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3.xml" ContentType="application/vnd.openxmlformats-officedocument.spreadsheetml.comments+xml"/>
  <Override PartName="/xl/drawings/drawing11.xml" ContentType="application/vnd.openxmlformats-officedocument.drawing+xml"/>
  <Override PartName="/xl/comments4.xml" ContentType="application/vnd.openxmlformats-officedocument.spreadsheetml.comments+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xl/comments6.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comments7.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omments8.xml" ContentType="application/vnd.openxmlformats-officedocument.spreadsheetml.comments+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omments9.xml" ContentType="application/vnd.openxmlformats-officedocument.spreadsheetml.comments+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omments10.xml" ContentType="application/vnd.openxmlformats-officedocument.spreadsheetml.comments+xml"/>
  <Override PartName="/xl/drawings/drawing30.xml" ContentType="application/vnd.openxmlformats-officedocument.drawing+xml"/>
  <Override PartName="/xl/comments11.xml" ContentType="application/vnd.openxmlformats-officedocument.spreadsheetml.comments+xml"/>
  <Override PartName="/xl/drawings/drawing31.xml" ContentType="application/vnd.openxmlformats-officedocument.drawing+xml"/>
  <Override PartName="/xl/comments12.xml" ContentType="application/vnd.openxmlformats-officedocument.spreadsheetml.comments+xml"/>
  <Override PartName="/xl/drawings/drawing32.xml" ContentType="application/vnd.openxmlformats-officedocument.drawing+xml"/>
  <Override PartName="/xl/comments13.xml" ContentType="application/vnd.openxmlformats-officedocument.spreadsheetml.comments+xml"/>
  <Override PartName="/xl/drawings/drawing33.xml" ContentType="application/vnd.openxmlformats-officedocument.drawing+xml"/>
  <Override PartName="/xl/comments14.xml" ContentType="application/vnd.openxmlformats-officedocument.spreadsheetml.comments+xml"/>
  <Override PartName="/xl/drawings/drawing34.xml" ContentType="application/vnd.openxmlformats-officedocument.drawing+xml"/>
  <Override PartName="/xl/drawings/drawing3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EstaPastaDeTrabalho" defaultThemeVersion="124226"/>
  <mc:AlternateContent xmlns:mc="http://schemas.openxmlformats.org/markup-compatibility/2006">
    <mc:Choice Requires="x15">
      <x15ac:absPath xmlns:x15ac="http://schemas.microsoft.com/office/spreadsheetml/2010/11/ac" url="C:\Users\Win10\Desktop\"/>
    </mc:Choice>
  </mc:AlternateContent>
  <xr:revisionPtr revIDLastSave="0" documentId="13_ncr:1_{4FB4D94F-81E1-4A0D-86C7-A6BB12A620BA}" xr6:coauthVersionLast="47" xr6:coauthVersionMax="47" xr10:uidLastSave="{00000000-0000-0000-0000-000000000000}"/>
  <bookViews>
    <workbookView xWindow="-120" yWindow="-120" windowWidth="20730" windowHeight="11160" tabRatio="781" firstSheet="6" activeTab="13" xr2:uid="{00000000-000D-0000-FFFF-FFFF00000000}"/>
  </bookViews>
  <sheets>
    <sheet name="Obra " sheetId="432" r:id="rId1"/>
    <sheet name="EPCs" sheetId="433" r:id="rId2"/>
    <sheet name="CANTEIRO" sheetId="434" r:id="rId3"/>
    <sheet name="Ensaios " sheetId="440" r:id="rId4"/>
    <sheet name="BASES" sheetId="435" r:id="rId5"/>
    <sheet name="ESQUADRIAS" sheetId="439" r:id="rId6"/>
    <sheet name="MOBILIÁRIO" sheetId="437" r:id="rId7"/>
    <sheet name="Ger_Tec e Adm" sheetId="429" r:id="rId8"/>
    <sheet name="MO Infra" sheetId="393" state="hidden" r:id="rId9"/>
    <sheet name="Cotações" sheetId="359" state="hidden" r:id="rId10"/>
    <sheet name="Ger_Executivo" sheetId="436" r:id="rId11"/>
    <sheet name="Visus" sheetId="444" r:id="rId12"/>
    <sheet name="Estacas" sheetId="344" r:id="rId13"/>
    <sheet name="Fundação Rasa" sheetId="438" r:id="rId14"/>
    <sheet name="Supraestrutura" sheetId="401" r:id="rId15"/>
    <sheet name="Aço_Infraestrutura" sheetId="211" r:id="rId16"/>
    <sheet name="Controle Tecnologico" sheetId="421" r:id="rId17"/>
    <sheet name="Arm. Cortina" sheetId="363" state="hidden" r:id="rId18"/>
    <sheet name="Cortina" sheetId="364" state="hidden" r:id="rId19"/>
    <sheet name="Tabela de Aço" sheetId="361" state="hidden" r:id="rId20"/>
    <sheet name="Escadas (2)" sheetId="402" r:id="rId21"/>
    <sheet name="ESCADAS" sheetId="368" r:id="rId22"/>
    <sheet name="Tijolos refratários" sheetId="404" r:id="rId23"/>
    <sheet name="ARQUITETURA" sheetId="427" r:id="rId24"/>
    <sheet name="INSTALAÇÕES" sheetId="424" r:id="rId25"/>
    <sheet name="INTERFONIA" sheetId="407" r:id="rId26"/>
    <sheet name="PISCINA" sheetId="408" r:id="rId27"/>
    <sheet name="PORTÕES" sheetId="409" r:id="rId28"/>
    <sheet name="Louças e metais" sheetId="412" r:id="rId29"/>
    <sheet name="Piso Arm.Térreo" sheetId="144" state="hidden" r:id="rId30"/>
    <sheet name="Pilares" sheetId="212" state="hidden" r:id="rId31"/>
    <sheet name="Vigas - T1 " sheetId="143" state="hidden" r:id="rId32"/>
    <sheet name="Lajes - T1 " sheetId="137" state="hidden" r:id="rId33"/>
    <sheet name="Escada - T1" sheetId="147" state="hidden" r:id="rId34"/>
    <sheet name="Indices de Bloco" sheetId="215" state="hidden" r:id="rId35"/>
    <sheet name="Resumo Esquadrias - T1" sheetId="320" state="hidden" r:id="rId36"/>
  </sheets>
  <externalReferences>
    <externalReference r:id="rId37"/>
    <externalReference r:id="rId38"/>
    <externalReference r:id="rId39"/>
    <externalReference r:id="rId40"/>
  </externalReferences>
  <definedNames>
    <definedName name="\0" localSheetId="16">#REF!</definedName>
    <definedName name="\0" localSheetId="3">#REF!</definedName>
    <definedName name="\0" localSheetId="5">#REF!</definedName>
    <definedName name="\0" localSheetId="10">#REF!</definedName>
    <definedName name="\0" localSheetId="24">#REF!</definedName>
    <definedName name="\0" localSheetId="6">#REF!</definedName>
    <definedName name="\0" localSheetId="0">#REF!</definedName>
    <definedName name="\0" localSheetId="30">#REF!</definedName>
    <definedName name="\0" localSheetId="29">#REF!</definedName>
    <definedName name="\0">#REF!</definedName>
    <definedName name="\1" localSheetId="3">#REF!</definedName>
    <definedName name="\1" localSheetId="10">#REF!</definedName>
    <definedName name="\1" localSheetId="6">#REF!</definedName>
    <definedName name="\1" localSheetId="30">#REF!</definedName>
    <definedName name="\1" localSheetId="29">#REF!</definedName>
    <definedName name="\1">#REF!</definedName>
    <definedName name="\a" localSheetId="16">#REF!</definedName>
    <definedName name="\a" localSheetId="3">#REF!</definedName>
    <definedName name="\a" localSheetId="10">#REF!</definedName>
    <definedName name="\a" localSheetId="24">#REF!</definedName>
    <definedName name="\a" localSheetId="6">#REF!</definedName>
    <definedName name="\a" localSheetId="0">#REF!</definedName>
    <definedName name="\a" localSheetId="30">#REF!</definedName>
    <definedName name="\a" localSheetId="29">#REF!</definedName>
    <definedName name="\a">#REF!</definedName>
    <definedName name="\b" localSheetId="3">#REF!</definedName>
    <definedName name="\b" localSheetId="10">#REF!</definedName>
    <definedName name="\b" localSheetId="6">#REF!</definedName>
    <definedName name="\b">#REF!</definedName>
    <definedName name="\c" localSheetId="3">#REF!</definedName>
    <definedName name="\c" localSheetId="10">#REF!</definedName>
    <definedName name="\c" localSheetId="6">#REF!</definedName>
    <definedName name="\c">#REF!</definedName>
    <definedName name="\d" localSheetId="3">#REF!</definedName>
    <definedName name="\d" localSheetId="10">#REF!</definedName>
    <definedName name="\d" localSheetId="6">#REF!</definedName>
    <definedName name="\d">#REF!</definedName>
    <definedName name="\e" localSheetId="3">#REF!</definedName>
    <definedName name="\e" localSheetId="10">#REF!</definedName>
    <definedName name="\e" localSheetId="6">#REF!</definedName>
    <definedName name="\e">#REF!</definedName>
    <definedName name="\i" localSheetId="3">#REF!</definedName>
    <definedName name="\i" localSheetId="10">#REF!</definedName>
    <definedName name="\i" localSheetId="6">#REF!</definedName>
    <definedName name="\i">#REF!</definedName>
    <definedName name="\J" localSheetId="3">#REF!</definedName>
    <definedName name="\J" localSheetId="10">#REF!</definedName>
    <definedName name="\J" localSheetId="6">#REF!</definedName>
    <definedName name="\J">#REF!</definedName>
    <definedName name="\k" localSheetId="3">#REF!</definedName>
    <definedName name="\k" localSheetId="10">#REF!</definedName>
    <definedName name="\k" localSheetId="6">#REF!</definedName>
    <definedName name="\k" localSheetId="30">#REF!</definedName>
    <definedName name="\k">#REF!</definedName>
    <definedName name="\l">#N/A</definedName>
    <definedName name="\m" localSheetId="16">#REF!</definedName>
    <definedName name="\m" localSheetId="3">#REF!</definedName>
    <definedName name="\m" localSheetId="5">#REF!</definedName>
    <definedName name="\m" localSheetId="10">#REF!</definedName>
    <definedName name="\m" localSheetId="24">#REF!</definedName>
    <definedName name="\m" localSheetId="6">#REF!</definedName>
    <definedName name="\m" localSheetId="0">#REF!</definedName>
    <definedName name="\m" localSheetId="30">#REF!</definedName>
    <definedName name="\m" localSheetId="29">#REF!</definedName>
    <definedName name="\m">#REF!</definedName>
    <definedName name="\o" localSheetId="3">#REF!</definedName>
    <definedName name="\o" localSheetId="10">#REF!</definedName>
    <definedName name="\o" localSheetId="6">#REF!</definedName>
    <definedName name="\o">#REF!</definedName>
    <definedName name="\p" localSheetId="3">#REF!</definedName>
    <definedName name="\p" localSheetId="10">#REF!</definedName>
    <definedName name="\p" localSheetId="6">#REF!</definedName>
    <definedName name="\p">#REF!</definedName>
    <definedName name="\r" localSheetId="3">#REF!</definedName>
    <definedName name="\r" localSheetId="10">#REF!</definedName>
    <definedName name="\r" localSheetId="6">#REF!</definedName>
    <definedName name="\r">#REF!</definedName>
    <definedName name="\T" localSheetId="3">#REF!</definedName>
    <definedName name="\T" localSheetId="10">#REF!</definedName>
    <definedName name="\T" localSheetId="6">#REF!</definedName>
    <definedName name="\T">#REF!</definedName>
    <definedName name="\xasd" localSheetId="16" hidden="1">{#N/A,#N/A,FALSE,"Plan1";#N/A,#N/A,FALSE,"Plan2"}</definedName>
    <definedName name="\xasd" localSheetId="3" hidden="1">{#N/A,#N/A,FALSE,"Plan1";#N/A,#N/A,FALSE,"Plan2"}</definedName>
    <definedName name="\xasd" localSheetId="21" hidden="1">{#N/A,#N/A,FALSE,"Plan1";#N/A,#N/A,FALSE,"Plan2"}</definedName>
    <definedName name="\xasd" localSheetId="20" hidden="1">{#N/A,#N/A,FALSE,"Plan1";#N/A,#N/A,FALSE,"Plan2"}</definedName>
    <definedName name="\xasd" localSheetId="5" hidden="1">{#N/A,#N/A,FALSE,"Plan1";#N/A,#N/A,FALSE,"Plan2"}</definedName>
    <definedName name="\xasd" localSheetId="13" hidden="1">{#N/A,#N/A,FALSE,"Plan1";#N/A,#N/A,FALSE,"Plan2"}</definedName>
    <definedName name="\xasd" localSheetId="10" hidden="1">{#N/A,#N/A,FALSE,"Plan1";#N/A,#N/A,FALSE,"Plan2"}</definedName>
    <definedName name="\xasd" localSheetId="7" hidden="1">{#N/A,#N/A,FALSE,"Plan1";#N/A,#N/A,FALSE,"Plan2"}</definedName>
    <definedName name="\xasd" localSheetId="28" hidden="1">{#N/A,#N/A,FALSE,"Plan1";#N/A,#N/A,FALSE,"Plan2"}</definedName>
    <definedName name="\xasd" localSheetId="6" hidden="1">{#N/A,#N/A,FALSE,"Plan1";#N/A,#N/A,FALSE,"Plan2"}</definedName>
    <definedName name="\xasd" localSheetId="0" hidden="1">{#N/A,#N/A,FALSE,"Plan1";#N/A,#N/A,FALSE,"Plan2"}</definedName>
    <definedName name="\xasd" localSheetId="14" hidden="1">{#N/A,#N/A,FALSE,"Plan1";#N/A,#N/A,FALSE,"Plan2"}</definedName>
    <definedName name="\xasd" localSheetId="22" hidden="1">{#N/A,#N/A,FALSE,"Plan1";#N/A,#N/A,FALSE,"Plan2"}</definedName>
    <definedName name="\xasd" hidden="1">{#N/A,#N/A,FALSE,"Plan1";#N/A,#N/A,FALSE,"Plan2"}</definedName>
    <definedName name="\z" localSheetId="3">#REF!</definedName>
    <definedName name="\z" localSheetId="5">#REF!</definedName>
    <definedName name="\z" localSheetId="13">#REF!</definedName>
    <definedName name="\z" localSheetId="10">#REF!</definedName>
    <definedName name="\z" localSheetId="6">#REF!</definedName>
    <definedName name="\z" localSheetId="30">#REF!</definedName>
    <definedName name="\z">#REF!</definedName>
    <definedName name="_" localSheetId="16" hidden="1">#REF!</definedName>
    <definedName name="_" localSheetId="3" hidden="1">#REF!</definedName>
    <definedName name="_" localSheetId="21" hidden="1">#REF!</definedName>
    <definedName name="_" localSheetId="5" hidden="1">#REF!</definedName>
    <definedName name="_" localSheetId="6" hidden="1">#REF!</definedName>
    <definedName name="_" localSheetId="0" hidden="1">#REF!</definedName>
    <definedName name="_" hidden="1">#REF!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 localSheetId="21" hidden="1">#REF!</definedName>
    <definedName name="__" localSheetId="0" hidden="1">#REF!</definedName>
    <definedName name="__" hidden="1">#REF!</definedName>
    <definedName name="________________r1" localSheetId="16" hidden="1">{#N/A,#N/A,FALSE,"GERAL";#N/A,#N/A,FALSE,"012-96";#N/A,#N/A,FALSE,"018-96";#N/A,#N/A,FALSE,"027-96";#N/A,#N/A,FALSE,"059-96";#N/A,#N/A,FALSE,"076-96";#N/A,#N/A,FALSE,"019-97";#N/A,#N/A,FALSE,"021-97";#N/A,#N/A,FALSE,"022-97";#N/A,#N/A,FALSE,"028-97"}</definedName>
    <definedName name="________________r1" localSheetId="3" hidden="1">{#N/A,#N/A,FALSE,"GERAL";#N/A,#N/A,FALSE,"012-96";#N/A,#N/A,FALSE,"018-96";#N/A,#N/A,FALSE,"027-96";#N/A,#N/A,FALSE,"059-96";#N/A,#N/A,FALSE,"076-96";#N/A,#N/A,FALSE,"019-97";#N/A,#N/A,FALSE,"021-97";#N/A,#N/A,FALSE,"022-97";#N/A,#N/A,FALSE,"028-97"}</definedName>
    <definedName name="________________r1" localSheetId="21" hidden="1">{#N/A,#N/A,FALSE,"GERAL";#N/A,#N/A,FALSE,"012-96";#N/A,#N/A,FALSE,"018-96";#N/A,#N/A,FALSE,"027-96";#N/A,#N/A,FALSE,"059-96";#N/A,#N/A,FALSE,"076-96";#N/A,#N/A,FALSE,"019-97";#N/A,#N/A,FALSE,"021-97";#N/A,#N/A,FALSE,"022-97";#N/A,#N/A,FALSE,"028-97"}</definedName>
    <definedName name="________________r1" localSheetId="20" hidden="1">{#N/A,#N/A,FALSE,"GERAL";#N/A,#N/A,FALSE,"012-96";#N/A,#N/A,FALSE,"018-96";#N/A,#N/A,FALSE,"027-96";#N/A,#N/A,FALSE,"059-96";#N/A,#N/A,FALSE,"076-96";#N/A,#N/A,FALSE,"019-97";#N/A,#N/A,FALSE,"021-97";#N/A,#N/A,FALSE,"022-97";#N/A,#N/A,FALSE,"028-97"}</definedName>
    <definedName name="________________r1" localSheetId="5" hidden="1">{#N/A,#N/A,FALSE,"GERAL";#N/A,#N/A,FALSE,"012-96";#N/A,#N/A,FALSE,"018-96";#N/A,#N/A,FALSE,"027-96";#N/A,#N/A,FALSE,"059-96";#N/A,#N/A,FALSE,"076-96";#N/A,#N/A,FALSE,"019-97";#N/A,#N/A,FALSE,"021-97";#N/A,#N/A,FALSE,"022-97";#N/A,#N/A,FALSE,"028-97"}</definedName>
    <definedName name="________________r1" localSheetId="13" hidden="1">{#N/A,#N/A,FALSE,"GERAL";#N/A,#N/A,FALSE,"012-96";#N/A,#N/A,FALSE,"018-96";#N/A,#N/A,FALSE,"027-96";#N/A,#N/A,FALSE,"059-96";#N/A,#N/A,FALSE,"076-96";#N/A,#N/A,FALSE,"019-97";#N/A,#N/A,FALSE,"021-97";#N/A,#N/A,FALSE,"022-97";#N/A,#N/A,FALSE,"028-97"}</definedName>
    <definedName name="________________r1" localSheetId="10" hidden="1">{#N/A,#N/A,FALSE,"GERAL";#N/A,#N/A,FALSE,"012-96";#N/A,#N/A,FALSE,"018-96";#N/A,#N/A,FALSE,"027-96";#N/A,#N/A,FALSE,"059-96";#N/A,#N/A,FALSE,"076-96";#N/A,#N/A,FALSE,"019-97";#N/A,#N/A,FALSE,"021-97";#N/A,#N/A,FALSE,"022-97";#N/A,#N/A,FALSE,"028-97"}</definedName>
    <definedName name="________________r1" localSheetId="7" hidden="1">{#N/A,#N/A,FALSE,"GERAL";#N/A,#N/A,FALSE,"012-96";#N/A,#N/A,FALSE,"018-96";#N/A,#N/A,FALSE,"027-96";#N/A,#N/A,FALSE,"059-96";#N/A,#N/A,FALSE,"076-96";#N/A,#N/A,FALSE,"019-97";#N/A,#N/A,FALSE,"021-97";#N/A,#N/A,FALSE,"022-97";#N/A,#N/A,FALSE,"028-97"}</definedName>
    <definedName name="________________r1" localSheetId="28" hidden="1">{#N/A,#N/A,FALSE,"GERAL";#N/A,#N/A,FALSE,"012-96";#N/A,#N/A,FALSE,"018-96";#N/A,#N/A,FALSE,"027-96";#N/A,#N/A,FALSE,"059-96";#N/A,#N/A,FALSE,"076-96";#N/A,#N/A,FALSE,"019-97";#N/A,#N/A,FALSE,"021-97";#N/A,#N/A,FALSE,"022-97";#N/A,#N/A,FALSE,"028-97"}</definedName>
    <definedName name="________________r1" localSheetId="6" hidden="1">{#N/A,#N/A,FALSE,"GERAL";#N/A,#N/A,FALSE,"012-96";#N/A,#N/A,FALSE,"018-96";#N/A,#N/A,FALSE,"027-96";#N/A,#N/A,FALSE,"059-96";#N/A,#N/A,FALSE,"076-96";#N/A,#N/A,FALSE,"019-97";#N/A,#N/A,FALSE,"021-97";#N/A,#N/A,FALSE,"022-97";#N/A,#N/A,FALSE,"028-97"}</definedName>
    <definedName name="________________r1" localSheetId="0" hidden="1">{#N/A,#N/A,FALSE,"GERAL";#N/A,#N/A,FALSE,"012-96";#N/A,#N/A,FALSE,"018-96";#N/A,#N/A,FALSE,"027-96";#N/A,#N/A,FALSE,"059-96";#N/A,#N/A,FALSE,"076-96";#N/A,#N/A,FALSE,"019-97";#N/A,#N/A,FALSE,"021-97";#N/A,#N/A,FALSE,"022-97";#N/A,#N/A,FALSE,"028-97"}</definedName>
    <definedName name="________________r1" localSheetId="14" hidden="1">{#N/A,#N/A,FALSE,"GERAL";#N/A,#N/A,FALSE,"012-96";#N/A,#N/A,FALSE,"018-96";#N/A,#N/A,FALSE,"027-96";#N/A,#N/A,FALSE,"059-96";#N/A,#N/A,FALSE,"076-96";#N/A,#N/A,FALSE,"019-97";#N/A,#N/A,FALSE,"021-97";#N/A,#N/A,FALSE,"022-97";#N/A,#N/A,FALSE,"028-97"}</definedName>
    <definedName name="________________r1" localSheetId="22" hidden="1">{#N/A,#N/A,FALSE,"GERAL";#N/A,#N/A,FALSE,"012-96";#N/A,#N/A,FALSE,"018-96";#N/A,#N/A,FALSE,"027-96";#N/A,#N/A,FALSE,"059-96";#N/A,#N/A,FALSE,"076-96";#N/A,#N/A,FALSE,"019-97";#N/A,#N/A,FALSE,"021-97";#N/A,#N/A,FALSE,"022-97";#N/A,#N/A,FALSE,"028-97"}</definedName>
    <definedName name="________________r1" hidden="1">{#N/A,#N/A,FALSE,"GERAL";#N/A,#N/A,FALSE,"012-96";#N/A,#N/A,FALSE,"018-96";#N/A,#N/A,FALSE,"027-96";#N/A,#N/A,FALSE,"059-96";#N/A,#N/A,FALSE,"076-96";#N/A,#N/A,FALSE,"019-97";#N/A,#N/A,FALSE,"021-97";#N/A,#N/A,FALSE,"022-97";#N/A,#N/A,FALSE,"028-97"}</definedName>
    <definedName name="______________r1" localSheetId="16" hidden="1">{#N/A,#N/A,FALSE,"GERAL";#N/A,#N/A,FALSE,"012-96";#N/A,#N/A,FALSE,"018-96";#N/A,#N/A,FALSE,"027-96";#N/A,#N/A,FALSE,"059-96";#N/A,#N/A,FALSE,"076-96";#N/A,#N/A,FALSE,"019-97";#N/A,#N/A,FALSE,"021-97";#N/A,#N/A,FALSE,"022-97";#N/A,#N/A,FALSE,"028-97"}</definedName>
    <definedName name="______________r1" localSheetId="3" hidden="1">{#N/A,#N/A,FALSE,"GERAL";#N/A,#N/A,FALSE,"012-96";#N/A,#N/A,FALSE,"018-96";#N/A,#N/A,FALSE,"027-96";#N/A,#N/A,FALSE,"059-96";#N/A,#N/A,FALSE,"076-96";#N/A,#N/A,FALSE,"019-97";#N/A,#N/A,FALSE,"021-97";#N/A,#N/A,FALSE,"022-97";#N/A,#N/A,FALSE,"028-97"}</definedName>
    <definedName name="______________r1" localSheetId="21" hidden="1">{#N/A,#N/A,FALSE,"GERAL";#N/A,#N/A,FALSE,"012-96";#N/A,#N/A,FALSE,"018-96";#N/A,#N/A,FALSE,"027-96";#N/A,#N/A,FALSE,"059-96";#N/A,#N/A,FALSE,"076-96";#N/A,#N/A,FALSE,"019-97";#N/A,#N/A,FALSE,"021-97";#N/A,#N/A,FALSE,"022-97";#N/A,#N/A,FALSE,"028-97"}</definedName>
    <definedName name="______________r1" localSheetId="20" hidden="1">{#N/A,#N/A,FALSE,"GERAL";#N/A,#N/A,FALSE,"012-96";#N/A,#N/A,FALSE,"018-96";#N/A,#N/A,FALSE,"027-96";#N/A,#N/A,FALSE,"059-96";#N/A,#N/A,FALSE,"076-96";#N/A,#N/A,FALSE,"019-97";#N/A,#N/A,FALSE,"021-97";#N/A,#N/A,FALSE,"022-97";#N/A,#N/A,FALSE,"028-97"}</definedName>
    <definedName name="______________r1" localSheetId="5" hidden="1">{#N/A,#N/A,FALSE,"GERAL";#N/A,#N/A,FALSE,"012-96";#N/A,#N/A,FALSE,"018-96";#N/A,#N/A,FALSE,"027-96";#N/A,#N/A,FALSE,"059-96";#N/A,#N/A,FALSE,"076-96";#N/A,#N/A,FALSE,"019-97";#N/A,#N/A,FALSE,"021-97";#N/A,#N/A,FALSE,"022-97";#N/A,#N/A,FALSE,"028-97"}</definedName>
    <definedName name="______________r1" localSheetId="13" hidden="1">{#N/A,#N/A,FALSE,"GERAL";#N/A,#N/A,FALSE,"012-96";#N/A,#N/A,FALSE,"018-96";#N/A,#N/A,FALSE,"027-96";#N/A,#N/A,FALSE,"059-96";#N/A,#N/A,FALSE,"076-96";#N/A,#N/A,FALSE,"019-97";#N/A,#N/A,FALSE,"021-97";#N/A,#N/A,FALSE,"022-97";#N/A,#N/A,FALSE,"028-97"}</definedName>
    <definedName name="______________r1" localSheetId="10" hidden="1">{#N/A,#N/A,FALSE,"GERAL";#N/A,#N/A,FALSE,"012-96";#N/A,#N/A,FALSE,"018-96";#N/A,#N/A,FALSE,"027-96";#N/A,#N/A,FALSE,"059-96";#N/A,#N/A,FALSE,"076-96";#N/A,#N/A,FALSE,"019-97";#N/A,#N/A,FALSE,"021-97";#N/A,#N/A,FALSE,"022-97";#N/A,#N/A,FALSE,"028-97"}</definedName>
    <definedName name="______________r1" localSheetId="7" hidden="1">{#N/A,#N/A,FALSE,"GERAL";#N/A,#N/A,FALSE,"012-96";#N/A,#N/A,FALSE,"018-96";#N/A,#N/A,FALSE,"027-96";#N/A,#N/A,FALSE,"059-96";#N/A,#N/A,FALSE,"076-96";#N/A,#N/A,FALSE,"019-97";#N/A,#N/A,FALSE,"021-97";#N/A,#N/A,FALSE,"022-97";#N/A,#N/A,FALSE,"028-97"}</definedName>
    <definedName name="______________r1" localSheetId="28" hidden="1">{#N/A,#N/A,FALSE,"GERAL";#N/A,#N/A,FALSE,"012-96";#N/A,#N/A,FALSE,"018-96";#N/A,#N/A,FALSE,"027-96";#N/A,#N/A,FALSE,"059-96";#N/A,#N/A,FALSE,"076-96";#N/A,#N/A,FALSE,"019-97";#N/A,#N/A,FALSE,"021-97";#N/A,#N/A,FALSE,"022-97";#N/A,#N/A,FALSE,"028-97"}</definedName>
    <definedName name="______________r1" localSheetId="6" hidden="1">{#N/A,#N/A,FALSE,"GERAL";#N/A,#N/A,FALSE,"012-96";#N/A,#N/A,FALSE,"018-96";#N/A,#N/A,FALSE,"027-96";#N/A,#N/A,FALSE,"059-96";#N/A,#N/A,FALSE,"076-96";#N/A,#N/A,FALSE,"019-97";#N/A,#N/A,FALSE,"021-97";#N/A,#N/A,FALSE,"022-97";#N/A,#N/A,FALSE,"028-97"}</definedName>
    <definedName name="______________r1" localSheetId="0" hidden="1">{#N/A,#N/A,FALSE,"GERAL";#N/A,#N/A,FALSE,"012-96";#N/A,#N/A,FALSE,"018-96";#N/A,#N/A,FALSE,"027-96";#N/A,#N/A,FALSE,"059-96";#N/A,#N/A,FALSE,"076-96";#N/A,#N/A,FALSE,"019-97";#N/A,#N/A,FALSE,"021-97";#N/A,#N/A,FALSE,"022-97";#N/A,#N/A,FALSE,"028-97"}</definedName>
    <definedName name="______________r1" localSheetId="14" hidden="1">{#N/A,#N/A,FALSE,"GERAL";#N/A,#N/A,FALSE,"012-96";#N/A,#N/A,FALSE,"018-96";#N/A,#N/A,FALSE,"027-96";#N/A,#N/A,FALSE,"059-96";#N/A,#N/A,FALSE,"076-96";#N/A,#N/A,FALSE,"019-97";#N/A,#N/A,FALSE,"021-97";#N/A,#N/A,FALSE,"022-97";#N/A,#N/A,FALSE,"028-97"}</definedName>
    <definedName name="______________r1" localSheetId="22" hidden="1">{#N/A,#N/A,FALSE,"GERAL";#N/A,#N/A,FALSE,"012-96";#N/A,#N/A,FALSE,"018-96";#N/A,#N/A,FALSE,"027-96";#N/A,#N/A,FALSE,"059-96";#N/A,#N/A,FALSE,"076-96";#N/A,#N/A,FALSE,"019-97";#N/A,#N/A,FALSE,"021-97";#N/A,#N/A,FALSE,"022-97";#N/A,#N/A,FALSE,"028-97"}</definedName>
    <definedName name="______________r1" hidden="1">{#N/A,#N/A,FALSE,"GERAL";#N/A,#N/A,FALSE,"012-96";#N/A,#N/A,FALSE,"018-96";#N/A,#N/A,FALSE,"027-96";#N/A,#N/A,FALSE,"059-96";#N/A,#N/A,FALSE,"076-96";#N/A,#N/A,FALSE,"019-97";#N/A,#N/A,FALSE,"021-97";#N/A,#N/A,FALSE,"022-97";#N/A,#N/A,FALSE,"028-97"}</definedName>
    <definedName name="_____________r1" localSheetId="16" hidden="1">{#N/A,#N/A,FALSE,"GERAL";#N/A,#N/A,FALSE,"012-96";#N/A,#N/A,FALSE,"018-96";#N/A,#N/A,FALSE,"027-96";#N/A,#N/A,FALSE,"059-96";#N/A,#N/A,FALSE,"076-96";#N/A,#N/A,FALSE,"019-97";#N/A,#N/A,FALSE,"021-97";#N/A,#N/A,FALSE,"022-97";#N/A,#N/A,FALSE,"028-97"}</definedName>
    <definedName name="_____________r1" localSheetId="3" hidden="1">{#N/A,#N/A,FALSE,"GERAL";#N/A,#N/A,FALSE,"012-96";#N/A,#N/A,FALSE,"018-96";#N/A,#N/A,FALSE,"027-96";#N/A,#N/A,FALSE,"059-96";#N/A,#N/A,FALSE,"076-96";#N/A,#N/A,FALSE,"019-97";#N/A,#N/A,FALSE,"021-97";#N/A,#N/A,FALSE,"022-97";#N/A,#N/A,FALSE,"028-97"}</definedName>
    <definedName name="_____________r1" localSheetId="21" hidden="1">{#N/A,#N/A,FALSE,"GERAL";#N/A,#N/A,FALSE,"012-96";#N/A,#N/A,FALSE,"018-96";#N/A,#N/A,FALSE,"027-96";#N/A,#N/A,FALSE,"059-96";#N/A,#N/A,FALSE,"076-96";#N/A,#N/A,FALSE,"019-97";#N/A,#N/A,FALSE,"021-97";#N/A,#N/A,FALSE,"022-97";#N/A,#N/A,FALSE,"028-97"}</definedName>
    <definedName name="_____________r1" localSheetId="20" hidden="1">{#N/A,#N/A,FALSE,"GERAL";#N/A,#N/A,FALSE,"012-96";#N/A,#N/A,FALSE,"018-96";#N/A,#N/A,FALSE,"027-96";#N/A,#N/A,FALSE,"059-96";#N/A,#N/A,FALSE,"076-96";#N/A,#N/A,FALSE,"019-97";#N/A,#N/A,FALSE,"021-97";#N/A,#N/A,FALSE,"022-97";#N/A,#N/A,FALSE,"028-97"}</definedName>
    <definedName name="_____________r1" localSheetId="5" hidden="1">{#N/A,#N/A,FALSE,"GERAL";#N/A,#N/A,FALSE,"012-96";#N/A,#N/A,FALSE,"018-96";#N/A,#N/A,FALSE,"027-96";#N/A,#N/A,FALSE,"059-96";#N/A,#N/A,FALSE,"076-96";#N/A,#N/A,FALSE,"019-97";#N/A,#N/A,FALSE,"021-97";#N/A,#N/A,FALSE,"022-97";#N/A,#N/A,FALSE,"028-97"}</definedName>
    <definedName name="_____________r1" localSheetId="13" hidden="1">{#N/A,#N/A,FALSE,"GERAL";#N/A,#N/A,FALSE,"012-96";#N/A,#N/A,FALSE,"018-96";#N/A,#N/A,FALSE,"027-96";#N/A,#N/A,FALSE,"059-96";#N/A,#N/A,FALSE,"076-96";#N/A,#N/A,FALSE,"019-97";#N/A,#N/A,FALSE,"021-97";#N/A,#N/A,FALSE,"022-97";#N/A,#N/A,FALSE,"028-97"}</definedName>
    <definedName name="_____________r1" localSheetId="10" hidden="1">{#N/A,#N/A,FALSE,"GERAL";#N/A,#N/A,FALSE,"012-96";#N/A,#N/A,FALSE,"018-96";#N/A,#N/A,FALSE,"027-96";#N/A,#N/A,FALSE,"059-96";#N/A,#N/A,FALSE,"076-96";#N/A,#N/A,FALSE,"019-97";#N/A,#N/A,FALSE,"021-97";#N/A,#N/A,FALSE,"022-97";#N/A,#N/A,FALSE,"028-97"}</definedName>
    <definedName name="_____________r1" localSheetId="7" hidden="1">{#N/A,#N/A,FALSE,"GERAL";#N/A,#N/A,FALSE,"012-96";#N/A,#N/A,FALSE,"018-96";#N/A,#N/A,FALSE,"027-96";#N/A,#N/A,FALSE,"059-96";#N/A,#N/A,FALSE,"076-96";#N/A,#N/A,FALSE,"019-97";#N/A,#N/A,FALSE,"021-97";#N/A,#N/A,FALSE,"022-97";#N/A,#N/A,FALSE,"028-97"}</definedName>
    <definedName name="_____________r1" localSheetId="28" hidden="1">{#N/A,#N/A,FALSE,"GERAL";#N/A,#N/A,FALSE,"012-96";#N/A,#N/A,FALSE,"018-96";#N/A,#N/A,FALSE,"027-96";#N/A,#N/A,FALSE,"059-96";#N/A,#N/A,FALSE,"076-96";#N/A,#N/A,FALSE,"019-97";#N/A,#N/A,FALSE,"021-97";#N/A,#N/A,FALSE,"022-97";#N/A,#N/A,FALSE,"028-97"}</definedName>
    <definedName name="_____________r1" localSheetId="6" hidden="1">{#N/A,#N/A,FALSE,"GERAL";#N/A,#N/A,FALSE,"012-96";#N/A,#N/A,FALSE,"018-96";#N/A,#N/A,FALSE,"027-96";#N/A,#N/A,FALSE,"059-96";#N/A,#N/A,FALSE,"076-96";#N/A,#N/A,FALSE,"019-97";#N/A,#N/A,FALSE,"021-97";#N/A,#N/A,FALSE,"022-97";#N/A,#N/A,FALSE,"028-97"}</definedName>
    <definedName name="_____________r1" localSheetId="0" hidden="1">{#N/A,#N/A,FALSE,"GERAL";#N/A,#N/A,FALSE,"012-96";#N/A,#N/A,FALSE,"018-96";#N/A,#N/A,FALSE,"027-96";#N/A,#N/A,FALSE,"059-96";#N/A,#N/A,FALSE,"076-96";#N/A,#N/A,FALSE,"019-97";#N/A,#N/A,FALSE,"021-97";#N/A,#N/A,FALSE,"022-97";#N/A,#N/A,FALSE,"028-97"}</definedName>
    <definedName name="_____________r1" localSheetId="14" hidden="1">{#N/A,#N/A,FALSE,"GERAL";#N/A,#N/A,FALSE,"012-96";#N/A,#N/A,FALSE,"018-96";#N/A,#N/A,FALSE,"027-96";#N/A,#N/A,FALSE,"059-96";#N/A,#N/A,FALSE,"076-96";#N/A,#N/A,FALSE,"019-97";#N/A,#N/A,FALSE,"021-97";#N/A,#N/A,FALSE,"022-97";#N/A,#N/A,FALSE,"028-97"}</definedName>
    <definedName name="_____________r1" localSheetId="22" hidden="1">{#N/A,#N/A,FALSE,"GERAL";#N/A,#N/A,FALSE,"012-96";#N/A,#N/A,FALSE,"018-96";#N/A,#N/A,FALSE,"027-96";#N/A,#N/A,FALSE,"059-96";#N/A,#N/A,FALSE,"076-96";#N/A,#N/A,FALSE,"019-97";#N/A,#N/A,FALSE,"021-97";#N/A,#N/A,FALSE,"022-97";#N/A,#N/A,FALSE,"028-97"}</definedName>
    <definedName name="_____________r1" hidden="1">{#N/A,#N/A,FALSE,"GERAL";#N/A,#N/A,FALSE,"012-96";#N/A,#N/A,FALSE,"018-96";#N/A,#N/A,FALSE,"027-96";#N/A,#N/A,FALSE,"059-96";#N/A,#N/A,FALSE,"076-96";#N/A,#N/A,FALSE,"019-97";#N/A,#N/A,FALSE,"021-97";#N/A,#N/A,FALSE,"022-97";#N/A,#N/A,FALSE,"028-97"}</definedName>
    <definedName name="____________r1" localSheetId="16" hidden="1">{#N/A,#N/A,FALSE,"GERAL";#N/A,#N/A,FALSE,"012-96";#N/A,#N/A,FALSE,"018-96";#N/A,#N/A,FALSE,"027-96";#N/A,#N/A,FALSE,"059-96";#N/A,#N/A,FALSE,"076-96";#N/A,#N/A,FALSE,"019-97";#N/A,#N/A,FALSE,"021-97";#N/A,#N/A,FALSE,"022-97";#N/A,#N/A,FALSE,"028-97"}</definedName>
    <definedName name="____________r1" localSheetId="3" hidden="1">{#N/A,#N/A,FALSE,"GERAL";#N/A,#N/A,FALSE,"012-96";#N/A,#N/A,FALSE,"018-96";#N/A,#N/A,FALSE,"027-96";#N/A,#N/A,FALSE,"059-96";#N/A,#N/A,FALSE,"076-96";#N/A,#N/A,FALSE,"019-97";#N/A,#N/A,FALSE,"021-97";#N/A,#N/A,FALSE,"022-97";#N/A,#N/A,FALSE,"028-97"}</definedName>
    <definedName name="____________r1" localSheetId="21" hidden="1">{#N/A,#N/A,FALSE,"GERAL";#N/A,#N/A,FALSE,"012-96";#N/A,#N/A,FALSE,"018-96";#N/A,#N/A,FALSE,"027-96";#N/A,#N/A,FALSE,"059-96";#N/A,#N/A,FALSE,"076-96";#N/A,#N/A,FALSE,"019-97";#N/A,#N/A,FALSE,"021-97";#N/A,#N/A,FALSE,"022-97";#N/A,#N/A,FALSE,"028-97"}</definedName>
    <definedName name="____________r1" localSheetId="20" hidden="1">{#N/A,#N/A,FALSE,"GERAL";#N/A,#N/A,FALSE,"012-96";#N/A,#N/A,FALSE,"018-96";#N/A,#N/A,FALSE,"027-96";#N/A,#N/A,FALSE,"059-96";#N/A,#N/A,FALSE,"076-96";#N/A,#N/A,FALSE,"019-97";#N/A,#N/A,FALSE,"021-97";#N/A,#N/A,FALSE,"022-97";#N/A,#N/A,FALSE,"028-97"}</definedName>
    <definedName name="____________r1" localSheetId="5" hidden="1">{#N/A,#N/A,FALSE,"GERAL";#N/A,#N/A,FALSE,"012-96";#N/A,#N/A,FALSE,"018-96";#N/A,#N/A,FALSE,"027-96";#N/A,#N/A,FALSE,"059-96";#N/A,#N/A,FALSE,"076-96";#N/A,#N/A,FALSE,"019-97";#N/A,#N/A,FALSE,"021-97";#N/A,#N/A,FALSE,"022-97";#N/A,#N/A,FALSE,"028-97"}</definedName>
    <definedName name="____________r1" localSheetId="13" hidden="1">{#N/A,#N/A,FALSE,"GERAL";#N/A,#N/A,FALSE,"012-96";#N/A,#N/A,FALSE,"018-96";#N/A,#N/A,FALSE,"027-96";#N/A,#N/A,FALSE,"059-96";#N/A,#N/A,FALSE,"076-96";#N/A,#N/A,FALSE,"019-97";#N/A,#N/A,FALSE,"021-97";#N/A,#N/A,FALSE,"022-97";#N/A,#N/A,FALSE,"028-97"}</definedName>
    <definedName name="____________r1" localSheetId="10" hidden="1">{#N/A,#N/A,FALSE,"GERAL";#N/A,#N/A,FALSE,"012-96";#N/A,#N/A,FALSE,"018-96";#N/A,#N/A,FALSE,"027-96";#N/A,#N/A,FALSE,"059-96";#N/A,#N/A,FALSE,"076-96";#N/A,#N/A,FALSE,"019-97";#N/A,#N/A,FALSE,"021-97";#N/A,#N/A,FALSE,"022-97";#N/A,#N/A,FALSE,"028-97"}</definedName>
    <definedName name="____________r1" localSheetId="7" hidden="1">{#N/A,#N/A,FALSE,"GERAL";#N/A,#N/A,FALSE,"012-96";#N/A,#N/A,FALSE,"018-96";#N/A,#N/A,FALSE,"027-96";#N/A,#N/A,FALSE,"059-96";#N/A,#N/A,FALSE,"076-96";#N/A,#N/A,FALSE,"019-97";#N/A,#N/A,FALSE,"021-97";#N/A,#N/A,FALSE,"022-97";#N/A,#N/A,FALSE,"028-97"}</definedName>
    <definedName name="____________r1" localSheetId="28" hidden="1">{#N/A,#N/A,FALSE,"GERAL";#N/A,#N/A,FALSE,"012-96";#N/A,#N/A,FALSE,"018-96";#N/A,#N/A,FALSE,"027-96";#N/A,#N/A,FALSE,"059-96";#N/A,#N/A,FALSE,"076-96";#N/A,#N/A,FALSE,"019-97";#N/A,#N/A,FALSE,"021-97";#N/A,#N/A,FALSE,"022-97";#N/A,#N/A,FALSE,"028-97"}</definedName>
    <definedName name="____________r1" localSheetId="6" hidden="1">{#N/A,#N/A,FALSE,"GERAL";#N/A,#N/A,FALSE,"012-96";#N/A,#N/A,FALSE,"018-96";#N/A,#N/A,FALSE,"027-96";#N/A,#N/A,FALSE,"059-96";#N/A,#N/A,FALSE,"076-96";#N/A,#N/A,FALSE,"019-97";#N/A,#N/A,FALSE,"021-97";#N/A,#N/A,FALSE,"022-97";#N/A,#N/A,FALSE,"028-97"}</definedName>
    <definedName name="____________r1" localSheetId="0" hidden="1">{#N/A,#N/A,FALSE,"GERAL";#N/A,#N/A,FALSE,"012-96";#N/A,#N/A,FALSE,"018-96";#N/A,#N/A,FALSE,"027-96";#N/A,#N/A,FALSE,"059-96";#N/A,#N/A,FALSE,"076-96";#N/A,#N/A,FALSE,"019-97";#N/A,#N/A,FALSE,"021-97";#N/A,#N/A,FALSE,"022-97";#N/A,#N/A,FALSE,"028-97"}</definedName>
    <definedName name="____________r1" localSheetId="14" hidden="1">{#N/A,#N/A,FALSE,"GERAL";#N/A,#N/A,FALSE,"012-96";#N/A,#N/A,FALSE,"018-96";#N/A,#N/A,FALSE,"027-96";#N/A,#N/A,FALSE,"059-96";#N/A,#N/A,FALSE,"076-96";#N/A,#N/A,FALSE,"019-97";#N/A,#N/A,FALSE,"021-97";#N/A,#N/A,FALSE,"022-97";#N/A,#N/A,FALSE,"028-97"}</definedName>
    <definedName name="____________r1" localSheetId="22" hidden="1">{#N/A,#N/A,FALSE,"GERAL";#N/A,#N/A,FALSE,"012-96";#N/A,#N/A,FALSE,"018-96";#N/A,#N/A,FALSE,"027-96";#N/A,#N/A,FALSE,"059-96";#N/A,#N/A,FALSE,"076-96";#N/A,#N/A,FALSE,"019-97";#N/A,#N/A,FALSE,"021-97";#N/A,#N/A,FALSE,"022-97";#N/A,#N/A,FALSE,"028-97"}</definedName>
    <definedName name="____________r1" hidden="1">{#N/A,#N/A,FALSE,"GERAL";#N/A,#N/A,FALSE,"012-96";#N/A,#N/A,FALSE,"018-96";#N/A,#N/A,FALSE,"027-96";#N/A,#N/A,FALSE,"059-96";#N/A,#N/A,FALSE,"076-96";#N/A,#N/A,FALSE,"019-97";#N/A,#N/A,FALSE,"021-97";#N/A,#N/A,FALSE,"022-97";#N/A,#N/A,FALSE,"028-97"}</definedName>
    <definedName name="___________r1" localSheetId="16" hidden="1">{#N/A,#N/A,FALSE,"GERAL";#N/A,#N/A,FALSE,"012-96";#N/A,#N/A,FALSE,"018-96";#N/A,#N/A,FALSE,"027-96";#N/A,#N/A,FALSE,"059-96";#N/A,#N/A,FALSE,"076-96";#N/A,#N/A,FALSE,"019-97";#N/A,#N/A,FALSE,"021-97";#N/A,#N/A,FALSE,"022-97";#N/A,#N/A,FALSE,"028-97"}</definedName>
    <definedName name="___________r1" localSheetId="3" hidden="1">{#N/A,#N/A,FALSE,"GERAL";#N/A,#N/A,FALSE,"012-96";#N/A,#N/A,FALSE,"018-96";#N/A,#N/A,FALSE,"027-96";#N/A,#N/A,FALSE,"059-96";#N/A,#N/A,FALSE,"076-96";#N/A,#N/A,FALSE,"019-97";#N/A,#N/A,FALSE,"021-97";#N/A,#N/A,FALSE,"022-97";#N/A,#N/A,FALSE,"028-97"}</definedName>
    <definedName name="___________r1" localSheetId="21" hidden="1">{#N/A,#N/A,FALSE,"GERAL";#N/A,#N/A,FALSE,"012-96";#N/A,#N/A,FALSE,"018-96";#N/A,#N/A,FALSE,"027-96";#N/A,#N/A,FALSE,"059-96";#N/A,#N/A,FALSE,"076-96";#N/A,#N/A,FALSE,"019-97";#N/A,#N/A,FALSE,"021-97";#N/A,#N/A,FALSE,"022-97";#N/A,#N/A,FALSE,"028-97"}</definedName>
    <definedName name="___________r1" localSheetId="20" hidden="1">{#N/A,#N/A,FALSE,"GERAL";#N/A,#N/A,FALSE,"012-96";#N/A,#N/A,FALSE,"018-96";#N/A,#N/A,FALSE,"027-96";#N/A,#N/A,FALSE,"059-96";#N/A,#N/A,FALSE,"076-96";#N/A,#N/A,FALSE,"019-97";#N/A,#N/A,FALSE,"021-97";#N/A,#N/A,FALSE,"022-97";#N/A,#N/A,FALSE,"028-97"}</definedName>
    <definedName name="___________r1" localSheetId="5" hidden="1">{#N/A,#N/A,FALSE,"GERAL";#N/A,#N/A,FALSE,"012-96";#N/A,#N/A,FALSE,"018-96";#N/A,#N/A,FALSE,"027-96";#N/A,#N/A,FALSE,"059-96";#N/A,#N/A,FALSE,"076-96";#N/A,#N/A,FALSE,"019-97";#N/A,#N/A,FALSE,"021-97";#N/A,#N/A,FALSE,"022-97";#N/A,#N/A,FALSE,"028-97"}</definedName>
    <definedName name="___________r1" localSheetId="13" hidden="1">{#N/A,#N/A,FALSE,"GERAL";#N/A,#N/A,FALSE,"012-96";#N/A,#N/A,FALSE,"018-96";#N/A,#N/A,FALSE,"027-96";#N/A,#N/A,FALSE,"059-96";#N/A,#N/A,FALSE,"076-96";#N/A,#N/A,FALSE,"019-97";#N/A,#N/A,FALSE,"021-97";#N/A,#N/A,FALSE,"022-97";#N/A,#N/A,FALSE,"028-97"}</definedName>
    <definedName name="___________r1" localSheetId="10" hidden="1">{#N/A,#N/A,FALSE,"GERAL";#N/A,#N/A,FALSE,"012-96";#N/A,#N/A,FALSE,"018-96";#N/A,#N/A,FALSE,"027-96";#N/A,#N/A,FALSE,"059-96";#N/A,#N/A,FALSE,"076-96";#N/A,#N/A,FALSE,"019-97";#N/A,#N/A,FALSE,"021-97";#N/A,#N/A,FALSE,"022-97";#N/A,#N/A,FALSE,"028-97"}</definedName>
    <definedName name="___________r1" localSheetId="7" hidden="1">{#N/A,#N/A,FALSE,"GERAL";#N/A,#N/A,FALSE,"012-96";#N/A,#N/A,FALSE,"018-96";#N/A,#N/A,FALSE,"027-96";#N/A,#N/A,FALSE,"059-96";#N/A,#N/A,FALSE,"076-96";#N/A,#N/A,FALSE,"019-97";#N/A,#N/A,FALSE,"021-97";#N/A,#N/A,FALSE,"022-97";#N/A,#N/A,FALSE,"028-97"}</definedName>
    <definedName name="___________r1" localSheetId="28" hidden="1">{#N/A,#N/A,FALSE,"GERAL";#N/A,#N/A,FALSE,"012-96";#N/A,#N/A,FALSE,"018-96";#N/A,#N/A,FALSE,"027-96";#N/A,#N/A,FALSE,"059-96";#N/A,#N/A,FALSE,"076-96";#N/A,#N/A,FALSE,"019-97";#N/A,#N/A,FALSE,"021-97";#N/A,#N/A,FALSE,"022-97";#N/A,#N/A,FALSE,"028-97"}</definedName>
    <definedName name="___________r1" localSheetId="6" hidden="1">{#N/A,#N/A,FALSE,"GERAL";#N/A,#N/A,FALSE,"012-96";#N/A,#N/A,FALSE,"018-96";#N/A,#N/A,FALSE,"027-96";#N/A,#N/A,FALSE,"059-96";#N/A,#N/A,FALSE,"076-96";#N/A,#N/A,FALSE,"019-97";#N/A,#N/A,FALSE,"021-97";#N/A,#N/A,FALSE,"022-97";#N/A,#N/A,FALSE,"028-97"}</definedName>
    <definedName name="___________r1" localSheetId="0" hidden="1">{#N/A,#N/A,FALSE,"GERAL";#N/A,#N/A,FALSE,"012-96";#N/A,#N/A,FALSE,"018-96";#N/A,#N/A,FALSE,"027-96";#N/A,#N/A,FALSE,"059-96";#N/A,#N/A,FALSE,"076-96";#N/A,#N/A,FALSE,"019-97";#N/A,#N/A,FALSE,"021-97";#N/A,#N/A,FALSE,"022-97";#N/A,#N/A,FALSE,"028-97"}</definedName>
    <definedName name="___________r1" localSheetId="14" hidden="1">{#N/A,#N/A,FALSE,"GERAL";#N/A,#N/A,FALSE,"012-96";#N/A,#N/A,FALSE,"018-96";#N/A,#N/A,FALSE,"027-96";#N/A,#N/A,FALSE,"059-96";#N/A,#N/A,FALSE,"076-96";#N/A,#N/A,FALSE,"019-97";#N/A,#N/A,FALSE,"021-97";#N/A,#N/A,FALSE,"022-97";#N/A,#N/A,FALSE,"028-97"}</definedName>
    <definedName name="___________r1" localSheetId="22" hidden="1">{#N/A,#N/A,FALSE,"GERAL";#N/A,#N/A,FALSE,"012-96";#N/A,#N/A,FALSE,"018-96";#N/A,#N/A,FALSE,"027-96";#N/A,#N/A,FALSE,"059-96";#N/A,#N/A,FALSE,"076-96";#N/A,#N/A,FALSE,"019-97";#N/A,#N/A,FALSE,"021-97";#N/A,#N/A,FALSE,"022-97";#N/A,#N/A,FALSE,"028-97"}</definedName>
    <definedName name="___________r1" hidden="1">{#N/A,#N/A,FALSE,"GERAL";#N/A,#N/A,FALSE,"012-96";#N/A,#N/A,FALSE,"018-96";#N/A,#N/A,FALSE,"027-96";#N/A,#N/A,FALSE,"059-96";#N/A,#N/A,FALSE,"076-96";#N/A,#N/A,FALSE,"019-97";#N/A,#N/A,FALSE,"021-97";#N/A,#N/A,FALSE,"022-97";#N/A,#N/A,FALSE,"028-97"}</definedName>
    <definedName name="_________r1" localSheetId="16" hidden="1">{#N/A,#N/A,FALSE,"GERAL";#N/A,#N/A,FALSE,"012-96";#N/A,#N/A,FALSE,"018-96";#N/A,#N/A,FALSE,"027-96";#N/A,#N/A,FALSE,"059-96";#N/A,#N/A,FALSE,"076-96";#N/A,#N/A,FALSE,"019-97";#N/A,#N/A,FALSE,"021-97";#N/A,#N/A,FALSE,"022-97";#N/A,#N/A,FALSE,"028-97"}</definedName>
    <definedName name="_________r1" localSheetId="3" hidden="1">{#N/A,#N/A,FALSE,"GERAL";#N/A,#N/A,FALSE,"012-96";#N/A,#N/A,FALSE,"018-96";#N/A,#N/A,FALSE,"027-96";#N/A,#N/A,FALSE,"059-96";#N/A,#N/A,FALSE,"076-96";#N/A,#N/A,FALSE,"019-97";#N/A,#N/A,FALSE,"021-97";#N/A,#N/A,FALSE,"022-97";#N/A,#N/A,FALSE,"028-97"}</definedName>
    <definedName name="_________r1" localSheetId="21" hidden="1">{#N/A,#N/A,FALSE,"GERAL";#N/A,#N/A,FALSE,"012-96";#N/A,#N/A,FALSE,"018-96";#N/A,#N/A,FALSE,"027-96";#N/A,#N/A,FALSE,"059-96";#N/A,#N/A,FALSE,"076-96";#N/A,#N/A,FALSE,"019-97";#N/A,#N/A,FALSE,"021-97";#N/A,#N/A,FALSE,"022-97";#N/A,#N/A,FALSE,"028-97"}</definedName>
    <definedName name="_________r1" localSheetId="20" hidden="1">{#N/A,#N/A,FALSE,"GERAL";#N/A,#N/A,FALSE,"012-96";#N/A,#N/A,FALSE,"018-96";#N/A,#N/A,FALSE,"027-96";#N/A,#N/A,FALSE,"059-96";#N/A,#N/A,FALSE,"076-96";#N/A,#N/A,FALSE,"019-97";#N/A,#N/A,FALSE,"021-97";#N/A,#N/A,FALSE,"022-97";#N/A,#N/A,FALSE,"028-97"}</definedName>
    <definedName name="_________r1" localSheetId="5" hidden="1">{#N/A,#N/A,FALSE,"GERAL";#N/A,#N/A,FALSE,"012-96";#N/A,#N/A,FALSE,"018-96";#N/A,#N/A,FALSE,"027-96";#N/A,#N/A,FALSE,"059-96";#N/A,#N/A,FALSE,"076-96";#N/A,#N/A,FALSE,"019-97";#N/A,#N/A,FALSE,"021-97";#N/A,#N/A,FALSE,"022-97";#N/A,#N/A,FALSE,"028-97"}</definedName>
    <definedName name="_________r1" localSheetId="13" hidden="1">{#N/A,#N/A,FALSE,"GERAL";#N/A,#N/A,FALSE,"012-96";#N/A,#N/A,FALSE,"018-96";#N/A,#N/A,FALSE,"027-96";#N/A,#N/A,FALSE,"059-96";#N/A,#N/A,FALSE,"076-96";#N/A,#N/A,FALSE,"019-97";#N/A,#N/A,FALSE,"021-97";#N/A,#N/A,FALSE,"022-97";#N/A,#N/A,FALSE,"028-97"}</definedName>
    <definedName name="_________r1" localSheetId="10" hidden="1">{#N/A,#N/A,FALSE,"GERAL";#N/A,#N/A,FALSE,"012-96";#N/A,#N/A,FALSE,"018-96";#N/A,#N/A,FALSE,"027-96";#N/A,#N/A,FALSE,"059-96";#N/A,#N/A,FALSE,"076-96";#N/A,#N/A,FALSE,"019-97";#N/A,#N/A,FALSE,"021-97";#N/A,#N/A,FALSE,"022-97";#N/A,#N/A,FALSE,"028-97"}</definedName>
    <definedName name="_________r1" localSheetId="7" hidden="1">{#N/A,#N/A,FALSE,"GERAL";#N/A,#N/A,FALSE,"012-96";#N/A,#N/A,FALSE,"018-96";#N/A,#N/A,FALSE,"027-96";#N/A,#N/A,FALSE,"059-96";#N/A,#N/A,FALSE,"076-96";#N/A,#N/A,FALSE,"019-97";#N/A,#N/A,FALSE,"021-97";#N/A,#N/A,FALSE,"022-97";#N/A,#N/A,FALSE,"028-97"}</definedName>
    <definedName name="_________r1" localSheetId="28" hidden="1">{#N/A,#N/A,FALSE,"GERAL";#N/A,#N/A,FALSE,"012-96";#N/A,#N/A,FALSE,"018-96";#N/A,#N/A,FALSE,"027-96";#N/A,#N/A,FALSE,"059-96";#N/A,#N/A,FALSE,"076-96";#N/A,#N/A,FALSE,"019-97";#N/A,#N/A,FALSE,"021-97";#N/A,#N/A,FALSE,"022-97";#N/A,#N/A,FALSE,"028-97"}</definedName>
    <definedName name="_________r1" localSheetId="6" hidden="1">{#N/A,#N/A,FALSE,"GERAL";#N/A,#N/A,FALSE,"012-96";#N/A,#N/A,FALSE,"018-96";#N/A,#N/A,FALSE,"027-96";#N/A,#N/A,FALSE,"059-96";#N/A,#N/A,FALSE,"076-96";#N/A,#N/A,FALSE,"019-97";#N/A,#N/A,FALSE,"021-97";#N/A,#N/A,FALSE,"022-97";#N/A,#N/A,FALSE,"028-97"}</definedName>
    <definedName name="_________r1" localSheetId="0" hidden="1">{#N/A,#N/A,FALSE,"GERAL";#N/A,#N/A,FALSE,"012-96";#N/A,#N/A,FALSE,"018-96";#N/A,#N/A,FALSE,"027-96";#N/A,#N/A,FALSE,"059-96";#N/A,#N/A,FALSE,"076-96";#N/A,#N/A,FALSE,"019-97";#N/A,#N/A,FALSE,"021-97";#N/A,#N/A,FALSE,"022-97";#N/A,#N/A,FALSE,"028-97"}</definedName>
    <definedName name="_________r1" localSheetId="14" hidden="1">{#N/A,#N/A,FALSE,"GERAL";#N/A,#N/A,FALSE,"012-96";#N/A,#N/A,FALSE,"018-96";#N/A,#N/A,FALSE,"027-96";#N/A,#N/A,FALSE,"059-96";#N/A,#N/A,FALSE,"076-96";#N/A,#N/A,FALSE,"019-97";#N/A,#N/A,FALSE,"021-97";#N/A,#N/A,FALSE,"022-97";#N/A,#N/A,FALSE,"028-97"}</definedName>
    <definedName name="_________r1" localSheetId="22" hidden="1">{#N/A,#N/A,FALSE,"GERAL";#N/A,#N/A,FALSE,"012-96";#N/A,#N/A,FALSE,"018-96";#N/A,#N/A,FALSE,"027-96";#N/A,#N/A,FALSE,"059-96";#N/A,#N/A,FALSE,"076-96";#N/A,#N/A,FALSE,"019-97";#N/A,#N/A,FALSE,"021-97";#N/A,#N/A,FALSE,"022-97";#N/A,#N/A,FALSE,"028-97"}</definedName>
    <definedName name="_________r1" hidden="1">{#N/A,#N/A,FALSE,"GERAL";#N/A,#N/A,FALSE,"012-96";#N/A,#N/A,FALSE,"018-96";#N/A,#N/A,FALSE,"027-96";#N/A,#N/A,FALSE,"059-96";#N/A,#N/A,FALSE,"076-96";#N/A,#N/A,FALSE,"019-97";#N/A,#N/A,FALSE,"021-97";#N/A,#N/A,FALSE,"022-97";#N/A,#N/A,FALSE,"028-97"}</definedName>
    <definedName name="________r1" localSheetId="16" hidden="1">{#N/A,#N/A,FALSE,"GERAL";#N/A,#N/A,FALSE,"012-96";#N/A,#N/A,FALSE,"018-96";#N/A,#N/A,FALSE,"027-96";#N/A,#N/A,FALSE,"059-96";#N/A,#N/A,FALSE,"076-96";#N/A,#N/A,FALSE,"019-97";#N/A,#N/A,FALSE,"021-97";#N/A,#N/A,FALSE,"022-97";#N/A,#N/A,FALSE,"028-97"}</definedName>
    <definedName name="________r1" localSheetId="3" hidden="1">{#N/A,#N/A,FALSE,"GERAL";#N/A,#N/A,FALSE,"012-96";#N/A,#N/A,FALSE,"018-96";#N/A,#N/A,FALSE,"027-96";#N/A,#N/A,FALSE,"059-96";#N/A,#N/A,FALSE,"076-96";#N/A,#N/A,FALSE,"019-97";#N/A,#N/A,FALSE,"021-97";#N/A,#N/A,FALSE,"022-97";#N/A,#N/A,FALSE,"028-97"}</definedName>
    <definedName name="________r1" localSheetId="21" hidden="1">{#N/A,#N/A,FALSE,"GERAL";#N/A,#N/A,FALSE,"012-96";#N/A,#N/A,FALSE,"018-96";#N/A,#N/A,FALSE,"027-96";#N/A,#N/A,FALSE,"059-96";#N/A,#N/A,FALSE,"076-96";#N/A,#N/A,FALSE,"019-97";#N/A,#N/A,FALSE,"021-97";#N/A,#N/A,FALSE,"022-97";#N/A,#N/A,FALSE,"028-97"}</definedName>
    <definedName name="________r1" localSheetId="20" hidden="1">{#N/A,#N/A,FALSE,"GERAL";#N/A,#N/A,FALSE,"012-96";#N/A,#N/A,FALSE,"018-96";#N/A,#N/A,FALSE,"027-96";#N/A,#N/A,FALSE,"059-96";#N/A,#N/A,FALSE,"076-96";#N/A,#N/A,FALSE,"019-97";#N/A,#N/A,FALSE,"021-97";#N/A,#N/A,FALSE,"022-97";#N/A,#N/A,FALSE,"028-97"}</definedName>
    <definedName name="________r1" localSheetId="5" hidden="1">{#N/A,#N/A,FALSE,"GERAL";#N/A,#N/A,FALSE,"012-96";#N/A,#N/A,FALSE,"018-96";#N/A,#N/A,FALSE,"027-96";#N/A,#N/A,FALSE,"059-96";#N/A,#N/A,FALSE,"076-96";#N/A,#N/A,FALSE,"019-97";#N/A,#N/A,FALSE,"021-97";#N/A,#N/A,FALSE,"022-97";#N/A,#N/A,FALSE,"028-97"}</definedName>
    <definedName name="________r1" localSheetId="13" hidden="1">{#N/A,#N/A,FALSE,"GERAL";#N/A,#N/A,FALSE,"012-96";#N/A,#N/A,FALSE,"018-96";#N/A,#N/A,FALSE,"027-96";#N/A,#N/A,FALSE,"059-96";#N/A,#N/A,FALSE,"076-96";#N/A,#N/A,FALSE,"019-97";#N/A,#N/A,FALSE,"021-97";#N/A,#N/A,FALSE,"022-97";#N/A,#N/A,FALSE,"028-97"}</definedName>
    <definedName name="________r1" localSheetId="10" hidden="1">{#N/A,#N/A,FALSE,"GERAL";#N/A,#N/A,FALSE,"012-96";#N/A,#N/A,FALSE,"018-96";#N/A,#N/A,FALSE,"027-96";#N/A,#N/A,FALSE,"059-96";#N/A,#N/A,FALSE,"076-96";#N/A,#N/A,FALSE,"019-97";#N/A,#N/A,FALSE,"021-97";#N/A,#N/A,FALSE,"022-97";#N/A,#N/A,FALSE,"028-97"}</definedName>
    <definedName name="________r1" localSheetId="7" hidden="1">{#N/A,#N/A,FALSE,"GERAL";#N/A,#N/A,FALSE,"012-96";#N/A,#N/A,FALSE,"018-96";#N/A,#N/A,FALSE,"027-96";#N/A,#N/A,FALSE,"059-96";#N/A,#N/A,FALSE,"076-96";#N/A,#N/A,FALSE,"019-97";#N/A,#N/A,FALSE,"021-97";#N/A,#N/A,FALSE,"022-97";#N/A,#N/A,FALSE,"028-97"}</definedName>
    <definedName name="________r1" localSheetId="28" hidden="1">{#N/A,#N/A,FALSE,"GERAL";#N/A,#N/A,FALSE,"012-96";#N/A,#N/A,FALSE,"018-96";#N/A,#N/A,FALSE,"027-96";#N/A,#N/A,FALSE,"059-96";#N/A,#N/A,FALSE,"076-96";#N/A,#N/A,FALSE,"019-97";#N/A,#N/A,FALSE,"021-97";#N/A,#N/A,FALSE,"022-97";#N/A,#N/A,FALSE,"028-97"}</definedName>
    <definedName name="________r1" localSheetId="6" hidden="1">{#N/A,#N/A,FALSE,"GERAL";#N/A,#N/A,FALSE,"012-96";#N/A,#N/A,FALSE,"018-96";#N/A,#N/A,FALSE,"027-96";#N/A,#N/A,FALSE,"059-96";#N/A,#N/A,FALSE,"076-96";#N/A,#N/A,FALSE,"019-97";#N/A,#N/A,FALSE,"021-97";#N/A,#N/A,FALSE,"022-97";#N/A,#N/A,FALSE,"028-97"}</definedName>
    <definedName name="________r1" localSheetId="0" hidden="1">{#N/A,#N/A,FALSE,"GERAL";#N/A,#N/A,FALSE,"012-96";#N/A,#N/A,FALSE,"018-96";#N/A,#N/A,FALSE,"027-96";#N/A,#N/A,FALSE,"059-96";#N/A,#N/A,FALSE,"076-96";#N/A,#N/A,FALSE,"019-97";#N/A,#N/A,FALSE,"021-97";#N/A,#N/A,FALSE,"022-97";#N/A,#N/A,FALSE,"028-97"}</definedName>
    <definedName name="________r1" localSheetId="14" hidden="1">{#N/A,#N/A,FALSE,"GERAL";#N/A,#N/A,FALSE,"012-96";#N/A,#N/A,FALSE,"018-96";#N/A,#N/A,FALSE,"027-96";#N/A,#N/A,FALSE,"059-96";#N/A,#N/A,FALSE,"076-96";#N/A,#N/A,FALSE,"019-97";#N/A,#N/A,FALSE,"021-97";#N/A,#N/A,FALSE,"022-97";#N/A,#N/A,FALSE,"028-97"}</definedName>
    <definedName name="________r1" localSheetId="22" hidden="1">{#N/A,#N/A,FALSE,"GERAL";#N/A,#N/A,FALSE,"012-96";#N/A,#N/A,FALSE,"018-96";#N/A,#N/A,FALSE,"027-96";#N/A,#N/A,FALSE,"059-96";#N/A,#N/A,FALSE,"076-96";#N/A,#N/A,FALSE,"019-97";#N/A,#N/A,FALSE,"021-97";#N/A,#N/A,FALSE,"022-97";#N/A,#N/A,FALSE,"028-97"}</definedName>
    <definedName name="________r1" hidden="1">{#N/A,#N/A,FALSE,"GERAL";#N/A,#N/A,FALSE,"012-96";#N/A,#N/A,FALSE,"018-96";#N/A,#N/A,FALSE,"027-96";#N/A,#N/A,FALSE,"059-96";#N/A,#N/A,FALSE,"076-96";#N/A,#N/A,FALSE,"019-97";#N/A,#N/A,FALSE,"021-97";#N/A,#N/A,FALSE,"022-97";#N/A,#N/A,FALSE,"028-97"}</definedName>
    <definedName name="_______r1" localSheetId="16" hidden="1">{#N/A,#N/A,FALSE,"GERAL";#N/A,#N/A,FALSE,"012-96";#N/A,#N/A,FALSE,"018-96";#N/A,#N/A,FALSE,"027-96";#N/A,#N/A,FALSE,"059-96";#N/A,#N/A,FALSE,"076-96";#N/A,#N/A,FALSE,"019-97";#N/A,#N/A,FALSE,"021-97";#N/A,#N/A,FALSE,"022-97";#N/A,#N/A,FALSE,"028-97"}</definedName>
    <definedName name="_______r1" localSheetId="3" hidden="1">{#N/A,#N/A,FALSE,"GERAL";#N/A,#N/A,FALSE,"012-96";#N/A,#N/A,FALSE,"018-96";#N/A,#N/A,FALSE,"027-96";#N/A,#N/A,FALSE,"059-96";#N/A,#N/A,FALSE,"076-96";#N/A,#N/A,FALSE,"019-97";#N/A,#N/A,FALSE,"021-97";#N/A,#N/A,FALSE,"022-97";#N/A,#N/A,FALSE,"028-97"}</definedName>
    <definedName name="_______r1" localSheetId="21" hidden="1">{#N/A,#N/A,FALSE,"GERAL";#N/A,#N/A,FALSE,"012-96";#N/A,#N/A,FALSE,"018-96";#N/A,#N/A,FALSE,"027-96";#N/A,#N/A,FALSE,"059-96";#N/A,#N/A,FALSE,"076-96";#N/A,#N/A,FALSE,"019-97";#N/A,#N/A,FALSE,"021-97";#N/A,#N/A,FALSE,"022-97";#N/A,#N/A,FALSE,"028-97"}</definedName>
    <definedName name="_______r1" localSheetId="20" hidden="1">{#N/A,#N/A,FALSE,"GERAL";#N/A,#N/A,FALSE,"012-96";#N/A,#N/A,FALSE,"018-96";#N/A,#N/A,FALSE,"027-96";#N/A,#N/A,FALSE,"059-96";#N/A,#N/A,FALSE,"076-96";#N/A,#N/A,FALSE,"019-97";#N/A,#N/A,FALSE,"021-97";#N/A,#N/A,FALSE,"022-97";#N/A,#N/A,FALSE,"028-97"}</definedName>
    <definedName name="_______r1" localSheetId="5" hidden="1">{#N/A,#N/A,FALSE,"GERAL";#N/A,#N/A,FALSE,"012-96";#N/A,#N/A,FALSE,"018-96";#N/A,#N/A,FALSE,"027-96";#N/A,#N/A,FALSE,"059-96";#N/A,#N/A,FALSE,"076-96";#N/A,#N/A,FALSE,"019-97";#N/A,#N/A,FALSE,"021-97";#N/A,#N/A,FALSE,"022-97";#N/A,#N/A,FALSE,"028-97"}</definedName>
    <definedName name="_______r1" localSheetId="13" hidden="1">{#N/A,#N/A,FALSE,"GERAL";#N/A,#N/A,FALSE,"012-96";#N/A,#N/A,FALSE,"018-96";#N/A,#N/A,FALSE,"027-96";#N/A,#N/A,FALSE,"059-96";#N/A,#N/A,FALSE,"076-96";#N/A,#N/A,FALSE,"019-97";#N/A,#N/A,FALSE,"021-97";#N/A,#N/A,FALSE,"022-97";#N/A,#N/A,FALSE,"028-97"}</definedName>
    <definedName name="_______r1" localSheetId="10" hidden="1">{#N/A,#N/A,FALSE,"GERAL";#N/A,#N/A,FALSE,"012-96";#N/A,#N/A,FALSE,"018-96";#N/A,#N/A,FALSE,"027-96";#N/A,#N/A,FALSE,"059-96";#N/A,#N/A,FALSE,"076-96";#N/A,#N/A,FALSE,"019-97";#N/A,#N/A,FALSE,"021-97";#N/A,#N/A,FALSE,"022-97";#N/A,#N/A,FALSE,"028-97"}</definedName>
    <definedName name="_______r1" localSheetId="7" hidden="1">{#N/A,#N/A,FALSE,"GERAL";#N/A,#N/A,FALSE,"012-96";#N/A,#N/A,FALSE,"018-96";#N/A,#N/A,FALSE,"027-96";#N/A,#N/A,FALSE,"059-96";#N/A,#N/A,FALSE,"076-96";#N/A,#N/A,FALSE,"019-97";#N/A,#N/A,FALSE,"021-97";#N/A,#N/A,FALSE,"022-97";#N/A,#N/A,FALSE,"028-97"}</definedName>
    <definedName name="_______r1" localSheetId="28" hidden="1">{#N/A,#N/A,FALSE,"GERAL";#N/A,#N/A,FALSE,"012-96";#N/A,#N/A,FALSE,"018-96";#N/A,#N/A,FALSE,"027-96";#N/A,#N/A,FALSE,"059-96";#N/A,#N/A,FALSE,"076-96";#N/A,#N/A,FALSE,"019-97";#N/A,#N/A,FALSE,"021-97";#N/A,#N/A,FALSE,"022-97";#N/A,#N/A,FALSE,"028-97"}</definedName>
    <definedName name="_______r1" localSheetId="6" hidden="1">{#N/A,#N/A,FALSE,"GERAL";#N/A,#N/A,FALSE,"012-96";#N/A,#N/A,FALSE,"018-96";#N/A,#N/A,FALSE,"027-96";#N/A,#N/A,FALSE,"059-96";#N/A,#N/A,FALSE,"076-96";#N/A,#N/A,FALSE,"019-97";#N/A,#N/A,FALSE,"021-97";#N/A,#N/A,FALSE,"022-97";#N/A,#N/A,FALSE,"028-97"}</definedName>
    <definedName name="_______r1" localSheetId="0" hidden="1">{#N/A,#N/A,FALSE,"GERAL";#N/A,#N/A,FALSE,"012-96";#N/A,#N/A,FALSE,"018-96";#N/A,#N/A,FALSE,"027-96";#N/A,#N/A,FALSE,"059-96";#N/A,#N/A,FALSE,"076-96";#N/A,#N/A,FALSE,"019-97";#N/A,#N/A,FALSE,"021-97";#N/A,#N/A,FALSE,"022-97";#N/A,#N/A,FALSE,"028-97"}</definedName>
    <definedName name="_______r1" localSheetId="14" hidden="1">{#N/A,#N/A,FALSE,"GERAL";#N/A,#N/A,FALSE,"012-96";#N/A,#N/A,FALSE,"018-96";#N/A,#N/A,FALSE,"027-96";#N/A,#N/A,FALSE,"059-96";#N/A,#N/A,FALSE,"076-96";#N/A,#N/A,FALSE,"019-97";#N/A,#N/A,FALSE,"021-97";#N/A,#N/A,FALSE,"022-97";#N/A,#N/A,FALSE,"028-97"}</definedName>
    <definedName name="_______r1" localSheetId="22" hidden="1">{#N/A,#N/A,FALSE,"GERAL";#N/A,#N/A,FALSE,"012-96";#N/A,#N/A,FALSE,"018-96";#N/A,#N/A,FALSE,"027-96";#N/A,#N/A,FALSE,"059-96";#N/A,#N/A,FALSE,"076-96";#N/A,#N/A,FALSE,"019-97";#N/A,#N/A,FALSE,"021-97";#N/A,#N/A,FALSE,"022-97";#N/A,#N/A,FALSE,"028-97"}</definedName>
    <definedName name="_______r1" hidden="1">{#N/A,#N/A,FALSE,"GERAL";#N/A,#N/A,FALSE,"012-96";#N/A,#N/A,FALSE,"018-96";#N/A,#N/A,FALSE,"027-96";#N/A,#N/A,FALSE,"059-96";#N/A,#N/A,FALSE,"076-96";#N/A,#N/A,FALSE,"019-97";#N/A,#N/A,FALSE,"021-97";#N/A,#N/A,FALSE,"022-97";#N/A,#N/A,FALSE,"028-97"}</definedName>
    <definedName name="______ACR10" localSheetId="3">#REF!</definedName>
    <definedName name="______ACR10" localSheetId="10">#REF!</definedName>
    <definedName name="______ACR10" localSheetId="6">#REF!</definedName>
    <definedName name="______ACR10">#REF!</definedName>
    <definedName name="______ACR15" localSheetId="3">#REF!</definedName>
    <definedName name="______ACR15" localSheetId="10">#REF!</definedName>
    <definedName name="______ACR15" localSheetId="6">#REF!</definedName>
    <definedName name="______ACR15">#REF!</definedName>
    <definedName name="______acr20" localSheetId="3">#REF!</definedName>
    <definedName name="______acr20" localSheetId="10">#REF!</definedName>
    <definedName name="______acr20" localSheetId="6">#REF!</definedName>
    <definedName name="______acr20">#REF!</definedName>
    <definedName name="______acr5" localSheetId="3">#REF!</definedName>
    <definedName name="______acr5" localSheetId="10">#REF!</definedName>
    <definedName name="______acr5" localSheetId="6">#REF!</definedName>
    <definedName name="______acr5">#REF!</definedName>
    <definedName name="______ARQ1" localSheetId="3">#REF!</definedName>
    <definedName name="______ARQ1" localSheetId="10">#REF!</definedName>
    <definedName name="______ARQ1" localSheetId="6">#REF!</definedName>
    <definedName name="______ARQ1">#REF!</definedName>
    <definedName name="______QT100" localSheetId="3">#REF!</definedName>
    <definedName name="______QT100" localSheetId="10">#REF!</definedName>
    <definedName name="______QT100" localSheetId="6">#REF!</definedName>
    <definedName name="______QT100">#REF!</definedName>
    <definedName name="______QT2" localSheetId="3">#REF!</definedName>
    <definedName name="______QT2" localSheetId="10">#REF!</definedName>
    <definedName name="______QT2" localSheetId="6">#REF!</definedName>
    <definedName name="______QT2">#REF!</definedName>
    <definedName name="______QT3" localSheetId="3">#REF!</definedName>
    <definedName name="______QT3" localSheetId="10">#REF!</definedName>
    <definedName name="______QT3" localSheetId="6">#REF!</definedName>
    <definedName name="______QT3">#REF!</definedName>
    <definedName name="______QT4" localSheetId="3">#REF!</definedName>
    <definedName name="______QT4" localSheetId="10">#REF!</definedName>
    <definedName name="______QT4" localSheetId="6">#REF!</definedName>
    <definedName name="______QT4">#REF!</definedName>
    <definedName name="______QT50" localSheetId="3">#REF!</definedName>
    <definedName name="______QT50" localSheetId="10">#REF!</definedName>
    <definedName name="______QT50" localSheetId="6">#REF!</definedName>
    <definedName name="______QT50">#REF!</definedName>
    <definedName name="______QT75" localSheetId="3">#REF!</definedName>
    <definedName name="______QT75" localSheetId="10">#REF!</definedName>
    <definedName name="______QT75" localSheetId="6">#REF!</definedName>
    <definedName name="______QT75">#REF!</definedName>
    <definedName name="______r1" localSheetId="16" hidden="1">{#N/A,#N/A,FALSE,"GERAL";#N/A,#N/A,FALSE,"012-96";#N/A,#N/A,FALSE,"018-96";#N/A,#N/A,FALSE,"027-96";#N/A,#N/A,FALSE,"059-96";#N/A,#N/A,FALSE,"076-96";#N/A,#N/A,FALSE,"019-97";#N/A,#N/A,FALSE,"021-97";#N/A,#N/A,FALSE,"022-97";#N/A,#N/A,FALSE,"028-97"}</definedName>
    <definedName name="______r1" localSheetId="3" hidden="1">{#N/A,#N/A,FALSE,"GERAL";#N/A,#N/A,FALSE,"012-96";#N/A,#N/A,FALSE,"018-96";#N/A,#N/A,FALSE,"027-96";#N/A,#N/A,FALSE,"059-96";#N/A,#N/A,FALSE,"076-96";#N/A,#N/A,FALSE,"019-97";#N/A,#N/A,FALSE,"021-97";#N/A,#N/A,FALSE,"022-97";#N/A,#N/A,FALSE,"028-97"}</definedName>
    <definedName name="______r1" localSheetId="21" hidden="1">{#N/A,#N/A,FALSE,"GERAL";#N/A,#N/A,FALSE,"012-96";#N/A,#N/A,FALSE,"018-96";#N/A,#N/A,FALSE,"027-96";#N/A,#N/A,FALSE,"059-96";#N/A,#N/A,FALSE,"076-96";#N/A,#N/A,FALSE,"019-97";#N/A,#N/A,FALSE,"021-97";#N/A,#N/A,FALSE,"022-97";#N/A,#N/A,FALSE,"028-97"}</definedName>
    <definedName name="______r1" localSheetId="20" hidden="1">{#N/A,#N/A,FALSE,"GERAL";#N/A,#N/A,FALSE,"012-96";#N/A,#N/A,FALSE,"018-96";#N/A,#N/A,FALSE,"027-96";#N/A,#N/A,FALSE,"059-96";#N/A,#N/A,FALSE,"076-96";#N/A,#N/A,FALSE,"019-97";#N/A,#N/A,FALSE,"021-97";#N/A,#N/A,FALSE,"022-97";#N/A,#N/A,FALSE,"028-97"}</definedName>
    <definedName name="______r1" localSheetId="5" hidden="1">{#N/A,#N/A,FALSE,"GERAL";#N/A,#N/A,FALSE,"012-96";#N/A,#N/A,FALSE,"018-96";#N/A,#N/A,FALSE,"027-96";#N/A,#N/A,FALSE,"059-96";#N/A,#N/A,FALSE,"076-96";#N/A,#N/A,FALSE,"019-97";#N/A,#N/A,FALSE,"021-97";#N/A,#N/A,FALSE,"022-97";#N/A,#N/A,FALSE,"028-97"}</definedName>
    <definedName name="______r1" localSheetId="13" hidden="1">{#N/A,#N/A,FALSE,"GERAL";#N/A,#N/A,FALSE,"012-96";#N/A,#N/A,FALSE,"018-96";#N/A,#N/A,FALSE,"027-96";#N/A,#N/A,FALSE,"059-96";#N/A,#N/A,FALSE,"076-96";#N/A,#N/A,FALSE,"019-97";#N/A,#N/A,FALSE,"021-97";#N/A,#N/A,FALSE,"022-97";#N/A,#N/A,FALSE,"028-97"}</definedName>
    <definedName name="______r1" localSheetId="10" hidden="1">{#N/A,#N/A,FALSE,"GERAL";#N/A,#N/A,FALSE,"012-96";#N/A,#N/A,FALSE,"018-96";#N/A,#N/A,FALSE,"027-96";#N/A,#N/A,FALSE,"059-96";#N/A,#N/A,FALSE,"076-96";#N/A,#N/A,FALSE,"019-97";#N/A,#N/A,FALSE,"021-97";#N/A,#N/A,FALSE,"022-97";#N/A,#N/A,FALSE,"028-97"}</definedName>
    <definedName name="______r1" localSheetId="7" hidden="1">{#N/A,#N/A,FALSE,"GERAL";#N/A,#N/A,FALSE,"012-96";#N/A,#N/A,FALSE,"018-96";#N/A,#N/A,FALSE,"027-96";#N/A,#N/A,FALSE,"059-96";#N/A,#N/A,FALSE,"076-96";#N/A,#N/A,FALSE,"019-97";#N/A,#N/A,FALSE,"021-97";#N/A,#N/A,FALSE,"022-97";#N/A,#N/A,FALSE,"028-97"}</definedName>
    <definedName name="______r1" localSheetId="28" hidden="1">{#N/A,#N/A,FALSE,"GERAL";#N/A,#N/A,FALSE,"012-96";#N/A,#N/A,FALSE,"018-96";#N/A,#N/A,FALSE,"027-96";#N/A,#N/A,FALSE,"059-96";#N/A,#N/A,FALSE,"076-96";#N/A,#N/A,FALSE,"019-97";#N/A,#N/A,FALSE,"021-97";#N/A,#N/A,FALSE,"022-97";#N/A,#N/A,FALSE,"028-97"}</definedName>
    <definedName name="______r1" localSheetId="6" hidden="1">{#N/A,#N/A,FALSE,"GERAL";#N/A,#N/A,FALSE,"012-96";#N/A,#N/A,FALSE,"018-96";#N/A,#N/A,FALSE,"027-96";#N/A,#N/A,FALSE,"059-96";#N/A,#N/A,FALSE,"076-96";#N/A,#N/A,FALSE,"019-97";#N/A,#N/A,FALSE,"021-97";#N/A,#N/A,FALSE,"022-97";#N/A,#N/A,FALSE,"028-97"}</definedName>
    <definedName name="______r1" localSheetId="0" hidden="1">{#N/A,#N/A,FALSE,"GERAL";#N/A,#N/A,FALSE,"012-96";#N/A,#N/A,FALSE,"018-96";#N/A,#N/A,FALSE,"027-96";#N/A,#N/A,FALSE,"059-96";#N/A,#N/A,FALSE,"076-96";#N/A,#N/A,FALSE,"019-97";#N/A,#N/A,FALSE,"021-97";#N/A,#N/A,FALSE,"022-97";#N/A,#N/A,FALSE,"028-97"}</definedName>
    <definedName name="______r1" localSheetId="14" hidden="1">{#N/A,#N/A,FALSE,"GERAL";#N/A,#N/A,FALSE,"012-96";#N/A,#N/A,FALSE,"018-96";#N/A,#N/A,FALSE,"027-96";#N/A,#N/A,FALSE,"059-96";#N/A,#N/A,FALSE,"076-96";#N/A,#N/A,FALSE,"019-97";#N/A,#N/A,FALSE,"021-97";#N/A,#N/A,FALSE,"022-97";#N/A,#N/A,FALSE,"028-97"}</definedName>
    <definedName name="______r1" localSheetId="22" hidden="1">{#N/A,#N/A,FALSE,"GERAL";#N/A,#N/A,FALSE,"012-96";#N/A,#N/A,FALSE,"018-96";#N/A,#N/A,FALSE,"027-96";#N/A,#N/A,FALSE,"059-96";#N/A,#N/A,FALSE,"076-96";#N/A,#N/A,FALSE,"019-97";#N/A,#N/A,FALSE,"021-97";#N/A,#N/A,FALSE,"022-97";#N/A,#N/A,FALSE,"028-97"}</definedName>
    <definedName name="______r1" hidden="1">{#N/A,#N/A,FALSE,"GERAL";#N/A,#N/A,FALSE,"012-96";#N/A,#N/A,FALSE,"018-96";#N/A,#N/A,FALSE,"027-96";#N/A,#N/A,FALSE,"059-96";#N/A,#N/A,FALSE,"076-96";#N/A,#N/A,FALSE,"019-97";#N/A,#N/A,FALSE,"021-97";#N/A,#N/A,FALSE,"022-97";#N/A,#N/A,FALSE,"028-97"}</definedName>
    <definedName name="_____ACR10" localSheetId="3">#REF!</definedName>
    <definedName name="_____ACR10" localSheetId="10">#REF!</definedName>
    <definedName name="_____ACR10" localSheetId="6">#REF!</definedName>
    <definedName name="_____ACR10">#REF!</definedName>
    <definedName name="_____ACR15" localSheetId="3">#REF!</definedName>
    <definedName name="_____ACR15" localSheetId="10">#REF!</definedName>
    <definedName name="_____ACR15" localSheetId="6">#REF!</definedName>
    <definedName name="_____ACR15">#REF!</definedName>
    <definedName name="_____acr20" localSheetId="3">#REF!</definedName>
    <definedName name="_____acr20" localSheetId="10">#REF!</definedName>
    <definedName name="_____acr20" localSheetId="6">#REF!</definedName>
    <definedName name="_____acr20">#REF!</definedName>
    <definedName name="_____acr5" localSheetId="3">#REF!</definedName>
    <definedName name="_____acr5" localSheetId="10">#REF!</definedName>
    <definedName name="_____acr5" localSheetId="6">#REF!</definedName>
    <definedName name="_____acr5">#REF!</definedName>
    <definedName name="_____ARQ1" localSheetId="3">#REF!</definedName>
    <definedName name="_____ARQ1" localSheetId="10">#REF!</definedName>
    <definedName name="_____ARQ1" localSheetId="6">#REF!</definedName>
    <definedName name="_____ARQ1">#REF!</definedName>
    <definedName name="_____key2" localSheetId="16" hidden="1">#REF!</definedName>
    <definedName name="_____key2" localSheetId="3" hidden="1">#REF!</definedName>
    <definedName name="_____key2" localSheetId="0" hidden="1">#REF!</definedName>
    <definedName name="_____key2" hidden="1">#REF!</definedName>
    <definedName name="_____QT100" localSheetId="3">#REF!</definedName>
    <definedName name="_____QT100" localSheetId="10">#REF!</definedName>
    <definedName name="_____QT100" localSheetId="6">#REF!</definedName>
    <definedName name="_____QT100">#REF!</definedName>
    <definedName name="_____QT2" localSheetId="3">#REF!</definedName>
    <definedName name="_____QT2" localSheetId="10">#REF!</definedName>
    <definedName name="_____QT2" localSheetId="6">#REF!</definedName>
    <definedName name="_____QT2">#REF!</definedName>
    <definedName name="_____QT3" localSheetId="3">#REF!</definedName>
    <definedName name="_____QT3" localSheetId="10">#REF!</definedName>
    <definedName name="_____QT3" localSheetId="6">#REF!</definedName>
    <definedName name="_____QT3">#REF!</definedName>
    <definedName name="_____QT4" localSheetId="3">#REF!</definedName>
    <definedName name="_____QT4" localSheetId="10">#REF!</definedName>
    <definedName name="_____QT4" localSheetId="6">#REF!</definedName>
    <definedName name="_____QT4">#REF!</definedName>
    <definedName name="_____QT50" localSheetId="3">#REF!</definedName>
    <definedName name="_____QT50" localSheetId="10">#REF!</definedName>
    <definedName name="_____QT50" localSheetId="6">#REF!</definedName>
    <definedName name="_____QT50">#REF!</definedName>
    <definedName name="_____QT75" localSheetId="3">#REF!</definedName>
    <definedName name="_____QT75" localSheetId="10">#REF!</definedName>
    <definedName name="_____QT75" localSheetId="6">#REF!</definedName>
    <definedName name="_____QT75">#REF!</definedName>
    <definedName name="_____r1" localSheetId="16" hidden="1">{#N/A,#N/A,FALSE,"GERAL";#N/A,#N/A,FALSE,"012-96";#N/A,#N/A,FALSE,"018-96";#N/A,#N/A,FALSE,"027-96";#N/A,#N/A,FALSE,"059-96";#N/A,#N/A,FALSE,"076-96";#N/A,#N/A,FALSE,"019-97";#N/A,#N/A,FALSE,"021-97";#N/A,#N/A,FALSE,"022-97";#N/A,#N/A,FALSE,"028-97"}</definedName>
    <definedName name="_____r1" localSheetId="3" hidden="1">{#N/A,#N/A,FALSE,"GERAL";#N/A,#N/A,FALSE,"012-96";#N/A,#N/A,FALSE,"018-96";#N/A,#N/A,FALSE,"027-96";#N/A,#N/A,FALSE,"059-96";#N/A,#N/A,FALSE,"076-96";#N/A,#N/A,FALSE,"019-97";#N/A,#N/A,FALSE,"021-97";#N/A,#N/A,FALSE,"022-97";#N/A,#N/A,FALSE,"028-97"}</definedName>
    <definedName name="_____r1" localSheetId="21" hidden="1">{#N/A,#N/A,FALSE,"GERAL";#N/A,#N/A,FALSE,"012-96";#N/A,#N/A,FALSE,"018-96";#N/A,#N/A,FALSE,"027-96";#N/A,#N/A,FALSE,"059-96";#N/A,#N/A,FALSE,"076-96";#N/A,#N/A,FALSE,"019-97";#N/A,#N/A,FALSE,"021-97";#N/A,#N/A,FALSE,"022-97";#N/A,#N/A,FALSE,"028-97"}</definedName>
    <definedName name="_____r1" localSheetId="20" hidden="1">{#N/A,#N/A,FALSE,"GERAL";#N/A,#N/A,FALSE,"012-96";#N/A,#N/A,FALSE,"018-96";#N/A,#N/A,FALSE,"027-96";#N/A,#N/A,FALSE,"059-96";#N/A,#N/A,FALSE,"076-96";#N/A,#N/A,FALSE,"019-97";#N/A,#N/A,FALSE,"021-97";#N/A,#N/A,FALSE,"022-97";#N/A,#N/A,FALSE,"028-97"}</definedName>
    <definedName name="_____r1" localSheetId="5" hidden="1">{#N/A,#N/A,FALSE,"GERAL";#N/A,#N/A,FALSE,"012-96";#N/A,#N/A,FALSE,"018-96";#N/A,#N/A,FALSE,"027-96";#N/A,#N/A,FALSE,"059-96";#N/A,#N/A,FALSE,"076-96";#N/A,#N/A,FALSE,"019-97";#N/A,#N/A,FALSE,"021-97";#N/A,#N/A,FALSE,"022-97";#N/A,#N/A,FALSE,"028-97"}</definedName>
    <definedName name="_____r1" localSheetId="13" hidden="1">{#N/A,#N/A,FALSE,"GERAL";#N/A,#N/A,FALSE,"012-96";#N/A,#N/A,FALSE,"018-96";#N/A,#N/A,FALSE,"027-96";#N/A,#N/A,FALSE,"059-96";#N/A,#N/A,FALSE,"076-96";#N/A,#N/A,FALSE,"019-97";#N/A,#N/A,FALSE,"021-97";#N/A,#N/A,FALSE,"022-97";#N/A,#N/A,FALSE,"028-97"}</definedName>
    <definedName name="_____r1" localSheetId="10" hidden="1">{#N/A,#N/A,FALSE,"GERAL";#N/A,#N/A,FALSE,"012-96";#N/A,#N/A,FALSE,"018-96";#N/A,#N/A,FALSE,"027-96";#N/A,#N/A,FALSE,"059-96";#N/A,#N/A,FALSE,"076-96";#N/A,#N/A,FALSE,"019-97";#N/A,#N/A,FALSE,"021-97";#N/A,#N/A,FALSE,"022-97";#N/A,#N/A,FALSE,"028-97"}</definedName>
    <definedName name="_____r1" localSheetId="7" hidden="1">{#N/A,#N/A,FALSE,"GERAL";#N/A,#N/A,FALSE,"012-96";#N/A,#N/A,FALSE,"018-96";#N/A,#N/A,FALSE,"027-96";#N/A,#N/A,FALSE,"059-96";#N/A,#N/A,FALSE,"076-96";#N/A,#N/A,FALSE,"019-97";#N/A,#N/A,FALSE,"021-97";#N/A,#N/A,FALSE,"022-97";#N/A,#N/A,FALSE,"028-97"}</definedName>
    <definedName name="_____r1" localSheetId="28" hidden="1">{#N/A,#N/A,FALSE,"GERAL";#N/A,#N/A,FALSE,"012-96";#N/A,#N/A,FALSE,"018-96";#N/A,#N/A,FALSE,"027-96";#N/A,#N/A,FALSE,"059-96";#N/A,#N/A,FALSE,"076-96";#N/A,#N/A,FALSE,"019-97";#N/A,#N/A,FALSE,"021-97";#N/A,#N/A,FALSE,"022-97";#N/A,#N/A,FALSE,"028-97"}</definedName>
    <definedName name="_____r1" localSheetId="6" hidden="1">{#N/A,#N/A,FALSE,"GERAL";#N/A,#N/A,FALSE,"012-96";#N/A,#N/A,FALSE,"018-96";#N/A,#N/A,FALSE,"027-96";#N/A,#N/A,FALSE,"059-96";#N/A,#N/A,FALSE,"076-96";#N/A,#N/A,FALSE,"019-97";#N/A,#N/A,FALSE,"021-97";#N/A,#N/A,FALSE,"022-97";#N/A,#N/A,FALSE,"028-97"}</definedName>
    <definedName name="_____r1" localSheetId="0" hidden="1">{#N/A,#N/A,FALSE,"GERAL";#N/A,#N/A,FALSE,"012-96";#N/A,#N/A,FALSE,"018-96";#N/A,#N/A,FALSE,"027-96";#N/A,#N/A,FALSE,"059-96";#N/A,#N/A,FALSE,"076-96";#N/A,#N/A,FALSE,"019-97";#N/A,#N/A,FALSE,"021-97";#N/A,#N/A,FALSE,"022-97";#N/A,#N/A,FALSE,"028-97"}</definedName>
    <definedName name="_____r1" localSheetId="14" hidden="1">{#N/A,#N/A,FALSE,"GERAL";#N/A,#N/A,FALSE,"012-96";#N/A,#N/A,FALSE,"018-96";#N/A,#N/A,FALSE,"027-96";#N/A,#N/A,FALSE,"059-96";#N/A,#N/A,FALSE,"076-96";#N/A,#N/A,FALSE,"019-97";#N/A,#N/A,FALSE,"021-97";#N/A,#N/A,FALSE,"022-97";#N/A,#N/A,FALSE,"028-97"}</definedName>
    <definedName name="_____r1" localSheetId="22" hidden="1">{#N/A,#N/A,FALSE,"GERAL";#N/A,#N/A,FALSE,"012-96";#N/A,#N/A,FALSE,"018-96";#N/A,#N/A,FALSE,"027-96";#N/A,#N/A,FALSE,"059-96";#N/A,#N/A,FALSE,"076-96";#N/A,#N/A,FALSE,"019-97";#N/A,#N/A,FALSE,"021-97";#N/A,#N/A,FALSE,"022-97";#N/A,#N/A,FALSE,"028-97"}</definedName>
    <definedName name="_____r1" hidden="1">{#N/A,#N/A,FALSE,"GERAL";#N/A,#N/A,FALSE,"012-96";#N/A,#N/A,FALSE,"018-96";#N/A,#N/A,FALSE,"027-96";#N/A,#N/A,FALSE,"059-96";#N/A,#N/A,FALSE,"076-96";#N/A,#N/A,FALSE,"019-97";#N/A,#N/A,FALSE,"021-97";#N/A,#N/A,FALSE,"022-97";#N/A,#N/A,FALSE,"028-97"}</definedName>
    <definedName name="____key2" localSheetId="16" hidden="1">#REF!</definedName>
    <definedName name="____key2" localSheetId="3" hidden="1">#REF!</definedName>
    <definedName name="____key2" localSheetId="21" hidden="1">#REF!</definedName>
    <definedName name="____key2" localSheetId="5" hidden="1">#REF!</definedName>
    <definedName name="____key2" localSheetId="10" hidden="1">#REF!</definedName>
    <definedName name="____key2" localSheetId="6" hidden="1">#REF!</definedName>
    <definedName name="____key2" localSheetId="0" hidden="1">#REF!</definedName>
    <definedName name="____key2" hidden="1">#REF!</definedName>
    <definedName name="____la29" localSheetId="21" hidden="1">#REF!</definedName>
    <definedName name="____la29" localSheetId="0" hidden="1">#REF!</definedName>
    <definedName name="____la29" hidden="1">#REF!</definedName>
    <definedName name="____la3" localSheetId="21" hidden="1">#REF!</definedName>
    <definedName name="____la3" localSheetId="0" hidden="1">#REF!</definedName>
    <definedName name="____la3" hidden="1">#REF!</definedName>
    <definedName name="____la31" hidden="1">#REF!</definedName>
    <definedName name="____la32" hidden="1">#REF!</definedName>
    <definedName name="____la4" hidden="1">#REF!</definedName>
    <definedName name="____la5" hidden="1">#REF!</definedName>
    <definedName name="____la6" hidden="1">#REF!</definedName>
    <definedName name="____la7" hidden="1">#REF!</definedName>
    <definedName name="____la8" hidden="1">#REF!</definedName>
    <definedName name="____la9" hidden="1">#REF!</definedName>
    <definedName name="____lb1" hidden="1">#REF!</definedName>
    <definedName name="____lb10" hidden="1">#REF!</definedName>
    <definedName name="____lb11" hidden="1">#REF!</definedName>
    <definedName name="____lb12" hidden="1">#REF!</definedName>
    <definedName name="____lb13" hidden="1">#REF!</definedName>
    <definedName name="____lb14" hidden="1">#REF!</definedName>
    <definedName name="____lb15" hidden="1">#REF!</definedName>
    <definedName name="____lb16" hidden="1">#REF!</definedName>
    <definedName name="____lb17" hidden="1">#REF!</definedName>
    <definedName name="____lb18" hidden="1">#REF!</definedName>
    <definedName name="____lb19" hidden="1">#REF!</definedName>
    <definedName name="____lb2" hidden="1">#REF!</definedName>
    <definedName name="____lb20" hidden="1">#REF!</definedName>
    <definedName name="____lb21" hidden="1">#REF!</definedName>
    <definedName name="____lb22" hidden="1">#REF!</definedName>
    <definedName name="____lb23" hidden="1">#REF!</definedName>
    <definedName name="____lb24" hidden="1">#REF!</definedName>
    <definedName name="____lb25" hidden="1">#REF!</definedName>
    <definedName name="____lb27" hidden="1">#REF!</definedName>
    <definedName name="____lb28" hidden="1">#REF!</definedName>
    <definedName name="____lb29" hidden="1">#REF!</definedName>
    <definedName name="____lb3" hidden="1">#REF!</definedName>
    <definedName name="____lb30" hidden="1">#REF!</definedName>
    <definedName name="____lb31" hidden="1">#REF!</definedName>
    <definedName name="____lb32" hidden="1">#REF!</definedName>
    <definedName name="____lb4" hidden="1">#REF!</definedName>
    <definedName name="____lb5" hidden="1">#REF!</definedName>
    <definedName name="____lb6" hidden="1">#REF!</definedName>
    <definedName name="____lb7" hidden="1">#REF!</definedName>
    <definedName name="____lb8" hidden="1">#REF!</definedName>
    <definedName name="____lb9" hidden="1">#REF!</definedName>
    <definedName name="____lbc1" hidden="1">#REF!</definedName>
    <definedName name="____lbc10" hidden="1">#REF!</definedName>
    <definedName name="____lbc11" hidden="1">#REF!</definedName>
    <definedName name="____lbc12" hidden="1">#REF!</definedName>
    <definedName name="____lbc13" hidden="1">#REF!</definedName>
    <definedName name="____lbc14" hidden="1">#REF!</definedName>
    <definedName name="____lbc15" hidden="1">#REF!</definedName>
    <definedName name="____lbc16" hidden="1">#REF!</definedName>
    <definedName name="____lbc17" hidden="1">#REF!</definedName>
    <definedName name="____lbc18" hidden="1">#REF!</definedName>
    <definedName name="____lbc19" hidden="1">#REF!</definedName>
    <definedName name="____lbc2" hidden="1">#REF!</definedName>
    <definedName name="____lbc20" hidden="1">#REF!</definedName>
    <definedName name="____lbc21" hidden="1">#REF!</definedName>
    <definedName name="____lbc22" hidden="1">#REF!</definedName>
    <definedName name="____lbc23" hidden="1">#REF!</definedName>
    <definedName name="____lbc24" hidden="1">#REF!</definedName>
    <definedName name="____lbc25" hidden="1">#REF!</definedName>
    <definedName name="____lbc26" hidden="1">#REF!</definedName>
    <definedName name="____lbc27" hidden="1">#REF!</definedName>
    <definedName name="____lbc28" hidden="1">#REF!</definedName>
    <definedName name="____lbc29" hidden="1">#REF!</definedName>
    <definedName name="____lbc3" hidden="1">#REF!</definedName>
    <definedName name="____lbc31" hidden="1">#REF!</definedName>
    <definedName name="____lbc32" hidden="1">#REF!</definedName>
    <definedName name="____lbc4" hidden="1">#REF!</definedName>
    <definedName name="____lbc5" hidden="1">#REF!</definedName>
    <definedName name="____lbc6" hidden="1">#REF!</definedName>
    <definedName name="____lbc7" hidden="1">#REF!</definedName>
    <definedName name="____lbc8" hidden="1">#REF!</definedName>
    <definedName name="____lbc9" hidden="1">#REF!</definedName>
    <definedName name="____ld26" hidden="1">#REF!</definedName>
    <definedName name="____ld31" hidden="1">#REF!</definedName>
    <definedName name="____le31" hidden="1">#REF!</definedName>
    <definedName name="____lf31" hidden="1">#REF!</definedName>
    <definedName name="____PK2" localSheetId="16" hidden="1">{"'장비'!$A$3:$M$12"}</definedName>
    <definedName name="____PK2" localSheetId="3" hidden="1">{"'장비'!$A$3:$M$12"}</definedName>
    <definedName name="____PK2" localSheetId="21" hidden="1">{"'장비'!$A$3:$M$12"}</definedName>
    <definedName name="____PK2" localSheetId="20" hidden="1">{"'장비'!$A$3:$M$12"}</definedName>
    <definedName name="____PK2" localSheetId="5" hidden="1">{"'장비'!$A$3:$M$12"}</definedName>
    <definedName name="____PK2" localSheetId="13" hidden="1">{"'장비'!$A$3:$M$12"}</definedName>
    <definedName name="____PK2" localSheetId="10" hidden="1">{"'장비'!$A$3:$M$12"}</definedName>
    <definedName name="____PK2" localSheetId="7" hidden="1">{"'장비'!$A$3:$M$12"}</definedName>
    <definedName name="____PK2" localSheetId="28" hidden="1">{"'장비'!$A$3:$M$12"}</definedName>
    <definedName name="____PK2" localSheetId="6" hidden="1">{"'장비'!$A$3:$M$12"}</definedName>
    <definedName name="____PK2" localSheetId="0" hidden="1">{"'장비'!$A$3:$M$12"}</definedName>
    <definedName name="____PK2" localSheetId="14" hidden="1">{"'장비'!$A$3:$M$12"}</definedName>
    <definedName name="____PK2" localSheetId="22" hidden="1">{"'장비'!$A$3:$M$12"}</definedName>
    <definedName name="____PK2" hidden="1">{"'장비'!$A$3:$M$12"}</definedName>
    <definedName name="____PKG3" localSheetId="16" hidden="1">{"'장비'!$A$3:$M$12"}</definedName>
    <definedName name="____PKG3" localSheetId="3" hidden="1">{"'장비'!$A$3:$M$12"}</definedName>
    <definedName name="____PKG3" localSheetId="21" hidden="1">{"'장비'!$A$3:$M$12"}</definedName>
    <definedName name="____PKG3" localSheetId="20" hidden="1">{"'장비'!$A$3:$M$12"}</definedName>
    <definedName name="____PKG3" localSheetId="5" hidden="1">{"'장비'!$A$3:$M$12"}</definedName>
    <definedName name="____PKG3" localSheetId="13" hidden="1">{"'장비'!$A$3:$M$12"}</definedName>
    <definedName name="____PKG3" localSheetId="10" hidden="1">{"'장비'!$A$3:$M$12"}</definedName>
    <definedName name="____PKG3" localSheetId="7" hidden="1">{"'장비'!$A$3:$M$12"}</definedName>
    <definedName name="____PKG3" localSheetId="28" hidden="1">{"'장비'!$A$3:$M$12"}</definedName>
    <definedName name="____PKG3" localSheetId="6" hidden="1">{"'장비'!$A$3:$M$12"}</definedName>
    <definedName name="____PKG3" localSheetId="0" hidden="1">{"'장비'!$A$3:$M$12"}</definedName>
    <definedName name="____PKG3" localSheetId="14" hidden="1">{"'장비'!$A$3:$M$12"}</definedName>
    <definedName name="____PKG3" localSheetId="22" hidden="1">{"'장비'!$A$3:$M$12"}</definedName>
    <definedName name="____PKG3" hidden="1">{"'장비'!$A$3:$M$12"}</definedName>
    <definedName name="____qqq222" localSheetId="16" hidden="1">{"'장비'!$A$3:$M$12"}</definedName>
    <definedName name="____qqq222" localSheetId="3" hidden="1">{"'장비'!$A$3:$M$12"}</definedName>
    <definedName name="____qqq222" localSheetId="21" hidden="1">{"'장비'!$A$3:$M$12"}</definedName>
    <definedName name="____qqq222" localSheetId="20" hidden="1">{"'장비'!$A$3:$M$12"}</definedName>
    <definedName name="____qqq222" localSheetId="5" hidden="1">{"'장비'!$A$3:$M$12"}</definedName>
    <definedName name="____qqq222" localSheetId="13" hidden="1">{"'장비'!$A$3:$M$12"}</definedName>
    <definedName name="____qqq222" localSheetId="10" hidden="1">{"'장비'!$A$3:$M$12"}</definedName>
    <definedName name="____qqq222" localSheetId="7" hidden="1">{"'장비'!$A$3:$M$12"}</definedName>
    <definedName name="____qqq222" localSheetId="28" hidden="1">{"'장비'!$A$3:$M$12"}</definedName>
    <definedName name="____qqq222" localSheetId="6" hidden="1">{"'장비'!$A$3:$M$12"}</definedName>
    <definedName name="____qqq222" localSheetId="0" hidden="1">{"'장비'!$A$3:$M$12"}</definedName>
    <definedName name="____qqq222" localSheetId="14" hidden="1">{"'장비'!$A$3:$M$12"}</definedName>
    <definedName name="____qqq222" localSheetId="22" hidden="1">{"'장비'!$A$3:$M$12"}</definedName>
    <definedName name="____qqq222" hidden="1">{"'장비'!$A$3:$M$12"}</definedName>
    <definedName name="____r1" localSheetId="16" hidden="1">{#N/A,#N/A,FALSE,"GERAL";#N/A,#N/A,FALSE,"012-96";#N/A,#N/A,FALSE,"018-96";#N/A,#N/A,FALSE,"027-96";#N/A,#N/A,FALSE,"059-96";#N/A,#N/A,FALSE,"076-96";#N/A,#N/A,FALSE,"019-97";#N/A,#N/A,FALSE,"021-97";#N/A,#N/A,FALSE,"022-97";#N/A,#N/A,FALSE,"028-97"}</definedName>
    <definedName name="____r1" localSheetId="3" hidden="1">{#N/A,#N/A,FALSE,"GERAL";#N/A,#N/A,FALSE,"012-96";#N/A,#N/A,FALSE,"018-96";#N/A,#N/A,FALSE,"027-96";#N/A,#N/A,FALSE,"059-96";#N/A,#N/A,FALSE,"076-96";#N/A,#N/A,FALSE,"019-97";#N/A,#N/A,FALSE,"021-97";#N/A,#N/A,FALSE,"022-97";#N/A,#N/A,FALSE,"028-97"}</definedName>
    <definedName name="____r1" localSheetId="21" hidden="1">{#N/A,#N/A,FALSE,"GERAL";#N/A,#N/A,FALSE,"012-96";#N/A,#N/A,FALSE,"018-96";#N/A,#N/A,FALSE,"027-96";#N/A,#N/A,FALSE,"059-96";#N/A,#N/A,FALSE,"076-96";#N/A,#N/A,FALSE,"019-97";#N/A,#N/A,FALSE,"021-97";#N/A,#N/A,FALSE,"022-97";#N/A,#N/A,FALSE,"028-97"}</definedName>
    <definedName name="____r1" localSheetId="20" hidden="1">{#N/A,#N/A,FALSE,"GERAL";#N/A,#N/A,FALSE,"012-96";#N/A,#N/A,FALSE,"018-96";#N/A,#N/A,FALSE,"027-96";#N/A,#N/A,FALSE,"059-96";#N/A,#N/A,FALSE,"076-96";#N/A,#N/A,FALSE,"019-97";#N/A,#N/A,FALSE,"021-97";#N/A,#N/A,FALSE,"022-97";#N/A,#N/A,FALSE,"028-97"}</definedName>
    <definedName name="____r1" localSheetId="5" hidden="1">{#N/A,#N/A,FALSE,"GERAL";#N/A,#N/A,FALSE,"012-96";#N/A,#N/A,FALSE,"018-96";#N/A,#N/A,FALSE,"027-96";#N/A,#N/A,FALSE,"059-96";#N/A,#N/A,FALSE,"076-96";#N/A,#N/A,FALSE,"019-97";#N/A,#N/A,FALSE,"021-97";#N/A,#N/A,FALSE,"022-97";#N/A,#N/A,FALSE,"028-97"}</definedName>
    <definedName name="____r1" localSheetId="13" hidden="1">{#N/A,#N/A,FALSE,"GERAL";#N/A,#N/A,FALSE,"012-96";#N/A,#N/A,FALSE,"018-96";#N/A,#N/A,FALSE,"027-96";#N/A,#N/A,FALSE,"059-96";#N/A,#N/A,FALSE,"076-96";#N/A,#N/A,FALSE,"019-97";#N/A,#N/A,FALSE,"021-97";#N/A,#N/A,FALSE,"022-97";#N/A,#N/A,FALSE,"028-97"}</definedName>
    <definedName name="____r1" localSheetId="10" hidden="1">{#N/A,#N/A,FALSE,"GERAL";#N/A,#N/A,FALSE,"012-96";#N/A,#N/A,FALSE,"018-96";#N/A,#N/A,FALSE,"027-96";#N/A,#N/A,FALSE,"059-96";#N/A,#N/A,FALSE,"076-96";#N/A,#N/A,FALSE,"019-97";#N/A,#N/A,FALSE,"021-97";#N/A,#N/A,FALSE,"022-97";#N/A,#N/A,FALSE,"028-97"}</definedName>
    <definedName name="____r1" localSheetId="7" hidden="1">{#N/A,#N/A,FALSE,"GERAL";#N/A,#N/A,FALSE,"012-96";#N/A,#N/A,FALSE,"018-96";#N/A,#N/A,FALSE,"027-96";#N/A,#N/A,FALSE,"059-96";#N/A,#N/A,FALSE,"076-96";#N/A,#N/A,FALSE,"019-97";#N/A,#N/A,FALSE,"021-97";#N/A,#N/A,FALSE,"022-97";#N/A,#N/A,FALSE,"028-97"}</definedName>
    <definedName name="____r1" localSheetId="28" hidden="1">{#N/A,#N/A,FALSE,"GERAL";#N/A,#N/A,FALSE,"012-96";#N/A,#N/A,FALSE,"018-96";#N/A,#N/A,FALSE,"027-96";#N/A,#N/A,FALSE,"059-96";#N/A,#N/A,FALSE,"076-96";#N/A,#N/A,FALSE,"019-97";#N/A,#N/A,FALSE,"021-97";#N/A,#N/A,FALSE,"022-97";#N/A,#N/A,FALSE,"028-97"}</definedName>
    <definedName name="____r1" localSheetId="6" hidden="1">{#N/A,#N/A,FALSE,"GERAL";#N/A,#N/A,FALSE,"012-96";#N/A,#N/A,FALSE,"018-96";#N/A,#N/A,FALSE,"027-96";#N/A,#N/A,FALSE,"059-96";#N/A,#N/A,FALSE,"076-96";#N/A,#N/A,FALSE,"019-97";#N/A,#N/A,FALSE,"021-97";#N/A,#N/A,FALSE,"022-97";#N/A,#N/A,FALSE,"028-97"}</definedName>
    <definedName name="____r1" localSheetId="0" hidden="1">{#N/A,#N/A,FALSE,"GERAL";#N/A,#N/A,FALSE,"012-96";#N/A,#N/A,FALSE,"018-96";#N/A,#N/A,FALSE,"027-96";#N/A,#N/A,FALSE,"059-96";#N/A,#N/A,FALSE,"076-96";#N/A,#N/A,FALSE,"019-97";#N/A,#N/A,FALSE,"021-97";#N/A,#N/A,FALSE,"022-97";#N/A,#N/A,FALSE,"028-97"}</definedName>
    <definedName name="____r1" localSheetId="14" hidden="1">{#N/A,#N/A,FALSE,"GERAL";#N/A,#N/A,FALSE,"012-96";#N/A,#N/A,FALSE,"018-96";#N/A,#N/A,FALSE,"027-96";#N/A,#N/A,FALSE,"059-96";#N/A,#N/A,FALSE,"076-96";#N/A,#N/A,FALSE,"019-97";#N/A,#N/A,FALSE,"021-97";#N/A,#N/A,FALSE,"022-97";#N/A,#N/A,FALSE,"028-97"}</definedName>
    <definedName name="____r1" localSheetId="22" hidden="1">{#N/A,#N/A,FALSE,"GERAL";#N/A,#N/A,FALSE,"012-96";#N/A,#N/A,FALSE,"018-96";#N/A,#N/A,FALSE,"027-96";#N/A,#N/A,FALSE,"059-96";#N/A,#N/A,FALSE,"076-96";#N/A,#N/A,FALSE,"019-97";#N/A,#N/A,FALSE,"021-97";#N/A,#N/A,FALSE,"022-97";#N/A,#N/A,FALSE,"028-97"}</definedName>
    <definedName name="____r1" hidden="1">{#N/A,#N/A,FALSE,"GERAL";#N/A,#N/A,FALSE,"012-96";#N/A,#N/A,FALSE,"018-96";#N/A,#N/A,FALSE,"027-96";#N/A,#N/A,FALSE,"059-96";#N/A,#N/A,FALSE,"076-96";#N/A,#N/A,FALSE,"019-97";#N/A,#N/A,FALSE,"021-97";#N/A,#N/A,FALSE,"022-97";#N/A,#N/A,FALSE,"028-97"}</definedName>
    <definedName name="____x10" localSheetId="16" hidden="1">#REF!</definedName>
    <definedName name="____x10" localSheetId="3" hidden="1">#REF!</definedName>
    <definedName name="____x10" localSheetId="5" hidden="1">#REF!</definedName>
    <definedName name="____x10" localSheetId="13" hidden="1">#REF!</definedName>
    <definedName name="____x10" hidden="1">#REF!</definedName>
    <definedName name="____x11" localSheetId="16" hidden="1">#REF!</definedName>
    <definedName name="____x11" localSheetId="3" hidden="1">#REF!</definedName>
    <definedName name="____x11" localSheetId="5" hidden="1">#REF!</definedName>
    <definedName name="____x11" localSheetId="13" hidden="1">#REF!</definedName>
    <definedName name="____x11" hidden="1">#REF!</definedName>
    <definedName name="____x12" localSheetId="16" hidden="1">#REF!</definedName>
    <definedName name="____x12" localSheetId="3" hidden="1">#REF!</definedName>
    <definedName name="____x12" localSheetId="5" hidden="1">#REF!</definedName>
    <definedName name="____x12" localSheetId="13" hidden="1">#REF!</definedName>
    <definedName name="____x12" hidden="1">#REF!</definedName>
    <definedName name="____x13" hidden="1">#REF!</definedName>
    <definedName name="____x14" hidden="1">#REF!</definedName>
    <definedName name="____x15" hidden="1">#REF!</definedName>
    <definedName name="____x16" hidden="1">#REF!</definedName>
    <definedName name="____x17" hidden="1">#REF!</definedName>
    <definedName name="____x18" hidden="1">#REF!</definedName>
    <definedName name="____x19" hidden="1">#REF!</definedName>
    <definedName name="____x20" hidden="1">#REF!</definedName>
    <definedName name="____x21" hidden="1">#REF!</definedName>
    <definedName name="____x22" hidden="1">#REF!</definedName>
    <definedName name="____x23" hidden="1">#REF!</definedName>
    <definedName name="____x24" hidden="1">#REF!</definedName>
    <definedName name="____x25" hidden="1">#REF!</definedName>
    <definedName name="____x28" hidden="1">#REF!</definedName>
    <definedName name="____x29" hidden="1">#REF!</definedName>
    <definedName name="____x32" hidden="1">#REF!</definedName>
    <definedName name="____x4" hidden="1">#REF!</definedName>
    <definedName name="____x5" hidden="1">#REF!</definedName>
    <definedName name="____x6" hidden="1">#REF!</definedName>
    <definedName name="____x7" hidden="1">#REF!</definedName>
    <definedName name="____x8" hidden="1">#REF!</definedName>
    <definedName name="____x9" hidden="1">#REF!</definedName>
    <definedName name="___ACR10" localSheetId="3">#REF!</definedName>
    <definedName name="___ACR10" localSheetId="10">#REF!</definedName>
    <definedName name="___ACR10" localSheetId="6">#REF!</definedName>
    <definedName name="___ACR10">#REF!</definedName>
    <definedName name="___ACR15" localSheetId="3">#REF!</definedName>
    <definedName name="___ACR15" localSheetId="10">#REF!</definedName>
    <definedName name="___ACR15" localSheetId="6">#REF!</definedName>
    <definedName name="___ACR15">#REF!</definedName>
    <definedName name="___acr20" localSheetId="3">#REF!</definedName>
    <definedName name="___acr20" localSheetId="10">#REF!</definedName>
    <definedName name="___acr20" localSheetId="6">#REF!</definedName>
    <definedName name="___acr20">#REF!</definedName>
    <definedName name="___acr5" localSheetId="3">#REF!</definedName>
    <definedName name="___acr5" localSheetId="10">#REF!</definedName>
    <definedName name="___acr5" localSheetId="6">#REF!</definedName>
    <definedName name="___acr5">#REF!</definedName>
    <definedName name="___ARQ1" localSheetId="3">#REF!</definedName>
    <definedName name="___ARQ1" localSheetId="10">#REF!</definedName>
    <definedName name="___ARQ1" localSheetId="6">#REF!</definedName>
    <definedName name="___ARQ1">#REF!</definedName>
    <definedName name="___CO2"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 localSheetId="16" hidden="1">#REF!</definedName>
    <definedName name="___key2" localSheetId="3" hidden="1">#REF!</definedName>
    <definedName name="___key2" localSheetId="21" hidden="1">#REF!</definedName>
    <definedName name="___key2" localSheetId="5" hidden="1">#REF!</definedName>
    <definedName name="___key2" localSheetId="10" hidden="1">#REF!</definedName>
    <definedName name="___key2" localSheetId="6" hidden="1">#REF!</definedName>
    <definedName name="___key2" localSheetId="0" hidden="1">#REF!</definedName>
    <definedName name="___key2" hidden="1">#REF!</definedName>
    <definedName name="___la29" localSheetId="21" hidden="1">#REF!</definedName>
    <definedName name="___la29" localSheetId="0" hidden="1">#REF!</definedName>
    <definedName name="___la29" hidden="1">#REF!</definedName>
    <definedName name="___la3" localSheetId="21" hidden="1">#REF!</definedName>
    <definedName name="___la3" localSheetId="0" hidden="1">#REF!</definedName>
    <definedName name="___la3" hidden="1">#REF!</definedName>
    <definedName name="___la31" hidden="1">#REF!</definedName>
    <definedName name="___la32" hidden="1">#REF!</definedName>
    <definedName name="___la4" hidden="1">#REF!</definedName>
    <definedName name="___la5" hidden="1">#REF!</definedName>
    <definedName name="___la6" hidden="1">#REF!</definedName>
    <definedName name="___la7" hidden="1">#REF!</definedName>
    <definedName name="___la8" hidden="1">#REF!</definedName>
    <definedName name="___la9" hidden="1">#REF!</definedName>
    <definedName name="___lb1" hidden="1">#REF!</definedName>
    <definedName name="___lb10" hidden="1">#REF!</definedName>
    <definedName name="___lb11" hidden="1">#REF!</definedName>
    <definedName name="___lb12" hidden="1">#REF!</definedName>
    <definedName name="___lb13" hidden="1">#REF!</definedName>
    <definedName name="___lb14" hidden="1">#REF!</definedName>
    <definedName name="___lb15" hidden="1">#REF!</definedName>
    <definedName name="___lb16" hidden="1">#REF!</definedName>
    <definedName name="___lb17" hidden="1">#REF!</definedName>
    <definedName name="___lb18" hidden="1">#REF!</definedName>
    <definedName name="___lb19" hidden="1">#REF!</definedName>
    <definedName name="___lb2" hidden="1">#REF!</definedName>
    <definedName name="___lb20" hidden="1">#REF!</definedName>
    <definedName name="___lb21" hidden="1">#REF!</definedName>
    <definedName name="___lb22" hidden="1">#REF!</definedName>
    <definedName name="___lb23" hidden="1">#REF!</definedName>
    <definedName name="___lb24" hidden="1">#REF!</definedName>
    <definedName name="___lb25" hidden="1">#REF!</definedName>
    <definedName name="___lb27" hidden="1">#REF!</definedName>
    <definedName name="___lb28" hidden="1">#REF!</definedName>
    <definedName name="___lb29" hidden="1">#REF!</definedName>
    <definedName name="___lb3" hidden="1">#REF!</definedName>
    <definedName name="___lb30" hidden="1">#REF!</definedName>
    <definedName name="___lb31" hidden="1">#REF!</definedName>
    <definedName name="___lb32" hidden="1">#REF!</definedName>
    <definedName name="___lb4" hidden="1">#REF!</definedName>
    <definedName name="___lb5" hidden="1">#REF!</definedName>
    <definedName name="___lb6" hidden="1">#REF!</definedName>
    <definedName name="___lb7" hidden="1">#REF!</definedName>
    <definedName name="___lb8" hidden="1">#REF!</definedName>
    <definedName name="___lb9" hidden="1">#REF!</definedName>
    <definedName name="___lbc1" hidden="1">#REF!</definedName>
    <definedName name="___lbc10" hidden="1">#REF!</definedName>
    <definedName name="___lbc11" hidden="1">#REF!</definedName>
    <definedName name="___lbc12" hidden="1">#REF!</definedName>
    <definedName name="___lbc13" hidden="1">#REF!</definedName>
    <definedName name="___lbc14" hidden="1">#REF!</definedName>
    <definedName name="___lbc15" hidden="1">#REF!</definedName>
    <definedName name="___lbc16" hidden="1">#REF!</definedName>
    <definedName name="___lbc17" hidden="1">#REF!</definedName>
    <definedName name="___lbc18" hidden="1">#REF!</definedName>
    <definedName name="___lbc19" hidden="1">#REF!</definedName>
    <definedName name="___lbc2" hidden="1">#REF!</definedName>
    <definedName name="___lbc20" hidden="1">#REF!</definedName>
    <definedName name="___lbc21" hidden="1">#REF!</definedName>
    <definedName name="___lbc22" hidden="1">#REF!</definedName>
    <definedName name="___lbc23" hidden="1">#REF!</definedName>
    <definedName name="___lbc24" hidden="1">#REF!</definedName>
    <definedName name="___lbc25" hidden="1">#REF!</definedName>
    <definedName name="___lbc26" hidden="1">#REF!</definedName>
    <definedName name="___lbc27" hidden="1">#REF!</definedName>
    <definedName name="___lbc28" hidden="1">#REF!</definedName>
    <definedName name="___lbc29" hidden="1">#REF!</definedName>
    <definedName name="___lbc3" hidden="1">#REF!</definedName>
    <definedName name="___lbc31" hidden="1">#REF!</definedName>
    <definedName name="___lbc32" hidden="1">#REF!</definedName>
    <definedName name="___lbc4" hidden="1">#REF!</definedName>
    <definedName name="___lbc5" hidden="1">#REF!</definedName>
    <definedName name="___lbc6" hidden="1">#REF!</definedName>
    <definedName name="___lbc7" hidden="1">#REF!</definedName>
    <definedName name="___lbc8" hidden="1">#REF!</definedName>
    <definedName name="___lbc9" hidden="1">#REF!</definedName>
    <definedName name="___ld26" hidden="1">#REF!</definedName>
    <definedName name="___ld31" hidden="1">#REF!</definedName>
    <definedName name="___le31" hidden="1">#REF!</definedName>
    <definedName name="___lf31" hidden="1">#REF!</definedName>
    <definedName name="___PK2" localSheetId="16" hidden="1">{"'장비'!$A$3:$M$12"}</definedName>
    <definedName name="___PK2" localSheetId="3" hidden="1">{"'장비'!$A$3:$M$12"}</definedName>
    <definedName name="___PK2" localSheetId="21" hidden="1">{"'장비'!$A$3:$M$12"}</definedName>
    <definedName name="___PK2" localSheetId="20" hidden="1">{"'장비'!$A$3:$M$12"}</definedName>
    <definedName name="___PK2" localSheetId="5" hidden="1">{"'장비'!$A$3:$M$12"}</definedName>
    <definedName name="___PK2" localSheetId="13" hidden="1">{"'장비'!$A$3:$M$12"}</definedName>
    <definedName name="___PK2" localSheetId="10" hidden="1">{"'장비'!$A$3:$M$12"}</definedName>
    <definedName name="___PK2" localSheetId="7" hidden="1">{"'장비'!$A$3:$M$12"}</definedName>
    <definedName name="___PK2" localSheetId="28" hidden="1">{"'장비'!$A$3:$M$12"}</definedName>
    <definedName name="___PK2" localSheetId="6" hidden="1">{"'장비'!$A$3:$M$12"}</definedName>
    <definedName name="___PK2" localSheetId="0" hidden="1">{"'장비'!$A$3:$M$12"}</definedName>
    <definedName name="___PK2" localSheetId="14" hidden="1">{"'장비'!$A$3:$M$12"}</definedName>
    <definedName name="___PK2" localSheetId="22" hidden="1">{"'장비'!$A$3:$M$12"}</definedName>
    <definedName name="___PK2" hidden="1">{"'장비'!$A$3:$M$12"}</definedName>
    <definedName name="___PKG3" localSheetId="16" hidden="1">{"'장비'!$A$3:$M$12"}</definedName>
    <definedName name="___PKG3" localSheetId="3" hidden="1">{"'장비'!$A$3:$M$12"}</definedName>
    <definedName name="___PKG3" localSheetId="21" hidden="1">{"'장비'!$A$3:$M$12"}</definedName>
    <definedName name="___PKG3" localSheetId="20" hidden="1">{"'장비'!$A$3:$M$12"}</definedName>
    <definedName name="___PKG3" localSheetId="5" hidden="1">{"'장비'!$A$3:$M$12"}</definedName>
    <definedName name="___PKG3" localSheetId="13" hidden="1">{"'장비'!$A$3:$M$12"}</definedName>
    <definedName name="___PKG3" localSheetId="10" hidden="1">{"'장비'!$A$3:$M$12"}</definedName>
    <definedName name="___PKG3" localSheetId="7" hidden="1">{"'장비'!$A$3:$M$12"}</definedName>
    <definedName name="___PKG3" localSheetId="28" hidden="1">{"'장비'!$A$3:$M$12"}</definedName>
    <definedName name="___PKG3" localSheetId="6" hidden="1">{"'장비'!$A$3:$M$12"}</definedName>
    <definedName name="___PKG3" localSheetId="0" hidden="1">{"'장비'!$A$3:$M$12"}</definedName>
    <definedName name="___PKG3" localSheetId="14" hidden="1">{"'장비'!$A$3:$M$12"}</definedName>
    <definedName name="___PKG3" localSheetId="22" hidden="1">{"'장비'!$A$3:$M$12"}</definedName>
    <definedName name="___PKG3" hidden="1">{"'장비'!$A$3:$M$12"}</definedName>
    <definedName name="___qqq222" localSheetId="16" hidden="1">{"'장비'!$A$3:$M$12"}</definedName>
    <definedName name="___qqq222" localSheetId="3" hidden="1">{"'장비'!$A$3:$M$12"}</definedName>
    <definedName name="___qqq222" localSheetId="21" hidden="1">{"'장비'!$A$3:$M$12"}</definedName>
    <definedName name="___qqq222" localSheetId="20" hidden="1">{"'장비'!$A$3:$M$12"}</definedName>
    <definedName name="___qqq222" localSheetId="5" hidden="1">{"'장비'!$A$3:$M$12"}</definedName>
    <definedName name="___qqq222" localSheetId="13" hidden="1">{"'장비'!$A$3:$M$12"}</definedName>
    <definedName name="___qqq222" localSheetId="10" hidden="1">{"'장비'!$A$3:$M$12"}</definedName>
    <definedName name="___qqq222" localSheetId="7" hidden="1">{"'장비'!$A$3:$M$12"}</definedName>
    <definedName name="___qqq222" localSheetId="28" hidden="1">{"'장비'!$A$3:$M$12"}</definedName>
    <definedName name="___qqq222" localSheetId="6" hidden="1">{"'장비'!$A$3:$M$12"}</definedName>
    <definedName name="___qqq222" localSheetId="0" hidden="1">{"'장비'!$A$3:$M$12"}</definedName>
    <definedName name="___qqq222" localSheetId="14" hidden="1">{"'장비'!$A$3:$M$12"}</definedName>
    <definedName name="___qqq222" localSheetId="22" hidden="1">{"'장비'!$A$3:$M$12"}</definedName>
    <definedName name="___qqq222" hidden="1">{"'장비'!$A$3:$M$12"}</definedName>
    <definedName name="___QT100" localSheetId="3">#REF!</definedName>
    <definedName name="___QT100" localSheetId="10">#REF!</definedName>
    <definedName name="___QT100" localSheetId="6">#REF!</definedName>
    <definedName name="___QT100">#REF!</definedName>
    <definedName name="___QT2" localSheetId="3">#REF!</definedName>
    <definedName name="___QT2" localSheetId="10">#REF!</definedName>
    <definedName name="___QT2" localSheetId="6">#REF!</definedName>
    <definedName name="___QT2">#REF!</definedName>
    <definedName name="___QT3" localSheetId="3">#REF!</definedName>
    <definedName name="___QT3" localSheetId="10">#REF!</definedName>
    <definedName name="___QT3" localSheetId="6">#REF!</definedName>
    <definedName name="___QT3">#REF!</definedName>
    <definedName name="___QT4" localSheetId="3">#REF!</definedName>
    <definedName name="___QT4" localSheetId="10">#REF!</definedName>
    <definedName name="___QT4" localSheetId="6">#REF!</definedName>
    <definedName name="___QT4">#REF!</definedName>
    <definedName name="___QT50" localSheetId="3">#REF!</definedName>
    <definedName name="___QT50" localSheetId="10">#REF!</definedName>
    <definedName name="___QT50" localSheetId="6">#REF!</definedName>
    <definedName name="___QT50">#REF!</definedName>
    <definedName name="___QT75" localSheetId="3">#REF!</definedName>
    <definedName name="___QT75" localSheetId="10">#REF!</definedName>
    <definedName name="___QT75" localSheetId="6">#REF!</definedName>
    <definedName name="___QT75">#REF!</definedName>
    <definedName name="___r1" localSheetId="16" hidden="1">{#N/A,#N/A,FALSE,"GERAL";#N/A,#N/A,FALSE,"012-96";#N/A,#N/A,FALSE,"018-96";#N/A,#N/A,FALSE,"027-96";#N/A,#N/A,FALSE,"059-96";#N/A,#N/A,FALSE,"076-96";#N/A,#N/A,FALSE,"019-97";#N/A,#N/A,FALSE,"021-97";#N/A,#N/A,FALSE,"022-97";#N/A,#N/A,FALSE,"028-97"}</definedName>
    <definedName name="___r1" localSheetId="3" hidden="1">{#N/A,#N/A,FALSE,"GERAL";#N/A,#N/A,FALSE,"012-96";#N/A,#N/A,FALSE,"018-96";#N/A,#N/A,FALSE,"027-96";#N/A,#N/A,FALSE,"059-96";#N/A,#N/A,FALSE,"076-96";#N/A,#N/A,FALSE,"019-97";#N/A,#N/A,FALSE,"021-97";#N/A,#N/A,FALSE,"022-97";#N/A,#N/A,FALSE,"028-97"}</definedName>
    <definedName name="___r1" localSheetId="21" hidden="1">{#N/A,#N/A,FALSE,"GERAL";#N/A,#N/A,FALSE,"012-96";#N/A,#N/A,FALSE,"018-96";#N/A,#N/A,FALSE,"027-96";#N/A,#N/A,FALSE,"059-96";#N/A,#N/A,FALSE,"076-96";#N/A,#N/A,FALSE,"019-97";#N/A,#N/A,FALSE,"021-97";#N/A,#N/A,FALSE,"022-97";#N/A,#N/A,FALSE,"028-97"}</definedName>
    <definedName name="___r1" localSheetId="20" hidden="1">{#N/A,#N/A,FALSE,"GERAL";#N/A,#N/A,FALSE,"012-96";#N/A,#N/A,FALSE,"018-96";#N/A,#N/A,FALSE,"027-96";#N/A,#N/A,FALSE,"059-96";#N/A,#N/A,FALSE,"076-96";#N/A,#N/A,FALSE,"019-97";#N/A,#N/A,FALSE,"021-97";#N/A,#N/A,FALSE,"022-97";#N/A,#N/A,FALSE,"028-97"}</definedName>
    <definedName name="___r1" localSheetId="5" hidden="1">{#N/A,#N/A,FALSE,"GERAL";#N/A,#N/A,FALSE,"012-96";#N/A,#N/A,FALSE,"018-96";#N/A,#N/A,FALSE,"027-96";#N/A,#N/A,FALSE,"059-96";#N/A,#N/A,FALSE,"076-96";#N/A,#N/A,FALSE,"019-97";#N/A,#N/A,FALSE,"021-97";#N/A,#N/A,FALSE,"022-97";#N/A,#N/A,FALSE,"028-97"}</definedName>
    <definedName name="___r1" localSheetId="13" hidden="1">{#N/A,#N/A,FALSE,"GERAL";#N/A,#N/A,FALSE,"012-96";#N/A,#N/A,FALSE,"018-96";#N/A,#N/A,FALSE,"027-96";#N/A,#N/A,FALSE,"059-96";#N/A,#N/A,FALSE,"076-96";#N/A,#N/A,FALSE,"019-97";#N/A,#N/A,FALSE,"021-97";#N/A,#N/A,FALSE,"022-97";#N/A,#N/A,FALSE,"028-97"}</definedName>
    <definedName name="___r1" localSheetId="10" hidden="1">{#N/A,#N/A,FALSE,"GERAL";#N/A,#N/A,FALSE,"012-96";#N/A,#N/A,FALSE,"018-96";#N/A,#N/A,FALSE,"027-96";#N/A,#N/A,FALSE,"059-96";#N/A,#N/A,FALSE,"076-96";#N/A,#N/A,FALSE,"019-97";#N/A,#N/A,FALSE,"021-97";#N/A,#N/A,FALSE,"022-97";#N/A,#N/A,FALSE,"028-97"}</definedName>
    <definedName name="___r1" localSheetId="7" hidden="1">{#N/A,#N/A,FALSE,"GERAL";#N/A,#N/A,FALSE,"012-96";#N/A,#N/A,FALSE,"018-96";#N/A,#N/A,FALSE,"027-96";#N/A,#N/A,FALSE,"059-96";#N/A,#N/A,FALSE,"076-96";#N/A,#N/A,FALSE,"019-97";#N/A,#N/A,FALSE,"021-97";#N/A,#N/A,FALSE,"022-97";#N/A,#N/A,FALSE,"028-97"}</definedName>
    <definedName name="___r1" localSheetId="28" hidden="1">{#N/A,#N/A,FALSE,"GERAL";#N/A,#N/A,FALSE,"012-96";#N/A,#N/A,FALSE,"018-96";#N/A,#N/A,FALSE,"027-96";#N/A,#N/A,FALSE,"059-96";#N/A,#N/A,FALSE,"076-96";#N/A,#N/A,FALSE,"019-97";#N/A,#N/A,FALSE,"021-97";#N/A,#N/A,FALSE,"022-97";#N/A,#N/A,FALSE,"028-97"}</definedName>
    <definedName name="___r1" localSheetId="6" hidden="1">{#N/A,#N/A,FALSE,"GERAL";#N/A,#N/A,FALSE,"012-96";#N/A,#N/A,FALSE,"018-96";#N/A,#N/A,FALSE,"027-96";#N/A,#N/A,FALSE,"059-96";#N/A,#N/A,FALSE,"076-96";#N/A,#N/A,FALSE,"019-97";#N/A,#N/A,FALSE,"021-97";#N/A,#N/A,FALSE,"022-97";#N/A,#N/A,FALSE,"028-97"}</definedName>
    <definedName name="___r1" localSheetId="0" hidden="1">{#N/A,#N/A,FALSE,"GERAL";#N/A,#N/A,FALSE,"012-96";#N/A,#N/A,FALSE,"018-96";#N/A,#N/A,FALSE,"027-96";#N/A,#N/A,FALSE,"059-96";#N/A,#N/A,FALSE,"076-96";#N/A,#N/A,FALSE,"019-97";#N/A,#N/A,FALSE,"021-97";#N/A,#N/A,FALSE,"022-97";#N/A,#N/A,FALSE,"028-97"}</definedName>
    <definedName name="___r1" localSheetId="14" hidden="1">{#N/A,#N/A,FALSE,"GERAL";#N/A,#N/A,FALSE,"012-96";#N/A,#N/A,FALSE,"018-96";#N/A,#N/A,FALSE,"027-96";#N/A,#N/A,FALSE,"059-96";#N/A,#N/A,FALSE,"076-96";#N/A,#N/A,FALSE,"019-97";#N/A,#N/A,FALSE,"021-97";#N/A,#N/A,FALSE,"022-97";#N/A,#N/A,FALSE,"028-97"}</definedName>
    <definedName name="___r1" localSheetId="22" hidden="1">{#N/A,#N/A,FALSE,"GERAL";#N/A,#N/A,FALSE,"012-96";#N/A,#N/A,FALSE,"018-96";#N/A,#N/A,FALSE,"027-96";#N/A,#N/A,FALSE,"059-96";#N/A,#N/A,FALSE,"076-96";#N/A,#N/A,FALSE,"019-97";#N/A,#N/A,FALSE,"021-97";#N/A,#N/A,FALSE,"022-97";#N/A,#N/A,FALSE,"028-97"}</definedName>
    <definedName name="___r1" hidden="1">{#N/A,#N/A,FALSE,"GERAL";#N/A,#N/A,FALSE,"012-96";#N/A,#N/A,FALSE,"018-96";#N/A,#N/A,FALSE,"027-96";#N/A,#N/A,FALSE,"059-96";#N/A,#N/A,FALSE,"076-96";#N/A,#N/A,FALSE,"019-97";#N/A,#N/A,FALSE,"021-97";#N/A,#N/A,FALSE,"022-97";#N/A,#N/A,FALSE,"028-97"}</definedName>
    <definedName name="___x10" localSheetId="16" hidden="1">#REF!</definedName>
    <definedName name="___x10" localSheetId="3" hidden="1">#REF!</definedName>
    <definedName name="___x10" localSheetId="5" hidden="1">#REF!</definedName>
    <definedName name="___x10" localSheetId="13" hidden="1">#REF!</definedName>
    <definedName name="___x10" hidden="1">#REF!</definedName>
    <definedName name="___x11" localSheetId="16" hidden="1">#REF!</definedName>
    <definedName name="___x11" localSheetId="3" hidden="1">#REF!</definedName>
    <definedName name="___x11" localSheetId="5" hidden="1">#REF!</definedName>
    <definedName name="___x11" localSheetId="13" hidden="1">#REF!</definedName>
    <definedName name="___x11" hidden="1">#REF!</definedName>
    <definedName name="___x12" localSheetId="16" hidden="1">#REF!</definedName>
    <definedName name="___x12" localSheetId="3" hidden="1">#REF!</definedName>
    <definedName name="___x12" localSheetId="5" hidden="1">#REF!</definedName>
    <definedName name="___x12" localSheetId="13" hidden="1">#REF!</definedName>
    <definedName name="___x12" hidden="1">#REF!</definedName>
    <definedName name="___x13" hidden="1">#REF!</definedName>
    <definedName name="___x14" hidden="1">#REF!</definedName>
    <definedName name="___x15" hidden="1">#REF!</definedName>
    <definedName name="___x16" hidden="1">#REF!</definedName>
    <definedName name="___x17" hidden="1">#REF!</definedName>
    <definedName name="___x18" hidden="1">#REF!</definedName>
    <definedName name="___x19" hidden="1">#REF!</definedName>
    <definedName name="___x20" hidden="1">#REF!</definedName>
    <definedName name="___x21" hidden="1">#REF!</definedName>
    <definedName name="___x22" hidden="1">#REF!</definedName>
    <definedName name="___x23" hidden="1">#REF!</definedName>
    <definedName name="___x24" hidden="1">#REF!</definedName>
    <definedName name="___x25" hidden="1">#REF!</definedName>
    <definedName name="___x28" hidden="1">#REF!</definedName>
    <definedName name="___x29" hidden="1">#REF!</definedName>
    <definedName name="___x32" hidden="1">#REF!</definedName>
    <definedName name="___x4" hidden="1">#REF!</definedName>
    <definedName name="___x5" hidden="1">#REF!</definedName>
    <definedName name="___x6" hidden="1">#REF!</definedName>
    <definedName name="___x7" hidden="1">#REF!</definedName>
    <definedName name="___x8" hidden="1">#REF!</definedName>
    <definedName name="___x9" hidden="1">#REF!</definedName>
    <definedName name="__123Graph_A" hidden="1">#REF!</definedName>
    <definedName name="__123Graph_AChart1" localSheetId="16" hidden="1">#REF!</definedName>
    <definedName name="__123Graph_AChart1" localSheetId="3" hidden="1">#REF!</definedName>
    <definedName name="__123Graph_AChart1" localSheetId="21" hidden="1">#REF!</definedName>
    <definedName name="__123Graph_AChart1" localSheetId="10" hidden="1">#REF!</definedName>
    <definedName name="__123Graph_AChart1" localSheetId="6" hidden="1">#REF!</definedName>
    <definedName name="__123Graph_AChart1" localSheetId="0" hidden="1">#REF!</definedName>
    <definedName name="__123Graph_AChart1" hidden="1">#REF!</definedName>
    <definedName name="__123Graph_ACurrent" hidden="1">#REF!</definedName>
    <definedName name="__123Graph_ACUSTO" hidden="1">#REF!</definedName>
    <definedName name="__123Graph_AFAT" hidden="1">#REF!</definedName>
    <definedName name="__123Graph_AGRA1" localSheetId="16" hidden="1">#REF!</definedName>
    <definedName name="__123Graph_AGRA1" localSheetId="3" hidden="1">#REF!</definedName>
    <definedName name="__123Graph_AGRA1" localSheetId="21" hidden="1">#REF!</definedName>
    <definedName name="__123Graph_AGRA1" localSheetId="10" hidden="1">#REF!</definedName>
    <definedName name="__123Graph_AGRA1" localSheetId="6" hidden="1">#REF!</definedName>
    <definedName name="__123Graph_AGRA1" localSheetId="0" hidden="1">#REF!</definedName>
    <definedName name="__123Graph_AGRA1" hidden="1">#REF!</definedName>
    <definedName name="__123Graph_ARES" localSheetId="16" hidden="1">#REF!</definedName>
    <definedName name="__123Graph_ARES" localSheetId="3" hidden="1">#REF!</definedName>
    <definedName name="__123Graph_ARES" localSheetId="21" hidden="1">#REF!</definedName>
    <definedName name="__123Graph_ARES" localSheetId="10" hidden="1">#REF!</definedName>
    <definedName name="__123Graph_ARES" localSheetId="6" hidden="1">#REF!</definedName>
    <definedName name="__123Graph_ARES" localSheetId="0" hidden="1">#REF!</definedName>
    <definedName name="__123Graph_ARES" hidden="1">#REF!</definedName>
    <definedName name="__123Graph_B" localSheetId="16" hidden="1">#REF!</definedName>
    <definedName name="__123Graph_B" localSheetId="3" hidden="1">#REF!</definedName>
    <definedName name="__123Graph_B" localSheetId="21" hidden="1">#REF!</definedName>
    <definedName name="__123Graph_B" localSheetId="10" hidden="1">#REF!</definedName>
    <definedName name="__123Graph_B" localSheetId="6" hidden="1">#REF!</definedName>
    <definedName name="__123Graph_B" localSheetId="0" hidden="1">#REF!</definedName>
    <definedName name="__123Graph_B" hidden="1">#REF!</definedName>
    <definedName name="__123Graph_BChart1" localSheetId="16" hidden="1">#REF!</definedName>
    <definedName name="__123Graph_BChart1" localSheetId="3" hidden="1">#REF!</definedName>
    <definedName name="__123Graph_BChart1" localSheetId="21" hidden="1">#REF!</definedName>
    <definedName name="__123Graph_BChart1" localSheetId="10" hidden="1">#REF!</definedName>
    <definedName name="__123Graph_BChart1" localSheetId="6" hidden="1">#REF!</definedName>
    <definedName name="__123Graph_BChart1" localSheetId="0" hidden="1">#REF!</definedName>
    <definedName name="__123Graph_BChart1" hidden="1">#REF!</definedName>
    <definedName name="__123Graph_BCurrent" hidden="1">#REF!</definedName>
    <definedName name="__123Graph_BCUSTO" hidden="1">#REF!</definedName>
    <definedName name="__123Graph_BFAT" hidden="1">#REF!</definedName>
    <definedName name="__123Graph_BPERFORMANCE" hidden="1">#REF!</definedName>
    <definedName name="__123Graph_BRES" hidden="1">#REF!</definedName>
    <definedName name="__123Graph_C" localSheetId="16" hidden="1">#REF!</definedName>
    <definedName name="__123Graph_C" localSheetId="3" hidden="1">#REF!</definedName>
    <definedName name="__123Graph_C" localSheetId="21" hidden="1">#REF!</definedName>
    <definedName name="__123Graph_C" localSheetId="10" hidden="1">#REF!</definedName>
    <definedName name="__123Graph_C" localSheetId="6" hidden="1">#REF!</definedName>
    <definedName name="__123Graph_C" localSheetId="0" hidden="1">#REF!</definedName>
    <definedName name="__123Graph_C" hidden="1">#REF!</definedName>
    <definedName name="__123Graph_D" localSheetId="16" hidden="1">#REF!</definedName>
    <definedName name="__123Graph_D" localSheetId="3" hidden="1">#REF!</definedName>
    <definedName name="__123Graph_D" localSheetId="21" hidden="1">#REF!</definedName>
    <definedName name="__123Graph_D" localSheetId="10" hidden="1">#REF!</definedName>
    <definedName name="__123Graph_D" localSheetId="6" hidden="1">#REF!</definedName>
    <definedName name="__123Graph_D" localSheetId="0" hidden="1">#REF!</definedName>
    <definedName name="__123Graph_D" hidden="1">#REF!</definedName>
    <definedName name="__123Graph_E" hidden="1">#REF!</definedName>
    <definedName name="__123Graph_F" hidden="1">#REF!</definedName>
    <definedName name="__123Graph_LBL_A" hidden="1">#REF!</definedName>
    <definedName name="__123Graph_LBL_B" hidden="1">#REF!</definedName>
    <definedName name="__123Graph_X" localSheetId="16" hidden="1">#REF!</definedName>
    <definedName name="__123Graph_X" localSheetId="3" hidden="1">#REF!</definedName>
    <definedName name="__123Graph_X" localSheetId="21" hidden="1">#REF!</definedName>
    <definedName name="__123Graph_X" localSheetId="10" hidden="1">#REF!</definedName>
    <definedName name="__123Graph_X" localSheetId="6" hidden="1">#REF!</definedName>
    <definedName name="__123Graph_X" localSheetId="0" hidden="1">#REF!</definedName>
    <definedName name="__123Graph_X" hidden="1">#REF!</definedName>
    <definedName name="__123Graph_XChart1" localSheetId="16" hidden="1">#REF!</definedName>
    <definedName name="__123Graph_XChart1" localSheetId="3" hidden="1">#REF!</definedName>
    <definedName name="__123Graph_XChart1" localSheetId="21" hidden="1">#REF!</definedName>
    <definedName name="__123Graph_XChart1" localSheetId="10" hidden="1">#REF!</definedName>
    <definedName name="__123Graph_XChart1" localSheetId="6" hidden="1">#REF!</definedName>
    <definedName name="__123Graph_XChart1" localSheetId="0" hidden="1">#REF!</definedName>
    <definedName name="__123Graph_XChart1" hidden="1">#REF!</definedName>
    <definedName name="__123Graph_XCurrent" hidden="1">#REF!</definedName>
    <definedName name="__123Graph_XCUSTO" hidden="1">#REF!</definedName>
    <definedName name="__123Graph_XFAT" hidden="1">#REF!</definedName>
    <definedName name="__123Graph_XGRA1" localSheetId="16" hidden="1">#REF!</definedName>
    <definedName name="__123Graph_XGRA1" localSheetId="3" hidden="1">#REF!</definedName>
    <definedName name="__123Graph_XGRA1" localSheetId="21" hidden="1">#REF!</definedName>
    <definedName name="__123Graph_XGRA1" localSheetId="10" hidden="1">#REF!</definedName>
    <definedName name="__123Graph_XGRA1" localSheetId="6" hidden="1">#REF!</definedName>
    <definedName name="__123Graph_XGRA1" localSheetId="0" hidden="1">#REF!</definedName>
    <definedName name="__123Graph_XGRA1" hidden="1">#REF!</definedName>
    <definedName name="__123Graph_XRES" localSheetId="16" hidden="1">#REF!</definedName>
    <definedName name="__123Graph_XRES" localSheetId="3" hidden="1">#REF!</definedName>
    <definedName name="__123Graph_XRES" localSheetId="21" hidden="1">#REF!</definedName>
    <definedName name="__123Graph_XRES" localSheetId="10" hidden="1">#REF!</definedName>
    <definedName name="__123Graph_XRES" localSheetId="6" hidden="1">#REF!</definedName>
    <definedName name="__123Graph_XRES" localSheetId="0" hidden="1">#REF!</definedName>
    <definedName name="__123Graph_XRES" hidden="1">#REF!</definedName>
    <definedName name="__ACR10" localSheetId="3">#REF!</definedName>
    <definedName name="__ACR10" localSheetId="10">#REF!</definedName>
    <definedName name="__ACR10" localSheetId="6">#REF!</definedName>
    <definedName name="__ACR10">#REF!</definedName>
    <definedName name="__ACR15" localSheetId="3">#REF!</definedName>
    <definedName name="__ACR15" localSheetId="10">#REF!</definedName>
    <definedName name="__ACR15" localSheetId="6">#REF!</definedName>
    <definedName name="__ACR15">#REF!</definedName>
    <definedName name="__acr20" localSheetId="3">#REF!</definedName>
    <definedName name="__acr20" localSheetId="10">#REF!</definedName>
    <definedName name="__acr20" localSheetId="6">#REF!</definedName>
    <definedName name="__acr20">#REF!</definedName>
    <definedName name="__acr5" localSheetId="3">#REF!</definedName>
    <definedName name="__acr5" localSheetId="10">#REF!</definedName>
    <definedName name="__acr5" localSheetId="6">#REF!</definedName>
    <definedName name="__acr5">#REF!</definedName>
    <definedName name="__ARQ1" localSheetId="3">#REF!</definedName>
    <definedName name="__ARQ1" localSheetId="10">#REF!</definedName>
    <definedName name="__ARQ1" localSheetId="6">#REF!</definedName>
    <definedName name="__ARQ1">#REF!</definedName>
    <definedName name="__Axe3" localSheetId="3">#REF!</definedName>
    <definedName name="__Axe3" localSheetId="10">#REF!</definedName>
    <definedName name="__Axe3" localSheetId="6">#REF!</definedName>
    <definedName name="__Axe3">#REF!</definedName>
    <definedName name="__Axe4" localSheetId="3">#REF!</definedName>
    <definedName name="__Axe4" localSheetId="10">#REF!</definedName>
    <definedName name="__Axe4" localSheetId="6">#REF!</definedName>
    <definedName name="__Axe4">#REF!</definedName>
    <definedName name="__CO2"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 localSheetId="3">#REF!</definedName>
    <definedName name="__htm2" localSheetId="10">#REF!</definedName>
    <definedName name="__htm2" localSheetId="6">#REF!</definedName>
    <definedName name="__htm2">#REF!</definedName>
    <definedName name="__htn2" localSheetId="3">#REF!</definedName>
    <definedName name="__htn2" localSheetId="10">#REF!</definedName>
    <definedName name="__htn2" localSheetId="6">#REF!</definedName>
    <definedName name="__htn2">#REF!</definedName>
    <definedName name="__iss2" localSheetId="3">#REF!</definedName>
    <definedName name="__iss2" localSheetId="10">#REF!</definedName>
    <definedName name="__iss2" localSheetId="6">#REF!</definedName>
    <definedName name="__iss2">#REF!</definedName>
    <definedName name="__key2" localSheetId="16" hidden="1">#REF!</definedName>
    <definedName name="__key2" localSheetId="3" hidden="1">#REF!</definedName>
    <definedName name="__key2" localSheetId="0" hidden="1">#REF!</definedName>
    <definedName name="__key2" hidden="1">#REF!</definedName>
    <definedName name="__la29" localSheetId="0" hidden="1">#REF!</definedName>
    <definedName name="__la29" hidden="1">#REF!</definedName>
    <definedName name="__la3" localSheetId="0" hidden="1">#REF!</definedName>
    <definedName name="__la3" hidden="1">#REF!</definedName>
    <definedName name="__la31" hidden="1">#REF!</definedName>
    <definedName name="__la32" hidden="1">#REF!</definedName>
    <definedName name="__la4" hidden="1">#REF!</definedName>
    <definedName name="__la5" hidden="1">#REF!</definedName>
    <definedName name="__la6" hidden="1">#REF!</definedName>
    <definedName name="__la7" hidden="1">#REF!</definedName>
    <definedName name="__la8" hidden="1">#REF!</definedName>
    <definedName name="__la9" hidden="1">#REF!</definedName>
    <definedName name="__lb1" hidden="1">#REF!</definedName>
    <definedName name="__lb10" hidden="1">#REF!</definedName>
    <definedName name="__lb11" hidden="1">#REF!</definedName>
    <definedName name="__lb12" hidden="1">#REF!</definedName>
    <definedName name="__lb13" hidden="1">#REF!</definedName>
    <definedName name="__lb14" hidden="1">#REF!</definedName>
    <definedName name="__lb15" hidden="1">#REF!</definedName>
    <definedName name="__lb16" hidden="1">#REF!</definedName>
    <definedName name="__lb17" hidden="1">#REF!</definedName>
    <definedName name="__lb18" hidden="1">#REF!</definedName>
    <definedName name="__lb19" hidden="1">#REF!</definedName>
    <definedName name="__lb2" hidden="1">#REF!</definedName>
    <definedName name="__lb20" hidden="1">#REF!</definedName>
    <definedName name="__lb21" hidden="1">#REF!</definedName>
    <definedName name="__lb22" hidden="1">#REF!</definedName>
    <definedName name="__lb23" hidden="1">#REF!</definedName>
    <definedName name="__lb24" hidden="1">#REF!</definedName>
    <definedName name="__lb25" hidden="1">#REF!</definedName>
    <definedName name="__lb27" hidden="1">#REF!</definedName>
    <definedName name="__lb28" hidden="1">#REF!</definedName>
    <definedName name="__lb29" hidden="1">#REF!</definedName>
    <definedName name="__lb3" hidden="1">#REF!</definedName>
    <definedName name="__lb30" hidden="1">#REF!</definedName>
    <definedName name="__lb31" hidden="1">#REF!</definedName>
    <definedName name="__lb32" hidden="1">#REF!</definedName>
    <definedName name="__lb4" hidden="1">#REF!</definedName>
    <definedName name="__lb5" hidden="1">#REF!</definedName>
    <definedName name="__lb6" hidden="1">#REF!</definedName>
    <definedName name="__lb7" hidden="1">#REF!</definedName>
    <definedName name="__lb8" hidden="1">#REF!</definedName>
    <definedName name="__lb9" hidden="1">#REF!</definedName>
    <definedName name="__lbc1" hidden="1">#REF!</definedName>
    <definedName name="__lbc10" hidden="1">#REF!</definedName>
    <definedName name="__lbc11" hidden="1">#REF!</definedName>
    <definedName name="__lbc12" hidden="1">#REF!</definedName>
    <definedName name="__lbc13" hidden="1">#REF!</definedName>
    <definedName name="__lbc14" hidden="1">#REF!</definedName>
    <definedName name="__lbc15" hidden="1">#REF!</definedName>
    <definedName name="__lbc16" hidden="1">#REF!</definedName>
    <definedName name="__lbc17" hidden="1">#REF!</definedName>
    <definedName name="__lbc18" hidden="1">#REF!</definedName>
    <definedName name="__lbc19" hidden="1">#REF!</definedName>
    <definedName name="__lbc2" hidden="1">#REF!</definedName>
    <definedName name="__lbc20" hidden="1">#REF!</definedName>
    <definedName name="__lbc21" hidden="1">#REF!</definedName>
    <definedName name="__lbc22" hidden="1">#REF!</definedName>
    <definedName name="__lbc23" hidden="1">#REF!</definedName>
    <definedName name="__lbc24" hidden="1">#REF!</definedName>
    <definedName name="__lbc25" hidden="1">#REF!</definedName>
    <definedName name="__lbc26" hidden="1">#REF!</definedName>
    <definedName name="__lbc27" hidden="1">#REF!</definedName>
    <definedName name="__lbc28" hidden="1">#REF!</definedName>
    <definedName name="__lbc29" hidden="1">#REF!</definedName>
    <definedName name="__lbc3" hidden="1">#REF!</definedName>
    <definedName name="__lbc31" hidden="1">#REF!</definedName>
    <definedName name="__lbc32" hidden="1">#REF!</definedName>
    <definedName name="__lbc4" hidden="1">#REF!</definedName>
    <definedName name="__lbc5" hidden="1">#REF!</definedName>
    <definedName name="__lbc6" hidden="1">#REF!</definedName>
    <definedName name="__lbc7" hidden="1">#REF!</definedName>
    <definedName name="__lbc8" hidden="1">#REF!</definedName>
    <definedName name="__lbc9" hidden="1">#REF!</definedName>
    <definedName name="__ld26" hidden="1">#REF!</definedName>
    <definedName name="__ld31" hidden="1">#REF!</definedName>
    <definedName name="__le31" hidden="1">#REF!</definedName>
    <definedName name="__lf31" hidden="1">#REF!</definedName>
    <definedName name="__PK2" localSheetId="16" hidden="1">{"'장비'!$A$3:$M$12"}</definedName>
    <definedName name="__PK2" localSheetId="3" hidden="1">{"'장비'!$A$3:$M$12"}</definedName>
    <definedName name="__PK2" localSheetId="21" hidden="1">{"'장비'!$A$3:$M$12"}</definedName>
    <definedName name="__PK2" localSheetId="20" hidden="1">{"'장비'!$A$3:$M$12"}</definedName>
    <definedName name="__PK2" localSheetId="5" hidden="1">{"'장비'!$A$3:$M$12"}</definedName>
    <definedName name="__PK2" localSheetId="13" hidden="1">{"'장비'!$A$3:$M$12"}</definedName>
    <definedName name="__PK2" localSheetId="10" hidden="1">{"'장비'!$A$3:$M$12"}</definedName>
    <definedName name="__PK2" localSheetId="7" hidden="1">{"'장비'!$A$3:$M$12"}</definedName>
    <definedName name="__PK2" localSheetId="28" hidden="1">{"'장비'!$A$3:$M$12"}</definedName>
    <definedName name="__PK2" localSheetId="6" hidden="1">{"'장비'!$A$3:$M$12"}</definedName>
    <definedName name="__PK2" localSheetId="0" hidden="1">{"'장비'!$A$3:$M$12"}</definedName>
    <definedName name="__PK2" localSheetId="14" hidden="1">{"'장비'!$A$3:$M$12"}</definedName>
    <definedName name="__PK2" localSheetId="22" hidden="1">{"'장비'!$A$3:$M$12"}</definedName>
    <definedName name="__PK2" hidden="1">{"'장비'!$A$3:$M$12"}</definedName>
    <definedName name="__PKG3" localSheetId="16" hidden="1">{"'장비'!$A$3:$M$12"}</definedName>
    <definedName name="__PKG3" localSheetId="3" hidden="1">{"'장비'!$A$3:$M$12"}</definedName>
    <definedName name="__PKG3" localSheetId="21" hidden="1">{"'장비'!$A$3:$M$12"}</definedName>
    <definedName name="__PKG3" localSheetId="20" hidden="1">{"'장비'!$A$3:$M$12"}</definedName>
    <definedName name="__PKG3" localSheetId="5" hidden="1">{"'장비'!$A$3:$M$12"}</definedName>
    <definedName name="__PKG3" localSheetId="13" hidden="1">{"'장비'!$A$3:$M$12"}</definedName>
    <definedName name="__PKG3" localSheetId="10" hidden="1">{"'장비'!$A$3:$M$12"}</definedName>
    <definedName name="__PKG3" localSheetId="7" hidden="1">{"'장비'!$A$3:$M$12"}</definedName>
    <definedName name="__PKG3" localSheetId="28" hidden="1">{"'장비'!$A$3:$M$12"}</definedName>
    <definedName name="__PKG3" localSheetId="6" hidden="1">{"'장비'!$A$3:$M$12"}</definedName>
    <definedName name="__PKG3" localSheetId="0" hidden="1">{"'장비'!$A$3:$M$12"}</definedName>
    <definedName name="__PKG3" localSheetId="14" hidden="1">{"'장비'!$A$3:$M$12"}</definedName>
    <definedName name="__PKG3" localSheetId="22" hidden="1">{"'장비'!$A$3:$M$12"}</definedName>
    <definedName name="__PKG3" hidden="1">{"'장비'!$A$3:$M$12"}</definedName>
    <definedName name="__qqq222" localSheetId="16" hidden="1">{"'장비'!$A$3:$M$12"}</definedName>
    <definedName name="__qqq222" localSheetId="3" hidden="1">{"'장비'!$A$3:$M$12"}</definedName>
    <definedName name="__qqq222" localSheetId="21" hidden="1">{"'장비'!$A$3:$M$12"}</definedName>
    <definedName name="__qqq222" localSheetId="20" hidden="1">{"'장비'!$A$3:$M$12"}</definedName>
    <definedName name="__qqq222" localSheetId="5" hidden="1">{"'장비'!$A$3:$M$12"}</definedName>
    <definedName name="__qqq222" localSheetId="13" hidden="1">{"'장비'!$A$3:$M$12"}</definedName>
    <definedName name="__qqq222" localSheetId="10" hidden="1">{"'장비'!$A$3:$M$12"}</definedName>
    <definedName name="__qqq222" localSheetId="7" hidden="1">{"'장비'!$A$3:$M$12"}</definedName>
    <definedName name="__qqq222" localSheetId="28" hidden="1">{"'장비'!$A$3:$M$12"}</definedName>
    <definedName name="__qqq222" localSheetId="6" hidden="1">{"'장비'!$A$3:$M$12"}</definedName>
    <definedName name="__qqq222" localSheetId="0" hidden="1">{"'장비'!$A$3:$M$12"}</definedName>
    <definedName name="__qqq222" localSheetId="14" hidden="1">{"'장비'!$A$3:$M$12"}</definedName>
    <definedName name="__qqq222" localSheetId="22" hidden="1">{"'장비'!$A$3:$M$12"}</definedName>
    <definedName name="__qqq222" hidden="1">{"'장비'!$A$3:$M$12"}</definedName>
    <definedName name="__QT100" localSheetId="3">#REF!</definedName>
    <definedName name="__QT100" localSheetId="10">#REF!</definedName>
    <definedName name="__QT100" localSheetId="6">#REF!</definedName>
    <definedName name="__QT100">#REF!</definedName>
    <definedName name="__QT2" localSheetId="3">#REF!</definedName>
    <definedName name="__QT2" localSheetId="10">#REF!</definedName>
    <definedName name="__QT2" localSheetId="6">#REF!</definedName>
    <definedName name="__QT2">#REF!</definedName>
    <definedName name="__QT3" localSheetId="3">#REF!</definedName>
    <definedName name="__QT3" localSheetId="10">#REF!</definedName>
    <definedName name="__QT3" localSheetId="6">#REF!</definedName>
    <definedName name="__QT3">#REF!</definedName>
    <definedName name="__QT4" localSheetId="3">#REF!</definedName>
    <definedName name="__QT4" localSheetId="10">#REF!</definedName>
    <definedName name="__QT4" localSheetId="6">#REF!</definedName>
    <definedName name="__QT4">#REF!</definedName>
    <definedName name="__QT50" localSheetId="3">#REF!</definedName>
    <definedName name="__QT50" localSheetId="10">#REF!</definedName>
    <definedName name="__QT50" localSheetId="6">#REF!</definedName>
    <definedName name="__QT50">#REF!</definedName>
    <definedName name="__QT75" localSheetId="3">#REF!</definedName>
    <definedName name="__QT75" localSheetId="10">#REF!</definedName>
    <definedName name="__QT75" localSheetId="6">#REF!</definedName>
    <definedName name="__QT75">#REF!</definedName>
    <definedName name="__r1" localSheetId="16" hidden="1">{#N/A,#N/A,FALSE,"GERAL";#N/A,#N/A,FALSE,"012-96";#N/A,#N/A,FALSE,"018-96";#N/A,#N/A,FALSE,"027-96";#N/A,#N/A,FALSE,"059-96";#N/A,#N/A,FALSE,"076-96";#N/A,#N/A,FALSE,"019-97";#N/A,#N/A,FALSE,"021-97";#N/A,#N/A,FALSE,"022-97";#N/A,#N/A,FALSE,"028-97"}</definedName>
    <definedName name="__r1" localSheetId="3" hidden="1">{#N/A,#N/A,FALSE,"GERAL";#N/A,#N/A,FALSE,"012-96";#N/A,#N/A,FALSE,"018-96";#N/A,#N/A,FALSE,"027-96";#N/A,#N/A,FALSE,"059-96";#N/A,#N/A,FALSE,"076-96";#N/A,#N/A,FALSE,"019-97";#N/A,#N/A,FALSE,"021-97";#N/A,#N/A,FALSE,"022-97";#N/A,#N/A,FALSE,"028-97"}</definedName>
    <definedName name="__r1" localSheetId="21" hidden="1">{#N/A,#N/A,FALSE,"GERAL";#N/A,#N/A,FALSE,"012-96";#N/A,#N/A,FALSE,"018-96";#N/A,#N/A,FALSE,"027-96";#N/A,#N/A,FALSE,"059-96";#N/A,#N/A,FALSE,"076-96";#N/A,#N/A,FALSE,"019-97";#N/A,#N/A,FALSE,"021-97";#N/A,#N/A,FALSE,"022-97";#N/A,#N/A,FALSE,"028-97"}</definedName>
    <definedName name="__r1" localSheetId="20" hidden="1">{#N/A,#N/A,FALSE,"GERAL";#N/A,#N/A,FALSE,"012-96";#N/A,#N/A,FALSE,"018-96";#N/A,#N/A,FALSE,"027-96";#N/A,#N/A,FALSE,"059-96";#N/A,#N/A,FALSE,"076-96";#N/A,#N/A,FALSE,"019-97";#N/A,#N/A,FALSE,"021-97";#N/A,#N/A,FALSE,"022-97";#N/A,#N/A,FALSE,"028-97"}</definedName>
    <definedName name="__r1" localSheetId="5" hidden="1">{#N/A,#N/A,FALSE,"GERAL";#N/A,#N/A,FALSE,"012-96";#N/A,#N/A,FALSE,"018-96";#N/A,#N/A,FALSE,"027-96";#N/A,#N/A,FALSE,"059-96";#N/A,#N/A,FALSE,"076-96";#N/A,#N/A,FALSE,"019-97";#N/A,#N/A,FALSE,"021-97";#N/A,#N/A,FALSE,"022-97";#N/A,#N/A,FALSE,"028-97"}</definedName>
    <definedName name="__r1" localSheetId="13" hidden="1">{#N/A,#N/A,FALSE,"GERAL";#N/A,#N/A,FALSE,"012-96";#N/A,#N/A,FALSE,"018-96";#N/A,#N/A,FALSE,"027-96";#N/A,#N/A,FALSE,"059-96";#N/A,#N/A,FALSE,"076-96";#N/A,#N/A,FALSE,"019-97";#N/A,#N/A,FALSE,"021-97";#N/A,#N/A,FALSE,"022-97";#N/A,#N/A,FALSE,"028-97"}</definedName>
    <definedName name="__r1" localSheetId="10" hidden="1">{#N/A,#N/A,FALSE,"GERAL";#N/A,#N/A,FALSE,"012-96";#N/A,#N/A,FALSE,"018-96";#N/A,#N/A,FALSE,"027-96";#N/A,#N/A,FALSE,"059-96";#N/A,#N/A,FALSE,"076-96";#N/A,#N/A,FALSE,"019-97";#N/A,#N/A,FALSE,"021-97";#N/A,#N/A,FALSE,"022-97";#N/A,#N/A,FALSE,"028-97"}</definedName>
    <definedName name="__r1" localSheetId="7" hidden="1">{#N/A,#N/A,FALSE,"GERAL";#N/A,#N/A,FALSE,"012-96";#N/A,#N/A,FALSE,"018-96";#N/A,#N/A,FALSE,"027-96";#N/A,#N/A,FALSE,"059-96";#N/A,#N/A,FALSE,"076-96";#N/A,#N/A,FALSE,"019-97";#N/A,#N/A,FALSE,"021-97";#N/A,#N/A,FALSE,"022-97";#N/A,#N/A,FALSE,"028-97"}</definedName>
    <definedName name="__r1" localSheetId="28" hidden="1">{#N/A,#N/A,FALSE,"GERAL";#N/A,#N/A,FALSE,"012-96";#N/A,#N/A,FALSE,"018-96";#N/A,#N/A,FALSE,"027-96";#N/A,#N/A,FALSE,"059-96";#N/A,#N/A,FALSE,"076-96";#N/A,#N/A,FALSE,"019-97";#N/A,#N/A,FALSE,"021-97";#N/A,#N/A,FALSE,"022-97";#N/A,#N/A,FALSE,"028-97"}</definedName>
    <definedName name="__r1" localSheetId="6" hidden="1">{#N/A,#N/A,FALSE,"GERAL";#N/A,#N/A,FALSE,"012-96";#N/A,#N/A,FALSE,"018-96";#N/A,#N/A,FALSE,"027-96";#N/A,#N/A,FALSE,"059-96";#N/A,#N/A,FALSE,"076-96";#N/A,#N/A,FALSE,"019-97";#N/A,#N/A,FALSE,"021-97";#N/A,#N/A,FALSE,"022-97";#N/A,#N/A,FALSE,"028-97"}</definedName>
    <definedName name="__r1" localSheetId="0" hidden="1">{#N/A,#N/A,FALSE,"GERAL";#N/A,#N/A,FALSE,"012-96";#N/A,#N/A,FALSE,"018-96";#N/A,#N/A,FALSE,"027-96";#N/A,#N/A,FALSE,"059-96";#N/A,#N/A,FALSE,"076-96";#N/A,#N/A,FALSE,"019-97";#N/A,#N/A,FALSE,"021-97";#N/A,#N/A,FALSE,"022-97";#N/A,#N/A,FALSE,"028-97"}</definedName>
    <definedName name="__r1" localSheetId="14" hidden="1">{#N/A,#N/A,FALSE,"GERAL";#N/A,#N/A,FALSE,"012-96";#N/A,#N/A,FALSE,"018-96";#N/A,#N/A,FALSE,"027-96";#N/A,#N/A,FALSE,"059-96";#N/A,#N/A,FALSE,"076-96";#N/A,#N/A,FALSE,"019-97";#N/A,#N/A,FALSE,"021-97";#N/A,#N/A,FALSE,"022-97";#N/A,#N/A,FALSE,"028-97"}</definedName>
    <definedName name="__r1" localSheetId="22" hidden="1">{#N/A,#N/A,FALSE,"GERAL";#N/A,#N/A,FALSE,"012-96";#N/A,#N/A,FALSE,"018-96";#N/A,#N/A,FALSE,"027-96";#N/A,#N/A,FALSE,"059-96";#N/A,#N/A,FALSE,"076-96";#N/A,#N/A,FALSE,"019-97";#N/A,#N/A,FALSE,"021-97";#N/A,#N/A,FALSE,"022-97";#N/A,#N/A,FALSE,"028-97"}</definedName>
    <definedName name="__r1" hidden="1">{#N/A,#N/A,FALSE,"GERAL";#N/A,#N/A,FALSE,"012-96";#N/A,#N/A,FALSE,"018-96";#N/A,#N/A,FALSE,"027-96";#N/A,#N/A,FALSE,"059-96";#N/A,#N/A,FALSE,"076-96";#N/A,#N/A,FALSE,"019-97";#N/A,#N/A,FALSE,"021-97";#N/A,#N/A,FALSE,"022-97";#N/A,#N/A,FALSE,"028-97"}</definedName>
    <definedName name="__r2" localSheetId="16" hidden="1">{#N/A,#N/A,FALSE,"GERAL";#N/A,#N/A,FALSE,"012-96";#N/A,#N/A,FALSE,"018-96";#N/A,#N/A,FALSE,"027-96";#N/A,#N/A,FALSE,"059-96";#N/A,#N/A,FALSE,"076-96";#N/A,#N/A,FALSE,"019-97";#N/A,#N/A,FALSE,"021-97";#N/A,#N/A,FALSE,"022-97";#N/A,#N/A,FALSE,"028-97"}</definedName>
    <definedName name="__r2" localSheetId="3" hidden="1">{#N/A,#N/A,FALSE,"GERAL";#N/A,#N/A,FALSE,"012-96";#N/A,#N/A,FALSE,"018-96";#N/A,#N/A,FALSE,"027-96";#N/A,#N/A,FALSE,"059-96";#N/A,#N/A,FALSE,"076-96";#N/A,#N/A,FALSE,"019-97";#N/A,#N/A,FALSE,"021-97";#N/A,#N/A,FALSE,"022-97";#N/A,#N/A,FALSE,"028-97"}</definedName>
    <definedName name="__r2" localSheetId="21" hidden="1">{#N/A,#N/A,FALSE,"GERAL";#N/A,#N/A,FALSE,"012-96";#N/A,#N/A,FALSE,"018-96";#N/A,#N/A,FALSE,"027-96";#N/A,#N/A,FALSE,"059-96";#N/A,#N/A,FALSE,"076-96";#N/A,#N/A,FALSE,"019-97";#N/A,#N/A,FALSE,"021-97";#N/A,#N/A,FALSE,"022-97";#N/A,#N/A,FALSE,"028-97"}</definedName>
    <definedName name="__r2" localSheetId="20" hidden="1">{#N/A,#N/A,FALSE,"GERAL";#N/A,#N/A,FALSE,"012-96";#N/A,#N/A,FALSE,"018-96";#N/A,#N/A,FALSE,"027-96";#N/A,#N/A,FALSE,"059-96";#N/A,#N/A,FALSE,"076-96";#N/A,#N/A,FALSE,"019-97";#N/A,#N/A,FALSE,"021-97";#N/A,#N/A,FALSE,"022-97";#N/A,#N/A,FALSE,"028-97"}</definedName>
    <definedName name="__r2" localSheetId="5" hidden="1">{#N/A,#N/A,FALSE,"GERAL";#N/A,#N/A,FALSE,"012-96";#N/A,#N/A,FALSE,"018-96";#N/A,#N/A,FALSE,"027-96";#N/A,#N/A,FALSE,"059-96";#N/A,#N/A,FALSE,"076-96";#N/A,#N/A,FALSE,"019-97";#N/A,#N/A,FALSE,"021-97";#N/A,#N/A,FALSE,"022-97";#N/A,#N/A,FALSE,"028-97"}</definedName>
    <definedName name="__r2" localSheetId="13" hidden="1">{#N/A,#N/A,FALSE,"GERAL";#N/A,#N/A,FALSE,"012-96";#N/A,#N/A,FALSE,"018-96";#N/A,#N/A,FALSE,"027-96";#N/A,#N/A,FALSE,"059-96";#N/A,#N/A,FALSE,"076-96";#N/A,#N/A,FALSE,"019-97";#N/A,#N/A,FALSE,"021-97";#N/A,#N/A,FALSE,"022-97";#N/A,#N/A,FALSE,"028-97"}</definedName>
    <definedName name="__r2" localSheetId="10" hidden="1">{#N/A,#N/A,FALSE,"GERAL";#N/A,#N/A,FALSE,"012-96";#N/A,#N/A,FALSE,"018-96";#N/A,#N/A,FALSE,"027-96";#N/A,#N/A,FALSE,"059-96";#N/A,#N/A,FALSE,"076-96";#N/A,#N/A,FALSE,"019-97";#N/A,#N/A,FALSE,"021-97";#N/A,#N/A,FALSE,"022-97";#N/A,#N/A,FALSE,"028-97"}</definedName>
    <definedName name="__r2" localSheetId="7" hidden="1">{#N/A,#N/A,FALSE,"GERAL";#N/A,#N/A,FALSE,"012-96";#N/A,#N/A,FALSE,"018-96";#N/A,#N/A,FALSE,"027-96";#N/A,#N/A,FALSE,"059-96";#N/A,#N/A,FALSE,"076-96";#N/A,#N/A,FALSE,"019-97";#N/A,#N/A,FALSE,"021-97";#N/A,#N/A,FALSE,"022-97";#N/A,#N/A,FALSE,"028-97"}</definedName>
    <definedName name="__r2" localSheetId="28" hidden="1">{#N/A,#N/A,FALSE,"GERAL";#N/A,#N/A,FALSE,"012-96";#N/A,#N/A,FALSE,"018-96";#N/A,#N/A,FALSE,"027-96";#N/A,#N/A,FALSE,"059-96";#N/A,#N/A,FALSE,"076-96";#N/A,#N/A,FALSE,"019-97";#N/A,#N/A,FALSE,"021-97";#N/A,#N/A,FALSE,"022-97";#N/A,#N/A,FALSE,"028-97"}</definedName>
    <definedName name="__r2" localSheetId="6" hidden="1">{#N/A,#N/A,FALSE,"GERAL";#N/A,#N/A,FALSE,"012-96";#N/A,#N/A,FALSE,"018-96";#N/A,#N/A,FALSE,"027-96";#N/A,#N/A,FALSE,"059-96";#N/A,#N/A,FALSE,"076-96";#N/A,#N/A,FALSE,"019-97";#N/A,#N/A,FALSE,"021-97";#N/A,#N/A,FALSE,"022-97";#N/A,#N/A,FALSE,"028-97"}</definedName>
    <definedName name="__r2" localSheetId="0" hidden="1">{#N/A,#N/A,FALSE,"GERAL";#N/A,#N/A,FALSE,"012-96";#N/A,#N/A,FALSE,"018-96";#N/A,#N/A,FALSE,"027-96";#N/A,#N/A,FALSE,"059-96";#N/A,#N/A,FALSE,"076-96";#N/A,#N/A,FALSE,"019-97";#N/A,#N/A,FALSE,"021-97";#N/A,#N/A,FALSE,"022-97";#N/A,#N/A,FALSE,"028-97"}</definedName>
    <definedName name="__r2" localSheetId="14" hidden="1">{#N/A,#N/A,FALSE,"GERAL";#N/A,#N/A,FALSE,"012-96";#N/A,#N/A,FALSE,"018-96";#N/A,#N/A,FALSE,"027-96";#N/A,#N/A,FALSE,"059-96";#N/A,#N/A,FALSE,"076-96";#N/A,#N/A,FALSE,"019-97";#N/A,#N/A,FALSE,"021-97";#N/A,#N/A,FALSE,"022-97";#N/A,#N/A,FALSE,"028-97"}</definedName>
    <definedName name="__r2" localSheetId="22" hidden="1">{#N/A,#N/A,FALSE,"GERAL";#N/A,#N/A,FALSE,"012-96";#N/A,#N/A,FALSE,"018-96";#N/A,#N/A,FALSE,"027-96";#N/A,#N/A,FALSE,"059-96";#N/A,#N/A,FALSE,"076-96";#N/A,#N/A,FALSE,"019-97";#N/A,#N/A,FALSE,"021-97";#N/A,#N/A,FALSE,"022-97";#N/A,#N/A,FALSE,"028-97"}</definedName>
    <definedName name="__r2" hidden="1">{#N/A,#N/A,FALSE,"GERAL";#N/A,#N/A,FALSE,"012-96";#N/A,#N/A,FALSE,"018-96";#N/A,#N/A,FALSE,"027-96";#N/A,#N/A,FALSE,"059-96";#N/A,#N/A,FALSE,"076-96";#N/A,#N/A,FALSE,"019-97";#N/A,#N/A,FALSE,"021-97";#N/A,#N/A,FALSE,"022-97";#N/A,#N/A,FALSE,"028-97"}</definedName>
    <definedName name="__x10" localSheetId="16" hidden="1">#REF!</definedName>
    <definedName name="__x10" localSheetId="3" hidden="1">#REF!</definedName>
    <definedName name="__x10" localSheetId="5" hidden="1">#REF!</definedName>
    <definedName name="__x10" localSheetId="13" hidden="1">#REF!</definedName>
    <definedName name="__x10" hidden="1">#REF!</definedName>
    <definedName name="__x11" localSheetId="16" hidden="1">#REF!</definedName>
    <definedName name="__x11" localSheetId="3" hidden="1">#REF!</definedName>
    <definedName name="__x11" localSheetId="5" hidden="1">#REF!</definedName>
    <definedName name="__x11" localSheetId="13" hidden="1">#REF!</definedName>
    <definedName name="__x11" hidden="1">#REF!</definedName>
    <definedName name="__x12" localSheetId="16" hidden="1">#REF!</definedName>
    <definedName name="__x12" localSheetId="3" hidden="1">#REF!</definedName>
    <definedName name="__x12" localSheetId="5" hidden="1">#REF!</definedName>
    <definedName name="__x12" localSheetId="13" hidden="1">#REF!</definedName>
    <definedName name="__x12" hidden="1">#REF!</definedName>
    <definedName name="__x13" hidden="1">#REF!</definedName>
    <definedName name="__x14" hidden="1">#REF!</definedName>
    <definedName name="__x15" hidden="1">#REF!</definedName>
    <definedName name="__x16" hidden="1">#REF!</definedName>
    <definedName name="__x17" hidden="1">#REF!</definedName>
    <definedName name="__x18" hidden="1">#REF!</definedName>
    <definedName name="__x19" hidden="1">#REF!</definedName>
    <definedName name="__x20" hidden="1">#REF!</definedName>
    <definedName name="__x21" hidden="1">#REF!</definedName>
    <definedName name="__x22" hidden="1">#REF!</definedName>
    <definedName name="__x23" hidden="1">#REF!</definedName>
    <definedName name="__x24" hidden="1">#REF!</definedName>
    <definedName name="__x25" hidden="1">#REF!</definedName>
    <definedName name="__x28" hidden="1">#REF!</definedName>
    <definedName name="__x29" hidden="1">#REF!</definedName>
    <definedName name="__x32" hidden="1">#REF!</definedName>
    <definedName name="__x4" hidden="1">#REF!</definedName>
    <definedName name="__x5" hidden="1">#REF!</definedName>
    <definedName name="__x6" hidden="1">#REF!</definedName>
    <definedName name="__x7" hidden="1">#REF!</definedName>
    <definedName name="__x8" hidden="1">#REF!</definedName>
    <definedName name="__x9" hidden="1">#REF!</definedName>
    <definedName name="_0.CURVA_OBRA" localSheetId="3">#REF!</definedName>
    <definedName name="_0.CURVA_OBRA" localSheetId="10">#REF!</definedName>
    <definedName name="_0.CURVA_OBRA" localSheetId="6">#REF!</definedName>
    <definedName name="_0.CURVA_OBRA">#REF!</definedName>
    <definedName name="_00.VAR._GASTO" localSheetId="3">#REF!</definedName>
    <definedName name="_00.VAR._GASTO" localSheetId="10">#REF!</definedName>
    <definedName name="_00.VAR._GASTO" localSheetId="6">#REF!</definedName>
    <definedName name="_00.VAR._GASTO">#REF!</definedName>
    <definedName name="_000.CURVA_FINA" localSheetId="3">#REF!</definedName>
    <definedName name="_000.CURVA_FINA" localSheetId="10">#REF!</definedName>
    <definedName name="_000.CURVA_FINA" localSheetId="6">#REF!</definedName>
    <definedName name="_000.CURVA_FINA">#REF!</definedName>
    <definedName name="_1" localSheetId="3">#REF!</definedName>
    <definedName name="_1" localSheetId="10">#REF!</definedName>
    <definedName name="_1" localSheetId="6">#REF!</definedName>
    <definedName name="_1" localSheetId="30">#REF!</definedName>
    <definedName name="_1">#REF!</definedName>
    <definedName name="_1__123Graph_ACHART_1" localSheetId="16" hidden="1">#REF!</definedName>
    <definedName name="_1__123Graph_ACHART_1" localSheetId="3" hidden="1">#REF!</definedName>
    <definedName name="_1__123Graph_ACHART_1" localSheetId="21" hidden="1">#REF!</definedName>
    <definedName name="_1__123Graph_ACHART_1" localSheetId="10" hidden="1">#REF!</definedName>
    <definedName name="_1__123Graph_ACHART_1" localSheetId="6" hidden="1">#REF!</definedName>
    <definedName name="_1__123Graph_ACHART_1" localSheetId="0" hidden="1">#REF!</definedName>
    <definedName name="_1__123Graph_ACHART_1" hidden="1">#REF!</definedName>
    <definedName name="_10__123Graph_CCHART_1" localSheetId="16" hidden="1">#REF!</definedName>
    <definedName name="_10__123Graph_CCHART_1" localSheetId="3" hidden="1">#REF!</definedName>
    <definedName name="_10__123Graph_CCHART_1" localSheetId="21" hidden="1">#REF!</definedName>
    <definedName name="_10__123Graph_CCHART_1" localSheetId="10" hidden="1">#REF!</definedName>
    <definedName name="_10__123Graph_CCHART_1" localSheetId="6" hidden="1">#REF!</definedName>
    <definedName name="_10__123Graph_CCHART_1" localSheetId="0" hidden="1">#REF!</definedName>
    <definedName name="_10__123Graph_CCHART_1" hidden="1">#REF!</definedName>
    <definedName name="_11.SERV.TECNIC" localSheetId="3">#REF!</definedName>
    <definedName name="_11.SERV.TECNIC" localSheetId="10">#REF!</definedName>
    <definedName name="_11.SERV.TECNIC" localSheetId="6">#REF!</definedName>
    <definedName name="_11.SERV.TECNIC">#REF!</definedName>
    <definedName name="_11__123Graph_DCHART_1" localSheetId="16" hidden="1">#REF!</definedName>
    <definedName name="_11__123Graph_DCHART_1" localSheetId="3" hidden="1">#REF!</definedName>
    <definedName name="_11__123Graph_DCHART_1" localSheetId="21" hidden="1">#REF!</definedName>
    <definedName name="_11__123Graph_DCHART_1" localSheetId="10" hidden="1">#REF!</definedName>
    <definedName name="_11__123Graph_DCHART_1" localSheetId="6" hidden="1">#REF!</definedName>
    <definedName name="_11__123Graph_DCHART_1" localSheetId="0" hidden="1">#REF!</definedName>
    <definedName name="_11__123Graph_DCHART_1" hidden="1">#REF!</definedName>
    <definedName name="_12.GAST_GERAIS" localSheetId="3">#REF!</definedName>
    <definedName name="_12.GAST_GERAIS" localSheetId="10">#REF!</definedName>
    <definedName name="_12.GAST_GERAIS" localSheetId="6">#REF!</definedName>
    <definedName name="_12.GAST_GERAIS">#REF!</definedName>
    <definedName name="_12__123Graph_XChart_1A" hidden="1">#REF!</definedName>
    <definedName name="_13.P._PERMAN." localSheetId="3">#REF!</definedName>
    <definedName name="_13.P._PERMAN." localSheetId="10">#REF!</definedName>
    <definedName name="_13.P._PERMAN." localSheetId="6">#REF!</definedName>
    <definedName name="_13.P._PERMAN.">#REF!</definedName>
    <definedName name="_15.IMPL._CANT" localSheetId="3">#REF!</definedName>
    <definedName name="_15.IMPL._CANT" localSheetId="10">#REF!</definedName>
    <definedName name="_15.IMPL._CANT" localSheetId="6">#REF!</definedName>
    <definedName name="_15.IMPL._CANT">#REF!</definedName>
    <definedName name="_16.EQUIPAM." localSheetId="3">#REF!</definedName>
    <definedName name="_16.EQUIPAM." localSheetId="10">#REF!</definedName>
    <definedName name="_16.EQUIPAM." localSheetId="6">#REF!</definedName>
    <definedName name="_16.EQUIPAM.">#REF!</definedName>
    <definedName name="_17.OPER._CANT." localSheetId="3">#REF!</definedName>
    <definedName name="_17.OPER._CANT." localSheetId="10">#REF!</definedName>
    <definedName name="_17.OPER._CANT." localSheetId="6">#REF!</definedName>
    <definedName name="_17.OPER._CANT.">#REF!</definedName>
    <definedName name="_19.TRANC_LIMP." localSheetId="3">#REF!</definedName>
    <definedName name="_19.TRANC_LIMP." localSheetId="10">#REF!</definedName>
    <definedName name="_19.TRANC_LIMP." localSheetId="6">#REF!</definedName>
    <definedName name="_19.TRANC_LIMP.">#REF!</definedName>
    <definedName name="_1Dist_Val" hidden="1">#REF!</definedName>
    <definedName name="_2" localSheetId="3">#REF!</definedName>
    <definedName name="_2" localSheetId="10">#REF!</definedName>
    <definedName name="_2" localSheetId="6">#REF!</definedName>
    <definedName name="_2" localSheetId="30">#REF!</definedName>
    <definedName name="_2">#REF!</definedName>
    <definedName name="_2__123Graph_BCHART_1" localSheetId="16" hidden="1">#REF!</definedName>
    <definedName name="_2__123Graph_BCHART_1" localSheetId="3" hidden="1">#REF!</definedName>
    <definedName name="_2__123Graph_BCHART_1" localSheetId="21" hidden="1">#REF!</definedName>
    <definedName name="_2__123Graph_BCHART_1" localSheetId="10" hidden="1">#REF!</definedName>
    <definedName name="_2__123Graph_BCHART_1" localSheetId="6" hidden="1">#REF!</definedName>
    <definedName name="_2__123Graph_BCHART_1" localSheetId="0" hidden="1">#REF!</definedName>
    <definedName name="_2__123Graph_BCHART_1" hidden="1">#REF!</definedName>
    <definedName name="_25.PREP.TERREN" localSheetId="3">#REF!</definedName>
    <definedName name="_25.PREP.TERREN" localSheetId="10">#REF!</definedName>
    <definedName name="_25.PREP.TERREN" localSheetId="6">#REF!</definedName>
    <definedName name="_25.PREP.TERREN">#REF!</definedName>
    <definedName name="_27.FUND._ESCOR" localSheetId="3">#REF!</definedName>
    <definedName name="_27.FUND._ESCOR" localSheetId="10">#REF!</definedName>
    <definedName name="_27.FUND._ESCOR" localSheetId="6">#REF!</definedName>
    <definedName name="_27.FUND._ESCOR">#REF!</definedName>
    <definedName name="_2F" hidden="1">#REF!</definedName>
    <definedName name="_3__123Graph_XCHART_1" localSheetId="16" hidden="1">#REF!</definedName>
    <definedName name="_3__123Graph_XCHART_1" localSheetId="3" hidden="1">#REF!</definedName>
    <definedName name="_3__123Graph_XCHART_1" localSheetId="21" hidden="1">#REF!</definedName>
    <definedName name="_3__123Graph_XCHART_1" localSheetId="10" hidden="1">#REF!</definedName>
    <definedName name="_3__123Graph_XCHART_1" localSheetId="6" hidden="1">#REF!</definedName>
    <definedName name="_3__123Graph_XCHART_1" localSheetId="0" hidden="1">#REF!</definedName>
    <definedName name="_3__123Graph_XCHART_1" hidden="1">#REF!</definedName>
    <definedName name="_31_32_33.C_A" localSheetId="3">#REF!</definedName>
    <definedName name="_31_32_33.C_A" localSheetId="10">#REF!</definedName>
    <definedName name="_31_32_33.C_A" localSheetId="6">#REF!</definedName>
    <definedName name="_31_32_33.C_A">#REF!</definedName>
    <definedName name="_41.ALVENARIA" localSheetId="3">#REF!</definedName>
    <definedName name="_41.ALVENARIA" localSheetId="10">#REF!</definedName>
    <definedName name="_41.ALVENARIA" localSheetId="6">#REF!</definedName>
    <definedName name="_41.ALVENARIA">#REF!</definedName>
    <definedName name="_47.IMP._ISOLA." localSheetId="3">#REF!</definedName>
    <definedName name="_47.IMP._ISOLA." localSheetId="10">#REF!</definedName>
    <definedName name="_47.IMP._ISOLA." localSheetId="6">#REF!</definedName>
    <definedName name="_47.IMP._ISOLA.">#REF!</definedName>
    <definedName name="_5__123Graph_ACHART_1" localSheetId="16" hidden="1">#REF!</definedName>
    <definedName name="_5__123Graph_ACHART_1" localSheetId="3" hidden="1">#REF!</definedName>
    <definedName name="_5__123Graph_ACHART_1" localSheetId="21" hidden="1">#REF!</definedName>
    <definedName name="_5__123Graph_ACHART_1" localSheetId="10" hidden="1">#REF!</definedName>
    <definedName name="_5__123Graph_ACHART_1" localSheetId="6" hidden="1">#REF!</definedName>
    <definedName name="_5__123Graph_ACHART_1" localSheetId="0" hidden="1">#REF!</definedName>
    <definedName name="_5__123Graph_ACHART_1" hidden="1">#REF!</definedName>
    <definedName name="_51.REV.ARGAMAS" localSheetId="3">#REF!</definedName>
    <definedName name="_51.REV.ARGAMAS" localSheetId="10">#REF!</definedName>
    <definedName name="_51.REV.ARGAMAS" localSheetId="6">#REF!</definedName>
    <definedName name="_51.REV.ARGAMAS">#REF!</definedName>
    <definedName name="_52.REV.CERAM.I" localSheetId="3">#REF!</definedName>
    <definedName name="_52.REV.CERAM.I" localSheetId="10">#REF!</definedName>
    <definedName name="_52.REV.CERAM.I" localSheetId="6">#REF!</definedName>
    <definedName name="_52.REV.CERAM.I">#REF!</definedName>
    <definedName name="_53.REV.CERAM.E" localSheetId="3">#REF!</definedName>
    <definedName name="_53.REV.CERAM.E" localSheetId="10">#REF!</definedName>
    <definedName name="_53.REV.CERAM.E" localSheetId="6">#REF!</definedName>
    <definedName name="_53.REV.CERAM.E">#REF!</definedName>
    <definedName name="_54.TACOS_E_ASS" localSheetId="3">#REF!</definedName>
    <definedName name="_54.TACOS_E_ASS" localSheetId="10">#REF!</definedName>
    <definedName name="_54.TACOS_E_ASS" localSheetId="6">#REF!</definedName>
    <definedName name="_54.TACOS_E_ASS">#REF!</definedName>
    <definedName name="_55.MARM._E_GRA" localSheetId="3">#REF!</definedName>
    <definedName name="_55.MARM._E_GRA" localSheetId="10">#REF!</definedName>
    <definedName name="_55.MARM._E_GRA" localSheetId="6">#REF!</definedName>
    <definedName name="_55.MARM._E_GRA">#REF!</definedName>
    <definedName name="_56.MARMORITE" localSheetId="3">#REF!</definedName>
    <definedName name="_56.MARMORITE" localSheetId="10">#REF!</definedName>
    <definedName name="_56.MARMORITE" localSheetId="6">#REF!</definedName>
    <definedName name="_56.MARMORITE">#REF!</definedName>
    <definedName name="_59.OUTRS_REVES" localSheetId="3">#REF!</definedName>
    <definedName name="_59.OUTRS_REVES" localSheetId="10">#REF!</definedName>
    <definedName name="_59.OUTRS_REVES" localSheetId="6">#REF!</definedName>
    <definedName name="_59.OUTRS_REVES">#REF!</definedName>
    <definedName name="_6__123Graph_AChart_1A" hidden="1">#REF!</definedName>
    <definedName name="_61.ESQUAD._MAD" localSheetId="3">#REF!</definedName>
    <definedName name="_61.ESQUAD._MAD" localSheetId="10">#REF!</definedName>
    <definedName name="_61.ESQUAD._MAD" localSheetId="6">#REF!</definedName>
    <definedName name="_61.ESQUAD._MAD">#REF!</definedName>
    <definedName name="_63.ESQUAD._ALU" localSheetId="3">#REF!</definedName>
    <definedName name="_63.ESQUAD._ALU" localSheetId="10">#REF!</definedName>
    <definedName name="_63.ESQUAD._ALU" localSheetId="6">#REF!</definedName>
    <definedName name="_63.ESQUAD._ALU">#REF!</definedName>
    <definedName name="_65.ESQUAD._FER" localSheetId="3">#REF!</definedName>
    <definedName name="_65.ESQUAD._FER" localSheetId="10">#REF!</definedName>
    <definedName name="_65.ESQUAD._FER" localSheetId="6">#REF!</definedName>
    <definedName name="_65.ESQUAD._FER">#REF!</definedName>
    <definedName name="_67.VIDROS" localSheetId="3">#REF!</definedName>
    <definedName name="_67.VIDROS" localSheetId="10">#REF!</definedName>
    <definedName name="_67.VIDROS" localSheetId="6">#REF!</definedName>
    <definedName name="_67.VIDROS">#REF!</definedName>
    <definedName name="_7__123Graph_ACHART_2" localSheetId="16" hidden="1">#REF!</definedName>
    <definedName name="_7__123Graph_ACHART_2" localSheetId="3" hidden="1">#REF!</definedName>
    <definedName name="_7__123Graph_ACHART_2" localSheetId="21" hidden="1">#REF!</definedName>
    <definedName name="_7__123Graph_ACHART_2" localSheetId="10" hidden="1">#REF!</definedName>
    <definedName name="_7__123Graph_ACHART_2" localSheetId="6" hidden="1">#REF!</definedName>
    <definedName name="_7__123Graph_ACHART_2" localSheetId="0" hidden="1">#REF!</definedName>
    <definedName name="_7__123Graph_ACHART_2" hidden="1">#REF!</definedName>
    <definedName name="_71_73.I.ELET_H" localSheetId="3">#REF!</definedName>
    <definedName name="_71_73.I.ELET_H" localSheetId="10">#REF!</definedName>
    <definedName name="_71_73.I.ELET_H" localSheetId="6">#REF!</definedName>
    <definedName name="_71_73.I.ELET_H">#REF!</definedName>
    <definedName name="_77.OUTRAS_INST." localSheetId="3">#REF!</definedName>
    <definedName name="_77.OUTRAS_INST." localSheetId="10">#REF!</definedName>
    <definedName name="_77.OUTRAS_INST." localSheetId="6">#REF!</definedName>
    <definedName name="_77.OUTRAS_INST.">#REF!</definedName>
    <definedName name="_78.ELEVADORES" localSheetId="3">#REF!</definedName>
    <definedName name="_78.ELEVADORES" localSheetId="10">#REF!</definedName>
    <definedName name="_78.ELEVADORES" localSheetId="6">#REF!</definedName>
    <definedName name="_78.ELEVADORES">#REF!</definedName>
    <definedName name="_8__123Graph_BChart_1A" hidden="1">#REF!</definedName>
    <definedName name="_81.APAR._SANIT" localSheetId="3">#REF!</definedName>
    <definedName name="_81.APAR._SANIT" localSheetId="10">#REF!</definedName>
    <definedName name="_81.APAR._SANIT" localSheetId="6">#REF!</definedName>
    <definedName name="_81.APAR._SANIT">#REF!</definedName>
    <definedName name="_83_85.PINT_LIM" localSheetId="3">#REF!</definedName>
    <definedName name="_83_85.PINT_LIM" localSheetId="10">#REF!</definedName>
    <definedName name="_83_85.PINT_LIM" localSheetId="6">#REF!</definedName>
    <definedName name="_83_85.PINT_LIM">#REF!</definedName>
    <definedName name="_9__123Graph_BCHART_2" localSheetId="16" hidden="1">#REF!</definedName>
    <definedName name="_9__123Graph_BCHART_2" localSheetId="3" hidden="1">#REF!</definedName>
    <definedName name="_9__123Graph_BCHART_2" localSheetId="21" hidden="1">#REF!</definedName>
    <definedName name="_9__123Graph_BCHART_2" localSheetId="10" hidden="1">#REF!</definedName>
    <definedName name="_9__123Graph_BCHART_2" localSheetId="6" hidden="1">#REF!</definedName>
    <definedName name="_9__123Graph_BCHART_2" localSheetId="0" hidden="1">#REF!</definedName>
    <definedName name="_9__123Graph_BCHART_2" hidden="1">#REF!</definedName>
    <definedName name="_ACR10" localSheetId="3">#REF!</definedName>
    <definedName name="_ACR10" localSheetId="10">#REF!</definedName>
    <definedName name="_ACR10" localSheetId="6">#REF!</definedName>
    <definedName name="_ACR10">#REF!</definedName>
    <definedName name="_ACR15" localSheetId="3">#REF!</definedName>
    <definedName name="_ACR15" localSheetId="10">#REF!</definedName>
    <definedName name="_ACR15" localSheetId="6">#REF!</definedName>
    <definedName name="_ACR15">#REF!</definedName>
    <definedName name="_acr20" localSheetId="3">#REF!</definedName>
    <definedName name="_acr20" localSheetId="10">#REF!</definedName>
    <definedName name="_acr20" localSheetId="6">#REF!</definedName>
    <definedName name="_acr20">#REF!</definedName>
    <definedName name="_acr5" localSheetId="3">#REF!</definedName>
    <definedName name="_acr5" localSheetId="10">#REF!</definedName>
    <definedName name="_acr5" localSheetId="6">#REF!</definedName>
    <definedName name="_acr5">#REF!</definedName>
    <definedName name="_akhnsdkjsdb" localSheetId="3">#REF!</definedName>
    <definedName name="_akhnsdkjsdb" localSheetId="10">#REF!</definedName>
    <definedName name="_akhnsdkjsdb" localSheetId="6">#REF!</definedName>
    <definedName name="_akhnsdkjsdb">#REF!</definedName>
    <definedName name="_AMO_UniqueIdentifier" hidden="1">"'54256040-62ff-475a-9348-dbdfce08df30'"</definedName>
    <definedName name="_ARQ1" localSheetId="3">#REF!</definedName>
    <definedName name="_ARQ1" localSheetId="10">#REF!</definedName>
    <definedName name="_ARQ1" localSheetId="6">#REF!</definedName>
    <definedName name="_ARQ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xe3" localSheetId="3">#REF!</definedName>
    <definedName name="_Axe3" localSheetId="10">#REF!</definedName>
    <definedName name="_Axe3" localSheetId="6">#REF!</definedName>
    <definedName name="_Axe3">#REF!</definedName>
    <definedName name="_Axe4" localSheetId="3">#REF!</definedName>
    <definedName name="_Axe4" localSheetId="10">#REF!</definedName>
    <definedName name="_Axe4" localSheetId="6">#REF!</definedName>
    <definedName name="_Axe4">#REF!</definedName>
    <definedName name="_Builtin13" localSheetId="16" hidden="1">#REF!</definedName>
    <definedName name="_Builtin13" localSheetId="3" hidden="1">#REF!</definedName>
    <definedName name="_Builtin13" localSheetId="21" hidden="1">#REF!</definedName>
    <definedName name="_Builtin13" localSheetId="10" hidden="1">#REF!</definedName>
    <definedName name="_Builtin13" localSheetId="6" hidden="1">#REF!</definedName>
    <definedName name="_Builtin13" localSheetId="0" hidden="1">#REF!</definedName>
    <definedName name="_Builtin13" hidden="1">#REF!</definedName>
    <definedName name="_CAB1" localSheetId="3">#REF!</definedName>
    <definedName name="_CAB1" localSheetId="10">#REF!</definedName>
    <definedName name="_CAB1" localSheetId="6">#REF!</definedName>
    <definedName name="_CAB1">#REF!</definedName>
    <definedName name="_CAB2" localSheetId="3">#REF!</definedName>
    <definedName name="_CAB2" localSheetId="10">#REF!</definedName>
    <definedName name="_CAB2" localSheetId="6">#REF!</definedName>
    <definedName name="_CAB2">#REF!</definedName>
    <definedName name="_CO2"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 localSheetId="16" hidden="1">#REF!</definedName>
    <definedName name="_Dist_Bin" localSheetId="3" hidden="1">#REF!</definedName>
    <definedName name="_Dist_Bin" localSheetId="21" hidden="1">#REF!</definedName>
    <definedName name="_Dist_Bin" localSheetId="5" hidden="1">#REF!</definedName>
    <definedName name="_Dist_Bin" localSheetId="10" hidden="1">#REF!</definedName>
    <definedName name="_Dist_Bin" localSheetId="6" hidden="1">#REF!</definedName>
    <definedName name="_Dist_Bin" localSheetId="0" hidden="1">#REF!</definedName>
    <definedName name="_Dist_Bin" hidden="1">#REF!</definedName>
    <definedName name="_Dist_Values" localSheetId="16" hidden="1">#REF!</definedName>
    <definedName name="_Dist_Values" localSheetId="3" hidden="1">#REF!</definedName>
    <definedName name="_Dist_Values" localSheetId="21" hidden="1">#REF!</definedName>
    <definedName name="_Dist_Values" localSheetId="10" hidden="1">#REF!</definedName>
    <definedName name="_Dist_Values" localSheetId="6" hidden="1">#REF!</definedName>
    <definedName name="_Dist_Values" localSheetId="0" hidden="1">#REF!</definedName>
    <definedName name="_Dist_Values" hidden="1">#REF!</definedName>
    <definedName name="_ECS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 localSheetId="15" hidden="1">#REF!</definedName>
    <definedName name="_Fill" localSheetId="17" hidden="1">#REF!</definedName>
    <definedName name="_Fill" localSheetId="16" hidden="1">#REF!</definedName>
    <definedName name="_Fill" localSheetId="3" hidden="1">#REF!</definedName>
    <definedName name="_Fill" localSheetId="21" hidden="1">#REF!</definedName>
    <definedName name="_Fill" localSheetId="5" hidden="1">#REF!</definedName>
    <definedName name="_Fill" localSheetId="6" hidden="1">#REF!</definedName>
    <definedName name="_Fill" localSheetId="0" hidden="1">#REF!</definedName>
    <definedName name="_Fill" localSheetId="30" hidden="1">#REF!</definedName>
    <definedName name="_Fill" localSheetId="19" hidden="1">#REF!</definedName>
    <definedName name="_Fill" hidden="1">#REF!</definedName>
    <definedName name="_fill1" localSheetId="21" hidden="1">#REF!</definedName>
    <definedName name="_fill1" localSheetId="0" hidden="1">#REF!</definedName>
    <definedName name="_fill1" hidden="1">#REF!</definedName>
    <definedName name="_FilterDatabase" localSheetId="6" hidden="1">MOBILIÁRIO!$E$11:$G$163</definedName>
    <definedName name="_FiltrarBancoDados2" localSheetId="21" hidden="1">#REF!</definedName>
    <definedName name="_FiltrarBancoDados2" localSheetId="5" hidden="1">#REF!</definedName>
    <definedName name="_FiltrarBancoDados2" localSheetId="13" hidden="1">#REF!</definedName>
    <definedName name="_FiltrarBancoDados2" localSheetId="6" hidden="1">#REF!</definedName>
    <definedName name="_FiltrarBancoDados2" hidden="1">#REF!</definedName>
    <definedName name="_xlnm._FilterDatabase" localSheetId="15" hidden="1">Aço_Infraestrutura!$A$17:$Q$18</definedName>
    <definedName name="_xlnm._FilterDatabase" localSheetId="17" hidden="1">'Arm. Cortina'!$A$7:$P$16</definedName>
    <definedName name="_xlnm._FilterDatabase" localSheetId="4" hidden="1">BASES!$A$12:$AK$341</definedName>
    <definedName name="_xlnm._FilterDatabase" localSheetId="16" hidden="1">'Controle Tecnologico'!$A$5:$G$12</definedName>
    <definedName name="_xlnm._FilterDatabase" localSheetId="3" hidden="1">'Ensaios '!$A$5:$G$12</definedName>
    <definedName name="_xlnm._FilterDatabase" localSheetId="21" hidden="1">#REF!</definedName>
    <definedName name="_xlnm._FilterDatabase" localSheetId="5" hidden="1">ESQUADRIAS!$A$5:$F$113</definedName>
    <definedName name="_xlnm._FilterDatabase" localSheetId="13" hidden="1">'Fundação Rasa'!$A$9:$Y$349</definedName>
    <definedName name="_xlnm._FilterDatabase" localSheetId="10" hidden="1">Ger_Executivo!$G$7:$P$743</definedName>
    <definedName name="_xlnm._FilterDatabase" localSheetId="7" hidden="1">'Ger_Tec e Adm'!$G$7:$P$126</definedName>
    <definedName name="_xlnm._FilterDatabase" localSheetId="25" hidden="1">INTERFONIA!$B$11:$B$21</definedName>
    <definedName name="_xlnm._FilterDatabase" localSheetId="6" hidden="1">MOBILIÁRIO!$B$11:$H$163</definedName>
    <definedName name="_xlnm._FilterDatabase" localSheetId="0" hidden="1">#REF!</definedName>
    <definedName name="_xlnm._FilterDatabase" localSheetId="26" hidden="1">PISCINA!$B$11:$B$28</definedName>
    <definedName name="_xlnm._FilterDatabase" localSheetId="27" hidden="1">PORTÕES!$B$11:$B$18</definedName>
    <definedName name="_xlnm._FilterDatabase" localSheetId="35" hidden="1">'Resumo Esquadrias - T1'!$A$5:$J$147</definedName>
    <definedName name="_xlnm._FilterDatabase" localSheetId="19" hidden="1">'Tabela de Aço'!$A$19:$A$29</definedName>
    <definedName name="_xlnm._FilterDatabase" hidden="1">#REF!</definedName>
    <definedName name="_htm2" localSheetId="3">#REF!</definedName>
    <definedName name="_htm2" localSheetId="5">#REF!</definedName>
    <definedName name="_htm2" localSheetId="10">#REF!</definedName>
    <definedName name="_htm2" localSheetId="6">#REF!</definedName>
    <definedName name="_htm2">#REF!</definedName>
    <definedName name="_htn2" localSheetId="3">#REF!</definedName>
    <definedName name="_htn2" localSheetId="5">#REF!</definedName>
    <definedName name="_htn2" localSheetId="10">#REF!</definedName>
    <definedName name="_htn2" localSheetId="6">#REF!</definedName>
    <definedName name="_htn2">#REF!</definedName>
    <definedName name="_IA0542" localSheetId="16" hidden="1">{#N/A,#N/A,FALSE,"Plan1";#N/A,#N/A,FALSE,"Plan2"}</definedName>
    <definedName name="_IA0542" localSheetId="3" hidden="1">{#N/A,#N/A,FALSE,"Plan1";#N/A,#N/A,FALSE,"Plan2"}</definedName>
    <definedName name="_IA0542" localSheetId="21" hidden="1">{#N/A,#N/A,FALSE,"Plan1";#N/A,#N/A,FALSE,"Plan2"}</definedName>
    <definedName name="_IA0542" localSheetId="20" hidden="1">{#N/A,#N/A,FALSE,"Plan1";#N/A,#N/A,FALSE,"Plan2"}</definedName>
    <definedName name="_IA0542" localSheetId="5" hidden="1">{#N/A,#N/A,FALSE,"Plan1";#N/A,#N/A,FALSE,"Plan2"}</definedName>
    <definedName name="_IA0542" localSheetId="13" hidden="1">{#N/A,#N/A,FALSE,"Plan1";#N/A,#N/A,FALSE,"Plan2"}</definedName>
    <definedName name="_IA0542" localSheetId="10" hidden="1">{#N/A,#N/A,FALSE,"Plan1";#N/A,#N/A,FALSE,"Plan2"}</definedName>
    <definedName name="_IA0542" localSheetId="7" hidden="1">{#N/A,#N/A,FALSE,"Plan1";#N/A,#N/A,FALSE,"Plan2"}</definedName>
    <definedName name="_IA0542" localSheetId="28" hidden="1">{#N/A,#N/A,FALSE,"Plan1";#N/A,#N/A,FALSE,"Plan2"}</definedName>
    <definedName name="_IA0542" localSheetId="6" hidden="1">{#N/A,#N/A,FALSE,"Plan1";#N/A,#N/A,FALSE,"Plan2"}</definedName>
    <definedName name="_IA0542" localSheetId="0" hidden="1">{#N/A,#N/A,FALSE,"Plan1";#N/A,#N/A,FALSE,"Plan2"}</definedName>
    <definedName name="_IA0542" localSheetId="14" hidden="1">{#N/A,#N/A,FALSE,"Plan1";#N/A,#N/A,FALSE,"Plan2"}</definedName>
    <definedName name="_IA0542" localSheetId="22" hidden="1">{#N/A,#N/A,FALSE,"Plan1";#N/A,#N/A,FALSE,"Plan2"}</definedName>
    <definedName name="_IA0542" hidden="1">{#N/A,#N/A,FALSE,"Plan1";#N/A,#N/A,FALSE,"Plan2"}</definedName>
    <definedName name="_iss2" localSheetId="3">#REF!</definedName>
    <definedName name="_iss2" localSheetId="10">#REF!</definedName>
    <definedName name="_iss2" localSheetId="6">#REF!</definedName>
    <definedName name="_iss2">#REF!</definedName>
    <definedName name="_IV65617" localSheetId="3">#REF!</definedName>
    <definedName name="_IV65617" localSheetId="10">#REF!</definedName>
    <definedName name="_IV65617" localSheetId="6">#REF!</definedName>
    <definedName name="_IV65617">#REF!</definedName>
    <definedName name="_IV65999" localSheetId="3">#REF!</definedName>
    <definedName name="_IV65999" localSheetId="10">#REF!</definedName>
    <definedName name="_IV65999" localSheetId="6">#REF!</definedName>
    <definedName name="_IV65999">#REF!</definedName>
    <definedName name="_IV66000" localSheetId="3">#REF!</definedName>
    <definedName name="_IV66000" localSheetId="10">#REF!</definedName>
    <definedName name="_IV66000" localSheetId="6">#REF!</definedName>
    <definedName name="_IV66000">#REF!</definedName>
    <definedName name="_IV67021" localSheetId="3">#REF!</definedName>
    <definedName name="_IV67021" localSheetId="10">#REF!</definedName>
    <definedName name="_IV67021" localSheetId="6">#REF!</definedName>
    <definedName name="_IV67021">#REF!</definedName>
    <definedName name="_IV67022" localSheetId="3">#REF!</definedName>
    <definedName name="_IV67022" localSheetId="10">#REF!</definedName>
    <definedName name="_IV67022" localSheetId="6">#REF!</definedName>
    <definedName name="_IV67022">#REF!</definedName>
    <definedName name="_Key1" localSheetId="16" hidden="1">#REF!</definedName>
    <definedName name="_Key1" localSheetId="3" hidden="1">#REF!</definedName>
    <definedName name="_Key1" localSheetId="21" hidden="1">#REF!</definedName>
    <definedName name="_Key1" localSheetId="10" hidden="1">#REF!</definedName>
    <definedName name="_Key1" localSheetId="6" hidden="1">#REF!</definedName>
    <definedName name="_Key1" localSheetId="0" hidden="1">#REF!</definedName>
    <definedName name="_Key1" hidden="1">#REF!</definedName>
    <definedName name="_Key2" localSheetId="0" hidden="1">#REF!</definedName>
    <definedName name="_Key2" hidden="1">#REF!</definedName>
    <definedName name="_KEY3" hidden="1">#REF!</definedName>
    <definedName name="_key4" hidden="1">#REF!</definedName>
    <definedName name="_l" localSheetId="3">#REF!</definedName>
    <definedName name="_l" localSheetId="10">#REF!</definedName>
    <definedName name="_l" localSheetId="6">#REF!</definedName>
    <definedName name="_l">#REF!</definedName>
    <definedName name="_la29" localSheetId="16" hidden="1">#REF!</definedName>
    <definedName name="_la29" localSheetId="3" hidden="1">#REF!</definedName>
    <definedName name="_la29" localSheetId="21" hidden="1">#REF!</definedName>
    <definedName name="_la29" localSheetId="10" hidden="1">#REF!</definedName>
    <definedName name="_la29" localSheetId="6" hidden="1">#REF!</definedName>
    <definedName name="_la29" localSheetId="0" hidden="1">#REF!</definedName>
    <definedName name="_la29" hidden="1">#REF!</definedName>
    <definedName name="_la3" localSheetId="16" hidden="1">#REF!</definedName>
    <definedName name="_la3" localSheetId="3" hidden="1">#REF!</definedName>
    <definedName name="_la3" localSheetId="21" hidden="1">#REF!</definedName>
    <definedName name="_la3" localSheetId="10" hidden="1">#REF!</definedName>
    <definedName name="_la3" localSheetId="6" hidden="1">#REF!</definedName>
    <definedName name="_la3" localSheetId="0" hidden="1">#REF!</definedName>
    <definedName name="_la3" hidden="1">#REF!</definedName>
    <definedName name="_la31" hidden="1">#REF!</definedName>
    <definedName name="_la32" hidden="1">#REF!</definedName>
    <definedName name="_la4" hidden="1">#REF!</definedName>
    <definedName name="_la5" hidden="1">#REF!</definedName>
    <definedName name="_la6" hidden="1">#REF!</definedName>
    <definedName name="_la7" hidden="1">#REF!</definedName>
    <definedName name="_la8" hidden="1">#REF!</definedName>
    <definedName name="_la9" hidden="1">#REF!</definedName>
    <definedName name="_lb1" hidden="1">#REF!</definedName>
    <definedName name="_lb10" hidden="1">#REF!</definedName>
    <definedName name="_lb11" hidden="1">#REF!</definedName>
    <definedName name="_lb12" hidden="1">#REF!</definedName>
    <definedName name="_lb13" hidden="1">#REF!</definedName>
    <definedName name="_lb14" hidden="1">#REF!</definedName>
    <definedName name="_lb15" hidden="1">#REF!</definedName>
    <definedName name="_lb16" hidden="1">#REF!</definedName>
    <definedName name="_lb17" hidden="1">#REF!</definedName>
    <definedName name="_lb18" hidden="1">#REF!</definedName>
    <definedName name="_lb19" hidden="1">#REF!</definedName>
    <definedName name="_lb2" hidden="1">#REF!</definedName>
    <definedName name="_lb20" hidden="1">#REF!</definedName>
    <definedName name="_lb21" hidden="1">#REF!</definedName>
    <definedName name="_lb22" hidden="1">#REF!</definedName>
    <definedName name="_lb23" hidden="1">#REF!</definedName>
    <definedName name="_lb24" hidden="1">#REF!</definedName>
    <definedName name="_lb25" hidden="1">#REF!</definedName>
    <definedName name="_lb27" hidden="1">#REF!</definedName>
    <definedName name="_lb28" hidden="1">#REF!</definedName>
    <definedName name="_lb29" hidden="1">#REF!</definedName>
    <definedName name="_lb3" hidden="1">#REF!</definedName>
    <definedName name="_lb30" hidden="1">#REF!</definedName>
    <definedName name="_lb31" hidden="1">#REF!</definedName>
    <definedName name="_lb32" hidden="1">#REF!</definedName>
    <definedName name="_lb4" hidden="1">#REF!</definedName>
    <definedName name="_lb5" hidden="1">#REF!</definedName>
    <definedName name="_lb6" hidden="1">#REF!</definedName>
    <definedName name="_lb7" hidden="1">#REF!</definedName>
    <definedName name="_lb8" hidden="1">#REF!</definedName>
    <definedName name="_lb9" hidden="1">#REF!</definedName>
    <definedName name="_lbc1" hidden="1">#REF!</definedName>
    <definedName name="_lbc10" hidden="1">#REF!</definedName>
    <definedName name="_lbc11" hidden="1">#REF!</definedName>
    <definedName name="_lbc12" hidden="1">#REF!</definedName>
    <definedName name="_lbc13" hidden="1">#REF!</definedName>
    <definedName name="_lbc14" hidden="1">#REF!</definedName>
    <definedName name="_lbc15" hidden="1">#REF!</definedName>
    <definedName name="_lbc16" hidden="1">#REF!</definedName>
    <definedName name="_lbc17" hidden="1">#REF!</definedName>
    <definedName name="_lbc18" hidden="1">#REF!</definedName>
    <definedName name="_lbc19" hidden="1">#REF!</definedName>
    <definedName name="_lbc2" hidden="1">#REF!</definedName>
    <definedName name="_lbc20" hidden="1">#REF!</definedName>
    <definedName name="_lbc21" hidden="1">#REF!</definedName>
    <definedName name="_lbc22" hidden="1">#REF!</definedName>
    <definedName name="_lbc23" hidden="1">#REF!</definedName>
    <definedName name="_lbc24" hidden="1">#REF!</definedName>
    <definedName name="_lbc25" hidden="1">#REF!</definedName>
    <definedName name="_lbc26" hidden="1">#REF!</definedName>
    <definedName name="_lbc27" hidden="1">#REF!</definedName>
    <definedName name="_lbc28" hidden="1">#REF!</definedName>
    <definedName name="_lbc29" hidden="1">#REF!</definedName>
    <definedName name="_lbc3" hidden="1">#REF!</definedName>
    <definedName name="_lbc31" hidden="1">#REF!</definedName>
    <definedName name="_lbc32" hidden="1">#REF!</definedName>
    <definedName name="_lbc4" hidden="1">#REF!</definedName>
    <definedName name="_lbc5" hidden="1">#REF!</definedName>
    <definedName name="_lbc6" hidden="1">#REF!</definedName>
    <definedName name="_lbc7" hidden="1">#REF!</definedName>
    <definedName name="_lbc8" hidden="1">#REF!</definedName>
    <definedName name="_lbc9" hidden="1">#REF!</definedName>
    <definedName name="_ld26" hidden="1">#REF!</definedName>
    <definedName name="_ld31" hidden="1">#REF!</definedName>
    <definedName name="_le31" hidden="1">#REF!</definedName>
    <definedName name="_lf31" hidden="1">#REF!</definedName>
    <definedName name="_MatInverse_In" hidden="1">#REF!</definedName>
    <definedName name="_MatMult_A" localSheetId="16" hidden="1">#REF!</definedName>
    <definedName name="_MatMult_A" localSheetId="3" hidden="1">#REF!</definedName>
    <definedName name="_MatMult_A" localSheetId="21" hidden="1">#REF!</definedName>
    <definedName name="_MatMult_A" localSheetId="10" hidden="1">#REF!</definedName>
    <definedName name="_MatMult_A" localSheetId="6" hidden="1">#REF!</definedName>
    <definedName name="_MatMult_A" localSheetId="0" hidden="1">#REF!</definedName>
    <definedName name="_MatMult_A" hidden="1">#REF!</definedName>
    <definedName name="_MatMult_AxB" hidden="1">#REF!</definedName>
    <definedName name="_MatMult_B" hidden="1">#REF!</definedName>
    <definedName name="_new11" localSheetId="16" hidden="1">{#N/A,#N/A,FALSE,"Global by BU";#N/A,#N/A,FALSE,"U.S. by BU";#N/A,#N/A,FALSE,"Canada by BU";#N/A,#N/A,FALSE,"Europe by BU";#N/A,#N/A,FALSE,"Asia by BU";#N/A,#N/A,FALSE,"Cala by BU"}</definedName>
    <definedName name="_new11" localSheetId="3" hidden="1">{#N/A,#N/A,FALSE,"Global by BU";#N/A,#N/A,FALSE,"U.S. by BU";#N/A,#N/A,FALSE,"Canada by BU";#N/A,#N/A,FALSE,"Europe by BU";#N/A,#N/A,FALSE,"Asia by BU";#N/A,#N/A,FALSE,"Cala by BU"}</definedName>
    <definedName name="_new11" localSheetId="21"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5"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0" hidden="1">{#N/A,#N/A,FALSE,"Global by BU";#N/A,#N/A,FALSE,"U.S. by BU";#N/A,#N/A,FALSE,"Canada by BU";#N/A,#N/A,FALSE,"Europe by BU";#N/A,#N/A,FALSE,"Asia by BU";#N/A,#N/A,FALSE,"Cala by BU"}</definedName>
    <definedName name="_new11" localSheetId="7" hidden="1">{#N/A,#N/A,FALSE,"Global by BU";#N/A,#N/A,FALSE,"U.S. by BU";#N/A,#N/A,FALSE,"Canada by BU";#N/A,#N/A,FALSE,"Europe by BU";#N/A,#N/A,FALSE,"Asia by BU";#N/A,#N/A,FALSE,"Cala by BU"}</definedName>
    <definedName name="_new11" localSheetId="28" hidden="1">{#N/A,#N/A,FALSE,"Global by BU";#N/A,#N/A,FALSE,"U.S. by BU";#N/A,#N/A,FALSE,"Canada by BU";#N/A,#N/A,FALSE,"Europe by BU";#N/A,#N/A,FALSE,"Asia by BU";#N/A,#N/A,FALSE,"Cala by BU"}</definedName>
    <definedName name="_new11" localSheetId="6" hidden="1">{#N/A,#N/A,FALSE,"Global by BU";#N/A,#N/A,FALSE,"U.S. by BU";#N/A,#N/A,FALSE,"Canada by BU";#N/A,#N/A,FALSE,"Europe by BU";#N/A,#N/A,FALSE,"Asia by BU";#N/A,#N/A,FALSE,"Cala by BU"}</definedName>
    <definedName name="_new11" localSheetId="0" hidden="1">{#N/A,#N/A,FALSE,"Global by BU";#N/A,#N/A,FALSE,"U.S. by BU";#N/A,#N/A,FALSE,"Canada by BU";#N/A,#N/A,FALSE,"Europe by BU";#N/A,#N/A,FALSE,"Asia by BU";#N/A,#N/A,FALSE,"Cala by BU"}</definedName>
    <definedName name="_new11" localSheetId="14" hidden="1">{#N/A,#N/A,FALSE,"Global by BU";#N/A,#N/A,FALSE,"U.S. by BU";#N/A,#N/A,FALSE,"Canada by BU";#N/A,#N/A,FALSE,"Europe by BU";#N/A,#N/A,FALSE,"Asia by BU";#N/A,#N/A,FALSE,"Cala by BU"}</definedName>
    <definedName name="_new11" localSheetId="22"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Order1" hidden="1">0</definedName>
    <definedName name="_Order2" localSheetId="16" hidden="1">0</definedName>
    <definedName name="_Order2" localSheetId="3" hidden="1">0</definedName>
    <definedName name="_Order2" localSheetId="5" hidden="1">0</definedName>
    <definedName name="_Order2" localSheetId="13" hidden="1">0</definedName>
    <definedName name="_Order2" localSheetId="10" hidden="1">255</definedName>
    <definedName name="_Order2" localSheetId="6" hidden="1">0</definedName>
    <definedName name="_Order2" localSheetId="0" hidden="1">255</definedName>
    <definedName name="_Order2" hidden="1">255</definedName>
    <definedName name="_Parse_Out" localSheetId="16" hidden="1">#REF!</definedName>
    <definedName name="_Parse_Out" localSheetId="3" hidden="1">#REF!</definedName>
    <definedName name="_Parse_Out" localSheetId="21" hidden="1">#REF!</definedName>
    <definedName name="_Parse_Out" localSheetId="5" hidden="1">#REF!</definedName>
    <definedName name="_Parse_Out" localSheetId="6" hidden="1">#REF!</definedName>
    <definedName name="_Parse_Out" localSheetId="0" hidden="1">#REF!</definedName>
    <definedName name="_Parse_Out" hidden="1">#REF!</definedName>
    <definedName name="_PAV01" localSheetId="3">#REF!</definedName>
    <definedName name="_PAV01" localSheetId="10">#REF!</definedName>
    <definedName name="_PAV01" localSheetId="6">#REF!</definedName>
    <definedName name="_PAV01">#REF!</definedName>
    <definedName name="_PAV02" localSheetId="3">#REF!</definedName>
    <definedName name="_PAV02" localSheetId="10">#REF!</definedName>
    <definedName name="_PAV02" localSheetId="6">#REF!</definedName>
    <definedName name="_PAV02">#REF!</definedName>
    <definedName name="_PAV03" localSheetId="3">#REF!</definedName>
    <definedName name="_PAV03" localSheetId="10">#REF!</definedName>
    <definedName name="_PAV03" localSheetId="6">#REF!</definedName>
    <definedName name="_PAV03">#REF!</definedName>
    <definedName name="_PAV04" localSheetId="3">#REF!</definedName>
    <definedName name="_PAV04" localSheetId="10">#REF!</definedName>
    <definedName name="_PAV04" localSheetId="6">#REF!</definedName>
    <definedName name="_PAV04">#REF!</definedName>
    <definedName name="_PAV05" localSheetId="3">#REF!</definedName>
    <definedName name="_PAV05" localSheetId="10">#REF!</definedName>
    <definedName name="_PAV05" localSheetId="6">#REF!</definedName>
    <definedName name="_PAV05">#REF!</definedName>
    <definedName name="_PAV06" localSheetId="3">#REF!</definedName>
    <definedName name="_PAV06" localSheetId="10">#REF!</definedName>
    <definedName name="_PAV06" localSheetId="6">#REF!</definedName>
    <definedName name="_PAV06">#REF!</definedName>
    <definedName name="_PAV07" localSheetId="3">#REF!</definedName>
    <definedName name="_PAV07" localSheetId="10">#REF!</definedName>
    <definedName name="_PAV07" localSheetId="6">#REF!</definedName>
    <definedName name="_PAV07">#REF!</definedName>
    <definedName name="_PAV08" localSheetId="3">#REF!</definedName>
    <definedName name="_PAV08" localSheetId="10">#REF!</definedName>
    <definedName name="_PAV08" localSheetId="6">#REF!</definedName>
    <definedName name="_PAV08">#REF!</definedName>
    <definedName name="_PAV09" localSheetId="3">#REF!</definedName>
    <definedName name="_PAV09" localSheetId="10">#REF!</definedName>
    <definedName name="_PAV09" localSheetId="6">#REF!</definedName>
    <definedName name="_PAV09">#REF!</definedName>
    <definedName name="_PAV10" localSheetId="3">#REF!</definedName>
    <definedName name="_PAV10" localSheetId="10">#REF!</definedName>
    <definedName name="_PAV10" localSheetId="6">#REF!</definedName>
    <definedName name="_PAV10">#REF!</definedName>
    <definedName name="_PAV11" localSheetId="3">#REF!</definedName>
    <definedName name="_PAV11" localSheetId="10">#REF!</definedName>
    <definedName name="_PAV11" localSheetId="6">#REF!</definedName>
    <definedName name="_PAV11">#REF!</definedName>
    <definedName name="_PK2" localSheetId="16" hidden="1">{"'장비'!$A$3:$M$12"}</definedName>
    <definedName name="_PK2" localSheetId="3" hidden="1">{"'장비'!$A$3:$M$12"}</definedName>
    <definedName name="_PK2" localSheetId="21" hidden="1">{"'장비'!$A$3:$M$12"}</definedName>
    <definedName name="_PK2" localSheetId="20" hidden="1">{"'장비'!$A$3:$M$12"}</definedName>
    <definedName name="_PK2" localSheetId="5" hidden="1">{"'장비'!$A$3:$M$12"}</definedName>
    <definedName name="_PK2" localSheetId="13" hidden="1">{"'장비'!$A$3:$M$12"}</definedName>
    <definedName name="_PK2" localSheetId="10" hidden="1">{"'장비'!$A$3:$M$12"}</definedName>
    <definedName name="_PK2" localSheetId="7" hidden="1">{"'장비'!$A$3:$M$12"}</definedName>
    <definedName name="_PK2" localSheetId="28" hidden="1">{"'장비'!$A$3:$M$12"}</definedName>
    <definedName name="_PK2" localSheetId="6" hidden="1">{"'장비'!$A$3:$M$12"}</definedName>
    <definedName name="_PK2" localSheetId="0" hidden="1">{"'장비'!$A$3:$M$12"}</definedName>
    <definedName name="_PK2" localSheetId="14" hidden="1">{"'장비'!$A$3:$M$12"}</definedName>
    <definedName name="_PK2" localSheetId="22" hidden="1">{"'장비'!$A$3:$M$12"}</definedName>
    <definedName name="_PK2" hidden="1">{"'장비'!$A$3:$M$12"}</definedName>
    <definedName name="_PKG3" localSheetId="16" hidden="1">{"'장비'!$A$3:$M$12"}</definedName>
    <definedName name="_PKG3" localSheetId="3" hidden="1">{"'장비'!$A$3:$M$12"}</definedName>
    <definedName name="_PKG3" localSheetId="21" hidden="1">{"'장비'!$A$3:$M$12"}</definedName>
    <definedName name="_PKG3" localSheetId="20" hidden="1">{"'장비'!$A$3:$M$12"}</definedName>
    <definedName name="_PKG3" localSheetId="5" hidden="1">{"'장비'!$A$3:$M$12"}</definedName>
    <definedName name="_PKG3" localSheetId="13" hidden="1">{"'장비'!$A$3:$M$12"}</definedName>
    <definedName name="_PKG3" localSheetId="10" hidden="1">{"'장비'!$A$3:$M$12"}</definedName>
    <definedName name="_PKG3" localSheetId="7" hidden="1">{"'장비'!$A$3:$M$12"}</definedName>
    <definedName name="_PKG3" localSheetId="28" hidden="1">{"'장비'!$A$3:$M$12"}</definedName>
    <definedName name="_PKG3" localSheetId="6" hidden="1">{"'장비'!$A$3:$M$12"}</definedName>
    <definedName name="_PKG3" localSheetId="0" hidden="1">{"'장비'!$A$3:$M$12"}</definedName>
    <definedName name="_PKG3" localSheetId="14" hidden="1">{"'장비'!$A$3:$M$12"}</definedName>
    <definedName name="_PKG3" localSheetId="22" hidden="1">{"'장비'!$A$3:$M$12"}</definedName>
    <definedName name="_PKG3" hidden="1">{"'장비'!$A$3:$M$12"}</definedName>
    <definedName name="_qqq222" localSheetId="16" hidden="1">{"'장비'!$A$3:$M$12"}</definedName>
    <definedName name="_qqq222" localSheetId="3" hidden="1">{"'장비'!$A$3:$M$12"}</definedName>
    <definedName name="_qqq222" localSheetId="21" hidden="1">{"'장비'!$A$3:$M$12"}</definedName>
    <definedName name="_qqq222" localSheetId="20" hidden="1">{"'장비'!$A$3:$M$12"}</definedName>
    <definedName name="_qqq222" localSheetId="5" hidden="1">{"'장비'!$A$3:$M$12"}</definedName>
    <definedName name="_qqq222" localSheetId="13" hidden="1">{"'장비'!$A$3:$M$12"}</definedName>
    <definedName name="_qqq222" localSheetId="10" hidden="1">{"'장비'!$A$3:$M$12"}</definedName>
    <definedName name="_qqq222" localSheetId="7" hidden="1">{"'장비'!$A$3:$M$12"}</definedName>
    <definedName name="_qqq222" localSheetId="28" hidden="1">{"'장비'!$A$3:$M$12"}</definedName>
    <definedName name="_qqq222" localSheetId="6" hidden="1">{"'장비'!$A$3:$M$12"}</definedName>
    <definedName name="_qqq222" localSheetId="0" hidden="1">{"'장비'!$A$3:$M$12"}</definedName>
    <definedName name="_qqq222" localSheetId="14" hidden="1">{"'장비'!$A$3:$M$12"}</definedName>
    <definedName name="_qqq222" localSheetId="22" hidden="1">{"'장비'!$A$3:$M$12"}</definedName>
    <definedName name="_qqq222" hidden="1">{"'장비'!$A$3:$M$12"}</definedName>
    <definedName name="_QT100" localSheetId="3">#REF!</definedName>
    <definedName name="_QT100" localSheetId="10">#REF!</definedName>
    <definedName name="_QT100" localSheetId="6">#REF!</definedName>
    <definedName name="_QT100">#REF!</definedName>
    <definedName name="_QT2" localSheetId="3">#REF!</definedName>
    <definedName name="_QT2" localSheetId="10">#REF!</definedName>
    <definedName name="_QT2" localSheetId="6">#REF!</definedName>
    <definedName name="_QT2">#REF!</definedName>
    <definedName name="_QT3" localSheetId="3">#REF!</definedName>
    <definedName name="_QT3" localSheetId="10">#REF!</definedName>
    <definedName name="_QT3" localSheetId="6">#REF!</definedName>
    <definedName name="_QT3">#REF!</definedName>
    <definedName name="_QT4" localSheetId="3">#REF!</definedName>
    <definedName name="_QT4" localSheetId="10">#REF!</definedName>
    <definedName name="_QT4" localSheetId="6">#REF!</definedName>
    <definedName name="_QT4">#REF!</definedName>
    <definedName name="_QT50" localSheetId="3">#REF!</definedName>
    <definedName name="_QT50" localSheetId="10">#REF!</definedName>
    <definedName name="_QT50" localSheetId="6">#REF!</definedName>
    <definedName name="_QT50">#REF!</definedName>
    <definedName name="_QT75" localSheetId="3">#REF!</definedName>
    <definedName name="_QT75" localSheetId="10">#REF!</definedName>
    <definedName name="_QT75" localSheetId="6">#REF!</definedName>
    <definedName name="_QT75">#REF!</definedName>
    <definedName name="_r1" localSheetId="16" hidden="1">{#N/A,#N/A,FALSE,"GERAL";#N/A,#N/A,FALSE,"012-96";#N/A,#N/A,FALSE,"018-96";#N/A,#N/A,FALSE,"027-96";#N/A,#N/A,FALSE,"059-96";#N/A,#N/A,FALSE,"076-96";#N/A,#N/A,FALSE,"019-97";#N/A,#N/A,FALSE,"021-97";#N/A,#N/A,FALSE,"022-97";#N/A,#N/A,FALSE,"028-97"}</definedName>
    <definedName name="_r1" localSheetId="3" hidden="1">{#N/A,#N/A,FALSE,"GERAL";#N/A,#N/A,FALSE,"012-96";#N/A,#N/A,FALSE,"018-96";#N/A,#N/A,FALSE,"027-96";#N/A,#N/A,FALSE,"059-96";#N/A,#N/A,FALSE,"076-96";#N/A,#N/A,FALSE,"019-97";#N/A,#N/A,FALSE,"021-97";#N/A,#N/A,FALSE,"022-97";#N/A,#N/A,FALSE,"028-97"}</definedName>
    <definedName name="_r1" localSheetId="21" hidden="1">{#N/A,#N/A,FALSE,"GERAL";#N/A,#N/A,FALSE,"012-96";#N/A,#N/A,FALSE,"018-96";#N/A,#N/A,FALSE,"027-96";#N/A,#N/A,FALSE,"059-96";#N/A,#N/A,FALSE,"076-96";#N/A,#N/A,FALSE,"019-97";#N/A,#N/A,FALSE,"021-97";#N/A,#N/A,FALSE,"022-97";#N/A,#N/A,FALSE,"028-97"}</definedName>
    <definedName name="_r1" localSheetId="20" hidden="1">{#N/A,#N/A,FALSE,"GERAL";#N/A,#N/A,FALSE,"012-96";#N/A,#N/A,FALSE,"018-96";#N/A,#N/A,FALSE,"027-96";#N/A,#N/A,FALSE,"059-96";#N/A,#N/A,FALSE,"076-96";#N/A,#N/A,FALSE,"019-97";#N/A,#N/A,FALSE,"021-97";#N/A,#N/A,FALSE,"022-97";#N/A,#N/A,FALSE,"028-97"}</definedName>
    <definedName name="_r1" localSheetId="5" hidden="1">{#N/A,#N/A,FALSE,"GERAL";#N/A,#N/A,FALSE,"012-96";#N/A,#N/A,FALSE,"018-96";#N/A,#N/A,FALSE,"027-96";#N/A,#N/A,FALSE,"059-96";#N/A,#N/A,FALSE,"076-96";#N/A,#N/A,FALSE,"019-97";#N/A,#N/A,FALSE,"021-97";#N/A,#N/A,FALSE,"022-97";#N/A,#N/A,FALSE,"028-97"}</definedName>
    <definedName name="_r1" localSheetId="13" hidden="1">{#N/A,#N/A,FALSE,"GERAL";#N/A,#N/A,FALSE,"012-96";#N/A,#N/A,FALSE,"018-96";#N/A,#N/A,FALSE,"027-96";#N/A,#N/A,FALSE,"059-96";#N/A,#N/A,FALSE,"076-96";#N/A,#N/A,FALSE,"019-97";#N/A,#N/A,FALSE,"021-97";#N/A,#N/A,FALSE,"022-97";#N/A,#N/A,FALSE,"028-97"}</definedName>
    <definedName name="_r1" localSheetId="10" hidden="1">{#N/A,#N/A,FALSE,"GERAL";#N/A,#N/A,FALSE,"012-96";#N/A,#N/A,FALSE,"018-96";#N/A,#N/A,FALSE,"027-96";#N/A,#N/A,FALSE,"059-96";#N/A,#N/A,FALSE,"076-96";#N/A,#N/A,FALSE,"019-97";#N/A,#N/A,FALSE,"021-97";#N/A,#N/A,FALSE,"022-97";#N/A,#N/A,FALSE,"028-97"}</definedName>
    <definedName name="_r1" localSheetId="7" hidden="1">{#N/A,#N/A,FALSE,"GERAL";#N/A,#N/A,FALSE,"012-96";#N/A,#N/A,FALSE,"018-96";#N/A,#N/A,FALSE,"027-96";#N/A,#N/A,FALSE,"059-96";#N/A,#N/A,FALSE,"076-96";#N/A,#N/A,FALSE,"019-97";#N/A,#N/A,FALSE,"021-97";#N/A,#N/A,FALSE,"022-97";#N/A,#N/A,FALSE,"028-97"}</definedName>
    <definedName name="_r1" localSheetId="28" hidden="1">{#N/A,#N/A,FALSE,"GERAL";#N/A,#N/A,FALSE,"012-96";#N/A,#N/A,FALSE,"018-96";#N/A,#N/A,FALSE,"027-96";#N/A,#N/A,FALSE,"059-96";#N/A,#N/A,FALSE,"076-96";#N/A,#N/A,FALSE,"019-97";#N/A,#N/A,FALSE,"021-97";#N/A,#N/A,FALSE,"022-97";#N/A,#N/A,FALSE,"028-97"}</definedName>
    <definedName name="_r1" localSheetId="6" hidden="1">{#N/A,#N/A,FALSE,"GERAL";#N/A,#N/A,FALSE,"012-96";#N/A,#N/A,FALSE,"018-96";#N/A,#N/A,FALSE,"027-96";#N/A,#N/A,FALSE,"059-96";#N/A,#N/A,FALSE,"076-96";#N/A,#N/A,FALSE,"019-97";#N/A,#N/A,FALSE,"021-97";#N/A,#N/A,FALSE,"022-97";#N/A,#N/A,FALSE,"028-97"}</definedName>
    <definedName name="_r1" localSheetId="0" hidden="1">{#N/A,#N/A,FALSE,"GERAL";#N/A,#N/A,FALSE,"012-96";#N/A,#N/A,FALSE,"018-96";#N/A,#N/A,FALSE,"027-96";#N/A,#N/A,FALSE,"059-96";#N/A,#N/A,FALSE,"076-96";#N/A,#N/A,FALSE,"019-97";#N/A,#N/A,FALSE,"021-97";#N/A,#N/A,FALSE,"022-97";#N/A,#N/A,FALSE,"028-97"}</definedName>
    <definedName name="_r1" localSheetId="14" hidden="1">{#N/A,#N/A,FALSE,"GERAL";#N/A,#N/A,FALSE,"012-96";#N/A,#N/A,FALSE,"018-96";#N/A,#N/A,FALSE,"027-96";#N/A,#N/A,FALSE,"059-96";#N/A,#N/A,FALSE,"076-96";#N/A,#N/A,FALSE,"019-97";#N/A,#N/A,FALSE,"021-97";#N/A,#N/A,FALSE,"022-97";#N/A,#N/A,FALSE,"028-97"}</definedName>
    <definedName name="_r1" localSheetId="22" hidden="1">{#N/A,#N/A,FALSE,"GERAL";#N/A,#N/A,FALSE,"012-96";#N/A,#N/A,FALSE,"018-96";#N/A,#N/A,FALSE,"027-96";#N/A,#N/A,FALSE,"059-96";#N/A,#N/A,FALSE,"076-96";#N/A,#N/A,FALSE,"019-97";#N/A,#N/A,FALSE,"021-97";#N/A,#N/A,FALSE,"022-97";#N/A,#N/A,FALSE,"028-97"}</definedName>
    <definedName name="_r1" hidden="1">{#N/A,#N/A,FALSE,"GERAL";#N/A,#N/A,FALSE,"012-96";#N/A,#N/A,FALSE,"018-96";#N/A,#N/A,FALSE,"027-96";#N/A,#N/A,FALSE,"059-96";#N/A,#N/A,FALSE,"076-96";#N/A,#N/A,FALSE,"019-97";#N/A,#N/A,FALSE,"021-97";#N/A,#N/A,FALSE,"022-97";#N/A,#N/A,FALSE,"028-97"}</definedName>
    <definedName name="_R2" localSheetId="16" hidden="1">{#N/A,#N/A,FALSE,"GERAL";#N/A,#N/A,FALSE,"012-96";#N/A,#N/A,FALSE,"018-96";#N/A,#N/A,FALSE,"027-96";#N/A,#N/A,FALSE,"059-96";#N/A,#N/A,FALSE,"076-96";#N/A,#N/A,FALSE,"019-97";#N/A,#N/A,FALSE,"021-97";#N/A,#N/A,FALSE,"022-97";#N/A,#N/A,FALSE,"028-97"}</definedName>
    <definedName name="_R2" localSheetId="3" hidden="1">{#N/A,#N/A,FALSE,"GERAL";#N/A,#N/A,FALSE,"012-96";#N/A,#N/A,FALSE,"018-96";#N/A,#N/A,FALSE,"027-96";#N/A,#N/A,FALSE,"059-96";#N/A,#N/A,FALSE,"076-96";#N/A,#N/A,FALSE,"019-97";#N/A,#N/A,FALSE,"021-97";#N/A,#N/A,FALSE,"022-97";#N/A,#N/A,FALSE,"028-97"}</definedName>
    <definedName name="_R2" localSheetId="21" hidden="1">{#N/A,#N/A,FALSE,"GERAL";#N/A,#N/A,FALSE,"012-96";#N/A,#N/A,FALSE,"018-96";#N/A,#N/A,FALSE,"027-96";#N/A,#N/A,FALSE,"059-96";#N/A,#N/A,FALSE,"076-96";#N/A,#N/A,FALSE,"019-97";#N/A,#N/A,FALSE,"021-97";#N/A,#N/A,FALSE,"022-97";#N/A,#N/A,FALSE,"028-97"}</definedName>
    <definedName name="_R2" localSheetId="20" hidden="1">{#N/A,#N/A,FALSE,"GERAL";#N/A,#N/A,FALSE,"012-96";#N/A,#N/A,FALSE,"018-96";#N/A,#N/A,FALSE,"027-96";#N/A,#N/A,FALSE,"059-96";#N/A,#N/A,FALSE,"076-96";#N/A,#N/A,FALSE,"019-97";#N/A,#N/A,FALSE,"021-97";#N/A,#N/A,FALSE,"022-97";#N/A,#N/A,FALSE,"028-97"}</definedName>
    <definedName name="_R2" localSheetId="5" hidden="1">{#N/A,#N/A,FALSE,"GERAL";#N/A,#N/A,FALSE,"012-96";#N/A,#N/A,FALSE,"018-96";#N/A,#N/A,FALSE,"027-96";#N/A,#N/A,FALSE,"059-96";#N/A,#N/A,FALSE,"076-96";#N/A,#N/A,FALSE,"019-97";#N/A,#N/A,FALSE,"021-97";#N/A,#N/A,FALSE,"022-97";#N/A,#N/A,FALSE,"028-97"}</definedName>
    <definedName name="_R2" localSheetId="13" hidden="1">{#N/A,#N/A,FALSE,"GERAL";#N/A,#N/A,FALSE,"012-96";#N/A,#N/A,FALSE,"018-96";#N/A,#N/A,FALSE,"027-96";#N/A,#N/A,FALSE,"059-96";#N/A,#N/A,FALSE,"076-96";#N/A,#N/A,FALSE,"019-97";#N/A,#N/A,FALSE,"021-97";#N/A,#N/A,FALSE,"022-97";#N/A,#N/A,FALSE,"028-97"}</definedName>
    <definedName name="_R2" localSheetId="10" hidden="1">{#N/A,#N/A,FALSE,"GERAL";#N/A,#N/A,FALSE,"012-96";#N/A,#N/A,FALSE,"018-96";#N/A,#N/A,FALSE,"027-96";#N/A,#N/A,FALSE,"059-96";#N/A,#N/A,FALSE,"076-96";#N/A,#N/A,FALSE,"019-97";#N/A,#N/A,FALSE,"021-97";#N/A,#N/A,FALSE,"022-97";#N/A,#N/A,FALSE,"028-97"}</definedName>
    <definedName name="_R2" localSheetId="7" hidden="1">{#N/A,#N/A,FALSE,"GERAL";#N/A,#N/A,FALSE,"012-96";#N/A,#N/A,FALSE,"018-96";#N/A,#N/A,FALSE,"027-96";#N/A,#N/A,FALSE,"059-96";#N/A,#N/A,FALSE,"076-96";#N/A,#N/A,FALSE,"019-97";#N/A,#N/A,FALSE,"021-97";#N/A,#N/A,FALSE,"022-97";#N/A,#N/A,FALSE,"028-97"}</definedName>
    <definedName name="_R2" localSheetId="28" hidden="1">{#N/A,#N/A,FALSE,"GERAL";#N/A,#N/A,FALSE,"012-96";#N/A,#N/A,FALSE,"018-96";#N/A,#N/A,FALSE,"027-96";#N/A,#N/A,FALSE,"059-96";#N/A,#N/A,FALSE,"076-96";#N/A,#N/A,FALSE,"019-97";#N/A,#N/A,FALSE,"021-97";#N/A,#N/A,FALSE,"022-97";#N/A,#N/A,FALSE,"028-97"}</definedName>
    <definedName name="_R2" localSheetId="6" hidden="1">{#N/A,#N/A,FALSE,"GERAL";#N/A,#N/A,FALSE,"012-96";#N/A,#N/A,FALSE,"018-96";#N/A,#N/A,FALSE,"027-96";#N/A,#N/A,FALSE,"059-96";#N/A,#N/A,FALSE,"076-96";#N/A,#N/A,FALSE,"019-97";#N/A,#N/A,FALSE,"021-97";#N/A,#N/A,FALSE,"022-97";#N/A,#N/A,FALSE,"028-97"}</definedName>
    <definedName name="_R2" localSheetId="0" hidden="1">{#N/A,#N/A,FALSE,"GERAL";#N/A,#N/A,FALSE,"012-96";#N/A,#N/A,FALSE,"018-96";#N/A,#N/A,FALSE,"027-96";#N/A,#N/A,FALSE,"059-96";#N/A,#N/A,FALSE,"076-96";#N/A,#N/A,FALSE,"019-97";#N/A,#N/A,FALSE,"021-97";#N/A,#N/A,FALSE,"022-97";#N/A,#N/A,FALSE,"028-97"}</definedName>
    <definedName name="_R2" localSheetId="14" hidden="1">{#N/A,#N/A,FALSE,"GERAL";#N/A,#N/A,FALSE,"012-96";#N/A,#N/A,FALSE,"018-96";#N/A,#N/A,FALSE,"027-96";#N/A,#N/A,FALSE,"059-96";#N/A,#N/A,FALSE,"076-96";#N/A,#N/A,FALSE,"019-97";#N/A,#N/A,FALSE,"021-97";#N/A,#N/A,FALSE,"022-97";#N/A,#N/A,FALSE,"028-97"}</definedName>
    <definedName name="_R2" localSheetId="22" hidden="1">{#N/A,#N/A,FALSE,"GERAL";#N/A,#N/A,FALSE,"012-96";#N/A,#N/A,FALSE,"018-96";#N/A,#N/A,FALSE,"027-96";#N/A,#N/A,FALSE,"059-96";#N/A,#N/A,FALSE,"076-96";#N/A,#N/A,FALSE,"019-97";#N/A,#N/A,FALSE,"021-97";#N/A,#N/A,FALSE,"022-97";#N/A,#N/A,FALSE,"028-97"}</definedName>
    <definedName name="_R2" hidden="1">{#N/A,#N/A,FALSE,"GERAL";#N/A,#N/A,FALSE,"012-96";#N/A,#N/A,FALSE,"018-96";#N/A,#N/A,FALSE,"027-96";#N/A,#N/A,FALSE,"059-96";#N/A,#N/A,FALSE,"076-96";#N/A,#N/A,FALSE,"019-97";#N/A,#N/A,FALSE,"021-97";#N/A,#N/A,FALSE,"022-97";#N/A,#N/A,FALSE,"028-97"}</definedName>
    <definedName name="_Regression_Int" hidden="1">1</definedName>
    <definedName name="_Regression_Out" localSheetId="16" hidden="1">#REF!</definedName>
    <definedName name="_Regression_Out" localSheetId="3" hidden="1">#REF!</definedName>
    <definedName name="_Regression_Out" localSheetId="21" hidden="1">#REF!</definedName>
    <definedName name="_Regression_Out" localSheetId="5" hidden="1">#REF!</definedName>
    <definedName name="_Regression_Out" localSheetId="10" hidden="1">#REF!</definedName>
    <definedName name="_Regression_Out" localSheetId="6" hidden="1">#REF!</definedName>
    <definedName name="_Regression_Out" localSheetId="0" hidden="1">#REF!</definedName>
    <definedName name="_Regression_Out" hidden="1">#REF!</definedName>
    <definedName name="_Regression_X" localSheetId="21" hidden="1">#REF!</definedName>
    <definedName name="_Regression_X" localSheetId="0" hidden="1">#REF!</definedName>
    <definedName name="_Regression_X" hidden="1">#REF!</definedName>
    <definedName name="_Regression_Y" localSheetId="21" hidden="1">#REF!</definedName>
    <definedName name="_Regression_Y" localSheetId="0" hidden="1">#REF!</definedName>
    <definedName name="_Regression_Y" hidden="1">#REF!</definedName>
    <definedName name="_sfe5"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hidden="1">{TRUE,TRUE,-1.25,-15.5,604.5,366.75,FALSE,FALSE,TRUE,TRUE,0,1,#N/A,1,#N/A,9.0125,24.4117647058824,1,FALSE,FALSE,3,TRUE,1,FALSE,100,"Swvu.PLANILHA2.","ACwvu.PLANILHA2.",#N/A,FALSE,FALSE,0.787401575,0.34,0.46,0.5,1,"","",FALSE,FALSE,FALSE,FALSE,1,#N/A,1,1,FALSE,FALSE,#N/A,#N/A,FALSE,FALSE,FALSE,9,65532,65532,FALSE,FALSE,TRUE,TRUE,TRUE}</definedName>
    <definedName name="_Sort" localSheetId="16" hidden="1">#REF!</definedName>
    <definedName name="_Sort" localSheetId="3" hidden="1">#REF!</definedName>
    <definedName name="_Sort" localSheetId="5" hidden="1">#REF!</definedName>
    <definedName name="_Sort" localSheetId="10" hidden="1">#REF!</definedName>
    <definedName name="_Sort" localSheetId="6" hidden="1">#REF!</definedName>
    <definedName name="_Sort" localSheetId="0" hidden="1">#REF!</definedName>
    <definedName name="_Sort" hidden="1">#REF!</definedName>
    <definedName name="_T" localSheetId="3">#REF!</definedName>
    <definedName name="_T" localSheetId="5">#REF!</definedName>
    <definedName name="_T" localSheetId="10">#REF!</definedName>
    <definedName name="_T" localSheetId="6">#REF!</definedName>
    <definedName name="_T">#REF!</definedName>
    <definedName name="_Table1_In1" localSheetId="21" hidden="1">#REF!</definedName>
    <definedName name="_Table1_In1" localSheetId="0" hidden="1">#REF!</definedName>
    <definedName name="_Table1_In1" hidden="1">#REF!</definedName>
    <definedName name="_Table1_Out" hidden="1">#REF!</definedName>
    <definedName name="_wer3" localSheetId="16" hidden="1">{#N/A,#N/A,FALSE,"Plan1";#N/A,#N/A,FALSE,"Plan2"}</definedName>
    <definedName name="_wer3" localSheetId="3" hidden="1">{#N/A,#N/A,FALSE,"Plan1";#N/A,#N/A,FALSE,"Plan2"}</definedName>
    <definedName name="_wer3" localSheetId="21" hidden="1">{#N/A,#N/A,FALSE,"Plan1";#N/A,#N/A,FALSE,"Plan2"}</definedName>
    <definedName name="_wer3" localSheetId="20" hidden="1">{#N/A,#N/A,FALSE,"Plan1";#N/A,#N/A,FALSE,"Plan2"}</definedName>
    <definedName name="_wer3" localSheetId="5" hidden="1">{#N/A,#N/A,FALSE,"Plan1";#N/A,#N/A,FALSE,"Plan2"}</definedName>
    <definedName name="_wer3" localSheetId="13" hidden="1">{#N/A,#N/A,FALSE,"Plan1";#N/A,#N/A,FALSE,"Plan2"}</definedName>
    <definedName name="_wer3" localSheetId="10" hidden="1">{#N/A,#N/A,FALSE,"Plan1";#N/A,#N/A,FALSE,"Plan2"}</definedName>
    <definedName name="_wer3" localSheetId="7" hidden="1">{#N/A,#N/A,FALSE,"Plan1";#N/A,#N/A,FALSE,"Plan2"}</definedName>
    <definedName name="_wer3" localSheetId="28" hidden="1">{#N/A,#N/A,FALSE,"Plan1";#N/A,#N/A,FALSE,"Plan2"}</definedName>
    <definedName name="_wer3" localSheetId="6" hidden="1">{#N/A,#N/A,FALSE,"Plan1";#N/A,#N/A,FALSE,"Plan2"}</definedName>
    <definedName name="_wer3" localSheetId="0" hidden="1">{#N/A,#N/A,FALSE,"Plan1";#N/A,#N/A,FALSE,"Plan2"}</definedName>
    <definedName name="_wer3" localSheetId="14" hidden="1">{#N/A,#N/A,FALSE,"Plan1";#N/A,#N/A,FALSE,"Plan2"}</definedName>
    <definedName name="_wer3" localSheetId="22" hidden="1">{#N/A,#N/A,FALSE,"Plan1";#N/A,#N/A,FALSE,"Plan2"}</definedName>
    <definedName name="_wer3" hidden="1">{#N/A,#N/A,FALSE,"Plan1";#N/A,#N/A,FALSE,"Plan2"}</definedName>
    <definedName name="_wrn.pendencias" localSheetId="16" hidden="1">{#N/A,#N/A,FALSE,"GERAL";#N/A,#N/A,FALSE,"012-96";#N/A,#N/A,FALSE,"018-96";#N/A,#N/A,FALSE,"027-96";#N/A,#N/A,FALSE,"059-96";#N/A,#N/A,FALSE,"076-96";#N/A,#N/A,FALSE,"019-97";#N/A,#N/A,FALSE,"021-97";#N/A,#N/A,FALSE,"022-97";#N/A,#N/A,FALSE,"028-97"}</definedName>
    <definedName name="_wrn.pendencias" localSheetId="3" hidden="1">{#N/A,#N/A,FALSE,"GERAL";#N/A,#N/A,FALSE,"012-96";#N/A,#N/A,FALSE,"018-96";#N/A,#N/A,FALSE,"027-96";#N/A,#N/A,FALSE,"059-96";#N/A,#N/A,FALSE,"076-96";#N/A,#N/A,FALSE,"019-97";#N/A,#N/A,FALSE,"021-97";#N/A,#N/A,FALSE,"022-97";#N/A,#N/A,FALSE,"028-97"}</definedName>
    <definedName name="_wrn.pendencias" localSheetId="21" hidden="1">{#N/A,#N/A,FALSE,"GERAL";#N/A,#N/A,FALSE,"012-96";#N/A,#N/A,FALSE,"018-96";#N/A,#N/A,FALSE,"027-96";#N/A,#N/A,FALSE,"059-96";#N/A,#N/A,FALSE,"076-96";#N/A,#N/A,FALSE,"019-97";#N/A,#N/A,FALSE,"021-97";#N/A,#N/A,FALSE,"022-97";#N/A,#N/A,FALSE,"028-97"}</definedName>
    <definedName name="_wrn.pendencias" localSheetId="20" hidden="1">{#N/A,#N/A,FALSE,"GERAL";#N/A,#N/A,FALSE,"012-96";#N/A,#N/A,FALSE,"018-96";#N/A,#N/A,FALSE,"027-96";#N/A,#N/A,FALSE,"059-96";#N/A,#N/A,FALSE,"076-96";#N/A,#N/A,FALSE,"019-97";#N/A,#N/A,FALSE,"021-97";#N/A,#N/A,FALSE,"022-97";#N/A,#N/A,FALSE,"028-97"}</definedName>
    <definedName name="_wrn.pendencias" localSheetId="5" hidden="1">{#N/A,#N/A,FALSE,"GERAL";#N/A,#N/A,FALSE,"012-96";#N/A,#N/A,FALSE,"018-96";#N/A,#N/A,FALSE,"027-96";#N/A,#N/A,FALSE,"059-96";#N/A,#N/A,FALSE,"076-96";#N/A,#N/A,FALSE,"019-97";#N/A,#N/A,FALSE,"021-97";#N/A,#N/A,FALSE,"022-97";#N/A,#N/A,FALSE,"028-97"}</definedName>
    <definedName name="_wrn.pendencias" localSheetId="13" hidden="1">{#N/A,#N/A,FALSE,"GERAL";#N/A,#N/A,FALSE,"012-96";#N/A,#N/A,FALSE,"018-96";#N/A,#N/A,FALSE,"027-96";#N/A,#N/A,FALSE,"059-96";#N/A,#N/A,FALSE,"076-96";#N/A,#N/A,FALSE,"019-97";#N/A,#N/A,FALSE,"021-97";#N/A,#N/A,FALSE,"022-97";#N/A,#N/A,FALSE,"028-97"}</definedName>
    <definedName name="_wrn.pendencias" localSheetId="10" hidden="1">{#N/A,#N/A,FALSE,"GERAL";#N/A,#N/A,FALSE,"012-96";#N/A,#N/A,FALSE,"018-96";#N/A,#N/A,FALSE,"027-96";#N/A,#N/A,FALSE,"059-96";#N/A,#N/A,FALSE,"076-96";#N/A,#N/A,FALSE,"019-97";#N/A,#N/A,FALSE,"021-97";#N/A,#N/A,FALSE,"022-97";#N/A,#N/A,FALSE,"028-97"}</definedName>
    <definedName name="_wrn.pendencias" localSheetId="7" hidden="1">{#N/A,#N/A,FALSE,"GERAL";#N/A,#N/A,FALSE,"012-96";#N/A,#N/A,FALSE,"018-96";#N/A,#N/A,FALSE,"027-96";#N/A,#N/A,FALSE,"059-96";#N/A,#N/A,FALSE,"076-96";#N/A,#N/A,FALSE,"019-97";#N/A,#N/A,FALSE,"021-97";#N/A,#N/A,FALSE,"022-97";#N/A,#N/A,FALSE,"028-97"}</definedName>
    <definedName name="_wrn.pendencias" localSheetId="28" hidden="1">{#N/A,#N/A,FALSE,"GERAL";#N/A,#N/A,FALSE,"012-96";#N/A,#N/A,FALSE,"018-96";#N/A,#N/A,FALSE,"027-96";#N/A,#N/A,FALSE,"059-96";#N/A,#N/A,FALSE,"076-96";#N/A,#N/A,FALSE,"019-97";#N/A,#N/A,FALSE,"021-97";#N/A,#N/A,FALSE,"022-97";#N/A,#N/A,FALSE,"028-97"}</definedName>
    <definedName name="_wrn.pendencias" localSheetId="6" hidden="1">{#N/A,#N/A,FALSE,"GERAL";#N/A,#N/A,FALSE,"012-96";#N/A,#N/A,FALSE,"018-96";#N/A,#N/A,FALSE,"027-96";#N/A,#N/A,FALSE,"059-96";#N/A,#N/A,FALSE,"076-96";#N/A,#N/A,FALSE,"019-97";#N/A,#N/A,FALSE,"021-97";#N/A,#N/A,FALSE,"022-97";#N/A,#N/A,FALSE,"028-97"}</definedName>
    <definedName name="_wrn.pendencias" localSheetId="0" hidden="1">{#N/A,#N/A,FALSE,"GERAL";#N/A,#N/A,FALSE,"012-96";#N/A,#N/A,FALSE,"018-96";#N/A,#N/A,FALSE,"027-96";#N/A,#N/A,FALSE,"059-96";#N/A,#N/A,FALSE,"076-96";#N/A,#N/A,FALSE,"019-97";#N/A,#N/A,FALSE,"021-97";#N/A,#N/A,FALSE,"022-97";#N/A,#N/A,FALSE,"028-97"}</definedName>
    <definedName name="_wrn.pendencias" localSheetId="14" hidden="1">{#N/A,#N/A,FALSE,"GERAL";#N/A,#N/A,FALSE,"012-96";#N/A,#N/A,FALSE,"018-96";#N/A,#N/A,FALSE,"027-96";#N/A,#N/A,FALSE,"059-96";#N/A,#N/A,FALSE,"076-96";#N/A,#N/A,FALSE,"019-97";#N/A,#N/A,FALSE,"021-97";#N/A,#N/A,FALSE,"022-97";#N/A,#N/A,FALSE,"028-97"}</definedName>
    <definedName name="_wrn.pendencias" localSheetId="22" hidden="1">{#N/A,#N/A,FALSE,"GERAL";#N/A,#N/A,FALSE,"012-96";#N/A,#N/A,FALSE,"018-96";#N/A,#N/A,FALSE,"027-96";#N/A,#N/A,FALSE,"059-96";#N/A,#N/A,FALSE,"076-96";#N/A,#N/A,FALSE,"019-97";#N/A,#N/A,FALSE,"021-97";#N/A,#N/A,FALSE,"022-97";#N/A,#N/A,FALSE,"028-97"}</definedName>
    <definedName name="_wrn.pendencias" hidden="1">{#N/A,#N/A,FALSE,"GERAL";#N/A,#N/A,FALSE,"012-96";#N/A,#N/A,FALSE,"018-96";#N/A,#N/A,FALSE,"027-96";#N/A,#N/A,FALSE,"059-96";#N/A,#N/A,FALSE,"076-96";#N/A,#N/A,FALSE,"019-97";#N/A,#N/A,FALSE,"021-97";#N/A,#N/A,FALSE,"022-97";#N/A,#N/A,FALSE,"028-97"}</definedName>
    <definedName name="_x10" localSheetId="16" hidden="1">#REF!</definedName>
    <definedName name="_x10" localSheetId="3" hidden="1">#REF!</definedName>
    <definedName name="_x10" localSheetId="21" hidden="1">#REF!</definedName>
    <definedName name="_x10" localSheetId="5" hidden="1">#REF!</definedName>
    <definedName name="_x10" localSheetId="10" hidden="1">#REF!</definedName>
    <definedName name="_x10" localSheetId="6" hidden="1">#REF!</definedName>
    <definedName name="_x10" localSheetId="0" hidden="1">#REF!</definedName>
    <definedName name="_x10" hidden="1">#REF!</definedName>
    <definedName name="_x11" localSheetId="16" hidden="1">#REF!</definedName>
    <definedName name="_x11" localSheetId="3" hidden="1">#REF!</definedName>
    <definedName name="_x11" localSheetId="21" hidden="1">#REF!</definedName>
    <definedName name="_x11" localSheetId="10" hidden="1">#REF!</definedName>
    <definedName name="_x11" localSheetId="6" hidden="1">#REF!</definedName>
    <definedName name="_x11" localSheetId="0" hidden="1">#REF!</definedName>
    <definedName name="_x11" hidden="1">#REF!</definedName>
    <definedName name="_x12" localSheetId="16" hidden="1">#REF!</definedName>
    <definedName name="_x12" localSheetId="3" hidden="1">#REF!</definedName>
    <definedName name="_x12" localSheetId="10" hidden="1">#REF!</definedName>
    <definedName name="_x12" localSheetId="6" hidden="1">#REF!</definedName>
    <definedName name="_x12" localSheetId="0" hidden="1">#REF!</definedName>
    <definedName name="_x12" hidden="1">#REF!</definedName>
    <definedName name="_x13" hidden="1">#REF!</definedName>
    <definedName name="_x14" hidden="1">#REF!</definedName>
    <definedName name="_x15" hidden="1">#REF!</definedName>
    <definedName name="_x16" hidden="1">#REF!</definedName>
    <definedName name="_x17" hidden="1">#REF!</definedName>
    <definedName name="_x18" hidden="1">#REF!</definedName>
    <definedName name="_x19" hidden="1">#REF!</definedName>
    <definedName name="_x20" hidden="1">#REF!</definedName>
    <definedName name="_x21" hidden="1">#REF!</definedName>
    <definedName name="_x22" hidden="1">#REF!</definedName>
    <definedName name="_x23" hidden="1">#REF!</definedName>
    <definedName name="_x24" hidden="1">#REF!</definedName>
    <definedName name="_x25" hidden="1">#REF!</definedName>
    <definedName name="_x28" hidden="1">#REF!</definedName>
    <definedName name="_x29" hidden="1">#REF!</definedName>
    <definedName name="_x32" hidden="1">#REF!</definedName>
    <definedName name="_x4" hidden="1">#REF!</definedName>
    <definedName name="_x5" hidden="1">#REF!</definedName>
    <definedName name="_x6" hidden="1">#REF!</definedName>
    <definedName name="_x7" hidden="1">#REF!</definedName>
    <definedName name="_x8" hidden="1">#REF!</definedName>
    <definedName name="_x9" hidden="1">#REF!</definedName>
    <definedName name="_xlcn.WorksheetConnection_2018_03ResumoRGOObrasRJ.xlsbTabela1" localSheetId="16" hidden="1">#REF!</definedName>
    <definedName name="_xlcn.WorksheetConnection_2018_03ResumoRGOObrasRJ.xlsbTabela1" localSheetId="3" hidden="1">#REF!</definedName>
    <definedName name="_xlcn.WorksheetConnection_2018_03ResumoRGOObrasRJ.xlsbTabela1" localSheetId="21" hidden="1">#REF!</definedName>
    <definedName name="_xlcn.WorksheetConnection_2018_03ResumoRGOObrasRJ.xlsbTabela1" localSheetId="10" hidden="1">#REF!</definedName>
    <definedName name="_xlcn.WorksheetConnection_2018_03ResumoRGOObrasRJ.xlsbTabela1" localSheetId="6" hidden="1">#REF!</definedName>
    <definedName name="_xlcn.WorksheetConnection_2018_03ResumoRGOObrasRJ.xlsbTabela1" localSheetId="0" hidden="1">#REF!</definedName>
    <definedName name="_xlcn.WorksheetConnection_2018_03ResumoRGOObrasRJ.xlsbTabela1" hidden="1">#REF!</definedName>
    <definedName name="_xlcn.WorksheetConnection_ProjetocontrolefisicoefinanceiroRJ.xlsxTabela31" localSheetId="16" hidden="1">#REF!</definedName>
    <definedName name="_xlcn.WorksheetConnection_ProjetocontrolefisicoefinanceiroRJ.xlsxTabela31" localSheetId="3" hidden="1">#REF!</definedName>
    <definedName name="_xlcn.WorksheetConnection_ProjetocontrolefisicoefinanceiroRJ.xlsxTabela31" localSheetId="21" hidden="1">#REF!</definedName>
    <definedName name="_xlcn.WorksheetConnection_ProjetocontrolefisicoefinanceiroRJ.xlsxTabela31" localSheetId="10" hidden="1">#REF!</definedName>
    <definedName name="_xlcn.WorksheetConnection_ProjetocontrolefisicoefinanceiroRJ.xlsxTabela31" localSheetId="6" hidden="1">#REF!</definedName>
    <definedName name="_xlcn.WorksheetConnection_ProjetocontrolefisicoefinanceiroRJ.xlsxTabela31" localSheetId="0" hidden="1">#REF!</definedName>
    <definedName name="_xlcn.WorksheetConnection_ProjetocontrolefisicoefinanceiroRJ.xlsxTabela31" hidden="1">#REF!</definedName>
    <definedName name="´cAE°eE¹" localSheetId="16" hidden="1">#REF!</definedName>
    <definedName name="´cAE°eE¹" localSheetId="3" hidden="1">#REF!</definedName>
    <definedName name="´cAE°eE¹" localSheetId="21" hidden="1">#REF!</definedName>
    <definedName name="´cAE°eE¹" localSheetId="10" hidden="1">#REF!</definedName>
    <definedName name="´cAE°eE¹" localSheetId="6" hidden="1">#REF!</definedName>
    <definedName name="´cAE°eE¹" localSheetId="0" hidden="1">#REF!</definedName>
    <definedName name="´cAE°eE¹" hidden="1">#REF!</definedName>
    <definedName name="￠￥cAE¡ÆeEⓒo" hidden="1">#REF!</definedName>
    <definedName name="a" localSheetId="16" hidden="1">#REF!</definedName>
    <definedName name="a" localSheetId="3" hidden="1">#REF!</definedName>
    <definedName name="a" localSheetId="10">#REF!</definedName>
    <definedName name="a" localSheetId="6" hidden="1">#REF!</definedName>
    <definedName name="a" localSheetId="0" hidden="1">#REF!</definedName>
    <definedName name="a">#REF!</definedName>
    <definedName name="a\sgt" localSheetId="16" hidden="1">{#N/A,#N/A,FALSE,"Plan1";#N/A,#N/A,FALSE,"Plan2"}</definedName>
    <definedName name="a\sgt" localSheetId="3" hidden="1">{#N/A,#N/A,FALSE,"Plan1";#N/A,#N/A,FALSE,"Plan2"}</definedName>
    <definedName name="a\sgt" localSheetId="21" hidden="1">{#N/A,#N/A,FALSE,"Plan1";#N/A,#N/A,FALSE,"Plan2"}</definedName>
    <definedName name="a\sgt" localSheetId="20" hidden="1">{#N/A,#N/A,FALSE,"Plan1";#N/A,#N/A,FALSE,"Plan2"}</definedName>
    <definedName name="a\sgt" localSheetId="5" hidden="1">{#N/A,#N/A,FALSE,"Plan1";#N/A,#N/A,FALSE,"Plan2"}</definedName>
    <definedName name="a\sgt" localSheetId="13" hidden="1">{#N/A,#N/A,FALSE,"Plan1";#N/A,#N/A,FALSE,"Plan2"}</definedName>
    <definedName name="a\sgt" localSheetId="10" hidden="1">{#N/A,#N/A,FALSE,"Plan1";#N/A,#N/A,FALSE,"Plan2"}</definedName>
    <definedName name="a\sgt" localSheetId="7" hidden="1">{#N/A,#N/A,FALSE,"Plan1";#N/A,#N/A,FALSE,"Plan2"}</definedName>
    <definedName name="a\sgt" localSheetId="28" hidden="1">{#N/A,#N/A,FALSE,"Plan1";#N/A,#N/A,FALSE,"Plan2"}</definedName>
    <definedName name="a\sgt" localSheetId="6" hidden="1">{#N/A,#N/A,FALSE,"Plan1";#N/A,#N/A,FALSE,"Plan2"}</definedName>
    <definedName name="a\sgt" localSheetId="0" hidden="1">{#N/A,#N/A,FALSE,"Plan1";#N/A,#N/A,FALSE,"Plan2"}</definedName>
    <definedName name="a\sgt" localSheetId="14" hidden="1">{#N/A,#N/A,FALSE,"Plan1";#N/A,#N/A,FALSE,"Plan2"}</definedName>
    <definedName name="a\sgt" localSheetId="22" hidden="1">{#N/A,#N/A,FALSE,"Plan1";#N/A,#N/A,FALSE,"Plan2"}</definedName>
    <definedName name="a\sgt" hidden="1">{#N/A,#N/A,FALSE,"Plan1";#N/A,#N/A,FALSE,"Plan2"}</definedName>
    <definedName name="aa" localSheetId="2">#REF!</definedName>
    <definedName name="aa" localSheetId="16">#REF!</definedName>
    <definedName name="aa" localSheetId="3">#REF!</definedName>
    <definedName name="aa" localSheetId="1">#REF!</definedName>
    <definedName name="aa" localSheetId="5">#REF!</definedName>
    <definedName name="aa" localSheetId="10">#REF!</definedName>
    <definedName name="aa" localSheetId="24">#REF!</definedName>
    <definedName name="aa" localSheetId="6">#REF!</definedName>
    <definedName name="aa" localSheetId="0">#REF!</definedName>
    <definedName name="aa">#REF!</definedName>
    <definedName name="aaa" localSheetId="3">#REF!</definedName>
    <definedName name="aaa" localSheetId="10">#REF!</definedName>
    <definedName name="aaa" localSheetId="6">#REF!</definedName>
    <definedName name="aaa">#REF!</definedName>
    <definedName name="aaaa" localSheetId="2">'[1]M.O.'!#REF!</definedName>
    <definedName name="AAAA"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1">'[1]M.O.'!#REF!</definedName>
    <definedName name="AAAA"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5">'[1]M.O.'!#REF!</definedName>
    <definedName name="aaaa" localSheetId="13">'[1]M.O.'!#REF!</definedName>
    <definedName name="AAAA"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24">#REF!</definedName>
    <definedName name="AAAA"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6">'[1]M.O.'!#REF!</definedName>
    <definedName name="AAAA"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AAAA"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hidden="1">{TRUE,TRUE,-1.25,-15.5,604.5,366.75,FALSE,FALSE,TRUE,TRUE,0,1,#N/A,1,#N/A,9.0125,24.4117647058824,1,FALSE,FALSE,3,TRUE,1,FALSE,100,"Swvu.PLANILHA2.","ACwvu.PLANILHA2.",#N/A,FALSE,FALSE,0.787401575,0.34,0.46,0.5,1,"","",FALSE,FALSE,FALSE,FALSE,1,#N/A,1,1,FALSE,FALSE,#N/A,#N/A,FALSE,FALSE,FALSE,9,65532,65532,FALSE,FALSE,TRUE,TRUE,TRUE}</definedName>
    <definedName name="aaaadc" localSheetId="3">#REF!</definedName>
    <definedName name="aaaadc" localSheetId="10">#REF!</definedName>
    <definedName name="aaaadc" localSheetId="6">#REF!</definedName>
    <definedName name="aaaadc">#REF!</definedName>
    <definedName name="aaacccc" localSheetId="16" hidden="1">{#N/A,#N/A,FALSE,"Plan1";#N/A,#N/A,FALSE,"Plan2"}</definedName>
    <definedName name="aaacccc" localSheetId="3" hidden="1">{#N/A,#N/A,FALSE,"Plan1";#N/A,#N/A,FALSE,"Plan2"}</definedName>
    <definedName name="aaacccc" localSheetId="21" hidden="1">{#N/A,#N/A,FALSE,"Plan1";#N/A,#N/A,FALSE,"Plan2"}</definedName>
    <definedName name="aaacccc" localSheetId="20" hidden="1">{#N/A,#N/A,FALSE,"Plan1";#N/A,#N/A,FALSE,"Plan2"}</definedName>
    <definedName name="aaacccc" localSheetId="5" hidden="1">{#N/A,#N/A,FALSE,"Plan1";#N/A,#N/A,FALSE,"Plan2"}</definedName>
    <definedName name="aaacccc" localSheetId="13" hidden="1">{#N/A,#N/A,FALSE,"Plan1";#N/A,#N/A,FALSE,"Plan2"}</definedName>
    <definedName name="aaacccc" localSheetId="10" hidden="1">{#N/A,#N/A,FALSE,"Plan1";#N/A,#N/A,FALSE,"Plan2"}</definedName>
    <definedName name="aaacccc" localSheetId="7" hidden="1">{#N/A,#N/A,FALSE,"Plan1";#N/A,#N/A,FALSE,"Plan2"}</definedName>
    <definedName name="aaacccc" localSheetId="28" hidden="1">{#N/A,#N/A,FALSE,"Plan1";#N/A,#N/A,FALSE,"Plan2"}</definedName>
    <definedName name="aaacccc" localSheetId="6" hidden="1">{#N/A,#N/A,FALSE,"Plan1";#N/A,#N/A,FALSE,"Plan2"}</definedName>
    <definedName name="aaacccc" localSheetId="0" hidden="1">{#N/A,#N/A,FALSE,"Plan1";#N/A,#N/A,FALSE,"Plan2"}</definedName>
    <definedName name="aaacccc" localSheetId="14" hidden="1">{#N/A,#N/A,FALSE,"Plan1";#N/A,#N/A,FALSE,"Plan2"}</definedName>
    <definedName name="aaacccc" localSheetId="22" hidden="1">{#N/A,#N/A,FALSE,"Plan1";#N/A,#N/A,FALSE,"Plan2"}</definedName>
    <definedName name="aaacccc" hidden="1">{#N/A,#N/A,FALSE,"Plan1";#N/A,#N/A,FALSE,"Plan2"}</definedName>
    <definedName name="aaas" localSheetId="3">#REF!</definedName>
    <definedName name="aaas" localSheetId="10">#REF!</definedName>
    <definedName name="aaas" localSheetId="6">#REF!</definedName>
    <definedName name="aaas">#REF!</definedName>
    <definedName name="AB"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10">#REF!</definedName>
    <definedName name="AB"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30">#REF!</definedName>
    <definedName name="AB" localSheetId="29">#REF!</definedName>
    <definedName name="AB">#REF!</definedName>
    <definedName name="Abat_ISS" localSheetId="3">#REF!</definedName>
    <definedName name="Abat_ISS" localSheetId="5">#REF!</definedName>
    <definedName name="Abat_ISS" localSheetId="13">#REF!</definedName>
    <definedName name="Abat_ISS" localSheetId="10">#REF!</definedName>
    <definedName name="Abat_ISS" localSheetId="6">#REF!</definedName>
    <definedName name="Abat_ISS">#REF!</definedName>
    <definedName name="abc"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 localSheetId="16" hidden="1">#REF!</definedName>
    <definedName name="ABCD" localSheetId="3" hidden="1">#REF!</definedName>
    <definedName name="ABCD" localSheetId="21" hidden="1">#REF!</definedName>
    <definedName name="ABCD" localSheetId="5" hidden="1">#REF!</definedName>
    <definedName name="ABCD" localSheetId="6" hidden="1">#REF!</definedName>
    <definedName name="ABCD" localSheetId="0" hidden="1">#REF!</definedName>
    <definedName name="ABCD" hidden="1">#REF!</definedName>
    <definedName name="abebqt" localSheetId="3">#REF!</definedName>
    <definedName name="abebqt" localSheetId="5">#REF!</definedName>
    <definedName name="abebqt" localSheetId="10">#REF!</definedName>
    <definedName name="abebqt" localSheetId="6">#REF!</definedName>
    <definedName name="abebqt">#REF!</definedName>
    <definedName name="abr17RJ" localSheetId="3">#REF!</definedName>
    <definedName name="abr17RJ" localSheetId="10">#REF!</definedName>
    <definedName name="abr17RJ" localSheetId="6">#REF!</definedName>
    <definedName name="abr17RJ">#REF!</definedName>
    <definedName name="ABRIL" localSheetId="3">#REF!</definedName>
    <definedName name="ABRIL" localSheetId="10">#REF!</definedName>
    <definedName name="ABRIL" localSheetId="6">#REF!</definedName>
    <definedName name="ABRIL">#REF!</definedName>
    <definedName name="ABRIL2001" localSheetId="3">#REF!</definedName>
    <definedName name="ABRIL2001" localSheetId="10">#REF!</definedName>
    <definedName name="ABRIL2001" localSheetId="6">#REF!</definedName>
    <definedName name="ABRIL2001">#REF!</definedName>
    <definedName name="ac" localSheetId="0" hidden="1">#REF!</definedName>
    <definedName name="ac" hidden="1">#REF!</definedName>
    <definedName name="Acabam." localSheetId="3">#REF!</definedName>
    <definedName name="Acabam." localSheetId="10">#REF!</definedName>
    <definedName name="Acabam." localSheetId="6">#REF!</definedName>
    <definedName name="Acabam.">#REF!</definedName>
    <definedName name="ACADUC" localSheetId="3">#REF!</definedName>
    <definedName name="ACADUC" localSheetId="10">#REF!</definedName>
    <definedName name="ACADUC" localSheetId="6">#REF!</definedName>
    <definedName name="ACADUC">#REF!</definedName>
    <definedName name="ACBEB" localSheetId="3">#REF!</definedName>
    <definedName name="ACBEB" localSheetId="10">#REF!</definedName>
    <definedName name="ACBEB" localSheetId="6">#REF!</definedName>
    <definedName name="ACBEB">#REF!</definedName>
    <definedName name="ACBOMB" localSheetId="3">#REF!</definedName>
    <definedName name="ACBOMB" localSheetId="10">#REF!</definedName>
    <definedName name="ACBOMB" localSheetId="6">#REF!</definedName>
    <definedName name="ACBOMB">#REF!</definedName>
    <definedName name="AccessDatabase" hidden="1">"C:\posec\DATABASE\vlv_list\vlvlist1.mdb"</definedName>
    <definedName name="ACCHAF" localSheetId="3">#REF!</definedName>
    <definedName name="ACCHAF" localSheetId="10">#REF!</definedName>
    <definedName name="ACCHAF" localSheetId="6">#REF!</definedName>
    <definedName name="ACCHAF">#REF!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b" localSheetId="16" hidden="1">#REF!</definedName>
    <definedName name="acdb" localSheetId="3" hidden="1">#REF!</definedName>
    <definedName name="acdb" localSheetId="21" hidden="1">#REF!</definedName>
    <definedName name="acdb" localSheetId="5" hidden="1">#REF!</definedName>
    <definedName name="acdb" localSheetId="10" hidden="1">#REF!</definedName>
    <definedName name="acdb" localSheetId="6" hidden="1">#REF!</definedName>
    <definedName name="acdb" localSheetId="0" hidden="1">#REF!</definedName>
    <definedName name="acdb" hidden="1">#REF!</definedName>
    <definedName name="ACDER" localSheetId="3">#REF!</definedName>
    <definedName name="ACDER" localSheetId="5">#REF!</definedName>
    <definedName name="ACDER" localSheetId="10">#REF!</definedName>
    <definedName name="ACDER" localSheetId="6">#REF!</definedName>
    <definedName name="ACDER">#REF!</definedName>
    <definedName name="ACDIV" localSheetId="3">#REF!</definedName>
    <definedName name="ACDIV" localSheetId="10">#REF!</definedName>
    <definedName name="ACDIV" localSheetId="6">#REF!</definedName>
    <definedName name="ACDIV">#REF!</definedName>
    <definedName name="ACDS" localSheetId="0" hidden="1">#REF!</definedName>
    <definedName name="ACDS" hidden="1">#REF!</definedName>
    <definedName name="ACEQP" localSheetId="3">#REF!</definedName>
    <definedName name="ACEQP" localSheetId="10">#REF!</definedName>
    <definedName name="ACEQP" localSheetId="6">#REF!</definedName>
    <definedName name="ACEQP">#REF!</definedName>
    <definedName name="ACHAFQT" localSheetId="3">#REF!</definedName>
    <definedName name="ACHAFQT" localSheetId="10">#REF!</definedName>
    <definedName name="ACHAFQT" localSheetId="6">#REF!</definedName>
    <definedName name="ACHAFQT">#REF!</definedName>
    <definedName name="achar18" localSheetId="0" hidden="1">#REF!</definedName>
    <definedName name="achar18" hidden="1">#REF!</definedName>
    <definedName name="achar19" hidden="1">#REF!</definedName>
    <definedName name="achart1" hidden="1">#REF!</definedName>
    <definedName name="achart10" hidden="1">#REF!</definedName>
    <definedName name="achart11" hidden="1">#REF!</definedName>
    <definedName name="achart12" hidden="1">#REF!</definedName>
    <definedName name="achart13" hidden="1">#REF!</definedName>
    <definedName name="achart14" hidden="1">#REF!</definedName>
    <definedName name="achart15" hidden="1">#REF!</definedName>
    <definedName name="achart16" hidden="1">#REF!</definedName>
    <definedName name="achart17" hidden="1">#REF!</definedName>
    <definedName name="achart2" hidden="1">#REF!</definedName>
    <definedName name="achart20" hidden="1">#REF!</definedName>
    <definedName name="achart21" hidden="1">#REF!</definedName>
    <definedName name="achart22" hidden="1">#REF!</definedName>
    <definedName name="achart23" hidden="1">#REF!</definedName>
    <definedName name="achart24" hidden="1">#REF!</definedName>
    <definedName name="achart25" hidden="1">#REF!</definedName>
    <definedName name="achart26" hidden="1">#REF!</definedName>
    <definedName name="achart27" hidden="1">#REF!</definedName>
    <definedName name="achart28" hidden="1">#REF!</definedName>
    <definedName name="achart29" hidden="1">#REF!</definedName>
    <definedName name="achart3" hidden="1">#REF!</definedName>
    <definedName name="achart30" hidden="1">#REF!</definedName>
    <definedName name="achart31" hidden="1">#REF!</definedName>
    <definedName name="achart32" hidden="1">#REF!</definedName>
    <definedName name="achart4" hidden="1">#REF!</definedName>
    <definedName name="achart5" hidden="1">#REF!</definedName>
    <definedName name="achart6" hidden="1">#REF!</definedName>
    <definedName name="achart7" hidden="1">#REF!</definedName>
    <definedName name="achart8" hidden="1">#REF!</definedName>
    <definedName name="achart9" hidden="1">#REF!</definedName>
    <definedName name="ACMUR" localSheetId="3">#REF!</definedName>
    <definedName name="ACMUR" localSheetId="10">#REF!</definedName>
    <definedName name="ACMUR" localSheetId="6">#REF!</definedName>
    <definedName name="ACMUR">#REF!</definedName>
    <definedName name="açoeeer" localSheetId="16" hidden="1">{#N/A,#N/A,FALSE,"Plan1";#N/A,#N/A,FALSE,"Plan2"}</definedName>
    <definedName name="açoeeer" localSheetId="3" hidden="1">{#N/A,#N/A,FALSE,"Plan1";#N/A,#N/A,FALSE,"Plan2"}</definedName>
    <definedName name="açoeeer" localSheetId="21" hidden="1">{#N/A,#N/A,FALSE,"Plan1";#N/A,#N/A,FALSE,"Plan2"}</definedName>
    <definedName name="açoeeer" localSheetId="20" hidden="1">{#N/A,#N/A,FALSE,"Plan1";#N/A,#N/A,FALSE,"Plan2"}</definedName>
    <definedName name="açoeeer" localSheetId="5" hidden="1">{#N/A,#N/A,FALSE,"Plan1";#N/A,#N/A,FALSE,"Plan2"}</definedName>
    <definedName name="açoeeer" localSheetId="13" hidden="1">{#N/A,#N/A,FALSE,"Plan1";#N/A,#N/A,FALSE,"Plan2"}</definedName>
    <definedName name="açoeeer" localSheetId="10" hidden="1">{#N/A,#N/A,FALSE,"Plan1";#N/A,#N/A,FALSE,"Plan2"}</definedName>
    <definedName name="açoeeer" localSheetId="7" hidden="1">{#N/A,#N/A,FALSE,"Plan1";#N/A,#N/A,FALSE,"Plan2"}</definedName>
    <definedName name="açoeeer" localSheetId="28" hidden="1">{#N/A,#N/A,FALSE,"Plan1";#N/A,#N/A,FALSE,"Plan2"}</definedName>
    <definedName name="açoeeer" localSheetId="6" hidden="1">{#N/A,#N/A,FALSE,"Plan1";#N/A,#N/A,FALSE,"Plan2"}</definedName>
    <definedName name="açoeeer" localSheetId="0" hidden="1">{#N/A,#N/A,FALSE,"Plan1";#N/A,#N/A,FALSE,"Plan2"}</definedName>
    <definedName name="açoeeer" localSheetId="14" hidden="1">{#N/A,#N/A,FALSE,"Plan1";#N/A,#N/A,FALSE,"Plan2"}</definedName>
    <definedName name="açoeeer" localSheetId="22" hidden="1">{#N/A,#N/A,FALSE,"Plan1";#N/A,#N/A,FALSE,"Plan2"}</definedName>
    <definedName name="açoeeer" hidden="1">{#N/A,#N/A,FALSE,"Plan1";#N/A,#N/A,FALSE,"Plan2"}</definedName>
    <definedName name="ACOMP" localSheetId="3">#REF!</definedName>
    <definedName name="ACOMP" localSheetId="10">#REF!</definedName>
    <definedName name="ACOMP" localSheetId="6">#REF!</definedName>
    <definedName name="ACOMP">#REF!</definedName>
    <definedName name="ACONT2" localSheetId="3">#REF!</definedName>
    <definedName name="ACONT2" localSheetId="10">#REF!</definedName>
    <definedName name="ACONT2" localSheetId="6">#REF!</definedName>
    <definedName name="ACONT2">#REF!</definedName>
    <definedName name="ACPIPA" localSheetId="3">#REF!</definedName>
    <definedName name="ACPIPA" localSheetId="10">#REF!</definedName>
    <definedName name="ACPIPA" localSheetId="6">#REF!</definedName>
    <definedName name="ACPIPA">#REF!</definedName>
    <definedName name="ACTRANSP" localSheetId="3">#REF!</definedName>
    <definedName name="ACTRANSP" localSheetId="10">#REF!</definedName>
    <definedName name="ACTRANSP" localSheetId="6">#REF!</definedName>
    <definedName name="ACTRANSP">#REF!</definedName>
    <definedName name="ACwvu.Características." localSheetId="16" hidden="1">#REF!</definedName>
    <definedName name="ACwvu.Características." localSheetId="3" hidden="1">#REF!</definedName>
    <definedName name="ACwvu.Características." localSheetId="0" hidden="1">#REF!</definedName>
    <definedName name="ACwvu.Características." hidden="1">#REF!</definedName>
    <definedName name="ACwvu.Ciclos." localSheetId="0" hidden="1">#REF!</definedName>
    <definedName name="ACwvu.Ciclos." hidden="1">#REF!</definedName>
    <definedName name="ACwvu.Custos." localSheetId="0" hidden="1">#REF!</definedName>
    <definedName name="ACwvu.Custos." hidden="1">#REF!</definedName>
    <definedName name="ACwvu.PLANILHA2." localSheetId="16" hidden="1">#REF!</definedName>
    <definedName name="ACwvu.PLANILHA2." localSheetId="3" hidden="1">#REF!</definedName>
    <definedName name="ACwvu.PLANILHA2." localSheetId="21" hidden="1">#REF!</definedName>
    <definedName name="ACwvu.PLANILHA2." localSheetId="10" hidden="1">#REF!</definedName>
    <definedName name="ACwvu.PLANILHA2." localSheetId="6" hidden="1">#REF!</definedName>
    <definedName name="ACwvu.PLANILHA2." localSheetId="0" hidden="1">#REF!</definedName>
    <definedName name="ACwvu.PLANILHA2." hidden="1">#REF!</definedName>
    <definedName name="ACwvu.Recursos." hidden="1">#REF!</definedName>
    <definedName name="ad" localSheetId="16" hidden="1">{#N/A,#N/A,FALSE,"Plan1";#N/A,#N/A,FALSE,"Plan2"}</definedName>
    <definedName name="ad" localSheetId="3" hidden="1">{#N/A,#N/A,FALSE,"Plan1";#N/A,#N/A,FALSE,"Plan2"}</definedName>
    <definedName name="ad" localSheetId="21" hidden="1">{#N/A,#N/A,FALSE,"Plan1";#N/A,#N/A,FALSE,"Plan2"}</definedName>
    <definedName name="ad" localSheetId="20" hidden="1">{#N/A,#N/A,FALSE,"Plan1";#N/A,#N/A,FALSE,"Plan2"}</definedName>
    <definedName name="ad" localSheetId="5" hidden="1">{#N/A,#N/A,FALSE,"Plan1";#N/A,#N/A,FALSE,"Plan2"}</definedName>
    <definedName name="ad" localSheetId="13" hidden="1">{#N/A,#N/A,FALSE,"Plan1";#N/A,#N/A,FALSE,"Plan2"}</definedName>
    <definedName name="ad" localSheetId="10" hidden="1">{#N/A,#N/A,FALSE,"Plan1";#N/A,#N/A,FALSE,"Plan2"}</definedName>
    <definedName name="ad" localSheetId="7" hidden="1">{#N/A,#N/A,FALSE,"Plan1";#N/A,#N/A,FALSE,"Plan2"}</definedName>
    <definedName name="ad" localSheetId="28" hidden="1">{#N/A,#N/A,FALSE,"Plan1";#N/A,#N/A,FALSE,"Plan2"}</definedName>
    <definedName name="ad" localSheetId="6" hidden="1">{#N/A,#N/A,FALSE,"Plan1";#N/A,#N/A,FALSE,"Plan2"}</definedName>
    <definedName name="ad" localSheetId="0" hidden="1">{#N/A,#N/A,FALSE,"Plan1";#N/A,#N/A,FALSE,"Plan2"}</definedName>
    <definedName name="ad" localSheetId="14" hidden="1">{#N/A,#N/A,FALSE,"Plan1";#N/A,#N/A,FALSE,"Plan2"}</definedName>
    <definedName name="ad" localSheetId="22" hidden="1">{#N/A,#N/A,FALSE,"Plan1";#N/A,#N/A,FALSE,"Plan2"}</definedName>
    <definedName name="ad" hidden="1">{#N/A,#N/A,FALSE,"Plan1";#N/A,#N/A,FALSE,"Plan2"}</definedName>
    <definedName name="adads" localSheetId="16" hidden="1">{#N/A,#N/A,FALSE,"Plan1";#N/A,#N/A,FALSE,"Plan2"}</definedName>
    <definedName name="adads" localSheetId="3" hidden="1">{#N/A,#N/A,FALSE,"Plan1";#N/A,#N/A,FALSE,"Plan2"}</definedName>
    <definedName name="adads" localSheetId="21" hidden="1">{#N/A,#N/A,FALSE,"Plan1";#N/A,#N/A,FALSE,"Plan2"}</definedName>
    <definedName name="adads" localSheetId="20" hidden="1">{#N/A,#N/A,FALSE,"Plan1";#N/A,#N/A,FALSE,"Plan2"}</definedName>
    <definedName name="adads" localSheetId="5" hidden="1">{#N/A,#N/A,FALSE,"Plan1";#N/A,#N/A,FALSE,"Plan2"}</definedName>
    <definedName name="adads" localSheetId="13" hidden="1">{#N/A,#N/A,FALSE,"Plan1";#N/A,#N/A,FALSE,"Plan2"}</definedName>
    <definedName name="adads" localSheetId="10" hidden="1">{#N/A,#N/A,FALSE,"Plan1";#N/A,#N/A,FALSE,"Plan2"}</definedName>
    <definedName name="adads" localSheetId="7" hidden="1">{#N/A,#N/A,FALSE,"Plan1";#N/A,#N/A,FALSE,"Plan2"}</definedName>
    <definedName name="adads" localSheetId="28" hidden="1">{#N/A,#N/A,FALSE,"Plan1";#N/A,#N/A,FALSE,"Plan2"}</definedName>
    <definedName name="adads" localSheetId="6" hidden="1">{#N/A,#N/A,FALSE,"Plan1";#N/A,#N/A,FALSE,"Plan2"}</definedName>
    <definedName name="adads" localSheetId="0" hidden="1">{#N/A,#N/A,FALSE,"Plan1";#N/A,#N/A,FALSE,"Plan2"}</definedName>
    <definedName name="adads" localSheetId="14" hidden="1">{#N/A,#N/A,FALSE,"Plan1";#N/A,#N/A,FALSE,"Plan2"}</definedName>
    <definedName name="adads" localSheetId="22" hidden="1">{#N/A,#N/A,FALSE,"Plan1";#N/A,#N/A,FALSE,"Plan2"}</definedName>
    <definedName name="adads" hidden="1">{#N/A,#N/A,FALSE,"Plan1";#N/A,#N/A,FALSE,"Plan2"}</definedName>
    <definedName name="adads2" localSheetId="16" hidden="1">{#N/A,#N/A,FALSE,"Plan1";#N/A,#N/A,FALSE,"Plan2"}</definedName>
    <definedName name="adads2" localSheetId="3" hidden="1">{#N/A,#N/A,FALSE,"Plan1";#N/A,#N/A,FALSE,"Plan2"}</definedName>
    <definedName name="adads2" localSheetId="21" hidden="1">{#N/A,#N/A,FALSE,"Plan1";#N/A,#N/A,FALSE,"Plan2"}</definedName>
    <definedName name="adads2" localSheetId="20" hidden="1">{#N/A,#N/A,FALSE,"Plan1";#N/A,#N/A,FALSE,"Plan2"}</definedName>
    <definedName name="adads2" localSheetId="5" hidden="1">{#N/A,#N/A,FALSE,"Plan1";#N/A,#N/A,FALSE,"Plan2"}</definedName>
    <definedName name="adads2" localSheetId="13" hidden="1">{#N/A,#N/A,FALSE,"Plan1";#N/A,#N/A,FALSE,"Plan2"}</definedName>
    <definedName name="adads2" localSheetId="10" hidden="1">{#N/A,#N/A,FALSE,"Plan1";#N/A,#N/A,FALSE,"Plan2"}</definedName>
    <definedName name="adads2" localSheetId="7" hidden="1">{#N/A,#N/A,FALSE,"Plan1";#N/A,#N/A,FALSE,"Plan2"}</definedName>
    <definedName name="adads2" localSheetId="28" hidden="1">{#N/A,#N/A,FALSE,"Plan1";#N/A,#N/A,FALSE,"Plan2"}</definedName>
    <definedName name="adads2" localSheetId="6" hidden="1">{#N/A,#N/A,FALSE,"Plan1";#N/A,#N/A,FALSE,"Plan2"}</definedName>
    <definedName name="adads2" localSheetId="0" hidden="1">{#N/A,#N/A,FALSE,"Plan1";#N/A,#N/A,FALSE,"Plan2"}</definedName>
    <definedName name="adads2" localSheetId="14" hidden="1">{#N/A,#N/A,FALSE,"Plan1";#N/A,#N/A,FALSE,"Plan2"}</definedName>
    <definedName name="adads2" localSheetId="22" hidden="1">{#N/A,#N/A,FALSE,"Plan1";#N/A,#N/A,FALSE,"Plan2"}</definedName>
    <definedName name="adads2" hidden="1">{#N/A,#N/A,FALSE,"Plan1";#N/A,#N/A,FALSE,"Plan2"}</definedName>
    <definedName name="adced" localSheetId="16" hidden="1">{#N/A,#N/A,FALSE,"Plan1";#N/A,#N/A,FALSE,"Plan2"}</definedName>
    <definedName name="adced" localSheetId="3" hidden="1">{#N/A,#N/A,FALSE,"Plan1";#N/A,#N/A,FALSE,"Plan2"}</definedName>
    <definedName name="adced" localSheetId="21" hidden="1">{#N/A,#N/A,FALSE,"Plan1";#N/A,#N/A,FALSE,"Plan2"}</definedName>
    <definedName name="adced" localSheetId="20" hidden="1">{#N/A,#N/A,FALSE,"Plan1";#N/A,#N/A,FALSE,"Plan2"}</definedName>
    <definedName name="adced" localSheetId="5" hidden="1">{#N/A,#N/A,FALSE,"Plan1";#N/A,#N/A,FALSE,"Plan2"}</definedName>
    <definedName name="adced" localSheetId="13" hidden="1">{#N/A,#N/A,FALSE,"Plan1";#N/A,#N/A,FALSE,"Plan2"}</definedName>
    <definedName name="adced" localSheetId="10" hidden="1">{#N/A,#N/A,FALSE,"Plan1";#N/A,#N/A,FALSE,"Plan2"}</definedName>
    <definedName name="adced" localSheetId="7" hidden="1">{#N/A,#N/A,FALSE,"Plan1";#N/A,#N/A,FALSE,"Plan2"}</definedName>
    <definedName name="adced" localSheetId="28" hidden="1">{#N/A,#N/A,FALSE,"Plan1";#N/A,#N/A,FALSE,"Plan2"}</definedName>
    <definedName name="adced" localSheetId="6" hidden="1">{#N/A,#N/A,FALSE,"Plan1";#N/A,#N/A,FALSE,"Plan2"}</definedName>
    <definedName name="adced" localSheetId="0" hidden="1">{#N/A,#N/A,FALSE,"Plan1";#N/A,#N/A,FALSE,"Plan2"}</definedName>
    <definedName name="adced" localSheetId="14" hidden="1">{#N/A,#N/A,FALSE,"Plan1";#N/A,#N/A,FALSE,"Plan2"}</definedName>
    <definedName name="adced" localSheetId="22" hidden="1">{#N/A,#N/A,FALSE,"Plan1";#N/A,#N/A,FALSE,"Plan2"}</definedName>
    <definedName name="adced" hidden="1">{#N/A,#N/A,FALSE,"Plan1";#N/A,#N/A,FALSE,"Plan2"}</definedName>
    <definedName name="adced2" localSheetId="16" hidden="1">{#N/A,#N/A,FALSE,"Plan1";#N/A,#N/A,FALSE,"Plan2"}</definedName>
    <definedName name="adced2" localSheetId="3" hidden="1">{#N/A,#N/A,FALSE,"Plan1";#N/A,#N/A,FALSE,"Plan2"}</definedName>
    <definedName name="adced2" localSheetId="21" hidden="1">{#N/A,#N/A,FALSE,"Plan1";#N/A,#N/A,FALSE,"Plan2"}</definedName>
    <definedName name="adced2" localSheetId="20" hidden="1">{#N/A,#N/A,FALSE,"Plan1";#N/A,#N/A,FALSE,"Plan2"}</definedName>
    <definedName name="adced2" localSheetId="5" hidden="1">{#N/A,#N/A,FALSE,"Plan1";#N/A,#N/A,FALSE,"Plan2"}</definedName>
    <definedName name="adced2" localSheetId="13" hidden="1">{#N/A,#N/A,FALSE,"Plan1";#N/A,#N/A,FALSE,"Plan2"}</definedName>
    <definedName name="adced2" localSheetId="10" hidden="1">{#N/A,#N/A,FALSE,"Plan1";#N/A,#N/A,FALSE,"Plan2"}</definedName>
    <definedName name="adced2" localSheetId="7" hidden="1">{#N/A,#N/A,FALSE,"Plan1";#N/A,#N/A,FALSE,"Plan2"}</definedName>
    <definedName name="adced2" localSheetId="28" hidden="1">{#N/A,#N/A,FALSE,"Plan1";#N/A,#N/A,FALSE,"Plan2"}</definedName>
    <definedName name="adced2" localSheetId="6" hidden="1">{#N/A,#N/A,FALSE,"Plan1";#N/A,#N/A,FALSE,"Plan2"}</definedName>
    <definedName name="adced2" localSheetId="0" hidden="1">{#N/A,#N/A,FALSE,"Plan1";#N/A,#N/A,FALSE,"Plan2"}</definedName>
    <definedName name="adced2" localSheetId="14" hidden="1">{#N/A,#N/A,FALSE,"Plan1";#N/A,#N/A,FALSE,"Plan2"}</definedName>
    <definedName name="adced2" localSheetId="22" hidden="1">{#N/A,#N/A,FALSE,"Plan1";#N/A,#N/A,FALSE,"Plan2"}</definedName>
    <definedName name="adced2" hidden="1">{#N/A,#N/A,FALSE,"Plan1";#N/A,#N/A,FALSE,"Plan2"}</definedName>
    <definedName name="ader" localSheetId="16" hidden="1">{#N/A,#N/A,FALSE,"Plan1";#N/A,#N/A,FALSE,"Plan2"}</definedName>
    <definedName name="ader" localSheetId="3" hidden="1">{#N/A,#N/A,FALSE,"Plan1";#N/A,#N/A,FALSE,"Plan2"}</definedName>
    <definedName name="ader" localSheetId="21" hidden="1">{#N/A,#N/A,FALSE,"Plan1";#N/A,#N/A,FALSE,"Plan2"}</definedName>
    <definedName name="ader" localSheetId="20" hidden="1">{#N/A,#N/A,FALSE,"Plan1";#N/A,#N/A,FALSE,"Plan2"}</definedName>
    <definedName name="ader" localSheetId="5" hidden="1">{#N/A,#N/A,FALSE,"Plan1";#N/A,#N/A,FALSE,"Plan2"}</definedName>
    <definedName name="ader" localSheetId="13" hidden="1">{#N/A,#N/A,FALSE,"Plan1";#N/A,#N/A,FALSE,"Plan2"}</definedName>
    <definedName name="ader" localSheetId="10" hidden="1">{#N/A,#N/A,FALSE,"Plan1";#N/A,#N/A,FALSE,"Plan2"}</definedName>
    <definedName name="ader" localSheetId="7" hidden="1">{#N/A,#N/A,FALSE,"Plan1";#N/A,#N/A,FALSE,"Plan2"}</definedName>
    <definedName name="ader" localSheetId="28" hidden="1">{#N/A,#N/A,FALSE,"Plan1";#N/A,#N/A,FALSE,"Plan2"}</definedName>
    <definedName name="ader" localSheetId="6" hidden="1">{#N/A,#N/A,FALSE,"Plan1";#N/A,#N/A,FALSE,"Plan2"}</definedName>
    <definedName name="ader" localSheetId="0" hidden="1">{#N/A,#N/A,FALSE,"Plan1";#N/A,#N/A,FALSE,"Plan2"}</definedName>
    <definedName name="ader" localSheetId="14" hidden="1">{#N/A,#N/A,FALSE,"Plan1";#N/A,#N/A,FALSE,"Plan2"}</definedName>
    <definedName name="ader" localSheetId="22" hidden="1">{#N/A,#N/A,FALSE,"Plan1";#N/A,#N/A,FALSE,"Plan2"}</definedName>
    <definedName name="ader" hidden="1">{#N/A,#N/A,FALSE,"Plan1";#N/A,#N/A,FALSE,"Plan2"}</definedName>
    <definedName name="ader2" localSheetId="16" hidden="1">{#N/A,#N/A,FALSE,"Plan1";#N/A,#N/A,FALSE,"Plan2"}</definedName>
    <definedName name="ader2" localSheetId="3" hidden="1">{#N/A,#N/A,FALSE,"Plan1";#N/A,#N/A,FALSE,"Plan2"}</definedName>
    <definedName name="ader2" localSheetId="21" hidden="1">{#N/A,#N/A,FALSE,"Plan1";#N/A,#N/A,FALSE,"Plan2"}</definedName>
    <definedName name="ader2" localSheetId="20" hidden="1">{#N/A,#N/A,FALSE,"Plan1";#N/A,#N/A,FALSE,"Plan2"}</definedName>
    <definedName name="ader2" localSheetId="5" hidden="1">{#N/A,#N/A,FALSE,"Plan1";#N/A,#N/A,FALSE,"Plan2"}</definedName>
    <definedName name="ader2" localSheetId="13" hidden="1">{#N/A,#N/A,FALSE,"Plan1";#N/A,#N/A,FALSE,"Plan2"}</definedName>
    <definedName name="ader2" localSheetId="10" hidden="1">{#N/A,#N/A,FALSE,"Plan1";#N/A,#N/A,FALSE,"Plan2"}</definedName>
    <definedName name="ader2" localSheetId="7" hidden="1">{#N/A,#N/A,FALSE,"Plan1";#N/A,#N/A,FALSE,"Plan2"}</definedName>
    <definedName name="ader2" localSheetId="28" hidden="1">{#N/A,#N/A,FALSE,"Plan1";#N/A,#N/A,FALSE,"Plan2"}</definedName>
    <definedName name="ader2" localSheetId="6" hidden="1">{#N/A,#N/A,FALSE,"Plan1";#N/A,#N/A,FALSE,"Plan2"}</definedName>
    <definedName name="ader2" localSheetId="0" hidden="1">{#N/A,#N/A,FALSE,"Plan1";#N/A,#N/A,FALSE,"Plan2"}</definedName>
    <definedName name="ader2" localSheetId="14" hidden="1">{#N/A,#N/A,FALSE,"Plan1";#N/A,#N/A,FALSE,"Plan2"}</definedName>
    <definedName name="ader2" localSheetId="22" hidden="1">{#N/A,#N/A,FALSE,"Plan1";#N/A,#N/A,FALSE,"Plan2"}</definedName>
    <definedName name="ader2" hidden="1">{#N/A,#N/A,FALSE,"Plan1";#N/A,#N/A,FALSE,"Plan2"}</definedName>
    <definedName name="adesr" localSheetId="16" hidden="1">{#N/A,#N/A,FALSE,"Plan1";#N/A,#N/A,FALSE,"Plan2"}</definedName>
    <definedName name="adesr" localSheetId="3" hidden="1">{#N/A,#N/A,FALSE,"Plan1";#N/A,#N/A,FALSE,"Plan2"}</definedName>
    <definedName name="adesr" localSheetId="21" hidden="1">{#N/A,#N/A,FALSE,"Plan1";#N/A,#N/A,FALSE,"Plan2"}</definedName>
    <definedName name="adesr" localSheetId="20" hidden="1">{#N/A,#N/A,FALSE,"Plan1";#N/A,#N/A,FALSE,"Plan2"}</definedName>
    <definedName name="adesr" localSheetId="5" hidden="1">{#N/A,#N/A,FALSE,"Plan1";#N/A,#N/A,FALSE,"Plan2"}</definedName>
    <definedName name="adesr" localSheetId="13" hidden="1">{#N/A,#N/A,FALSE,"Plan1";#N/A,#N/A,FALSE,"Plan2"}</definedName>
    <definedName name="adesr" localSheetId="10" hidden="1">{#N/A,#N/A,FALSE,"Plan1";#N/A,#N/A,FALSE,"Plan2"}</definedName>
    <definedName name="adesr" localSheetId="7" hidden="1">{#N/A,#N/A,FALSE,"Plan1";#N/A,#N/A,FALSE,"Plan2"}</definedName>
    <definedName name="adesr" localSheetId="28" hidden="1">{#N/A,#N/A,FALSE,"Plan1";#N/A,#N/A,FALSE,"Plan2"}</definedName>
    <definedName name="adesr" localSheetId="6" hidden="1">{#N/A,#N/A,FALSE,"Plan1";#N/A,#N/A,FALSE,"Plan2"}</definedName>
    <definedName name="adesr" localSheetId="0" hidden="1">{#N/A,#N/A,FALSE,"Plan1";#N/A,#N/A,FALSE,"Plan2"}</definedName>
    <definedName name="adesr" localSheetId="14" hidden="1">{#N/A,#N/A,FALSE,"Plan1";#N/A,#N/A,FALSE,"Plan2"}</definedName>
    <definedName name="adesr" localSheetId="22" hidden="1">{#N/A,#N/A,FALSE,"Plan1";#N/A,#N/A,FALSE,"Plan2"}</definedName>
    <definedName name="adesr" hidden="1">{#N/A,#N/A,FALSE,"Plan1";#N/A,#N/A,FALSE,"Plan2"}</definedName>
    <definedName name="adew" hidden="1">"3ORZTPXRHBU97C8AJ5UM8CAVA"</definedName>
    <definedName name="adewr" localSheetId="16" hidden="1">{#N/A,#N/A,FALSE,"Plan1";#N/A,#N/A,FALSE,"Plan2"}</definedName>
    <definedName name="adewr" localSheetId="3" hidden="1">{#N/A,#N/A,FALSE,"Plan1";#N/A,#N/A,FALSE,"Plan2"}</definedName>
    <definedName name="adewr" localSheetId="21" hidden="1">{#N/A,#N/A,FALSE,"Plan1";#N/A,#N/A,FALSE,"Plan2"}</definedName>
    <definedName name="adewr" localSheetId="20" hidden="1">{#N/A,#N/A,FALSE,"Plan1";#N/A,#N/A,FALSE,"Plan2"}</definedName>
    <definedName name="adewr" localSheetId="5" hidden="1">{#N/A,#N/A,FALSE,"Plan1";#N/A,#N/A,FALSE,"Plan2"}</definedName>
    <definedName name="adewr" localSheetId="13" hidden="1">{#N/A,#N/A,FALSE,"Plan1";#N/A,#N/A,FALSE,"Plan2"}</definedName>
    <definedName name="adewr" localSheetId="10" hidden="1">{#N/A,#N/A,FALSE,"Plan1";#N/A,#N/A,FALSE,"Plan2"}</definedName>
    <definedName name="adewr" localSheetId="7" hidden="1">{#N/A,#N/A,FALSE,"Plan1";#N/A,#N/A,FALSE,"Plan2"}</definedName>
    <definedName name="adewr" localSheetId="28" hidden="1">{#N/A,#N/A,FALSE,"Plan1";#N/A,#N/A,FALSE,"Plan2"}</definedName>
    <definedName name="adewr" localSheetId="6" hidden="1">{#N/A,#N/A,FALSE,"Plan1";#N/A,#N/A,FALSE,"Plan2"}</definedName>
    <definedName name="adewr" localSheetId="0" hidden="1">{#N/A,#N/A,FALSE,"Plan1";#N/A,#N/A,FALSE,"Plan2"}</definedName>
    <definedName name="adewr" localSheetId="14" hidden="1">{#N/A,#N/A,FALSE,"Plan1";#N/A,#N/A,FALSE,"Plan2"}</definedName>
    <definedName name="adewr" localSheetId="22" hidden="1">{#N/A,#N/A,FALSE,"Plan1";#N/A,#N/A,FALSE,"Plan2"}</definedName>
    <definedName name="adewr" hidden="1">{#N/A,#N/A,FALSE,"Plan1";#N/A,#N/A,FALSE,"Plan2"}</definedName>
    <definedName name="adf" localSheetId="16" hidden="1">{#N/A,#N/A,FALSE,"Plan1";#N/A,#N/A,FALSE,"Plan2"}</definedName>
    <definedName name="adf" localSheetId="3" hidden="1">{#N/A,#N/A,FALSE,"Plan1";#N/A,#N/A,FALSE,"Plan2"}</definedName>
    <definedName name="adf" localSheetId="21" hidden="1">{#N/A,#N/A,FALSE,"Plan1";#N/A,#N/A,FALSE,"Plan2"}</definedName>
    <definedName name="adf" localSheetId="20" hidden="1">{#N/A,#N/A,FALSE,"Plan1";#N/A,#N/A,FALSE,"Plan2"}</definedName>
    <definedName name="adf" localSheetId="5" hidden="1">{#N/A,#N/A,FALSE,"Plan1";#N/A,#N/A,FALSE,"Plan2"}</definedName>
    <definedName name="adf" localSheetId="13" hidden="1">{#N/A,#N/A,FALSE,"Plan1";#N/A,#N/A,FALSE,"Plan2"}</definedName>
    <definedName name="adf" localSheetId="10" hidden="1">{#N/A,#N/A,FALSE,"Plan1";#N/A,#N/A,FALSE,"Plan2"}</definedName>
    <definedName name="adf" localSheetId="7" hidden="1">{#N/A,#N/A,FALSE,"Plan1";#N/A,#N/A,FALSE,"Plan2"}</definedName>
    <definedName name="adf" localSheetId="28" hidden="1">{#N/A,#N/A,FALSE,"Plan1";#N/A,#N/A,FALSE,"Plan2"}</definedName>
    <definedName name="adf" localSheetId="6" hidden="1">{#N/A,#N/A,FALSE,"Plan1";#N/A,#N/A,FALSE,"Plan2"}</definedName>
    <definedName name="adf" localSheetId="0" hidden="1">{#N/A,#N/A,FALSE,"Plan1";#N/A,#N/A,FALSE,"Plan2"}</definedName>
    <definedName name="adf" localSheetId="14" hidden="1">{#N/A,#N/A,FALSE,"Plan1";#N/A,#N/A,FALSE,"Plan2"}</definedName>
    <definedName name="adf" localSheetId="22" hidden="1">{#N/A,#N/A,FALSE,"Plan1";#N/A,#N/A,FALSE,"Plan2"}</definedName>
    <definedName name="adf" hidden="1">{#N/A,#N/A,FALSE,"Plan1";#N/A,#N/A,FALSE,"Plan2"}</definedName>
    <definedName name="ADITIVO_BRUTO" localSheetId="3">#REF!</definedName>
    <definedName name="ADITIVO_BRUTO" localSheetId="10">#REF!</definedName>
    <definedName name="ADITIVO_BRUTO" localSheetId="6">#REF!</definedName>
    <definedName name="ADITIVO_BRUTO">#REF!</definedName>
    <definedName name="ADITIVO_LIQUIDO" localSheetId="3">#REF!</definedName>
    <definedName name="ADITIVO_LIQUIDO" localSheetId="10">#REF!</definedName>
    <definedName name="ADITIVO_LIQUIDO" localSheetId="6">#REF!</definedName>
    <definedName name="ADITIVO_LIQUIDO">#REF!</definedName>
    <definedName name="ADM.EXTERNA" localSheetId="3">#REF!</definedName>
    <definedName name="ADM.EXTERNA" localSheetId="10">#REF!</definedName>
    <definedName name="ADM.EXTERNA" localSheetId="6">#REF!</definedName>
    <definedName name="ADM.EXTERNA">#REF!</definedName>
    <definedName name="adsfr" localSheetId="16" hidden="1">{#N/A,#N/A,FALSE,"Plan1";#N/A,#N/A,FALSE,"Plan2"}</definedName>
    <definedName name="adsfr" localSheetId="3" hidden="1">{#N/A,#N/A,FALSE,"Plan1";#N/A,#N/A,FALSE,"Plan2"}</definedName>
    <definedName name="adsfr" localSheetId="21" hidden="1">{#N/A,#N/A,FALSE,"Plan1";#N/A,#N/A,FALSE,"Plan2"}</definedName>
    <definedName name="adsfr" localSheetId="20" hidden="1">{#N/A,#N/A,FALSE,"Plan1";#N/A,#N/A,FALSE,"Plan2"}</definedName>
    <definedName name="adsfr" localSheetId="5" hidden="1">{#N/A,#N/A,FALSE,"Plan1";#N/A,#N/A,FALSE,"Plan2"}</definedName>
    <definedName name="adsfr" localSheetId="13" hidden="1">{#N/A,#N/A,FALSE,"Plan1";#N/A,#N/A,FALSE,"Plan2"}</definedName>
    <definedName name="adsfr" localSheetId="10" hidden="1">{#N/A,#N/A,FALSE,"Plan1";#N/A,#N/A,FALSE,"Plan2"}</definedName>
    <definedName name="adsfr" localSheetId="7" hidden="1">{#N/A,#N/A,FALSE,"Plan1";#N/A,#N/A,FALSE,"Plan2"}</definedName>
    <definedName name="adsfr" localSheetId="28" hidden="1">{#N/A,#N/A,FALSE,"Plan1";#N/A,#N/A,FALSE,"Plan2"}</definedName>
    <definedName name="adsfr" localSheetId="6" hidden="1">{#N/A,#N/A,FALSE,"Plan1";#N/A,#N/A,FALSE,"Plan2"}</definedName>
    <definedName name="adsfr" localSheetId="0" hidden="1">{#N/A,#N/A,FALSE,"Plan1";#N/A,#N/A,FALSE,"Plan2"}</definedName>
    <definedName name="adsfr" localSheetId="14" hidden="1">{#N/A,#N/A,FALSE,"Plan1";#N/A,#N/A,FALSE,"Plan2"}</definedName>
    <definedName name="adsfr" localSheetId="22" hidden="1">{#N/A,#N/A,FALSE,"Plan1";#N/A,#N/A,FALSE,"Plan2"}</definedName>
    <definedName name="adsfr" hidden="1">{#N/A,#N/A,FALSE,"Plan1";#N/A,#N/A,FALSE,"Plan2"}</definedName>
    <definedName name="adssrgtg" localSheetId="16" hidden="1">{#N/A,#N/A,FALSE,"Plan1";#N/A,#N/A,FALSE,"Plan2"}</definedName>
    <definedName name="adssrgtg" localSheetId="3" hidden="1">{#N/A,#N/A,FALSE,"Plan1";#N/A,#N/A,FALSE,"Plan2"}</definedName>
    <definedName name="adssrgtg" localSheetId="21" hidden="1">{#N/A,#N/A,FALSE,"Plan1";#N/A,#N/A,FALSE,"Plan2"}</definedName>
    <definedName name="adssrgtg" localSheetId="20" hidden="1">{#N/A,#N/A,FALSE,"Plan1";#N/A,#N/A,FALSE,"Plan2"}</definedName>
    <definedName name="adssrgtg" localSheetId="5" hidden="1">{#N/A,#N/A,FALSE,"Plan1";#N/A,#N/A,FALSE,"Plan2"}</definedName>
    <definedName name="adssrgtg" localSheetId="13" hidden="1">{#N/A,#N/A,FALSE,"Plan1";#N/A,#N/A,FALSE,"Plan2"}</definedName>
    <definedName name="adssrgtg" localSheetId="10" hidden="1">{#N/A,#N/A,FALSE,"Plan1";#N/A,#N/A,FALSE,"Plan2"}</definedName>
    <definedName name="adssrgtg" localSheetId="7" hidden="1">{#N/A,#N/A,FALSE,"Plan1";#N/A,#N/A,FALSE,"Plan2"}</definedName>
    <definedName name="adssrgtg" localSheetId="28" hidden="1">{#N/A,#N/A,FALSE,"Plan1";#N/A,#N/A,FALSE,"Plan2"}</definedName>
    <definedName name="adssrgtg" localSheetId="6" hidden="1">{#N/A,#N/A,FALSE,"Plan1";#N/A,#N/A,FALSE,"Plan2"}</definedName>
    <definedName name="adssrgtg" localSheetId="0" hidden="1">{#N/A,#N/A,FALSE,"Plan1";#N/A,#N/A,FALSE,"Plan2"}</definedName>
    <definedName name="adssrgtg" localSheetId="14" hidden="1">{#N/A,#N/A,FALSE,"Plan1";#N/A,#N/A,FALSE,"Plan2"}</definedName>
    <definedName name="adssrgtg" localSheetId="22" hidden="1">{#N/A,#N/A,FALSE,"Plan1";#N/A,#N/A,FALSE,"Plan2"}</definedName>
    <definedName name="adssrgtg" hidden="1">{#N/A,#N/A,FALSE,"Plan1";#N/A,#N/A,FALSE,"Plan2"}</definedName>
    <definedName name="adtsetrr6t" localSheetId="16" hidden="1">{#N/A,#N/A,FALSE,"Plan1";#N/A,#N/A,FALSE,"Plan2"}</definedName>
    <definedName name="adtsetrr6t" localSheetId="3" hidden="1">{#N/A,#N/A,FALSE,"Plan1";#N/A,#N/A,FALSE,"Plan2"}</definedName>
    <definedName name="adtsetrr6t" localSheetId="21" hidden="1">{#N/A,#N/A,FALSE,"Plan1";#N/A,#N/A,FALSE,"Plan2"}</definedName>
    <definedName name="adtsetrr6t" localSheetId="20" hidden="1">{#N/A,#N/A,FALSE,"Plan1";#N/A,#N/A,FALSE,"Plan2"}</definedName>
    <definedName name="adtsetrr6t" localSheetId="5" hidden="1">{#N/A,#N/A,FALSE,"Plan1";#N/A,#N/A,FALSE,"Plan2"}</definedName>
    <definedName name="adtsetrr6t" localSheetId="13" hidden="1">{#N/A,#N/A,FALSE,"Plan1";#N/A,#N/A,FALSE,"Plan2"}</definedName>
    <definedName name="adtsetrr6t" localSheetId="10" hidden="1">{#N/A,#N/A,FALSE,"Plan1";#N/A,#N/A,FALSE,"Plan2"}</definedName>
    <definedName name="adtsetrr6t" localSheetId="7" hidden="1">{#N/A,#N/A,FALSE,"Plan1";#N/A,#N/A,FALSE,"Plan2"}</definedName>
    <definedName name="adtsetrr6t" localSheetId="28" hidden="1">{#N/A,#N/A,FALSE,"Plan1";#N/A,#N/A,FALSE,"Plan2"}</definedName>
    <definedName name="adtsetrr6t" localSheetId="6" hidden="1">{#N/A,#N/A,FALSE,"Plan1";#N/A,#N/A,FALSE,"Plan2"}</definedName>
    <definedName name="adtsetrr6t" localSheetId="0" hidden="1">{#N/A,#N/A,FALSE,"Plan1";#N/A,#N/A,FALSE,"Plan2"}</definedName>
    <definedName name="adtsetrr6t" localSheetId="14" hidden="1">{#N/A,#N/A,FALSE,"Plan1";#N/A,#N/A,FALSE,"Plan2"}</definedName>
    <definedName name="adtsetrr6t" localSheetId="22" hidden="1">{#N/A,#N/A,FALSE,"Plan1";#N/A,#N/A,FALSE,"Plan2"}</definedName>
    <definedName name="adtsetrr6t" hidden="1">{#N/A,#N/A,FALSE,"Plan1";#N/A,#N/A,FALSE,"Plan2"}</definedName>
    <definedName name="ADUCQT" localSheetId="3">#REF!</definedName>
    <definedName name="ADUCQT" localSheetId="10">#REF!</definedName>
    <definedName name="ADUCQT" localSheetId="6">#REF!</definedName>
    <definedName name="ADUCQT">#REF!</definedName>
    <definedName name="adwr" localSheetId="16" hidden="1">{#N/A,#N/A,FALSE,"Plan1";#N/A,#N/A,FALSE,"Plan2"}</definedName>
    <definedName name="adwr" localSheetId="3" hidden="1">{#N/A,#N/A,FALSE,"Plan1";#N/A,#N/A,FALSE,"Plan2"}</definedName>
    <definedName name="adwr" localSheetId="21" hidden="1">{#N/A,#N/A,FALSE,"Plan1";#N/A,#N/A,FALSE,"Plan2"}</definedName>
    <definedName name="adwr" localSheetId="20" hidden="1">{#N/A,#N/A,FALSE,"Plan1";#N/A,#N/A,FALSE,"Plan2"}</definedName>
    <definedName name="adwr" localSheetId="5" hidden="1">{#N/A,#N/A,FALSE,"Plan1";#N/A,#N/A,FALSE,"Plan2"}</definedName>
    <definedName name="adwr" localSheetId="13" hidden="1">{#N/A,#N/A,FALSE,"Plan1";#N/A,#N/A,FALSE,"Plan2"}</definedName>
    <definedName name="adwr" localSheetId="10" hidden="1">{#N/A,#N/A,FALSE,"Plan1";#N/A,#N/A,FALSE,"Plan2"}</definedName>
    <definedName name="adwr" localSheetId="7" hidden="1">{#N/A,#N/A,FALSE,"Plan1";#N/A,#N/A,FALSE,"Plan2"}</definedName>
    <definedName name="adwr" localSheetId="28" hidden="1">{#N/A,#N/A,FALSE,"Plan1";#N/A,#N/A,FALSE,"Plan2"}</definedName>
    <definedName name="adwr" localSheetId="6" hidden="1">{#N/A,#N/A,FALSE,"Plan1";#N/A,#N/A,FALSE,"Plan2"}</definedName>
    <definedName name="adwr" localSheetId="0" hidden="1">{#N/A,#N/A,FALSE,"Plan1";#N/A,#N/A,FALSE,"Plan2"}</definedName>
    <definedName name="adwr" localSheetId="14" hidden="1">{#N/A,#N/A,FALSE,"Plan1";#N/A,#N/A,FALSE,"Plan2"}</definedName>
    <definedName name="adwr" localSheetId="22" hidden="1">{#N/A,#N/A,FALSE,"Plan1";#N/A,#N/A,FALSE,"Plan2"}</definedName>
    <definedName name="adwr" hidden="1">{#N/A,#N/A,FALSE,"Plan1";#N/A,#N/A,FALSE,"Plan2"}</definedName>
    <definedName name="aeiresft" localSheetId="16" hidden="1">{#N/A,#N/A,FALSE,"Plan1";#N/A,#N/A,FALSE,"Plan2"}</definedName>
    <definedName name="aeiresft" localSheetId="3" hidden="1">{#N/A,#N/A,FALSE,"Plan1";#N/A,#N/A,FALSE,"Plan2"}</definedName>
    <definedName name="aeiresft" localSheetId="21" hidden="1">{#N/A,#N/A,FALSE,"Plan1";#N/A,#N/A,FALSE,"Plan2"}</definedName>
    <definedName name="aeiresft" localSheetId="20" hidden="1">{#N/A,#N/A,FALSE,"Plan1";#N/A,#N/A,FALSE,"Plan2"}</definedName>
    <definedName name="aeiresft" localSheetId="5" hidden="1">{#N/A,#N/A,FALSE,"Plan1";#N/A,#N/A,FALSE,"Plan2"}</definedName>
    <definedName name="aeiresft" localSheetId="13" hidden="1">{#N/A,#N/A,FALSE,"Plan1";#N/A,#N/A,FALSE,"Plan2"}</definedName>
    <definedName name="aeiresft" localSheetId="10" hidden="1">{#N/A,#N/A,FALSE,"Plan1";#N/A,#N/A,FALSE,"Plan2"}</definedName>
    <definedName name="aeiresft" localSheetId="7" hidden="1">{#N/A,#N/A,FALSE,"Plan1";#N/A,#N/A,FALSE,"Plan2"}</definedName>
    <definedName name="aeiresft" localSheetId="28" hidden="1">{#N/A,#N/A,FALSE,"Plan1";#N/A,#N/A,FALSE,"Plan2"}</definedName>
    <definedName name="aeiresft" localSheetId="6" hidden="1">{#N/A,#N/A,FALSE,"Plan1";#N/A,#N/A,FALSE,"Plan2"}</definedName>
    <definedName name="aeiresft" localSheetId="0" hidden="1">{#N/A,#N/A,FALSE,"Plan1";#N/A,#N/A,FALSE,"Plan2"}</definedName>
    <definedName name="aeiresft" localSheetId="14" hidden="1">{#N/A,#N/A,FALSE,"Plan1";#N/A,#N/A,FALSE,"Plan2"}</definedName>
    <definedName name="aeiresft" localSheetId="22" hidden="1">{#N/A,#N/A,FALSE,"Plan1";#N/A,#N/A,FALSE,"Plan2"}</definedName>
    <definedName name="aeiresft" hidden="1">{#N/A,#N/A,FALSE,"Plan1";#N/A,#N/A,FALSE,"Plan2"}</definedName>
    <definedName name="aEL3QE" localSheetId="16" hidden="1">{#N/A,#N/A,FALSE,"Plan1";#N/A,#N/A,FALSE,"Plan2"}</definedName>
    <definedName name="aEL3QE" localSheetId="3" hidden="1">{#N/A,#N/A,FALSE,"Plan1";#N/A,#N/A,FALSE,"Plan2"}</definedName>
    <definedName name="aEL3QE" localSheetId="21" hidden="1">{#N/A,#N/A,FALSE,"Plan1";#N/A,#N/A,FALSE,"Plan2"}</definedName>
    <definedName name="aEL3QE" localSheetId="20" hidden="1">{#N/A,#N/A,FALSE,"Plan1";#N/A,#N/A,FALSE,"Plan2"}</definedName>
    <definedName name="aEL3QE" localSheetId="5" hidden="1">{#N/A,#N/A,FALSE,"Plan1";#N/A,#N/A,FALSE,"Plan2"}</definedName>
    <definedName name="aEL3QE" localSheetId="13" hidden="1">{#N/A,#N/A,FALSE,"Plan1";#N/A,#N/A,FALSE,"Plan2"}</definedName>
    <definedName name="aEL3QE" localSheetId="10" hidden="1">{#N/A,#N/A,FALSE,"Plan1";#N/A,#N/A,FALSE,"Plan2"}</definedName>
    <definedName name="aEL3QE" localSheetId="7" hidden="1">{#N/A,#N/A,FALSE,"Plan1";#N/A,#N/A,FALSE,"Plan2"}</definedName>
    <definedName name="aEL3QE" localSheetId="28" hidden="1">{#N/A,#N/A,FALSE,"Plan1";#N/A,#N/A,FALSE,"Plan2"}</definedName>
    <definedName name="aEL3QE" localSheetId="6" hidden="1">{#N/A,#N/A,FALSE,"Plan1";#N/A,#N/A,FALSE,"Plan2"}</definedName>
    <definedName name="aEL3QE" localSheetId="0" hidden="1">{#N/A,#N/A,FALSE,"Plan1";#N/A,#N/A,FALSE,"Plan2"}</definedName>
    <definedName name="aEL3QE" localSheetId="14" hidden="1">{#N/A,#N/A,FALSE,"Plan1";#N/A,#N/A,FALSE,"Plan2"}</definedName>
    <definedName name="aEL3QE" localSheetId="22" hidden="1">{#N/A,#N/A,FALSE,"Plan1";#N/A,#N/A,FALSE,"Plan2"}</definedName>
    <definedName name="aEL3QE" hidden="1">{#N/A,#N/A,FALSE,"Plan1";#N/A,#N/A,FALSE,"Plan2"}</definedName>
    <definedName name="afeasfre" localSheetId="16" hidden="1">{#N/A,#N/A,FALSE,"Plan1";#N/A,#N/A,FALSE,"Plan2"}</definedName>
    <definedName name="afeasfre" localSheetId="3" hidden="1">{#N/A,#N/A,FALSE,"Plan1";#N/A,#N/A,FALSE,"Plan2"}</definedName>
    <definedName name="afeasfre" localSheetId="21" hidden="1">{#N/A,#N/A,FALSE,"Plan1";#N/A,#N/A,FALSE,"Plan2"}</definedName>
    <definedName name="afeasfre" localSheetId="20" hidden="1">{#N/A,#N/A,FALSE,"Plan1";#N/A,#N/A,FALSE,"Plan2"}</definedName>
    <definedName name="afeasfre" localSheetId="5" hidden="1">{#N/A,#N/A,FALSE,"Plan1";#N/A,#N/A,FALSE,"Plan2"}</definedName>
    <definedName name="afeasfre" localSheetId="13" hidden="1">{#N/A,#N/A,FALSE,"Plan1";#N/A,#N/A,FALSE,"Plan2"}</definedName>
    <definedName name="afeasfre" localSheetId="10" hidden="1">{#N/A,#N/A,FALSE,"Plan1";#N/A,#N/A,FALSE,"Plan2"}</definedName>
    <definedName name="afeasfre" localSheetId="7" hidden="1">{#N/A,#N/A,FALSE,"Plan1";#N/A,#N/A,FALSE,"Plan2"}</definedName>
    <definedName name="afeasfre" localSheetId="28" hidden="1">{#N/A,#N/A,FALSE,"Plan1";#N/A,#N/A,FALSE,"Plan2"}</definedName>
    <definedName name="afeasfre" localSheetId="6" hidden="1">{#N/A,#N/A,FALSE,"Plan1";#N/A,#N/A,FALSE,"Plan2"}</definedName>
    <definedName name="afeasfre" localSheetId="0" hidden="1">{#N/A,#N/A,FALSE,"Plan1";#N/A,#N/A,FALSE,"Plan2"}</definedName>
    <definedName name="afeasfre" localSheetId="14" hidden="1">{#N/A,#N/A,FALSE,"Plan1";#N/A,#N/A,FALSE,"Plan2"}</definedName>
    <definedName name="afeasfre" localSheetId="22" hidden="1">{#N/A,#N/A,FALSE,"Plan1";#N/A,#N/A,FALSE,"Plan2"}</definedName>
    <definedName name="afeasfre" hidden="1">{#N/A,#N/A,FALSE,"Plan1";#N/A,#N/A,FALSE,"Plan2"}</definedName>
    <definedName name="agdsf" localSheetId="16" hidden="1">#REF!</definedName>
    <definedName name="agdsf" localSheetId="3" hidden="1">#REF!</definedName>
    <definedName name="agdsf" localSheetId="5" hidden="1">#REF!</definedName>
    <definedName name="agdsf" localSheetId="10" hidden="1">#REF!</definedName>
    <definedName name="agdsf" localSheetId="6" hidden="1">#REF!</definedName>
    <definedName name="agdsf" localSheetId="0" hidden="1">#REF!</definedName>
    <definedName name="agdsf" hidden="1">#REF!</definedName>
    <definedName name="ago17RJ" localSheetId="3">#REF!</definedName>
    <definedName name="ago17RJ" localSheetId="5">#REF!</definedName>
    <definedName name="ago17RJ" localSheetId="10">#REF!</definedName>
    <definedName name="ago17RJ" localSheetId="6">#REF!</definedName>
    <definedName name="ago17RJ">#REF!</definedName>
    <definedName name="AGOSTO" localSheetId="3">#REF!</definedName>
    <definedName name="AGOSTO" localSheetId="5">#REF!</definedName>
    <definedName name="AGOSTO" localSheetId="10">#REF!</definedName>
    <definedName name="AGOSTO" localSheetId="6">#REF!</definedName>
    <definedName name="AGOSTO">#REF!</definedName>
    <definedName name="agua" localSheetId="16" hidden="1">{#N/A,#N/A,FALSE,"GERAL";#N/A,#N/A,FALSE,"012-96";#N/A,#N/A,FALSE,"018-96";#N/A,#N/A,FALSE,"027-96";#N/A,#N/A,FALSE,"059-96";#N/A,#N/A,FALSE,"076-96";#N/A,#N/A,FALSE,"019-97";#N/A,#N/A,FALSE,"021-97";#N/A,#N/A,FALSE,"022-97";#N/A,#N/A,FALSE,"028-97"}</definedName>
    <definedName name="agua" localSheetId="3" hidden="1">{#N/A,#N/A,FALSE,"GERAL";#N/A,#N/A,FALSE,"012-96";#N/A,#N/A,FALSE,"018-96";#N/A,#N/A,FALSE,"027-96";#N/A,#N/A,FALSE,"059-96";#N/A,#N/A,FALSE,"076-96";#N/A,#N/A,FALSE,"019-97";#N/A,#N/A,FALSE,"021-97";#N/A,#N/A,FALSE,"022-97";#N/A,#N/A,FALSE,"028-97"}</definedName>
    <definedName name="agua" localSheetId="21" hidden="1">{#N/A,#N/A,FALSE,"GERAL";#N/A,#N/A,FALSE,"012-96";#N/A,#N/A,FALSE,"018-96";#N/A,#N/A,FALSE,"027-96";#N/A,#N/A,FALSE,"059-96";#N/A,#N/A,FALSE,"076-96";#N/A,#N/A,FALSE,"019-97";#N/A,#N/A,FALSE,"021-97";#N/A,#N/A,FALSE,"022-97";#N/A,#N/A,FALSE,"028-97"}</definedName>
    <definedName name="agua" localSheetId="20" hidden="1">{#N/A,#N/A,FALSE,"GERAL";#N/A,#N/A,FALSE,"012-96";#N/A,#N/A,FALSE,"018-96";#N/A,#N/A,FALSE,"027-96";#N/A,#N/A,FALSE,"059-96";#N/A,#N/A,FALSE,"076-96";#N/A,#N/A,FALSE,"019-97";#N/A,#N/A,FALSE,"021-97";#N/A,#N/A,FALSE,"022-97";#N/A,#N/A,FALSE,"028-97"}</definedName>
    <definedName name="agua" localSheetId="5" hidden="1">{#N/A,#N/A,FALSE,"GERAL";#N/A,#N/A,FALSE,"012-96";#N/A,#N/A,FALSE,"018-96";#N/A,#N/A,FALSE,"027-96";#N/A,#N/A,FALSE,"059-96";#N/A,#N/A,FALSE,"076-96";#N/A,#N/A,FALSE,"019-97";#N/A,#N/A,FALSE,"021-97";#N/A,#N/A,FALSE,"022-97";#N/A,#N/A,FALSE,"028-97"}</definedName>
    <definedName name="agua" localSheetId="13" hidden="1">{#N/A,#N/A,FALSE,"GERAL";#N/A,#N/A,FALSE,"012-96";#N/A,#N/A,FALSE,"018-96";#N/A,#N/A,FALSE,"027-96";#N/A,#N/A,FALSE,"059-96";#N/A,#N/A,FALSE,"076-96";#N/A,#N/A,FALSE,"019-97";#N/A,#N/A,FALSE,"021-97";#N/A,#N/A,FALSE,"022-97";#N/A,#N/A,FALSE,"028-97"}</definedName>
    <definedName name="agua" localSheetId="10" hidden="1">{#N/A,#N/A,FALSE,"GERAL";#N/A,#N/A,FALSE,"012-96";#N/A,#N/A,FALSE,"018-96";#N/A,#N/A,FALSE,"027-96";#N/A,#N/A,FALSE,"059-96";#N/A,#N/A,FALSE,"076-96";#N/A,#N/A,FALSE,"019-97";#N/A,#N/A,FALSE,"021-97";#N/A,#N/A,FALSE,"022-97";#N/A,#N/A,FALSE,"028-97"}</definedName>
    <definedName name="agua" localSheetId="7" hidden="1">{#N/A,#N/A,FALSE,"GERAL";#N/A,#N/A,FALSE,"012-96";#N/A,#N/A,FALSE,"018-96";#N/A,#N/A,FALSE,"027-96";#N/A,#N/A,FALSE,"059-96";#N/A,#N/A,FALSE,"076-96";#N/A,#N/A,FALSE,"019-97";#N/A,#N/A,FALSE,"021-97";#N/A,#N/A,FALSE,"022-97";#N/A,#N/A,FALSE,"028-97"}</definedName>
    <definedName name="agua" localSheetId="28" hidden="1">{#N/A,#N/A,FALSE,"GERAL";#N/A,#N/A,FALSE,"012-96";#N/A,#N/A,FALSE,"018-96";#N/A,#N/A,FALSE,"027-96";#N/A,#N/A,FALSE,"059-96";#N/A,#N/A,FALSE,"076-96";#N/A,#N/A,FALSE,"019-97";#N/A,#N/A,FALSE,"021-97";#N/A,#N/A,FALSE,"022-97";#N/A,#N/A,FALSE,"028-97"}</definedName>
    <definedName name="agua" localSheetId="6" hidden="1">{#N/A,#N/A,FALSE,"GERAL";#N/A,#N/A,FALSE,"012-96";#N/A,#N/A,FALSE,"018-96";#N/A,#N/A,FALSE,"027-96";#N/A,#N/A,FALSE,"059-96";#N/A,#N/A,FALSE,"076-96";#N/A,#N/A,FALSE,"019-97";#N/A,#N/A,FALSE,"021-97";#N/A,#N/A,FALSE,"022-97";#N/A,#N/A,FALSE,"028-97"}</definedName>
    <definedName name="agua" localSheetId="0" hidden="1">{#N/A,#N/A,FALSE,"GERAL";#N/A,#N/A,FALSE,"012-96";#N/A,#N/A,FALSE,"018-96";#N/A,#N/A,FALSE,"027-96";#N/A,#N/A,FALSE,"059-96";#N/A,#N/A,FALSE,"076-96";#N/A,#N/A,FALSE,"019-97";#N/A,#N/A,FALSE,"021-97";#N/A,#N/A,FALSE,"022-97";#N/A,#N/A,FALSE,"028-97"}</definedName>
    <definedName name="agua" localSheetId="14" hidden="1">{#N/A,#N/A,FALSE,"GERAL";#N/A,#N/A,FALSE,"012-96";#N/A,#N/A,FALSE,"018-96";#N/A,#N/A,FALSE,"027-96";#N/A,#N/A,FALSE,"059-96";#N/A,#N/A,FALSE,"076-96";#N/A,#N/A,FALSE,"019-97";#N/A,#N/A,FALSE,"021-97";#N/A,#N/A,FALSE,"022-97";#N/A,#N/A,FALSE,"028-97"}</definedName>
    <definedName name="agua" localSheetId="22" hidden="1">{#N/A,#N/A,FALSE,"GERAL";#N/A,#N/A,FALSE,"012-96";#N/A,#N/A,FALSE,"018-96";#N/A,#N/A,FALSE,"027-96";#N/A,#N/A,FALSE,"059-96";#N/A,#N/A,FALSE,"076-96";#N/A,#N/A,FALSE,"019-97";#N/A,#N/A,FALSE,"021-97";#N/A,#N/A,FALSE,"022-97";#N/A,#N/A,FALSE,"028-97"}</definedName>
    <definedName name="agua" hidden="1">{#N/A,#N/A,FALSE,"GERAL";#N/A,#N/A,FALSE,"012-96";#N/A,#N/A,FALSE,"018-96";#N/A,#N/A,FALSE,"027-96";#N/A,#N/A,FALSE,"059-96";#N/A,#N/A,FALSE,"076-96";#N/A,#N/A,FALSE,"019-97";#N/A,#N/A,FALSE,"021-97";#N/A,#N/A,FALSE,"022-97";#N/A,#N/A,FALSE,"028-97"}</definedName>
    <definedName name="AH" localSheetId="16" hidden="1">{#N/A,#N/A,FALSE,"CCTV"}</definedName>
    <definedName name="AH" localSheetId="3" hidden="1">{#N/A,#N/A,FALSE,"CCTV"}</definedName>
    <definedName name="AH" localSheetId="21" hidden="1">{#N/A,#N/A,FALSE,"CCTV"}</definedName>
    <definedName name="AH" localSheetId="20" hidden="1">{#N/A,#N/A,FALSE,"CCTV"}</definedName>
    <definedName name="AH" localSheetId="5" hidden="1">{#N/A,#N/A,FALSE,"CCTV"}</definedName>
    <definedName name="AH" localSheetId="13" hidden="1">{#N/A,#N/A,FALSE,"CCTV"}</definedName>
    <definedName name="AH" localSheetId="10" hidden="1">{#N/A,#N/A,FALSE,"CCTV"}</definedName>
    <definedName name="AH" localSheetId="7" hidden="1">{#N/A,#N/A,FALSE,"CCTV"}</definedName>
    <definedName name="AH" localSheetId="28" hidden="1">{#N/A,#N/A,FALSE,"CCTV"}</definedName>
    <definedName name="AH" localSheetId="6" hidden="1">{#N/A,#N/A,FALSE,"CCTV"}</definedName>
    <definedName name="AH" localSheetId="0" hidden="1">{#N/A,#N/A,FALSE,"CCTV"}</definedName>
    <definedName name="AH" localSheetId="14" hidden="1">{#N/A,#N/A,FALSE,"CCTV"}</definedName>
    <definedName name="AH" localSheetId="22" hidden="1">{#N/A,#N/A,FALSE,"CCTV"}</definedName>
    <definedName name="AH" hidden="1">{#N/A,#N/A,FALSE,"CCTV"}</definedName>
    <definedName name="AITEM" localSheetId="3">#REF!</definedName>
    <definedName name="AITEM" localSheetId="10">#REF!</definedName>
    <definedName name="AITEM" localSheetId="6">#REF!</definedName>
    <definedName name="AITEM">#REF!</definedName>
    <definedName name="Ajudante_Geral" localSheetId="3">#REF!</definedName>
    <definedName name="Ajudante_Geral" localSheetId="10">#REF!</definedName>
    <definedName name="Ajudante_Geral" localSheetId="6">#REF!</definedName>
    <definedName name="Ajudante_Geral">#REF!</definedName>
    <definedName name="ajudante_mes" localSheetId="3">#REF!</definedName>
    <definedName name="ajudante_mes" localSheetId="10">#REF!</definedName>
    <definedName name="ajudante_mes" localSheetId="6">#REF!</definedName>
    <definedName name="ajudante_mes">#REF!</definedName>
    <definedName name="AL" localSheetId="3">#REF!</definedName>
    <definedName name="AL" localSheetId="10">#REF!</definedName>
    <definedName name="AL" localSheetId="6">#REF!</definedName>
    <definedName name="AL">#REF!</definedName>
    <definedName name="ALTADUC" localSheetId="3">#REF!</definedName>
    <definedName name="ALTADUC" localSheetId="10">#REF!</definedName>
    <definedName name="ALTADUC" localSheetId="6">#REF!</definedName>
    <definedName name="ALTADUC">#REF!</definedName>
    <definedName name="ALTBOMB" localSheetId="3">#REF!</definedName>
    <definedName name="ALTBOMB" localSheetId="10">#REF!</definedName>
    <definedName name="ALTBOMB" localSheetId="6">#REF!</definedName>
    <definedName name="ALTBOMB">#REF!</definedName>
    <definedName name="ALTCAP" localSheetId="3">#REF!</definedName>
    <definedName name="ALTCAP" localSheetId="10">#REF!</definedName>
    <definedName name="ALTCAP" localSheetId="6">#REF!</definedName>
    <definedName name="ALTCAP">#REF!</definedName>
    <definedName name="ALTDER" localSheetId="3">#REF!</definedName>
    <definedName name="ALTDER" localSheetId="10">#REF!</definedName>
    <definedName name="ALTDER" localSheetId="6">#REF!</definedName>
    <definedName name="ALTDER">#REF!</definedName>
    <definedName name="ALTEQUIP" localSheetId="3">#REF!</definedName>
    <definedName name="ALTEQUIP" localSheetId="10">#REF!</definedName>
    <definedName name="ALTEQUIP" localSheetId="6">#REF!</definedName>
    <definedName name="ALTEQUIP">#REF!</definedName>
    <definedName name="ALTIEQP" localSheetId="3">#REF!</definedName>
    <definedName name="ALTIEQP" localSheetId="10">#REF!</definedName>
    <definedName name="ALTIEQP" localSheetId="6">#REF!</definedName>
    <definedName name="ALTIEQP">#REF!</definedName>
    <definedName name="ALTMUR" localSheetId="3">#REF!</definedName>
    <definedName name="ALTMUR" localSheetId="10">#REF!</definedName>
    <definedName name="ALTMUR" localSheetId="6">#REF!</definedName>
    <definedName name="ALTMUR">#REF!</definedName>
    <definedName name="ALTRES10" localSheetId="3">#REF!</definedName>
    <definedName name="ALTRES10" localSheetId="10">#REF!</definedName>
    <definedName name="ALTRES10" localSheetId="6">#REF!</definedName>
    <definedName name="ALTRES10">#REF!</definedName>
    <definedName name="ALTRES15" localSheetId="3">#REF!</definedName>
    <definedName name="ALTRES15" localSheetId="10">#REF!</definedName>
    <definedName name="ALTRES15" localSheetId="6">#REF!</definedName>
    <definedName name="ALTRES15">#REF!</definedName>
    <definedName name="ALTRES20" localSheetId="3">#REF!</definedName>
    <definedName name="ALTRES20" localSheetId="10">#REF!</definedName>
    <definedName name="ALTRES20" localSheetId="6">#REF!</definedName>
    <definedName name="ALTRES20">#REF!</definedName>
    <definedName name="ALTTRANS" localSheetId="3">#REF!</definedName>
    <definedName name="ALTTRANS" localSheetId="10">#REF!</definedName>
    <definedName name="ALTTRANS" localSheetId="6">#REF!</definedName>
    <definedName name="ALTTRANS">#REF!</definedName>
    <definedName name="ALUMÍNIO_2" localSheetId="3">#REF!</definedName>
    <definedName name="ALUMÍNIO_2" localSheetId="10">#REF!</definedName>
    <definedName name="ALUMÍNIO_2" localSheetId="6">#REF!</definedName>
    <definedName name="ALUMÍNIO_2" localSheetId="30">#REF!</definedName>
    <definedName name="ALUMÍNIO_2" localSheetId="29">#REF!</definedName>
    <definedName name="ALUMÍNIO_2">#REF!</definedName>
    <definedName name="angelo" localSheetId="16">[2]Geral!#REF!</definedName>
    <definedName name="angelo" localSheetId="3">[2]Geral!#REF!</definedName>
    <definedName name="angelo" localSheetId="1">[2]Geral!#REF!</definedName>
    <definedName name="angelo" localSheetId="10">[2]Geral!#REF!</definedName>
    <definedName name="angelo" localSheetId="24">#REF!</definedName>
    <definedName name="angelo" localSheetId="6">[2]Geral!#REF!</definedName>
    <definedName name="angelo" localSheetId="0">[2]Geral!#REF!</definedName>
    <definedName name="angelo">[2]Geral!#REF!</definedName>
    <definedName name="anscount" localSheetId="16" hidden="1">1</definedName>
    <definedName name="anscount" localSheetId="3" hidden="1">1</definedName>
    <definedName name="anscount" localSheetId="5" hidden="1">1</definedName>
    <definedName name="anscount" localSheetId="13" hidden="1">1</definedName>
    <definedName name="anscount" localSheetId="10" hidden="1">3</definedName>
    <definedName name="anscount" localSheetId="6" hidden="1">1</definedName>
    <definedName name="anscount" localSheetId="0" hidden="1">3</definedName>
    <definedName name="anscount" hidden="1">3</definedName>
    <definedName name="AQE" localSheetId="16" hidden="1">{"'장비'!$A$3:$M$12"}</definedName>
    <definedName name="AQE" localSheetId="3" hidden="1">{"'장비'!$A$3:$M$12"}</definedName>
    <definedName name="AQE" localSheetId="21" hidden="1">{"'장비'!$A$3:$M$12"}</definedName>
    <definedName name="AQE" localSheetId="20" hidden="1">{"'장비'!$A$3:$M$12"}</definedName>
    <definedName name="AQE" localSheetId="5" hidden="1">{"'장비'!$A$3:$M$12"}</definedName>
    <definedName name="AQE" localSheetId="13" hidden="1">{"'장비'!$A$3:$M$12"}</definedName>
    <definedName name="AQE" localSheetId="10" hidden="1">{"'장비'!$A$3:$M$12"}</definedName>
    <definedName name="AQE" localSheetId="7" hidden="1">{"'장비'!$A$3:$M$12"}</definedName>
    <definedName name="AQE" localSheetId="28" hidden="1">{"'장비'!$A$3:$M$12"}</definedName>
    <definedName name="AQE" localSheetId="6" hidden="1">{"'장비'!$A$3:$M$12"}</definedName>
    <definedName name="AQE" localSheetId="0" hidden="1">{"'장비'!$A$3:$M$12"}</definedName>
    <definedName name="AQE" localSheetId="14" hidden="1">{"'장비'!$A$3:$M$12"}</definedName>
    <definedName name="AQE" localSheetId="22" hidden="1">{"'장비'!$A$3:$M$12"}</definedName>
    <definedName name="AQE" hidden="1">{"'장비'!$A$3:$M$12"}</definedName>
    <definedName name="AQTEMP1" localSheetId="3">#REF!</definedName>
    <definedName name="AQTEMP1" localSheetId="10">#REF!</definedName>
    <definedName name="AQTEMP1" localSheetId="6">#REF!</definedName>
    <definedName name="AQTEMP1">#REF!</definedName>
    <definedName name="AQTEMP2" localSheetId="3">#REF!</definedName>
    <definedName name="AQTEMP2" localSheetId="10">#REF!</definedName>
    <definedName name="AQTEMP2" localSheetId="6">#REF!</definedName>
    <definedName name="AQTEMP2">#REF!</definedName>
    <definedName name="ArComprimido" localSheetId="16" hidden="1">{"'Estimativa de Lançamento-JAN'!$A$1:$AI$85"}</definedName>
    <definedName name="ArComprimido" localSheetId="3" hidden="1">{"'Estimativa de Lançamento-JAN'!$A$1:$AI$85"}</definedName>
    <definedName name="ArComprimido" localSheetId="21" hidden="1">{"'Estimativa de Lançamento-JAN'!$A$1:$AI$85"}</definedName>
    <definedName name="ArComprimido" localSheetId="20" hidden="1">{"'Estimativa de Lançamento-JAN'!$A$1:$AI$85"}</definedName>
    <definedName name="ArComprimido" localSheetId="5" hidden="1">{"'Estimativa de Lançamento-JAN'!$A$1:$AI$85"}</definedName>
    <definedName name="ArComprimido" localSheetId="13" hidden="1">{"'Estimativa de Lançamento-JAN'!$A$1:$AI$85"}</definedName>
    <definedName name="ArComprimido" localSheetId="10" hidden="1">{"'Estimativa de Lançamento-JAN'!$A$1:$AI$85"}</definedName>
    <definedName name="ArComprimido" localSheetId="7" hidden="1">{"'Estimativa de Lançamento-JAN'!$A$1:$AI$85"}</definedName>
    <definedName name="ArComprimido" localSheetId="28" hidden="1">{"'Estimativa de Lançamento-JAN'!$A$1:$AI$85"}</definedName>
    <definedName name="ArComprimido" localSheetId="6" hidden="1">{"'Estimativa de Lançamento-JAN'!$A$1:$AI$85"}</definedName>
    <definedName name="ArComprimido" localSheetId="0" hidden="1">{"'Estimativa de Lançamento-JAN'!$A$1:$AI$85"}</definedName>
    <definedName name="ArComprimido" localSheetId="14" hidden="1">{"'Estimativa de Lançamento-JAN'!$A$1:$AI$85"}</definedName>
    <definedName name="ArComprimido" localSheetId="22" hidden="1">{"'Estimativa de Lançamento-JAN'!$A$1:$AI$85"}</definedName>
    <definedName name="ArComprimido" hidden="1">{"'Estimativa de Lançamento-JAN'!$A$1:$AI$85"}</definedName>
    <definedName name="area" localSheetId="16" hidden="1">{#N/A,#N/A,FALSE,"Plan1";#N/A,#N/A,FALSE,"Plan2"}</definedName>
    <definedName name="area" localSheetId="3" hidden="1">{#N/A,#N/A,FALSE,"Plan1";#N/A,#N/A,FALSE,"Plan2"}</definedName>
    <definedName name="area" localSheetId="21" hidden="1">{#N/A,#N/A,FALSE,"Plan1";#N/A,#N/A,FALSE,"Plan2"}</definedName>
    <definedName name="area" localSheetId="20" hidden="1">{#N/A,#N/A,FALSE,"Plan1";#N/A,#N/A,FALSE,"Plan2"}</definedName>
    <definedName name="area" localSheetId="5" hidden="1">{#N/A,#N/A,FALSE,"Plan1";#N/A,#N/A,FALSE,"Plan2"}</definedName>
    <definedName name="area" localSheetId="13">#REF!</definedName>
    <definedName name="area" localSheetId="10" hidden="1">{#N/A,#N/A,FALSE,"Plan1";#N/A,#N/A,FALSE,"Plan2"}</definedName>
    <definedName name="area" localSheetId="7" hidden="1">{#N/A,#N/A,FALSE,"Plan1";#N/A,#N/A,FALSE,"Plan2"}</definedName>
    <definedName name="area" localSheetId="24">#REF!</definedName>
    <definedName name="area" localSheetId="28" hidden="1">{#N/A,#N/A,FALSE,"Plan1";#N/A,#N/A,FALSE,"Plan2"}</definedName>
    <definedName name="area" localSheetId="6">#REF!</definedName>
    <definedName name="area" localSheetId="0" hidden="1">{#N/A,#N/A,FALSE,"Plan1";#N/A,#N/A,FALSE,"Plan2"}</definedName>
    <definedName name="area" localSheetId="14" hidden="1">{#N/A,#N/A,FALSE,"Plan1";#N/A,#N/A,FALSE,"Plan2"}</definedName>
    <definedName name="area" localSheetId="22" hidden="1">{#N/A,#N/A,FALSE,"Plan1";#N/A,#N/A,FALSE,"Plan2"}</definedName>
    <definedName name="area" hidden="1">{#N/A,#N/A,FALSE,"Plan1";#N/A,#N/A,FALSE,"Plan2"}</definedName>
    <definedName name="área" localSheetId="3">#REF!</definedName>
    <definedName name="área" localSheetId="5">#REF!</definedName>
    <definedName name="área" localSheetId="13">#REF!</definedName>
    <definedName name="área" localSheetId="10">#REF!</definedName>
    <definedName name="área" localSheetId="6">#REF!</definedName>
    <definedName name="área">#REF!</definedName>
    <definedName name="Área_Construída" localSheetId="16">#REF!</definedName>
    <definedName name="Área_Construída" localSheetId="3">#REF!</definedName>
    <definedName name="Área_Construída" localSheetId="5">#REF!</definedName>
    <definedName name="Área_Construída" localSheetId="10">#REF!</definedName>
    <definedName name="Área_Construída" localSheetId="6">#REF!</definedName>
    <definedName name="Área_Construída" localSheetId="0">#REF!</definedName>
    <definedName name="Área_Construída">#REF!</definedName>
    <definedName name="_xlnm.Extract" localSheetId="25">INTERFONIA!#REF!</definedName>
    <definedName name="_xlnm.Extract" localSheetId="26">PISCINA!#REF!</definedName>
    <definedName name="_xlnm.Extract" localSheetId="27">PORTÕES!#REF!</definedName>
    <definedName name="_xlnm.Print_Area" localSheetId="2">CANTEIRO!$A$1:$H$54</definedName>
    <definedName name="_xlnm.Print_Area" localSheetId="16">#REF!</definedName>
    <definedName name="_xlnm.Print_Area" localSheetId="3">#REF!</definedName>
    <definedName name="_xlnm.Print_Area" localSheetId="1">EPCs!$A$1:$I$73</definedName>
    <definedName name="_xlnm.Print_Area" localSheetId="33">'Escada - T1'!$A$1:$U$40</definedName>
    <definedName name="_xlnm.Print_Area" localSheetId="5">ESQUADRIAS!$A$5:$Q$114</definedName>
    <definedName name="_xlnm.Print_Area" localSheetId="13">'Fundação Rasa'!$A$1:$AC$352</definedName>
    <definedName name="_xlnm.Print_Area" localSheetId="10">#REF!</definedName>
    <definedName name="_xlnm.Print_Area" localSheetId="24">#REF!</definedName>
    <definedName name="_xlnm.Print_Area" localSheetId="32">'Lajes - T1 '!$A$1:$U$26</definedName>
    <definedName name="_xlnm.Print_Area" localSheetId="6">MOBILIÁRIO!$A$1:$I$163</definedName>
    <definedName name="_xlnm.Print_Area" localSheetId="0">'Obra '!$A$1:$K$80</definedName>
    <definedName name="_xlnm.Print_Area" localSheetId="30">Pilares!$A$1:$N$63</definedName>
    <definedName name="_xlnm.Print_Area" localSheetId="29">'Piso Arm.Térreo'!$A$1:$T$15</definedName>
    <definedName name="_xlnm.Print_Area" localSheetId="35">'Resumo Esquadrias - T1'!$B:$J</definedName>
    <definedName name="_xlnm.Print_Area" localSheetId="31">'Vigas - T1 '!$A$1:$O$36</definedName>
    <definedName name="_xlnm.Print_Area">#REF!</definedName>
    <definedName name="Área_impressão_IM" localSheetId="3">#REF!</definedName>
    <definedName name="Área_impressão_IM" localSheetId="5">#REF!</definedName>
    <definedName name="Área_impressão_IM" localSheetId="10">#REF!</definedName>
    <definedName name="Área_impressão_IM" localSheetId="6">#REF!</definedName>
    <definedName name="Área_impressão_IM" localSheetId="30">#REF!</definedName>
    <definedName name="Área_impressão_IM">#REF!</definedName>
    <definedName name="Área_Privativa" localSheetId="16">#REF!</definedName>
    <definedName name="Área_Privativa" localSheetId="3">#REF!</definedName>
    <definedName name="Área_Privativa" localSheetId="5">#REF!</definedName>
    <definedName name="Área_Privativa" localSheetId="10">#REF!</definedName>
    <definedName name="Área_Privativa" localSheetId="6">#REF!</definedName>
    <definedName name="Área_Privativa" localSheetId="0">#REF!</definedName>
    <definedName name="Área_Privativa">#REF!</definedName>
    <definedName name="Área_Terreno" localSheetId="16">#REF!</definedName>
    <definedName name="Área_Terreno" localSheetId="3">#REF!</definedName>
    <definedName name="Área_Terreno" localSheetId="10">#REF!</definedName>
    <definedName name="Área_Terreno" localSheetId="6">#REF!</definedName>
    <definedName name="Área_Terreno" localSheetId="0">#REF!</definedName>
    <definedName name="Área_Terreno">#REF!</definedName>
    <definedName name="area1" localSheetId="3">#REF!</definedName>
    <definedName name="area1" localSheetId="10">#REF!</definedName>
    <definedName name="area1" localSheetId="6">#REF!</definedName>
    <definedName name="area1">#REF!</definedName>
    <definedName name="Areaimpresso" localSheetId="16">#REF!</definedName>
    <definedName name="Areaimpresso" localSheetId="3">#REF!</definedName>
    <definedName name="Areaimpresso" localSheetId="10">#REF!</definedName>
    <definedName name="Areaimpresso" localSheetId="24">#REF!</definedName>
    <definedName name="Areaimpresso" localSheetId="6">#REF!</definedName>
    <definedName name="Areaimpresso" localSheetId="0">#REF!</definedName>
    <definedName name="Areaimpresso">#REF!</definedName>
    <definedName name="ARM" localSheetId="3">#REF!</definedName>
    <definedName name="ARM" localSheetId="10">#REF!</definedName>
    <definedName name="ARM" localSheetId="6">#REF!</definedName>
    <definedName name="ARM">#REF!</definedName>
    <definedName name="ARMABLOCOS" localSheetId="3">#REF!</definedName>
    <definedName name="ARMABLOCOS" localSheetId="10">#REF!</definedName>
    <definedName name="ARMABLOCOS" localSheetId="6">#REF!</definedName>
    <definedName name="ARMABLOCOS">#REF!</definedName>
    <definedName name="ARMAÇÃO" localSheetId="3">#REF!</definedName>
    <definedName name="ARMAÇÃO" localSheetId="10">#REF!</definedName>
    <definedName name="ARMAÇÃO" localSheetId="6">#REF!</definedName>
    <definedName name="ARMAÇÃO" localSheetId="30">#REF!</definedName>
    <definedName name="ARMAÇÃO">#REF!</definedName>
    <definedName name="ARQ" localSheetId="3">#REF!</definedName>
    <definedName name="ARQ" localSheetId="10">#REF!</definedName>
    <definedName name="ARQ" localSheetId="6">#REF!</definedName>
    <definedName name="ARQ">#REF!</definedName>
    <definedName name="ARQERR" localSheetId="3">#REF!</definedName>
    <definedName name="ARQERR" localSheetId="10">#REF!</definedName>
    <definedName name="ARQERR" localSheetId="6">#REF!</definedName>
    <definedName name="ARQERR">#REF!</definedName>
    <definedName name="ARQPLAN" localSheetId="3">#REF!</definedName>
    <definedName name="ARQPLAN" localSheetId="10">#REF!</definedName>
    <definedName name="ARQPLAN" localSheetId="6">#REF!</definedName>
    <definedName name="ARQPLAN">#REF!</definedName>
    <definedName name="ARQT" localSheetId="3">#REF!</definedName>
    <definedName name="ARQT" localSheetId="10">#REF!</definedName>
    <definedName name="ARQT" localSheetId="6">#REF!</definedName>
    <definedName name="ARQT">#REF!</definedName>
    <definedName name="ARQTEMP" localSheetId="3">#REF!</definedName>
    <definedName name="ARQTEMP" localSheetId="10">#REF!</definedName>
    <definedName name="ARQTEMP" localSheetId="6">#REF!</definedName>
    <definedName name="ARQTEMP">#REF!</definedName>
    <definedName name="ARQTXT" localSheetId="3">#REF!</definedName>
    <definedName name="ARQTXT" localSheetId="10">#REF!</definedName>
    <definedName name="ARQTXT" localSheetId="6">#REF!</definedName>
    <definedName name="ARQTXT">#REF!</definedName>
    <definedName name="ARTEMP" localSheetId="3">#REF!</definedName>
    <definedName name="ARTEMP" localSheetId="10">#REF!</definedName>
    <definedName name="ARTEMP" localSheetId="6">#REF!</definedName>
    <definedName name="ARTEMP">#REF!</definedName>
    <definedName name="AS" localSheetId="3">#REF!</definedName>
    <definedName name="AS" localSheetId="10">#REF!</definedName>
    <definedName name="AS" localSheetId="6">#REF!</definedName>
    <definedName name="AS">#REF!</definedName>
    <definedName name="AS2DocOpenMode" hidden="1">"AS2DocumentBrowse"</definedName>
    <definedName name="asawe3" localSheetId="16" hidden="1">{#N/A,#N/A,FALSE,"Plan1";#N/A,#N/A,FALSE,"Plan2"}</definedName>
    <definedName name="asawe3" localSheetId="3" hidden="1">{#N/A,#N/A,FALSE,"Plan1";#N/A,#N/A,FALSE,"Plan2"}</definedName>
    <definedName name="asawe3" localSheetId="21" hidden="1">{#N/A,#N/A,FALSE,"Plan1";#N/A,#N/A,FALSE,"Plan2"}</definedName>
    <definedName name="asawe3" localSheetId="20" hidden="1">{#N/A,#N/A,FALSE,"Plan1";#N/A,#N/A,FALSE,"Plan2"}</definedName>
    <definedName name="asawe3" localSheetId="5" hidden="1">{#N/A,#N/A,FALSE,"Plan1";#N/A,#N/A,FALSE,"Plan2"}</definedName>
    <definedName name="asawe3" localSheetId="13" hidden="1">{#N/A,#N/A,FALSE,"Plan1";#N/A,#N/A,FALSE,"Plan2"}</definedName>
    <definedName name="asawe3" localSheetId="10" hidden="1">{#N/A,#N/A,FALSE,"Plan1";#N/A,#N/A,FALSE,"Plan2"}</definedName>
    <definedName name="asawe3" localSheetId="7" hidden="1">{#N/A,#N/A,FALSE,"Plan1";#N/A,#N/A,FALSE,"Plan2"}</definedName>
    <definedName name="asawe3" localSheetId="28" hidden="1">{#N/A,#N/A,FALSE,"Plan1";#N/A,#N/A,FALSE,"Plan2"}</definedName>
    <definedName name="asawe3" localSheetId="6" hidden="1">{#N/A,#N/A,FALSE,"Plan1";#N/A,#N/A,FALSE,"Plan2"}</definedName>
    <definedName name="asawe3" localSheetId="0" hidden="1">{#N/A,#N/A,FALSE,"Plan1";#N/A,#N/A,FALSE,"Plan2"}</definedName>
    <definedName name="asawe3" localSheetId="14" hidden="1">{#N/A,#N/A,FALSE,"Plan1";#N/A,#N/A,FALSE,"Plan2"}</definedName>
    <definedName name="asawe3" localSheetId="22" hidden="1">{#N/A,#N/A,FALSE,"Plan1";#N/A,#N/A,FALSE,"Plan2"}</definedName>
    <definedName name="asawe3" hidden="1">{#N/A,#N/A,FALSE,"Plan1";#N/A,#N/A,FALSE,"Plan2"}</definedName>
    <definedName name="asd"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10" hidden="1">17</definedName>
    <definedName name="asd"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0" hidden="1">17</definedName>
    <definedName name="ASD" hidden="1">17</definedName>
    <definedName name="ASDA" localSheetId="16" hidden="1">{#N/A,#N/A,FALSE,"Plan1";#N/A,#N/A,FALSE,"Plan2"}</definedName>
    <definedName name="ASDA" localSheetId="3" hidden="1">{#N/A,#N/A,FALSE,"Plan1";#N/A,#N/A,FALSE,"Plan2"}</definedName>
    <definedName name="ASDA" localSheetId="21" hidden="1">{#N/A,#N/A,FALSE,"Plan1";#N/A,#N/A,FALSE,"Plan2"}</definedName>
    <definedName name="ASDA" localSheetId="20" hidden="1">{#N/A,#N/A,FALSE,"Plan1";#N/A,#N/A,FALSE,"Plan2"}</definedName>
    <definedName name="ASDA" localSheetId="5" hidden="1">{#N/A,#N/A,FALSE,"Plan1";#N/A,#N/A,FALSE,"Plan2"}</definedName>
    <definedName name="ASDA" localSheetId="13" hidden="1">{#N/A,#N/A,FALSE,"Plan1";#N/A,#N/A,FALSE,"Plan2"}</definedName>
    <definedName name="ASDA" localSheetId="10" hidden="1">{#N/A,#N/A,FALSE,"Plan1";#N/A,#N/A,FALSE,"Plan2"}</definedName>
    <definedName name="ASDA" localSheetId="7" hidden="1">{#N/A,#N/A,FALSE,"Plan1";#N/A,#N/A,FALSE,"Plan2"}</definedName>
    <definedName name="ASDA" localSheetId="28" hidden="1">{#N/A,#N/A,FALSE,"Plan1";#N/A,#N/A,FALSE,"Plan2"}</definedName>
    <definedName name="ASDA" localSheetId="6" hidden="1">{#N/A,#N/A,FALSE,"Plan1";#N/A,#N/A,FALSE,"Plan2"}</definedName>
    <definedName name="ASDA" localSheetId="0" hidden="1">{#N/A,#N/A,FALSE,"Plan1";#N/A,#N/A,FALSE,"Plan2"}</definedName>
    <definedName name="ASDA" localSheetId="14" hidden="1">{#N/A,#N/A,FALSE,"Plan1";#N/A,#N/A,FALSE,"Plan2"}</definedName>
    <definedName name="ASDA" localSheetId="22" hidden="1">{#N/A,#N/A,FALSE,"Plan1";#N/A,#N/A,FALSE,"Plan2"}</definedName>
    <definedName name="ASDA" hidden="1">{#N/A,#N/A,FALSE,"Plan1";#N/A,#N/A,FALSE,"Plan2"}</definedName>
    <definedName name="asdade" localSheetId="16" hidden="1">{#N/A,#N/A,FALSE,"Plan1";#N/A,#N/A,FALSE,"Plan2"}</definedName>
    <definedName name="asdade" localSheetId="3" hidden="1">{#N/A,#N/A,FALSE,"Plan1";#N/A,#N/A,FALSE,"Plan2"}</definedName>
    <definedName name="asdade" localSheetId="21" hidden="1">{#N/A,#N/A,FALSE,"Plan1";#N/A,#N/A,FALSE,"Plan2"}</definedName>
    <definedName name="asdade" localSheetId="20" hidden="1">{#N/A,#N/A,FALSE,"Plan1";#N/A,#N/A,FALSE,"Plan2"}</definedName>
    <definedName name="asdade" localSheetId="5" hidden="1">{#N/A,#N/A,FALSE,"Plan1";#N/A,#N/A,FALSE,"Plan2"}</definedName>
    <definedName name="asdade" localSheetId="13" hidden="1">{#N/A,#N/A,FALSE,"Plan1";#N/A,#N/A,FALSE,"Plan2"}</definedName>
    <definedName name="asdade" localSheetId="10" hidden="1">{#N/A,#N/A,FALSE,"Plan1";#N/A,#N/A,FALSE,"Plan2"}</definedName>
    <definedName name="asdade" localSheetId="7" hidden="1">{#N/A,#N/A,FALSE,"Plan1";#N/A,#N/A,FALSE,"Plan2"}</definedName>
    <definedName name="asdade" localSheetId="28" hidden="1">{#N/A,#N/A,FALSE,"Plan1";#N/A,#N/A,FALSE,"Plan2"}</definedName>
    <definedName name="asdade" localSheetId="6" hidden="1">{#N/A,#N/A,FALSE,"Plan1";#N/A,#N/A,FALSE,"Plan2"}</definedName>
    <definedName name="asdade" localSheetId="0" hidden="1">{#N/A,#N/A,FALSE,"Plan1";#N/A,#N/A,FALSE,"Plan2"}</definedName>
    <definedName name="asdade" localSheetId="14" hidden="1">{#N/A,#N/A,FALSE,"Plan1";#N/A,#N/A,FALSE,"Plan2"}</definedName>
    <definedName name="asdade" localSheetId="22" hidden="1">{#N/A,#N/A,FALSE,"Plan1";#N/A,#N/A,FALSE,"Plan2"}</definedName>
    <definedName name="asdade" hidden="1">{#N/A,#N/A,FALSE,"Plan1";#N/A,#N/A,FALSE,"Plan2"}</definedName>
    <definedName name="asdas" localSheetId="16" hidden="1">{#N/A,#N/A,FALSE,"Plan1";#N/A,#N/A,FALSE,"Plan2"}</definedName>
    <definedName name="asdas" localSheetId="3" hidden="1">{#N/A,#N/A,FALSE,"Plan1";#N/A,#N/A,FALSE,"Plan2"}</definedName>
    <definedName name="asdas" localSheetId="21" hidden="1">{#N/A,#N/A,FALSE,"Plan1";#N/A,#N/A,FALSE,"Plan2"}</definedName>
    <definedName name="asdas" localSheetId="20" hidden="1">{#N/A,#N/A,FALSE,"Plan1";#N/A,#N/A,FALSE,"Plan2"}</definedName>
    <definedName name="asdas" localSheetId="5" hidden="1">{#N/A,#N/A,FALSE,"Plan1";#N/A,#N/A,FALSE,"Plan2"}</definedName>
    <definedName name="asdas" localSheetId="13" hidden="1">{#N/A,#N/A,FALSE,"Plan1";#N/A,#N/A,FALSE,"Plan2"}</definedName>
    <definedName name="asdas" localSheetId="10" hidden="1">{#N/A,#N/A,FALSE,"Plan1";#N/A,#N/A,FALSE,"Plan2"}</definedName>
    <definedName name="asdas" localSheetId="7" hidden="1">{#N/A,#N/A,FALSE,"Plan1";#N/A,#N/A,FALSE,"Plan2"}</definedName>
    <definedName name="asdas" localSheetId="28" hidden="1">{#N/A,#N/A,FALSE,"Plan1";#N/A,#N/A,FALSE,"Plan2"}</definedName>
    <definedName name="asdas" localSheetId="6" hidden="1">{#N/A,#N/A,FALSE,"Plan1";#N/A,#N/A,FALSE,"Plan2"}</definedName>
    <definedName name="asdas" localSheetId="0" hidden="1">{#N/A,#N/A,FALSE,"Plan1";#N/A,#N/A,FALSE,"Plan2"}</definedName>
    <definedName name="asdas" localSheetId="14" hidden="1">{#N/A,#N/A,FALSE,"Plan1";#N/A,#N/A,FALSE,"Plan2"}</definedName>
    <definedName name="asdas" localSheetId="22" hidden="1">{#N/A,#N/A,FALSE,"Plan1";#N/A,#N/A,FALSE,"Plan2"}</definedName>
    <definedName name="asdas" hidden="1">{#N/A,#N/A,FALSE,"Plan1";#N/A,#N/A,FALSE,"Plan2"}</definedName>
    <definedName name="asdawed" localSheetId="16" hidden="1">{#N/A,#N/A,FALSE,"Plan1";#N/A,#N/A,FALSE,"Plan2"}</definedName>
    <definedName name="asdawed" localSheetId="3" hidden="1">{#N/A,#N/A,FALSE,"Plan1";#N/A,#N/A,FALSE,"Plan2"}</definedName>
    <definedName name="asdawed" localSheetId="21" hidden="1">{#N/A,#N/A,FALSE,"Plan1";#N/A,#N/A,FALSE,"Plan2"}</definedName>
    <definedName name="asdawed" localSheetId="20" hidden="1">{#N/A,#N/A,FALSE,"Plan1";#N/A,#N/A,FALSE,"Plan2"}</definedName>
    <definedName name="asdawed" localSheetId="5" hidden="1">{#N/A,#N/A,FALSE,"Plan1";#N/A,#N/A,FALSE,"Plan2"}</definedName>
    <definedName name="asdawed" localSheetId="13" hidden="1">{#N/A,#N/A,FALSE,"Plan1";#N/A,#N/A,FALSE,"Plan2"}</definedName>
    <definedName name="asdawed" localSheetId="10" hidden="1">{#N/A,#N/A,FALSE,"Plan1";#N/A,#N/A,FALSE,"Plan2"}</definedName>
    <definedName name="asdawed" localSheetId="7" hidden="1">{#N/A,#N/A,FALSE,"Plan1";#N/A,#N/A,FALSE,"Plan2"}</definedName>
    <definedName name="asdawed" localSheetId="28" hidden="1">{#N/A,#N/A,FALSE,"Plan1";#N/A,#N/A,FALSE,"Plan2"}</definedName>
    <definedName name="asdawed" localSheetId="6" hidden="1">{#N/A,#N/A,FALSE,"Plan1";#N/A,#N/A,FALSE,"Plan2"}</definedName>
    <definedName name="asdawed" localSheetId="0" hidden="1">{#N/A,#N/A,FALSE,"Plan1";#N/A,#N/A,FALSE,"Plan2"}</definedName>
    <definedName name="asdawed" localSheetId="14" hidden="1">{#N/A,#N/A,FALSE,"Plan1";#N/A,#N/A,FALSE,"Plan2"}</definedName>
    <definedName name="asdawed" localSheetId="22" hidden="1">{#N/A,#N/A,FALSE,"Plan1";#N/A,#N/A,FALSE,"Plan2"}</definedName>
    <definedName name="asdawed" hidden="1">{#N/A,#N/A,FALSE,"Plan1";#N/A,#N/A,FALSE,"Plan2"}</definedName>
    <definedName name="ASDER" localSheetId="16" hidden="1">{#N/A,#N/A,FALSE,"Plan1";#N/A,#N/A,FALSE,"Plan2"}</definedName>
    <definedName name="ASDER" localSheetId="3" hidden="1">{#N/A,#N/A,FALSE,"Plan1";#N/A,#N/A,FALSE,"Plan2"}</definedName>
    <definedName name="ASDER" localSheetId="21" hidden="1">{#N/A,#N/A,FALSE,"Plan1";#N/A,#N/A,FALSE,"Plan2"}</definedName>
    <definedName name="ASDER" localSheetId="20" hidden="1">{#N/A,#N/A,FALSE,"Plan1";#N/A,#N/A,FALSE,"Plan2"}</definedName>
    <definedName name="ASDER" localSheetId="5" hidden="1">{#N/A,#N/A,FALSE,"Plan1";#N/A,#N/A,FALSE,"Plan2"}</definedName>
    <definedName name="ASDER" localSheetId="13" hidden="1">{#N/A,#N/A,FALSE,"Plan1";#N/A,#N/A,FALSE,"Plan2"}</definedName>
    <definedName name="ASDER" localSheetId="10" hidden="1">{#N/A,#N/A,FALSE,"Plan1";#N/A,#N/A,FALSE,"Plan2"}</definedName>
    <definedName name="ASDER" localSheetId="7" hidden="1">{#N/A,#N/A,FALSE,"Plan1";#N/A,#N/A,FALSE,"Plan2"}</definedName>
    <definedName name="ASDER" localSheetId="28" hidden="1">{#N/A,#N/A,FALSE,"Plan1";#N/A,#N/A,FALSE,"Plan2"}</definedName>
    <definedName name="ASDER" localSheetId="6" hidden="1">{#N/A,#N/A,FALSE,"Plan1";#N/A,#N/A,FALSE,"Plan2"}</definedName>
    <definedName name="ASDER" localSheetId="0" hidden="1">{#N/A,#N/A,FALSE,"Plan1";#N/A,#N/A,FALSE,"Plan2"}</definedName>
    <definedName name="ASDER" localSheetId="14" hidden="1">{#N/A,#N/A,FALSE,"Plan1";#N/A,#N/A,FALSE,"Plan2"}</definedName>
    <definedName name="ASDER" localSheetId="22" hidden="1">{#N/A,#N/A,FALSE,"Plan1";#N/A,#N/A,FALSE,"Plan2"}</definedName>
    <definedName name="ASDER" hidden="1">{#N/A,#N/A,FALSE,"Plan1";#N/A,#N/A,FALSE,"Plan2"}</definedName>
    <definedName name="asderr" localSheetId="16" hidden="1">{#N/A,#N/A,FALSE,"Plan1";#N/A,#N/A,FALSE,"Plan2"}</definedName>
    <definedName name="asderr" localSheetId="3" hidden="1">{#N/A,#N/A,FALSE,"Plan1";#N/A,#N/A,FALSE,"Plan2"}</definedName>
    <definedName name="asderr" localSheetId="21" hidden="1">{#N/A,#N/A,FALSE,"Plan1";#N/A,#N/A,FALSE,"Plan2"}</definedName>
    <definedName name="asderr" localSheetId="20" hidden="1">{#N/A,#N/A,FALSE,"Plan1";#N/A,#N/A,FALSE,"Plan2"}</definedName>
    <definedName name="asderr" localSheetId="5" hidden="1">{#N/A,#N/A,FALSE,"Plan1";#N/A,#N/A,FALSE,"Plan2"}</definedName>
    <definedName name="asderr" localSheetId="13" hidden="1">{#N/A,#N/A,FALSE,"Plan1";#N/A,#N/A,FALSE,"Plan2"}</definedName>
    <definedName name="asderr" localSheetId="10" hidden="1">{#N/A,#N/A,FALSE,"Plan1";#N/A,#N/A,FALSE,"Plan2"}</definedName>
    <definedName name="asderr" localSheetId="7" hidden="1">{#N/A,#N/A,FALSE,"Plan1";#N/A,#N/A,FALSE,"Plan2"}</definedName>
    <definedName name="asderr" localSheetId="28" hidden="1">{#N/A,#N/A,FALSE,"Plan1";#N/A,#N/A,FALSE,"Plan2"}</definedName>
    <definedName name="asderr" localSheetId="6" hidden="1">{#N/A,#N/A,FALSE,"Plan1";#N/A,#N/A,FALSE,"Plan2"}</definedName>
    <definedName name="asderr" localSheetId="0" hidden="1">{#N/A,#N/A,FALSE,"Plan1";#N/A,#N/A,FALSE,"Plan2"}</definedName>
    <definedName name="asderr" localSheetId="14" hidden="1">{#N/A,#N/A,FALSE,"Plan1";#N/A,#N/A,FALSE,"Plan2"}</definedName>
    <definedName name="asderr" localSheetId="22" hidden="1">{#N/A,#N/A,FALSE,"Plan1";#N/A,#N/A,FALSE,"Plan2"}</definedName>
    <definedName name="asderr" hidden="1">{#N/A,#N/A,FALSE,"Plan1";#N/A,#N/A,FALSE,"Plan2"}</definedName>
    <definedName name="asdesre" localSheetId="16" hidden="1">{#N/A,#N/A,FALSE,"Plan1";#N/A,#N/A,FALSE,"Plan2"}</definedName>
    <definedName name="asdesre" localSheetId="3" hidden="1">{#N/A,#N/A,FALSE,"Plan1";#N/A,#N/A,FALSE,"Plan2"}</definedName>
    <definedName name="asdesre" localSheetId="21" hidden="1">{#N/A,#N/A,FALSE,"Plan1";#N/A,#N/A,FALSE,"Plan2"}</definedName>
    <definedName name="asdesre" localSheetId="20" hidden="1">{#N/A,#N/A,FALSE,"Plan1";#N/A,#N/A,FALSE,"Plan2"}</definedName>
    <definedName name="asdesre" localSheetId="5" hidden="1">{#N/A,#N/A,FALSE,"Plan1";#N/A,#N/A,FALSE,"Plan2"}</definedName>
    <definedName name="asdesre" localSheetId="13" hidden="1">{#N/A,#N/A,FALSE,"Plan1";#N/A,#N/A,FALSE,"Plan2"}</definedName>
    <definedName name="asdesre" localSheetId="10" hidden="1">{#N/A,#N/A,FALSE,"Plan1";#N/A,#N/A,FALSE,"Plan2"}</definedName>
    <definedName name="asdesre" localSheetId="7" hidden="1">{#N/A,#N/A,FALSE,"Plan1";#N/A,#N/A,FALSE,"Plan2"}</definedName>
    <definedName name="asdesre" localSheetId="28" hidden="1">{#N/A,#N/A,FALSE,"Plan1";#N/A,#N/A,FALSE,"Plan2"}</definedName>
    <definedName name="asdesre" localSheetId="6" hidden="1">{#N/A,#N/A,FALSE,"Plan1";#N/A,#N/A,FALSE,"Plan2"}</definedName>
    <definedName name="asdesre" localSheetId="0" hidden="1">{#N/A,#N/A,FALSE,"Plan1";#N/A,#N/A,FALSE,"Plan2"}</definedName>
    <definedName name="asdesre" localSheetId="14" hidden="1">{#N/A,#N/A,FALSE,"Plan1";#N/A,#N/A,FALSE,"Plan2"}</definedName>
    <definedName name="asdesre" localSheetId="22" hidden="1">{#N/A,#N/A,FALSE,"Plan1";#N/A,#N/A,FALSE,"Plan2"}</definedName>
    <definedName name="asdesre" hidden="1">{#N/A,#N/A,FALSE,"Plan1";#N/A,#N/A,FALSE,"Plan2"}</definedName>
    <definedName name="asdewr" localSheetId="16" hidden="1">{#N/A,#N/A,FALSE,"Plan1";#N/A,#N/A,FALSE,"Plan2"}</definedName>
    <definedName name="asdewr" localSheetId="3" hidden="1">{#N/A,#N/A,FALSE,"Plan1";#N/A,#N/A,FALSE,"Plan2"}</definedName>
    <definedName name="asdewr" localSheetId="21" hidden="1">{#N/A,#N/A,FALSE,"Plan1";#N/A,#N/A,FALSE,"Plan2"}</definedName>
    <definedName name="asdewr" localSheetId="20" hidden="1">{#N/A,#N/A,FALSE,"Plan1";#N/A,#N/A,FALSE,"Plan2"}</definedName>
    <definedName name="asdewr" localSheetId="5" hidden="1">{#N/A,#N/A,FALSE,"Plan1";#N/A,#N/A,FALSE,"Plan2"}</definedName>
    <definedName name="asdewr" localSheetId="13" hidden="1">{#N/A,#N/A,FALSE,"Plan1";#N/A,#N/A,FALSE,"Plan2"}</definedName>
    <definedName name="asdewr" localSheetId="10" hidden="1">{#N/A,#N/A,FALSE,"Plan1";#N/A,#N/A,FALSE,"Plan2"}</definedName>
    <definedName name="asdewr" localSheetId="7" hidden="1">{#N/A,#N/A,FALSE,"Plan1";#N/A,#N/A,FALSE,"Plan2"}</definedName>
    <definedName name="asdewr" localSheetId="28" hidden="1">{#N/A,#N/A,FALSE,"Plan1";#N/A,#N/A,FALSE,"Plan2"}</definedName>
    <definedName name="asdewr" localSheetId="6" hidden="1">{#N/A,#N/A,FALSE,"Plan1";#N/A,#N/A,FALSE,"Plan2"}</definedName>
    <definedName name="asdewr" localSheetId="0" hidden="1">{#N/A,#N/A,FALSE,"Plan1";#N/A,#N/A,FALSE,"Plan2"}</definedName>
    <definedName name="asdewr" localSheetId="14" hidden="1">{#N/A,#N/A,FALSE,"Plan1";#N/A,#N/A,FALSE,"Plan2"}</definedName>
    <definedName name="asdewr" localSheetId="22" hidden="1">{#N/A,#N/A,FALSE,"Plan1";#N/A,#N/A,FALSE,"Plan2"}</definedName>
    <definedName name="asdewr" hidden="1">{#N/A,#N/A,FALSE,"Plan1";#N/A,#N/A,FALSE,"Plan2"}</definedName>
    <definedName name="ASDFASDFA"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hidden="1">{TRUE,TRUE,-1.25,-15.5,604.5,366.75,FALSE,FALSE,TRUE,TRUE,0,1,#N/A,1,#N/A,9.0125,24.4117647058824,1,FALSE,FALSE,3,TRUE,1,FALSE,100,"Swvu.PLANILHA2.","ACwvu.PLANILHA2.",#N/A,FALSE,FALSE,0.787401575,0.34,0.46,0.5,1,"","",FALSE,FALSE,FALSE,FALSE,1,#N/A,1,1,FALSE,FALSE,#N/A,#N/A,FALSE,FALSE,FALSE,9,65532,65532,FALSE,FALSE,TRUE,TRUE,TRUE}</definedName>
    <definedName name="asdfs" localSheetId="16" hidden="1">{#N/A,#N/A,FALSE,"Plan1";#N/A,#N/A,FALSE,"Plan2"}</definedName>
    <definedName name="asdfs" localSheetId="3" hidden="1">{#N/A,#N/A,FALSE,"Plan1";#N/A,#N/A,FALSE,"Plan2"}</definedName>
    <definedName name="asdfs" localSheetId="21" hidden="1">{#N/A,#N/A,FALSE,"Plan1";#N/A,#N/A,FALSE,"Plan2"}</definedName>
    <definedName name="asdfs" localSheetId="20" hidden="1">{#N/A,#N/A,FALSE,"Plan1";#N/A,#N/A,FALSE,"Plan2"}</definedName>
    <definedName name="asdfs" localSheetId="5" hidden="1">{#N/A,#N/A,FALSE,"Plan1";#N/A,#N/A,FALSE,"Plan2"}</definedName>
    <definedName name="asdfs" localSheetId="13" hidden="1">{#N/A,#N/A,FALSE,"Plan1";#N/A,#N/A,FALSE,"Plan2"}</definedName>
    <definedName name="asdfs" localSheetId="10" hidden="1">{#N/A,#N/A,FALSE,"Plan1";#N/A,#N/A,FALSE,"Plan2"}</definedName>
    <definedName name="asdfs" localSheetId="7" hidden="1">{#N/A,#N/A,FALSE,"Plan1";#N/A,#N/A,FALSE,"Plan2"}</definedName>
    <definedName name="asdfs" localSheetId="28" hidden="1">{#N/A,#N/A,FALSE,"Plan1";#N/A,#N/A,FALSE,"Plan2"}</definedName>
    <definedName name="asdfs" localSheetId="6" hidden="1">{#N/A,#N/A,FALSE,"Plan1";#N/A,#N/A,FALSE,"Plan2"}</definedName>
    <definedName name="asdfs" localSheetId="0" hidden="1">{#N/A,#N/A,FALSE,"Plan1";#N/A,#N/A,FALSE,"Plan2"}</definedName>
    <definedName name="asdfs" localSheetId="14" hidden="1">{#N/A,#N/A,FALSE,"Plan1";#N/A,#N/A,FALSE,"Plan2"}</definedName>
    <definedName name="asdfs" localSheetId="22" hidden="1">{#N/A,#N/A,FALSE,"Plan1";#N/A,#N/A,FALSE,"Plan2"}</definedName>
    <definedName name="asdfs" hidden="1">{#N/A,#N/A,FALSE,"Plan1";#N/A,#N/A,FALSE,"Plan2"}</definedName>
    <definedName name="asdg" localSheetId="16" hidden="1">{#N/A,#N/A,FALSE,"Plan1";#N/A,#N/A,FALSE,"Plan2"}</definedName>
    <definedName name="asdg" localSheetId="3" hidden="1">{#N/A,#N/A,FALSE,"Plan1";#N/A,#N/A,FALSE,"Plan2"}</definedName>
    <definedName name="asdg" localSheetId="21" hidden="1">{#N/A,#N/A,FALSE,"Plan1";#N/A,#N/A,FALSE,"Plan2"}</definedName>
    <definedName name="asdg" localSheetId="20" hidden="1">{#N/A,#N/A,FALSE,"Plan1";#N/A,#N/A,FALSE,"Plan2"}</definedName>
    <definedName name="asdg" localSheetId="5" hidden="1">{#N/A,#N/A,FALSE,"Plan1";#N/A,#N/A,FALSE,"Plan2"}</definedName>
    <definedName name="asdg" localSheetId="13" hidden="1">{#N/A,#N/A,FALSE,"Plan1";#N/A,#N/A,FALSE,"Plan2"}</definedName>
    <definedName name="asdg" localSheetId="10" hidden="1">{#N/A,#N/A,FALSE,"Plan1";#N/A,#N/A,FALSE,"Plan2"}</definedName>
    <definedName name="asdg" localSheetId="7" hidden="1">{#N/A,#N/A,FALSE,"Plan1";#N/A,#N/A,FALSE,"Plan2"}</definedName>
    <definedName name="asdg" localSheetId="28" hidden="1">{#N/A,#N/A,FALSE,"Plan1";#N/A,#N/A,FALSE,"Plan2"}</definedName>
    <definedName name="asdg" localSheetId="6" hidden="1">{#N/A,#N/A,FALSE,"Plan1";#N/A,#N/A,FALSE,"Plan2"}</definedName>
    <definedName name="asdg" localSheetId="0" hidden="1">{#N/A,#N/A,FALSE,"Plan1";#N/A,#N/A,FALSE,"Plan2"}</definedName>
    <definedName name="asdg" localSheetId="14" hidden="1">{#N/A,#N/A,FALSE,"Plan1";#N/A,#N/A,FALSE,"Plan2"}</definedName>
    <definedName name="asdg" localSheetId="22" hidden="1">{#N/A,#N/A,FALSE,"Plan1";#N/A,#N/A,FALSE,"Plan2"}</definedName>
    <definedName name="asdg" hidden="1">{#N/A,#N/A,FALSE,"Plan1";#N/A,#N/A,FALSE,"Plan2"}</definedName>
    <definedName name="asdjksej" localSheetId="16" hidden="1">#REF!</definedName>
    <definedName name="asdjksej" localSheetId="3" hidden="1">#REF!</definedName>
    <definedName name="asdjksej" localSheetId="5" hidden="1">#REF!</definedName>
    <definedName name="asdjksej" localSheetId="10" hidden="1">#REF!</definedName>
    <definedName name="asdjksej" localSheetId="6" hidden="1">#REF!</definedName>
    <definedName name="asdjksej" localSheetId="0" hidden="1">#REF!</definedName>
    <definedName name="asdjksej" hidden="1">#REF!</definedName>
    <definedName name="asdked"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hidden="1">{TRUE,TRUE,-1.25,-15.5,604.5,366.75,FALSE,FALSE,TRUE,TRUE,0,1,#N/A,1,#N/A,9.0125,24.4117647058824,1,FALSE,FALSE,3,TRUE,1,FALSE,100,"Swvu.PLANILHA2.","ACwvu.PLANILHA2.",#N/A,FALSE,FALSE,0.787401575,0.34,0.46,0.5,1,"","",FALSE,FALSE,FALSE,FALSE,1,#N/A,1,1,FALSE,FALSE,#N/A,#N/A,FALSE,FALSE,FALSE,9,65532,65532,FALSE,FALSE,TRUE,TRUE,TRUE}</definedName>
    <definedName name="asdlas" localSheetId="16" hidden="1">{#N/A,#N/A,FALSE,"Plan1";#N/A,#N/A,FALSE,"Plan2"}</definedName>
    <definedName name="asdlas" localSheetId="3" hidden="1">{#N/A,#N/A,FALSE,"Plan1";#N/A,#N/A,FALSE,"Plan2"}</definedName>
    <definedName name="asdlas" localSheetId="21" hidden="1">{#N/A,#N/A,FALSE,"Plan1";#N/A,#N/A,FALSE,"Plan2"}</definedName>
    <definedName name="asdlas" localSheetId="20" hidden="1">{#N/A,#N/A,FALSE,"Plan1";#N/A,#N/A,FALSE,"Plan2"}</definedName>
    <definedName name="asdlas" localSheetId="5" hidden="1">{#N/A,#N/A,FALSE,"Plan1";#N/A,#N/A,FALSE,"Plan2"}</definedName>
    <definedName name="asdlas" localSheetId="13" hidden="1">{#N/A,#N/A,FALSE,"Plan1";#N/A,#N/A,FALSE,"Plan2"}</definedName>
    <definedName name="asdlas" localSheetId="10" hidden="1">{#N/A,#N/A,FALSE,"Plan1";#N/A,#N/A,FALSE,"Plan2"}</definedName>
    <definedName name="asdlas" localSheetId="7" hidden="1">{#N/A,#N/A,FALSE,"Plan1";#N/A,#N/A,FALSE,"Plan2"}</definedName>
    <definedName name="asdlas" localSheetId="28" hidden="1">{#N/A,#N/A,FALSE,"Plan1";#N/A,#N/A,FALSE,"Plan2"}</definedName>
    <definedName name="asdlas" localSheetId="6" hidden="1">{#N/A,#N/A,FALSE,"Plan1";#N/A,#N/A,FALSE,"Plan2"}</definedName>
    <definedName name="asdlas" localSheetId="0" hidden="1">{#N/A,#N/A,FALSE,"Plan1";#N/A,#N/A,FALSE,"Plan2"}</definedName>
    <definedName name="asdlas" localSheetId="14" hidden="1">{#N/A,#N/A,FALSE,"Plan1";#N/A,#N/A,FALSE,"Plan2"}</definedName>
    <definedName name="asdlas" localSheetId="22" hidden="1">{#N/A,#N/A,FALSE,"Plan1";#N/A,#N/A,FALSE,"Plan2"}</definedName>
    <definedName name="asdlas" hidden="1">{#N/A,#N/A,FALSE,"Plan1";#N/A,#N/A,FALSE,"Plan2"}</definedName>
    <definedName name="asdqwe" localSheetId="16" hidden="1">{#N/A,#N/A,FALSE,"Plan1";#N/A,#N/A,FALSE,"Plan2"}</definedName>
    <definedName name="asdqwe" localSheetId="3" hidden="1">{#N/A,#N/A,FALSE,"Plan1";#N/A,#N/A,FALSE,"Plan2"}</definedName>
    <definedName name="asdqwe" localSheetId="21" hidden="1">{#N/A,#N/A,FALSE,"Plan1";#N/A,#N/A,FALSE,"Plan2"}</definedName>
    <definedName name="asdqwe" localSheetId="20" hidden="1">{#N/A,#N/A,FALSE,"Plan1";#N/A,#N/A,FALSE,"Plan2"}</definedName>
    <definedName name="asdqwe" localSheetId="5" hidden="1">{#N/A,#N/A,FALSE,"Plan1";#N/A,#N/A,FALSE,"Plan2"}</definedName>
    <definedName name="asdqwe" localSheetId="13" hidden="1">{#N/A,#N/A,FALSE,"Plan1";#N/A,#N/A,FALSE,"Plan2"}</definedName>
    <definedName name="asdqwe" localSheetId="10" hidden="1">{#N/A,#N/A,FALSE,"Plan1";#N/A,#N/A,FALSE,"Plan2"}</definedName>
    <definedName name="asdqwe" localSheetId="7" hidden="1">{#N/A,#N/A,FALSE,"Plan1";#N/A,#N/A,FALSE,"Plan2"}</definedName>
    <definedName name="asdqwe" localSheetId="28" hidden="1">{#N/A,#N/A,FALSE,"Plan1";#N/A,#N/A,FALSE,"Plan2"}</definedName>
    <definedName name="asdqwe" localSheetId="6" hidden="1">{#N/A,#N/A,FALSE,"Plan1";#N/A,#N/A,FALSE,"Plan2"}</definedName>
    <definedName name="asdqwe" localSheetId="0" hidden="1">{#N/A,#N/A,FALSE,"Plan1";#N/A,#N/A,FALSE,"Plan2"}</definedName>
    <definedName name="asdqwe" localSheetId="14" hidden="1">{#N/A,#N/A,FALSE,"Plan1";#N/A,#N/A,FALSE,"Plan2"}</definedName>
    <definedName name="asdqwe" localSheetId="22" hidden="1">{#N/A,#N/A,FALSE,"Plan1";#N/A,#N/A,FALSE,"Plan2"}</definedName>
    <definedName name="asdqwe" hidden="1">{#N/A,#N/A,FALSE,"Plan1";#N/A,#N/A,FALSE,"Plan2"}</definedName>
    <definedName name="asdsa" localSheetId="16" hidden="1">{#N/A,#N/A,FALSE,"Plan1";#N/A,#N/A,FALSE,"Plan2"}</definedName>
    <definedName name="asdsa" localSheetId="3" hidden="1">{#N/A,#N/A,FALSE,"Plan1";#N/A,#N/A,FALSE,"Plan2"}</definedName>
    <definedName name="asdsa" localSheetId="21" hidden="1">{#N/A,#N/A,FALSE,"Plan1";#N/A,#N/A,FALSE,"Plan2"}</definedName>
    <definedName name="asdsa" localSheetId="20" hidden="1">{#N/A,#N/A,FALSE,"Plan1";#N/A,#N/A,FALSE,"Plan2"}</definedName>
    <definedName name="asdsa" localSheetId="5" hidden="1">{#N/A,#N/A,FALSE,"Plan1";#N/A,#N/A,FALSE,"Plan2"}</definedName>
    <definedName name="asdsa" localSheetId="13" hidden="1">{#N/A,#N/A,FALSE,"Plan1";#N/A,#N/A,FALSE,"Plan2"}</definedName>
    <definedName name="asdsa" localSheetId="10" hidden="1">{#N/A,#N/A,FALSE,"Plan1";#N/A,#N/A,FALSE,"Plan2"}</definedName>
    <definedName name="asdsa" localSheetId="7" hidden="1">{#N/A,#N/A,FALSE,"Plan1";#N/A,#N/A,FALSE,"Plan2"}</definedName>
    <definedName name="asdsa" localSheetId="28" hidden="1">{#N/A,#N/A,FALSE,"Plan1";#N/A,#N/A,FALSE,"Plan2"}</definedName>
    <definedName name="asdsa" localSheetId="6" hidden="1">{#N/A,#N/A,FALSE,"Plan1";#N/A,#N/A,FALSE,"Plan2"}</definedName>
    <definedName name="asdsa" localSheetId="0" hidden="1">{#N/A,#N/A,FALSE,"Plan1";#N/A,#N/A,FALSE,"Plan2"}</definedName>
    <definedName name="asdsa" localSheetId="14" hidden="1">{#N/A,#N/A,FALSE,"Plan1";#N/A,#N/A,FALSE,"Plan2"}</definedName>
    <definedName name="asdsa" localSheetId="22" hidden="1">{#N/A,#N/A,FALSE,"Plan1";#N/A,#N/A,FALSE,"Plan2"}</definedName>
    <definedName name="asdsa" hidden="1">{#N/A,#N/A,FALSE,"Plan1";#N/A,#N/A,FALSE,"Plan2"}</definedName>
    <definedName name="asdser" localSheetId="16" hidden="1">{#N/A,#N/A,FALSE,"Plan1";#N/A,#N/A,FALSE,"Plan2"}</definedName>
    <definedName name="asdser" localSheetId="3" hidden="1">{#N/A,#N/A,FALSE,"Plan1";#N/A,#N/A,FALSE,"Plan2"}</definedName>
    <definedName name="asdser" localSheetId="21" hidden="1">{#N/A,#N/A,FALSE,"Plan1";#N/A,#N/A,FALSE,"Plan2"}</definedName>
    <definedName name="asdser" localSheetId="20" hidden="1">{#N/A,#N/A,FALSE,"Plan1";#N/A,#N/A,FALSE,"Plan2"}</definedName>
    <definedName name="asdser" localSheetId="5" hidden="1">{#N/A,#N/A,FALSE,"Plan1";#N/A,#N/A,FALSE,"Plan2"}</definedName>
    <definedName name="asdser" localSheetId="13" hidden="1">{#N/A,#N/A,FALSE,"Plan1";#N/A,#N/A,FALSE,"Plan2"}</definedName>
    <definedName name="asdser" localSheetId="10" hidden="1">{#N/A,#N/A,FALSE,"Plan1";#N/A,#N/A,FALSE,"Plan2"}</definedName>
    <definedName name="asdser" localSheetId="7" hidden="1">{#N/A,#N/A,FALSE,"Plan1";#N/A,#N/A,FALSE,"Plan2"}</definedName>
    <definedName name="asdser" localSheetId="28" hidden="1">{#N/A,#N/A,FALSE,"Plan1";#N/A,#N/A,FALSE,"Plan2"}</definedName>
    <definedName name="asdser" localSheetId="6" hidden="1">{#N/A,#N/A,FALSE,"Plan1";#N/A,#N/A,FALSE,"Plan2"}</definedName>
    <definedName name="asdser" localSheetId="0" hidden="1">{#N/A,#N/A,FALSE,"Plan1";#N/A,#N/A,FALSE,"Plan2"}</definedName>
    <definedName name="asdser" localSheetId="14" hidden="1">{#N/A,#N/A,FALSE,"Plan1";#N/A,#N/A,FALSE,"Plan2"}</definedName>
    <definedName name="asdser" localSheetId="22" hidden="1">{#N/A,#N/A,FALSE,"Plan1";#N/A,#N/A,FALSE,"Plan2"}</definedName>
    <definedName name="asdser" hidden="1">{#N/A,#N/A,FALSE,"Plan1";#N/A,#N/A,FALSE,"Plan2"}</definedName>
    <definedName name="asdwef" localSheetId="16" hidden="1">{#N/A,#N/A,FALSE,"Plan1";#N/A,#N/A,FALSE,"Plan2"}</definedName>
    <definedName name="asdwef" localSheetId="3" hidden="1">{#N/A,#N/A,FALSE,"Plan1";#N/A,#N/A,FALSE,"Plan2"}</definedName>
    <definedName name="asdwef" localSheetId="21" hidden="1">{#N/A,#N/A,FALSE,"Plan1";#N/A,#N/A,FALSE,"Plan2"}</definedName>
    <definedName name="asdwef" localSheetId="20" hidden="1">{#N/A,#N/A,FALSE,"Plan1";#N/A,#N/A,FALSE,"Plan2"}</definedName>
    <definedName name="asdwef" localSheetId="5" hidden="1">{#N/A,#N/A,FALSE,"Plan1";#N/A,#N/A,FALSE,"Plan2"}</definedName>
    <definedName name="asdwef" localSheetId="13" hidden="1">{#N/A,#N/A,FALSE,"Plan1";#N/A,#N/A,FALSE,"Plan2"}</definedName>
    <definedName name="asdwef" localSheetId="10" hidden="1">{#N/A,#N/A,FALSE,"Plan1";#N/A,#N/A,FALSE,"Plan2"}</definedName>
    <definedName name="asdwef" localSheetId="7" hidden="1">{#N/A,#N/A,FALSE,"Plan1";#N/A,#N/A,FALSE,"Plan2"}</definedName>
    <definedName name="asdwef" localSheetId="28" hidden="1">{#N/A,#N/A,FALSE,"Plan1";#N/A,#N/A,FALSE,"Plan2"}</definedName>
    <definedName name="asdwef" localSheetId="6" hidden="1">{#N/A,#N/A,FALSE,"Plan1";#N/A,#N/A,FALSE,"Plan2"}</definedName>
    <definedName name="asdwef" localSheetId="0" hidden="1">{#N/A,#N/A,FALSE,"Plan1";#N/A,#N/A,FALSE,"Plan2"}</definedName>
    <definedName name="asdwef" localSheetId="14" hidden="1">{#N/A,#N/A,FALSE,"Plan1";#N/A,#N/A,FALSE,"Plan2"}</definedName>
    <definedName name="asdwef" localSheetId="22" hidden="1">{#N/A,#N/A,FALSE,"Plan1";#N/A,#N/A,FALSE,"Plan2"}</definedName>
    <definedName name="asdwef" hidden="1">{#N/A,#N/A,FALSE,"Plan1";#N/A,#N/A,FALSE,"Plan2"}</definedName>
    <definedName name="aseiuw" localSheetId="16" hidden="1">#REF!</definedName>
    <definedName name="aseiuw" localSheetId="3" hidden="1">#REF!</definedName>
    <definedName name="aseiuw" localSheetId="5" hidden="1">#REF!</definedName>
    <definedName name="aseiuw" localSheetId="10" hidden="1">#REF!</definedName>
    <definedName name="aseiuw" localSheetId="6" hidden="1">#REF!</definedName>
    <definedName name="aseiuw" localSheetId="0" hidden="1">#REF!</definedName>
    <definedName name="aseiuw" hidden="1">#REF!</definedName>
    <definedName name="ASET" localSheetId="16" hidden="1">{#N/A,#N/A,FALSE,"Plan1";#N/A,#N/A,FALSE,"Plan2"}</definedName>
    <definedName name="ASET" localSheetId="3" hidden="1">{#N/A,#N/A,FALSE,"Plan1";#N/A,#N/A,FALSE,"Plan2"}</definedName>
    <definedName name="ASET" localSheetId="21" hidden="1">{#N/A,#N/A,FALSE,"Plan1";#N/A,#N/A,FALSE,"Plan2"}</definedName>
    <definedName name="ASET" localSheetId="20" hidden="1">{#N/A,#N/A,FALSE,"Plan1";#N/A,#N/A,FALSE,"Plan2"}</definedName>
    <definedName name="ASET" localSheetId="5" hidden="1">{#N/A,#N/A,FALSE,"Plan1";#N/A,#N/A,FALSE,"Plan2"}</definedName>
    <definedName name="ASET" localSheetId="13" hidden="1">{#N/A,#N/A,FALSE,"Plan1";#N/A,#N/A,FALSE,"Plan2"}</definedName>
    <definedName name="ASET" localSheetId="10" hidden="1">{#N/A,#N/A,FALSE,"Plan1";#N/A,#N/A,FALSE,"Plan2"}</definedName>
    <definedName name="ASET" localSheetId="7" hidden="1">{#N/A,#N/A,FALSE,"Plan1";#N/A,#N/A,FALSE,"Plan2"}</definedName>
    <definedName name="ASET" localSheetId="28" hidden="1">{#N/A,#N/A,FALSE,"Plan1";#N/A,#N/A,FALSE,"Plan2"}</definedName>
    <definedName name="ASET" localSheetId="6" hidden="1">{#N/A,#N/A,FALSE,"Plan1";#N/A,#N/A,FALSE,"Plan2"}</definedName>
    <definedName name="ASET" localSheetId="0" hidden="1">{#N/A,#N/A,FALSE,"Plan1";#N/A,#N/A,FALSE,"Plan2"}</definedName>
    <definedName name="ASET" localSheetId="14" hidden="1">{#N/A,#N/A,FALSE,"Plan1";#N/A,#N/A,FALSE,"Plan2"}</definedName>
    <definedName name="ASET" localSheetId="22" hidden="1">{#N/A,#N/A,FALSE,"Plan1";#N/A,#N/A,FALSE,"Plan2"}</definedName>
    <definedName name="ASET" hidden="1">{#N/A,#N/A,FALSE,"Plan1";#N/A,#N/A,FALSE,"Plan2"}</definedName>
    <definedName name="asfDSF" localSheetId="16" hidden="1">{#N/A,#N/A,FALSE,"Plan1";#N/A,#N/A,FALSE,"Plan2"}</definedName>
    <definedName name="asfDSF" localSheetId="3" hidden="1">{#N/A,#N/A,FALSE,"Plan1";#N/A,#N/A,FALSE,"Plan2"}</definedName>
    <definedName name="asfDSF" localSheetId="21" hidden="1">{#N/A,#N/A,FALSE,"Plan1";#N/A,#N/A,FALSE,"Plan2"}</definedName>
    <definedName name="asfDSF" localSheetId="20" hidden="1">{#N/A,#N/A,FALSE,"Plan1";#N/A,#N/A,FALSE,"Plan2"}</definedName>
    <definedName name="asfDSF" localSheetId="5" hidden="1">{#N/A,#N/A,FALSE,"Plan1";#N/A,#N/A,FALSE,"Plan2"}</definedName>
    <definedName name="asfDSF" localSheetId="13" hidden="1">{#N/A,#N/A,FALSE,"Plan1";#N/A,#N/A,FALSE,"Plan2"}</definedName>
    <definedName name="asfDSF" localSheetId="10" hidden="1">{#N/A,#N/A,FALSE,"Plan1";#N/A,#N/A,FALSE,"Plan2"}</definedName>
    <definedName name="asfDSF" localSheetId="7" hidden="1">{#N/A,#N/A,FALSE,"Plan1";#N/A,#N/A,FALSE,"Plan2"}</definedName>
    <definedName name="asfDSF" localSheetId="28" hidden="1">{#N/A,#N/A,FALSE,"Plan1";#N/A,#N/A,FALSE,"Plan2"}</definedName>
    <definedName name="asfDSF" localSheetId="6" hidden="1">{#N/A,#N/A,FALSE,"Plan1";#N/A,#N/A,FALSE,"Plan2"}</definedName>
    <definedName name="asfDSF" localSheetId="0" hidden="1">{#N/A,#N/A,FALSE,"Plan1";#N/A,#N/A,FALSE,"Plan2"}</definedName>
    <definedName name="asfDSF" localSheetId="14" hidden="1">{#N/A,#N/A,FALSE,"Plan1";#N/A,#N/A,FALSE,"Plan2"}</definedName>
    <definedName name="asfDSF" localSheetId="22" hidden="1">{#N/A,#N/A,FALSE,"Plan1";#N/A,#N/A,FALSE,"Plan2"}</definedName>
    <definedName name="asfDSF" hidden="1">{#N/A,#N/A,FALSE,"Plan1";#N/A,#N/A,FALSE,"Plan2"}</definedName>
    <definedName name="ASFERTE" localSheetId="16" hidden="1">{#N/A,#N/A,FALSE,"Plan1";#N/A,#N/A,FALSE,"Plan2"}</definedName>
    <definedName name="ASFERTE" localSheetId="3" hidden="1">{#N/A,#N/A,FALSE,"Plan1";#N/A,#N/A,FALSE,"Plan2"}</definedName>
    <definedName name="ASFERTE" localSheetId="21" hidden="1">{#N/A,#N/A,FALSE,"Plan1";#N/A,#N/A,FALSE,"Plan2"}</definedName>
    <definedName name="ASFERTE" localSheetId="20" hidden="1">{#N/A,#N/A,FALSE,"Plan1";#N/A,#N/A,FALSE,"Plan2"}</definedName>
    <definedName name="ASFERTE" localSheetId="5" hidden="1">{#N/A,#N/A,FALSE,"Plan1";#N/A,#N/A,FALSE,"Plan2"}</definedName>
    <definedName name="ASFERTE" localSheetId="13" hidden="1">{#N/A,#N/A,FALSE,"Plan1";#N/A,#N/A,FALSE,"Plan2"}</definedName>
    <definedName name="ASFERTE" localSheetId="10" hidden="1">{#N/A,#N/A,FALSE,"Plan1";#N/A,#N/A,FALSE,"Plan2"}</definedName>
    <definedName name="ASFERTE" localSheetId="7" hidden="1">{#N/A,#N/A,FALSE,"Plan1";#N/A,#N/A,FALSE,"Plan2"}</definedName>
    <definedName name="ASFERTE" localSheetId="28" hidden="1">{#N/A,#N/A,FALSE,"Plan1";#N/A,#N/A,FALSE,"Plan2"}</definedName>
    <definedName name="ASFERTE" localSheetId="6" hidden="1">{#N/A,#N/A,FALSE,"Plan1";#N/A,#N/A,FALSE,"Plan2"}</definedName>
    <definedName name="ASFERTE" localSheetId="0" hidden="1">{#N/A,#N/A,FALSE,"Plan1";#N/A,#N/A,FALSE,"Plan2"}</definedName>
    <definedName name="ASFERTE" localSheetId="14" hidden="1">{#N/A,#N/A,FALSE,"Plan1";#N/A,#N/A,FALSE,"Plan2"}</definedName>
    <definedName name="ASFERTE" localSheetId="22" hidden="1">{#N/A,#N/A,FALSE,"Plan1";#N/A,#N/A,FALSE,"Plan2"}</definedName>
    <definedName name="ASFERTE" hidden="1">{#N/A,#N/A,FALSE,"Plan1";#N/A,#N/A,FALSE,"Plan2"}</definedName>
    <definedName name="asfl" localSheetId="16" hidden="1">{#N/A,#N/A,FALSE,"Plan1";#N/A,#N/A,FALSE,"Plan2"}</definedName>
    <definedName name="asfl" localSheetId="3" hidden="1">{#N/A,#N/A,FALSE,"Plan1";#N/A,#N/A,FALSE,"Plan2"}</definedName>
    <definedName name="asfl" localSheetId="21" hidden="1">{#N/A,#N/A,FALSE,"Plan1";#N/A,#N/A,FALSE,"Plan2"}</definedName>
    <definedName name="asfl" localSheetId="20" hidden="1">{#N/A,#N/A,FALSE,"Plan1";#N/A,#N/A,FALSE,"Plan2"}</definedName>
    <definedName name="asfl" localSheetId="5" hidden="1">{#N/A,#N/A,FALSE,"Plan1";#N/A,#N/A,FALSE,"Plan2"}</definedName>
    <definedName name="asfl" localSheetId="13" hidden="1">{#N/A,#N/A,FALSE,"Plan1";#N/A,#N/A,FALSE,"Plan2"}</definedName>
    <definedName name="asfl" localSheetId="10" hidden="1">{#N/A,#N/A,FALSE,"Plan1";#N/A,#N/A,FALSE,"Plan2"}</definedName>
    <definedName name="asfl" localSheetId="7" hidden="1">{#N/A,#N/A,FALSE,"Plan1";#N/A,#N/A,FALSE,"Plan2"}</definedName>
    <definedName name="asfl" localSheetId="28" hidden="1">{#N/A,#N/A,FALSE,"Plan1";#N/A,#N/A,FALSE,"Plan2"}</definedName>
    <definedName name="asfl" localSheetId="6" hidden="1">{#N/A,#N/A,FALSE,"Plan1";#N/A,#N/A,FALSE,"Plan2"}</definedName>
    <definedName name="asfl" localSheetId="0" hidden="1">{#N/A,#N/A,FALSE,"Plan1";#N/A,#N/A,FALSE,"Plan2"}</definedName>
    <definedName name="asfl" localSheetId="14" hidden="1">{#N/A,#N/A,FALSE,"Plan1";#N/A,#N/A,FALSE,"Plan2"}</definedName>
    <definedName name="asfl" localSheetId="22" hidden="1">{#N/A,#N/A,FALSE,"Plan1";#N/A,#N/A,FALSE,"Plan2"}</definedName>
    <definedName name="asfl" hidden="1">{#N/A,#N/A,FALSE,"Plan1";#N/A,#N/A,FALSE,"Plan2"}</definedName>
    <definedName name="asfsz" localSheetId="16" hidden="1">{#N/A,#N/A,FALSE,"Plan1";#N/A,#N/A,FALSE,"Plan2"}</definedName>
    <definedName name="asfsz" localSheetId="3" hidden="1">{#N/A,#N/A,FALSE,"Plan1";#N/A,#N/A,FALSE,"Plan2"}</definedName>
    <definedName name="asfsz" localSheetId="21" hidden="1">{#N/A,#N/A,FALSE,"Plan1";#N/A,#N/A,FALSE,"Plan2"}</definedName>
    <definedName name="asfsz" localSheetId="20" hidden="1">{#N/A,#N/A,FALSE,"Plan1";#N/A,#N/A,FALSE,"Plan2"}</definedName>
    <definedName name="asfsz" localSheetId="5" hidden="1">{#N/A,#N/A,FALSE,"Plan1";#N/A,#N/A,FALSE,"Plan2"}</definedName>
    <definedName name="asfsz" localSheetId="13" hidden="1">{#N/A,#N/A,FALSE,"Plan1";#N/A,#N/A,FALSE,"Plan2"}</definedName>
    <definedName name="asfsz" localSheetId="10" hidden="1">{#N/A,#N/A,FALSE,"Plan1";#N/A,#N/A,FALSE,"Plan2"}</definedName>
    <definedName name="asfsz" localSheetId="7" hidden="1">{#N/A,#N/A,FALSE,"Plan1";#N/A,#N/A,FALSE,"Plan2"}</definedName>
    <definedName name="asfsz" localSheetId="28" hidden="1">{#N/A,#N/A,FALSE,"Plan1";#N/A,#N/A,FALSE,"Plan2"}</definedName>
    <definedName name="asfsz" localSheetId="6" hidden="1">{#N/A,#N/A,FALSE,"Plan1";#N/A,#N/A,FALSE,"Plan2"}</definedName>
    <definedName name="asfsz" localSheetId="0" hidden="1">{#N/A,#N/A,FALSE,"Plan1";#N/A,#N/A,FALSE,"Plan2"}</definedName>
    <definedName name="asfsz" localSheetId="14" hidden="1">{#N/A,#N/A,FALSE,"Plan1";#N/A,#N/A,FALSE,"Plan2"}</definedName>
    <definedName name="asfsz" localSheetId="22" hidden="1">{#N/A,#N/A,FALSE,"Plan1";#N/A,#N/A,FALSE,"Plan2"}</definedName>
    <definedName name="asfsz" hidden="1">{#N/A,#N/A,FALSE,"Plan1";#N/A,#N/A,FALSE,"Plan2"}</definedName>
    <definedName name="askserf" localSheetId="16" hidden="1">{#N/A,#N/A,FALSE,"Plan1";#N/A,#N/A,FALSE,"Plan2"}</definedName>
    <definedName name="askserf" localSheetId="3" hidden="1">{#N/A,#N/A,FALSE,"Plan1";#N/A,#N/A,FALSE,"Plan2"}</definedName>
    <definedName name="askserf" localSheetId="21" hidden="1">{#N/A,#N/A,FALSE,"Plan1";#N/A,#N/A,FALSE,"Plan2"}</definedName>
    <definedName name="askserf" localSheetId="20" hidden="1">{#N/A,#N/A,FALSE,"Plan1";#N/A,#N/A,FALSE,"Plan2"}</definedName>
    <definedName name="askserf" localSheetId="5" hidden="1">{#N/A,#N/A,FALSE,"Plan1";#N/A,#N/A,FALSE,"Plan2"}</definedName>
    <definedName name="askserf" localSheetId="13" hidden="1">{#N/A,#N/A,FALSE,"Plan1";#N/A,#N/A,FALSE,"Plan2"}</definedName>
    <definedName name="askserf" localSheetId="10" hidden="1">{#N/A,#N/A,FALSE,"Plan1";#N/A,#N/A,FALSE,"Plan2"}</definedName>
    <definedName name="askserf" localSheetId="7" hidden="1">{#N/A,#N/A,FALSE,"Plan1";#N/A,#N/A,FALSE,"Plan2"}</definedName>
    <definedName name="askserf" localSheetId="28" hidden="1">{#N/A,#N/A,FALSE,"Plan1";#N/A,#N/A,FALSE,"Plan2"}</definedName>
    <definedName name="askserf" localSheetId="6" hidden="1">{#N/A,#N/A,FALSE,"Plan1";#N/A,#N/A,FALSE,"Plan2"}</definedName>
    <definedName name="askserf" localSheetId="0" hidden="1">{#N/A,#N/A,FALSE,"Plan1";#N/A,#N/A,FALSE,"Plan2"}</definedName>
    <definedName name="askserf" localSheetId="14" hidden="1">{#N/A,#N/A,FALSE,"Plan1";#N/A,#N/A,FALSE,"Plan2"}</definedName>
    <definedName name="askserf" localSheetId="22" hidden="1">{#N/A,#N/A,FALSE,"Plan1";#N/A,#N/A,FALSE,"Plan2"}</definedName>
    <definedName name="askserf" hidden="1">{#N/A,#N/A,FALSE,"Plan1";#N/A,#N/A,FALSE,"Plan2"}</definedName>
    <definedName name="ASSFSDF" localSheetId="16" hidden="1">{#N/A,#N/A,FALSE,"Plan1";#N/A,#N/A,FALSE,"Plan2"}</definedName>
    <definedName name="ASSFSDF" localSheetId="3" hidden="1">{#N/A,#N/A,FALSE,"Plan1";#N/A,#N/A,FALSE,"Plan2"}</definedName>
    <definedName name="ASSFSDF" localSheetId="21" hidden="1">{#N/A,#N/A,FALSE,"Plan1";#N/A,#N/A,FALSE,"Plan2"}</definedName>
    <definedName name="ASSFSDF" localSheetId="20" hidden="1">{#N/A,#N/A,FALSE,"Plan1";#N/A,#N/A,FALSE,"Plan2"}</definedName>
    <definedName name="ASSFSDF" localSheetId="5" hidden="1">{#N/A,#N/A,FALSE,"Plan1";#N/A,#N/A,FALSE,"Plan2"}</definedName>
    <definedName name="ASSFSDF" localSheetId="13" hidden="1">{#N/A,#N/A,FALSE,"Plan1";#N/A,#N/A,FALSE,"Plan2"}</definedName>
    <definedName name="ASSFSDF" localSheetId="10" hidden="1">{#N/A,#N/A,FALSE,"Plan1";#N/A,#N/A,FALSE,"Plan2"}</definedName>
    <definedName name="ASSFSDF" localSheetId="7" hidden="1">{#N/A,#N/A,FALSE,"Plan1";#N/A,#N/A,FALSE,"Plan2"}</definedName>
    <definedName name="ASSFSDF" localSheetId="28" hidden="1">{#N/A,#N/A,FALSE,"Plan1";#N/A,#N/A,FALSE,"Plan2"}</definedName>
    <definedName name="ASSFSDF" localSheetId="6" hidden="1">{#N/A,#N/A,FALSE,"Plan1";#N/A,#N/A,FALSE,"Plan2"}</definedName>
    <definedName name="ASSFSDF" localSheetId="0" hidden="1">{#N/A,#N/A,FALSE,"Plan1";#N/A,#N/A,FALSE,"Plan2"}</definedName>
    <definedName name="ASSFSDF" localSheetId="14" hidden="1">{#N/A,#N/A,FALSE,"Plan1";#N/A,#N/A,FALSE,"Plan2"}</definedName>
    <definedName name="ASSFSDF" localSheetId="22" hidden="1">{#N/A,#N/A,FALSE,"Plan1";#N/A,#N/A,FALSE,"Plan2"}</definedName>
    <definedName name="ASSFSDF" hidden="1">{#N/A,#N/A,FALSE,"Plan1";#N/A,#N/A,FALSE,"Plan2"}</definedName>
    <definedName name="asw" localSheetId="16" hidden="1">{#N/A,#N/A,FALSE,"Plan1";#N/A,#N/A,FALSE,"Plan2"}</definedName>
    <definedName name="asw" localSheetId="3" hidden="1">{#N/A,#N/A,FALSE,"Plan1";#N/A,#N/A,FALSE,"Plan2"}</definedName>
    <definedName name="asw" localSheetId="21" hidden="1">{#N/A,#N/A,FALSE,"Plan1";#N/A,#N/A,FALSE,"Plan2"}</definedName>
    <definedName name="asw" localSheetId="20" hidden="1">{#N/A,#N/A,FALSE,"Plan1";#N/A,#N/A,FALSE,"Plan2"}</definedName>
    <definedName name="asw" localSheetId="5" hidden="1">{#N/A,#N/A,FALSE,"Plan1";#N/A,#N/A,FALSE,"Plan2"}</definedName>
    <definedName name="asw" localSheetId="13" hidden="1">{#N/A,#N/A,FALSE,"Plan1";#N/A,#N/A,FALSE,"Plan2"}</definedName>
    <definedName name="asw" localSheetId="10" hidden="1">{#N/A,#N/A,FALSE,"Plan1";#N/A,#N/A,FALSE,"Plan2"}</definedName>
    <definedName name="asw" localSheetId="7" hidden="1">{#N/A,#N/A,FALSE,"Plan1";#N/A,#N/A,FALSE,"Plan2"}</definedName>
    <definedName name="asw" localSheetId="28" hidden="1">{#N/A,#N/A,FALSE,"Plan1";#N/A,#N/A,FALSE,"Plan2"}</definedName>
    <definedName name="asw" localSheetId="6" hidden="1">{#N/A,#N/A,FALSE,"Plan1";#N/A,#N/A,FALSE,"Plan2"}</definedName>
    <definedName name="asw" localSheetId="0" hidden="1">{#N/A,#N/A,FALSE,"Plan1";#N/A,#N/A,FALSE,"Plan2"}</definedName>
    <definedName name="asw" localSheetId="14" hidden="1">{#N/A,#N/A,FALSE,"Plan1";#N/A,#N/A,FALSE,"Plan2"}</definedName>
    <definedName name="asw" localSheetId="22" hidden="1">{#N/A,#N/A,FALSE,"Plan1";#N/A,#N/A,FALSE,"Plan2"}</definedName>
    <definedName name="asw" hidden="1">{#N/A,#N/A,FALSE,"Plan1";#N/A,#N/A,FALSE,"Plan2"}</definedName>
    <definedName name="Até_Chaves" localSheetId="3">#REF!</definedName>
    <definedName name="Até_Chaves" localSheetId="10">#REF!</definedName>
    <definedName name="Até_Chaves" localSheetId="6">#REF!</definedName>
    <definedName name="Até_Chaves">#REF!</definedName>
    <definedName name="ATIVOS" localSheetId="16" hidden="1">{#N/A,#N/A,FALSE,"F-01"}</definedName>
    <definedName name="ATIVOS" localSheetId="3" hidden="1">{#N/A,#N/A,FALSE,"F-01"}</definedName>
    <definedName name="ATIVOS" localSheetId="21" hidden="1">{#N/A,#N/A,FALSE,"F-01"}</definedName>
    <definedName name="ATIVOS" localSheetId="20" hidden="1">{#N/A,#N/A,FALSE,"F-01"}</definedName>
    <definedName name="ATIVOS" localSheetId="5" hidden="1">{#N/A,#N/A,FALSE,"F-01"}</definedName>
    <definedName name="ATIVOS" localSheetId="13" hidden="1">{#N/A,#N/A,FALSE,"F-01"}</definedName>
    <definedName name="ATIVOS" localSheetId="10" hidden="1">{#N/A,#N/A,FALSE,"F-01"}</definedName>
    <definedName name="ATIVOS" localSheetId="7" hidden="1">{#N/A,#N/A,FALSE,"F-01"}</definedName>
    <definedName name="ATIVOS" localSheetId="28" hidden="1">{#N/A,#N/A,FALSE,"F-01"}</definedName>
    <definedName name="ATIVOS" localSheetId="6" hidden="1">{#N/A,#N/A,FALSE,"F-01"}</definedName>
    <definedName name="ATIVOS" localSheetId="0" hidden="1">{#N/A,#N/A,FALSE,"F-01"}</definedName>
    <definedName name="ATIVOS" localSheetId="14" hidden="1">{#N/A,#N/A,FALSE,"F-01"}</definedName>
    <definedName name="ATIVOS" localSheetId="22" hidden="1">{#N/A,#N/A,FALSE,"F-01"}</definedName>
    <definedName name="ATIVOS" hidden="1">{#N/A,#N/A,FALSE,"F-01"}</definedName>
    <definedName name="Ato" localSheetId="3">#REF!</definedName>
    <definedName name="Ato" localSheetId="10">#REF!</definedName>
    <definedName name="Ato" localSheetId="6">#REF!</definedName>
    <definedName name="Ato">#REF!</definedName>
    <definedName name="ATUAL" localSheetId="3">#REF!</definedName>
    <definedName name="ATUAL" localSheetId="10">#REF!</definedName>
    <definedName name="ATUAL" localSheetId="6">#REF!</definedName>
    <definedName name="ATUAL">#REF!</definedName>
    <definedName name="aux" localSheetId="16">#REF!</definedName>
    <definedName name="aux" localSheetId="3">#REF!</definedName>
    <definedName name="aux" localSheetId="1">#REF!</definedName>
    <definedName name="aux" localSheetId="10">#REF!</definedName>
    <definedName name="aux" localSheetId="24">#REF!</definedName>
    <definedName name="aux" localSheetId="6">#REF!</definedName>
    <definedName name="aux" localSheetId="0">#REF!</definedName>
    <definedName name="aux">#REF!</definedName>
    <definedName name="AUXILIO" localSheetId="3">#REF!</definedName>
    <definedName name="AUXILIO" localSheetId="10">#REF!</definedName>
    <definedName name="AUXILIO" localSheetId="6">#REF!</definedName>
    <definedName name="AUXILIO">#REF!</definedName>
    <definedName name="avulsos" localSheetId="3">#REF!</definedName>
    <definedName name="avulsos" localSheetId="10">#REF!</definedName>
    <definedName name="avulsos" localSheetId="6">#REF!</definedName>
    <definedName name="avulsos">#REF!</definedName>
    <definedName name="awdjw" localSheetId="16" hidden="1">{#N/A,#N/A,FALSE,"Plan1";#N/A,#N/A,FALSE,"Plan2"}</definedName>
    <definedName name="awdjw" localSheetId="3" hidden="1">{#N/A,#N/A,FALSE,"Plan1";#N/A,#N/A,FALSE,"Plan2"}</definedName>
    <definedName name="awdjw" localSheetId="21" hidden="1">{#N/A,#N/A,FALSE,"Plan1";#N/A,#N/A,FALSE,"Plan2"}</definedName>
    <definedName name="awdjw" localSheetId="20" hidden="1">{#N/A,#N/A,FALSE,"Plan1";#N/A,#N/A,FALSE,"Plan2"}</definedName>
    <definedName name="awdjw" localSheetId="5" hidden="1">{#N/A,#N/A,FALSE,"Plan1";#N/A,#N/A,FALSE,"Plan2"}</definedName>
    <definedName name="awdjw" localSheetId="13" hidden="1">{#N/A,#N/A,FALSE,"Plan1";#N/A,#N/A,FALSE,"Plan2"}</definedName>
    <definedName name="awdjw" localSheetId="10" hidden="1">{#N/A,#N/A,FALSE,"Plan1";#N/A,#N/A,FALSE,"Plan2"}</definedName>
    <definedName name="awdjw" localSheetId="7" hidden="1">{#N/A,#N/A,FALSE,"Plan1";#N/A,#N/A,FALSE,"Plan2"}</definedName>
    <definedName name="awdjw" localSheetId="28" hidden="1">{#N/A,#N/A,FALSE,"Plan1";#N/A,#N/A,FALSE,"Plan2"}</definedName>
    <definedName name="awdjw" localSheetId="6" hidden="1">{#N/A,#N/A,FALSE,"Plan1";#N/A,#N/A,FALSE,"Plan2"}</definedName>
    <definedName name="awdjw" localSheetId="0" hidden="1">{#N/A,#N/A,FALSE,"Plan1";#N/A,#N/A,FALSE,"Plan2"}</definedName>
    <definedName name="awdjw" localSheetId="14" hidden="1">{#N/A,#N/A,FALSE,"Plan1";#N/A,#N/A,FALSE,"Plan2"}</definedName>
    <definedName name="awdjw" localSheetId="22" hidden="1">{#N/A,#N/A,FALSE,"Plan1";#N/A,#N/A,FALSE,"Plan2"}</definedName>
    <definedName name="awdjw" hidden="1">{#N/A,#N/A,FALSE,"Plan1";#N/A,#N/A,FALSE,"Plan2"}</definedName>
    <definedName name="aweqw4" localSheetId="16" hidden="1">{#N/A,#N/A,FALSE,"Plan1";#N/A,#N/A,FALSE,"Plan2"}</definedName>
    <definedName name="aweqw4" localSheetId="3" hidden="1">{#N/A,#N/A,FALSE,"Plan1";#N/A,#N/A,FALSE,"Plan2"}</definedName>
    <definedName name="aweqw4" localSheetId="21" hidden="1">{#N/A,#N/A,FALSE,"Plan1";#N/A,#N/A,FALSE,"Plan2"}</definedName>
    <definedName name="aweqw4" localSheetId="20" hidden="1">{#N/A,#N/A,FALSE,"Plan1";#N/A,#N/A,FALSE,"Plan2"}</definedName>
    <definedName name="aweqw4" localSheetId="5" hidden="1">{#N/A,#N/A,FALSE,"Plan1";#N/A,#N/A,FALSE,"Plan2"}</definedName>
    <definedName name="aweqw4" localSheetId="13" hidden="1">{#N/A,#N/A,FALSE,"Plan1";#N/A,#N/A,FALSE,"Plan2"}</definedName>
    <definedName name="aweqw4" localSheetId="10" hidden="1">{#N/A,#N/A,FALSE,"Plan1";#N/A,#N/A,FALSE,"Plan2"}</definedName>
    <definedName name="aweqw4" localSheetId="7" hidden="1">{#N/A,#N/A,FALSE,"Plan1";#N/A,#N/A,FALSE,"Plan2"}</definedName>
    <definedName name="aweqw4" localSheetId="28" hidden="1">{#N/A,#N/A,FALSE,"Plan1";#N/A,#N/A,FALSE,"Plan2"}</definedName>
    <definedName name="aweqw4" localSheetId="6" hidden="1">{#N/A,#N/A,FALSE,"Plan1";#N/A,#N/A,FALSE,"Plan2"}</definedName>
    <definedName name="aweqw4" localSheetId="0" hidden="1">{#N/A,#N/A,FALSE,"Plan1";#N/A,#N/A,FALSE,"Plan2"}</definedName>
    <definedName name="aweqw4" localSheetId="14" hidden="1">{#N/A,#N/A,FALSE,"Plan1";#N/A,#N/A,FALSE,"Plan2"}</definedName>
    <definedName name="aweqw4" localSheetId="22" hidden="1">{#N/A,#N/A,FALSE,"Plan1";#N/A,#N/A,FALSE,"Plan2"}</definedName>
    <definedName name="aweqw4" hidden="1">{#N/A,#N/A,FALSE,"Plan1";#N/A,#N/A,FALSE,"Plan2"}</definedName>
    <definedName name="awssdwaer" localSheetId="16" hidden="1">{#N/A,#N/A,FALSE,"Plan1";#N/A,#N/A,FALSE,"Plan2"}</definedName>
    <definedName name="awssdwaer" localSheetId="3" hidden="1">{#N/A,#N/A,FALSE,"Plan1";#N/A,#N/A,FALSE,"Plan2"}</definedName>
    <definedName name="awssdwaer" localSheetId="21" hidden="1">{#N/A,#N/A,FALSE,"Plan1";#N/A,#N/A,FALSE,"Plan2"}</definedName>
    <definedName name="awssdwaer" localSheetId="20" hidden="1">{#N/A,#N/A,FALSE,"Plan1";#N/A,#N/A,FALSE,"Plan2"}</definedName>
    <definedName name="awssdwaer" localSheetId="5" hidden="1">{#N/A,#N/A,FALSE,"Plan1";#N/A,#N/A,FALSE,"Plan2"}</definedName>
    <definedName name="awssdwaer" localSheetId="13" hidden="1">{#N/A,#N/A,FALSE,"Plan1";#N/A,#N/A,FALSE,"Plan2"}</definedName>
    <definedName name="awssdwaer" localSheetId="10" hidden="1">{#N/A,#N/A,FALSE,"Plan1";#N/A,#N/A,FALSE,"Plan2"}</definedName>
    <definedName name="awssdwaer" localSheetId="7" hidden="1">{#N/A,#N/A,FALSE,"Plan1";#N/A,#N/A,FALSE,"Plan2"}</definedName>
    <definedName name="awssdwaer" localSheetId="28" hidden="1">{#N/A,#N/A,FALSE,"Plan1";#N/A,#N/A,FALSE,"Plan2"}</definedName>
    <definedName name="awssdwaer" localSheetId="6" hidden="1">{#N/A,#N/A,FALSE,"Plan1";#N/A,#N/A,FALSE,"Plan2"}</definedName>
    <definedName name="awssdwaer" localSheetId="0" hidden="1">{#N/A,#N/A,FALSE,"Plan1";#N/A,#N/A,FALSE,"Plan2"}</definedName>
    <definedName name="awssdwaer" localSheetId="14" hidden="1">{#N/A,#N/A,FALSE,"Plan1";#N/A,#N/A,FALSE,"Plan2"}</definedName>
    <definedName name="awssdwaer" localSheetId="22" hidden="1">{#N/A,#N/A,FALSE,"Plan1";#N/A,#N/A,FALSE,"Plan2"}</definedName>
    <definedName name="awssdwaer" hidden="1">{#N/A,#N/A,FALSE,"Plan1";#N/A,#N/A,FALSE,"Plan2"}</definedName>
    <definedName name="AZ" localSheetId="16" hidden="1">#REF!</definedName>
    <definedName name="AZ" localSheetId="3" hidden="1">#REF!</definedName>
    <definedName name="AZ" localSheetId="21" hidden="1">#REF!</definedName>
    <definedName name="AZ" localSheetId="5" hidden="1">#REF!</definedName>
    <definedName name="AZ" localSheetId="10" hidden="1">#REF!</definedName>
    <definedName name="AZ" localSheetId="6" hidden="1">#REF!</definedName>
    <definedName name="AZ" localSheetId="0" hidden="1">#REF!</definedName>
    <definedName name="AZ" hidden="1">#REF!</definedName>
    <definedName name="b" localSheetId="16" hidden="1">{#N/A,#N/A,FALSE,"Plan1";#N/A,#N/A,FALSE,"Plan2"}</definedName>
    <definedName name="b" localSheetId="3" hidden="1">{#N/A,#N/A,FALSE,"Plan1";#N/A,#N/A,FALSE,"Plan2"}</definedName>
    <definedName name="b" localSheetId="5" hidden="1">{#N/A,#N/A,FALSE,"Plan1";#N/A,#N/A,FALSE,"Plan2"}</definedName>
    <definedName name="b" localSheetId="13" hidden="1">{#N/A,#N/A,FALSE,"Plan1";#N/A,#N/A,FALSE,"Plan2"}</definedName>
    <definedName name="B" localSheetId="10">#REF!</definedName>
    <definedName name="b" localSheetId="6" hidden="1">{#N/A,#N/A,FALSE,"Plan1";#N/A,#N/A,FALSE,"Plan2"}</definedName>
    <definedName name="b" localSheetId="0" hidden="1">{#N/A,#N/A,FALSE,"Plan1";#N/A,#N/A,FALSE,"Plan2"}</definedName>
    <definedName name="B">#REF!</definedName>
    <definedName name="BA" localSheetId="3">#REF!</definedName>
    <definedName name="BA" localSheetId="5">#REF!</definedName>
    <definedName name="BA" localSheetId="13">#REF!</definedName>
    <definedName name="BA" localSheetId="10">#REF!</definedName>
    <definedName name="BA" localSheetId="6">#REF!</definedName>
    <definedName name="BA">#REF!</definedName>
    <definedName name="balão1">"AutoForma 17"</definedName>
    <definedName name="BANCO" localSheetId="3">#REF!</definedName>
    <definedName name="BANCO" localSheetId="10">#REF!</definedName>
    <definedName name="BANCO" localSheetId="6">#REF!</definedName>
    <definedName name="BANCO">#REF!</definedName>
    <definedName name="Banco_dados_IM" localSheetId="3">#REF!</definedName>
    <definedName name="Banco_dados_IM" localSheetId="10">#REF!</definedName>
    <definedName name="Banco_dados_IM" localSheetId="6">#REF!</definedName>
    <definedName name="Banco_dados_IM" localSheetId="30">#REF!</definedName>
    <definedName name="Banco_dados_IM" localSheetId="29">#REF!</definedName>
    <definedName name="Banco_dados_IM">#REF!</definedName>
    <definedName name="_xlnm.Database" localSheetId="10">#REF!</definedName>
    <definedName name="_xlnm.Database" localSheetId="6">#REF!</definedName>
    <definedName name="_xlnm.Database" localSheetId="30">#REF!</definedName>
    <definedName name="_xlnm.Database" localSheetId="29">#REF!</definedName>
    <definedName name="_xlnm.Database">#REF!</definedName>
    <definedName name="BANCO1" localSheetId="3">#REF!</definedName>
    <definedName name="BANCO1" localSheetId="10">#REF!</definedName>
    <definedName name="BANCO1" localSheetId="6">#REF!</definedName>
    <definedName name="BANCO1">#REF!</definedName>
    <definedName name="BANCO2" localSheetId="3">#REF!</definedName>
    <definedName name="BANCO2" localSheetId="10">#REF!</definedName>
    <definedName name="BANCO2" localSheetId="6">#REF!</definedName>
    <definedName name="BANCO2">#REF!</definedName>
    <definedName name="BANCO3" localSheetId="3">#REF!</definedName>
    <definedName name="BANCO3" localSheetId="10">#REF!</definedName>
    <definedName name="BANCO3" localSheetId="6">#REF!</definedName>
    <definedName name="BANCO3">#REF!</definedName>
    <definedName name="BANCO4" localSheetId="3">#REF!</definedName>
    <definedName name="BANCO4" localSheetId="10">#REF!</definedName>
    <definedName name="BANCO4" localSheetId="6">#REF!</definedName>
    <definedName name="BANCO4">#REF!</definedName>
    <definedName name="BASE" localSheetId="3">OFFSET(#REF!,0,0,COUNTA(#REF!)+1,5)</definedName>
    <definedName name="BASE" localSheetId="10">OFFSET(#REF!,0,0,COUNTA(#REF!)+1,5)</definedName>
    <definedName name="BASE" localSheetId="6">OFFSET(#REF!,0,0,COUNTA(#REF!)+1,5)</definedName>
    <definedName name="BASE">OFFSET(#REF!,0,0,COUNTA(#REF!)+1,5)</definedName>
    <definedName name="BASE_DE_DADOS_FLUXO_DE_CAIXA" localSheetId="3">OFFSET(#REF!,0,0,COUNTA(#REF!),COUNTA(#REF!))</definedName>
    <definedName name="BASE_DE_DADOS_FLUXO_DE_CAIXA" localSheetId="10">OFFSET(#REF!,0,0,COUNTA(#REF!),COUNTA(#REF!))</definedName>
    <definedName name="BASE_DE_DADOS_FLUXO_DE_CAIXA" localSheetId="6">OFFSET(#REF!,0,0,COUNTA(#REF!),COUNTA(#REF!))</definedName>
    <definedName name="BASE_DE_DADOS_FLUXO_DE_CAIXA">OFFSET(#REF!,0,0,COUNTA(#REF!),COUNTA(#REF!))</definedName>
    <definedName name="BASE_FL_CX_3S" localSheetId="3">OFFSET(#REF!,0,0,COUNTA(#REF!),COUNTA(#REF!))</definedName>
    <definedName name="BASE_FL_CX_3S" localSheetId="10">OFFSET(#REF!,0,0,COUNTA(#REF!),COUNTA(#REF!))</definedName>
    <definedName name="BASE_FL_CX_3S" localSheetId="6">OFFSET(#REF!,0,0,COUNTA(#REF!),COUNTA(#REF!))</definedName>
    <definedName name="BASE_FL_CX_3S">OFFSET(#REF!,0,0,COUNTA(#REF!),COUNTA(#REF!))</definedName>
    <definedName name="BASE_FLUXO_CAIXA_2017" localSheetId="3">OFFSET(#REF!,0,0,COUNTA(#REF!),COUNTA(#REF!))</definedName>
    <definedName name="BASE_FLUXO_CAIXA_2017" localSheetId="10">OFFSET(#REF!,0,0,COUNTA(#REF!),COUNTA(#REF!))</definedName>
    <definedName name="BASE_FLUXO_CAIXA_2017" localSheetId="6">OFFSET(#REF!,0,0,COUNTA(#REF!),COUNTA(#REF!))</definedName>
    <definedName name="BASE_FLUXO_CAIXA_2017">OFFSET(#REF!,0,0,COUNTA(#REF!),COUNTA(#REF!))</definedName>
    <definedName name="bb" localSheetId="3">#REF!</definedName>
    <definedName name="bb" localSheetId="10">#REF!</definedName>
    <definedName name="bb" localSheetId="6">#REF!</definedName>
    <definedName name="bb">#REF!</definedName>
    <definedName name="bbb" localSheetId="3">#REF!</definedName>
    <definedName name="bbb" localSheetId="10">#REF!</definedName>
    <definedName name="bbb" localSheetId="6">#REF!</definedName>
    <definedName name="bbb">#REF!</definedName>
    <definedName name="bbbbbbbbbbbbbbb" localSheetId="16" hidden="1">{"'Edit'!$A$1:$V$2277"}</definedName>
    <definedName name="bbbbbbbbbbbbbbb" localSheetId="3" hidden="1">{"'Edit'!$A$1:$V$2277"}</definedName>
    <definedName name="bbbbbbbbbbbbbbb" localSheetId="21" hidden="1">{"'Edit'!$A$1:$V$2277"}</definedName>
    <definedName name="bbbbbbbbbbbbbbb" localSheetId="20" hidden="1">{"'Edit'!$A$1:$V$2277"}</definedName>
    <definedName name="bbbbbbbbbbbbbbb" localSheetId="5" hidden="1">{"'Edit'!$A$1:$V$2277"}</definedName>
    <definedName name="bbbbbbbbbbbbbbb" localSheetId="13" hidden="1">{"'Edit'!$A$1:$V$2277"}</definedName>
    <definedName name="bbbbbbbbbbbbbbb" localSheetId="10" hidden="1">{"'Edit'!$A$1:$V$2277"}</definedName>
    <definedName name="bbbbbbbbbbbbbbb" localSheetId="7" hidden="1">{"'Edit'!$A$1:$V$2277"}</definedName>
    <definedName name="bbbbbbbbbbbbbbb" localSheetId="28" hidden="1">{"'Edit'!$A$1:$V$2277"}</definedName>
    <definedName name="bbbbbbbbbbbbbbb" localSheetId="6" hidden="1">{"'Edit'!$A$1:$V$2277"}</definedName>
    <definedName name="bbbbbbbbbbbbbbb" localSheetId="0" hidden="1">{"'Edit'!$A$1:$V$2277"}</definedName>
    <definedName name="bbbbbbbbbbbbbbb" localSheetId="14" hidden="1">{"'Edit'!$A$1:$V$2277"}</definedName>
    <definedName name="bbbbbbbbbbbbbbb" localSheetId="22" hidden="1">{"'Edit'!$A$1:$V$2277"}</definedName>
    <definedName name="bbbbbbbbbbbbbbb" hidden="1">{"'Edit'!$A$1:$V$2277"}</definedName>
    <definedName name="bchar10" hidden="1">#REF!</definedName>
    <definedName name="bchart1" hidden="1">#REF!</definedName>
    <definedName name="bchart11" hidden="1">#REF!</definedName>
    <definedName name="bchart12" hidden="1">#REF!</definedName>
    <definedName name="bchart13" hidden="1">#REF!</definedName>
    <definedName name="bchart14" hidden="1">#REF!</definedName>
    <definedName name="bchart15" hidden="1">#REF!</definedName>
    <definedName name="bchart16" hidden="1">#REF!</definedName>
    <definedName name="bchart17" hidden="1">#REF!</definedName>
    <definedName name="bchart18" hidden="1">#REF!</definedName>
    <definedName name="bchart19" hidden="1">#REF!</definedName>
    <definedName name="bchart2" hidden="1">#REF!</definedName>
    <definedName name="bchart20" hidden="1">#REF!</definedName>
    <definedName name="bchart21" hidden="1">#REF!</definedName>
    <definedName name="bchart22" hidden="1">#REF!</definedName>
    <definedName name="bchart23" hidden="1">#REF!</definedName>
    <definedName name="bchart24" hidden="1">#REF!</definedName>
    <definedName name="bchart25" hidden="1">#REF!</definedName>
    <definedName name="bchart26" hidden="1">#REF!</definedName>
    <definedName name="bchart27" hidden="1">#REF!</definedName>
    <definedName name="bchart28" hidden="1">#REF!</definedName>
    <definedName name="bchart29" hidden="1">#REF!</definedName>
    <definedName name="bchart3" hidden="1">#REF!</definedName>
    <definedName name="bchart30" hidden="1">#REF!</definedName>
    <definedName name="bchart31" hidden="1">#REF!</definedName>
    <definedName name="bchart32" hidden="1">#REF!</definedName>
    <definedName name="bchart4" hidden="1">#REF!</definedName>
    <definedName name="bchart5" hidden="1">#REF!</definedName>
    <definedName name="bchart6" hidden="1">#REF!</definedName>
    <definedName name="bchart7" hidden="1">#REF!</definedName>
    <definedName name="bchart8" hidden="1">#REF!</definedName>
    <definedName name="bchart9" hidden="1">#REF!</definedName>
    <definedName name="BD" localSheetId="3">#REF!</definedName>
    <definedName name="BD" localSheetId="10">#REF!</definedName>
    <definedName name="BD" localSheetId="6">#REF!</definedName>
    <definedName name="BD">#REF!</definedName>
    <definedName name="BDA" localSheetId="16">#REF!</definedName>
    <definedName name="BDA" localSheetId="3">#REF!</definedName>
    <definedName name="BDA" localSheetId="1">#REF!</definedName>
    <definedName name="BDA" localSheetId="10">#REF!</definedName>
    <definedName name="BDA" localSheetId="24">#REF!</definedName>
    <definedName name="BDA" localSheetId="6">#REF!</definedName>
    <definedName name="BDA" localSheetId="0">#REF!</definedName>
    <definedName name="BDA">#REF!</definedName>
    <definedName name="bdfjghf" localSheetId="16" hidden="1">{#N/A,#N/A,FALSE,"Plan1";#N/A,#N/A,FALSE,"Plan2"}</definedName>
    <definedName name="bdfjghf" localSheetId="3" hidden="1">{#N/A,#N/A,FALSE,"Plan1";#N/A,#N/A,FALSE,"Plan2"}</definedName>
    <definedName name="bdfjghf" localSheetId="21" hidden="1">{#N/A,#N/A,FALSE,"Plan1";#N/A,#N/A,FALSE,"Plan2"}</definedName>
    <definedName name="bdfjghf" localSheetId="20" hidden="1">{#N/A,#N/A,FALSE,"Plan1";#N/A,#N/A,FALSE,"Plan2"}</definedName>
    <definedName name="bdfjghf" localSheetId="5" hidden="1">{#N/A,#N/A,FALSE,"Plan1";#N/A,#N/A,FALSE,"Plan2"}</definedName>
    <definedName name="bdfjghf" localSheetId="13" hidden="1">{#N/A,#N/A,FALSE,"Plan1";#N/A,#N/A,FALSE,"Plan2"}</definedName>
    <definedName name="bdfjghf" localSheetId="10" hidden="1">{#N/A,#N/A,FALSE,"Plan1";#N/A,#N/A,FALSE,"Plan2"}</definedName>
    <definedName name="bdfjghf" localSheetId="7" hidden="1">{#N/A,#N/A,FALSE,"Plan1";#N/A,#N/A,FALSE,"Plan2"}</definedName>
    <definedName name="bdfjghf" localSheetId="28" hidden="1">{#N/A,#N/A,FALSE,"Plan1";#N/A,#N/A,FALSE,"Plan2"}</definedName>
    <definedName name="bdfjghf" localSheetId="6" hidden="1">{#N/A,#N/A,FALSE,"Plan1";#N/A,#N/A,FALSE,"Plan2"}</definedName>
    <definedName name="bdfjghf" localSheetId="0" hidden="1">{#N/A,#N/A,FALSE,"Plan1";#N/A,#N/A,FALSE,"Plan2"}</definedName>
    <definedName name="bdfjghf" localSheetId="14" hidden="1">{#N/A,#N/A,FALSE,"Plan1";#N/A,#N/A,FALSE,"Plan2"}</definedName>
    <definedName name="bdfjghf" localSheetId="22" hidden="1">{#N/A,#N/A,FALSE,"Plan1";#N/A,#N/A,FALSE,"Plan2"}</definedName>
    <definedName name="bdfjghf" hidden="1">{#N/A,#N/A,FALSE,"Plan1";#N/A,#N/A,FALSE,"Plan2"}</definedName>
    <definedName name="BDI" localSheetId="16">#REF!</definedName>
    <definedName name="BDI" localSheetId="3">#REF!</definedName>
    <definedName name="BDI" localSheetId="1">#REF!</definedName>
    <definedName name="BDI" localSheetId="5">#REF!</definedName>
    <definedName name="BDI" localSheetId="10">#REF!</definedName>
    <definedName name="BDI" localSheetId="24">#REF!</definedName>
    <definedName name="BDI" localSheetId="6">#REF!</definedName>
    <definedName name="BDI" localSheetId="0">#REF!</definedName>
    <definedName name="BDI">#REF!</definedName>
    <definedName name="bdzbfbdr" localSheetId="16" hidden="1">{#N/A,#N/A,FALSE,"Plan1";#N/A,#N/A,FALSE,"Plan2"}</definedName>
    <definedName name="bdzbfbdr" localSheetId="3" hidden="1">{#N/A,#N/A,FALSE,"Plan1";#N/A,#N/A,FALSE,"Plan2"}</definedName>
    <definedName name="bdzbfbdr" localSheetId="21" hidden="1">{#N/A,#N/A,FALSE,"Plan1";#N/A,#N/A,FALSE,"Plan2"}</definedName>
    <definedName name="bdzbfbdr" localSheetId="20" hidden="1">{#N/A,#N/A,FALSE,"Plan1";#N/A,#N/A,FALSE,"Plan2"}</definedName>
    <definedName name="bdzbfbdr" localSheetId="5" hidden="1">{#N/A,#N/A,FALSE,"Plan1";#N/A,#N/A,FALSE,"Plan2"}</definedName>
    <definedName name="bdzbfbdr" localSheetId="13" hidden="1">{#N/A,#N/A,FALSE,"Plan1";#N/A,#N/A,FALSE,"Plan2"}</definedName>
    <definedName name="bdzbfbdr" localSheetId="10" hidden="1">{#N/A,#N/A,FALSE,"Plan1";#N/A,#N/A,FALSE,"Plan2"}</definedName>
    <definedName name="bdzbfbdr" localSheetId="7" hidden="1">{#N/A,#N/A,FALSE,"Plan1";#N/A,#N/A,FALSE,"Plan2"}</definedName>
    <definedName name="bdzbfbdr" localSheetId="28" hidden="1">{#N/A,#N/A,FALSE,"Plan1";#N/A,#N/A,FALSE,"Plan2"}</definedName>
    <definedName name="bdzbfbdr" localSheetId="6" hidden="1">{#N/A,#N/A,FALSE,"Plan1";#N/A,#N/A,FALSE,"Plan2"}</definedName>
    <definedName name="bdzbfbdr" localSheetId="0" hidden="1">{#N/A,#N/A,FALSE,"Plan1";#N/A,#N/A,FALSE,"Plan2"}</definedName>
    <definedName name="bdzbfbdr" localSheetId="14" hidden="1">{#N/A,#N/A,FALSE,"Plan1";#N/A,#N/A,FALSE,"Plan2"}</definedName>
    <definedName name="bdzbfbdr" localSheetId="22" hidden="1">{#N/A,#N/A,FALSE,"Plan1";#N/A,#N/A,FALSE,"Plan2"}</definedName>
    <definedName name="bdzbfbdr" hidden="1">{#N/A,#N/A,FALSE,"Plan1";#N/A,#N/A,FALSE,"Plan2"}</definedName>
    <definedName name="be" localSheetId="3">#REF!</definedName>
    <definedName name="be" localSheetId="10">#REF!</definedName>
    <definedName name="be" localSheetId="6">#REF!</definedName>
    <definedName name="be">#REF!</definedName>
    <definedName name="bebqt" localSheetId="3">#REF!</definedName>
    <definedName name="bebqt" localSheetId="10">#REF!</definedName>
    <definedName name="bebqt" localSheetId="6">#REF!</definedName>
    <definedName name="bebqt">#REF!</definedName>
    <definedName name="bela_cdi" localSheetId="3">#REF!</definedName>
    <definedName name="bela_cdi" localSheetId="10">#REF!</definedName>
    <definedName name="bela_cdi" localSheetId="6">#REF!</definedName>
    <definedName name="bela_cdi">#REF!</definedName>
    <definedName name="bela_hist" localSheetId="3">#REF!</definedName>
    <definedName name="bela_hist" localSheetId="10">#REF!</definedName>
    <definedName name="bela_hist" localSheetId="6">#REF!</definedName>
    <definedName name="bela_hist">#REF!</definedName>
    <definedName name="bela_uss" localSheetId="3">#REF!</definedName>
    <definedName name="bela_uss" localSheetId="10">#REF!</definedName>
    <definedName name="bela_uss" localSheetId="6">#REF!</definedName>
    <definedName name="bela_uss">#REF!</definedName>
    <definedName name="bg" localSheetId="16" hidden="1">#REF!</definedName>
    <definedName name="bg" localSheetId="3" hidden="1">#REF!</definedName>
    <definedName name="bg" localSheetId="0" hidden="1">#REF!</definedName>
    <definedName name="bg" hidden="1">#REF!</definedName>
    <definedName name="BGG" localSheetId="16" hidden="1">{#N/A,#N/A,FALSE,"Plan1";#N/A,#N/A,FALSE,"Plan2"}</definedName>
    <definedName name="BGG" localSheetId="3" hidden="1">{#N/A,#N/A,FALSE,"Plan1";#N/A,#N/A,FALSE,"Plan2"}</definedName>
    <definedName name="BGG" localSheetId="21" hidden="1">{#N/A,#N/A,FALSE,"Plan1";#N/A,#N/A,FALSE,"Plan2"}</definedName>
    <definedName name="BGG" localSheetId="20" hidden="1">{#N/A,#N/A,FALSE,"Plan1";#N/A,#N/A,FALSE,"Plan2"}</definedName>
    <definedName name="BGG" localSheetId="5" hidden="1">{#N/A,#N/A,FALSE,"Plan1";#N/A,#N/A,FALSE,"Plan2"}</definedName>
    <definedName name="BGG" localSheetId="13" hidden="1">{#N/A,#N/A,FALSE,"Plan1";#N/A,#N/A,FALSE,"Plan2"}</definedName>
    <definedName name="BGG" localSheetId="10" hidden="1">{#N/A,#N/A,FALSE,"Plan1";#N/A,#N/A,FALSE,"Plan2"}</definedName>
    <definedName name="BGG" localSheetId="7" hidden="1">{#N/A,#N/A,FALSE,"Plan1";#N/A,#N/A,FALSE,"Plan2"}</definedName>
    <definedName name="BGG" localSheetId="28" hidden="1">{#N/A,#N/A,FALSE,"Plan1";#N/A,#N/A,FALSE,"Plan2"}</definedName>
    <definedName name="BGG" localSheetId="6" hidden="1">{#N/A,#N/A,FALSE,"Plan1";#N/A,#N/A,FALSE,"Plan2"}</definedName>
    <definedName name="BGG" localSheetId="0" hidden="1">{#N/A,#N/A,FALSE,"Plan1";#N/A,#N/A,FALSE,"Plan2"}</definedName>
    <definedName name="BGG" localSheetId="14" hidden="1">{#N/A,#N/A,FALSE,"Plan1";#N/A,#N/A,FALSE,"Plan2"}</definedName>
    <definedName name="BGG" localSheetId="22" hidden="1">{#N/A,#N/A,FALSE,"Plan1";#N/A,#N/A,FALSE,"Plan2"}</definedName>
    <definedName name="BGG" hidden="1">{#N/A,#N/A,FALSE,"Plan1";#N/A,#N/A,FALSE,"Plan2"}</definedName>
    <definedName name="bhjgfhfhg"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BJGO" hidden="1">{TRUE,TRUE,-1.25,-15.5,604.5,366.75,FALSE,FALSE,TRUE,TRUE,0,1,#N/A,1,#N/A,9.0125,24.4117647058824,1,FALSE,FALSE,3,TRUE,1,FALSE,100,"Swvu.PLANILHA2.","ACwvu.PLANILHA2.",#N/A,FALSE,FALSE,0.787401575,0.34,0.46,0.5,1,"","",FALSE,FALSE,FALSE,FALSE,1,#N/A,1,1,FALSE,FALSE,#N/A,#N/A,FALSE,FALSE,FALSE,9,65532,65532,FALSE,FALSE,TRUE,TRUE,TRUE}</definedName>
    <definedName name="BJSDKHFE" localSheetId="16" hidden="1">{#N/A,#N/A,FALSE,"Plan1";#N/A,#N/A,FALSE,"Plan2"}</definedName>
    <definedName name="BJSDKHFE" localSheetId="3" hidden="1">{#N/A,#N/A,FALSE,"Plan1";#N/A,#N/A,FALSE,"Plan2"}</definedName>
    <definedName name="BJSDKHFE" localSheetId="21" hidden="1">{#N/A,#N/A,FALSE,"Plan1";#N/A,#N/A,FALSE,"Plan2"}</definedName>
    <definedName name="BJSDKHFE" localSheetId="20" hidden="1">{#N/A,#N/A,FALSE,"Plan1";#N/A,#N/A,FALSE,"Plan2"}</definedName>
    <definedName name="BJSDKHFE" localSheetId="5" hidden="1">{#N/A,#N/A,FALSE,"Plan1";#N/A,#N/A,FALSE,"Plan2"}</definedName>
    <definedName name="BJSDKHFE" localSheetId="13" hidden="1">{#N/A,#N/A,FALSE,"Plan1";#N/A,#N/A,FALSE,"Plan2"}</definedName>
    <definedName name="BJSDKHFE" localSheetId="10" hidden="1">{#N/A,#N/A,FALSE,"Plan1";#N/A,#N/A,FALSE,"Plan2"}</definedName>
    <definedName name="BJSDKHFE" localSheetId="7" hidden="1">{#N/A,#N/A,FALSE,"Plan1";#N/A,#N/A,FALSE,"Plan2"}</definedName>
    <definedName name="BJSDKHFE" localSheetId="28" hidden="1">{#N/A,#N/A,FALSE,"Plan1";#N/A,#N/A,FALSE,"Plan2"}</definedName>
    <definedName name="BJSDKHFE" localSheetId="6" hidden="1">{#N/A,#N/A,FALSE,"Plan1";#N/A,#N/A,FALSE,"Plan2"}</definedName>
    <definedName name="BJSDKHFE" localSheetId="0" hidden="1">{#N/A,#N/A,FALSE,"Plan1";#N/A,#N/A,FALSE,"Plan2"}</definedName>
    <definedName name="BJSDKHFE" localSheetId="14" hidden="1">{#N/A,#N/A,FALSE,"Plan1";#N/A,#N/A,FALSE,"Plan2"}</definedName>
    <definedName name="BJSDKHFE" localSheetId="22" hidden="1">{#N/A,#N/A,FALSE,"Plan1";#N/A,#N/A,FALSE,"Plan2"}</definedName>
    <definedName name="BJSDKHFE" hidden="1">{#N/A,#N/A,FALSE,"Plan1";#N/A,#N/A,FALSE,"Plan2"}</definedName>
    <definedName name="bloco" localSheetId="3">#REF!</definedName>
    <definedName name="bloco" localSheetId="10">#REF!</definedName>
    <definedName name="bloco" localSheetId="6">#REF!</definedName>
    <definedName name="bloco">#REF!</definedName>
    <definedName name="BLPH1" localSheetId="16" hidden="1">#REF!</definedName>
    <definedName name="BLPH1" localSheetId="3" hidden="1">#REF!</definedName>
    <definedName name="BLPH1" localSheetId="21" hidden="1">#REF!</definedName>
    <definedName name="BLPH1" localSheetId="5" hidden="1">#REF!</definedName>
    <definedName name="BLPH1" localSheetId="10" hidden="1">#REF!</definedName>
    <definedName name="BLPH1" localSheetId="6" hidden="1">#REF!</definedName>
    <definedName name="BLPH1" localSheetId="0" hidden="1">#REF!</definedName>
    <definedName name="BLPH1" hidden="1">#REF!</definedName>
    <definedName name="BLPH100" localSheetId="16" hidden="1">#REF!</definedName>
    <definedName name="BLPH100" localSheetId="3" hidden="1">#REF!</definedName>
    <definedName name="BLPH100" localSheetId="21" hidden="1">#REF!</definedName>
    <definedName name="BLPH100" localSheetId="10" hidden="1">#REF!</definedName>
    <definedName name="BLPH100" localSheetId="6" hidden="1">#REF!</definedName>
    <definedName name="BLPH100" localSheetId="0" hidden="1">#REF!</definedName>
    <definedName name="BLPH100" hidden="1">#REF!</definedName>
    <definedName name="BLPH101" localSheetId="16" hidden="1">#REF!</definedName>
    <definedName name="BLPH101" localSheetId="3" hidden="1">#REF!</definedName>
    <definedName name="BLPH101" localSheetId="21" hidden="1">#REF!</definedName>
    <definedName name="BLPH101" localSheetId="10" hidden="1">#REF!</definedName>
    <definedName name="BLPH101" localSheetId="6" hidden="1">#REF!</definedName>
    <definedName name="BLPH101" localSheetId="0" hidden="1">#REF!</definedName>
    <definedName name="BLPH101" hidden="1">#REF!</definedName>
    <definedName name="BLPH102" localSheetId="16" hidden="1">#REF!</definedName>
    <definedName name="BLPH102" localSheetId="3" hidden="1">#REF!</definedName>
    <definedName name="BLPH102" localSheetId="21" hidden="1">#REF!</definedName>
    <definedName name="BLPH102" localSheetId="10" hidden="1">#REF!</definedName>
    <definedName name="BLPH102" localSheetId="6" hidden="1">#REF!</definedName>
    <definedName name="BLPH102" localSheetId="0" hidden="1">#REF!</definedName>
    <definedName name="BLPH102" hidden="1">#REF!</definedName>
    <definedName name="BLPH103" localSheetId="16" hidden="1">#REF!</definedName>
    <definedName name="BLPH103" localSheetId="3" hidden="1">#REF!</definedName>
    <definedName name="BLPH103" localSheetId="21" hidden="1">#REF!</definedName>
    <definedName name="BLPH103" localSheetId="10" hidden="1">#REF!</definedName>
    <definedName name="BLPH103" localSheetId="6" hidden="1">#REF!</definedName>
    <definedName name="BLPH103" localSheetId="0" hidden="1">#REF!</definedName>
    <definedName name="BLPH103" hidden="1">#REF!</definedName>
    <definedName name="BLPH104" localSheetId="16" hidden="1">#REF!</definedName>
    <definedName name="BLPH104" localSheetId="3" hidden="1">#REF!</definedName>
    <definedName name="BLPH104" localSheetId="21" hidden="1">#REF!</definedName>
    <definedName name="BLPH104" localSheetId="10" hidden="1">#REF!</definedName>
    <definedName name="BLPH104" localSheetId="6" hidden="1">#REF!</definedName>
    <definedName name="BLPH104" localSheetId="0" hidden="1">#REF!</definedName>
    <definedName name="BLPH104" hidden="1">#REF!</definedName>
    <definedName name="BLPH107" hidden="1">#REF!</definedName>
    <definedName name="BLPH2" localSheetId="16" hidden="1">#REF!</definedName>
    <definedName name="BLPH2" localSheetId="3"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6" localSheetId="16" hidden="1">#REF!</definedName>
    <definedName name="BLPH96" localSheetId="3" hidden="1">#REF!</definedName>
    <definedName name="BLPH96" localSheetId="21" hidden="1">#REF!</definedName>
    <definedName name="BLPH96" localSheetId="10" hidden="1">#REF!</definedName>
    <definedName name="BLPH96" localSheetId="6" hidden="1">#REF!</definedName>
    <definedName name="BLPH96" localSheetId="0" hidden="1">#REF!</definedName>
    <definedName name="BLPH96" hidden="1">#REF!</definedName>
    <definedName name="BLPH97" localSheetId="16" hidden="1">#REF!</definedName>
    <definedName name="BLPH97" localSheetId="3" hidden="1">#REF!</definedName>
    <definedName name="BLPH97" localSheetId="21" hidden="1">#REF!</definedName>
    <definedName name="BLPH97" localSheetId="10" hidden="1">#REF!</definedName>
    <definedName name="BLPH97" localSheetId="6" hidden="1">#REF!</definedName>
    <definedName name="BLPH97" localSheetId="0" hidden="1">#REF!</definedName>
    <definedName name="BLPH97" hidden="1">#REF!</definedName>
    <definedName name="BLPH98" localSheetId="16" hidden="1">#REF!</definedName>
    <definedName name="BLPH98" localSheetId="3" hidden="1">#REF!</definedName>
    <definedName name="BLPH98" localSheetId="21" hidden="1">#REF!</definedName>
    <definedName name="BLPH98" localSheetId="10" hidden="1">#REF!</definedName>
    <definedName name="BLPH98" localSheetId="6" hidden="1">#REF!</definedName>
    <definedName name="BLPH98" localSheetId="0" hidden="1">#REF!</definedName>
    <definedName name="BLPH98" hidden="1">#REF!</definedName>
    <definedName name="BLPH99" localSheetId="16" hidden="1">#REF!</definedName>
    <definedName name="BLPH99" localSheetId="3" hidden="1">#REF!</definedName>
    <definedName name="BLPH99" localSheetId="21" hidden="1">#REF!</definedName>
    <definedName name="BLPH99" localSheetId="10" hidden="1">#REF!</definedName>
    <definedName name="BLPH99" localSheetId="6" hidden="1">#REF!</definedName>
    <definedName name="BLPH99" localSheetId="0" hidden="1">#REF!</definedName>
    <definedName name="BLPH99" hidden="1">#REF!</definedName>
    <definedName name="bmdgghrtfde" localSheetId="16" hidden="1">{#N/A,#N/A,FALSE,"Plan1";#N/A,#N/A,FALSE,"Plan2"}</definedName>
    <definedName name="bmdgghrtfde" localSheetId="3" hidden="1">{#N/A,#N/A,FALSE,"Plan1";#N/A,#N/A,FALSE,"Plan2"}</definedName>
    <definedName name="bmdgghrtfde" localSheetId="21" hidden="1">{#N/A,#N/A,FALSE,"Plan1";#N/A,#N/A,FALSE,"Plan2"}</definedName>
    <definedName name="bmdgghrtfde" localSheetId="20" hidden="1">{#N/A,#N/A,FALSE,"Plan1";#N/A,#N/A,FALSE,"Plan2"}</definedName>
    <definedName name="bmdgghrtfde" localSheetId="5" hidden="1">{#N/A,#N/A,FALSE,"Plan1";#N/A,#N/A,FALSE,"Plan2"}</definedName>
    <definedName name="bmdgghrtfde" localSheetId="13" hidden="1">{#N/A,#N/A,FALSE,"Plan1";#N/A,#N/A,FALSE,"Plan2"}</definedName>
    <definedName name="bmdgghrtfde" localSheetId="10" hidden="1">{#N/A,#N/A,FALSE,"Plan1";#N/A,#N/A,FALSE,"Plan2"}</definedName>
    <definedName name="bmdgghrtfde" localSheetId="7" hidden="1">{#N/A,#N/A,FALSE,"Plan1";#N/A,#N/A,FALSE,"Plan2"}</definedName>
    <definedName name="bmdgghrtfde" localSheetId="28" hidden="1">{#N/A,#N/A,FALSE,"Plan1";#N/A,#N/A,FALSE,"Plan2"}</definedName>
    <definedName name="bmdgghrtfde" localSheetId="6" hidden="1">{#N/A,#N/A,FALSE,"Plan1";#N/A,#N/A,FALSE,"Plan2"}</definedName>
    <definedName name="bmdgghrtfde" localSheetId="0" hidden="1">{#N/A,#N/A,FALSE,"Plan1";#N/A,#N/A,FALSE,"Plan2"}</definedName>
    <definedName name="bmdgghrtfde" localSheetId="14" hidden="1">{#N/A,#N/A,FALSE,"Plan1";#N/A,#N/A,FALSE,"Plan2"}</definedName>
    <definedName name="bmdgghrtfde" localSheetId="22" hidden="1">{#N/A,#N/A,FALSE,"Plan1";#N/A,#N/A,FALSE,"Plan2"}</definedName>
    <definedName name="bmdgghrtfde" hidden="1">{#N/A,#N/A,FALSE,"Plan1";#N/A,#N/A,FALSE,"Plan2"}</definedName>
    <definedName name="bnkjhjhdfxgt" localSheetId="16" hidden="1">{#N/A,#N/A,FALSE,"Plan1";#N/A,#N/A,FALSE,"Plan2"}</definedName>
    <definedName name="bnkjhjhdfxgt" localSheetId="3" hidden="1">{#N/A,#N/A,FALSE,"Plan1";#N/A,#N/A,FALSE,"Plan2"}</definedName>
    <definedName name="bnkjhjhdfxgt" localSheetId="21" hidden="1">{#N/A,#N/A,FALSE,"Plan1";#N/A,#N/A,FALSE,"Plan2"}</definedName>
    <definedName name="bnkjhjhdfxgt" localSheetId="20" hidden="1">{#N/A,#N/A,FALSE,"Plan1";#N/A,#N/A,FALSE,"Plan2"}</definedName>
    <definedName name="bnkjhjhdfxgt" localSheetId="5" hidden="1">{#N/A,#N/A,FALSE,"Plan1";#N/A,#N/A,FALSE,"Plan2"}</definedName>
    <definedName name="bnkjhjhdfxgt" localSheetId="13" hidden="1">{#N/A,#N/A,FALSE,"Plan1";#N/A,#N/A,FALSE,"Plan2"}</definedName>
    <definedName name="bnkjhjhdfxgt" localSheetId="10" hidden="1">{#N/A,#N/A,FALSE,"Plan1";#N/A,#N/A,FALSE,"Plan2"}</definedName>
    <definedName name="bnkjhjhdfxgt" localSheetId="7" hidden="1">{#N/A,#N/A,FALSE,"Plan1";#N/A,#N/A,FALSE,"Plan2"}</definedName>
    <definedName name="bnkjhjhdfxgt" localSheetId="28" hidden="1">{#N/A,#N/A,FALSE,"Plan1";#N/A,#N/A,FALSE,"Plan2"}</definedName>
    <definedName name="bnkjhjhdfxgt" localSheetId="6" hidden="1">{#N/A,#N/A,FALSE,"Plan1";#N/A,#N/A,FALSE,"Plan2"}</definedName>
    <definedName name="bnkjhjhdfxgt" localSheetId="0" hidden="1">{#N/A,#N/A,FALSE,"Plan1";#N/A,#N/A,FALSE,"Plan2"}</definedName>
    <definedName name="bnkjhjhdfxgt" localSheetId="14" hidden="1">{#N/A,#N/A,FALSE,"Plan1";#N/A,#N/A,FALSE,"Plan2"}</definedName>
    <definedName name="bnkjhjhdfxgt" localSheetId="22" hidden="1">{#N/A,#N/A,FALSE,"Plan1";#N/A,#N/A,FALSE,"Plan2"}</definedName>
    <definedName name="bnkjhjhdfxgt" hidden="1">{#N/A,#N/A,FALSE,"Plan1";#N/A,#N/A,FALSE,"Plan2"}</definedName>
    <definedName name="BORBA2" localSheetId="3">#REF!</definedName>
    <definedName name="BORBA2" localSheetId="10">#REF!</definedName>
    <definedName name="BORBA2" localSheetId="6">#REF!</definedName>
    <definedName name="BORBA2">#REF!</definedName>
    <definedName name="BORDA1">#N/A</definedName>
    <definedName name="BuiltIn_Print_Area" localSheetId="3">#REF!</definedName>
    <definedName name="BuiltIn_Print_Area" localSheetId="10">#REF!</definedName>
    <definedName name="BuiltIn_Print_Area" localSheetId="6">#REF!</definedName>
    <definedName name="BuiltIn_Print_Area">#REF!</definedName>
    <definedName name="BuiltIn_Print_Area___0" localSheetId="3">#REF!</definedName>
    <definedName name="BuiltIn_Print_Area___0" localSheetId="10">#REF!</definedName>
    <definedName name="BuiltIn_Print_Area___0" localSheetId="6">#REF!</definedName>
    <definedName name="BuiltIn_Print_Area___0">#REF!</definedName>
    <definedName name="BuiltIn_Print_Titles" localSheetId="3">#REF!</definedName>
    <definedName name="BuiltIn_Print_Titles" localSheetId="10">#REF!</definedName>
    <definedName name="BuiltIn_Print_Titles" localSheetId="6">#REF!</definedName>
    <definedName name="BuiltIn_Print_Titles">#REF!</definedName>
    <definedName name="BuiltIn_Print_Titles___0" localSheetId="3">#REF!</definedName>
    <definedName name="BuiltIn_Print_Titles___0" localSheetId="10">#REF!</definedName>
    <definedName name="BuiltIn_Print_Titles___0" localSheetId="6">#REF!</definedName>
    <definedName name="BuiltIn_Print_Titles___0">#REF!</definedName>
    <definedName name="BV" localSheetId="16" hidden="1">#REF!</definedName>
    <definedName name="BV" localSheetId="3" hidden="1">#REF!</definedName>
    <definedName name="BV" localSheetId="0" hidden="1">#REF!</definedName>
    <definedName name="BV" hidden="1">#REF!</definedName>
    <definedName name="bxnzfmkzxbhdf" localSheetId="16" hidden="1">{#N/A,#N/A,FALSE,"Plan1";#N/A,#N/A,FALSE,"Plan2"}</definedName>
    <definedName name="bxnzfmkzxbhdf" localSheetId="3" hidden="1">{#N/A,#N/A,FALSE,"Plan1";#N/A,#N/A,FALSE,"Plan2"}</definedName>
    <definedName name="bxnzfmkzxbhdf" localSheetId="21" hidden="1">{#N/A,#N/A,FALSE,"Plan1";#N/A,#N/A,FALSE,"Plan2"}</definedName>
    <definedName name="bxnzfmkzxbhdf" localSheetId="20" hidden="1">{#N/A,#N/A,FALSE,"Plan1";#N/A,#N/A,FALSE,"Plan2"}</definedName>
    <definedName name="bxnzfmkzxbhdf" localSheetId="5" hidden="1">{#N/A,#N/A,FALSE,"Plan1";#N/A,#N/A,FALSE,"Plan2"}</definedName>
    <definedName name="bxnzfmkzxbhdf" localSheetId="13" hidden="1">{#N/A,#N/A,FALSE,"Plan1";#N/A,#N/A,FALSE,"Plan2"}</definedName>
    <definedName name="bxnzfmkzxbhdf" localSheetId="10" hidden="1">{#N/A,#N/A,FALSE,"Plan1";#N/A,#N/A,FALSE,"Plan2"}</definedName>
    <definedName name="bxnzfmkzxbhdf" localSheetId="7" hidden="1">{#N/A,#N/A,FALSE,"Plan1";#N/A,#N/A,FALSE,"Plan2"}</definedName>
    <definedName name="bxnzfmkzxbhdf" localSheetId="28" hidden="1">{#N/A,#N/A,FALSE,"Plan1";#N/A,#N/A,FALSE,"Plan2"}</definedName>
    <definedName name="bxnzfmkzxbhdf" localSheetId="6" hidden="1">{#N/A,#N/A,FALSE,"Plan1";#N/A,#N/A,FALSE,"Plan2"}</definedName>
    <definedName name="bxnzfmkzxbhdf" localSheetId="0" hidden="1">{#N/A,#N/A,FALSE,"Plan1";#N/A,#N/A,FALSE,"Plan2"}</definedName>
    <definedName name="bxnzfmkzxbhdf" localSheetId="14" hidden="1">{#N/A,#N/A,FALSE,"Plan1";#N/A,#N/A,FALSE,"Plan2"}</definedName>
    <definedName name="bxnzfmkzxbhdf" localSheetId="22" hidden="1">{#N/A,#N/A,FALSE,"Plan1";#N/A,#N/A,FALSE,"Plan2"}</definedName>
    <definedName name="bxnzfmkzxbhdf" hidden="1">{#N/A,#N/A,FALSE,"Plan1";#N/A,#N/A,FALSE,"Plan2"}</definedName>
    <definedName name="ca" localSheetId="16">#REF!</definedName>
    <definedName name="ca" localSheetId="3">#REF!</definedName>
    <definedName name="ca" localSheetId="1">#REF!</definedName>
    <definedName name="ca" localSheetId="5">#REF!</definedName>
    <definedName name="ca" localSheetId="10">#REF!</definedName>
    <definedName name="ca" localSheetId="24">#REF!</definedName>
    <definedName name="ca" localSheetId="6">#REF!</definedName>
    <definedName name="ca" localSheetId="0">#REF!</definedName>
    <definedName name="ca">#REF!</definedName>
    <definedName name="CAB">#N/A</definedName>
    <definedName name="CAFS">"Carlos Antonio Fernandes da Silva"</definedName>
    <definedName name="CAGR" localSheetId="3">#REF!</definedName>
    <definedName name="CAGR" localSheetId="10">#REF!</definedName>
    <definedName name="CAGR" localSheetId="6">#REF!</definedName>
    <definedName name="CAGR">#REF!</definedName>
    <definedName name="caixa" localSheetId="3">#REF!</definedName>
    <definedName name="caixa" localSheetId="10">#REF!</definedName>
    <definedName name="caixa" localSheetId="6">#REF!</definedName>
    <definedName name="caixa">#REF!</definedName>
    <definedName name="caixas" localSheetId="16" hidden="1">{#N/A,#N/A,FALSE,"GERAL";#N/A,#N/A,FALSE,"012-96";#N/A,#N/A,FALSE,"018-96";#N/A,#N/A,FALSE,"027-96";#N/A,#N/A,FALSE,"059-96";#N/A,#N/A,FALSE,"076-96";#N/A,#N/A,FALSE,"019-97";#N/A,#N/A,FALSE,"021-97";#N/A,#N/A,FALSE,"022-97";#N/A,#N/A,FALSE,"028-97"}</definedName>
    <definedName name="caixas" localSheetId="3" hidden="1">{#N/A,#N/A,FALSE,"GERAL";#N/A,#N/A,FALSE,"012-96";#N/A,#N/A,FALSE,"018-96";#N/A,#N/A,FALSE,"027-96";#N/A,#N/A,FALSE,"059-96";#N/A,#N/A,FALSE,"076-96";#N/A,#N/A,FALSE,"019-97";#N/A,#N/A,FALSE,"021-97";#N/A,#N/A,FALSE,"022-97";#N/A,#N/A,FALSE,"028-97"}</definedName>
    <definedName name="caixas" localSheetId="21" hidden="1">{#N/A,#N/A,FALSE,"GERAL";#N/A,#N/A,FALSE,"012-96";#N/A,#N/A,FALSE,"018-96";#N/A,#N/A,FALSE,"027-96";#N/A,#N/A,FALSE,"059-96";#N/A,#N/A,FALSE,"076-96";#N/A,#N/A,FALSE,"019-97";#N/A,#N/A,FALSE,"021-97";#N/A,#N/A,FALSE,"022-97";#N/A,#N/A,FALSE,"028-97"}</definedName>
    <definedName name="caixas" localSheetId="20" hidden="1">{#N/A,#N/A,FALSE,"GERAL";#N/A,#N/A,FALSE,"012-96";#N/A,#N/A,FALSE,"018-96";#N/A,#N/A,FALSE,"027-96";#N/A,#N/A,FALSE,"059-96";#N/A,#N/A,FALSE,"076-96";#N/A,#N/A,FALSE,"019-97";#N/A,#N/A,FALSE,"021-97";#N/A,#N/A,FALSE,"022-97";#N/A,#N/A,FALSE,"028-97"}</definedName>
    <definedName name="caixas" localSheetId="5" hidden="1">{#N/A,#N/A,FALSE,"GERAL";#N/A,#N/A,FALSE,"012-96";#N/A,#N/A,FALSE,"018-96";#N/A,#N/A,FALSE,"027-96";#N/A,#N/A,FALSE,"059-96";#N/A,#N/A,FALSE,"076-96";#N/A,#N/A,FALSE,"019-97";#N/A,#N/A,FALSE,"021-97";#N/A,#N/A,FALSE,"022-97";#N/A,#N/A,FALSE,"028-97"}</definedName>
    <definedName name="caixas" localSheetId="13" hidden="1">{#N/A,#N/A,FALSE,"GERAL";#N/A,#N/A,FALSE,"012-96";#N/A,#N/A,FALSE,"018-96";#N/A,#N/A,FALSE,"027-96";#N/A,#N/A,FALSE,"059-96";#N/A,#N/A,FALSE,"076-96";#N/A,#N/A,FALSE,"019-97";#N/A,#N/A,FALSE,"021-97";#N/A,#N/A,FALSE,"022-97";#N/A,#N/A,FALSE,"028-97"}</definedName>
    <definedName name="caixas" localSheetId="10" hidden="1">{#N/A,#N/A,FALSE,"GERAL";#N/A,#N/A,FALSE,"012-96";#N/A,#N/A,FALSE,"018-96";#N/A,#N/A,FALSE,"027-96";#N/A,#N/A,FALSE,"059-96";#N/A,#N/A,FALSE,"076-96";#N/A,#N/A,FALSE,"019-97";#N/A,#N/A,FALSE,"021-97";#N/A,#N/A,FALSE,"022-97";#N/A,#N/A,FALSE,"028-97"}</definedName>
    <definedName name="caixas" localSheetId="7" hidden="1">{#N/A,#N/A,FALSE,"GERAL";#N/A,#N/A,FALSE,"012-96";#N/A,#N/A,FALSE,"018-96";#N/A,#N/A,FALSE,"027-96";#N/A,#N/A,FALSE,"059-96";#N/A,#N/A,FALSE,"076-96";#N/A,#N/A,FALSE,"019-97";#N/A,#N/A,FALSE,"021-97";#N/A,#N/A,FALSE,"022-97";#N/A,#N/A,FALSE,"028-97"}</definedName>
    <definedName name="caixas" localSheetId="28" hidden="1">{#N/A,#N/A,FALSE,"GERAL";#N/A,#N/A,FALSE,"012-96";#N/A,#N/A,FALSE,"018-96";#N/A,#N/A,FALSE,"027-96";#N/A,#N/A,FALSE,"059-96";#N/A,#N/A,FALSE,"076-96";#N/A,#N/A,FALSE,"019-97";#N/A,#N/A,FALSE,"021-97";#N/A,#N/A,FALSE,"022-97";#N/A,#N/A,FALSE,"028-97"}</definedName>
    <definedName name="caixas" localSheetId="6" hidden="1">{#N/A,#N/A,FALSE,"GERAL";#N/A,#N/A,FALSE,"012-96";#N/A,#N/A,FALSE,"018-96";#N/A,#N/A,FALSE,"027-96";#N/A,#N/A,FALSE,"059-96";#N/A,#N/A,FALSE,"076-96";#N/A,#N/A,FALSE,"019-97";#N/A,#N/A,FALSE,"021-97";#N/A,#N/A,FALSE,"022-97";#N/A,#N/A,FALSE,"028-97"}</definedName>
    <definedName name="caixas" localSheetId="0" hidden="1">{#N/A,#N/A,FALSE,"GERAL";#N/A,#N/A,FALSE,"012-96";#N/A,#N/A,FALSE,"018-96";#N/A,#N/A,FALSE,"027-96";#N/A,#N/A,FALSE,"059-96";#N/A,#N/A,FALSE,"076-96";#N/A,#N/A,FALSE,"019-97";#N/A,#N/A,FALSE,"021-97";#N/A,#N/A,FALSE,"022-97";#N/A,#N/A,FALSE,"028-97"}</definedName>
    <definedName name="caixas" localSheetId="14" hidden="1">{#N/A,#N/A,FALSE,"GERAL";#N/A,#N/A,FALSE,"012-96";#N/A,#N/A,FALSE,"018-96";#N/A,#N/A,FALSE,"027-96";#N/A,#N/A,FALSE,"059-96";#N/A,#N/A,FALSE,"076-96";#N/A,#N/A,FALSE,"019-97";#N/A,#N/A,FALSE,"021-97";#N/A,#N/A,FALSE,"022-97";#N/A,#N/A,FALSE,"028-97"}</definedName>
    <definedName name="caixas" localSheetId="22" hidden="1">{#N/A,#N/A,FALSE,"GERAL";#N/A,#N/A,FALSE,"012-96";#N/A,#N/A,FALSE,"018-96";#N/A,#N/A,FALSE,"027-96";#N/A,#N/A,FALSE,"059-96";#N/A,#N/A,FALSE,"076-96";#N/A,#N/A,FALSE,"019-97";#N/A,#N/A,FALSE,"021-97";#N/A,#N/A,FALSE,"022-97";#N/A,#N/A,FALSE,"028-97"}</definedName>
    <definedName name="caixas" hidden="1">{#N/A,#N/A,FALSE,"GERAL";#N/A,#N/A,FALSE,"012-96";#N/A,#N/A,FALSE,"018-96";#N/A,#N/A,FALSE,"027-96";#N/A,#N/A,FALSE,"059-96";#N/A,#N/A,FALSE,"076-96";#N/A,#N/A,FALSE,"019-97";#N/A,#N/A,FALSE,"021-97";#N/A,#N/A,FALSE,"022-97";#N/A,#N/A,FALSE,"028-97"}</definedName>
    <definedName name="Cambio" localSheetId="3">#REF!</definedName>
    <definedName name="Cambio" localSheetId="10">#REF!</definedName>
    <definedName name="Cambio" localSheetId="6">#REF!</definedName>
    <definedName name="Cambio">#REF!</definedName>
    <definedName name="CAMP" localSheetId="3">#REF!</definedName>
    <definedName name="CAMP" localSheetId="10">#REF!</definedName>
    <definedName name="CAMP" localSheetId="6">#REF!</definedName>
    <definedName name="CAMP">#REF!</definedName>
    <definedName name="CAMPOS" localSheetId="3">#REF!</definedName>
    <definedName name="CAMPOS" localSheetId="10">#REF!</definedName>
    <definedName name="CAMPOS" localSheetId="6">#REF!</definedName>
    <definedName name="CAMPOS">#REF!</definedName>
    <definedName name="çaos\ewapo" localSheetId="16" hidden="1">{#N/A,#N/A,FALSE,"Plan1";#N/A,#N/A,FALSE,"Plan2"}</definedName>
    <definedName name="çaos\ewapo" localSheetId="3" hidden="1">{#N/A,#N/A,FALSE,"Plan1";#N/A,#N/A,FALSE,"Plan2"}</definedName>
    <definedName name="çaos\ewapo" localSheetId="21" hidden="1">{#N/A,#N/A,FALSE,"Plan1";#N/A,#N/A,FALSE,"Plan2"}</definedName>
    <definedName name="çaos\ewapo" localSheetId="20" hidden="1">{#N/A,#N/A,FALSE,"Plan1";#N/A,#N/A,FALSE,"Plan2"}</definedName>
    <definedName name="çaos\ewapo" localSheetId="5" hidden="1">{#N/A,#N/A,FALSE,"Plan1";#N/A,#N/A,FALSE,"Plan2"}</definedName>
    <definedName name="çaos\ewapo" localSheetId="13" hidden="1">{#N/A,#N/A,FALSE,"Plan1";#N/A,#N/A,FALSE,"Plan2"}</definedName>
    <definedName name="çaos\ewapo" localSheetId="10" hidden="1">{#N/A,#N/A,FALSE,"Plan1";#N/A,#N/A,FALSE,"Plan2"}</definedName>
    <definedName name="çaos\ewapo" localSheetId="7" hidden="1">{#N/A,#N/A,FALSE,"Plan1";#N/A,#N/A,FALSE,"Plan2"}</definedName>
    <definedName name="çaos\ewapo" localSheetId="28" hidden="1">{#N/A,#N/A,FALSE,"Plan1";#N/A,#N/A,FALSE,"Plan2"}</definedName>
    <definedName name="çaos\ewapo" localSheetId="6" hidden="1">{#N/A,#N/A,FALSE,"Plan1";#N/A,#N/A,FALSE,"Plan2"}</definedName>
    <definedName name="çaos\ewapo" localSheetId="0" hidden="1">{#N/A,#N/A,FALSE,"Plan1";#N/A,#N/A,FALSE,"Plan2"}</definedName>
    <definedName name="çaos\ewapo" localSheetId="14" hidden="1">{#N/A,#N/A,FALSE,"Plan1";#N/A,#N/A,FALSE,"Plan2"}</definedName>
    <definedName name="çaos\ewapo" localSheetId="22" hidden="1">{#N/A,#N/A,FALSE,"Plan1";#N/A,#N/A,FALSE,"Plan2"}</definedName>
    <definedName name="çaos\ewapo" hidden="1">{#N/A,#N/A,FALSE,"Plan1";#N/A,#N/A,FALSE,"Plan2"}</definedName>
    <definedName name="Capa" localSheetId="16">#REF!</definedName>
    <definedName name="Capa" localSheetId="3">#REF!</definedName>
    <definedName name="Capa" localSheetId="1">#REF!</definedName>
    <definedName name="Capa" localSheetId="5">#REF!</definedName>
    <definedName name="Capa" localSheetId="10">#REF!</definedName>
    <definedName name="Capa" localSheetId="24">#REF!</definedName>
    <definedName name="Capa" localSheetId="6">#REF!</definedName>
    <definedName name="Capa" localSheetId="0">#REF!</definedName>
    <definedName name="Capa">#REF!</definedName>
    <definedName name="CAPA2" localSheetId="3">#REF!</definedName>
    <definedName name="CAPA2" localSheetId="10">#REF!</definedName>
    <definedName name="CAPA2" localSheetId="6">#REF!</definedName>
    <definedName name="CAPA2">#REF!</definedName>
    <definedName name="CAPA55" localSheetId="3">#REF!</definedName>
    <definedName name="CAPA55" localSheetId="10">#REF!</definedName>
    <definedName name="CAPA55" localSheetId="6">#REF!</definedName>
    <definedName name="CAPA55">#REF!</definedName>
    <definedName name="CAPA55A" localSheetId="3">#REF!</definedName>
    <definedName name="CAPA55A" localSheetId="10">#REF!</definedName>
    <definedName name="CAPA55A" localSheetId="6">#REF!</definedName>
    <definedName name="CAPA55A">#REF!</definedName>
    <definedName name="CAPELA" localSheetId="3">#REF!</definedName>
    <definedName name="CAPELA" localSheetId="10">#REF!</definedName>
    <definedName name="CAPELA" localSheetId="6">#REF!</definedName>
    <definedName name="CAPELA">#REF!</definedName>
    <definedName name="CARLA" localSheetId="16" hidden="1">#REF!</definedName>
    <definedName name="CARLA" localSheetId="3" hidden="1">#REF!</definedName>
    <definedName name="CARLA" hidden="1">#REF!</definedName>
    <definedName name="CARLOS1" localSheetId="3">#REF!</definedName>
    <definedName name="CARLOS1" localSheetId="10">#REF!</definedName>
    <definedName name="CARLOS1" localSheetId="6">#REF!</definedName>
    <definedName name="CARLOS1">#REF!</definedName>
    <definedName name="CARTÃO4" localSheetId="3">#REF!</definedName>
    <definedName name="CARTÃO4" localSheetId="10">#REF!</definedName>
    <definedName name="CARTÃO4" localSheetId="6">#REF!</definedName>
    <definedName name="CARTÃO4">#REF!</definedName>
    <definedName name="CAT6_IP" localSheetId="16" hidden="1">{#N/A,#N/A,FALSE,"F-01"}</definedName>
    <definedName name="CAT6_IP" localSheetId="3" hidden="1">{#N/A,#N/A,FALSE,"F-01"}</definedName>
    <definedName name="CAT6_IP" localSheetId="21" hidden="1">{#N/A,#N/A,FALSE,"F-01"}</definedName>
    <definedName name="CAT6_IP" localSheetId="20" hidden="1">{#N/A,#N/A,FALSE,"F-01"}</definedName>
    <definedName name="CAT6_IP" localSheetId="5" hidden="1">{#N/A,#N/A,FALSE,"F-01"}</definedName>
    <definedName name="CAT6_IP" localSheetId="13" hidden="1">{#N/A,#N/A,FALSE,"F-01"}</definedName>
    <definedName name="CAT6_IP" localSheetId="10" hidden="1">{#N/A,#N/A,FALSE,"F-01"}</definedName>
    <definedName name="CAT6_IP" localSheetId="7" hidden="1">{#N/A,#N/A,FALSE,"F-01"}</definedName>
    <definedName name="CAT6_IP" localSheetId="28" hidden="1">{#N/A,#N/A,FALSE,"F-01"}</definedName>
    <definedName name="CAT6_IP" localSheetId="6" hidden="1">{#N/A,#N/A,FALSE,"F-01"}</definedName>
    <definedName name="CAT6_IP" localSheetId="0" hidden="1">{#N/A,#N/A,FALSE,"F-01"}</definedName>
    <definedName name="CAT6_IP" localSheetId="14" hidden="1">{#N/A,#N/A,FALSE,"F-01"}</definedName>
    <definedName name="CAT6_IP" localSheetId="22" hidden="1">{#N/A,#N/A,FALSE,"F-01"}</definedName>
    <definedName name="CAT6_IP" hidden="1">{#N/A,#N/A,FALSE,"F-01"}</definedName>
    <definedName name="categori45" localSheetId="3">#REF!</definedName>
    <definedName name="categori45" localSheetId="10">#REF!</definedName>
    <definedName name="categori45" localSheetId="6">#REF!</definedName>
    <definedName name="categori45">#REF!</definedName>
    <definedName name="CATEGORIA1" localSheetId="3">#REF!</definedName>
    <definedName name="CATEGORIA1" localSheetId="10">#REF!</definedName>
    <definedName name="CATEGORIA1" localSheetId="6">#REF!</definedName>
    <definedName name="CATEGORIA1">#REF!</definedName>
    <definedName name="CATEGORIA10" localSheetId="3">#REF!</definedName>
    <definedName name="CATEGORIA10" localSheetId="10">#REF!</definedName>
    <definedName name="CATEGORIA10" localSheetId="6">#REF!</definedName>
    <definedName name="CATEGORIA10">#REF!</definedName>
    <definedName name="CATEGORIA11" localSheetId="3">#REF!</definedName>
    <definedName name="CATEGORIA11" localSheetId="10">#REF!</definedName>
    <definedName name="CATEGORIA11" localSheetId="6">#REF!</definedName>
    <definedName name="CATEGORIA11">#REF!</definedName>
    <definedName name="CATEGORIA12" localSheetId="3">#REF!</definedName>
    <definedName name="CATEGORIA12" localSheetId="10">#REF!</definedName>
    <definedName name="CATEGORIA12" localSheetId="6">#REF!</definedName>
    <definedName name="CATEGORIA12">#REF!</definedName>
    <definedName name="CATEGORIA13" localSheetId="3">#REF!</definedName>
    <definedName name="CATEGORIA13" localSheetId="10">#REF!</definedName>
    <definedName name="CATEGORIA13" localSheetId="6">#REF!</definedName>
    <definedName name="CATEGORIA13">#REF!</definedName>
    <definedName name="CATEGORIA14" localSheetId="3">#REF!</definedName>
    <definedName name="CATEGORIA14" localSheetId="10">#REF!</definedName>
    <definedName name="CATEGORIA14" localSheetId="6">#REF!</definedName>
    <definedName name="CATEGORIA14">#REF!</definedName>
    <definedName name="CATEGORIA15" localSheetId="3">#REF!</definedName>
    <definedName name="CATEGORIA15" localSheetId="10">#REF!</definedName>
    <definedName name="CATEGORIA15" localSheetId="6">#REF!</definedName>
    <definedName name="CATEGORIA15">#REF!</definedName>
    <definedName name="CATEGORIA16" localSheetId="3">#REF!</definedName>
    <definedName name="CATEGORIA16" localSheetId="10">#REF!</definedName>
    <definedName name="CATEGORIA16" localSheetId="6">#REF!</definedName>
    <definedName name="CATEGORIA16">#REF!</definedName>
    <definedName name="CATEGORIA17" localSheetId="3">#REF!</definedName>
    <definedName name="CATEGORIA17" localSheetId="10">#REF!</definedName>
    <definedName name="CATEGORIA17" localSheetId="6">#REF!</definedName>
    <definedName name="CATEGORIA17">#REF!</definedName>
    <definedName name="CATEGORIA18" localSheetId="3">#REF!</definedName>
    <definedName name="CATEGORIA18" localSheetId="10">#REF!</definedName>
    <definedName name="CATEGORIA18" localSheetId="6">#REF!</definedName>
    <definedName name="CATEGORIA18">#REF!</definedName>
    <definedName name="CATEGORIA19" localSheetId="3">#REF!</definedName>
    <definedName name="CATEGORIA19" localSheetId="10">#REF!</definedName>
    <definedName name="CATEGORIA19" localSheetId="6">#REF!</definedName>
    <definedName name="CATEGORIA19">#REF!</definedName>
    <definedName name="CATEGORIA2" localSheetId="3">#REF!</definedName>
    <definedName name="CATEGORIA2" localSheetId="10">#REF!</definedName>
    <definedName name="CATEGORIA2" localSheetId="6">#REF!</definedName>
    <definedName name="CATEGORIA2">#REF!</definedName>
    <definedName name="CATEGORIA20" localSheetId="3">#REF!</definedName>
    <definedName name="CATEGORIA20" localSheetId="10">#REF!</definedName>
    <definedName name="CATEGORIA20" localSheetId="6">#REF!</definedName>
    <definedName name="CATEGORIA20">#REF!</definedName>
    <definedName name="CATEGORIA21" localSheetId="3">#REF!</definedName>
    <definedName name="CATEGORIA21" localSheetId="10">#REF!</definedName>
    <definedName name="CATEGORIA21" localSheetId="6">#REF!</definedName>
    <definedName name="CATEGORIA21">#REF!</definedName>
    <definedName name="CATEGORIA22" localSheetId="3">#REF!</definedName>
    <definedName name="CATEGORIA22" localSheetId="10">#REF!</definedName>
    <definedName name="CATEGORIA22" localSheetId="6">#REF!</definedName>
    <definedName name="CATEGORIA22">#REF!</definedName>
    <definedName name="CATEGORIA3" localSheetId="3">#REF!</definedName>
    <definedName name="CATEGORIA3" localSheetId="10">#REF!</definedName>
    <definedName name="CATEGORIA3" localSheetId="6">#REF!</definedName>
    <definedName name="CATEGORIA3">#REF!</definedName>
    <definedName name="CATEGORIA4" localSheetId="3">#REF!</definedName>
    <definedName name="CATEGORIA4" localSheetId="10">#REF!</definedName>
    <definedName name="CATEGORIA4" localSheetId="6">#REF!</definedName>
    <definedName name="CATEGORIA4">#REF!</definedName>
    <definedName name="CATEGORIA5" localSheetId="3">#REF!</definedName>
    <definedName name="CATEGORIA5" localSheetId="10">#REF!</definedName>
    <definedName name="CATEGORIA5" localSheetId="6">#REF!</definedName>
    <definedName name="CATEGORIA5">#REF!</definedName>
    <definedName name="CATEGORIA6" localSheetId="3">#REF!</definedName>
    <definedName name="CATEGORIA6" localSheetId="10">#REF!</definedName>
    <definedName name="CATEGORIA6" localSheetId="6">#REF!</definedName>
    <definedName name="CATEGORIA6">#REF!</definedName>
    <definedName name="CATEGORIA7" localSheetId="3">#REF!</definedName>
    <definedName name="CATEGORIA7" localSheetId="10">#REF!</definedName>
    <definedName name="CATEGORIA7" localSheetId="6">#REF!</definedName>
    <definedName name="CATEGORIA7">#REF!</definedName>
    <definedName name="CATEGORIA8" localSheetId="3">#REF!</definedName>
    <definedName name="CATEGORIA8" localSheetId="10">#REF!</definedName>
    <definedName name="CATEGORIA8" localSheetId="6">#REF!</definedName>
    <definedName name="CATEGORIA8">#REF!</definedName>
    <definedName name="CATEGORIA9" localSheetId="3">#REF!</definedName>
    <definedName name="CATEGORIA9" localSheetId="10">#REF!</definedName>
    <definedName name="CATEGORIA9" localSheetId="6">#REF!</definedName>
    <definedName name="CATEGORIA9">#REF!</definedName>
    <definedName name="CATORZE" localSheetId="3">#REF!</definedName>
    <definedName name="CATORZE" localSheetId="10">#REF!</definedName>
    <definedName name="CATORZE" localSheetId="6">#REF!</definedName>
    <definedName name="CATORZE" localSheetId="30">#REF!</definedName>
    <definedName name="CATORZE">#REF!</definedName>
    <definedName name="CAUX2" localSheetId="3">OFFSET(#REF!,0,0,COUNTA(#REF!)+1,1)</definedName>
    <definedName name="CAUX2" localSheetId="10">OFFSET(#REF!,0,0,COUNTA(#REF!)+1,1)</definedName>
    <definedName name="CAUX2" localSheetId="6">OFFSET(#REF!,0,0,COUNTA(#REF!)+1,1)</definedName>
    <definedName name="CAUX2">OFFSET(#REF!,0,0,COUNTA(#REF!)+1,1)</definedName>
    <definedName name="CAUX3" localSheetId="3">OFFSET(#REF!,0,0,COUNTA(#REF!)+1,1)</definedName>
    <definedName name="CAUX3" localSheetId="10">OFFSET(#REF!,0,0,COUNTA(#REF!)+1,1)</definedName>
    <definedName name="CAUX3" localSheetId="6">OFFSET(#REF!,0,0,COUNTA(#REF!)+1,1)</definedName>
    <definedName name="CAUX3">OFFSET(#REF!,0,0,COUNTA(#REF!)+1,1)</definedName>
    <definedName name="CCC" localSheetId="3">#REF!</definedName>
    <definedName name="CCC" localSheetId="10">#REF!</definedName>
    <definedName name="CCC" localSheetId="6">#REF!</definedName>
    <definedName name="CCC">#REF!</definedName>
    <definedName name="ççç" localSheetId="16" hidden="1">{#N/A,#N/A,FALSE,"Plan1";#N/A,#N/A,FALSE,"Plan2"}</definedName>
    <definedName name="ççç" localSheetId="3" hidden="1">{#N/A,#N/A,FALSE,"Plan1";#N/A,#N/A,FALSE,"Plan2"}</definedName>
    <definedName name="ççç" localSheetId="21" hidden="1">{#N/A,#N/A,FALSE,"Plan1";#N/A,#N/A,FALSE,"Plan2"}</definedName>
    <definedName name="ççç" localSheetId="20" hidden="1">{#N/A,#N/A,FALSE,"Plan1";#N/A,#N/A,FALSE,"Plan2"}</definedName>
    <definedName name="ççç" localSheetId="5" hidden="1">{#N/A,#N/A,FALSE,"Plan1";#N/A,#N/A,FALSE,"Plan2"}</definedName>
    <definedName name="ççç" localSheetId="13" hidden="1">{#N/A,#N/A,FALSE,"Plan1";#N/A,#N/A,FALSE,"Plan2"}</definedName>
    <definedName name="ççç" localSheetId="10" hidden="1">{#N/A,#N/A,FALSE,"Plan1";#N/A,#N/A,FALSE,"Plan2"}</definedName>
    <definedName name="ççç" localSheetId="7" hidden="1">{#N/A,#N/A,FALSE,"Plan1";#N/A,#N/A,FALSE,"Plan2"}</definedName>
    <definedName name="ççç" localSheetId="28" hidden="1">{#N/A,#N/A,FALSE,"Plan1";#N/A,#N/A,FALSE,"Plan2"}</definedName>
    <definedName name="ççç" localSheetId="6" hidden="1">{#N/A,#N/A,FALSE,"Plan1";#N/A,#N/A,FALSE,"Plan2"}</definedName>
    <definedName name="ççç" localSheetId="0" hidden="1">{#N/A,#N/A,FALSE,"Plan1";#N/A,#N/A,FALSE,"Plan2"}</definedName>
    <definedName name="ççç" localSheetId="14" hidden="1">{#N/A,#N/A,FALSE,"Plan1";#N/A,#N/A,FALSE,"Plan2"}</definedName>
    <definedName name="ççç" localSheetId="22" hidden="1">{#N/A,#N/A,FALSE,"Plan1";#N/A,#N/A,FALSE,"Plan2"}</definedName>
    <definedName name="ççç" hidden="1">{#N/A,#N/A,FALSE,"Plan1";#N/A,#N/A,FALSE,"Plan2"}</definedName>
    <definedName name="cccc" localSheetId="16" hidden="1">{#N/A,#N/A,FALSE,"Plan1";#N/A,#N/A,FALSE,"Plan2"}</definedName>
    <definedName name="cccc" localSheetId="3" hidden="1">{#N/A,#N/A,FALSE,"Plan1";#N/A,#N/A,FALSE,"Plan2"}</definedName>
    <definedName name="cccc" localSheetId="21" hidden="1">{#N/A,#N/A,FALSE,"Plan1";#N/A,#N/A,FALSE,"Plan2"}</definedName>
    <definedName name="cccc" localSheetId="20" hidden="1">{#N/A,#N/A,FALSE,"Plan1";#N/A,#N/A,FALSE,"Plan2"}</definedName>
    <definedName name="cccc" localSheetId="5" hidden="1">{#N/A,#N/A,FALSE,"Plan1";#N/A,#N/A,FALSE,"Plan2"}</definedName>
    <definedName name="cccc" localSheetId="13" hidden="1">{#N/A,#N/A,FALSE,"Plan1";#N/A,#N/A,FALSE,"Plan2"}</definedName>
    <definedName name="cccc" localSheetId="10" hidden="1">{#N/A,#N/A,FALSE,"Plan1";#N/A,#N/A,FALSE,"Plan2"}</definedName>
    <definedName name="cccc" localSheetId="7" hidden="1">{#N/A,#N/A,FALSE,"Plan1";#N/A,#N/A,FALSE,"Plan2"}</definedName>
    <definedName name="cccc" localSheetId="28" hidden="1">{#N/A,#N/A,FALSE,"Plan1";#N/A,#N/A,FALSE,"Plan2"}</definedName>
    <definedName name="cccc" localSheetId="6" hidden="1">{#N/A,#N/A,FALSE,"Plan1";#N/A,#N/A,FALSE,"Plan2"}</definedName>
    <definedName name="cccc" localSheetId="0" hidden="1">{#N/A,#N/A,FALSE,"Plan1";#N/A,#N/A,FALSE,"Plan2"}</definedName>
    <definedName name="cccc" localSheetId="14" hidden="1">{#N/A,#N/A,FALSE,"Plan1";#N/A,#N/A,FALSE,"Plan2"}</definedName>
    <definedName name="cccc" localSheetId="22" hidden="1">{#N/A,#N/A,FALSE,"Plan1";#N/A,#N/A,FALSE,"Plan2"}</definedName>
    <definedName name="cccc" hidden="1">{#N/A,#N/A,FALSE,"Plan1";#N/A,#N/A,FALSE,"Plan2"}</definedName>
    <definedName name="ççççççç"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 localSheetId="16" hidden="1">{"HW",#N/A,FALSE,"1998"}</definedName>
    <definedName name="cccccccccccccccc" localSheetId="3" hidden="1">{"HW",#N/A,FALSE,"1998"}</definedName>
    <definedName name="cccccccccccccccc" localSheetId="21" hidden="1">{"HW",#N/A,FALSE,"1998"}</definedName>
    <definedName name="cccccccccccccccc" localSheetId="20" hidden="1">{"HW",#N/A,FALSE,"1998"}</definedName>
    <definedName name="cccccccccccccccc" localSheetId="5" hidden="1">{"HW",#N/A,FALSE,"1998"}</definedName>
    <definedName name="cccccccccccccccc" localSheetId="13" hidden="1">{"HW",#N/A,FALSE,"1998"}</definedName>
    <definedName name="cccccccccccccccc" localSheetId="10" hidden="1">{"HW",#N/A,FALSE,"1998"}</definedName>
    <definedName name="cccccccccccccccc" localSheetId="7" hidden="1">{"HW",#N/A,FALSE,"1998"}</definedName>
    <definedName name="cccccccccccccccc" localSheetId="28" hidden="1">{"HW",#N/A,FALSE,"1998"}</definedName>
    <definedName name="cccccccccccccccc" localSheetId="6" hidden="1">{"HW",#N/A,FALSE,"1998"}</definedName>
    <definedName name="cccccccccccccccc" localSheetId="0" hidden="1">{"HW",#N/A,FALSE,"1998"}</definedName>
    <definedName name="cccccccccccccccc" localSheetId="14" hidden="1">{"HW",#N/A,FALSE,"1998"}</definedName>
    <definedName name="cccccccccccccccc" localSheetId="22" hidden="1">{"HW",#N/A,FALSE,"1998"}</definedName>
    <definedName name="cccccccccccccccc" hidden="1">{"HW",#N/A,FALSE,"1998"}</definedName>
    <definedName name="cchart1" localSheetId="16" hidden="1">#REF!</definedName>
    <definedName name="cchart1" localSheetId="3" hidden="1">#REF!</definedName>
    <definedName name="cchart1" localSheetId="21" hidden="1">#REF!</definedName>
    <definedName name="cchart1" localSheetId="5" hidden="1">#REF!</definedName>
    <definedName name="cchart1" localSheetId="10" hidden="1">#REF!</definedName>
    <definedName name="cchart1" localSheetId="6" hidden="1">#REF!</definedName>
    <definedName name="cchart1" localSheetId="0" hidden="1">#REF!</definedName>
    <definedName name="cchart1" hidden="1">#REF!</definedName>
    <definedName name="cchart10" localSheetId="16" hidden="1">#REF!</definedName>
    <definedName name="cchart10" localSheetId="3" hidden="1">#REF!</definedName>
    <definedName name="cchart10" localSheetId="21" hidden="1">#REF!</definedName>
    <definedName name="cchart10" localSheetId="10" hidden="1">#REF!</definedName>
    <definedName name="cchart10" localSheetId="6" hidden="1">#REF!</definedName>
    <definedName name="cchart10" localSheetId="0" hidden="1">#REF!</definedName>
    <definedName name="cchart10" hidden="1">#REF!</definedName>
    <definedName name="cchart11" localSheetId="16" hidden="1">#REF!</definedName>
    <definedName name="cchart11" localSheetId="3" hidden="1">#REF!</definedName>
    <definedName name="cchart11" localSheetId="21" hidden="1">#REF!</definedName>
    <definedName name="cchart11" localSheetId="10" hidden="1">#REF!</definedName>
    <definedName name="cchart11" localSheetId="6" hidden="1">#REF!</definedName>
    <definedName name="cchart11" localSheetId="0" hidden="1">#REF!</definedName>
    <definedName name="cchart11" hidden="1">#REF!</definedName>
    <definedName name="cchart12" hidden="1">#REF!</definedName>
    <definedName name="cchart13" hidden="1">#REF!</definedName>
    <definedName name="cchart14" hidden="1">#REF!</definedName>
    <definedName name="cchart15" hidden="1">#REF!</definedName>
    <definedName name="cchart16" hidden="1">#REF!</definedName>
    <definedName name="cchart17" hidden="1">#REF!</definedName>
    <definedName name="cchart18" hidden="1">#REF!</definedName>
    <definedName name="cchart19" hidden="1">#REF!</definedName>
    <definedName name="cchart2" hidden="1">#REF!</definedName>
    <definedName name="cchart20" hidden="1">#REF!</definedName>
    <definedName name="cchart21" hidden="1">#REF!</definedName>
    <definedName name="cchart22" hidden="1">#REF!</definedName>
    <definedName name="cchart23" hidden="1">#REF!</definedName>
    <definedName name="cchart24" hidden="1">#REF!</definedName>
    <definedName name="cchart25" hidden="1">#REF!</definedName>
    <definedName name="cchart26" hidden="1">#REF!</definedName>
    <definedName name="cchart27" hidden="1">#REF!</definedName>
    <definedName name="cchart28" hidden="1">#REF!</definedName>
    <definedName name="cchart29" hidden="1">#REF!</definedName>
    <definedName name="cchart3" hidden="1">#REF!</definedName>
    <definedName name="cchart31" hidden="1">#REF!</definedName>
    <definedName name="cchart32" hidden="1">#REF!</definedName>
    <definedName name="cchart4" hidden="1">#REF!</definedName>
    <definedName name="cchart5" hidden="1">#REF!</definedName>
    <definedName name="cchart6" hidden="1">#REF!</definedName>
    <definedName name="cchart7" hidden="1">#REF!</definedName>
    <definedName name="cchart8" hidden="1">#REF!</definedName>
    <definedName name="cchart9" hidden="1">#REF!</definedName>
    <definedName name="çcklfjk"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hidden="1">{TRUE,TRUE,-1.25,-15.5,604.5,366.75,FALSE,FALSE,TRUE,TRUE,0,1,#N/A,1,#N/A,9.0125,24.4117647058824,1,FALSE,FALSE,3,TRUE,1,FALSE,100,"Swvu.PLANILHA2.","ACwvu.PLANILHA2.",#N/A,FALSE,FALSE,0.787401575,0.34,0.46,0.5,1,"","",FALSE,FALSE,FALSE,FALSE,1,#N/A,1,1,FALSE,FALSE,#N/A,#N/A,FALSE,FALSE,FALSE,9,65532,65532,FALSE,FALSE,TRUE,TRUE,TRUE}</definedName>
    <definedName name="CD" localSheetId="3">#REF!</definedName>
    <definedName name="CD" localSheetId="10">#REF!</definedName>
    <definedName name="CD" localSheetId="6">#REF!</definedName>
    <definedName name="CD">#REF!</definedName>
    <definedName name="çdfmerf" localSheetId="16" hidden="1">{#N/A,#N/A,FALSE,"Plan1";#N/A,#N/A,FALSE,"Plan2"}</definedName>
    <definedName name="çdfmerf" localSheetId="3" hidden="1">{#N/A,#N/A,FALSE,"Plan1";#N/A,#N/A,FALSE,"Plan2"}</definedName>
    <definedName name="çdfmerf" localSheetId="21" hidden="1">{#N/A,#N/A,FALSE,"Plan1";#N/A,#N/A,FALSE,"Plan2"}</definedName>
    <definedName name="çdfmerf" localSheetId="20" hidden="1">{#N/A,#N/A,FALSE,"Plan1";#N/A,#N/A,FALSE,"Plan2"}</definedName>
    <definedName name="çdfmerf" localSheetId="5" hidden="1">{#N/A,#N/A,FALSE,"Plan1";#N/A,#N/A,FALSE,"Plan2"}</definedName>
    <definedName name="çdfmerf" localSheetId="13" hidden="1">{#N/A,#N/A,FALSE,"Plan1";#N/A,#N/A,FALSE,"Plan2"}</definedName>
    <definedName name="çdfmerf" localSheetId="10" hidden="1">{#N/A,#N/A,FALSE,"Plan1";#N/A,#N/A,FALSE,"Plan2"}</definedName>
    <definedName name="çdfmerf" localSheetId="7" hidden="1">{#N/A,#N/A,FALSE,"Plan1";#N/A,#N/A,FALSE,"Plan2"}</definedName>
    <definedName name="çdfmerf" localSheetId="28" hidden="1">{#N/A,#N/A,FALSE,"Plan1";#N/A,#N/A,FALSE,"Plan2"}</definedName>
    <definedName name="çdfmerf" localSheetId="6" hidden="1">{#N/A,#N/A,FALSE,"Plan1";#N/A,#N/A,FALSE,"Plan2"}</definedName>
    <definedName name="çdfmerf" localSheetId="0" hidden="1">{#N/A,#N/A,FALSE,"Plan1";#N/A,#N/A,FALSE,"Plan2"}</definedName>
    <definedName name="çdfmerf" localSheetId="14" hidden="1">{#N/A,#N/A,FALSE,"Plan1";#N/A,#N/A,FALSE,"Plan2"}</definedName>
    <definedName name="çdfmerf" localSheetId="22" hidden="1">{#N/A,#N/A,FALSE,"Plan1";#N/A,#N/A,FALSE,"Plan2"}</definedName>
    <definedName name="çdfmerf" hidden="1">{#N/A,#N/A,FALSE,"Plan1";#N/A,#N/A,FALSE,"Plan2"}</definedName>
    <definedName name="CDSGHE" localSheetId="16" hidden="1">{#N/A,#N/A,FALSE,"Plan1";#N/A,#N/A,FALSE,"Plan2"}</definedName>
    <definedName name="CDSGHE" localSheetId="3" hidden="1">{#N/A,#N/A,FALSE,"Plan1";#N/A,#N/A,FALSE,"Plan2"}</definedName>
    <definedName name="CDSGHE" localSheetId="21" hidden="1">{#N/A,#N/A,FALSE,"Plan1";#N/A,#N/A,FALSE,"Plan2"}</definedName>
    <definedName name="CDSGHE" localSheetId="20" hidden="1">{#N/A,#N/A,FALSE,"Plan1";#N/A,#N/A,FALSE,"Plan2"}</definedName>
    <definedName name="CDSGHE" localSheetId="5" hidden="1">{#N/A,#N/A,FALSE,"Plan1";#N/A,#N/A,FALSE,"Plan2"}</definedName>
    <definedName name="CDSGHE" localSheetId="13" hidden="1">{#N/A,#N/A,FALSE,"Plan1";#N/A,#N/A,FALSE,"Plan2"}</definedName>
    <definedName name="CDSGHE" localSheetId="10" hidden="1">{#N/A,#N/A,FALSE,"Plan1";#N/A,#N/A,FALSE,"Plan2"}</definedName>
    <definedName name="CDSGHE" localSheetId="7" hidden="1">{#N/A,#N/A,FALSE,"Plan1";#N/A,#N/A,FALSE,"Plan2"}</definedName>
    <definedName name="CDSGHE" localSheetId="28" hidden="1">{#N/A,#N/A,FALSE,"Plan1";#N/A,#N/A,FALSE,"Plan2"}</definedName>
    <definedName name="CDSGHE" localSheetId="6" hidden="1">{#N/A,#N/A,FALSE,"Plan1";#N/A,#N/A,FALSE,"Plan2"}</definedName>
    <definedName name="CDSGHE" localSheetId="0" hidden="1">{#N/A,#N/A,FALSE,"Plan1";#N/A,#N/A,FALSE,"Plan2"}</definedName>
    <definedName name="CDSGHE" localSheetId="14" hidden="1">{#N/A,#N/A,FALSE,"Plan1";#N/A,#N/A,FALSE,"Plan2"}</definedName>
    <definedName name="CDSGHE" localSheetId="22" hidden="1">{#N/A,#N/A,FALSE,"Plan1";#N/A,#N/A,FALSE,"Plan2"}</definedName>
    <definedName name="CDSGHE" hidden="1">{#N/A,#N/A,FALSE,"Plan1";#N/A,#N/A,FALSE,"Plan2"}</definedName>
    <definedName name="cdvthd" localSheetId="3">#REF!</definedName>
    <definedName name="cdvthd" localSheetId="10">#REF!</definedName>
    <definedName name="cdvthd" localSheetId="6">#REF!</definedName>
    <definedName name="cdvthd">#REF!</definedName>
    <definedName name="Cel_Constr" localSheetId="3">#REF!</definedName>
    <definedName name="Cel_Constr" localSheetId="10">#REF!</definedName>
    <definedName name="Cel_Constr" localSheetId="6">#REF!</definedName>
    <definedName name="Cel_Constr">#REF!</definedName>
    <definedName name="CestaExcel" localSheetId="3">#REF!</definedName>
    <definedName name="CestaExcel" localSheetId="10">#REF!</definedName>
    <definedName name="CestaExcel" localSheetId="6">#REF!</definedName>
    <definedName name="CestaExcel">#REF!</definedName>
    <definedName name="CevaG" localSheetId="3">#REF!</definedName>
    <definedName name="CevaG" localSheetId="10">#REF!</definedName>
    <definedName name="CevaG" localSheetId="6">#REF!</definedName>
    <definedName name="CevaG">#REF!</definedName>
    <definedName name="CevaGS" localSheetId="3">#REF!</definedName>
    <definedName name="CevaGS" localSheetId="10">#REF!</definedName>
    <definedName name="CevaGS" localSheetId="6">#REF!</definedName>
    <definedName name="CevaGS">#REF!</definedName>
    <definedName name="çfhjglkjhkljyhj"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hidden="1">{TRUE,TRUE,-1.25,-15.5,604.5,366.75,FALSE,FALSE,TRUE,TRUE,0,1,#N/A,1,#N/A,9.0125,24.4117647058824,1,FALSE,FALSE,3,TRUE,1,FALSE,100,"Swvu.PLANILHA2.","ACwvu.PLANILHA2.",#N/A,FALSE,FALSE,0.787401575,0.34,0.46,0.5,1,"","",FALSE,FALSE,FALSE,FALSE,1,#N/A,1,1,FALSE,FALSE,#N/A,#N/A,FALSE,FALSE,FALSE,9,65532,65532,FALSE,FALSE,TRUE,TRUE,TRUE}</definedName>
    <definedName name="çflçf" localSheetId="16" hidden="1">{#N/A,#N/A,FALSE,"Plan1";#N/A,#N/A,FALSE,"Plan2"}</definedName>
    <definedName name="çflçf" localSheetId="3" hidden="1">{#N/A,#N/A,FALSE,"Plan1";#N/A,#N/A,FALSE,"Plan2"}</definedName>
    <definedName name="çflçf" localSheetId="21" hidden="1">{#N/A,#N/A,FALSE,"Plan1";#N/A,#N/A,FALSE,"Plan2"}</definedName>
    <definedName name="çflçf" localSheetId="20" hidden="1">{#N/A,#N/A,FALSE,"Plan1";#N/A,#N/A,FALSE,"Plan2"}</definedName>
    <definedName name="çflçf" localSheetId="5" hidden="1">{#N/A,#N/A,FALSE,"Plan1";#N/A,#N/A,FALSE,"Plan2"}</definedName>
    <definedName name="çflçf" localSheetId="13" hidden="1">{#N/A,#N/A,FALSE,"Plan1";#N/A,#N/A,FALSE,"Plan2"}</definedName>
    <definedName name="çflçf" localSheetId="10" hidden="1">{#N/A,#N/A,FALSE,"Plan1";#N/A,#N/A,FALSE,"Plan2"}</definedName>
    <definedName name="çflçf" localSheetId="7" hidden="1">{#N/A,#N/A,FALSE,"Plan1";#N/A,#N/A,FALSE,"Plan2"}</definedName>
    <definedName name="çflçf" localSheetId="28" hidden="1">{#N/A,#N/A,FALSE,"Plan1";#N/A,#N/A,FALSE,"Plan2"}</definedName>
    <definedName name="çflçf" localSheetId="6" hidden="1">{#N/A,#N/A,FALSE,"Plan1";#N/A,#N/A,FALSE,"Plan2"}</definedName>
    <definedName name="çflçf" localSheetId="0" hidden="1">{#N/A,#N/A,FALSE,"Plan1";#N/A,#N/A,FALSE,"Plan2"}</definedName>
    <definedName name="çflçf" localSheetId="14" hidden="1">{#N/A,#N/A,FALSE,"Plan1";#N/A,#N/A,FALSE,"Plan2"}</definedName>
    <definedName name="çflçf" localSheetId="22" hidden="1">{#N/A,#N/A,FALSE,"Plan1";#N/A,#N/A,FALSE,"Plan2"}</definedName>
    <definedName name="çflçf" hidden="1">{#N/A,#N/A,FALSE,"Plan1";#N/A,#N/A,FALSE,"Plan2"}</definedName>
    <definedName name="CHAFQT" localSheetId="3">#REF!</definedName>
    <definedName name="CHAFQT" localSheetId="10">#REF!</definedName>
    <definedName name="CHAFQT" localSheetId="6">#REF!</definedName>
    <definedName name="CHAFQT">#REF!</definedName>
    <definedName name="Chaves" localSheetId="3">#REF!</definedName>
    <definedName name="Chaves" localSheetId="10">#REF!</definedName>
    <definedName name="Chaves" localSheetId="6">#REF!</definedName>
    <definedName name="Chaves">#REF!</definedName>
    <definedName name="chfch" localSheetId="16" hidden="1">{#N/A,#N/A,FALSE,"Plan1";#N/A,#N/A,FALSE,"Plan2"}</definedName>
    <definedName name="chfch" localSheetId="3" hidden="1">{#N/A,#N/A,FALSE,"Plan1";#N/A,#N/A,FALSE,"Plan2"}</definedName>
    <definedName name="chfch" localSheetId="21" hidden="1">{#N/A,#N/A,FALSE,"Plan1";#N/A,#N/A,FALSE,"Plan2"}</definedName>
    <definedName name="chfch" localSheetId="20" hidden="1">{#N/A,#N/A,FALSE,"Plan1";#N/A,#N/A,FALSE,"Plan2"}</definedName>
    <definedName name="chfch" localSheetId="5" hidden="1">{#N/A,#N/A,FALSE,"Plan1";#N/A,#N/A,FALSE,"Plan2"}</definedName>
    <definedName name="chfch" localSheetId="13" hidden="1">{#N/A,#N/A,FALSE,"Plan1";#N/A,#N/A,FALSE,"Plan2"}</definedName>
    <definedName name="chfch" localSheetId="10" hidden="1">{#N/A,#N/A,FALSE,"Plan1";#N/A,#N/A,FALSE,"Plan2"}</definedName>
    <definedName name="chfch" localSheetId="7" hidden="1">{#N/A,#N/A,FALSE,"Plan1";#N/A,#N/A,FALSE,"Plan2"}</definedName>
    <definedName name="chfch" localSheetId="28" hidden="1">{#N/A,#N/A,FALSE,"Plan1";#N/A,#N/A,FALSE,"Plan2"}</definedName>
    <definedName name="chfch" localSheetId="6" hidden="1">{#N/A,#N/A,FALSE,"Plan1";#N/A,#N/A,FALSE,"Plan2"}</definedName>
    <definedName name="chfch" localSheetId="0" hidden="1">{#N/A,#N/A,FALSE,"Plan1";#N/A,#N/A,FALSE,"Plan2"}</definedName>
    <definedName name="chfch" localSheetId="14" hidden="1">{#N/A,#N/A,FALSE,"Plan1";#N/A,#N/A,FALSE,"Plan2"}</definedName>
    <definedName name="chfch" localSheetId="22" hidden="1">{#N/A,#N/A,FALSE,"Plan1";#N/A,#N/A,FALSE,"Plan2"}</definedName>
    <definedName name="chfch" hidden="1">{#N/A,#N/A,FALSE,"Plan1";#N/A,#N/A,FALSE,"Plan2"}</definedName>
    <definedName name="CI" localSheetId="3">#REF!</definedName>
    <definedName name="CI" localSheetId="10">#REF!</definedName>
    <definedName name="CI" localSheetId="6">#REF!</definedName>
    <definedName name="CI">#REF!</definedName>
    <definedName name="cidades" localSheetId="3">#REF!</definedName>
    <definedName name="cidades" localSheetId="10">#REF!</definedName>
    <definedName name="cidades" localSheetId="6">#REF!</definedName>
    <definedName name="cidades">#REF!</definedName>
    <definedName name="CIFIXA" localSheetId="3">#REF!</definedName>
    <definedName name="CIFIXA" localSheetId="10">#REF!</definedName>
    <definedName name="CIFIXA" localSheetId="6">#REF!</definedName>
    <definedName name="CIFIXA">#REF!</definedName>
    <definedName name="CINCO" localSheetId="3">#REF!</definedName>
    <definedName name="CINCO" localSheetId="10">#REF!</definedName>
    <definedName name="CINCO" localSheetId="6">#REF!</definedName>
    <definedName name="CINCO" localSheetId="30">#REF!</definedName>
    <definedName name="CINCO">#REF!</definedName>
    <definedName name="CITOTAL" localSheetId="3">#REF!</definedName>
    <definedName name="CITOTAL" localSheetId="10">#REF!</definedName>
    <definedName name="CITOTAL" localSheetId="6">#REF!</definedName>
    <definedName name="CITOTAL">#REF!</definedName>
    <definedName name="CIVAR" localSheetId="3">#REF!</definedName>
    <definedName name="CIVAR" localSheetId="10">#REF!</definedName>
    <definedName name="CIVAR" localSheetId="6">#REF!</definedName>
    <definedName name="CIVAR">#REF!</definedName>
    <definedName name="ÇJKRÇLFS" localSheetId="16" hidden="1">{"Econ Consolidado",#N/A,FALSE,"Econ Consol";"Fluxo de Caixa",#N/A,FALSE,"Fluxo Caixa";"Investimentos",#N/A,FALSE,"Investimentos"}</definedName>
    <definedName name="ÇJKRÇLFS" localSheetId="3" hidden="1">{"Econ Consolidado",#N/A,FALSE,"Econ Consol";"Fluxo de Caixa",#N/A,FALSE,"Fluxo Caixa";"Investimentos",#N/A,FALSE,"Investimentos"}</definedName>
    <definedName name="ÇJKRÇLFS" localSheetId="21" hidden="1">{"Econ Consolidado",#N/A,FALSE,"Econ Consol";"Fluxo de Caixa",#N/A,FALSE,"Fluxo Caixa";"Investimentos",#N/A,FALSE,"Investimentos"}</definedName>
    <definedName name="ÇJKRÇLFS" localSheetId="20" hidden="1">{"Econ Consolidado",#N/A,FALSE,"Econ Consol";"Fluxo de Caixa",#N/A,FALSE,"Fluxo Caixa";"Investimentos",#N/A,FALSE,"Investimentos"}</definedName>
    <definedName name="ÇJKRÇLFS" localSheetId="5" hidden="1">{"Econ Consolidado",#N/A,FALSE,"Econ Consol";"Fluxo de Caixa",#N/A,FALSE,"Fluxo Caixa";"Investimentos",#N/A,FALSE,"Investimentos"}</definedName>
    <definedName name="ÇJKRÇLFS" localSheetId="13" hidden="1">{"Econ Consolidado",#N/A,FALSE,"Econ Consol";"Fluxo de Caixa",#N/A,FALSE,"Fluxo Caixa";"Investimentos",#N/A,FALSE,"Investimentos"}</definedName>
    <definedName name="ÇJKRÇLFS" localSheetId="10" hidden="1">{"Econ Consolidado",#N/A,FALSE,"Econ Consol";"Fluxo de Caixa",#N/A,FALSE,"Fluxo Caixa";"Investimentos",#N/A,FALSE,"Investimentos"}</definedName>
    <definedName name="ÇJKRÇLFS" localSheetId="7" hidden="1">{"Econ Consolidado",#N/A,FALSE,"Econ Consol";"Fluxo de Caixa",#N/A,FALSE,"Fluxo Caixa";"Investimentos",#N/A,FALSE,"Investimentos"}</definedName>
    <definedName name="ÇJKRÇLFS" localSheetId="28" hidden="1">{"Econ Consolidado",#N/A,FALSE,"Econ Consol";"Fluxo de Caixa",#N/A,FALSE,"Fluxo Caixa";"Investimentos",#N/A,FALSE,"Investimentos"}</definedName>
    <definedName name="ÇJKRÇLFS" localSheetId="6" hidden="1">{"Econ Consolidado",#N/A,FALSE,"Econ Consol";"Fluxo de Caixa",#N/A,FALSE,"Fluxo Caixa";"Investimentos",#N/A,FALSE,"Investimentos"}</definedName>
    <definedName name="ÇJKRÇLFS" localSheetId="0" hidden="1">{"Econ Consolidado",#N/A,FALSE,"Econ Consol";"Fluxo de Caixa",#N/A,FALSE,"Fluxo Caixa";"Investimentos",#N/A,FALSE,"Investimentos"}</definedName>
    <definedName name="ÇJKRÇLFS" localSheetId="14" hidden="1">{"Econ Consolidado",#N/A,FALSE,"Econ Consol";"Fluxo de Caixa",#N/A,FALSE,"Fluxo Caixa";"Investimentos",#N/A,FALSE,"Investimentos"}</definedName>
    <definedName name="ÇJKRÇLFS" localSheetId="22" hidden="1">{"Econ Consolidado",#N/A,FALSE,"Econ Consol";"Fluxo de Caixa",#N/A,FALSE,"Fluxo Caixa";"Investimentos",#N/A,FALSE,"Investimentos"}</definedName>
    <definedName name="ÇJKRÇLFS" hidden="1">{"Econ Consolidado",#N/A,FALSE,"Econ Consol";"Fluxo de Caixa",#N/A,FALSE,"Fluxo Caixa";"Investimentos",#N/A,FALSE,"Investimentos"}</definedName>
    <definedName name="ÇJsrejtçe" localSheetId="16" hidden="1">{#N/A,#N/A,FALSE,"Plan1";#N/A,#N/A,FALSE,"Plan2"}</definedName>
    <definedName name="ÇJsrejtçe" localSheetId="3" hidden="1">{#N/A,#N/A,FALSE,"Plan1";#N/A,#N/A,FALSE,"Plan2"}</definedName>
    <definedName name="ÇJsrejtçe" localSheetId="21" hidden="1">{#N/A,#N/A,FALSE,"Plan1";#N/A,#N/A,FALSE,"Plan2"}</definedName>
    <definedName name="ÇJsrejtçe" localSheetId="20" hidden="1">{#N/A,#N/A,FALSE,"Plan1";#N/A,#N/A,FALSE,"Plan2"}</definedName>
    <definedName name="ÇJsrejtçe" localSheetId="5" hidden="1">{#N/A,#N/A,FALSE,"Plan1";#N/A,#N/A,FALSE,"Plan2"}</definedName>
    <definedName name="ÇJsrejtçe" localSheetId="13" hidden="1">{#N/A,#N/A,FALSE,"Plan1";#N/A,#N/A,FALSE,"Plan2"}</definedName>
    <definedName name="ÇJsrejtçe" localSheetId="10" hidden="1">{#N/A,#N/A,FALSE,"Plan1";#N/A,#N/A,FALSE,"Plan2"}</definedName>
    <definedName name="ÇJsrejtçe" localSheetId="7" hidden="1">{#N/A,#N/A,FALSE,"Plan1";#N/A,#N/A,FALSE,"Plan2"}</definedName>
    <definedName name="ÇJsrejtçe" localSheetId="28" hidden="1">{#N/A,#N/A,FALSE,"Plan1";#N/A,#N/A,FALSE,"Plan2"}</definedName>
    <definedName name="ÇJsrejtçe" localSheetId="6" hidden="1">{#N/A,#N/A,FALSE,"Plan1";#N/A,#N/A,FALSE,"Plan2"}</definedName>
    <definedName name="ÇJsrejtçe" localSheetId="0" hidden="1">{#N/A,#N/A,FALSE,"Plan1";#N/A,#N/A,FALSE,"Plan2"}</definedName>
    <definedName name="ÇJsrejtçe" localSheetId="14" hidden="1">{#N/A,#N/A,FALSE,"Plan1";#N/A,#N/A,FALSE,"Plan2"}</definedName>
    <definedName name="ÇJsrejtçe" localSheetId="22" hidden="1">{#N/A,#N/A,FALSE,"Plan1";#N/A,#N/A,FALSE,"Plan2"}</definedName>
    <definedName name="ÇJsrejtçe" hidden="1">{#N/A,#N/A,FALSE,"Plan1";#N/A,#N/A,FALSE,"Plan2"}</definedName>
    <definedName name="çkaçekow" localSheetId="16" hidden="1">{#N/A,#N/A,FALSE,"Plan1";#N/A,#N/A,FALSE,"Plan2"}</definedName>
    <definedName name="çkaçekow" localSheetId="3" hidden="1">{#N/A,#N/A,FALSE,"Plan1";#N/A,#N/A,FALSE,"Plan2"}</definedName>
    <definedName name="çkaçekow" localSheetId="21" hidden="1">{#N/A,#N/A,FALSE,"Plan1";#N/A,#N/A,FALSE,"Plan2"}</definedName>
    <definedName name="çkaçekow" localSheetId="20" hidden="1">{#N/A,#N/A,FALSE,"Plan1";#N/A,#N/A,FALSE,"Plan2"}</definedName>
    <definedName name="çkaçekow" localSheetId="5" hidden="1">{#N/A,#N/A,FALSE,"Plan1";#N/A,#N/A,FALSE,"Plan2"}</definedName>
    <definedName name="çkaçekow" localSheetId="13" hidden="1">{#N/A,#N/A,FALSE,"Plan1";#N/A,#N/A,FALSE,"Plan2"}</definedName>
    <definedName name="çkaçekow" localSheetId="10" hidden="1">{#N/A,#N/A,FALSE,"Plan1";#N/A,#N/A,FALSE,"Plan2"}</definedName>
    <definedName name="çkaçekow" localSheetId="7" hidden="1">{#N/A,#N/A,FALSE,"Plan1";#N/A,#N/A,FALSE,"Plan2"}</definedName>
    <definedName name="çkaçekow" localSheetId="28" hidden="1">{#N/A,#N/A,FALSE,"Plan1";#N/A,#N/A,FALSE,"Plan2"}</definedName>
    <definedName name="çkaçekow" localSheetId="6" hidden="1">{#N/A,#N/A,FALSE,"Plan1";#N/A,#N/A,FALSE,"Plan2"}</definedName>
    <definedName name="çkaçekow" localSheetId="0" hidden="1">{#N/A,#N/A,FALSE,"Plan1";#N/A,#N/A,FALSE,"Plan2"}</definedName>
    <definedName name="çkaçekow" localSheetId="14" hidden="1">{#N/A,#N/A,FALSE,"Plan1";#N/A,#N/A,FALSE,"Plan2"}</definedName>
    <definedName name="çkaçekow" localSheetId="22" hidden="1">{#N/A,#N/A,FALSE,"Plan1";#N/A,#N/A,FALSE,"Plan2"}</definedName>
    <definedName name="çkaçekow" hidden="1">{#N/A,#N/A,FALSE,"Plan1";#N/A,#N/A,FALSE,"Plan2"}</definedName>
    <definedName name="ÇKSDOEKR" localSheetId="16" hidden="1">{#N/A,#N/A,FALSE,"Plan1";#N/A,#N/A,FALSE,"Plan2"}</definedName>
    <definedName name="ÇKSDOEKR" localSheetId="3" hidden="1">{#N/A,#N/A,FALSE,"Plan1";#N/A,#N/A,FALSE,"Plan2"}</definedName>
    <definedName name="ÇKSDOEKR" localSheetId="21" hidden="1">{#N/A,#N/A,FALSE,"Plan1";#N/A,#N/A,FALSE,"Plan2"}</definedName>
    <definedName name="ÇKSDOEKR" localSheetId="20" hidden="1">{#N/A,#N/A,FALSE,"Plan1";#N/A,#N/A,FALSE,"Plan2"}</definedName>
    <definedName name="ÇKSDOEKR" localSheetId="5" hidden="1">{#N/A,#N/A,FALSE,"Plan1";#N/A,#N/A,FALSE,"Plan2"}</definedName>
    <definedName name="ÇKSDOEKR" localSheetId="13" hidden="1">{#N/A,#N/A,FALSE,"Plan1";#N/A,#N/A,FALSE,"Plan2"}</definedName>
    <definedName name="ÇKSDOEKR" localSheetId="10" hidden="1">{#N/A,#N/A,FALSE,"Plan1";#N/A,#N/A,FALSE,"Plan2"}</definedName>
    <definedName name="ÇKSDOEKR" localSheetId="7" hidden="1">{#N/A,#N/A,FALSE,"Plan1";#N/A,#N/A,FALSE,"Plan2"}</definedName>
    <definedName name="ÇKSDOEKR" localSheetId="28" hidden="1">{#N/A,#N/A,FALSE,"Plan1";#N/A,#N/A,FALSE,"Plan2"}</definedName>
    <definedName name="ÇKSDOEKR" localSheetId="6" hidden="1">{#N/A,#N/A,FALSE,"Plan1";#N/A,#N/A,FALSE,"Plan2"}</definedName>
    <definedName name="ÇKSDOEKR" localSheetId="0" hidden="1">{#N/A,#N/A,FALSE,"Plan1";#N/A,#N/A,FALSE,"Plan2"}</definedName>
    <definedName name="ÇKSDOEKR" localSheetId="14" hidden="1">{#N/A,#N/A,FALSE,"Plan1";#N/A,#N/A,FALSE,"Plan2"}</definedName>
    <definedName name="ÇKSDOEKR" localSheetId="22" hidden="1">{#N/A,#N/A,FALSE,"Plan1";#N/A,#N/A,FALSE,"Plan2"}</definedName>
    <definedName name="ÇKSDOEKR" hidden="1">{#N/A,#N/A,FALSE,"Plan1";#N/A,#N/A,FALSE,"Plan2"}</definedName>
    <definedName name="çl" localSheetId="16" hidden="1">{#N/A,#N/A,FALSE,"Plan1";#N/A,#N/A,FALSE,"Plan2"}</definedName>
    <definedName name="çl" localSheetId="3" hidden="1">{#N/A,#N/A,FALSE,"Plan1";#N/A,#N/A,FALSE,"Plan2"}</definedName>
    <definedName name="çl" localSheetId="21" hidden="1">{#N/A,#N/A,FALSE,"Plan1";#N/A,#N/A,FALSE,"Plan2"}</definedName>
    <definedName name="çl" localSheetId="20" hidden="1">{#N/A,#N/A,FALSE,"Plan1";#N/A,#N/A,FALSE,"Plan2"}</definedName>
    <definedName name="çl" localSheetId="5" hidden="1">{#N/A,#N/A,FALSE,"Plan1";#N/A,#N/A,FALSE,"Plan2"}</definedName>
    <definedName name="çl" localSheetId="13" hidden="1">{#N/A,#N/A,FALSE,"Plan1";#N/A,#N/A,FALSE,"Plan2"}</definedName>
    <definedName name="çl" localSheetId="10" hidden="1">{#N/A,#N/A,FALSE,"Plan1";#N/A,#N/A,FALSE,"Plan2"}</definedName>
    <definedName name="çl" localSheetId="7" hidden="1">{#N/A,#N/A,FALSE,"Plan1";#N/A,#N/A,FALSE,"Plan2"}</definedName>
    <definedName name="çl" localSheetId="28" hidden="1">{#N/A,#N/A,FALSE,"Plan1";#N/A,#N/A,FALSE,"Plan2"}</definedName>
    <definedName name="çl" localSheetId="6" hidden="1">{#N/A,#N/A,FALSE,"Plan1";#N/A,#N/A,FALSE,"Plan2"}</definedName>
    <definedName name="çl" localSheetId="0" hidden="1">{#N/A,#N/A,FALSE,"Plan1";#N/A,#N/A,FALSE,"Plan2"}</definedName>
    <definedName name="çl" localSheetId="14" hidden="1">{#N/A,#N/A,FALSE,"Plan1";#N/A,#N/A,FALSE,"Plan2"}</definedName>
    <definedName name="çl" localSheetId="22" hidden="1">{#N/A,#N/A,FALSE,"Plan1";#N/A,#N/A,FALSE,"Plan2"}</definedName>
    <definedName name="çl" hidden="1">{#N/A,#N/A,FALSE,"Plan1";#N/A,#N/A,FALSE,"Plan2"}</definedName>
    <definedName name="çlassde" localSheetId="16" hidden="1">{#N/A,#N/A,FALSE,"Plan1";#N/A,#N/A,FALSE,"Plan2"}</definedName>
    <definedName name="çlassde" localSheetId="3" hidden="1">{#N/A,#N/A,FALSE,"Plan1";#N/A,#N/A,FALSE,"Plan2"}</definedName>
    <definedName name="çlassde" localSheetId="21" hidden="1">{#N/A,#N/A,FALSE,"Plan1";#N/A,#N/A,FALSE,"Plan2"}</definedName>
    <definedName name="çlassde" localSheetId="20" hidden="1">{#N/A,#N/A,FALSE,"Plan1";#N/A,#N/A,FALSE,"Plan2"}</definedName>
    <definedName name="çlassde" localSheetId="5" hidden="1">{#N/A,#N/A,FALSE,"Plan1";#N/A,#N/A,FALSE,"Plan2"}</definedName>
    <definedName name="çlassde" localSheetId="13" hidden="1">{#N/A,#N/A,FALSE,"Plan1";#N/A,#N/A,FALSE,"Plan2"}</definedName>
    <definedName name="çlassde" localSheetId="10" hidden="1">{#N/A,#N/A,FALSE,"Plan1";#N/A,#N/A,FALSE,"Plan2"}</definedName>
    <definedName name="çlassde" localSheetId="7" hidden="1">{#N/A,#N/A,FALSE,"Plan1";#N/A,#N/A,FALSE,"Plan2"}</definedName>
    <definedName name="çlassde" localSheetId="28" hidden="1">{#N/A,#N/A,FALSE,"Plan1";#N/A,#N/A,FALSE,"Plan2"}</definedName>
    <definedName name="çlassde" localSheetId="6" hidden="1">{#N/A,#N/A,FALSE,"Plan1";#N/A,#N/A,FALSE,"Plan2"}</definedName>
    <definedName name="çlassde" localSheetId="0" hidden="1">{#N/A,#N/A,FALSE,"Plan1";#N/A,#N/A,FALSE,"Plan2"}</definedName>
    <definedName name="çlassde" localSheetId="14" hidden="1">{#N/A,#N/A,FALSE,"Plan1";#N/A,#N/A,FALSE,"Plan2"}</definedName>
    <definedName name="çlassde" localSheetId="22" hidden="1">{#N/A,#N/A,FALSE,"Plan1";#N/A,#N/A,FALSE,"Plan2"}</definedName>
    <definedName name="çlassde" hidden="1">{#N/A,#N/A,FALSE,"Plan1";#N/A,#N/A,FALSE,"Plan2"}</definedName>
    <definedName name="Classificação" localSheetId="3">#REF!</definedName>
    <definedName name="Classificação" localSheetId="10">#REF!</definedName>
    <definedName name="Classificação" localSheetId="6">#REF!</definedName>
    <definedName name="Classificação">#REF!</definedName>
    <definedName name="çlçlç" localSheetId="16" hidden="1">{#N/A,#N/A,FALSE,"Plan1";#N/A,#N/A,FALSE,"Plan2"}</definedName>
    <definedName name="çlçlç" localSheetId="3" hidden="1">{#N/A,#N/A,FALSE,"Plan1";#N/A,#N/A,FALSE,"Plan2"}</definedName>
    <definedName name="çlçlç" localSheetId="21" hidden="1">{#N/A,#N/A,FALSE,"Plan1";#N/A,#N/A,FALSE,"Plan2"}</definedName>
    <definedName name="çlçlç" localSheetId="20" hidden="1">{#N/A,#N/A,FALSE,"Plan1";#N/A,#N/A,FALSE,"Plan2"}</definedName>
    <definedName name="çlçlç" localSheetId="5" hidden="1">{#N/A,#N/A,FALSE,"Plan1";#N/A,#N/A,FALSE,"Plan2"}</definedName>
    <definedName name="çlçlç" localSheetId="13" hidden="1">{#N/A,#N/A,FALSE,"Plan1";#N/A,#N/A,FALSE,"Plan2"}</definedName>
    <definedName name="çlçlç" localSheetId="10" hidden="1">{#N/A,#N/A,FALSE,"Plan1";#N/A,#N/A,FALSE,"Plan2"}</definedName>
    <definedName name="çlçlç" localSheetId="7" hidden="1">{#N/A,#N/A,FALSE,"Plan1";#N/A,#N/A,FALSE,"Plan2"}</definedName>
    <definedName name="çlçlç" localSheetId="28" hidden="1">{#N/A,#N/A,FALSE,"Plan1";#N/A,#N/A,FALSE,"Plan2"}</definedName>
    <definedName name="çlçlç" localSheetId="6" hidden="1">{#N/A,#N/A,FALSE,"Plan1";#N/A,#N/A,FALSE,"Plan2"}</definedName>
    <definedName name="çlçlç" localSheetId="0" hidden="1">{#N/A,#N/A,FALSE,"Plan1";#N/A,#N/A,FALSE,"Plan2"}</definedName>
    <definedName name="çlçlç" localSheetId="14" hidden="1">{#N/A,#N/A,FALSE,"Plan1";#N/A,#N/A,FALSE,"Plan2"}</definedName>
    <definedName name="çlçlç" localSheetId="22" hidden="1">{#N/A,#N/A,FALSE,"Plan1";#N/A,#N/A,FALSE,"Plan2"}</definedName>
    <definedName name="çlçlç" hidden="1">{#N/A,#N/A,FALSE,"Plan1";#N/A,#N/A,FALSE,"Plan2"}</definedName>
    <definedName name="çld" localSheetId="16" hidden="1">{#N/A,#N/A,FALSE,"Plan1";#N/A,#N/A,FALSE,"Plan2"}</definedName>
    <definedName name="çld" localSheetId="3" hidden="1">{#N/A,#N/A,FALSE,"Plan1";#N/A,#N/A,FALSE,"Plan2"}</definedName>
    <definedName name="çld" localSheetId="21" hidden="1">{#N/A,#N/A,FALSE,"Plan1";#N/A,#N/A,FALSE,"Plan2"}</definedName>
    <definedName name="çld" localSheetId="20" hidden="1">{#N/A,#N/A,FALSE,"Plan1";#N/A,#N/A,FALSE,"Plan2"}</definedName>
    <definedName name="çld" localSheetId="5" hidden="1">{#N/A,#N/A,FALSE,"Plan1";#N/A,#N/A,FALSE,"Plan2"}</definedName>
    <definedName name="çld" localSheetId="13" hidden="1">{#N/A,#N/A,FALSE,"Plan1";#N/A,#N/A,FALSE,"Plan2"}</definedName>
    <definedName name="çld" localSheetId="10" hidden="1">{#N/A,#N/A,FALSE,"Plan1";#N/A,#N/A,FALSE,"Plan2"}</definedName>
    <definedName name="çld" localSheetId="7" hidden="1">{#N/A,#N/A,FALSE,"Plan1";#N/A,#N/A,FALSE,"Plan2"}</definedName>
    <definedName name="çld" localSheetId="28" hidden="1">{#N/A,#N/A,FALSE,"Plan1";#N/A,#N/A,FALSE,"Plan2"}</definedName>
    <definedName name="çld" localSheetId="6" hidden="1">{#N/A,#N/A,FALSE,"Plan1";#N/A,#N/A,FALSE,"Plan2"}</definedName>
    <definedName name="çld" localSheetId="0" hidden="1">{#N/A,#N/A,FALSE,"Plan1";#N/A,#N/A,FALSE,"Plan2"}</definedName>
    <definedName name="çld" localSheetId="14" hidden="1">{#N/A,#N/A,FALSE,"Plan1";#N/A,#N/A,FALSE,"Plan2"}</definedName>
    <definedName name="çld" localSheetId="22" hidden="1">{#N/A,#N/A,FALSE,"Plan1";#N/A,#N/A,FALSE,"Plan2"}</definedName>
    <definedName name="çld" hidden="1">{#N/A,#N/A,FALSE,"Plan1";#N/A,#N/A,FALSE,"Plan2"}</definedName>
    <definedName name="çlererr" localSheetId="16" hidden="1">{#N/A,#N/A,FALSE,"Plan1";#N/A,#N/A,FALSE,"Plan2"}</definedName>
    <definedName name="çlererr" localSheetId="3" hidden="1">{#N/A,#N/A,FALSE,"Plan1";#N/A,#N/A,FALSE,"Plan2"}</definedName>
    <definedName name="çlererr" localSheetId="21" hidden="1">{#N/A,#N/A,FALSE,"Plan1";#N/A,#N/A,FALSE,"Plan2"}</definedName>
    <definedName name="çlererr" localSheetId="20" hidden="1">{#N/A,#N/A,FALSE,"Plan1";#N/A,#N/A,FALSE,"Plan2"}</definedName>
    <definedName name="çlererr" localSheetId="5" hidden="1">{#N/A,#N/A,FALSE,"Plan1";#N/A,#N/A,FALSE,"Plan2"}</definedName>
    <definedName name="çlererr" localSheetId="13" hidden="1">{#N/A,#N/A,FALSE,"Plan1";#N/A,#N/A,FALSE,"Plan2"}</definedName>
    <definedName name="çlererr" localSheetId="10" hidden="1">{#N/A,#N/A,FALSE,"Plan1";#N/A,#N/A,FALSE,"Plan2"}</definedName>
    <definedName name="çlererr" localSheetId="7" hidden="1">{#N/A,#N/A,FALSE,"Plan1";#N/A,#N/A,FALSE,"Plan2"}</definedName>
    <definedName name="çlererr" localSheetId="28" hidden="1">{#N/A,#N/A,FALSE,"Plan1";#N/A,#N/A,FALSE,"Plan2"}</definedName>
    <definedName name="çlererr" localSheetId="6" hidden="1">{#N/A,#N/A,FALSE,"Plan1";#N/A,#N/A,FALSE,"Plan2"}</definedName>
    <definedName name="çlererr" localSheetId="0" hidden="1">{#N/A,#N/A,FALSE,"Plan1";#N/A,#N/A,FALSE,"Plan2"}</definedName>
    <definedName name="çlererr" localSheetId="14" hidden="1">{#N/A,#N/A,FALSE,"Plan1";#N/A,#N/A,FALSE,"Plan2"}</definedName>
    <definedName name="çlererr" localSheetId="22" hidden="1">{#N/A,#N/A,FALSE,"Plan1";#N/A,#N/A,FALSE,"Plan2"}</definedName>
    <definedName name="çlererr" hidden="1">{#N/A,#N/A,FALSE,"Plan1";#N/A,#N/A,FALSE,"Plan2"}</definedName>
    <definedName name="çlertert" localSheetId="16" hidden="1">{#N/A,#N/A,FALSE,"Plan1";#N/A,#N/A,FALSE,"Plan2"}</definedName>
    <definedName name="çlertert" localSheetId="3" hidden="1">{#N/A,#N/A,FALSE,"Plan1";#N/A,#N/A,FALSE,"Plan2"}</definedName>
    <definedName name="çlertert" localSheetId="21" hidden="1">{#N/A,#N/A,FALSE,"Plan1";#N/A,#N/A,FALSE,"Plan2"}</definedName>
    <definedName name="çlertert" localSheetId="20" hidden="1">{#N/A,#N/A,FALSE,"Plan1";#N/A,#N/A,FALSE,"Plan2"}</definedName>
    <definedName name="çlertert" localSheetId="5" hidden="1">{#N/A,#N/A,FALSE,"Plan1";#N/A,#N/A,FALSE,"Plan2"}</definedName>
    <definedName name="çlertert" localSheetId="13" hidden="1">{#N/A,#N/A,FALSE,"Plan1";#N/A,#N/A,FALSE,"Plan2"}</definedName>
    <definedName name="çlertert" localSheetId="10" hidden="1">{#N/A,#N/A,FALSE,"Plan1";#N/A,#N/A,FALSE,"Plan2"}</definedName>
    <definedName name="çlertert" localSheetId="7" hidden="1">{#N/A,#N/A,FALSE,"Plan1";#N/A,#N/A,FALSE,"Plan2"}</definedName>
    <definedName name="çlertert" localSheetId="28" hidden="1">{#N/A,#N/A,FALSE,"Plan1";#N/A,#N/A,FALSE,"Plan2"}</definedName>
    <definedName name="çlertert" localSheetId="6" hidden="1">{#N/A,#N/A,FALSE,"Plan1";#N/A,#N/A,FALSE,"Plan2"}</definedName>
    <definedName name="çlertert" localSheetId="0" hidden="1">{#N/A,#N/A,FALSE,"Plan1";#N/A,#N/A,FALSE,"Plan2"}</definedName>
    <definedName name="çlertert" localSheetId="14" hidden="1">{#N/A,#N/A,FALSE,"Plan1";#N/A,#N/A,FALSE,"Plan2"}</definedName>
    <definedName name="çlertert" localSheetId="22" hidden="1">{#N/A,#N/A,FALSE,"Plan1";#N/A,#N/A,FALSE,"Plan2"}</definedName>
    <definedName name="çlertert" hidden="1">{#N/A,#N/A,FALSE,"Plan1";#N/A,#N/A,FALSE,"Plan2"}</definedName>
    <definedName name="çlkdflçkrlr" localSheetId="16" hidden="1">#REF!</definedName>
    <definedName name="çlkdflçkrlr" localSheetId="3" hidden="1">#REF!</definedName>
    <definedName name="çlkdflçkrlr" localSheetId="5" hidden="1">#REF!</definedName>
    <definedName name="çlkdflçkrlr" localSheetId="10" hidden="1">#REF!</definedName>
    <definedName name="çlkdflçkrlr" localSheetId="6" hidden="1">#REF!</definedName>
    <definedName name="çlkdflçkrlr" localSheetId="0" hidden="1">#REF!</definedName>
    <definedName name="çlkdflçkrlr" hidden="1">#REF!</definedName>
    <definedName name="çll" localSheetId="16" hidden="1">{#N/A,#N/A,FALSE,"Plan1";#N/A,#N/A,FALSE,"Plan2"}</definedName>
    <definedName name="çll" localSheetId="3" hidden="1">{#N/A,#N/A,FALSE,"Plan1";#N/A,#N/A,FALSE,"Plan2"}</definedName>
    <definedName name="çll" localSheetId="21" hidden="1">{#N/A,#N/A,FALSE,"Plan1";#N/A,#N/A,FALSE,"Plan2"}</definedName>
    <definedName name="çll" localSheetId="20" hidden="1">{#N/A,#N/A,FALSE,"Plan1";#N/A,#N/A,FALSE,"Plan2"}</definedName>
    <definedName name="çll" localSheetId="5" hidden="1">{#N/A,#N/A,FALSE,"Plan1";#N/A,#N/A,FALSE,"Plan2"}</definedName>
    <definedName name="çll" localSheetId="13" hidden="1">{#N/A,#N/A,FALSE,"Plan1";#N/A,#N/A,FALSE,"Plan2"}</definedName>
    <definedName name="çll" localSheetId="10" hidden="1">{#N/A,#N/A,FALSE,"Plan1";#N/A,#N/A,FALSE,"Plan2"}</definedName>
    <definedName name="çll" localSheetId="7" hidden="1">{#N/A,#N/A,FALSE,"Plan1";#N/A,#N/A,FALSE,"Plan2"}</definedName>
    <definedName name="çll" localSheetId="28" hidden="1">{#N/A,#N/A,FALSE,"Plan1";#N/A,#N/A,FALSE,"Plan2"}</definedName>
    <definedName name="çll" localSheetId="6" hidden="1">{#N/A,#N/A,FALSE,"Plan1";#N/A,#N/A,FALSE,"Plan2"}</definedName>
    <definedName name="çll" localSheetId="0" hidden="1">{#N/A,#N/A,FALSE,"Plan1";#N/A,#N/A,FALSE,"Plan2"}</definedName>
    <definedName name="çll" localSheetId="14" hidden="1">{#N/A,#N/A,FALSE,"Plan1";#N/A,#N/A,FALSE,"Plan2"}</definedName>
    <definedName name="çll" localSheetId="22" hidden="1">{#N/A,#N/A,FALSE,"Plan1";#N/A,#N/A,FALSE,"Plan2"}</definedName>
    <definedName name="çll" hidden="1">{#N/A,#N/A,FALSE,"Plan1";#N/A,#N/A,FALSE,"Plan2"}</definedName>
    <definedName name="CMC" localSheetId="16" hidden="1">{#N/A,#N/A,FALSE,"GERAL";#N/A,#N/A,FALSE,"012-96";#N/A,#N/A,FALSE,"018-96";#N/A,#N/A,FALSE,"027-96";#N/A,#N/A,FALSE,"059-96";#N/A,#N/A,FALSE,"076-96";#N/A,#N/A,FALSE,"019-97";#N/A,#N/A,FALSE,"021-97";#N/A,#N/A,FALSE,"022-97";#N/A,#N/A,FALSE,"028-97"}</definedName>
    <definedName name="CMC" localSheetId="3" hidden="1">{#N/A,#N/A,FALSE,"GERAL";#N/A,#N/A,FALSE,"012-96";#N/A,#N/A,FALSE,"018-96";#N/A,#N/A,FALSE,"027-96";#N/A,#N/A,FALSE,"059-96";#N/A,#N/A,FALSE,"076-96";#N/A,#N/A,FALSE,"019-97";#N/A,#N/A,FALSE,"021-97";#N/A,#N/A,FALSE,"022-97";#N/A,#N/A,FALSE,"028-97"}</definedName>
    <definedName name="CMC" localSheetId="21" hidden="1">{#N/A,#N/A,FALSE,"GERAL";#N/A,#N/A,FALSE,"012-96";#N/A,#N/A,FALSE,"018-96";#N/A,#N/A,FALSE,"027-96";#N/A,#N/A,FALSE,"059-96";#N/A,#N/A,FALSE,"076-96";#N/A,#N/A,FALSE,"019-97";#N/A,#N/A,FALSE,"021-97";#N/A,#N/A,FALSE,"022-97";#N/A,#N/A,FALSE,"028-97"}</definedName>
    <definedName name="CMC" localSheetId="20" hidden="1">{#N/A,#N/A,FALSE,"GERAL";#N/A,#N/A,FALSE,"012-96";#N/A,#N/A,FALSE,"018-96";#N/A,#N/A,FALSE,"027-96";#N/A,#N/A,FALSE,"059-96";#N/A,#N/A,FALSE,"076-96";#N/A,#N/A,FALSE,"019-97";#N/A,#N/A,FALSE,"021-97";#N/A,#N/A,FALSE,"022-97";#N/A,#N/A,FALSE,"028-97"}</definedName>
    <definedName name="CMC" localSheetId="5" hidden="1">{#N/A,#N/A,FALSE,"GERAL";#N/A,#N/A,FALSE,"012-96";#N/A,#N/A,FALSE,"018-96";#N/A,#N/A,FALSE,"027-96";#N/A,#N/A,FALSE,"059-96";#N/A,#N/A,FALSE,"076-96";#N/A,#N/A,FALSE,"019-97";#N/A,#N/A,FALSE,"021-97";#N/A,#N/A,FALSE,"022-97";#N/A,#N/A,FALSE,"028-97"}</definedName>
    <definedName name="CMC" localSheetId="13" hidden="1">{#N/A,#N/A,FALSE,"GERAL";#N/A,#N/A,FALSE,"012-96";#N/A,#N/A,FALSE,"018-96";#N/A,#N/A,FALSE,"027-96";#N/A,#N/A,FALSE,"059-96";#N/A,#N/A,FALSE,"076-96";#N/A,#N/A,FALSE,"019-97";#N/A,#N/A,FALSE,"021-97";#N/A,#N/A,FALSE,"022-97";#N/A,#N/A,FALSE,"028-97"}</definedName>
    <definedName name="CMC" localSheetId="10" hidden="1">{#N/A,#N/A,FALSE,"GERAL";#N/A,#N/A,FALSE,"012-96";#N/A,#N/A,FALSE,"018-96";#N/A,#N/A,FALSE,"027-96";#N/A,#N/A,FALSE,"059-96";#N/A,#N/A,FALSE,"076-96";#N/A,#N/A,FALSE,"019-97";#N/A,#N/A,FALSE,"021-97";#N/A,#N/A,FALSE,"022-97";#N/A,#N/A,FALSE,"028-97"}</definedName>
    <definedName name="CMC" localSheetId="7" hidden="1">{#N/A,#N/A,FALSE,"GERAL";#N/A,#N/A,FALSE,"012-96";#N/A,#N/A,FALSE,"018-96";#N/A,#N/A,FALSE,"027-96";#N/A,#N/A,FALSE,"059-96";#N/A,#N/A,FALSE,"076-96";#N/A,#N/A,FALSE,"019-97";#N/A,#N/A,FALSE,"021-97";#N/A,#N/A,FALSE,"022-97";#N/A,#N/A,FALSE,"028-97"}</definedName>
    <definedName name="CMC" localSheetId="28" hidden="1">{#N/A,#N/A,FALSE,"GERAL";#N/A,#N/A,FALSE,"012-96";#N/A,#N/A,FALSE,"018-96";#N/A,#N/A,FALSE,"027-96";#N/A,#N/A,FALSE,"059-96";#N/A,#N/A,FALSE,"076-96";#N/A,#N/A,FALSE,"019-97";#N/A,#N/A,FALSE,"021-97";#N/A,#N/A,FALSE,"022-97";#N/A,#N/A,FALSE,"028-97"}</definedName>
    <definedName name="CMC" localSheetId="6" hidden="1">{#N/A,#N/A,FALSE,"GERAL";#N/A,#N/A,FALSE,"012-96";#N/A,#N/A,FALSE,"018-96";#N/A,#N/A,FALSE,"027-96";#N/A,#N/A,FALSE,"059-96";#N/A,#N/A,FALSE,"076-96";#N/A,#N/A,FALSE,"019-97";#N/A,#N/A,FALSE,"021-97";#N/A,#N/A,FALSE,"022-97";#N/A,#N/A,FALSE,"028-97"}</definedName>
    <definedName name="CMC" localSheetId="0" hidden="1">{#N/A,#N/A,FALSE,"GERAL";#N/A,#N/A,FALSE,"012-96";#N/A,#N/A,FALSE,"018-96";#N/A,#N/A,FALSE,"027-96";#N/A,#N/A,FALSE,"059-96";#N/A,#N/A,FALSE,"076-96";#N/A,#N/A,FALSE,"019-97";#N/A,#N/A,FALSE,"021-97";#N/A,#N/A,FALSE,"022-97";#N/A,#N/A,FALSE,"028-97"}</definedName>
    <definedName name="CMC" localSheetId="14" hidden="1">{#N/A,#N/A,FALSE,"GERAL";#N/A,#N/A,FALSE,"012-96";#N/A,#N/A,FALSE,"018-96";#N/A,#N/A,FALSE,"027-96";#N/A,#N/A,FALSE,"059-96";#N/A,#N/A,FALSE,"076-96";#N/A,#N/A,FALSE,"019-97";#N/A,#N/A,FALSE,"021-97";#N/A,#N/A,FALSE,"022-97";#N/A,#N/A,FALSE,"028-97"}</definedName>
    <definedName name="CMC" localSheetId="22" hidden="1">{#N/A,#N/A,FALSE,"GERAL";#N/A,#N/A,FALSE,"012-96";#N/A,#N/A,FALSE,"018-96";#N/A,#N/A,FALSE,"027-96";#N/A,#N/A,FALSE,"059-96";#N/A,#N/A,FALSE,"076-96";#N/A,#N/A,FALSE,"019-97";#N/A,#N/A,FALSE,"021-97";#N/A,#N/A,FALSE,"022-97";#N/A,#N/A,FALSE,"028-97"}</definedName>
    <definedName name="CMC" hidden="1">{#N/A,#N/A,FALSE,"GERAL";#N/A,#N/A,FALSE,"012-96";#N/A,#N/A,FALSE,"018-96";#N/A,#N/A,FALSE,"027-96";#N/A,#N/A,FALSE,"059-96";#N/A,#N/A,FALSE,"076-96";#N/A,#N/A,FALSE,"019-97";#N/A,#N/A,FALSE,"021-97";#N/A,#N/A,FALSE,"022-97";#N/A,#N/A,FALSE,"028-97"}</definedName>
    <definedName name="COBRANÇA" localSheetId="3">#REF!</definedName>
    <definedName name="COBRANÇA" localSheetId="10">#REF!</definedName>
    <definedName name="COBRANÇA" localSheetId="6">#REF!</definedName>
    <definedName name="COBRANÇA">#REF!</definedName>
    <definedName name="Cod_Esquadrias" localSheetId="3">#REF!</definedName>
    <definedName name="Cod_Esquadrias" localSheetId="10">#REF!</definedName>
    <definedName name="Cod_Esquadrias" localSheetId="6">#REF!</definedName>
    <definedName name="Cod_Esquadrias">#REF!</definedName>
    <definedName name="CÓDG" localSheetId="3">OFFSET(#REF!,0,0,COUNTA(#REF!),1)</definedName>
    <definedName name="CÓDG" localSheetId="10">OFFSET(#REF!,0,0,COUNTA(#REF!),1)</definedName>
    <definedName name="CÓDG" localSheetId="6">OFFSET(#REF!,0,0,COUNTA(#REF!),1)</definedName>
    <definedName name="CÓDG">OFFSET(#REF!,0,0,COUNTA(#REF!),1)</definedName>
    <definedName name="codigo2" localSheetId="3">#REF!</definedName>
    <definedName name="codigo2" localSheetId="10">#REF!</definedName>
    <definedName name="codigo2" localSheetId="6">#REF!</definedName>
    <definedName name="codigo2">#REF!</definedName>
    <definedName name="codigo3" localSheetId="3">#REF!</definedName>
    <definedName name="codigo3" localSheetId="10">#REF!</definedName>
    <definedName name="codigo3" localSheetId="6">#REF!</definedName>
    <definedName name="codigo3">#REF!</definedName>
    <definedName name="CÓDT" localSheetId="3">OFFSET(#REF!,0,0,COUNTA(#REF!)+1,1)</definedName>
    <definedName name="CÓDT" localSheetId="10">OFFSET(#REF!,0,0,COUNTA(#REF!)+1,1)</definedName>
    <definedName name="CÓDT" localSheetId="6">OFFSET(#REF!,0,0,COUNTA(#REF!)+1,1)</definedName>
    <definedName name="CÓDT">OFFSET(#REF!,0,0,COUNTA(#REF!)+1,1)</definedName>
    <definedName name="COFINS" localSheetId="3">#REF!</definedName>
    <definedName name="COFINS" localSheetId="10">#REF!</definedName>
    <definedName name="COFINS" localSheetId="6">#REF!</definedName>
    <definedName name="COFINS">#REF!</definedName>
    <definedName name="cofins2" localSheetId="3">#REF!</definedName>
    <definedName name="cofins2" localSheetId="10">#REF!</definedName>
    <definedName name="cofins2" localSheetId="6">#REF!</definedName>
    <definedName name="cofins2">#REF!</definedName>
    <definedName name="COGS" localSheetId="3">#REF!</definedName>
    <definedName name="COGS" localSheetId="10">#REF!</definedName>
    <definedName name="COGS" localSheetId="6">#REF!</definedName>
    <definedName name="COGS">#REF!</definedName>
    <definedName name="COLSUB" localSheetId="3">#REF!</definedName>
    <definedName name="COLSUB" localSheetId="10">#REF!</definedName>
    <definedName name="COLSUB" localSheetId="6">#REF!</definedName>
    <definedName name="COLSUB">#REF!</definedName>
    <definedName name="COMISSOES" localSheetId="3">#REF!</definedName>
    <definedName name="COMISSOES" localSheetId="10">#REF!</definedName>
    <definedName name="COMISSOES" localSheetId="6">#REF!</definedName>
    <definedName name="COMISSOES">#REF!</definedName>
    <definedName name="COMPOSICAO" localSheetId="3">#REF!</definedName>
    <definedName name="COMPOSICAO" localSheetId="10">#REF!</definedName>
    <definedName name="COMPOSICAO" localSheetId="6">#REF!</definedName>
    <definedName name="COMPOSICAO">#REF!</definedName>
    <definedName name="composição" localSheetId="3">#REF!</definedName>
    <definedName name="composição" localSheetId="10">#REF!</definedName>
    <definedName name="composição" localSheetId="6">#REF!</definedName>
    <definedName name="composição">#REF!</definedName>
    <definedName name="COMPR" localSheetId="3">#REF!</definedName>
    <definedName name="COMPR" localSheetId="10">#REF!</definedName>
    <definedName name="COMPR" localSheetId="6">#REF!</definedName>
    <definedName name="COMPR">#REF!</definedName>
    <definedName name="COMPRIMENTO" localSheetId="3">#REF!</definedName>
    <definedName name="COMPRIMENTO" localSheetId="10">#REF!</definedName>
    <definedName name="COMPRIMENTO" localSheetId="6">#REF!</definedName>
    <definedName name="COMPRIMENTO" localSheetId="30">#REF!</definedName>
    <definedName name="COMPRIMENTO" localSheetId="29">#REF!</definedName>
    <definedName name="COMPRIMENTO">#REF!</definedName>
    <definedName name="COMPROMETIDO" localSheetId="3">#REF!</definedName>
    <definedName name="COMPROMETIDO" localSheetId="10">#REF!</definedName>
    <definedName name="COMPROMETIDO" localSheetId="6">#REF!</definedName>
    <definedName name="COMPROMETIDO">#REF!</definedName>
    <definedName name="CONFIRMAR" localSheetId="16" hidden="1">{#N/A,#N/A,TRUE,"Quinzena 01 à 15-04-98 "}</definedName>
    <definedName name="CONFIRMAR" localSheetId="3" hidden="1">{#N/A,#N/A,TRUE,"Quinzena 01 à 15-04-98 "}</definedName>
    <definedName name="CONFIRMAR" localSheetId="21" hidden="1">{#N/A,#N/A,TRUE,"Quinzena 01 à 15-04-98 "}</definedName>
    <definedName name="CONFIRMAR" localSheetId="20" hidden="1">{#N/A,#N/A,TRUE,"Quinzena 01 à 15-04-98 "}</definedName>
    <definedName name="CONFIRMAR" localSheetId="5" hidden="1">{#N/A,#N/A,TRUE,"Quinzena 01 à 15-04-98 "}</definedName>
    <definedName name="CONFIRMAR" localSheetId="13" hidden="1">{#N/A,#N/A,TRUE,"Quinzena 01 à 15-04-98 "}</definedName>
    <definedName name="CONFIRMAR" localSheetId="10" hidden="1">{#N/A,#N/A,TRUE,"Quinzena 01 à 15-04-98 "}</definedName>
    <definedName name="CONFIRMAR" localSheetId="7" hidden="1">{#N/A,#N/A,TRUE,"Quinzena 01 à 15-04-98 "}</definedName>
    <definedName name="CONFIRMAR" localSheetId="28" hidden="1">{#N/A,#N/A,TRUE,"Quinzena 01 à 15-04-98 "}</definedName>
    <definedName name="CONFIRMAR" localSheetId="6" hidden="1">{#N/A,#N/A,TRUE,"Quinzena 01 à 15-04-98 "}</definedName>
    <definedName name="CONFIRMAR" localSheetId="0" hidden="1">{#N/A,#N/A,TRUE,"Quinzena 01 à 15-04-98 "}</definedName>
    <definedName name="CONFIRMAR" localSheetId="14" hidden="1">{#N/A,#N/A,TRUE,"Quinzena 01 à 15-04-98 "}</definedName>
    <definedName name="CONFIRMAR" localSheetId="22" hidden="1">{#N/A,#N/A,TRUE,"Quinzena 01 à 15-04-98 "}</definedName>
    <definedName name="CONFIRMAR" hidden="1">{#N/A,#N/A,TRUE,"Quinzena 01 à 15-04-98 "}</definedName>
    <definedName name="cont" localSheetId="16" hidden="1">{#N/A,#N/A,FALSE,"Plan1";#N/A,#N/A,FALSE,"Plan2"}</definedName>
    <definedName name="cont" localSheetId="3" hidden="1">{#N/A,#N/A,FALSE,"Plan1";#N/A,#N/A,FALSE,"Plan2"}</definedName>
    <definedName name="cont" localSheetId="21" hidden="1">{#N/A,#N/A,FALSE,"Plan1";#N/A,#N/A,FALSE,"Plan2"}</definedName>
    <definedName name="cont" localSheetId="20" hidden="1">{#N/A,#N/A,FALSE,"Plan1";#N/A,#N/A,FALSE,"Plan2"}</definedName>
    <definedName name="cont" localSheetId="5" hidden="1">{#N/A,#N/A,FALSE,"Plan1";#N/A,#N/A,FALSE,"Plan2"}</definedName>
    <definedName name="cont" localSheetId="13" hidden="1">{#N/A,#N/A,FALSE,"Plan1";#N/A,#N/A,FALSE,"Plan2"}</definedName>
    <definedName name="cont" localSheetId="10" hidden="1">{#N/A,#N/A,FALSE,"Plan1";#N/A,#N/A,FALSE,"Plan2"}</definedName>
    <definedName name="cont" localSheetId="7" hidden="1">{#N/A,#N/A,FALSE,"Plan1";#N/A,#N/A,FALSE,"Plan2"}</definedName>
    <definedName name="cont" localSheetId="28" hidden="1">{#N/A,#N/A,FALSE,"Plan1";#N/A,#N/A,FALSE,"Plan2"}</definedName>
    <definedName name="cont" localSheetId="6" hidden="1">{#N/A,#N/A,FALSE,"Plan1";#N/A,#N/A,FALSE,"Plan2"}</definedName>
    <definedName name="cont" localSheetId="0" hidden="1">{#N/A,#N/A,FALSE,"Plan1";#N/A,#N/A,FALSE,"Plan2"}</definedName>
    <definedName name="cont" localSheetId="14" hidden="1">{#N/A,#N/A,FALSE,"Plan1";#N/A,#N/A,FALSE,"Plan2"}</definedName>
    <definedName name="cont" localSheetId="22" hidden="1">{#N/A,#N/A,FALSE,"Plan1";#N/A,#N/A,FALSE,"Plan2"}</definedName>
    <definedName name="cont" hidden="1">{#N/A,#N/A,FALSE,"Plan1";#N/A,#N/A,FALSE,"Plan2"}</definedName>
    <definedName name="CONT1" localSheetId="3">#REF!</definedName>
    <definedName name="CONT1" localSheetId="10">#REF!</definedName>
    <definedName name="CONT1" localSheetId="6">#REF!</definedName>
    <definedName name="CONT1">#REF!</definedName>
    <definedName name="CONT2" localSheetId="3">#REF!</definedName>
    <definedName name="CONT2" localSheetId="10">#REF!</definedName>
    <definedName name="CONT2" localSheetId="6">#REF!</definedName>
    <definedName name="CONT2">#REF!</definedName>
    <definedName name="CONT3" localSheetId="3">#REF!</definedName>
    <definedName name="CONT3" localSheetId="10">#REF!</definedName>
    <definedName name="CONT3" localSheetId="6">#REF!</definedName>
    <definedName name="CONT3">#REF!</definedName>
    <definedName name="CONTAIT" localSheetId="3">#REF!</definedName>
    <definedName name="CONTAIT" localSheetId="10">#REF!</definedName>
    <definedName name="CONTAIT" localSheetId="6">#REF!</definedName>
    <definedName name="CONTAIT">#REF!</definedName>
    <definedName name="CONTREC" localSheetId="3">#REF!</definedName>
    <definedName name="CONTREC" localSheetId="10">#REF!</definedName>
    <definedName name="CONTREC" localSheetId="6">#REF!</definedName>
    <definedName name="CONTREC">#REF!</definedName>
    <definedName name="CONTRES" localSheetId="3">#REF!</definedName>
    <definedName name="CONTRES" localSheetId="10">#REF!</definedName>
    <definedName name="CONTRES" localSheetId="6">#REF!</definedName>
    <definedName name="CONTRES">#REF!</definedName>
    <definedName name="CONTROLE" localSheetId="3">#REF!</definedName>
    <definedName name="CONTROLE" localSheetId="10">#REF!</definedName>
    <definedName name="CONTROLE" localSheetId="6">#REF!</definedName>
    <definedName name="CONTROLE">#REF!</definedName>
    <definedName name="CONVERSÃO" localSheetId="3">#REF!</definedName>
    <definedName name="CONVERSÃO" localSheetId="10">#REF!</definedName>
    <definedName name="CONVERSÃO" localSheetId="6">#REF!</definedName>
    <definedName name="CONVERSÃO">#REF!</definedName>
    <definedName name="cpmf" localSheetId="3">#REF!</definedName>
    <definedName name="cpmf" localSheetId="10">#REF!</definedName>
    <definedName name="cpmf" localSheetId="6">#REF!</definedName>
    <definedName name="cpmf">#REF!</definedName>
    <definedName name="Credor_Rel_Sienge" localSheetId="3">#REF!</definedName>
    <definedName name="Credor_Rel_Sienge" localSheetId="10">#REF!</definedName>
    <definedName name="Credor_Rel_Sienge" localSheetId="6">#REF!</definedName>
    <definedName name="Credor_Rel_Sienge">#REF!</definedName>
    <definedName name="_xlnm.Criteria" localSheetId="3">#REF!</definedName>
    <definedName name="_xlnm.Criteria" localSheetId="5">#REF!</definedName>
    <definedName name="_xlnm.Criteria" localSheetId="13">#REF!</definedName>
    <definedName name="_xlnm.Criteria" localSheetId="10">#REF!</definedName>
    <definedName name="_xlnm.Criteria" localSheetId="25">INTERFONIA!$B$11:$B$21</definedName>
    <definedName name="_xlnm.Criteria" localSheetId="6">#REF!</definedName>
    <definedName name="_xlnm.Criteria" localSheetId="30">#REF!</definedName>
    <definedName name="_xlnm.Criteria" localSheetId="26">PISCINA!$B$11:$B$28</definedName>
    <definedName name="_xlnm.Criteria" localSheetId="29">#REF!</definedName>
    <definedName name="_xlnm.Criteria" localSheetId="27">PORTÕES!$B$11:$B$18</definedName>
    <definedName name="_xlnm.Criteria">#REF!</definedName>
    <definedName name="CRONG" localSheetId="3">#REF!</definedName>
    <definedName name="CRONG" localSheetId="5">#REF!</definedName>
    <definedName name="CRONG" localSheetId="10">#REF!</definedName>
    <definedName name="CRONG" localSheetId="6">#REF!</definedName>
    <definedName name="CRONG">#REF!</definedName>
    <definedName name="cronograma" localSheetId="16">#REF!</definedName>
    <definedName name="cronograma" localSheetId="3">#REF!</definedName>
    <definedName name="cronograma" localSheetId="1">#REF!</definedName>
    <definedName name="cronograma" localSheetId="10">#REF!</definedName>
    <definedName name="cronograma" localSheetId="24">#REF!</definedName>
    <definedName name="cronograma" localSheetId="6">#REF!</definedName>
    <definedName name="cronograma" localSheetId="0">#REF!</definedName>
    <definedName name="cronograma">#REF!</definedName>
    <definedName name="CRONOGRAMA_FÍSICO_FINANCEIRO" localSheetId="3">#REF!</definedName>
    <definedName name="CRONOGRAMA_FÍSICO_FINANCEIRO" localSheetId="10">#REF!</definedName>
    <definedName name="CRONOGRAMA_FÍSICO_FINANCEIRO" localSheetId="6">#REF!</definedName>
    <definedName name="CRONOGRAMA_FÍSICO_FINANCEIRO">#REF!</definedName>
    <definedName name="CS" localSheetId="3">#REF!</definedName>
    <definedName name="CS" localSheetId="10">#REF!</definedName>
    <definedName name="CS" localSheetId="6">#REF!</definedName>
    <definedName name="CS">#REF!</definedName>
    <definedName name="cs_diferida" localSheetId="3">#REF!</definedName>
    <definedName name="cs_diferida" localSheetId="10">#REF!</definedName>
    <definedName name="cs_diferida" localSheetId="6">#REF!</definedName>
    <definedName name="cs_diferida">#REF!</definedName>
    <definedName name="ÇSAÇDFW"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hidden="1">{TRUE,TRUE,-1.25,-15.5,604.5,366.75,FALSE,FALSE,TRUE,TRUE,0,1,#N/A,1,#N/A,9.0125,24.4117647058824,1,FALSE,FALSE,3,TRUE,1,FALSE,100,"Swvu.PLANILHA2.","ACwvu.PLANILHA2.",#N/A,FALSE,FALSE,0.787401575,0.34,0.46,0.5,1,"","",FALSE,FALSE,FALSE,FALSE,1,#N/A,1,1,FALSE,FALSE,#N/A,#N/A,FALSE,FALSE,FALSE,9,65532,65532,FALSE,FALSE,TRUE,TRUE,TRUE}</definedName>
    <definedName name="çsdkfçdrkt" localSheetId="16" hidden="1">#REF!</definedName>
    <definedName name="çsdkfçdrkt" localSheetId="3" hidden="1">#REF!</definedName>
    <definedName name="çsdkfçdrkt" localSheetId="5" hidden="1">#REF!</definedName>
    <definedName name="çsdkfçdrkt" localSheetId="10" hidden="1">#REF!</definedName>
    <definedName name="çsdkfçdrkt" localSheetId="6" hidden="1">#REF!</definedName>
    <definedName name="çsdkfçdrkt" localSheetId="0" hidden="1">#REF!</definedName>
    <definedName name="çsdkfçdrkt" hidden="1">#REF!</definedName>
    <definedName name="CSE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CSER" hidden="1">{TRUE,TRUE,-1.25,-15.5,604.5,366.75,FALSE,FALSE,TRUE,TRUE,0,1,#N/A,1,#N/A,9.0125,24.4117647058824,1,FALSE,FALSE,3,TRUE,1,FALSE,100,"Swvu.PLANILHA2.","ACwvu.PLANILHA2.",#N/A,FALSE,FALSE,0.787401575,0.34,0.46,0.5,1,"","",FALSE,FALSE,FALSE,FALSE,1,#N/A,1,1,FALSE,FALSE,#N/A,#N/A,FALSE,FALSE,FALSE,9,65532,65532,FALSE,FALSE,TRUE,TRUE,TRUE}</definedName>
    <definedName name="ÇSLÇDLFKD" localSheetId="16" hidden="1">{#N/A,#N/A,FALSE,"Plan1";#N/A,#N/A,FALSE,"Plan2"}</definedName>
    <definedName name="ÇSLÇDLFKD" localSheetId="3" hidden="1">{#N/A,#N/A,FALSE,"Plan1";#N/A,#N/A,FALSE,"Plan2"}</definedName>
    <definedName name="ÇSLÇDLFKD" localSheetId="21" hidden="1">{#N/A,#N/A,FALSE,"Plan1";#N/A,#N/A,FALSE,"Plan2"}</definedName>
    <definedName name="ÇSLÇDLFKD" localSheetId="20" hidden="1">{#N/A,#N/A,FALSE,"Plan1";#N/A,#N/A,FALSE,"Plan2"}</definedName>
    <definedName name="ÇSLÇDLFKD" localSheetId="5" hidden="1">{#N/A,#N/A,FALSE,"Plan1";#N/A,#N/A,FALSE,"Plan2"}</definedName>
    <definedName name="ÇSLÇDLFKD" localSheetId="13" hidden="1">{#N/A,#N/A,FALSE,"Plan1";#N/A,#N/A,FALSE,"Plan2"}</definedName>
    <definedName name="ÇSLÇDLFKD" localSheetId="10" hidden="1">{#N/A,#N/A,FALSE,"Plan1";#N/A,#N/A,FALSE,"Plan2"}</definedName>
    <definedName name="ÇSLÇDLFKD" localSheetId="7" hidden="1">{#N/A,#N/A,FALSE,"Plan1";#N/A,#N/A,FALSE,"Plan2"}</definedName>
    <definedName name="ÇSLÇDLFKD" localSheetId="28" hidden="1">{#N/A,#N/A,FALSE,"Plan1";#N/A,#N/A,FALSE,"Plan2"}</definedName>
    <definedName name="ÇSLÇDLFKD" localSheetId="6" hidden="1">{#N/A,#N/A,FALSE,"Plan1";#N/A,#N/A,FALSE,"Plan2"}</definedName>
    <definedName name="ÇSLÇDLFKD" localSheetId="0" hidden="1">{#N/A,#N/A,FALSE,"Plan1";#N/A,#N/A,FALSE,"Plan2"}</definedName>
    <definedName name="ÇSLÇDLFKD" localSheetId="14" hidden="1">{#N/A,#N/A,FALSE,"Plan1";#N/A,#N/A,FALSE,"Plan2"}</definedName>
    <definedName name="ÇSLÇDLFKD" localSheetId="22" hidden="1">{#N/A,#N/A,FALSE,"Plan1";#N/A,#N/A,FALSE,"Plan2"}</definedName>
    <definedName name="ÇSLÇDLFKD" hidden="1">{#N/A,#N/A,FALSE,"Plan1";#N/A,#N/A,FALSE,"Plan2"}</definedName>
    <definedName name="CTH" localSheetId="16" hidden="1">{#N/A,#N/A,FALSE,"GERAL";#N/A,#N/A,FALSE,"012-96";#N/A,#N/A,FALSE,"018-96";#N/A,#N/A,FALSE,"027-96";#N/A,#N/A,FALSE,"059-96";#N/A,#N/A,FALSE,"076-96";#N/A,#N/A,FALSE,"019-97";#N/A,#N/A,FALSE,"021-97";#N/A,#N/A,FALSE,"022-97";#N/A,#N/A,FALSE,"028-97"}</definedName>
    <definedName name="CTH" localSheetId="3" hidden="1">{#N/A,#N/A,FALSE,"GERAL";#N/A,#N/A,FALSE,"012-96";#N/A,#N/A,FALSE,"018-96";#N/A,#N/A,FALSE,"027-96";#N/A,#N/A,FALSE,"059-96";#N/A,#N/A,FALSE,"076-96";#N/A,#N/A,FALSE,"019-97";#N/A,#N/A,FALSE,"021-97";#N/A,#N/A,FALSE,"022-97";#N/A,#N/A,FALSE,"028-97"}</definedName>
    <definedName name="CTH" localSheetId="21" hidden="1">{#N/A,#N/A,FALSE,"GERAL";#N/A,#N/A,FALSE,"012-96";#N/A,#N/A,FALSE,"018-96";#N/A,#N/A,FALSE,"027-96";#N/A,#N/A,FALSE,"059-96";#N/A,#N/A,FALSE,"076-96";#N/A,#N/A,FALSE,"019-97";#N/A,#N/A,FALSE,"021-97";#N/A,#N/A,FALSE,"022-97";#N/A,#N/A,FALSE,"028-97"}</definedName>
    <definedName name="CTH" localSheetId="20" hidden="1">{#N/A,#N/A,FALSE,"GERAL";#N/A,#N/A,FALSE,"012-96";#N/A,#N/A,FALSE,"018-96";#N/A,#N/A,FALSE,"027-96";#N/A,#N/A,FALSE,"059-96";#N/A,#N/A,FALSE,"076-96";#N/A,#N/A,FALSE,"019-97";#N/A,#N/A,FALSE,"021-97";#N/A,#N/A,FALSE,"022-97";#N/A,#N/A,FALSE,"028-97"}</definedName>
    <definedName name="CTH" localSheetId="5" hidden="1">{#N/A,#N/A,FALSE,"GERAL";#N/A,#N/A,FALSE,"012-96";#N/A,#N/A,FALSE,"018-96";#N/A,#N/A,FALSE,"027-96";#N/A,#N/A,FALSE,"059-96";#N/A,#N/A,FALSE,"076-96";#N/A,#N/A,FALSE,"019-97";#N/A,#N/A,FALSE,"021-97";#N/A,#N/A,FALSE,"022-97";#N/A,#N/A,FALSE,"028-97"}</definedName>
    <definedName name="CTH" localSheetId="13" hidden="1">{#N/A,#N/A,FALSE,"GERAL";#N/A,#N/A,FALSE,"012-96";#N/A,#N/A,FALSE,"018-96";#N/A,#N/A,FALSE,"027-96";#N/A,#N/A,FALSE,"059-96";#N/A,#N/A,FALSE,"076-96";#N/A,#N/A,FALSE,"019-97";#N/A,#N/A,FALSE,"021-97";#N/A,#N/A,FALSE,"022-97";#N/A,#N/A,FALSE,"028-97"}</definedName>
    <definedName name="CTH" localSheetId="10" hidden="1">{#N/A,#N/A,FALSE,"GERAL";#N/A,#N/A,FALSE,"012-96";#N/A,#N/A,FALSE,"018-96";#N/A,#N/A,FALSE,"027-96";#N/A,#N/A,FALSE,"059-96";#N/A,#N/A,FALSE,"076-96";#N/A,#N/A,FALSE,"019-97";#N/A,#N/A,FALSE,"021-97";#N/A,#N/A,FALSE,"022-97";#N/A,#N/A,FALSE,"028-97"}</definedName>
    <definedName name="CTH" localSheetId="7" hidden="1">{#N/A,#N/A,FALSE,"GERAL";#N/A,#N/A,FALSE,"012-96";#N/A,#N/A,FALSE,"018-96";#N/A,#N/A,FALSE,"027-96";#N/A,#N/A,FALSE,"059-96";#N/A,#N/A,FALSE,"076-96";#N/A,#N/A,FALSE,"019-97";#N/A,#N/A,FALSE,"021-97";#N/A,#N/A,FALSE,"022-97";#N/A,#N/A,FALSE,"028-97"}</definedName>
    <definedName name="CTH" localSheetId="28" hidden="1">{#N/A,#N/A,FALSE,"GERAL";#N/A,#N/A,FALSE,"012-96";#N/A,#N/A,FALSE,"018-96";#N/A,#N/A,FALSE,"027-96";#N/A,#N/A,FALSE,"059-96";#N/A,#N/A,FALSE,"076-96";#N/A,#N/A,FALSE,"019-97";#N/A,#N/A,FALSE,"021-97";#N/A,#N/A,FALSE,"022-97";#N/A,#N/A,FALSE,"028-97"}</definedName>
    <definedName name="CTH" localSheetId="6" hidden="1">{#N/A,#N/A,FALSE,"GERAL";#N/A,#N/A,FALSE,"012-96";#N/A,#N/A,FALSE,"018-96";#N/A,#N/A,FALSE,"027-96";#N/A,#N/A,FALSE,"059-96";#N/A,#N/A,FALSE,"076-96";#N/A,#N/A,FALSE,"019-97";#N/A,#N/A,FALSE,"021-97";#N/A,#N/A,FALSE,"022-97";#N/A,#N/A,FALSE,"028-97"}</definedName>
    <definedName name="CTH" localSheetId="0" hidden="1">{#N/A,#N/A,FALSE,"GERAL";#N/A,#N/A,FALSE,"012-96";#N/A,#N/A,FALSE,"018-96";#N/A,#N/A,FALSE,"027-96";#N/A,#N/A,FALSE,"059-96";#N/A,#N/A,FALSE,"076-96";#N/A,#N/A,FALSE,"019-97";#N/A,#N/A,FALSE,"021-97";#N/A,#N/A,FALSE,"022-97";#N/A,#N/A,FALSE,"028-97"}</definedName>
    <definedName name="CTH" localSheetId="14" hidden="1">{#N/A,#N/A,FALSE,"GERAL";#N/A,#N/A,FALSE,"012-96";#N/A,#N/A,FALSE,"018-96";#N/A,#N/A,FALSE,"027-96";#N/A,#N/A,FALSE,"059-96";#N/A,#N/A,FALSE,"076-96";#N/A,#N/A,FALSE,"019-97";#N/A,#N/A,FALSE,"021-97";#N/A,#N/A,FALSE,"022-97";#N/A,#N/A,FALSE,"028-97"}</definedName>
    <definedName name="CTH" localSheetId="22" hidden="1">{#N/A,#N/A,FALSE,"GERAL";#N/A,#N/A,FALSE,"012-96";#N/A,#N/A,FALSE,"018-96";#N/A,#N/A,FALSE,"027-96";#N/A,#N/A,FALSE,"059-96";#N/A,#N/A,FALSE,"076-96";#N/A,#N/A,FALSE,"019-97";#N/A,#N/A,FALSE,"021-97";#N/A,#N/A,FALSE,"022-97";#N/A,#N/A,FALSE,"028-97"}</definedName>
    <definedName name="CTH" hidden="1">{#N/A,#N/A,FALSE,"GERAL";#N/A,#N/A,FALSE,"012-96";#N/A,#N/A,FALSE,"018-96";#N/A,#N/A,FALSE,"027-96";#N/A,#N/A,FALSE,"059-96";#N/A,#N/A,FALSE,"076-96";#N/A,#N/A,FALSE,"019-97";#N/A,#N/A,FALSE,"021-97";#N/A,#N/A,FALSE,"022-97";#N/A,#N/A,FALSE,"028-97"}</definedName>
    <definedName name="CUST_DIR_IND" localSheetId="3">#REF!</definedName>
    <definedName name="CUST_DIR_IND" localSheetId="10">#REF!</definedName>
    <definedName name="CUST_DIR_IND" localSheetId="6">#REF!</definedName>
    <definedName name="CUST_DIR_IND">#REF!</definedName>
    <definedName name="CUSTINDIRETO" localSheetId="3">#REF!</definedName>
    <definedName name="CUSTINDIRETO" localSheetId="10">#REF!</definedName>
    <definedName name="CUSTINDIRETO" localSheetId="6">#REF!</definedName>
    <definedName name="CUSTINDIRETO">#REF!</definedName>
    <definedName name="CUSTO_DIR_IND" localSheetId="3">#REF!</definedName>
    <definedName name="CUSTO_DIR_IND" localSheetId="10">#REF!</definedName>
    <definedName name="CUSTO_DIR_IND" localSheetId="6">#REF!</definedName>
    <definedName name="CUSTO_DIR_IND">#REF!</definedName>
    <definedName name="Custo_Direto_de_Obras_Civis_e_Instalações_..........................................." localSheetId="3">#REF!</definedName>
    <definedName name="Custo_Direto_de_Obras_Civis_e_Instalações_..........................................." localSheetId="10">#REF!</definedName>
    <definedName name="Custo_Direto_de_Obras_Civis_e_Instalações_..........................................." localSheetId="6">#REF!</definedName>
    <definedName name="Custo_Direto_de_Obras_Civis_e_Instalações_...........................................">#REF!</definedName>
    <definedName name="Custo_Direto_em_geral" localSheetId="3">#REF!</definedName>
    <definedName name="Custo_Direto_em_geral" localSheetId="10">#REF!</definedName>
    <definedName name="Custo_Direto_em_geral" localSheetId="6">#REF!</definedName>
    <definedName name="Custo_Direto_em_geral">#REF!</definedName>
    <definedName name="custo_financing" localSheetId="3">#REF!</definedName>
    <definedName name="custo_financing" localSheetId="10">#REF!</definedName>
    <definedName name="custo_financing" localSheetId="6">#REF!</definedName>
    <definedName name="custo_financing">#REF!</definedName>
    <definedName name="CUSTO_OUTROS" localSheetId="3">#REF!</definedName>
    <definedName name="CUSTO_OUTROS" localSheetId="10">#REF!</definedName>
    <definedName name="CUSTO_OUTROS" localSheetId="6">#REF!</definedName>
    <definedName name="CUSTO_OUTROS">#REF!</definedName>
    <definedName name="Custo_Outros1" localSheetId="3">#REF!</definedName>
    <definedName name="Custo_Outros1" localSheetId="10">#REF!</definedName>
    <definedName name="Custo_Outros1" localSheetId="6">#REF!</definedName>
    <definedName name="Custo_Outros1">#REF!</definedName>
    <definedName name="CUSTODIRETO" localSheetId="3">#REF!</definedName>
    <definedName name="CUSTODIRETO" localSheetId="10">#REF!</definedName>
    <definedName name="CUSTODIRETO" localSheetId="6">#REF!</definedName>
    <definedName name="CUSTODIRETO">#REF!</definedName>
    <definedName name="CUSTODIRETO_R" localSheetId="3">#REF!</definedName>
    <definedName name="CUSTODIRETO_R" localSheetId="10">#REF!</definedName>
    <definedName name="CUSTODIRETO_R" localSheetId="6">#REF!</definedName>
    <definedName name="CUSTODIRETO_R">#REF!</definedName>
    <definedName name="CUSTODIRETO_U" localSheetId="3">#REF!</definedName>
    <definedName name="CUSTODIRETO_U" localSheetId="10">#REF!</definedName>
    <definedName name="CUSTODIRETO_U" localSheetId="6">#REF!</definedName>
    <definedName name="CUSTODIRETO_U">#REF!</definedName>
    <definedName name="CUSTODIRETO1" localSheetId="3">#REF!</definedName>
    <definedName name="CUSTODIRETO1" localSheetId="10">#REF!</definedName>
    <definedName name="CUSTODIRETO1" localSheetId="6">#REF!</definedName>
    <definedName name="CUSTODIRETO1">#REF!</definedName>
    <definedName name="CUSTOFIN" localSheetId="3">#REF!</definedName>
    <definedName name="CUSTOFIN" localSheetId="10">#REF!</definedName>
    <definedName name="CUSTOFIN" localSheetId="6">#REF!</definedName>
    <definedName name="CUSTOFIN">#REF!</definedName>
    <definedName name="D"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 localSheetId="1">#REF!</definedName>
    <definedName name="D"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 localSheetId="13">#REF!</definedName>
    <definedName name="D" localSheetId="10">#REF!</definedName>
    <definedName name="D" localSheetId="24">#REF!</definedName>
    <definedName name="D" localSheetId="6">#REF!</definedName>
    <definedName name="D" localSheetId="0">#REF!</definedName>
    <definedName name="D">#REF!</definedName>
    <definedName name="da" localSheetId="3">#REF!</definedName>
    <definedName name="da" localSheetId="5">#REF!</definedName>
    <definedName name="da" localSheetId="10">#REF!</definedName>
    <definedName name="da" localSheetId="6">#REF!</definedName>
    <definedName name="da">#REF!</definedName>
    <definedName name="dalmo" localSheetId="16" hidden="1">{#N/A,#N/A,FALSE,"GERAL";#N/A,#N/A,FALSE,"012-96";#N/A,#N/A,FALSE,"018-96";#N/A,#N/A,FALSE,"027-96";#N/A,#N/A,FALSE,"059-96";#N/A,#N/A,FALSE,"076-96";#N/A,#N/A,FALSE,"019-97";#N/A,#N/A,FALSE,"021-97";#N/A,#N/A,FALSE,"022-97";#N/A,#N/A,FALSE,"028-97"}</definedName>
    <definedName name="dalmo" localSheetId="3" hidden="1">{#N/A,#N/A,FALSE,"GERAL";#N/A,#N/A,FALSE,"012-96";#N/A,#N/A,FALSE,"018-96";#N/A,#N/A,FALSE,"027-96";#N/A,#N/A,FALSE,"059-96";#N/A,#N/A,FALSE,"076-96";#N/A,#N/A,FALSE,"019-97";#N/A,#N/A,FALSE,"021-97";#N/A,#N/A,FALSE,"022-97";#N/A,#N/A,FALSE,"028-97"}</definedName>
    <definedName name="dalmo" localSheetId="21" hidden="1">{#N/A,#N/A,FALSE,"GERAL";#N/A,#N/A,FALSE,"012-96";#N/A,#N/A,FALSE,"018-96";#N/A,#N/A,FALSE,"027-96";#N/A,#N/A,FALSE,"059-96";#N/A,#N/A,FALSE,"076-96";#N/A,#N/A,FALSE,"019-97";#N/A,#N/A,FALSE,"021-97";#N/A,#N/A,FALSE,"022-97";#N/A,#N/A,FALSE,"028-97"}</definedName>
    <definedName name="dalmo" localSheetId="20" hidden="1">{#N/A,#N/A,FALSE,"GERAL";#N/A,#N/A,FALSE,"012-96";#N/A,#N/A,FALSE,"018-96";#N/A,#N/A,FALSE,"027-96";#N/A,#N/A,FALSE,"059-96";#N/A,#N/A,FALSE,"076-96";#N/A,#N/A,FALSE,"019-97";#N/A,#N/A,FALSE,"021-97";#N/A,#N/A,FALSE,"022-97";#N/A,#N/A,FALSE,"028-97"}</definedName>
    <definedName name="dalmo" localSheetId="5" hidden="1">{#N/A,#N/A,FALSE,"GERAL";#N/A,#N/A,FALSE,"012-96";#N/A,#N/A,FALSE,"018-96";#N/A,#N/A,FALSE,"027-96";#N/A,#N/A,FALSE,"059-96";#N/A,#N/A,FALSE,"076-96";#N/A,#N/A,FALSE,"019-97";#N/A,#N/A,FALSE,"021-97";#N/A,#N/A,FALSE,"022-97";#N/A,#N/A,FALSE,"028-97"}</definedName>
    <definedName name="dalmo" localSheetId="13" hidden="1">{#N/A,#N/A,FALSE,"GERAL";#N/A,#N/A,FALSE,"012-96";#N/A,#N/A,FALSE,"018-96";#N/A,#N/A,FALSE,"027-96";#N/A,#N/A,FALSE,"059-96";#N/A,#N/A,FALSE,"076-96";#N/A,#N/A,FALSE,"019-97";#N/A,#N/A,FALSE,"021-97";#N/A,#N/A,FALSE,"022-97";#N/A,#N/A,FALSE,"028-97"}</definedName>
    <definedName name="dalmo" localSheetId="10" hidden="1">{#N/A,#N/A,FALSE,"GERAL";#N/A,#N/A,FALSE,"012-96";#N/A,#N/A,FALSE,"018-96";#N/A,#N/A,FALSE,"027-96";#N/A,#N/A,FALSE,"059-96";#N/A,#N/A,FALSE,"076-96";#N/A,#N/A,FALSE,"019-97";#N/A,#N/A,FALSE,"021-97";#N/A,#N/A,FALSE,"022-97";#N/A,#N/A,FALSE,"028-97"}</definedName>
    <definedName name="dalmo" localSheetId="7" hidden="1">{#N/A,#N/A,FALSE,"GERAL";#N/A,#N/A,FALSE,"012-96";#N/A,#N/A,FALSE,"018-96";#N/A,#N/A,FALSE,"027-96";#N/A,#N/A,FALSE,"059-96";#N/A,#N/A,FALSE,"076-96";#N/A,#N/A,FALSE,"019-97";#N/A,#N/A,FALSE,"021-97";#N/A,#N/A,FALSE,"022-97";#N/A,#N/A,FALSE,"028-97"}</definedName>
    <definedName name="dalmo" localSheetId="28" hidden="1">{#N/A,#N/A,FALSE,"GERAL";#N/A,#N/A,FALSE,"012-96";#N/A,#N/A,FALSE,"018-96";#N/A,#N/A,FALSE,"027-96";#N/A,#N/A,FALSE,"059-96";#N/A,#N/A,FALSE,"076-96";#N/A,#N/A,FALSE,"019-97";#N/A,#N/A,FALSE,"021-97";#N/A,#N/A,FALSE,"022-97";#N/A,#N/A,FALSE,"028-97"}</definedName>
    <definedName name="dalmo" localSheetId="6" hidden="1">{#N/A,#N/A,FALSE,"GERAL";#N/A,#N/A,FALSE,"012-96";#N/A,#N/A,FALSE,"018-96";#N/A,#N/A,FALSE,"027-96";#N/A,#N/A,FALSE,"059-96";#N/A,#N/A,FALSE,"076-96";#N/A,#N/A,FALSE,"019-97";#N/A,#N/A,FALSE,"021-97";#N/A,#N/A,FALSE,"022-97";#N/A,#N/A,FALSE,"028-97"}</definedName>
    <definedName name="dalmo" localSheetId="0" hidden="1">{#N/A,#N/A,FALSE,"GERAL";#N/A,#N/A,FALSE,"012-96";#N/A,#N/A,FALSE,"018-96";#N/A,#N/A,FALSE,"027-96";#N/A,#N/A,FALSE,"059-96";#N/A,#N/A,FALSE,"076-96";#N/A,#N/A,FALSE,"019-97";#N/A,#N/A,FALSE,"021-97";#N/A,#N/A,FALSE,"022-97";#N/A,#N/A,FALSE,"028-97"}</definedName>
    <definedName name="dalmo" localSheetId="14" hidden="1">{#N/A,#N/A,FALSE,"GERAL";#N/A,#N/A,FALSE,"012-96";#N/A,#N/A,FALSE,"018-96";#N/A,#N/A,FALSE,"027-96";#N/A,#N/A,FALSE,"059-96";#N/A,#N/A,FALSE,"076-96";#N/A,#N/A,FALSE,"019-97";#N/A,#N/A,FALSE,"021-97";#N/A,#N/A,FALSE,"022-97";#N/A,#N/A,FALSE,"028-97"}</definedName>
    <definedName name="dalmo" localSheetId="22" hidden="1">{#N/A,#N/A,FALSE,"GERAL";#N/A,#N/A,FALSE,"012-96";#N/A,#N/A,FALSE,"018-96";#N/A,#N/A,FALSE,"027-96";#N/A,#N/A,FALSE,"059-96";#N/A,#N/A,FALSE,"076-96";#N/A,#N/A,FALSE,"019-97";#N/A,#N/A,FALSE,"021-97";#N/A,#N/A,FALSE,"022-97";#N/A,#N/A,FALSE,"028-97"}</definedName>
    <definedName name="dalmo" hidden="1">{#N/A,#N/A,FALSE,"GERAL";#N/A,#N/A,FALSE,"012-96";#N/A,#N/A,FALSE,"018-96";#N/A,#N/A,FALSE,"027-96";#N/A,#N/A,FALSE,"059-96";#N/A,#N/A,FALSE,"076-96";#N/A,#N/A,FALSE,"019-97";#N/A,#N/A,FALSE,"021-97";#N/A,#N/A,FALSE,"022-97";#N/A,#N/A,FALSE,"028-97"}</definedName>
    <definedName name="dasfrt" localSheetId="16" hidden="1">{#N/A,#N/A,FALSE,"Plan1";#N/A,#N/A,FALSE,"Plan2"}</definedName>
    <definedName name="dasfrt" localSheetId="3" hidden="1">{#N/A,#N/A,FALSE,"Plan1";#N/A,#N/A,FALSE,"Plan2"}</definedName>
    <definedName name="dasfrt" localSheetId="21" hidden="1">{#N/A,#N/A,FALSE,"Plan1";#N/A,#N/A,FALSE,"Plan2"}</definedName>
    <definedName name="dasfrt" localSheetId="20" hidden="1">{#N/A,#N/A,FALSE,"Plan1";#N/A,#N/A,FALSE,"Plan2"}</definedName>
    <definedName name="dasfrt" localSheetId="5" hidden="1">{#N/A,#N/A,FALSE,"Plan1";#N/A,#N/A,FALSE,"Plan2"}</definedName>
    <definedName name="dasfrt" localSheetId="13" hidden="1">{#N/A,#N/A,FALSE,"Plan1";#N/A,#N/A,FALSE,"Plan2"}</definedName>
    <definedName name="dasfrt" localSheetId="10" hidden="1">{#N/A,#N/A,FALSE,"Plan1";#N/A,#N/A,FALSE,"Plan2"}</definedName>
    <definedName name="dasfrt" localSheetId="7" hidden="1">{#N/A,#N/A,FALSE,"Plan1";#N/A,#N/A,FALSE,"Plan2"}</definedName>
    <definedName name="dasfrt" localSheetId="28" hidden="1">{#N/A,#N/A,FALSE,"Plan1";#N/A,#N/A,FALSE,"Plan2"}</definedName>
    <definedName name="dasfrt" localSheetId="6" hidden="1">{#N/A,#N/A,FALSE,"Plan1";#N/A,#N/A,FALSE,"Plan2"}</definedName>
    <definedName name="dasfrt" localSheetId="0" hidden="1">{#N/A,#N/A,FALSE,"Plan1";#N/A,#N/A,FALSE,"Plan2"}</definedName>
    <definedName name="dasfrt" localSheetId="14" hidden="1">{#N/A,#N/A,FALSE,"Plan1";#N/A,#N/A,FALSE,"Plan2"}</definedName>
    <definedName name="dasfrt" localSheetId="22" hidden="1">{#N/A,#N/A,FALSE,"Plan1";#N/A,#N/A,FALSE,"Plan2"}</definedName>
    <definedName name="dasfrt" hidden="1">{#N/A,#N/A,FALSE,"Plan1";#N/A,#N/A,FALSE,"Plan2"}</definedName>
    <definedName name="DATA" localSheetId="3">#REF!</definedName>
    <definedName name="DATA" localSheetId="10">#REF!</definedName>
    <definedName name="DATA" localSheetId="6">#REF!</definedName>
    <definedName name="DATA">#REF!</definedName>
    <definedName name="Data_base" localSheetId="3">#REF!</definedName>
    <definedName name="Data_base" localSheetId="10">#REF!</definedName>
    <definedName name="Data_base" localSheetId="6">#REF!</definedName>
    <definedName name="Data_base">#REF!</definedName>
    <definedName name="data_base_VL" localSheetId="3">#REF!</definedName>
    <definedName name="data_base_VL" localSheetId="10">#REF!</definedName>
    <definedName name="data_base_VL" localSheetId="6">#REF!</definedName>
    <definedName name="data_base_VL">#REF!</definedName>
    <definedName name="DATA_COTAÇÃO" localSheetId="3">#REF!</definedName>
    <definedName name="DATA_COTAÇÃO" localSheetId="10">#REF!</definedName>
    <definedName name="DATA_COTAÇÃO" localSheetId="6">#REF!</definedName>
    <definedName name="DATA_COTAÇÃO">#REF!</definedName>
    <definedName name="DATA_ENTREGA" localSheetId="3">#REF!</definedName>
    <definedName name="DATA_ENTREGA" localSheetId="10">#REF!</definedName>
    <definedName name="DATA_ENTREGA" localSheetId="6">#REF!</definedName>
    <definedName name="DATA_ENTREGA">#REF!</definedName>
    <definedName name="DATA_FECHA" localSheetId="3">#REF!</definedName>
    <definedName name="DATA_FECHA" localSheetId="10">#REF!</definedName>
    <definedName name="DATA_FECHA" localSheetId="6">#REF!</definedName>
    <definedName name="DATA_FECHA">#REF!</definedName>
    <definedName name="Data_Inicio" localSheetId="3">#REF!</definedName>
    <definedName name="Data_Inicio" localSheetId="10">#REF!</definedName>
    <definedName name="Data_Inicio" localSheetId="6">#REF!</definedName>
    <definedName name="Data_Inicio">#REF!</definedName>
    <definedName name="Data_Lançado_Sienge" localSheetId="3">#REF!</definedName>
    <definedName name="Data_Lançado_Sienge" localSheetId="10">#REF!</definedName>
    <definedName name="Data_Lançado_Sienge" localSheetId="6">#REF!</definedName>
    <definedName name="Data_Lançado_Sienge">#REF!</definedName>
    <definedName name="Data_Pagamento_Sienge" localSheetId="3">#REF!</definedName>
    <definedName name="Data_Pagamento_Sienge" localSheetId="10">#REF!</definedName>
    <definedName name="Data_Pagamento_Sienge" localSheetId="6">#REF!</definedName>
    <definedName name="Data_Pagamento_Sienge">#REF!</definedName>
    <definedName name="Data_Previsão_Medição_Fin_Medição" localSheetId="3">#REF!</definedName>
    <definedName name="Data_Previsão_Medição_Fin_Medição" localSheetId="10">#REF!</definedName>
    <definedName name="Data_Previsão_Medição_Fin_Medição" localSheetId="6">#REF!</definedName>
    <definedName name="Data_Previsão_Medição_Fin_Medição">#REF!</definedName>
    <definedName name="Data_Tendência_Recebimento_Fin_Medições" localSheetId="3">#REF!</definedName>
    <definedName name="Data_Tendência_Recebimento_Fin_Medições" localSheetId="10">#REF!</definedName>
    <definedName name="Data_Tendência_Recebimento_Fin_Medições" localSheetId="6">#REF!</definedName>
    <definedName name="Data_Tendência_Recebimento_Fin_Medições">#REF!</definedName>
    <definedName name="DATA1" localSheetId="3">#REF!</definedName>
    <definedName name="DATA1" localSheetId="10">#REF!</definedName>
    <definedName name="DATA1" localSheetId="6">#REF!</definedName>
    <definedName name="DATA1">#REF!</definedName>
    <definedName name="DATA3" localSheetId="3">#REF!</definedName>
    <definedName name="DATA3" localSheetId="10">#REF!</definedName>
    <definedName name="DATA3" localSheetId="6">#REF!</definedName>
    <definedName name="DATA3">#REF!</definedName>
    <definedName name="DATA4" localSheetId="3">#REF!</definedName>
    <definedName name="DATA4" localSheetId="10">#REF!</definedName>
    <definedName name="DATA4" localSheetId="6">#REF!</definedName>
    <definedName name="DATA4">#REF!</definedName>
    <definedName name="DATA6" localSheetId="3">#REF!</definedName>
    <definedName name="DATA6" localSheetId="10">#REF!</definedName>
    <definedName name="DATA6" localSheetId="6">#REF!</definedName>
    <definedName name="DATA6">#REF!</definedName>
    <definedName name="Database">#REF!</definedName>
    <definedName name="DataChaves_MAP" localSheetId="3">#REF!</definedName>
    <definedName name="DataChaves_MAP" localSheetId="10">#REF!</definedName>
    <definedName name="DataChaves_MAP" localSheetId="6">#REF!</definedName>
    <definedName name="DataChaves_MAP">#REF!</definedName>
    <definedName name="DatasOut13AteDez20" localSheetId="3">#REF!</definedName>
    <definedName name="DatasOut13AteDez20" localSheetId="10">#REF!</definedName>
    <definedName name="DatasOut13AteDez20" localSheetId="6">#REF!</definedName>
    <definedName name="DatasOut13AteDez20">#REF!</definedName>
    <definedName name="DÇDL" localSheetId="16" hidden="1">{#N/A,#N/A,FALSE,"Plan1";#N/A,#N/A,FALSE,"Plan2"}</definedName>
    <definedName name="DÇDL" localSheetId="3" hidden="1">{#N/A,#N/A,FALSE,"Plan1";#N/A,#N/A,FALSE,"Plan2"}</definedName>
    <definedName name="DÇDL" localSheetId="21" hidden="1">{#N/A,#N/A,FALSE,"Plan1";#N/A,#N/A,FALSE,"Plan2"}</definedName>
    <definedName name="DÇDL" localSheetId="20" hidden="1">{#N/A,#N/A,FALSE,"Plan1";#N/A,#N/A,FALSE,"Plan2"}</definedName>
    <definedName name="DÇDL" localSheetId="5" hidden="1">{#N/A,#N/A,FALSE,"Plan1";#N/A,#N/A,FALSE,"Plan2"}</definedName>
    <definedName name="DÇDL" localSheetId="13" hidden="1">{#N/A,#N/A,FALSE,"Plan1";#N/A,#N/A,FALSE,"Plan2"}</definedName>
    <definedName name="DÇDL" localSheetId="10" hidden="1">{#N/A,#N/A,FALSE,"Plan1";#N/A,#N/A,FALSE,"Plan2"}</definedName>
    <definedName name="DÇDL" localSheetId="7" hidden="1">{#N/A,#N/A,FALSE,"Plan1";#N/A,#N/A,FALSE,"Plan2"}</definedName>
    <definedName name="DÇDL" localSheetId="28" hidden="1">{#N/A,#N/A,FALSE,"Plan1";#N/A,#N/A,FALSE,"Plan2"}</definedName>
    <definedName name="DÇDL" localSheetId="6" hidden="1">{#N/A,#N/A,FALSE,"Plan1";#N/A,#N/A,FALSE,"Plan2"}</definedName>
    <definedName name="DÇDL" localSheetId="0" hidden="1">{#N/A,#N/A,FALSE,"Plan1";#N/A,#N/A,FALSE,"Plan2"}</definedName>
    <definedName name="DÇDL" localSheetId="14" hidden="1">{#N/A,#N/A,FALSE,"Plan1";#N/A,#N/A,FALSE,"Plan2"}</definedName>
    <definedName name="DÇDL" localSheetId="22" hidden="1">{#N/A,#N/A,FALSE,"Plan1";#N/A,#N/A,FALSE,"Plan2"}</definedName>
    <definedName name="DÇDL" hidden="1">{#N/A,#N/A,FALSE,"Plan1";#N/A,#N/A,FALSE,"Plan2"}</definedName>
    <definedName name="dchart26" localSheetId="16" hidden="1">#REF!</definedName>
    <definedName name="dchart26" localSheetId="3" hidden="1">#REF!</definedName>
    <definedName name="dchart26" localSheetId="5" hidden="1">#REF!</definedName>
    <definedName name="dchart26" localSheetId="10" hidden="1">#REF!</definedName>
    <definedName name="dchart26" localSheetId="6" hidden="1">#REF!</definedName>
    <definedName name="dchart26" localSheetId="0" hidden="1">#REF!</definedName>
    <definedName name="dchart26" hidden="1">#REF!</definedName>
    <definedName name="dchart31" localSheetId="16" hidden="1">#REF!</definedName>
    <definedName name="dchart31" localSheetId="3" hidden="1">#REF!</definedName>
    <definedName name="dchart31" localSheetId="5" hidden="1">#REF!</definedName>
    <definedName name="dchart31" localSheetId="10" hidden="1">#REF!</definedName>
    <definedName name="dchart31" localSheetId="6" hidden="1">#REF!</definedName>
    <definedName name="dchart31" localSheetId="0" hidden="1">#REF!</definedName>
    <definedName name="dchart31" hidden="1">#REF!</definedName>
    <definedName name="dcnsfgdjkgb" localSheetId="16" hidden="1">{#N/A,#N/A,FALSE,"Plan1";#N/A,#N/A,FALSE,"Plan2"}</definedName>
    <definedName name="dcnsfgdjkgb" localSheetId="3" hidden="1">{#N/A,#N/A,FALSE,"Plan1";#N/A,#N/A,FALSE,"Plan2"}</definedName>
    <definedName name="dcnsfgdjkgb" localSheetId="21" hidden="1">{#N/A,#N/A,FALSE,"Plan1";#N/A,#N/A,FALSE,"Plan2"}</definedName>
    <definedName name="dcnsfgdjkgb" localSheetId="20" hidden="1">{#N/A,#N/A,FALSE,"Plan1";#N/A,#N/A,FALSE,"Plan2"}</definedName>
    <definedName name="dcnsfgdjkgb" localSheetId="5" hidden="1">{#N/A,#N/A,FALSE,"Plan1";#N/A,#N/A,FALSE,"Plan2"}</definedName>
    <definedName name="dcnsfgdjkgb" localSheetId="13" hidden="1">{#N/A,#N/A,FALSE,"Plan1";#N/A,#N/A,FALSE,"Plan2"}</definedName>
    <definedName name="dcnsfgdjkgb" localSheetId="10" hidden="1">{#N/A,#N/A,FALSE,"Plan1";#N/A,#N/A,FALSE,"Plan2"}</definedName>
    <definedName name="dcnsfgdjkgb" localSheetId="7" hidden="1">{#N/A,#N/A,FALSE,"Plan1";#N/A,#N/A,FALSE,"Plan2"}</definedName>
    <definedName name="dcnsfgdjkgb" localSheetId="28" hidden="1">{#N/A,#N/A,FALSE,"Plan1";#N/A,#N/A,FALSE,"Plan2"}</definedName>
    <definedName name="dcnsfgdjkgb" localSheetId="6" hidden="1">{#N/A,#N/A,FALSE,"Plan1";#N/A,#N/A,FALSE,"Plan2"}</definedName>
    <definedName name="dcnsfgdjkgb" localSheetId="0" hidden="1">{#N/A,#N/A,FALSE,"Plan1";#N/A,#N/A,FALSE,"Plan2"}</definedName>
    <definedName name="dcnsfgdjkgb" localSheetId="14" hidden="1">{#N/A,#N/A,FALSE,"Plan1";#N/A,#N/A,FALSE,"Plan2"}</definedName>
    <definedName name="dcnsfgdjkgb" localSheetId="22" hidden="1">{#N/A,#N/A,FALSE,"Plan1";#N/A,#N/A,FALSE,"Plan2"}</definedName>
    <definedName name="dcnsfgdjkgb" hidden="1">{#N/A,#N/A,FALSE,"Plan1";#N/A,#N/A,FALSE,"Plan2"}</definedName>
    <definedName name="DÇWK" localSheetId="16" hidden="1">{#N/A,#N/A,FALSE,"Plan1";#N/A,#N/A,FALSE,"Plan2"}</definedName>
    <definedName name="DÇWK" localSheetId="3" hidden="1">{#N/A,#N/A,FALSE,"Plan1";#N/A,#N/A,FALSE,"Plan2"}</definedName>
    <definedName name="DÇWK" localSheetId="21" hidden="1">{#N/A,#N/A,FALSE,"Plan1";#N/A,#N/A,FALSE,"Plan2"}</definedName>
    <definedName name="DÇWK" localSheetId="20" hidden="1">{#N/A,#N/A,FALSE,"Plan1";#N/A,#N/A,FALSE,"Plan2"}</definedName>
    <definedName name="DÇWK" localSheetId="5" hidden="1">{#N/A,#N/A,FALSE,"Plan1";#N/A,#N/A,FALSE,"Plan2"}</definedName>
    <definedName name="DÇWK" localSheetId="13" hidden="1">{#N/A,#N/A,FALSE,"Plan1";#N/A,#N/A,FALSE,"Plan2"}</definedName>
    <definedName name="DÇWK" localSheetId="10" hidden="1">{#N/A,#N/A,FALSE,"Plan1";#N/A,#N/A,FALSE,"Plan2"}</definedName>
    <definedName name="DÇWK" localSheetId="7" hidden="1">{#N/A,#N/A,FALSE,"Plan1";#N/A,#N/A,FALSE,"Plan2"}</definedName>
    <definedName name="DÇWK" localSheetId="28" hidden="1">{#N/A,#N/A,FALSE,"Plan1";#N/A,#N/A,FALSE,"Plan2"}</definedName>
    <definedName name="DÇWK" localSheetId="6" hidden="1">{#N/A,#N/A,FALSE,"Plan1";#N/A,#N/A,FALSE,"Plan2"}</definedName>
    <definedName name="DÇWK" localSheetId="0" hidden="1">{#N/A,#N/A,FALSE,"Plan1";#N/A,#N/A,FALSE,"Plan2"}</definedName>
    <definedName name="DÇWK" localSheetId="14" hidden="1">{#N/A,#N/A,FALSE,"Plan1";#N/A,#N/A,FALSE,"Plan2"}</definedName>
    <definedName name="DÇWK" localSheetId="22" hidden="1">{#N/A,#N/A,FALSE,"Plan1";#N/A,#N/A,FALSE,"Plan2"}</definedName>
    <definedName name="DÇWK" hidden="1">{#N/A,#N/A,FALSE,"Plan1";#N/A,#N/A,FALSE,"Plan2"}</definedName>
    <definedName name="DD"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 localSheetId="16" hidden="1">{"'장비'!$A$3:$M$12"}</definedName>
    <definedName name="ddd" localSheetId="3" hidden="1">{"'장비'!$A$3:$M$12"}</definedName>
    <definedName name="ddd" localSheetId="5" hidden="1">{"'장비'!$A$3:$M$12"}</definedName>
    <definedName name="ddd" localSheetId="13" hidden="1">{"'장비'!$A$3:$M$12"}</definedName>
    <definedName name="DDD" localSheetId="10">#REF!</definedName>
    <definedName name="ddd" localSheetId="6" hidden="1">{"'장비'!$A$3:$M$12"}</definedName>
    <definedName name="ddd" localSheetId="0" hidden="1">{"'장비'!$A$3:$M$12"}</definedName>
    <definedName name="DDD">#REF!</definedName>
    <definedName name="ddddd" localSheetId="16" hidden="1">{#N/A,#N/A,FALSE,"Plan1";#N/A,#N/A,FALSE,"Plan2"}</definedName>
    <definedName name="ddddd" localSheetId="3" hidden="1">{#N/A,#N/A,FALSE,"Plan1";#N/A,#N/A,FALSE,"Plan2"}</definedName>
    <definedName name="ddddd" localSheetId="21" hidden="1">{#N/A,#N/A,FALSE,"Plan1";#N/A,#N/A,FALSE,"Plan2"}</definedName>
    <definedName name="ddddd" localSheetId="20" hidden="1">{#N/A,#N/A,FALSE,"Plan1";#N/A,#N/A,FALSE,"Plan2"}</definedName>
    <definedName name="ddddd" localSheetId="5" hidden="1">{#N/A,#N/A,FALSE,"Plan1";#N/A,#N/A,FALSE,"Plan2"}</definedName>
    <definedName name="ddddd" localSheetId="13" hidden="1">{#N/A,#N/A,FALSE,"Plan1";#N/A,#N/A,FALSE,"Plan2"}</definedName>
    <definedName name="ddddd" localSheetId="10" hidden="1">{#N/A,#N/A,FALSE,"Plan1";#N/A,#N/A,FALSE,"Plan2"}</definedName>
    <definedName name="ddddd" localSheetId="7" hidden="1">{#N/A,#N/A,FALSE,"Plan1";#N/A,#N/A,FALSE,"Plan2"}</definedName>
    <definedName name="ddddd" localSheetId="28" hidden="1">{#N/A,#N/A,FALSE,"Plan1";#N/A,#N/A,FALSE,"Plan2"}</definedName>
    <definedName name="ddddd" localSheetId="6" hidden="1">{#N/A,#N/A,FALSE,"Plan1";#N/A,#N/A,FALSE,"Plan2"}</definedName>
    <definedName name="ddddd" localSheetId="0" hidden="1">{#N/A,#N/A,FALSE,"Plan1";#N/A,#N/A,FALSE,"Plan2"}</definedName>
    <definedName name="ddddd" localSheetId="14" hidden="1">{#N/A,#N/A,FALSE,"Plan1";#N/A,#N/A,FALSE,"Plan2"}</definedName>
    <definedName name="ddddd" localSheetId="22" hidden="1">{#N/A,#N/A,FALSE,"Plan1";#N/A,#N/A,FALSE,"Plan2"}</definedName>
    <definedName name="ddddd" hidden="1">{#N/A,#N/A,FALSE,"Plan1";#N/A,#N/A,FALSE,"Plan2"}</definedName>
    <definedName name="ddddddddddd" localSheetId="3">#REF!</definedName>
    <definedName name="ddddddddddd" localSheetId="5">#REF!</definedName>
    <definedName name="ddddddddddd" localSheetId="13">#REF!</definedName>
    <definedName name="ddddddddddd" localSheetId="10">#REF!</definedName>
    <definedName name="ddddddddddd" localSheetId="6">#REF!</definedName>
    <definedName name="ddddddddddd" localSheetId="30">#REF!</definedName>
    <definedName name="ddddddddddd">#REF!</definedName>
    <definedName name="dddddddddddddddddddddddddd" localSheetId="3">#REF!</definedName>
    <definedName name="dddddddddddddddddddddddddd" localSheetId="10">#REF!</definedName>
    <definedName name="dddddddddddddddddddddddddd" localSheetId="6">#REF!</definedName>
    <definedName name="dddddddddddddddddddddddddd">#REF!</definedName>
    <definedName name="dddddddddddddppppppppp" localSheetId="3">#REF!</definedName>
    <definedName name="dddddddddddddppppppppp" localSheetId="10">#REF!</definedName>
    <definedName name="dddddddddddddppppppppp" localSheetId="6">#REF!</definedName>
    <definedName name="dddddddddddddppppppppp">#REF!</definedName>
    <definedName name="dde" localSheetId="16" hidden="1">{#N/A,#N/A,FALSE,"Plan1";#N/A,#N/A,FALSE,"Plan2"}</definedName>
    <definedName name="dde" localSheetId="3" hidden="1">{#N/A,#N/A,FALSE,"Plan1";#N/A,#N/A,FALSE,"Plan2"}</definedName>
    <definedName name="dde" localSheetId="21" hidden="1">{#N/A,#N/A,FALSE,"Plan1";#N/A,#N/A,FALSE,"Plan2"}</definedName>
    <definedName name="dde" localSheetId="20" hidden="1">{#N/A,#N/A,FALSE,"Plan1";#N/A,#N/A,FALSE,"Plan2"}</definedName>
    <definedName name="dde" localSheetId="5" hidden="1">{#N/A,#N/A,FALSE,"Plan1";#N/A,#N/A,FALSE,"Plan2"}</definedName>
    <definedName name="dde" localSheetId="13" hidden="1">{#N/A,#N/A,FALSE,"Plan1";#N/A,#N/A,FALSE,"Plan2"}</definedName>
    <definedName name="dde" localSheetId="10" hidden="1">{#N/A,#N/A,FALSE,"Plan1";#N/A,#N/A,FALSE,"Plan2"}</definedName>
    <definedName name="dde" localSheetId="7" hidden="1">{#N/A,#N/A,FALSE,"Plan1";#N/A,#N/A,FALSE,"Plan2"}</definedName>
    <definedName name="dde" localSheetId="28" hidden="1">{#N/A,#N/A,FALSE,"Plan1";#N/A,#N/A,FALSE,"Plan2"}</definedName>
    <definedName name="dde" localSheetId="6" hidden="1">{#N/A,#N/A,FALSE,"Plan1";#N/A,#N/A,FALSE,"Plan2"}</definedName>
    <definedName name="dde" localSheetId="0" hidden="1">{#N/A,#N/A,FALSE,"Plan1";#N/A,#N/A,FALSE,"Plan2"}</definedName>
    <definedName name="dde" localSheetId="14" hidden="1">{#N/A,#N/A,FALSE,"Plan1";#N/A,#N/A,FALSE,"Plan2"}</definedName>
    <definedName name="dde" localSheetId="22" hidden="1">{#N/A,#N/A,FALSE,"Plan1";#N/A,#N/A,FALSE,"Plan2"}</definedName>
    <definedName name="dde" hidden="1">{#N/A,#N/A,FALSE,"Plan1";#N/A,#N/A,FALSE,"Plan2"}</definedName>
    <definedName name="ddfs" localSheetId="16" hidden="1">#REF!</definedName>
    <definedName name="ddfs" localSheetId="3" hidden="1">#REF!</definedName>
    <definedName name="ddfs" localSheetId="5" hidden="1">#REF!</definedName>
    <definedName name="ddfs" localSheetId="10" hidden="1">#REF!</definedName>
    <definedName name="ddfs" localSheetId="6" hidden="1">#REF!</definedName>
    <definedName name="ddfs" localSheetId="0" hidden="1">#REF!</definedName>
    <definedName name="ddfs" hidden="1">#REF!</definedName>
    <definedName name="ddgfdvgdg"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hidden="1">{TRUE,TRUE,-1.25,-15.5,604.5,366.75,FALSE,FALSE,TRUE,TRUE,0,1,#N/A,1,#N/A,9.0125,24.4117647058824,1,FALSE,FALSE,3,TRUE,1,FALSE,100,"Swvu.PLANILHA2.","ACwvu.PLANILHA2.",#N/A,FALSE,FALSE,0.787401575,0.34,0.46,0.5,1,"","",FALSE,FALSE,FALSE,FALSE,1,#N/A,1,1,FALSE,FALSE,#N/A,#N/A,FALSE,FALSE,FALSE,9,65532,65532,FALSE,FALSE,TRUE,TRUE,TRUE}</definedName>
    <definedName name="DDGSFG" localSheetId="16" hidden="1">{#N/A,#N/A,FALSE,"Plan1";#N/A,#N/A,FALSE,"Plan2"}</definedName>
    <definedName name="DDGSFG" localSheetId="3" hidden="1">{#N/A,#N/A,FALSE,"Plan1";#N/A,#N/A,FALSE,"Plan2"}</definedName>
    <definedName name="DDGSFG" localSheetId="21" hidden="1">{#N/A,#N/A,FALSE,"Plan1";#N/A,#N/A,FALSE,"Plan2"}</definedName>
    <definedName name="DDGSFG" localSheetId="20" hidden="1">{#N/A,#N/A,FALSE,"Plan1";#N/A,#N/A,FALSE,"Plan2"}</definedName>
    <definedName name="DDGSFG" localSheetId="5" hidden="1">{#N/A,#N/A,FALSE,"Plan1";#N/A,#N/A,FALSE,"Plan2"}</definedName>
    <definedName name="DDGSFG" localSheetId="13" hidden="1">{#N/A,#N/A,FALSE,"Plan1";#N/A,#N/A,FALSE,"Plan2"}</definedName>
    <definedName name="DDGSFG" localSheetId="10" hidden="1">{#N/A,#N/A,FALSE,"Plan1";#N/A,#N/A,FALSE,"Plan2"}</definedName>
    <definedName name="DDGSFG" localSheetId="7" hidden="1">{#N/A,#N/A,FALSE,"Plan1";#N/A,#N/A,FALSE,"Plan2"}</definedName>
    <definedName name="DDGSFG" localSheetId="28" hidden="1">{#N/A,#N/A,FALSE,"Plan1";#N/A,#N/A,FALSE,"Plan2"}</definedName>
    <definedName name="DDGSFG" localSheetId="6" hidden="1">{#N/A,#N/A,FALSE,"Plan1";#N/A,#N/A,FALSE,"Plan2"}</definedName>
    <definedName name="DDGSFG" localSheetId="0" hidden="1">{#N/A,#N/A,FALSE,"Plan1";#N/A,#N/A,FALSE,"Plan2"}</definedName>
    <definedName name="DDGSFG" localSheetId="14" hidden="1">{#N/A,#N/A,FALSE,"Plan1";#N/A,#N/A,FALSE,"Plan2"}</definedName>
    <definedName name="DDGSFG" localSheetId="22" hidden="1">{#N/A,#N/A,FALSE,"Plan1";#N/A,#N/A,FALSE,"Plan2"}</definedName>
    <definedName name="DDGSFG" hidden="1">{#N/A,#N/A,FALSE,"Plan1";#N/A,#N/A,FALSE,"Plan2"}</definedName>
    <definedName name="dede" localSheetId="16" hidden="1">{#N/A,#N/A,FALSE,"Plan1";#N/A,#N/A,FALSE,"Plan2"}</definedName>
    <definedName name="dede" localSheetId="3" hidden="1">{#N/A,#N/A,FALSE,"Plan1";#N/A,#N/A,FALSE,"Plan2"}</definedName>
    <definedName name="dede" localSheetId="21" hidden="1">{#N/A,#N/A,FALSE,"Plan1";#N/A,#N/A,FALSE,"Plan2"}</definedName>
    <definedName name="dede" localSheetId="20" hidden="1">{#N/A,#N/A,FALSE,"Plan1";#N/A,#N/A,FALSE,"Plan2"}</definedName>
    <definedName name="dede" localSheetId="5" hidden="1">{#N/A,#N/A,FALSE,"Plan1";#N/A,#N/A,FALSE,"Plan2"}</definedName>
    <definedName name="dede" localSheetId="13" hidden="1">{#N/A,#N/A,FALSE,"Plan1";#N/A,#N/A,FALSE,"Plan2"}</definedName>
    <definedName name="dede" localSheetId="10" hidden="1">{#N/A,#N/A,FALSE,"Plan1";#N/A,#N/A,FALSE,"Plan2"}</definedName>
    <definedName name="dede" localSheetId="7" hidden="1">{#N/A,#N/A,FALSE,"Plan1";#N/A,#N/A,FALSE,"Plan2"}</definedName>
    <definedName name="dede" localSheetId="28" hidden="1">{#N/A,#N/A,FALSE,"Plan1";#N/A,#N/A,FALSE,"Plan2"}</definedName>
    <definedName name="dede" localSheetId="6" hidden="1">{#N/A,#N/A,FALSE,"Plan1";#N/A,#N/A,FALSE,"Plan2"}</definedName>
    <definedName name="dede" localSheetId="0" hidden="1">{#N/A,#N/A,FALSE,"Plan1";#N/A,#N/A,FALSE,"Plan2"}</definedName>
    <definedName name="dede" localSheetId="14" hidden="1">{#N/A,#N/A,FALSE,"Plan1";#N/A,#N/A,FALSE,"Plan2"}</definedName>
    <definedName name="dede" localSheetId="22" hidden="1">{#N/A,#N/A,FALSE,"Plan1";#N/A,#N/A,FALSE,"Plan2"}</definedName>
    <definedName name="dede" hidden="1">{#N/A,#N/A,FALSE,"Plan1";#N/A,#N/A,FALSE,"Plan2"}</definedName>
    <definedName name="defasagem" localSheetId="3">OFFSET(INDEX(#REF!,MATCH(#REF!,#REF!,0)),1,0,COUNTA(#REF!)-1)</definedName>
    <definedName name="defasagem" localSheetId="5">OFFSET(INDEX(#REF!,MATCH(#REF!,#REF!,0)),1,0,COUNTA(#REF!)-1)</definedName>
    <definedName name="defasagem" localSheetId="10">OFFSET(INDEX(#REF!,MATCH(#REF!,#REF!,0)),1,0,COUNTA(#REF!)-1)</definedName>
    <definedName name="defasagem" localSheetId="6">OFFSET(INDEX(#REF!,MATCH(#REF!,#REF!,0)),1,0,COUNTA(#REF!)-1)</definedName>
    <definedName name="defasagem">OFFSET(INDEX(#REF!,MATCH(#REF!,#REF!,0)),1,0,COUNTA(#REF!)-1)</definedName>
    <definedName name="depara" localSheetId="3">#REF!</definedName>
    <definedName name="depara" localSheetId="10">#REF!</definedName>
    <definedName name="depara" localSheetId="6">#REF!</definedName>
    <definedName name="depara">#REF!</definedName>
    <definedName name="DERIVQT" localSheetId="3">#REF!</definedName>
    <definedName name="DERIVQT" localSheetId="10">#REF!</definedName>
    <definedName name="DERIVQT" localSheetId="6">#REF!</definedName>
    <definedName name="DERIVQT">#REF!</definedName>
    <definedName name="des" localSheetId="16" hidden="1">{#N/A,#N/A,FALSE,"Plan1";#N/A,#N/A,FALSE,"Plan2"}</definedName>
    <definedName name="des" localSheetId="3" hidden="1">{#N/A,#N/A,FALSE,"Plan1";#N/A,#N/A,FALSE,"Plan2"}</definedName>
    <definedName name="des" localSheetId="21" hidden="1">{#N/A,#N/A,FALSE,"Plan1";#N/A,#N/A,FALSE,"Plan2"}</definedName>
    <definedName name="des" localSheetId="20" hidden="1">{#N/A,#N/A,FALSE,"Plan1";#N/A,#N/A,FALSE,"Plan2"}</definedName>
    <definedName name="des" localSheetId="5" hidden="1">{#N/A,#N/A,FALSE,"Plan1";#N/A,#N/A,FALSE,"Plan2"}</definedName>
    <definedName name="des" localSheetId="13" hidden="1">{#N/A,#N/A,FALSE,"Plan1";#N/A,#N/A,FALSE,"Plan2"}</definedName>
    <definedName name="des" localSheetId="10" hidden="1">{#N/A,#N/A,FALSE,"Plan1";#N/A,#N/A,FALSE,"Plan2"}</definedName>
    <definedName name="des" localSheetId="7" hidden="1">{#N/A,#N/A,FALSE,"Plan1";#N/A,#N/A,FALSE,"Plan2"}</definedName>
    <definedName name="des" localSheetId="28" hidden="1">{#N/A,#N/A,FALSE,"Plan1";#N/A,#N/A,FALSE,"Plan2"}</definedName>
    <definedName name="des" localSheetId="6" hidden="1">{#N/A,#N/A,FALSE,"Plan1";#N/A,#N/A,FALSE,"Plan2"}</definedName>
    <definedName name="des" localSheetId="0" hidden="1">{#N/A,#N/A,FALSE,"Plan1";#N/A,#N/A,FALSE,"Plan2"}</definedName>
    <definedName name="des" localSheetId="14" hidden="1">{#N/A,#N/A,FALSE,"Plan1";#N/A,#N/A,FALSE,"Plan2"}</definedName>
    <definedName name="des" localSheetId="22" hidden="1">{#N/A,#N/A,FALSE,"Plan1";#N/A,#N/A,FALSE,"Plan2"}</definedName>
    <definedName name="des" hidden="1">{#N/A,#N/A,FALSE,"Plan1";#N/A,#N/A,FALSE,"Plan2"}</definedName>
    <definedName name="desc" localSheetId="16" hidden="1">{#N/A,#N/A,FALSE,"Plan1";#N/A,#N/A,FALSE,"Plan2"}</definedName>
    <definedName name="desc" localSheetId="3" hidden="1">{#N/A,#N/A,FALSE,"Plan1";#N/A,#N/A,FALSE,"Plan2"}</definedName>
    <definedName name="desc" localSheetId="21" hidden="1">{#N/A,#N/A,FALSE,"Plan1";#N/A,#N/A,FALSE,"Plan2"}</definedName>
    <definedName name="desc" localSheetId="20" hidden="1">{#N/A,#N/A,FALSE,"Plan1";#N/A,#N/A,FALSE,"Plan2"}</definedName>
    <definedName name="desc" localSheetId="5" hidden="1">{#N/A,#N/A,FALSE,"Plan1";#N/A,#N/A,FALSE,"Plan2"}</definedName>
    <definedName name="desc" localSheetId="13" hidden="1">{#N/A,#N/A,FALSE,"Plan1";#N/A,#N/A,FALSE,"Plan2"}</definedName>
    <definedName name="desc" localSheetId="10" hidden="1">{#N/A,#N/A,FALSE,"Plan1";#N/A,#N/A,FALSE,"Plan2"}</definedName>
    <definedName name="desc" localSheetId="7" hidden="1">{#N/A,#N/A,FALSE,"Plan1";#N/A,#N/A,FALSE,"Plan2"}</definedName>
    <definedName name="desc" localSheetId="28" hidden="1">{#N/A,#N/A,FALSE,"Plan1";#N/A,#N/A,FALSE,"Plan2"}</definedName>
    <definedName name="desc" localSheetId="6" hidden="1">{#N/A,#N/A,FALSE,"Plan1";#N/A,#N/A,FALSE,"Plan2"}</definedName>
    <definedName name="desc" localSheetId="0" hidden="1">{#N/A,#N/A,FALSE,"Plan1";#N/A,#N/A,FALSE,"Plan2"}</definedName>
    <definedName name="desc" localSheetId="14" hidden="1">{#N/A,#N/A,FALSE,"Plan1";#N/A,#N/A,FALSE,"Plan2"}</definedName>
    <definedName name="desc" localSheetId="22" hidden="1">{#N/A,#N/A,FALSE,"Plan1";#N/A,#N/A,FALSE,"Plan2"}</definedName>
    <definedName name="desc" hidden="1">{#N/A,#N/A,FALSE,"Plan1";#N/A,#N/A,FALSE,"Plan2"}</definedName>
    <definedName name="DESCONTO" localSheetId="3">#REF!</definedName>
    <definedName name="DESCONTO" localSheetId="5">#REF!</definedName>
    <definedName name="DESCONTO" localSheetId="13">#REF!</definedName>
    <definedName name="DESCONTO" localSheetId="10">#REF!</definedName>
    <definedName name="DESCONTO" localSheetId="6">#REF!</definedName>
    <definedName name="DESCONTO" localSheetId="30">#REF!</definedName>
    <definedName name="DESCONTO">#REF!</definedName>
    <definedName name="DESCRIÇÃO_OBRA" localSheetId="3">#REF!</definedName>
    <definedName name="DESCRIÇÃO_OBRA" localSheetId="10">#REF!</definedName>
    <definedName name="DESCRIÇÃO_OBRA" localSheetId="6">#REF!</definedName>
    <definedName name="DESCRIÇÃO_OBRA">#REF!</definedName>
    <definedName name="DespFatur" localSheetId="3">#REF!</definedName>
    <definedName name="DespFatur" localSheetId="10">#REF!</definedName>
    <definedName name="DespFatur" localSheetId="6">#REF!</definedName>
    <definedName name="DespFatur">#REF!</definedName>
    <definedName name="DEZ" localSheetId="3">#REF!</definedName>
    <definedName name="DEZ" localSheetId="10">#REF!</definedName>
    <definedName name="DEZ" localSheetId="6">#REF!</definedName>
    <definedName name="DEZ" localSheetId="30">#REF!</definedName>
    <definedName name="DEZ">#REF!</definedName>
    <definedName name="dez17RJ" localSheetId="3">#REF!</definedName>
    <definedName name="dez17RJ" localSheetId="10">#REF!</definedName>
    <definedName name="dez17RJ" localSheetId="6">#REF!</definedName>
    <definedName name="dez17RJ">#REF!</definedName>
    <definedName name="DEZEMBRO" localSheetId="3">#REF!</definedName>
    <definedName name="DEZEMBRO" localSheetId="10">#REF!</definedName>
    <definedName name="DEZEMBRO" localSheetId="6">#REF!</definedName>
    <definedName name="DEZEMBRO">#REF!</definedName>
    <definedName name="DEZENOVE" localSheetId="3">#REF!</definedName>
    <definedName name="DEZENOVE" localSheetId="10">#REF!</definedName>
    <definedName name="DEZENOVE" localSheetId="6">#REF!</definedName>
    <definedName name="DEZENOVE" localSheetId="30">#REF!</definedName>
    <definedName name="DEZENOVE">#REF!</definedName>
    <definedName name="DEZESSEIS" localSheetId="3">#REF!</definedName>
    <definedName name="DEZESSEIS" localSheetId="10">#REF!</definedName>
    <definedName name="DEZESSEIS" localSheetId="6">#REF!</definedName>
    <definedName name="DEZESSEIS" localSheetId="30">#REF!</definedName>
    <definedName name="DEZESSEIS">#REF!</definedName>
    <definedName name="DEZESSETE" localSheetId="3">#REF!</definedName>
    <definedName name="DEZESSETE" localSheetId="10">#REF!</definedName>
    <definedName name="DEZESSETE" localSheetId="6">#REF!</definedName>
    <definedName name="DEZESSETE" localSheetId="30">#REF!</definedName>
    <definedName name="DEZESSETE">#REF!</definedName>
    <definedName name="DEZOITO" localSheetId="3">#REF!</definedName>
    <definedName name="DEZOITO" localSheetId="10">#REF!</definedName>
    <definedName name="DEZOITO" localSheetId="6">#REF!</definedName>
    <definedName name="DEZOITO" localSheetId="30">#REF!</definedName>
    <definedName name="DEZOITO">#REF!</definedName>
    <definedName name="d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f" hidden="1">{TRUE,TRUE,-1.25,-15.5,604.5,366.75,FALSE,FALSE,TRUE,TRUE,0,1,#N/A,1,#N/A,9.0125,24.4117647058824,1,FALSE,FALSE,3,TRUE,1,FALSE,100,"Swvu.PLANILHA2.","ACwvu.PLANILHA2.",#N/A,FALSE,FALSE,0.787401575,0.34,0.46,0.5,1,"","",FALSE,FALSE,FALSE,FALSE,1,#N/A,1,1,FALSE,FALSE,#N/A,#N/A,FALSE,FALSE,FALSE,9,65532,65532,FALSE,FALSE,TRUE,TRUE,TRUE}</definedName>
    <definedName name="DFD" localSheetId="16" hidden="1">{#N/A,#N/A,FALSE,"명세표"}</definedName>
    <definedName name="DFD" localSheetId="3" hidden="1">{#N/A,#N/A,FALSE,"명세표"}</definedName>
    <definedName name="DFD" localSheetId="21" hidden="1">{#N/A,#N/A,FALSE,"명세표"}</definedName>
    <definedName name="DFD" localSheetId="20" hidden="1">{#N/A,#N/A,FALSE,"명세표"}</definedName>
    <definedName name="DFD" localSheetId="5" hidden="1">{#N/A,#N/A,FALSE,"명세표"}</definedName>
    <definedName name="DFD" localSheetId="13" hidden="1">{#N/A,#N/A,FALSE,"명세표"}</definedName>
    <definedName name="DFD" localSheetId="10" hidden="1">{#N/A,#N/A,FALSE,"명세표"}</definedName>
    <definedName name="DFD" localSheetId="7" hidden="1">{#N/A,#N/A,FALSE,"명세표"}</definedName>
    <definedName name="DFD" localSheetId="28" hidden="1">{#N/A,#N/A,FALSE,"명세표"}</definedName>
    <definedName name="DFD" localSheetId="6" hidden="1">{#N/A,#N/A,FALSE,"명세표"}</definedName>
    <definedName name="DFD" localSheetId="0" hidden="1">{#N/A,#N/A,FALSE,"명세표"}</definedName>
    <definedName name="DFD" localSheetId="14" hidden="1">{#N/A,#N/A,FALSE,"명세표"}</definedName>
    <definedName name="DFD" localSheetId="22" hidden="1">{#N/A,#N/A,FALSE,"명세표"}</definedName>
    <definedName name="DFD" hidden="1">{#N/A,#N/A,FALSE,"명세표"}</definedName>
    <definedName name="dfdfty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hidden="1">{TRUE,TRUE,-1.25,-15.5,604.5,366.75,FALSE,FALSE,TRUE,TRUE,0,1,#N/A,1,#N/A,9.0125,24.4117647058824,1,FALSE,FALSE,3,TRUE,1,FALSE,100,"Swvu.PLANILHA2.","ACwvu.PLANILHA2.",#N/A,FALSE,FALSE,0.787401575,0.34,0.46,0.5,1,"","",FALSE,FALSE,FALSE,FALSE,1,#N/A,1,1,FALSE,FALSE,#N/A,#N/A,FALSE,FALSE,FALSE,9,65532,65532,FALSE,FALSE,TRUE,TRUE,TRUE}</definedName>
    <definedName name="dfdjgfdfgdf" localSheetId="16" hidden="1">{#N/A,#N/A,FALSE,"Plan1";#N/A,#N/A,FALSE,"Plan2"}</definedName>
    <definedName name="dfdjgfdfgdf" localSheetId="3" hidden="1">{#N/A,#N/A,FALSE,"Plan1";#N/A,#N/A,FALSE,"Plan2"}</definedName>
    <definedName name="dfdjgfdfgdf" localSheetId="21" hidden="1">{#N/A,#N/A,FALSE,"Plan1";#N/A,#N/A,FALSE,"Plan2"}</definedName>
    <definedName name="dfdjgfdfgdf" localSheetId="20" hidden="1">{#N/A,#N/A,FALSE,"Plan1";#N/A,#N/A,FALSE,"Plan2"}</definedName>
    <definedName name="dfdjgfdfgdf" localSheetId="5" hidden="1">{#N/A,#N/A,FALSE,"Plan1";#N/A,#N/A,FALSE,"Plan2"}</definedName>
    <definedName name="dfdjgfdfgdf" localSheetId="13" hidden="1">{#N/A,#N/A,FALSE,"Plan1";#N/A,#N/A,FALSE,"Plan2"}</definedName>
    <definedName name="dfdjgfdfgdf" localSheetId="10" hidden="1">{#N/A,#N/A,FALSE,"Plan1";#N/A,#N/A,FALSE,"Plan2"}</definedName>
    <definedName name="dfdjgfdfgdf" localSheetId="7" hidden="1">{#N/A,#N/A,FALSE,"Plan1";#N/A,#N/A,FALSE,"Plan2"}</definedName>
    <definedName name="dfdjgfdfgdf" localSheetId="28" hidden="1">{#N/A,#N/A,FALSE,"Plan1";#N/A,#N/A,FALSE,"Plan2"}</definedName>
    <definedName name="dfdjgfdfgdf" localSheetId="6" hidden="1">{#N/A,#N/A,FALSE,"Plan1";#N/A,#N/A,FALSE,"Plan2"}</definedName>
    <definedName name="dfdjgfdfgdf" localSheetId="0" hidden="1">{#N/A,#N/A,FALSE,"Plan1";#N/A,#N/A,FALSE,"Plan2"}</definedName>
    <definedName name="dfdjgfdfgdf" localSheetId="14" hidden="1">{#N/A,#N/A,FALSE,"Plan1";#N/A,#N/A,FALSE,"Plan2"}</definedName>
    <definedName name="dfdjgfdfgdf" localSheetId="22" hidden="1">{#N/A,#N/A,FALSE,"Plan1";#N/A,#N/A,FALSE,"Plan2"}</definedName>
    <definedName name="dfdjgfdfgdf" hidden="1">{#N/A,#N/A,FALSE,"Plan1";#N/A,#N/A,FALSE,"Plan2"}</definedName>
    <definedName name="dfdrtrr" localSheetId="16" hidden="1">{#N/A,#N/A,FALSE,"Plan1";#N/A,#N/A,FALSE,"Plan2"}</definedName>
    <definedName name="dfdrtrr" localSheetId="3" hidden="1">{#N/A,#N/A,FALSE,"Plan1";#N/A,#N/A,FALSE,"Plan2"}</definedName>
    <definedName name="dfdrtrr" localSheetId="21" hidden="1">{#N/A,#N/A,FALSE,"Plan1";#N/A,#N/A,FALSE,"Plan2"}</definedName>
    <definedName name="dfdrtrr" localSheetId="20" hidden="1">{#N/A,#N/A,FALSE,"Plan1";#N/A,#N/A,FALSE,"Plan2"}</definedName>
    <definedName name="dfdrtrr" localSheetId="5" hidden="1">{#N/A,#N/A,FALSE,"Plan1";#N/A,#N/A,FALSE,"Plan2"}</definedName>
    <definedName name="dfdrtrr" localSheetId="13" hidden="1">{#N/A,#N/A,FALSE,"Plan1";#N/A,#N/A,FALSE,"Plan2"}</definedName>
    <definedName name="dfdrtrr" localSheetId="10" hidden="1">{#N/A,#N/A,FALSE,"Plan1";#N/A,#N/A,FALSE,"Plan2"}</definedName>
    <definedName name="dfdrtrr" localSheetId="7" hidden="1">{#N/A,#N/A,FALSE,"Plan1";#N/A,#N/A,FALSE,"Plan2"}</definedName>
    <definedName name="dfdrtrr" localSheetId="28" hidden="1">{#N/A,#N/A,FALSE,"Plan1";#N/A,#N/A,FALSE,"Plan2"}</definedName>
    <definedName name="dfdrtrr" localSheetId="6" hidden="1">{#N/A,#N/A,FALSE,"Plan1";#N/A,#N/A,FALSE,"Plan2"}</definedName>
    <definedName name="dfdrtrr" localSheetId="0" hidden="1">{#N/A,#N/A,FALSE,"Plan1";#N/A,#N/A,FALSE,"Plan2"}</definedName>
    <definedName name="dfdrtrr" localSheetId="14" hidden="1">{#N/A,#N/A,FALSE,"Plan1";#N/A,#N/A,FALSE,"Plan2"}</definedName>
    <definedName name="dfdrtrr" localSheetId="22" hidden="1">{#N/A,#N/A,FALSE,"Plan1";#N/A,#N/A,FALSE,"Plan2"}</definedName>
    <definedName name="dfdrtrr" hidden="1">{#N/A,#N/A,FALSE,"Plan1";#N/A,#N/A,FALSE,"Plan2"}</definedName>
    <definedName name="DFDSG" localSheetId="16" hidden="1">{#N/A,#N/A,FALSE,"Plan1";#N/A,#N/A,FALSE,"Plan2"}</definedName>
    <definedName name="DFDSG" localSheetId="3" hidden="1">{#N/A,#N/A,FALSE,"Plan1";#N/A,#N/A,FALSE,"Plan2"}</definedName>
    <definedName name="DFDSG" localSheetId="21" hidden="1">{#N/A,#N/A,FALSE,"Plan1";#N/A,#N/A,FALSE,"Plan2"}</definedName>
    <definedName name="DFDSG" localSheetId="20" hidden="1">{#N/A,#N/A,FALSE,"Plan1";#N/A,#N/A,FALSE,"Plan2"}</definedName>
    <definedName name="DFDSG" localSheetId="5" hidden="1">{#N/A,#N/A,FALSE,"Plan1";#N/A,#N/A,FALSE,"Plan2"}</definedName>
    <definedName name="DFDSG" localSheetId="13" hidden="1">{#N/A,#N/A,FALSE,"Plan1";#N/A,#N/A,FALSE,"Plan2"}</definedName>
    <definedName name="DFDSG" localSheetId="10" hidden="1">{#N/A,#N/A,FALSE,"Plan1";#N/A,#N/A,FALSE,"Plan2"}</definedName>
    <definedName name="DFDSG" localSheetId="7" hidden="1">{#N/A,#N/A,FALSE,"Plan1";#N/A,#N/A,FALSE,"Plan2"}</definedName>
    <definedName name="DFDSG" localSheetId="28" hidden="1">{#N/A,#N/A,FALSE,"Plan1";#N/A,#N/A,FALSE,"Plan2"}</definedName>
    <definedName name="DFDSG" localSheetId="6" hidden="1">{#N/A,#N/A,FALSE,"Plan1";#N/A,#N/A,FALSE,"Plan2"}</definedName>
    <definedName name="DFDSG" localSheetId="0" hidden="1">{#N/A,#N/A,FALSE,"Plan1";#N/A,#N/A,FALSE,"Plan2"}</definedName>
    <definedName name="DFDSG" localSheetId="14" hidden="1">{#N/A,#N/A,FALSE,"Plan1";#N/A,#N/A,FALSE,"Plan2"}</definedName>
    <definedName name="DFDSG" localSheetId="22" hidden="1">{#N/A,#N/A,FALSE,"Plan1";#N/A,#N/A,FALSE,"Plan2"}</definedName>
    <definedName name="DFDSG" hidden="1">{#N/A,#N/A,FALSE,"Plan1";#N/A,#N/A,FALSE,"Plan2"}</definedName>
    <definedName name="dfer" localSheetId="16" hidden="1">{#N/A,#N/A,FALSE,"Plan1";#N/A,#N/A,FALSE,"Plan2"}</definedName>
    <definedName name="dfer" localSheetId="3" hidden="1">{#N/A,#N/A,FALSE,"Plan1";#N/A,#N/A,FALSE,"Plan2"}</definedName>
    <definedName name="dfer" localSheetId="21" hidden="1">{#N/A,#N/A,FALSE,"Plan1";#N/A,#N/A,FALSE,"Plan2"}</definedName>
    <definedName name="dfer" localSheetId="20" hidden="1">{#N/A,#N/A,FALSE,"Plan1";#N/A,#N/A,FALSE,"Plan2"}</definedName>
    <definedName name="dfer" localSheetId="5" hidden="1">{#N/A,#N/A,FALSE,"Plan1";#N/A,#N/A,FALSE,"Plan2"}</definedName>
    <definedName name="dfer" localSheetId="13" hidden="1">{#N/A,#N/A,FALSE,"Plan1";#N/A,#N/A,FALSE,"Plan2"}</definedName>
    <definedName name="dfer" localSheetId="10" hidden="1">{#N/A,#N/A,FALSE,"Plan1";#N/A,#N/A,FALSE,"Plan2"}</definedName>
    <definedName name="dfer" localSheetId="7" hidden="1">{#N/A,#N/A,FALSE,"Plan1";#N/A,#N/A,FALSE,"Plan2"}</definedName>
    <definedName name="dfer" localSheetId="28" hidden="1">{#N/A,#N/A,FALSE,"Plan1";#N/A,#N/A,FALSE,"Plan2"}</definedName>
    <definedName name="dfer" localSheetId="6" hidden="1">{#N/A,#N/A,FALSE,"Plan1";#N/A,#N/A,FALSE,"Plan2"}</definedName>
    <definedName name="dfer" localSheetId="0" hidden="1">{#N/A,#N/A,FALSE,"Plan1";#N/A,#N/A,FALSE,"Plan2"}</definedName>
    <definedName name="dfer" localSheetId="14" hidden="1">{#N/A,#N/A,FALSE,"Plan1";#N/A,#N/A,FALSE,"Plan2"}</definedName>
    <definedName name="dfer" localSheetId="22" hidden="1">{#N/A,#N/A,FALSE,"Plan1";#N/A,#N/A,FALSE,"Plan2"}</definedName>
    <definedName name="dfer" hidden="1">{#N/A,#N/A,FALSE,"Plan1";#N/A,#N/A,FALSE,"Plan2"}</definedName>
    <definedName name="dffbty" localSheetId="16" hidden="1">{#N/A,#N/A,FALSE,"Plan1";#N/A,#N/A,FALSE,"Plan2"}</definedName>
    <definedName name="dffbty" localSheetId="3" hidden="1">{#N/A,#N/A,FALSE,"Plan1";#N/A,#N/A,FALSE,"Plan2"}</definedName>
    <definedName name="dffbty" localSheetId="21" hidden="1">{#N/A,#N/A,FALSE,"Plan1";#N/A,#N/A,FALSE,"Plan2"}</definedName>
    <definedName name="dffbty" localSheetId="20" hidden="1">{#N/A,#N/A,FALSE,"Plan1";#N/A,#N/A,FALSE,"Plan2"}</definedName>
    <definedName name="dffbty" localSheetId="5" hidden="1">{#N/A,#N/A,FALSE,"Plan1";#N/A,#N/A,FALSE,"Plan2"}</definedName>
    <definedName name="dffbty" localSheetId="13" hidden="1">{#N/A,#N/A,FALSE,"Plan1";#N/A,#N/A,FALSE,"Plan2"}</definedName>
    <definedName name="dffbty" localSheetId="10" hidden="1">{#N/A,#N/A,FALSE,"Plan1";#N/A,#N/A,FALSE,"Plan2"}</definedName>
    <definedName name="dffbty" localSheetId="7" hidden="1">{#N/A,#N/A,FALSE,"Plan1";#N/A,#N/A,FALSE,"Plan2"}</definedName>
    <definedName name="dffbty" localSheetId="28" hidden="1">{#N/A,#N/A,FALSE,"Plan1";#N/A,#N/A,FALSE,"Plan2"}</definedName>
    <definedName name="dffbty" localSheetId="6" hidden="1">{#N/A,#N/A,FALSE,"Plan1";#N/A,#N/A,FALSE,"Plan2"}</definedName>
    <definedName name="dffbty" localSheetId="0" hidden="1">{#N/A,#N/A,FALSE,"Plan1";#N/A,#N/A,FALSE,"Plan2"}</definedName>
    <definedName name="dffbty" localSheetId="14" hidden="1">{#N/A,#N/A,FALSE,"Plan1";#N/A,#N/A,FALSE,"Plan2"}</definedName>
    <definedName name="dffbty" localSheetId="22" hidden="1">{#N/A,#N/A,FALSE,"Plan1";#N/A,#N/A,FALSE,"Plan2"}</definedName>
    <definedName name="dffbty" hidden="1">{#N/A,#N/A,FALSE,"Plan1";#N/A,#N/A,FALSE,"Plan2"}</definedName>
    <definedName name="dffgk"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hidden="1">{TRUE,TRUE,-1.25,-15.5,604.5,366.75,FALSE,FALSE,TRUE,TRUE,0,1,#N/A,1,#N/A,9.0125,24.4117647058824,1,FALSE,FALSE,3,TRUE,1,FALSE,100,"Swvu.PLANILHA2.","ACwvu.PLANILHA2.",#N/A,FALSE,FALSE,0.787401575,0.34,0.46,0.5,1,"","",FALSE,FALSE,FALSE,FALSE,1,#N/A,1,1,FALSE,FALSE,#N/A,#N/A,FALSE,FALSE,FALSE,9,65532,65532,FALSE,FALSE,TRUE,TRUE,TRUE}</definedName>
    <definedName name="dffhg" localSheetId="16" hidden="1">{#N/A,#N/A,FALSE,"Plan1";#N/A,#N/A,FALSE,"Plan2"}</definedName>
    <definedName name="dffhg" localSheetId="3" hidden="1">{#N/A,#N/A,FALSE,"Plan1";#N/A,#N/A,FALSE,"Plan2"}</definedName>
    <definedName name="dffhg" localSheetId="21" hidden="1">{#N/A,#N/A,FALSE,"Plan1";#N/A,#N/A,FALSE,"Plan2"}</definedName>
    <definedName name="dffhg" localSheetId="20" hidden="1">{#N/A,#N/A,FALSE,"Plan1";#N/A,#N/A,FALSE,"Plan2"}</definedName>
    <definedName name="dffhg" localSheetId="5" hidden="1">{#N/A,#N/A,FALSE,"Plan1";#N/A,#N/A,FALSE,"Plan2"}</definedName>
    <definedName name="dffhg" localSheetId="13" hidden="1">{#N/A,#N/A,FALSE,"Plan1";#N/A,#N/A,FALSE,"Plan2"}</definedName>
    <definedName name="dffhg" localSheetId="10" hidden="1">{#N/A,#N/A,FALSE,"Plan1";#N/A,#N/A,FALSE,"Plan2"}</definedName>
    <definedName name="dffhg" localSheetId="7" hidden="1">{#N/A,#N/A,FALSE,"Plan1";#N/A,#N/A,FALSE,"Plan2"}</definedName>
    <definedName name="dffhg" localSheetId="28" hidden="1">{#N/A,#N/A,FALSE,"Plan1";#N/A,#N/A,FALSE,"Plan2"}</definedName>
    <definedName name="dffhg" localSheetId="6" hidden="1">{#N/A,#N/A,FALSE,"Plan1";#N/A,#N/A,FALSE,"Plan2"}</definedName>
    <definedName name="dffhg" localSheetId="0" hidden="1">{#N/A,#N/A,FALSE,"Plan1";#N/A,#N/A,FALSE,"Plan2"}</definedName>
    <definedName name="dffhg" localSheetId="14" hidden="1">{#N/A,#N/A,FALSE,"Plan1";#N/A,#N/A,FALSE,"Plan2"}</definedName>
    <definedName name="dffhg" localSheetId="22" hidden="1">{#N/A,#N/A,FALSE,"Plan1";#N/A,#N/A,FALSE,"Plan2"}</definedName>
    <definedName name="dffhg" hidden="1">{#N/A,#N/A,FALSE,"Plan1";#N/A,#N/A,FALSE,"Plan2"}</definedName>
    <definedName name="dfg" localSheetId="16" hidden="1">{#N/A,#N/A,FALSE,"Plan1";#N/A,#N/A,FALSE,"Plan2"}</definedName>
    <definedName name="dfg" localSheetId="3" hidden="1">{#N/A,#N/A,FALSE,"Plan1";#N/A,#N/A,FALSE,"Plan2"}</definedName>
    <definedName name="dfg" localSheetId="21" hidden="1">{#N/A,#N/A,FALSE,"Plan1";#N/A,#N/A,FALSE,"Plan2"}</definedName>
    <definedName name="dfg" localSheetId="20" hidden="1">{#N/A,#N/A,FALSE,"Plan1";#N/A,#N/A,FALSE,"Plan2"}</definedName>
    <definedName name="dfg" localSheetId="5" hidden="1">{#N/A,#N/A,FALSE,"Plan1";#N/A,#N/A,FALSE,"Plan2"}</definedName>
    <definedName name="dfg" localSheetId="13" hidden="1">{#N/A,#N/A,FALSE,"Plan1";#N/A,#N/A,FALSE,"Plan2"}</definedName>
    <definedName name="dfg" localSheetId="10" hidden="1">{#N/A,#N/A,FALSE,"Plan1";#N/A,#N/A,FALSE,"Plan2"}</definedName>
    <definedName name="dfg" localSheetId="7" hidden="1">{#N/A,#N/A,FALSE,"Plan1";#N/A,#N/A,FALSE,"Plan2"}</definedName>
    <definedName name="dfg" localSheetId="28" hidden="1">{#N/A,#N/A,FALSE,"Plan1";#N/A,#N/A,FALSE,"Plan2"}</definedName>
    <definedName name="dfg" localSheetId="6" hidden="1">{#N/A,#N/A,FALSE,"Plan1";#N/A,#N/A,FALSE,"Plan2"}</definedName>
    <definedName name="dfg" localSheetId="0" hidden="1">{#N/A,#N/A,FALSE,"Plan1";#N/A,#N/A,FALSE,"Plan2"}</definedName>
    <definedName name="dfg" localSheetId="14" hidden="1">{#N/A,#N/A,FALSE,"Plan1";#N/A,#N/A,FALSE,"Plan2"}</definedName>
    <definedName name="dfg" localSheetId="22" hidden="1">{#N/A,#N/A,FALSE,"Plan1";#N/A,#N/A,FALSE,"Plan2"}</definedName>
    <definedName name="dfg" hidden="1">{#N/A,#N/A,FALSE,"Plan1";#N/A,#N/A,FALSE,"Plan2"}</definedName>
    <definedName name="dfgdf" localSheetId="16" hidden="1">{#N/A,#N/A,FALSE,"Plan1";#N/A,#N/A,FALSE,"Plan2"}</definedName>
    <definedName name="dfgdf" localSheetId="3" hidden="1">{#N/A,#N/A,FALSE,"Plan1";#N/A,#N/A,FALSE,"Plan2"}</definedName>
    <definedName name="dfgdf" localSheetId="21" hidden="1">{#N/A,#N/A,FALSE,"Plan1";#N/A,#N/A,FALSE,"Plan2"}</definedName>
    <definedName name="dfgdf" localSheetId="20" hidden="1">{#N/A,#N/A,FALSE,"Plan1";#N/A,#N/A,FALSE,"Plan2"}</definedName>
    <definedName name="dfgdf" localSheetId="5" hidden="1">{#N/A,#N/A,FALSE,"Plan1";#N/A,#N/A,FALSE,"Plan2"}</definedName>
    <definedName name="dfgdf" localSheetId="13" hidden="1">{#N/A,#N/A,FALSE,"Plan1";#N/A,#N/A,FALSE,"Plan2"}</definedName>
    <definedName name="dfgdf" localSheetId="10" hidden="1">{#N/A,#N/A,FALSE,"Plan1";#N/A,#N/A,FALSE,"Plan2"}</definedName>
    <definedName name="dfgdf" localSheetId="7" hidden="1">{#N/A,#N/A,FALSE,"Plan1";#N/A,#N/A,FALSE,"Plan2"}</definedName>
    <definedName name="dfgdf" localSheetId="28" hidden="1">{#N/A,#N/A,FALSE,"Plan1";#N/A,#N/A,FALSE,"Plan2"}</definedName>
    <definedName name="dfgdf" localSheetId="6" hidden="1">{#N/A,#N/A,FALSE,"Plan1";#N/A,#N/A,FALSE,"Plan2"}</definedName>
    <definedName name="dfgdf" localSheetId="0" hidden="1">{#N/A,#N/A,FALSE,"Plan1";#N/A,#N/A,FALSE,"Plan2"}</definedName>
    <definedName name="dfgdf" localSheetId="14" hidden="1">{#N/A,#N/A,FALSE,"Plan1";#N/A,#N/A,FALSE,"Plan2"}</definedName>
    <definedName name="dfgdf" localSheetId="22" hidden="1">{#N/A,#N/A,FALSE,"Plan1";#N/A,#N/A,FALSE,"Plan2"}</definedName>
    <definedName name="dfgdf" hidden="1">{#N/A,#N/A,FALSE,"Plan1";#N/A,#N/A,FALSE,"Plan2"}</definedName>
    <definedName name="dfgdytygr" localSheetId="16" hidden="1">{#N/A,#N/A,FALSE,"Plan1";#N/A,#N/A,FALSE,"Plan2"}</definedName>
    <definedName name="dfgdytygr" localSheetId="3" hidden="1">{#N/A,#N/A,FALSE,"Plan1";#N/A,#N/A,FALSE,"Plan2"}</definedName>
    <definedName name="dfgdytygr" localSheetId="21" hidden="1">{#N/A,#N/A,FALSE,"Plan1";#N/A,#N/A,FALSE,"Plan2"}</definedName>
    <definedName name="dfgdytygr" localSheetId="20" hidden="1">{#N/A,#N/A,FALSE,"Plan1";#N/A,#N/A,FALSE,"Plan2"}</definedName>
    <definedName name="dfgdytygr" localSheetId="5" hidden="1">{#N/A,#N/A,FALSE,"Plan1";#N/A,#N/A,FALSE,"Plan2"}</definedName>
    <definedName name="dfgdytygr" localSheetId="13" hidden="1">{#N/A,#N/A,FALSE,"Plan1";#N/A,#N/A,FALSE,"Plan2"}</definedName>
    <definedName name="dfgdytygr" localSheetId="10" hidden="1">{#N/A,#N/A,FALSE,"Plan1";#N/A,#N/A,FALSE,"Plan2"}</definedName>
    <definedName name="dfgdytygr" localSheetId="7" hidden="1">{#N/A,#N/A,FALSE,"Plan1";#N/A,#N/A,FALSE,"Plan2"}</definedName>
    <definedName name="dfgdytygr" localSheetId="28" hidden="1">{#N/A,#N/A,FALSE,"Plan1";#N/A,#N/A,FALSE,"Plan2"}</definedName>
    <definedName name="dfgdytygr" localSheetId="6" hidden="1">{#N/A,#N/A,FALSE,"Plan1";#N/A,#N/A,FALSE,"Plan2"}</definedName>
    <definedName name="dfgdytygr" localSheetId="0" hidden="1">{#N/A,#N/A,FALSE,"Plan1";#N/A,#N/A,FALSE,"Plan2"}</definedName>
    <definedName name="dfgdytygr" localSheetId="14" hidden="1">{#N/A,#N/A,FALSE,"Plan1";#N/A,#N/A,FALSE,"Plan2"}</definedName>
    <definedName name="dfgdytygr" localSheetId="22" hidden="1">{#N/A,#N/A,FALSE,"Plan1";#N/A,#N/A,FALSE,"Plan2"}</definedName>
    <definedName name="dfgdytygr" hidden="1">{#N/A,#N/A,FALSE,"Plan1";#N/A,#N/A,FALSE,"Plan2"}</definedName>
    <definedName name="dfgftrrdt5" localSheetId="16" hidden="1">{#N/A,#N/A,FALSE,"Plan1";#N/A,#N/A,FALSE,"Plan2"}</definedName>
    <definedName name="dfgftrrdt5" localSheetId="3" hidden="1">{#N/A,#N/A,FALSE,"Plan1";#N/A,#N/A,FALSE,"Plan2"}</definedName>
    <definedName name="dfgftrrdt5" localSheetId="21" hidden="1">{#N/A,#N/A,FALSE,"Plan1";#N/A,#N/A,FALSE,"Plan2"}</definedName>
    <definedName name="dfgftrrdt5" localSheetId="20" hidden="1">{#N/A,#N/A,FALSE,"Plan1";#N/A,#N/A,FALSE,"Plan2"}</definedName>
    <definedName name="dfgftrrdt5" localSheetId="5" hidden="1">{#N/A,#N/A,FALSE,"Plan1";#N/A,#N/A,FALSE,"Plan2"}</definedName>
    <definedName name="dfgftrrdt5" localSheetId="13" hidden="1">{#N/A,#N/A,FALSE,"Plan1";#N/A,#N/A,FALSE,"Plan2"}</definedName>
    <definedName name="dfgftrrdt5" localSheetId="10" hidden="1">{#N/A,#N/A,FALSE,"Plan1";#N/A,#N/A,FALSE,"Plan2"}</definedName>
    <definedName name="dfgftrrdt5" localSheetId="7" hidden="1">{#N/A,#N/A,FALSE,"Plan1";#N/A,#N/A,FALSE,"Plan2"}</definedName>
    <definedName name="dfgftrrdt5" localSheetId="28" hidden="1">{#N/A,#N/A,FALSE,"Plan1";#N/A,#N/A,FALSE,"Plan2"}</definedName>
    <definedName name="dfgftrrdt5" localSheetId="6" hidden="1">{#N/A,#N/A,FALSE,"Plan1";#N/A,#N/A,FALSE,"Plan2"}</definedName>
    <definedName name="dfgftrrdt5" localSheetId="0" hidden="1">{#N/A,#N/A,FALSE,"Plan1";#N/A,#N/A,FALSE,"Plan2"}</definedName>
    <definedName name="dfgftrrdt5" localSheetId="14" hidden="1">{#N/A,#N/A,FALSE,"Plan1";#N/A,#N/A,FALSE,"Plan2"}</definedName>
    <definedName name="dfgftrrdt5" localSheetId="22" hidden="1">{#N/A,#N/A,FALSE,"Plan1";#N/A,#N/A,FALSE,"Plan2"}</definedName>
    <definedName name="dfgftrrdt5" hidden="1">{#N/A,#N/A,FALSE,"Plan1";#N/A,#N/A,FALSE,"Plan2"}</definedName>
    <definedName name="dfgh" localSheetId="3">#REF!</definedName>
    <definedName name="dfgh" localSheetId="10">#REF!</definedName>
    <definedName name="dfgh" localSheetId="6">#REF!</definedName>
    <definedName name="dfgh">#REF!</definedName>
    <definedName name="dfghjfhsg" localSheetId="16" hidden="1">{#N/A,#N/A,FALSE,"Plan1";#N/A,#N/A,FALSE,"Plan2"}</definedName>
    <definedName name="dfghjfhsg" localSheetId="3" hidden="1">{#N/A,#N/A,FALSE,"Plan1";#N/A,#N/A,FALSE,"Plan2"}</definedName>
    <definedName name="dfghjfhsg" localSheetId="21" hidden="1">{#N/A,#N/A,FALSE,"Plan1";#N/A,#N/A,FALSE,"Plan2"}</definedName>
    <definedName name="dfghjfhsg" localSheetId="20" hidden="1">{#N/A,#N/A,FALSE,"Plan1";#N/A,#N/A,FALSE,"Plan2"}</definedName>
    <definedName name="dfghjfhsg" localSheetId="5" hidden="1">{#N/A,#N/A,FALSE,"Plan1";#N/A,#N/A,FALSE,"Plan2"}</definedName>
    <definedName name="dfghjfhsg" localSheetId="13" hidden="1">{#N/A,#N/A,FALSE,"Plan1";#N/A,#N/A,FALSE,"Plan2"}</definedName>
    <definedName name="dfghjfhsg" localSheetId="10" hidden="1">{#N/A,#N/A,FALSE,"Plan1";#N/A,#N/A,FALSE,"Plan2"}</definedName>
    <definedName name="dfghjfhsg" localSheetId="7" hidden="1">{#N/A,#N/A,FALSE,"Plan1";#N/A,#N/A,FALSE,"Plan2"}</definedName>
    <definedName name="dfghjfhsg" localSheetId="28" hidden="1">{#N/A,#N/A,FALSE,"Plan1";#N/A,#N/A,FALSE,"Plan2"}</definedName>
    <definedName name="dfghjfhsg" localSheetId="6" hidden="1">{#N/A,#N/A,FALSE,"Plan1";#N/A,#N/A,FALSE,"Plan2"}</definedName>
    <definedName name="dfghjfhsg" localSheetId="0" hidden="1">{#N/A,#N/A,FALSE,"Plan1";#N/A,#N/A,FALSE,"Plan2"}</definedName>
    <definedName name="dfghjfhsg" localSheetId="14" hidden="1">{#N/A,#N/A,FALSE,"Plan1";#N/A,#N/A,FALSE,"Plan2"}</definedName>
    <definedName name="dfghjfhsg" localSheetId="22" hidden="1">{#N/A,#N/A,FALSE,"Plan1";#N/A,#N/A,FALSE,"Plan2"}</definedName>
    <definedName name="dfghjfhsg" hidden="1">{#N/A,#N/A,FALSE,"Plan1";#N/A,#N/A,FALSE,"Plan2"}</definedName>
    <definedName name="dfgj" localSheetId="16" hidden="1">{#N/A,#N/A,FALSE,"Plan1";#N/A,#N/A,FALSE,"Plan2"}</definedName>
    <definedName name="dfgj" localSheetId="3" hidden="1">{#N/A,#N/A,FALSE,"Plan1";#N/A,#N/A,FALSE,"Plan2"}</definedName>
    <definedName name="dfgj" localSheetId="21" hidden="1">{#N/A,#N/A,FALSE,"Plan1";#N/A,#N/A,FALSE,"Plan2"}</definedName>
    <definedName name="dfgj" localSheetId="20" hidden="1">{#N/A,#N/A,FALSE,"Plan1";#N/A,#N/A,FALSE,"Plan2"}</definedName>
    <definedName name="dfgj" localSheetId="5" hidden="1">{#N/A,#N/A,FALSE,"Plan1";#N/A,#N/A,FALSE,"Plan2"}</definedName>
    <definedName name="dfgj" localSheetId="13" hidden="1">{#N/A,#N/A,FALSE,"Plan1";#N/A,#N/A,FALSE,"Plan2"}</definedName>
    <definedName name="dfgj" localSheetId="10" hidden="1">{#N/A,#N/A,FALSE,"Plan1";#N/A,#N/A,FALSE,"Plan2"}</definedName>
    <definedName name="dfgj" localSheetId="7" hidden="1">{#N/A,#N/A,FALSE,"Plan1";#N/A,#N/A,FALSE,"Plan2"}</definedName>
    <definedName name="dfgj" localSheetId="28" hidden="1">{#N/A,#N/A,FALSE,"Plan1";#N/A,#N/A,FALSE,"Plan2"}</definedName>
    <definedName name="dfgj" localSheetId="6" hidden="1">{#N/A,#N/A,FALSE,"Plan1";#N/A,#N/A,FALSE,"Plan2"}</definedName>
    <definedName name="dfgj" localSheetId="0" hidden="1">{#N/A,#N/A,FALSE,"Plan1";#N/A,#N/A,FALSE,"Plan2"}</definedName>
    <definedName name="dfgj" localSheetId="14" hidden="1">{#N/A,#N/A,FALSE,"Plan1";#N/A,#N/A,FALSE,"Plan2"}</definedName>
    <definedName name="dfgj" localSheetId="22" hidden="1">{#N/A,#N/A,FALSE,"Plan1";#N/A,#N/A,FALSE,"Plan2"}</definedName>
    <definedName name="dfgj" hidden="1">{#N/A,#N/A,FALSE,"Plan1";#N/A,#N/A,FALSE,"Plan2"}</definedName>
    <definedName name="dfgjfttyd" localSheetId="16" hidden="1">{#N/A,#N/A,FALSE,"Plan1";#N/A,#N/A,FALSE,"Plan2"}</definedName>
    <definedName name="dfgjfttyd" localSheetId="3" hidden="1">{#N/A,#N/A,FALSE,"Plan1";#N/A,#N/A,FALSE,"Plan2"}</definedName>
    <definedName name="dfgjfttyd" localSheetId="21" hidden="1">{#N/A,#N/A,FALSE,"Plan1";#N/A,#N/A,FALSE,"Plan2"}</definedName>
    <definedName name="dfgjfttyd" localSheetId="20" hidden="1">{#N/A,#N/A,FALSE,"Plan1";#N/A,#N/A,FALSE,"Plan2"}</definedName>
    <definedName name="dfgjfttyd" localSheetId="5" hidden="1">{#N/A,#N/A,FALSE,"Plan1";#N/A,#N/A,FALSE,"Plan2"}</definedName>
    <definedName name="dfgjfttyd" localSheetId="13" hidden="1">{#N/A,#N/A,FALSE,"Plan1";#N/A,#N/A,FALSE,"Plan2"}</definedName>
    <definedName name="dfgjfttyd" localSheetId="10" hidden="1">{#N/A,#N/A,FALSE,"Plan1";#N/A,#N/A,FALSE,"Plan2"}</definedName>
    <definedName name="dfgjfttyd" localSheetId="7" hidden="1">{#N/A,#N/A,FALSE,"Plan1";#N/A,#N/A,FALSE,"Plan2"}</definedName>
    <definedName name="dfgjfttyd" localSheetId="28" hidden="1">{#N/A,#N/A,FALSE,"Plan1";#N/A,#N/A,FALSE,"Plan2"}</definedName>
    <definedName name="dfgjfttyd" localSheetId="6" hidden="1">{#N/A,#N/A,FALSE,"Plan1";#N/A,#N/A,FALSE,"Plan2"}</definedName>
    <definedName name="dfgjfttyd" localSheetId="0" hidden="1">{#N/A,#N/A,FALSE,"Plan1";#N/A,#N/A,FALSE,"Plan2"}</definedName>
    <definedName name="dfgjfttyd" localSheetId="14" hidden="1">{#N/A,#N/A,FALSE,"Plan1";#N/A,#N/A,FALSE,"Plan2"}</definedName>
    <definedName name="dfgjfttyd" localSheetId="22" hidden="1">{#N/A,#N/A,FALSE,"Plan1";#N/A,#N/A,FALSE,"Plan2"}</definedName>
    <definedName name="dfgjfttyd" hidden="1">{#N/A,#N/A,FALSE,"Plan1";#N/A,#N/A,FALSE,"Plan2"}</definedName>
    <definedName name="dfgjjtdrtg" localSheetId="16" hidden="1">{#N/A,#N/A,FALSE,"Plan1";#N/A,#N/A,FALSE,"Plan2"}</definedName>
    <definedName name="dfgjjtdrtg" localSheetId="3" hidden="1">{#N/A,#N/A,FALSE,"Plan1";#N/A,#N/A,FALSE,"Plan2"}</definedName>
    <definedName name="dfgjjtdrtg" localSheetId="21" hidden="1">{#N/A,#N/A,FALSE,"Plan1";#N/A,#N/A,FALSE,"Plan2"}</definedName>
    <definedName name="dfgjjtdrtg" localSheetId="20" hidden="1">{#N/A,#N/A,FALSE,"Plan1";#N/A,#N/A,FALSE,"Plan2"}</definedName>
    <definedName name="dfgjjtdrtg" localSheetId="5" hidden="1">{#N/A,#N/A,FALSE,"Plan1";#N/A,#N/A,FALSE,"Plan2"}</definedName>
    <definedName name="dfgjjtdrtg" localSheetId="13" hidden="1">{#N/A,#N/A,FALSE,"Plan1";#N/A,#N/A,FALSE,"Plan2"}</definedName>
    <definedName name="dfgjjtdrtg" localSheetId="10" hidden="1">{#N/A,#N/A,FALSE,"Plan1";#N/A,#N/A,FALSE,"Plan2"}</definedName>
    <definedName name="dfgjjtdrtg" localSheetId="7" hidden="1">{#N/A,#N/A,FALSE,"Plan1";#N/A,#N/A,FALSE,"Plan2"}</definedName>
    <definedName name="dfgjjtdrtg" localSheetId="28" hidden="1">{#N/A,#N/A,FALSE,"Plan1";#N/A,#N/A,FALSE,"Plan2"}</definedName>
    <definedName name="dfgjjtdrtg" localSheetId="6" hidden="1">{#N/A,#N/A,FALSE,"Plan1";#N/A,#N/A,FALSE,"Plan2"}</definedName>
    <definedName name="dfgjjtdrtg" localSheetId="0" hidden="1">{#N/A,#N/A,FALSE,"Plan1";#N/A,#N/A,FALSE,"Plan2"}</definedName>
    <definedName name="dfgjjtdrtg" localSheetId="14" hidden="1">{#N/A,#N/A,FALSE,"Plan1";#N/A,#N/A,FALSE,"Plan2"}</definedName>
    <definedName name="dfgjjtdrtg" localSheetId="22" hidden="1">{#N/A,#N/A,FALSE,"Plan1";#N/A,#N/A,FALSE,"Plan2"}</definedName>
    <definedName name="dfgjjtdrtg" hidden="1">{#N/A,#N/A,FALSE,"Plan1";#N/A,#N/A,FALSE,"Plan2"}</definedName>
    <definedName name="dfgt" localSheetId="16" hidden="1">{#N/A,#N/A,FALSE,"Plan1";#N/A,#N/A,FALSE,"Plan2"}</definedName>
    <definedName name="dfgt" localSheetId="3" hidden="1">{#N/A,#N/A,FALSE,"Plan1";#N/A,#N/A,FALSE,"Plan2"}</definedName>
    <definedName name="dfgt" localSheetId="21" hidden="1">{#N/A,#N/A,FALSE,"Plan1";#N/A,#N/A,FALSE,"Plan2"}</definedName>
    <definedName name="dfgt" localSheetId="20" hidden="1">{#N/A,#N/A,FALSE,"Plan1";#N/A,#N/A,FALSE,"Plan2"}</definedName>
    <definedName name="dfgt" localSheetId="5" hidden="1">{#N/A,#N/A,FALSE,"Plan1";#N/A,#N/A,FALSE,"Plan2"}</definedName>
    <definedName name="dfgt" localSheetId="13" hidden="1">{#N/A,#N/A,FALSE,"Plan1";#N/A,#N/A,FALSE,"Plan2"}</definedName>
    <definedName name="dfgt" localSheetId="10" hidden="1">{#N/A,#N/A,FALSE,"Plan1";#N/A,#N/A,FALSE,"Plan2"}</definedName>
    <definedName name="dfgt" localSheetId="7" hidden="1">{#N/A,#N/A,FALSE,"Plan1";#N/A,#N/A,FALSE,"Plan2"}</definedName>
    <definedName name="dfgt" localSheetId="28" hidden="1">{#N/A,#N/A,FALSE,"Plan1";#N/A,#N/A,FALSE,"Plan2"}</definedName>
    <definedName name="dfgt" localSheetId="6" hidden="1">{#N/A,#N/A,FALSE,"Plan1";#N/A,#N/A,FALSE,"Plan2"}</definedName>
    <definedName name="dfgt" localSheetId="0" hidden="1">{#N/A,#N/A,FALSE,"Plan1";#N/A,#N/A,FALSE,"Plan2"}</definedName>
    <definedName name="dfgt" localSheetId="14" hidden="1">{#N/A,#N/A,FALSE,"Plan1";#N/A,#N/A,FALSE,"Plan2"}</definedName>
    <definedName name="dfgt" localSheetId="22" hidden="1">{#N/A,#N/A,FALSE,"Plan1";#N/A,#N/A,FALSE,"Plan2"}</definedName>
    <definedName name="dfgt" hidden="1">{#N/A,#N/A,FALSE,"Plan1";#N/A,#N/A,FALSE,"Plan2"}</definedName>
    <definedName name="dfgtrkjhk" localSheetId="16" hidden="1">{#N/A,#N/A,FALSE,"Plan1";#N/A,#N/A,FALSE,"Plan2"}</definedName>
    <definedName name="dfgtrkjhk" localSheetId="3" hidden="1">{#N/A,#N/A,FALSE,"Plan1";#N/A,#N/A,FALSE,"Plan2"}</definedName>
    <definedName name="dfgtrkjhk" localSheetId="21" hidden="1">{#N/A,#N/A,FALSE,"Plan1";#N/A,#N/A,FALSE,"Plan2"}</definedName>
    <definedName name="dfgtrkjhk" localSheetId="20" hidden="1">{#N/A,#N/A,FALSE,"Plan1";#N/A,#N/A,FALSE,"Plan2"}</definedName>
    <definedName name="dfgtrkjhk" localSheetId="5" hidden="1">{#N/A,#N/A,FALSE,"Plan1";#N/A,#N/A,FALSE,"Plan2"}</definedName>
    <definedName name="dfgtrkjhk" localSheetId="13" hidden="1">{#N/A,#N/A,FALSE,"Plan1";#N/A,#N/A,FALSE,"Plan2"}</definedName>
    <definedName name="dfgtrkjhk" localSheetId="10" hidden="1">{#N/A,#N/A,FALSE,"Plan1";#N/A,#N/A,FALSE,"Plan2"}</definedName>
    <definedName name="dfgtrkjhk" localSheetId="7" hidden="1">{#N/A,#N/A,FALSE,"Plan1";#N/A,#N/A,FALSE,"Plan2"}</definedName>
    <definedName name="dfgtrkjhk" localSheetId="28" hidden="1">{#N/A,#N/A,FALSE,"Plan1";#N/A,#N/A,FALSE,"Plan2"}</definedName>
    <definedName name="dfgtrkjhk" localSheetId="6" hidden="1">{#N/A,#N/A,FALSE,"Plan1";#N/A,#N/A,FALSE,"Plan2"}</definedName>
    <definedName name="dfgtrkjhk" localSheetId="0" hidden="1">{#N/A,#N/A,FALSE,"Plan1";#N/A,#N/A,FALSE,"Plan2"}</definedName>
    <definedName name="dfgtrkjhk" localSheetId="14" hidden="1">{#N/A,#N/A,FALSE,"Plan1";#N/A,#N/A,FALSE,"Plan2"}</definedName>
    <definedName name="dfgtrkjhk" localSheetId="22" hidden="1">{#N/A,#N/A,FALSE,"Plan1";#N/A,#N/A,FALSE,"Plan2"}</definedName>
    <definedName name="dfgtrkjhk" hidden="1">{#N/A,#N/A,FALSE,"Plan1";#N/A,#N/A,FALSE,"Plan2"}</definedName>
    <definedName name="dfgty" localSheetId="16" hidden="1">{#N/A,#N/A,FALSE,"Plan1";#N/A,#N/A,FALSE,"Plan2"}</definedName>
    <definedName name="dfgty" localSheetId="3" hidden="1">{#N/A,#N/A,FALSE,"Plan1";#N/A,#N/A,FALSE,"Plan2"}</definedName>
    <definedName name="dfgty" localSheetId="21" hidden="1">{#N/A,#N/A,FALSE,"Plan1";#N/A,#N/A,FALSE,"Plan2"}</definedName>
    <definedName name="dfgty" localSheetId="20" hidden="1">{#N/A,#N/A,FALSE,"Plan1";#N/A,#N/A,FALSE,"Plan2"}</definedName>
    <definedName name="dfgty" localSheetId="5" hidden="1">{#N/A,#N/A,FALSE,"Plan1";#N/A,#N/A,FALSE,"Plan2"}</definedName>
    <definedName name="dfgty" localSheetId="13" hidden="1">{#N/A,#N/A,FALSE,"Plan1";#N/A,#N/A,FALSE,"Plan2"}</definedName>
    <definedName name="dfgty" localSheetId="10" hidden="1">{#N/A,#N/A,FALSE,"Plan1";#N/A,#N/A,FALSE,"Plan2"}</definedName>
    <definedName name="dfgty" localSheetId="7" hidden="1">{#N/A,#N/A,FALSE,"Plan1";#N/A,#N/A,FALSE,"Plan2"}</definedName>
    <definedName name="dfgty" localSheetId="28" hidden="1">{#N/A,#N/A,FALSE,"Plan1";#N/A,#N/A,FALSE,"Plan2"}</definedName>
    <definedName name="dfgty" localSheetId="6" hidden="1">{#N/A,#N/A,FALSE,"Plan1";#N/A,#N/A,FALSE,"Plan2"}</definedName>
    <definedName name="dfgty" localSheetId="0" hidden="1">{#N/A,#N/A,FALSE,"Plan1";#N/A,#N/A,FALSE,"Plan2"}</definedName>
    <definedName name="dfgty" localSheetId="14" hidden="1">{#N/A,#N/A,FALSE,"Plan1";#N/A,#N/A,FALSE,"Plan2"}</definedName>
    <definedName name="dfgty" localSheetId="22" hidden="1">{#N/A,#N/A,FALSE,"Plan1";#N/A,#N/A,FALSE,"Plan2"}</definedName>
    <definedName name="dfgty" hidden="1">{#N/A,#N/A,FALSE,"Plan1";#N/A,#N/A,FALSE,"Plan2"}</definedName>
    <definedName name="dfhdgfdgf" localSheetId="16" hidden="1">{#N/A,#N/A,FALSE,"Plan1";#N/A,#N/A,FALSE,"Plan2"}</definedName>
    <definedName name="dfhdgfdgf" localSheetId="3" hidden="1">{#N/A,#N/A,FALSE,"Plan1";#N/A,#N/A,FALSE,"Plan2"}</definedName>
    <definedName name="dfhdgfdgf" localSheetId="21" hidden="1">{#N/A,#N/A,FALSE,"Plan1";#N/A,#N/A,FALSE,"Plan2"}</definedName>
    <definedName name="dfhdgfdgf" localSheetId="20" hidden="1">{#N/A,#N/A,FALSE,"Plan1";#N/A,#N/A,FALSE,"Plan2"}</definedName>
    <definedName name="dfhdgfdgf" localSheetId="5" hidden="1">{#N/A,#N/A,FALSE,"Plan1";#N/A,#N/A,FALSE,"Plan2"}</definedName>
    <definedName name="dfhdgfdgf" localSheetId="13" hidden="1">{#N/A,#N/A,FALSE,"Plan1";#N/A,#N/A,FALSE,"Plan2"}</definedName>
    <definedName name="dfhdgfdgf" localSheetId="10" hidden="1">{#N/A,#N/A,FALSE,"Plan1";#N/A,#N/A,FALSE,"Plan2"}</definedName>
    <definedName name="dfhdgfdgf" localSheetId="7" hidden="1">{#N/A,#N/A,FALSE,"Plan1";#N/A,#N/A,FALSE,"Plan2"}</definedName>
    <definedName name="dfhdgfdgf" localSheetId="28" hidden="1">{#N/A,#N/A,FALSE,"Plan1";#N/A,#N/A,FALSE,"Plan2"}</definedName>
    <definedName name="dfhdgfdgf" localSheetId="6" hidden="1">{#N/A,#N/A,FALSE,"Plan1";#N/A,#N/A,FALSE,"Plan2"}</definedName>
    <definedName name="dfhdgfdgf" localSheetId="0" hidden="1">{#N/A,#N/A,FALSE,"Plan1";#N/A,#N/A,FALSE,"Plan2"}</definedName>
    <definedName name="dfhdgfdgf" localSheetId="14" hidden="1">{#N/A,#N/A,FALSE,"Plan1";#N/A,#N/A,FALSE,"Plan2"}</definedName>
    <definedName name="dfhdgfdgf" localSheetId="22" hidden="1">{#N/A,#N/A,FALSE,"Plan1";#N/A,#N/A,FALSE,"Plan2"}</definedName>
    <definedName name="dfhdgfdgf" hidden="1">{#N/A,#N/A,FALSE,"Plan1";#N/A,#N/A,FALSE,"Plan2"}</definedName>
    <definedName name="DFHDJGJFHJGF" localSheetId="16" hidden="1">{#N/A,#N/A,FALSE,"Plan1";#N/A,#N/A,FALSE,"Plan2"}</definedName>
    <definedName name="DFHDJGJFHJGF" localSheetId="3" hidden="1">{#N/A,#N/A,FALSE,"Plan1";#N/A,#N/A,FALSE,"Plan2"}</definedName>
    <definedName name="DFHDJGJFHJGF" localSheetId="21" hidden="1">{#N/A,#N/A,FALSE,"Plan1";#N/A,#N/A,FALSE,"Plan2"}</definedName>
    <definedName name="DFHDJGJFHJGF" localSheetId="20" hidden="1">{#N/A,#N/A,FALSE,"Plan1";#N/A,#N/A,FALSE,"Plan2"}</definedName>
    <definedName name="DFHDJGJFHJGF" localSheetId="5" hidden="1">{#N/A,#N/A,FALSE,"Plan1";#N/A,#N/A,FALSE,"Plan2"}</definedName>
    <definedName name="DFHDJGJFHJGF" localSheetId="13" hidden="1">{#N/A,#N/A,FALSE,"Plan1";#N/A,#N/A,FALSE,"Plan2"}</definedName>
    <definedName name="DFHDJGJFHJGF" localSheetId="10" hidden="1">{#N/A,#N/A,FALSE,"Plan1";#N/A,#N/A,FALSE,"Plan2"}</definedName>
    <definedName name="DFHDJGJFHJGF" localSheetId="7" hidden="1">{#N/A,#N/A,FALSE,"Plan1";#N/A,#N/A,FALSE,"Plan2"}</definedName>
    <definedName name="DFHDJGJFHJGF" localSheetId="28" hidden="1">{#N/A,#N/A,FALSE,"Plan1";#N/A,#N/A,FALSE,"Plan2"}</definedName>
    <definedName name="DFHDJGJFHJGF" localSheetId="6" hidden="1">{#N/A,#N/A,FALSE,"Plan1";#N/A,#N/A,FALSE,"Plan2"}</definedName>
    <definedName name="DFHDJGJFHJGF" localSheetId="0" hidden="1">{#N/A,#N/A,FALSE,"Plan1";#N/A,#N/A,FALSE,"Plan2"}</definedName>
    <definedName name="DFHDJGJFHJGF" localSheetId="14" hidden="1">{#N/A,#N/A,FALSE,"Plan1";#N/A,#N/A,FALSE,"Plan2"}</definedName>
    <definedName name="DFHDJGJFHJGF" localSheetId="22" hidden="1">{#N/A,#N/A,FALSE,"Plan1";#N/A,#N/A,FALSE,"Plan2"}</definedName>
    <definedName name="DFHDJGJFHJGF" hidden="1">{#N/A,#N/A,FALSE,"Plan1";#N/A,#N/A,FALSE,"Plan2"}</definedName>
    <definedName name="dfhdyg" localSheetId="16" hidden="1">{#N/A,#N/A,FALSE,"Plan1";#N/A,#N/A,FALSE,"Plan2"}</definedName>
    <definedName name="dfhdyg" localSheetId="3" hidden="1">{#N/A,#N/A,FALSE,"Plan1";#N/A,#N/A,FALSE,"Plan2"}</definedName>
    <definedName name="dfhdyg" localSheetId="21" hidden="1">{#N/A,#N/A,FALSE,"Plan1";#N/A,#N/A,FALSE,"Plan2"}</definedName>
    <definedName name="dfhdyg" localSheetId="20" hidden="1">{#N/A,#N/A,FALSE,"Plan1";#N/A,#N/A,FALSE,"Plan2"}</definedName>
    <definedName name="dfhdyg" localSheetId="5" hidden="1">{#N/A,#N/A,FALSE,"Plan1";#N/A,#N/A,FALSE,"Plan2"}</definedName>
    <definedName name="dfhdyg" localSheetId="13" hidden="1">{#N/A,#N/A,FALSE,"Plan1";#N/A,#N/A,FALSE,"Plan2"}</definedName>
    <definedName name="dfhdyg" localSheetId="10" hidden="1">{#N/A,#N/A,FALSE,"Plan1";#N/A,#N/A,FALSE,"Plan2"}</definedName>
    <definedName name="dfhdyg" localSheetId="7" hidden="1">{#N/A,#N/A,FALSE,"Plan1";#N/A,#N/A,FALSE,"Plan2"}</definedName>
    <definedName name="dfhdyg" localSheetId="28" hidden="1">{#N/A,#N/A,FALSE,"Plan1";#N/A,#N/A,FALSE,"Plan2"}</definedName>
    <definedName name="dfhdyg" localSheetId="6" hidden="1">{#N/A,#N/A,FALSE,"Plan1";#N/A,#N/A,FALSE,"Plan2"}</definedName>
    <definedName name="dfhdyg" localSheetId="0" hidden="1">{#N/A,#N/A,FALSE,"Plan1";#N/A,#N/A,FALSE,"Plan2"}</definedName>
    <definedName name="dfhdyg" localSheetId="14" hidden="1">{#N/A,#N/A,FALSE,"Plan1";#N/A,#N/A,FALSE,"Plan2"}</definedName>
    <definedName name="dfhdyg" localSheetId="22" hidden="1">{#N/A,#N/A,FALSE,"Plan1";#N/A,#N/A,FALSE,"Plan2"}</definedName>
    <definedName name="dfhdyg" hidden="1">{#N/A,#N/A,FALSE,"Plan1";#N/A,#N/A,FALSE,"Plan2"}</definedName>
    <definedName name="DFHGDHUR" localSheetId="16" hidden="1">{#N/A,#N/A,FALSE,"Plan1";#N/A,#N/A,FALSE,"Plan2"}</definedName>
    <definedName name="DFHGDHUR" localSheetId="3" hidden="1">{#N/A,#N/A,FALSE,"Plan1";#N/A,#N/A,FALSE,"Plan2"}</definedName>
    <definedName name="DFHGDHUR" localSheetId="21" hidden="1">{#N/A,#N/A,FALSE,"Plan1";#N/A,#N/A,FALSE,"Plan2"}</definedName>
    <definedName name="DFHGDHUR" localSheetId="20" hidden="1">{#N/A,#N/A,FALSE,"Plan1";#N/A,#N/A,FALSE,"Plan2"}</definedName>
    <definedName name="DFHGDHUR" localSheetId="5" hidden="1">{#N/A,#N/A,FALSE,"Plan1";#N/A,#N/A,FALSE,"Plan2"}</definedName>
    <definedName name="DFHGDHUR" localSheetId="13" hidden="1">{#N/A,#N/A,FALSE,"Plan1";#N/A,#N/A,FALSE,"Plan2"}</definedName>
    <definedName name="DFHGDHUR" localSheetId="10" hidden="1">{#N/A,#N/A,FALSE,"Plan1";#N/A,#N/A,FALSE,"Plan2"}</definedName>
    <definedName name="DFHGDHUR" localSheetId="7" hidden="1">{#N/A,#N/A,FALSE,"Plan1";#N/A,#N/A,FALSE,"Plan2"}</definedName>
    <definedName name="DFHGDHUR" localSheetId="28" hidden="1">{#N/A,#N/A,FALSE,"Plan1";#N/A,#N/A,FALSE,"Plan2"}</definedName>
    <definedName name="DFHGDHUR" localSheetId="6" hidden="1">{#N/A,#N/A,FALSE,"Plan1";#N/A,#N/A,FALSE,"Plan2"}</definedName>
    <definedName name="DFHGDHUR" localSheetId="0" hidden="1">{#N/A,#N/A,FALSE,"Plan1";#N/A,#N/A,FALSE,"Plan2"}</definedName>
    <definedName name="DFHGDHUR" localSheetId="14" hidden="1">{#N/A,#N/A,FALSE,"Plan1";#N/A,#N/A,FALSE,"Plan2"}</definedName>
    <definedName name="DFHGDHUR" localSheetId="22" hidden="1">{#N/A,#N/A,FALSE,"Plan1";#N/A,#N/A,FALSE,"Plan2"}</definedName>
    <definedName name="DFHGDHUR" hidden="1">{#N/A,#N/A,FALSE,"Plan1";#N/A,#N/A,FALSE,"Plan2"}</definedName>
    <definedName name="dfhgjfgdhfjdrf" localSheetId="16" hidden="1">{#N/A,#N/A,FALSE,"Plan1";#N/A,#N/A,FALSE,"Plan2"}</definedName>
    <definedName name="dfhgjfgdhfjdrf" localSheetId="3" hidden="1">{#N/A,#N/A,FALSE,"Plan1";#N/A,#N/A,FALSE,"Plan2"}</definedName>
    <definedName name="dfhgjfgdhfjdrf" localSheetId="21" hidden="1">{#N/A,#N/A,FALSE,"Plan1";#N/A,#N/A,FALSE,"Plan2"}</definedName>
    <definedName name="dfhgjfgdhfjdrf" localSheetId="20" hidden="1">{#N/A,#N/A,FALSE,"Plan1";#N/A,#N/A,FALSE,"Plan2"}</definedName>
    <definedName name="dfhgjfgdhfjdrf" localSheetId="5" hidden="1">{#N/A,#N/A,FALSE,"Plan1";#N/A,#N/A,FALSE,"Plan2"}</definedName>
    <definedName name="dfhgjfgdhfjdrf" localSheetId="13" hidden="1">{#N/A,#N/A,FALSE,"Plan1";#N/A,#N/A,FALSE,"Plan2"}</definedName>
    <definedName name="dfhgjfgdhfjdrf" localSheetId="10" hidden="1">{#N/A,#N/A,FALSE,"Plan1";#N/A,#N/A,FALSE,"Plan2"}</definedName>
    <definedName name="dfhgjfgdhfjdrf" localSheetId="7" hidden="1">{#N/A,#N/A,FALSE,"Plan1";#N/A,#N/A,FALSE,"Plan2"}</definedName>
    <definedName name="dfhgjfgdhfjdrf" localSheetId="28" hidden="1">{#N/A,#N/A,FALSE,"Plan1";#N/A,#N/A,FALSE,"Plan2"}</definedName>
    <definedName name="dfhgjfgdhfjdrf" localSheetId="6" hidden="1">{#N/A,#N/A,FALSE,"Plan1";#N/A,#N/A,FALSE,"Plan2"}</definedName>
    <definedName name="dfhgjfgdhfjdrf" localSheetId="0" hidden="1">{#N/A,#N/A,FALSE,"Plan1";#N/A,#N/A,FALSE,"Plan2"}</definedName>
    <definedName name="dfhgjfgdhfjdrf" localSheetId="14" hidden="1">{#N/A,#N/A,FALSE,"Plan1";#N/A,#N/A,FALSE,"Plan2"}</definedName>
    <definedName name="dfhgjfgdhfjdrf" localSheetId="22" hidden="1">{#N/A,#N/A,FALSE,"Plan1";#N/A,#N/A,FALSE,"Plan2"}</definedName>
    <definedName name="dfhgjfgdhfjdrf" hidden="1">{#N/A,#N/A,FALSE,"Plan1";#N/A,#N/A,FALSE,"Plan2"}</definedName>
    <definedName name="dfhgkhfut" localSheetId="16" hidden="1">{#N/A,#N/A,FALSE,"Plan1";#N/A,#N/A,FALSE,"Plan2"}</definedName>
    <definedName name="dfhgkhfut" localSheetId="3" hidden="1">{#N/A,#N/A,FALSE,"Plan1";#N/A,#N/A,FALSE,"Plan2"}</definedName>
    <definedName name="dfhgkhfut" localSheetId="21" hidden="1">{#N/A,#N/A,FALSE,"Plan1";#N/A,#N/A,FALSE,"Plan2"}</definedName>
    <definedName name="dfhgkhfut" localSheetId="20" hidden="1">{#N/A,#N/A,FALSE,"Plan1";#N/A,#N/A,FALSE,"Plan2"}</definedName>
    <definedName name="dfhgkhfut" localSheetId="5" hidden="1">{#N/A,#N/A,FALSE,"Plan1";#N/A,#N/A,FALSE,"Plan2"}</definedName>
    <definedName name="dfhgkhfut" localSheetId="13" hidden="1">{#N/A,#N/A,FALSE,"Plan1";#N/A,#N/A,FALSE,"Plan2"}</definedName>
    <definedName name="dfhgkhfut" localSheetId="10" hidden="1">{#N/A,#N/A,FALSE,"Plan1";#N/A,#N/A,FALSE,"Plan2"}</definedName>
    <definedName name="dfhgkhfut" localSheetId="7" hidden="1">{#N/A,#N/A,FALSE,"Plan1";#N/A,#N/A,FALSE,"Plan2"}</definedName>
    <definedName name="dfhgkhfut" localSheetId="28" hidden="1">{#N/A,#N/A,FALSE,"Plan1";#N/A,#N/A,FALSE,"Plan2"}</definedName>
    <definedName name="dfhgkhfut" localSheetId="6" hidden="1">{#N/A,#N/A,FALSE,"Plan1";#N/A,#N/A,FALSE,"Plan2"}</definedName>
    <definedName name="dfhgkhfut" localSheetId="0" hidden="1">{#N/A,#N/A,FALSE,"Plan1";#N/A,#N/A,FALSE,"Plan2"}</definedName>
    <definedName name="dfhgkhfut" localSheetId="14" hidden="1">{#N/A,#N/A,FALSE,"Plan1";#N/A,#N/A,FALSE,"Plan2"}</definedName>
    <definedName name="dfhgkhfut" localSheetId="22" hidden="1">{#N/A,#N/A,FALSE,"Plan1";#N/A,#N/A,FALSE,"Plan2"}</definedName>
    <definedName name="dfhgkhfut" hidden="1">{#N/A,#N/A,FALSE,"Plan1";#N/A,#N/A,FALSE,"Plan2"}</definedName>
    <definedName name="dfhgkjdhkjghjd" localSheetId="16" hidden="1">#REF!</definedName>
    <definedName name="dfhgkjdhkjghjd" localSheetId="3" hidden="1">#REF!</definedName>
    <definedName name="dfhgkjdhkjghjd" localSheetId="5" hidden="1">#REF!</definedName>
    <definedName name="dfhgkjdhkjghjd" localSheetId="10" hidden="1">#REF!</definedName>
    <definedName name="dfhgkjdhkjghjd" localSheetId="6" hidden="1">#REF!</definedName>
    <definedName name="dfhgkjdhkjghjd" localSheetId="0" hidden="1">#REF!</definedName>
    <definedName name="dfhgkjdhkjghjd" hidden="1">#REF!</definedName>
    <definedName name="dfhguitrhfg" localSheetId="16" hidden="1">{#N/A,#N/A,FALSE,"Plan1";#N/A,#N/A,FALSE,"Plan2"}</definedName>
    <definedName name="dfhguitrhfg" localSheetId="3" hidden="1">{#N/A,#N/A,FALSE,"Plan1";#N/A,#N/A,FALSE,"Plan2"}</definedName>
    <definedName name="dfhguitrhfg" localSheetId="21" hidden="1">{#N/A,#N/A,FALSE,"Plan1";#N/A,#N/A,FALSE,"Plan2"}</definedName>
    <definedName name="dfhguitrhfg" localSheetId="20" hidden="1">{#N/A,#N/A,FALSE,"Plan1";#N/A,#N/A,FALSE,"Plan2"}</definedName>
    <definedName name="dfhguitrhfg" localSheetId="5" hidden="1">{#N/A,#N/A,FALSE,"Plan1";#N/A,#N/A,FALSE,"Plan2"}</definedName>
    <definedName name="dfhguitrhfg" localSheetId="13" hidden="1">{#N/A,#N/A,FALSE,"Plan1";#N/A,#N/A,FALSE,"Plan2"}</definedName>
    <definedName name="dfhguitrhfg" localSheetId="10" hidden="1">{#N/A,#N/A,FALSE,"Plan1";#N/A,#N/A,FALSE,"Plan2"}</definedName>
    <definedName name="dfhguitrhfg" localSheetId="7" hidden="1">{#N/A,#N/A,FALSE,"Plan1";#N/A,#N/A,FALSE,"Plan2"}</definedName>
    <definedName name="dfhguitrhfg" localSheetId="28" hidden="1">{#N/A,#N/A,FALSE,"Plan1";#N/A,#N/A,FALSE,"Plan2"}</definedName>
    <definedName name="dfhguitrhfg" localSheetId="6" hidden="1">{#N/A,#N/A,FALSE,"Plan1";#N/A,#N/A,FALSE,"Plan2"}</definedName>
    <definedName name="dfhguitrhfg" localSheetId="0" hidden="1">{#N/A,#N/A,FALSE,"Plan1";#N/A,#N/A,FALSE,"Plan2"}</definedName>
    <definedName name="dfhguitrhfg" localSheetId="14" hidden="1">{#N/A,#N/A,FALSE,"Plan1";#N/A,#N/A,FALSE,"Plan2"}</definedName>
    <definedName name="dfhguitrhfg" localSheetId="22" hidden="1">{#N/A,#N/A,FALSE,"Plan1";#N/A,#N/A,FALSE,"Plan2"}</definedName>
    <definedName name="dfhguitrhfg" hidden="1">{#N/A,#N/A,FALSE,"Plan1";#N/A,#N/A,FALSE,"Plan2"}</definedName>
    <definedName name="DFHKHDGKJHDKS" localSheetId="16" hidden="1">{#N/A,#N/A,FALSE,"Plan1";#N/A,#N/A,FALSE,"Plan2"}</definedName>
    <definedName name="DFHKHDGKJHDKS" localSheetId="3" hidden="1">{#N/A,#N/A,FALSE,"Plan1";#N/A,#N/A,FALSE,"Plan2"}</definedName>
    <definedName name="DFHKHDGKJHDKS" localSheetId="21" hidden="1">{#N/A,#N/A,FALSE,"Plan1";#N/A,#N/A,FALSE,"Plan2"}</definedName>
    <definedName name="DFHKHDGKJHDKS" localSheetId="20" hidden="1">{#N/A,#N/A,FALSE,"Plan1";#N/A,#N/A,FALSE,"Plan2"}</definedName>
    <definedName name="DFHKHDGKJHDKS" localSheetId="5" hidden="1">{#N/A,#N/A,FALSE,"Plan1";#N/A,#N/A,FALSE,"Plan2"}</definedName>
    <definedName name="DFHKHDGKJHDKS" localSheetId="13" hidden="1">{#N/A,#N/A,FALSE,"Plan1";#N/A,#N/A,FALSE,"Plan2"}</definedName>
    <definedName name="DFHKHDGKJHDKS" localSheetId="10" hidden="1">{#N/A,#N/A,FALSE,"Plan1";#N/A,#N/A,FALSE,"Plan2"}</definedName>
    <definedName name="DFHKHDGKJHDKS" localSheetId="7" hidden="1">{#N/A,#N/A,FALSE,"Plan1";#N/A,#N/A,FALSE,"Plan2"}</definedName>
    <definedName name="DFHKHDGKJHDKS" localSheetId="28" hidden="1">{#N/A,#N/A,FALSE,"Plan1";#N/A,#N/A,FALSE,"Plan2"}</definedName>
    <definedName name="DFHKHDGKJHDKS" localSheetId="6" hidden="1">{#N/A,#N/A,FALSE,"Plan1";#N/A,#N/A,FALSE,"Plan2"}</definedName>
    <definedName name="DFHKHDGKJHDKS" localSheetId="0" hidden="1">{#N/A,#N/A,FALSE,"Plan1";#N/A,#N/A,FALSE,"Plan2"}</definedName>
    <definedName name="DFHKHDGKJHDKS" localSheetId="14" hidden="1">{#N/A,#N/A,FALSE,"Plan1";#N/A,#N/A,FALSE,"Plan2"}</definedName>
    <definedName name="DFHKHDGKJHDKS" localSheetId="22" hidden="1">{#N/A,#N/A,FALSE,"Plan1";#N/A,#N/A,FALSE,"Plan2"}</definedName>
    <definedName name="DFHKHDGKJHDKS" hidden="1">{#N/A,#N/A,FALSE,"Plan1";#N/A,#N/A,FALSE,"Plan2"}</definedName>
    <definedName name="dfijvnqienvvnjv" localSheetId="3">#REF!</definedName>
    <definedName name="dfijvnqienvvnjv" localSheetId="10">#REF!</definedName>
    <definedName name="dfijvnqienvvnjv" localSheetId="6">#REF!</definedName>
    <definedName name="dfijvnqienvvnjv">#REF!</definedName>
    <definedName name="dfjgjfhykjt"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hidden="1">{TRUE,TRUE,-1.25,-15.5,604.5,366.75,FALSE,FALSE,TRUE,TRUE,0,1,#N/A,1,#N/A,9.0125,24.4117647058824,1,FALSE,FALSE,3,TRUE,1,FALSE,100,"Swvu.PLANILHA2.","ACwvu.PLANILHA2.",#N/A,FALSE,FALSE,0.787401575,0.34,0.46,0.5,1,"","",FALSE,FALSE,FALSE,FALSE,1,#N/A,1,1,FALSE,FALSE,#N/A,#N/A,FALSE,FALSE,FALSE,9,65532,65532,FALSE,FALSE,TRUE,TRUE,TRUE}</definedName>
    <definedName name="dfjkgtdftr" localSheetId="16" hidden="1">{#N/A,#N/A,FALSE,"Plan1";#N/A,#N/A,FALSE,"Plan2"}</definedName>
    <definedName name="dfjkgtdftr" localSheetId="3" hidden="1">{#N/A,#N/A,FALSE,"Plan1";#N/A,#N/A,FALSE,"Plan2"}</definedName>
    <definedName name="dfjkgtdftr" localSheetId="21" hidden="1">{#N/A,#N/A,FALSE,"Plan1";#N/A,#N/A,FALSE,"Plan2"}</definedName>
    <definedName name="dfjkgtdftr" localSheetId="20" hidden="1">{#N/A,#N/A,FALSE,"Plan1";#N/A,#N/A,FALSE,"Plan2"}</definedName>
    <definedName name="dfjkgtdftr" localSheetId="5" hidden="1">{#N/A,#N/A,FALSE,"Plan1";#N/A,#N/A,FALSE,"Plan2"}</definedName>
    <definedName name="dfjkgtdftr" localSheetId="13" hidden="1">{#N/A,#N/A,FALSE,"Plan1";#N/A,#N/A,FALSE,"Plan2"}</definedName>
    <definedName name="dfjkgtdftr" localSheetId="10" hidden="1">{#N/A,#N/A,FALSE,"Plan1";#N/A,#N/A,FALSE,"Plan2"}</definedName>
    <definedName name="dfjkgtdftr" localSheetId="7" hidden="1">{#N/A,#N/A,FALSE,"Plan1";#N/A,#N/A,FALSE,"Plan2"}</definedName>
    <definedName name="dfjkgtdftr" localSheetId="28" hidden="1">{#N/A,#N/A,FALSE,"Plan1";#N/A,#N/A,FALSE,"Plan2"}</definedName>
    <definedName name="dfjkgtdftr" localSheetId="6" hidden="1">{#N/A,#N/A,FALSE,"Plan1";#N/A,#N/A,FALSE,"Plan2"}</definedName>
    <definedName name="dfjkgtdftr" localSheetId="0" hidden="1">{#N/A,#N/A,FALSE,"Plan1";#N/A,#N/A,FALSE,"Plan2"}</definedName>
    <definedName name="dfjkgtdftr" localSheetId="14" hidden="1">{#N/A,#N/A,FALSE,"Plan1";#N/A,#N/A,FALSE,"Plan2"}</definedName>
    <definedName name="dfjkgtdftr" localSheetId="22" hidden="1">{#N/A,#N/A,FALSE,"Plan1";#N/A,#N/A,FALSE,"Plan2"}</definedName>
    <definedName name="dfjkgtdftr" hidden="1">{#N/A,#N/A,FALSE,"Plan1";#N/A,#N/A,FALSE,"Plan2"}</definedName>
    <definedName name="dfkhgfg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fkj" hidden="1">{TRUE,TRUE,-1.25,-15.5,604.5,366.75,FALSE,FALSE,TRUE,TRUE,0,1,#N/A,1,#N/A,9.0125,24.4117647058824,1,FALSE,FALSE,3,TRUE,1,FALSE,100,"Swvu.PLANILHA2.","ACwvu.PLANILHA2.",#N/A,FALSE,FALSE,0.787401575,0.34,0.46,0.5,1,"","",FALSE,FALSE,FALSE,FALSE,1,#N/A,1,1,FALSE,FALSE,#N/A,#N/A,FALSE,FALSE,FALSE,9,65532,65532,FALSE,FALSE,TRUE,TRUE,TRUE}</definedName>
    <definedName name="dfknfhkdrj" localSheetId="16" hidden="1">{#N/A,#N/A,FALSE,"Plan1";#N/A,#N/A,FALSE,"Plan2"}</definedName>
    <definedName name="dfknfhkdrj" localSheetId="3" hidden="1">{#N/A,#N/A,FALSE,"Plan1";#N/A,#N/A,FALSE,"Plan2"}</definedName>
    <definedName name="dfknfhkdrj" localSheetId="21" hidden="1">{#N/A,#N/A,FALSE,"Plan1";#N/A,#N/A,FALSE,"Plan2"}</definedName>
    <definedName name="dfknfhkdrj" localSheetId="20" hidden="1">{#N/A,#N/A,FALSE,"Plan1";#N/A,#N/A,FALSE,"Plan2"}</definedName>
    <definedName name="dfknfhkdrj" localSheetId="5" hidden="1">{#N/A,#N/A,FALSE,"Plan1";#N/A,#N/A,FALSE,"Plan2"}</definedName>
    <definedName name="dfknfhkdrj" localSheetId="13" hidden="1">{#N/A,#N/A,FALSE,"Plan1";#N/A,#N/A,FALSE,"Plan2"}</definedName>
    <definedName name="dfknfhkdrj" localSheetId="10" hidden="1">{#N/A,#N/A,FALSE,"Plan1";#N/A,#N/A,FALSE,"Plan2"}</definedName>
    <definedName name="dfknfhkdrj" localSheetId="7" hidden="1">{#N/A,#N/A,FALSE,"Plan1";#N/A,#N/A,FALSE,"Plan2"}</definedName>
    <definedName name="dfknfhkdrj" localSheetId="28" hidden="1">{#N/A,#N/A,FALSE,"Plan1";#N/A,#N/A,FALSE,"Plan2"}</definedName>
    <definedName name="dfknfhkdrj" localSheetId="6" hidden="1">{#N/A,#N/A,FALSE,"Plan1";#N/A,#N/A,FALSE,"Plan2"}</definedName>
    <definedName name="dfknfhkdrj" localSheetId="0" hidden="1">{#N/A,#N/A,FALSE,"Plan1";#N/A,#N/A,FALSE,"Plan2"}</definedName>
    <definedName name="dfknfhkdrj" localSheetId="14" hidden="1">{#N/A,#N/A,FALSE,"Plan1";#N/A,#N/A,FALSE,"Plan2"}</definedName>
    <definedName name="dfknfhkdrj" localSheetId="22" hidden="1">{#N/A,#N/A,FALSE,"Plan1";#N/A,#N/A,FALSE,"Plan2"}</definedName>
    <definedName name="dfknfhkdrj" hidden="1">{#N/A,#N/A,FALSE,"Plan1";#N/A,#N/A,FALSE,"Plan2"}</definedName>
    <definedName name="dfnert" localSheetId="16" hidden="1">{#N/A,#N/A,FALSE,"Plan1";#N/A,#N/A,FALSE,"Plan2"}</definedName>
    <definedName name="dfnert" localSheetId="3" hidden="1">{#N/A,#N/A,FALSE,"Plan1";#N/A,#N/A,FALSE,"Plan2"}</definedName>
    <definedName name="dfnert" localSheetId="21" hidden="1">{#N/A,#N/A,FALSE,"Plan1";#N/A,#N/A,FALSE,"Plan2"}</definedName>
    <definedName name="dfnert" localSheetId="20" hidden="1">{#N/A,#N/A,FALSE,"Plan1";#N/A,#N/A,FALSE,"Plan2"}</definedName>
    <definedName name="dfnert" localSheetId="5" hidden="1">{#N/A,#N/A,FALSE,"Plan1";#N/A,#N/A,FALSE,"Plan2"}</definedName>
    <definedName name="dfnert" localSheetId="13" hidden="1">{#N/A,#N/A,FALSE,"Plan1";#N/A,#N/A,FALSE,"Plan2"}</definedName>
    <definedName name="dfnert" localSheetId="10" hidden="1">{#N/A,#N/A,FALSE,"Plan1";#N/A,#N/A,FALSE,"Plan2"}</definedName>
    <definedName name="dfnert" localSheetId="7" hidden="1">{#N/A,#N/A,FALSE,"Plan1";#N/A,#N/A,FALSE,"Plan2"}</definedName>
    <definedName name="dfnert" localSheetId="28" hidden="1">{#N/A,#N/A,FALSE,"Plan1";#N/A,#N/A,FALSE,"Plan2"}</definedName>
    <definedName name="dfnert" localSheetId="6" hidden="1">{#N/A,#N/A,FALSE,"Plan1";#N/A,#N/A,FALSE,"Plan2"}</definedName>
    <definedName name="dfnert" localSheetId="0" hidden="1">{#N/A,#N/A,FALSE,"Plan1";#N/A,#N/A,FALSE,"Plan2"}</definedName>
    <definedName name="dfnert" localSheetId="14" hidden="1">{#N/A,#N/A,FALSE,"Plan1";#N/A,#N/A,FALSE,"Plan2"}</definedName>
    <definedName name="dfnert" localSheetId="22" hidden="1">{#N/A,#N/A,FALSE,"Plan1";#N/A,#N/A,FALSE,"Plan2"}</definedName>
    <definedName name="dfnert" hidden="1">{#N/A,#N/A,FALSE,"Plan1";#N/A,#N/A,FALSE,"Plan2"}</definedName>
    <definedName name="dfrt" localSheetId="16" hidden="1">{#N/A,#N/A,FALSE,"Plan1";#N/A,#N/A,FALSE,"Plan2"}</definedName>
    <definedName name="dfrt" localSheetId="3" hidden="1">{#N/A,#N/A,FALSE,"Plan1";#N/A,#N/A,FALSE,"Plan2"}</definedName>
    <definedName name="dfrt" localSheetId="21" hidden="1">{#N/A,#N/A,FALSE,"Plan1";#N/A,#N/A,FALSE,"Plan2"}</definedName>
    <definedName name="dfrt" localSheetId="20" hidden="1">{#N/A,#N/A,FALSE,"Plan1";#N/A,#N/A,FALSE,"Plan2"}</definedName>
    <definedName name="dfrt" localSheetId="5" hidden="1">{#N/A,#N/A,FALSE,"Plan1";#N/A,#N/A,FALSE,"Plan2"}</definedName>
    <definedName name="dfrt" localSheetId="13" hidden="1">{#N/A,#N/A,FALSE,"Plan1";#N/A,#N/A,FALSE,"Plan2"}</definedName>
    <definedName name="dfrt" localSheetId="10" hidden="1">{#N/A,#N/A,FALSE,"Plan1";#N/A,#N/A,FALSE,"Plan2"}</definedName>
    <definedName name="dfrt" localSheetId="7" hidden="1">{#N/A,#N/A,FALSE,"Plan1";#N/A,#N/A,FALSE,"Plan2"}</definedName>
    <definedName name="dfrt" localSheetId="28" hidden="1">{#N/A,#N/A,FALSE,"Plan1";#N/A,#N/A,FALSE,"Plan2"}</definedName>
    <definedName name="dfrt" localSheetId="6" hidden="1">{#N/A,#N/A,FALSE,"Plan1";#N/A,#N/A,FALSE,"Plan2"}</definedName>
    <definedName name="dfrt" localSheetId="0" hidden="1">{#N/A,#N/A,FALSE,"Plan1";#N/A,#N/A,FALSE,"Plan2"}</definedName>
    <definedName name="dfrt" localSheetId="14" hidden="1">{#N/A,#N/A,FALSE,"Plan1";#N/A,#N/A,FALSE,"Plan2"}</definedName>
    <definedName name="dfrt" localSheetId="22" hidden="1">{#N/A,#N/A,FALSE,"Plan1";#N/A,#N/A,FALSE,"Plan2"}</definedName>
    <definedName name="dfrt" hidden="1">{#N/A,#N/A,FALSE,"Plan1";#N/A,#N/A,FALSE,"Plan2"}</definedName>
    <definedName name="dfsdr5tt" localSheetId="16" hidden="1">{#N/A,#N/A,FALSE,"Plan1";#N/A,#N/A,FALSE,"Plan2"}</definedName>
    <definedName name="dfsdr5tt" localSheetId="3" hidden="1">{#N/A,#N/A,FALSE,"Plan1";#N/A,#N/A,FALSE,"Plan2"}</definedName>
    <definedName name="dfsdr5tt" localSheetId="21" hidden="1">{#N/A,#N/A,FALSE,"Plan1";#N/A,#N/A,FALSE,"Plan2"}</definedName>
    <definedName name="dfsdr5tt" localSheetId="20" hidden="1">{#N/A,#N/A,FALSE,"Plan1";#N/A,#N/A,FALSE,"Plan2"}</definedName>
    <definedName name="dfsdr5tt" localSheetId="5" hidden="1">{#N/A,#N/A,FALSE,"Plan1";#N/A,#N/A,FALSE,"Plan2"}</definedName>
    <definedName name="dfsdr5tt" localSheetId="13" hidden="1">{#N/A,#N/A,FALSE,"Plan1";#N/A,#N/A,FALSE,"Plan2"}</definedName>
    <definedName name="dfsdr5tt" localSheetId="10" hidden="1">{#N/A,#N/A,FALSE,"Plan1";#N/A,#N/A,FALSE,"Plan2"}</definedName>
    <definedName name="dfsdr5tt" localSheetId="7" hidden="1">{#N/A,#N/A,FALSE,"Plan1";#N/A,#N/A,FALSE,"Plan2"}</definedName>
    <definedName name="dfsdr5tt" localSheetId="28" hidden="1">{#N/A,#N/A,FALSE,"Plan1";#N/A,#N/A,FALSE,"Plan2"}</definedName>
    <definedName name="dfsdr5tt" localSheetId="6" hidden="1">{#N/A,#N/A,FALSE,"Plan1";#N/A,#N/A,FALSE,"Plan2"}</definedName>
    <definedName name="dfsdr5tt" localSheetId="0" hidden="1">{#N/A,#N/A,FALSE,"Plan1";#N/A,#N/A,FALSE,"Plan2"}</definedName>
    <definedName name="dfsdr5tt" localSheetId="14" hidden="1">{#N/A,#N/A,FALSE,"Plan1";#N/A,#N/A,FALSE,"Plan2"}</definedName>
    <definedName name="dfsdr5tt" localSheetId="22" hidden="1">{#N/A,#N/A,FALSE,"Plan1";#N/A,#N/A,FALSE,"Plan2"}</definedName>
    <definedName name="dfsdr5tt" hidden="1">{#N/A,#N/A,FALSE,"Plan1";#N/A,#N/A,FALSE,"Plan2"}</definedName>
    <definedName name="dfsds" localSheetId="16" hidden="1">#REF!</definedName>
    <definedName name="dfsds" localSheetId="3" hidden="1">#REF!</definedName>
    <definedName name="dfsds" localSheetId="5" hidden="1">#REF!</definedName>
    <definedName name="dfsds" localSheetId="10" hidden="1">#REF!</definedName>
    <definedName name="dfsds" localSheetId="6" hidden="1">#REF!</definedName>
    <definedName name="dfsds" localSheetId="0" hidden="1">#REF!</definedName>
    <definedName name="dfsds" hidden="1">#REF!</definedName>
    <definedName name="dfsdt"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hidden="1">{TRUE,TRUE,-1.25,-15.5,604.5,366.75,FALSE,FALSE,TRUE,TRUE,0,1,#N/A,1,#N/A,9.0125,24.4117647058824,1,FALSE,FALSE,3,TRUE,1,FALSE,100,"Swvu.PLANILHA2.","ACwvu.PLANILHA2.",#N/A,FALSE,FALSE,0.787401575,0.34,0.46,0.5,1,"","",FALSE,FALSE,FALSE,FALSE,1,#N/A,1,1,FALSE,FALSE,#N/A,#N/A,FALSE,FALSE,FALSE,9,65532,65532,FALSE,FALSE,TRUE,TRUE,TRUE}</definedName>
    <definedName name="dfsdtr" localSheetId="16" hidden="1">{#N/A,#N/A,FALSE,"Plan1";#N/A,#N/A,FALSE,"Plan2"}</definedName>
    <definedName name="dfsdtr" localSheetId="3" hidden="1">{#N/A,#N/A,FALSE,"Plan1";#N/A,#N/A,FALSE,"Plan2"}</definedName>
    <definedName name="dfsdtr" localSheetId="21" hidden="1">{#N/A,#N/A,FALSE,"Plan1";#N/A,#N/A,FALSE,"Plan2"}</definedName>
    <definedName name="dfsdtr" localSheetId="20" hidden="1">{#N/A,#N/A,FALSE,"Plan1";#N/A,#N/A,FALSE,"Plan2"}</definedName>
    <definedName name="dfsdtr" localSheetId="5" hidden="1">{#N/A,#N/A,FALSE,"Plan1";#N/A,#N/A,FALSE,"Plan2"}</definedName>
    <definedName name="dfsdtr" localSheetId="13" hidden="1">{#N/A,#N/A,FALSE,"Plan1";#N/A,#N/A,FALSE,"Plan2"}</definedName>
    <definedName name="dfsdtr" localSheetId="10" hidden="1">{#N/A,#N/A,FALSE,"Plan1";#N/A,#N/A,FALSE,"Plan2"}</definedName>
    <definedName name="dfsdtr" localSheetId="7" hidden="1">{#N/A,#N/A,FALSE,"Plan1";#N/A,#N/A,FALSE,"Plan2"}</definedName>
    <definedName name="dfsdtr" localSheetId="28" hidden="1">{#N/A,#N/A,FALSE,"Plan1";#N/A,#N/A,FALSE,"Plan2"}</definedName>
    <definedName name="dfsdtr" localSheetId="6" hidden="1">{#N/A,#N/A,FALSE,"Plan1";#N/A,#N/A,FALSE,"Plan2"}</definedName>
    <definedName name="dfsdtr" localSheetId="0" hidden="1">{#N/A,#N/A,FALSE,"Plan1";#N/A,#N/A,FALSE,"Plan2"}</definedName>
    <definedName name="dfsdtr" localSheetId="14" hidden="1">{#N/A,#N/A,FALSE,"Plan1";#N/A,#N/A,FALSE,"Plan2"}</definedName>
    <definedName name="dfsdtr" localSheetId="22" hidden="1">{#N/A,#N/A,FALSE,"Plan1";#N/A,#N/A,FALSE,"Plan2"}</definedName>
    <definedName name="dfsdtr" hidden="1">{#N/A,#N/A,FALSE,"Plan1";#N/A,#N/A,FALSE,"Plan2"}</definedName>
    <definedName name="dfsf" localSheetId="16" hidden="1">{#N/A,#N/A,FALSE,"Plan1";#N/A,#N/A,FALSE,"Plan2"}</definedName>
    <definedName name="dfsf" localSheetId="3" hidden="1">{#N/A,#N/A,FALSE,"Plan1";#N/A,#N/A,FALSE,"Plan2"}</definedName>
    <definedName name="dfsf" localSheetId="21" hidden="1">{#N/A,#N/A,FALSE,"Plan1";#N/A,#N/A,FALSE,"Plan2"}</definedName>
    <definedName name="dfsf" localSheetId="20" hidden="1">{#N/A,#N/A,FALSE,"Plan1";#N/A,#N/A,FALSE,"Plan2"}</definedName>
    <definedName name="dfsf" localSheetId="5" hidden="1">{#N/A,#N/A,FALSE,"Plan1";#N/A,#N/A,FALSE,"Plan2"}</definedName>
    <definedName name="dfsf" localSheetId="13" hidden="1">{#N/A,#N/A,FALSE,"Plan1";#N/A,#N/A,FALSE,"Plan2"}</definedName>
    <definedName name="dfsf" localSheetId="10" hidden="1">{#N/A,#N/A,FALSE,"Plan1";#N/A,#N/A,FALSE,"Plan2"}</definedName>
    <definedName name="dfsf" localSheetId="7" hidden="1">{#N/A,#N/A,FALSE,"Plan1";#N/A,#N/A,FALSE,"Plan2"}</definedName>
    <definedName name="dfsf" localSheetId="28" hidden="1">{#N/A,#N/A,FALSE,"Plan1";#N/A,#N/A,FALSE,"Plan2"}</definedName>
    <definedName name="dfsf" localSheetId="6" hidden="1">{#N/A,#N/A,FALSE,"Plan1";#N/A,#N/A,FALSE,"Plan2"}</definedName>
    <definedName name="dfsf" localSheetId="0" hidden="1">{#N/A,#N/A,FALSE,"Plan1";#N/A,#N/A,FALSE,"Plan2"}</definedName>
    <definedName name="dfsf" localSheetId="14" hidden="1">{#N/A,#N/A,FALSE,"Plan1";#N/A,#N/A,FALSE,"Plan2"}</definedName>
    <definedName name="dfsf" localSheetId="22" hidden="1">{#N/A,#N/A,FALSE,"Plan1";#N/A,#N/A,FALSE,"Plan2"}</definedName>
    <definedName name="dfsf" hidden="1">{#N/A,#N/A,FALSE,"Plan1";#N/A,#N/A,FALSE,"Plan2"}</definedName>
    <definedName name="DFT" localSheetId="16" hidden="1">{#N/A,#N/A,FALSE,"Plan1";#N/A,#N/A,FALSE,"Plan2"}</definedName>
    <definedName name="DFT" localSheetId="3" hidden="1">{#N/A,#N/A,FALSE,"Plan1";#N/A,#N/A,FALSE,"Plan2"}</definedName>
    <definedName name="DFT" localSheetId="21" hidden="1">{#N/A,#N/A,FALSE,"Plan1";#N/A,#N/A,FALSE,"Plan2"}</definedName>
    <definedName name="DFT" localSheetId="20" hidden="1">{#N/A,#N/A,FALSE,"Plan1";#N/A,#N/A,FALSE,"Plan2"}</definedName>
    <definedName name="DFT" localSheetId="5" hidden="1">{#N/A,#N/A,FALSE,"Plan1";#N/A,#N/A,FALSE,"Plan2"}</definedName>
    <definedName name="DFT" localSheetId="13" hidden="1">{#N/A,#N/A,FALSE,"Plan1";#N/A,#N/A,FALSE,"Plan2"}</definedName>
    <definedName name="DFT" localSheetId="10" hidden="1">{#N/A,#N/A,FALSE,"Plan1";#N/A,#N/A,FALSE,"Plan2"}</definedName>
    <definedName name="DFT" localSheetId="7" hidden="1">{#N/A,#N/A,FALSE,"Plan1";#N/A,#N/A,FALSE,"Plan2"}</definedName>
    <definedName name="DFT" localSheetId="28" hidden="1">{#N/A,#N/A,FALSE,"Plan1";#N/A,#N/A,FALSE,"Plan2"}</definedName>
    <definedName name="DFT" localSheetId="6" hidden="1">{#N/A,#N/A,FALSE,"Plan1";#N/A,#N/A,FALSE,"Plan2"}</definedName>
    <definedName name="DFT" localSheetId="0" hidden="1">{#N/A,#N/A,FALSE,"Plan1";#N/A,#N/A,FALSE,"Plan2"}</definedName>
    <definedName name="DFT" localSheetId="14" hidden="1">{#N/A,#N/A,FALSE,"Plan1";#N/A,#N/A,FALSE,"Plan2"}</definedName>
    <definedName name="DFT" localSheetId="22" hidden="1">{#N/A,#N/A,FALSE,"Plan1";#N/A,#N/A,FALSE,"Plan2"}</definedName>
    <definedName name="DFT" hidden="1">{#N/A,#N/A,FALSE,"Plan1";#N/A,#N/A,FALSE,"Plan2"}</definedName>
    <definedName name="DFTRTTY" localSheetId="16" hidden="1">{#N/A,#N/A,FALSE,"Plan1";#N/A,#N/A,FALSE,"Plan2"}</definedName>
    <definedName name="DFTRTTY" localSheetId="3" hidden="1">{#N/A,#N/A,FALSE,"Plan1";#N/A,#N/A,FALSE,"Plan2"}</definedName>
    <definedName name="DFTRTTY" localSheetId="21" hidden="1">{#N/A,#N/A,FALSE,"Plan1";#N/A,#N/A,FALSE,"Plan2"}</definedName>
    <definedName name="DFTRTTY" localSheetId="20" hidden="1">{#N/A,#N/A,FALSE,"Plan1";#N/A,#N/A,FALSE,"Plan2"}</definedName>
    <definedName name="DFTRTTY" localSheetId="5" hidden="1">{#N/A,#N/A,FALSE,"Plan1";#N/A,#N/A,FALSE,"Plan2"}</definedName>
    <definedName name="DFTRTTY" localSheetId="13" hidden="1">{#N/A,#N/A,FALSE,"Plan1";#N/A,#N/A,FALSE,"Plan2"}</definedName>
    <definedName name="DFTRTTY" localSheetId="10" hidden="1">{#N/A,#N/A,FALSE,"Plan1";#N/A,#N/A,FALSE,"Plan2"}</definedName>
    <definedName name="DFTRTTY" localSheetId="7" hidden="1">{#N/A,#N/A,FALSE,"Plan1";#N/A,#N/A,FALSE,"Plan2"}</definedName>
    <definedName name="DFTRTTY" localSheetId="28" hidden="1">{#N/A,#N/A,FALSE,"Plan1";#N/A,#N/A,FALSE,"Plan2"}</definedName>
    <definedName name="DFTRTTY" localSheetId="6" hidden="1">{#N/A,#N/A,FALSE,"Plan1";#N/A,#N/A,FALSE,"Plan2"}</definedName>
    <definedName name="DFTRTTY" localSheetId="0" hidden="1">{#N/A,#N/A,FALSE,"Plan1";#N/A,#N/A,FALSE,"Plan2"}</definedName>
    <definedName name="DFTRTTY" localSheetId="14" hidden="1">{#N/A,#N/A,FALSE,"Plan1";#N/A,#N/A,FALSE,"Plan2"}</definedName>
    <definedName name="DFTRTTY" localSheetId="22" hidden="1">{#N/A,#N/A,FALSE,"Plan1";#N/A,#N/A,FALSE,"Plan2"}</definedName>
    <definedName name="DFTRTTY" hidden="1">{#N/A,#N/A,FALSE,"Plan1";#N/A,#N/A,FALSE,"Plan2"}</definedName>
    <definedName name="dfurghifdjyhits" localSheetId="16" hidden="1">{#N/A,#N/A,FALSE,"Plan1";#N/A,#N/A,FALSE,"Plan2"}</definedName>
    <definedName name="dfurghifdjyhits" localSheetId="3" hidden="1">{#N/A,#N/A,FALSE,"Plan1";#N/A,#N/A,FALSE,"Plan2"}</definedName>
    <definedName name="dfurghifdjyhits" localSheetId="21" hidden="1">{#N/A,#N/A,FALSE,"Plan1";#N/A,#N/A,FALSE,"Plan2"}</definedName>
    <definedName name="dfurghifdjyhits" localSheetId="20" hidden="1">{#N/A,#N/A,FALSE,"Plan1";#N/A,#N/A,FALSE,"Plan2"}</definedName>
    <definedName name="dfurghifdjyhits" localSheetId="5" hidden="1">{#N/A,#N/A,FALSE,"Plan1";#N/A,#N/A,FALSE,"Plan2"}</definedName>
    <definedName name="dfurghifdjyhits" localSheetId="13" hidden="1">{#N/A,#N/A,FALSE,"Plan1";#N/A,#N/A,FALSE,"Plan2"}</definedName>
    <definedName name="dfurghifdjyhits" localSheetId="10" hidden="1">{#N/A,#N/A,FALSE,"Plan1";#N/A,#N/A,FALSE,"Plan2"}</definedName>
    <definedName name="dfurghifdjyhits" localSheetId="7" hidden="1">{#N/A,#N/A,FALSE,"Plan1";#N/A,#N/A,FALSE,"Plan2"}</definedName>
    <definedName name="dfurghifdjyhits" localSheetId="28" hidden="1">{#N/A,#N/A,FALSE,"Plan1";#N/A,#N/A,FALSE,"Plan2"}</definedName>
    <definedName name="dfurghifdjyhits" localSheetId="6" hidden="1">{#N/A,#N/A,FALSE,"Plan1";#N/A,#N/A,FALSE,"Plan2"}</definedName>
    <definedName name="dfurghifdjyhits" localSheetId="0" hidden="1">{#N/A,#N/A,FALSE,"Plan1";#N/A,#N/A,FALSE,"Plan2"}</definedName>
    <definedName name="dfurghifdjyhits" localSheetId="14" hidden="1">{#N/A,#N/A,FALSE,"Plan1";#N/A,#N/A,FALSE,"Plan2"}</definedName>
    <definedName name="dfurghifdjyhits" localSheetId="22" hidden="1">{#N/A,#N/A,FALSE,"Plan1";#N/A,#N/A,FALSE,"Plan2"}</definedName>
    <definedName name="dfurghifdjyhits" hidden="1">{#N/A,#N/A,FALSE,"Plan1";#N/A,#N/A,FALSE,"Plan2"}</definedName>
    <definedName name="dfxgdrged" localSheetId="16" hidden="1">{#N/A,#N/A,FALSE,"Plan1";#N/A,#N/A,FALSE,"Plan2"}</definedName>
    <definedName name="dfxgdrged" localSheetId="3" hidden="1">{#N/A,#N/A,FALSE,"Plan1";#N/A,#N/A,FALSE,"Plan2"}</definedName>
    <definedName name="dfxgdrged" localSheetId="21" hidden="1">{#N/A,#N/A,FALSE,"Plan1";#N/A,#N/A,FALSE,"Plan2"}</definedName>
    <definedName name="dfxgdrged" localSheetId="20" hidden="1">{#N/A,#N/A,FALSE,"Plan1";#N/A,#N/A,FALSE,"Plan2"}</definedName>
    <definedName name="dfxgdrged" localSheetId="5" hidden="1">{#N/A,#N/A,FALSE,"Plan1";#N/A,#N/A,FALSE,"Plan2"}</definedName>
    <definedName name="dfxgdrged" localSheetId="13" hidden="1">{#N/A,#N/A,FALSE,"Plan1";#N/A,#N/A,FALSE,"Plan2"}</definedName>
    <definedName name="dfxgdrged" localSheetId="10" hidden="1">{#N/A,#N/A,FALSE,"Plan1";#N/A,#N/A,FALSE,"Plan2"}</definedName>
    <definedName name="dfxgdrged" localSheetId="7" hidden="1">{#N/A,#N/A,FALSE,"Plan1";#N/A,#N/A,FALSE,"Plan2"}</definedName>
    <definedName name="dfxgdrged" localSheetId="28" hidden="1">{#N/A,#N/A,FALSE,"Plan1";#N/A,#N/A,FALSE,"Plan2"}</definedName>
    <definedName name="dfxgdrged" localSheetId="6" hidden="1">{#N/A,#N/A,FALSE,"Plan1";#N/A,#N/A,FALSE,"Plan2"}</definedName>
    <definedName name="dfxgdrged" localSheetId="0" hidden="1">{#N/A,#N/A,FALSE,"Plan1";#N/A,#N/A,FALSE,"Plan2"}</definedName>
    <definedName name="dfxgdrged" localSheetId="14" hidden="1">{#N/A,#N/A,FALSE,"Plan1";#N/A,#N/A,FALSE,"Plan2"}</definedName>
    <definedName name="dfxgdrged" localSheetId="22" hidden="1">{#N/A,#N/A,FALSE,"Plan1";#N/A,#N/A,FALSE,"Plan2"}</definedName>
    <definedName name="dfxgdrged" hidden="1">{#N/A,#N/A,FALSE,"Plan1";#N/A,#N/A,FALSE,"Plan2"}</definedName>
    <definedName name="dgfrtyt" localSheetId="16" hidden="1">{#N/A,#N/A,FALSE,"Plan1";#N/A,#N/A,FALSE,"Plan2"}</definedName>
    <definedName name="dgfrtyt" localSheetId="3" hidden="1">{#N/A,#N/A,FALSE,"Plan1";#N/A,#N/A,FALSE,"Plan2"}</definedName>
    <definedName name="dgfrtyt" localSheetId="21" hidden="1">{#N/A,#N/A,FALSE,"Plan1";#N/A,#N/A,FALSE,"Plan2"}</definedName>
    <definedName name="dgfrtyt" localSheetId="20" hidden="1">{#N/A,#N/A,FALSE,"Plan1";#N/A,#N/A,FALSE,"Plan2"}</definedName>
    <definedName name="dgfrtyt" localSheetId="5" hidden="1">{#N/A,#N/A,FALSE,"Plan1";#N/A,#N/A,FALSE,"Plan2"}</definedName>
    <definedName name="dgfrtyt" localSheetId="13" hidden="1">{#N/A,#N/A,FALSE,"Plan1";#N/A,#N/A,FALSE,"Plan2"}</definedName>
    <definedName name="dgfrtyt" localSheetId="10" hidden="1">{#N/A,#N/A,FALSE,"Plan1";#N/A,#N/A,FALSE,"Plan2"}</definedName>
    <definedName name="dgfrtyt" localSheetId="7" hidden="1">{#N/A,#N/A,FALSE,"Plan1";#N/A,#N/A,FALSE,"Plan2"}</definedName>
    <definedName name="dgfrtyt" localSheetId="28" hidden="1">{#N/A,#N/A,FALSE,"Plan1";#N/A,#N/A,FALSE,"Plan2"}</definedName>
    <definedName name="dgfrtyt" localSheetId="6" hidden="1">{#N/A,#N/A,FALSE,"Plan1";#N/A,#N/A,FALSE,"Plan2"}</definedName>
    <definedName name="dgfrtyt" localSheetId="0" hidden="1">{#N/A,#N/A,FALSE,"Plan1";#N/A,#N/A,FALSE,"Plan2"}</definedName>
    <definedName name="dgfrtyt" localSheetId="14" hidden="1">{#N/A,#N/A,FALSE,"Plan1";#N/A,#N/A,FALSE,"Plan2"}</definedName>
    <definedName name="dgfrtyt" localSheetId="22" hidden="1">{#N/A,#N/A,FALSE,"Plan1";#N/A,#N/A,FALSE,"Plan2"}</definedName>
    <definedName name="dgfrtyt" hidden="1">{#N/A,#N/A,FALSE,"Plan1";#N/A,#N/A,FALSE,"Plan2"}</definedName>
    <definedName name="dggfdg" localSheetId="16" hidden="1">{#N/A,#N/A,FALSE,"Plan1";#N/A,#N/A,FALSE,"Plan2"}</definedName>
    <definedName name="dggfdg" localSheetId="3" hidden="1">{#N/A,#N/A,FALSE,"Plan1";#N/A,#N/A,FALSE,"Plan2"}</definedName>
    <definedName name="dggfdg" localSheetId="21" hidden="1">{#N/A,#N/A,FALSE,"Plan1";#N/A,#N/A,FALSE,"Plan2"}</definedName>
    <definedName name="dggfdg" localSheetId="20" hidden="1">{#N/A,#N/A,FALSE,"Plan1";#N/A,#N/A,FALSE,"Plan2"}</definedName>
    <definedName name="dggfdg" localSheetId="5" hidden="1">{#N/A,#N/A,FALSE,"Plan1";#N/A,#N/A,FALSE,"Plan2"}</definedName>
    <definedName name="dggfdg" localSheetId="13" hidden="1">{#N/A,#N/A,FALSE,"Plan1";#N/A,#N/A,FALSE,"Plan2"}</definedName>
    <definedName name="dggfdg" localSheetId="10" hidden="1">{#N/A,#N/A,FALSE,"Plan1";#N/A,#N/A,FALSE,"Plan2"}</definedName>
    <definedName name="dggfdg" localSheetId="7" hidden="1">{#N/A,#N/A,FALSE,"Plan1";#N/A,#N/A,FALSE,"Plan2"}</definedName>
    <definedName name="dggfdg" localSheetId="28" hidden="1">{#N/A,#N/A,FALSE,"Plan1";#N/A,#N/A,FALSE,"Plan2"}</definedName>
    <definedName name="dggfdg" localSheetId="6" hidden="1">{#N/A,#N/A,FALSE,"Plan1";#N/A,#N/A,FALSE,"Plan2"}</definedName>
    <definedName name="dggfdg" localSheetId="0" hidden="1">{#N/A,#N/A,FALSE,"Plan1";#N/A,#N/A,FALSE,"Plan2"}</definedName>
    <definedName name="dggfdg" localSheetId="14" hidden="1">{#N/A,#N/A,FALSE,"Plan1";#N/A,#N/A,FALSE,"Plan2"}</definedName>
    <definedName name="dggfdg" localSheetId="22" hidden="1">{#N/A,#N/A,FALSE,"Plan1";#N/A,#N/A,FALSE,"Plan2"}</definedName>
    <definedName name="dggfdg" hidden="1">{#N/A,#N/A,FALSE,"Plan1";#N/A,#N/A,FALSE,"Plan2"}</definedName>
    <definedName name="dgldfhgkljslh" localSheetId="16" hidden="1">{#N/A,#N/A,FALSE,"Plan1";#N/A,#N/A,FALSE,"Plan2"}</definedName>
    <definedName name="dgldfhgkljslh" localSheetId="3" hidden="1">{#N/A,#N/A,FALSE,"Plan1";#N/A,#N/A,FALSE,"Plan2"}</definedName>
    <definedName name="dgldfhgkljslh" localSheetId="21" hidden="1">{#N/A,#N/A,FALSE,"Plan1";#N/A,#N/A,FALSE,"Plan2"}</definedName>
    <definedName name="dgldfhgkljslh" localSheetId="20" hidden="1">{#N/A,#N/A,FALSE,"Plan1";#N/A,#N/A,FALSE,"Plan2"}</definedName>
    <definedName name="dgldfhgkljslh" localSheetId="5" hidden="1">{#N/A,#N/A,FALSE,"Plan1";#N/A,#N/A,FALSE,"Plan2"}</definedName>
    <definedName name="dgldfhgkljslh" localSheetId="13" hidden="1">{#N/A,#N/A,FALSE,"Plan1";#N/A,#N/A,FALSE,"Plan2"}</definedName>
    <definedName name="dgldfhgkljslh" localSheetId="10" hidden="1">{#N/A,#N/A,FALSE,"Plan1";#N/A,#N/A,FALSE,"Plan2"}</definedName>
    <definedName name="dgldfhgkljslh" localSheetId="7" hidden="1">{#N/A,#N/A,FALSE,"Plan1";#N/A,#N/A,FALSE,"Plan2"}</definedName>
    <definedName name="dgldfhgkljslh" localSheetId="28" hidden="1">{#N/A,#N/A,FALSE,"Plan1";#N/A,#N/A,FALSE,"Plan2"}</definedName>
    <definedName name="dgldfhgkljslh" localSheetId="6" hidden="1">{#N/A,#N/A,FALSE,"Plan1";#N/A,#N/A,FALSE,"Plan2"}</definedName>
    <definedName name="dgldfhgkljslh" localSheetId="0" hidden="1">{#N/A,#N/A,FALSE,"Plan1";#N/A,#N/A,FALSE,"Plan2"}</definedName>
    <definedName name="dgldfhgkljslh" localSheetId="14" hidden="1">{#N/A,#N/A,FALSE,"Plan1";#N/A,#N/A,FALSE,"Plan2"}</definedName>
    <definedName name="dgldfhgkljslh" localSheetId="22" hidden="1">{#N/A,#N/A,FALSE,"Plan1";#N/A,#N/A,FALSE,"Plan2"}</definedName>
    <definedName name="dgldfhgkljslh" hidden="1">{#N/A,#N/A,FALSE,"Plan1";#N/A,#N/A,FALSE,"Plan2"}</definedName>
    <definedName name="dhfgdhrehrwe" localSheetId="16" hidden="1">{#N/A,#N/A,FALSE,"Plan1";#N/A,#N/A,FALSE,"Plan2"}</definedName>
    <definedName name="dhfgdhrehrwe" localSheetId="3" hidden="1">{#N/A,#N/A,FALSE,"Plan1";#N/A,#N/A,FALSE,"Plan2"}</definedName>
    <definedName name="dhfgdhrehrwe" localSheetId="21" hidden="1">{#N/A,#N/A,FALSE,"Plan1";#N/A,#N/A,FALSE,"Plan2"}</definedName>
    <definedName name="dhfgdhrehrwe" localSheetId="20" hidden="1">{#N/A,#N/A,FALSE,"Plan1";#N/A,#N/A,FALSE,"Plan2"}</definedName>
    <definedName name="dhfgdhrehrwe" localSheetId="5" hidden="1">{#N/A,#N/A,FALSE,"Plan1";#N/A,#N/A,FALSE,"Plan2"}</definedName>
    <definedName name="dhfgdhrehrwe" localSheetId="13" hidden="1">{#N/A,#N/A,FALSE,"Plan1";#N/A,#N/A,FALSE,"Plan2"}</definedName>
    <definedName name="dhfgdhrehrwe" localSheetId="10" hidden="1">{#N/A,#N/A,FALSE,"Plan1";#N/A,#N/A,FALSE,"Plan2"}</definedName>
    <definedName name="dhfgdhrehrwe" localSheetId="7" hidden="1">{#N/A,#N/A,FALSE,"Plan1";#N/A,#N/A,FALSE,"Plan2"}</definedName>
    <definedName name="dhfgdhrehrwe" localSheetId="28" hidden="1">{#N/A,#N/A,FALSE,"Plan1";#N/A,#N/A,FALSE,"Plan2"}</definedName>
    <definedName name="dhfgdhrehrwe" localSheetId="6" hidden="1">{#N/A,#N/A,FALSE,"Plan1";#N/A,#N/A,FALSE,"Plan2"}</definedName>
    <definedName name="dhfgdhrehrwe" localSheetId="0" hidden="1">{#N/A,#N/A,FALSE,"Plan1";#N/A,#N/A,FALSE,"Plan2"}</definedName>
    <definedName name="dhfgdhrehrwe" localSheetId="14" hidden="1">{#N/A,#N/A,FALSE,"Plan1";#N/A,#N/A,FALSE,"Plan2"}</definedName>
    <definedName name="dhfgdhrehrwe" localSheetId="22" hidden="1">{#N/A,#N/A,FALSE,"Plan1";#N/A,#N/A,FALSE,"Plan2"}</definedName>
    <definedName name="dhfgdhrehrwe" hidden="1">{#N/A,#N/A,FALSE,"Plan1";#N/A,#N/A,FALSE,"Plan2"}</definedName>
    <definedName name="dhgfdgrfgdfgd" localSheetId="16" hidden="1">{#N/A,#N/A,FALSE,"Plan1";#N/A,#N/A,FALSE,"Plan2"}</definedName>
    <definedName name="dhgfdgrfgdfgd" localSheetId="3" hidden="1">{#N/A,#N/A,FALSE,"Plan1";#N/A,#N/A,FALSE,"Plan2"}</definedName>
    <definedName name="dhgfdgrfgdfgd" localSheetId="21" hidden="1">{#N/A,#N/A,FALSE,"Plan1";#N/A,#N/A,FALSE,"Plan2"}</definedName>
    <definedName name="dhgfdgrfgdfgd" localSheetId="20" hidden="1">{#N/A,#N/A,FALSE,"Plan1";#N/A,#N/A,FALSE,"Plan2"}</definedName>
    <definedName name="dhgfdgrfgdfgd" localSheetId="5" hidden="1">{#N/A,#N/A,FALSE,"Plan1";#N/A,#N/A,FALSE,"Plan2"}</definedName>
    <definedName name="dhgfdgrfgdfgd" localSheetId="13" hidden="1">{#N/A,#N/A,FALSE,"Plan1";#N/A,#N/A,FALSE,"Plan2"}</definedName>
    <definedName name="dhgfdgrfgdfgd" localSheetId="10" hidden="1">{#N/A,#N/A,FALSE,"Plan1";#N/A,#N/A,FALSE,"Plan2"}</definedName>
    <definedName name="dhgfdgrfgdfgd" localSheetId="7" hidden="1">{#N/A,#N/A,FALSE,"Plan1";#N/A,#N/A,FALSE,"Plan2"}</definedName>
    <definedName name="dhgfdgrfgdfgd" localSheetId="28" hidden="1">{#N/A,#N/A,FALSE,"Plan1";#N/A,#N/A,FALSE,"Plan2"}</definedName>
    <definedName name="dhgfdgrfgdfgd" localSheetId="6" hidden="1">{#N/A,#N/A,FALSE,"Plan1";#N/A,#N/A,FALSE,"Plan2"}</definedName>
    <definedName name="dhgfdgrfgdfgd" localSheetId="0" hidden="1">{#N/A,#N/A,FALSE,"Plan1";#N/A,#N/A,FALSE,"Plan2"}</definedName>
    <definedName name="dhgfdgrfgdfgd" localSheetId="14" hidden="1">{#N/A,#N/A,FALSE,"Plan1";#N/A,#N/A,FALSE,"Plan2"}</definedName>
    <definedName name="dhgfdgrfgdfgd" localSheetId="22" hidden="1">{#N/A,#N/A,FALSE,"Plan1";#N/A,#N/A,FALSE,"Plan2"}</definedName>
    <definedName name="dhgfdgrfgdfgd" hidden="1">{#N/A,#N/A,FALSE,"Plan1";#N/A,#N/A,FALSE,"Plan2"}</definedName>
    <definedName name="dhkjfhdhfjdh" localSheetId="16" hidden="1">{#N/A,#N/A,FALSE,"Plan1";#N/A,#N/A,FALSE,"Plan2"}</definedName>
    <definedName name="dhkjfhdhfjdh" localSheetId="3" hidden="1">{#N/A,#N/A,FALSE,"Plan1";#N/A,#N/A,FALSE,"Plan2"}</definedName>
    <definedName name="dhkjfhdhfjdh" localSheetId="21" hidden="1">{#N/A,#N/A,FALSE,"Plan1";#N/A,#N/A,FALSE,"Plan2"}</definedName>
    <definedName name="dhkjfhdhfjdh" localSheetId="20" hidden="1">{#N/A,#N/A,FALSE,"Plan1";#N/A,#N/A,FALSE,"Plan2"}</definedName>
    <definedName name="dhkjfhdhfjdh" localSheetId="5" hidden="1">{#N/A,#N/A,FALSE,"Plan1";#N/A,#N/A,FALSE,"Plan2"}</definedName>
    <definedName name="dhkjfhdhfjdh" localSheetId="13" hidden="1">{#N/A,#N/A,FALSE,"Plan1";#N/A,#N/A,FALSE,"Plan2"}</definedName>
    <definedName name="dhkjfhdhfjdh" localSheetId="10" hidden="1">{#N/A,#N/A,FALSE,"Plan1";#N/A,#N/A,FALSE,"Plan2"}</definedName>
    <definedName name="dhkjfhdhfjdh" localSheetId="7" hidden="1">{#N/A,#N/A,FALSE,"Plan1";#N/A,#N/A,FALSE,"Plan2"}</definedName>
    <definedName name="dhkjfhdhfjdh" localSheetId="28" hidden="1">{#N/A,#N/A,FALSE,"Plan1";#N/A,#N/A,FALSE,"Plan2"}</definedName>
    <definedName name="dhkjfhdhfjdh" localSheetId="6" hidden="1">{#N/A,#N/A,FALSE,"Plan1";#N/A,#N/A,FALSE,"Plan2"}</definedName>
    <definedName name="dhkjfhdhfjdh" localSheetId="0" hidden="1">{#N/A,#N/A,FALSE,"Plan1";#N/A,#N/A,FALSE,"Plan2"}</definedName>
    <definedName name="dhkjfhdhfjdh" localSheetId="14" hidden="1">{#N/A,#N/A,FALSE,"Plan1";#N/A,#N/A,FALSE,"Plan2"}</definedName>
    <definedName name="dhkjfhdhfjdh" localSheetId="22" hidden="1">{#N/A,#N/A,FALSE,"Plan1";#N/A,#N/A,FALSE,"Plan2"}</definedName>
    <definedName name="dhkjfhdhfjdh" hidden="1">{#N/A,#N/A,FALSE,"Plan1";#N/A,#N/A,FALSE,"Plan2"}</definedName>
    <definedName name="DHTJRT" localSheetId="16" hidden="1">{#N/A,#N/A,FALSE,"Plan1";#N/A,#N/A,FALSE,"Plan2"}</definedName>
    <definedName name="DHTJRT" localSheetId="3" hidden="1">{#N/A,#N/A,FALSE,"Plan1";#N/A,#N/A,FALSE,"Plan2"}</definedName>
    <definedName name="DHTJRT" localSheetId="21" hidden="1">{#N/A,#N/A,FALSE,"Plan1";#N/A,#N/A,FALSE,"Plan2"}</definedName>
    <definedName name="DHTJRT" localSheetId="20" hidden="1">{#N/A,#N/A,FALSE,"Plan1";#N/A,#N/A,FALSE,"Plan2"}</definedName>
    <definedName name="DHTJRT" localSheetId="5" hidden="1">{#N/A,#N/A,FALSE,"Plan1";#N/A,#N/A,FALSE,"Plan2"}</definedName>
    <definedName name="DHTJRT" localSheetId="13" hidden="1">{#N/A,#N/A,FALSE,"Plan1";#N/A,#N/A,FALSE,"Plan2"}</definedName>
    <definedName name="DHTJRT" localSheetId="10" hidden="1">{#N/A,#N/A,FALSE,"Plan1";#N/A,#N/A,FALSE,"Plan2"}</definedName>
    <definedName name="DHTJRT" localSheetId="7" hidden="1">{#N/A,#N/A,FALSE,"Plan1";#N/A,#N/A,FALSE,"Plan2"}</definedName>
    <definedName name="DHTJRT" localSheetId="28" hidden="1">{#N/A,#N/A,FALSE,"Plan1";#N/A,#N/A,FALSE,"Plan2"}</definedName>
    <definedName name="DHTJRT" localSheetId="6" hidden="1">{#N/A,#N/A,FALSE,"Plan1";#N/A,#N/A,FALSE,"Plan2"}</definedName>
    <definedName name="DHTJRT" localSheetId="0" hidden="1">{#N/A,#N/A,FALSE,"Plan1";#N/A,#N/A,FALSE,"Plan2"}</definedName>
    <definedName name="DHTJRT" localSheetId="14" hidden="1">{#N/A,#N/A,FALSE,"Plan1";#N/A,#N/A,FALSE,"Plan2"}</definedName>
    <definedName name="DHTJRT" localSheetId="22" hidden="1">{#N/A,#N/A,FALSE,"Plan1";#N/A,#N/A,FALSE,"Plan2"}</definedName>
    <definedName name="DHTJRT" hidden="1">{#N/A,#N/A,FALSE,"Plan1";#N/A,#N/A,FALSE,"Plan2"}</definedName>
    <definedName name="DI" localSheetId="3">#REF!</definedName>
    <definedName name="DI" localSheetId="10">#REF!</definedName>
    <definedName name="DI" localSheetId="6">#REF!</definedName>
    <definedName name="DI">#REF!</definedName>
    <definedName name="dia3estac" localSheetId="3">#REF!</definedName>
    <definedName name="dia3estac" localSheetId="10">#REF!</definedName>
    <definedName name="dia3estac" localSheetId="6">#REF!</definedName>
    <definedName name="dia3estac">#REF!</definedName>
    <definedName name="diaestaca" localSheetId="3">#REF!</definedName>
    <definedName name="diaestaca" localSheetId="10">#REF!</definedName>
    <definedName name="diaestaca" localSheetId="6">#REF!</definedName>
    <definedName name="diaestaca">#REF!</definedName>
    <definedName name="diambase" localSheetId="3">#REF!</definedName>
    <definedName name="diambase" localSheetId="10">#REF!</definedName>
    <definedName name="diambase" localSheetId="6">#REF!</definedName>
    <definedName name="diambase">#REF!</definedName>
    <definedName name="DIFQT" localSheetId="3">#REF!</definedName>
    <definedName name="DIFQT" localSheetId="10">#REF!</definedName>
    <definedName name="DIFQT" localSheetId="6">#REF!</definedName>
    <definedName name="DIFQT">#REF!</definedName>
    <definedName name="dijghdhks" localSheetId="16" hidden="1">{#N/A,#N/A,FALSE,"Plan1";#N/A,#N/A,FALSE,"Plan2"}</definedName>
    <definedName name="dijghdhks" localSheetId="3" hidden="1">{#N/A,#N/A,FALSE,"Plan1";#N/A,#N/A,FALSE,"Plan2"}</definedName>
    <definedName name="dijghdhks" localSheetId="21" hidden="1">{#N/A,#N/A,FALSE,"Plan1";#N/A,#N/A,FALSE,"Plan2"}</definedName>
    <definedName name="dijghdhks" localSheetId="20" hidden="1">{#N/A,#N/A,FALSE,"Plan1";#N/A,#N/A,FALSE,"Plan2"}</definedName>
    <definedName name="dijghdhks" localSheetId="5" hidden="1">{#N/A,#N/A,FALSE,"Plan1";#N/A,#N/A,FALSE,"Plan2"}</definedName>
    <definedName name="dijghdhks" localSheetId="13" hidden="1">{#N/A,#N/A,FALSE,"Plan1";#N/A,#N/A,FALSE,"Plan2"}</definedName>
    <definedName name="dijghdhks" localSheetId="10" hidden="1">{#N/A,#N/A,FALSE,"Plan1";#N/A,#N/A,FALSE,"Plan2"}</definedName>
    <definedName name="dijghdhks" localSheetId="7" hidden="1">{#N/A,#N/A,FALSE,"Plan1";#N/A,#N/A,FALSE,"Plan2"}</definedName>
    <definedName name="dijghdhks" localSheetId="28" hidden="1">{#N/A,#N/A,FALSE,"Plan1";#N/A,#N/A,FALSE,"Plan2"}</definedName>
    <definedName name="dijghdhks" localSheetId="6" hidden="1">{#N/A,#N/A,FALSE,"Plan1";#N/A,#N/A,FALSE,"Plan2"}</definedName>
    <definedName name="dijghdhks" localSheetId="0" hidden="1">{#N/A,#N/A,FALSE,"Plan1";#N/A,#N/A,FALSE,"Plan2"}</definedName>
    <definedName name="dijghdhks" localSheetId="14" hidden="1">{#N/A,#N/A,FALSE,"Plan1";#N/A,#N/A,FALSE,"Plan2"}</definedName>
    <definedName name="dijghdhks" localSheetId="22" hidden="1">{#N/A,#N/A,FALSE,"Plan1";#N/A,#N/A,FALSE,"Plan2"}</definedName>
    <definedName name="dijghdhks" hidden="1">{#N/A,#N/A,FALSE,"Plan1";#N/A,#N/A,FALSE,"Plan2"}</definedName>
    <definedName name="DIMENSÕES" localSheetId="3">#REF!</definedName>
    <definedName name="DIMENSÕES" localSheetId="10">#REF!</definedName>
    <definedName name="DIMENSÕES" localSheetId="6">#REF!</definedName>
    <definedName name="DIMENSÕES">#REF!</definedName>
    <definedName name="DIR_OPER" localSheetId="3">#REF!</definedName>
    <definedName name="DIR_OPER" localSheetId="10">#REF!</definedName>
    <definedName name="DIR_OPER" localSheetId="6">#REF!</definedName>
    <definedName name="DIR_OPER">#REF!</definedName>
    <definedName name="DIR_TECNICO" localSheetId="3">#REF!</definedName>
    <definedName name="DIR_TECNICO" localSheetId="10">#REF!</definedName>
    <definedName name="DIR_TECNICO" localSheetId="6">#REF!</definedName>
    <definedName name="DIR_TECNICO">#REF!</definedName>
    <definedName name="direto" localSheetId="16">#REF!</definedName>
    <definedName name="direto" localSheetId="3">#REF!</definedName>
    <definedName name="direto" localSheetId="1">#REF!</definedName>
    <definedName name="direto" localSheetId="10">#REF!</definedName>
    <definedName name="direto" localSheetId="24">#REF!</definedName>
    <definedName name="direto" localSheetId="6">#REF!</definedName>
    <definedName name="direto" localSheetId="0">#REF!</definedName>
    <definedName name="direto">#REF!</definedName>
    <definedName name="DIRETORIA" localSheetId="3">#REF!</definedName>
    <definedName name="DIRETORIA" localSheetId="10">#REF!</definedName>
    <definedName name="DIRETORIA" localSheetId="6">#REF!</definedName>
    <definedName name="DIRETORIA">#REF!</definedName>
    <definedName name="diretorias" localSheetId="3">#REF!</definedName>
    <definedName name="diretorias" localSheetId="10">#REF!</definedName>
    <definedName name="diretorias" localSheetId="6">#REF!</definedName>
    <definedName name="diretorias">#REF!</definedName>
    <definedName name="Discrim" localSheetId="3">#REF!</definedName>
    <definedName name="Discrim" localSheetId="10">#REF!</definedName>
    <definedName name="Discrim" localSheetId="6">#REF!</definedName>
    <definedName name="Discrim">#REF!</definedName>
    <definedName name="DISCRIMINAÇÃO" localSheetId="3">#REF!</definedName>
    <definedName name="DISCRIMINAÇÃO" localSheetId="10">#REF!</definedName>
    <definedName name="DISCRIMINAÇÃO" localSheetId="6">#REF!</definedName>
    <definedName name="DISCRIMINAÇÃO">#REF!</definedName>
    <definedName name="Discriminação_Controladoria" localSheetId="3">#REF!</definedName>
    <definedName name="Discriminação_Controladoria" localSheetId="10">#REF!</definedName>
    <definedName name="Discriminação_Controladoria" localSheetId="6">#REF!</definedName>
    <definedName name="Discriminação_Controladoria">#REF!</definedName>
    <definedName name="DistCidade" localSheetId="3">#REF!</definedName>
    <definedName name="DistCidade" localSheetId="10">#REF!</definedName>
    <definedName name="DistCidade" localSheetId="6">#REF!</definedName>
    <definedName name="DistCidade">#REF!</definedName>
    <definedName name="distratos" localSheetId="3">#REF!</definedName>
    <definedName name="distratos" localSheetId="10">#REF!</definedName>
    <definedName name="distratos" localSheetId="6">#REF!</definedName>
    <definedName name="distratos">#REF!</definedName>
    <definedName name="div" localSheetId="3">#REF!</definedName>
    <definedName name="div" localSheetId="10">#REF!</definedName>
    <definedName name="div" localSheetId="6">#REF!</definedName>
    <definedName name="div">#REF!</definedName>
    <definedName name="djasdrjas" localSheetId="16" hidden="1">{#N/A,#N/A,FALSE,"Plan1";#N/A,#N/A,FALSE,"Plan2"}</definedName>
    <definedName name="djasdrjas" localSheetId="3" hidden="1">{#N/A,#N/A,FALSE,"Plan1";#N/A,#N/A,FALSE,"Plan2"}</definedName>
    <definedName name="djasdrjas" localSheetId="21" hidden="1">{#N/A,#N/A,FALSE,"Plan1";#N/A,#N/A,FALSE,"Plan2"}</definedName>
    <definedName name="djasdrjas" localSheetId="20" hidden="1">{#N/A,#N/A,FALSE,"Plan1";#N/A,#N/A,FALSE,"Plan2"}</definedName>
    <definedName name="djasdrjas" localSheetId="5" hidden="1">{#N/A,#N/A,FALSE,"Plan1";#N/A,#N/A,FALSE,"Plan2"}</definedName>
    <definedName name="djasdrjas" localSheetId="13" hidden="1">{#N/A,#N/A,FALSE,"Plan1";#N/A,#N/A,FALSE,"Plan2"}</definedName>
    <definedName name="djasdrjas" localSheetId="10" hidden="1">{#N/A,#N/A,FALSE,"Plan1";#N/A,#N/A,FALSE,"Plan2"}</definedName>
    <definedName name="djasdrjas" localSheetId="7" hidden="1">{#N/A,#N/A,FALSE,"Plan1";#N/A,#N/A,FALSE,"Plan2"}</definedName>
    <definedName name="djasdrjas" localSheetId="28" hidden="1">{#N/A,#N/A,FALSE,"Plan1";#N/A,#N/A,FALSE,"Plan2"}</definedName>
    <definedName name="djasdrjas" localSheetId="6" hidden="1">{#N/A,#N/A,FALSE,"Plan1";#N/A,#N/A,FALSE,"Plan2"}</definedName>
    <definedName name="djasdrjas" localSheetId="0" hidden="1">{#N/A,#N/A,FALSE,"Plan1";#N/A,#N/A,FALSE,"Plan2"}</definedName>
    <definedName name="djasdrjas" localSheetId="14" hidden="1">{#N/A,#N/A,FALSE,"Plan1";#N/A,#N/A,FALSE,"Plan2"}</definedName>
    <definedName name="djasdrjas" localSheetId="22" hidden="1">{#N/A,#N/A,FALSE,"Plan1";#N/A,#N/A,FALSE,"Plan2"}</definedName>
    <definedName name="djasdrjas" hidden="1">{#N/A,#N/A,FALSE,"Plan1";#N/A,#N/A,FALSE,"Plan2"}</definedName>
    <definedName name="dj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jf" hidden="1">{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 localSheetId="16" hidden="1">{#N/A,#N/A,FALSE,"Plan1";#N/A,#N/A,FALSE,"Plan2"}</definedName>
    <definedName name="djfkhjhfgrgdfh" localSheetId="3" hidden="1">{#N/A,#N/A,FALSE,"Plan1";#N/A,#N/A,FALSE,"Plan2"}</definedName>
    <definedName name="djfkhjhfgrgdfh" localSheetId="21" hidden="1">{#N/A,#N/A,FALSE,"Plan1";#N/A,#N/A,FALSE,"Plan2"}</definedName>
    <definedName name="djfkhjhfgrgdfh" localSheetId="20" hidden="1">{#N/A,#N/A,FALSE,"Plan1";#N/A,#N/A,FALSE,"Plan2"}</definedName>
    <definedName name="djfkhjhfgrgdfh" localSheetId="5" hidden="1">{#N/A,#N/A,FALSE,"Plan1";#N/A,#N/A,FALSE,"Plan2"}</definedName>
    <definedName name="djfkhjhfgrgdfh" localSheetId="13" hidden="1">{#N/A,#N/A,FALSE,"Plan1";#N/A,#N/A,FALSE,"Plan2"}</definedName>
    <definedName name="djfkhjhfgrgdfh" localSheetId="10" hidden="1">{#N/A,#N/A,FALSE,"Plan1";#N/A,#N/A,FALSE,"Plan2"}</definedName>
    <definedName name="djfkhjhfgrgdfh" localSheetId="7" hidden="1">{#N/A,#N/A,FALSE,"Plan1";#N/A,#N/A,FALSE,"Plan2"}</definedName>
    <definedName name="djfkhjhfgrgdfh" localSheetId="28" hidden="1">{#N/A,#N/A,FALSE,"Plan1";#N/A,#N/A,FALSE,"Plan2"}</definedName>
    <definedName name="djfkhjhfgrgdfh" localSheetId="6" hidden="1">{#N/A,#N/A,FALSE,"Plan1";#N/A,#N/A,FALSE,"Plan2"}</definedName>
    <definedName name="djfkhjhfgrgdfh" localSheetId="0" hidden="1">{#N/A,#N/A,FALSE,"Plan1";#N/A,#N/A,FALSE,"Plan2"}</definedName>
    <definedName name="djfkhjhfgrgdfh" localSheetId="14" hidden="1">{#N/A,#N/A,FALSE,"Plan1";#N/A,#N/A,FALSE,"Plan2"}</definedName>
    <definedName name="djfkhjhfgrgdfh" localSheetId="22" hidden="1">{#N/A,#N/A,FALSE,"Plan1";#N/A,#N/A,FALSE,"Plan2"}</definedName>
    <definedName name="djfkhjhfgrgdfh" hidden="1">{#N/A,#N/A,FALSE,"Plan1";#N/A,#N/A,FALSE,"Plan2"}</definedName>
    <definedName name="djfkhsdkjhf" localSheetId="16" hidden="1">{#N/A,#N/A,FALSE,"Plan1";#N/A,#N/A,FALSE,"Plan2"}</definedName>
    <definedName name="djfkhsdkjhf" localSheetId="3" hidden="1">{#N/A,#N/A,FALSE,"Plan1";#N/A,#N/A,FALSE,"Plan2"}</definedName>
    <definedName name="djfkhsdkjhf" localSheetId="21" hidden="1">{#N/A,#N/A,FALSE,"Plan1";#N/A,#N/A,FALSE,"Plan2"}</definedName>
    <definedName name="djfkhsdkjhf" localSheetId="20" hidden="1">{#N/A,#N/A,FALSE,"Plan1";#N/A,#N/A,FALSE,"Plan2"}</definedName>
    <definedName name="djfkhsdkjhf" localSheetId="5" hidden="1">{#N/A,#N/A,FALSE,"Plan1";#N/A,#N/A,FALSE,"Plan2"}</definedName>
    <definedName name="djfkhsdkjhf" localSheetId="13" hidden="1">{#N/A,#N/A,FALSE,"Plan1";#N/A,#N/A,FALSE,"Plan2"}</definedName>
    <definedName name="djfkhsdkjhf" localSheetId="10" hidden="1">{#N/A,#N/A,FALSE,"Plan1";#N/A,#N/A,FALSE,"Plan2"}</definedName>
    <definedName name="djfkhsdkjhf" localSheetId="7" hidden="1">{#N/A,#N/A,FALSE,"Plan1";#N/A,#N/A,FALSE,"Plan2"}</definedName>
    <definedName name="djfkhsdkjhf" localSheetId="28" hidden="1">{#N/A,#N/A,FALSE,"Plan1";#N/A,#N/A,FALSE,"Plan2"}</definedName>
    <definedName name="djfkhsdkjhf" localSheetId="6" hidden="1">{#N/A,#N/A,FALSE,"Plan1";#N/A,#N/A,FALSE,"Plan2"}</definedName>
    <definedName name="djfkhsdkjhf" localSheetId="0" hidden="1">{#N/A,#N/A,FALSE,"Plan1";#N/A,#N/A,FALSE,"Plan2"}</definedName>
    <definedName name="djfkhsdkjhf" localSheetId="14" hidden="1">{#N/A,#N/A,FALSE,"Plan1";#N/A,#N/A,FALSE,"Plan2"}</definedName>
    <definedName name="djfkhsdkjhf" localSheetId="22" hidden="1">{#N/A,#N/A,FALSE,"Plan1";#N/A,#N/A,FALSE,"Plan2"}</definedName>
    <definedName name="djfkhsdkjhf" hidden="1">{#N/A,#N/A,FALSE,"Plan1";#N/A,#N/A,FALSE,"Plan2"}</definedName>
    <definedName name="djfldjsgljslkjtg" localSheetId="16" hidden="1">{#N/A,#N/A,FALSE,"Plan1";#N/A,#N/A,FALSE,"Plan2"}</definedName>
    <definedName name="djfldjsgljslkjtg" localSheetId="3" hidden="1">{#N/A,#N/A,FALSE,"Plan1";#N/A,#N/A,FALSE,"Plan2"}</definedName>
    <definedName name="djfldjsgljslkjtg" localSheetId="21" hidden="1">{#N/A,#N/A,FALSE,"Plan1";#N/A,#N/A,FALSE,"Plan2"}</definedName>
    <definedName name="djfldjsgljslkjtg" localSheetId="20" hidden="1">{#N/A,#N/A,FALSE,"Plan1";#N/A,#N/A,FALSE,"Plan2"}</definedName>
    <definedName name="djfldjsgljslkjtg" localSheetId="5" hidden="1">{#N/A,#N/A,FALSE,"Plan1";#N/A,#N/A,FALSE,"Plan2"}</definedName>
    <definedName name="djfldjsgljslkjtg" localSheetId="13" hidden="1">{#N/A,#N/A,FALSE,"Plan1";#N/A,#N/A,FALSE,"Plan2"}</definedName>
    <definedName name="djfldjsgljslkjtg" localSheetId="10" hidden="1">{#N/A,#N/A,FALSE,"Plan1";#N/A,#N/A,FALSE,"Plan2"}</definedName>
    <definedName name="djfldjsgljslkjtg" localSheetId="7" hidden="1">{#N/A,#N/A,FALSE,"Plan1";#N/A,#N/A,FALSE,"Plan2"}</definedName>
    <definedName name="djfldjsgljslkjtg" localSheetId="28" hidden="1">{#N/A,#N/A,FALSE,"Plan1";#N/A,#N/A,FALSE,"Plan2"}</definedName>
    <definedName name="djfldjsgljslkjtg" localSheetId="6" hidden="1">{#N/A,#N/A,FALSE,"Plan1";#N/A,#N/A,FALSE,"Plan2"}</definedName>
    <definedName name="djfldjsgljslkjtg" localSheetId="0" hidden="1">{#N/A,#N/A,FALSE,"Plan1";#N/A,#N/A,FALSE,"Plan2"}</definedName>
    <definedName name="djfldjsgljslkjtg" localSheetId="14" hidden="1">{#N/A,#N/A,FALSE,"Plan1";#N/A,#N/A,FALSE,"Plan2"}</definedName>
    <definedName name="djfldjsgljslkjtg" localSheetId="22" hidden="1">{#N/A,#N/A,FALSE,"Plan1";#N/A,#N/A,FALSE,"Plan2"}</definedName>
    <definedName name="djfldjsgljslkjtg" hidden="1">{#N/A,#N/A,FALSE,"Plan1";#N/A,#N/A,FALSE,"Plan2"}</definedName>
    <definedName name="djflkdjgdth" localSheetId="16" hidden="1">{#N/A,#N/A,FALSE,"Plan1";#N/A,#N/A,FALSE,"Plan2"}</definedName>
    <definedName name="djflkdjgdth" localSheetId="3" hidden="1">{#N/A,#N/A,FALSE,"Plan1";#N/A,#N/A,FALSE,"Plan2"}</definedName>
    <definedName name="djflkdjgdth" localSheetId="21" hidden="1">{#N/A,#N/A,FALSE,"Plan1";#N/A,#N/A,FALSE,"Plan2"}</definedName>
    <definedName name="djflkdjgdth" localSheetId="20" hidden="1">{#N/A,#N/A,FALSE,"Plan1";#N/A,#N/A,FALSE,"Plan2"}</definedName>
    <definedName name="djflkdjgdth" localSheetId="5" hidden="1">{#N/A,#N/A,FALSE,"Plan1";#N/A,#N/A,FALSE,"Plan2"}</definedName>
    <definedName name="djflkdjgdth" localSheetId="13" hidden="1">{#N/A,#N/A,FALSE,"Plan1";#N/A,#N/A,FALSE,"Plan2"}</definedName>
    <definedName name="djflkdjgdth" localSheetId="10" hidden="1">{#N/A,#N/A,FALSE,"Plan1";#N/A,#N/A,FALSE,"Plan2"}</definedName>
    <definedName name="djflkdjgdth" localSheetId="7" hidden="1">{#N/A,#N/A,FALSE,"Plan1";#N/A,#N/A,FALSE,"Plan2"}</definedName>
    <definedName name="djflkdjgdth" localSheetId="28" hidden="1">{#N/A,#N/A,FALSE,"Plan1";#N/A,#N/A,FALSE,"Plan2"}</definedName>
    <definedName name="djflkdjgdth" localSheetId="6" hidden="1">{#N/A,#N/A,FALSE,"Plan1";#N/A,#N/A,FALSE,"Plan2"}</definedName>
    <definedName name="djflkdjgdth" localSheetId="0" hidden="1">{#N/A,#N/A,FALSE,"Plan1";#N/A,#N/A,FALSE,"Plan2"}</definedName>
    <definedName name="djflkdjgdth" localSheetId="14" hidden="1">{#N/A,#N/A,FALSE,"Plan1";#N/A,#N/A,FALSE,"Plan2"}</definedName>
    <definedName name="djflkdjgdth" localSheetId="22" hidden="1">{#N/A,#N/A,FALSE,"Plan1";#N/A,#N/A,FALSE,"Plan2"}</definedName>
    <definedName name="djflkdjgdth" hidden="1">{#N/A,#N/A,FALSE,"Plan1";#N/A,#N/A,FALSE,"Plan2"}</definedName>
    <definedName name="DJFLKDJGKTJYJT" localSheetId="16" hidden="1">{#N/A,#N/A,FALSE,"Plan1";#N/A,#N/A,FALSE,"Plan2"}</definedName>
    <definedName name="DJFLKDJGKTJYJT" localSheetId="3" hidden="1">{#N/A,#N/A,FALSE,"Plan1";#N/A,#N/A,FALSE,"Plan2"}</definedName>
    <definedName name="DJFLKDJGKTJYJT" localSheetId="21" hidden="1">{#N/A,#N/A,FALSE,"Plan1";#N/A,#N/A,FALSE,"Plan2"}</definedName>
    <definedName name="DJFLKDJGKTJYJT" localSheetId="20" hidden="1">{#N/A,#N/A,FALSE,"Plan1";#N/A,#N/A,FALSE,"Plan2"}</definedName>
    <definedName name="DJFLKDJGKTJYJT" localSheetId="5" hidden="1">{#N/A,#N/A,FALSE,"Plan1";#N/A,#N/A,FALSE,"Plan2"}</definedName>
    <definedName name="DJFLKDJGKTJYJT" localSheetId="13" hidden="1">{#N/A,#N/A,FALSE,"Plan1";#N/A,#N/A,FALSE,"Plan2"}</definedName>
    <definedName name="DJFLKDJGKTJYJT" localSheetId="10" hidden="1">{#N/A,#N/A,FALSE,"Plan1";#N/A,#N/A,FALSE,"Plan2"}</definedName>
    <definedName name="DJFLKDJGKTJYJT" localSheetId="7" hidden="1">{#N/A,#N/A,FALSE,"Plan1";#N/A,#N/A,FALSE,"Plan2"}</definedName>
    <definedName name="DJFLKDJGKTJYJT" localSheetId="28" hidden="1">{#N/A,#N/A,FALSE,"Plan1";#N/A,#N/A,FALSE,"Plan2"}</definedName>
    <definedName name="DJFLKDJGKTJYJT" localSheetId="6" hidden="1">{#N/A,#N/A,FALSE,"Plan1";#N/A,#N/A,FALSE,"Plan2"}</definedName>
    <definedName name="DJFLKDJGKTJYJT" localSheetId="0" hidden="1">{#N/A,#N/A,FALSE,"Plan1";#N/A,#N/A,FALSE,"Plan2"}</definedName>
    <definedName name="DJFLKDJGKTJYJT" localSheetId="14" hidden="1">{#N/A,#N/A,FALSE,"Plan1";#N/A,#N/A,FALSE,"Plan2"}</definedName>
    <definedName name="DJFLKDJGKTJYJT" localSheetId="22" hidden="1">{#N/A,#N/A,FALSE,"Plan1";#N/A,#N/A,FALSE,"Plan2"}</definedName>
    <definedName name="DJFLKDJGKTJYJT" hidden="1">{#N/A,#N/A,FALSE,"Plan1";#N/A,#N/A,FALSE,"Plan2"}</definedName>
    <definedName name="djgkfjgtiyty" localSheetId="16" hidden="1">{#N/A,#N/A,FALSE,"Plan1";#N/A,#N/A,FALSE,"Plan2"}</definedName>
    <definedName name="djgkfjgtiyty" localSheetId="3" hidden="1">{#N/A,#N/A,FALSE,"Plan1";#N/A,#N/A,FALSE,"Plan2"}</definedName>
    <definedName name="djgkfjgtiyty" localSheetId="21" hidden="1">{#N/A,#N/A,FALSE,"Plan1";#N/A,#N/A,FALSE,"Plan2"}</definedName>
    <definedName name="djgkfjgtiyty" localSheetId="20" hidden="1">{#N/A,#N/A,FALSE,"Plan1";#N/A,#N/A,FALSE,"Plan2"}</definedName>
    <definedName name="djgkfjgtiyty" localSheetId="5" hidden="1">{#N/A,#N/A,FALSE,"Plan1";#N/A,#N/A,FALSE,"Plan2"}</definedName>
    <definedName name="djgkfjgtiyty" localSheetId="13" hidden="1">{#N/A,#N/A,FALSE,"Plan1";#N/A,#N/A,FALSE,"Plan2"}</definedName>
    <definedName name="djgkfjgtiyty" localSheetId="10" hidden="1">{#N/A,#N/A,FALSE,"Plan1";#N/A,#N/A,FALSE,"Plan2"}</definedName>
    <definedName name="djgkfjgtiyty" localSheetId="7" hidden="1">{#N/A,#N/A,FALSE,"Plan1";#N/A,#N/A,FALSE,"Plan2"}</definedName>
    <definedName name="djgkfjgtiyty" localSheetId="28" hidden="1">{#N/A,#N/A,FALSE,"Plan1";#N/A,#N/A,FALSE,"Plan2"}</definedName>
    <definedName name="djgkfjgtiyty" localSheetId="6" hidden="1">{#N/A,#N/A,FALSE,"Plan1";#N/A,#N/A,FALSE,"Plan2"}</definedName>
    <definedName name="djgkfjgtiyty" localSheetId="0" hidden="1">{#N/A,#N/A,FALSE,"Plan1";#N/A,#N/A,FALSE,"Plan2"}</definedName>
    <definedName name="djgkfjgtiyty" localSheetId="14" hidden="1">{#N/A,#N/A,FALSE,"Plan1";#N/A,#N/A,FALSE,"Plan2"}</definedName>
    <definedName name="djgkfjgtiyty" localSheetId="22" hidden="1">{#N/A,#N/A,FALSE,"Plan1";#N/A,#N/A,FALSE,"Plan2"}</definedName>
    <definedName name="djgkfjgtiyty" hidden="1">{#N/A,#N/A,FALSE,"Plan1";#N/A,#N/A,FALSE,"Plan2"}</definedName>
    <definedName name="djrkehrjfhng" localSheetId="16" hidden="1">{#N/A,#N/A,FALSE,"Plan1";#N/A,#N/A,FALSE,"Plan2"}</definedName>
    <definedName name="djrkehrjfhng" localSheetId="3" hidden="1">{#N/A,#N/A,FALSE,"Plan1";#N/A,#N/A,FALSE,"Plan2"}</definedName>
    <definedName name="djrkehrjfhng" localSheetId="21" hidden="1">{#N/A,#N/A,FALSE,"Plan1";#N/A,#N/A,FALSE,"Plan2"}</definedName>
    <definedName name="djrkehrjfhng" localSheetId="20" hidden="1">{#N/A,#N/A,FALSE,"Plan1";#N/A,#N/A,FALSE,"Plan2"}</definedName>
    <definedName name="djrkehrjfhng" localSheetId="5" hidden="1">{#N/A,#N/A,FALSE,"Plan1";#N/A,#N/A,FALSE,"Plan2"}</definedName>
    <definedName name="djrkehrjfhng" localSheetId="13" hidden="1">{#N/A,#N/A,FALSE,"Plan1";#N/A,#N/A,FALSE,"Plan2"}</definedName>
    <definedName name="djrkehrjfhng" localSheetId="10" hidden="1">{#N/A,#N/A,FALSE,"Plan1";#N/A,#N/A,FALSE,"Plan2"}</definedName>
    <definedName name="djrkehrjfhng" localSheetId="7" hidden="1">{#N/A,#N/A,FALSE,"Plan1";#N/A,#N/A,FALSE,"Plan2"}</definedName>
    <definedName name="djrkehrjfhng" localSheetId="28" hidden="1">{#N/A,#N/A,FALSE,"Plan1";#N/A,#N/A,FALSE,"Plan2"}</definedName>
    <definedName name="djrkehrjfhng" localSheetId="6" hidden="1">{#N/A,#N/A,FALSE,"Plan1";#N/A,#N/A,FALSE,"Plan2"}</definedName>
    <definedName name="djrkehrjfhng" localSheetId="0" hidden="1">{#N/A,#N/A,FALSE,"Plan1";#N/A,#N/A,FALSE,"Plan2"}</definedName>
    <definedName name="djrkehrjfhng" localSheetId="14" hidden="1">{#N/A,#N/A,FALSE,"Plan1";#N/A,#N/A,FALSE,"Plan2"}</definedName>
    <definedName name="djrkehrjfhng" localSheetId="22" hidden="1">{#N/A,#N/A,FALSE,"Plan1";#N/A,#N/A,FALSE,"Plan2"}</definedName>
    <definedName name="djrkehrjfhng" hidden="1">{#N/A,#N/A,FALSE,"Plan1";#N/A,#N/A,FALSE,"Plan2"}</definedName>
    <definedName name="djswfr" localSheetId="16" hidden="1">#REF!</definedName>
    <definedName name="djswfr" localSheetId="3" hidden="1">#REF!</definedName>
    <definedName name="djswfr" localSheetId="5" hidden="1">#REF!</definedName>
    <definedName name="djswfr" localSheetId="10" hidden="1">#REF!</definedName>
    <definedName name="djswfr" localSheetId="6" hidden="1">#REF!</definedName>
    <definedName name="djswfr" localSheetId="0" hidden="1">#REF!</definedName>
    <definedName name="djswfr" hidden="1">#REF!</definedName>
    <definedName name="djtkjldfr" localSheetId="16" hidden="1">{#N/A,#N/A,FALSE,"Plan1";#N/A,#N/A,FALSE,"Plan2"}</definedName>
    <definedName name="djtkjldfr" localSheetId="3" hidden="1">{#N/A,#N/A,FALSE,"Plan1";#N/A,#N/A,FALSE,"Plan2"}</definedName>
    <definedName name="djtkjldfr" localSheetId="21" hidden="1">{#N/A,#N/A,FALSE,"Plan1";#N/A,#N/A,FALSE,"Plan2"}</definedName>
    <definedName name="djtkjldfr" localSheetId="20" hidden="1">{#N/A,#N/A,FALSE,"Plan1";#N/A,#N/A,FALSE,"Plan2"}</definedName>
    <definedName name="djtkjldfr" localSheetId="5" hidden="1">{#N/A,#N/A,FALSE,"Plan1";#N/A,#N/A,FALSE,"Plan2"}</definedName>
    <definedName name="djtkjldfr" localSheetId="13" hidden="1">{#N/A,#N/A,FALSE,"Plan1";#N/A,#N/A,FALSE,"Plan2"}</definedName>
    <definedName name="djtkjldfr" localSheetId="10" hidden="1">{#N/A,#N/A,FALSE,"Plan1";#N/A,#N/A,FALSE,"Plan2"}</definedName>
    <definedName name="djtkjldfr" localSheetId="7" hidden="1">{#N/A,#N/A,FALSE,"Plan1";#N/A,#N/A,FALSE,"Plan2"}</definedName>
    <definedName name="djtkjldfr" localSheetId="28" hidden="1">{#N/A,#N/A,FALSE,"Plan1";#N/A,#N/A,FALSE,"Plan2"}</definedName>
    <definedName name="djtkjldfr" localSheetId="6" hidden="1">{#N/A,#N/A,FALSE,"Plan1";#N/A,#N/A,FALSE,"Plan2"}</definedName>
    <definedName name="djtkjldfr" localSheetId="0" hidden="1">{#N/A,#N/A,FALSE,"Plan1";#N/A,#N/A,FALSE,"Plan2"}</definedName>
    <definedName name="djtkjldfr" localSheetId="14" hidden="1">{#N/A,#N/A,FALSE,"Plan1";#N/A,#N/A,FALSE,"Plan2"}</definedName>
    <definedName name="djtkjldfr" localSheetId="22" hidden="1">{#N/A,#N/A,FALSE,"Plan1";#N/A,#N/A,FALSE,"Plan2"}</definedName>
    <definedName name="djtkjldfr" hidden="1">{#N/A,#N/A,FALSE,"Plan1";#N/A,#N/A,FALSE,"Plan2"}</definedName>
    <definedName name="DJXDLFGDFG" localSheetId="16" hidden="1">{#N/A,#N/A,FALSE,"Plan1";#N/A,#N/A,FALSE,"Plan2"}</definedName>
    <definedName name="DJXDLFGDFG" localSheetId="3" hidden="1">{#N/A,#N/A,FALSE,"Plan1";#N/A,#N/A,FALSE,"Plan2"}</definedName>
    <definedName name="DJXDLFGDFG" localSheetId="21" hidden="1">{#N/A,#N/A,FALSE,"Plan1";#N/A,#N/A,FALSE,"Plan2"}</definedName>
    <definedName name="DJXDLFGDFG" localSheetId="20" hidden="1">{#N/A,#N/A,FALSE,"Plan1";#N/A,#N/A,FALSE,"Plan2"}</definedName>
    <definedName name="DJXDLFGDFG" localSheetId="5" hidden="1">{#N/A,#N/A,FALSE,"Plan1";#N/A,#N/A,FALSE,"Plan2"}</definedName>
    <definedName name="DJXDLFGDFG" localSheetId="13" hidden="1">{#N/A,#N/A,FALSE,"Plan1";#N/A,#N/A,FALSE,"Plan2"}</definedName>
    <definedName name="DJXDLFGDFG" localSheetId="10" hidden="1">{#N/A,#N/A,FALSE,"Plan1";#N/A,#N/A,FALSE,"Plan2"}</definedName>
    <definedName name="DJXDLFGDFG" localSheetId="7" hidden="1">{#N/A,#N/A,FALSE,"Plan1";#N/A,#N/A,FALSE,"Plan2"}</definedName>
    <definedName name="DJXDLFGDFG" localSheetId="28" hidden="1">{#N/A,#N/A,FALSE,"Plan1";#N/A,#N/A,FALSE,"Plan2"}</definedName>
    <definedName name="DJXDLFGDFG" localSheetId="6" hidden="1">{#N/A,#N/A,FALSE,"Plan1";#N/A,#N/A,FALSE,"Plan2"}</definedName>
    <definedName name="DJXDLFGDFG" localSheetId="0" hidden="1">{#N/A,#N/A,FALSE,"Plan1";#N/A,#N/A,FALSE,"Plan2"}</definedName>
    <definedName name="DJXDLFGDFG" localSheetId="14" hidden="1">{#N/A,#N/A,FALSE,"Plan1";#N/A,#N/A,FALSE,"Plan2"}</definedName>
    <definedName name="DJXDLFGDFG" localSheetId="22" hidden="1">{#N/A,#N/A,FALSE,"Plan1";#N/A,#N/A,FALSE,"Plan2"}</definedName>
    <definedName name="DJXDLFGDFG" hidden="1">{#N/A,#N/A,FALSE,"Plan1";#N/A,#N/A,FALSE,"Plan2"}</definedName>
    <definedName name="dkdkdkdkd" localSheetId="16" hidden="1">{#N/A,#N/A,FALSE,"명세표"}</definedName>
    <definedName name="dkdkdkdkd" localSheetId="3" hidden="1">{#N/A,#N/A,FALSE,"명세표"}</definedName>
    <definedName name="dkdkdkdkd" localSheetId="21" hidden="1">{#N/A,#N/A,FALSE,"명세표"}</definedName>
    <definedName name="dkdkdkdkd" localSheetId="20" hidden="1">{#N/A,#N/A,FALSE,"명세표"}</definedName>
    <definedName name="dkdkdkdkd" localSheetId="5" hidden="1">{#N/A,#N/A,FALSE,"명세표"}</definedName>
    <definedName name="dkdkdkdkd" localSheetId="13" hidden="1">{#N/A,#N/A,FALSE,"명세표"}</definedName>
    <definedName name="dkdkdkdkd" localSheetId="10" hidden="1">{#N/A,#N/A,FALSE,"명세표"}</definedName>
    <definedName name="dkdkdkdkd" localSheetId="7" hidden="1">{#N/A,#N/A,FALSE,"명세표"}</definedName>
    <definedName name="dkdkdkdkd" localSheetId="28" hidden="1">{#N/A,#N/A,FALSE,"명세표"}</definedName>
    <definedName name="dkdkdkdkd" localSheetId="6" hidden="1">{#N/A,#N/A,FALSE,"명세표"}</definedName>
    <definedName name="dkdkdkdkd" localSheetId="0" hidden="1">{#N/A,#N/A,FALSE,"명세표"}</definedName>
    <definedName name="dkdkdkdkd" localSheetId="14" hidden="1">{#N/A,#N/A,FALSE,"명세표"}</definedName>
    <definedName name="dkdkdkdkd" localSheetId="22" hidden="1">{#N/A,#N/A,FALSE,"명세표"}</definedName>
    <definedName name="dkdkdkdkd" hidden="1">{#N/A,#N/A,FALSE,"명세표"}</definedName>
    <definedName name="dkfhskgf" localSheetId="16" hidden="1">{#N/A,#N/A,FALSE,"Plan1";#N/A,#N/A,FALSE,"Plan2"}</definedName>
    <definedName name="dkfhskgf" localSheetId="3" hidden="1">{#N/A,#N/A,FALSE,"Plan1";#N/A,#N/A,FALSE,"Plan2"}</definedName>
    <definedName name="dkfhskgf" localSheetId="21" hidden="1">{#N/A,#N/A,FALSE,"Plan1";#N/A,#N/A,FALSE,"Plan2"}</definedName>
    <definedName name="dkfhskgf" localSheetId="20" hidden="1">{#N/A,#N/A,FALSE,"Plan1";#N/A,#N/A,FALSE,"Plan2"}</definedName>
    <definedName name="dkfhskgf" localSheetId="5" hidden="1">{#N/A,#N/A,FALSE,"Plan1";#N/A,#N/A,FALSE,"Plan2"}</definedName>
    <definedName name="dkfhskgf" localSheetId="13" hidden="1">{#N/A,#N/A,FALSE,"Plan1";#N/A,#N/A,FALSE,"Plan2"}</definedName>
    <definedName name="dkfhskgf" localSheetId="10" hidden="1">{#N/A,#N/A,FALSE,"Plan1";#N/A,#N/A,FALSE,"Plan2"}</definedName>
    <definedName name="dkfhskgf" localSheetId="7" hidden="1">{#N/A,#N/A,FALSE,"Plan1";#N/A,#N/A,FALSE,"Plan2"}</definedName>
    <definedName name="dkfhskgf" localSheetId="28" hidden="1">{#N/A,#N/A,FALSE,"Plan1";#N/A,#N/A,FALSE,"Plan2"}</definedName>
    <definedName name="dkfhskgf" localSheetId="6" hidden="1">{#N/A,#N/A,FALSE,"Plan1";#N/A,#N/A,FALSE,"Plan2"}</definedName>
    <definedName name="dkfhskgf" localSheetId="0" hidden="1">{#N/A,#N/A,FALSE,"Plan1";#N/A,#N/A,FALSE,"Plan2"}</definedName>
    <definedName name="dkfhskgf" localSheetId="14" hidden="1">{#N/A,#N/A,FALSE,"Plan1";#N/A,#N/A,FALSE,"Plan2"}</definedName>
    <definedName name="dkfhskgf" localSheetId="22" hidden="1">{#N/A,#N/A,FALSE,"Plan1";#N/A,#N/A,FALSE,"Plan2"}</definedName>
    <definedName name="dkfhskgf" hidden="1">{#N/A,#N/A,FALSE,"Plan1";#N/A,#N/A,FALSE,"Plan2"}</definedName>
    <definedName name="dkjfk" localSheetId="16" hidden="1">{#N/A,#N/A,FALSE,"Plan1";#N/A,#N/A,FALSE,"Plan2"}</definedName>
    <definedName name="dkjfk" localSheetId="3" hidden="1">{#N/A,#N/A,FALSE,"Plan1";#N/A,#N/A,FALSE,"Plan2"}</definedName>
    <definedName name="dkjfk" localSheetId="21" hidden="1">{#N/A,#N/A,FALSE,"Plan1";#N/A,#N/A,FALSE,"Plan2"}</definedName>
    <definedName name="dkjfk" localSheetId="20" hidden="1">{#N/A,#N/A,FALSE,"Plan1";#N/A,#N/A,FALSE,"Plan2"}</definedName>
    <definedName name="dkjfk" localSheetId="5" hidden="1">{#N/A,#N/A,FALSE,"Plan1";#N/A,#N/A,FALSE,"Plan2"}</definedName>
    <definedName name="dkjfk" localSheetId="13" hidden="1">{#N/A,#N/A,FALSE,"Plan1";#N/A,#N/A,FALSE,"Plan2"}</definedName>
    <definedName name="dkjfk" localSheetId="10" hidden="1">{#N/A,#N/A,FALSE,"Plan1";#N/A,#N/A,FALSE,"Plan2"}</definedName>
    <definedName name="dkjfk" localSheetId="7" hidden="1">{#N/A,#N/A,FALSE,"Plan1";#N/A,#N/A,FALSE,"Plan2"}</definedName>
    <definedName name="dkjfk" localSheetId="28" hidden="1">{#N/A,#N/A,FALSE,"Plan1";#N/A,#N/A,FALSE,"Plan2"}</definedName>
    <definedName name="dkjfk" localSheetId="6" hidden="1">{#N/A,#N/A,FALSE,"Plan1";#N/A,#N/A,FALSE,"Plan2"}</definedName>
    <definedName name="dkjfk" localSheetId="0" hidden="1">{#N/A,#N/A,FALSE,"Plan1";#N/A,#N/A,FALSE,"Plan2"}</definedName>
    <definedName name="dkjfk" localSheetId="14" hidden="1">{#N/A,#N/A,FALSE,"Plan1";#N/A,#N/A,FALSE,"Plan2"}</definedName>
    <definedName name="dkjfk" localSheetId="22" hidden="1">{#N/A,#N/A,FALSE,"Plan1";#N/A,#N/A,FALSE,"Plan2"}</definedName>
    <definedName name="dkjfk" hidden="1">{#N/A,#N/A,FALSE,"Plan1";#N/A,#N/A,FALSE,"Plan2"}</definedName>
    <definedName name="DKLD" localSheetId="16" hidden="1">{#N/A,#N/A,FALSE,"Plan1";#N/A,#N/A,FALSE,"Plan2"}</definedName>
    <definedName name="DKLD" localSheetId="3" hidden="1">{#N/A,#N/A,FALSE,"Plan1";#N/A,#N/A,FALSE,"Plan2"}</definedName>
    <definedName name="DKLD" localSheetId="21" hidden="1">{#N/A,#N/A,FALSE,"Plan1";#N/A,#N/A,FALSE,"Plan2"}</definedName>
    <definedName name="DKLD" localSheetId="20" hidden="1">{#N/A,#N/A,FALSE,"Plan1";#N/A,#N/A,FALSE,"Plan2"}</definedName>
    <definedName name="DKLD" localSheetId="5" hidden="1">{#N/A,#N/A,FALSE,"Plan1";#N/A,#N/A,FALSE,"Plan2"}</definedName>
    <definedName name="DKLD" localSheetId="13" hidden="1">{#N/A,#N/A,FALSE,"Plan1";#N/A,#N/A,FALSE,"Plan2"}</definedName>
    <definedName name="DKLD" localSheetId="10" hidden="1">{#N/A,#N/A,FALSE,"Plan1";#N/A,#N/A,FALSE,"Plan2"}</definedName>
    <definedName name="DKLD" localSheetId="7" hidden="1">{#N/A,#N/A,FALSE,"Plan1";#N/A,#N/A,FALSE,"Plan2"}</definedName>
    <definedName name="DKLD" localSheetId="28" hidden="1">{#N/A,#N/A,FALSE,"Plan1";#N/A,#N/A,FALSE,"Plan2"}</definedName>
    <definedName name="DKLD" localSheetId="6" hidden="1">{#N/A,#N/A,FALSE,"Plan1";#N/A,#N/A,FALSE,"Plan2"}</definedName>
    <definedName name="DKLD" localSheetId="0" hidden="1">{#N/A,#N/A,FALSE,"Plan1";#N/A,#N/A,FALSE,"Plan2"}</definedName>
    <definedName name="DKLD" localSheetId="14" hidden="1">{#N/A,#N/A,FALSE,"Plan1";#N/A,#N/A,FALSE,"Plan2"}</definedName>
    <definedName name="DKLD" localSheetId="22" hidden="1">{#N/A,#N/A,FALSE,"Plan1";#N/A,#N/A,FALSE,"Plan2"}</definedName>
    <definedName name="DKLD" hidden="1">{#N/A,#N/A,FALSE,"Plan1";#N/A,#N/A,FALSE,"Plan2"}</definedName>
    <definedName name="DKLFJDKFD" localSheetId="16" hidden="1">{#N/A,#N/A,FALSE,"Plan1";#N/A,#N/A,FALSE,"Plan2"}</definedName>
    <definedName name="DKLFJDKFD" localSheetId="3" hidden="1">{#N/A,#N/A,FALSE,"Plan1";#N/A,#N/A,FALSE,"Plan2"}</definedName>
    <definedName name="DKLFJDKFD" localSheetId="21" hidden="1">{#N/A,#N/A,FALSE,"Plan1";#N/A,#N/A,FALSE,"Plan2"}</definedName>
    <definedName name="DKLFJDKFD" localSheetId="20" hidden="1">{#N/A,#N/A,FALSE,"Plan1";#N/A,#N/A,FALSE,"Plan2"}</definedName>
    <definedName name="DKLFJDKFD" localSheetId="5" hidden="1">{#N/A,#N/A,FALSE,"Plan1";#N/A,#N/A,FALSE,"Plan2"}</definedName>
    <definedName name="DKLFJDKFD" localSheetId="13" hidden="1">{#N/A,#N/A,FALSE,"Plan1";#N/A,#N/A,FALSE,"Plan2"}</definedName>
    <definedName name="DKLFJDKFD" localSheetId="10" hidden="1">{#N/A,#N/A,FALSE,"Plan1";#N/A,#N/A,FALSE,"Plan2"}</definedName>
    <definedName name="DKLFJDKFD" localSheetId="7" hidden="1">{#N/A,#N/A,FALSE,"Plan1";#N/A,#N/A,FALSE,"Plan2"}</definedName>
    <definedName name="DKLFJDKFD" localSheetId="28" hidden="1">{#N/A,#N/A,FALSE,"Plan1";#N/A,#N/A,FALSE,"Plan2"}</definedName>
    <definedName name="DKLFJDKFD" localSheetId="6" hidden="1">{#N/A,#N/A,FALSE,"Plan1";#N/A,#N/A,FALSE,"Plan2"}</definedName>
    <definedName name="DKLFJDKFD" localSheetId="0" hidden="1">{#N/A,#N/A,FALSE,"Plan1";#N/A,#N/A,FALSE,"Plan2"}</definedName>
    <definedName name="DKLFJDKFD" localSheetId="14" hidden="1">{#N/A,#N/A,FALSE,"Plan1";#N/A,#N/A,FALSE,"Plan2"}</definedName>
    <definedName name="DKLFJDKFD" localSheetId="22" hidden="1">{#N/A,#N/A,FALSE,"Plan1";#N/A,#N/A,FALSE,"Plan2"}</definedName>
    <definedName name="DKLFJDKFD" hidden="1">{#N/A,#N/A,FALSE,"Plan1";#N/A,#N/A,FALSE,"Plan2"}</definedName>
    <definedName name="dklfjgirtgid" localSheetId="16" hidden="1">{#N/A,#N/A,FALSE,"Plan1";#N/A,#N/A,FALSE,"Plan2"}</definedName>
    <definedName name="dklfjgirtgid" localSheetId="3" hidden="1">{#N/A,#N/A,FALSE,"Plan1";#N/A,#N/A,FALSE,"Plan2"}</definedName>
    <definedName name="dklfjgirtgid" localSheetId="21" hidden="1">{#N/A,#N/A,FALSE,"Plan1";#N/A,#N/A,FALSE,"Plan2"}</definedName>
    <definedName name="dklfjgirtgid" localSheetId="20" hidden="1">{#N/A,#N/A,FALSE,"Plan1";#N/A,#N/A,FALSE,"Plan2"}</definedName>
    <definedName name="dklfjgirtgid" localSheetId="5" hidden="1">{#N/A,#N/A,FALSE,"Plan1";#N/A,#N/A,FALSE,"Plan2"}</definedName>
    <definedName name="dklfjgirtgid" localSheetId="13" hidden="1">{#N/A,#N/A,FALSE,"Plan1";#N/A,#N/A,FALSE,"Plan2"}</definedName>
    <definedName name="dklfjgirtgid" localSheetId="10" hidden="1">{#N/A,#N/A,FALSE,"Plan1";#N/A,#N/A,FALSE,"Plan2"}</definedName>
    <definedName name="dklfjgirtgid" localSheetId="7" hidden="1">{#N/A,#N/A,FALSE,"Plan1";#N/A,#N/A,FALSE,"Plan2"}</definedName>
    <definedName name="dklfjgirtgid" localSheetId="28" hidden="1">{#N/A,#N/A,FALSE,"Plan1";#N/A,#N/A,FALSE,"Plan2"}</definedName>
    <definedName name="dklfjgirtgid" localSheetId="6" hidden="1">{#N/A,#N/A,FALSE,"Plan1";#N/A,#N/A,FALSE,"Plan2"}</definedName>
    <definedName name="dklfjgirtgid" localSheetId="0" hidden="1">{#N/A,#N/A,FALSE,"Plan1";#N/A,#N/A,FALSE,"Plan2"}</definedName>
    <definedName name="dklfjgirtgid" localSheetId="14" hidden="1">{#N/A,#N/A,FALSE,"Plan1";#N/A,#N/A,FALSE,"Plan2"}</definedName>
    <definedName name="dklfjgirtgid" localSheetId="22" hidden="1">{#N/A,#N/A,FALSE,"Plan1";#N/A,#N/A,FALSE,"Plan2"}</definedName>
    <definedName name="dklfjgirtgid" hidden="1">{#N/A,#N/A,FALSE,"Plan1";#N/A,#N/A,FALSE,"Plan2"}</definedName>
    <definedName name="dklfm"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hidden="1">{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 localSheetId="16" hidden="1">{#N/A,#N/A,FALSE,"Plan1";#N/A,#N/A,FALSE,"Plan2"}</definedName>
    <definedName name="dmbfmndbmtrhed" localSheetId="3" hidden="1">{#N/A,#N/A,FALSE,"Plan1";#N/A,#N/A,FALSE,"Plan2"}</definedName>
    <definedName name="dmbfmndbmtrhed" localSheetId="21" hidden="1">{#N/A,#N/A,FALSE,"Plan1";#N/A,#N/A,FALSE,"Plan2"}</definedName>
    <definedName name="dmbfmndbmtrhed" localSheetId="20" hidden="1">{#N/A,#N/A,FALSE,"Plan1";#N/A,#N/A,FALSE,"Plan2"}</definedName>
    <definedName name="dmbfmndbmtrhed" localSheetId="5" hidden="1">{#N/A,#N/A,FALSE,"Plan1";#N/A,#N/A,FALSE,"Plan2"}</definedName>
    <definedName name="dmbfmndbmtrhed" localSheetId="13" hidden="1">{#N/A,#N/A,FALSE,"Plan1";#N/A,#N/A,FALSE,"Plan2"}</definedName>
    <definedName name="dmbfmndbmtrhed" localSheetId="10" hidden="1">{#N/A,#N/A,FALSE,"Plan1";#N/A,#N/A,FALSE,"Plan2"}</definedName>
    <definedName name="dmbfmndbmtrhed" localSheetId="7" hidden="1">{#N/A,#N/A,FALSE,"Plan1";#N/A,#N/A,FALSE,"Plan2"}</definedName>
    <definedName name="dmbfmndbmtrhed" localSheetId="28" hidden="1">{#N/A,#N/A,FALSE,"Plan1";#N/A,#N/A,FALSE,"Plan2"}</definedName>
    <definedName name="dmbfmndbmtrhed" localSheetId="6" hidden="1">{#N/A,#N/A,FALSE,"Plan1";#N/A,#N/A,FALSE,"Plan2"}</definedName>
    <definedName name="dmbfmndbmtrhed" localSheetId="0" hidden="1">{#N/A,#N/A,FALSE,"Plan1";#N/A,#N/A,FALSE,"Plan2"}</definedName>
    <definedName name="dmbfmndbmtrhed" localSheetId="14" hidden="1">{#N/A,#N/A,FALSE,"Plan1";#N/A,#N/A,FALSE,"Plan2"}</definedName>
    <definedName name="dmbfmndbmtrhed" localSheetId="22" hidden="1">{#N/A,#N/A,FALSE,"Plan1";#N/A,#N/A,FALSE,"Plan2"}</definedName>
    <definedName name="dmbfmndbmtrhed" hidden="1">{#N/A,#N/A,FALSE,"Plan1";#N/A,#N/A,FALSE,"Plan2"}</definedName>
    <definedName name="DNFJKDHTKRE" localSheetId="16" hidden="1">{#N/A,#N/A,FALSE,"Plan1";#N/A,#N/A,FALSE,"Plan2"}</definedName>
    <definedName name="DNFJKDHTKRE" localSheetId="3" hidden="1">{#N/A,#N/A,FALSE,"Plan1";#N/A,#N/A,FALSE,"Plan2"}</definedName>
    <definedName name="DNFJKDHTKRE" localSheetId="21" hidden="1">{#N/A,#N/A,FALSE,"Plan1";#N/A,#N/A,FALSE,"Plan2"}</definedName>
    <definedName name="DNFJKDHTKRE" localSheetId="20" hidden="1">{#N/A,#N/A,FALSE,"Plan1";#N/A,#N/A,FALSE,"Plan2"}</definedName>
    <definedName name="DNFJKDHTKRE" localSheetId="5" hidden="1">{#N/A,#N/A,FALSE,"Plan1";#N/A,#N/A,FALSE,"Plan2"}</definedName>
    <definedName name="DNFJKDHTKRE" localSheetId="13" hidden="1">{#N/A,#N/A,FALSE,"Plan1";#N/A,#N/A,FALSE,"Plan2"}</definedName>
    <definedName name="DNFJKDHTKRE" localSheetId="10" hidden="1">{#N/A,#N/A,FALSE,"Plan1";#N/A,#N/A,FALSE,"Plan2"}</definedName>
    <definedName name="DNFJKDHTKRE" localSheetId="7" hidden="1">{#N/A,#N/A,FALSE,"Plan1";#N/A,#N/A,FALSE,"Plan2"}</definedName>
    <definedName name="DNFJKDHTKRE" localSheetId="28" hidden="1">{#N/A,#N/A,FALSE,"Plan1";#N/A,#N/A,FALSE,"Plan2"}</definedName>
    <definedName name="DNFJKDHTKRE" localSheetId="6" hidden="1">{#N/A,#N/A,FALSE,"Plan1";#N/A,#N/A,FALSE,"Plan2"}</definedName>
    <definedName name="DNFJKDHTKRE" localSheetId="0" hidden="1">{#N/A,#N/A,FALSE,"Plan1";#N/A,#N/A,FALSE,"Plan2"}</definedName>
    <definedName name="DNFJKDHTKRE" localSheetId="14" hidden="1">{#N/A,#N/A,FALSE,"Plan1";#N/A,#N/A,FALSE,"Plan2"}</definedName>
    <definedName name="DNFJKDHTKRE" localSheetId="22" hidden="1">{#N/A,#N/A,FALSE,"Plan1";#N/A,#N/A,FALSE,"Plan2"}</definedName>
    <definedName name="DNFJKDHTKRE" hidden="1">{#N/A,#N/A,FALSE,"Plan1";#N/A,#N/A,FALSE,"Plan2"}</definedName>
    <definedName name="dng" localSheetId="16" hidden="1">{#N/A,#N/A,FALSE,"GERAL";#N/A,#N/A,FALSE,"012-96";#N/A,#N/A,FALSE,"018-96";#N/A,#N/A,FALSE,"027-96";#N/A,#N/A,FALSE,"059-96";#N/A,#N/A,FALSE,"076-96";#N/A,#N/A,FALSE,"019-97";#N/A,#N/A,FALSE,"021-97";#N/A,#N/A,FALSE,"022-97";#N/A,#N/A,FALSE,"028-97"}</definedName>
    <definedName name="dng" localSheetId="3" hidden="1">{#N/A,#N/A,FALSE,"GERAL";#N/A,#N/A,FALSE,"012-96";#N/A,#N/A,FALSE,"018-96";#N/A,#N/A,FALSE,"027-96";#N/A,#N/A,FALSE,"059-96";#N/A,#N/A,FALSE,"076-96";#N/A,#N/A,FALSE,"019-97";#N/A,#N/A,FALSE,"021-97";#N/A,#N/A,FALSE,"022-97";#N/A,#N/A,FALSE,"028-97"}</definedName>
    <definedName name="dng" localSheetId="21" hidden="1">{#N/A,#N/A,FALSE,"GERAL";#N/A,#N/A,FALSE,"012-96";#N/A,#N/A,FALSE,"018-96";#N/A,#N/A,FALSE,"027-96";#N/A,#N/A,FALSE,"059-96";#N/A,#N/A,FALSE,"076-96";#N/A,#N/A,FALSE,"019-97";#N/A,#N/A,FALSE,"021-97";#N/A,#N/A,FALSE,"022-97";#N/A,#N/A,FALSE,"028-97"}</definedName>
    <definedName name="dng" localSheetId="20" hidden="1">{#N/A,#N/A,FALSE,"GERAL";#N/A,#N/A,FALSE,"012-96";#N/A,#N/A,FALSE,"018-96";#N/A,#N/A,FALSE,"027-96";#N/A,#N/A,FALSE,"059-96";#N/A,#N/A,FALSE,"076-96";#N/A,#N/A,FALSE,"019-97";#N/A,#N/A,FALSE,"021-97";#N/A,#N/A,FALSE,"022-97";#N/A,#N/A,FALSE,"028-97"}</definedName>
    <definedName name="dng" localSheetId="5" hidden="1">{#N/A,#N/A,FALSE,"GERAL";#N/A,#N/A,FALSE,"012-96";#N/A,#N/A,FALSE,"018-96";#N/A,#N/A,FALSE,"027-96";#N/A,#N/A,FALSE,"059-96";#N/A,#N/A,FALSE,"076-96";#N/A,#N/A,FALSE,"019-97";#N/A,#N/A,FALSE,"021-97";#N/A,#N/A,FALSE,"022-97";#N/A,#N/A,FALSE,"028-97"}</definedName>
    <definedName name="dng" localSheetId="13" hidden="1">{#N/A,#N/A,FALSE,"GERAL";#N/A,#N/A,FALSE,"012-96";#N/A,#N/A,FALSE,"018-96";#N/A,#N/A,FALSE,"027-96";#N/A,#N/A,FALSE,"059-96";#N/A,#N/A,FALSE,"076-96";#N/A,#N/A,FALSE,"019-97";#N/A,#N/A,FALSE,"021-97";#N/A,#N/A,FALSE,"022-97";#N/A,#N/A,FALSE,"028-97"}</definedName>
    <definedName name="dng" localSheetId="10" hidden="1">{#N/A,#N/A,FALSE,"GERAL";#N/A,#N/A,FALSE,"012-96";#N/A,#N/A,FALSE,"018-96";#N/A,#N/A,FALSE,"027-96";#N/A,#N/A,FALSE,"059-96";#N/A,#N/A,FALSE,"076-96";#N/A,#N/A,FALSE,"019-97";#N/A,#N/A,FALSE,"021-97";#N/A,#N/A,FALSE,"022-97";#N/A,#N/A,FALSE,"028-97"}</definedName>
    <definedName name="dng" localSheetId="7" hidden="1">{#N/A,#N/A,FALSE,"GERAL";#N/A,#N/A,FALSE,"012-96";#N/A,#N/A,FALSE,"018-96";#N/A,#N/A,FALSE,"027-96";#N/A,#N/A,FALSE,"059-96";#N/A,#N/A,FALSE,"076-96";#N/A,#N/A,FALSE,"019-97";#N/A,#N/A,FALSE,"021-97";#N/A,#N/A,FALSE,"022-97";#N/A,#N/A,FALSE,"028-97"}</definedName>
    <definedName name="dng" localSheetId="28" hidden="1">{#N/A,#N/A,FALSE,"GERAL";#N/A,#N/A,FALSE,"012-96";#N/A,#N/A,FALSE,"018-96";#N/A,#N/A,FALSE,"027-96";#N/A,#N/A,FALSE,"059-96";#N/A,#N/A,FALSE,"076-96";#N/A,#N/A,FALSE,"019-97";#N/A,#N/A,FALSE,"021-97";#N/A,#N/A,FALSE,"022-97";#N/A,#N/A,FALSE,"028-97"}</definedName>
    <definedName name="dng" localSheetId="6" hidden="1">{#N/A,#N/A,FALSE,"GERAL";#N/A,#N/A,FALSE,"012-96";#N/A,#N/A,FALSE,"018-96";#N/A,#N/A,FALSE,"027-96";#N/A,#N/A,FALSE,"059-96";#N/A,#N/A,FALSE,"076-96";#N/A,#N/A,FALSE,"019-97";#N/A,#N/A,FALSE,"021-97";#N/A,#N/A,FALSE,"022-97";#N/A,#N/A,FALSE,"028-97"}</definedName>
    <definedName name="dng" localSheetId="0" hidden="1">{#N/A,#N/A,FALSE,"GERAL";#N/A,#N/A,FALSE,"012-96";#N/A,#N/A,FALSE,"018-96";#N/A,#N/A,FALSE,"027-96";#N/A,#N/A,FALSE,"059-96";#N/A,#N/A,FALSE,"076-96";#N/A,#N/A,FALSE,"019-97";#N/A,#N/A,FALSE,"021-97";#N/A,#N/A,FALSE,"022-97";#N/A,#N/A,FALSE,"028-97"}</definedName>
    <definedName name="dng" localSheetId="14" hidden="1">{#N/A,#N/A,FALSE,"GERAL";#N/A,#N/A,FALSE,"012-96";#N/A,#N/A,FALSE,"018-96";#N/A,#N/A,FALSE,"027-96";#N/A,#N/A,FALSE,"059-96";#N/A,#N/A,FALSE,"076-96";#N/A,#N/A,FALSE,"019-97";#N/A,#N/A,FALSE,"021-97";#N/A,#N/A,FALSE,"022-97";#N/A,#N/A,FALSE,"028-97"}</definedName>
    <definedName name="dng" localSheetId="22" hidden="1">{#N/A,#N/A,FALSE,"GERAL";#N/A,#N/A,FALSE,"012-96";#N/A,#N/A,FALSE,"018-96";#N/A,#N/A,FALSE,"027-96";#N/A,#N/A,FALSE,"059-96";#N/A,#N/A,FALSE,"076-96";#N/A,#N/A,FALSE,"019-97";#N/A,#N/A,FALSE,"021-97";#N/A,#N/A,FALSE,"022-97";#N/A,#N/A,FALSE,"028-97"}</definedName>
    <definedName name="dng" hidden="1">{#N/A,#N/A,FALSE,"GERAL";#N/A,#N/A,FALSE,"012-96";#N/A,#N/A,FALSE,"018-96";#N/A,#N/A,FALSE,"027-96";#N/A,#N/A,FALSE,"059-96";#N/A,#N/A,FALSE,"076-96";#N/A,#N/A,FALSE,"019-97";#N/A,#N/A,FALSE,"021-97";#N/A,#N/A,FALSE,"022-97";#N/A,#N/A,FALSE,"028-97"}</definedName>
    <definedName name="DOCUMENT" localSheetId="3">#REF!</definedName>
    <definedName name="DOCUMENT" localSheetId="10">#REF!</definedName>
    <definedName name="DOCUMENT" localSheetId="6">#REF!</definedName>
    <definedName name="DOCUMENT">#REF!</definedName>
    <definedName name="DOIS" localSheetId="3">#REF!</definedName>
    <definedName name="DOIS" localSheetId="10">#REF!</definedName>
    <definedName name="DOIS" localSheetId="6">#REF!</definedName>
    <definedName name="DOIS" localSheetId="30">#REF!</definedName>
    <definedName name="DOIS">#REF!</definedName>
    <definedName name="dolar" localSheetId="3">#REF!</definedName>
    <definedName name="dolar" localSheetId="10">#REF!</definedName>
    <definedName name="dolar" localSheetId="6">#REF!</definedName>
    <definedName name="dolar">#REF!</definedName>
    <definedName name="dolar_dez" localSheetId="3">#REF!</definedName>
    <definedName name="dolar_dez" localSheetId="10">#REF!</definedName>
    <definedName name="dolar_dez" localSheetId="6">#REF!</definedName>
    <definedName name="dolar_dez">#REF!</definedName>
    <definedName name="dolar_nov" localSheetId="3">#REF!</definedName>
    <definedName name="dolar_nov" localSheetId="10">#REF!</definedName>
    <definedName name="dolar_nov" localSheetId="6">#REF!</definedName>
    <definedName name="dolar_nov">#REF!</definedName>
    <definedName name="dolar_out" localSheetId="3">#REF!</definedName>
    <definedName name="dolar_out" localSheetId="10">#REF!</definedName>
    <definedName name="dolar_out" localSheetId="6">#REF!</definedName>
    <definedName name="dolar_out">#REF!</definedName>
    <definedName name="dolar2" localSheetId="3">#REF!</definedName>
    <definedName name="dolar2" localSheetId="10">#REF!</definedName>
    <definedName name="dolar2" localSheetId="6">#REF!</definedName>
    <definedName name="dolar2">#REF!</definedName>
    <definedName name="dolarabr" localSheetId="3">#REF!</definedName>
    <definedName name="dolarabr" localSheetId="10">#REF!</definedName>
    <definedName name="dolarabr" localSheetId="6">#REF!</definedName>
    <definedName name="dolarabr">#REF!</definedName>
    <definedName name="dolarabr02" localSheetId="3">#REF!</definedName>
    <definedName name="dolarabr02" localSheetId="10">#REF!</definedName>
    <definedName name="dolarabr02" localSheetId="6">#REF!</definedName>
    <definedName name="dolarabr02">#REF!</definedName>
    <definedName name="DolarAgo" localSheetId="3">#REF!</definedName>
    <definedName name="DolarAgo" localSheetId="10">#REF!</definedName>
    <definedName name="DolarAgo" localSheetId="6">#REF!</definedName>
    <definedName name="DolarAgo">#REF!</definedName>
    <definedName name="dolarago02" localSheetId="3">#REF!</definedName>
    <definedName name="dolarago02" localSheetId="10">#REF!</definedName>
    <definedName name="dolarago02" localSheetId="6">#REF!</definedName>
    <definedName name="dolarago02">#REF!</definedName>
    <definedName name="dolardez" localSheetId="3">#REF!</definedName>
    <definedName name="dolardez" localSheetId="10">#REF!</definedName>
    <definedName name="dolardez" localSheetId="6">#REF!</definedName>
    <definedName name="dolardez">#REF!</definedName>
    <definedName name="dolarfev" localSheetId="3">#REF!</definedName>
    <definedName name="dolarfev" localSheetId="10">#REF!</definedName>
    <definedName name="dolarfev" localSheetId="6">#REF!</definedName>
    <definedName name="dolarfev">#REF!</definedName>
    <definedName name="dolarfev02" localSheetId="3">#REF!</definedName>
    <definedName name="dolarfev02" localSheetId="10">#REF!</definedName>
    <definedName name="dolarfev02" localSheetId="6">#REF!</definedName>
    <definedName name="dolarfev02">#REF!</definedName>
    <definedName name="dolarfimdez" localSheetId="3">#REF!</definedName>
    <definedName name="dolarfimdez" localSheetId="10">#REF!</definedName>
    <definedName name="dolarfimdez" localSheetId="6">#REF!</definedName>
    <definedName name="dolarfimdez">#REF!</definedName>
    <definedName name="dolarFimJun" localSheetId="3">#REF!</definedName>
    <definedName name="dolarFimJun" localSheetId="10">#REF!</definedName>
    <definedName name="dolarFimJun" localSheetId="6">#REF!</definedName>
    <definedName name="dolarFimJun">#REF!</definedName>
    <definedName name="dolarfindez" localSheetId="3">#REF!</definedName>
    <definedName name="dolarfindez" localSheetId="10">#REF!</definedName>
    <definedName name="dolarfindez" localSheetId="6">#REF!</definedName>
    <definedName name="dolarfindez">#REF!</definedName>
    <definedName name="dolarfinmar" localSheetId="3">#REF!</definedName>
    <definedName name="dolarfinmar" localSheetId="10">#REF!</definedName>
    <definedName name="dolarfinmar" localSheetId="6">#REF!</definedName>
    <definedName name="dolarfinmar">#REF!</definedName>
    <definedName name="DolarFinSet" localSheetId="3">#REF!</definedName>
    <definedName name="DolarFinSet" localSheetId="10">#REF!</definedName>
    <definedName name="DolarFinSet" localSheetId="6">#REF!</definedName>
    <definedName name="DolarFinSet">#REF!</definedName>
    <definedName name="dolarjan" localSheetId="3">#REF!</definedName>
    <definedName name="dolarjan" localSheetId="10">#REF!</definedName>
    <definedName name="dolarjan" localSheetId="6">#REF!</definedName>
    <definedName name="dolarjan">#REF!</definedName>
    <definedName name="dolarjan02" localSheetId="3">#REF!</definedName>
    <definedName name="dolarjan02" localSheetId="10">#REF!</definedName>
    <definedName name="dolarjan02" localSheetId="6">#REF!</definedName>
    <definedName name="dolarjan02">#REF!</definedName>
    <definedName name="DolarJul" localSheetId="3">#REF!</definedName>
    <definedName name="DolarJul" localSheetId="10">#REF!</definedName>
    <definedName name="DolarJul" localSheetId="6">#REF!</definedName>
    <definedName name="DolarJul">#REF!</definedName>
    <definedName name="dolarjul02" localSheetId="3">#REF!</definedName>
    <definedName name="dolarjul02" localSheetId="10">#REF!</definedName>
    <definedName name="dolarjul02" localSheetId="6">#REF!</definedName>
    <definedName name="dolarjul02">#REF!</definedName>
    <definedName name="dolarjun" localSheetId="3">#REF!</definedName>
    <definedName name="dolarjun" localSheetId="10">#REF!</definedName>
    <definedName name="dolarjun" localSheetId="6">#REF!</definedName>
    <definedName name="dolarjun">#REF!</definedName>
    <definedName name="dolarjun02" localSheetId="3">#REF!</definedName>
    <definedName name="dolarjun02" localSheetId="10">#REF!</definedName>
    <definedName name="dolarjun02" localSheetId="6">#REF!</definedName>
    <definedName name="dolarjun02">#REF!</definedName>
    <definedName name="dolarmai" localSheetId="3">#REF!</definedName>
    <definedName name="dolarmai" localSheetId="10">#REF!</definedName>
    <definedName name="dolarmai" localSheetId="6">#REF!</definedName>
    <definedName name="dolarmai">#REF!</definedName>
    <definedName name="dolarmai02" localSheetId="3">#REF!</definedName>
    <definedName name="dolarmai02" localSheetId="10">#REF!</definedName>
    <definedName name="dolarmai02" localSheetId="6">#REF!</definedName>
    <definedName name="dolarmai02">#REF!</definedName>
    <definedName name="dolarmar" localSheetId="3">#REF!</definedName>
    <definedName name="dolarmar" localSheetId="10">#REF!</definedName>
    <definedName name="dolarmar" localSheetId="6">#REF!</definedName>
    <definedName name="dolarmar">#REF!</definedName>
    <definedName name="dolarmar02" localSheetId="3">#REF!</definedName>
    <definedName name="dolarmar02" localSheetId="10">#REF!</definedName>
    <definedName name="dolarmar02" localSheetId="6">#REF!</definedName>
    <definedName name="dolarmar02">#REF!</definedName>
    <definedName name="dolarnov" localSheetId="3">#REF!</definedName>
    <definedName name="dolarnov" localSheetId="10">#REF!</definedName>
    <definedName name="dolarnov" localSheetId="6">#REF!</definedName>
    <definedName name="dolarnov">#REF!</definedName>
    <definedName name="dolarout" localSheetId="3">#REF!</definedName>
    <definedName name="dolarout" localSheetId="10">#REF!</definedName>
    <definedName name="dolarout" localSheetId="6">#REF!</definedName>
    <definedName name="dolarout">#REF!</definedName>
    <definedName name="DolarSet" localSheetId="3">#REF!</definedName>
    <definedName name="DolarSet" localSheetId="10">#REF!</definedName>
    <definedName name="DolarSet" localSheetId="6">#REF!</definedName>
    <definedName name="DolarSet">#REF!</definedName>
    <definedName name="dolarset02" localSheetId="3">#REF!</definedName>
    <definedName name="dolarset02" localSheetId="10">#REF!</definedName>
    <definedName name="dolarset02" localSheetId="6">#REF!</definedName>
    <definedName name="dolarset02">#REF!</definedName>
    <definedName name="DOZE" localSheetId="3">#REF!</definedName>
    <definedName name="DOZE" localSheetId="10">#REF!</definedName>
    <definedName name="DOZE" localSheetId="6">#REF!</definedName>
    <definedName name="DOZE" localSheetId="30">#REF!</definedName>
    <definedName name="DOZE">#REF!</definedName>
    <definedName name="DRE" localSheetId="16">#REF!</definedName>
    <definedName name="DRE" localSheetId="3">#REF!</definedName>
    <definedName name="DRE" localSheetId="1">#REF!</definedName>
    <definedName name="DRE" localSheetId="10">#REF!</definedName>
    <definedName name="DRE" localSheetId="24">#REF!</definedName>
    <definedName name="DRE" localSheetId="6">#REF!</definedName>
    <definedName name="DRE" localSheetId="0">#REF!</definedName>
    <definedName name="DRE">#REF!</definedName>
    <definedName name="drewr" localSheetId="16" hidden="1">{#N/A,#N/A,FALSE,"Plan1";#N/A,#N/A,FALSE,"Plan2"}</definedName>
    <definedName name="drewr" localSheetId="3" hidden="1">{#N/A,#N/A,FALSE,"Plan1";#N/A,#N/A,FALSE,"Plan2"}</definedName>
    <definedName name="drewr" localSheetId="21" hidden="1">{#N/A,#N/A,FALSE,"Plan1";#N/A,#N/A,FALSE,"Plan2"}</definedName>
    <definedName name="drewr" localSheetId="20" hidden="1">{#N/A,#N/A,FALSE,"Plan1";#N/A,#N/A,FALSE,"Plan2"}</definedName>
    <definedName name="drewr" localSheetId="5" hidden="1">{#N/A,#N/A,FALSE,"Plan1";#N/A,#N/A,FALSE,"Plan2"}</definedName>
    <definedName name="drewr" localSheetId="13" hidden="1">{#N/A,#N/A,FALSE,"Plan1";#N/A,#N/A,FALSE,"Plan2"}</definedName>
    <definedName name="drewr" localSheetId="10" hidden="1">{#N/A,#N/A,FALSE,"Plan1";#N/A,#N/A,FALSE,"Plan2"}</definedName>
    <definedName name="drewr" localSheetId="7" hidden="1">{#N/A,#N/A,FALSE,"Plan1";#N/A,#N/A,FALSE,"Plan2"}</definedName>
    <definedName name="drewr" localSheetId="28" hidden="1">{#N/A,#N/A,FALSE,"Plan1";#N/A,#N/A,FALSE,"Plan2"}</definedName>
    <definedName name="drewr" localSheetId="6" hidden="1">{#N/A,#N/A,FALSE,"Plan1";#N/A,#N/A,FALSE,"Plan2"}</definedName>
    <definedName name="drewr" localSheetId="0" hidden="1">{#N/A,#N/A,FALSE,"Plan1";#N/A,#N/A,FALSE,"Plan2"}</definedName>
    <definedName name="drewr" localSheetId="14" hidden="1">{#N/A,#N/A,FALSE,"Plan1";#N/A,#N/A,FALSE,"Plan2"}</definedName>
    <definedName name="drewr" localSheetId="22" hidden="1">{#N/A,#N/A,FALSE,"Plan1";#N/A,#N/A,FALSE,"Plan2"}</definedName>
    <definedName name="drewr" hidden="1">{#N/A,#N/A,FALSE,"Plan1";#N/A,#N/A,FALSE,"Plan2"}</definedName>
    <definedName name="DRRJR" localSheetId="16" hidden="1">{#N/A,#N/A,FALSE,"Plan1";#N/A,#N/A,FALSE,"Plan2"}</definedName>
    <definedName name="DRRJR" localSheetId="3" hidden="1">{#N/A,#N/A,FALSE,"Plan1";#N/A,#N/A,FALSE,"Plan2"}</definedName>
    <definedName name="DRRJR" localSheetId="21" hidden="1">{#N/A,#N/A,FALSE,"Plan1";#N/A,#N/A,FALSE,"Plan2"}</definedName>
    <definedName name="DRRJR" localSheetId="20" hidden="1">{#N/A,#N/A,FALSE,"Plan1";#N/A,#N/A,FALSE,"Plan2"}</definedName>
    <definedName name="DRRJR" localSheetId="5" hidden="1">{#N/A,#N/A,FALSE,"Plan1";#N/A,#N/A,FALSE,"Plan2"}</definedName>
    <definedName name="DRRJR" localSheetId="13" hidden="1">{#N/A,#N/A,FALSE,"Plan1";#N/A,#N/A,FALSE,"Plan2"}</definedName>
    <definedName name="DRRJR" localSheetId="10" hidden="1">{#N/A,#N/A,FALSE,"Plan1";#N/A,#N/A,FALSE,"Plan2"}</definedName>
    <definedName name="DRRJR" localSheetId="7" hidden="1">{#N/A,#N/A,FALSE,"Plan1";#N/A,#N/A,FALSE,"Plan2"}</definedName>
    <definedName name="DRRJR" localSheetId="28" hidden="1">{#N/A,#N/A,FALSE,"Plan1";#N/A,#N/A,FALSE,"Plan2"}</definedName>
    <definedName name="DRRJR" localSheetId="6" hidden="1">{#N/A,#N/A,FALSE,"Plan1";#N/A,#N/A,FALSE,"Plan2"}</definedName>
    <definedName name="DRRJR" localSheetId="0" hidden="1">{#N/A,#N/A,FALSE,"Plan1";#N/A,#N/A,FALSE,"Plan2"}</definedName>
    <definedName name="DRRJR" localSheetId="14" hidden="1">{#N/A,#N/A,FALSE,"Plan1";#N/A,#N/A,FALSE,"Plan2"}</definedName>
    <definedName name="DRRJR" localSheetId="22" hidden="1">{#N/A,#N/A,FALSE,"Plan1";#N/A,#N/A,FALSE,"Plan2"}</definedName>
    <definedName name="DRRJR" hidden="1">{#N/A,#N/A,FALSE,"Plan1";#N/A,#N/A,FALSE,"Plan2"}</definedName>
    <definedName name="drtr" localSheetId="16" hidden="1">#REF!</definedName>
    <definedName name="drtr" localSheetId="3" hidden="1">#REF!</definedName>
    <definedName name="drtr" localSheetId="21" hidden="1">#REF!</definedName>
    <definedName name="drtr" localSheetId="5" hidden="1">#REF!</definedName>
    <definedName name="drtr" localSheetId="6" hidden="1">#REF!</definedName>
    <definedName name="drtr" localSheetId="0" hidden="1">#REF!</definedName>
    <definedName name="drtr" hidden="1">#REF!</definedName>
    <definedName name="drtrt" localSheetId="16" hidden="1">{"'Estimativa de Lançamento-JAN'!$A$1:$AI$85"}</definedName>
    <definedName name="drtrt" localSheetId="3" hidden="1">{"'Estimativa de Lançamento-JAN'!$A$1:$AI$85"}</definedName>
    <definedName name="drtrt" localSheetId="21" hidden="1">{"'Estimativa de Lançamento-JAN'!$A$1:$AI$85"}</definedName>
    <definedName name="drtrt" localSheetId="20" hidden="1">{"'Estimativa de Lançamento-JAN'!$A$1:$AI$85"}</definedName>
    <definedName name="drtrt" localSheetId="5" hidden="1">{"'Estimativa de Lançamento-JAN'!$A$1:$AI$85"}</definedName>
    <definedName name="drtrt" localSheetId="13" hidden="1">{"'Estimativa de Lançamento-JAN'!$A$1:$AI$85"}</definedName>
    <definedName name="drtrt" localSheetId="10" hidden="1">{"'Estimativa de Lançamento-JAN'!$A$1:$AI$85"}</definedName>
    <definedName name="drtrt" localSheetId="7" hidden="1">{"'Estimativa de Lançamento-JAN'!$A$1:$AI$85"}</definedName>
    <definedName name="drtrt" localSheetId="28" hidden="1">{"'Estimativa de Lançamento-JAN'!$A$1:$AI$85"}</definedName>
    <definedName name="drtrt" localSheetId="6" hidden="1">{"'Estimativa de Lançamento-JAN'!$A$1:$AI$85"}</definedName>
    <definedName name="drtrt" localSheetId="0" hidden="1">{"'Estimativa de Lançamento-JAN'!$A$1:$AI$85"}</definedName>
    <definedName name="drtrt" localSheetId="14" hidden="1">{"'Estimativa de Lançamento-JAN'!$A$1:$AI$85"}</definedName>
    <definedName name="drtrt" localSheetId="22" hidden="1">{"'Estimativa de Lançamento-JAN'!$A$1:$AI$85"}</definedName>
    <definedName name="drtrt" hidden="1">{"'Estimativa de Lançamento-JAN'!$A$1:$AI$85"}</definedName>
    <definedName name="dsdrf" localSheetId="16" hidden="1">{#N/A,#N/A,FALSE,"Plan1";#N/A,#N/A,FALSE,"Plan2"}</definedName>
    <definedName name="dsdrf" localSheetId="3" hidden="1">{#N/A,#N/A,FALSE,"Plan1";#N/A,#N/A,FALSE,"Plan2"}</definedName>
    <definedName name="dsdrf" localSheetId="21" hidden="1">{#N/A,#N/A,FALSE,"Plan1";#N/A,#N/A,FALSE,"Plan2"}</definedName>
    <definedName name="dsdrf" localSheetId="20" hidden="1">{#N/A,#N/A,FALSE,"Plan1";#N/A,#N/A,FALSE,"Plan2"}</definedName>
    <definedName name="dsdrf" localSheetId="5" hidden="1">{#N/A,#N/A,FALSE,"Plan1";#N/A,#N/A,FALSE,"Plan2"}</definedName>
    <definedName name="dsdrf" localSheetId="13" hidden="1">{#N/A,#N/A,FALSE,"Plan1";#N/A,#N/A,FALSE,"Plan2"}</definedName>
    <definedName name="dsdrf" localSheetId="10" hidden="1">{#N/A,#N/A,FALSE,"Plan1";#N/A,#N/A,FALSE,"Plan2"}</definedName>
    <definedName name="dsdrf" localSheetId="7" hidden="1">{#N/A,#N/A,FALSE,"Plan1";#N/A,#N/A,FALSE,"Plan2"}</definedName>
    <definedName name="dsdrf" localSheetId="28" hidden="1">{#N/A,#N/A,FALSE,"Plan1";#N/A,#N/A,FALSE,"Plan2"}</definedName>
    <definedName name="dsdrf" localSheetId="6" hidden="1">{#N/A,#N/A,FALSE,"Plan1";#N/A,#N/A,FALSE,"Plan2"}</definedName>
    <definedName name="dsdrf" localSheetId="0" hidden="1">{#N/A,#N/A,FALSE,"Plan1";#N/A,#N/A,FALSE,"Plan2"}</definedName>
    <definedName name="dsdrf" localSheetId="14" hidden="1">{#N/A,#N/A,FALSE,"Plan1";#N/A,#N/A,FALSE,"Plan2"}</definedName>
    <definedName name="dsdrf" localSheetId="22" hidden="1">{#N/A,#N/A,FALSE,"Plan1";#N/A,#N/A,FALSE,"Plan2"}</definedName>
    <definedName name="dsdrf" hidden="1">{#N/A,#N/A,FALSE,"Plan1";#N/A,#N/A,FALSE,"Plan2"}</definedName>
    <definedName name="dsfdf" localSheetId="16" hidden="1">{#N/A,#N/A,FALSE,"Plan1";#N/A,#N/A,FALSE,"Plan2"}</definedName>
    <definedName name="dsfdf" localSheetId="3" hidden="1">{#N/A,#N/A,FALSE,"Plan1";#N/A,#N/A,FALSE,"Plan2"}</definedName>
    <definedName name="dsfdf" localSheetId="21" hidden="1">{#N/A,#N/A,FALSE,"Plan1";#N/A,#N/A,FALSE,"Plan2"}</definedName>
    <definedName name="dsfdf" localSheetId="20" hidden="1">{#N/A,#N/A,FALSE,"Plan1";#N/A,#N/A,FALSE,"Plan2"}</definedName>
    <definedName name="dsfdf" localSheetId="5" hidden="1">{#N/A,#N/A,FALSE,"Plan1";#N/A,#N/A,FALSE,"Plan2"}</definedName>
    <definedName name="dsfdf" localSheetId="13" hidden="1">{#N/A,#N/A,FALSE,"Plan1";#N/A,#N/A,FALSE,"Plan2"}</definedName>
    <definedName name="dsfdf" localSheetId="10" hidden="1">{#N/A,#N/A,FALSE,"Plan1";#N/A,#N/A,FALSE,"Plan2"}</definedName>
    <definedName name="dsfdf" localSheetId="7" hidden="1">{#N/A,#N/A,FALSE,"Plan1";#N/A,#N/A,FALSE,"Plan2"}</definedName>
    <definedName name="dsfdf" localSheetId="28" hidden="1">{#N/A,#N/A,FALSE,"Plan1";#N/A,#N/A,FALSE,"Plan2"}</definedName>
    <definedName name="dsfdf" localSheetId="6" hidden="1">{#N/A,#N/A,FALSE,"Plan1";#N/A,#N/A,FALSE,"Plan2"}</definedName>
    <definedName name="dsfdf" localSheetId="0" hidden="1">{#N/A,#N/A,FALSE,"Plan1";#N/A,#N/A,FALSE,"Plan2"}</definedName>
    <definedName name="dsfdf" localSheetId="14" hidden="1">{#N/A,#N/A,FALSE,"Plan1";#N/A,#N/A,FALSE,"Plan2"}</definedName>
    <definedName name="dsfdf" localSheetId="22" hidden="1">{#N/A,#N/A,FALSE,"Plan1";#N/A,#N/A,FALSE,"Plan2"}</definedName>
    <definedName name="dsfdf" hidden="1">{#N/A,#N/A,FALSE,"Plan1";#N/A,#N/A,FALSE,"Plan2"}</definedName>
    <definedName name="dsfg" localSheetId="16" hidden="1">{#N/A,#N/A,FALSE,"Plan1";#N/A,#N/A,FALSE,"Plan2"}</definedName>
    <definedName name="dsfg" localSheetId="3" hidden="1">{#N/A,#N/A,FALSE,"Plan1";#N/A,#N/A,FALSE,"Plan2"}</definedName>
    <definedName name="dsfg" localSheetId="21" hidden="1">{#N/A,#N/A,FALSE,"Plan1";#N/A,#N/A,FALSE,"Plan2"}</definedName>
    <definedName name="dsfg" localSheetId="20" hidden="1">{#N/A,#N/A,FALSE,"Plan1";#N/A,#N/A,FALSE,"Plan2"}</definedName>
    <definedName name="dsfg" localSheetId="5" hidden="1">{#N/A,#N/A,FALSE,"Plan1";#N/A,#N/A,FALSE,"Plan2"}</definedName>
    <definedName name="dsfg" localSheetId="13" hidden="1">{#N/A,#N/A,FALSE,"Plan1";#N/A,#N/A,FALSE,"Plan2"}</definedName>
    <definedName name="dsfg" localSheetId="10" hidden="1">{#N/A,#N/A,FALSE,"Plan1";#N/A,#N/A,FALSE,"Plan2"}</definedName>
    <definedName name="dsfg" localSheetId="7" hidden="1">{#N/A,#N/A,FALSE,"Plan1";#N/A,#N/A,FALSE,"Plan2"}</definedName>
    <definedName name="dsfg" localSheetId="28" hidden="1">{#N/A,#N/A,FALSE,"Plan1";#N/A,#N/A,FALSE,"Plan2"}</definedName>
    <definedName name="dsfg" localSheetId="6" hidden="1">{#N/A,#N/A,FALSE,"Plan1";#N/A,#N/A,FALSE,"Plan2"}</definedName>
    <definedName name="dsfg" localSheetId="0" hidden="1">{#N/A,#N/A,FALSE,"Plan1";#N/A,#N/A,FALSE,"Plan2"}</definedName>
    <definedName name="dsfg" localSheetId="14" hidden="1">{#N/A,#N/A,FALSE,"Plan1";#N/A,#N/A,FALSE,"Plan2"}</definedName>
    <definedName name="dsfg" localSheetId="22" hidden="1">{#N/A,#N/A,FALSE,"Plan1";#N/A,#N/A,FALSE,"Plan2"}</definedName>
    <definedName name="dsfg" hidden="1">{#N/A,#N/A,FALSE,"Plan1";#N/A,#N/A,FALSE,"Plan2"}</definedName>
    <definedName name="DSFKDSKH" localSheetId="16" hidden="1">{#N/A,#N/A,FALSE,"Plan1";#N/A,#N/A,FALSE,"Plan2"}</definedName>
    <definedName name="DSFKDSKH" localSheetId="3" hidden="1">{#N/A,#N/A,FALSE,"Plan1";#N/A,#N/A,FALSE,"Plan2"}</definedName>
    <definedName name="DSFKDSKH" localSheetId="21" hidden="1">{#N/A,#N/A,FALSE,"Plan1";#N/A,#N/A,FALSE,"Plan2"}</definedName>
    <definedName name="DSFKDSKH" localSheetId="20" hidden="1">{#N/A,#N/A,FALSE,"Plan1";#N/A,#N/A,FALSE,"Plan2"}</definedName>
    <definedName name="DSFKDSKH" localSheetId="5" hidden="1">{#N/A,#N/A,FALSE,"Plan1";#N/A,#N/A,FALSE,"Plan2"}</definedName>
    <definedName name="DSFKDSKH" localSheetId="13" hidden="1">{#N/A,#N/A,FALSE,"Plan1";#N/A,#N/A,FALSE,"Plan2"}</definedName>
    <definedName name="DSFKDSKH" localSheetId="10" hidden="1">{#N/A,#N/A,FALSE,"Plan1";#N/A,#N/A,FALSE,"Plan2"}</definedName>
    <definedName name="DSFKDSKH" localSheetId="7" hidden="1">{#N/A,#N/A,FALSE,"Plan1";#N/A,#N/A,FALSE,"Plan2"}</definedName>
    <definedName name="DSFKDSKH" localSheetId="28" hidden="1">{#N/A,#N/A,FALSE,"Plan1";#N/A,#N/A,FALSE,"Plan2"}</definedName>
    <definedName name="DSFKDSKH" localSheetId="6" hidden="1">{#N/A,#N/A,FALSE,"Plan1";#N/A,#N/A,FALSE,"Plan2"}</definedName>
    <definedName name="DSFKDSKH" localSheetId="0" hidden="1">{#N/A,#N/A,FALSE,"Plan1";#N/A,#N/A,FALSE,"Plan2"}</definedName>
    <definedName name="DSFKDSKH" localSheetId="14" hidden="1">{#N/A,#N/A,FALSE,"Plan1";#N/A,#N/A,FALSE,"Plan2"}</definedName>
    <definedName name="DSFKDSKH" localSheetId="22" hidden="1">{#N/A,#N/A,FALSE,"Plan1";#N/A,#N/A,FALSE,"Plan2"}</definedName>
    <definedName name="DSFKDSKH" hidden="1">{#N/A,#N/A,FALSE,"Plan1";#N/A,#N/A,FALSE,"Plan2"}</definedName>
    <definedName name="DSFRT"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hidden="1">{TRUE,TRUE,-1.25,-15.5,604.5,366.75,FALSE,FALSE,TRUE,TRUE,0,1,#N/A,1,#N/A,9.0125,24.4117647058824,1,FALSE,FALSE,3,TRUE,1,FALSE,100,"Swvu.PLANILHA2.","ACwvu.PLANILHA2.",#N/A,FALSE,FALSE,0.787401575,0.34,0.46,0.5,1,"","",FALSE,FALSE,FALSE,FALSE,1,#N/A,1,1,FALSE,FALSE,#N/A,#N/A,FALSE,FALSE,FALSE,9,65532,65532,FALSE,FALSE,TRUE,TRUE,TRUE}</definedName>
    <definedName name="dsfrtyy" localSheetId="16" hidden="1">{#N/A,#N/A,FALSE,"Plan1";#N/A,#N/A,FALSE,"Plan2"}</definedName>
    <definedName name="dsfrtyy" localSheetId="3" hidden="1">{#N/A,#N/A,FALSE,"Plan1";#N/A,#N/A,FALSE,"Plan2"}</definedName>
    <definedName name="dsfrtyy" localSheetId="21" hidden="1">{#N/A,#N/A,FALSE,"Plan1";#N/A,#N/A,FALSE,"Plan2"}</definedName>
    <definedName name="dsfrtyy" localSheetId="20" hidden="1">{#N/A,#N/A,FALSE,"Plan1";#N/A,#N/A,FALSE,"Plan2"}</definedName>
    <definedName name="dsfrtyy" localSheetId="5" hidden="1">{#N/A,#N/A,FALSE,"Plan1";#N/A,#N/A,FALSE,"Plan2"}</definedName>
    <definedName name="dsfrtyy" localSheetId="13" hidden="1">{#N/A,#N/A,FALSE,"Plan1";#N/A,#N/A,FALSE,"Plan2"}</definedName>
    <definedName name="dsfrtyy" localSheetId="10" hidden="1">{#N/A,#N/A,FALSE,"Plan1";#N/A,#N/A,FALSE,"Plan2"}</definedName>
    <definedName name="dsfrtyy" localSheetId="7" hidden="1">{#N/A,#N/A,FALSE,"Plan1";#N/A,#N/A,FALSE,"Plan2"}</definedName>
    <definedName name="dsfrtyy" localSheetId="28" hidden="1">{#N/A,#N/A,FALSE,"Plan1";#N/A,#N/A,FALSE,"Plan2"}</definedName>
    <definedName name="dsfrtyy" localSheetId="6" hidden="1">{#N/A,#N/A,FALSE,"Plan1";#N/A,#N/A,FALSE,"Plan2"}</definedName>
    <definedName name="dsfrtyy" localSheetId="0" hidden="1">{#N/A,#N/A,FALSE,"Plan1";#N/A,#N/A,FALSE,"Plan2"}</definedName>
    <definedName name="dsfrtyy" localSheetId="14" hidden="1">{#N/A,#N/A,FALSE,"Plan1";#N/A,#N/A,FALSE,"Plan2"}</definedName>
    <definedName name="dsfrtyy" localSheetId="22" hidden="1">{#N/A,#N/A,FALSE,"Plan1";#N/A,#N/A,FALSE,"Plan2"}</definedName>
    <definedName name="dsfrtyy" hidden="1">{#N/A,#N/A,FALSE,"Plan1";#N/A,#N/A,FALSE,"Plan2"}</definedName>
    <definedName name="DSFSAD" localSheetId="16" hidden="1">{#N/A,#N/A,FALSE,"Plan1";#N/A,#N/A,FALSE,"Plan2"}</definedName>
    <definedName name="DSFSAD" localSheetId="3" hidden="1">{#N/A,#N/A,FALSE,"Plan1";#N/A,#N/A,FALSE,"Plan2"}</definedName>
    <definedName name="DSFSAD" localSheetId="21" hidden="1">{#N/A,#N/A,FALSE,"Plan1";#N/A,#N/A,FALSE,"Plan2"}</definedName>
    <definedName name="DSFSAD" localSheetId="20" hidden="1">{#N/A,#N/A,FALSE,"Plan1";#N/A,#N/A,FALSE,"Plan2"}</definedName>
    <definedName name="DSFSAD" localSheetId="5" hidden="1">{#N/A,#N/A,FALSE,"Plan1";#N/A,#N/A,FALSE,"Plan2"}</definedName>
    <definedName name="DSFSAD" localSheetId="13" hidden="1">{#N/A,#N/A,FALSE,"Plan1";#N/A,#N/A,FALSE,"Plan2"}</definedName>
    <definedName name="DSFSAD" localSheetId="10" hidden="1">{#N/A,#N/A,FALSE,"Plan1";#N/A,#N/A,FALSE,"Plan2"}</definedName>
    <definedName name="DSFSAD" localSheetId="7" hidden="1">{#N/A,#N/A,FALSE,"Plan1";#N/A,#N/A,FALSE,"Plan2"}</definedName>
    <definedName name="DSFSAD" localSheetId="28" hidden="1">{#N/A,#N/A,FALSE,"Plan1";#N/A,#N/A,FALSE,"Plan2"}</definedName>
    <definedName name="DSFSAD" localSheetId="6" hidden="1">{#N/A,#N/A,FALSE,"Plan1";#N/A,#N/A,FALSE,"Plan2"}</definedName>
    <definedName name="DSFSAD" localSheetId="0" hidden="1">{#N/A,#N/A,FALSE,"Plan1";#N/A,#N/A,FALSE,"Plan2"}</definedName>
    <definedName name="DSFSAD" localSheetId="14" hidden="1">{#N/A,#N/A,FALSE,"Plan1";#N/A,#N/A,FALSE,"Plan2"}</definedName>
    <definedName name="DSFSAD" localSheetId="22" hidden="1">{#N/A,#N/A,FALSE,"Plan1";#N/A,#N/A,FALSE,"Plan2"}</definedName>
    <definedName name="DSFSAD" hidden="1">{#N/A,#N/A,FALSE,"Plan1";#N/A,#N/A,FALSE,"Plan2"}</definedName>
    <definedName name="dsfsdf" localSheetId="16" hidden="1">{#N/A,#N/A,FALSE,"Plan1";#N/A,#N/A,FALSE,"Plan2"}</definedName>
    <definedName name="dsfsdf" localSheetId="3" hidden="1">{#N/A,#N/A,FALSE,"Plan1";#N/A,#N/A,FALSE,"Plan2"}</definedName>
    <definedName name="dsfsdf" localSheetId="21" hidden="1">{#N/A,#N/A,FALSE,"Plan1";#N/A,#N/A,FALSE,"Plan2"}</definedName>
    <definedName name="dsfsdf" localSheetId="20" hidden="1">{#N/A,#N/A,FALSE,"Plan1";#N/A,#N/A,FALSE,"Plan2"}</definedName>
    <definedName name="dsfsdf" localSheetId="5" hidden="1">{#N/A,#N/A,FALSE,"Plan1";#N/A,#N/A,FALSE,"Plan2"}</definedName>
    <definedName name="dsfsdf" localSheetId="13" hidden="1">{#N/A,#N/A,FALSE,"Plan1";#N/A,#N/A,FALSE,"Plan2"}</definedName>
    <definedName name="dsfsdf" localSheetId="10" hidden="1">{#N/A,#N/A,FALSE,"Plan1";#N/A,#N/A,FALSE,"Plan2"}</definedName>
    <definedName name="dsfsdf" localSheetId="7" hidden="1">{#N/A,#N/A,FALSE,"Plan1";#N/A,#N/A,FALSE,"Plan2"}</definedName>
    <definedName name="dsfsdf" localSheetId="28" hidden="1">{#N/A,#N/A,FALSE,"Plan1";#N/A,#N/A,FALSE,"Plan2"}</definedName>
    <definedName name="dsfsdf" localSheetId="6" hidden="1">{#N/A,#N/A,FALSE,"Plan1";#N/A,#N/A,FALSE,"Plan2"}</definedName>
    <definedName name="dsfsdf" localSheetId="0" hidden="1">{#N/A,#N/A,FALSE,"Plan1";#N/A,#N/A,FALSE,"Plan2"}</definedName>
    <definedName name="dsfsdf" localSheetId="14" hidden="1">{#N/A,#N/A,FALSE,"Plan1";#N/A,#N/A,FALSE,"Plan2"}</definedName>
    <definedName name="dsfsdf" localSheetId="22" hidden="1">{#N/A,#N/A,FALSE,"Plan1";#N/A,#N/A,FALSE,"Plan2"}</definedName>
    <definedName name="dsfsdf" hidden="1">{#N/A,#N/A,FALSE,"Plan1";#N/A,#N/A,FALSE,"Plan2"}</definedName>
    <definedName name="dsfsdgfb" localSheetId="16" hidden="1">{#N/A,#N/A,FALSE,"Plan1";#N/A,#N/A,FALSE,"Plan2"}</definedName>
    <definedName name="dsfsdgfb" localSheetId="3" hidden="1">{#N/A,#N/A,FALSE,"Plan1";#N/A,#N/A,FALSE,"Plan2"}</definedName>
    <definedName name="dsfsdgfb" localSheetId="21" hidden="1">{#N/A,#N/A,FALSE,"Plan1";#N/A,#N/A,FALSE,"Plan2"}</definedName>
    <definedName name="dsfsdgfb" localSheetId="20" hidden="1">{#N/A,#N/A,FALSE,"Plan1";#N/A,#N/A,FALSE,"Plan2"}</definedName>
    <definedName name="dsfsdgfb" localSheetId="5" hidden="1">{#N/A,#N/A,FALSE,"Plan1";#N/A,#N/A,FALSE,"Plan2"}</definedName>
    <definedName name="dsfsdgfb" localSheetId="13" hidden="1">{#N/A,#N/A,FALSE,"Plan1";#N/A,#N/A,FALSE,"Plan2"}</definedName>
    <definedName name="dsfsdgfb" localSheetId="10" hidden="1">{#N/A,#N/A,FALSE,"Plan1";#N/A,#N/A,FALSE,"Plan2"}</definedName>
    <definedName name="dsfsdgfb" localSheetId="7" hidden="1">{#N/A,#N/A,FALSE,"Plan1";#N/A,#N/A,FALSE,"Plan2"}</definedName>
    <definedName name="dsfsdgfb" localSheetId="28" hidden="1">{#N/A,#N/A,FALSE,"Plan1";#N/A,#N/A,FALSE,"Plan2"}</definedName>
    <definedName name="dsfsdgfb" localSheetId="6" hidden="1">{#N/A,#N/A,FALSE,"Plan1";#N/A,#N/A,FALSE,"Plan2"}</definedName>
    <definedName name="dsfsdgfb" localSheetId="0" hidden="1">{#N/A,#N/A,FALSE,"Plan1";#N/A,#N/A,FALSE,"Plan2"}</definedName>
    <definedName name="dsfsdgfb" localSheetId="14" hidden="1">{#N/A,#N/A,FALSE,"Plan1";#N/A,#N/A,FALSE,"Plan2"}</definedName>
    <definedName name="dsfsdgfb" localSheetId="22" hidden="1">{#N/A,#N/A,FALSE,"Plan1";#N/A,#N/A,FALSE,"Plan2"}</definedName>
    <definedName name="dsfsdgfb" hidden="1">{#N/A,#N/A,FALSE,"Plan1";#N/A,#N/A,FALSE,"Plan2"}</definedName>
    <definedName name="dsgfr" localSheetId="16" hidden="1">{#N/A,#N/A,FALSE,"Plan1";#N/A,#N/A,FALSE,"Plan2"}</definedName>
    <definedName name="dsgfr" localSheetId="3" hidden="1">{#N/A,#N/A,FALSE,"Plan1";#N/A,#N/A,FALSE,"Plan2"}</definedName>
    <definedName name="dsgfr" localSheetId="21" hidden="1">{#N/A,#N/A,FALSE,"Plan1";#N/A,#N/A,FALSE,"Plan2"}</definedName>
    <definedName name="dsgfr" localSheetId="20" hidden="1">{#N/A,#N/A,FALSE,"Plan1";#N/A,#N/A,FALSE,"Plan2"}</definedName>
    <definedName name="dsgfr" localSheetId="5" hidden="1">{#N/A,#N/A,FALSE,"Plan1";#N/A,#N/A,FALSE,"Plan2"}</definedName>
    <definedName name="dsgfr" localSheetId="13" hidden="1">{#N/A,#N/A,FALSE,"Plan1";#N/A,#N/A,FALSE,"Plan2"}</definedName>
    <definedName name="dsgfr" localSheetId="10" hidden="1">{#N/A,#N/A,FALSE,"Plan1";#N/A,#N/A,FALSE,"Plan2"}</definedName>
    <definedName name="dsgfr" localSheetId="7" hidden="1">{#N/A,#N/A,FALSE,"Plan1";#N/A,#N/A,FALSE,"Plan2"}</definedName>
    <definedName name="dsgfr" localSheetId="28" hidden="1">{#N/A,#N/A,FALSE,"Plan1";#N/A,#N/A,FALSE,"Plan2"}</definedName>
    <definedName name="dsgfr" localSheetId="6" hidden="1">{#N/A,#N/A,FALSE,"Plan1";#N/A,#N/A,FALSE,"Plan2"}</definedName>
    <definedName name="dsgfr" localSheetId="0" hidden="1">{#N/A,#N/A,FALSE,"Plan1";#N/A,#N/A,FALSE,"Plan2"}</definedName>
    <definedName name="dsgfr" localSheetId="14" hidden="1">{#N/A,#N/A,FALSE,"Plan1";#N/A,#N/A,FALSE,"Plan2"}</definedName>
    <definedName name="dsgfr" localSheetId="22" hidden="1">{#N/A,#N/A,FALSE,"Plan1";#N/A,#N/A,FALSE,"Plan2"}</definedName>
    <definedName name="dsgfr" hidden="1">{#N/A,#N/A,FALSE,"Plan1";#N/A,#N/A,FALSE,"Plan2"}</definedName>
    <definedName name="dshfkhkrhesru" localSheetId="16" hidden="1">{#N/A,#N/A,FALSE,"Plan1";#N/A,#N/A,FALSE,"Plan2"}</definedName>
    <definedName name="dshfkhkrhesru" localSheetId="3" hidden="1">{#N/A,#N/A,FALSE,"Plan1";#N/A,#N/A,FALSE,"Plan2"}</definedName>
    <definedName name="dshfkhkrhesru" localSheetId="21" hidden="1">{#N/A,#N/A,FALSE,"Plan1";#N/A,#N/A,FALSE,"Plan2"}</definedName>
    <definedName name="dshfkhkrhesru" localSheetId="20" hidden="1">{#N/A,#N/A,FALSE,"Plan1";#N/A,#N/A,FALSE,"Plan2"}</definedName>
    <definedName name="dshfkhkrhesru" localSheetId="5" hidden="1">{#N/A,#N/A,FALSE,"Plan1";#N/A,#N/A,FALSE,"Plan2"}</definedName>
    <definedName name="dshfkhkrhesru" localSheetId="13" hidden="1">{#N/A,#N/A,FALSE,"Plan1";#N/A,#N/A,FALSE,"Plan2"}</definedName>
    <definedName name="dshfkhkrhesru" localSheetId="10" hidden="1">{#N/A,#N/A,FALSE,"Plan1";#N/A,#N/A,FALSE,"Plan2"}</definedName>
    <definedName name="dshfkhkrhesru" localSheetId="7" hidden="1">{#N/A,#N/A,FALSE,"Plan1";#N/A,#N/A,FALSE,"Plan2"}</definedName>
    <definedName name="dshfkhkrhesru" localSheetId="28" hidden="1">{#N/A,#N/A,FALSE,"Plan1";#N/A,#N/A,FALSE,"Plan2"}</definedName>
    <definedName name="dshfkhkrhesru" localSheetId="6" hidden="1">{#N/A,#N/A,FALSE,"Plan1";#N/A,#N/A,FALSE,"Plan2"}</definedName>
    <definedName name="dshfkhkrhesru" localSheetId="0" hidden="1">{#N/A,#N/A,FALSE,"Plan1";#N/A,#N/A,FALSE,"Plan2"}</definedName>
    <definedName name="dshfkhkrhesru" localSheetId="14" hidden="1">{#N/A,#N/A,FALSE,"Plan1";#N/A,#N/A,FALSE,"Plan2"}</definedName>
    <definedName name="dshfkhkrhesru" localSheetId="22" hidden="1">{#N/A,#N/A,FALSE,"Plan1";#N/A,#N/A,FALSE,"Plan2"}</definedName>
    <definedName name="dshfkhkrhesru" hidden="1">{#N/A,#N/A,FALSE,"Plan1";#N/A,#N/A,FALSE,"Plan2"}</definedName>
    <definedName name="dsjkthkr" localSheetId="16" hidden="1">{#N/A,#N/A,FALSE,"Plan1";#N/A,#N/A,FALSE,"Plan2"}</definedName>
    <definedName name="dsjkthkr" localSheetId="3" hidden="1">{#N/A,#N/A,FALSE,"Plan1";#N/A,#N/A,FALSE,"Plan2"}</definedName>
    <definedName name="dsjkthkr" localSheetId="21" hidden="1">{#N/A,#N/A,FALSE,"Plan1";#N/A,#N/A,FALSE,"Plan2"}</definedName>
    <definedName name="dsjkthkr" localSheetId="20" hidden="1">{#N/A,#N/A,FALSE,"Plan1";#N/A,#N/A,FALSE,"Plan2"}</definedName>
    <definedName name="dsjkthkr" localSheetId="5" hidden="1">{#N/A,#N/A,FALSE,"Plan1";#N/A,#N/A,FALSE,"Plan2"}</definedName>
    <definedName name="dsjkthkr" localSheetId="13" hidden="1">{#N/A,#N/A,FALSE,"Plan1";#N/A,#N/A,FALSE,"Plan2"}</definedName>
    <definedName name="dsjkthkr" localSheetId="10" hidden="1">{#N/A,#N/A,FALSE,"Plan1";#N/A,#N/A,FALSE,"Plan2"}</definedName>
    <definedName name="dsjkthkr" localSheetId="7" hidden="1">{#N/A,#N/A,FALSE,"Plan1";#N/A,#N/A,FALSE,"Plan2"}</definedName>
    <definedName name="dsjkthkr" localSheetId="28" hidden="1">{#N/A,#N/A,FALSE,"Plan1";#N/A,#N/A,FALSE,"Plan2"}</definedName>
    <definedName name="dsjkthkr" localSheetId="6" hidden="1">{#N/A,#N/A,FALSE,"Plan1";#N/A,#N/A,FALSE,"Plan2"}</definedName>
    <definedName name="dsjkthkr" localSheetId="0" hidden="1">{#N/A,#N/A,FALSE,"Plan1";#N/A,#N/A,FALSE,"Plan2"}</definedName>
    <definedName name="dsjkthkr" localSheetId="14" hidden="1">{#N/A,#N/A,FALSE,"Plan1";#N/A,#N/A,FALSE,"Plan2"}</definedName>
    <definedName name="dsjkthkr" localSheetId="22" hidden="1">{#N/A,#N/A,FALSE,"Plan1";#N/A,#N/A,FALSE,"Plan2"}</definedName>
    <definedName name="dsjkthkr" hidden="1">{#N/A,#N/A,FALSE,"Plan1";#N/A,#N/A,FALSE,"Plan2"}</definedName>
    <definedName name="dskfdhksdfh" hidden="1">4</definedName>
    <definedName name="DSLFJSLFJ" localSheetId="16" hidden="1">{#N/A,#N/A,FALSE,"Plan1";#N/A,#N/A,FALSE,"Plan2"}</definedName>
    <definedName name="DSLFJSLFJ" localSheetId="3" hidden="1">{#N/A,#N/A,FALSE,"Plan1";#N/A,#N/A,FALSE,"Plan2"}</definedName>
    <definedName name="DSLFJSLFJ" localSheetId="21" hidden="1">{#N/A,#N/A,FALSE,"Plan1";#N/A,#N/A,FALSE,"Plan2"}</definedName>
    <definedName name="DSLFJSLFJ" localSheetId="20" hidden="1">{#N/A,#N/A,FALSE,"Plan1";#N/A,#N/A,FALSE,"Plan2"}</definedName>
    <definedName name="DSLFJSLFJ" localSheetId="5" hidden="1">{#N/A,#N/A,FALSE,"Plan1";#N/A,#N/A,FALSE,"Plan2"}</definedName>
    <definedName name="DSLFJSLFJ" localSheetId="13" hidden="1">{#N/A,#N/A,FALSE,"Plan1";#N/A,#N/A,FALSE,"Plan2"}</definedName>
    <definedName name="DSLFJSLFJ" localSheetId="10" hidden="1">{#N/A,#N/A,FALSE,"Plan1";#N/A,#N/A,FALSE,"Plan2"}</definedName>
    <definedName name="DSLFJSLFJ" localSheetId="7" hidden="1">{#N/A,#N/A,FALSE,"Plan1";#N/A,#N/A,FALSE,"Plan2"}</definedName>
    <definedName name="DSLFJSLFJ" localSheetId="28" hidden="1">{#N/A,#N/A,FALSE,"Plan1";#N/A,#N/A,FALSE,"Plan2"}</definedName>
    <definedName name="DSLFJSLFJ" localSheetId="6" hidden="1">{#N/A,#N/A,FALSE,"Plan1";#N/A,#N/A,FALSE,"Plan2"}</definedName>
    <definedName name="DSLFJSLFJ" localSheetId="0" hidden="1">{#N/A,#N/A,FALSE,"Plan1";#N/A,#N/A,FALSE,"Plan2"}</definedName>
    <definedName name="DSLFJSLFJ" localSheetId="14" hidden="1">{#N/A,#N/A,FALSE,"Plan1";#N/A,#N/A,FALSE,"Plan2"}</definedName>
    <definedName name="DSLFJSLFJ" localSheetId="22" hidden="1">{#N/A,#N/A,FALSE,"Plan1";#N/A,#N/A,FALSE,"Plan2"}</definedName>
    <definedName name="DSLFJSLFJ" hidden="1">{#N/A,#N/A,FALSE,"Plan1";#N/A,#N/A,FALSE,"Plan2"}</definedName>
    <definedName name="dslfkf" hidden="1">4</definedName>
    <definedName name="dsrffg"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hidden="1">{TRUE,TRUE,-1.25,-15.5,604.5,366.75,FALSE,FALSE,TRUE,TRUE,0,1,#N/A,1,#N/A,9.0125,24.4117647058824,1,FALSE,FALSE,3,TRUE,1,FALSE,100,"Swvu.PLANILHA2.","ACwvu.PLANILHA2.",#N/A,FALSE,FALSE,0.787401575,0.34,0.46,0.5,1,"","",FALSE,FALSE,FALSE,FALSE,1,#N/A,1,1,FALSE,FALSE,#N/A,#N/A,FALSE,FALSE,FALSE,9,65532,65532,FALSE,FALSE,TRUE,TRUE,TRUE}</definedName>
    <definedName name="dsrgdergdrg" localSheetId="16" hidden="1">{#N/A,#N/A,FALSE,"GERAL";#N/A,#N/A,FALSE,"012-96";#N/A,#N/A,FALSE,"018-96";#N/A,#N/A,FALSE,"027-96";#N/A,#N/A,FALSE,"059-96";#N/A,#N/A,FALSE,"076-96";#N/A,#N/A,FALSE,"019-97";#N/A,#N/A,FALSE,"021-97";#N/A,#N/A,FALSE,"022-97";#N/A,#N/A,FALSE,"028-97"}</definedName>
    <definedName name="dsrgdergdrg" localSheetId="3" hidden="1">{#N/A,#N/A,FALSE,"GERAL";#N/A,#N/A,FALSE,"012-96";#N/A,#N/A,FALSE,"018-96";#N/A,#N/A,FALSE,"027-96";#N/A,#N/A,FALSE,"059-96";#N/A,#N/A,FALSE,"076-96";#N/A,#N/A,FALSE,"019-97";#N/A,#N/A,FALSE,"021-97";#N/A,#N/A,FALSE,"022-97";#N/A,#N/A,FALSE,"028-97"}</definedName>
    <definedName name="dsrgdergdrg" localSheetId="21" hidden="1">{#N/A,#N/A,FALSE,"GERAL";#N/A,#N/A,FALSE,"012-96";#N/A,#N/A,FALSE,"018-96";#N/A,#N/A,FALSE,"027-96";#N/A,#N/A,FALSE,"059-96";#N/A,#N/A,FALSE,"076-96";#N/A,#N/A,FALSE,"019-97";#N/A,#N/A,FALSE,"021-97";#N/A,#N/A,FALSE,"022-97";#N/A,#N/A,FALSE,"028-97"}</definedName>
    <definedName name="dsrgdergdrg" localSheetId="20" hidden="1">{#N/A,#N/A,FALSE,"GERAL";#N/A,#N/A,FALSE,"012-96";#N/A,#N/A,FALSE,"018-96";#N/A,#N/A,FALSE,"027-96";#N/A,#N/A,FALSE,"059-96";#N/A,#N/A,FALSE,"076-96";#N/A,#N/A,FALSE,"019-97";#N/A,#N/A,FALSE,"021-97";#N/A,#N/A,FALSE,"022-97";#N/A,#N/A,FALSE,"028-97"}</definedName>
    <definedName name="dsrgdergdrg" localSheetId="5" hidden="1">{#N/A,#N/A,FALSE,"GERAL";#N/A,#N/A,FALSE,"012-96";#N/A,#N/A,FALSE,"018-96";#N/A,#N/A,FALSE,"027-96";#N/A,#N/A,FALSE,"059-96";#N/A,#N/A,FALSE,"076-96";#N/A,#N/A,FALSE,"019-97";#N/A,#N/A,FALSE,"021-97";#N/A,#N/A,FALSE,"022-97";#N/A,#N/A,FALSE,"028-97"}</definedName>
    <definedName name="dsrgdergdrg" localSheetId="13" hidden="1">{#N/A,#N/A,FALSE,"GERAL";#N/A,#N/A,FALSE,"012-96";#N/A,#N/A,FALSE,"018-96";#N/A,#N/A,FALSE,"027-96";#N/A,#N/A,FALSE,"059-96";#N/A,#N/A,FALSE,"076-96";#N/A,#N/A,FALSE,"019-97";#N/A,#N/A,FALSE,"021-97";#N/A,#N/A,FALSE,"022-97";#N/A,#N/A,FALSE,"028-97"}</definedName>
    <definedName name="dsrgdergdrg" localSheetId="10" hidden="1">{#N/A,#N/A,FALSE,"GERAL";#N/A,#N/A,FALSE,"012-96";#N/A,#N/A,FALSE,"018-96";#N/A,#N/A,FALSE,"027-96";#N/A,#N/A,FALSE,"059-96";#N/A,#N/A,FALSE,"076-96";#N/A,#N/A,FALSE,"019-97";#N/A,#N/A,FALSE,"021-97";#N/A,#N/A,FALSE,"022-97";#N/A,#N/A,FALSE,"028-97"}</definedName>
    <definedName name="dsrgdergdrg" localSheetId="7" hidden="1">{#N/A,#N/A,FALSE,"GERAL";#N/A,#N/A,FALSE,"012-96";#N/A,#N/A,FALSE,"018-96";#N/A,#N/A,FALSE,"027-96";#N/A,#N/A,FALSE,"059-96";#N/A,#N/A,FALSE,"076-96";#N/A,#N/A,FALSE,"019-97";#N/A,#N/A,FALSE,"021-97";#N/A,#N/A,FALSE,"022-97";#N/A,#N/A,FALSE,"028-97"}</definedName>
    <definedName name="dsrgdergdrg" localSheetId="28" hidden="1">{#N/A,#N/A,FALSE,"GERAL";#N/A,#N/A,FALSE,"012-96";#N/A,#N/A,FALSE,"018-96";#N/A,#N/A,FALSE,"027-96";#N/A,#N/A,FALSE,"059-96";#N/A,#N/A,FALSE,"076-96";#N/A,#N/A,FALSE,"019-97";#N/A,#N/A,FALSE,"021-97";#N/A,#N/A,FALSE,"022-97";#N/A,#N/A,FALSE,"028-97"}</definedName>
    <definedName name="dsrgdergdrg" localSheetId="6" hidden="1">{#N/A,#N/A,FALSE,"GERAL";#N/A,#N/A,FALSE,"012-96";#N/A,#N/A,FALSE,"018-96";#N/A,#N/A,FALSE,"027-96";#N/A,#N/A,FALSE,"059-96";#N/A,#N/A,FALSE,"076-96";#N/A,#N/A,FALSE,"019-97";#N/A,#N/A,FALSE,"021-97";#N/A,#N/A,FALSE,"022-97";#N/A,#N/A,FALSE,"028-97"}</definedName>
    <definedName name="dsrgdergdrg" localSheetId="0" hidden="1">{#N/A,#N/A,FALSE,"GERAL";#N/A,#N/A,FALSE,"012-96";#N/A,#N/A,FALSE,"018-96";#N/A,#N/A,FALSE,"027-96";#N/A,#N/A,FALSE,"059-96";#N/A,#N/A,FALSE,"076-96";#N/A,#N/A,FALSE,"019-97";#N/A,#N/A,FALSE,"021-97";#N/A,#N/A,FALSE,"022-97";#N/A,#N/A,FALSE,"028-97"}</definedName>
    <definedName name="dsrgdergdrg" localSheetId="14" hidden="1">{#N/A,#N/A,FALSE,"GERAL";#N/A,#N/A,FALSE,"012-96";#N/A,#N/A,FALSE,"018-96";#N/A,#N/A,FALSE,"027-96";#N/A,#N/A,FALSE,"059-96";#N/A,#N/A,FALSE,"076-96";#N/A,#N/A,FALSE,"019-97";#N/A,#N/A,FALSE,"021-97";#N/A,#N/A,FALSE,"022-97";#N/A,#N/A,FALSE,"028-97"}</definedName>
    <definedName name="dsrgdergdrg" localSheetId="22" hidden="1">{#N/A,#N/A,FALSE,"GERAL";#N/A,#N/A,FALSE,"012-96";#N/A,#N/A,FALSE,"018-96";#N/A,#N/A,FALSE,"027-96";#N/A,#N/A,FALSE,"059-96";#N/A,#N/A,FALSE,"076-96";#N/A,#N/A,FALSE,"019-97";#N/A,#N/A,FALSE,"021-97";#N/A,#N/A,FALSE,"022-97";#N/A,#N/A,FALSE,"028-97"}</definedName>
    <definedName name="dsrgdergdrg" hidden="1">{#N/A,#N/A,FALSE,"GERAL";#N/A,#N/A,FALSE,"012-96";#N/A,#N/A,FALSE,"018-96";#N/A,#N/A,FALSE,"027-96";#N/A,#N/A,FALSE,"059-96";#N/A,#N/A,FALSE,"076-96";#N/A,#N/A,FALSE,"019-97";#N/A,#N/A,FALSE,"021-97";#N/A,#N/A,FALSE,"022-97";#N/A,#N/A,FALSE,"028-97"}</definedName>
    <definedName name="dss" localSheetId="16" hidden="1">{#N/A,#N/A,FALSE,"Plan1";#N/A,#N/A,FALSE,"Plan2"}</definedName>
    <definedName name="dss" localSheetId="3" hidden="1">{#N/A,#N/A,FALSE,"Plan1";#N/A,#N/A,FALSE,"Plan2"}</definedName>
    <definedName name="dss" localSheetId="21" hidden="1">{#N/A,#N/A,FALSE,"Plan1";#N/A,#N/A,FALSE,"Plan2"}</definedName>
    <definedName name="dss" localSheetId="20" hidden="1">{#N/A,#N/A,FALSE,"Plan1";#N/A,#N/A,FALSE,"Plan2"}</definedName>
    <definedName name="dss" localSheetId="5" hidden="1">{#N/A,#N/A,FALSE,"Plan1";#N/A,#N/A,FALSE,"Plan2"}</definedName>
    <definedName name="dss" localSheetId="13" hidden="1">{#N/A,#N/A,FALSE,"Plan1";#N/A,#N/A,FALSE,"Plan2"}</definedName>
    <definedName name="dss" localSheetId="10" hidden="1">{#N/A,#N/A,FALSE,"Plan1";#N/A,#N/A,FALSE,"Plan2"}</definedName>
    <definedName name="dss" localSheetId="7" hidden="1">{#N/A,#N/A,FALSE,"Plan1";#N/A,#N/A,FALSE,"Plan2"}</definedName>
    <definedName name="dss" localSheetId="28" hidden="1">{#N/A,#N/A,FALSE,"Plan1";#N/A,#N/A,FALSE,"Plan2"}</definedName>
    <definedName name="dss" localSheetId="6" hidden="1">{#N/A,#N/A,FALSE,"Plan1";#N/A,#N/A,FALSE,"Plan2"}</definedName>
    <definedName name="dss" localSheetId="0" hidden="1">{#N/A,#N/A,FALSE,"Plan1";#N/A,#N/A,FALSE,"Plan2"}</definedName>
    <definedName name="dss" localSheetId="14" hidden="1">{#N/A,#N/A,FALSE,"Plan1";#N/A,#N/A,FALSE,"Plan2"}</definedName>
    <definedName name="dss" localSheetId="22" hidden="1">{#N/A,#N/A,FALSE,"Plan1";#N/A,#N/A,FALSE,"Plan2"}</definedName>
    <definedName name="dss" hidden="1">{#N/A,#N/A,FALSE,"Plan1";#N/A,#N/A,FALSE,"Plan2"}</definedName>
    <definedName name="dtgsrytt" localSheetId="16" hidden="1">{#N/A,#N/A,FALSE,"Plan1";#N/A,#N/A,FALSE,"Plan2"}</definedName>
    <definedName name="dtgsrytt" localSheetId="3" hidden="1">{#N/A,#N/A,FALSE,"Plan1";#N/A,#N/A,FALSE,"Plan2"}</definedName>
    <definedName name="dtgsrytt" localSheetId="21" hidden="1">{#N/A,#N/A,FALSE,"Plan1";#N/A,#N/A,FALSE,"Plan2"}</definedName>
    <definedName name="dtgsrytt" localSheetId="20" hidden="1">{#N/A,#N/A,FALSE,"Plan1";#N/A,#N/A,FALSE,"Plan2"}</definedName>
    <definedName name="dtgsrytt" localSheetId="5" hidden="1">{#N/A,#N/A,FALSE,"Plan1";#N/A,#N/A,FALSE,"Plan2"}</definedName>
    <definedName name="dtgsrytt" localSheetId="13" hidden="1">{#N/A,#N/A,FALSE,"Plan1";#N/A,#N/A,FALSE,"Plan2"}</definedName>
    <definedName name="dtgsrytt" localSheetId="10" hidden="1">{#N/A,#N/A,FALSE,"Plan1";#N/A,#N/A,FALSE,"Plan2"}</definedName>
    <definedName name="dtgsrytt" localSheetId="7" hidden="1">{#N/A,#N/A,FALSE,"Plan1";#N/A,#N/A,FALSE,"Plan2"}</definedName>
    <definedName name="dtgsrytt" localSheetId="28" hidden="1">{#N/A,#N/A,FALSE,"Plan1";#N/A,#N/A,FALSE,"Plan2"}</definedName>
    <definedName name="dtgsrytt" localSheetId="6" hidden="1">{#N/A,#N/A,FALSE,"Plan1";#N/A,#N/A,FALSE,"Plan2"}</definedName>
    <definedName name="dtgsrytt" localSheetId="0" hidden="1">{#N/A,#N/A,FALSE,"Plan1";#N/A,#N/A,FALSE,"Plan2"}</definedName>
    <definedName name="dtgsrytt" localSheetId="14" hidden="1">{#N/A,#N/A,FALSE,"Plan1";#N/A,#N/A,FALSE,"Plan2"}</definedName>
    <definedName name="dtgsrytt" localSheetId="22" hidden="1">{#N/A,#N/A,FALSE,"Plan1";#N/A,#N/A,FALSE,"Plan2"}</definedName>
    <definedName name="dtgsrytt" hidden="1">{#N/A,#N/A,FALSE,"Plan1";#N/A,#N/A,FALSE,"Plan2"}</definedName>
    <definedName name="dtrjkhtrgkfh" localSheetId="16" hidden="1">{#N/A,#N/A,FALSE,"Plan1";#N/A,#N/A,FALSE,"Plan2"}</definedName>
    <definedName name="dtrjkhtrgkfh" localSheetId="3" hidden="1">{#N/A,#N/A,FALSE,"Plan1";#N/A,#N/A,FALSE,"Plan2"}</definedName>
    <definedName name="dtrjkhtrgkfh" localSheetId="21" hidden="1">{#N/A,#N/A,FALSE,"Plan1";#N/A,#N/A,FALSE,"Plan2"}</definedName>
    <definedName name="dtrjkhtrgkfh" localSheetId="20" hidden="1">{#N/A,#N/A,FALSE,"Plan1";#N/A,#N/A,FALSE,"Plan2"}</definedName>
    <definedName name="dtrjkhtrgkfh" localSheetId="5" hidden="1">{#N/A,#N/A,FALSE,"Plan1";#N/A,#N/A,FALSE,"Plan2"}</definedName>
    <definedName name="dtrjkhtrgkfh" localSheetId="13" hidden="1">{#N/A,#N/A,FALSE,"Plan1";#N/A,#N/A,FALSE,"Plan2"}</definedName>
    <definedName name="dtrjkhtrgkfh" localSheetId="10" hidden="1">{#N/A,#N/A,FALSE,"Plan1";#N/A,#N/A,FALSE,"Plan2"}</definedName>
    <definedName name="dtrjkhtrgkfh" localSheetId="7" hidden="1">{#N/A,#N/A,FALSE,"Plan1";#N/A,#N/A,FALSE,"Plan2"}</definedName>
    <definedName name="dtrjkhtrgkfh" localSheetId="28" hidden="1">{#N/A,#N/A,FALSE,"Plan1";#N/A,#N/A,FALSE,"Plan2"}</definedName>
    <definedName name="dtrjkhtrgkfh" localSheetId="6" hidden="1">{#N/A,#N/A,FALSE,"Plan1";#N/A,#N/A,FALSE,"Plan2"}</definedName>
    <definedName name="dtrjkhtrgkfh" localSheetId="0" hidden="1">{#N/A,#N/A,FALSE,"Plan1";#N/A,#N/A,FALSE,"Plan2"}</definedName>
    <definedName name="dtrjkhtrgkfh" localSheetId="14" hidden="1">{#N/A,#N/A,FALSE,"Plan1";#N/A,#N/A,FALSE,"Plan2"}</definedName>
    <definedName name="dtrjkhtrgkfh" localSheetId="22" hidden="1">{#N/A,#N/A,FALSE,"Plan1";#N/A,#N/A,FALSE,"Plan2"}</definedName>
    <definedName name="dtrjkhtrgkfh" hidden="1">{#N/A,#N/A,FALSE,"Plan1";#N/A,#N/A,FALSE,"Plan2"}</definedName>
    <definedName name="dttjuk" localSheetId="16" hidden="1">{#N/A,#N/A,FALSE,"Plan1";#N/A,#N/A,FALSE,"Plan2"}</definedName>
    <definedName name="dttjuk" localSheetId="3" hidden="1">{#N/A,#N/A,FALSE,"Plan1";#N/A,#N/A,FALSE,"Plan2"}</definedName>
    <definedName name="dttjuk" localSheetId="21" hidden="1">{#N/A,#N/A,FALSE,"Plan1";#N/A,#N/A,FALSE,"Plan2"}</definedName>
    <definedName name="dttjuk" localSheetId="20" hidden="1">{#N/A,#N/A,FALSE,"Plan1";#N/A,#N/A,FALSE,"Plan2"}</definedName>
    <definedName name="dttjuk" localSheetId="5" hidden="1">{#N/A,#N/A,FALSE,"Plan1";#N/A,#N/A,FALSE,"Plan2"}</definedName>
    <definedName name="dttjuk" localSheetId="13" hidden="1">{#N/A,#N/A,FALSE,"Plan1";#N/A,#N/A,FALSE,"Plan2"}</definedName>
    <definedName name="dttjuk" localSheetId="10" hidden="1">{#N/A,#N/A,FALSE,"Plan1";#N/A,#N/A,FALSE,"Plan2"}</definedName>
    <definedName name="dttjuk" localSheetId="7" hidden="1">{#N/A,#N/A,FALSE,"Plan1";#N/A,#N/A,FALSE,"Plan2"}</definedName>
    <definedName name="dttjuk" localSheetId="28" hidden="1">{#N/A,#N/A,FALSE,"Plan1";#N/A,#N/A,FALSE,"Plan2"}</definedName>
    <definedName name="dttjuk" localSheetId="6" hidden="1">{#N/A,#N/A,FALSE,"Plan1";#N/A,#N/A,FALSE,"Plan2"}</definedName>
    <definedName name="dttjuk" localSheetId="0" hidden="1">{#N/A,#N/A,FALSE,"Plan1";#N/A,#N/A,FALSE,"Plan2"}</definedName>
    <definedName name="dttjuk" localSheetId="14" hidden="1">{#N/A,#N/A,FALSE,"Plan1";#N/A,#N/A,FALSE,"Plan2"}</definedName>
    <definedName name="dttjuk" localSheetId="22" hidden="1">{#N/A,#N/A,FALSE,"Plan1";#N/A,#N/A,FALSE,"Plan2"}</definedName>
    <definedName name="dttjuk" hidden="1">{#N/A,#N/A,FALSE,"Plan1";#N/A,#N/A,FALSE,"Plan2"}</definedName>
    <definedName name="dvtry"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hidden="1">{TRUE,TRUE,-1.25,-15.5,604.5,366.75,FALSE,FALSE,TRUE,TRUE,0,1,#N/A,1,#N/A,9.0125,24.4117647058824,1,FALSE,FALSE,3,TRUE,1,FALSE,100,"Swvu.PLANILHA2.","ACwvu.PLANILHA2.",#N/A,FALSE,FALSE,0.787401575,0.34,0.46,0.5,1,"","",FALSE,FALSE,FALSE,FALSE,1,#N/A,1,1,FALSE,FALSE,#N/A,#N/A,FALSE,FALSE,FALSE,9,65532,65532,FALSE,FALSE,TRUE,TRUE,TRUE}</definedName>
    <definedName name="dwetrt" localSheetId="16" hidden="1">{#N/A,#N/A,FALSE,"Plan1";#N/A,#N/A,FALSE,"Plan2"}</definedName>
    <definedName name="dwetrt" localSheetId="3" hidden="1">{#N/A,#N/A,FALSE,"Plan1";#N/A,#N/A,FALSE,"Plan2"}</definedName>
    <definedName name="dwetrt" localSheetId="21" hidden="1">{#N/A,#N/A,FALSE,"Plan1";#N/A,#N/A,FALSE,"Plan2"}</definedName>
    <definedName name="dwetrt" localSheetId="20" hidden="1">{#N/A,#N/A,FALSE,"Plan1";#N/A,#N/A,FALSE,"Plan2"}</definedName>
    <definedName name="dwetrt" localSheetId="5" hidden="1">{#N/A,#N/A,FALSE,"Plan1";#N/A,#N/A,FALSE,"Plan2"}</definedName>
    <definedName name="dwetrt" localSheetId="13" hidden="1">{#N/A,#N/A,FALSE,"Plan1";#N/A,#N/A,FALSE,"Plan2"}</definedName>
    <definedName name="dwetrt" localSheetId="10" hidden="1">{#N/A,#N/A,FALSE,"Plan1";#N/A,#N/A,FALSE,"Plan2"}</definedName>
    <definedName name="dwetrt" localSheetId="7" hidden="1">{#N/A,#N/A,FALSE,"Plan1";#N/A,#N/A,FALSE,"Plan2"}</definedName>
    <definedName name="dwetrt" localSheetId="28" hidden="1">{#N/A,#N/A,FALSE,"Plan1";#N/A,#N/A,FALSE,"Plan2"}</definedName>
    <definedName name="dwetrt" localSheetId="6" hidden="1">{#N/A,#N/A,FALSE,"Plan1";#N/A,#N/A,FALSE,"Plan2"}</definedName>
    <definedName name="dwetrt" localSheetId="0" hidden="1">{#N/A,#N/A,FALSE,"Plan1";#N/A,#N/A,FALSE,"Plan2"}</definedName>
    <definedName name="dwetrt" localSheetId="14" hidden="1">{#N/A,#N/A,FALSE,"Plan1";#N/A,#N/A,FALSE,"Plan2"}</definedName>
    <definedName name="dwetrt" localSheetId="22" hidden="1">{#N/A,#N/A,FALSE,"Plan1";#N/A,#N/A,FALSE,"Plan2"}</definedName>
    <definedName name="dwetrt" hidden="1">{#N/A,#N/A,FALSE,"Plan1";#N/A,#N/A,FALSE,"Plan2"}</definedName>
    <definedName name="dwqhdjwqgdwq" localSheetId="3">#REF!</definedName>
    <definedName name="dwqhdjwqgdwq" localSheetId="10">#REF!</definedName>
    <definedName name="dwqhdjwqgdwq" localSheetId="6">#REF!</definedName>
    <definedName name="dwqhdjwqgdwq">#REF!</definedName>
    <definedName name="DY"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 localSheetId="16" hidden="1">{#N/A,#N/A,FALSE,"Plan1";#N/A,#N/A,FALSE,"Plan2"}</definedName>
    <definedName name="DYHYGJDHZKGF" localSheetId="3" hidden="1">{#N/A,#N/A,FALSE,"Plan1";#N/A,#N/A,FALSE,"Plan2"}</definedName>
    <definedName name="DYHYGJDHZKGF" localSheetId="21" hidden="1">{#N/A,#N/A,FALSE,"Plan1";#N/A,#N/A,FALSE,"Plan2"}</definedName>
    <definedName name="DYHYGJDHZKGF" localSheetId="20" hidden="1">{#N/A,#N/A,FALSE,"Plan1";#N/A,#N/A,FALSE,"Plan2"}</definedName>
    <definedName name="DYHYGJDHZKGF" localSheetId="5" hidden="1">{#N/A,#N/A,FALSE,"Plan1";#N/A,#N/A,FALSE,"Plan2"}</definedName>
    <definedName name="DYHYGJDHZKGF" localSheetId="13" hidden="1">{#N/A,#N/A,FALSE,"Plan1";#N/A,#N/A,FALSE,"Plan2"}</definedName>
    <definedName name="DYHYGJDHZKGF" localSheetId="10" hidden="1">{#N/A,#N/A,FALSE,"Plan1";#N/A,#N/A,FALSE,"Plan2"}</definedName>
    <definedName name="DYHYGJDHZKGF" localSheetId="7" hidden="1">{#N/A,#N/A,FALSE,"Plan1";#N/A,#N/A,FALSE,"Plan2"}</definedName>
    <definedName name="DYHYGJDHZKGF" localSheetId="28" hidden="1">{#N/A,#N/A,FALSE,"Plan1";#N/A,#N/A,FALSE,"Plan2"}</definedName>
    <definedName name="DYHYGJDHZKGF" localSheetId="6" hidden="1">{#N/A,#N/A,FALSE,"Plan1";#N/A,#N/A,FALSE,"Plan2"}</definedName>
    <definedName name="DYHYGJDHZKGF" localSheetId="0" hidden="1">{#N/A,#N/A,FALSE,"Plan1";#N/A,#N/A,FALSE,"Plan2"}</definedName>
    <definedName name="DYHYGJDHZKGF" localSheetId="14" hidden="1">{#N/A,#N/A,FALSE,"Plan1";#N/A,#N/A,FALSE,"Plan2"}</definedName>
    <definedName name="DYHYGJDHZKGF" localSheetId="22" hidden="1">{#N/A,#N/A,FALSE,"Plan1";#N/A,#N/A,FALSE,"Plan2"}</definedName>
    <definedName name="DYHYGJDHZKGF" hidden="1">{#N/A,#N/A,FALSE,"Plan1";#N/A,#N/A,FALSE,"Plan2"}</definedName>
    <definedName name="dzdfr" localSheetId="16" hidden="1">{#N/A,#N/A,FALSE,"Plan1";#N/A,#N/A,FALSE,"Plan2"}</definedName>
    <definedName name="dzdfr" localSheetId="3" hidden="1">{#N/A,#N/A,FALSE,"Plan1";#N/A,#N/A,FALSE,"Plan2"}</definedName>
    <definedName name="dzdfr" localSheetId="21" hidden="1">{#N/A,#N/A,FALSE,"Plan1";#N/A,#N/A,FALSE,"Plan2"}</definedName>
    <definedName name="dzdfr" localSheetId="20" hidden="1">{#N/A,#N/A,FALSE,"Plan1";#N/A,#N/A,FALSE,"Plan2"}</definedName>
    <definedName name="dzdfr" localSheetId="5" hidden="1">{#N/A,#N/A,FALSE,"Plan1";#N/A,#N/A,FALSE,"Plan2"}</definedName>
    <definedName name="dzdfr" localSheetId="13" hidden="1">{#N/A,#N/A,FALSE,"Plan1";#N/A,#N/A,FALSE,"Plan2"}</definedName>
    <definedName name="dzdfr" localSheetId="10" hidden="1">{#N/A,#N/A,FALSE,"Plan1";#N/A,#N/A,FALSE,"Plan2"}</definedName>
    <definedName name="dzdfr" localSheetId="7" hidden="1">{#N/A,#N/A,FALSE,"Plan1";#N/A,#N/A,FALSE,"Plan2"}</definedName>
    <definedName name="dzdfr" localSheetId="28" hidden="1">{#N/A,#N/A,FALSE,"Plan1";#N/A,#N/A,FALSE,"Plan2"}</definedName>
    <definedName name="dzdfr" localSheetId="6" hidden="1">{#N/A,#N/A,FALSE,"Plan1";#N/A,#N/A,FALSE,"Plan2"}</definedName>
    <definedName name="dzdfr" localSheetId="0" hidden="1">{#N/A,#N/A,FALSE,"Plan1";#N/A,#N/A,FALSE,"Plan2"}</definedName>
    <definedName name="dzdfr" localSheetId="14" hidden="1">{#N/A,#N/A,FALSE,"Plan1";#N/A,#N/A,FALSE,"Plan2"}</definedName>
    <definedName name="dzdfr" localSheetId="22" hidden="1">{#N/A,#N/A,FALSE,"Plan1";#N/A,#N/A,FALSE,"Plan2"}</definedName>
    <definedName name="dzdfr" hidden="1">{#N/A,#N/A,FALSE,"Plan1";#N/A,#N/A,FALSE,"Plan2"}</definedName>
    <definedName name="e"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e" hidden="1">{TRUE,TRUE,-1.25,-15.5,604.5,366.75,FALSE,FALSE,TRUE,TRUE,0,1,#N/A,1,#N/A,9.0125,24.4117647058824,1,FALSE,FALSE,3,TRUE,1,FALSE,100,"Swvu.PLANILHA2.","ACwvu.PLANILHA2.",#N/A,FALSE,FALSE,0.787401575,0.34,0.46,0.5,1,"","",FALSE,FALSE,FALSE,FALSE,1,#N/A,1,1,FALSE,FALSE,#N/A,#N/A,FALSE,FALSE,FALSE,9,65532,65532,FALSE,FALSE,TRUE,TRUE,TRUE}</definedName>
    <definedName name="ea" localSheetId="16">#REF!</definedName>
    <definedName name="ea" localSheetId="3">#REF!</definedName>
    <definedName name="ea" localSheetId="1">#REF!</definedName>
    <definedName name="ea" localSheetId="5">#REF!</definedName>
    <definedName name="ea" localSheetId="10">#REF!</definedName>
    <definedName name="ea" localSheetId="24">#REF!</definedName>
    <definedName name="ea" localSheetId="6">#REF!</definedName>
    <definedName name="ea" localSheetId="0">#REF!</definedName>
    <definedName name="ea">#REF!</definedName>
    <definedName name="EC"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 localSheetId="16" hidden="1">{#N/A,#N/A,FALSE,"F-01"}</definedName>
    <definedName name="ECEW" localSheetId="3" hidden="1">{#N/A,#N/A,FALSE,"F-01"}</definedName>
    <definedName name="ECEW" localSheetId="21" hidden="1">{#N/A,#N/A,FALSE,"F-01"}</definedName>
    <definedName name="ECEW" localSheetId="20" hidden="1">{#N/A,#N/A,FALSE,"F-01"}</definedName>
    <definedName name="ECEW" localSheetId="5" hidden="1">{#N/A,#N/A,FALSE,"F-01"}</definedName>
    <definedName name="ECEW" localSheetId="13" hidden="1">{#N/A,#N/A,FALSE,"F-01"}</definedName>
    <definedName name="ECEW" localSheetId="10" hidden="1">{#N/A,#N/A,FALSE,"F-01"}</definedName>
    <definedName name="ECEW" localSheetId="7" hidden="1">{#N/A,#N/A,FALSE,"F-01"}</definedName>
    <definedName name="ECEW" localSheetId="28" hidden="1">{#N/A,#N/A,FALSE,"F-01"}</definedName>
    <definedName name="ECEW" localSheetId="6" hidden="1">{#N/A,#N/A,FALSE,"F-01"}</definedName>
    <definedName name="ECEW" localSheetId="0" hidden="1">{#N/A,#N/A,FALSE,"F-01"}</definedName>
    <definedName name="ECEW" localSheetId="14" hidden="1">{#N/A,#N/A,FALSE,"F-01"}</definedName>
    <definedName name="ECEW" localSheetId="22" hidden="1">{#N/A,#N/A,FALSE,"F-01"}</definedName>
    <definedName name="ECEW" hidden="1">{#N/A,#N/A,FALSE,"F-01"}</definedName>
    <definedName name="ECEW_1" localSheetId="16" hidden="1">{#N/A,#N/A,FALSE,"F-01"}</definedName>
    <definedName name="ECEW_1" localSheetId="3" hidden="1">{#N/A,#N/A,FALSE,"F-01"}</definedName>
    <definedName name="ECEW_1" localSheetId="21" hidden="1">{#N/A,#N/A,FALSE,"F-01"}</definedName>
    <definedName name="ECEW_1" localSheetId="20" hidden="1">{#N/A,#N/A,FALSE,"F-01"}</definedName>
    <definedName name="ECEW_1" localSheetId="5" hidden="1">{#N/A,#N/A,FALSE,"F-01"}</definedName>
    <definedName name="ECEW_1" localSheetId="13" hidden="1">{#N/A,#N/A,FALSE,"F-01"}</definedName>
    <definedName name="ECEW_1" localSheetId="10" hidden="1">{#N/A,#N/A,FALSE,"F-01"}</definedName>
    <definedName name="ECEW_1" localSheetId="7" hidden="1">{#N/A,#N/A,FALSE,"F-01"}</definedName>
    <definedName name="ECEW_1" localSheetId="28" hidden="1">{#N/A,#N/A,FALSE,"F-01"}</definedName>
    <definedName name="ECEW_1" localSheetId="6" hidden="1">{#N/A,#N/A,FALSE,"F-01"}</definedName>
    <definedName name="ECEW_1" localSheetId="0" hidden="1">{#N/A,#N/A,FALSE,"F-01"}</definedName>
    <definedName name="ECEW_1" localSheetId="14" hidden="1">{#N/A,#N/A,FALSE,"F-01"}</definedName>
    <definedName name="ECEW_1" localSheetId="22" hidden="1">{#N/A,#N/A,FALSE,"F-01"}</definedName>
    <definedName name="ECEW_1" hidden="1">{#N/A,#N/A,FALSE,"F-01"}</definedName>
    <definedName name="echart31" localSheetId="16" hidden="1">#REF!</definedName>
    <definedName name="echart31" localSheetId="3" hidden="1">#REF!</definedName>
    <definedName name="echart31" localSheetId="21" hidden="1">#REF!</definedName>
    <definedName name="echart31" localSheetId="5" hidden="1">#REF!</definedName>
    <definedName name="echart31" localSheetId="10" hidden="1">#REF!</definedName>
    <definedName name="echart31" localSheetId="6" hidden="1">#REF!</definedName>
    <definedName name="echart31" localSheetId="0" hidden="1">#REF!</definedName>
    <definedName name="echart31" hidden="1">#REF!</definedName>
    <definedName name="EcoPark" localSheetId="3">#REF!</definedName>
    <definedName name="EcoPark" localSheetId="5">#REF!</definedName>
    <definedName name="EcoPark" localSheetId="10">#REF!</definedName>
    <definedName name="EcoPark" localSheetId="6">#REF!</definedName>
    <definedName name="EcoPark">#REF!</definedName>
    <definedName name="ECS"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 localSheetId="16" hidden="1">{#N/A,#N/A,FALSE,"Plan1";#N/A,#N/A,FALSE,"Plan2"}</definedName>
    <definedName name="EDE" localSheetId="3" hidden="1">{#N/A,#N/A,FALSE,"Plan1";#N/A,#N/A,FALSE,"Plan2"}</definedName>
    <definedName name="EDE" localSheetId="21" hidden="1">{#N/A,#N/A,FALSE,"Plan1";#N/A,#N/A,FALSE,"Plan2"}</definedName>
    <definedName name="EDE" localSheetId="20" hidden="1">{#N/A,#N/A,FALSE,"Plan1";#N/A,#N/A,FALSE,"Plan2"}</definedName>
    <definedName name="EDE" localSheetId="5" hidden="1">{#N/A,#N/A,FALSE,"Plan1";#N/A,#N/A,FALSE,"Plan2"}</definedName>
    <definedName name="EDE" localSheetId="13" hidden="1">{#N/A,#N/A,FALSE,"Plan1";#N/A,#N/A,FALSE,"Plan2"}</definedName>
    <definedName name="EDE" localSheetId="10" hidden="1">{#N/A,#N/A,FALSE,"Plan1";#N/A,#N/A,FALSE,"Plan2"}</definedName>
    <definedName name="EDE" localSheetId="7" hidden="1">{#N/A,#N/A,FALSE,"Plan1";#N/A,#N/A,FALSE,"Plan2"}</definedName>
    <definedName name="EDE" localSheetId="28" hidden="1">{#N/A,#N/A,FALSE,"Plan1";#N/A,#N/A,FALSE,"Plan2"}</definedName>
    <definedName name="EDE" localSheetId="6" hidden="1">{#N/A,#N/A,FALSE,"Plan1";#N/A,#N/A,FALSE,"Plan2"}</definedName>
    <definedName name="EDE" localSheetId="0" hidden="1">{#N/A,#N/A,FALSE,"Plan1";#N/A,#N/A,FALSE,"Plan2"}</definedName>
    <definedName name="EDE" localSheetId="14" hidden="1">{#N/A,#N/A,FALSE,"Plan1";#N/A,#N/A,FALSE,"Plan2"}</definedName>
    <definedName name="EDE" localSheetId="22" hidden="1">{#N/A,#N/A,FALSE,"Plan1";#N/A,#N/A,FALSE,"Plan2"}</definedName>
    <definedName name="EDE" hidden="1">{#N/A,#N/A,FALSE,"Plan1";#N/A,#N/A,FALSE,"Plan2"}</definedName>
    <definedName name="ee" localSheetId="3">#REF!</definedName>
    <definedName name="ee" localSheetId="10">#REF!</definedName>
    <definedName name="ee" localSheetId="6">#REF!</definedName>
    <definedName name="ee">#REF!</definedName>
    <definedName name="eee" localSheetId="2">{#N/A,#N/A,FALSE,"ET-CAPA";#N/A,#N/A,FALSE,"ET-PAG1";#N/A,#N/A,FALSE,"ET-PAG2";#N/A,#N/A,FALSE,"ET-PAG3";#N/A,#N/A,FALSE,"ET-PAG4";#N/A,#N/A,FALSE,"ET-PAG5"}</definedName>
    <definedName name="eee" localSheetId="16">{#N/A,#N/A,FALSE,"ET-CAPA";#N/A,#N/A,FALSE,"ET-PAG1";#N/A,#N/A,FALSE,"ET-PAG2";#N/A,#N/A,FALSE,"ET-PAG3";#N/A,#N/A,FALSE,"ET-PAG4";#N/A,#N/A,FALSE,"ET-PAG5"}</definedName>
    <definedName name="eee" localSheetId="3">{#N/A,#N/A,FALSE,"ET-CAPA";#N/A,#N/A,FALSE,"ET-PAG1";#N/A,#N/A,FALSE,"ET-PAG2";#N/A,#N/A,FALSE,"ET-PAG3";#N/A,#N/A,FALSE,"ET-PAG4";#N/A,#N/A,FALSE,"ET-PAG5"}</definedName>
    <definedName name="eee" localSheetId="1">{#N/A,#N/A,FALSE,"ET-CAPA";#N/A,#N/A,FALSE,"ET-PAG1";#N/A,#N/A,FALSE,"ET-PAG2";#N/A,#N/A,FALSE,"ET-PAG3";#N/A,#N/A,FALSE,"ET-PAG4";#N/A,#N/A,FALSE,"ET-PAG5"}</definedName>
    <definedName name="eee" localSheetId="20" hidden="1">{#N/A,#N/A,FALSE,"ET-CAPA";#N/A,#N/A,FALSE,"ET-PAG1";#N/A,#N/A,FALSE,"ET-PAG2";#N/A,#N/A,FALSE,"ET-PAG3";#N/A,#N/A,FALSE,"ET-PAG4";#N/A,#N/A,FALSE,"ET-PAG5"}</definedName>
    <definedName name="eee" localSheetId="5" hidden="1">{#N/A,#N/A,FALSE,"ET-CAPA";#N/A,#N/A,FALSE,"ET-PAG1";#N/A,#N/A,FALSE,"ET-PAG2";#N/A,#N/A,FALSE,"ET-PAG3";#N/A,#N/A,FALSE,"ET-PAG4";#N/A,#N/A,FALSE,"ET-PAG5"}</definedName>
    <definedName name="eee" localSheetId="13">{#N/A,#N/A,FALSE,"ET-CAPA";#N/A,#N/A,FALSE,"ET-PAG1";#N/A,#N/A,FALSE,"ET-PAG2";#N/A,#N/A,FALSE,"ET-PAG3";#N/A,#N/A,FALSE,"ET-PAG4";#N/A,#N/A,FALSE,"ET-PAG5"}</definedName>
    <definedName name="eee" localSheetId="10" hidden="1">{#N/A,#N/A,FALSE,"ET-CAPA";#N/A,#N/A,FALSE,"ET-PAG1";#N/A,#N/A,FALSE,"ET-PAG2";#N/A,#N/A,FALSE,"ET-PAG3";#N/A,#N/A,FALSE,"ET-PAG4";#N/A,#N/A,FALSE,"ET-PAG5"}</definedName>
    <definedName name="eee" localSheetId="7" hidden="1">{#N/A,#N/A,FALSE,"ET-CAPA";#N/A,#N/A,FALSE,"ET-PAG1";#N/A,#N/A,FALSE,"ET-PAG2";#N/A,#N/A,FALSE,"ET-PAG3";#N/A,#N/A,FALSE,"ET-PAG4";#N/A,#N/A,FALSE,"ET-PAG5"}</definedName>
    <definedName name="eee" localSheetId="24" hidden="1">{#N/A,#N/A,FALSE,"ET-CAPA";#N/A,#N/A,FALSE,"ET-PAG1";#N/A,#N/A,FALSE,"ET-PAG2";#N/A,#N/A,FALSE,"ET-PAG3";#N/A,#N/A,FALSE,"ET-PAG4";#N/A,#N/A,FALSE,"ET-PAG5"}</definedName>
    <definedName name="eee" localSheetId="28" hidden="1">{#N/A,#N/A,FALSE,"ET-CAPA";#N/A,#N/A,FALSE,"ET-PAG1";#N/A,#N/A,FALSE,"ET-PAG2";#N/A,#N/A,FALSE,"ET-PAG3";#N/A,#N/A,FALSE,"ET-PAG4";#N/A,#N/A,FALSE,"ET-PAG5"}</definedName>
    <definedName name="eee" localSheetId="6" hidden="1">{#N/A,#N/A,FALSE,"ET-CAPA";#N/A,#N/A,FALSE,"ET-PAG1";#N/A,#N/A,FALSE,"ET-PAG2";#N/A,#N/A,FALSE,"ET-PAG3";#N/A,#N/A,FALSE,"ET-PAG4";#N/A,#N/A,FALSE,"ET-PAG5"}</definedName>
    <definedName name="eee" localSheetId="0" hidden="1">{#N/A,#N/A,FALSE,"ET-CAPA";#N/A,#N/A,FALSE,"ET-PAG1";#N/A,#N/A,FALSE,"ET-PAG2";#N/A,#N/A,FALSE,"ET-PAG3";#N/A,#N/A,FALSE,"ET-PAG4";#N/A,#N/A,FALSE,"ET-PAG5"}</definedName>
    <definedName name="eee" localSheetId="14" hidden="1">{#N/A,#N/A,FALSE,"ET-CAPA";#N/A,#N/A,FALSE,"ET-PAG1";#N/A,#N/A,FALSE,"ET-PAG2";#N/A,#N/A,FALSE,"ET-PAG3";#N/A,#N/A,FALSE,"ET-PAG4";#N/A,#N/A,FALSE,"ET-PAG5"}</definedName>
    <definedName name="eee" localSheetId="22" hidden="1">{#N/A,#N/A,FALSE,"ET-CAPA";#N/A,#N/A,FALSE,"ET-PAG1";#N/A,#N/A,FALSE,"ET-PAG2";#N/A,#N/A,FALSE,"ET-PAG3";#N/A,#N/A,FALSE,"ET-PAG4";#N/A,#N/A,FALSE,"ET-PAG5"}</definedName>
    <definedName name="eee" hidden="1">{#N/A,#N/A,FALSE,"ET-CAPA";#N/A,#N/A,FALSE,"ET-PAG1";#N/A,#N/A,FALSE,"ET-PAG2";#N/A,#N/A,FALSE,"ET-PAG3";#N/A,#N/A,FALSE,"ET-PAG4";#N/A,#N/A,FALSE,"ET-PAG5"}</definedName>
    <definedName name="EF" localSheetId="3">#REF!</definedName>
    <definedName name="EF" localSheetId="10">#REF!</definedName>
    <definedName name="EF" localSheetId="6">#REF!</definedName>
    <definedName name="EF">#REF!</definedName>
    <definedName name="efestfr" localSheetId="16" hidden="1">{#N/A,#N/A,FALSE,"Plan1";#N/A,#N/A,FALSE,"Plan2"}</definedName>
    <definedName name="efestfr" localSheetId="3" hidden="1">{#N/A,#N/A,FALSE,"Plan1";#N/A,#N/A,FALSE,"Plan2"}</definedName>
    <definedName name="efestfr" localSheetId="21" hidden="1">{#N/A,#N/A,FALSE,"Plan1";#N/A,#N/A,FALSE,"Plan2"}</definedName>
    <definedName name="efestfr" localSheetId="20" hidden="1">{#N/A,#N/A,FALSE,"Plan1";#N/A,#N/A,FALSE,"Plan2"}</definedName>
    <definedName name="efestfr" localSheetId="5" hidden="1">{#N/A,#N/A,FALSE,"Plan1";#N/A,#N/A,FALSE,"Plan2"}</definedName>
    <definedName name="efestfr" localSheetId="13" hidden="1">{#N/A,#N/A,FALSE,"Plan1";#N/A,#N/A,FALSE,"Plan2"}</definedName>
    <definedName name="efestfr" localSheetId="10" hidden="1">{#N/A,#N/A,FALSE,"Plan1";#N/A,#N/A,FALSE,"Plan2"}</definedName>
    <definedName name="efestfr" localSheetId="7" hidden="1">{#N/A,#N/A,FALSE,"Plan1";#N/A,#N/A,FALSE,"Plan2"}</definedName>
    <definedName name="efestfr" localSheetId="28" hidden="1">{#N/A,#N/A,FALSE,"Plan1";#N/A,#N/A,FALSE,"Plan2"}</definedName>
    <definedName name="efestfr" localSheetId="6" hidden="1">{#N/A,#N/A,FALSE,"Plan1";#N/A,#N/A,FALSE,"Plan2"}</definedName>
    <definedName name="efestfr" localSheetId="0" hidden="1">{#N/A,#N/A,FALSE,"Plan1";#N/A,#N/A,FALSE,"Plan2"}</definedName>
    <definedName name="efestfr" localSheetId="14" hidden="1">{#N/A,#N/A,FALSE,"Plan1";#N/A,#N/A,FALSE,"Plan2"}</definedName>
    <definedName name="efestfr" localSheetId="22" hidden="1">{#N/A,#N/A,FALSE,"Plan1";#N/A,#N/A,FALSE,"Plan2"}</definedName>
    <definedName name="efestfr" hidden="1">{#N/A,#N/A,FALSE,"Plan1";#N/A,#N/A,FALSE,"Plan2"}</definedName>
    <definedName name="EFICIÊNCIA" localSheetId="3">#REF!</definedName>
    <definedName name="EFICIÊNCIA" localSheetId="10">#REF!</definedName>
    <definedName name="EFICIÊNCIA" localSheetId="6">#REF!</definedName>
    <definedName name="EFICIÊNCIA">#REF!</definedName>
    <definedName name="Eficiência1" localSheetId="3">#REF!</definedName>
    <definedName name="Eficiência1" localSheetId="10">#REF!</definedName>
    <definedName name="Eficiência1" localSheetId="6">#REF!</definedName>
    <definedName name="Eficiência1">#REF!</definedName>
    <definedName name="efrdrt" localSheetId="16" hidden="1">{#N/A,#N/A,FALSE,"Plan1";#N/A,#N/A,FALSE,"Plan2"}</definedName>
    <definedName name="efrdrt" localSheetId="3" hidden="1">{#N/A,#N/A,FALSE,"Plan1";#N/A,#N/A,FALSE,"Plan2"}</definedName>
    <definedName name="efrdrt" localSheetId="21" hidden="1">{#N/A,#N/A,FALSE,"Plan1";#N/A,#N/A,FALSE,"Plan2"}</definedName>
    <definedName name="efrdrt" localSheetId="20" hidden="1">{#N/A,#N/A,FALSE,"Plan1";#N/A,#N/A,FALSE,"Plan2"}</definedName>
    <definedName name="efrdrt" localSheetId="5" hidden="1">{#N/A,#N/A,FALSE,"Plan1";#N/A,#N/A,FALSE,"Plan2"}</definedName>
    <definedName name="efrdrt" localSheetId="13" hidden="1">{#N/A,#N/A,FALSE,"Plan1";#N/A,#N/A,FALSE,"Plan2"}</definedName>
    <definedName name="efrdrt" localSheetId="10" hidden="1">{#N/A,#N/A,FALSE,"Plan1";#N/A,#N/A,FALSE,"Plan2"}</definedName>
    <definedName name="efrdrt" localSheetId="7" hidden="1">{#N/A,#N/A,FALSE,"Plan1";#N/A,#N/A,FALSE,"Plan2"}</definedName>
    <definedName name="efrdrt" localSheetId="28" hidden="1">{#N/A,#N/A,FALSE,"Plan1";#N/A,#N/A,FALSE,"Plan2"}</definedName>
    <definedName name="efrdrt" localSheetId="6" hidden="1">{#N/A,#N/A,FALSE,"Plan1";#N/A,#N/A,FALSE,"Plan2"}</definedName>
    <definedName name="efrdrt" localSheetId="0" hidden="1">{#N/A,#N/A,FALSE,"Plan1";#N/A,#N/A,FALSE,"Plan2"}</definedName>
    <definedName name="efrdrt" localSheetId="14" hidden="1">{#N/A,#N/A,FALSE,"Plan1";#N/A,#N/A,FALSE,"Plan2"}</definedName>
    <definedName name="efrdrt" localSheetId="22" hidden="1">{#N/A,#N/A,FALSE,"Plan1";#N/A,#N/A,FALSE,"Plan2"}</definedName>
    <definedName name="efrdrt" hidden="1">{#N/A,#N/A,FALSE,"Plan1";#N/A,#N/A,FALSE,"Plan2"}</definedName>
    <definedName name="efrg" localSheetId="16" hidden="1">{#N/A,#N/A,FALSE,"Plan1";#N/A,#N/A,FALSE,"Plan2"}</definedName>
    <definedName name="efrg" localSheetId="3" hidden="1">{#N/A,#N/A,FALSE,"Plan1";#N/A,#N/A,FALSE,"Plan2"}</definedName>
    <definedName name="efrg" localSheetId="21" hidden="1">{#N/A,#N/A,FALSE,"Plan1";#N/A,#N/A,FALSE,"Plan2"}</definedName>
    <definedName name="efrg" localSheetId="20" hidden="1">{#N/A,#N/A,FALSE,"Plan1";#N/A,#N/A,FALSE,"Plan2"}</definedName>
    <definedName name="efrg" localSheetId="5" hidden="1">{#N/A,#N/A,FALSE,"Plan1";#N/A,#N/A,FALSE,"Plan2"}</definedName>
    <definedName name="efrg" localSheetId="13" hidden="1">{#N/A,#N/A,FALSE,"Plan1";#N/A,#N/A,FALSE,"Plan2"}</definedName>
    <definedName name="efrg" localSheetId="10" hidden="1">{#N/A,#N/A,FALSE,"Plan1";#N/A,#N/A,FALSE,"Plan2"}</definedName>
    <definedName name="efrg" localSheetId="7" hidden="1">{#N/A,#N/A,FALSE,"Plan1";#N/A,#N/A,FALSE,"Plan2"}</definedName>
    <definedName name="efrg" localSheetId="28" hidden="1">{#N/A,#N/A,FALSE,"Plan1";#N/A,#N/A,FALSE,"Plan2"}</definedName>
    <definedName name="efrg" localSheetId="6" hidden="1">{#N/A,#N/A,FALSE,"Plan1";#N/A,#N/A,FALSE,"Plan2"}</definedName>
    <definedName name="efrg" localSheetId="0" hidden="1">{#N/A,#N/A,FALSE,"Plan1";#N/A,#N/A,FALSE,"Plan2"}</definedName>
    <definedName name="efrg" localSheetId="14" hidden="1">{#N/A,#N/A,FALSE,"Plan1";#N/A,#N/A,FALSE,"Plan2"}</definedName>
    <definedName name="efrg" localSheetId="22" hidden="1">{#N/A,#N/A,FALSE,"Plan1";#N/A,#N/A,FALSE,"Plan2"}</definedName>
    <definedName name="efrg" hidden="1">{#N/A,#N/A,FALSE,"Plan1";#N/A,#N/A,FALSE,"Plan2"}</definedName>
    <definedName name="efsgfr" localSheetId="16" hidden="1">{#N/A,#N/A,FALSE,"Plan1";#N/A,#N/A,FALSE,"Plan2"}</definedName>
    <definedName name="efsgfr" localSheetId="3" hidden="1">{#N/A,#N/A,FALSE,"Plan1";#N/A,#N/A,FALSE,"Plan2"}</definedName>
    <definedName name="efsgfr" localSheetId="21" hidden="1">{#N/A,#N/A,FALSE,"Plan1";#N/A,#N/A,FALSE,"Plan2"}</definedName>
    <definedName name="efsgfr" localSheetId="20" hidden="1">{#N/A,#N/A,FALSE,"Plan1";#N/A,#N/A,FALSE,"Plan2"}</definedName>
    <definedName name="efsgfr" localSheetId="5" hidden="1">{#N/A,#N/A,FALSE,"Plan1";#N/A,#N/A,FALSE,"Plan2"}</definedName>
    <definedName name="efsgfr" localSheetId="13" hidden="1">{#N/A,#N/A,FALSE,"Plan1";#N/A,#N/A,FALSE,"Plan2"}</definedName>
    <definedName name="efsgfr" localSheetId="10" hidden="1">{#N/A,#N/A,FALSE,"Plan1";#N/A,#N/A,FALSE,"Plan2"}</definedName>
    <definedName name="efsgfr" localSheetId="7" hidden="1">{#N/A,#N/A,FALSE,"Plan1";#N/A,#N/A,FALSE,"Plan2"}</definedName>
    <definedName name="efsgfr" localSheetId="28" hidden="1">{#N/A,#N/A,FALSE,"Plan1";#N/A,#N/A,FALSE,"Plan2"}</definedName>
    <definedName name="efsgfr" localSheetId="6" hidden="1">{#N/A,#N/A,FALSE,"Plan1";#N/A,#N/A,FALSE,"Plan2"}</definedName>
    <definedName name="efsgfr" localSheetId="0" hidden="1">{#N/A,#N/A,FALSE,"Plan1";#N/A,#N/A,FALSE,"Plan2"}</definedName>
    <definedName name="efsgfr" localSheetId="14" hidden="1">{#N/A,#N/A,FALSE,"Plan1";#N/A,#N/A,FALSE,"Plan2"}</definedName>
    <definedName name="efsgfr" localSheetId="22" hidden="1">{#N/A,#N/A,FALSE,"Plan1";#N/A,#N/A,FALSE,"Plan2"}</definedName>
    <definedName name="efsgfr" hidden="1">{#N/A,#N/A,FALSE,"Plan1";#N/A,#N/A,FALSE,"Plan2"}</definedName>
    <definedName name="eixo_x_fluxo_graf1" localSheetId="3">IFERROR(OFFSET(INDEX(#REF!,MATCH((INDEX(#REF!,MATCH(1,#REF!,0))),#REF!,0)),0,0,1,COUNTIF(#REF!,"&gt;=0")+COUNTIF(#REF!,"&lt;0")),0)</definedName>
    <definedName name="eixo_x_fluxo_graf1" localSheetId="5">IFERROR(OFFSET(INDEX(#REF!,MATCH((INDEX(#REF!,MATCH(1,#REF!,0))),#REF!,0)),0,0,1,COUNTIF(#REF!,"&gt;=0")+COUNTIF(#REF!,"&lt;0")),0)</definedName>
    <definedName name="eixo_x_fluxo_graf1" localSheetId="13">IFERROR(OFFSET(INDEX(#REF!,MATCH((INDEX(#REF!,MATCH(1,#REF!,0))),#REF!,0)),0,0,1,COUNTIF(#REF!,"&gt;=0")+COUNTIF(#REF!,"&lt;0")),0)</definedName>
    <definedName name="eixo_x_fluxo_graf1" localSheetId="10">IFERROR(OFFSET(INDEX(#REF!,MATCH((INDEX(#REF!,MATCH(1,#REF!,0))),#REF!,0)),0,0,1,COUNTIF(#REF!,"&gt;=0")+COUNTIF(#REF!,"&lt;0")),0)</definedName>
    <definedName name="eixo_x_fluxo_graf1" localSheetId="6">IFERROR(OFFSET(INDEX(#REF!,MATCH((INDEX(#REF!,MATCH(1,#REF!,0))),#REF!,0)),0,0,1,COUNTIF(#REF!,"&gt;=0")+COUNTIF(#REF!,"&lt;0")),0)</definedName>
    <definedName name="eixo_x_fluxo_graf1">IFERROR(OFFSET(INDEX(#REF!,MATCH((INDEX(#REF!,MATCH(1,#REF!,0))),#REF!,0)),0,0,1,COUNTIF(#REF!,"&gt;=0")+COUNTIF(#REF!,"&lt;0")),0)</definedName>
    <definedName name="eixo_x_graf2" localSheetId="3">IFERROR(OFFSET(INDEX(#REF!,MATCH((INDEX(#REF!,MATCH(1,#REF!,0))),#REF!,0)),0,0,1,COUNTIF(#REF!,"&gt;=0")+COUNTIF(#REF!,"&lt;0")),0)</definedName>
    <definedName name="eixo_x_graf2" localSheetId="5">IFERROR(OFFSET(INDEX(#REF!,MATCH((INDEX(#REF!,MATCH(1,#REF!,0))),#REF!,0)),0,0,1,COUNTIF(#REF!,"&gt;=0")+COUNTIF(#REF!,"&lt;0")),0)</definedName>
    <definedName name="eixo_x_graf2" localSheetId="13">IFERROR(OFFSET(INDEX(#REF!,MATCH((INDEX(#REF!,MATCH(1,#REF!,0))),#REF!,0)),0,0,1,COUNTIF(#REF!,"&gt;=0")+COUNTIF(#REF!,"&lt;0")),0)</definedName>
    <definedName name="eixo_x_graf2" localSheetId="10">IFERROR(OFFSET(INDEX(#REF!,MATCH((INDEX(#REF!,MATCH(1,#REF!,0))),#REF!,0)),0,0,1,COUNTIF(#REF!,"&gt;=0")+COUNTIF(#REF!,"&lt;0")),0)</definedName>
    <definedName name="eixo_x_graf2" localSheetId="6">IFERROR(OFFSET(INDEX(#REF!,MATCH((INDEX(#REF!,MATCH(1,#REF!,0))),#REF!,0)),0,0,1,COUNTIF(#REF!,"&gt;=0")+COUNTIF(#REF!,"&lt;0")),0)</definedName>
    <definedName name="eixo_x_graf2">IFERROR(OFFSET(INDEX(#REF!,MATCH((INDEX(#REF!,MATCH(1,#REF!,0))),#REF!,0)),0,0,1,COUNTIF(#REF!,"&gt;=0")+COUNTIF(#REF!,"&lt;0")),0)</definedName>
    <definedName name="eixo_x_graf3_distratos" localSheetId="3">#REF!</definedName>
    <definedName name="eixo_x_graf3_distratos" localSheetId="10">#REF!</definedName>
    <definedName name="eixo_x_graf3_distratos" localSheetId="6">#REF!</definedName>
    <definedName name="eixo_x_graf3_distratos">#REF!</definedName>
    <definedName name="eixo_x_graf3_vendas" localSheetId="3">#REF!</definedName>
    <definedName name="eixo_x_graf3_vendas" localSheetId="10">#REF!</definedName>
    <definedName name="eixo_x_graf3_vendas" localSheetId="6">#REF!</definedName>
    <definedName name="eixo_x_graf3_vendas">#REF!</definedName>
    <definedName name="eixo_y_cury_graf2" localSheetId="3">IFERROR(OFFSET(INDEX(#REF!,MATCH((INDEX(#REF!,MATCH(1,#REF!,0))),#REF!,0)),0,0,1,COUNTIF(#REF!,"&gt;=0")+COUNTIF(#REF!,"&lt;0")),0)</definedName>
    <definedName name="eixo_y_cury_graf2" localSheetId="5">IFERROR(OFFSET(INDEX(#REF!,MATCH((INDEX(#REF!,MATCH(1,#REF!,0))),#REF!,0)),0,0,1,COUNTIF(#REF!,"&gt;=0")+COUNTIF(#REF!,"&lt;0")),0)</definedName>
    <definedName name="eixo_y_cury_graf2" localSheetId="10">IFERROR(OFFSET(INDEX(#REF!,MATCH((INDEX(#REF!,MATCH(1,#REF!,0))),#REF!,0)),0,0,1,COUNTIF(#REF!,"&gt;=0")+COUNTIF(#REF!,"&lt;0")),0)</definedName>
    <definedName name="eixo_y_cury_graf2" localSheetId="6">IFERROR(OFFSET(INDEX(#REF!,MATCH((INDEX(#REF!,MATCH(1,#REF!,0))),#REF!,0)),0,0,1,COUNTIF(#REF!,"&gt;=0")+COUNTIF(#REF!,"&lt;0")),0)</definedName>
    <definedName name="eixo_y_cury_graf2">IFERROR(OFFSET(INDEX(#REF!,MATCH((INDEX(#REF!,MATCH(1,#REF!,0))),#REF!,0)),0,0,1,COUNTIF(#REF!,"&gt;=0")+COUNTIF(#REF!,"&lt;0")),0)</definedName>
    <definedName name="eixo_y_fluxo_graf1" localSheetId="3">IFERROR(IF(#REF!="Nominal", OFFSET(INDEX(#REF!,MATCH((INDEX(#REF!,MATCH(1,#REF!,0))),#REF!,0)),0,0,1,COUNTIF(#REF!,"&gt;=0")+COUNTIF(#REF!,"&lt;0")), OFFSET(INDEX(#REF!,MATCH((INDEX(#REF!,MATCH(1,#REF!,0))),#REF!,0)),0,0,1,COUNTIF(#REF!,"&gt;=0")+COUNTIF(#REF!,"&lt;0"))),0)</definedName>
    <definedName name="eixo_y_fluxo_graf1" localSheetId="5">IFERROR(IF(#REF!="Nominal", OFFSET(INDEX(#REF!,MATCH((INDEX(#REF!,MATCH(1,#REF!,0))),#REF!,0)),0,0,1,COUNTIF(#REF!,"&gt;=0")+COUNTIF(#REF!,"&lt;0")), OFFSET(INDEX(#REF!,MATCH((INDEX(#REF!,MATCH(1,#REF!,0))),#REF!,0)),0,0,1,COUNTIF(#REF!,"&gt;=0")+COUNTIF(#REF!,"&lt;0"))),0)</definedName>
    <definedName name="eixo_y_fluxo_graf1" localSheetId="13">IFERROR(IF(#REF!="Nominal", OFFSET(INDEX(#REF!,MATCH((INDEX(#REF!,MATCH(1,#REF!,0))),#REF!,0)),0,0,1,COUNTIF(#REF!,"&gt;=0")+COUNTIF(#REF!,"&lt;0")), OFFSET(INDEX(#REF!,MATCH((INDEX(#REF!,MATCH(1,#REF!,0))),#REF!,0)),0,0,1,COUNTIF(#REF!,"&gt;=0")+COUNTIF(#REF!,"&lt;0"))),0)</definedName>
    <definedName name="eixo_y_fluxo_graf1" localSheetId="10">IFERROR(IF(#REF!="Nominal", OFFSET(INDEX(#REF!,MATCH((INDEX(#REF!,MATCH(1,#REF!,0))),#REF!,0)),0,0,1,COUNTIF(#REF!,"&gt;=0")+COUNTIF(#REF!,"&lt;0")), OFFSET(INDEX(#REF!,MATCH((INDEX(#REF!,MATCH(1,#REF!,0))),#REF!,0)),0,0,1,COUNTIF(#REF!,"&gt;=0")+COUNTIF(#REF!,"&lt;0"))),0)</definedName>
    <definedName name="eixo_y_fluxo_graf1" localSheetId="6">IFERROR(IF(#REF!="Nominal", OFFSET(INDEX(#REF!,MATCH((INDEX(#REF!,MATCH(1,#REF!,0))),#REF!,0)),0,0,1,COUNTIF(#REF!,"&gt;=0")+COUNTIF(#REF!,"&lt;0")), 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 localSheetId="3">IFERROR(IF(#REF!="Nominal", OFFSET(INDEX(#REF!,MATCH((INDEX(#REF!,MATCH(1,#REF!,0))),#REF!,0)),0,0,1,COUNTIF(#REF!,"&gt;=0")+COUNTIF(#REF!,"&lt;0")), OFFSET(INDEX(#REF!,MATCH((INDEX(#REF!,MATCH(1,#REF!,0))),#REF!,0)),0,0,1,COUNTIF(#REF!,"&gt;=0")+COUNTIF(#REF!,"&lt;0"))),0)</definedName>
    <definedName name="eixo_y_forecast_graf1" localSheetId="5">IFERROR(IF(#REF!="Nominal", OFFSET(INDEX(#REF!,MATCH((INDEX(#REF!,MATCH(1,#REF!,0))),#REF!,0)),0,0,1,COUNTIF(#REF!,"&gt;=0")+COUNTIF(#REF!,"&lt;0")), OFFSET(INDEX(#REF!,MATCH((INDEX(#REF!,MATCH(1,#REF!,0))),#REF!,0)),0,0,1,COUNTIF(#REF!,"&gt;=0")+COUNTIF(#REF!,"&lt;0"))),0)</definedName>
    <definedName name="eixo_y_forecast_graf1" localSheetId="13">IFERROR(IF(#REF!="Nominal", OFFSET(INDEX(#REF!,MATCH((INDEX(#REF!,MATCH(1,#REF!,0))),#REF!,0)),0,0,1,COUNTIF(#REF!,"&gt;=0")+COUNTIF(#REF!,"&lt;0")), OFFSET(INDEX(#REF!,MATCH((INDEX(#REF!,MATCH(1,#REF!,0))),#REF!,0)),0,0,1,COUNTIF(#REF!,"&gt;=0")+COUNTIF(#REF!,"&lt;0"))),0)</definedName>
    <definedName name="eixo_y_forecast_graf1" localSheetId="10">IFERROR(IF(#REF!="Nominal", OFFSET(INDEX(#REF!,MATCH((INDEX(#REF!,MATCH(1,#REF!,0))),#REF!,0)),0,0,1,COUNTIF(#REF!,"&gt;=0")+COUNTIF(#REF!,"&lt;0")), OFFSET(INDEX(#REF!,MATCH((INDEX(#REF!,MATCH(1,#REF!,0))),#REF!,0)),0,0,1,COUNTIF(#REF!,"&gt;=0")+COUNTIF(#REF!,"&lt;0"))),0)</definedName>
    <definedName name="eixo_y_forecast_graf1" localSheetId="6">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 localSheetId="3">IFERROR(IF(#REF!="Nominal", OFFSET(INDEX(#REF!,MATCH((INDEX(#REF!,MATCH(1,#REF!,0))),#REF!,0)),0,0,1,COUNTIF(#REF!,"&gt;=0")+COUNTIF(#REF!,"&lt;0")), OFFSET(INDEX(#REF!,MATCH((INDEX(#REF!,MATCH(1,#REF!,0))),#REF!,0)),0,0,1,COUNTIF(#REF!,"&gt;=0")+COUNTIF(#REF!,"&lt;0"))),0)</definedName>
    <definedName name="eixo_y_graf1_obrareal" localSheetId="10">IFERROR(IF(#REF!="Nominal", OFFSET(INDEX(#REF!,MATCH((INDEX(#REF!,MATCH(1,#REF!,0))),#REF!,0)),0,0,1,COUNTIF(#REF!,"&gt;=0")+COUNTIF(#REF!,"&lt;0")), OFFSET(INDEX(#REF!,MATCH((INDEX(#REF!,MATCH(1,#REF!,0))),#REF!,0)),0,0,1,COUNTIF(#REF!,"&gt;=0")+COUNTIF(#REF!,"&lt;0"))),0)</definedName>
    <definedName name="eixo_y_graf1_obrareal" localSheetId="6">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 localSheetId="3">IFERROR(IF(#REF!="Nominal", OFFSET(INDEX(#REF!,MATCH((INDEX(#REF!,MATCH(1,#REF!,0))),#REF!,0)),0,0,1,COUNTIF(#REF!,"&gt;=0")+COUNTIF(#REF!,"&lt;0")), OFFSET(INDEX(#REF!,MATCH((INDEX(#REF!,MATCH(1,#REF!,0))),#REF!,0)),0,0,1,COUNTIF(#REF!,"&gt;=0")+COUNTIF(#REF!,"&lt;0"))),0)</definedName>
    <definedName name="eixo_y_graf1_obraVL" localSheetId="10">IFERROR(IF(#REF!="Nominal", OFFSET(INDEX(#REF!,MATCH((INDEX(#REF!,MATCH(1,#REF!,0))),#REF!,0)),0,0,1,COUNTIF(#REF!,"&gt;=0")+COUNTIF(#REF!,"&lt;0")), OFFSET(INDEX(#REF!,MATCH((INDEX(#REF!,MATCH(1,#REF!,0))),#REF!,0)),0,0,1,COUNTIF(#REF!,"&gt;=0")+COUNTIF(#REF!,"&lt;0"))),0)</definedName>
    <definedName name="eixo_y_graf1_obraVL" localSheetId="6">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 localSheetId="3">#REF!</definedName>
    <definedName name="eixo_y_graf3" localSheetId="10">#REF!</definedName>
    <definedName name="eixo_y_graf3" localSheetId="6">#REF!</definedName>
    <definedName name="eixo_y_graf3">#REF!</definedName>
    <definedName name="eixo_y_socio_graf2" localSheetId="3">IFERROR(OFFSET(INDEX(#REF!,MATCH((INDEX(#REF!,MATCH(1,#REF!,0))),#REF!,0)),0,0,1,COUNTIF(#REF!,"&gt;=0")+COUNTIF(#REF!,"&lt;0")),0)</definedName>
    <definedName name="eixo_y_socio_graf2" localSheetId="10">IFERROR(OFFSET(INDEX(#REF!,MATCH((INDEX(#REF!,MATCH(1,#REF!,0))),#REF!,0)),0,0,1,COUNTIF(#REF!,"&gt;=0")+COUNTIF(#REF!,"&lt;0")),0)</definedName>
    <definedName name="eixo_y_socio_graf2" localSheetId="6">IFERROR(OFFSET(INDEX(#REF!,MATCH((INDEX(#REF!,MATCH(1,#REF!,0))),#REF!,0)),0,0,1,COUNTIF(#REF!,"&gt;=0")+COUNTIF(#REF!,"&lt;0")),0)</definedName>
    <definedName name="eixo_y_socio_graf2">IFERROR(OFFSET(INDEX(#REF!,MATCH((INDEX(#REF!,MATCH(1,#REF!,0))),#REF!,0)),0,0,1,COUNTIF(#REF!,"&gt;=0")+COUNTIF(#REF!,"&lt;0")),0)</definedName>
    <definedName name="eixo_y_viab_graf1" localSheetId="3">IFERROR(IF(#REF!="Nominal", OFFSET(INDEX(#REF!,MATCH((INDEX(#REF!,MATCH(1,#REF!,0))),#REF!,0)),0,0,1,COUNTIF(#REF!,"&gt;=0")+COUNTIF(#REF!,"&lt;0")), OFFSET(INDEX(#REF!,MATCH((INDEX(#REF!,MATCH(1,#REF!,0))),#REF!,0)),0,0,1,COUNTIF(#REF!,"&gt;=0")+COUNTIF(#REF!,"&lt;0"))),0)</definedName>
    <definedName name="eixo_y_viab_graf1" localSheetId="10">IFERROR(IF(#REF!="Nominal", OFFSET(INDEX(#REF!,MATCH((INDEX(#REF!,MATCH(1,#REF!,0))),#REF!,0)),0,0,1,COUNTIF(#REF!,"&gt;=0")+COUNTIF(#REF!,"&lt;0")), OFFSET(INDEX(#REF!,MATCH((INDEX(#REF!,MATCH(1,#REF!,0))),#REF!,0)),0,0,1,COUNTIF(#REF!,"&gt;=0")+COUNTIF(#REF!,"&lt;0"))),0)</definedName>
    <definedName name="eixo_y_viab_graf1" localSheetId="6">IFERROR(IF(#REF!="Nominal", OFFSET(INDEX(#REF!,MATCH((INDEX(#REF!,MATCH(1,#REF!,0))),#REF!,0)),0,0,1,COUNTIF(#REF!,"&gt;=0")+COUNTIF(#REF!,"&lt;0")), 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 localSheetId="3">#REF!</definedName>
    <definedName name="EM" localSheetId="10">#REF!</definedName>
    <definedName name="EM" localSheetId="6">#REF!</definedName>
    <definedName name="EM">#REF!</definedName>
    <definedName name="Empreend" localSheetId="3">#REF!</definedName>
    <definedName name="Empreend" localSheetId="10">#REF!</definedName>
    <definedName name="Empreend" localSheetId="6">#REF!</definedName>
    <definedName name="Empreend">#REF!</definedName>
    <definedName name="Empreendimentos" localSheetId="3">#REF!</definedName>
    <definedName name="Empreendimentos" localSheetId="10">#REF!</definedName>
    <definedName name="Empreendimentos" localSheetId="6">#REF!</definedName>
    <definedName name="Empreendimentos">#REF!</definedName>
    <definedName name="empresas" localSheetId="3">#REF!</definedName>
    <definedName name="empresas" localSheetId="10">#REF!</definedName>
    <definedName name="empresas" localSheetId="6">#REF!</definedName>
    <definedName name="empresas">#REF!</definedName>
    <definedName name="encanador" localSheetId="3">#REF!</definedName>
    <definedName name="encanador" localSheetId="10">#REF!</definedName>
    <definedName name="encanador" localSheetId="6">#REF!</definedName>
    <definedName name="encanador">#REF!</definedName>
    <definedName name="EPI" localSheetId="3">#REF!</definedName>
    <definedName name="EPI" localSheetId="10">#REF!</definedName>
    <definedName name="EPI" localSheetId="6">#REF!</definedName>
    <definedName name="EPI">#REF!</definedName>
    <definedName name="EQUIP" localSheetId="3">#REF!</definedName>
    <definedName name="EQUIP" localSheetId="10">#REF!</definedName>
    <definedName name="EQUIP" localSheetId="6">#REF!</definedName>
    <definedName name="EQUIP">#REF!</definedName>
    <definedName name="equipamento" localSheetId="3">#REF!</definedName>
    <definedName name="equipamento" localSheetId="10">#REF!</definedName>
    <definedName name="equipamento" localSheetId="6">#REF!</definedName>
    <definedName name="equipamento">#REF!</definedName>
    <definedName name="ER" localSheetId="16" hidden="1">{#N/A,#N/A,FALSE,"GERAL";#N/A,#N/A,FALSE,"012-96";#N/A,#N/A,FALSE,"018-96";#N/A,#N/A,FALSE,"027-96";#N/A,#N/A,FALSE,"059-96";#N/A,#N/A,FALSE,"076-96";#N/A,#N/A,FALSE,"019-97";#N/A,#N/A,FALSE,"021-97";#N/A,#N/A,FALSE,"022-97";#N/A,#N/A,FALSE,"028-97"}</definedName>
    <definedName name="ER" localSheetId="3" hidden="1">{#N/A,#N/A,FALSE,"GERAL";#N/A,#N/A,FALSE,"012-96";#N/A,#N/A,FALSE,"018-96";#N/A,#N/A,FALSE,"027-96";#N/A,#N/A,FALSE,"059-96";#N/A,#N/A,FALSE,"076-96";#N/A,#N/A,FALSE,"019-97";#N/A,#N/A,FALSE,"021-97";#N/A,#N/A,FALSE,"022-97";#N/A,#N/A,FALSE,"028-97"}</definedName>
    <definedName name="ER" localSheetId="21" hidden="1">{#N/A,#N/A,FALSE,"GERAL";#N/A,#N/A,FALSE,"012-96";#N/A,#N/A,FALSE,"018-96";#N/A,#N/A,FALSE,"027-96";#N/A,#N/A,FALSE,"059-96";#N/A,#N/A,FALSE,"076-96";#N/A,#N/A,FALSE,"019-97";#N/A,#N/A,FALSE,"021-97";#N/A,#N/A,FALSE,"022-97";#N/A,#N/A,FALSE,"028-97"}</definedName>
    <definedName name="ER" localSheetId="20" hidden="1">{#N/A,#N/A,FALSE,"GERAL";#N/A,#N/A,FALSE,"012-96";#N/A,#N/A,FALSE,"018-96";#N/A,#N/A,FALSE,"027-96";#N/A,#N/A,FALSE,"059-96";#N/A,#N/A,FALSE,"076-96";#N/A,#N/A,FALSE,"019-97";#N/A,#N/A,FALSE,"021-97";#N/A,#N/A,FALSE,"022-97";#N/A,#N/A,FALSE,"028-97"}</definedName>
    <definedName name="ER" localSheetId="5" hidden="1">{#N/A,#N/A,FALSE,"GERAL";#N/A,#N/A,FALSE,"012-96";#N/A,#N/A,FALSE,"018-96";#N/A,#N/A,FALSE,"027-96";#N/A,#N/A,FALSE,"059-96";#N/A,#N/A,FALSE,"076-96";#N/A,#N/A,FALSE,"019-97";#N/A,#N/A,FALSE,"021-97";#N/A,#N/A,FALSE,"022-97";#N/A,#N/A,FALSE,"028-97"}</definedName>
    <definedName name="ER" localSheetId="13" hidden="1">{#N/A,#N/A,FALSE,"GERAL";#N/A,#N/A,FALSE,"012-96";#N/A,#N/A,FALSE,"018-96";#N/A,#N/A,FALSE,"027-96";#N/A,#N/A,FALSE,"059-96";#N/A,#N/A,FALSE,"076-96";#N/A,#N/A,FALSE,"019-97";#N/A,#N/A,FALSE,"021-97";#N/A,#N/A,FALSE,"022-97";#N/A,#N/A,FALSE,"028-97"}</definedName>
    <definedName name="ER" localSheetId="10" hidden="1">{#N/A,#N/A,FALSE,"GERAL";#N/A,#N/A,FALSE,"012-96";#N/A,#N/A,FALSE,"018-96";#N/A,#N/A,FALSE,"027-96";#N/A,#N/A,FALSE,"059-96";#N/A,#N/A,FALSE,"076-96";#N/A,#N/A,FALSE,"019-97";#N/A,#N/A,FALSE,"021-97";#N/A,#N/A,FALSE,"022-97";#N/A,#N/A,FALSE,"028-97"}</definedName>
    <definedName name="ER" localSheetId="7" hidden="1">{#N/A,#N/A,FALSE,"GERAL";#N/A,#N/A,FALSE,"012-96";#N/A,#N/A,FALSE,"018-96";#N/A,#N/A,FALSE,"027-96";#N/A,#N/A,FALSE,"059-96";#N/A,#N/A,FALSE,"076-96";#N/A,#N/A,FALSE,"019-97";#N/A,#N/A,FALSE,"021-97";#N/A,#N/A,FALSE,"022-97";#N/A,#N/A,FALSE,"028-97"}</definedName>
    <definedName name="ER" localSheetId="28" hidden="1">{#N/A,#N/A,FALSE,"GERAL";#N/A,#N/A,FALSE,"012-96";#N/A,#N/A,FALSE,"018-96";#N/A,#N/A,FALSE,"027-96";#N/A,#N/A,FALSE,"059-96";#N/A,#N/A,FALSE,"076-96";#N/A,#N/A,FALSE,"019-97";#N/A,#N/A,FALSE,"021-97";#N/A,#N/A,FALSE,"022-97";#N/A,#N/A,FALSE,"028-97"}</definedName>
    <definedName name="ER" localSheetId="6" hidden="1">{#N/A,#N/A,FALSE,"GERAL";#N/A,#N/A,FALSE,"012-96";#N/A,#N/A,FALSE,"018-96";#N/A,#N/A,FALSE,"027-96";#N/A,#N/A,FALSE,"059-96";#N/A,#N/A,FALSE,"076-96";#N/A,#N/A,FALSE,"019-97";#N/A,#N/A,FALSE,"021-97";#N/A,#N/A,FALSE,"022-97";#N/A,#N/A,FALSE,"028-97"}</definedName>
    <definedName name="ER" localSheetId="0" hidden="1">{#N/A,#N/A,FALSE,"GERAL";#N/A,#N/A,FALSE,"012-96";#N/A,#N/A,FALSE,"018-96";#N/A,#N/A,FALSE,"027-96";#N/A,#N/A,FALSE,"059-96";#N/A,#N/A,FALSE,"076-96";#N/A,#N/A,FALSE,"019-97";#N/A,#N/A,FALSE,"021-97";#N/A,#N/A,FALSE,"022-97";#N/A,#N/A,FALSE,"028-97"}</definedName>
    <definedName name="ER" localSheetId="14" hidden="1">{#N/A,#N/A,FALSE,"GERAL";#N/A,#N/A,FALSE,"012-96";#N/A,#N/A,FALSE,"018-96";#N/A,#N/A,FALSE,"027-96";#N/A,#N/A,FALSE,"059-96";#N/A,#N/A,FALSE,"076-96";#N/A,#N/A,FALSE,"019-97";#N/A,#N/A,FALSE,"021-97";#N/A,#N/A,FALSE,"022-97";#N/A,#N/A,FALSE,"028-97"}</definedName>
    <definedName name="ER" localSheetId="22" hidden="1">{#N/A,#N/A,FALSE,"GERAL";#N/A,#N/A,FALSE,"012-96";#N/A,#N/A,FALSE,"018-96";#N/A,#N/A,FALSE,"027-96";#N/A,#N/A,FALSE,"059-96";#N/A,#N/A,FALSE,"076-96";#N/A,#N/A,FALSE,"019-97";#N/A,#N/A,FALSE,"021-97";#N/A,#N/A,FALSE,"022-97";#N/A,#N/A,FALSE,"028-97"}</definedName>
    <definedName name="ER" hidden="1">{#N/A,#N/A,FALSE,"GERAL";#N/A,#N/A,FALSE,"012-96";#N/A,#N/A,FALSE,"018-96";#N/A,#N/A,FALSE,"027-96";#N/A,#N/A,FALSE,"059-96";#N/A,#N/A,FALSE,"076-96";#N/A,#N/A,FALSE,"019-97";#N/A,#N/A,FALSE,"021-97";#N/A,#N/A,FALSE,"022-97";#N/A,#N/A,FALSE,"028-97"}</definedName>
    <definedName name="ergerge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hidden="1">{TRUE,TRUE,-1.25,-15.5,604.5,366.75,FALSE,FALSE,TRUE,TRUE,0,1,#N/A,1,#N/A,9.0125,24.4117647058824,1,FALSE,FALSE,3,TRUE,1,FALSE,100,"Swvu.PLANILHA2.","ACwvu.PLANILHA2.",#N/A,FALSE,FALSE,0.787401575,0.34,0.46,0.5,1,"","",FALSE,FALSE,FALSE,FALSE,1,#N/A,1,1,FALSE,FALSE,#N/A,#N/A,FALSE,FALSE,FALSE,9,65532,65532,FALSE,FALSE,TRUE,TRUE,TRUE}</definedName>
    <definedName name="ergfhyu" localSheetId="16" hidden="1">{#N/A,#N/A,FALSE,"Plan1";#N/A,#N/A,FALSE,"Plan2"}</definedName>
    <definedName name="ergfhyu" localSheetId="3" hidden="1">{#N/A,#N/A,FALSE,"Plan1";#N/A,#N/A,FALSE,"Plan2"}</definedName>
    <definedName name="ergfhyu" localSheetId="21" hidden="1">{#N/A,#N/A,FALSE,"Plan1";#N/A,#N/A,FALSE,"Plan2"}</definedName>
    <definedName name="ergfhyu" localSheetId="20" hidden="1">{#N/A,#N/A,FALSE,"Plan1";#N/A,#N/A,FALSE,"Plan2"}</definedName>
    <definedName name="ergfhyu" localSheetId="5" hidden="1">{#N/A,#N/A,FALSE,"Plan1";#N/A,#N/A,FALSE,"Plan2"}</definedName>
    <definedName name="ergfhyu" localSheetId="13" hidden="1">{#N/A,#N/A,FALSE,"Plan1";#N/A,#N/A,FALSE,"Plan2"}</definedName>
    <definedName name="ergfhyu" localSheetId="10" hidden="1">{#N/A,#N/A,FALSE,"Plan1";#N/A,#N/A,FALSE,"Plan2"}</definedName>
    <definedName name="ergfhyu" localSheetId="7" hidden="1">{#N/A,#N/A,FALSE,"Plan1";#N/A,#N/A,FALSE,"Plan2"}</definedName>
    <definedName name="ergfhyu" localSheetId="28" hidden="1">{#N/A,#N/A,FALSE,"Plan1";#N/A,#N/A,FALSE,"Plan2"}</definedName>
    <definedName name="ergfhyu" localSheetId="6" hidden="1">{#N/A,#N/A,FALSE,"Plan1";#N/A,#N/A,FALSE,"Plan2"}</definedName>
    <definedName name="ergfhyu" localSheetId="0" hidden="1">{#N/A,#N/A,FALSE,"Plan1";#N/A,#N/A,FALSE,"Plan2"}</definedName>
    <definedName name="ergfhyu" localSheetId="14" hidden="1">{#N/A,#N/A,FALSE,"Plan1";#N/A,#N/A,FALSE,"Plan2"}</definedName>
    <definedName name="ergfhyu" localSheetId="22" hidden="1">{#N/A,#N/A,FALSE,"Plan1";#N/A,#N/A,FALSE,"Plan2"}</definedName>
    <definedName name="ergfhyu" hidden="1">{#N/A,#N/A,FALSE,"Plan1";#N/A,#N/A,FALSE,"Plan2"}</definedName>
    <definedName name="erne_cdi" localSheetId="3">#REF!</definedName>
    <definedName name="erne_cdi" localSheetId="10">#REF!</definedName>
    <definedName name="erne_cdi" localSheetId="6">#REF!</definedName>
    <definedName name="erne_cdi">#REF!</definedName>
    <definedName name="erne_hist" localSheetId="3">#REF!</definedName>
    <definedName name="erne_hist" localSheetId="10">#REF!</definedName>
    <definedName name="erne_hist" localSheetId="6">#REF!</definedName>
    <definedName name="erne_hist">#REF!</definedName>
    <definedName name="erne_uss" localSheetId="3">#REF!</definedName>
    <definedName name="erne_uss" localSheetId="10">#REF!</definedName>
    <definedName name="erne_uss" localSheetId="6">#REF!</definedName>
    <definedName name="erne_uss">#REF!</definedName>
    <definedName name="erte" localSheetId="16" hidden="1">#REF!</definedName>
    <definedName name="erte" localSheetId="3" hidden="1">#REF!</definedName>
    <definedName name="erte" localSheetId="0" hidden="1">#REF!</definedName>
    <definedName name="erte" hidden="1">#REF!</definedName>
    <definedName name="ESGFDSFD" localSheetId="16" hidden="1">{#N/A,#N/A,FALSE,"Plan1";#N/A,#N/A,FALSE,"Plan2"}</definedName>
    <definedName name="ESGFDSFD" localSheetId="3" hidden="1">{#N/A,#N/A,FALSE,"Plan1";#N/A,#N/A,FALSE,"Plan2"}</definedName>
    <definedName name="ESGFDSFD" localSheetId="21" hidden="1">{#N/A,#N/A,FALSE,"Plan1";#N/A,#N/A,FALSE,"Plan2"}</definedName>
    <definedName name="ESGFDSFD" localSheetId="20" hidden="1">{#N/A,#N/A,FALSE,"Plan1";#N/A,#N/A,FALSE,"Plan2"}</definedName>
    <definedName name="ESGFDSFD" localSheetId="5" hidden="1">{#N/A,#N/A,FALSE,"Plan1";#N/A,#N/A,FALSE,"Plan2"}</definedName>
    <definedName name="ESGFDSFD" localSheetId="13" hidden="1">{#N/A,#N/A,FALSE,"Plan1";#N/A,#N/A,FALSE,"Plan2"}</definedName>
    <definedName name="ESGFDSFD" localSheetId="10" hidden="1">{#N/A,#N/A,FALSE,"Plan1";#N/A,#N/A,FALSE,"Plan2"}</definedName>
    <definedName name="ESGFDSFD" localSheetId="7" hidden="1">{#N/A,#N/A,FALSE,"Plan1";#N/A,#N/A,FALSE,"Plan2"}</definedName>
    <definedName name="ESGFDSFD" localSheetId="28" hidden="1">{#N/A,#N/A,FALSE,"Plan1";#N/A,#N/A,FALSE,"Plan2"}</definedName>
    <definedName name="ESGFDSFD" localSheetId="6" hidden="1">{#N/A,#N/A,FALSE,"Plan1";#N/A,#N/A,FALSE,"Plan2"}</definedName>
    <definedName name="ESGFDSFD" localSheetId="0" hidden="1">{#N/A,#N/A,FALSE,"Plan1";#N/A,#N/A,FALSE,"Plan2"}</definedName>
    <definedName name="ESGFDSFD" localSheetId="14" hidden="1">{#N/A,#N/A,FALSE,"Plan1";#N/A,#N/A,FALSE,"Plan2"}</definedName>
    <definedName name="ESGFDSFD" localSheetId="22" hidden="1">{#N/A,#N/A,FALSE,"Plan1";#N/A,#N/A,FALSE,"Plan2"}</definedName>
    <definedName name="ESGFDSFD" hidden="1">{#N/A,#N/A,FALSE,"Plan1";#N/A,#N/A,FALSE,"Plan2"}</definedName>
    <definedName name="esp" localSheetId="3">#REF!</definedName>
    <definedName name="esp" localSheetId="5">#REF!</definedName>
    <definedName name="esp" localSheetId="13">#REF!</definedName>
    <definedName name="esp" localSheetId="10">#REF!</definedName>
    <definedName name="esp" localSheetId="6">#REF!</definedName>
    <definedName name="esp" localSheetId="30">#REF!</definedName>
    <definedName name="esp" localSheetId="29">#REF!</definedName>
    <definedName name="esp">#REF!</definedName>
    <definedName name="ESPESSURA" localSheetId="3">#REF!</definedName>
    <definedName name="ESPESSURA" localSheetId="10">#REF!</definedName>
    <definedName name="ESPESSURA" localSheetId="6">#REF!</definedName>
    <definedName name="ESPESSURA" localSheetId="30">#REF!</definedName>
    <definedName name="ESPESSURA" localSheetId="29">#REF!</definedName>
    <definedName name="ESPESSURA">#REF!</definedName>
    <definedName name="estaca" localSheetId="3">#REF!</definedName>
    <definedName name="estaca" localSheetId="10">#REF!</definedName>
    <definedName name="estaca" localSheetId="6">#REF!</definedName>
    <definedName name="estaca">#REF!</definedName>
    <definedName name="estaca3" localSheetId="3">#REF!</definedName>
    <definedName name="estaca3" localSheetId="10">#REF!</definedName>
    <definedName name="estaca3" localSheetId="6">#REF!</definedName>
    <definedName name="estaca3">#REF!</definedName>
    <definedName name="ESTADO" localSheetId="3">#REF!</definedName>
    <definedName name="ESTADO" localSheetId="10">#REF!</definedName>
    <definedName name="ESTADO" localSheetId="6">#REF!</definedName>
    <definedName name="ESTADO">#REF!</definedName>
    <definedName name="estados" localSheetId="3">#REF!</definedName>
    <definedName name="estados" localSheetId="10">#REF!</definedName>
    <definedName name="estados" localSheetId="6">#REF!</definedName>
    <definedName name="estados">#REF!</definedName>
    <definedName name="estagiário" localSheetId="3">#REF!</definedName>
    <definedName name="estagiário" localSheetId="10">#REF!</definedName>
    <definedName name="estagiário" localSheetId="6">#REF!</definedName>
    <definedName name="estagiário">#REF!</definedName>
    <definedName name="ESTOQUE" localSheetId="3">#REF!</definedName>
    <definedName name="ESTOQUE" localSheetId="10">#REF!</definedName>
    <definedName name="ESTOQUE" localSheetId="6">#REF!</definedName>
    <definedName name="ESTOQUE">#REF!</definedName>
    <definedName name="Etq_final" localSheetId="3">#REF!</definedName>
    <definedName name="Etq_final" localSheetId="10">#REF!</definedName>
    <definedName name="Etq_final" localSheetId="6">#REF!</definedName>
    <definedName name="Etq_final">#REF!</definedName>
    <definedName name="EU" localSheetId="16" hidden="1">{#N/A,#N/A,FALSE,"Plan1";#N/A,#N/A,FALSE,"Plan2"}</definedName>
    <definedName name="EU" localSheetId="3" hidden="1">{#N/A,#N/A,FALSE,"Plan1";#N/A,#N/A,FALSE,"Plan2"}</definedName>
    <definedName name="EU" localSheetId="21" hidden="1">{#N/A,#N/A,FALSE,"Plan1";#N/A,#N/A,FALSE,"Plan2"}</definedName>
    <definedName name="EU" localSheetId="20" hidden="1">{#N/A,#N/A,FALSE,"Plan1";#N/A,#N/A,FALSE,"Plan2"}</definedName>
    <definedName name="EU" localSheetId="5" hidden="1">{#N/A,#N/A,FALSE,"Plan1";#N/A,#N/A,FALSE,"Plan2"}</definedName>
    <definedName name="EU" localSheetId="13" hidden="1">{#N/A,#N/A,FALSE,"Plan1";#N/A,#N/A,FALSE,"Plan2"}</definedName>
    <definedName name="EU" localSheetId="10" hidden="1">{#N/A,#N/A,FALSE,"Plan1";#N/A,#N/A,FALSE,"Plan2"}</definedName>
    <definedName name="EU" localSheetId="7" hidden="1">{#N/A,#N/A,FALSE,"Plan1";#N/A,#N/A,FALSE,"Plan2"}</definedName>
    <definedName name="EU" localSheetId="28" hidden="1">{#N/A,#N/A,FALSE,"Plan1";#N/A,#N/A,FALSE,"Plan2"}</definedName>
    <definedName name="EU" localSheetId="6" hidden="1">{#N/A,#N/A,FALSE,"Plan1";#N/A,#N/A,FALSE,"Plan2"}</definedName>
    <definedName name="EU" localSheetId="0" hidden="1">{#N/A,#N/A,FALSE,"Plan1";#N/A,#N/A,FALSE,"Plan2"}</definedName>
    <definedName name="EU" localSheetId="14" hidden="1">{#N/A,#N/A,FALSE,"Plan1";#N/A,#N/A,FALSE,"Plan2"}</definedName>
    <definedName name="EU" localSheetId="22" hidden="1">{#N/A,#N/A,FALSE,"Plan1";#N/A,#N/A,FALSE,"Plan2"}</definedName>
    <definedName name="EU" hidden="1">{#N/A,#N/A,FALSE,"Plan1";#N/A,#N/A,FALSE,"Plan2"}</definedName>
    <definedName name="EV__LASTREFTIME__" hidden="1">39965.7223611111</definedName>
    <definedName name="EVL" localSheetId="16" hidden="1">{"Econ Consolidado",#N/A,FALSE,"Econ Consol";"Fluxo de Caixa",#N/A,FALSE,"Fluxo Caixa";"Investimentos",#N/A,FALSE,"Investimentos"}</definedName>
    <definedName name="EVL" localSheetId="3" hidden="1">{"Econ Consolidado",#N/A,FALSE,"Econ Consol";"Fluxo de Caixa",#N/A,FALSE,"Fluxo Caixa";"Investimentos",#N/A,FALSE,"Investimentos"}</definedName>
    <definedName name="EVL" localSheetId="21" hidden="1">{"Econ Consolidado",#N/A,FALSE,"Econ Consol";"Fluxo de Caixa",#N/A,FALSE,"Fluxo Caixa";"Investimentos",#N/A,FALSE,"Investimentos"}</definedName>
    <definedName name="EVL" localSheetId="20" hidden="1">{"Econ Consolidado",#N/A,FALSE,"Econ Consol";"Fluxo de Caixa",#N/A,FALSE,"Fluxo Caixa";"Investimentos",#N/A,FALSE,"Investimentos"}</definedName>
    <definedName name="EVL" localSheetId="5" hidden="1">{"Econ Consolidado",#N/A,FALSE,"Econ Consol";"Fluxo de Caixa",#N/A,FALSE,"Fluxo Caixa";"Investimentos",#N/A,FALSE,"Investimentos"}</definedName>
    <definedName name="EVL" localSheetId="13" hidden="1">{"Econ Consolidado",#N/A,FALSE,"Econ Consol";"Fluxo de Caixa",#N/A,FALSE,"Fluxo Caixa";"Investimentos",#N/A,FALSE,"Investimentos"}</definedName>
    <definedName name="EVL" localSheetId="10" hidden="1">{"Econ Consolidado",#N/A,FALSE,"Econ Consol";"Fluxo de Caixa",#N/A,FALSE,"Fluxo Caixa";"Investimentos",#N/A,FALSE,"Investimentos"}</definedName>
    <definedName name="EVL" localSheetId="7" hidden="1">{"Econ Consolidado",#N/A,FALSE,"Econ Consol";"Fluxo de Caixa",#N/A,FALSE,"Fluxo Caixa";"Investimentos",#N/A,FALSE,"Investimentos"}</definedName>
    <definedName name="EVL" localSheetId="28" hidden="1">{"Econ Consolidado",#N/A,FALSE,"Econ Consol";"Fluxo de Caixa",#N/A,FALSE,"Fluxo Caixa";"Investimentos",#N/A,FALSE,"Investimentos"}</definedName>
    <definedName name="EVL" localSheetId="6" hidden="1">{"Econ Consolidado",#N/A,FALSE,"Econ Consol";"Fluxo de Caixa",#N/A,FALSE,"Fluxo Caixa";"Investimentos",#N/A,FALSE,"Investimentos"}</definedName>
    <definedName name="EVL" localSheetId="0" hidden="1">{"Econ Consolidado",#N/A,FALSE,"Econ Consol";"Fluxo de Caixa",#N/A,FALSE,"Fluxo Caixa";"Investimentos",#N/A,FALSE,"Investimentos"}</definedName>
    <definedName name="EVL" localSheetId="14" hidden="1">{"Econ Consolidado",#N/A,FALSE,"Econ Consol";"Fluxo de Caixa",#N/A,FALSE,"Fluxo Caixa";"Investimentos",#N/A,FALSE,"Investimentos"}</definedName>
    <definedName name="EVL" localSheetId="22" hidden="1">{"Econ Consolidado",#N/A,FALSE,"Econ Consol";"Fluxo de Caixa",#N/A,FALSE,"Fluxo Caixa";"Investimentos",#N/A,FALSE,"Investimentos"}</definedName>
    <definedName name="EVL" hidden="1">{"Econ Consolidado",#N/A,FALSE,"Econ Consol";"Fluxo de Caixa",#N/A,FALSE,"Fluxo Caixa";"Investimentos",#N/A,FALSE,"Investimentos"}</definedName>
    <definedName name="Evol." localSheetId="16" hidden="1">{"Econ Consolidado",#N/A,FALSE,"Econ Consol";"Fluxo de Caixa",#N/A,FALSE,"Fluxo Caixa";"Investimentos",#N/A,FALSE,"Investimentos"}</definedName>
    <definedName name="Evol." localSheetId="3" hidden="1">{"Econ Consolidado",#N/A,FALSE,"Econ Consol";"Fluxo de Caixa",#N/A,FALSE,"Fluxo Caixa";"Investimentos",#N/A,FALSE,"Investimentos"}</definedName>
    <definedName name="Evol." localSheetId="21" hidden="1">{"Econ Consolidado",#N/A,FALSE,"Econ Consol";"Fluxo de Caixa",#N/A,FALSE,"Fluxo Caixa";"Investimentos",#N/A,FALSE,"Investimentos"}</definedName>
    <definedName name="Evol." localSheetId="20" hidden="1">{"Econ Consolidado",#N/A,FALSE,"Econ Consol";"Fluxo de Caixa",#N/A,FALSE,"Fluxo Caixa";"Investimentos",#N/A,FALSE,"Investimentos"}</definedName>
    <definedName name="Evol." localSheetId="5" hidden="1">{"Econ Consolidado",#N/A,FALSE,"Econ Consol";"Fluxo de Caixa",#N/A,FALSE,"Fluxo Caixa";"Investimentos",#N/A,FALSE,"Investimentos"}</definedName>
    <definedName name="Evol." localSheetId="13" hidden="1">{"Econ Consolidado",#N/A,FALSE,"Econ Consol";"Fluxo de Caixa",#N/A,FALSE,"Fluxo Caixa";"Investimentos",#N/A,FALSE,"Investimentos"}</definedName>
    <definedName name="Evol." localSheetId="10" hidden="1">{"Econ Consolidado",#N/A,FALSE,"Econ Consol";"Fluxo de Caixa",#N/A,FALSE,"Fluxo Caixa";"Investimentos",#N/A,FALSE,"Investimentos"}</definedName>
    <definedName name="Evol." localSheetId="7" hidden="1">{"Econ Consolidado",#N/A,FALSE,"Econ Consol";"Fluxo de Caixa",#N/A,FALSE,"Fluxo Caixa";"Investimentos",#N/A,FALSE,"Investimentos"}</definedName>
    <definedName name="Evol." localSheetId="28" hidden="1">{"Econ Consolidado",#N/A,FALSE,"Econ Consol";"Fluxo de Caixa",#N/A,FALSE,"Fluxo Caixa";"Investimentos",#N/A,FALSE,"Investimentos"}</definedName>
    <definedName name="Evol." localSheetId="6" hidden="1">{"Econ Consolidado",#N/A,FALSE,"Econ Consol";"Fluxo de Caixa",#N/A,FALSE,"Fluxo Caixa";"Investimentos",#N/A,FALSE,"Investimentos"}</definedName>
    <definedName name="Evol." localSheetId="0" hidden="1">{"Econ Consolidado",#N/A,FALSE,"Econ Consol";"Fluxo de Caixa",#N/A,FALSE,"Fluxo Caixa";"Investimentos",#N/A,FALSE,"Investimentos"}</definedName>
    <definedName name="Evol." localSheetId="14" hidden="1">{"Econ Consolidado",#N/A,FALSE,"Econ Consol";"Fluxo de Caixa",#N/A,FALSE,"Fluxo Caixa";"Investimentos",#N/A,FALSE,"Investimentos"}</definedName>
    <definedName name="Evol." localSheetId="22" hidden="1">{"Econ Consolidado",#N/A,FALSE,"Econ Consol";"Fluxo de Caixa",#N/A,FALSE,"Fluxo Caixa";"Investimentos",#N/A,FALSE,"Investimentos"}</definedName>
    <definedName name="Evol." hidden="1">{"Econ Consolidado",#N/A,FALSE,"Econ Consol";"Fluxo de Caixa",#N/A,FALSE,"Fluxo Caixa";"Investimentos",#N/A,FALSE,"Investimentos"}</definedName>
    <definedName name="ewfr" localSheetId="16" hidden="1">{#N/A,#N/A,FALSE,"Plan1";#N/A,#N/A,FALSE,"Plan2"}</definedName>
    <definedName name="ewfr" localSheetId="3" hidden="1">{#N/A,#N/A,FALSE,"Plan1";#N/A,#N/A,FALSE,"Plan2"}</definedName>
    <definedName name="ewfr" localSheetId="21" hidden="1">{#N/A,#N/A,FALSE,"Plan1";#N/A,#N/A,FALSE,"Plan2"}</definedName>
    <definedName name="ewfr" localSheetId="20" hidden="1">{#N/A,#N/A,FALSE,"Plan1";#N/A,#N/A,FALSE,"Plan2"}</definedName>
    <definedName name="ewfr" localSheetId="5" hidden="1">{#N/A,#N/A,FALSE,"Plan1";#N/A,#N/A,FALSE,"Plan2"}</definedName>
    <definedName name="ewfr" localSheetId="13" hidden="1">{#N/A,#N/A,FALSE,"Plan1";#N/A,#N/A,FALSE,"Plan2"}</definedName>
    <definedName name="ewfr" localSheetId="10" hidden="1">{#N/A,#N/A,FALSE,"Plan1";#N/A,#N/A,FALSE,"Plan2"}</definedName>
    <definedName name="ewfr" localSheetId="7" hidden="1">{#N/A,#N/A,FALSE,"Plan1";#N/A,#N/A,FALSE,"Plan2"}</definedName>
    <definedName name="ewfr" localSheetId="28" hidden="1">{#N/A,#N/A,FALSE,"Plan1";#N/A,#N/A,FALSE,"Plan2"}</definedName>
    <definedName name="ewfr" localSheetId="6" hidden="1">{#N/A,#N/A,FALSE,"Plan1";#N/A,#N/A,FALSE,"Plan2"}</definedName>
    <definedName name="ewfr" localSheetId="0" hidden="1">{#N/A,#N/A,FALSE,"Plan1";#N/A,#N/A,FALSE,"Plan2"}</definedName>
    <definedName name="ewfr" localSheetId="14" hidden="1">{#N/A,#N/A,FALSE,"Plan1";#N/A,#N/A,FALSE,"Plan2"}</definedName>
    <definedName name="ewfr" localSheetId="22" hidden="1">{#N/A,#N/A,FALSE,"Plan1";#N/A,#N/A,FALSE,"Plan2"}</definedName>
    <definedName name="ewfr" hidden="1">{#N/A,#N/A,FALSE,"Plan1";#N/A,#N/A,FALSE,"Plan2"}</definedName>
    <definedName name="exce_cdi" localSheetId="3">#REF!</definedName>
    <definedName name="exce_cdi" localSheetId="10">#REF!</definedName>
    <definedName name="exce_cdi" localSheetId="6">#REF!</definedName>
    <definedName name="exce_cdi">#REF!</definedName>
    <definedName name="exce_hist" localSheetId="3">#REF!</definedName>
    <definedName name="exce_hist" localSheetId="10">#REF!</definedName>
    <definedName name="exce_hist" localSheetId="6">#REF!</definedName>
    <definedName name="exce_hist">#REF!</definedName>
    <definedName name="exce_uss" localSheetId="3">#REF!</definedName>
    <definedName name="exce_uss" localSheetId="10">#REF!</definedName>
    <definedName name="exce_uss" localSheetId="6">#REF!</definedName>
    <definedName name="exce_uss">#REF!</definedName>
    <definedName name="Excel_BuiltIn__FilterDatabase_1" localSheetId="3">#REF!</definedName>
    <definedName name="Excel_BuiltIn__FilterDatabase_1" localSheetId="10">#REF!</definedName>
    <definedName name="Excel_BuiltIn__FilterDatabase_1" localSheetId="6">#REF!</definedName>
    <definedName name="Excel_BuiltIn__FilterDatabase_1">#REF!</definedName>
    <definedName name="Excel_BuiltIn__FilterDatabase_1_1" localSheetId="3">#REF!</definedName>
    <definedName name="Excel_BuiltIn__FilterDatabase_1_1" localSheetId="10">#REF!</definedName>
    <definedName name="Excel_BuiltIn__FilterDatabase_1_1" localSheetId="6">#REF!</definedName>
    <definedName name="Excel_BuiltIn__FilterDatabase_1_1">#REF!</definedName>
    <definedName name="Excel_BuiltIn__FilterDatabase_6" localSheetId="3">#REF!</definedName>
    <definedName name="Excel_BuiltIn__FilterDatabase_6" localSheetId="10">#REF!</definedName>
    <definedName name="Excel_BuiltIn__FilterDatabase_6" localSheetId="6">#REF!</definedName>
    <definedName name="Excel_BuiltIn__FilterDatabase_6">#REF!</definedName>
    <definedName name="Excel_BuiltIn_Print_Area_0" localSheetId="3">#REF!</definedName>
    <definedName name="Excel_BuiltIn_Print_Area_0" localSheetId="10">#REF!</definedName>
    <definedName name="Excel_BuiltIn_Print_Area_0" localSheetId="6">#REF!</definedName>
    <definedName name="Excel_BuiltIn_Print_Area_0">#REF!</definedName>
    <definedName name="Excel_BuiltIn_Print_Area_1_1" localSheetId="3">#REF!</definedName>
    <definedName name="Excel_BuiltIn_Print_Area_1_1" localSheetId="10">#REF!</definedName>
    <definedName name="Excel_BuiltIn_Print_Area_1_1" localSheetId="6">#REF!</definedName>
    <definedName name="Excel_BuiltIn_Print_Area_1_1">#REF!</definedName>
    <definedName name="Excel_BuiltIn_Print_Titles_1_1_1" localSheetId="3">#REF!</definedName>
    <definedName name="Excel_BuiltIn_Print_Titles_1_1_1" localSheetId="10">#REF!</definedName>
    <definedName name="Excel_BuiltIn_Print_Titles_1_1_1" localSheetId="6">#REF!</definedName>
    <definedName name="Excel_BuiltIn_Print_Titles_1_1_1">#REF!</definedName>
    <definedName name="Excel_BuiltIn_Print_Titles_1_1_4" localSheetId="3">#REF!</definedName>
    <definedName name="Excel_BuiltIn_Print_Titles_1_1_4" localSheetId="10">#REF!</definedName>
    <definedName name="Excel_BuiltIn_Print_Titles_1_1_4" localSheetId="6">#REF!</definedName>
    <definedName name="Excel_BuiltIn_Print_Titles_1_1_4">#REF!</definedName>
    <definedName name="Excel_BuiltIn_Print_Titles_1_1_5" localSheetId="3">#REF!</definedName>
    <definedName name="Excel_BuiltIn_Print_Titles_1_1_5" localSheetId="10">#REF!</definedName>
    <definedName name="Excel_BuiltIn_Print_Titles_1_1_5" localSheetId="6">#REF!</definedName>
    <definedName name="Excel_BuiltIn_Print_Titles_1_1_5">#REF!</definedName>
    <definedName name="Exrate" localSheetId="3">#REF!</definedName>
    <definedName name="Exrate" localSheetId="10">#REF!</definedName>
    <definedName name="Exrate" localSheetId="6">#REF!</definedName>
    <definedName name="Exrate">#REF!</definedName>
    <definedName name="eyruieyteta" localSheetId="16" hidden="1">{#N/A,#N/A,FALSE,"Plan1";#N/A,#N/A,FALSE,"Plan2"}</definedName>
    <definedName name="eyruieyteta" localSheetId="3" hidden="1">{#N/A,#N/A,FALSE,"Plan1";#N/A,#N/A,FALSE,"Plan2"}</definedName>
    <definedName name="eyruieyteta" localSheetId="21" hidden="1">{#N/A,#N/A,FALSE,"Plan1";#N/A,#N/A,FALSE,"Plan2"}</definedName>
    <definedName name="eyruieyteta" localSheetId="20" hidden="1">{#N/A,#N/A,FALSE,"Plan1";#N/A,#N/A,FALSE,"Plan2"}</definedName>
    <definedName name="eyruieyteta" localSheetId="5" hidden="1">{#N/A,#N/A,FALSE,"Plan1";#N/A,#N/A,FALSE,"Plan2"}</definedName>
    <definedName name="eyruieyteta" localSheetId="13" hidden="1">{#N/A,#N/A,FALSE,"Plan1";#N/A,#N/A,FALSE,"Plan2"}</definedName>
    <definedName name="eyruieyteta" localSheetId="10" hidden="1">{#N/A,#N/A,FALSE,"Plan1";#N/A,#N/A,FALSE,"Plan2"}</definedName>
    <definedName name="eyruieyteta" localSheetId="7" hidden="1">{#N/A,#N/A,FALSE,"Plan1";#N/A,#N/A,FALSE,"Plan2"}</definedName>
    <definedName name="eyruieyteta" localSheetId="28" hidden="1">{#N/A,#N/A,FALSE,"Plan1";#N/A,#N/A,FALSE,"Plan2"}</definedName>
    <definedName name="eyruieyteta" localSheetId="6" hidden="1">{#N/A,#N/A,FALSE,"Plan1";#N/A,#N/A,FALSE,"Plan2"}</definedName>
    <definedName name="eyruieyteta" localSheetId="0" hidden="1">{#N/A,#N/A,FALSE,"Plan1";#N/A,#N/A,FALSE,"Plan2"}</definedName>
    <definedName name="eyruieyteta" localSheetId="14" hidden="1">{#N/A,#N/A,FALSE,"Plan1";#N/A,#N/A,FALSE,"Plan2"}</definedName>
    <definedName name="eyruieyteta" localSheetId="22" hidden="1">{#N/A,#N/A,FALSE,"Plan1";#N/A,#N/A,FALSE,"Plan2"}</definedName>
    <definedName name="eyruieyteta" hidden="1">{#N/A,#N/A,FALSE,"Plan1";#N/A,#N/A,FALSE,"Plan2"}</definedName>
    <definedName name="f" localSheetId="16" hidden="1">{#N/A,#N/A,FALSE,"Plan1";#N/A,#N/A,FALSE,"Plan2"}</definedName>
    <definedName name="f" localSheetId="3" hidden="1">{#N/A,#N/A,FALSE,"Plan1";#N/A,#N/A,FALSE,"Plan2"}</definedName>
    <definedName name="f" localSheetId="5" hidden="1">{#N/A,#N/A,FALSE,"Plan1";#N/A,#N/A,FALSE,"Plan2"}</definedName>
    <definedName name="f" localSheetId="13" hidden="1">{#N/A,#N/A,FALSE,"Plan1";#N/A,#N/A,FALSE,"Plan2"}</definedName>
    <definedName name="f" localSheetId="10">#REF!</definedName>
    <definedName name="f" localSheetId="6" hidden="1">{#N/A,#N/A,FALSE,"Plan1";#N/A,#N/A,FALSE,"Plan2"}</definedName>
    <definedName name="f" localSheetId="0" hidden="1">{#N/A,#N/A,FALSE,"Plan1";#N/A,#N/A,FALSE,"Plan2"}</definedName>
    <definedName name="f">#REF!</definedName>
    <definedName name="FACULDADE" localSheetId="3">#REF!</definedName>
    <definedName name="FACULDADE" localSheetId="5">#REF!</definedName>
    <definedName name="FACULDADE" localSheetId="13">#REF!</definedName>
    <definedName name="FACULDADE" localSheetId="10">#REF!</definedName>
    <definedName name="FACULDADE" localSheetId="6">#REF!</definedName>
    <definedName name="FACULDADE">#REF!</definedName>
    <definedName name="FAL" localSheetId="3">#REF!</definedName>
    <definedName name="FAL" localSheetId="10">#REF!</definedName>
    <definedName name="FAL" localSheetId="6">#REF!</definedName>
    <definedName name="FAL">#REF!</definedName>
    <definedName name="farialima" localSheetId="3">#REF!</definedName>
    <definedName name="farialima" localSheetId="10">#REF!</definedName>
    <definedName name="farialima" localSheetId="6">#REF!</definedName>
    <definedName name="farialima">#REF!</definedName>
    <definedName name="FAS" localSheetId="16" hidden="1">{"'Total'!$A$1","'Total'!$A$3"}</definedName>
    <definedName name="FAS" localSheetId="3" hidden="1">{"'Total'!$A$1","'Total'!$A$3"}</definedName>
    <definedName name="FAS" localSheetId="21" hidden="1">{"'Total'!$A$1","'Total'!$A$3"}</definedName>
    <definedName name="FAS" localSheetId="20" hidden="1">{"'Total'!$A$1","'Total'!$A$3"}</definedName>
    <definedName name="FAS" localSheetId="5" hidden="1">{"'Total'!$A$1","'Total'!$A$3"}</definedName>
    <definedName name="FAS" localSheetId="13" hidden="1">{"'Total'!$A$1","'Total'!$A$3"}</definedName>
    <definedName name="FAS" localSheetId="10" hidden="1">{"'Total'!$A$1","'Total'!$A$3"}</definedName>
    <definedName name="FAS" localSheetId="7" hidden="1">{"'Total'!$A$1","'Total'!$A$3"}</definedName>
    <definedName name="FAS" localSheetId="28" hidden="1">{"'Total'!$A$1","'Total'!$A$3"}</definedName>
    <definedName name="FAS" localSheetId="6" hidden="1">{"'Total'!$A$1","'Total'!$A$3"}</definedName>
    <definedName name="FAS" localSheetId="0" hidden="1">{"'Total'!$A$1","'Total'!$A$3"}</definedName>
    <definedName name="FAS" localSheetId="14" hidden="1">{"'Total'!$A$1","'Total'!$A$3"}</definedName>
    <definedName name="FAS" localSheetId="22" hidden="1">{"'Total'!$A$1","'Total'!$A$3"}</definedName>
    <definedName name="FAS" hidden="1">{"'Total'!$A$1","'Total'!$A$3"}</definedName>
    <definedName name="fasfasf" localSheetId="16" hidden="1">{#N/A,#N/A,TRUE,"Quinzena 01 à 15-04-98 "}</definedName>
    <definedName name="fasfasf" localSheetId="3" hidden="1">{#N/A,#N/A,TRUE,"Quinzena 01 à 15-04-98 "}</definedName>
    <definedName name="fasfasf" localSheetId="21" hidden="1">{#N/A,#N/A,TRUE,"Quinzena 01 à 15-04-98 "}</definedName>
    <definedName name="fasfasf" localSheetId="20" hidden="1">{#N/A,#N/A,TRUE,"Quinzena 01 à 15-04-98 "}</definedName>
    <definedName name="fasfasf" localSheetId="5" hidden="1">{#N/A,#N/A,TRUE,"Quinzena 01 à 15-04-98 "}</definedName>
    <definedName name="fasfasf" localSheetId="13" hidden="1">{#N/A,#N/A,TRUE,"Quinzena 01 à 15-04-98 "}</definedName>
    <definedName name="fasfasf" localSheetId="10" hidden="1">{#N/A,#N/A,TRUE,"Quinzena 01 à 15-04-98 "}</definedName>
    <definedName name="fasfasf" localSheetId="7" hidden="1">{#N/A,#N/A,TRUE,"Quinzena 01 à 15-04-98 "}</definedName>
    <definedName name="fasfasf" localSheetId="28" hidden="1">{#N/A,#N/A,TRUE,"Quinzena 01 à 15-04-98 "}</definedName>
    <definedName name="fasfasf" localSheetId="6" hidden="1">{#N/A,#N/A,TRUE,"Quinzena 01 à 15-04-98 "}</definedName>
    <definedName name="fasfasf" localSheetId="0" hidden="1">{#N/A,#N/A,TRUE,"Quinzena 01 à 15-04-98 "}</definedName>
    <definedName name="fasfasf" localSheetId="14" hidden="1">{#N/A,#N/A,TRUE,"Quinzena 01 à 15-04-98 "}</definedName>
    <definedName name="fasfasf" localSheetId="22" hidden="1">{#N/A,#N/A,TRUE,"Quinzena 01 à 15-04-98 "}</definedName>
    <definedName name="fasfasf" hidden="1">{#N/A,#N/A,TRUE,"Quinzena 01 à 15-04-98 "}</definedName>
    <definedName name="FATOR_K" localSheetId="3">#REF!</definedName>
    <definedName name="FATOR_K" localSheetId="10">#REF!</definedName>
    <definedName name="FATOR_K" localSheetId="6">#REF!</definedName>
    <definedName name="FATOR_K">#REF!</definedName>
    <definedName name="FATORK" localSheetId="3">#REF!</definedName>
    <definedName name="FATORK" localSheetId="10">#REF!</definedName>
    <definedName name="FATORK" localSheetId="6">#REF!</definedName>
    <definedName name="FATORK">#REF!</definedName>
    <definedName name="FBancaria" localSheetId="3">#REF!</definedName>
    <definedName name="FBancaria" localSheetId="10">#REF!</definedName>
    <definedName name="FBancaria" localSheetId="6">#REF!</definedName>
    <definedName name="FBancaria">#REF!</definedName>
    <definedName name="fchart31" localSheetId="16" hidden="1">#REF!</definedName>
    <definedName name="fchart31" localSheetId="3" hidden="1">#REF!</definedName>
    <definedName name="fchart31" localSheetId="0" hidden="1">#REF!</definedName>
    <definedName name="fchart31" hidden="1">#REF!</definedName>
    <definedName name="fddhght" localSheetId="16" hidden="1">{#N/A,#N/A,FALSE,"Plan1";#N/A,#N/A,FALSE,"Plan2"}</definedName>
    <definedName name="fddhght" localSheetId="3" hidden="1">{#N/A,#N/A,FALSE,"Plan1";#N/A,#N/A,FALSE,"Plan2"}</definedName>
    <definedName name="fddhght" localSheetId="21" hidden="1">{#N/A,#N/A,FALSE,"Plan1";#N/A,#N/A,FALSE,"Plan2"}</definedName>
    <definedName name="fddhght" localSheetId="20" hidden="1">{#N/A,#N/A,FALSE,"Plan1";#N/A,#N/A,FALSE,"Plan2"}</definedName>
    <definedName name="fddhght" localSheetId="5" hidden="1">{#N/A,#N/A,FALSE,"Plan1";#N/A,#N/A,FALSE,"Plan2"}</definedName>
    <definedName name="fddhght" localSheetId="13" hidden="1">{#N/A,#N/A,FALSE,"Plan1";#N/A,#N/A,FALSE,"Plan2"}</definedName>
    <definedName name="fddhght" localSheetId="10" hidden="1">{#N/A,#N/A,FALSE,"Plan1";#N/A,#N/A,FALSE,"Plan2"}</definedName>
    <definedName name="fddhght" localSheetId="7" hidden="1">{#N/A,#N/A,FALSE,"Plan1";#N/A,#N/A,FALSE,"Plan2"}</definedName>
    <definedName name="fddhght" localSheetId="28" hidden="1">{#N/A,#N/A,FALSE,"Plan1";#N/A,#N/A,FALSE,"Plan2"}</definedName>
    <definedName name="fddhght" localSheetId="6" hidden="1">{#N/A,#N/A,FALSE,"Plan1";#N/A,#N/A,FALSE,"Plan2"}</definedName>
    <definedName name="fddhght" localSheetId="0" hidden="1">{#N/A,#N/A,FALSE,"Plan1";#N/A,#N/A,FALSE,"Plan2"}</definedName>
    <definedName name="fddhght" localSheetId="14" hidden="1">{#N/A,#N/A,FALSE,"Plan1";#N/A,#N/A,FALSE,"Plan2"}</definedName>
    <definedName name="fddhght" localSheetId="22" hidden="1">{#N/A,#N/A,FALSE,"Plan1";#N/A,#N/A,FALSE,"Plan2"}</definedName>
    <definedName name="fddhght" hidden="1">{#N/A,#N/A,FALSE,"Plan1";#N/A,#N/A,FALSE,"Plan2"}</definedName>
    <definedName name="fdfgd" localSheetId="16" hidden="1">{#N/A,#N/A,FALSE,"Plan1";#N/A,#N/A,FALSE,"Plan2"}</definedName>
    <definedName name="fdfgd" localSheetId="3" hidden="1">{#N/A,#N/A,FALSE,"Plan1";#N/A,#N/A,FALSE,"Plan2"}</definedName>
    <definedName name="fdfgd" localSheetId="21" hidden="1">{#N/A,#N/A,FALSE,"Plan1";#N/A,#N/A,FALSE,"Plan2"}</definedName>
    <definedName name="fdfgd" localSheetId="20" hidden="1">{#N/A,#N/A,FALSE,"Plan1";#N/A,#N/A,FALSE,"Plan2"}</definedName>
    <definedName name="fdfgd" localSheetId="5" hidden="1">{#N/A,#N/A,FALSE,"Plan1";#N/A,#N/A,FALSE,"Plan2"}</definedName>
    <definedName name="fdfgd" localSheetId="13" hidden="1">{#N/A,#N/A,FALSE,"Plan1";#N/A,#N/A,FALSE,"Plan2"}</definedName>
    <definedName name="fdfgd" localSheetId="10" hidden="1">{#N/A,#N/A,FALSE,"Plan1";#N/A,#N/A,FALSE,"Plan2"}</definedName>
    <definedName name="fdfgd" localSheetId="7" hidden="1">{#N/A,#N/A,FALSE,"Plan1";#N/A,#N/A,FALSE,"Plan2"}</definedName>
    <definedName name="fdfgd" localSheetId="28" hidden="1">{#N/A,#N/A,FALSE,"Plan1";#N/A,#N/A,FALSE,"Plan2"}</definedName>
    <definedName name="fdfgd" localSheetId="6" hidden="1">{#N/A,#N/A,FALSE,"Plan1";#N/A,#N/A,FALSE,"Plan2"}</definedName>
    <definedName name="fdfgd" localSheetId="0" hidden="1">{#N/A,#N/A,FALSE,"Plan1";#N/A,#N/A,FALSE,"Plan2"}</definedName>
    <definedName name="fdfgd" localSheetId="14" hidden="1">{#N/A,#N/A,FALSE,"Plan1";#N/A,#N/A,FALSE,"Plan2"}</definedName>
    <definedName name="fdfgd" localSheetId="22" hidden="1">{#N/A,#N/A,FALSE,"Plan1";#N/A,#N/A,FALSE,"Plan2"}</definedName>
    <definedName name="fdfgd" hidden="1">{#N/A,#N/A,FALSE,"Plan1";#N/A,#N/A,FALSE,"Plan2"}</definedName>
    <definedName name="fdfng" localSheetId="16" hidden="1">{#N/A,#N/A,FALSE,"GERAL";#N/A,#N/A,FALSE,"012-96";#N/A,#N/A,FALSE,"018-96";#N/A,#N/A,FALSE,"027-96";#N/A,#N/A,FALSE,"059-96";#N/A,#N/A,FALSE,"076-96";#N/A,#N/A,FALSE,"019-97";#N/A,#N/A,FALSE,"021-97";#N/A,#N/A,FALSE,"022-97";#N/A,#N/A,FALSE,"028-97"}</definedName>
    <definedName name="fdfng" localSheetId="3" hidden="1">{#N/A,#N/A,FALSE,"GERAL";#N/A,#N/A,FALSE,"012-96";#N/A,#N/A,FALSE,"018-96";#N/A,#N/A,FALSE,"027-96";#N/A,#N/A,FALSE,"059-96";#N/A,#N/A,FALSE,"076-96";#N/A,#N/A,FALSE,"019-97";#N/A,#N/A,FALSE,"021-97";#N/A,#N/A,FALSE,"022-97";#N/A,#N/A,FALSE,"028-97"}</definedName>
    <definedName name="fdfng" localSheetId="21" hidden="1">{#N/A,#N/A,FALSE,"GERAL";#N/A,#N/A,FALSE,"012-96";#N/A,#N/A,FALSE,"018-96";#N/A,#N/A,FALSE,"027-96";#N/A,#N/A,FALSE,"059-96";#N/A,#N/A,FALSE,"076-96";#N/A,#N/A,FALSE,"019-97";#N/A,#N/A,FALSE,"021-97";#N/A,#N/A,FALSE,"022-97";#N/A,#N/A,FALSE,"028-97"}</definedName>
    <definedName name="fdfng" localSheetId="20" hidden="1">{#N/A,#N/A,FALSE,"GERAL";#N/A,#N/A,FALSE,"012-96";#N/A,#N/A,FALSE,"018-96";#N/A,#N/A,FALSE,"027-96";#N/A,#N/A,FALSE,"059-96";#N/A,#N/A,FALSE,"076-96";#N/A,#N/A,FALSE,"019-97";#N/A,#N/A,FALSE,"021-97";#N/A,#N/A,FALSE,"022-97";#N/A,#N/A,FALSE,"028-97"}</definedName>
    <definedName name="fdfng" localSheetId="5" hidden="1">{#N/A,#N/A,FALSE,"GERAL";#N/A,#N/A,FALSE,"012-96";#N/A,#N/A,FALSE,"018-96";#N/A,#N/A,FALSE,"027-96";#N/A,#N/A,FALSE,"059-96";#N/A,#N/A,FALSE,"076-96";#N/A,#N/A,FALSE,"019-97";#N/A,#N/A,FALSE,"021-97";#N/A,#N/A,FALSE,"022-97";#N/A,#N/A,FALSE,"028-97"}</definedName>
    <definedName name="fdfng" localSheetId="13" hidden="1">{#N/A,#N/A,FALSE,"GERAL";#N/A,#N/A,FALSE,"012-96";#N/A,#N/A,FALSE,"018-96";#N/A,#N/A,FALSE,"027-96";#N/A,#N/A,FALSE,"059-96";#N/A,#N/A,FALSE,"076-96";#N/A,#N/A,FALSE,"019-97";#N/A,#N/A,FALSE,"021-97";#N/A,#N/A,FALSE,"022-97";#N/A,#N/A,FALSE,"028-97"}</definedName>
    <definedName name="fdfng" localSheetId="10" hidden="1">{#N/A,#N/A,FALSE,"GERAL";#N/A,#N/A,FALSE,"012-96";#N/A,#N/A,FALSE,"018-96";#N/A,#N/A,FALSE,"027-96";#N/A,#N/A,FALSE,"059-96";#N/A,#N/A,FALSE,"076-96";#N/A,#N/A,FALSE,"019-97";#N/A,#N/A,FALSE,"021-97";#N/A,#N/A,FALSE,"022-97";#N/A,#N/A,FALSE,"028-97"}</definedName>
    <definedName name="fdfng" localSheetId="7" hidden="1">{#N/A,#N/A,FALSE,"GERAL";#N/A,#N/A,FALSE,"012-96";#N/A,#N/A,FALSE,"018-96";#N/A,#N/A,FALSE,"027-96";#N/A,#N/A,FALSE,"059-96";#N/A,#N/A,FALSE,"076-96";#N/A,#N/A,FALSE,"019-97";#N/A,#N/A,FALSE,"021-97";#N/A,#N/A,FALSE,"022-97";#N/A,#N/A,FALSE,"028-97"}</definedName>
    <definedName name="fdfng" localSheetId="28" hidden="1">{#N/A,#N/A,FALSE,"GERAL";#N/A,#N/A,FALSE,"012-96";#N/A,#N/A,FALSE,"018-96";#N/A,#N/A,FALSE,"027-96";#N/A,#N/A,FALSE,"059-96";#N/A,#N/A,FALSE,"076-96";#N/A,#N/A,FALSE,"019-97";#N/A,#N/A,FALSE,"021-97";#N/A,#N/A,FALSE,"022-97";#N/A,#N/A,FALSE,"028-97"}</definedName>
    <definedName name="fdfng" localSheetId="6" hidden="1">{#N/A,#N/A,FALSE,"GERAL";#N/A,#N/A,FALSE,"012-96";#N/A,#N/A,FALSE,"018-96";#N/A,#N/A,FALSE,"027-96";#N/A,#N/A,FALSE,"059-96";#N/A,#N/A,FALSE,"076-96";#N/A,#N/A,FALSE,"019-97";#N/A,#N/A,FALSE,"021-97";#N/A,#N/A,FALSE,"022-97";#N/A,#N/A,FALSE,"028-97"}</definedName>
    <definedName name="fdfng" localSheetId="0" hidden="1">{#N/A,#N/A,FALSE,"GERAL";#N/A,#N/A,FALSE,"012-96";#N/A,#N/A,FALSE,"018-96";#N/A,#N/A,FALSE,"027-96";#N/A,#N/A,FALSE,"059-96";#N/A,#N/A,FALSE,"076-96";#N/A,#N/A,FALSE,"019-97";#N/A,#N/A,FALSE,"021-97";#N/A,#N/A,FALSE,"022-97";#N/A,#N/A,FALSE,"028-97"}</definedName>
    <definedName name="fdfng" localSheetId="14" hidden="1">{#N/A,#N/A,FALSE,"GERAL";#N/A,#N/A,FALSE,"012-96";#N/A,#N/A,FALSE,"018-96";#N/A,#N/A,FALSE,"027-96";#N/A,#N/A,FALSE,"059-96";#N/A,#N/A,FALSE,"076-96";#N/A,#N/A,FALSE,"019-97";#N/A,#N/A,FALSE,"021-97";#N/A,#N/A,FALSE,"022-97";#N/A,#N/A,FALSE,"028-97"}</definedName>
    <definedName name="fdfng" localSheetId="22" hidden="1">{#N/A,#N/A,FALSE,"GERAL";#N/A,#N/A,FALSE,"012-96";#N/A,#N/A,FALSE,"018-96";#N/A,#N/A,FALSE,"027-96";#N/A,#N/A,FALSE,"059-96";#N/A,#N/A,FALSE,"076-96";#N/A,#N/A,FALSE,"019-97";#N/A,#N/A,FALSE,"021-97";#N/A,#N/A,FALSE,"022-97";#N/A,#N/A,FALSE,"028-97"}</definedName>
    <definedName name="fdfng" hidden="1">{#N/A,#N/A,FALSE,"GERAL";#N/A,#N/A,FALSE,"012-96";#N/A,#N/A,FALSE,"018-96";#N/A,#N/A,FALSE,"027-96";#N/A,#N/A,FALSE,"059-96";#N/A,#N/A,FALSE,"076-96";#N/A,#N/A,FALSE,"019-97";#N/A,#N/A,FALSE,"021-97";#N/A,#N/A,FALSE,"022-97";#N/A,#N/A,FALSE,"028-97"}</definedName>
    <definedName name="fdgaf" localSheetId="16" hidden="1">{#N/A,#N/A,FALSE,"Plan1";#N/A,#N/A,FALSE,"Plan2"}</definedName>
    <definedName name="fdgaf" localSheetId="3" hidden="1">{#N/A,#N/A,FALSE,"Plan1";#N/A,#N/A,FALSE,"Plan2"}</definedName>
    <definedName name="fdgaf" localSheetId="21" hidden="1">{#N/A,#N/A,FALSE,"Plan1";#N/A,#N/A,FALSE,"Plan2"}</definedName>
    <definedName name="fdgaf" localSheetId="20" hidden="1">{#N/A,#N/A,FALSE,"Plan1";#N/A,#N/A,FALSE,"Plan2"}</definedName>
    <definedName name="fdgaf" localSheetId="5" hidden="1">{#N/A,#N/A,FALSE,"Plan1";#N/A,#N/A,FALSE,"Plan2"}</definedName>
    <definedName name="fdgaf" localSheetId="13" hidden="1">{#N/A,#N/A,FALSE,"Plan1";#N/A,#N/A,FALSE,"Plan2"}</definedName>
    <definedName name="fdgaf" localSheetId="10" hidden="1">{#N/A,#N/A,FALSE,"Plan1";#N/A,#N/A,FALSE,"Plan2"}</definedName>
    <definedName name="fdgaf" localSheetId="7" hidden="1">{#N/A,#N/A,FALSE,"Plan1";#N/A,#N/A,FALSE,"Plan2"}</definedName>
    <definedName name="fdgaf" localSheetId="28" hidden="1">{#N/A,#N/A,FALSE,"Plan1";#N/A,#N/A,FALSE,"Plan2"}</definedName>
    <definedName name="fdgaf" localSheetId="6" hidden="1">{#N/A,#N/A,FALSE,"Plan1";#N/A,#N/A,FALSE,"Plan2"}</definedName>
    <definedName name="fdgaf" localSheetId="0" hidden="1">{#N/A,#N/A,FALSE,"Plan1";#N/A,#N/A,FALSE,"Plan2"}</definedName>
    <definedName name="fdgaf" localSheetId="14" hidden="1">{#N/A,#N/A,FALSE,"Plan1";#N/A,#N/A,FALSE,"Plan2"}</definedName>
    <definedName name="fdgaf" localSheetId="22" hidden="1">{#N/A,#N/A,FALSE,"Plan1";#N/A,#N/A,FALSE,"Plan2"}</definedName>
    <definedName name="fdgaf" hidden="1">{#N/A,#N/A,FALSE,"Plan1";#N/A,#N/A,FALSE,"Plan2"}</definedName>
    <definedName name="fdgdfg"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hidden="1">{TRUE,TRUE,-1.25,-15.5,604.5,366.75,FALSE,FALSE,TRUE,TRUE,0,1,#N/A,1,#N/A,9.0125,24.4117647058824,1,FALSE,FALSE,3,TRUE,1,FALSE,100,"Swvu.PLANILHA2.","ACwvu.PLANILHA2.",#N/A,FALSE,FALSE,0.787401575,0.34,0.46,0.5,1,"","",FALSE,FALSE,FALSE,FALSE,1,#N/A,1,1,FALSE,FALSE,#N/A,#N/A,FALSE,FALSE,FALSE,9,65532,65532,FALSE,FALSE,TRUE,TRUE,TRUE}</definedName>
    <definedName name="FDGFDJHGZEDR" localSheetId="16" hidden="1">{#N/A,#N/A,FALSE,"Plan1";#N/A,#N/A,FALSE,"Plan2"}</definedName>
    <definedName name="FDGFDJHGZEDR" localSheetId="3" hidden="1">{#N/A,#N/A,FALSE,"Plan1";#N/A,#N/A,FALSE,"Plan2"}</definedName>
    <definedName name="FDGFDJHGZEDR" localSheetId="21" hidden="1">{#N/A,#N/A,FALSE,"Plan1";#N/A,#N/A,FALSE,"Plan2"}</definedName>
    <definedName name="FDGFDJHGZEDR" localSheetId="20" hidden="1">{#N/A,#N/A,FALSE,"Plan1";#N/A,#N/A,FALSE,"Plan2"}</definedName>
    <definedName name="FDGFDJHGZEDR" localSheetId="5" hidden="1">{#N/A,#N/A,FALSE,"Plan1";#N/A,#N/A,FALSE,"Plan2"}</definedName>
    <definedName name="FDGFDJHGZEDR" localSheetId="13" hidden="1">{#N/A,#N/A,FALSE,"Plan1";#N/A,#N/A,FALSE,"Plan2"}</definedName>
    <definedName name="FDGFDJHGZEDR" localSheetId="10" hidden="1">{#N/A,#N/A,FALSE,"Plan1";#N/A,#N/A,FALSE,"Plan2"}</definedName>
    <definedName name="FDGFDJHGZEDR" localSheetId="7" hidden="1">{#N/A,#N/A,FALSE,"Plan1";#N/A,#N/A,FALSE,"Plan2"}</definedName>
    <definedName name="FDGFDJHGZEDR" localSheetId="28" hidden="1">{#N/A,#N/A,FALSE,"Plan1";#N/A,#N/A,FALSE,"Plan2"}</definedName>
    <definedName name="FDGFDJHGZEDR" localSheetId="6" hidden="1">{#N/A,#N/A,FALSE,"Plan1";#N/A,#N/A,FALSE,"Plan2"}</definedName>
    <definedName name="FDGFDJHGZEDR" localSheetId="0" hidden="1">{#N/A,#N/A,FALSE,"Plan1";#N/A,#N/A,FALSE,"Plan2"}</definedName>
    <definedName name="FDGFDJHGZEDR" localSheetId="14" hidden="1">{#N/A,#N/A,FALSE,"Plan1";#N/A,#N/A,FALSE,"Plan2"}</definedName>
    <definedName name="FDGFDJHGZEDR" localSheetId="22" hidden="1">{#N/A,#N/A,FALSE,"Plan1";#N/A,#N/A,FALSE,"Plan2"}</definedName>
    <definedName name="FDGFDJHGZEDR" hidden="1">{#N/A,#N/A,FALSE,"Plan1";#N/A,#N/A,FALSE,"Plan2"}</definedName>
    <definedName name="fdgfyhygfuj" localSheetId="16" hidden="1">{#N/A,#N/A,FALSE,"Plan1";#N/A,#N/A,FALSE,"Plan2"}</definedName>
    <definedName name="fdgfyhygfuj" localSheetId="3" hidden="1">{#N/A,#N/A,FALSE,"Plan1";#N/A,#N/A,FALSE,"Plan2"}</definedName>
    <definedName name="fdgfyhygfuj" localSheetId="21" hidden="1">{#N/A,#N/A,FALSE,"Plan1";#N/A,#N/A,FALSE,"Plan2"}</definedName>
    <definedName name="fdgfyhygfuj" localSheetId="20" hidden="1">{#N/A,#N/A,FALSE,"Plan1";#N/A,#N/A,FALSE,"Plan2"}</definedName>
    <definedName name="fdgfyhygfuj" localSheetId="5" hidden="1">{#N/A,#N/A,FALSE,"Plan1";#N/A,#N/A,FALSE,"Plan2"}</definedName>
    <definedName name="fdgfyhygfuj" localSheetId="13" hidden="1">{#N/A,#N/A,FALSE,"Plan1";#N/A,#N/A,FALSE,"Plan2"}</definedName>
    <definedName name="fdgfyhygfuj" localSheetId="10" hidden="1">{#N/A,#N/A,FALSE,"Plan1";#N/A,#N/A,FALSE,"Plan2"}</definedName>
    <definedName name="fdgfyhygfuj" localSheetId="7" hidden="1">{#N/A,#N/A,FALSE,"Plan1";#N/A,#N/A,FALSE,"Plan2"}</definedName>
    <definedName name="fdgfyhygfuj" localSheetId="28" hidden="1">{#N/A,#N/A,FALSE,"Plan1";#N/A,#N/A,FALSE,"Plan2"}</definedName>
    <definedName name="fdgfyhygfuj" localSheetId="6" hidden="1">{#N/A,#N/A,FALSE,"Plan1";#N/A,#N/A,FALSE,"Plan2"}</definedName>
    <definedName name="fdgfyhygfuj" localSheetId="0" hidden="1">{#N/A,#N/A,FALSE,"Plan1";#N/A,#N/A,FALSE,"Plan2"}</definedName>
    <definedName name="fdgfyhygfuj" localSheetId="14" hidden="1">{#N/A,#N/A,FALSE,"Plan1";#N/A,#N/A,FALSE,"Plan2"}</definedName>
    <definedName name="fdgfyhygfuj" localSheetId="22" hidden="1">{#N/A,#N/A,FALSE,"Plan1";#N/A,#N/A,FALSE,"Plan2"}</definedName>
    <definedName name="fdgfyhygfuj" hidden="1">{#N/A,#N/A,FALSE,"Plan1";#N/A,#N/A,FALSE,"Plan2"}</definedName>
    <definedName name="fdhgfdf" localSheetId="16" hidden="1">{#N/A,#N/A,FALSE,"Plan1";#N/A,#N/A,FALSE,"Plan2"}</definedName>
    <definedName name="fdhgfdf" localSheetId="3" hidden="1">{#N/A,#N/A,FALSE,"Plan1";#N/A,#N/A,FALSE,"Plan2"}</definedName>
    <definedName name="fdhgfdf" localSheetId="21" hidden="1">{#N/A,#N/A,FALSE,"Plan1";#N/A,#N/A,FALSE,"Plan2"}</definedName>
    <definedName name="fdhgfdf" localSheetId="20" hidden="1">{#N/A,#N/A,FALSE,"Plan1";#N/A,#N/A,FALSE,"Plan2"}</definedName>
    <definedName name="fdhgfdf" localSheetId="5" hidden="1">{#N/A,#N/A,FALSE,"Plan1";#N/A,#N/A,FALSE,"Plan2"}</definedName>
    <definedName name="fdhgfdf" localSheetId="13" hidden="1">{#N/A,#N/A,FALSE,"Plan1";#N/A,#N/A,FALSE,"Plan2"}</definedName>
    <definedName name="fdhgfdf" localSheetId="10" hidden="1">{#N/A,#N/A,FALSE,"Plan1";#N/A,#N/A,FALSE,"Plan2"}</definedName>
    <definedName name="fdhgfdf" localSheetId="7" hidden="1">{#N/A,#N/A,FALSE,"Plan1";#N/A,#N/A,FALSE,"Plan2"}</definedName>
    <definedName name="fdhgfdf" localSheetId="28" hidden="1">{#N/A,#N/A,FALSE,"Plan1";#N/A,#N/A,FALSE,"Plan2"}</definedName>
    <definedName name="fdhgfdf" localSheetId="6" hidden="1">{#N/A,#N/A,FALSE,"Plan1";#N/A,#N/A,FALSE,"Plan2"}</definedName>
    <definedName name="fdhgfdf" localSheetId="0" hidden="1">{#N/A,#N/A,FALSE,"Plan1";#N/A,#N/A,FALSE,"Plan2"}</definedName>
    <definedName name="fdhgfdf" localSheetId="14" hidden="1">{#N/A,#N/A,FALSE,"Plan1";#N/A,#N/A,FALSE,"Plan2"}</definedName>
    <definedName name="fdhgfdf" localSheetId="22" hidden="1">{#N/A,#N/A,FALSE,"Plan1";#N/A,#N/A,FALSE,"Plan2"}</definedName>
    <definedName name="fdhgfdf" hidden="1">{#N/A,#N/A,FALSE,"Plan1";#N/A,#N/A,FALSE,"Plan2"}</definedName>
    <definedName name="fdjfgdfjg" localSheetId="16" hidden="1">{#N/A,#N/A,FALSE,"Plan1";#N/A,#N/A,FALSE,"Plan2"}</definedName>
    <definedName name="fdjfgdfjg" localSheetId="3" hidden="1">{#N/A,#N/A,FALSE,"Plan1";#N/A,#N/A,FALSE,"Plan2"}</definedName>
    <definedName name="fdjfgdfjg" localSheetId="21" hidden="1">{#N/A,#N/A,FALSE,"Plan1";#N/A,#N/A,FALSE,"Plan2"}</definedName>
    <definedName name="fdjfgdfjg" localSheetId="20" hidden="1">{#N/A,#N/A,FALSE,"Plan1";#N/A,#N/A,FALSE,"Plan2"}</definedName>
    <definedName name="fdjfgdfjg" localSheetId="5" hidden="1">{#N/A,#N/A,FALSE,"Plan1";#N/A,#N/A,FALSE,"Plan2"}</definedName>
    <definedName name="fdjfgdfjg" localSheetId="13" hidden="1">{#N/A,#N/A,FALSE,"Plan1";#N/A,#N/A,FALSE,"Plan2"}</definedName>
    <definedName name="fdjfgdfjg" localSheetId="10" hidden="1">{#N/A,#N/A,FALSE,"Plan1";#N/A,#N/A,FALSE,"Plan2"}</definedName>
    <definedName name="fdjfgdfjg" localSheetId="7" hidden="1">{#N/A,#N/A,FALSE,"Plan1";#N/A,#N/A,FALSE,"Plan2"}</definedName>
    <definedName name="fdjfgdfjg" localSheetId="28" hidden="1">{#N/A,#N/A,FALSE,"Plan1";#N/A,#N/A,FALSE,"Plan2"}</definedName>
    <definedName name="fdjfgdfjg" localSheetId="6" hidden="1">{#N/A,#N/A,FALSE,"Plan1";#N/A,#N/A,FALSE,"Plan2"}</definedName>
    <definedName name="fdjfgdfjg" localSheetId="0" hidden="1">{#N/A,#N/A,FALSE,"Plan1";#N/A,#N/A,FALSE,"Plan2"}</definedName>
    <definedName name="fdjfgdfjg" localSheetId="14" hidden="1">{#N/A,#N/A,FALSE,"Plan1";#N/A,#N/A,FALSE,"Plan2"}</definedName>
    <definedName name="fdjfgdfjg" localSheetId="22" hidden="1">{#N/A,#N/A,FALSE,"Plan1";#N/A,#N/A,FALSE,"Plan2"}</definedName>
    <definedName name="fdjfgdfjg" hidden="1">{#N/A,#N/A,FALSE,"Plan1";#N/A,#N/A,FALSE,"Plan2"}</definedName>
    <definedName name="fdjghkshtygt" localSheetId="16" hidden="1">{#N/A,#N/A,FALSE,"Plan1";#N/A,#N/A,FALSE,"Plan2"}</definedName>
    <definedName name="fdjghkshtygt" localSheetId="3" hidden="1">{#N/A,#N/A,FALSE,"Plan1";#N/A,#N/A,FALSE,"Plan2"}</definedName>
    <definedName name="fdjghkshtygt" localSheetId="21" hidden="1">{#N/A,#N/A,FALSE,"Plan1";#N/A,#N/A,FALSE,"Plan2"}</definedName>
    <definedName name="fdjghkshtygt" localSheetId="20" hidden="1">{#N/A,#N/A,FALSE,"Plan1";#N/A,#N/A,FALSE,"Plan2"}</definedName>
    <definedName name="fdjghkshtygt" localSheetId="5" hidden="1">{#N/A,#N/A,FALSE,"Plan1";#N/A,#N/A,FALSE,"Plan2"}</definedName>
    <definedName name="fdjghkshtygt" localSheetId="13" hidden="1">{#N/A,#N/A,FALSE,"Plan1";#N/A,#N/A,FALSE,"Plan2"}</definedName>
    <definedName name="fdjghkshtygt" localSheetId="10" hidden="1">{#N/A,#N/A,FALSE,"Plan1";#N/A,#N/A,FALSE,"Plan2"}</definedName>
    <definedName name="fdjghkshtygt" localSheetId="7" hidden="1">{#N/A,#N/A,FALSE,"Plan1";#N/A,#N/A,FALSE,"Plan2"}</definedName>
    <definedName name="fdjghkshtygt" localSheetId="28" hidden="1">{#N/A,#N/A,FALSE,"Plan1";#N/A,#N/A,FALSE,"Plan2"}</definedName>
    <definedName name="fdjghkshtygt" localSheetId="6" hidden="1">{#N/A,#N/A,FALSE,"Plan1";#N/A,#N/A,FALSE,"Plan2"}</definedName>
    <definedName name="fdjghkshtygt" localSheetId="0" hidden="1">{#N/A,#N/A,FALSE,"Plan1";#N/A,#N/A,FALSE,"Plan2"}</definedName>
    <definedName name="fdjghkshtygt" localSheetId="14" hidden="1">{#N/A,#N/A,FALSE,"Plan1";#N/A,#N/A,FALSE,"Plan2"}</definedName>
    <definedName name="fdjghkshtygt" localSheetId="22" hidden="1">{#N/A,#N/A,FALSE,"Plan1";#N/A,#N/A,FALSE,"Plan2"}</definedName>
    <definedName name="fdjghkshtygt" hidden="1">{#N/A,#N/A,FALSE,"Plan1";#N/A,#N/A,FALSE,"Plan2"}</definedName>
    <definedName name="fdnhgf" localSheetId="16" hidden="1">{"'Estimativa de Lançamento-JAN'!$A$1:$AI$85"}</definedName>
    <definedName name="fdnhgf" localSheetId="3" hidden="1">{"'Estimativa de Lançamento-JAN'!$A$1:$AI$85"}</definedName>
    <definedName name="fdnhgf" localSheetId="21" hidden="1">{"'Estimativa de Lançamento-JAN'!$A$1:$AI$85"}</definedName>
    <definedName name="fdnhgf" localSheetId="20" hidden="1">{"'Estimativa de Lançamento-JAN'!$A$1:$AI$85"}</definedName>
    <definedName name="fdnhgf" localSheetId="5" hidden="1">{"'Estimativa de Lançamento-JAN'!$A$1:$AI$85"}</definedName>
    <definedName name="fdnhgf" localSheetId="13" hidden="1">{"'Estimativa de Lançamento-JAN'!$A$1:$AI$85"}</definedName>
    <definedName name="fdnhgf" localSheetId="10" hidden="1">{"'Estimativa de Lançamento-JAN'!$A$1:$AI$85"}</definedName>
    <definedName name="fdnhgf" localSheetId="7" hidden="1">{"'Estimativa de Lançamento-JAN'!$A$1:$AI$85"}</definedName>
    <definedName name="fdnhgf" localSheetId="28" hidden="1">{"'Estimativa de Lançamento-JAN'!$A$1:$AI$85"}</definedName>
    <definedName name="fdnhgf" localSheetId="6" hidden="1">{"'Estimativa de Lançamento-JAN'!$A$1:$AI$85"}</definedName>
    <definedName name="fdnhgf" localSheetId="0" hidden="1">{"'Estimativa de Lançamento-JAN'!$A$1:$AI$85"}</definedName>
    <definedName name="fdnhgf" localSheetId="14" hidden="1">{"'Estimativa de Lançamento-JAN'!$A$1:$AI$85"}</definedName>
    <definedName name="fdnhgf" localSheetId="22" hidden="1">{"'Estimativa de Lançamento-JAN'!$A$1:$AI$85"}</definedName>
    <definedName name="fdnhgf" hidden="1">{"'Estimativa de Lançamento-JAN'!$A$1:$AI$85"}</definedName>
    <definedName name="fdsf" localSheetId="16" hidden="1">{#N/A,#N/A,FALSE,"Plan1";#N/A,#N/A,FALSE,"Plan2"}</definedName>
    <definedName name="fdsf" localSheetId="3" hidden="1">{#N/A,#N/A,FALSE,"Plan1";#N/A,#N/A,FALSE,"Plan2"}</definedName>
    <definedName name="fdsf" localSheetId="21" hidden="1">{#N/A,#N/A,FALSE,"Plan1";#N/A,#N/A,FALSE,"Plan2"}</definedName>
    <definedName name="fdsf" localSheetId="20" hidden="1">{#N/A,#N/A,FALSE,"Plan1";#N/A,#N/A,FALSE,"Plan2"}</definedName>
    <definedName name="fdsf" localSheetId="5" hidden="1">{#N/A,#N/A,FALSE,"Plan1";#N/A,#N/A,FALSE,"Plan2"}</definedName>
    <definedName name="fdsf" localSheetId="13" hidden="1">{#N/A,#N/A,FALSE,"Plan1";#N/A,#N/A,FALSE,"Plan2"}</definedName>
    <definedName name="fdsf" localSheetId="10" hidden="1">{#N/A,#N/A,FALSE,"Plan1";#N/A,#N/A,FALSE,"Plan2"}</definedName>
    <definedName name="fdsf" localSheetId="7" hidden="1">{#N/A,#N/A,FALSE,"Plan1";#N/A,#N/A,FALSE,"Plan2"}</definedName>
    <definedName name="fdsf" localSheetId="28" hidden="1">{#N/A,#N/A,FALSE,"Plan1";#N/A,#N/A,FALSE,"Plan2"}</definedName>
    <definedName name="fdsf" localSheetId="6" hidden="1">{#N/A,#N/A,FALSE,"Plan1";#N/A,#N/A,FALSE,"Plan2"}</definedName>
    <definedName name="fdsf" localSheetId="0" hidden="1">{#N/A,#N/A,FALSE,"Plan1";#N/A,#N/A,FALSE,"Plan2"}</definedName>
    <definedName name="fdsf" localSheetId="14" hidden="1">{#N/A,#N/A,FALSE,"Plan1";#N/A,#N/A,FALSE,"Plan2"}</definedName>
    <definedName name="fdsf" localSheetId="22" hidden="1">{#N/A,#N/A,FALSE,"Plan1";#N/A,#N/A,FALSE,"Plan2"}</definedName>
    <definedName name="fdsf" hidden="1">{#N/A,#N/A,FALSE,"Plan1";#N/A,#N/A,FALSE,"Plan2"}</definedName>
    <definedName name="FE" localSheetId="3">#REF!</definedName>
    <definedName name="FE" localSheetId="10">#REF!</definedName>
    <definedName name="FE" localSheetId="6">#REF!</definedName>
    <definedName name="FE">#REF!</definedName>
    <definedName name="fefefefe" localSheetId="3">#REF!</definedName>
    <definedName name="fefefefe" localSheetId="10">#REF!</definedName>
    <definedName name="fefefefe" localSheetId="6">#REF!</definedName>
    <definedName name="fefefefe">#REF!</definedName>
    <definedName name="FER" localSheetId="16" hidden="1">#REF!</definedName>
    <definedName name="FER" localSheetId="3" hidden="1">#REF!</definedName>
    <definedName name="FER" localSheetId="21" hidden="1">#REF!</definedName>
    <definedName name="FER" localSheetId="0" hidden="1">#REF!</definedName>
    <definedName name="FER" hidden="1">#REF!</definedName>
    <definedName name="fev17RJ" localSheetId="3">#REF!</definedName>
    <definedName name="fev17RJ" localSheetId="10">#REF!</definedName>
    <definedName name="fev17RJ" localSheetId="6">#REF!</definedName>
    <definedName name="fev17RJ">#REF!</definedName>
    <definedName name="FEVEREIRO2001" localSheetId="3">#REF!</definedName>
    <definedName name="FEVEREIRO2001" localSheetId="10">#REF!</definedName>
    <definedName name="FEVEREIRO2001" localSheetId="6">#REF!</definedName>
    <definedName name="FEVEREIRO2001">#REF!</definedName>
    <definedName name="ff" localSheetId="3">#REF!</definedName>
    <definedName name="ff" localSheetId="10">#REF!</definedName>
    <definedName name="ff" localSheetId="6">#REF!</definedName>
    <definedName name="ff" localSheetId="30">#REF!</definedName>
    <definedName name="ff">#REF!</definedName>
    <definedName name="fffefes" localSheetId="3">#REF!</definedName>
    <definedName name="fffefes" localSheetId="10">#REF!</definedName>
    <definedName name="fffefes" localSheetId="6">#REF!</definedName>
    <definedName name="fffefes">#REF!</definedName>
    <definedName name="fffff" localSheetId="16" hidden="1">{#N/A,#N/A,FALSE,"Plan1";#N/A,#N/A,FALSE,"Plan2"}</definedName>
    <definedName name="fffff" localSheetId="3" hidden="1">{#N/A,#N/A,FALSE,"Plan1";#N/A,#N/A,FALSE,"Plan2"}</definedName>
    <definedName name="fffff" localSheetId="21" hidden="1">{#N/A,#N/A,FALSE,"Plan1";#N/A,#N/A,FALSE,"Plan2"}</definedName>
    <definedName name="fffff" localSheetId="20" hidden="1">{#N/A,#N/A,FALSE,"Plan1";#N/A,#N/A,FALSE,"Plan2"}</definedName>
    <definedName name="fffff" localSheetId="5" hidden="1">{#N/A,#N/A,FALSE,"Plan1";#N/A,#N/A,FALSE,"Plan2"}</definedName>
    <definedName name="fffff" localSheetId="13" hidden="1">{#N/A,#N/A,FALSE,"Plan1";#N/A,#N/A,FALSE,"Plan2"}</definedName>
    <definedName name="fffff" localSheetId="10" hidden="1">{#N/A,#N/A,FALSE,"Plan1";#N/A,#N/A,FALSE,"Plan2"}</definedName>
    <definedName name="fffff" localSheetId="7" hidden="1">{#N/A,#N/A,FALSE,"Plan1";#N/A,#N/A,FALSE,"Plan2"}</definedName>
    <definedName name="fffff" localSheetId="28" hidden="1">{#N/A,#N/A,FALSE,"Plan1";#N/A,#N/A,FALSE,"Plan2"}</definedName>
    <definedName name="fffff" localSheetId="6" hidden="1">{#N/A,#N/A,FALSE,"Plan1";#N/A,#N/A,FALSE,"Plan2"}</definedName>
    <definedName name="fffff" localSheetId="0" hidden="1">{#N/A,#N/A,FALSE,"Plan1";#N/A,#N/A,FALSE,"Plan2"}</definedName>
    <definedName name="fffff" localSheetId="14" hidden="1">{#N/A,#N/A,FALSE,"Plan1";#N/A,#N/A,FALSE,"Plan2"}</definedName>
    <definedName name="fffff" localSheetId="22" hidden="1">{#N/A,#N/A,FALSE,"Plan1";#N/A,#N/A,FALSE,"Plan2"}</definedName>
    <definedName name="fffff" hidden="1">{#N/A,#N/A,FALSE,"Plan1";#N/A,#N/A,FALSE,"Plan2"}</definedName>
    <definedName name="FFFFFFF" localSheetId="16">#REF!</definedName>
    <definedName name="FFFFFFF" localSheetId="3">#REF!</definedName>
    <definedName name="FFFFFFF" localSheetId="1">#REF!</definedName>
    <definedName name="FFFFFFF" localSheetId="5">#REF!</definedName>
    <definedName name="FFFFFFF" localSheetId="10">#REF!</definedName>
    <definedName name="FFFFFFF" localSheetId="24">#REF!</definedName>
    <definedName name="FFFFFFF" localSheetId="6">#REF!</definedName>
    <definedName name="FFFFFFF" localSheetId="0">#REF!</definedName>
    <definedName name="FFFFFFF">#REF!</definedName>
    <definedName name="FFTY" localSheetId="16" hidden="1">{#N/A,#N/A,FALSE,"GERAL";#N/A,#N/A,FALSE,"012-96";#N/A,#N/A,FALSE,"018-96";#N/A,#N/A,FALSE,"027-96";#N/A,#N/A,FALSE,"059-96";#N/A,#N/A,FALSE,"076-96";#N/A,#N/A,FALSE,"019-97";#N/A,#N/A,FALSE,"021-97";#N/A,#N/A,FALSE,"022-97";#N/A,#N/A,FALSE,"028-97"}</definedName>
    <definedName name="FFTY" localSheetId="3" hidden="1">{#N/A,#N/A,FALSE,"GERAL";#N/A,#N/A,FALSE,"012-96";#N/A,#N/A,FALSE,"018-96";#N/A,#N/A,FALSE,"027-96";#N/A,#N/A,FALSE,"059-96";#N/A,#N/A,FALSE,"076-96";#N/A,#N/A,FALSE,"019-97";#N/A,#N/A,FALSE,"021-97";#N/A,#N/A,FALSE,"022-97";#N/A,#N/A,FALSE,"028-97"}</definedName>
    <definedName name="FFTY" localSheetId="21" hidden="1">{#N/A,#N/A,FALSE,"GERAL";#N/A,#N/A,FALSE,"012-96";#N/A,#N/A,FALSE,"018-96";#N/A,#N/A,FALSE,"027-96";#N/A,#N/A,FALSE,"059-96";#N/A,#N/A,FALSE,"076-96";#N/A,#N/A,FALSE,"019-97";#N/A,#N/A,FALSE,"021-97";#N/A,#N/A,FALSE,"022-97";#N/A,#N/A,FALSE,"028-97"}</definedName>
    <definedName name="FFTY" localSheetId="20" hidden="1">{#N/A,#N/A,FALSE,"GERAL";#N/A,#N/A,FALSE,"012-96";#N/A,#N/A,FALSE,"018-96";#N/A,#N/A,FALSE,"027-96";#N/A,#N/A,FALSE,"059-96";#N/A,#N/A,FALSE,"076-96";#N/A,#N/A,FALSE,"019-97";#N/A,#N/A,FALSE,"021-97";#N/A,#N/A,FALSE,"022-97";#N/A,#N/A,FALSE,"028-97"}</definedName>
    <definedName name="FFTY" localSheetId="5" hidden="1">{#N/A,#N/A,FALSE,"GERAL";#N/A,#N/A,FALSE,"012-96";#N/A,#N/A,FALSE,"018-96";#N/A,#N/A,FALSE,"027-96";#N/A,#N/A,FALSE,"059-96";#N/A,#N/A,FALSE,"076-96";#N/A,#N/A,FALSE,"019-97";#N/A,#N/A,FALSE,"021-97";#N/A,#N/A,FALSE,"022-97";#N/A,#N/A,FALSE,"028-97"}</definedName>
    <definedName name="FFTY" localSheetId="13" hidden="1">{#N/A,#N/A,FALSE,"GERAL";#N/A,#N/A,FALSE,"012-96";#N/A,#N/A,FALSE,"018-96";#N/A,#N/A,FALSE,"027-96";#N/A,#N/A,FALSE,"059-96";#N/A,#N/A,FALSE,"076-96";#N/A,#N/A,FALSE,"019-97";#N/A,#N/A,FALSE,"021-97";#N/A,#N/A,FALSE,"022-97";#N/A,#N/A,FALSE,"028-97"}</definedName>
    <definedName name="FFTY" localSheetId="10" hidden="1">{#N/A,#N/A,FALSE,"GERAL";#N/A,#N/A,FALSE,"012-96";#N/A,#N/A,FALSE,"018-96";#N/A,#N/A,FALSE,"027-96";#N/A,#N/A,FALSE,"059-96";#N/A,#N/A,FALSE,"076-96";#N/A,#N/A,FALSE,"019-97";#N/A,#N/A,FALSE,"021-97";#N/A,#N/A,FALSE,"022-97";#N/A,#N/A,FALSE,"028-97"}</definedName>
    <definedName name="FFTY" localSheetId="7" hidden="1">{#N/A,#N/A,FALSE,"GERAL";#N/A,#N/A,FALSE,"012-96";#N/A,#N/A,FALSE,"018-96";#N/A,#N/A,FALSE,"027-96";#N/A,#N/A,FALSE,"059-96";#N/A,#N/A,FALSE,"076-96";#N/A,#N/A,FALSE,"019-97";#N/A,#N/A,FALSE,"021-97";#N/A,#N/A,FALSE,"022-97";#N/A,#N/A,FALSE,"028-97"}</definedName>
    <definedName name="FFTY" localSheetId="28" hidden="1">{#N/A,#N/A,FALSE,"GERAL";#N/A,#N/A,FALSE,"012-96";#N/A,#N/A,FALSE,"018-96";#N/A,#N/A,FALSE,"027-96";#N/A,#N/A,FALSE,"059-96";#N/A,#N/A,FALSE,"076-96";#N/A,#N/A,FALSE,"019-97";#N/A,#N/A,FALSE,"021-97";#N/A,#N/A,FALSE,"022-97";#N/A,#N/A,FALSE,"028-97"}</definedName>
    <definedName name="FFTY" localSheetId="6" hidden="1">{#N/A,#N/A,FALSE,"GERAL";#N/A,#N/A,FALSE,"012-96";#N/A,#N/A,FALSE,"018-96";#N/A,#N/A,FALSE,"027-96";#N/A,#N/A,FALSE,"059-96";#N/A,#N/A,FALSE,"076-96";#N/A,#N/A,FALSE,"019-97";#N/A,#N/A,FALSE,"021-97";#N/A,#N/A,FALSE,"022-97";#N/A,#N/A,FALSE,"028-97"}</definedName>
    <definedName name="FFTY" localSheetId="0" hidden="1">{#N/A,#N/A,FALSE,"GERAL";#N/A,#N/A,FALSE,"012-96";#N/A,#N/A,FALSE,"018-96";#N/A,#N/A,FALSE,"027-96";#N/A,#N/A,FALSE,"059-96";#N/A,#N/A,FALSE,"076-96";#N/A,#N/A,FALSE,"019-97";#N/A,#N/A,FALSE,"021-97";#N/A,#N/A,FALSE,"022-97";#N/A,#N/A,FALSE,"028-97"}</definedName>
    <definedName name="FFTY" localSheetId="14" hidden="1">{#N/A,#N/A,FALSE,"GERAL";#N/A,#N/A,FALSE,"012-96";#N/A,#N/A,FALSE,"018-96";#N/A,#N/A,FALSE,"027-96";#N/A,#N/A,FALSE,"059-96";#N/A,#N/A,FALSE,"076-96";#N/A,#N/A,FALSE,"019-97";#N/A,#N/A,FALSE,"021-97";#N/A,#N/A,FALSE,"022-97";#N/A,#N/A,FALSE,"028-97"}</definedName>
    <definedName name="FFTY" localSheetId="22" hidden="1">{#N/A,#N/A,FALSE,"GERAL";#N/A,#N/A,FALSE,"012-96";#N/A,#N/A,FALSE,"018-96";#N/A,#N/A,FALSE,"027-96";#N/A,#N/A,FALSE,"059-96";#N/A,#N/A,FALSE,"076-96";#N/A,#N/A,FALSE,"019-97";#N/A,#N/A,FALSE,"021-97";#N/A,#N/A,FALSE,"022-97";#N/A,#N/A,FALSE,"028-97"}</definedName>
    <definedName name="FFTY" hidden="1">{#N/A,#N/A,FALSE,"GERAL";#N/A,#N/A,FALSE,"012-96";#N/A,#N/A,FALSE,"018-96";#N/A,#N/A,FALSE,"027-96";#N/A,#N/A,FALSE,"059-96";#N/A,#N/A,FALSE,"076-96";#N/A,#N/A,FALSE,"019-97";#N/A,#N/A,FALSE,"021-97";#N/A,#N/A,FALSE,"022-97";#N/A,#N/A,FALSE,"028-97"}</definedName>
    <definedName name="fg" localSheetId="16" hidden="1">{#N/A,#N/A,FALSE,"Plan1";#N/A,#N/A,FALSE,"Plan2"}</definedName>
    <definedName name="fg" localSheetId="3" hidden="1">{#N/A,#N/A,FALSE,"Plan1";#N/A,#N/A,FALSE,"Plan2"}</definedName>
    <definedName name="fg" localSheetId="21" hidden="1">{#N/A,#N/A,FALSE,"Plan1";#N/A,#N/A,FALSE,"Plan2"}</definedName>
    <definedName name="fg" localSheetId="20" hidden="1">{#N/A,#N/A,FALSE,"Plan1";#N/A,#N/A,FALSE,"Plan2"}</definedName>
    <definedName name="fg" localSheetId="5" hidden="1">{#N/A,#N/A,FALSE,"Plan1";#N/A,#N/A,FALSE,"Plan2"}</definedName>
    <definedName name="fg" localSheetId="13" hidden="1">{#N/A,#N/A,FALSE,"Plan1";#N/A,#N/A,FALSE,"Plan2"}</definedName>
    <definedName name="fg" localSheetId="10" hidden="1">{#N/A,#N/A,FALSE,"Plan1";#N/A,#N/A,FALSE,"Plan2"}</definedName>
    <definedName name="fg" localSheetId="7" hidden="1">{#N/A,#N/A,FALSE,"Plan1";#N/A,#N/A,FALSE,"Plan2"}</definedName>
    <definedName name="fg" localSheetId="28" hidden="1">{#N/A,#N/A,FALSE,"Plan1";#N/A,#N/A,FALSE,"Plan2"}</definedName>
    <definedName name="fg" localSheetId="6" hidden="1">{#N/A,#N/A,FALSE,"Plan1";#N/A,#N/A,FALSE,"Plan2"}</definedName>
    <definedName name="fg" localSheetId="0" hidden="1">{#N/A,#N/A,FALSE,"Plan1";#N/A,#N/A,FALSE,"Plan2"}</definedName>
    <definedName name="fg" localSheetId="14" hidden="1">{#N/A,#N/A,FALSE,"Plan1";#N/A,#N/A,FALSE,"Plan2"}</definedName>
    <definedName name="fg" localSheetId="22" hidden="1">{#N/A,#N/A,FALSE,"Plan1";#N/A,#N/A,FALSE,"Plan2"}</definedName>
    <definedName name="fg" hidden="1">{#N/A,#N/A,FALSE,"Plan1";#N/A,#N/A,FALSE,"Plan2"}</definedName>
    <definedName name="fgg" localSheetId="16" hidden="1">{"'장비'!$A$3:$M$12"}</definedName>
    <definedName name="fgg" localSheetId="3" hidden="1">{"'장비'!$A$3:$M$12"}</definedName>
    <definedName name="fgg" localSheetId="21" hidden="1">{"'장비'!$A$3:$M$12"}</definedName>
    <definedName name="fgg" localSheetId="20" hidden="1">{"'장비'!$A$3:$M$12"}</definedName>
    <definedName name="fgg" localSheetId="5" hidden="1">{"'장비'!$A$3:$M$12"}</definedName>
    <definedName name="fgg" localSheetId="13" hidden="1">{"'장비'!$A$3:$M$12"}</definedName>
    <definedName name="fgg" localSheetId="10" hidden="1">{"'장비'!$A$3:$M$12"}</definedName>
    <definedName name="fgg" localSheetId="7" hidden="1">{"'장비'!$A$3:$M$12"}</definedName>
    <definedName name="fgg" localSheetId="28" hidden="1">{"'장비'!$A$3:$M$12"}</definedName>
    <definedName name="fgg" localSheetId="6" hidden="1">{"'장비'!$A$3:$M$12"}</definedName>
    <definedName name="fgg" localSheetId="0" hidden="1">{"'장비'!$A$3:$M$12"}</definedName>
    <definedName name="fgg" localSheetId="14" hidden="1">{"'장비'!$A$3:$M$12"}</definedName>
    <definedName name="fgg" localSheetId="22" hidden="1">{"'장비'!$A$3:$M$12"}</definedName>
    <definedName name="fgg" hidden="1">{"'장비'!$A$3:$M$12"}</definedName>
    <definedName name="fghfh" localSheetId="16" hidden="1">{"'Estimativa de Lançamento-JAN'!$A$1:$AI$85"}</definedName>
    <definedName name="fghfh" localSheetId="3" hidden="1">{"'Estimativa de Lançamento-JAN'!$A$1:$AI$85"}</definedName>
    <definedName name="fghfh" localSheetId="21" hidden="1">{"'Estimativa de Lançamento-JAN'!$A$1:$AI$85"}</definedName>
    <definedName name="fghfh" localSheetId="20" hidden="1">{"'Estimativa de Lançamento-JAN'!$A$1:$AI$85"}</definedName>
    <definedName name="fghfh" localSheetId="5" hidden="1">{"'Estimativa de Lançamento-JAN'!$A$1:$AI$85"}</definedName>
    <definedName name="fghfh" localSheetId="13" hidden="1">{"'Estimativa de Lançamento-JAN'!$A$1:$AI$85"}</definedName>
    <definedName name="fghfh" localSheetId="10" hidden="1">{"'Estimativa de Lançamento-JAN'!$A$1:$AI$85"}</definedName>
    <definedName name="fghfh" localSheetId="7" hidden="1">{"'Estimativa de Lançamento-JAN'!$A$1:$AI$85"}</definedName>
    <definedName name="fghfh" localSheetId="28" hidden="1">{"'Estimativa de Lançamento-JAN'!$A$1:$AI$85"}</definedName>
    <definedName name="fghfh" localSheetId="6" hidden="1">{"'Estimativa de Lançamento-JAN'!$A$1:$AI$85"}</definedName>
    <definedName name="fghfh" localSheetId="0" hidden="1">{"'Estimativa de Lançamento-JAN'!$A$1:$AI$85"}</definedName>
    <definedName name="fghfh" localSheetId="14" hidden="1">{"'Estimativa de Lançamento-JAN'!$A$1:$AI$85"}</definedName>
    <definedName name="fghfh" localSheetId="22" hidden="1">{"'Estimativa de Lançamento-JAN'!$A$1:$AI$85"}</definedName>
    <definedName name="fghfh" hidden="1">{"'Estimativa de Lançamento-JAN'!$A$1:$AI$85"}</definedName>
    <definedName name="fghgfh" localSheetId="16" hidden="1">{#N/A,#N/A,FALSE,"Plan1";#N/A,#N/A,FALSE,"Plan2"}</definedName>
    <definedName name="fghgfh" localSheetId="3" hidden="1">{#N/A,#N/A,FALSE,"Plan1";#N/A,#N/A,FALSE,"Plan2"}</definedName>
    <definedName name="fghgfh" localSheetId="21" hidden="1">{#N/A,#N/A,FALSE,"Plan1";#N/A,#N/A,FALSE,"Plan2"}</definedName>
    <definedName name="fghgfh" localSheetId="20" hidden="1">{#N/A,#N/A,FALSE,"Plan1";#N/A,#N/A,FALSE,"Plan2"}</definedName>
    <definedName name="fghgfh" localSheetId="5" hidden="1">{#N/A,#N/A,FALSE,"Plan1";#N/A,#N/A,FALSE,"Plan2"}</definedName>
    <definedName name="fghgfh" localSheetId="13" hidden="1">{#N/A,#N/A,FALSE,"Plan1";#N/A,#N/A,FALSE,"Plan2"}</definedName>
    <definedName name="fghgfh" localSheetId="10" hidden="1">{#N/A,#N/A,FALSE,"Plan1";#N/A,#N/A,FALSE,"Plan2"}</definedName>
    <definedName name="fghgfh" localSheetId="7" hidden="1">{#N/A,#N/A,FALSE,"Plan1";#N/A,#N/A,FALSE,"Plan2"}</definedName>
    <definedName name="fghgfh" localSheetId="28" hidden="1">{#N/A,#N/A,FALSE,"Plan1";#N/A,#N/A,FALSE,"Plan2"}</definedName>
    <definedName name="fghgfh" localSheetId="6" hidden="1">{#N/A,#N/A,FALSE,"Plan1";#N/A,#N/A,FALSE,"Plan2"}</definedName>
    <definedName name="fghgfh" localSheetId="0" hidden="1">{#N/A,#N/A,FALSE,"Plan1";#N/A,#N/A,FALSE,"Plan2"}</definedName>
    <definedName name="fghgfh" localSheetId="14" hidden="1">{#N/A,#N/A,FALSE,"Plan1";#N/A,#N/A,FALSE,"Plan2"}</definedName>
    <definedName name="fghgfh" localSheetId="22" hidden="1">{#N/A,#N/A,FALSE,"Plan1";#N/A,#N/A,FALSE,"Plan2"}</definedName>
    <definedName name="fghgfh" hidden="1">{#N/A,#N/A,FALSE,"Plan1";#N/A,#N/A,FALSE,"Plan2"}</definedName>
    <definedName name="FGJHFGK" localSheetId="16" hidden="1">{#N/A,#N/A,FALSE,"Plan1";#N/A,#N/A,FALSE,"Plan2"}</definedName>
    <definedName name="FGJHFGK" localSheetId="3" hidden="1">{#N/A,#N/A,FALSE,"Plan1";#N/A,#N/A,FALSE,"Plan2"}</definedName>
    <definedName name="FGJHFGK" localSheetId="21" hidden="1">{#N/A,#N/A,FALSE,"Plan1";#N/A,#N/A,FALSE,"Plan2"}</definedName>
    <definedName name="FGJHFGK" localSheetId="20" hidden="1">{#N/A,#N/A,FALSE,"Plan1";#N/A,#N/A,FALSE,"Plan2"}</definedName>
    <definedName name="FGJHFGK" localSheetId="5" hidden="1">{#N/A,#N/A,FALSE,"Plan1";#N/A,#N/A,FALSE,"Plan2"}</definedName>
    <definedName name="FGJHFGK" localSheetId="13" hidden="1">{#N/A,#N/A,FALSE,"Plan1";#N/A,#N/A,FALSE,"Plan2"}</definedName>
    <definedName name="FGJHFGK" localSheetId="10" hidden="1">{#N/A,#N/A,FALSE,"Plan1";#N/A,#N/A,FALSE,"Plan2"}</definedName>
    <definedName name="FGJHFGK" localSheetId="7" hidden="1">{#N/A,#N/A,FALSE,"Plan1";#N/A,#N/A,FALSE,"Plan2"}</definedName>
    <definedName name="FGJHFGK" localSheetId="28" hidden="1">{#N/A,#N/A,FALSE,"Plan1";#N/A,#N/A,FALSE,"Plan2"}</definedName>
    <definedName name="FGJHFGK" localSheetId="6" hidden="1">{#N/A,#N/A,FALSE,"Plan1";#N/A,#N/A,FALSE,"Plan2"}</definedName>
    <definedName name="FGJHFGK" localSheetId="0" hidden="1">{#N/A,#N/A,FALSE,"Plan1";#N/A,#N/A,FALSE,"Plan2"}</definedName>
    <definedName name="FGJHFGK" localSheetId="14" hidden="1">{#N/A,#N/A,FALSE,"Plan1";#N/A,#N/A,FALSE,"Plan2"}</definedName>
    <definedName name="FGJHFGK" localSheetId="22" hidden="1">{#N/A,#N/A,FALSE,"Plan1";#N/A,#N/A,FALSE,"Plan2"}</definedName>
    <definedName name="FGJHFGK" hidden="1">{#N/A,#N/A,FALSE,"Plan1";#N/A,#N/A,FALSE,"Plan2"}</definedName>
    <definedName name="fgktyhdft"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hidden="1">{TRUE,TRUE,-1.25,-15.5,604.5,366.75,FALSE,FALSE,TRUE,TRUE,0,1,#N/A,1,#N/A,9.0125,24.4117647058824,1,FALSE,FALSE,3,TRUE,1,FALSE,100,"Swvu.PLANILHA2.","ACwvu.PLANILHA2.",#N/A,FALSE,FALSE,0.787401575,0.34,0.46,0.5,1,"","",FALSE,FALSE,FALSE,FALSE,1,#N/A,1,1,FALSE,FALSE,#N/A,#N/A,FALSE,FALSE,FALSE,9,65532,65532,FALSE,FALSE,TRUE,TRUE,TRUE}</definedName>
    <definedName name="fgtrgty" localSheetId="16" hidden="1">{#N/A,#N/A,FALSE,"Plan1";#N/A,#N/A,FALSE,"Plan2"}</definedName>
    <definedName name="fgtrgty" localSheetId="3" hidden="1">{#N/A,#N/A,FALSE,"Plan1";#N/A,#N/A,FALSE,"Plan2"}</definedName>
    <definedName name="fgtrgty" localSheetId="21" hidden="1">{#N/A,#N/A,FALSE,"Plan1";#N/A,#N/A,FALSE,"Plan2"}</definedName>
    <definedName name="fgtrgty" localSheetId="20" hidden="1">{#N/A,#N/A,FALSE,"Plan1";#N/A,#N/A,FALSE,"Plan2"}</definedName>
    <definedName name="fgtrgty" localSheetId="5" hidden="1">{#N/A,#N/A,FALSE,"Plan1";#N/A,#N/A,FALSE,"Plan2"}</definedName>
    <definedName name="fgtrgty" localSheetId="13" hidden="1">{#N/A,#N/A,FALSE,"Plan1";#N/A,#N/A,FALSE,"Plan2"}</definedName>
    <definedName name="fgtrgty" localSheetId="10" hidden="1">{#N/A,#N/A,FALSE,"Plan1";#N/A,#N/A,FALSE,"Plan2"}</definedName>
    <definedName name="fgtrgty" localSheetId="7" hidden="1">{#N/A,#N/A,FALSE,"Plan1";#N/A,#N/A,FALSE,"Plan2"}</definedName>
    <definedName name="fgtrgty" localSheetId="28" hidden="1">{#N/A,#N/A,FALSE,"Plan1";#N/A,#N/A,FALSE,"Plan2"}</definedName>
    <definedName name="fgtrgty" localSheetId="6" hidden="1">{#N/A,#N/A,FALSE,"Plan1";#N/A,#N/A,FALSE,"Plan2"}</definedName>
    <definedName name="fgtrgty" localSheetId="0" hidden="1">{#N/A,#N/A,FALSE,"Plan1";#N/A,#N/A,FALSE,"Plan2"}</definedName>
    <definedName name="fgtrgty" localSheetId="14" hidden="1">{#N/A,#N/A,FALSE,"Plan1";#N/A,#N/A,FALSE,"Plan2"}</definedName>
    <definedName name="fgtrgty" localSheetId="22" hidden="1">{#N/A,#N/A,FALSE,"Plan1";#N/A,#N/A,FALSE,"Plan2"}</definedName>
    <definedName name="fgtrgty" hidden="1">{#N/A,#N/A,FALSE,"Plan1";#N/A,#N/A,FALSE,"Plan2"}</definedName>
    <definedName name="fgty" localSheetId="16" hidden="1">#REF!</definedName>
    <definedName name="fgty" localSheetId="3" hidden="1">#REF!</definedName>
    <definedName name="fgty" localSheetId="5" hidden="1">#REF!</definedName>
    <definedName name="fgty" localSheetId="10" hidden="1">#REF!</definedName>
    <definedName name="fgty" localSheetId="6" hidden="1">#REF!</definedName>
    <definedName name="fgty" localSheetId="0" hidden="1">#REF!</definedName>
    <definedName name="fgty" hidden="1">#REF!</definedName>
    <definedName name="fhgjfgyt" localSheetId="16" hidden="1">{#N/A,#N/A,FALSE,"Plan1";#N/A,#N/A,FALSE,"Plan2"}</definedName>
    <definedName name="fhgjfgyt" localSheetId="3" hidden="1">{#N/A,#N/A,FALSE,"Plan1";#N/A,#N/A,FALSE,"Plan2"}</definedName>
    <definedName name="fhgjfgyt" localSheetId="21" hidden="1">{#N/A,#N/A,FALSE,"Plan1";#N/A,#N/A,FALSE,"Plan2"}</definedName>
    <definedName name="fhgjfgyt" localSheetId="20" hidden="1">{#N/A,#N/A,FALSE,"Plan1";#N/A,#N/A,FALSE,"Plan2"}</definedName>
    <definedName name="fhgjfgyt" localSheetId="5" hidden="1">{#N/A,#N/A,FALSE,"Plan1";#N/A,#N/A,FALSE,"Plan2"}</definedName>
    <definedName name="fhgjfgyt" localSheetId="13" hidden="1">{#N/A,#N/A,FALSE,"Plan1";#N/A,#N/A,FALSE,"Plan2"}</definedName>
    <definedName name="fhgjfgyt" localSheetId="10" hidden="1">{#N/A,#N/A,FALSE,"Plan1";#N/A,#N/A,FALSE,"Plan2"}</definedName>
    <definedName name="fhgjfgyt" localSheetId="7" hidden="1">{#N/A,#N/A,FALSE,"Plan1";#N/A,#N/A,FALSE,"Plan2"}</definedName>
    <definedName name="fhgjfgyt" localSheetId="28" hidden="1">{#N/A,#N/A,FALSE,"Plan1";#N/A,#N/A,FALSE,"Plan2"}</definedName>
    <definedName name="fhgjfgyt" localSheetId="6" hidden="1">{#N/A,#N/A,FALSE,"Plan1";#N/A,#N/A,FALSE,"Plan2"}</definedName>
    <definedName name="fhgjfgyt" localSheetId="0" hidden="1">{#N/A,#N/A,FALSE,"Plan1";#N/A,#N/A,FALSE,"Plan2"}</definedName>
    <definedName name="fhgjfgyt" localSheetId="14" hidden="1">{#N/A,#N/A,FALSE,"Plan1";#N/A,#N/A,FALSE,"Plan2"}</definedName>
    <definedName name="fhgjfgyt" localSheetId="22" hidden="1">{#N/A,#N/A,FALSE,"Plan1";#N/A,#N/A,FALSE,"Plan2"}</definedName>
    <definedName name="fhgjfgyt" hidden="1">{#N/A,#N/A,FALSE,"Plan1";#N/A,#N/A,FALSE,"Plan2"}</definedName>
    <definedName name="fhgjkhtrfg" localSheetId="16" hidden="1">{#N/A,#N/A,FALSE,"Plan1";#N/A,#N/A,FALSE,"Plan2"}</definedName>
    <definedName name="fhgjkhtrfg" localSheetId="3" hidden="1">{#N/A,#N/A,FALSE,"Plan1";#N/A,#N/A,FALSE,"Plan2"}</definedName>
    <definedName name="fhgjkhtrfg" localSheetId="21" hidden="1">{#N/A,#N/A,FALSE,"Plan1";#N/A,#N/A,FALSE,"Plan2"}</definedName>
    <definedName name="fhgjkhtrfg" localSheetId="20" hidden="1">{#N/A,#N/A,FALSE,"Plan1";#N/A,#N/A,FALSE,"Plan2"}</definedName>
    <definedName name="fhgjkhtrfg" localSheetId="5" hidden="1">{#N/A,#N/A,FALSE,"Plan1";#N/A,#N/A,FALSE,"Plan2"}</definedName>
    <definedName name="fhgjkhtrfg" localSheetId="13" hidden="1">{#N/A,#N/A,FALSE,"Plan1";#N/A,#N/A,FALSE,"Plan2"}</definedName>
    <definedName name="fhgjkhtrfg" localSheetId="10" hidden="1">{#N/A,#N/A,FALSE,"Plan1";#N/A,#N/A,FALSE,"Plan2"}</definedName>
    <definedName name="fhgjkhtrfg" localSheetId="7" hidden="1">{#N/A,#N/A,FALSE,"Plan1";#N/A,#N/A,FALSE,"Plan2"}</definedName>
    <definedName name="fhgjkhtrfg" localSheetId="28" hidden="1">{#N/A,#N/A,FALSE,"Plan1";#N/A,#N/A,FALSE,"Plan2"}</definedName>
    <definedName name="fhgjkhtrfg" localSheetId="6" hidden="1">{#N/A,#N/A,FALSE,"Plan1";#N/A,#N/A,FALSE,"Plan2"}</definedName>
    <definedName name="fhgjkhtrfg" localSheetId="0" hidden="1">{#N/A,#N/A,FALSE,"Plan1";#N/A,#N/A,FALSE,"Plan2"}</definedName>
    <definedName name="fhgjkhtrfg" localSheetId="14" hidden="1">{#N/A,#N/A,FALSE,"Plan1";#N/A,#N/A,FALSE,"Plan2"}</definedName>
    <definedName name="fhgjkhtrfg" localSheetId="22" hidden="1">{#N/A,#N/A,FALSE,"Plan1";#N/A,#N/A,FALSE,"Plan2"}</definedName>
    <definedName name="fhgjkhtrfg" hidden="1">{#N/A,#N/A,FALSE,"Plan1";#N/A,#N/A,FALSE,"Plan2"}</definedName>
    <definedName name="FHGTGSRSG" localSheetId="16" hidden="1">{#N/A,#N/A,FALSE,"Plan1";#N/A,#N/A,FALSE,"Plan2"}</definedName>
    <definedName name="FHGTGSRSG" localSheetId="3" hidden="1">{#N/A,#N/A,FALSE,"Plan1";#N/A,#N/A,FALSE,"Plan2"}</definedName>
    <definedName name="FHGTGSRSG" localSheetId="21" hidden="1">{#N/A,#N/A,FALSE,"Plan1";#N/A,#N/A,FALSE,"Plan2"}</definedName>
    <definedName name="FHGTGSRSG" localSheetId="20" hidden="1">{#N/A,#N/A,FALSE,"Plan1";#N/A,#N/A,FALSE,"Plan2"}</definedName>
    <definedName name="FHGTGSRSG" localSheetId="5" hidden="1">{#N/A,#N/A,FALSE,"Plan1";#N/A,#N/A,FALSE,"Plan2"}</definedName>
    <definedName name="FHGTGSRSG" localSheetId="13" hidden="1">{#N/A,#N/A,FALSE,"Plan1";#N/A,#N/A,FALSE,"Plan2"}</definedName>
    <definedName name="FHGTGSRSG" localSheetId="10" hidden="1">{#N/A,#N/A,FALSE,"Plan1";#N/A,#N/A,FALSE,"Plan2"}</definedName>
    <definedName name="FHGTGSRSG" localSheetId="7" hidden="1">{#N/A,#N/A,FALSE,"Plan1";#N/A,#N/A,FALSE,"Plan2"}</definedName>
    <definedName name="FHGTGSRSG" localSheetId="28" hidden="1">{#N/A,#N/A,FALSE,"Plan1";#N/A,#N/A,FALSE,"Plan2"}</definedName>
    <definedName name="FHGTGSRSG" localSheetId="6" hidden="1">{#N/A,#N/A,FALSE,"Plan1";#N/A,#N/A,FALSE,"Plan2"}</definedName>
    <definedName name="FHGTGSRSG" localSheetId="0" hidden="1">{#N/A,#N/A,FALSE,"Plan1";#N/A,#N/A,FALSE,"Plan2"}</definedName>
    <definedName name="FHGTGSRSG" localSheetId="14" hidden="1">{#N/A,#N/A,FALSE,"Plan1";#N/A,#N/A,FALSE,"Plan2"}</definedName>
    <definedName name="FHGTGSRSG" localSheetId="22" hidden="1">{#N/A,#N/A,FALSE,"Plan1";#N/A,#N/A,FALSE,"Plan2"}</definedName>
    <definedName name="FHGTGSRSG" hidden="1">{#N/A,#N/A,FALSE,"Plan1";#N/A,#N/A,FALSE,"Plan2"}</definedName>
    <definedName name="FIELD"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 localSheetId="16" hidden="1">{#N/A,#N/A,TRUE,"Quinzena 01 à 15-04-98 "}</definedName>
    <definedName name="FILTRO" localSheetId="3" hidden="1">{#N/A,#N/A,TRUE,"Quinzena 01 à 15-04-98 "}</definedName>
    <definedName name="FILTRO" localSheetId="21" hidden="1">{#N/A,#N/A,TRUE,"Quinzena 01 à 15-04-98 "}</definedName>
    <definedName name="FILTRO" localSheetId="20" hidden="1">{#N/A,#N/A,TRUE,"Quinzena 01 à 15-04-98 "}</definedName>
    <definedName name="FILTRO" localSheetId="5" hidden="1">{#N/A,#N/A,TRUE,"Quinzena 01 à 15-04-98 "}</definedName>
    <definedName name="FILTRO" localSheetId="13" hidden="1">{#N/A,#N/A,TRUE,"Quinzena 01 à 15-04-98 "}</definedName>
    <definedName name="FILTRO" localSheetId="10" hidden="1">{#N/A,#N/A,TRUE,"Quinzena 01 à 15-04-98 "}</definedName>
    <definedName name="FILTRO" localSheetId="7" hidden="1">{#N/A,#N/A,TRUE,"Quinzena 01 à 15-04-98 "}</definedName>
    <definedName name="FILTRO" localSheetId="28" hidden="1">{#N/A,#N/A,TRUE,"Quinzena 01 à 15-04-98 "}</definedName>
    <definedName name="FILTRO" localSheetId="6" hidden="1">{#N/A,#N/A,TRUE,"Quinzena 01 à 15-04-98 "}</definedName>
    <definedName name="FILTRO" localSheetId="0" hidden="1">{#N/A,#N/A,TRUE,"Quinzena 01 à 15-04-98 "}</definedName>
    <definedName name="FILTRO" localSheetId="14" hidden="1">{#N/A,#N/A,TRUE,"Quinzena 01 à 15-04-98 "}</definedName>
    <definedName name="FILTRO" localSheetId="22" hidden="1">{#N/A,#N/A,TRUE,"Quinzena 01 à 15-04-98 "}</definedName>
    <definedName name="FILTRO" hidden="1">{#N/A,#N/A,TRUE,"Quinzena 01 à 15-04-98 "}</definedName>
    <definedName name="Filtro_Rel_Sienge" localSheetId="3">#REF!</definedName>
    <definedName name="Filtro_Rel_Sienge" localSheetId="10">#REF!</definedName>
    <definedName name="Filtro_Rel_Sienge" localSheetId="6">#REF!</definedName>
    <definedName name="Filtro_Rel_Sienge">#REF!</definedName>
    <definedName name="Firs_hist" localSheetId="3">#REF!</definedName>
    <definedName name="Firs_hist" localSheetId="10">#REF!</definedName>
    <definedName name="Firs_hist" localSheetId="6">#REF!</definedName>
    <definedName name="Firs_hist">#REF!</definedName>
    <definedName name="First_cdi" localSheetId="3">#REF!</definedName>
    <definedName name="First_cdi" localSheetId="10">#REF!</definedName>
    <definedName name="First_cdi" localSheetId="6">#REF!</definedName>
    <definedName name="First_cdi">#REF!</definedName>
    <definedName name="First_uss" localSheetId="3">#REF!</definedName>
    <definedName name="First_uss" localSheetId="10">#REF!</definedName>
    <definedName name="First_uss" localSheetId="6">#REF!</definedName>
    <definedName name="First_uss">#REF!</definedName>
    <definedName name="fjdhfgjdhtgu" localSheetId="16" hidden="1">{#N/A,#N/A,FALSE,"Plan1";#N/A,#N/A,FALSE,"Plan2"}</definedName>
    <definedName name="fjdhfgjdhtgu" localSheetId="3" hidden="1">{#N/A,#N/A,FALSE,"Plan1";#N/A,#N/A,FALSE,"Plan2"}</definedName>
    <definedName name="fjdhfgjdhtgu" localSheetId="21" hidden="1">{#N/A,#N/A,FALSE,"Plan1";#N/A,#N/A,FALSE,"Plan2"}</definedName>
    <definedName name="fjdhfgjdhtgu" localSheetId="20" hidden="1">{#N/A,#N/A,FALSE,"Plan1";#N/A,#N/A,FALSE,"Plan2"}</definedName>
    <definedName name="fjdhfgjdhtgu" localSheetId="5" hidden="1">{#N/A,#N/A,FALSE,"Plan1";#N/A,#N/A,FALSE,"Plan2"}</definedName>
    <definedName name="fjdhfgjdhtgu" localSheetId="13" hidden="1">{#N/A,#N/A,FALSE,"Plan1";#N/A,#N/A,FALSE,"Plan2"}</definedName>
    <definedName name="fjdhfgjdhtgu" localSheetId="10" hidden="1">{#N/A,#N/A,FALSE,"Plan1";#N/A,#N/A,FALSE,"Plan2"}</definedName>
    <definedName name="fjdhfgjdhtgu" localSheetId="7" hidden="1">{#N/A,#N/A,FALSE,"Plan1";#N/A,#N/A,FALSE,"Plan2"}</definedName>
    <definedName name="fjdhfgjdhtgu" localSheetId="28" hidden="1">{#N/A,#N/A,FALSE,"Plan1";#N/A,#N/A,FALSE,"Plan2"}</definedName>
    <definedName name="fjdhfgjdhtgu" localSheetId="6" hidden="1">{#N/A,#N/A,FALSE,"Plan1";#N/A,#N/A,FALSE,"Plan2"}</definedName>
    <definedName name="fjdhfgjdhtgu" localSheetId="0" hidden="1">{#N/A,#N/A,FALSE,"Plan1";#N/A,#N/A,FALSE,"Plan2"}</definedName>
    <definedName name="fjdhfgjdhtgu" localSheetId="14" hidden="1">{#N/A,#N/A,FALSE,"Plan1";#N/A,#N/A,FALSE,"Plan2"}</definedName>
    <definedName name="fjdhfgjdhtgu" localSheetId="22" hidden="1">{#N/A,#N/A,FALSE,"Plan1";#N/A,#N/A,FALSE,"Plan2"}</definedName>
    <definedName name="fjdhfgjdhtgu" hidden="1">{#N/A,#N/A,FALSE,"Plan1";#N/A,#N/A,FALSE,"Plan2"}</definedName>
    <definedName name="fjfjg" localSheetId="16" hidden="1">{#N/A,#N/A,FALSE,"명세표"}</definedName>
    <definedName name="fjfjg" localSheetId="3" hidden="1">{#N/A,#N/A,FALSE,"명세표"}</definedName>
    <definedName name="fjfjg" localSheetId="21" hidden="1">{#N/A,#N/A,FALSE,"명세표"}</definedName>
    <definedName name="fjfjg" localSheetId="20" hidden="1">{#N/A,#N/A,FALSE,"명세표"}</definedName>
    <definedName name="fjfjg" localSheetId="5" hidden="1">{#N/A,#N/A,FALSE,"명세표"}</definedName>
    <definedName name="fjfjg" localSheetId="13" hidden="1">{#N/A,#N/A,FALSE,"명세표"}</definedName>
    <definedName name="fjfjg" localSheetId="10" hidden="1">{#N/A,#N/A,FALSE,"명세표"}</definedName>
    <definedName name="fjfjg" localSheetId="7" hidden="1">{#N/A,#N/A,FALSE,"명세표"}</definedName>
    <definedName name="fjfjg" localSheetId="28" hidden="1">{#N/A,#N/A,FALSE,"명세표"}</definedName>
    <definedName name="fjfjg" localSheetId="6" hidden="1">{#N/A,#N/A,FALSE,"명세표"}</definedName>
    <definedName name="fjfjg" localSheetId="0" hidden="1">{#N/A,#N/A,FALSE,"명세표"}</definedName>
    <definedName name="fjfjg" localSheetId="14" hidden="1">{#N/A,#N/A,FALSE,"명세표"}</definedName>
    <definedName name="fjfjg" localSheetId="22" hidden="1">{#N/A,#N/A,FALSE,"명세표"}</definedName>
    <definedName name="fjfjg" hidden="1">{#N/A,#N/A,FALSE,"명세표"}</definedName>
    <definedName name="FJGHJ"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hidden="1">{TRUE,TRUE,-1.25,-15.5,604.5,366.75,FALSE,FALSE,TRUE,TRUE,0,1,#N/A,1,#N/A,9.0125,24.4117647058824,1,FALSE,FALSE,3,TRUE,1,FALSE,100,"Swvu.PLANILHA2.","ACwvu.PLANILHA2.",#N/A,FALSE,FALSE,0.787401575,0.34,0.46,0.5,1,"","",FALSE,FALSE,FALSE,FALSE,1,#N/A,1,1,FALSE,FALSE,#N/A,#N/A,FALSE,FALSE,FALSE,9,65532,65532,FALSE,FALSE,TRUE,TRUE,TRUE}</definedName>
    <definedName name="FJHJHG" localSheetId="16" hidden="1">{#N/A,#N/A,FALSE,"Plan1";#N/A,#N/A,FALSE,"Plan2"}</definedName>
    <definedName name="FJHJHG" localSheetId="3" hidden="1">{#N/A,#N/A,FALSE,"Plan1";#N/A,#N/A,FALSE,"Plan2"}</definedName>
    <definedName name="FJHJHG" localSheetId="21" hidden="1">{#N/A,#N/A,FALSE,"Plan1";#N/A,#N/A,FALSE,"Plan2"}</definedName>
    <definedName name="FJHJHG" localSheetId="20" hidden="1">{#N/A,#N/A,FALSE,"Plan1";#N/A,#N/A,FALSE,"Plan2"}</definedName>
    <definedName name="FJHJHG" localSheetId="5" hidden="1">{#N/A,#N/A,FALSE,"Plan1";#N/A,#N/A,FALSE,"Plan2"}</definedName>
    <definedName name="FJHJHG" localSheetId="13" hidden="1">{#N/A,#N/A,FALSE,"Plan1";#N/A,#N/A,FALSE,"Plan2"}</definedName>
    <definedName name="FJHJHG" localSheetId="10" hidden="1">{#N/A,#N/A,FALSE,"Plan1";#N/A,#N/A,FALSE,"Plan2"}</definedName>
    <definedName name="FJHJHG" localSheetId="7" hidden="1">{#N/A,#N/A,FALSE,"Plan1";#N/A,#N/A,FALSE,"Plan2"}</definedName>
    <definedName name="FJHJHG" localSheetId="28" hidden="1">{#N/A,#N/A,FALSE,"Plan1";#N/A,#N/A,FALSE,"Plan2"}</definedName>
    <definedName name="FJHJHG" localSheetId="6" hidden="1">{#N/A,#N/A,FALSE,"Plan1";#N/A,#N/A,FALSE,"Plan2"}</definedName>
    <definedName name="FJHJHG" localSheetId="0" hidden="1">{#N/A,#N/A,FALSE,"Plan1";#N/A,#N/A,FALSE,"Plan2"}</definedName>
    <definedName name="FJHJHG" localSheetId="14" hidden="1">{#N/A,#N/A,FALSE,"Plan1";#N/A,#N/A,FALSE,"Plan2"}</definedName>
    <definedName name="FJHJHG" localSheetId="22" hidden="1">{#N/A,#N/A,FALSE,"Plan1";#N/A,#N/A,FALSE,"Plan2"}</definedName>
    <definedName name="FJHJHG" hidden="1">{#N/A,#N/A,FALSE,"Plan1";#N/A,#N/A,FALSE,"Plan2"}</definedName>
    <definedName name="fjtgfh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hidden="1">{TRUE,TRUE,-1.25,-15.5,604.5,366.75,FALSE,FALSE,TRUE,TRUE,0,1,#N/A,1,#N/A,9.0125,24.4117647058824,1,FALSE,FALSE,3,TRUE,1,FALSE,100,"Swvu.PLANILHA2.","ACwvu.PLANILHA2.",#N/A,FALSE,FALSE,0.787401575,0.34,0.46,0.5,1,"","",FALSE,FALSE,FALSE,FALSE,1,#N/A,1,1,FALSE,FALSE,#N/A,#N/A,FALSE,FALSE,FALSE,9,65532,65532,FALSE,FALSE,TRUE,TRUE,TRUE}</definedName>
    <definedName name="FKF"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 localSheetId="16" hidden="1">{#N/A,#N/A,FALSE,"Plan1";#N/A,#N/A,FALSE,"Plan2"}</definedName>
    <definedName name="fkfw" localSheetId="3" hidden="1">{#N/A,#N/A,FALSE,"Plan1";#N/A,#N/A,FALSE,"Plan2"}</definedName>
    <definedName name="fkfw" localSheetId="21" hidden="1">{#N/A,#N/A,FALSE,"Plan1";#N/A,#N/A,FALSE,"Plan2"}</definedName>
    <definedName name="fkfw" localSheetId="20" hidden="1">{#N/A,#N/A,FALSE,"Plan1";#N/A,#N/A,FALSE,"Plan2"}</definedName>
    <definedName name="fkfw" localSheetId="5" hidden="1">{#N/A,#N/A,FALSE,"Plan1";#N/A,#N/A,FALSE,"Plan2"}</definedName>
    <definedName name="fkfw" localSheetId="13" hidden="1">{#N/A,#N/A,FALSE,"Plan1";#N/A,#N/A,FALSE,"Plan2"}</definedName>
    <definedName name="fkfw" localSheetId="10" hidden="1">{#N/A,#N/A,FALSE,"Plan1";#N/A,#N/A,FALSE,"Plan2"}</definedName>
    <definedName name="fkfw" localSheetId="7" hidden="1">{#N/A,#N/A,FALSE,"Plan1";#N/A,#N/A,FALSE,"Plan2"}</definedName>
    <definedName name="fkfw" localSheetId="28" hidden="1">{#N/A,#N/A,FALSE,"Plan1";#N/A,#N/A,FALSE,"Plan2"}</definedName>
    <definedName name="fkfw" localSheetId="6" hidden="1">{#N/A,#N/A,FALSE,"Plan1";#N/A,#N/A,FALSE,"Plan2"}</definedName>
    <definedName name="fkfw" localSheetId="0" hidden="1">{#N/A,#N/A,FALSE,"Plan1";#N/A,#N/A,FALSE,"Plan2"}</definedName>
    <definedName name="fkfw" localSheetId="14" hidden="1">{#N/A,#N/A,FALSE,"Plan1";#N/A,#N/A,FALSE,"Plan2"}</definedName>
    <definedName name="fkfw" localSheetId="22" hidden="1">{#N/A,#N/A,FALSE,"Plan1";#N/A,#N/A,FALSE,"Plan2"}</definedName>
    <definedName name="fkfw" hidden="1">{#N/A,#N/A,FALSE,"Plan1";#N/A,#N/A,FALSE,"Plan2"}</definedName>
    <definedName name="fl"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10">#REF!</definedName>
    <definedName name="fl"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30">#REF!</definedName>
    <definedName name="fl" localSheetId="29">#REF!</definedName>
    <definedName name="fl">#REF!</definedName>
    <definedName name="FL_1" localSheetId="3">#REF!</definedName>
    <definedName name="FL_1" localSheetId="5">#REF!</definedName>
    <definedName name="FL_1" localSheetId="13">#REF!</definedName>
    <definedName name="FL_1" localSheetId="10">#REF!</definedName>
    <definedName name="FL_1" localSheetId="6">#REF!</definedName>
    <definedName name="FL_1" localSheetId="30">#REF!</definedName>
    <definedName name="FL_1" localSheetId="29">#REF!</definedName>
    <definedName name="FL_1">#REF!</definedName>
    <definedName name="FL_2" localSheetId="3">#REF!</definedName>
    <definedName name="FL_2" localSheetId="10">#REF!</definedName>
    <definedName name="FL_2" localSheetId="6">#REF!</definedName>
    <definedName name="FL_2" localSheetId="30">#REF!</definedName>
    <definedName name="FL_2" localSheetId="29">#REF!</definedName>
    <definedName name="FL_2">#REF!</definedName>
    <definedName name="FL_3" localSheetId="3">#REF!</definedName>
    <definedName name="FL_3" localSheetId="10">#REF!</definedName>
    <definedName name="FL_3" localSheetId="6">#REF!</definedName>
    <definedName name="FL_3" localSheetId="30">#REF!</definedName>
    <definedName name="FL_3" localSheetId="29">#REF!</definedName>
    <definedName name="FL_3">#REF!</definedName>
    <definedName name="Fluxo_captação" localSheetId="3">#REF!</definedName>
    <definedName name="Fluxo_captação" localSheetId="10">#REF!</definedName>
    <definedName name="Fluxo_captação" localSheetId="6">#REF!</definedName>
    <definedName name="Fluxo_captação">#REF!</definedName>
    <definedName name="FOLHA2" localSheetId="3">#REF!</definedName>
    <definedName name="FOLHA2" localSheetId="10">#REF!</definedName>
    <definedName name="FOLHA2" localSheetId="6">#REF!</definedName>
    <definedName name="FOLHA2">#REF!</definedName>
    <definedName name="Format" localSheetId="3">#REF!</definedName>
    <definedName name="Format" localSheetId="10">#REF!</definedName>
    <definedName name="Format" localSheetId="6">#REF!</definedName>
    <definedName name="Format">#REF!</definedName>
    <definedName name="Formato_da_Loja" localSheetId="3">#REF!</definedName>
    <definedName name="Formato_da_Loja" localSheetId="10">#REF!</definedName>
    <definedName name="Formato_da_Loja" localSheetId="6">#REF!</definedName>
    <definedName name="Formato_da_Loja">#REF!</definedName>
    <definedName name="FORMULA" localSheetId="3">#REF!</definedName>
    <definedName name="FORMULA" localSheetId="10">#REF!</definedName>
    <definedName name="FORMULA" localSheetId="6">#REF!</definedName>
    <definedName name="FORMULA">#REF!</definedName>
    <definedName name="FORNECEDOR" localSheetId="3">OFFSET(#REF!,6,0,COUNTA(#REF!))</definedName>
    <definedName name="FORNECEDOR" localSheetId="10">OFFSET(#REF!,6,0,COUNTA(#REF!))</definedName>
    <definedName name="FORNECEDOR" localSheetId="6">OFFSET(#REF!,6,0,COUNTA(#REF!))</definedName>
    <definedName name="FORNECEDOR">OFFSET(#REF!,6,0,COUNTA(#REF!))</definedName>
    <definedName name="FORNECEDOR_2" localSheetId="3">OFFSET(#REF!,6,0,COUNTA(#REF!))</definedName>
    <definedName name="FORNECEDOR_2" localSheetId="10">OFFSET(#REF!,6,0,COUNTA(#REF!))</definedName>
    <definedName name="FORNECEDOR_2" localSheetId="6">OFFSET(#REF!,6,0,COUNTA(#REF!))</definedName>
    <definedName name="FORNECEDOR_2">OFFSET(#REF!,6,0,COUNTA(#REF!))</definedName>
    <definedName name="FORNECEDOR_3" localSheetId="3">OFFSET(#REF!,6,0,COUNTA(#REF!))</definedName>
    <definedName name="FORNECEDOR_3" localSheetId="10">OFFSET(#REF!,6,0,COUNTA(#REF!))</definedName>
    <definedName name="FORNECEDOR_3" localSheetId="6">OFFSET(#REF!,6,0,COUNTA(#REF!))</definedName>
    <definedName name="FORNECEDOR_3">OFFSET(#REF!,6,0,COUNTA(#REF!))</definedName>
    <definedName name="FORNECEDOR_4" localSheetId="3">OFFSET(#REF!,6,0,COUNTA(#REF!))</definedName>
    <definedName name="FORNECEDOR_4" localSheetId="10">OFFSET(#REF!,6,0,COUNTA(#REF!))</definedName>
    <definedName name="FORNECEDOR_4" localSheetId="6">OFFSET(#REF!,6,0,COUNTA(#REF!))</definedName>
    <definedName name="FORNECEDOR_4">OFFSET(#REF!,6,0,COUNTA(#REF!))</definedName>
    <definedName name="FORNECEDOR_5" localSheetId="3">OFFSET(#REF!,6,0,COUNTA(#REF!))</definedName>
    <definedName name="FORNECEDOR_5" localSheetId="10">OFFSET(#REF!,6,0,COUNTA(#REF!))</definedName>
    <definedName name="FORNECEDOR_5" localSheetId="6">OFFSET(#REF!,6,0,COUNTA(#REF!))</definedName>
    <definedName name="FORNECEDOR_5">OFFSET(#REF!,6,0,COUNTA(#REF!))</definedName>
    <definedName name="FORNECEDOR_7" localSheetId="3">OFFSET(#REF!,6,0,COUNTA(#REF!))</definedName>
    <definedName name="FORNECEDOR_7" localSheetId="10">OFFSET(#REF!,6,0,COUNTA(#REF!))</definedName>
    <definedName name="FORNECEDOR_7" localSheetId="6">OFFSET(#REF!,6,0,COUNTA(#REF!))</definedName>
    <definedName name="FORNECEDOR_7">OFFSET(#REF!,6,0,COUNTA(#REF!))</definedName>
    <definedName name="FORNECEDOR_8" localSheetId="3">OFFSET(#REF!,6,0,COUNTA(#REF!))</definedName>
    <definedName name="FORNECEDOR_8" localSheetId="10">OFFSET(#REF!,6,0,COUNTA(#REF!))</definedName>
    <definedName name="FORNECEDOR_8" localSheetId="6">OFFSET(#REF!,6,0,COUNTA(#REF!))</definedName>
    <definedName name="FORNECEDOR_8">OFFSET(#REF!,6,0,COUNTA(#REF!))</definedName>
    <definedName name="frçt4r" localSheetId="16" hidden="1">{#N/A,#N/A,FALSE,"Plan1";#N/A,#N/A,FALSE,"Plan2"}</definedName>
    <definedName name="frçt4r" localSheetId="3" hidden="1">{#N/A,#N/A,FALSE,"Plan1";#N/A,#N/A,FALSE,"Plan2"}</definedName>
    <definedName name="frçt4r" localSheetId="21" hidden="1">{#N/A,#N/A,FALSE,"Plan1";#N/A,#N/A,FALSE,"Plan2"}</definedName>
    <definedName name="frçt4r" localSheetId="20" hidden="1">{#N/A,#N/A,FALSE,"Plan1";#N/A,#N/A,FALSE,"Plan2"}</definedName>
    <definedName name="frçt4r" localSheetId="5" hidden="1">{#N/A,#N/A,FALSE,"Plan1";#N/A,#N/A,FALSE,"Plan2"}</definedName>
    <definedName name="frçt4r" localSheetId="13" hidden="1">{#N/A,#N/A,FALSE,"Plan1";#N/A,#N/A,FALSE,"Plan2"}</definedName>
    <definedName name="frçt4r" localSheetId="10" hidden="1">{#N/A,#N/A,FALSE,"Plan1";#N/A,#N/A,FALSE,"Plan2"}</definedName>
    <definedName name="frçt4r" localSheetId="7" hidden="1">{#N/A,#N/A,FALSE,"Plan1";#N/A,#N/A,FALSE,"Plan2"}</definedName>
    <definedName name="frçt4r" localSheetId="28" hidden="1">{#N/A,#N/A,FALSE,"Plan1";#N/A,#N/A,FALSE,"Plan2"}</definedName>
    <definedName name="frçt4r" localSheetId="6" hidden="1">{#N/A,#N/A,FALSE,"Plan1";#N/A,#N/A,FALSE,"Plan2"}</definedName>
    <definedName name="frçt4r" localSheetId="0" hidden="1">{#N/A,#N/A,FALSE,"Plan1";#N/A,#N/A,FALSE,"Plan2"}</definedName>
    <definedName name="frçt4r" localSheetId="14" hidden="1">{#N/A,#N/A,FALSE,"Plan1";#N/A,#N/A,FALSE,"Plan2"}</definedName>
    <definedName name="frçt4r" localSheetId="22" hidden="1">{#N/A,#N/A,FALSE,"Plan1";#N/A,#N/A,FALSE,"Plan2"}</definedName>
    <definedName name="frçt4r" hidden="1">{#N/A,#N/A,FALSE,"Plan1";#N/A,#N/A,FALSE,"Plan2"}</definedName>
    <definedName name="frdtty" localSheetId="16" hidden="1">{#N/A,#N/A,FALSE,"Plan1";#N/A,#N/A,FALSE,"Plan2"}</definedName>
    <definedName name="frdtty" localSheetId="3" hidden="1">{#N/A,#N/A,FALSE,"Plan1";#N/A,#N/A,FALSE,"Plan2"}</definedName>
    <definedName name="frdtty" localSheetId="21" hidden="1">{#N/A,#N/A,FALSE,"Plan1";#N/A,#N/A,FALSE,"Plan2"}</definedName>
    <definedName name="frdtty" localSheetId="20" hidden="1">{#N/A,#N/A,FALSE,"Plan1";#N/A,#N/A,FALSE,"Plan2"}</definedName>
    <definedName name="frdtty" localSheetId="5" hidden="1">{#N/A,#N/A,FALSE,"Plan1";#N/A,#N/A,FALSE,"Plan2"}</definedName>
    <definedName name="frdtty" localSheetId="13" hidden="1">{#N/A,#N/A,FALSE,"Plan1";#N/A,#N/A,FALSE,"Plan2"}</definedName>
    <definedName name="frdtty" localSheetId="10" hidden="1">{#N/A,#N/A,FALSE,"Plan1";#N/A,#N/A,FALSE,"Plan2"}</definedName>
    <definedName name="frdtty" localSheetId="7" hidden="1">{#N/A,#N/A,FALSE,"Plan1";#N/A,#N/A,FALSE,"Plan2"}</definedName>
    <definedName name="frdtty" localSheetId="28" hidden="1">{#N/A,#N/A,FALSE,"Plan1";#N/A,#N/A,FALSE,"Plan2"}</definedName>
    <definedName name="frdtty" localSheetId="6" hidden="1">{#N/A,#N/A,FALSE,"Plan1";#N/A,#N/A,FALSE,"Plan2"}</definedName>
    <definedName name="frdtty" localSheetId="0" hidden="1">{#N/A,#N/A,FALSE,"Plan1";#N/A,#N/A,FALSE,"Plan2"}</definedName>
    <definedName name="frdtty" localSheetId="14" hidden="1">{#N/A,#N/A,FALSE,"Plan1";#N/A,#N/A,FALSE,"Plan2"}</definedName>
    <definedName name="frdtty" localSheetId="22" hidden="1">{#N/A,#N/A,FALSE,"Plan1";#N/A,#N/A,FALSE,"Plan2"}</definedName>
    <definedName name="frdtty" hidden="1">{#N/A,#N/A,FALSE,"Plan1";#N/A,#N/A,FALSE,"Plan2"}</definedName>
    <definedName name="fsdfsf" localSheetId="16" hidden="1">{#N/A,#N/A,FALSE,"GERAL";#N/A,#N/A,FALSE,"012-96";#N/A,#N/A,FALSE,"018-96";#N/A,#N/A,FALSE,"027-96";#N/A,#N/A,FALSE,"059-96";#N/A,#N/A,FALSE,"076-96";#N/A,#N/A,FALSE,"019-97";#N/A,#N/A,FALSE,"021-97";#N/A,#N/A,FALSE,"022-97";#N/A,#N/A,FALSE,"028-97"}</definedName>
    <definedName name="fsdfsf" localSheetId="3" hidden="1">{#N/A,#N/A,FALSE,"GERAL";#N/A,#N/A,FALSE,"012-96";#N/A,#N/A,FALSE,"018-96";#N/A,#N/A,FALSE,"027-96";#N/A,#N/A,FALSE,"059-96";#N/A,#N/A,FALSE,"076-96";#N/A,#N/A,FALSE,"019-97";#N/A,#N/A,FALSE,"021-97";#N/A,#N/A,FALSE,"022-97";#N/A,#N/A,FALSE,"028-97"}</definedName>
    <definedName name="fsdfsf" localSheetId="21" hidden="1">{#N/A,#N/A,FALSE,"GERAL";#N/A,#N/A,FALSE,"012-96";#N/A,#N/A,FALSE,"018-96";#N/A,#N/A,FALSE,"027-96";#N/A,#N/A,FALSE,"059-96";#N/A,#N/A,FALSE,"076-96";#N/A,#N/A,FALSE,"019-97";#N/A,#N/A,FALSE,"021-97";#N/A,#N/A,FALSE,"022-97";#N/A,#N/A,FALSE,"028-97"}</definedName>
    <definedName name="fsdfsf" localSheetId="20" hidden="1">{#N/A,#N/A,FALSE,"GERAL";#N/A,#N/A,FALSE,"012-96";#N/A,#N/A,FALSE,"018-96";#N/A,#N/A,FALSE,"027-96";#N/A,#N/A,FALSE,"059-96";#N/A,#N/A,FALSE,"076-96";#N/A,#N/A,FALSE,"019-97";#N/A,#N/A,FALSE,"021-97";#N/A,#N/A,FALSE,"022-97";#N/A,#N/A,FALSE,"028-97"}</definedName>
    <definedName name="fsdfsf" localSheetId="5" hidden="1">{#N/A,#N/A,FALSE,"GERAL";#N/A,#N/A,FALSE,"012-96";#N/A,#N/A,FALSE,"018-96";#N/A,#N/A,FALSE,"027-96";#N/A,#N/A,FALSE,"059-96";#N/A,#N/A,FALSE,"076-96";#N/A,#N/A,FALSE,"019-97";#N/A,#N/A,FALSE,"021-97";#N/A,#N/A,FALSE,"022-97";#N/A,#N/A,FALSE,"028-97"}</definedName>
    <definedName name="fsdfsf" localSheetId="13" hidden="1">{#N/A,#N/A,FALSE,"GERAL";#N/A,#N/A,FALSE,"012-96";#N/A,#N/A,FALSE,"018-96";#N/A,#N/A,FALSE,"027-96";#N/A,#N/A,FALSE,"059-96";#N/A,#N/A,FALSE,"076-96";#N/A,#N/A,FALSE,"019-97";#N/A,#N/A,FALSE,"021-97";#N/A,#N/A,FALSE,"022-97";#N/A,#N/A,FALSE,"028-97"}</definedName>
    <definedName name="fsdfsf" localSheetId="10" hidden="1">{#N/A,#N/A,FALSE,"GERAL";#N/A,#N/A,FALSE,"012-96";#N/A,#N/A,FALSE,"018-96";#N/A,#N/A,FALSE,"027-96";#N/A,#N/A,FALSE,"059-96";#N/A,#N/A,FALSE,"076-96";#N/A,#N/A,FALSE,"019-97";#N/A,#N/A,FALSE,"021-97";#N/A,#N/A,FALSE,"022-97";#N/A,#N/A,FALSE,"028-97"}</definedName>
    <definedName name="fsdfsf" localSheetId="7" hidden="1">{#N/A,#N/A,FALSE,"GERAL";#N/A,#N/A,FALSE,"012-96";#N/A,#N/A,FALSE,"018-96";#N/A,#N/A,FALSE,"027-96";#N/A,#N/A,FALSE,"059-96";#N/A,#N/A,FALSE,"076-96";#N/A,#N/A,FALSE,"019-97";#N/A,#N/A,FALSE,"021-97";#N/A,#N/A,FALSE,"022-97";#N/A,#N/A,FALSE,"028-97"}</definedName>
    <definedName name="fsdfsf" localSheetId="28" hidden="1">{#N/A,#N/A,FALSE,"GERAL";#N/A,#N/A,FALSE,"012-96";#N/A,#N/A,FALSE,"018-96";#N/A,#N/A,FALSE,"027-96";#N/A,#N/A,FALSE,"059-96";#N/A,#N/A,FALSE,"076-96";#N/A,#N/A,FALSE,"019-97";#N/A,#N/A,FALSE,"021-97";#N/A,#N/A,FALSE,"022-97";#N/A,#N/A,FALSE,"028-97"}</definedName>
    <definedName name="fsdfsf" localSheetId="6" hidden="1">{#N/A,#N/A,FALSE,"GERAL";#N/A,#N/A,FALSE,"012-96";#N/A,#N/A,FALSE,"018-96";#N/A,#N/A,FALSE,"027-96";#N/A,#N/A,FALSE,"059-96";#N/A,#N/A,FALSE,"076-96";#N/A,#N/A,FALSE,"019-97";#N/A,#N/A,FALSE,"021-97";#N/A,#N/A,FALSE,"022-97";#N/A,#N/A,FALSE,"028-97"}</definedName>
    <definedName name="fsdfsf" localSheetId="0" hidden="1">{#N/A,#N/A,FALSE,"GERAL";#N/A,#N/A,FALSE,"012-96";#N/A,#N/A,FALSE,"018-96";#N/A,#N/A,FALSE,"027-96";#N/A,#N/A,FALSE,"059-96";#N/A,#N/A,FALSE,"076-96";#N/A,#N/A,FALSE,"019-97";#N/A,#N/A,FALSE,"021-97";#N/A,#N/A,FALSE,"022-97";#N/A,#N/A,FALSE,"028-97"}</definedName>
    <definedName name="fsdfsf" localSheetId="14" hidden="1">{#N/A,#N/A,FALSE,"GERAL";#N/A,#N/A,FALSE,"012-96";#N/A,#N/A,FALSE,"018-96";#N/A,#N/A,FALSE,"027-96";#N/A,#N/A,FALSE,"059-96";#N/A,#N/A,FALSE,"076-96";#N/A,#N/A,FALSE,"019-97";#N/A,#N/A,FALSE,"021-97";#N/A,#N/A,FALSE,"022-97";#N/A,#N/A,FALSE,"028-97"}</definedName>
    <definedName name="fsdfsf" localSheetId="22" hidden="1">{#N/A,#N/A,FALSE,"GERAL";#N/A,#N/A,FALSE,"012-96";#N/A,#N/A,FALSE,"018-96";#N/A,#N/A,FALSE,"027-96";#N/A,#N/A,FALSE,"059-96";#N/A,#N/A,FALSE,"076-96";#N/A,#N/A,FALSE,"019-97";#N/A,#N/A,FALSE,"021-97";#N/A,#N/A,FALSE,"022-97";#N/A,#N/A,FALSE,"028-97"}</definedName>
    <definedName name="fsdfsf" hidden="1">{#N/A,#N/A,FALSE,"GERAL";#N/A,#N/A,FALSE,"012-96";#N/A,#N/A,FALSE,"018-96";#N/A,#N/A,FALSE,"027-96";#N/A,#N/A,FALSE,"059-96";#N/A,#N/A,FALSE,"076-96";#N/A,#N/A,FALSE,"019-97";#N/A,#N/A,FALSE,"021-97";#N/A,#N/A,FALSE,"022-97";#N/A,#N/A,FALSE,"028-97"}</definedName>
    <definedName name="fuihgjk" localSheetId="16" hidden="1">{#N/A,#N/A,FALSE,"Plan1";#N/A,#N/A,FALSE,"Plan2"}</definedName>
    <definedName name="fuihgjk" localSheetId="3" hidden="1">{#N/A,#N/A,FALSE,"Plan1";#N/A,#N/A,FALSE,"Plan2"}</definedName>
    <definedName name="fuihgjk" localSheetId="21" hidden="1">{#N/A,#N/A,FALSE,"Plan1";#N/A,#N/A,FALSE,"Plan2"}</definedName>
    <definedName name="fuihgjk" localSheetId="20" hidden="1">{#N/A,#N/A,FALSE,"Plan1";#N/A,#N/A,FALSE,"Plan2"}</definedName>
    <definedName name="fuihgjk" localSheetId="5" hidden="1">{#N/A,#N/A,FALSE,"Plan1";#N/A,#N/A,FALSE,"Plan2"}</definedName>
    <definedName name="fuihgjk" localSheetId="13" hidden="1">{#N/A,#N/A,FALSE,"Plan1";#N/A,#N/A,FALSE,"Plan2"}</definedName>
    <definedName name="fuihgjk" localSheetId="10" hidden="1">{#N/A,#N/A,FALSE,"Plan1";#N/A,#N/A,FALSE,"Plan2"}</definedName>
    <definedName name="fuihgjk" localSheetId="7" hidden="1">{#N/A,#N/A,FALSE,"Plan1";#N/A,#N/A,FALSE,"Plan2"}</definedName>
    <definedName name="fuihgjk" localSheetId="28" hidden="1">{#N/A,#N/A,FALSE,"Plan1";#N/A,#N/A,FALSE,"Plan2"}</definedName>
    <definedName name="fuihgjk" localSheetId="6" hidden="1">{#N/A,#N/A,FALSE,"Plan1";#N/A,#N/A,FALSE,"Plan2"}</definedName>
    <definedName name="fuihgjk" localSheetId="0" hidden="1">{#N/A,#N/A,FALSE,"Plan1";#N/A,#N/A,FALSE,"Plan2"}</definedName>
    <definedName name="fuihgjk" localSheetId="14" hidden="1">{#N/A,#N/A,FALSE,"Plan1";#N/A,#N/A,FALSE,"Plan2"}</definedName>
    <definedName name="fuihgjk" localSheetId="22" hidden="1">{#N/A,#N/A,FALSE,"Plan1";#N/A,#N/A,FALSE,"Plan2"}</definedName>
    <definedName name="fuihgjk" hidden="1">{#N/A,#N/A,FALSE,"Plan1";#N/A,#N/A,FALSE,"Plan2"}</definedName>
    <definedName name="fuste" localSheetId="3">#REF!</definedName>
    <definedName name="fuste" localSheetId="10">#REF!</definedName>
    <definedName name="fuste" localSheetId="6">#REF!</definedName>
    <definedName name="fuste">#REF!</definedName>
    <definedName name="fxjghkfg" localSheetId="16" hidden="1">{#N/A,#N/A,FALSE,"Plan1";#N/A,#N/A,FALSE,"Plan2"}</definedName>
    <definedName name="fxjghkfg" localSheetId="3" hidden="1">{#N/A,#N/A,FALSE,"Plan1";#N/A,#N/A,FALSE,"Plan2"}</definedName>
    <definedName name="fxjghkfg" localSheetId="21" hidden="1">{#N/A,#N/A,FALSE,"Plan1";#N/A,#N/A,FALSE,"Plan2"}</definedName>
    <definedName name="fxjghkfg" localSheetId="20" hidden="1">{#N/A,#N/A,FALSE,"Plan1";#N/A,#N/A,FALSE,"Plan2"}</definedName>
    <definedName name="fxjghkfg" localSheetId="5" hidden="1">{#N/A,#N/A,FALSE,"Plan1";#N/A,#N/A,FALSE,"Plan2"}</definedName>
    <definedName name="fxjghkfg" localSheetId="13" hidden="1">{#N/A,#N/A,FALSE,"Plan1";#N/A,#N/A,FALSE,"Plan2"}</definedName>
    <definedName name="fxjghkfg" localSheetId="10" hidden="1">{#N/A,#N/A,FALSE,"Plan1";#N/A,#N/A,FALSE,"Plan2"}</definedName>
    <definedName name="fxjghkfg" localSheetId="7" hidden="1">{#N/A,#N/A,FALSE,"Plan1";#N/A,#N/A,FALSE,"Plan2"}</definedName>
    <definedName name="fxjghkfg" localSheetId="28" hidden="1">{#N/A,#N/A,FALSE,"Plan1";#N/A,#N/A,FALSE,"Plan2"}</definedName>
    <definedName name="fxjghkfg" localSheetId="6" hidden="1">{#N/A,#N/A,FALSE,"Plan1";#N/A,#N/A,FALSE,"Plan2"}</definedName>
    <definedName name="fxjghkfg" localSheetId="0" hidden="1">{#N/A,#N/A,FALSE,"Plan1";#N/A,#N/A,FALSE,"Plan2"}</definedName>
    <definedName name="fxjghkfg" localSheetId="14" hidden="1">{#N/A,#N/A,FALSE,"Plan1";#N/A,#N/A,FALSE,"Plan2"}</definedName>
    <definedName name="fxjghkfg" localSheetId="22" hidden="1">{#N/A,#N/A,FALSE,"Plan1";#N/A,#N/A,FALSE,"Plan2"}</definedName>
    <definedName name="fxjghkfg" hidden="1">{#N/A,#N/A,FALSE,"Plan1";#N/A,#N/A,FALSE,"Plan2"}</definedName>
    <definedName name="g_10" localSheetId="3">#REF!</definedName>
    <definedName name="g_10" localSheetId="10">#REF!</definedName>
    <definedName name="g_10" localSheetId="6">#REF!</definedName>
    <definedName name="g_10">#REF!</definedName>
    <definedName name="g_11" localSheetId="3">#REF!</definedName>
    <definedName name="g_11" localSheetId="10">#REF!</definedName>
    <definedName name="g_11" localSheetId="6">#REF!</definedName>
    <definedName name="g_11">#REF!</definedName>
    <definedName name="g_12" localSheetId="3">#REF!</definedName>
    <definedName name="g_12" localSheetId="10">#REF!</definedName>
    <definedName name="g_12" localSheetId="6">#REF!</definedName>
    <definedName name="g_12">#REF!</definedName>
    <definedName name="g_13" localSheetId="3">#REF!</definedName>
    <definedName name="g_13" localSheetId="10">#REF!</definedName>
    <definedName name="g_13" localSheetId="6">#REF!</definedName>
    <definedName name="g_13">#REF!</definedName>
    <definedName name="g_15" localSheetId="3">#REF!</definedName>
    <definedName name="g_15" localSheetId="10">#REF!</definedName>
    <definedName name="g_15" localSheetId="6">#REF!</definedName>
    <definedName name="g_15">#REF!</definedName>
    <definedName name="g_16" localSheetId="3">#REF!</definedName>
    <definedName name="g_16" localSheetId="10">#REF!</definedName>
    <definedName name="g_16" localSheetId="6">#REF!</definedName>
    <definedName name="g_16">#REF!</definedName>
    <definedName name="g_17" localSheetId="3">#REF!</definedName>
    <definedName name="g_17" localSheetId="10">#REF!</definedName>
    <definedName name="g_17" localSheetId="6">#REF!</definedName>
    <definedName name="g_17">#REF!</definedName>
    <definedName name="g_19" localSheetId="3">#REF!</definedName>
    <definedName name="g_19" localSheetId="10">#REF!</definedName>
    <definedName name="g_19" localSheetId="6">#REF!</definedName>
    <definedName name="g_19">#REF!</definedName>
    <definedName name="g_21" localSheetId="3">#REF!</definedName>
    <definedName name="g_21" localSheetId="10">#REF!</definedName>
    <definedName name="g_21" localSheetId="6">#REF!</definedName>
    <definedName name="g_21">#REF!</definedName>
    <definedName name="g_25" localSheetId="3">#REF!</definedName>
    <definedName name="g_25" localSheetId="10">#REF!</definedName>
    <definedName name="g_25" localSheetId="6">#REF!</definedName>
    <definedName name="g_25">#REF!</definedName>
    <definedName name="g_27" localSheetId="3">#REF!</definedName>
    <definedName name="g_27" localSheetId="10">#REF!</definedName>
    <definedName name="g_27" localSheetId="6">#REF!</definedName>
    <definedName name="g_27">#REF!</definedName>
    <definedName name="g_31" localSheetId="3">#REF!</definedName>
    <definedName name="g_31" localSheetId="10">#REF!</definedName>
    <definedName name="g_31" localSheetId="6">#REF!</definedName>
    <definedName name="g_31">#REF!</definedName>
    <definedName name="g_32" localSheetId="3">#REF!</definedName>
    <definedName name="g_32" localSheetId="10">#REF!</definedName>
    <definedName name="g_32" localSheetId="6">#REF!</definedName>
    <definedName name="g_32">#REF!</definedName>
    <definedName name="g_33" localSheetId="3">#REF!</definedName>
    <definedName name="g_33" localSheetId="10">#REF!</definedName>
    <definedName name="g_33" localSheetId="6">#REF!</definedName>
    <definedName name="g_33">#REF!</definedName>
    <definedName name="g_34" localSheetId="3">#REF!</definedName>
    <definedName name="g_34" localSheetId="10">#REF!</definedName>
    <definedName name="g_34" localSheetId="6">#REF!</definedName>
    <definedName name="g_34">#REF!</definedName>
    <definedName name="G_35" localSheetId="3">#REF!</definedName>
    <definedName name="G_35" localSheetId="10">#REF!</definedName>
    <definedName name="G_35" localSheetId="6">#REF!</definedName>
    <definedName name="G_35">#REF!</definedName>
    <definedName name="g_37" localSheetId="3">#REF!</definedName>
    <definedName name="g_37" localSheetId="10">#REF!</definedName>
    <definedName name="g_37" localSheetId="6">#REF!</definedName>
    <definedName name="g_37">#REF!</definedName>
    <definedName name="g_41" localSheetId="3">#REF!</definedName>
    <definedName name="g_41" localSheetId="10">#REF!</definedName>
    <definedName name="g_41" localSheetId="6">#REF!</definedName>
    <definedName name="g_41">#REF!</definedName>
    <definedName name="g_42" localSheetId="3">#REF!</definedName>
    <definedName name="g_42" localSheetId="10">#REF!</definedName>
    <definedName name="g_42" localSheetId="6">#REF!</definedName>
    <definedName name="g_42">#REF!</definedName>
    <definedName name="g_45" localSheetId="3">#REF!</definedName>
    <definedName name="g_45" localSheetId="10">#REF!</definedName>
    <definedName name="g_45" localSheetId="6">#REF!</definedName>
    <definedName name="g_45">#REF!</definedName>
    <definedName name="g_47" localSheetId="3">#REF!</definedName>
    <definedName name="g_47" localSheetId="10">#REF!</definedName>
    <definedName name="g_47" localSheetId="6">#REF!</definedName>
    <definedName name="g_47">#REF!</definedName>
    <definedName name="g_51" localSheetId="3">#REF!</definedName>
    <definedName name="g_51" localSheetId="10">#REF!</definedName>
    <definedName name="g_51" localSheetId="6">#REF!</definedName>
    <definedName name="g_51">#REF!</definedName>
    <definedName name="g_52" localSheetId="3">#REF!</definedName>
    <definedName name="g_52" localSheetId="10">#REF!</definedName>
    <definedName name="g_52" localSheetId="6">#REF!</definedName>
    <definedName name="g_52">#REF!</definedName>
    <definedName name="g_53" localSheetId="3">#REF!</definedName>
    <definedName name="g_53" localSheetId="10">#REF!</definedName>
    <definedName name="g_53" localSheetId="6">#REF!</definedName>
    <definedName name="g_53">#REF!</definedName>
    <definedName name="G_54" localSheetId="3">#REF!</definedName>
    <definedName name="G_54" localSheetId="10">#REF!</definedName>
    <definedName name="G_54" localSheetId="6">#REF!</definedName>
    <definedName name="G_54">#REF!</definedName>
    <definedName name="G_55" localSheetId="3">#REF!</definedName>
    <definedName name="G_55" localSheetId="10">#REF!</definedName>
    <definedName name="G_55" localSheetId="6">#REF!</definedName>
    <definedName name="G_55">#REF!</definedName>
    <definedName name="G_56" localSheetId="3">#REF!</definedName>
    <definedName name="G_56" localSheetId="10">#REF!</definedName>
    <definedName name="G_56" localSheetId="6">#REF!</definedName>
    <definedName name="G_56">#REF!</definedName>
    <definedName name="G_57" localSheetId="3">#REF!</definedName>
    <definedName name="G_57" localSheetId="10">#REF!</definedName>
    <definedName name="G_57" localSheetId="6">#REF!</definedName>
    <definedName name="G_57">#REF!</definedName>
    <definedName name="G_58" localSheetId="3">#REF!</definedName>
    <definedName name="G_58" localSheetId="10">#REF!</definedName>
    <definedName name="G_58" localSheetId="6">#REF!</definedName>
    <definedName name="G_58">#REF!</definedName>
    <definedName name="G_59" localSheetId="3">#REF!</definedName>
    <definedName name="G_59" localSheetId="10">#REF!</definedName>
    <definedName name="G_59" localSheetId="6">#REF!</definedName>
    <definedName name="G_59">#REF!</definedName>
    <definedName name="G_61" localSheetId="3">#REF!</definedName>
    <definedName name="G_61" localSheetId="10">#REF!</definedName>
    <definedName name="G_61" localSheetId="6">#REF!</definedName>
    <definedName name="G_61">#REF!</definedName>
    <definedName name="G_63" localSheetId="3">#REF!</definedName>
    <definedName name="G_63" localSheetId="10">#REF!</definedName>
    <definedName name="G_63" localSheetId="6">#REF!</definedName>
    <definedName name="G_63">#REF!</definedName>
    <definedName name="G_65" localSheetId="3">#REF!</definedName>
    <definedName name="G_65" localSheetId="10">#REF!</definedName>
    <definedName name="G_65" localSheetId="6">#REF!</definedName>
    <definedName name="G_65">#REF!</definedName>
    <definedName name="G_67" localSheetId="3">#REF!</definedName>
    <definedName name="G_67" localSheetId="10">#REF!</definedName>
    <definedName name="G_67" localSheetId="6">#REF!</definedName>
    <definedName name="G_67">#REF!</definedName>
    <definedName name="g_68" localSheetId="3">#REF!</definedName>
    <definedName name="g_68" localSheetId="10">#REF!</definedName>
    <definedName name="g_68" localSheetId="6">#REF!</definedName>
    <definedName name="g_68">#REF!</definedName>
    <definedName name="g_69" localSheetId="3">#REF!</definedName>
    <definedName name="g_69" localSheetId="10">#REF!</definedName>
    <definedName name="g_69" localSheetId="6">#REF!</definedName>
    <definedName name="g_69">#REF!</definedName>
    <definedName name="G_71" localSheetId="3">#REF!</definedName>
    <definedName name="G_71" localSheetId="10">#REF!</definedName>
    <definedName name="G_71" localSheetId="6">#REF!</definedName>
    <definedName name="G_71">#REF!</definedName>
    <definedName name="G_73" localSheetId="3">#REF!</definedName>
    <definedName name="G_73" localSheetId="10">#REF!</definedName>
    <definedName name="G_73" localSheetId="6">#REF!</definedName>
    <definedName name="G_73">#REF!</definedName>
    <definedName name="G_75" localSheetId="3">#REF!</definedName>
    <definedName name="G_75" localSheetId="10">#REF!</definedName>
    <definedName name="G_75" localSheetId="6">#REF!</definedName>
    <definedName name="G_75">#REF!</definedName>
    <definedName name="G_77" localSheetId="3">#REF!</definedName>
    <definedName name="G_77" localSheetId="10">#REF!</definedName>
    <definedName name="G_77" localSheetId="6">#REF!</definedName>
    <definedName name="G_77">#REF!</definedName>
    <definedName name="G_78" localSheetId="3">#REF!</definedName>
    <definedName name="G_78" localSheetId="10">#REF!</definedName>
    <definedName name="G_78" localSheetId="6">#REF!</definedName>
    <definedName name="G_78">#REF!</definedName>
    <definedName name="G_81" localSheetId="3">#REF!</definedName>
    <definedName name="G_81" localSheetId="10">#REF!</definedName>
    <definedName name="G_81" localSheetId="6">#REF!</definedName>
    <definedName name="G_81">#REF!</definedName>
    <definedName name="G_83" localSheetId="3">#REF!</definedName>
    <definedName name="G_83" localSheetId="10">#REF!</definedName>
    <definedName name="G_83" localSheetId="6">#REF!</definedName>
    <definedName name="G_83">#REF!</definedName>
    <definedName name="G_85" localSheetId="3">#REF!</definedName>
    <definedName name="G_85" localSheetId="10">#REF!</definedName>
    <definedName name="G_85" localSheetId="6">#REF!</definedName>
    <definedName name="G_85">#REF!</definedName>
    <definedName name="G_87" localSheetId="3">#REF!</definedName>
    <definedName name="G_87" localSheetId="10">#REF!</definedName>
    <definedName name="G_87" localSheetId="6">#REF!</definedName>
    <definedName name="G_87">#REF!</definedName>
    <definedName name="G_90" localSheetId="3">#REF!</definedName>
    <definedName name="G_90" localSheetId="10">#REF!</definedName>
    <definedName name="G_90" localSheetId="6">#REF!</definedName>
    <definedName name="G_90">#REF!</definedName>
    <definedName name="G_91" localSheetId="3">#REF!</definedName>
    <definedName name="G_91" localSheetId="10">#REF!</definedName>
    <definedName name="G_91" localSheetId="6">#REF!</definedName>
    <definedName name="G_91">#REF!</definedName>
    <definedName name="G_92" localSheetId="3">#REF!</definedName>
    <definedName name="G_92" localSheetId="10">#REF!</definedName>
    <definedName name="G_92" localSheetId="6">#REF!</definedName>
    <definedName name="G_92">#REF!</definedName>
    <definedName name="G_94" localSheetId="3">#REF!</definedName>
    <definedName name="G_94" localSheetId="10">#REF!</definedName>
    <definedName name="G_94" localSheetId="6">#REF!</definedName>
    <definedName name="G_94">#REF!</definedName>
    <definedName name="G_95" localSheetId="3">#REF!</definedName>
    <definedName name="G_95" localSheetId="10">#REF!</definedName>
    <definedName name="G_95" localSheetId="6">#REF!</definedName>
    <definedName name="G_95">#REF!</definedName>
    <definedName name="G_96" localSheetId="3">#REF!</definedName>
    <definedName name="G_96" localSheetId="10">#REF!</definedName>
    <definedName name="G_96" localSheetId="6">#REF!</definedName>
    <definedName name="G_96">#REF!</definedName>
    <definedName name="galo" localSheetId="16" hidden="1">{#N/A,#N/A,FALSE,"GERAL";#N/A,#N/A,FALSE,"012-96";#N/A,#N/A,FALSE,"018-96";#N/A,#N/A,FALSE,"027-96";#N/A,#N/A,FALSE,"059-96";#N/A,#N/A,FALSE,"076-96";#N/A,#N/A,FALSE,"019-97";#N/A,#N/A,FALSE,"021-97";#N/A,#N/A,FALSE,"022-97";#N/A,#N/A,FALSE,"028-97"}</definedName>
    <definedName name="galo" localSheetId="3" hidden="1">{#N/A,#N/A,FALSE,"GERAL";#N/A,#N/A,FALSE,"012-96";#N/A,#N/A,FALSE,"018-96";#N/A,#N/A,FALSE,"027-96";#N/A,#N/A,FALSE,"059-96";#N/A,#N/A,FALSE,"076-96";#N/A,#N/A,FALSE,"019-97";#N/A,#N/A,FALSE,"021-97";#N/A,#N/A,FALSE,"022-97";#N/A,#N/A,FALSE,"028-97"}</definedName>
    <definedName name="galo" localSheetId="21" hidden="1">{#N/A,#N/A,FALSE,"GERAL";#N/A,#N/A,FALSE,"012-96";#N/A,#N/A,FALSE,"018-96";#N/A,#N/A,FALSE,"027-96";#N/A,#N/A,FALSE,"059-96";#N/A,#N/A,FALSE,"076-96";#N/A,#N/A,FALSE,"019-97";#N/A,#N/A,FALSE,"021-97";#N/A,#N/A,FALSE,"022-97";#N/A,#N/A,FALSE,"028-97"}</definedName>
    <definedName name="galo" localSheetId="20" hidden="1">{#N/A,#N/A,FALSE,"GERAL";#N/A,#N/A,FALSE,"012-96";#N/A,#N/A,FALSE,"018-96";#N/A,#N/A,FALSE,"027-96";#N/A,#N/A,FALSE,"059-96";#N/A,#N/A,FALSE,"076-96";#N/A,#N/A,FALSE,"019-97";#N/A,#N/A,FALSE,"021-97";#N/A,#N/A,FALSE,"022-97";#N/A,#N/A,FALSE,"028-97"}</definedName>
    <definedName name="galo" localSheetId="5" hidden="1">{#N/A,#N/A,FALSE,"GERAL";#N/A,#N/A,FALSE,"012-96";#N/A,#N/A,FALSE,"018-96";#N/A,#N/A,FALSE,"027-96";#N/A,#N/A,FALSE,"059-96";#N/A,#N/A,FALSE,"076-96";#N/A,#N/A,FALSE,"019-97";#N/A,#N/A,FALSE,"021-97";#N/A,#N/A,FALSE,"022-97";#N/A,#N/A,FALSE,"028-97"}</definedName>
    <definedName name="galo" localSheetId="13" hidden="1">{#N/A,#N/A,FALSE,"GERAL";#N/A,#N/A,FALSE,"012-96";#N/A,#N/A,FALSE,"018-96";#N/A,#N/A,FALSE,"027-96";#N/A,#N/A,FALSE,"059-96";#N/A,#N/A,FALSE,"076-96";#N/A,#N/A,FALSE,"019-97";#N/A,#N/A,FALSE,"021-97";#N/A,#N/A,FALSE,"022-97";#N/A,#N/A,FALSE,"028-97"}</definedName>
    <definedName name="galo" localSheetId="10" hidden="1">{#N/A,#N/A,FALSE,"GERAL";#N/A,#N/A,FALSE,"012-96";#N/A,#N/A,FALSE,"018-96";#N/A,#N/A,FALSE,"027-96";#N/A,#N/A,FALSE,"059-96";#N/A,#N/A,FALSE,"076-96";#N/A,#N/A,FALSE,"019-97";#N/A,#N/A,FALSE,"021-97";#N/A,#N/A,FALSE,"022-97";#N/A,#N/A,FALSE,"028-97"}</definedName>
    <definedName name="galo" localSheetId="7" hidden="1">{#N/A,#N/A,FALSE,"GERAL";#N/A,#N/A,FALSE,"012-96";#N/A,#N/A,FALSE,"018-96";#N/A,#N/A,FALSE,"027-96";#N/A,#N/A,FALSE,"059-96";#N/A,#N/A,FALSE,"076-96";#N/A,#N/A,FALSE,"019-97";#N/A,#N/A,FALSE,"021-97";#N/A,#N/A,FALSE,"022-97";#N/A,#N/A,FALSE,"028-97"}</definedName>
    <definedName name="galo" localSheetId="28" hidden="1">{#N/A,#N/A,FALSE,"GERAL";#N/A,#N/A,FALSE,"012-96";#N/A,#N/A,FALSE,"018-96";#N/A,#N/A,FALSE,"027-96";#N/A,#N/A,FALSE,"059-96";#N/A,#N/A,FALSE,"076-96";#N/A,#N/A,FALSE,"019-97";#N/A,#N/A,FALSE,"021-97";#N/A,#N/A,FALSE,"022-97";#N/A,#N/A,FALSE,"028-97"}</definedName>
    <definedName name="galo" localSheetId="6" hidden="1">{#N/A,#N/A,FALSE,"GERAL";#N/A,#N/A,FALSE,"012-96";#N/A,#N/A,FALSE,"018-96";#N/A,#N/A,FALSE,"027-96";#N/A,#N/A,FALSE,"059-96";#N/A,#N/A,FALSE,"076-96";#N/A,#N/A,FALSE,"019-97";#N/A,#N/A,FALSE,"021-97";#N/A,#N/A,FALSE,"022-97";#N/A,#N/A,FALSE,"028-97"}</definedName>
    <definedName name="galo" localSheetId="0" hidden="1">{#N/A,#N/A,FALSE,"GERAL";#N/A,#N/A,FALSE,"012-96";#N/A,#N/A,FALSE,"018-96";#N/A,#N/A,FALSE,"027-96";#N/A,#N/A,FALSE,"059-96";#N/A,#N/A,FALSE,"076-96";#N/A,#N/A,FALSE,"019-97";#N/A,#N/A,FALSE,"021-97";#N/A,#N/A,FALSE,"022-97";#N/A,#N/A,FALSE,"028-97"}</definedName>
    <definedName name="galo" localSheetId="14" hidden="1">{#N/A,#N/A,FALSE,"GERAL";#N/A,#N/A,FALSE,"012-96";#N/A,#N/A,FALSE,"018-96";#N/A,#N/A,FALSE,"027-96";#N/A,#N/A,FALSE,"059-96";#N/A,#N/A,FALSE,"076-96";#N/A,#N/A,FALSE,"019-97";#N/A,#N/A,FALSE,"021-97";#N/A,#N/A,FALSE,"022-97";#N/A,#N/A,FALSE,"028-97"}</definedName>
    <definedName name="galo" localSheetId="22" hidden="1">{#N/A,#N/A,FALSE,"GERAL";#N/A,#N/A,FALSE,"012-96";#N/A,#N/A,FALSE,"018-96";#N/A,#N/A,FALSE,"027-96";#N/A,#N/A,FALSE,"059-96";#N/A,#N/A,FALSE,"076-96";#N/A,#N/A,FALSE,"019-97";#N/A,#N/A,FALSE,"021-97";#N/A,#N/A,FALSE,"022-97";#N/A,#N/A,FALSE,"028-97"}</definedName>
    <definedName name="galo" hidden="1">{#N/A,#N/A,FALSE,"GERAL";#N/A,#N/A,FALSE,"012-96";#N/A,#N/A,FALSE,"018-96";#N/A,#N/A,FALSE,"027-96";#N/A,#N/A,FALSE,"059-96";#N/A,#N/A,FALSE,"076-96";#N/A,#N/A,FALSE,"019-97";#N/A,#N/A,FALSE,"021-97";#N/A,#N/A,FALSE,"022-97";#N/A,#N/A,FALSE,"028-97"}</definedName>
    <definedName name="GARAGEM" localSheetId="3">#REF!</definedName>
    <definedName name="GARAGEM" localSheetId="10">#REF!</definedName>
    <definedName name="GARAGEM" localSheetId="6">#REF!</definedName>
    <definedName name="GARAGEM">#REF!</definedName>
    <definedName name="garcia" localSheetId="3">#REF!</definedName>
    <definedName name="garcia" localSheetId="10">#REF!</definedName>
    <definedName name="garcia" localSheetId="6">#REF!</definedName>
    <definedName name="garcia">#REF!</definedName>
    <definedName name="GASTOS_JULHO" localSheetId="3">#REF!</definedName>
    <definedName name="GASTOS_JULHO" localSheetId="10">#REF!</definedName>
    <definedName name="GASTOS_JULHO" localSheetId="6">#REF!</definedName>
    <definedName name="GASTOS_JULHO">#REF!</definedName>
    <definedName name="gbdjkvhgd" localSheetId="16" hidden="1">{#N/A,#N/A,FALSE,"Plan1";#N/A,#N/A,FALSE,"Plan2"}</definedName>
    <definedName name="gbdjkvhgd" localSheetId="3" hidden="1">{#N/A,#N/A,FALSE,"Plan1";#N/A,#N/A,FALSE,"Plan2"}</definedName>
    <definedName name="gbdjkvhgd" localSheetId="21" hidden="1">{#N/A,#N/A,FALSE,"Plan1";#N/A,#N/A,FALSE,"Plan2"}</definedName>
    <definedName name="gbdjkvhgd" localSheetId="20" hidden="1">{#N/A,#N/A,FALSE,"Plan1";#N/A,#N/A,FALSE,"Plan2"}</definedName>
    <definedName name="gbdjkvhgd" localSheetId="5" hidden="1">{#N/A,#N/A,FALSE,"Plan1";#N/A,#N/A,FALSE,"Plan2"}</definedName>
    <definedName name="gbdjkvhgd" localSheetId="13" hidden="1">{#N/A,#N/A,FALSE,"Plan1";#N/A,#N/A,FALSE,"Plan2"}</definedName>
    <definedName name="gbdjkvhgd" localSheetId="10" hidden="1">{#N/A,#N/A,FALSE,"Plan1";#N/A,#N/A,FALSE,"Plan2"}</definedName>
    <definedName name="gbdjkvhgd" localSheetId="7" hidden="1">{#N/A,#N/A,FALSE,"Plan1";#N/A,#N/A,FALSE,"Plan2"}</definedName>
    <definedName name="gbdjkvhgd" localSheetId="28" hidden="1">{#N/A,#N/A,FALSE,"Plan1";#N/A,#N/A,FALSE,"Plan2"}</definedName>
    <definedName name="gbdjkvhgd" localSheetId="6" hidden="1">{#N/A,#N/A,FALSE,"Plan1";#N/A,#N/A,FALSE,"Plan2"}</definedName>
    <definedName name="gbdjkvhgd" localSheetId="0" hidden="1">{#N/A,#N/A,FALSE,"Plan1";#N/A,#N/A,FALSE,"Plan2"}</definedName>
    <definedName name="gbdjkvhgd" localSheetId="14" hidden="1">{#N/A,#N/A,FALSE,"Plan1";#N/A,#N/A,FALSE,"Plan2"}</definedName>
    <definedName name="gbdjkvhgd" localSheetId="22" hidden="1">{#N/A,#N/A,FALSE,"Plan1";#N/A,#N/A,FALSE,"Plan2"}</definedName>
    <definedName name="gbdjkvhgd" hidden="1">{#N/A,#N/A,FALSE,"Plan1";#N/A,#N/A,FALSE,"Plan2"}</definedName>
    <definedName name="gbdsjgsjfdgj" localSheetId="16" hidden="1">{#N/A,#N/A,FALSE,"Plan1";#N/A,#N/A,FALSE,"Plan2"}</definedName>
    <definedName name="gbdsjgsjfdgj" localSheetId="3" hidden="1">{#N/A,#N/A,FALSE,"Plan1";#N/A,#N/A,FALSE,"Plan2"}</definedName>
    <definedName name="gbdsjgsjfdgj" localSheetId="21" hidden="1">{#N/A,#N/A,FALSE,"Plan1";#N/A,#N/A,FALSE,"Plan2"}</definedName>
    <definedName name="gbdsjgsjfdgj" localSheetId="20" hidden="1">{#N/A,#N/A,FALSE,"Plan1";#N/A,#N/A,FALSE,"Plan2"}</definedName>
    <definedName name="gbdsjgsjfdgj" localSheetId="5" hidden="1">{#N/A,#N/A,FALSE,"Plan1";#N/A,#N/A,FALSE,"Plan2"}</definedName>
    <definedName name="gbdsjgsjfdgj" localSheetId="13" hidden="1">{#N/A,#N/A,FALSE,"Plan1";#N/A,#N/A,FALSE,"Plan2"}</definedName>
    <definedName name="gbdsjgsjfdgj" localSheetId="10" hidden="1">{#N/A,#N/A,FALSE,"Plan1";#N/A,#N/A,FALSE,"Plan2"}</definedName>
    <definedName name="gbdsjgsjfdgj" localSheetId="7" hidden="1">{#N/A,#N/A,FALSE,"Plan1";#N/A,#N/A,FALSE,"Plan2"}</definedName>
    <definedName name="gbdsjgsjfdgj" localSheetId="28" hidden="1">{#N/A,#N/A,FALSE,"Plan1";#N/A,#N/A,FALSE,"Plan2"}</definedName>
    <definedName name="gbdsjgsjfdgj" localSheetId="6" hidden="1">{#N/A,#N/A,FALSE,"Plan1";#N/A,#N/A,FALSE,"Plan2"}</definedName>
    <definedName name="gbdsjgsjfdgj" localSheetId="0" hidden="1">{#N/A,#N/A,FALSE,"Plan1";#N/A,#N/A,FALSE,"Plan2"}</definedName>
    <definedName name="gbdsjgsjfdgj" localSheetId="14" hidden="1">{#N/A,#N/A,FALSE,"Plan1";#N/A,#N/A,FALSE,"Plan2"}</definedName>
    <definedName name="gbdsjgsjfdgj" localSheetId="22" hidden="1">{#N/A,#N/A,FALSE,"Plan1";#N/A,#N/A,FALSE,"Plan2"}</definedName>
    <definedName name="gbdsjgsjfdgj" hidden="1">{#N/A,#N/A,FALSE,"Plan1";#N/A,#N/A,FALSE,"Plan2"}</definedName>
    <definedName name="gdfdhgfjgj" localSheetId="16" hidden="1">{#N/A,#N/A,FALSE,"Plan1";#N/A,#N/A,FALSE,"Plan2"}</definedName>
    <definedName name="gdfdhgfjgj" localSheetId="3" hidden="1">{#N/A,#N/A,FALSE,"Plan1";#N/A,#N/A,FALSE,"Plan2"}</definedName>
    <definedName name="gdfdhgfjgj" localSheetId="21" hidden="1">{#N/A,#N/A,FALSE,"Plan1";#N/A,#N/A,FALSE,"Plan2"}</definedName>
    <definedName name="gdfdhgfjgj" localSheetId="20" hidden="1">{#N/A,#N/A,FALSE,"Plan1";#N/A,#N/A,FALSE,"Plan2"}</definedName>
    <definedName name="gdfdhgfjgj" localSheetId="5" hidden="1">{#N/A,#N/A,FALSE,"Plan1";#N/A,#N/A,FALSE,"Plan2"}</definedName>
    <definedName name="gdfdhgfjgj" localSheetId="13" hidden="1">{#N/A,#N/A,FALSE,"Plan1";#N/A,#N/A,FALSE,"Plan2"}</definedName>
    <definedName name="gdfdhgfjgj" localSheetId="10" hidden="1">{#N/A,#N/A,FALSE,"Plan1";#N/A,#N/A,FALSE,"Plan2"}</definedName>
    <definedName name="gdfdhgfjgj" localSheetId="7" hidden="1">{#N/A,#N/A,FALSE,"Plan1";#N/A,#N/A,FALSE,"Plan2"}</definedName>
    <definedName name="gdfdhgfjgj" localSheetId="28" hidden="1">{#N/A,#N/A,FALSE,"Plan1";#N/A,#N/A,FALSE,"Plan2"}</definedName>
    <definedName name="gdfdhgfjgj" localSheetId="6" hidden="1">{#N/A,#N/A,FALSE,"Plan1";#N/A,#N/A,FALSE,"Plan2"}</definedName>
    <definedName name="gdfdhgfjgj" localSheetId="0" hidden="1">{#N/A,#N/A,FALSE,"Plan1";#N/A,#N/A,FALSE,"Plan2"}</definedName>
    <definedName name="gdfdhgfjgj" localSheetId="14" hidden="1">{#N/A,#N/A,FALSE,"Plan1";#N/A,#N/A,FALSE,"Plan2"}</definedName>
    <definedName name="gdfdhgfjgj" localSheetId="22" hidden="1">{#N/A,#N/A,FALSE,"Plan1";#N/A,#N/A,FALSE,"Plan2"}</definedName>
    <definedName name="gdfdhgfjgj" hidden="1">{#N/A,#N/A,FALSE,"Plan1";#N/A,#N/A,FALSE,"Plan2"}</definedName>
    <definedName name="gdfgdstggt" localSheetId="16" hidden="1">{#N/A,#N/A,FALSE,"Plan1";#N/A,#N/A,FALSE,"Plan2"}</definedName>
    <definedName name="gdfgdstggt" localSheetId="3" hidden="1">{#N/A,#N/A,FALSE,"Plan1";#N/A,#N/A,FALSE,"Plan2"}</definedName>
    <definedName name="gdfgdstggt" localSheetId="21" hidden="1">{#N/A,#N/A,FALSE,"Plan1";#N/A,#N/A,FALSE,"Plan2"}</definedName>
    <definedName name="gdfgdstggt" localSheetId="20" hidden="1">{#N/A,#N/A,FALSE,"Plan1";#N/A,#N/A,FALSE,"Plan2"}</definedName>
    <definedName name="gdfgdstggt" localSheetId="5" hidden="1">{#N/A,#N/A,FALSE,"Plan1";#N/A,#N/A,FALSE,"Plan2"}</definedName>
    <definedName name="gdfgdstggt" localSheetId="13" hidden="1">{#N/A,#N/A,FALSE,"Plan1";#N/A,#N/A,FALSE,"Plan2"}</definedName>
    <definedName name="gdfgdstggt" localSheetId="10" hidden="1">{#N/A,#N/A,FALSE,"Plan1";#N/A,#N/A,FALSE,"Plan2"}</definedName>
    <definedName name="gdfgdstggt" localSheetId="7" hidden="1">{#N/A,#N/A,FALSE,"Plan1";#N/A,#N/A,FALSE,"Plan2"}</definedName>
    <definedName name="gdfgdstggt" localSheetId="28" hidden="1">{#N/A,#N/A,FALSE,"Plan1";#N/A,#N/A,FALSE,"Plan2"}</definedName>
    <definedName name="gdfgdstggt" localSheetId="6" hidden="1">{#N/A,#N/A,FALSE,"Plan1";#N/A,#N/A,FALSE,"Plan2"}</definedName>
    <definedName name="gdfgdstggt" localSheetId="0" hidden="1">{#N/A,#N/A,FALSE,"Plan1";#N/A,#N/A,FALSE,"Plan2"}</definedName>
    <definedName name="gdfgdstggt" localSheetId="14" hidden="1">{#N/A,#N/A,FALSE,"Plan1";#N/A,#N/A,FALSE,"Plan2"}</definedName>
    <definedName name="gdfgdstggt" localSheetId="22" hidden="1">{#N/A,#N/A,FALSE,"Plan1";#N/A,#N/A,FALSE,"Plan2"}</definedName>
    <definedName name="gdfgdstggt" hidden="1">{#N/A,#N/A,FALSE,"Plan1";#N/A,#N/A,FALSE,"Plan2"}</definedName>
    <definedName name="GDFHGRJGFJDRF" localSheetId="16" hidden="1">{"Econ Consolidado",#N/A,FALSE,"Econ Consol";"Fluxo de Caixa",#N/A,FALSE,"Fluxo Caixa";"Investimentos",#N/A,FALSE,"Investimentos"}</definedName>
    <definedName name="GDFHGRJGFJDRF" localSheetId="3" hidden="1">{"Econ Consolidado",#N/A,FALSE,"Econ Consol";"Fluxo de Caixa",#N/A,FALSE,"Fluxo Caixa";"Investimentos",#N/A,FALSE,"Investimentos"}</definedName>
    <definedName name="GDFHGRJGFJDRF" localSheetId="21" hidden="1">{"Econ Consolidado",#N/A,FALSE,"Econ Consol";"Fluxo de Caixa",#N/A,FALSE,"Fluxo Caixa";"Investimentos",#N/A,FALSE,"Investimentos"}</definedName>
    <definedName name="GDFHGRJGFJDRF" localSheetId="20" hidden="1">{"Econ Consolidado",#N/A,FALSE,"Econ Consol";"Fluxo de Caixa",#N/A,FALSE,"Fluxo Caixa";"Investimentos",#N/A,FALSE,"Investimentos"}</definedName>
    <definedName name="GDFHGRJGFJDRF" localSheetId="5" hidden="1">{"Econ Consolidado",#N/A,FALSE,"Econ Consol";"Fluxo de Caixa",#N/A,FALSE,"Fluxo Caixa";"Investimentos",#N/A,FALSE,"Investimentos"}</definedName>
    <definedName name="GDFHGRJGFJDRF" localSheetId="13" hidden="1">{"Econ Consolidado",#N/A,FALSE,"Econ Consol";"Fluxo de Caixa",#N/A,FALSE,"Fluxo Caixa";"Investimentos",#N/A,FALSE,"Investimentos"}</definedName>
    <definedName name="GDFHGRJGFJDRF" localSheetId="10" hidden="1">{"Econ Consolidado",#N/A,FALSE,"Econ Consol";"Fluxo de Caixa",#N/A,FALSE,"Fluxo Caixa";"Investimentos",#N/A,FALSE,"Investimentos"}</definedName>
    <definedName name="GDFHGRJGFJDRF" localSheetId="7" hidden="1">{"Econ Consolidado",#N/A,FALSE,"Econ Consol";"Fluxo de Caixa",#N/A,FALSE,"Fluxo Caixa";"Investimentos",#N/A,FALSE,"Investimentos"}</definedName>
    <definedName name="GDFHGRJGFJDRF" localSheetId="28" hidden="1">{"Econ Consolidado",#N/A,FALSE,"Econ Consol";"Fluxo de Caixa",#N/A,FALSE,"Fluxo Caixa";"Investimentos",#N/A,FALSE,"Investimentos"}</definedName>
    <definedName name="GDFHGRJGFJDRF" localSheetId="6" hidden="1">{"Econ Consolidado",#N/A,FALSE,"Econ Consol";"Fluxo de Caixa",#N/A,FALSE,"Fluxo Caixa";"Investimentos",#N/A,FALSE,"Investimentos"}</definedName>
    <definedName name="GDFHGRJGFJDRF" localSheetId="0" hidden="1">{"Econ Consolidado",#N/A,FALSE,"Econ Consol";"Fluxo de Caixa",#N/A,FALSE,"Fluxo Caixa";"Investimentos",#N/A,FALSE,"Investimentos"}</definedName>
    <definedName name="GDFHGRJGFJDRF" localSheetId="14" hidden="1">{"Econ Consolidado",#N/A,FALSE,"Econ Consol";"Fluxo de Caixa",#N/A,FALSE,"Fluxo Caixa";"Investimentos",#N/A,FALSE,"Investimentos"}</definedName>
    <definedName name="GDFHGRJGFJDRF" localSheetId="22" hidden="1">{"Econ Consolidado",#N/A,FALSE,"Econ Consol";"Fluxo de Caixa",#N/A,FALSE,"Fluxo Caixa";"Investimentos",#N/A,FALSE,"Investimentos"}</definedName>
    <definedName name="GDFHGRJGFJDRF" hidden="1">{"Econ Consolidado",#N/A,FALSE,"Econ Consol";"Fluxo de Caixa",#N/A,FALSE,"Fluxo Caixa";"Investimentos",#N/A,FALSE,"Investimentos"}</definedName>
    <definedName name="gdfigfhuyuy" localSheetId="16" hidden="1">{#N/A,#N/A,FALSE,"Plan1";#N/A,#N/A,FALSE,"Plan2"}</definedName>
    <definedName name="gdfigfhuyuy" localSheetId="3" hidden="1">{#N/A,#N/A,FALSE,"Plan1";#N/A,#N/A,FALSE,"Plan2"}</definedName>
    <definedName name="gdfigfhuyuy" localSheetId="21" hidden="1">{#N/A,#N/A,FALSE,"Plan1";#N/A,#N/A,FALSE,"Plan2"}</definedName>
    <definedName name="gdfigfhuyuy" localSheetId="20" hidden="1">{#N/A,#N/A,FALSE,"Plan1";#N/A,#N/A,FALSE,"Plan2"}</definedName>
    <definedName name="gdfigfhuyuy" localSheetId="5" hidden="1">{#N/A,#N/A,FALSE,"Plan1";#N/A,#N/A,FALSE,"Plan2"}</definedName>
    <definedName name="gdfigfhuyuy" localSheetId="13" hidden="1">{#N/A,#N/A,FALSE,"Plan1";#N/A,#N/A,FALSE,"Plan2"}</definedName>
    <definedName name="gdfigfhuyuy" localSheetId="10" hidden="1">{#N/A,#N/A,FALSE,"Plan1";#N/A,#N/A,FALSE,"Plan2"}</definedName>
    <definedName name="gdfigfhuyuy" localSheetId="7" hidden="1">{#N/A,#N/A,FALSE,"Plan1";#N/A,#N/A,FALSE,"Plan2"}</definedName>
    <definedName name="gdfigfhuyuy" localSheetId="28" hidden="1">{#N/A,#N/A,FALSE,"Plan1";#N/A,#N/A,FALSE,"Plan2"}</definedName>
    <definedName name="gdfigfhuyuy" localSheetId="6" hidden="1">{#N/A,#N/A,FALSE,"Plan1";#N/A,#N/A,FALSE,"Plan2"}</definedName>
    <definedName name="gdfigfhuyuy" localSheetId="0" hidden="1">{#N/A,#N/A,FALSE,"Plan1";#N/A,#N/A,FALSE,"Plan2"}</definedName>
    <definedName name="gdfigfhuyuy" localSheetId="14" hidden="1">{#N/A,#N/A,FALSE,"Plan1";#N/A,#N/A,FALSE,"Plan2"}</definedName>
    <definedName name="gdfigfhuyuy" localSheetId="22" hidden="1">{#N/A,#N/A,FALSE,"Plan1";#N/A,#N/A,FALSE,"Plan2"}</definedName>
    <definedName name="gdfigfhuyuy" hidden="1">{#N/A,#N/A,FALSE,"Plan1";#N/A,#N/A,FALSE,"Plan2"}</definedName>
    <definedName name="gdfsgfew" localSheetId="16" hidden="1">{#N/A,#N/A,FALSE,"Plan1";#N/A,#N/A,FALSE,"Plan2"}</definedName>
    <definedName name="gdfsgfew" localSheetId="3" hidden="1">{#N/A,#N/A,FALSE,"Plan1";#N/A,#N/A,FALSE,"Plan2"}</definedName>
    <definedName name="gdfsgfew" localSheetId="21" hidden="1">{#N/A,#N/A,FALSE,"Plan1";#N/A,#N/A,FALSE,"Plan2"}</definedName>
    <definedName name="gdfsgfew" localSheetId="20" hidden="1">{#N/A,#N/A,FALSE,"Plan1";#N/A,#N/A,FALSE,"Plan2"}</definedName>
    <definedName name="gdfsgfew" localSheetId="5" hidden="1">{#N/A,#N/A,FALSE,"Plan1";#N/A,#N/A,FALSE,"Plan2"}</definedName>
    <definedName name="gdfsgfew" localSheetId="13" hidden="1">{#N/A,#N/A,FALSE,"Plan1";#N/A,#N/A,FALSE,"Plan2"}</definedName>
    <definedName name="gdfsgfew" localSheetId="10" hidden="1">{#N/A,#N/A,FALSE,"Plan1";#N/A,#N/A,FALSE,"Plan2"}</definedName>
    <definedName name="gdfsgfew" localSheetId="7" hidden="1">{#N/A,#N/A,FALSE,"Plan1";#N/A,#N/A,FALSE,"Plan2"}</definedName>
    <definedName name="gdfsgfew" localSheetId="28" hidden="1">{#N/A,#N/A,FALSE,"Plan1";#N/A,#N/A,FALSE,"Plan2"}</definedName>
    <definedName name="gdfsgfew" localSheetId="6" hidden="1">{#N/A,#N/A,FALSE,"Plan1";#N/A,#N/A,FALSE,"Plan2"}</definedName>
    <definedName name="gdfsgfew" localSheetId="0" hidden="1">{#N/A,#N/A,FALSE,"Plan1";#N/A,#N/A,FALSE,"Plan2"}</definedName>
    <definedName name="gdfsgfew" localSheetId="14" hidden="1">{#N/A,#N/A,FALSE,"Plan1";#N/A,#N/A,FALSE,"Plan2"}</definedName>
    <definedName name="gdfsgfew" localSheetId="22" hidden="1">{#N/A,#N/A,FALSE,"Plan1";#N/A,#N/A,FALSE,"Plan2"}</definedName>
    <definedName name="gdfsgfew" hidden="1">{#N/A,#N/A,FALSE,"Plan1";#N/A,#N/A,FALSE,"Plan2"}</definedName>
    <definedName name="gdhfgdhfgf" localSheetId="16" hidden="1">{#N/A,#N/A,FALSE,"Plan1";#N/A,#N/A,FALSE,"Plan2"}</definedName>
    <definedName name="gdhfgdhfgf" localSheetId="3" hidden="1">{#N/A,#N/A,FALSE,"Plan1";#N/A,#N/A,FALSE,"Plan2"}</definedName>
    <definedName name="gdhfgdhfgf" localSheetId="21" hidden="1">{#N/A,#N/A,FALSE,"Plan1";#N/A,#N/A,FALSE,"Plan2"}</definedName>
    <definedName name="gdhfgdhfgf" localSheetId="20" hidden="1">{#N/A,#N/A,FALSE,"Plan1";#N/A,#N/A,FALSE,"Plan2"}</definedName>
    <definedName name="gdhfgdhfgf" localSheetId="5" hidden="1">{#N/A,#N/A,FALSE,"Plan1";#N/A,#N/A,FALSE,"Plan2"}</definedName>
    <definedName name="gdhfgdhfgf" localSheetId="13" hidden="1">{#N/A,#N/A,FALSE,"Plan1";#N/A,#N/A,FALSE,"Plan2"}</definedName>
    <definedName name="gdhfgdhfgf" localSheetId="10" hidden="1">{#N/A,#N/A,FALSE,"Plan1";#N/A,#N/A,FALSE,"Plan2"}</definedName>
    <definedName name="gdhfgdhfgf" localSheetId="7" hidden="1">{#N/A,#N/A,FALSE,"Plan1";#N/A,#N/A,FALSE,"Plan2"}</definedName>
    <definedName name="gdhfgdhfgf" localSheetId="28" hidden="1">{#N/A,#N/A,FALSE,"Plan1";#N/A,#N/A,FALSE,"Plan2"}</definedName>
    <definedName name="gdhfgdhfgf" localSheetId="6" hidden="1">{#N/A,#N/A,FALSE,"Plan1";#N/A,#N/A,FALSE,"Plan2"}</definedName>
    <definedName name="gdhfgdhfgf" localSheetId="0" hidden="1">{#N/A,#N/A,FALSE,"Plan1";#N/A,#N/A,FALSE,"Plan2"}</definedName>
    <definedName name="gdhfgdhfgf" localSheetId="14" hidden="1">{#N/A,#N/A,FALSE,"Plan1";#N/A,#N/A,FALSE,"Plan2"}</definedName>
    <definedName name="gdhfgdhfgf" localSheetId="22" hidden="1">{#N/A,#N/A,FALSE,"Plan1";#N/A,#N/A,FALSE,"Plan2"}</definedName>
    <definedName name="gdhfgdhfgf" hidden="1">{#N/A,#N/A,FALSE,"Plan1";#N/A,#N/A,FALSE,"Plan2"}</definedName>
    <definedName name="gdsfhefrwrw" localSheetId="16" hidden="1">{#N/A,#N/A,FALSE,"Plan1";#N/A,#N/A,FALSE,"Plan2"}</definedName>
    <definedName name="gdsfhefrwrw" localSheetId="3" hidden="1">{#N/A,#N/A,FALSE,"Plan1";#N/A,#N/A,FALSE,"Plan2"}</definedName>
    <definedName name="gdsfhefrwrw" localSheetId="21" hidden="1">{#N/A,#N/A,FALSE,"Plan1";#N/A,#N/A,FALSE,"Plan2"}</definedName>
    <definedName name="gdsfhefrwrw" localSheetId="20" hidden="1">{#N/A,#N/A,FALSE,"Plan1";#N/A,#N/A,FALSE,"Plan2"}</definedName>
    <definedName name="gdsfhefrwrw" localSheetId="5" hidden="1">{#N/A,#N/A,FALSE,"Plan1";#N/A,#N/A,FALSE,"Plan2"}</definedName>
    <definedName name="gdsfhefrwrw" localSheetId="13" hidden="1">{#N/A,#N/A,FALSE,"Plan1";#N/A,#N/A,FALSE,"Plan2"}</definedName>
    <definedName name="gdsfhefrwrw" localSheetId="10" hidden="1">{#N/A,#N/A,FALSE,"Plan1";#N/A,#N/A,FALSE,"Plan2"}</definedName>
    <definedName name="gdsfhefrwrw" localSheetId="7" hidden="1">{#N/A,#N/A,FALSE,"Plan1";#N/A,#N/A,FALSE,"Plan2"}</definedName>
    <definedName name="gdsfhefrwrw" localSheetId="28" hidden="1">{#N/A,#N/A,FALSE,"Plan1";#N/A,#N/A,FALSE,"Plan2"}</definedName>
    <definedName name="gdsfhefrwrw" localSheetId="6" hidden="1">{#N/A,#N/A,FALSE,"Plan1";#N/A,#N/A,FALSE,"Plan2"}</definedName>
    <definedName name="gdsfhefrwrw" localSheetId="0" hidden="1">{#N/A,#N/A,FALSE,"Plan1";#N/A,#N/A,FALSE,"Plan2"}</definedName>
    <definedName name="gdsfhefrwrw" localSheetId="14" hidden="1">{#N/A,#N/A,FALSE,"Plan1";#N/A,#N/A,FALSE,"Plan2"}</definedName>
    <definedName name="gdsfhefrwrw" localSheetId="22" hidden="1">{#N/A,#N/A,FALSE,"Plan1";#N/A,#N/A,FALSE,"Plan2"}</definedName>
    <definedName name="gdsfhefrwrw" hidden="1">{#N/A,#N/A,FALSE,"Plan1";#N/A,#N/A,FALSE,"Plan2"}</definedName>
    <definedName name="GER_TECNICO" localSheetId="3">#REF!</definedName>
    <definedName name="GER_TECNICO" localSheetId="10">#REF!</definedName>
    <definedName name="GER_TECNICO" localSheetId="6">#REF!</definedName>
    <definedName name="GER_TECNICO">#REF!</definedName>
    <definedName name="Gerentes" localSheetId="3">#REF!</definedName>
    <definedName name="Gerentes" localSheetId="10">#REF!</definedName>
    <definedName name="Gerentes" localSheetId="6">#REF!</definedName>
    <definedName name="Gerentes">#REF!</definedName>
    <definedName name="geshrjhed" localSheetId="16" hidden="1">{#N/A,#N/A,FALSE,"Plan1";#N/A,#N/A,FALSE,"Plan2"}</definedName>
    <definedName name="geshrjhed" localSheetId="3" hidden="1">{#N/A,#N/A,FALSE,"Plan1";#N/A,#N/A,FALSE,"Plan2"}</definedName>
    <definedName name="geshrjhed" localSheetId="21" hidden="1">{#N/A,#N/A,FALSE,"Plan1";#N/A,#N/A,FALSE,"Plan2"}</definedName>
    <definedName name="geshrjhed" localSheetId="20" hidden="1">{#N/A,#N/A,FALSE,"Plan1";#N/A,#N/A,FALSE,"Plan2"}</definedName>
    <definedName name="geshrjhed" localSheetId="5" hidden="1">{#N/A,#N/A,FALSE,"Plan1";#N/A,#N/A,FALSE,"Plan2"}</definedName>
    <definedName name="geshrjhed" localSheetId="13" hidden="1">{#N/A,#N/A,FALSE,"Plan1";#N/A,#N/A,FALSE,"Plan2"}</definedName>
    <definedName name="geshrjhed" localSheetId="10" hidden="1">{#N/A,#N/A,FALSE,"Plan1";#N/A,#N/A,FALSE,"Plan2"}</definedName>
    <definedName name="geshrjhed" localSheetId="7" hidden="1">{#N/A,#N/A,FALSE,"Plan1";#N/A,#N/A,FALSE,"Plan2"}</definedName>
    <definedName name="geshrjhed" localSheetId="28" hidden="1">{#N/A,#N/A,FALSE,"Plan1";#N/A,#N/A,FALSE,"Plan2"}</definedName>
    <definedName name="geshrjhed" localSheetId="6" hidden="1">{#N/A,#N/A,FALSE,"Plan1";#N/A,#N/A,FALSE,"Plan2"}</definedName>
    <definedName name="geshrjhed" localSheetId="0" hidden="1">{#N/A,#N/A,FALSE,"Plan1";#N/A,#N/A,FALSE,"Plan2"}</definedName>
    <definedName name="geshrjhed" localSheetId="14" hidden="1">{#N/A,#N/A,FALSE,"Plan1";#N/A,#N/A,FALSE,"Plan2"}</definedName>
    <definedName name="geshrjhed" localSheetId="22" hidden="1">{#N/A,#N/A,FALSE,"Plan1";#N/A,#N/A,FALSE,"Plan2"}</definedName>
    <definedName name="geshrjhed" hidden="1">{#N/A,#N/A,FALSE,"Plan1";#N/A,#N/A,FALSE,"Plan2"}</definedName>
    <definedName name="gestao" localSheetId="16" hidden="1">OFFSET(INDEX(#REF!,MATCH(#REF!,#REF!,0)),1,0,COUNTA(#REF!)-1)</definedName>
    <definedName name="gestao" localSheetId="3" hidden="1">OFFSET(INDEX(#REF!,MATCH(#REF!,#REF!,0)),1,0,COUNTA(#REF!)-1)</definedName>
    <definedName name="gestao" localSheetId="21" hidden="1">OFFSET(INDEX(#REF!,MATCH(#REF!,#REF!,0)),1,0,COUNTA(#REF!)-1)</definedName>
    <definedName name="gestao" localSheetId="5" hidden="1">OFFSET(INDEX(#REF!,MATCH(#REF!,#REF!,0)),1,0,COUNTA(#REF!)-1)</definedName>
    <definedName name="gestao" localSheetId="10" hidden="1">OFFSET(INDEX(#REF!,MATCH(#REF!,#REF!,0)),1,0,COUNTA(#REF!)-1)</definedName>
    <definedName name="gestao" localSheetId="6" hidden="1">OFFSET(INDEX(#REF!,MATCH(#REF!,#REF!,0)),1,0,COUNTA(#REF!)-1)</definedName>
    <definedName name="gestao" localSheetId="0" hidden="1">OFFSET(INDEX(#REF!,MATCH(#REF!,#REF!,0)),1,0,COUNTA(#REF!)-1)</definedName>
    <definedName name="gestao" hidden="1">OFFSET(INDEX(#REF!,MATCH(#REF!,#REF!,0)),1,0,COUNTA(#REF!)-1)</definedName>
    <definedName name="gfdcgnkf" localSheetId="16" hidden="1">{#N/A,#N/A,FALSE,"Plan1";#N/A,#N/A,FALSE,"Plan2"}</definedName>
    <definedName name="gfdcgnkf" localSheetId="3" hidden="1">{#N/A,#N/A,FALSE,"Plan1";#N/A,#N/A,FALSE,"Plan2"}</definedName>
    <definedName name="gfdcgnkf" localSheetId="21" hidden="1">{#N/A,#N/A,FALSE,"Plan1";#N/A,#N/A,FALSE,"Plan2"}</definedName>
    <definedName name="gfdcgnkf" localSheetId="20" hidden="1">{#N/A,#N/A,FALSE,"Plan1";#N/A,#N/A,FALSE,"Plan2"}</definedName>
    <definedName name="gfdcgnkf" localSheetId="5" hidden="1">{#N/A,#N/A,FALSE,"Plan1";#N/A,#N/A,FALSE,"Plan2"}</definedName>
    <definedName name="gfdcgnkf" localSheetId="13" hidden="1">{#N/A,#N/A,FALSE,"Plan1";#N/A,#N/A,FALSE,"Plan2"}</definedName>
    <definedName name="gfdcgnkf" localSheetId="10" hidden="1">{#N/A,#N/A,FALSE,"Plan1";#N/A,#N/A,FALSE,"Plan2"}</definedName>
    <definedName name="gfdcgnkf" localSheetId="7" hidden="1">{#N/A,#N/A,FALSE,"Plan1";#N/A,#N/A,FALSE,"Plan2"}</definedName>
    <definedName name="gfdcgnkf" localSheetId="28" hidden="1">{#N/A,#N/A,FALSE,"Plan1";#N/A,#N/A,FALSE,"Plan2"}</definedName>
    <definedName name="gfdcgnkf" localSheetId="6" hidden="1">{#N/A,#N/A,FALSE,"Plan1";#N/A,#N/A,FALSE,"Plan2"}</definedName>
    <definedName name="gfdcgnkf" localSheetId="0" hidden="1">{#N/A,#N/A,FALSE,"Plan1";#N/A,#N/A,FALSE,"Plan2"}</definedName>
    <definedName name="gfdcgnkf" localSheetId="14" hidden="1">{#N/A,#N/A,FALSE,"Plan1";#N/A,#N/A,FALSE,"Plan2"}</definedName>
    <definedName name="gfdcgnkf" localSheetId="22" hidden="1">{#N/A,#N/A,FALSE,"Plan1";#N/A,#N/A,FALSE,"Plan2"}</definedName>
    <definedName name="gfdcgnkf" hidden="1">{#N/A,#N/A,FALSE,"Plan1";#N/A,#N/A,FALSE,"Plan2"}</definedName>
    <definedName name="gfdjtgur" localSheetId="16" hidden="1">{#N/A,#N/A,FALSE,"Plan1";#N/A,#N/A,FALSE,"Plan2"}</definedName>
    <definedName name="gfdjtgur" localSheetId="3" hidden="1">{#N/A,#N/A,FALSE,"Plan1";#N/A,#N/A,FALSE,"Plan2"}</definedName>
    <definedName name="gfdjtgur" localSheetId="21" hidden="1">{#N/A,#N/A,FALSE,"Plan1";#N/A,#N/A,FALSE,"Plan2"}</definedName>
    <definedName name="gfdjtgur" localSheetId="20" hidden="1">{#N/A,#N/A,FALSE,"Plan1";#N/A,#N/A,FALSE,"Plan2"}</definedName>
    <definedName name="gfdjtgur" localSheetId="5" hidden="1">{#N/A,#N/A,FALSE,"Plan1";#N/A,#N/A,FALSE,"Plan2"}</definedName>
    <definedName name="gfdjtgur" localSheetId="13" hidden="1">{#N/A,#N/A,FALSE,"Plan1";#N/A,#N/A,FALSE,"Plan2"}</definedName>
    <definedName name="gfdjtgur" localSheetId="10" hidden="1">{#N/A,#N/A,FALSE,"Plan1";#N/A,#N/A,FALSE,"Plan2"}</definedName>
    <definedName name="gfdjtgur" localSheetId="7" hidden="1">{#N/A,#N/A,FALSE,"Plan1";#N/A,#N/A,FALSE,"Plan2"}</definedName>
    <definedName name="gfdjtgur" localSheetId="28" hidden="1">{#N/A,#N/A,FALSE,"Plan1";#N/A,#N/A,FALSE,"Plan2"}</definedName>
    <definedName name="gfdjtgur" localSheetId="6" hidden="1">{#N/A,#N/A,FALSE,"Plan1";#N/A,#N/A,FALSE,"Plan2"}</definedName>
    <definedName name="gfdjtgur" localSheetId="0" hidden="1">{#N/A,#N/A,FALSE,"Plan1";#N/A,#N/A,FALSE,"Plan2"}</definedName>
    <definedName name="gfdjtgur" localSheetId="14" hidden="1">{#N/A,#N/A,FALSE,"Plan1";#N/A,#N/A,FALSE,"Plan2"}</definedName>
    <definedName name="gfdjtgur" localSheetId="22" hidden="1">{#N/A,#N/A,FALSE,"Plan1";#N/A,#N/A,FALSE,"Plan2"}</definedName>
    <definedName name="gfdjtgur" hidden="1">{#N/A,#N/A,FALSE,"Plan1";#N/A,#N/A,FALSE,"Plan2"}</definedName>
    <definedName name="gfdrtg" localSheetId="16" hidden="1">#REF!</definedName>
    <definedName name="gfdrtg" localSheetId="3" hidden="1">#REF!</definedName>
    <definedName name="gfdrtg" localSheetId="5" hidden="1">#REF!</definedName>
    <definedName name="gfdrtg" localSheetId="10" hidden="1">#REF!</definedName>
    <definedName name="gfdrtg" localSheetId="6" hidden="1">#REF!</definedName>
    <definedName name="gfdrtg" localSheetId="0" hidden="1">#REF!</definedName>
    <definedName name="gfdrtg" hidden="1">#REF!</definedName>
    <definedName name="gfgdhxgfdhf" localSheetId="16" hidden="1">{#N/A,#N/A,FALSE,"Plan1";#N/A,#N/A,FALSE,"Plan2"}</definedName>
    <definedName name="gfgdhxgfdhf" localSheetId="3" hidden="1">{#N/A,#N/A,FALSE,"Plan1";#N/A,#N/A,FALSE,"Plan2"}</definedName>
    <definedName name="gfgdhxgfdhf" localSheetId="21" hidden="1">{#N/A,#N/A,FALSE,"Plan1";#N/A,#N/A,FALSE,"Plan2"}</definedName>
    <definedName name="gfgdhxgfdhf" localSheetId="20" hidden="1">{#N/A,#N/A,FALSE,"Plan1";#N/A,#N/A,FALSE,"Plan2"}</definedName>
    <definedName name="gfgdhxgfdhf" localSheetId="5" hidden="1">{#N/A,#N/A,FALSE,"Plan1";#N/A,#N/A,FALSE,"Plan2"}</definedName>
    <definedName name="gfgdhxgfdhf" localSheetId="13" hidden="1">{#N/A,#N/A,FALSE,"Plan1";#N/A,#N/A,FALSE,"Plan2"}</definedName>
    <definedName name="gfgdhxgfdhf" localSheetId="10" hidden="1">{#N/A,#N/A,FALSE,"Plan1";#N/A,#N/A,FALSE,"Plan2"}</definedName>
    <definedName name="gfgdhxgfdhf" localSheetId="7" hidden="1">{#N/A,#N/A,FALSE,"Plan1";#N/A,#N/A,FALSE,"Plan2"}</definedName>
    <definedName name="gfgdhxgfdhf" localSheetId="28" hidden="1">{#N/A,#N/A,FALSE,"Plan1";#N/A,#N/A,FALSE,"Plan2"}</definedName>
    <definedName name="gfgdhxgfdhf" localSheetId="6" hidden="1">{#N/A,#N/A,FALSE,"Plan1";#N/A,#N/A,FALSE,"Plan2"}</definedName>
    <definedName name="gfgdhxgfdhf" localSheetId="0" hidden="1">{#N/A,#N/A,FALSE,"Plan1";#N/A,#N/A,FALSE,"Plan2"}</definedName>
    <definedName name="gfgdhxgfdhf" localSheetId="14" hidden="1">{#N/A,#N/A,FALSE,"Plan1";#N/A,#N/A,FALSE,"Plan2"}</definedName>
    <definedName name="gfgdhxgfdhf" localSheetId="22" hidden="1">{#N/A,#N/A,FALSE,"Plan1";#N/A,#N/A,FALSE,"Plan2"}</definedName>
    <definedName name="gfgdhxgfdhf" hidden="1">{#N/A,#N/A,FALSE,"Plan1";#N/A,#N/A,FALSE,"Plan2"}</definedName>
    <definedName name="gfhfdtgjb" localSheetId="16" hidden="1">{#N/A,#N/A,FALSE,"Plan1";#N/A,#N/A,FALSE,"Plan2"}</definedName>
    <definedName name="gfhfdtgjb" localSheetId="3" hidden="1">{#N/A,#N/A,FALSE,"Plan1";#N/A,#N/A,FALSE,"Plan2"}</definedName>
    <definedName name="gfhfdtgjb" localSheetId="21" hidden="1">{#N/A,#N/A,FALSE,"Plan1";#N/A,#N/A,FALSE,"Plan2"}</definedName>
    <definedName name="gfhfdtgjb" localSheetId="20" hidden="1">{#N/A,#N/A,FALSE,"Plan1";#N/A,#N/A,FALSE,"Plan2"}</definedName>
    <definedName name="gfhfdtgjb" localSheetId="5" hidden="1">{#N/A,#N/A,FALSE,"Plan1";#N/A,#N/A,FALSE,"Plan2"}</definedName>
    <definedName name="gfhfdtgjb" localSheetId="13" hidden="1">{#N/A,#N/A,FALSE,"Plan1";#N/A,#N/A,FALSE,"Plan2"}</definedName>
    <definedName name="gfhfdtgjb" localSheetId="10" hidden="1">{#N/A,#N/A,FALSE,"Plan1";#N/A,#N/A,FALSE,"Plan2"}</definedName>
    <definedName name="gfhfdtgjb" localSheetId="7" hidden="1">{#N/A,#N/A,FALSE,"Plan1";#N/A,#N/A,FALSE,"Plan2"}</definedName>
    <definedName name="gfhfdtgjb" localSheetId="28" hidden="1">{#N/A,#N/A,FALSE,"Plan1";#N/A,#N/A,FALSE,"Plan2"}</definedName>
    <definedName name="gfhfdtgjb" localSheetId="6" hidden="1">{#N/A,#N/A,FALSE,"Plan1";#N/A,#N/A,FALSE,"Plan2"}</definedName>
    <definedName name="gfhfdtgjb" localSheetId="0" hidden="1">{#N/A,#N/A,FALSE,"Plan1";#N/A,#N/A,FALSE,"Plan2"}</definedName>
    <definedName name="gfhfdtgjb" localSheetId="14" hidden="1">{#N/A,#N/A,FALSE,"Plan1";#N/A,#N/A,FALSE,"Plan2"}</definedName>
    <definedName name="gfhfdtgjb" localSheetId="22" hidden="1">{#N/A,#N/A,FALSE,"Plan1";#N/A,#N/A,FALSE,"Plan2"}</definedName>
    <definedName name="gfhfdtgjb" hidden="1">{#N/A,#N/A,FALSE,"Plan1";#N/A,#N/A,FALSE,"Plan2"}</definedName>
    <definedName name="gfjdshrtjhtged" localSheetId="16" hidden="1">{#N/A,#N/A,FALSE,"Plan1";#N/A,#N/A,FALSE,"Plan2"}</definedName>
    <definedName name="gfjdshrtjhtged" localSheetId="3" hidden="1">{#N/A,#N/A,FALSE,"Plan1";#N/A,#N/A,FALSE,"Plan2"}</definedName>
    <definedName name="gfjdshrtjhtged" localSheetId="21" hidden="1">{#N/A,#N/A,FALSE,"Plan1";#N/A,#N/A,FALSE,"Plan2"}</definedName>
    <definedName name="gfjdshrtjhtged" localSheetId="20" hidden="1">{#N/A,#N/A,FALSE,"Plan1";#N/A,#N/A,FALSE,"Plan2"}</definedName>
    <definedName name="gfjdshrtjhtged" localSheetId="5" hidden="1">{#N/A,#N/A,FALSE,"Plan1";#N/A,#N/A,FALSE,"Plan2"}</definedName>
    <definedName name="gfjdshrtjhtged" localSheetId="13" hidden="1">{#N/A,#N/A,FALSE,"Plan1";#N/A,#N/A,FALSE,"Plan2"}</definedName>
    <definedName name="gfjdshrtjhtged" localSheetId="10" hidden="1">{#N/A,#N/A,FALSE,"Plan1";#N/A,#N/A,FALSE,"Plan2"}</definedName>
    <definedName name="gfjdshrtjhtged" localSheetId="7" hidden="1">{#N/A,#N/A,FALSE,"Plan1";#N/A,#N/A,FALSE,"Plan2"}</definedName>
    <definedName name="gfjdshrtjhtged" localSheetId="28" hidden="1">{#N/A,#N/A,FALSE,"Plan1";#N/A,#N/A,FALSE,"Plan2"}</definedName>
    <definedName name="gfjdshrtjhtged" localSheetId="6" hidden="1">{#N/A,#N/A,FALSE,"Plan1";#N/A,#N/A,FALSE,"Plan2"}</definedName>
    <definedName name="gfjdshrtjhtged" localSheetId="0" hidden="1">{#N/A,#N/A,FALSE,"Plan1";#N/A,#N/A,FALSE,"Plan2"}</definedName>
    <definedName name="gfjdshrtjhtged" localSheetId="14" hidden="1">{#N/A,#N/A,FALSE,"Plan1";#N/A,#N/A,FALSE,"Plan2"}</definedName>
    <definedName name="gfjdshrtjhtged" localSheetId="22" hidden="1">{#N/A,#N/A,FALSE,"Plan1";#N/A,#N/A,FALSE,"Plan2"}</definedName>
    <definedName name="gfjdshrtjhtged" hidden="1">{#N/A,#N/A,FALSE,"Plan1";#N/A,#N/A,FALSE,"Plan2"}</definedName>
    <definedName name="gfjgkddgfd" localSheetId="16" hidden="1">{#N/A,#N/A,FALSE,"Plan1";#N/A,#N/A,FALSE,"Plan2"}</definedName>
    <definedName name="gfjgkddgfd" localSheetId="3" hidden="1">{#N/A,#N/A,FALSE,"Plan1";#N/A,#N/A,FALSE,"Plan2"}</definedName>
    <definedName name="gfjgkddgfd" localSheetId="21" hidden="1">{#N/A,#N/A,FALSE,"Plan1";#N/A,#N/A,FALSE,"Plan2"}</definedName>
    <definedName name="gfjgkddgfd" localSheetId="20" hidden="1">{#N/A,#N/A,FALSE,"Plan1";#N/A,#N/A,FALSE,"Plan2"}</definedName>
    <definedName name="gfjgkddgfd" localSheetId="5" hidden="1">{#N/A,#N/A,FALSE,"Plan1";#N/A,#N/A,FALSE,"Plan2"}</definedName>
    <definedName name="gfjgkddgfd" localSheetId="13" hidden="1">{#N/A,#N/A,FALSE,"Plan1";#N/A,#N/A,FALSE,"Plan2"}</definedName>
    <definedName name="gfjgkddgfd" localSheetId="10" hidden="1">{#N/A,#N/A,FALSE,"Plan1";#N/A,#N/A,FALSE,"Plan2"}</definedName>
    <definedName name="gfjgkddgfd" localSheetId="7" hidden="1">{#N/A,#N/A,FALSE,"Plan1";#N/A,#N/A,FALSE,"Plan2"}</definedName>
    <definedName name="gfjgkddgfd" localSheetId="28" hidden="1">{#N/A,#N/A,FALSE,"Plan1";#N/A,#N/A,FALSE,"Plan2"}</definedName>
    <definedName name="gfjgkddgfd" localSheetId="6" hidden="1">{#N/A,#N/A,FALSE,"Plan1";#N/A,#N/A,FALSE,"Plan2"}</definedName>
    <definedName name="gfjgkddgfd" localSheetId="0" hidden="1">{#N/A,#N/A,FALSE,"Plan1";#N/A,#N/A,FALSE,"Plan2"}</definedName>
    <definedName name="gfjgkddgfd" localSheetId="14" hidden="1">{#N/A,#N/A,FALSE,"Plan1";#N/A,#N/A,FALSE,"Plan2"}</definedName>
    <definedName name="gfjgkddgfd" localSheetId="22" hidden="1">{#N/A,#N/A,FALSE,"Plan1";#N/A,#N/A,FALSE,"Plan2"}</definedName>
    <definedName name="gfjgkddgfd" hidden="1">{#N/A,#N/A,FALSE,"Plan1";#N/A,#N/A,FALSE,"Plan2"}</definedName>
    <definedName name="gfsghjdgygr" localSheetId="16" hidden="1">{#N/A,#N/A,FALSE,"Plan1";#N/A,#N/A,FALSE,"Plan2"}</definedName>
    <definedName name="gfsghjdgygr" localSheetId="3" hidden="1">{#N/A,#N/A,FALSE,"Plan1";#N/A,#N/A,FALSE,"Plan2"}</definedName>
    <definedName name="gfsghjdgygr" localSheetId="21" hidden="1">{#N/A,#N/A,FALSE,"Plan1";#N/A,#N/A,FALSE,"Plan2"}</definedName>
    <definedName name="gfsghjdgygr" localSheetId="20" hidden="1">{#N/A,#N/A,FALSE,"Plan1";#N/A,#N/A,FALSE,"Plan2"}</definedName>
    <definedName name="gfsghjdgygr" localSheetId="5" hidden="1">{#N/A,#N/A,FALSE,"Plan1";#N/A,#N/A,FALSE,"Plan2"}</definedName>
    <definedName name="gfsghjdgygr" localSheetId="13" hidden="1">{#N/A,#N/A,FALSE,"Plan1";#N/A,#N/A,FALSE,"Plan2"}</definedName>
    <definedName name="gfsghjdgygr" localSheetId="10" hidden="1">{#N/A,#N/A,FALSE,"Plan1";#N/A,#N/A,FALSE,"Plan2"}</definedName>
    <definedName name="gfsghjdgygr" localSheetId="7" hidden="1">{#N/A,#N/A,FALSE,"Plan1";#N/A,#N/A,FALSE,"Plan2"}</definedName>
    <definedName name="gfsghjdgygr" localSheetId="28" hidden="1">{#N/A,#N/A,FALSE,"Plan1";#N/A,#N/A,FALSE,"Plan2"}</definedName>
    <definedName name="gfsghjdgygr" localSheetId="6" hidden="1">{#N/A,#N/A,FALSE,"Plan1";#N/A,#N/A,FALSE,"Plan2"}</definedName>
    <definedName name="gfsghjdgygr" localSheetId="0" hidden="1">{#N/A,#N/A,FALSE,"Plan1";#N/A,#N/A,FALSE,"Plan2"}</definedName>
    <definedName name="gfsghjdgygr" localSheetId="14" hidden="1">{#N/A,#N/A,FALSE,"Plan1";#N/A,#N/A,FALSE,"Plan2"}</definedName>
    <definedName name="gfsghjdgygr" localSheetId="22" hidden="1">{#N/A,#N/A,FALSE,"Plan1";#N/A,#N/A,FALSE,"Plan2"}</definedName>
    <definedName name="gfsghjdgygr" hidden="1">{#N/A,#N/A,FALSE,"Plan1";#N/A,#N/A,FALSE,"Plan2"}</definedName>
    <definedName name="gftfy" localSheetId="16" hidden="1">{#N/A,#N/A,FALSE,"Plan1";#N/A,#N/A,FALSE,"Plan2"}</definedName>
    <definedName name="gftfy" localSheetId="3" hidden="1">{#N/A,#N/A,FALSE,"Plan1";#N/A,#N/A,FALSE,"Plan2"}</definedName>
    <definedName name="gftfy" localSheetId="21" hidden="1">{#N/A,#N/A,FALSE,"Plan1";#N/A,#N/A,FALSE,"Plan2"}</definedName>
    <definedName name="gftfy" localSheetId="20" hidden="1">{#N/A,#N/A,FALSE,"Plan1";#N/A,#N/A,FALSE,"Plan2"}</definedName>
    <definedName name="gftfy" localSheetId="5" hidden="1">{#N/A,#N/A,FALSE,"Plan1";#N/A,#N/A,FALSE,"Plan2"}</definedName>
    <definedName name="gftfy" localSheetId="13" hidden="1">{#N/A,#N/A,FALSE,"Plan1";#N/A,#N/A,FALSE,"Plan2"}</definedName>
    <definedName name="gftfy" localSheetId="10" hidden="1">{#N/A,#N/A,FALSE,"Plan1";#N/A,#N/A,FALSE,"Plan2"}</definedName>
    <definedName name="gftfy" localSheetId="7" hidden="1">{#N/A,#N/A,FALSE,"Plan1";#N/A,#N/A,FALSE,"Plan2"}</definedName>
    <definedName name="gftfy" localSheetId="28" hidden="1">{#N/A,#N/A,FALSE,"Plan1";#N/A,#N/A,FALSE,"Plan2"}</definedName>
    <definedName name="gftfy" localSheetId="6" hidden="1">{#N/A,#N/A,FALSE,"Plan1";#N/A,#N/A,FALSE,"Plan2"}</definedName>
    <definedName name="gftfy" localSheetId="0" hidden="1">{#N/A,#N/A,FALSE,"Plan1";#N/A,#N/A,FALSE,"Plan2"}</definedName>
    <definedName name="gftfy" localSheetId="14" hidden="1">{#N/A,#N/A,FALSE,"Plan1";#N/A,#N/A,FALSE,"Plan2"}</definedName>
    <definedName name="gftfy" localSheetId="22" hidden="1">{#N/A,#N/A,FALSE,"Plan1";#N/A,#N/A,FALSE,"Plan2"}</definedName>
    <definedName name="gftfy" hidden="1">{#N/A,#N/A,FALSE,"Plan1";#N/A,#N/A,FALSE,"Plan2"}</definedName>
    <definedName name="gfty" localSheetId="16" hidden="1">{#N/A,#N/A,FALSE,"Plan1";#N/A,#N/A,FALSE,"Plan2"}</definedName>
    <definedName name="gfty" localSheetId="3" hidden="1">{#N/A,#N/A,FALSE,"Plan1";#N/A,#N/A,FALSE,"Plan2"}</definedName>
    <definedName name="gfty" localSheetId="21" hidden="1">{#N/A,#N/A,FALSE,"Plan1";#N/A,#N/A,FALSE,"Plan2"}</definedName>
    <definedName name="gfty" localSheetId="20" hidden="1">{#N/A,#N/A,FALSE,"Plan1";#N/A,#N/A,FALSE,"Plan2"}</definedName>
    <definedName name="gfty" localSheetId="5" hidden="1">{#N/A,#N/A,FALSE,"Plan1";#N/A,#N/A,FALSE,"Plan2"}</definedName>
    <definedName name="gfty" localSheetId="13" hidden="1">{#N/A,#N/A,FALSE,"Plan1";#N/A,#N/A,FALSE,"Plan2"}</definedName>
    <definedName name="gfty" localSheetId="10" hidden="1">{#N/A,#N/A,FALSE,"Plan1";#N/A,#N/A,FALSE,"Plan2"}</definedName>
    <definedName name="gfty" localSheetId="7" hidden="1">{#N/A,#N/A,FALSE,"Plan1";#N/A,#N/A,FALSE,"Plan2"}</definedName>
    <definedName name="gfty" localSheetId="28" hidden="1">{#N/A,#N/A,FALSE,"Plan1";#N/A,#N/A,FALSE,"Plan2"}</definedName>
    <definedName name="gfty" localSheetId="6" hidden="1">{#N/A,#N/A,FALSE,"Plan1";#N/A,#N/A,FALSE,"Plan2"}</definedName>
    <definedName name="gfty" localSheetId="0" hidden="1">{#N/A,#N/A,FALSE,"Plan1";#N/A,#N/A,FALSE,"Plan2"}</definedName>
    <definedName name="gfty" localSheetId="14" hidden="1">{#N/A,#N/A,FALSE,"Plan1";#N/A,#N/A,FALSE,"Plan2"}</definedName>
    <definedName name="gfty" localSheetId="22" hidden="1">{#N/A,#N/A,FALSE,"Plan1";#N/A,#N/A,FALSE,"Plan2"}</definedName>
    <definedName name="gfty" hidden="1">{#N/A,#N/A,FALSE,"Plan1";#N/A,#N/A,FALSE,"Plan2"}</definedName>
    <definedName name="GFUJU9" localSheetId="16" hidden="1">{#N/A,#N/A,FALSE,"Plan1";#N/A,#N/A,FALSE,"Plan2"}</definedName>
    <definedName name="GFUJU9" localSheetId="3" hidden="1">{#N/A,#N/A,FALSE,"Plan1";#N/A,#N/A,FALSE,"Plan2"}</definedName>
    <definedName name="GFUJU9" localSheetId="21" hidden="1">{#N/A,#N/A,FALSE,"Plan1";#N/A,#N/A,FALSE,"Plan2"}</definedName>
    <definedName name="GFUJU9" localSheetId="20" hidden="1">{#N/A,#N/A,FALSE,"Plan1";#N/A,#N/A,FALSE,"Plan2"}</definedName>
    <definedName name="GFUJU9" localSheetId="5" hidden="1">{#N/A,#N/A,FALSE,"Plan1";#N/A,#N/A,FALSE,"Plan2"}</definedName>
    <definedName name="GFUJU9" localSheetId="13" hidden="1">{#N/A,#N/A,FALSE,"Plan1";#N/A,#N/A,FALSE,"Plan2"}</definedName>
    <definedName name="GFUJU9" localSheetId="10" hidden="1">{#N/A,#N/A,FALSE,"Plan1";#N/A,#N/A,FALSE,"Plan2"}</definedName>
    <definedName name="GFUJU9" localSheetId="7" hidden="1">{#N/A,#N/A,FALSE,"Plan1";#N/A,#N/A,FALSE,"Plan2"}</definedName>
    <definedName name="GFUJU9" localSheetId="28" hidden="1">{#N/A,#N/A,FALSE,"Plan1";#N/A,#N/A,FALSE,"Plan2"}</definedName>
    <definedName name="GFUJU9" localSheetId="6" hidden="1">{#N/A,#N/A,FALSE,"Plan1";#N/A,#N/A,FALSE,"Plan2"}</definedName>
    <definedName name="GFUJU9" localSheetId="0" hidden="1">{#N/A,#N/A,FALSE,"Plan1";#N/A,#N/A,FALSE,"Plan2"}</definedName>
    <definedName name="GFUJU9" localSheetId="14" hidden="1">{#N/A,#N/A,FALSE,"Plan1";#N/A,#N/A,FALSE,"Plan2"}</definedName>
    <definedName name="GFUJU9" localSheetId="22" hidden="1">{#N/A,#N/A,FALSE,"Plan1";#N/A,#N/A,FALSE,"Plan2"}</definedName>
    <definedName name="GFUJU9" hidden="1">{#N/A,#N/A,FALSE,"Plan1";#N/A,#N/A,FALSE,"Plan2"}</definedName>
    <definedName name="ggg"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 localSheetId="16" hidden="1">{#N/A,#N/A,FALSE,"Plan1";#N/A,#N/A,FALSE,"Plan2"}</definedName>
    <definedName name="GGGG" localSheetId="3" hidden="1">{#N/A,#N/A,FALSE,"Plan1";#N/A,#N/A,FALSE,"Plan2"}</definedName>
    <definedName name="GGGG" localSheetId="21" hidden="1">{#N/A,#N/A,FALSE,"Plan1";#N/A,#N/A,FALSE,"Plan2"}</definedName>
    <definedName name="GGGG" localSheetId="20" hidden="1">{#N/A,#N/A,FALSE,"Plan1";#N/A,#N/A,FALSE,"Plan2"}</definedName>
    <definedName name="gggg" localSheetId="5" hidden="1">{"'장비'!$A$3:$M$12"}</definedName>
    <definedName name="gggg" localSheetId="13" hidden="1">{"'장비'!$A$3:$M$12"}</definedName>
    <definedName name="GGGG" localSheetId="10" hidden="1">{#N/A,#N/A,FALSE,"Plan1";#N/A,#N/A,FALSE,"Plan2"}</definedName>
    <definedName name="GGGG" localSheetId="7" hidden="1">{#N/A,#N/A,FALSE,"Plan1";#N/A,#N/A,FALSE,"Plan2"}</definedName>
    <definedName name="GGGG" localSheetId="28" hidden="1">{#N/A,#N/A,FALSE,"Plan1";#N/A,#N/A,FALSE,"Plan2"}</definedName>
    <definedName name="gggg" localSheetId="6" hidden="1">{"'장비'!$A$3:$M$12"}</definedName>
    <definedName name="GGGG" localSheetId="0" hidden="1">{#N/A,#N/A,FALSE,"Plan1";#N/A,#N/A,FALSE,"Plan2"}</definedName>
    <definedName name="GGGG" localSheetId="14" hidden="1">{#N/A,#N/A,FALSE,"Plan1";#N/A,#N/A,FALSE,"Plan2"}</definedName>
    <definedName name="GGGG" localSheetId="22" hidden="1">{#N/A,#N/A,FALSE,"Plan1";#N/A,#N/A,FALSE,"Plan2"}</definedName>
    <definedName name="GGGG" hidden="1">{#N/A,#N/A,FALSE,"Plan1";#N/A,#N/A,FALSE,"Plan2"}</definedName>
    <definedName name="gggggggggg"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hidden="1">{TRUE,TRUE,-1.25,-15.5,604.5,366.75,FALSE,FALSE,TRUE,TRUE,0,1,#N/A,1,#N/A,9.0125,24.4117647058824,1,FALSE,FALSE,3,TRUE,1,FALSE,100,"Swvu.PLANILHA2.","ACwvu.PLANILHA2.",#N/A,FALSE,FALSE,0.787401575,0.34,0.46,0.5,1,"","",FALSE,FALSE,FALSE,FALSE,1,#N/A,1,1,FALSE,FALSE,#N/A,#N/A,FALSE,FALSE,FALSE,9,65532,65532,FALSE,FALSE,TRUE,TRUE,TRUE}</definedName>
    <definedName name="gh" localSheetId="16" hidden="1">{"'장비'!$A$3:$M$12"}</definedName>
    <definedName name="gh" localSheetId="3" hidden="1">{"'장비'!$A$3:$M$12"}</definedName>
    <definedName name="gh" localSheetId="21" hidden="1">{"'장비'!$A$3:$M$12"}</definedName>
    <definedName name="gh" localSheetId="20" hidden="1">{"'장비'!$A$3:$M$12"}</definedName>
    <definedName name="gh" localSheetId="5" hidden="1">{"'장비'!$A$3:$M$12"}</definedName>
    <definedName name="gh" localSheetId="13" hidden="1">{"'장비'!$A$3:$M$12"}</definedName>
    <definedName name="gh" localSheetId="10" hidden="1">{"'장비'!$A$3:$M$12"}</definedName>
    <definedName name="gh" localSheetId="7" hidden="1">{"'장비'!$A$3:$M$12"}</definedName>
    <definedName name="gh" localSheetId="28" hidden="1">{"'장비'!$A$3:$M$12"}</definedName>
    <definedName name="gh" localSheetId="6" hidden="1">{"'장비'!$A$3:$M$12"}</definedName>
    <definedName name="gh" localSheetId="0" hidden="1">{"'장비'!$A$3:$M$12"}</definedName>
    <definedName name="gh" localSheetId="14" hidden="1">{"'장비'!$A$3:$M$12"}</definedName>
    <definedName name="gh" localSheetId="22" hidden="1">{"'장비'!$A$3:$M$12"}</definedName>
    <definedName name="gh" hidden="1">{"'장비'!$A$3:$M$12"}</definedName>
    <definedName name="ghfgdfrtert" localSheetId="16" hidden="1">{#N/A,#N/A,FALSE,"Plan1";#N/A,#N/A,FALSE,"Plan2"}</definedName>
    <definedName name="ghfgdfrtert" localSheetId="3" hidden="1">{#N/A,#N/A,FALSE,"Plan1";#N/A,#N/A,FALSE,"Plan2"}</definedName>
    <definedName name="ghfgdfrtert" localSheetId="21" hidden="1">{#N/A,#N/A,FALSE,"Plan1";#N/A,#N/A,FALSE,"Plan2"}</definedName>
    <definedName name="ghfgdfrtert" localSheetId="20" hidden="1">{#N/A,#N/A,FALSE,"Plan1";#N/A,#N/A,FALSE,"Plan2"}</definedName>
    <definedName name="ghfgdfrtert" localSheetId="5" hidden="1">{#N/A,#N/A,FALSE,"Plan1";#N/A,#N/A,FALSE,"Plan2"}</definedName>
    <definedName name="ghfgdfrtert" localSheetId="13" hidden="1">{#N/A,#N/A,FALSE,"Plan1";#N/A,#N/A,FALSE,"Plan2"}</definedName>
    <definedName name="ghfgdfrtert" localSheetId="10" hidden="1">{#N/A,#N/A,FALSE,"Plan1";#N/A,#N/A,FALSE,"Plan2"}</definedName>
    <definedName name="ghfgdfrtert" localSheetId="7" hidden="1">{#N/A,#N/A,FALSE,"Plan1";#N/A,#N/A,FALSE,"Plan2"}</definedName>
    <definedName name="ghfgdfrtert" localSheetId="28" hidden="1">{#N/A,#N/A,FALSE,"Plan1";#N/A,#N/A,FALSE,"Plan2"}</definedName>
    <definedName name="ghfgdfrtert" localSheetId="6" hidden="1">{#N/A,#N/A,FALSE,"Plan1";#N/A,#N/A,FALSE,"Plan2"}</definedName>
    <definedName name="ghfgdfrtert" localSheetId="0" hidden="1">{#N/A,#N/A,FALSE,"Plan1";#N/A,#N/A,FALSE,"Plan2"}</definedName>
    <definedName name="ghfgdfrtert" localSheetId="14" hidden="1">{#N/A,#N/A,FALSE,"Plan1";#N/A,#N/A,FALSE,"Plan2"}</definedName>
    <definedName name="ghfgdfrtert" localSheetId="22" hidden="1">{#N/A,#N/A,FALSE,"Plan1";#N/A,#N/A,FALSE,"Plan2"}</definedName>
    <definedName name="ghfgdfrtert" hidden="1">{#N/A,#N/A,FALSE,"Plan1";#N/A,#N/A,FALSE,"Plan2"}</definedName>
    <definedName name="ghfhghft" localSheetId="16" hidden="1">{#N/A,#N/A,FALSE,"Plan1";#N/A,#N/A,FALSE,"Plan2"}</definedName>
    <definedName name="ghfhghft" localSheetId="3" hidden="1">{#N/A,#N/A,FALSE,"Plan1";#N/A,#N/A,FALSE,"Plan2"}</definedName>
    <definedName name="ghfhghft" localSheetId="21" hidden="1">{#N/A,#N/A,FALSE,"Plan1";#N/A,#N/A,FALSE,"Plan2"}</definedName>
    <definedName name="ghfhghft" localSheetId="20" hidden="1">{#N/A,#N/A,FALSE,"Plan1";#N/A,#N/A,FALSE,"Plan2"}</definedName>
    <definedName name="ghfhghft" localSheetId="5" hidden="1">{#N/A,#N/A,FALSE,"Plan1";#N/A,#N/A,FALSE,"Plan2"}</definedName>
    <definedName name="ghfhghft" localSheetId="13" hidden="1">{#N/A,#N/A,FALSE,"Plan1";#N/A,#N/A,FALSE,"Plan2"}</definedName>
    <definedName name="ghfhghft" localSheetId="10" hidden="1">{#N/A,#N/A,FALSE,"Plan1";#N/A,#N/A,FALSE,"Plan2"}</definedName>
    <definedName name="ghfhghft" localSheetId="7" hidden="1">{#N/A,#N/A,FALSE,"Plan1";#N/A,#N/A,FALSE,"Plan2"}</definedName>
    <definedName name="ghfhghft" localSheetId="28" hidden="1">{#N/A,#N/A,FALSE,"Plan1";#N/A,#N/A,FALSE,"Plan2"}</definedName>
    <definedName name="ghfhghft" localSheetId="6" hidden="1">{#N/A,#N/A,FALSE,"Plan1";#N/A,#N/A,FALSE,"Plan2"}</definedName>
    <definedName name="ghfhghft" localSheetId="0" hidden="1">{#N/A,#N/A,FALSE,"Plan1";#N/A,#N/A,FALSE,"Plan2"}</definedName>
    <definedName name="ghfhghft" localSheetId="14" hidden="1">{#N/A,#N/A,FALSE,"Plan1";#N/A,#N/A,FALSE,"Plan2"}</definedName>
    <definedName name="ghfhghft" localSheetId="22" hidden="1">{#N/A,#N/A,FALSE,"Plan1";#N/A,#N/A,FALSE,"Plan2"}</definedName>
    <definedName name="ghfhghft" hidden="1">{#N/A,#N/A,FALSE,"Plan1";#N/A,#N/A,FALSE,"Plan2"}</definedName>
    <definedName name="ghjg" localSheetId="16" hidden="1">{"'Estimativa de Lançamento-JAN'!$A$1:$AI$85"}</definedName>
    <definedName name="ghjg" localSheetId="3" hidden="1">{"'Estimativa de Lançamento-JAN'!$A$1:$AI$85"}</definedName>
    <definedName name="ghjg" localSheetId="21" hidden="1">{"'Estimativa de Lançamento-JAN'!$A$1:$AI$85"}</definedName>
    <definedName name="ghjg" localSheetId="20" hidden="1">{"'Estimativa de Lançamento-JAN'!$A$1:$AI$85"}</definedName>
    <definedName name="ghjg" localSheetId="5" hidden="1">{"'Estimativa de Lançamento-JAN'!$A$1:$AI$85"}</definedName>
    <definedName name="ghjg" localSheetId="13" hidden="1">{"'Estimativa de Lançamento-JAN'!$A$1:$AI$85"}</definedName>
    <definedName name="ghjg" localSheetId="10" hidden="1">{"'Estimativa de Lançamento-JAN'!$A$1:$AI$85"}</definedName>
    <definedName name="ghjg" localSheetId="7" hidden="1">{"'Estimativa de Lançamento-JAN'!$A$1:$AI$85"}</definedName>
    <definedName name="ghjg" localSheetId="28" hidden="1">{"'Estimativa de Lançamento-JAN'!$A$1:$AI$85"}</definedName>
    <definedName name="ghjg" localSheetId="6" hidden="1">{"'Estimativa de Lançamento-JAN'!$A$1:$AI$85"}</definedName>
    <definedName name="ghjg" localSheetId="0" hidden="1">{"'Estimativa de Lançamento-JAN'!$A$1:$AI$85"}</definedName>
    <definedName name="ghjg" localSheetId="14" hidden="1">{"'Estimativa de Lançamento-JAN'!$A$1:$AI$85"}</definedName>
    <definedName name="ghjg" localSheetId="22" hidden="1">{"'Estimativa de Lançamento-JAN'!$A$1:$AI$85"}</definedName>
    <definedName name="ghjg" hidden="1">{"'Estimativa de Lançamento-JAN'!$A$1:$AI$85"}</definedName>
    <definedName name="ghkfhgh" localSheetId="16" hidden="1">{#N/A,#N/A,FALSE,"Plan1";#N/A,#N/A,FALSE,"Plan2"}</definedName>
    <definedName name="ghkfhgh" localSheetId="3" hidden="1">{#N/A,#N/A,FALSE,"Plan1";#N/A,#N/A,FALSE,"Plan2"}</definedName>
    <definedName name="ghkfhgh" localSheetId="21" hidden="1">{#N/A,#N/A,FALSE,"Plan1";#N/A,#N/A,FALSE,"Plan2"}</definedName>
    <definedName name="ghkfhgh" localSheetId="20" hidden="1">{#N/A,#N/A,FALSE,"Plan1";#N/A,#N/A,FALSE,"Plan2"}</definedName>
    <definedName name="ghkfhgh" localSheetId="5" hidden="1">{#N/A,#N/A,FALSE,"Plan1";#N/A,#N/A,FALSE,"Plan2"}</definedName>
    <definedName name="ghkfhgh" localSheetId="13" hidden="1">{#N/A,#N/A,FALSE,"Plan1";#N/A,#N/A,FALSE,"Plan2"}</definedName>
    <definedName name="ghkfhgh" localSheetId="10" hidden="1">{#N/A,#N/A,FALSE,"Plan1";#N/A,#N/A,FALSE,"Plan2"}</definedName>
    <definedName name="ghkfhgh" localSheetId="7" hidden="1">{#N/A,#N/A,FALSE,"Plan1";#N/A,#N/A,FALSE,"Plan2"}</definedName>
    <definedName name="ghkfhgh" localSheetId="28" hidden="1">{#N/A,#N/A,FALSE,"Plan1";#N/A,#N/A,FALSE,"Plan2"}</definedName>
    <definedName name="ghkfhgh" localSheetId="6" hidden="1">{#N/A,#N/A,FALSE,"Plan1";#N/A,#N/A,FALSE,"Plan2"}</definedName>
    <definedName name="ghkfhgh" localSheetId="0" hidden="1">{#N/A,#N/A,FALSE,"Plan1";#N/A,#N/A,FALSE,"Plan2"}</definedName>
    <definedName name="ghkfhgh" localSheetId="14" hidden="1">{#N/A,#N/A,FALSE,"Plan1";#N/A,#N/A,FALSE,"Plan2"}</definedName>
    <definedName name="ghkfhgh" localSheetId="22" hidden="1">{#N/A,#N/A,FALSE,"Plan1";#N/A,#N/A,FALSE,"Plan2"}</definedName>
    <definedName name="ghkfhgh" hidden="1">{#N/A,#N/A,FALSE,"Plan1";#N/A,#N/A,FALSE,"Plan2"}</definedName>
    <definedName name="ghkjh" localSheetId="16" hidden="1">{#N/A,#N/A,FALSE,"ENG'G(보호계전기)"}</definedName>
    <definedName name="ghkjh" localSheetId="3" hidden="1">{#N/A,#N/A,FALSE,"ENG'G(보호계전기)"}</definedName>
    <definedName name="ghkjh" localSheetId="21" hidden="1">{#N/A,#N/A,FALSE,"ENG'G(보호계전기)"}</definedName>
    <definedName name="ghkjh" localSheetId="20" hidden="1">{#N/A,#N/A,FALSE,"ENG'G(보호계전기)"}</definedName>
    <definedName name="ghkjh" localSheetId="5" hidden="1">{#N/A,#N/A,FALSE,"ENG'G(보호계전기)"}</definedName>
    <definedName name="ghkjh" localSheetId="13" hidden="1">{#N/A,#N/A,FALSE,"ENG'G(보호계전기)"}</definedName>
    <definedName name="ghkjh" localSheetId="10" hidden="1">{#N/A,#N/A,FALSE,"ENG'G(보호계전기)"}</definedName>
    <definedName name="ghkjh" localSheetId="7" hidden="1">{#N/A,#N/A,FALSE,"ENG'G(보호계전기)"}</definedName>
    <definedName name="ghkjh" localSheetId="28" hidden="1">{#N/A,#N/A,FALSE,"ENG'G(보호계전기)"}</definedName>
    <definedName name="ghkjh" localSheetId="6" hidden="1">{#N/A,#N/A,FALSE,"ENG'G(보호계전기)"}</definedName>
    <definedName name="ghkjh" localSheetId="0" hidden="1">{#N/A,#N/A,FALSE,"ENG'G(보호계전기)"}</definedName>
    <definedName name="ghkjh" localSheetId="14" hidden="1">{#N/A,#N/A,FALSE,"ENG'G(보호계전기)"}</definedName>
    <definedName name="ghkjh" localSheetId="22" hidden="1">{#N/A,#N/A,FALSE,"ENG'G(보호계전기)"}</definedName>
    <definedName name="ghkjh" hidden="1">{#N/A,#N/A,FALSE,"ENG'G(보호계전기)"}</definedName>
    <definedName name="GJ" localSheetId="16" hidden="1">{#N/A,#N/A,FALSE,"GERAL";#N/A,#N/A,FALSE,"012-96";#N/A,#N/A,FALSE,"018-96";#N/A,#N/A,FALSE,"027-96";#N/A,#N/A,FALSE,"059-96";#N/A,#N/A,FALSE,"076-96";#N/A,#N/A,FALSE,"019-97";#N/A,#N/A,FALSE,"021-97";#N/A,#N/A,FALSE,"022-97";#N/A,#N/A,FALSE,"028-97"}</definedName>
    <definedName name="GJ" localSheetId="3" hidden="1">{#N/A,#N/A,FALSE,"GERAL";#N/A,#N/A,FALSE,"012-96";#N/A,#N/A,FALSE,"018-96";#N/A,#N/A,FALSE,"027-96";#N/A,#N/A,FALSE,"059-96";#N/A,#N/A,FALSE,"076-96";#N/A,#N/A,FALSE,"019-97";#N/A,#N/A,FALSE,"021-97";#N/A,#N/A,FALSE,"022-97";#N/A,#N/A,FALSE,"028-97"}</definedName>
    <definedName name="GJ" localSheetId="21" hidden="1">{#N/A,#N/A,FALSE,"GERAL";#N/A,#N/A,FALSE,"012-96";#N/A,#N/A,FALSE,"018-96";#N/A,#N/A,FALSE,"027-96";#N/A,#N/A,FALSE,"059-96";#N/A,#N/A,FALSE,"076-96";#N/A,#N/A,FALSE,"019-97";#N/A,#N/A,FALSE,"021-97";#N/A,#N/A,FALSE,"022-97";#N/A,#N/A,FALSE,"028-97"}</definedName>
    <definedName name="GJ" localSheetId="20" hidden="1">{#N/A,#N/A,FALSE,"GERAL";#N/A,#N/A,FALSE,"012-96";#N/A,#N/A,FALSE,"018-96";#N/A,#N/A,FALSE,"027-96";#N/A,#N/A,FALSE,"059-96";#N/A,#N/A,FALSE,"076-96";#N/A,#N/A,FALSE,"019-97";#N/A,#N/A,FALSE,"021-97";#N/A,#N/A,FALSE,"022-97";#N/A,#N/A,FALSE,"028-97"}</definedName>
    <definedName name="GJ" localSheetId="5" hidden="1">{#N/A,#N/A,FALSE,"GERAL";#N/A,#N/A,FALSE,"012-96";#N/A,#N/A,FALSE,"018-96";#N/A,#N/A,FALSE,"027-96";#N/A,#N/A,FALSE,"059-96";#N/A,#N/A,FALSE,"076-96";#N/A,#N/A,FALSE,"019-97";#N/A,#N/A,FALSE,"021-97";#N/A,#N/A,FALSE,"022-97";#N/A,#N/A,FALSE,"028-97"}</definedName>
    <definedName name="GJ" localSheetId="13" hidden="1">{#N/A,#N/A,FALSE,"GERAL";#N/A,#N/A,FALSE,"012-96";#N/A,#N/A,FALSE,"018-96";#N/A,#N/A,FALSE,"027-96";#N/A,#N/A,FALSE,"059-96";#N/A,#N/A,FALSE,"076-96";#N/A,#N/A,FALSE,"019-97";#N/A,#N/A,FALSE,"021-97";#N/A,#N/A,FALSE,"022-97";#N/A,#N/A,FALSE,"028-97"}</definedName>
    <definedName name="GJ" localSheetId="10" hidden="1">{#N/A,#N/A,FALSE,"GERAL";#N/A,#N/A,FALSE,"012-96";#N/A,#N/A,FALSE,"018-96";#N/A,#N/A,FALSE,"027-96";#N/A,#N/A,FALSE,"059-96";#N/A,#N/A,FALSE,"076-96";#N/A,#N/A,FALSE,"019-97";#N/A,#N/A,FALSE,"021-97";#N/A,#N/A,FALSE,"022-97";#N/A,#N/A,FALSE,"028-97"}</definedName>
    <definedName name="GJ" localSheetId="7" hidden="1">{#N/A,#N/A,FALSE,"GERAL";#N/A,#N/A,FALSE,"012-96";#N/A,#N/A,FALSE,"018-96";#N/A,#N/A,FALSE,"027-96";#N/A,#N/A,FALSE,"059-96";#N/A,#N/A,FALSE,"076-96";#N/A,#N/A,FALSE,"019-97";#N/A,#N/A,FALSE,"021-97";#N/A,#N/A,FALSE,"022-97";#N/A,#N/A,FALSE,"028-97"}</definedName>
    <definedName name="GJ" localSheetId="28" hidden="1">{#N/A,#N/A,FALSE,"GERAL";#N/A,#N/A,FALSE,"012-96";#N/A,#N/A,FALSE,"018-96";#N/A,#N/A,FALSE,"027-96";#N/A,#N/A,FALSE,"059-96";#N/A,#N/A,FALSE,"076-96";#N/A,#N/A,FALSE,"019-97";#N/A,#N/A,FALSE,"021-97";#N/A,#N/A,FALSE,"022-97";#N/A,#N/A,FALSE,"028-97"}</definedName>
    <definedName name="GJ" localSheetId="6" hidden="1">{#N/A,#N/A,FALSE,"GERAL";#N/A,#N/A,FALSE,"012-96";#N/A,#N/A,FALSE,"018-96";#N/A,#N/A,FALSE,"027-96";#N/A,#N/A,FALSE,"059-96";#N/A,#N/A,FALSE,"076-96";#N/A,#N/A,FALSE,"019-97";#N/A,#N/A,FALSE,"021-97";#N/A,#N/A,FALSE,"022-97";#N/A,#N/A,FALSE,"028-97"}</definedName>
    <definedName name="GJ" localSheetId="0" hidden="1">{#N/A,#N/A,FALSE,"GERAL";#N/A,#N/A,FALSE,"012-96";#N/A,#N/A,FALSE,"018-96";#N/A,#N/A,FALSE,"027-96";#N/A,#N/A,FALSE,"059-96";#N/A,#N/A,FALSE,"076-96";#N/A,#N/A,FALSE,"019-97";#N/A,#N/A,FALSE,"021-97";#N/A,#N/A,FALSE,"022-97";#N/A,#N/A,FALSE,"028-97"}</definedName>
    <definedName name="GJ" localSheetId="14" hidden="1">{#N/A,#N/A,FALSE,"GERAL";#N/A,#N/A,FALSE,"012-96";#N/A,#N/A,FALSE,"018-96";#N/A,#N/A,FALSE,"027-96";#N/A,#N/A,FALSE,"059-96";#N/A,#N/A,FALSE,"076-96";#N/A,#N/A,FALSE,"019-97";#N/A,#N/A,FALSE,"021-97";#N/A,#N/A,FALSE,"022-97";#N/A,#N/A,FALSE,"028-97"}</definedName>
    <definedName name="GJ" localSheetId="22" hidden="1">{#N/A,#N/A,FALSE,"GERAL";#N/A,#N/A,FALSE,"012-96";#N/A,#N/A,FALSE,"018-96";#N/A,#N/A,FALSE,"027-96";#N/A,#N/A,FALSE,"059-96";#N/A,#N/A,FALSE,"076-96";#N/A,#N/A,FALSE,"019-97";#N/A,#N/A,FALSE,"021-97";#N/A,#N/A,FALSE,"022-97";#N/A,#N/A,FALSE,"028-97"}</definedName>
    <definedName name="GJ" hidden="1">{#N/A,#N/A,FALSE,"GERAL";#N/A,#N/A,FALSE,"012-96";#N/A,#N/A,FALSE,"018-96";#N/A,#N/A,FALSE,"027-96";#N/A,#N/A,FALSE,"059-96";#N/A,#N/A,FALSE,"076-96";#N/A,#N/A,FALSE,"019-97";#N/A,#N/A,FALSE,"021-97";#N/A,#N/A,FALSE,"022-97";#N/A,#N/A,FALSE,"028-97"}</definedName>
    <definedName name="gjfhjktgcf" localSheetId="16" hidden="1">{#N/A,#N/A,FALSE,"Plan1";#N/A,#N/A,FALSE,"Plan2"}</definedName>
    <definedName name="gjfhjktgcf" localSheetId="3" hidden="1">{#N/A,#N/A,FALSE,"Plan1";#N/A,#N/A,FALSE,"Plan2"}</definedName>
    <definedName name="gjfhjktgcf" localSheetId="21" hidden="1">{#N/A,#N/A,FALSE,"Plan1";#N/A,#N/A,FALSE,"Plan2"}</definedName>
    <definedName name="gjfhjktgcf" localSheetId="20" hidden="1">{#N/A,#N/A,FALSE,"Plan1";#N/A,#N/A,FALSE,"Plan2"}</definedName>
    <definedName name="gjfhjktgcf" localSheetId="5" hidden="1">{#N/A,#N/A,FALSE,"Plan1";#N/A,#N/A,FALSE,"Plan2"}</definedName>
    <definedName name="gjfhjktgcf" localSheetId="13" hidden="1">{#N/A,#N/A,FALSE,"Plan1";#N/A,#N/A,FALSE,"Plan2"}</definedName>
    <definedName name="gjfhjktgcf" localSheetId="10" hidden="1">{#N/A,#N/A,FALSE,"Plan1";#N/A,#N/A,FALSE,"Plan2"}</definedName>
    <definedName name="gjfhjktgcf" localSheetId="7" hidden="1">{#N/A,#N/A,FALSE,"Plan1";#N/A,#N/A,FALSE,"Plan2"}</definedName>
    <definedName name="gjfhjktgcf" localSheetId="28" hidden="1">{#N/A,#N/A,FALSE,"Plan1";#N/A,#N/A,FALSE,"Plan2"}</definedName>
    <definedName name="gjfhjktgcf" localSheetId="6" hidden="1">{#N/A,#N/A,FALSE,"Plan1";#N/A,#N/A,FALSE,"Plan2"}</definedName>
    <definedName name="gjfhjktgcf" localSheetId="0" hidden="1">{#N/A,#N/A,FALSE,"Plan1";#N/A,#N/A,FALSE,"Plan2"}</definedName>
    <definedName name="gjfhjktgcf" localSheetId="14" hidden="1">{#N/A,#N/A,FALSE,"Plan1";#N/A,#N/A,FALSE,"Plan2"}</definedName>
    <definedName name="gjfhjktgcf" localSheetId="22" hidden="1">{#N/A,#N/A,FALSE,"Plan1";#N/A,#N/A,FALSE,"Plan2"}</definedName>
    <definedName name="gjfhjktgcf" hidden="1">{#N/A,#N/A,FALSE,"Plan1";#N/A,#N/A,FALSE,"Plan2"}</definedName>
    <definedName name="GJG"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GJG" hidden="1">{TRUE,TRUE,-1.25,-15.5,604.5,366.75,FALSE,FALSE,TRUE,TRUE,0,1,#N/A,1,#N/A,9.0125,24.4117647058824,1,FALSE,FALSE,3,TRUE,1,FALSE,100,"Swvu.PLANILHA2.","ACwvu.PLANILHA2.",#N/A,FALSE,FALSE,0.787401575,0.34,0.46,0.5,1,"","",FALSE,FALSE,FALSE,FALSE,1,#N/A,1,1,FALSE,FALSE,#N/A,#N/A,FALSE,FALSE,FALSE,9,65532,65532,FALSE,FALSE,TRUE,TRUE,TRUE}</definedName>
    <definedName name="gjgh" localSheetId="16" hidden="1">{#N/A,#N/A,FALSE,"GERAL";#N/A,#N/A,FALSE,"012-96";#N/A,#N/A,FALSE,"018-96";#N/A,#N/A,FALSE,"027-96";#N/A,#N/A,FALSE,"059-96";#N/A,#N/A,FALSE,"076-96";#N/A,#N/A,FALSE,"019-97";#N/A,#N/A,FALSE,"021-97";#N/A,#N/A,FALSE,"022-97";#N/A,#N/A,FALSE,"028-97"}</definedName>
    <definedName name="gjgh" localSheetId="3" hidden="1">{#N/A,#N/A,FALSE,"GERAL";#N/A,#N/A,FALSE,"012-96";#N/A,#N/A,FALSE,"018-96";#N/A,#N/A,FALSE,"027-96";#N/A,#N/A,FALSE,"059-96";#N/A,#N/A,FALSE,"076-96";#N/A,#N/A,FALSE,"019-97";#N/A,#N/A,FALSE,"021-97";#N/A,#N/A,FALSE,"022-97";#N/A,#N/A,FALSE,"028-97"}</definedName>
    <definedName name="gjgh" localSheetId="21" hidden="1">{#N/A,#N/A,FALSE,"GERAL";#N/A,#N/A,FALSE,"012-96";#N/A,#N/A,FALSE,"018-96";#N/A,#N/A,FALSE,"027-96";#N/A,#N/A,FALSE,"059-96";#N/A,#N/A,FALSE,"076-96";#N/A,#N/A,FALSE,"019-97";#N/A,#N/A,FALSE,"021-97";#N/A,#N/A,FALSE,"022-97";#N/A,#N/A,FALSE,"028-97"}</definedName>
    <definedName name="gjgh" localSheetId="20" hidden="1">{#N/A,#N/A,FALSE,"GERAL";#N/A,#N/A,FALSE,"012-96";#N/A,#N/A,FALSE,"018-96";#N/A,#N/A,FALSE,"027-96";#N/A,#N/A,FALSE,"059-96";#N/A,#N/A,FALSE,"076-96";#N/A,#N/A,FALSE,"019-97";#N/A,#N/A,FALSE,"021-97";#N/A,#N/A,FALSE,"022-97";#N/A,#N/A,FALSE,"028-97"}</definedName>
    <definedName name="gjgh" localSheetId="5" hidden="1">{#N/A,#N/A,FALSE,"GERAL";#N/A,#N/A,FALSE,"012-96";#N/A,#N/A,FALSE,"018-96";#N/A,#N/A,FALSE,"027-96";#N/A,#N/A,FALSE,"059-96";#N/A,#N/A,FALSE,"076-96";#N/A,#N/A,FALSE,"019-97";#N/A,#N/A,FALSE,"021-97";#N/A,#N/A,FALSE,"022-97";#N/A,#N/A,FALSE,"028-97"}</definedName>
    <definedName name="gjgh" localSheetId="13" hidden="1">{#N/A,#N/A,FALSE,"GERAL";#N/A,#N/A,FALSE,"012-96";#N/A,#N/A,FALSE,"018-96";#N/A,#N/A,FALSE,"027-96";#N/A,#N/A,FALSE,"059-96";#N/A,#N/A,FALSE,"076-96";#N/A,#N/A,FALSE,"019-97";#N/A,#N/A,FALSE,"021-97";#N/A,#N/A,FALSE,"022-97";#N/A,#N/A,FALSE,"028-97"}</definedName>
    <definedName name="gjgh" localSheetId="10" hidden="1">{#N/A,#N/A,FALSE,"GERAL";#N/A,#N/A,FALSE,"012-96";#N/A,#N/A,FALSE,"018-96";#N/A,#N/A,FALSE,"027-96";#N/A,#N/A,FALSE,"059-96";#N/A,#N/A,FALSE,"076-96";#N/A,#N/A,FALSE,"019-97";#N/A,#N/A,FALSE,"021-97";#N/A,#N/A,FALSE,"022-97";#N/A,#N/A,FALSE,"028-97"}</definedName>
    <definedName name="gjgh" localSheetId="7" hidden="1">{#N/A,#N/A,FALSE,"GERAL";#N/A,#N/A,FALSE,"012-96";#N/A,#N/A,FALSE,"018-96";#N/A,#N/A,FALSE,"027-96";#N/A,#N/A,FALSE,"059-96";#N/A,#N/A,FALSE,"076-96";#N/A,#N/A,FALSE,"019-97";#N/A,#N/A,FALSE,"021-97";#N/A,#N/A,FALSE,"022-97";#N/A,#N/A,FALSE,"028-97"}</definedName>
    <definedName name="gjgh" localSheetId="28" hidden="1">{#N/A,#N/A,FALSE,"GERAL";#N/A,#N/A,FALSE,"012-96";#N/A,#N/A,FALSE,"018-96";#N/A,#N/A,FALSE,"027-96";#N/A,#N/A,FALSE,"059-96";#N/A,#N/A,FALSE,"076-96";#N/A,#N/A,FALSE,"019-97";#N/A,#N/A,FALSE,"021-97";#N/A,#N/A,FALSE,"022-97";#N/A,#N/A,FALSE,"028-97"}</definedName>
    <definedName name="gjgh" localSheetId="6" hidden="1">{#N/A,#N/A,FALSE,"GERAL";#N/A,#N/A,FALSE,"012-96";#N/A,#N/A,FALSE,"018-96";#N/A,#N/A,FALSE,"027-96";#N/A,#N/A,FALSE,"059-96";#N/A,#N/A,FALSE,"076-96";#N/A,#N/A,FALSE,"019-97";#N/A,#N/A,FALSE,"021-97";#N/A,#N/A,FALSE,"022-97";#N/A,#N/A,FALSE,"028-97"}</definedName>
    <definedName name="gjgh" localSheetId="0" hidden="1">{#N/A,#N/A,FALSE,"GERAL";#N/A,#N/A,FALSE,"012-96";#N/A,#N/A,FALSE,"018-96";#N/A,#N/A,FALSE,"027-96";#N/A,#N/A,FALSE,"059-96";#N/A,#N/A,FALSE,"076-96";#N/A,#N/A,FALSE,"019-97";#N/A,#N/A,FALSE,"021-97";#N/A,#N/A,FALSE,"022-97";#N/A,#N/A,FALSE,"028-97"}</definedName>
    <definedName name="gjgh" localSheetId="14" hidden="1">{#N/A,#N/A,FALSE,"GERAL";#N/A,#N/A,FALSE,"012-96";#N/A,#N/A,FALSE,"018-96";#N/A,#N/A,FALSE,"027-96";#N/A,#N/A,FALSE,"059-96";#N/A,#N/A,FALSE,"076-96";#N/A,#N/A,FALSE,"019-97";#N/A,#N/A,FALSE,"021-97";#N/A,#N/A,FALSE,"022-97";#N/A,#N/A,FALSE,"028-97"}</definedName>
    <definedName name="gjgh" localSheetId="22" hidden="1">{#N/A,#N/A,FALSE,"GERAL";#N/A,#N/A,FALSE,"012-96";#N/A,#N/A,FALSE,"018-96";#N/A,#N/A,FALSE,"027-96";#N/A,#N/A,FALSE,"059-96";#N/A,#N/A,FALSE,"076-96";#N/A,#N/A,FALSE,"019-97";#N/A,#N/A,FALSE,"021-97";#N/A,#N/A,FALSE,"022-97";#N/A,#N/A,FALSE,"028-97"}</definedName>
    <definedName name="gjgh" hidden="1">{#N/A,#N/A,FALSE,"GERAL";#N/A,#N/A,FALSE,"012-96";#N/A,#N/A,FALSE,"018-96";#N/A,#N/A,FALSE,"027-96";#N/A,#N/A,FALSE,"059-96";#N/A,#N/A,FALSE,"076-96";#N/A,#N/A,FALSE,"019-97";#N/A,#N/A,FALSE,"021-97";#N/A,#N/A,FALSE,"022-97";#N/A,#N/A,FALSE,"028-97"}</definedName>
    <definedName name="GJK" localSheetId="16" hidden="1">{#N/A,#N/A,FALSE,"GERAL";#N/A,#N/A,FALSE,"012-96";#N/A,#N/A,FALSE,"018-96";#N/A,#N/A,FALSE,"027-96";#N/A,#N/A,FALSE,"059-96";#N/A,#N/A,FALSE,"076-96";#N/A,#N/A,FALSE,"019-97";#N/A,#N/A,FALSE,"021-97";#N/A,#N/A,FALSE,"022-97";#N/A,#N/A,FALSE,"028-97"}</definedName>
    <definedName name="GJK" localSheetId="3" hidden="1">{#N/A,#N/A,FALSE,"GERAL";#N/A,#N/A,FALSE,"012-96";#N/A,#N/A,FALSE,"018-96";#N/A,#N/A,FALSE,"027-96";#N/A,#N/A,FALSE,"059-96";#N/A,#N/A,FALSE,"076-96";#N/A,#N/A,FALSE,"019-97";#N/A,#N/A,FALSE,"021-97";#N/A,#N/A,FALSE,"022-97";#N/A,#N/A,FALSE,"028-97"}</definedName>
    <definedName name="GJK" localSheetId="21" hidden="1">{#N/A,#N/A,FALSE,"GERAL";#N/A,#N/A,FALSE,"012-96";#N/A,#N/A,FALSE,"018-96";#N/A,#N/A,FALSE,"027-96";#N/A,#N/A,FALSE,"059-96";#N/A,#N/A,FALSE,"076-96";#N/A,#N/A,FALSE,"019-97";#N/A,#N/A,FALSE,"021-97";#N/A,#N/A,FALSE,"022-97";#N/A,#N/A,FALSE,"028-97"}</definedName>
    <definedName name="GJK" localSheetId="20" hidden="1">{#N/A,#N/A,FALSE,"GERAL";#N/A,#N/A,FALSE,"012-96";#N/A,#N/A,FALSE,"018-96";#N/A,#N/A,FALSE,"027-96";#N/A,#N/A,FALSE,"059-96";#N/A,#N/A,FALSE,"076-96";#N/A,#N/A,FALSE,"019-97";#N/A,#N/A,FALSE,"021-97";#N/A,#N/A,FALSE,"022-97";#N/A,#N/A,FALSE,"028-97"}</definedName>
    <definedName name="GJK" localSheetId="5" hidden="1">{#N/A,#N/A,FALSE,"GERAL";#N/A,#N/A,FALSE,"012-96";#N/A,#N/A,FALSE,"018-96";#N/A,#N/A,FALSE,"027-96";#N/A,#N/A,FALSE,"059-96";#N/A,#N/A,FALSE,"076-96";#N/A,#N/A,FALSE,"019-97";#N/A,#N/A,FALSE,"021-97";#N/A,#N/A,FALSE,"022-97";#N/A,#N/A,FALSE,"028-97"}</definedName>
    <definedName name="GJK" localSheetId="13" hidden="1">{#N/A,#N/A,FALSE,"GERAL";#N/A,#N/A,FALSE,"012-96";#N/A,#N/A,FALSE,"018-96";#N/A,#N/A,FALSE,"027-96";#N/A,#N/A,FALSE,"059-96";#N/A,#N/A,FALSE,"076-96";#N/A,#N/A,FALSE,"019-97";#N/A,#N/A,FALSE,"021-97";#N/A,#N/A,FALSE,"022-97";#N/A,#N/A,FALSE,"028-97"}</definedName>
    <definedName name="GJK" localSheetId="10" hidden="1">{#N/A,#N/A,FALSE,"GERAL";#N/A,#N/A,FALSE,"012-96";#N/A,#N/A,FALSE,"018-96";#N/A,#N/A,FALSE,"027-96";#N/A,#N/A,FALSE,"059-96";#N/A,#N/A,FALSE,"076-96";#N/A,#N/A,FALSE,"019-97";#N/A,#N/A,FALSE,"021-97";#N/A,#N/A,FALSE,"022-97";#N/A,#N/A,FALSE,"028-97"}</definedName>
    <definedName name="GJK" localSheetId="7" hidden="1">{#N/A,#N/A,FALSE,"GERAL";#N/A,#N/A,FALSE,"012-96";#N/A,#N/A,FALSE,"018-96";#N/A,#N/A,FALSE,"027-96";#N/A,#N/A,FALSE,"059-96";#N/A,#N/A,FALSE,"076-96";#N/A,#N/A,FALSE,"019-97";#N/A,#N/A,FALSE,"021-97";#N/A,#N/A,FALSE,"022-97";#N/A,#N/A,FALSE,"028-97"}</definedName>
    <definedName name="GJK" localSheetId="28" hidden="1">{#N/A,#N/A,FALSE,"GERAL";#N/A,#N/A,FALSE,"012-96";#N/A,#N/A,FALSE,"018-96";#N/A,#N/A,FALSE,"027-96";#N/A,#N/A,FALSE,"059-96";#N/A,#N/A,FALSE,"076-96";#N/A,#N/A,FALSE,"019-97";#N/A,#N/A,FALSE,"021-97";#N/A,#N/A,FALSE,"022-97";#N/A,#N/A,FALSE,"028-97"}</definedName>
    <definedName name="GJK" localSheetId="6" hidden="1">{#N/A,#N/A,FALSE,"GERAL";#N/A,#N/A,FALSE,"012-96";#N/A,#N/A,FALSE,"018-96";#N/A,#N/A,FALSE,"027-96";#N/A,#N/A,FALSE,"059-96";#N/A,#N/A,FALSE,"076-96";#N/A,#N/A,FALSE,"019-97";#N/A,#N/A,FALSE,"021-97";#N/A,#N/A,FALSE,"022-97";#N/A,#N/A,FALSE,"028-97"}</definedName>
    <definedName name="GJK" localSheetId="0" hidden="1">{#N/A,#N/A,FALSE,"GERAL";#N/A,#N/A,FALSE,"012-96";#N/A,#N/A,FALSE,"018-96";#N/A,#N/A,FALSE,"027-96";#N/A,#N/A,FALSE,"059-96";#N/A,#N/A,FALSE,"076-96";#N/A,#N/A,FALSE,"019-97";#N/A,#N/A,FALSE,"021-97";#N/A,#N/A,FALSE,"022-97";#N/A,#N/A,FALSE,"028-97"}</definedName>
    <definedName name="GJK" localSheetId="14" hidden="1">{#N/A,#N/A,FALSE,"GERAL";#N/A,#N/A,FALSE,"012-96";#N/A,#N/A,FALSE,"018-96";#N/A,#N/A,FALSE,"027-96";#N/A,#N/A,FALSE,"059-96";#N/A,#N/A,FALSE,"076-96";#N/A,#N/A,FALSE,"019-97";#N/A,#N/A,FALSE,"021-97";#N/A,#N/A,FALSE,"022-97";#N/A,#N/A,FALSE,"028-97"}</definedName>
    <definedName name="GJK" localSheetId="22" hidden="1">{#N/A,#N/A,FALSE,"GERAL";#N/A,#N/A,FALSE,"012-96";#N/A,#N/A,FALSE,"018-96";#N/A,#N/A,FALSE,"027-96";#N/A,#N/A,FALSE,"059-96";#N/A,#N/A,FALSE,"076-96";#N/A,#N/A,FALSE,"019-97";#N/A,#N/A,FALSE,"021-97";#N/A,#N/A,FALSE,"022-97";#N/A,#N/A,FALSE,"028-97"}</definedName>
    <definedName name="GJK" hidden="1">{#N/A,#N/A,FALSE,"GERAL";#N/A,#N/A,FALSE,"012-96";#N/A,#N/A,FALSE,"018-96";#N/A,#N/A,FALSE,"027-96";#N/A,#N/A,FALSE,"059-96";#N/A,#N/A,FALSE,"076-96";#N/A,#N/A,FALSE,"019-97";#N/A,#N/A,FALSE,"021-97";#N/A,#N/A,FALSE,"022-97";#N/A,#N/A,FALSE,"028-97"}</definedName>
    <definedName name="gjkhgjhjfggfjhfg" localSheetId="16" hidden="1">{#N/A,#N/A,FALSE,"Plan1";#N/A,#N/A,FALSE,"Plan2"}</definedName>
    <definedName name="gjkhgjhjfggfjhfg" localSheetId="3" hidden="1">{#N/A,#N/A,FALSE,"Plan1";#N/A,#N/A,FALSE,"Plan2"}</definedName>
    <definedName name="gjkhgjhjfggfjhfg" localSheetId="21" hidden="1">{#N/A,#N/A,FALSE,"Plan1";#N/A,#N/A,FALSE,"Plan2"}</definedName>
    <definedName name="gjkhgjhjfggfjhfg" localSheetId="20" hidden="1">{#N/A,#N/A,FALSE,"Plan1";#N/A,#N/A,FALSE,"Plan2"}</definedName>
    <definedName name="gjkhgjhjfggfjhfg" localSheetId="5" hidden="1">{#N/A,#N/A,FALSE,"Plan1";#N/A,#N/A,FALSE,"Plan2"}</definedName>
    <definedName name="gjkhgjhjfggfjhfg" localSheetId="13" hidden="1">{#N/A,#N/A,FALSE,"Plan1";#N/A,#N/A,FALSE,"Plan2"}</definedName>
    <definedName name="gjkhgjhjfggfjhfg" localSheetId="10" hidden="1">{#N/A,#N/A,FALSE,"Plan1";#N/A,#N/A,FALSE,"Plan2"}</definedName>
    <definedName name="gjkhgjhjfggfjhfg" localSheetId="7" hidden="1">{#N/A,#N/A,FALSE,"Plan1";#N/A,#N/A,FALSE,"Plan2"}</definedName>
    <definedName name="gjkhgjhjfggfjhfg" localSheetId="28" hidden="1">{#N/A,#N/A,FALSE,"Plan1";#N/A,#N/A,FALSE,"Plan2"}</definedName>
    <definedName name="gjkhgjhjfggfjhfg" localSheetId="6" hidden="1">{#N/A,#N/A,FALSE,"Plan1";#N/A,#N/A,FALSE,"Plan2"}</definedName>
    <definedName name="gjkhgjhjfggfjhfg" localSheetId="0" hidden="1">{#N/A,#N/A,FALSE,"Plan1";#N/A,#N/A,FALSE,"Plan2"}</definedName>
    <definedName name="gjkhgjhjfggfjhfg" localSheetId="14" hidden="1">{#N/A,#N/A,FALSE,"Plan1";#N/A,#N/A,FALSE,"Plan2"}</definedName>
    <definedName name="gjkhgjhjfggfjhfg" localSheetId="22" hidden="1">{#N/A,#N/A,FALSE,"Plan1";#N/A,#N/A,FALSE,"Plan2"}</definedName>
    <definedName name="gjkhgjhjfggfjhfg" hidden="1">{#N/A,#N/A,FALSE,"Plan1";#N/A,#N/A,FALSE,"Plan2"}</definedName>
    <definedName name="glgl" localSheetId="16" hidden="1">{#N/A,#N/A,FALSE,"Plan1";#N/A,#N/A,FALSE,"Plan2"}</definedName>
    <definedName name="glgl" localSheetId="3" hidden="1">{#N/A,#N/A,FALSE,"Plan1";#N/A,#N/A,FALSE,"Plan2"}</definedName>
    <definedName name="glgl" localSheetId="21" hidden="1">{#N/A,#N/A,FALSE,"Plan1";#N/A,#N/A,FALSE,"Plan2"}</definedName>
    <definedName name="glgl" localSheetId="20" hidden="1">{#N/A,#N/A,FALSE,"Plan1";#N/A,#N/A,FALSE,"Plan2"}</definedName>
    <definedName name="glgl" localSheetId="5" hidden="1">{#N/A,#N/A,FALSE,"Plan1";#N/A,#N/A,FALSE,"Plan2"}</definedName>
    <definedName name="glgl" localSheetId="13" hidden="1">{#N/A,#N/A,FALSE,"Plan1";#N/A,#N/A,FALSE,"Plan2"}</definedName>
    <definedName name="glgl" localSheetId="10" hidden="1">{#N/A,#N/A,FALSE,"Plan1";#N/A,#N/A,FALSE,"Plan2"}</definedName>
    <definedName name="glgl" localSheetId="7" hidden="1">{#N/A,#N/A,FALSE,"Plan1";#N/A,#N/A,FALSE,"Plan2"}</definedName>
    <definedName name="glgl" localSheetId="28" hidden="1">{#N/A,#N/A,FALSE,"Plan1";#N/A,#N/A,FALSE,"Plan2"}</definedName>
    <definedName name="glgl" localSheetId="6" hidden="1">{#N/A,#N/A,FALSE,"Plan1";#N/A,#N/A,FALSE,"Plan2"}</definedName>
    <definedName name="glgl" localSheetId="0" hidden="1">{#N/A,#N/A,FALSE,"Plan1";#N/A,#N/A,FALSE,"Plan2"}</definedName>
    <definedName name="glgl" localSheetId="14" hidden="1">{#N/A,#N/A,FALSE,"Plan1";#N/A,#N/A,FALSE,"Plan2"}</definedName>
    <definedName name="glgl" localSheetId="22" hidden="1">{#N/A,#N/A,FALSE,"Plan1";#N/A,#N/A,FALSE,"Plan2"}</definedName>
    <definedName name="glgl" hidden="1">{#N/A,#N/A,FALSE,"Plan1";#N/A,#N/A,FALSE,"Plan2"}</definedName>
    <definedName name="global" localSheetId="16" hidden="1">{"'Estimativa de Lançamento-JAN'!$A$1:$AI$85"}</definedName>
    <definedName name="global" localSheetId="3" hidden="1">{"'Estimativa de Lançamento-JAN'!$A$1:$AI$85"}</definedName>
    <definedName name="global" localSheetId="5" hidden="1">{"'Estimativa de Lançamento-JAN'!$A$1:$AI$85"}</definedName>
    <definedName name="global" localSheetId="13" hidden="1">{"'Estimativa de Lançamento-JAN'!$A$1:$AI$85"}</definedName>
    <definedName name="GLOBAL" localSheetId="10">#REF!</definedName>
    <definedName name="global" localSheetId="6" hidden="1">{"'Estimativa de Lançamento-JAN'!$A$1:$AI$85"}</definedName>
    <definedName name="global" localSheetId="0" hidden="1">{"'Estimativa de Lançamento-JAN'!$A$1:$AI$85"}</definedName>
    <definedName name="GLOBAL">#REF!</definedName>
    <definedName name="gnfrth"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hidden="1">{TRUE,TRUE,-1.25,-15.5,604.5,366.75,FALSE,FALSE,TRUE,TRUE,0,1,#N/A,1,#N/A,9.0125,24.4117647058824,1,FALSE,FALSE,3,TRUE,1,FALSE,100,"Swvu.PLANILHA2.","ACwvu.PLANILHA2.",#N/A,FALSE,FALSE,0.787401575,0.34,0.46,0.5,1,"","",FALSE,FALSE,FALSE,FALSE,1,#N/A,1,1,FALSE,FALSE,#N/A,#N/A,FALSE,FALSE,FALSE,9,65532,65532,FALSE,FALSE,TRUE,TRUE,TRUE}</definedName>
    <definedName name="grec_cdi" localSheetId="3">#REF!</definedName>
    <definedName name="grec_cdi" localSheetId="10">#REF!</definedName>
    <definedName name="grec_cdi" localSheetId="6">#REF!</definedName>
    <definedName name="grec_cdi">#REF!</definedName>
    <definedName name="grec_hist" localSheetId="3">#REF!</definedName>
    <definedName name="grec_hist" localSheetId="10">#REF!</definedName>
    <definedName name="grec_hist" localSheetId="6">#REF!</definedName>
    <definedName name="grec_hist">#REF!</definedName>
    <definedName name="grec_uss" localSheetId="3">#REF!</definedName>
    <definedName name="grec_uss" localSheetId="10">#REF!</definedName>
    <definedName name="grec_uss" localSheetId="6">#REF!</definedName>
    <definedName name="grec_uss">#REF!</definedName>
    <definedName name="grua" localSheetId="3">#REF!</definedName>
    <definedName name="grua" localSheetId="10">#REF!</definedName>
    <definedName name="grua" localSheetId="6">#REF!</definedName>
    <definedName name="grua">#REF!</definedName>
    <definedName name="GSDWJSTGE"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hidden="1">{TRUE,TRUE,-1.25,-15.5,604.5,366.75,FALSE,FALSE,TRUE,TRUE,0,1,#N/A,1,#N/A,9.0125,24.4117647058824,1,FALSE,FALSE,3,TRUE,1,FALSE,100,"Swvu.PLANILHA2.","ACwvu.PLANILHA2.",#N/A,FALSE,FALSE,0.787401575,0.34,0.46,0.5,1,"","",FALSE,FALSE,FALSE,FALSE,1,#N/A,1,1,FALSE,FALSE,#N/A,#N/A,FALSE,FALSE,FALSE,9,65532,65532,FALSE,FALSE,TRUE,TRUE,TRUE}</definedName>
    <definedName name="gtuigsdyugsdf" localSheetId="16" hidden="1">{#N/A,#N/A,FALSE,"Plan1";#N/A,#N/A,FALSE,"Plan2"}</definedName>
    <definedName name="gtuigsdyugsdf" localSheetId="3" hidden="1">{#N/A,#N/A,FALSE,"Plan1";#N/A,#N/A,FALSE,"Plan2"}</definedName>
    <definedName name="gtuigsdyugsdf" localSheetId="21" hidden="1">{#N/A,#N/A,FALSE,"Plan1";#N/A,#N/A,FALSE,"Plan2"}</definedName>
    <definedName name="gtuigsdyugsdf" localSheetId="20" hidden="1">{#N/A,#N/A,FALSE,"Plan1";#N/A,#N/A,FALSE,"Plan2"}</definedName>
    <definedName name="gtuigsdyugsdf" localSheetId="5" hidden="1">{#N/A,#N/A,FALSE,"Plan1";#N/A,#N/A,FALSE,"Plan2"}</definedName>
    <definedName name="gtuigsdyugsdf" localSheetId="13" hidden="1">{#N/A,#N/A,FALSE,"Plan1";#N/A,#N/A,FALSE,"Plan2"}</definedName>
    <definedName name="gtuigsdyugsdf" localSheetId="10" hidden="1">{#N/A,#N/A,FALSE,"Plan1";#N/A,#N/A,FALSE,"Plan2"}</definedName>
    <definedName name="gtuigsdyugsdf" localSheetId="7" hidden="1">{#N/A,#N/A,FALSE,"Plan1";#N/A,#N/A,FALSE,"Plan2"}</definedName>
    <definedName name="gtuigsdyugsdf" localSheetId="28" hidden="1">{#N/A,#N/A,FALSE,"Plan1";#N/A,#N/A,FALSE,"Plan2"}</definedName>
    <definedName name="gtuigsdyugsdf" localSheetId="6" hidden="1">{#N/A,#N/A,FALSE,"Plan1";#N/A,#N/A,FALSE,"Plan2"}</definedName>
    <definedName name="gtuigsdyugsdf" localSheetId="0" hidden="1">{#N/A,#N/A,FALSE,"Plan1";#N/A,#N/A,FALSE,"Plan2"}</definedName>
    <definedName name="gtuigsdyugsdf" localSheetId="14" hidden="1">{#N/A,#N/A,FALSE,"Plan1";#N/A,#N/A,FALSE,"Plan2"}</definedName>
    <definedName name="gtuigsdyugsdf" localSheetId="22" hidden="1">{#N/A,#N/A,FALSE,"Plan1";#N/A,#N/A,FALSE,"Plan2"}</definedName>
    <definedName name="gtuigsdyugsdf" hidden="1">{#N/A,#N/A,FALSE,"Plan1";#N/A,#N/A,FALSE,"Plan2"}</definedName>
    <definedName name="GUI" localSheetId="16" hidden="1">{#N/A,#N/A,FALSE,"GERAL";#N/A,#N/A,FALSE,"012-96";#N/A,#N/A,FALSE,"018-96";#N/A,#N/A,FALSE,"027-96";#N/A,#N/A,FALSE,"059-96";#N/A,#N/A,FALSE,"076-96";#N/A,#N/A,FALSE,"019-97";#N/A,#N/A,FALSE,"021-97";#N/A,#N/A,FALSE,"022-97";#N/A,#N/A,FALSE,"028-97"}</definedName>
    <definedName name="GUI" localSheetId="3" hidden="1">{#N/A,#N/A,FALSE,"GERAL";#N/A,#N/A,FALSE,"012-96";#N/A,#N/A,FALSE,"018-96";#N/A,#N/A,FALSE,"027-96";#N/A,#N/A,FALSE,"059-96";#N/A,#N/A,FALSE,"076-96";#N/A,#N/A,FALSE,"019-97";#N/A,#N/A,FALSE,"021-97";#N/A,#N/A,FALSE,"022-97";#N/A,#N/A,FALSE,"028-97"}</definedName>
    <definedName name="GUI" localSheetId="21" hidden="1">{#N/A,#N/A,FALSE,"GERAL";#N/A,#N/A,FALSE,"012-96";#N/A,#N/A,FALSE,"018-96";#N/A,#N/A,FALSE,"027-96";#N/A,#N/A,FALSE,"059-96";#N/A,#N/A,FALSE,"076-96";#N/A,#N/A,FALSE,"019-97";#N/A,#N/A,FALSE,"021-97";#N/A,#N/A,FALSE,"022-97";#N/A,#N/A,FALSE,"028-97"}</definedName>
    <definedName name="GUI" localSheetId="20" hidden="1">{#N/A,#N/A,FALSE,"GERAL";#N/A,#N/A,FALSE,"012-96";#N/A,#N/A,FALSE,"018-96";#N/A,#N/A,FALSE,"027-96";#N/A,#N/A,FALSE,"059-96";#N/A,#N/A,FALSE,"076-96";#N/A,#N/A,FALSE,"019-97";#N/A,#N/A,FALSE,"021-97";#N/A,#N/A,FALSE,"022-97";#N/A,#N/A,FALSE,"028-97"}</definedName>
    <definedName name="GUI" localSheetId="5" hidden="1">{#N/A,#N/A,FALSE,"GERAL";#N/A,#N/A,FALSE,"012-96";#N/A,#N/A,FALSE,"018-96";#N/A,#N/A,FALSE,"027-96";#N/A,#N/A,FALSE,"059-96";#N/A,#N/A,FALSE,"076-96";#N/A,#N/A,FALSE,"019-97";#N/A,#N/A,FALSE,"021-97";#N/A,#N/A,FALSE,"022-97";#N/A,#N/A,FALSE,"028-97"}</definedName>
    <definedName name="GUI" localSheetId="13" hidden="1">{#N/A,#N/A,FALSE,"GERAL";#N/A,#N/A,FALSE,"012-96";#N/A,#N/A,FALSE,"018-96";#N/A,#N/A,FALSE,"027-96";#N/A,#N/A,FALSE,"059-96";#N/A,#N/A,FALSE,"076-96";#N/A,#N/A,FALSE,"019-97";#N/A,#N/A,FALSE,"021-97";#N/A,#N/A,FALSE,"022-97";#N/A,#N/A,FALSE,"028-97"}</definedName>
    <definedName name="GUI" localSheetId="10" hidden="1">{#N/A,#N/A,FALSE,"GERAL";#N/A,#N/A,FALSE,"012-96";#N/A,#N/A,FALSE,"018-96";#N/A,#N/A,FALSE,"027-96";#N/A,#N/A,FALSE,"059-96";#N/A,#N/A,FALSE,"076-96";#N/A,#N/A,FALSE,"019-97";#N/A,#N/A,FALSE,"021-97";#N/A,#N/A,FALSE,"022-97";#N/A,#N/A,FALSE,"028-97"}</definedName>
    <definedName name="GUI" localSheetId="7" hidden="1">{#N/A,#N/A,FALSE,"GERAL";#N/A,#N/A,FALSE,"012-96";#N/A,#N/A,FALSE,"018-96";#N/A,#N/A,FALSE,"027-96";#N/A,#N/A,FALSE,"059-96";#N/A,#N/A,FALSE,"076-96";#N/A,#N/A,FALSE,"019-97";#N/A,#N/A,FALSE,"021-97";#N/A,#N/A,FALSE,"022-97";#N/A,#N/A,FALSE,"028-97"}</definedName>
    <definedName name="GUI" localSheetId="28" hidden="1">{#N/A,#N/A,FALSE,"GERAL";#N/A,#N/A,FALSE,"012-96";#N/A,#N/A,FALSE,"018-96";#N/A,#N/A,FALSE,"027-96";#N/A,#N/A,FALSE,"059-96";#N/A,#N/A,FALSE,"076-96";#N/A,#N/A,FALSE,"019-97";#N/A,#N/A,FALSE,"021-97";#N/A,#N/A,FALSE,"022-97";#N/A,#N/A,FALSE,"028-97"}</definedName>
    <definedName name="GUI" localSheetId="6" hidden="1">{#N/A,#N/A,FALSE,"GERAL";#N/A,#N/A,FALSE,"012-96";#N/A,#N/A,FALSE,"018-96";#N/A,#N/A,FALSE,"027-96";#N/A,#N/A,FALSE,"059-96";#N/A,#N/A,FALSE,"076-96";#N/A,#N/A,FALSE,"019-97";#N/A,#N/A,FALSE,"021-97";#N/A,#N/A,FALSE,"022-97";#N/A,#N/A,FALSE,"028-97"}</definedName>
    <definedName name="GUI" localSheetId="0" hidden="1">{#N/A,#N/A,FALSE,"GERAL";#N/A,#N/A,FALSE,"012-96";#N/A,#N/A,FALSE,"018-96";#N/A,#N/A,FALSE,"027-96";#N/A,#N/A,FALSE,"059-96";#N/A,#N/A,FALSE,"076-96";#N/A,#N/A,FALSE,"019-97";#N/A,#N/A,FALSE,"021-97";#N/A,#N/A,FALSE,"022-97";#N/A,#N/A,FALSE,"028-97"}</definedName>
    <definedName name="GUI" localSheetId="14" hidden="1">{#N/A,#N/A,FALSE,"GERAL";#N/A,#N/A,FALSE,"012-96";#N/A,#N/A,FALSE,"018-96";#N/A,#N/A,FALSE,"027-96";#N/A,#N/A,FALSE,"059-96";#N/A,#N/A,FALSE,"076-96";#N/A,#N/A,FALSE,"019-97";#N/A,#N/A,FALSE,"021-97";#N/A,#N/A,FALSE,"022-97";#N/A,#N/A,FALSE,"028-97"}</definedName>
    <definedName name="GUI" localSheetId="22" hidden="1">{#N/A,#N/A,FALSE,"GERAL";#N/A,#N/A,FALSE,"012-96";#N/A,#N/A,FALSE,"018-96";#N/A,#N/A,FALSE,"027-96";#N/A,#N/A,FALSE,"059-96";#N/A,#N/A,FALSE,"076-96";#N/A,#N/A,FALSE,"019-97";#N/A,#N/A,FALSE,"021-97";#N/A,#N/A,FALSE,"022-97";#N/A,#N/A,FALSE,"028-97"}</definedName>
    <definedName name="GUI" hidden="1">{#N/A,#N/A,FALSE,"GERAL";#N/A,#N/A,FALSE,"012-96";#N/A,#N/A,FALSE,"018-96";#N/A,#N/A,FALSE,"027-96";#N/A,#N/A,FALSE,"059-96";#N/A,#N/A,FALSE,"076-96";#N/A,#N/A,FALSE,"019-97";#N/A,#N/A,FALSE,"021-97";#N/A,#N/A,FALSE,"022-97";#N/A,#N/A,FALSE,"028-97"}</definedName>
    <definedName name="GV" localSheetId="16" hidden="1">{#N/A,#N/A,FALSE,"CCTV"}</definedName>
    <definedName name="GV" localSheetId="3" hidden="1">{#N/A,#N/A,FALSE,"CCTV"}</definedName>
    <definedName name="GV" localSheetId="21" hidden="1">{#N/A,#N/A,FALSE,"CCTV"}</definedName>
    <definedName name="GV" localSheetId="20" hidden="1">{#N/A,#N/A,FALSE,"CCTV"}</definedName>
    <definedName name="GV" localSheetId="5" hidden="1">{#N/A,#N/A,FALSE,"CCTV"}</definedName>
    <definedName name="GV" localSheetId="13" hidden="1">{#N/A,#N/A,FALSE,"CCTV"}</definedName>
    <definedName name="GV" localSheetId="10" hidden="1">{#N/A,#N/A,FALSE,"CCTV"}</definedName>
    <definedName name="GV" localSheetId="7" hidden="1">{#N/A,#N/A,FALSE,"CCTV"}</definedName>
    <definedName name="GV" localSheetId="28" hidden="1">{#N/A,#N/A,FALSE,"CCTV"}</definedName>
    <definedName name="GV" localSheetId="6" hidden="1">{#N/A,#N/A,FALSE,"CCTV"}</definedName>
    <definedName name="GV" localSheetId="0" hidden="1">{#N/A,#N/A,FALSE,"CCTV"}</definedName>
    <definedName name="GV" localSheetId="14" hidden="1">{#N/A,#N/A,FALSE,"CCTV"}</definedName>
    <definedName name="GV" localSheetId="22" hidden="1">{#N/A,#N/A,FALSE,"CCTV"}</definedName>
    <definedName name="GV" hidden="1">{#N/A,#N/A,FALSE,"CCTV"}</definedName>
    <definedName name="h" localSheetId="3">#REF!</definedName>
    <definedName name="h" localSheetId="10">#REF!</definedName>
    <definedName name="h" localSheetId="6">#REF!</definedName>
    <definedName name="h">#REF!</definedName>
    <definedName name="hbjgjuae" localSheetId="3">#REF!</definedName>
    <definedName name="hbjgjuae" localSheetId="10">#REF!</definedName>
    <definedName name="hbjgjuae" localSheetId="6">#REF!</definedName>
    <definedName name="hbjgjuae">#REF!</definedName>
    <definedName name="hcjfkhdghfktg" localSheetId="16" hidden="1">{#N/A,#N/A,FALSE,"Plan1";#N/A,#N/A,FALSE,"Plan2"}</definedName>
    <definedName name="hcjfkhdghfktg" localSheetId="3" hidden="1">{#N/A,#N/A,FALSE,"Plan1";#N/A,#N/A,FALSE,"Plan2"}</definedName>
    <definedName name="hcjfkhdghfktg" localSheetId="21" hidden="1">{#N/A,#N/A,FALSE,"Plan1";#N/A,#N/A,FALSE,"Plan2"}</definedName>
    <definedName name="hcjfkhdghfktg" localSheetId="20" hidden="1">{#N/A,#N/A,FALSE,"Plan1";#N/A,#N/A,FALSE,"Plan2"}</definedName>
    <definedName name="hcjfkhdghfktg" localSheetId="5" hidden="1">{#N/A,#N/A,FALSE,"Plan1";#N/A,#N/A,FALSE,"Plan2"}</definedName>
    <definedName name="hcjfkhdghfktg" localSheetId="13" hidden="1">{#N/A,#N/A,FALSE,"Plan1";#N/A,#N/A,FALSE,"Plan2"}</definedName>
    <definedName name="hcjfkhdghfktg" localSheetId="10" hidden="1">{#N/A,#N/A,FALSE,"Plan1";#N/A,#N/A,FALSE,"Plan2"}</definedName>
    <definedName name="hcjfkhdghfktg" localSheetId="7" hidden="1">{#N/A,#N/A,FALSE,"Plan1";#N/A,#N/A,FALSE,"Plan2"}</definedName>
    <definedName name="hcjfkhdghfktg" localSheetId="28" hidden="1">{#N/A,#N/A,FALSE,"Plan1";#N/A,#N/A,FALSE,"Plan2"}</definedName>
    <definedName name="hcjfkhdghfktg" localSheetId="6" hidden="1">{#N/A,#N/A,FALSE,"Plan1";#N/A,#N/A,FALSE,"Plan2"}</definedName>
    <definedName name="hcjfkhdghfktg" localSheetId="0" hidden="1">{#N/A,#N/A,FALSE,"Plan1";#N/A,#N/A,FALSE,"Plan2"}</definedName>
    <definedName name="hcjfkhdghfktg" localSheetId="14" hidden="1">{#N/A,#N/A,FALSE,"Plan1";#N/A,#N/A,FALSE,"Plan2"}</definedName>
    <definedName name="hcjfkhdghfktg" localSheetId="22" hidden="1">{#N/A,#N/A,FALSE,"Plan1";#N/A,#N/A,FALSE,"Plan2"}</definedName>
    <definedName name="hcjfkhdghfktg" hidden="1">{#N/A,#N/A,FALSE,"Plan1";#N/A,#N/A,FALSE,"Plan2"}</definedName>
    <definedName name="hckhjfdkgfdg" localSheetId="16" hidden="1">#REF!</definedName>
    <definedName name="hckhjfdkgfdg" localSheetId="3" hidden="1">#REF!</definedName>
    <definedName name="hckhjfdkgfdg" localSheetId="5" hidden="1">#REF!</definedName>
    <definedName name="hckhjfdkgfdg" localSheetId="10" hidden="1">#REF!</definedName>
    <definedName name="hckhjfdkgfdg" localSheetId="6" hidden="1">#REF!</definedName>
    <definedName name="hckhjfdkgfdg" localSheetId="0" hidden="1">#REF!</definedName>
    <definedName name="hckhjfdkgfdg" hidden="1">#REF!</definedName>
    <definedName name="hddfndgdfg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hidden="1">{TRUE,TRUE,-1.25,-15.5,604.5,366.75,FALSE,FALSE,TRUE,TRUE,0,1,#N/A,1,#N/A,9.0125,24.4117647058824,1,FALSE,FALSE,3,TRUE,1,FALSE,100,"Swvu.PLANILHA2.","ACwvu.PLANILHA2.",#N/A,FALSE,FALSE,0.787401575,0.34,0.46,0.5,1,"","",FALSE,FALSE,FALSE,FALSE,1,#N/A,1,1,FALSE,FALSE,#N/A,#N/A,FALSE,FALSE,FALSE,9,65532,65532,FALSE,FALSE,TRUE,TRUE,TRUE}</definedName>
    <definedName name="HDFGHGST" localSheetId="16" hidden="1">{#N/A,#N/A,FALSE,"Plan1";#N/A,#N/A,FALSE,"Plan2"}</definedName>
    <definedName name="HDFGHGST" localSheetId="3" hidden="1">{#N/A,#N/A,FALSE,"Plan1";#N/A,#N/A,FALSE,"Plan2"}</definedName>
    <definedName name="HDFGHGST" localSheetId="21" hidden="1">{#N/A,#N/A,FALSE,"Plan1";#N/A,#N/A,FALSE,"Plan2"}</definedName>
    <definedName name="HDFGHGST" localSheetId="20" hidden="1">{#N/A,#N/A,FALSE,"Plan1";#N/A,#N/A,FALSE,"Plan2"}</definedName>
    <definedName name="HDFGHGST" localSheetId="5" hidden="1">{#N/A,#N/A,FALSE,"Plan1";#N/A,#N/A,FALSE,"Plan2"}</definedName>
    <definedName name="HDFGHGST" localSheetId="13" hidden="1">{#N/A,#N/A,FALSE,"Plan1";#N/A,#N/A,FALSE,"Plan2"}</definedName>
    <definedName name="HDFGHGST" localSheetId="10" hidden="1">{#N/A,#N/A,FALSE,"Plan1";#N/A,#N/A,FALSE,"Plan2"}</definedName>
    <definedName name="HDFGHGST" localSheetId="7" hidden="1">{#N/A,#N/A,FALSE,"Plan1";#N/A,#N/A,FALSE,"Plan2"}</definedName>
    <definedName name="HDFGHGST" localSheetId="28" hidden="1">{#N/A,#N/A,FALSE,"Plan1";#N/A,#N/A,FALSE,"Plan2"}</definedName>
    <definedName name="HDFGHGST" localSheetId="6" hidden="1">{#N/A,#N/A,FALSE,"Plan1";#N/A,#N/A,FALSE,"Plan2"}</definedName>
    <definedName name="HDFGHGST" localSheetId="0" hidden="1">{#N/A,#N/A,FALSE,"Plan1";#N/A,#N/A,FALSE,"Plan2"}</definedName>
    <definedName name="HDFGHGST" localSheetId="14" hidden="1">{#N/A,#N/A,FALSE,"Plan1";#N/A,#N/A,FALSE,"Plan2"}</definedName>
    <definedName name="HDFGHGST" localSheetId="22" hidden="1">{#N/A,#N/A,FALSE,"Plan1";#N/A,#N/A,FALSE,"Plan2"}</definedName>
    <definedName name="HDFGHGST" hidden="1">{#N/A,#N/A,FALSE,"Plan1";#N/A,#N/A,FALSE,"Plan2"}</definedName>
    <definedName name="HDFGJKHKFDHTY" localSheetId="16" hidden="1">{#N/A,#N/A,FALSE,"Plan1";#N/A,#N/A,FALSE,"Plan2"}</definedName>
    <definedName name="HDFGJKHKFDHTY" localSheetId="3" hidden="1">{#N/A,#N/A,FALSE,"Plan1";#N/A,#N/A,FALSE,"Plan2"}</definedName>
    <definedName name="HDFGJKHKFDHTY" localSheetId="21" hidden="1">{#N/A,#N/A,FALSE,"Plan1";#N/A,#N/A,FALSE,"Plan2"}</definedName>
    <definedName name="HDFGJKHKFDHTY" localSheetId="20" hidden="1">{#N/A,#N/A,FALSE,"Plan1";#N/A,#N/A,FALSE,"Plan2"}</definedName>
    <definedName name="HDFGJKHKFDHTY" localSheetId="5" hidden="1">{#N/A,#N/A,FALSE,"Plan1";#N/A,#N/A,FALSE,"Plan2"}</definedName>
    <definedName name="HDFGJKHKFDHTY" localSheetId="13" hidden="1">{#N/A,#N/A,FALSE,"Plan1";#N/A,#N/A,FALSE,"Plan2"}</definedName>
    <definedName name="HDFGJKHKFDHTY" localSheetId="10" hidden="1">{#N/A,#N/A,FALSE,"Plan1";#N/A,#N/A,FALSE,"Plan2"}</definedName>
    <definedName name="HDFGJKHKFDHTY" localSheetId="7" hidden="1">{#N/A,#N/A,FALSE,"Plan1";#N/A,#N/A,FALSE,"Plan2"}</definedName>
    <definedName name="HDFGJKHKFDHTY" localSheetId="28" hidden="1">{#N/A,#N/A,FALSE,"Plan1";#N/A,#N/A,FALSE,"Plan2"}</definedName>
    <definedName name="HDFGJKHKFDHTY" localSheetId="6" hidden="1">{#N/A,#N/A,FALSE,"Plan1";#N/A,#N/A,FALSE,"Plan2"}</definedName>
    <definedName name="HDFGJKHKFDHTY" localSheetId="0" hidden="1">{#N/A,#N/A,FALSE,"Plan1";#N/A,#N/A,FALSE,"Plan2"}</definedName>
    <definedName name="HDFGJKHKFDHTY" localSheetId="14" hidden="1">{#N/A,#N/A,FALSE,"Plan1";#N/A,#N/A,FALSE,"Plan2"}</definedName>
    <definedName name="HDFGJKHKFDHTY" localSheetId="22" hidden="1">{#N/A,#N/A,FALSE,"Plan1";#N/A,#N/A,FALSE,"Plan2"}</definedName>
    <definedName name="HDFGJKHKFDHTY" hidden="1">{#N/A,#N/A,FALSE,"Plan1";#N/A,#N/A,FALSE,"Plan2"}</definedName>
    <definedName name="hdfhdhrtgd" localSheetId="16" hidden="1">{#N/A,#N/A,FALSE,"Plan1";#N/A,#N/A,FALSE,"Plan2"}</definedName>
    <definedName name="hdfhdhrtgd" localSheetId="3" hidden="1">{#N/A,#N/A,FALSE,"Plan1";#N/A,#N/A,FALSE,"Plan2"}</definedName>
    <definedName name="hdfhdhrtgd" localSheetId="21" hidden="1">{#N/A,#N/A,FALSE,"Plan1";#N/A,#N/A,FALSE,"Plan2"}</definedName>
    <definedName name="hdfhdhrtgd" localSheetId="20" hidden="1">{#N/A,#N/A,FALSE,"Plan1";#N/A,#N/A,FALSE,"Plan2"}</definedName>
    <definedName name="hdfhdhrtgd" localSheetId="5" hidden="1">{#N/A,#N/A,FALSE,"Plan1";#N/A,#N/A,FALSE,"Plan2"}</definedName>
    <definedName name="hdfhdhrtgd" localSheetId="13" hidden="1">{#N/A,#N/A,FALSE,"Plan1";#N/A,#N/A,FALSE,"Plan2"}</definedName>
    <definedName name="hdfhdhrtgd" localSheetId="10" hidden="1">{#N/A,#N/A,FALSE,"Plan1";#N/A,#N/A,FALSE,"Plan2"}</definedName>
    <definedName name="hdfhdhrtgd" localSheetId="7" hidden="1">{#N/A,#N/A,FALSE,"Plan1";#N/A,#N/A,FALSE,"Plan2"}</definedName>
    <definedName name="hdfhdhrtgd" localSheetId="28" hidden="1">{#N/A,#N/A,FALSE,"Plan1";#N/A,#N/A,FALSE,"Plan2"}</definedName>
    <definedName name="hdfhdhrtgd" localSheetId="6" hidden="1">{#N/A,#N/A,FALSE,"Plan1";#N/A,#N/A,FALSE,"Plan2"}</definedName>
    <definedName name="hdfhdhrtgd" localSheetId="0" hidden="1">{#N/A,#N/A,FALSE,"Plan1";#N/A,#N/A,FALSE,"Plan2"}</definedName>
    <definedName name="hdfhdhrtgd" localSheetId="14" hidden="1">{#N/A,#N/A,FALSE,"Plan1";#N/A,#N/A,FALSE,"Plan2"}</definedName>
    <definedName name="hdfhdhrtgd" localSheetId="22" hidden="1">{#N/A,#N/A,FALSE,"Plan1";#N/A,#N/A,FALSE,"Plan2"}</definedName>
    <definedName name="hdfhdhrtgd" hidden="1">{#N/A,#N/A,FALSE,"Plan1";#N/A,#N/A,FALSE,"Plan2"}</definedName>
    <definedName name="hdfhftde" localSheetId="16" hidden="1">{#N/A,#N/A,FALSE,"Plan1";#N/A,#N/A,FALSE,"Plan2"}</definedName>
    <definedName name="hdfhftde" localSheetId="3" hidden="1">{#N/A,#N/A,FALSE,"Plan1";#N/A,#N/A,FALSE,"Plan2"}</definedName>
    <definedName name="hdfhftde" localSheetId="21" hidden="1">{#N/A,#N/A,FALSE,"Plan1";#N/A,#N/A,FALSE,"Plan2"}</definedName>
    <definedName name="hdfhftde" localSheetId="20" hidden="1">{#N/A,#N/A,FALSE,"Plan1";#N/A,#N/A,FALSE,"Plan2"}</definedName>
    <definedName name="hdfhftde" localSheetId="5" hidden="1">{#N/A,#N/A,FALSE,"Plan1";#N/A,#N/A,FALSE,"Plan2"}</definedName>
    <definedName name="hdfhftde" localSheetId="13" hidden="1">{#N/A,#N/A,FALSE,"Plan1";#N/A,#N/A,FALSE,"Plan2"}</definedName>
    <definedName name="hdfhftde" localSheetId="10" hidden="1">{#N/A,#N/A,FALSE,"Plan1";#N/A,#N/A,FALSE,"Plan2"}</definedName>
    <definedName name="hdfhftde" localSheetId="7" hidden="1">{#N/A,#N/A,FALSE,"Plan1";#N/A,#N/A,FALSE,"Plan2"}</definedName>
    <definedName name="hdfhftde" localSheetId="28" hidden="1">{#N/A,#N/A,FALSE,"Plan1";#N/A,#N/A,FALSE,"Plan2"}</definedName>
    <definedName name="hdfhftde" localSheetId="6" hidden="1">{#N/A,#N/A,FALSE,"Plan1";#N/A,#N/A,FALSE,"Plan2"}</definedName>
    <definedName name="hdfhftde" localSheetId="0" hidden="1">{#N/A,#N/A,FALSE,"Plan1";#N/A,#N/A,FALSE,"Plan2"}</definedName>
    <definedName name="hdfhftde" localSheetId="14" hidden="1">{#N/A,#N/A,FALSE,"Plan1";#N/A,#N/A,FALSE,"Plan2"}</definedName>
    <definedName name="hdfhftde" localSheetId="22" hidden="1">{#N/A,#N/A,FALSE,"Plan1";#N/A,#N/A,FALSE,"Plan2"}</definedName>
    <definedName name="hdfhftde" hidden="1">{#N/A,#N/A,FALSE,"Plan1";#N/A,#N/A,FALSE,"Plan2"}</definedName>
    <definedName name="hdfhgkdhgtrf" localSheetId="16" hidden="1">{#N/A,#N/A,FALSE,"Plan1";#N/A,#N/A,FALSE,"Plan2"}</definedName>
    <definedName name="hdfhgkdhgtrf" localSheetId="3" hidden="1">{#N/A,#N/A,FALSE,"Plan1";#N/A,#N/A,FALSE,"Plan2"}</definedName>
    <definedName name="hdfhgkdhgtrf" localSheetId="21" hidden="1">{#N/A,#N/A,FALSE,"Plan1";#N/A,#N/A,FALSE,"Plan2"}</definedName>
    <definedName name="hdfhgkdhgtrf" localSheetId="20" hidden="1">{#N/A,#N/A,FALSE,"Plan1";#N/A,#N/A,FALSE,"Plan2"}</definedName>
    <definedName name="hdfhgkdhgtrf" localSheetId="5" hidden="1">{#N/A,#N/A,FALSE,"Plan1";#N/A,#N/A,FALSE,"Plan2"}</definedName>
    <definedName name="hdfhgkdhgtrf" localSheetId="13" hidden="1">{#N/A,#N/A,FALSE,"Plan1";#N/A,#N/A,FALSE,"Plan2"}</definedName>
    <definedName name="hdfhgkdhgtrf" localSheetId="10" hidden="1">{#N/A,#N/A,FALSE,"Plan1";#N/A,#N/A,FALSE,"Plan2"}</definedName>
    <definedName name="hdfhgkdhgtrf" localSheetId="7" hidden="1">{#N/A,#N/A,FALSE,"Plan1";#N/A,#N/A,FALSE,"Plan2"}</definedName>
    <definedName name="hdfhgkdhgtrf" localSheetId="28" hidden="1">{#N/A,#N/A,FALSE,"Plan1";#N/A,#N/A,FALSE,"Plan2"}</definedName>
    <definedName name="hdfhgkdhgtrf" localSheetId="6" hidden="1">{#N/A,#N/A,FALSE,"Plan1";#N/A,#N/A,FALSE,"Plan2"}</definedName>
    <definedName name="hdfhgkdhgtrf" localSheetId="0" hidden="1">{#N/A,#N/A,FALSE,"Plan1";#N/A,#N/A,FALSE,"Plan2"}</definedName>
    <definedName name="hdfhgkdhgtrf" localSheetId="14" hidden="1">{#N/A,#N/A,FALSE,"Plan1";#N/A,#N/A,FALSE,"Plan2"}</definedName>
    <definedName name="hdfhgkdhgtrf" localSheetId="22" hidden="1">{#N/A,#N/A,FALSE,"Plan1";#N/A,#N/A,FALSE,"Plan2"}</definedName>
    <definedName name="hdfhgkdhgtrf" hidden="1">{#N/A,#N/A,FALSE,"Plan1";#N/A,#N/A,FALSE,"Plan2"}</definedName>
    <definedName name="hdfjhdkzhgdr" localSheetId="16" hidden="1">{#N/A,#N/A,FALSE,"Plan1";#N/A,#N/A,FALSE,"Plan2"}</definedName>
    <definedName name="hdfjhdkzhgdr" localSheetId="3" hidden="1">{#N/A,#N/A,FALSE,"Plan1";#N/A,#N/A,FALSE,"Plan2"}</definedName>
    <definedName name="hdfjhdkzhgdr" localSheetId="21" hidden="1">{#N/A,#N/A,FALSE,"Plan1";#N/A,#N/A,FALSE,"Plan2"}</definedName>
    <definedName name="hdfjhdkzhgdr" localSheetId="20" hidden="1">{#N/A,#N/A,FALSE,"Plan1";#N/A,#N/A,FALSE,"Plan2"}</definedName>
    <definedName name="hdfjhdkzhgdr" localSheetId="5" hidden="1">{#N/A,#N/A,FALSE,"Plan1";#N/A,#N/A,FALSE,"Plan2"}</definedName>
    <definedName name="hdfjhdkzhgdr" localSheetId="13" hidden="1">{#N/A,#N/A,FALSE,"Plan1";#N/A,#N/A,FALSE,"Plan2"}</definedName>
    <definedName name="hdfjhdkzhgdr" localSheetId="10" hidden="1">{#N/A,#N/A,FALSE,"Plan1";#N/A,#N/A,FALSE,"Plan2"}</definedName>
    <definedName name="hdfjhdkzhgdr" localSheetId="7" hidden="1">{#N/A,#N/A,FALSE,"Plan1";#N/A,#N/A,FALSE,"Plan2"}</definedName>
    <definedName name="hdfjhdkzhgdr" localSheetId="28" hidden="1">{#N/A,#N/A,FALSE,"Plan1";#N/A,#N/A,FALSE,"Plan2"}</definedName>
    <definedName name="hdfjhdkzhgdr" localSheetId="6" hidden="1">{#N/A,#N/A,FALSE,"Plan1";#N/A,#N/A,FALSE,"Plan2"}</definedName>
    <definedName name="hdfjhdkzhgdr" localSheetId="0" hidden="1">{#N/A,#N/A,FALSE,"Plan1";#N/A,#N/A,FALSE,"Plan2"}</definedName>
    <definedName name="hdfjhdkzhgdr" localSheetId="14" hidden="1">{#N/A,#N/A,FALSE,"Plan1";#N/A,#N/A,FALSE,"Plan2"}</definedName>
    <definedName name="hdfjhdkzhgdr" localSheetId="22" hidden="1">{#N/A,#N/A,FALSE,"Plan1";#N/A,#N/A,FALSE,"Plan2"}</definedName>
    <definedName name="hdfjhdkzhgdr" hidden="1">{#N/A,#N/A,FALSE,"Plan1";#N/A,#N/A,FALSE,"Plan2"}</definedName>
    <definedName name="hdfjkgvjgtd" localSheetId="16" hidden="1">{#N/A,#N/A,FALSE,"Plan1";#N/A,#N/A,FALSE,"Plan2"}</definedName>
    <definedName name="hdfjkgvjgtd" localSheetId="3" hidden="1">{#N/A,#N/A,FALSE,"Plan1";#N/A,#N/A,FALSE,"Plan2"}</definedName>
    <definedName name="hdfjkgvjgtd" localSheetId="21" hidden="1">{#N/A,#N/A,FALSE,"Plan1";#N/A,#N/A,FALSE,"Plan2"}</definedName>
    <definedName name="hdfjkgvjgtd" localSheetId="20" hidden="1">{#N/A,#N/A,FALSE,"Plan1";#N/A,#N/A,FALSE,"Plan2"}</definedName>
    <definedName name="hdfjkgvjgtd" localSheetId="5" hidden="1">{#N/A,#N/A,FALSE,"Plan1";#N/A,#N/A,FALSE,"Plan2"}</definedName>
    <definedName name="hdfjkgvjgtd" localSheetId="13" hidden="1">{#N/A,#N/A,FALSE,"Plan1";#N/A,#N/A,FALSE,"Plan2"}</definedName>
    <definedName name="hdfjkgvjgtd" localSheetId="10" hidden="1">{#N/A,#N/A,FALSE,"Plan1";#N/A,#N/A,FALSE,"Plan2"}</definedName>
    <definedName name="hdfjkgvjgtd" localSheetId="7" hidden="1">{#N/A,#N/A,FALSE,"Plan1";#N/A,#N/A,FALSE,"Plan2"}</definedName>
    <definedName name="hdfjkgvjgtd" localSheetId="28" hidden="1">{#N/A,#N/A,FALSE,"Plan1";#N/A,#N/A,FALSE,"Plan2"}</definedName>
    <definedName name="hdfjkgvjgtd" localSheetId="6" hidden="1">{#N/A,#N/A,FALSE,"Plan1";#N/A,#N/A,FALSE,"Plan2"}</definedName>
    <definedName name="hdfjkgvjgtd" localSheetId="0" hidden="1">{#N/A,#N/A,FALSE,"Plan1";#N/A,#N/A,FALSE,"Plan2"}</definedName>
    <definedName name="hdfjkgvjgtd" localSheetId="14" hidden="1">{#N/A,#N/A,FALSE,"Plan1";#N/A,#N/A,FALSE,"Plan2"}</definedName>
    <definedName name="hdfjkgvjgtd" localSheetId="22" hidden="1">{#N/A,#N/A,FALSE,"Plan1";#N/A,#N/A,FALSE,"Plan2"}</definedName>
    <definedName name="hdfjkgvjgtd" hidden="1">{#N/A,#N/A,FALSE,"Plan1";#N/A,#N/A,FALSE,"Plan2"}</definedName>
    <definedName name="hdfjkhdhrute" localSheetId="16" hidden="1">{#N/A,#N/A,FALSE,"Plan1";#N/A,#N/A,FALSE,"Plan2"}</definedName>
    <definedName name="hdfjkhdhrute" localSheetId="3" hidden="1">{#N/A,#N/A,FALSE,"Plan1";#N/A,#N/A,FALSE,"Plan2"}</definedName>
    <definedName name="hdfjkhdhrute" localSheetId="21" hidden="1">{#N/A,#N/A,FALSE,"Plan1";#N/A,#N/A,FALSE,"Plan2"}</definedName>
    <definedName name="hdfjkhdhrute" localSheetId="20" hidden="1">{#N/A,#N/A,FALSE,"Plan1";#N/A,#N/A,FALSE,"Plan2"}</definedName>
    <definedName name="hdfjkhdhrute" localSheetId="5" hidden="1">{#N/A,#N/A,FALSE,"Plan1";#N/A,#N/A,FALSE,"Plan2"}</definedName>
    <definedName name="hdfjkhdhrute" localSheetId="13" hidden="1">{#N/A,#N/A,FALSE,"Plan1";#N/A,#N/A,FALSE,"Plan2"}</definedName>
    <definedName name="hdfjkhdhrute" localSheetId="10" hidden="1">{#N/A,#N/A,FALSE,"Plan1";#N/A,#N/A,FALSE,"Plan2"}</definedName>
    <definedName name="hdfjkhdhrute" localSheetId="7" hidden="1">{#N/A,#N/A,FALSE,"Plan1";#N/A,#N/A,FALSE,"Plan2"}</definedName>
    <definedName name="hdfjkhdhrute" localSheetId="28" hidden="1">{#N/A,#N/A,FALSE,"Plan1";#N/A,#N/A,FALSE,"Plan2"}</definedName>
    <definedName name="hdfjkhdhrute" localSheetId="6" hidden="1">{#N/A,#N/A,FALSE,"Plan1";#N/A,#N/A,FALSE,"Plan2"}</definedName>
    <definedName name="hdfjkhdhrute" localSheetId="0" hidden="1">{#N/A,#N/A,FALSE,"Plan1";#N/A,#N/A,FALSE,"Plan2"}</definedName>
    <definedName name="hdfjkhdhrute" localSheetId="14" hidden="1">{#N/A,#N/A,FALSE,"Plan1";#N/A,#N/A,FALSE,"Plan2"}</definedName>
    <definedName name="hdfjkhdhrute" localSheetId="22" hidden="1">{#N/A,#N/A,FALSE,"Plan1";#N/A,#N/A,FALSE,"Plan2"}</definedName>
    <definedName name="hdfjkhdhrute" hidden="1">{#N/A,#N/A,FALSE,"Plan1";#N/A,#N/A,FALSE,"Plan2"}</definedName>
    <definedName name="HDFKGVF" localSheetId="16" hidden="1">{#N/A,#N/A,FALSE,"Plan1";#N/A,#N/A,FALSE,"Plan2"}</definedName>
    <definedName name="HDFKGVF" localSheetId="3" hidden="1">{#N/A,#N/A,FALSE,"Plan1";#N/A,#N/A,FALSE,"Plan2"}</definedName>
    <definedName name="HDFKGVF" localSheetId="21" hidden="1">{#N/A,#N/A,FALSE,"Plan1";#N/A,#N/A,FALSE,"Plan2"}</definedName>
    <definedName name="HDFKGVF" localSheetId="20" hidden="1">{#N/A,#N/A,FALSE,"Plan1";#N/A,#N/A,FALSE,"Plan2"}</definedName>
    <definedName name="HDFKGVF" localSheetId="5" hidden="1">{#N/A,#N/A,FALSE,"Plan1";#N/A,#N/A,FALSE,"Plan2"}</definedName>
    <definedName name="HDFKGVF" localSheetId="13" hidden="1">{#N/A,#N/A,FALSE,"Plan1";#N/A,#N/A,FALSE,"Plan2"}</definedName>
    <definedName name="HDFKGVF" localSheetId="10" hidden="1">{#N/A,#N/A,FALSE,"Plan1";#N/A,#N/A,FALSE,"Plan2"}</definedName>
    <definedName name="HDFKGVF" localSheetId="7" hidden="1">{#N/A,#N/A,FALSE,"Plan1";#N/A,#N/A,FALSE,"Plan2"}</definedName>
    <definedName name="HDFKGVF" localSheetId="28" hidden="1">{#N/A,#N/A,FALSE,"Plan1";#N/A,#N/A,FALSE,"Plan2"}</definedName>
    <definedName name="HDFKGVF" localSheetId="6" hidden="1">{#N/A,#N/A,FALSE,"Plan1";#N/A,#N/A,FALSE,"Plan2"}</definedName>
    <definedName name="HDFKGVF" localSheetId="0" hidden="1">{#N/A,#N/A,FALSE,"Plan1";#N/A,#N/A,FALSE,"Plan2"}</definedName>
    <definedName name="HDFKGVF" localSheetId="14" hidden="1">{#N/A,#N/A,FALSE,"Plan1";#N/A,#N/A,FALSE,"Plan2"}</definedName>
    <definedName name="HDFKGVF" localSheetId="22" hidden="1">{#N/A,#N/A,FALSE,"Plan1";#N/A,#N/A,FALSE,"Plan2"}</definedName>
    <definedName name="HDFKGVF" hidden="1">{#N/A,#N/A,FALSE,"Plan1";#N/A,#N/A,FALSE,"Plan2"}</definedName>
    <definedName name="hdgfhdgtdrt" localSheetId="16" hidden="1">{#N/A,#N/A,FALSE,"Plan1";#N/A,#N/A,FALSE,"Plan2"}</definedName>
    <definedName name="hdgfhdgtdrt" localSheetId="3" hidden="1">{#N/A,#N/A,FALSE,"Plan1";#N/A,#N/A,FALSE,"Plan2"}</definedName>
    <definedName name="hdgfhdgtdrt" localSheetId="21" hidden="1">{#N/A,#N/A,FALSE,"Plan1";#N/A,#N/A,FALSE,"Plan2"}</definedName>
    <definedName name="hdgfhdgtdrt" localSheetId="20" hidden="1">{#N/A,#N/A,FALSE,"Plan1";#N/A,#N/A,FALSE,"Plan2"}</definedName>
    <definedName name="hdgfhdgtdrt" localSheetId="5" hidden="1">{#N/A,#N/A,FALSE,"Plan1";#N/A,#N/A,FALSE,"Plan2"}</definedName>
    <definedName name="hdgfhdgtdrt" localSheetId="13" hidden="1">{#N/A,#N/A,FALSE,"Plan1";#N/A,#N/A,FALSE,"Plan2"}</definedName>
    <definedName name="hdgfhdgtdrt" localSheetId="10" hidden="1">{#N/A,#N/A,FALSE,"Plan1";#N/A,#N/A,FALSE,"Plan2"}</definedName>
    <definedName name="hdgfhdgtdrt" localSheetId="7" hidden="1">{#N/A,#N/A,FALSE,"Plan1";#N/A,#N/A,FALSE,"Plan2"}</definedName>
    <definedName name="hdgfhdgtdrt" localSheetId="28" hidden="1">{#N/A,#N/A,FALSE,"Plan1";#N/A,#N/A,FALSE,"Plan2"}</definedName>
    <definedName name="hdgfhdgtdrt" localSheetId="6" hidden="1">{#N/A,#N/A,FALSE,"Plan1";#N/A,#N/A,FALSE,"Plan2"}</definedName>
    <definedName name="hdgfhdgtdrt" localSheetId="0" hidden="1">{#N/A,#N/A,FALSE,"Plan1";#N/A,#N/A,FALSE,"Plan2"}</definedName>
    <definedName name="hdgfhdgtdrt" localSheetId="14" hidden="1">{#N/A,#N/A,FALSE,"Plan1";#N/A,#N/A,FALSE,"Plan2"}</definedName>
    <definedName name="hdgfhdgtdrt" localSheetId="22" hidden="1">{#N/A,#N/A,FALSE,"Plan1";#N/A,#N/A,FALSE,"Plan2"}</definedName>
    <definedName name="hdgfhdgtdrt" hidden="1">{#N/A,#N/A,FALSE,"Plan1";#N/A,#N/A,FALSE,"Plan2"}</definedName>
    <definedName name="hdghgtgtrgd" localSheetId="16" hidden="1">{#N/A,#N/A,FALSE,"Plan1";#N/A,#N/A,FALSE,"Plan2"}</definedName>
    <definedName name="hdghgtgtrgd" localSheetId="3" hidden="1">{#N/A,#N/A,FALSE,"Plan1";#N/A,#N/A,FALSE,"Plan2"}</definedName>
    <definedName name="hdghgtgtrgd" localSheetId="21" hidden="1">{#N/A,#N/A,FALSE,"Plan1";#N/A,#N/A,FALSE,"Plan2"}</definedName>
    <definedName name="hdghgtgtrgd" localSheetId="20" hidden="1">{#N/A,#N/A,FALSE,"Plan1";#N/A,#N/A,FALSE,"Plan2"}</definedName>
    <definedName name="hdghgtgtrgd" localSheetId="5" hidden="1">{#N/A,#N/A,FALSE,"Plan1";#N/A,#N/A,FALSE,"Plan2"}</definedName>
    <definedName name="hdghgtgtrgd" localSheetId="13" hidden="1">{#N/A,#N/A,FALSE,"Plan1";#N/A,#N/A,FALSE,"Plan2"}</definedName>
    <definedName name="hdghgtgtrgd" localSheetId="10" hidden="1">{#N/A,#N/A,FALSE,"Plan1";#N/A,#N/A,FALSE,"Plan2"}</definedName>
    <definedName name="hdghgtgtrgd" localSheetId="7" hidden="1">{#N/A,#N/A,FALSE,"Plan1";#N/A,#N/A,FALSE,"Plan2"}</definedName>
    <definedName name="hdghgtgtrgd" localSheetId="28" hidden="1">{#N/A,#N/A,FALSE,"Plan1";#N/A,#N/A,FALSE,"Plan2"}</definedName>
    <definedName name="hdghgtgtrgd" localSheetId="6" hidden="1">{#N/A,#N/A,FALSE,"Plan1";#N/A,#N/A,FALSE,"Plan2"}</definedName>
    <definedName name="hdghgtgtrgd" localSheetId="0" hidden="1">{#N/A,#N/A,FALSE,"Plan1";#N/A,#N/A,FALSE,"Plan2"}</definedName>
    <definedName name="hdghgtgtrgd" localSheetId="14" hidden="1">{#N/A,#N/A,FALSE,"Plan1";#N/A,#N/A,FALSE,"Plan2"}</definedName>
    <definedName name="hdghgtgtrgd" localSheetId="22" hidden="1">{#N/A,#N/A,FALSE,"Plan1";#N/A,#N/A,FALSE,"Plan2"}</definedName>
    <definedName name="hdghgtgtrgd" hidden="1">{#N/A,#N/A,FALSE,"Plan1";#N/A,#N/A,FALSE,"Plan2"}</definedName>
    <definedName name="HDHDGHTUHDTG" localSheetId="16" hidden="1">{#N/A,#N/A,FALSE,"Plan1";#N/A,#N/A,FALSE,"Plan2"}</definedName>
    <definedName name="HDHDGHTUHDTG" localSheetId="3" hidden="1">{#N/A,#N/A,FALSE,"Plan1";#N/A,#N/A,FALSE,"Plan2"}</definedName>
    <definedName name="HDHDGHTUHDTG" localSheetId="21" hidden="1">{#N/A,#N/A,FALSE,"Plan1";#N/A,#N/A,FALSE,"Plan2"}</definedName>
    <definedName name="HDHDGHTUHDTG" localSheetId="20" hidden="1">{#N/A,#N/A,FALSE,"Plan1";#N/A,#N/A,FALSE,"Plan2"}</definedName>
    <definedName name="HDHDGHTUHDTG" localSheetId="5" hidden="1">{#N/A,#N/A,FALSE,"Plan1";#N/A,#N/A,FALSE,"Plan2"}</definedName>
    <definedName name="HDHDGHTUHDTG" localSheetId="13" hidden="1">{#N/A,#N/A,FALSE,"Plan1";#N/A,#N/A,FALSE,"Plan2"}</definedName>
    <definedName name="HDHDGHTUHDTG" localSheetId="10" hidden="1">{#N/A,#N/A,FALSE,"Plan1";#N/A,#N/A,FALSE,"Plan2"}</definedName>
    <definedName name="HDHDGHTUHDTG" localSheetId="7" hidden="1">{#N/A,#N/A,FALSE,"Plan1";#N/A,#N/A,FALSE,"Plan2"}</definedName>
    <definedName name="HDHDGHTUHDTG" localSheetId="28" hidden="1">{#N/A,#N/A,FALSE,"Plan1";#N/A,#N/A,FALSE,"Plan2"}</definedName>
    <definedName name="HDHDGHTUHDTG" localSheetId="6" hidden="1">{#N/A,#N/A,FALSE,"Plan1";#N/A,#N/A,FALSE,"Plan2"}</definedName>
    <definedName name="HDHDGHTUHDTG" localSheetId="0" hidden="1">{#N/A,#N/A,FALSE,"Plan1";#N/A,#N/A,FALSE,"Plan2"}</definedName>
    <definedName name="HDHDGHTUHDTG" localSheetId="14" hidden="1">{#N/A,#N/A,FALSE,"Plan1";#N/A,#N/A,FALSE,"Plan2"}</definedName>
    <definedName name="HDHDGHTUHDTG" localSheetId="22" hidden="1">{#N/A,#N/A,FALSE,"Plan1";#N/A,#N/A,FALSE,"Plan2"}</definedName>
    <definedName name="HDHDGHTUHDTG" hidden="1">{#N/A,#N/A,FALSE,"Plan1";#N/A,#N/A,FALSE,"Plan2"}</definedName>
    <definedName name="hdhghfthrrhy" localSheetId="16" hidden="1">{#N/A,#N/A,FALSE,"Plan1";#N/A,#N/A,FALSE,"Plan2"}</definedName>
    <definedName name="hdhghfthrrhy" localSheetId="3" hidden="1">{#N/A,#N/A,FALSE,"Plan1";#N/A,#N/A,FALSE,"Plan2"}</definedName>
    <definedName name="hdhghfthrrhy" localSheetId="21" hidden="1">{#N/A,#N/A,FALSE,"Plan1";#N/A,#N/A,FALSE,"Plan2"}</definedName>
    <definedName name="hdhghfthrrhy" localSheetId="20" hidden="1">{#N/A,#N/A,FALSE,"Plan1";#N/A,#N/A,FALSE,"Plan2"}</definedName>
    <definedName name="hdhghfthrrhy" localSheetId="5" hidden="1">{#N/A,#N/A,FALSE,"Plan1";#N/A,#N/A,FALSE,"Plan2"}</definedName>
    <definedName name="hdhghfthrrhy" localSheetId="13" hidden="1">{#N/A,#N/A,FALSE,"Plan1";#N/A,#N/A,FALSE,"Plan2"}</definedName>
    <definedName name="hdhghfthrrhy" localSheetId="10" hidden="1">{#N/A,#N/A,FALSE,"Plan1";#N/A,#N/A,FALSE,"Plan2"}</definedName>
    <definedName name="hdhghfthrrhy" localSheetId="7" hidden="1">{#N/A,#N/A,FALSE,"Plan1";#N/A,#N/A,FALSE,"Plan2"}</definedName>
    <definedName name="hdhghfthrrhy" localSheetId="28" hidden="1">{#N/A,#N/A,FALSE,"Plan1";#N/A,#N/A,FALSE,"Plan2"}</definedName>
    <definedName name="hdhghfthrrhy" localSheetId="6" hidden="1">{#N/A,#N/A,FALSE,"Plan1";#N/A,#N/A,FALSE,"Plan2"}</definedName>
    <definedName name="hdhghfthrrhy" localSheetId="0" hidden="1">{#N/A,#N/A,FALSE,"Plan1";#N/A,#N/A,FALSE,"Plan2"}</definedName>
    <definedName name="hdhghfthrrhy" localSheetId="14" hidden="1">{#N/A,#N/A,FALSE,"Plan1";#N/A,#N/A,FALSE,"Plan2"}</definedName>
    <definedName name="hdhghfthrrhy" localSheetId="22" hidden="1">{#N/A,#N/A,FALSE,"Plan1";#N/A,#N/A,FALSE,"Plan2"}</definedName>
    <definedName name="hdhghfthrrhy" hidden="1">{#N/A,#N/A,FALSE,"Plan1";#N/A,#N/A,FALSE,"Plan2"}</definedName>
    <definedName name="hdkfjhydjh" localSheetId="16" hidden="1">{#N/A,#N/A,FALSE,"Plan1";#N/A,#N/A,FALSE,"Plan2"}</definedName>
    <definedName name="hdkfjhydjh" localSheetId="3" hidden="1">{#N/A,#N/A,FALSE,"Plan1";#N/A,#N/A,FALSE,"Plan2"}</definedName>
    <definedName name="hdkfjhydjh" localSheetId="21" hidden="1">{#N/A,#N/A,FALSE,"Plan1";#N/A,#N/A,FALSE,"Plan2"}</definedName>
    <definedName name="hdkfjhydjh" localSheetId="20" hidden="1">{#N/A,#N/A,FALSE,"Plan1";#N/A,#N/A,FALSE,"Plan2"}</definedName>
    <definedName name="hdkfjhydjh" localSheetId="5" hidden="1">{#N/A,#N/A,FALSE,"Plan1";#N/A,#N/A,FALSE,"Plan2"}</definedName>
    <definedName name="hdkfjhydjh" localSheetId="13" hidden="1">{#N/A,#N/A,FALSE,"Plan1";#N/A,#N/A,FALSE,"Plan2"}</definedName>
    <definedName name="hdkfjhydjh" localSheetId="10" hidden="1">{#N/A,#N/A,FALSE,"Plan1";#N/A,#N/A,FALSE,"Plan2"}</definedName>
    <definedName name="hdkfjhydjh" localSheetId="7" hidden="1">{#N/A,#N/A,FALSE,"Plan1";#N/A,#N/A,FALSE,"Plan2"}</definedName>
    <definedName name="hdkfjhydjh" localSheetId="28" hidden="1">{#N/A,#N/A,FALSE,"Plan1";#N/A,#N/A,FALSE,"Plan2"}</definedName>
    <definedName name="hdkfjhydjh" localSheetId="6" hidden="1">{#N/A,#N/A,FALSE,"Plan1";#N/A,#N/A,FALSE,"Plan2"}</definedName>
    <definedName name="hdkfjhydjh" localSheetId="0" hidden="1">{#N/A,#N/A,FALSE,"Plan1";#N/A,#N/A,FALSE,"Plan2"}</definedName>
    <definedName name="hdkfjhydjh" localSheetId="14" hidden="1">{#N/A,#N/A,FALSE,"Plan1";#N/A,#N/A,FALSE,"Plan2"}</definedName>
    <definedName name="hdkfjhydjh" localSheetId="22" hidden="1">{#N/A,#N/A,FALSE,"Plan1";#N/A,#N/A,FALSE,"Plan2"}</definedName>
    <definedName name="hdkfjhydjh" hidden="1">{#N/A,#N/A,FALSE,"Plan1";#N/A,#N/A,FALSE,"Plan2"}</definedName>
    <definedName name="hdsgfgrrdgr" localSheetId="16" hidden="1">{#N/A,#N/A,FALSE,"Plan1";#N/A,#N/A,FALSE,"Plan2"}</definedName>
    <definedName name="hdsgfgrrdgr" localSheetId="3" hidden="1">{#N/A,#N/A,FALSE,"Plan1";#N/A,#N/A,FALSE,"Plan2"}</definedName>
    <definedName name="hdsgfgrrdgr" localSheetId="21" hidden="1">{#N/A,#N/A,FALSE,"Plan1";#N/A,#N/A,FALSE,"Plan2"}</definedName>
    <definedName name="hdsgfgrrdgr" localSheetId="20" hidden="1">{#N/A,#N/A,FALSE,"Plan1";#N/A,#N/A,FALSE,"Plan2"}</definedName>
    <definedName name="hdsgfgrrdgr" localSheetId="5" hidden="1">{#N/A,#N/A,FALSE,"Plan1";#N/A,#N/A,FALSE,"Plan2"}</definedName>
    <definedName name="hdsgfgrrdgr" localSheetId="13" hidden="1">{#N/A,#N/A,FALSE,"Plan1";#N/A,#N/A,FALSE,"Plan2"}</definedName>
    <definedName name="hdsgfgrrdgr" localSheetId="10" hidden="1">{#N/A,#N/A,FALSE,"Plan1";#N/A,#N/A,FALSE,"Plan2"}</definedName>
    <definedName name="hdsgfgrrdgr" localSheetId="7" hidden="1">{#N/A,#N/A,FALSE,"Plan1";#N/A,#N/A,FALSE,"Plan2"}</definedName>
    <definedName name="hdsgfgrrdgr" localSheetId="28" hidden="1">{#N/A,#N/A,FALSE,"Plan1";#N/A,#N/A,FALSE,"Plan2"}</definedName>
    <definedName name="hdsgfgrrdgr" localSheetId="6" hidden="1">{#N/A,#N/A,FALSE,"Plan1";#N/A,#N/A,FALSE,"Plan2"}</definedName>
    <definedName name="hdsgfgrrdgr" localSheetId="0" hidden="1">{#N/A,#N/A,FALSE,"Plan1";#N/A,#N/A,FALSE,"Plan2"}</definedName>
    <definedName name="hdsgfgrrdgr" localSheetId="14" hidden="1">{#N/A,#N/A,FALSE,"Plan1";#N/A,#N/A,FALSE,"Plan2"}</definedName>
    <definedName name="hdsgfgrrdgr" localSheetId="22" hidden="1">{#N/A,#N/A,FALSE,"Plan1";#N/A,#N/A,FALSE,"Plan2"}</definedName>
    <definedName name="hdsgfgrrdgr" hidden="1">{#N/A,#N/A,FALSE,"Plan1";#N/A,#N/A,FALSE,"Plan2"}</definedName>
    <definedName name="hdtertkkdsa" localSheetId="16" hidden="1">{#N/A,#N/A,FALSE,"Plan1";#N/A,#N/A,FALSE,"Plan2"}</definedName>
    <definedName name="hdtertkkdsa" localSheetId="3" hidden="1">{#N/A,#N/A,FALSE,"Plan1";#N/A,#N/A,FALSE,"Plan2"}</definedName>
    <definedName name="hdtertkkdsa" localSheetId="21" hidden="1">{#N/A,#N/A,FALSE,"Plan1";#N/A,#N/A,FALSE,"Plan2"}</definedName>
    <definedName name="hdtertkkdsa" localSheetId="20" hidden="1">{#N/A,#N/A,FALSE,"Plan1";#N/A,#N/A,FALSE,"Plan2"}</definedName>
    <definedName name="hdtertkkdsa" localSheetId="5" hidden="1">{#N/A,#N/A,FALSE,"Plan1";#N/A,#N/A,FALSE,"Plan2"}</definedName>
    <definedName name="hdtertkkdsa" localSheetId="13" hidden="1">{#N/A,#N/A,FALSE,"Plan1";#N/A,#N/A,FALSE,"Plan2"}</definedName>
    <definedName name="hdtertkkdsa" localSheetId="10" hidden="1">{#N/A,#N/A,FALSE,"Plan1";#N/A,#N/A,FALSE,"Plan2"}</definedName>
    <definedName name="hdtertkkdsa" localSheetId="7" hidden="1">{#N/A,#N/A,FALSE,"Plan1";#N/A,#N/A,FALSE,"Plan2"}</definedName>
    <definedName name="hdtertkkdsa" localSheetId="28" hidden="1">{#N/A,#N/A,FALSE,"Plan1";#N/A,#N/A,FALSE,"Plan2"}</definedName>
    <definedName name="hdtertkkdsa" localSheetId="6" hidden="1">{#N/A,#N/A,FALSE,"Plan1";#N/A,#N/A,FALSE,"Plan2"}</definedName>
    <definedName name="hdtertkkdsa" localSheetId="0" hidden="1">{#N/A,#N/A,FALSE,"Plan1";#N/A,#N/A,FALSE,"Plan2"}</definedName>
    <definedName name="hdtertkkdsa" localSheetId="14" hidden="1">{#N/A,#N/A,FALSE,"Plan1";#N/A,#N/A,FALSE,"Plan2"}</definedName>
    <definedName name="hdtertkkdsa" localSheetId="22" hidden="1">{#N/A,#N/A,FALSE,"Plan1";#N/A,#N/A,FALSE,"Plan2"}</definedName>
    <definedName name="hdtertkkdsa" hidden="1">{#N/A,#N/A,FALSE,"Plan1";#N/A,#N/A,FALSE,"Plan2"}</definedName>
    <definedName name="Header" localSheetId="3">#REF!</definedName>
    <definedName name="Header" localSheetId="10">#REF!</definedName>
    <definedName name="Header" localSheetId="6">#REF!</definedName>
    <definedName name="Header">#REF!</definedName>
    <definedName name="HEDHA" localSheetId="16" hidden="1">{#N/A,#N/A,FALSE,"Plan1";#N/A,#N/A,FALSE,"Plan2"}</definedName>
    <definedName name="HEDHA" localSheetId="3" hidden="1">{#N/A,#N/A,FALSE,"Plan1";#N/A,#N/A,FALSE,"Plan2"}</definedName>
    <definedName name="HEDHA" localSheetId="21" hidden="1">{#N/A,#N/A,FALSE,"Plan1";#N/A,#N/A,FALSE,"Plan2"}</definedName>
    <definedName name="HEDHA" localSheetId="20" hidden="1">{#N/A,#N/A,FALSE,"Plan1";#N/A,#N/A,FALSE,"Plan2"}</definedName>
    <definedName name="HEDHA" localSheetId="5" hidden="1">{#N/A,#N/A,FALSE,"Plan1";#N/A,#N/A,FALSE,"Plan2"}</definedName>
    <definedName name="HEDHA" localSheetId="13" hidden="1">{#N/A,#N/A,FALSE,"Plan1";#N/A,#N/A,FALSE,"Plan2"}</definedName>
    <definedName name="HEDHA" localSheetId="10" hidden="1">{#N/A,#N/A,FALSE,"Plan1";#N/A,#N/A,FALSE,"Plan2"}</definedName>
    <definedName name="HEDHA" localSheetId="7" hidden="1">{#N/A,#N/A,FALSE,"Plan1";#N/A,#N/A,FALSE,"Plan2"}</definedName>
    <definedName name="HEDHA" localSheetId="28" hidden="1">{#N/A,#N/A,FALSE,"Plan1";#N/A,#N/A,FALSE,"Plan2"}</definedName>
    <definedName name="HEDHA" localSheetId="6" hidden="1">{#N/A,#N/A,FALSE,"Plan1";#N/A,#N/A,FALSE,"Plan2"}</definedName>
    <definedName name="HEDHA" localSheetId="0" hidden="1">{#N/A,#N/A,FALSE,"Plan1";#N/A,#N/A,FALSE,"Plan2"}</definedName>
    <definedName name="HEDHA" localSheetId="14" hidden="1">{#N/A,#N/A,FALSE,"Plan1";#N/A,#N/A,FALSE,"Plan2"}</definedName>
    <definedName name="HEDHA" localSheetId="22" hidden="1">{#N/A,#N/A,FALSE,"Plan1";#N/A,#N/A,FALSE,"Plan2"}</definedName>
    <definedName name="HEDHA" hidden="1">{#N/A,#N/A,FALSE,"Plan1";#N/A,#N/A,FALSE,"Plan2"}</definedName>
    <definedName name="heife"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hidden="1">{TRUE,TRUE,-1.25,-15.5,604.5,366.75,FALSE,FALSE,TRUE,TRUE,0,1,#N/A,1,#N/A,9.0125,24.4117647058824,1,FALSE,FALSE,3,TRUE,1,FALSE,100,"Swvu.PLANILHA2.","ACwvu.PLANILHA2.",#N/A,FALSE,FALSE,0.787401575,0.34,0.46,0.5,1,"","",FALSE,FALSE,FALSE,FALSE,1,#N/A,1,1,FALSE,FALSE,#N/A,#N/A,FALSE,FALSE,FALSE,9,65532,65532,FALSE,FALSE,TRUE,TRUE,TRUE}</definedName>
    <definedName name="HELP" localSheetId="3">#REF!</definedName>
    <definedName name="HELP" localSheetId="10">#REF!</definedName>
    <definedName name="HELP" localSheetId="6">#REF!</definedName>
    <definedName name="HELP">#REF!</definedName>
    <definedName name="herkfdshfker" localSheetId="16" hidden="1">{#N/A,#N/A,FALSE,"Plan1";#N/A,#N/A,FALSE,"Plan2"}</definedName>
    <definedName name="herkfdshfker" localSheetId="3" hidden="1">{#N/A,#N/A,FALSE,"Plan1";#N/A,#N/A,FALSE,"Plan2"}</definedName>
    <definedName name="herkfdshfker" localSheetId="21" hidden="1">{#N/A,#N/A,FALSE,"Plan1";#N/A,#N/A,FALSE,"Plan2"}</definedName>
    <definedName name="herkfdshfker" localSheetId="20" hidden="1">{#N/A,#N/A,FALSE,"Plan1";#N/A,#N/A,FALSE,"Plan2"}</definedName>
    <definedName name="herkfdshfker" localSheetId="5" hidden="1">{#N/A,#N/A,FALSE,"Plan1";#N/A,#N/A,FALSE,"Plan2"}</definedName>
    <definedName name="herkfdshfker" localSheetId="13" hidden="1">{#N/A,#N/A,FALSE,"Plan1";#N/A,#N/A,FALSE,"Plan2"}</definedName>
    <definedName name="herkfdshfker" localSheetId="10" hidden="1">{#N/A,#N/A,FALSE,"Plan1";#N/A,#N/A,FALSE,"Plan2"}</definedName>
    <definedName name="herkfdshfker" localSheetId="7" hidden="1">{#N/A,#N/A,FALSE,"Plan1";#N/A,#N/A,FALSE,"Plan2"}</definedName>
    <definedName name="herkfdshfker" localSheetId="28" hidden="1">{#N/A,#N/A,FALSE,"Plan1";#N/A,#N/A,FALSE,"Plan2"}</definedName>
    <definedName name="herkfdshfker" localSheetId="6" hidden="1">{#N/A,#N/A,FALSE,"Plan1";#N/A,#N/A,FALSE,"Plan2"}</definedName>
    <definedName name="herkfdshfker" localSheetId="0" hidden="1">{#N/A,#N/A,FALSE,"Plan1";#N/A,#N/A,FALSE,"Plan2"}</definedName>
    <definedName name="herkfdshfker" localSheetId="14" hidden="1">{#N/A,#N/A,FALSE,"Plan1";#N/A,#N/A,FALSE,"Plan2"}</definedName>
    <definedName name="herkfdshfker" localSheetId="22" hidden="1">{#N/A,#N/A,FALSE,"Plan1";#N/A,#N/A,FALSE,"Plan2"}</definedName>
    <definedName name="herkfdshfker" hidden="1">{#N/A,#N/A,FALSE,"Plan1";#N/A,#N/A,FALSE,"Plan2"}</definedName>
    <definedName name="hersdtretyt" localSheetId="16" hidden="1">{#N/A,#N/A,FALSE,"Plan1";#N/A,#N/A,FALSE,"Plan2"}</definedName>
    <definedName name="hersdtretyt" localSheetId="3" hidden="1">{#N/A,#N/A,FALSE,"Plan1";#N/A,#N/A,FALSE,"Plan2"}</definedName>
    <definedName name="hersdtretyt" localSheetId="21" hidden="1">{#N/A,#N/A,FALSE,"Plan1";#N/A,#N/A,FALSE,"Plan2"}</definedName>
    <definedName name="hersdtretyt" localSheetId="20" hidden="1">{#N/A,#N/A,FALSE,"Plan1";#N/A,#N/A,FALSE,"Plan2"}</definedName>
    <definedName name="hersdtretyt" localSheetId="5" hidden="1">{#N/A,#N/A,FALSE,"Plan1";#N/A,#N/A,FALSE,"Plan2"}</definedName>
    <definedName name="hersdtretyt" localSheetId="13" hidden="1">{#N/A,#N/A,FALSE,"Plan1";#N/A,#N/A,FALSE,"Plan2"}</definedName>
    <definedName name="hersdtretyt" localSheetId="10" hidden="1">{#N/A,#N/A,FALSE,"Plan1";#N/A,#N/A,FALSE,"Plan2"}</definedName>
    <definedName name="hersdtretyt" localSheetId="7" hidden="1">{#N/A,#N/A,FALSE,"Plan1";#N/A,#N/A,FALSE,"Plan2"}</definedName>
    <definedName name="hersdtretyt" localSheetId="28" hidden="1">{#N/A,#N/A,FALSE,"Plan1";#N/A,#N/A,FALSE,"Plan2"}</definedName>
    <definedName name="hersdtretyt" localSheetId="6" hidden="1">{#N/A,#N/A,FALSE,"Plan1";#N/A,#N/A,FALSE,"Plan2"}</definedName>
    <definedName name="hersdtretyt" localSheetId="0" hidden="1">{#N/A,#N/A,FALSE,"Plan1";#N/A,#N/A,FALSE,"Plan2"}</definedName>
    <definedName name="hersdtretyt" localSheetId="14" hidden="1">{#N/A,#N/A,FALSE,"Plan1";#N/A,#N/A,FALSE,"Plan2"}</definedName>
    <definedName name="hersdtretyt" localSheetId="22" hidden="1">{#N/A,#N/A,FALSE,"Plan1";#N/A,#N/A,FALSE,"Plan2"}</definedName>
    <definedName name="hersdtretyt" hidden="1">{#N/A,#N/A,FALSE,"Plan1";#N/A,#N/A,FALSE,"Plan2"}</definedName>
    <definedName name="HFDJTHTRS"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hidden="1">{TRUE,TRUE,-1.25,-15.5,604.5,366.75,FALSE,FALSE,TRUE,TRUE,0,1,#N/A,1,#N/A,9.0125,24.4117647058824,1,FALSE,FALSE,3,TRUE,1,FALSE,100,"Swvu.PLANILHA2.","ACwvu.PLANILHA2.",#N/A,FALSE,FALSE,0.787401575,0.34,0.46,0.5,1,"","",FALSE,FALSE,FALSE,FALSE,1,#N/A,1,1,FALSE,FALSE,#N/A,#N/A,FALSE,FALSE,FALSE,9,65532,65532,FALSE,FALSE,TRUE,TRUE,TRUE}</definedName>
    <definedName name="HFDKHGFR" localSheetId="16" hidden="1">{#N/A,#N/A,FALSE,"Plan1";#N/A,#N/A,FALSE,"Plan2"}</definedName>
    <definedName name="HFDKHGFR" localSheetId="3" hidden="1">{#N/A,#N/A,FALSE,"Plan1";#N/A,#N/A,FALSE,"Plan2"}</definedName>
    <definedName name="HFDKHGFR" localSheetId="21" hidden="1">{#N/A,#N/A,FALSE,"Plan1";#N/A,#N/A,FALSE,"Plan2"}</definedName>
    <definedName name="HFDKHGFR" localSheetId="20" hidden="1">{#N/A,#N/A,FALSE,"Plan1";#N/A,#N/A,FALSE,"Plan2"}</definedName>
    <definedName name="HFDKHGFR" localSheetId="5" hidden="1">{#N/A,#N/A,FALSE,"Plan1";#N/A,#N/A,FALSE,"Plan2"}</definedName>
    <definedName name="HFDKHGFR" localSheetId="13" hidden="1">{#N/A,#N/A,FALSE,"Plan1";#N/A,#N/A,FALSE,"Plan2"}</definedName>
    <definedName name="HFDKHGFR" localSheetId="10" hidden="1">{#N/A,#N/A,FALSE,"Plan1";#N/A,#N/A,FALSE,"Plan2"}</definedName>
    <definedName name="HFDKHGFR" localSheetId="7" hidden="1">{#N/A,#N/A,FALSE,"Plan1";#N/A,#N/A,FALSE,"Plan2"}</definedName>
    <definedName name="HFDKHGFR" localSheetId="28" hidden="1">{#N/A,#N/A,FALSE,"Plan1";#N/A,#N/A,FALSE,"Plan2"}</definedName>
    <definedName name="HFDKHGFR" localSheetId="6" hidden="1">{#N/A,#N/A,FALSE,"Plan1";#N/A,#N/A,FALSE,"Plan2"}</definedName>
    <definedName name="HFDKHGFR" localSheetId="0" hidden="1">{#N/A,#N/A,FALSE,"Plan1";#N/A,#N/A,FALSE,"Plan2"}</definedName>
    <definedName name="HFDKHGFR" localSheetId="14" hidden="1">{#N/A,#N/A,FALSE,"Plan1";#N/A,#N/A,FALSE,"Plan2"}</definedName>
    <definedName name="HFDKHGFR" localSheetId="22" hidden="1">{#N/A,#N/A,FALSE,"Plan1";#N/A,#N/A,FALSE,"Plan2"}</definedName>
    <definedName name="HFDKHGFR" hidden="1">{#N/A,#N/A,FALSE,"Plan1";#N/A,#N/A,FALSE,"Plan2"}</definedName>
    <definedName name="hfdkhgkfdhtj" localSheetId="16" hidden="1">{#N/A,#N/A,FALSE,"Plan1";#N/A,#N/A,FALSE,"Plan2"}</definedName>
    <definedName name="hfdkhgkfdhtj" localSheetId="3" hidden="1">{#N/A,#N/A,FALSE,"Plan1";#N/A,#N/A,FALSE,"Plan2"}</definedName>
    <definedName name="hfdkhgkfdhtj" localSheetId="21" hidden="1">{#N/A,#N/A,FALSE,"Plan1";#N/A,#N/A,FALSE,"Plan2"}</definedName>
    <definedName name="hfdkhgkfdhtj" localSheetId="20" hidden="1">{#N/A,#N/A,FALSE,"Plan1";#N/A,#N/A,FALSE,"Plan2"}</definedName>
    <definedName name="hfdkhgkfdhtj" localSheetId="5" hidden="1">{#N/A,#N/A,FALSE,"Plan1";#N/A,#N/A,FALSE,"Plan2"}</definedName>
    <definedName name="hfdkhgkfdhtj" localSheetId="13" hidden="1">{#N/A,#N/A,FALSE,"Plan1";#N/A,#N/A,FALSE,"Plan2"}</definedName>
    <definedName name="hfdkhgkfdhtj" localSheetId="10" hidden="1">{#N/A,#N/A,FALSE,"Plan1";#N/A,#N/A,FALSE,"Plan2"}</definedName>
    <definedName name="hfdkhgkfdhtj" localSheetId="7" hidden="1">{#N/A,#N/A,FALSE,"Plan1";#N/A,#N/A,FALSE,"Plan2"}</definedName>
    <definedName name="hfdkhgkfdhtj" localSheetId="28" hidden="1">{#N/A,#N/A,FALSE,"Plan1";#N/A,#N/A,FALSE,"Plan2"}</definedName>
    <definedName name="hfdkhgkfdhtj" localSheetId="6" hidden="1">{#N/A,#N/A,FALSE,"Plan1";#N/A,#N/A,FALSE,"Plan2"}</definedName>
    <definedName name="hfdkhgkfdhtj" localSheetId="0" hidden="1">{#N/A,#N/A,FALSE,"Plan1";#N/A,#N/A,FALSE,"Plan2"}</definedName>
    <definedName name="hfdkhgkfdhtj" localSheetId="14" hidden="1">{#N/A,#N/A,FALSE,"Plan1";#N/A,#N/A,FALSE,"Plan2"}</definedName>
    <definedName name="hfdkhgkfdhtj" localSheetId="22" hidden="1">{#N/A,#N/A,FALSE,"Plan1";#N/A,#N/A,FALSE,"Plan2"}</definedName>
    <definedName name="hfdkhgkfdhtj" hidden="1">{#N/A,#N/A,FALSE,"Plan1";#N/A,#N/A,FALSE,"Plan2"}</definedName>
    <definedName name="hfgfktgkhyt" localSheetId="16" hidden="1">{#N/A,#N/A,FALSE,"Plan1";#N/A,#N/A,FALSE,"Plan2"}</definedName>
    <definedName name="hfgfktgkhyt" localSheetId="3" hidden="1">{#N/A,#N/A,FALSE,"Plan1";#N/A,#N/A,FALSE,"Plan2"}</definedName>
    <definedName name="hfgfktgkhyt" localSheetId="21" hidden="1">{#N/A,#N/A,FALSE,"Plan1";#N/A,#N/A,FALSE,"Plan2"}</definedName>
    <definedName name="hfgfktgkhyt" localSheetId="20" hidden="1">{#N/A,#N/A,FALSE,"Plan1";#N/A,#N/A,FALSE,"Plan2"}</definedName>
    <definedName name="hfgfktgkhyt" localSheetId="5" hidden="1">{#N/A,#N/A,FALSE,"Plan1";#N/A,#N/A,FALSE,"Plan2"}</definedName>
    <definedName name="hfgfktgkhyt" localSheetId="13" hidden="1">{#N/A,#N/A,FALSE,"Plan1";#N/A,#N/A,FALSE,"Plan2"}</definedName>
    <definedName name="hfgfktgkhyt" localSheetId="10" hidden="1">{#N/A,#N/A,FALSE,"Plan1";#N/A,#N/A,FALSE,"Plan2"}</definedName>
    <definedName name="hfgfktgkhyt" localSheetId="7" hidden="1">{#N/A,#N/A,FALSE,"Plan1";#N/A,#N/A,FALSE,"Plan2"}</definedName>
    <definedName name="hfgfktgkhyt" localSheetId="28" hidden="1">{#N/A,#N/A,FALSE,"Plan1";#N/A,#N/A,FALSE,"Plan2"}</definedName>
    <definedName name="hfgfktgkhyt" localSheetId="6" hidden="1">{#N/A,#N/A,FALSE,"Plan1";#N/A,#N/A,FALSE,"Plan2"}</definedName>
    <definedName name="hfgfktgkhyt" localSheetId="0" hidden="1">{#N/A,#N/A,FALSE,"Plan1";#N/A,#N/A,FALSE,"Plan2"}</definedName>
    <definedName name="hfgfktgkhyt" localSheetId="14" hidden="1">{#N/A,#N/A,FALSE,"Plan1";#N/A,#N/A,FALSE,"Plan2"}</definedName>
    <definedName name="hfgfktgkhyt" localSheetId="22" hidden="1">{#N/A,#N/A,FALSE,"Plan1";#N/A,#N/A,FALSE,"Plan2"}</definedName>
    <definedName name="hfgfktgkhyt" hidden="1">{#N/A,#N/A,FALSE,"Plan1";#N/A,#N/A,FALSE,"Plan2"}</definedName>
    <definedName name="hfghdkhrgkjg" localSheetId="16" hidden="1">{#N/A,#N/A,FALSE,"Plan1";#N/A,#N/A,FALSE,"Plan2"}</definedName>
    <definedName name="hfghdkhrgkjg" localSheetId="3" hidden="1">{#N/A,#N/A,FALSE,"Plan1";#N/A,#N/A,FALSE,"Plan2"}</definedName>
    <definedName name="hfghdkhrgkjg" localSheetId="21" hidden="1">{#N/A,#N/A,FALSE,"Plan1";#N/A,#N/A,FALSE,"Plan2"}</definedName>
    <definedName name="hfghdkhrgkjg" localSheetId="20" hidden="1">{#N/A,#N/A,FALSE,"Plan1";#N/A,#N/A,FALSE,"Plan2"}</definedName>
    <definedName name="hfghdkhrgkjg" localSheetId="5" hidden="1">{#N/A,#N/A,FALSE,"Plan1";#N/A,#N/A,FALSE,"Plan2"}</definedName>
    <definedName name="hfghdkhrgkjg" localSheetId="13" hidden="1">{#N/A,#N/A,FALSE,"Plan1";#N/A,#N/A,FALSE,"Plan2"}</definedName>
    <definedName name="hfghdkhrgkjg" localSheetId="10" hidden="1">{#N/A,#N/A,FALSE,"Plan1";#N/A,#N/A,FALSE,"Plan2"}</definedName>
    <definedName name="hfghdkhrgkjg" localSheetId="7" hidden="1">{#N/A,#N/A,FALSE,"Plan1";#N/A,#N/A,FALSE,"Plan2"}</definedName>
    <definedName name="hfghdkhrgkjg" localSheetId="28" hidden="1">{#N/A,#N/A,FALSE,"Plan1";#N/A,#N/A,FALSE,"Plan2"}</definedName>
    <definedName name="hfghdkhrgkjg" localSheetId="6" hidden="1">{#N/A,#N/A,FALSE,"Plan1";#N/A,#N/A,FALSE,"Plan2"}</definedName>
    <definedName name="hfghdkhrgkjg" localSheetId="0" hidden="1">{#N/A,#N/A,FALSE,"Plan1";#N/A,#N/A,FALSE,"Plan2"}</definedName>
    <definedName name="hfghdkhrgkjg" localSheetId="14" hidden="1">{#N/A,#N/A,FALSE,"Plan1";#N/A,#N/A,FALSE,"Plan2"}</definedName>
    <definedName name="hfghdkhrgkjg" localSheetId="22" hidden="1">{#N/A,#N/A,FALSE,"Plan1";#N/A,#N/A,FALSE,"Plan2"}</definedName>
    <definedName name="hfghdkhrgkjg" hidden="1">{#N/A,#N/A,FALSE,"Plan1";#N/A,#N/A,FALSE,"Plan2"}</definedName>
    <definedName name="hfighfth" localSheetId="16" hidden="1">{#N/A,#N/A,FALSE,"Plan1";#N/A,#N/A,FALSE,"Plan2"}</definedName>
    <definedName name="hfighfth" localSheetId="3" hidden="1">{#N/A,#N/A,FALSE,"Plan1";#N/A,#N/A,FALSE,"Plan2"}</definedName>
    <definedName name="hfighfth" localSheetId="21" hidden="1">{#N/A,#N/A,FALSE,"Plan1";#N/A,#N/A,FALSE,"Plan2"}</definedName>
    <definedName name="hfighfth" localSheetId="20" hidden="1">{#N/A,#N/A,FALSE,"Plan1";#N/A,#N/A,FALSE,"Plan2"}</definedName>
    <definedName name="hfighfth" localSheetId="5" hidden="1">{#N/A,#N/A,FALSE,"Plan1";#N/A,#N/A,FALSE,"Plan2"}</definedName>
    <definedName name="hfighfth" localSheetId="13" hidden="1">{#N/A,#N/A,FALSE,"Plan1";#N/A,#N/A,FALSE,"Plan2"}</definedName>
    <definedName name="hfighfth" localSheetId="10" hidden="1">{#N/A,#N/A,FALSE,"Plan1";#N/A,#N/A,FALSE,"Plan2"}</definedName>
    <definedName name="hfighfth" localSheetId="7" hidden="1">{#N/A,#N/A,FALSE,"Plan1";#N/A,#N/A,FALSE,"Plan2"}</definedName>
    <definedName name="hfighfth" localSheetId="28" hidden="1">{#N/A,#N/A,FALSE,"Plan1";#N/A,#N/A,FALSE,"Plan2"}</definedName>
    <definedName name="hfighfth" localSheetId="6" hidden="1">{#N/A,#N/A,FALSE,"Plan1";#N/A,#N/A,FALSE,"Plan2"}</definedName>
    <definedName name="hfighfth" localSheetId="0" hidden="1">{#N/A,#N/A,FALSE,"Plan1";#N/A,#N/A,FALSE,"Plan2"}</definedName>
    <definedName name="hfighfth" localSheetId="14" hidden="1">{#N/A,#N/A,FALSE,"Plan1";#N/A,#N/A,FALSE,"Plan2"}</definedName>
    <definedName name="hfighfth" localSheetId="22" hidden="1">{#N/A,#N/A,FALSE,"Plan1";#N/A,#N/A,FALSE,"Plan2"}</definedName>
    <definedName name="hfighfth" hidden="1">{#N/A,#N/A,FALSE,"Plan1";#N/A,#N/A,FALSE,"Plan2"}</definedName>
    <definedName name="hfjghtfuyrf" localSheetId="16" hidden="1">{#N/A,#N/A,FALSE,"Plan1";#N/A,#N/A,FALSE,"Plan2"}</definedName>
    <definedName name="hfjghtfuyrf" localSheetId="3" hidden="1">{#N/A,#N/A,FALSE,"Plan1";#N/A,#N/A,FALSE,"Plan2"}</definedName>
    <definedName name="hfjghtfuyrf" localSheetId="21" hidden="1">{#N/A,#N/A,FALSE,"Plan1";#N/A,#N/A,FALSE,"Plan2"}</definedName>
    <definedName name="hfjghtfuyrf" localSheetId="20" hidden="1">{#N/A,#N/A,FALSE,"Plan1";#N/A,#N/A,FALSE,"Plan2"}</definedName>
    <definedName name="hfjghtfuyrf" localSheetId="5" hidden="1">{#N/A,#N/A,FALSE,"Plan1";#N/A,#N/A,FALSE,"Plan2"}</definedName>
    <definedName name="hfjghtfuyrf" localSheetId="13" hidden="1">{#N/A,#N/A,FALSE,"Plan1";#N/A,#N/A,FALSE,"Plan2"}</definedName>
    <definedName name="hfjghtfuyrf" localSheetId="10" hidden="1">{#N/A,#N/A,FALSE,"Plan1";#N/A,#N/A,FALSE,"Plan2"}</definedName>
    <definedName name="hfjghtfuyrf" localSheetId="7" hidden="1">{#N/A,#N/A,FALSE,"Plan1";#N/A,#N/A,FALSE,"Plan2"}</definedName>
    <definedName name="hfjghtfuyrf" localSheetId="28" hidden="1">{#N/A,#N/A,FALSE,"Plan1";#N/A,#N/A,FALSE,"Plan2"}</definedName>
    <definedName name="hfjghtfuyrf" localSheetId="6" hidden="1">{#N/A,#N/A,FALSE,"Plan1";#N/A,#N/A,FALSE,"Plan2"}</definedName>
    <definedName name="hfjghtfuyrf" localSheetId="0" hidden="1">{#N/A,#N/A,FALSE,"Plan1";#N/A,#N/A,FALSE,"Plan2"}</definedName>
    <definedName name="hfjghtfuyrf" localSheetId="14" hidden="1">{#N/A,#N/A,FALSE,"Plan1";#N/A,#N/A,FALSE,"Plan2"}</definedName>
    <definedName name="hfjghtfuyrf" localSheetId="22" hidden="1">{#N/A,#N/A,FALSE,"Plan1";#N/A,#N/A,FALSE,"Plan2"}</definedName>
    <definedName name="hfjghtfuyrf" hidden="1">{#N/A,#N/A,FALSE,"Plan1";#N/A,#N/A,FALSE,"Plan2"}</definedName>
    <definedName name="HFKJHDJGHFJ" localSheetId="16" hidden="1">{#N/A,#N/A,FALSE,"Plan1";#N/A,#N/A,FALSE,"Plan2"}</definedName>
    <definedName name="HFKJHDJGHFJ" localSheetId="3" hidden="1">{#N/A,#N/A,FALSE,"Plan1";#N/A,#N/A,FALSE,"Plan2"}</definedName>
    <definedName name="HFKJHDJGHFJ" localSheetId="21" hidden="1">{#N/A,#N/A,FALSE,"Plan1";#N/A,#N/A,FALSE,"Plan2"}</definedName>
    <definedName name="HFKJHDJGHFJ" localSheetId="20" hidden="1">{#N/A,#N/A,FALSE,"Plan1";#N/A,#N/A,FALSE,"Plan2"}</definedName>
    <definedName name="HFKJHDJGHFJ" localSheetId="5" hidden="1">{#N/A,#N/A,FALSE,"Plan1";#N/A,#N/A,FALSE,"Plan2"}</definedName>
    <definedName name="HFKJHDJGHFJ" localSheetId="13" hidden="1">{#N/A,#N/A,FALSE,"Plan1";#N/A,#N/A,FALSE,"Plan2"}</definedName>
    <definedName name="HFKJHDJGHFJ" localSheetId="10" hidden="1">{#N/A,#N/A,FALSE,"Plan1";#N/A,#N/A,FALSE,"Plan2"}</definedName>
    <definedName name="HFKJHDJGHFJ" localSheetId="7" hidden="1">{#N/A,#N/A,FALSE,"Plan1";#N/A,#N/A,FALSE,"Plan2"}</definedName>
    <definedName name="HFKJHDJGHFJ" localSheetId="28" hidden="1">{#N/A,#N/A,FALSE,"Plan1";#N/A,#N/A,FALSE,"Plan2"}</definedName>
    <definedName name="HFKJHDJGHFJ" localSheetId="6" hidden="1">{#N/A,#N/A,FALSE,"Plan1";#N/A,#N/A,FALSE,"Plan2"}</definedName>
    <definedName name="HFKJHDJGHFJ" localSheetId="0" hidden="1">{#N/A,#N/A,FALSE,"Plan1";#N/A,#N/A,FALSE,"Plan2"}</definedName>
    <definedName name="HFKJHDJGHFJ" localSheetId="14" hidden="1">{#N/A,#N/A,FALSE,"Plan1";#N/A,#N/A,FALSE,"Plan2"}</definedName>
    <definedName name="HFKJHDJGHFJ" localSheetId="22" hidden="1">{#N/A,#N/A,FALSE,"Plan1";#N/A,#N/A,FALSE,"Plan2"}</definedName>
    <definedName name="HFKJHDJGHFJ" hidden="1">{#N/A,#N/A,FALSE,"Plan1";#N/A,#N/A,FALSE,"Plan2"}</definedName>
    <definedName name="hgdesgfgsj" localSheetId="16" hidden="1">{#N/A,#N/A,FALSE,"Plan1";#N/A,#N/A,FALSE,"Plan2"}</definedName>
    <definedName name="hgdesgfgsj" localSheetId="3" hidden="1">{#N/A,#N/A,FALSE,"Plan1";#N/A,#N/A,FALSE,"Plan2"}</definedName>
    <definedName name="hgdesgfgsj" localSheetId="21" hidden="1">{#N/A,#N/A,FALSE,"Plan1";#N/A,#N/A,FALSE,"Plan2"}</definedName>
    <definedName name="hgdesgfgsj" localSheetId="20" hidden="1">{#N/A,#N/A,FALSE,"Plan1";#N/A,#N/A,FALSE,"Plan2"}</definedName>
    <definedName name="hgdesgfgsj" localSheetId="5" hidden="1">{#N/A,#N/A,FALSE,"Plan1";#N/A,#N/A,FALSE,"Plan2"}</definedName>
    <definedName name="hgdesgfgsj" localSheetId="13" hidden="1">{#N/A,#N/A,FALSE,"Plan1";#N/A,#N/A,FALSE,"Plan2"}</definedName>
    <definedName name="hgdesgfgsj" localSheetId="10" hidden="1">{#N/A,#N/A,FALSE,"Plan1";#N/A,#N/A,FALSE,"Plan2"}</definedName>
    <definedName name="hgdesgfgsj" localSheetId="7" hidden="1">{#N/A,#N/A,FALSE,"Plan1";#N/A,#N/A,FALSE,"Plan2"}</definedName>
    <definedName name="hgdesgfgsj" localSheetId="28" hidden="1">{#N/A,#N/A,FALSE,"Plan1";#N/A,#N/A,FALSE,"Plan2"}</definedName>
    <definedName name="hgdesgfgsj" localSheetId="6" hidden="1">{#N/A,#N/A,FALSE,"Plan1";#N/A,#N/A,FALSE,"Plan2"}</definedName>
    <definedName name="hgdesgfgsj" localSheetId="0" hidden="1">{#N/A,#N/A,FALSE,"Plan1";#N/A,#N/A,FALSE,"Plan2"}</definedName>
    <definedName name="hgdesgfgsj" localSheetId="14" hidden="1">{#N/A,#N/A,FALSE,"Plan1";#N/A,#N/A,FALSE,"Plan2"}</definedName>
    <definedName name="hgdesgfgsj" localSheetId="22" hidden="1">{#N/A,#N/A,FALSE,"Plan1";#N/A,#N/A,FALSE,"Plan2"}</definedName>
    <definedName name="hgdesgfgsj" hidden="1">{#N/A,#N/A,FALSE,"Plan1";#N/A,#N/A,FALSE,"Plan2"}</definedName>
    <definedName name="hgdgfd" localSheetId="16" hidden="1">{#N/A,#N/A,FALSE,"Plan1";#N/A,#N/A,FALSE,"Plan2"}</definedName>
    <definedName name="hgdgfd" localSheetId="3" hidden="1">{#N/A,#N/A,FALSE,"Plan1";#N/A,#N/A,FALSE,"Plan2"}</definedName>
    <definedName name="hgdgfd" localSheetId="21" hidden="1">{#N/A,#N/A,FALSE,"Plan1";#N/A,#N/A,FALSE,"Plan2"}</definedName>
    <definedName name="hgdgfd" localSheetId="20" hidden="1">{#N/A,#N/A,FALSE,"Plan1";#N/A,#N/A,FALSE,"Plan2"}</definedName>
    <definedName name="hgdgfd" localSheetId="5" hidden="1">{#N/A,#N/A,FALSE,"Plan1";#N/A,#N/A,FALSE,"Plan2"}</definedName>
    <definedName name="hgdgfd" localSheetId="13" hidden="1">{#N/A,#N/A,FALSE,"Plan1";#N/A,#N/A,FALSE,"Plan2"}</definedName>
    <definedName name="hgdgfd" localSheetId="10" hidden="1">{#N/A,#N/A,FALSE,"Plan1";#N/A,#N/A,FALSE,"Plan2"}</definedName>
    <definedName name="hgdgfd" localSheetId="7" hidden="1">{#N/A,#N/A,FALSE,"Plan1";#N/A,#N/A,FALSE,"Plan2"}</definedName>
    <definedName name="hgdgfd" localSheetId="28" hidden="1">{#N/A,#N/A,FALSE,"Plan1";#N/A,#N/A,FALSE,"Plan2"}</definedName>
    <definedName name="hgdgfd" localSheetId="6" hidden="1">{#N/A,#N/A,FALSE,"Plan1";#N/A,#N/A,FALSE,"Plan2"}</definedName>
    <definedName name="hgdgfd" localSheetId="0" hidden="1">{#N/A,#N/A,FALSE,"Plan1";#N/A,#N/A,FALSE,"Plan2"}</definedName>
    <definedName name="hgdgfd" localSheetId="14" hidden="1">{#N/A,#N/A,FALSE,"Plan1";#N/A,#N/A,FALSE,"Plan2"}</definedName>
    <definedName name="hgdgfd" localSheetId="22" hidden="1">{#N/A,#N/A,FALSE,"Plan1";#N/A,#N/A,FALSE,"Plan2"}</definedName>
    <definedName name="hgdgfd" hidden="1">{#N/A,#N/A,FALSE,"Plan1";#N/A,#N/A,FALSE,"Plan2"}</definedName>
    <definedName name="hgfhjkdfhj" localSheetId="16" hidden="1">{#N/A,#N/A,FALSE,"Plan1";#N/A,#N/A,FALSE,"Plan2"}</definedName>
    <definedName name="hgfhjkdfhj" localSheetId="3" hidden="1">{#N/A,#N/A,FALSE,"Plan1";#N/A,#N/A,FALSE,"Plan2"}</definedName>
    <definedName name="hgfhjkdfhj" localSheetId="21" hidden="1">{#N/A,#N/A,FALSE,"Plan1";#N/A,#N/A,FALSE,"Plan2"}</definedName>
    <definedName name="hgfhjkdfhj" localSheetId="20" hidden="1">{#N/A,#N/A,FALSE,"Plan1";#N/A,#N/A,FALSE,"Plan2"}</definedName>
    <definedName name="hgfhjkdfhj" localSheetId="5" hidden="1">{#N/A,#N/A,FALSE,"Plan1";#N/A,#N/A,FALSE,"Plan2"}</definedName>
    <definedName name="hgfhjkdfhj" localSheetId="13" hidden="1">{#N/A,#N/A,FALSE,"Plan1";#N/A,#N/A,FALSE,"Plan2"}</definedName>
    <definedName name="hgfhjkdfhj" localSheetId="10" hidden="1">{#N/A,#N/A,FALSE,"Plan1";#N/A,#N/A,FALSE,"Plan2"}</definedName>
    <definedName name="hgfhjkdfhj" localSheetId="7" hidden="1">{#N/A,#N/A,FALSE,"Plan1";#N/A,#N/A,FALSE,"Plan2"}</definedName>
    <definedName name="hgfhjkdfhj" localSheetId="28" hidden="1">{#N/A,#N/A,FALSE,"Plan1";#N/A,#N/A,FALSE,"Plan2"}</definedName>
    <definedName name="hgfhjkdfhj" localSheetId="6" hidden="1">{#N/A,#N/A,FALSE,"Plan1";#N/A,#N/A,FALSE,"Plan2"}</definedName>
    <definedName name="hgfhjkdfhj" localSheetId="0" hidden="1">{#N/A,#N/A,FALSE,"Plan1";#N/A,#N/A,FALSE,"Plan2"}</definedName>
    <definedName name="hgfhjkdfhj" localSheetId="14" hidden="1">{#N/A,#N/A,FALSE,"Plan1";#N/A,#N/A,FALSE,"Plan2"}</definedName>
    <definedName name="hgfhjkdfhj" localSheetId="22" hidden="1">{#N/A,#N/A,FALSE,"Plan1";#N/A,#N/A,FALSE,"Plan2"}</definedName>
    <definedName name="hgfhjkdfhj" hidden="1">{#N/A,#N/A,FALSE,"Plan1";#N/A,#N/A,FALSE,"Plan2"}</definedName>
    <definedName name="hgg" localSheetId="16" hidden="1">{#N/A,#N/A,FALSE,"Plan1";#N/A,#N/A,FALSE,"Plan2"}</definedName>
    <definedName name="hgg" localSheetId="3" hidden="1">{#N/A,#N/A,FALSE,"Plan1";#N/A,#N/A,FALSE,"Plan2"}</definedName>
    <definedName name="hgg" localSheetId="21" hidden="1">{#N/A,#N/A,FALSE,"Plan1";#N/A,#N/A,FALSE,"Plan2"}</definedName>
    <definedName name="hgg" localSheetId="20" hidden="1">{#N/A,#N/A,FALSE,"Plan1";#N/A,#N/A,FALSE,"Plan2"}</definedName>
    <definedName name="hgg" localSheetId="5" hidden="1">{#N/A,#N/A,FALSE,"Plan1";#N/A,#N/A,FALSE,"Plan2"}</definedName>
    <definedName name="hgg" localSheetId="13" hidden="1">{#N/A,#N/A,FALSE,"Plan1";#N/A,#N/A,FALSE,"Plan2"}</definedName>
    <definedName name="hgg" localSheetId="10" hidden="1">{#N/A,#N/A,FALSE,"Plan1";#N/A,#N/A,FALSE,"Plan2"}</definedName>
    <definedName name="hgg" localSheetId="7" hidden="1">{#N/A,#N/A,FALSE,"Plan1";#N/A,#N/A,FALSE,"Plan2"}</definedName>
    <definedName name="hgg" localSheetId="28" hidden="1">{#N/A,#N/A,FALSE,"Plan1";#N/A,#N/A,FALSE,"Plan2"}</definedName>
    <definedName name="hgg" localSheetId="6" hidden="1">{#N/A,#N/A,FALSE,"Plan1";#N/A,#N/A,FALSE,"Plan2"}</definedName>
    <definedName name="hgg" localSheetId="0" hidden="1">{#N/A,#N/A,FALSE,"Plan1";#N/A,#N/A,FALSE,"Plan2"}</definedName>
    <definedName name="hgg" localSheetId="14" hidden="1">{#N/A,#N/A,FALSE,"Plan1";#N/A,#N/A,FALSE,"Plan2"}</definedName>
    <definedName name="hgg" localSheetId="22" hidden="1">{#N/A,#N/A,FALSE,"Plan1";#N/A,#N/A,FALSE,"Plan2"}</definedName>
    <definedName name="hgg" hidden="1">{#N/A,#N/A,FALSE,"Plan1";#N/A,#N/A,FALSE,"Plan2"}</definedName>
    <definedName name="hgjdfgghg" localSheetId="16" hidden="1">{#N/A,#N/A,FALSE,"Plan1";#N/A,#N/A,FALSE,"Plan2"}</definedName>
    <definedName name="hgjdfgghg" localSheetId="3" hidden="1">{#N/A,#N/A,FALSE,"Plan1";#N/A,#N/A,FALSE,"Plan2"}</definedName>
    <definedName name="hgjdfgghg" localSheetId="21" hidden="1">{#N/A,#N/A,FALSE,"Plan1";#N/A,#N/A,FALSE,"Plan2"}</definedName>
    <definedName name="hgjdfgghg" localSheetId="20" hidden="1">{#N/A,#N/A,FALSE,"Plan1";#N/A,#N/A,FALSE,"Plan2"}</definedName>
    <definedName name="hgjdfgghg" localSheetId="5" hidden="1">{#N/A,#N/A,FALSE,"Plan1";#N/A,#N/A,FALSE,"Plan2"}</definedName>
    <definedName name="hgjdfgghg" localSheetId="13" hidden="1">{#N/A,#N/A,FALSE,"Plan1";#N/A,#N/A,FALSE,"Plan2"}</definedName>
    <definedName name="hgjdfgghg" localSheetId="10" hidden="1">{#N/A,#N/A,FALSE,"Plan1";#N/A,#N/A,FALSE,"Plan2"}</definedName>
    <definedName name="hgjdfgghg" localSheetId="7" hidden="1">{#N/A,#N/A,FALSE,"Plan1";#N/A,#N/A,FALSE,"Plan2"}</definedName>
    <definedName name="hgjdfgghg" localSheetId="28" hidden="1">{#N/A,#N/A,FALSE,"Plan1";#N/A,#N/A,FALSE,"Plan2"}</definedName>
    <definedName name="hgjdfgghg" localSheetId="6" hidden="1">{#N/A,#N/A,FALSE,"Plan1";#N/A,#N/A,FALSE,"Plan2"}</definedName>
    <definedName name="hgjdfgghg" localSheetId="0" hidden="1">{#N/A,#N/A,FALSE,"Plan1";#N/A,#N/A,FALSE,"Plan2"}</definedName>
    <definedName name="hgjdfgghg" localSheetId="14" hidden="1">{#N/A,#N/A,FALSE,"Plan1";#N/A,#N/A,FALSE,"Plan2"}</definedName>
    <definedName name="hgjdfgghg" localSheetId="22" hidden="1">{#N/A,#N/A,FALSE,"Plan1";#N/A,#N/A,FALSE,"Plan2"}</definedName>
    <definedName name="hgjdfgghg" hidden="1">{#N/A,#N/A,FALSE,"Plan1";#N/A,#N/A,FALSE,"Plan2"}</definedName>
    <definedName name="hgjkfdhg" localSheetId="16" hidden="1">{#N/A,#N/A,FALSE,"Plan1";#N/A,#N/A,FALSE,"Plan2"}</definedName>
    <definedName name="hgjkfdhg" localSheetId="3" hidden="1">{#N/A,#N/A,FALSE,"Plan1";#N/A,#N/A,FALSE,"Plan2"}</definedName>
    <definedName name="hgjkfdhg" localSheetId="21" hidden="1">{#N/A,#N/A,FALSE,"Plan1";#N/A,#N/A,FALSE,"Plan2"}</definedName>
    <definedName name="hgjkfdhg" localSheetId="20" hidden="1">{#N/A,#N/A,FALSE,"Plan1";#N/A,#N/A,FALSE,"Plan2"}</definedName>
    <definedName name="hgjkfdhg" localSheetId="5" hidden="1">{#N/A,#N/A,FALSE,"Plan1";#N/A,#N/A,FALSE,"Plan2"}</definedName>
    <definedName name="hgjkfdhg" localSheetId="13" hidden="1">{#N/A,#N/A,FALSE,"Plan1";#N/A,#N/A,FALSE,"Plan2"}</definedName>
    <definedName name="hgjkfdhg" localSheetId="10" hidden="1">{#N/A,#N/A,FALSE,"Plan1";#N/A,#N/A,FALSE,"Plan2"}</definedName>
    <definedName name="hgjkfdhg" localSheetId="7" hidden="1">{#N/A,#N/A,FALSE,"Plan1";#N/A,#N/A,FALSE,"Plan2"}</definedName>
    <definedName name="hgjkfdhg" localSheetId="28" hidden="1">{#N/A,#N/A,FALSE,"Plan1";#N/A,#N/A,FALSE,"Plan2"}</definedName>
    <definedName name="hgjkfdhg" localSheetId="6" hidden="1">{#N/A,#N/A,FALSE,"Plan1";#N/A,#N/A,FALSE,"Plan2"}</definedName>
    <definedName name="hgjkfdhg" localSheetId="0" hidden="1">{#N/A,#N/A,FALSE,"Plan1";#N/A,#N/A,FALSE,"Plan2"}</definedName>
    <definedName name="hgjkfdhg" localSheetId="14" hidden="1">{#N/A,#N/A,FALSE,"Plan1";#N/A,#N/A,FALSE,"Plan2"}</definedName>
    <definedName name="hgjkfdhg" localSheetId="22" hidden="1">{#N/A,#N/A,FALSE,"Plan1";#N/A,#N/A,FALSE,"Plan2"}</definedName>
    <definedName name="hgjkfdhg" hidden="1">{#N/A,#N/A,FALSE,"Plan1";#N/A,#N/A,FALSE,"Plan2"}</definedName>
    <definedName name="hgkdfhkfk" localSheetId="16" hidden="1">{#N/A,#N/A,FALSE,"Plan1";#N/A,#N/A,FALSE,"Plan2"}</definedName>
    <definedName name="hgkdfhkfk" localSheetId="3" hidden="1">{#N/A,#N/A,FALSE,"Plan1";#N/A,#N/A,FALSE,"Plan2"}</definedName>
    <definedName name="hgkdfhkfk" localSheetId="21" hidden="1">{#N/A,#N/A,FALSE,"Plan1";#N/A,#N/A,FALSE,"Plan2"}</definedName>
    <definedName name="hgkdfhkfk" localSheetId="20" hidden="1">{#N/A,#N/A,FALSE,"Plan1";#N/A,#N/A,FALSE,"Plan2"}</definedName>
    <definedName name="hgkdfhkfk" localSheetId="5" hidden="1">{#N/A,#N/A,FALSE,"Plan1";#N/A,#N/A,FALSE,"Plan2"}</definedName>
    <definedName name="hgkdfhkfk" localSheetId="13" hidden="1">{#N/A,#N/A,FALSE,"Plan1";#N/A,#N/A,FALSE,"Plan2"}</definedName>
    <definedName name="hgkdfhkfk" localSheetId="10" hidden="1">{#N/A,#N/A,FALSE,"Plan1";#N/A,#N/A,FALSE,"Plan2"}</definedName>
    <definedName name="hgkdfhkfk" localSheetId="7" hidden="1">{#N/A,#N/A,FALSE,"Plan1";#N/A,#N/A,FALSE,"Plan2"}</definedName>
    <definedName name="hgkdfhkfk" localSheetId="28" hidden="1">{#N/A,#N/A,FALSE,"Plan1";#N/A,#N/A,FALSE,"Plan2"}</definedName>
    <definedName name="hgkdfhkfk" localSheetId="6" hidden="1">{#N/A,#N/A,FALSE,"Plan1";#N/A,#N/A,FALSE,"Plan2"}</definedName>
    <definedName name="hgkdfhkfk" localSheetId="0" hidden="1">{#N/A,#N/A,FALSE,"Plan1";#N/A,#N/A,FALSE,"Plan2"}</definedName>
    <definedName name="hgkdfhkfk" localSheetId="14" hidden="1">{#N/A,#N/A,FALSE,"Plan1";#N/A,#N/A,FALSE,"Plan2"}</definedName>
    <definedName name="hgkdfhkfk" localSheetId="22" hidden="1">{#N/A,#N/A,FALSE,"Plan1";#N/A,#N/A,FALSE,"Plan2"}</definedName>
    <definedName name="hgkdfhkfk" hidden="1">{#N/A,#N/A,FALSE,"Plan1";#N/A,#N/A,FALSE,"Plan2"}</definedName>
    <definedName name="hgkjhdfhtrdyt" localSheetId="16" hidden="1">{#N/A,#N/A,FALSE,"Plan1";#N/A,#N/A,FALSE,"Plan2"}</definedName>
    <definedName name="hgkjhdfhtrdyt" localSheetId="3" hidden="1">{#N/A,#N/A,FALSE,"Plan1";#N/A,#N/A,FALSE,"Plan2"}</definedName>
    <definedName name="hgkjhdfhtrdyt" localSheetId="21" hidden="1">{#N/A,#N/A,FALSE,"Plan1";#N/A,#N/A,FALSE,"Plan2"}</definedName>
    <definedName name="hgkjhdfhtrdyt" localSheetId="20" hidden="1">{#N/A,#N/A,FALSE,"Plan1";#N/A,#N/A,FALSE,"Plan2"}</definedName>
    <definedName name="hgkjhdfhtrdyt" localSheetId="5" hidden="1">{#N/A,#N/A,FALSE,"Plan1";#N/A,#N/A,FALSE,"Plan2"}</definedName>
    <definedName name="hgkjhdfhtrdyt" localSheetId="13" hidden="1">{#N/A,#N/A,FALSE,"Plan1";#N/A,#N/A,FALSE,"Plan2"}</definedName>
    <definedName name="hgkjhdfhtrdyt" localSheetId="10" hidden="1">{#N/A,#N/A,FALSE,"Plan1";#N/A,#N/A,FALSE,"Plan2"}</definedName>
    <definedName name="hgkjhdfhtrdyt" localSheetId="7" hidden="1">{#N/A,#N/A,FALSE,"Plan1";#N/A,#N/A,FALSE,"Plan2"}</definedName>
    <definedName name="hgkjhdfhtrdyt" localSheetId="28" hidden="1">{#N/A,#N/A,FALSE,"Plan1";#N/A,#N/A,FALSE,"Plan2"}</definedName>
    <definedName name="hgkjhdfhtrdyt" localSheetId="6" hidden="1">{#N/A,#N/A,FALSE,"Plan1";#N/A,#N/A,FALSE,"Plan2"}</definedName>
    <definedName name="hgkjhdfhtrdyt" localSheetId="0" hidden="1">{#N/A,#N/A,FALSE,"Plan1";#N/A,#N/A,FALSE,"Plan2"}</definedName>
    <definedName name="hgkjhdfhtrdyt" localSheetId="14" hidden="1">{#N/A,#N/A,FALSE,"Plan1";#N/A,#N/A,FALSE,"Plan2"}</definedName>
    <definedName name="hgkjhdfhtrdyt" localSheetId="22" hidden="1">{#N/A,#N/A,FALSE,"Plan1";#N/A,#N/A,FALSE,"Plan2"}</definedName>
    <definedName name="hgkjhdfhtrdyt" hidden="1">{#N/A,#N/A,FALSE,"Plan1";#N/A,#N/A,FALSE,"Plan2"}</definedName>
    <definedName name="hgkjhdfkhgtfhg" localSheetId="16" hidden="1">{#N/A,#N/A,FALSE,"Plan1";#N/A,#N/A,FALSE,"Plan2"}</definedName>
    <definedName name="hgkjhdfkhgtfhg" localSheetId="3" hidden="1">{#N/A,#N/A,FALSE,"Plan1";#N/A,#N/A,FALSE,"Plan2"}</definedName>
    <definedName name="hgkjhdfkhgtfhg" localSheetId="21" hidden="1">{#N/A,#N/A,FALSE,"Plan1";#N/A,#N/A,FALSE,"Plan2"}</definedName>
    <definedName name="hgkjhdfkhgtfhg" localSheetId="20" hidden="1">{#N/A,#N/A,FALSE,"Plan1";#N/A,#N/A,FALSE,"Plan2"}</definedName>
    <definedName name="hgkjhdfkhgtfhg" localSheetId="5" hidden="1">{#N/A,#N/A,FALSE,"Plan1";#N/A,#N/A,FALSE,"Plan2"}</definedName>
    <definedName name="hgkjhdfkhgtfhg" localSheetId="13" hidden="1">{#N/A,#N/A,FALSE,"Plan1";#N/A,#N/A,FALSE,"Plan2"}</definedName>
    <definedName name="hgkjhdfkhgtfhg" localSheetId="10" hidden="1">{#N/A,#N/A,FALSE,"Plan1";#N/A,#N/A,FALSE,"Plan2"}</definedName>
    <definedName name="hgkjhdfkhgtfhg" localSheetId="7" hidden="1">{#N/A,#N/A,FALSE,"Plan1";#N/A,#N/A,FALSE,"Plan2"}</definedName>
    <definedName name="hgkjhdfkhgtfhg" localSheetId="28" hidden="1">{#N/A,#N/A,FALSE,"Plan1";#N/A,#N/A,FALSE,"Plan2"}</definedName>
    <definedName name="hgkjhdfkhgtfhg" localSheetId="6" hidden="1">{#N/A,#N/A,FALSE,"Plan1";#N/A,#N/A,FALSE,"Plan2"}</definedName>
    <definedName name="hgkjhdfkhgtfhg" localSheetId="0" hidden="1">{#N/A,#N/A,FALSE,"Plan1";#N/A,#N/A,FALSE,"Plan2"}</definedName>
    <definedName name="hgkjhdfkhgtfhg" localSheetId="14" hidden="1">{#N/A,#N/A,FALSE,"Plan1";#N/A,#N/A,FALSE,"Plan2"}</definedName>
    <definedName name="hgkjhdfkhgtfhg" localSheetId="22" hidden="1">{#N/A,#N/A,FALSE,"Plan1";#N/A,#N/A,FALSE,"Plan2"}</definedName>
    <definedName name="hgkjhdfkhgtfhg" hidden="1">{#N/A,#N/A,FALSE,"Plan1";#N/A,#N/A,FALSE,"Plan2"}</definedName>
    <definedName name="hgkjhkfhsdkdhgk" localSheetId="16" hidden="1">{#N/A,#N/A,FALSE,"Plan1";#N/A,#N/A,FALSE,"Plan2"}</definedName>
    <definedName name="hgkjhkfhsdkdhgk" localSheetId="3" hidden="1">{#N/A,#N/A,FALSE,"Plan1";#N/A,#N/A,FALSE,"Plan2"}</definedName>
    <definedName name="hgkjhkfhsdkdhgk" localSheetId="21" hidden="1">{#N/A,#N/A,FALSE,"Plan1";#N/A,#N/A,FALSE,"Plan2"}</definedName>
    <definedName name="hgkjhkfhsdkdhgk" localSheetId="20" hidden="1">{#N/A,#N/A,FALSE,"Plan1";#N/A,#N/A,FALSE,"Plan2"}</definedName>
    <definedName name="hgkjhkfhsdkdhgk" localSheetId="5" hidden="1">{#N/A,#N/A,FALSE,"Plan1";#N/A,#N/A,FALSE,"Plan2"}</definedName>
    <definedName name="hgkjhkfhsdkdhgk" localSheetId="13" hidden="1">{#N/A,#N/A,FALSE,"Plan1";#N/A,#N/A,FALSE,"Plan2"}</definedName>
    <definedName name="hgkjhkfhsdkdhgk" localSheetId="10" hidden="1">{#N/A,#N/A,FALSE,"Plan1";#N/A,#N/A,FALSE,"Plan2"}</definedName>
    <definedName name="hgkjhkfhsdkdhgk" localSheetId="7" hidden="1">{#N/A,#N/A,FALSE,"Plan1";#N/A,#N/A,FALSE,"Plan2"}</definedName>
    <definedName name="hgkjhkfhsdkdhgk" localSheetId="28" hidden="1">{#N/A,#N/A,FALSE,"Plan1";#N/A,#N/A,FALSE,"Plan2"}</definedName>
    <definedName name="hgkjhkfhsdkdhgk" localSheetId="6" hidden="1">{#N/A,#N/A,FALSE,"Plan1";#N/A,#N/A,FALSE,"Plan2"}</definedName>
    <definedName name="hgkjhkfhsdkdhgk" localSheetId="0" hidden="1">{#N/A,#N/A,FALSE,"Plan1";#N/A,#N/A,FALSE,"Plan2"}</definedName>
    <definedName name="hgkjhkfhsdkdhgk" localSheetId="14" hidden="1">{#N/A,#N/A,FALSE,"Plan1";#N/A,#N/A,FALSE,"Plan2"}</definedName>
    <definedName name="hgkjhkfhsdkdhgk" localSheetId="22" hidden="1">{#N/A,#N/A,FALSE,"Plan1";#N/A,#N/A,FALSE,"Plan2"}</definedName>
    <definedName name="hgkjhkfhsdkdhgk" hidden="1">{#N/A,#N/A,FALSE,"Plan1";#N/A,#N/A,FALSE,"Plan2"}</definedName>
    <definedName name="hgsufgdhghd" localSheetId="16" hidden="1">{#N/A,#N/A,FALSE,"Plan1";#N/A,#N/A,FALSE,"Plan2"}</definedName>
    <definedName name="hgsufgdhghd" localSheetId="3" hidden="1">{#N/A,#N/A,FALSE,"Plan1";#N/A,#N/A,FALSE,"Plan2"}</definedName>
    <definedName name="hgsufgdhghd" localSheetId="21" hidden="1">{#N/A,#N/A,FALSE,"Plan1";#N/A,#N/A,FALSE,"Plan2"}</definedName>
    <definedName name="hgsufgdhghd" localSheetId="20" hidden="1">{#N/A,#N/A,FALSE,"Plan1";#N/A,#N/A,FALSE,"Plan2"}</definedName>
    <definedName name="hgsufgdhghd" localSheetId="5" hidden="1">{#N/A,#N/A,FALSE,"Plan1";#N/A,#N/A,FALSE,"Plan2"}</definedName>
    <definedName name="hgsufgdhghd" localSheetId="13" hidden="1">{#N/A,#N/A,FALSE,"Plan1";#N/A,#N/A,FALSE,"Plan2"}</definedName>
    <definedName name="hgsufgdhghd" localSheetId="10" hidden="1">{#N/A,#N/A,FALSE,"Plan1";#N/A,#N/A,FALSE,"Plan2"}</definedName>
    <definedName name="hgsufgdhghd" localSheetId="7" hidden="1">{#N/A,#N/A,FALSE,"Plan1";#N/A,#N/A,FALSE,"Plan2"}</definedName>
    <definedName name="hgsufgdhghd" localSheetId="28" hidden="1">{#N/A,#N/A,FALSE,"Plan1";#N/A,#N/A,FALSE,"Plan2"}</definedName>
    <definedName name="hgsufgdhghd" localSheetId="6" hidden="1">{#N/A,#N/A,FALSE,"Plan1";#N/A,#N/A,FALSE,"Plan2"}</definedName>
    <definedName name="hgsufgdhghd" localSheetId="0" hidden="1">{#N/A,#N/A,FALSE,"Plan1";#N/A,#N/A,FALSE,"Plan2"}</definedName>
    <definedName name="hgsufgdhghd" localSheetId="14" hidden="1">{#N/A,#N/A,FALSE,"Plan1";#N/A,#N/A,FALSE,"Plan2"}</definedName>
    <definedName name="hgsufgdhghd" localSheetId="22" hidden="1">{#N/A,#N/A,FALSE,"Plan1";#N/A,#N/A,FALSE,"Plan2"}</definedName>
    <definedName name="hgsufgdhghd" hidden="1">{#N/A,#N/A,FALSE,"Plan1";#N/A,#N/A,FALSE,"Plan2"}</definedName>
    <definedName name="HHGFHTYUT" localSheetId="16" hidden="1">{#N/A,#N/A,FALSE,"Plan1";#N/A,#N/A,FALSE,"Plan2"}</definedName>
    <definedName name="HHGFHTYUT" localSheetId="3" hidden="1">{#N/A,#N/A,FALSE,"Plan1";#N/A,#N/A,FALSE,"Plan2"}</definedName>
    <definedName name="HHGFHTYUT" localSheetId="21" hidden="1">{#N/A,#N/A,FALSE,"Plan1";#N/A,#N/A,FALSE,"Plan2"}</definedName>
    <definedName name="HHGFHTYUT" localSheetId="20" hidden="1">{#N/A,#N/A,FALSE,"Plan1";#N/A,#N/A,FALSE,"Plan2"}</definedName>
    <definedName name="HHGFHTYUT" localSheetId="5" hidden="1">{#N/A,#N/A,FALSE,"Plan1";#N/A,#N/A,FALSE,"Plan2"}</definedName>
    <definedName name="HHGFHTYUT" localSheetId="13" hidden="1">{#N/A,#N/A,FALSE,"Plan1";#N/A,#N/A,FALSE,"Plan2"}</definedName>
    <definedName name="HHGFHTYUT" localSheetId="10" hidden="1">{#N/A,#N/A,FALSE,"Plan1";#N/A,#N/A,FALSE,"Plan2"}</definedName>
    <definedName name="HHGFHTYUT" localSheetId="7" hidden="1">{#N/A,#N/A,FALSE,"Plan1";#N/A,#N/A,FALSE,"Plan2"}</definedName>
    <definedName name="HHGFHTYUT" localSheetId="28" hidden="1">{#N/A,#N/A,FALSE,"Plan1";#N/A,#N/A,FALSE,"Plan2"}</definedName>
    <definedName name="HHGFHTYUT" localSheetId="6" hidden="1">{#N/A,#N/A,FALSE,"Plan1";#N/A,#N/A,FALSE,"Plan2"}</definedName>
    <definedName name="HHGFHTYUT" localSheetId="0" hidden="1">{#N/A,#N/A,FALSE,"Plan1";#N/A,#N/A,FALSE,"Plan2"}</definedName>
    <definedName name="HHGFHTYUT" localSheetId="14" hidden="1">{#N/A,#N/A,FALSE,"Plan1";#N/A,#N/A,FALSE,"Plan2"}</definedName>
    <definedName name="HHGFHTYUT" localSheetId="22" hidden="1">{#N/A,#N/A,FALSE,"Plan1";#N/A,#N/A,FALSE,"Plan2"}</definedName>
    <definedName name="HHGFHTYUT" hidden="1">{#N/A,#N/A,FALSE,"Plan1";#N/A,#N/A,FALSE,"Plan2"}</definedName>
    <definedName name="hhh" localSheetId="16" hidden="1">{"'Total'!$A$1","'Total'!$A$3"}</definedName>
    <definedName name="hhh" localSheetId="3" hidden="1">{"'Total'!$A$1","'Total'!$A$3"}</definedName>
    <definedName name="hhh" localSheetId="21" hidden="1">{"'Total'!$A$1","'Total'!$A$3"}</definedName>
    <definedName name="hhh" localSheetId="20" hidden="1">{"'Total'!$A$1","'Total'!$A$3"}</definedName>
    <definedName name="hhh" localSheetId="5" hidden="1">{"'Total'!$A$1","'Total'!$A$3"}</definedName>
    <definedName name="hhh" localSheetId="13" hidden="1">{"'Total'!$A$1","'Total'!$A$3"}</definedName>
    <definedName name="hhh" localSheetId="10" hidden="1">{"'Total'!$A$1","'Total'!$A$3"}</definedName>
    <definedName name="hhh" localSheetId="7" hidden="1">{"'Total'!$A$1","'Total'!$A$3"}</definedName>
    <definedName name="hhh" localSheetId="28" hidden="1">{"'Total'!$A$1","'Total'!$A$3"}</definedName>
    <definedName name="hhh" localSheetId="6" hidden="1">{"'Total'!$A$1","'Total'!$A$3"}</definedName>
    <definedName name="hhh" localSheetId="0" hidden="1">{"'Total'!$A$1","'Total'!$A$3"}</definedName>
    <definedName name="hhh" localSheetId="14" hidden="1">{"'Total'!$A$1","'Total'!$A$3"}</definedName>
    <definedName name="hhh" localSheetId="22" hidden="1">{"'Total'!$A$1","'Total'!$A$3"}</definedName>
    <definedName name="hhh" hidden="1">{"'Total'!$A$1","'Total'!$A$3"}</definedName>
    <definedName name="HHIHLK" localSheetId="16" hidden="1">#REF!</definedName>
    <definedName name="HHIHLK" localSheetId="3" hidden="1">#REF!</definedName>
    <definedName name="HHIHLK" localSheetId="21" hidden="1">#REF!</definedName>
    <definedName name="HHIHLK" localSheetId="5" hidden="1">#REF!</definedName>
    <definedName name="HHIHLK" localSheetId="10" hidden="1">#REF!</definedName>
    <definedName name="HHIHLK" localSheetId="6" hidden="1">#REF!</definedName>
    <definedName name="HHIHLK" localSheetId="0" hidden="1">#REF!</definedName>
    <definedName name="HHIHLK" hidden="1">#REF!</definedName>
    <definedName name="hik" localSheetId="16" hidden="1">{#N/A,#N/A,FALSE,"TABLE"}</definedName>
    <definedName name="hik" localSheetId="3" hidden="1">{#N/A,#N/A,FALSE,"TABLE"}</definedName>
    <definedName name="hik" localSheetId="21" hidden="1">{#N/A,#N/A,FALSE,"TABLE"}</definedName>
    <definedName name="hik" localSheetId="20" hidden="1">{#N/A,#N/A,FALSE,"TABLE"}</definedName>
    <definedName name="hik" localSheetId="5" hidden="1">{#N/A,#N/A,FALSE,"TABLE"}</definedName>
    <definedName name="hik" localSheetId="13" hidden="1">{#N/A,#N/A,FALSE,"TABLE"}</definedName>
    <definedName name="hik" localSheetId="10" hidden="1">{#N/A,#N/A,FALSE,"TABLE"}</definedName>
    <definedName name="hik" localSheetId="7" hidden="1">{#N/A,#N/A,FALSE,"TABLE"}</definedName>
    <definedName name="hik" localSheetId="28" hidden="1">{#N/A,#N/A,FALSE,"TABLE"}</definedName>
    <definedName name="hik" localSheetId="6" hidden="1">{#N/A,#N/A,FALSE,"TABLE"}</definedName>
    <definedName name="hik" localSheetId="0" hidden="1">{#N/A,#N/A,FALSE,"TABLE"}</definedName>
    <definedName name="hik" localSheetId="14" hidden="1">{#N/A,#N/A,FALSE,"TABLE"}</definedName>
    <definedName name="hik" localSheetId="22" hidden="1">{#N/A,#N/A,FALSE,"TABLE"}</definedName>
    <definedName name="hik" hidden="1">{#N/A,#N/A,FALSE,"TABLE"}</definedName>
    <definedName name="hist" localSheetId="3">#REF!</definedName>
    <definedName name="hist" localSheetId="10">#REF!</definedName>
    <definedName name="hist" localSheetId="6">#REF!</definedName>
    <definedName name="hist">#REF!</definedName>
    <definedName name="HIST1" localSheetId="3">#REF!</definedName>
    <definedName name="HIST1" localSheetId="10">#REF!</definedName>
    <definedName name="HIST1" localSheetId="6">#REF!</definedName>
    <definedName name="HIST1">#REF!</definedName>
    <definedName name="HISTEQ" localSheetId="3">#REF!</definedName>
    <definedName name="HISTEQ" localSheetId="10">#REF!</definedName>
    <definedName name="HISTEQ" localSheetId="6">#REF!</definedName>
    <definedName name="HISTEQ">#REF!</definedName>
    <definedName name="HISTOGRAMA" localSheetId="3">#REF!</definedName>
    <definedName name="HISTOGRAMA" localSheetId="10">#REF!</definedName>
    <definedName name="HISTOGRAMA" localSheetId="6">#REF!</definedName>
    <definedName name="HISTOGRAMA">#REF!</definedName>
    <definedName name="hjdgtjdjxrfg" localSheetId="16" hidden="1">{#N/A,#N/A,FALSE,"Plan1";#N/A,#N/A,FALSE,"Plan2"}</definedName>
    <definedName name="hjdgtjdjxrfg" localSheetId="3" hidden="1">{#N/A,#N/A,FALSE,"Plan1";#N/A,#N/A,FALSE,"Plan2"}</definedName>
    <definedName name="hjdgtjdjxrfg" localSheetId="21" hidden="1">{#N/A,#N/A,FALSE,"Plan1";#N/A,#N/A,FALSE,"Plan2"}</definedName>
    <definedName name="hjdgtjdjxrfg" localSheetId="20" hidden="1">{#N/A,#N/A,FALSE,"Plan1";#N/A,#N/A,FALSE,"Plan2"}</definedName>
    <definedName name="hjdgtjdjxrfg" localSheetId="5" hidden="1">{#N/A,#N/A,FALSE,"Plan1";#N/A,#N/A,FALSE,"Plan2"}</definedName>
    <definedName name="hjdgtjdjxrfg" localSheetId="13" hidden="1">{#N/A,#N/A,FALSE,"Plan1";#N/A,#N/A,FALSE,"Plan2"}</definedName>
    <definedName name="hjdgtjdjxrfg" localSheetId="10" hidden="1">{#N/A,#N/A,FALSE,"Plan1";#N/A,#N/A,FALSE,"Plan2"}</definedName>
    <definedName name="hjdgtjdjxrfg" localSheetId="7" hidden="1">{#N/A,#N/A,FALSE,"Plan1";#N/A,#N/A,FALSE,"Plan2"}</definedName>
    <definedName name="hjdgtjdjxrfg" localSheetId="28" hidden="1">{#N/A,#N/A,FALSE,"Plan1";#N/A,#N/A,FALSE,"Plan2"}</definedName>
    <definedName name="hjdgtjdjxrfg" localSheetId="6" hidden="1">{#N/A,#N/A,FALSE,"Plan1";#N/A,#N/A,FALSE,"Plan2"}</definedName>
    <definedName name="hjdgtjdjxrfg" localSheetId="0" hidden="1">{#N/A,#N/A,FALSE,"Plan1";#N/A,#N/A,FALSE,"Plan2"}</definedName>
    <definedName name="hjdgtjdjxrfg" localSheetId="14" hidden="1">{#N/A,#N/A,FALSE,"Plan1";#N/A,#N/A,FALSE,"Plan2"}</definedName>
    <definedName name="hjdgtjdjxrfg" localSheetId="22" hidden="1">{#N/A,#N/A,FALSE,"Plan1";#N/A,#N/A,FALSE,"Plan2"}</definedName>
    <definedName name="hjdgtjdjxrfg" hidden="1">{#N/A,#N/A,FALSE,"Plan1";#N/A,#N/A,FALSE,"Plan2"}</definedName>
    <definedName name="HJFDGD" localSheetId="16" hidden="1">{#N/A,#N/A,FALSE,"Plan1";#N/A,#N/A,FALSE,"Plan2"}</definedName>
    <definedName name="HJFDGD" localSheetId="3" hidden="1">{#N/A,#N/A,FALSE,"Plan1";#N/A,#N/A,FALSE,"Plan2"}</definedName>
    <definedName name="HJFDGD" localSheetId="21" hidden="1">{#N/A,#N/A,FALSE,"Plan1";#N/A,#N/A,FALSE,"Plan2"}</definedName>
    <definedName name="HJFDGD" localSheetId="20" hidden="1">{#N/A,#N/A,FALSE,"Plan1";#N/A,#N/A,FALSE,"Plan2"}</definedName>
    <definedName name="HJFDGD" localSheetId="5" hidden="1">{#N/A,#N/A,FALSE,"Plan1";#N/A,#N/A,FALSE,"Plan2"}</definedName>
    <definedName name="HJFDGD" localSheetId="13" hidden="1">{#N/A,#N/A,FALSE,"Plan1";#N/A,#N/A,FALSE,"Plan2"}</definedName>
    <definedName name="HJFDGD" localSheetId="10" hidden="1">{#N/A,#N/A,FALSE,"Plan1";#N/A,#N/A,FALSE,"Plan2"}</definedName>
    <definedName name="HJFDGD" localSheetId="7" hidden="1">{#N/A,#N/A,FALSE,"Plan1";#N/A,#N/A,FALSE,"Plan2"}</definedName>
    <definedName name="HJFDGD" localSheetId="28" hidden="1">{#N/A,#N/A,FALSE,"Plan1";#N/A,#N/A,FALSE,"Plan2"}</definedName>
    <definedName name="HJFDGD" localSheetId="6" hidden="1">{#N/A,#N/A,FALSE,"Plan1";#N/A,#N/A,FALSE,"Plan2"}</definedName>
    <definedName name="HJFDGD" localSheetId="0" hidden="1">{#N/A,#N/A,FALSE,"Plan1";#N/A,#N/A,FALSE,"Plan2"}</definedName>
    <definedName name="HJFDGD" localSheetId="14" hidden="1">{#N/A,#N/A,FALSE,"Plan1";#N/A,#N/A,FALSE,"Plan2"}</definedName>
    <definedName name="HJFDGD" localSheetId="22" hidden="1">{#N/A,#N/A,FALSE,"Plan1";#N/A,#N/A,FALSE,"Plan2"}</definedName>
    <definedName name="HJFDGD" hidden="1">{#N/A,#N/A,FALSE,"Plan1";#N/A,#N/A,FALSE,"Plan2"}</definedName>
    <definedName name="HJGASD" localSheetId="16" hidden="1">{#N/A,#N/A,FALSE,"Plan1";#N/A,#N/A,FALSE,"Plan2"}</definedName>
    <definedName name="HJGASD" localSheetId="3" hidden="1">{#N/A,#N/A,FALSE,"Plan1";#N/A,#N/A,FALSE,"Plan2"}</definedName>
    <definedName name="HJGASD" localSheetId="21" hidden="1">{#N/A,#N/A,FALSE,"Plan1";#N/A,#N/A,FALSE,"Plan2"}</definedName>
    <definedName name="HJGASD" localSheetId="20" hidden="1">{#N/A,#N/A,FALSE,"Plan1";#N/A,#N/A,FALSE,"Plan2"}</definedName>
    <definedName name="HJGASD" localSheetId="5" hidden="1">{#N/A,#N/A,FALSE,"Plan1";#N/A,#N/A,FALSE,"Plan2"}</definedName>
    <definedName name="HJGASD" localSheetId="13" hidden="1">{#N/A,#N/A,FALSE,"Plan1";#N/A,#N/A,FALSE,"Plan2"}</definedName>
    <definedName name="HJGASD" localSheetId="10" hidden="1">{#N/A,#N/A,FALSE,"Plan1";#N/A,#N/A,FALSE,"Plan2"}</definedName>
    <definedName name="HJGASD" localSheetId="7" hidden="1">{#N/A,#N/A,FALSE,"Plan1";#N/A,#N/A,FALSE,"Plan2"}</definedName>
    <definedName name="HJGASD" localSheetId="28" hidden="1">{#N/A,#N/A,FALSE,"Plan1";#N/A,#N/A,FALSE,"Plan2"}</definedName>
    <definedName name="HJGASD" localSheetId="6" hidden="1">{#N/A,#N/A,FALSE,"Plan1";#N/A,#N/A,FALSE,"Plan2"}</definedName>
    <definedName name="HJGASD" localSheetId="0" hidden="1">{#N/A,#N/A,FALSE,"Plan1";#N/A,#N/A,FALSE,"Plan2"}</definedName>
    <definedName name="HJGASD" localSheetId="14" hidden="1">{#N/A,#N/A,FALSE,"Plan1";#N/A,#N/A,FALSE,"Plan2"}</definedName>
    <definedName name="HJGASD" localSheetId="22" hidden="1">{#N/A,#N/A,FALSE,"Plan1";#N/A,#N/A,FALSE,"Plan2"}</definedName>
    <definedName name="HJGASD" hidden="1">{#N/A,#N/A,FALSE,"Plan1";#N/A,#N/A,FALSE,"Plan2"}</definedName>
    <definedName name="HJGFGTFDG" localSheetId="16" hidden="1">{#N/A,#N/A,FALSE,"Plan1";#N/A,#N/A,FALSE,"Plan2"}</definedName>
    <definedName name="HJGFGTFDG" localSheetId="3" hidden="1">{#N/A,#N/A,FALSE,"Plan1";#N/A,#N/A,FALSE,"Plan2"}</definedName>
    <definedName name="HJGFGTFDG" localSheetId="21" hidden="1">{#N/A,#N/A,FALSE,"Plan1";#N/A,#N/A,FALSE,"Plan2"}</definedName>
    <definedName name="HJGFGTFDG" localSheetId="20" hidden="1">{#N/A,#N/A,FALSE,"Plan1";#N/A,#N/A,FALSE,"Plan2"}</definedName>
    <definedName name="HJGFGTFDG" localSheetId="5" hidden="1">{#N/A,#N/A,FALSE,"Plan1";#N/A,#N/A,FALSE,"Plan2"}</definedName>
    <definedName name="HJGFGTFDG" localSheetId="13" hidden="1">{#N/A,#N/A,FALSE,"Plan1";#N/A,#N/A,FALSE,"Plan2"}</definedName>
    <definedName name="HJGFGTFDG" localSheetId="10" hidden="1">{#N/A,#N/A,FALSE,"Plan1";#N/A,#N/A,FALSE,"Plan2"}</definedName>
    <definedName name="HJGFGTFDG" localSheetId="7" hidden="1">{#N/A,#N/A,FALSE,"Plan1";#N/A,#N/A,FALSE,"Plan2"}</definedName>
    <definedName name="HJGFGTFDG" localSheetId="28" hidden="1">{#N/A,#N/A,FALSE,"Plan1";#N/A,#N/A,FALSE,"Plan2"}</definedName>
    <definedName name="HJGFGTFDG" localSheetId="6" hidden="1">{#N/A,#N/A,FALSE,"Plan1";#N/A,#N/A,FALSE,"Plan2"}</definedName>
    <definedName name="HJGFGTFDG" localSheetId="0" hidden="1">{#N/A,#N/A,FALSE,"Plan1";#N/A,#N/A,FALSE,"Plan2"}</definedName>
    <definedName name="HJGFGTFDG" localSheetId="14" hidden="1">{#N/A,#N/A,FALSE,"Plan1";#N/A,#N/A,FALSE,"Plan2"}</definedName>
    <definedName name="HJGFGTFDG" localSheetId="22" hidden="1">{#N/A,#N/A,FALSE,"Plan1";#N/A,#N/A,FALSE,"Plan2"}</definedName>
    <definedName name="HJGFGTFDG" hidden="1">{#N/A,#N/A,FALSE,"Plan1";#N/A,#N/A,FALSE,"Plan2"}</definedName>
    <definedName name="hjgfhdsgfhsd" localSheetId="16" hidden="1">{#N/A,#N/A,FALSE,"Plan1";#N/A,#N/A,FALSE,"Plan2"}</definedName>
    <definedName name="hjgfhdsgfhsd" localSheetId="3" hidden="1">{#N/A,#N/A,FALSE,"Plan1";#N/A,#N/A,FALSE,"Plan2"}</definedName>
    <definedName name="hjgfhdsgfhsd" localSheetId="21" hidden="1">{#N/A,#N/A,FALSE,"Plan1";#N/A,#N/A,FALSE,"Plan2"}</definedName>
    <definedName name="hjgfhdsgfhsd" localSheetId="20" hidden="1">{#N/A,#N/A,FALSE,"Plan1";#N/A,#N/A,FALSE,"Plan2"}</definedName>
    <definedName name="hjgfhdsgfhsd" localSheetId="5" hidden="1">{#N/A,#N/A,FALSE,"Plan1";#N/A,#N/A,FALSE,"Plan2"}</definedName>
    <definedName name="hjgfhdsgfhsd" localSheetId="13" hidden="1">{#N/A,#N/A,FALSE,"Plan1";#N/A,#N/A,FALSE,"Plan2"}</definedName>
    <definedName name="hjgfhdsgfhsd" localSheetId="10" hidden="1">{#N/A,#N/A,FALSE,"Plan1";#N/A,#N/A,FALSE,"Plan2"}</definedName>
    <definedName name="hjgfhdsgfhsd" localSheetId="7" hidden="1">{#N/A,#N/A,FALSE,"Plan1";#N/A,#N/A,FALSE,"Plan2"}</definedName>
    <definedName name="hjgfhdsgfhsd" localSheetId="28" hidden="1">{#N/A,#N/A,FALSE,"Plan1";#N/A,#N/A,FALSE,"Plan2"}</definedName>
    <definedName name="hjgfhdsgfhsd" localSheetId="6" hidden="1">{#N/A,#N/A,FALSE,"Plan1";#N/A,#N/A,FALSE,"Plan2"}</definedName>
    <definedName name="hjgfhdsgfhsd" localSheetId="0" hidden="1">{#N/A,#N/A,FALSE,"Plan1";#N/A,#N/A,FALSE,"Plan2"}</definedName>
    <definedName name="hjgfhdsgfhsd" localSheetId="14" hidden="1">{#N/A,#N/A,FALSE,"Plan1";#N/A,#N/A,FALSE,"Plan2"}</definedName>
    <definedName name="hjgfhdsgfhsd" localSheetId="22" hidden="1">{#N/A,#N/A,FALSE,"Plan1";#N/A,#N/A,FALSE,"Plan2"}</definedName>
    <definedName name="hjgfhdsgfhsd" hidden="1">{#N/A,#N/A,FALSE,"Plan1";#N/A,#N/A,FALSE,"Plan2"}</definedName>
    <definedName name="hjgxfjgdjyftr" localSheetId="16" hidden="1">{#N/A,#N/A,FALSE,"Plan1";#N/A,#N/A,FALSE,"Plan2"}</definedName>
    <definedName name="hjgxfjgdjyftr" localSheetId="3" hidden="1">{#N/A,#N/A,FALSE,"Plan1";#N/A,#N/A,FALSE,"Plan2"}</definedName>
    <definedName name="hjgxfjgdjyftr" localSheetId="21" hidden="1">{#N/A,#N/A,FALSE,"Plan1";#N/A,#N/A,FALSE,"Plan2"}</definedName>
    <definedName name="hjgxfjgdjyftr" localSheetId="20" hidden="1">{#N/A,#N/A,FALSE,"Plan1";#N/A,#N/A,FALSE,"Plan2"}</definedName>
    <definedName name="hjgxfjgdjyftr" localSheetId="5" hidden="1">{#N/A,#N/A,FALSE,"Plan1";#N/A,#N/A,FALSE,"Plan2"}</definedName>
    <definedName name="hjgxfjgdjyftr" localSheetId="13" hidden="1">{#N/A,#N/A,FALSE,"Plan1";#N/A,#N/A,FALSE,"Plan2"}</definedName>
    <definedName name="hjgxfjgdjyftr" localSheetId="10" hidden="1">{#N/A,#N/A,FALSE,"Plan1";#N/A,#N/A,FALSE,"Plan2"}</definedName>
    <definedName name="hjgxfjgdjyftr" localSheetId="7" hidden="1">{#N/A,#N/A,FALSE,"Plan1";#N/A,#N/A,FALSE,"Plan2"}</definedName>
    <definedName name="hjgxfjgdjyftr" localSheetId="28" hidden="1">{#N/A,#N/A,FALSE,"Plan1";#N/A,#N/A,FALSE,"Plan2"}</definedName>
    <definedName name="hjgxfjgdjyftr" localSheetId="6" hidden="1">{#N/A,#N/A,FALSE,"Plan1";#N/A,#N/A,FALSE,"Plan2"}</definedName>
    <definedName name="hjgxfjgdjyftr" localSheetId="0" hidden="1">{#N/A,#N/A,FALSE,"Plan1";#N/A,#N/A,FALSE,"Plan2"}</definedName>
    <definedName name="hjgxfjgdjyftr" localSheetId="14" hidden="1">{#N/A,#N/A,FALSE,"Plan1";#N/A,#N/A,FALSE,"Plan2"}</definedName>
    <definedName name="hjgxfjgdjyftr" localSheetId="22" hidden="1">{#N/A,#N/A,FALSE,"Plan1";#N/A,#N/A,FALSE,"Plan2"}</definedName>
    <definedName name="hjgxfjgdjyftr" hidden="1">{#N/A,#N/A,FALSE,"Plan1";#N/A,#N/A,FALSE,"Plan2"}</definedName>
    <definedName name="hjgyugasd" localSheetId="16" hidden="1">{#N/A,#N/A,FALSE,"Plan1";#N/A,#N/A,FALSE,"Plan2"}</definedName>
    <definedName name="hjgyugasd" localSheetId="3" hidden="1">{#N/A,#N/A,FALSE,"Plan1";#N/A,#N/A,FALSE,"Plan2"}</definedName>
    <definedName name="hjgyugasd" localSheetId="21" hidden="1">{#N/A,#N/A,FALSE,"Plan1";#N/A,#N/A,FALSE,"Plan2"}</definedName>
    <definedName name="hjgyugasd" localSheetId="20" hidden="1">{#N/A,#N/A,FALSE,"Plan1";#N/A,#N/A,FALSE,"Plan2"}</definedName>
    <definedName name="hjgyugasd" localSheetId="5" hidden="1">{#N/A,#N/A,FALSE,"Plan1";#N/A,#N/A,FALSE,"Plan2"}</definedName>
    <definedName name="hjgyugasd" localSheetId="13" hidden="1">{#N/A,#N/A,FALSE,"Plan1";#N/A,#N/A,FALSE,"Plan2"}</definedName>
    <definedName name="hjgyugasd" localSheetId="10" hidden="1">{#N/A,#N/A,FALSE,"Plan1";#N/A,#N/A,FALSE,"Plan2"}</definedName>
    <definedName name="hjgyugasd" localSheetId="7" hidden="1">{#N/A,#N/A,FALSE,"Plan1";#N/A,#N/A,FALSE,"Plan2"}</definedName>
    <definedName name="hjgyugasd" localSheetId="28" hidden="1">{#N/A,#N/A,FALSE,"Plan1";#N/A,#N/A,FALSE,"Plan2"}</definedName>
    <definedName name="hjgyugasd" localSheetId="6" hidden="1">{#N/A,#N/A,FALSE,"Plan1";#N/A,#N/A,FALSE,"Plan2"}</definedName>
    <definedName name="hjgyugasd" localSheetId="0" hidden="1">{#N/A,#N/A,FALSE,"Plan1";#N/A,#N/A,FALSE,"Plan2"}</definedName>
    <definedName name="hjgyugasd" localSheetId="14" hidden="1">{#N/A,#N/A,FALSE,"Plan1";#N/A,#N/A,FALSE,"Plan2"}</definedName>
    <definedName name="hjgyugasd" localSheetId="22" hidden="1">{#N/A,#N/A,FALSE,"Plan1";#N/A,#N/A,FALSE,"Plan2"}</definedName>
    <definedName name="hjgyugasd" hidden="1">{#N/A,#N/A,FALSE,"Plan1";#N/A,#N/A,FALSE,"Plan2"}</definedName>
    <definedName name="hjjfyfy" localSheetId="16" hidden="1">{#N/A,#N/A,FALSE,"Plan1";#N/A,#N/A,FALSE,"Plan2"}</definedName>
    <definedName name="hjjfyfy" localSheetId="3" hidden="1">{#N/A,#N/A,FALSE,"Plan1";#N/A,#N/A,FALSE,"Plan2"}</definedName>
    <definedName name="hjjfyfy" localSheetId="21" hidden="1">{#N/A,#N/A,FALSE,"Plan1";#N/A,#N/A,FALSE,"Plan2"}</definedName>
    <definedName name="hjjfyfy" localSheetId="20" hidden="1">{#N/A,#N/A,FALSE,"Plan1";#N/A,#N/A,FALSE,"Plan2"}</definedName>
    <definedName name="hjjfyfy" localSheetId="5" hidden="1">{#N/A,#N/A,FALSE,"Plan1";#N/A,#N/A,FALSE,"Plan2"}</definedName>
    <definedName name="hjjfyfy" localSheetId="13" hidden="1">{#N/A,#N/A,FALSE,"Plan1";#N/A,#N/A,FALSE,"Plan2"}</definedName>
    <definedName name="hjjfyfy" localSheetId="10" hidden="1">{#N/A,#N/A,FALSE,"Plan1";#N/A,#N/A,FALSE,"Plan2"}</definedName>
    <definedName name="hjjfyfy" localSheetId="7" hidden="1">{#N/A,#N/A,FALSE,"Plan1";#N/A,#N/A,FALSE,"Plan2"}</definedName>
    <definedName name="hjjfyfy" localSheetId="28" hidden="1">{#N/A,#N/A,FALSE,"Plan1";#N/A,#N/A,FALSE,"Plan2"}</definedName>
    <definedName name="hjjfyfy" localSheetId="6" hidden="1">{#N/A,#N/A,FALSE,"Plan1";#N/A,#N/A,FALSE,"Plan2"}</definedName>
    <definedName name="hjjfyfy" localSheetId="0" hidden="1">{#N/A,#N/A,FALSE,"Plan1";#N/A,#N/A,FALSE,"Plan2"}</definedName>
    <definedName name="hjjfyfy" localSheetId="14" hidden="1">{#N/A,#N/A,FALSE,"Plan1";#N/A,#N/A,FALSE,"Plan2"}</definedName>
    <definedName name="hjjfyfy" localSheetId="22" hidden="1">{#N/A,#N/A,FALSE,"Plan1";#N/A,#N/A,FALSE,"Plan2"}</definedName>
    <definedName name="hjjfyfy" hidden="1">{#N/A,#N/A,FALSE,"Plan1";#N/A,#N/A,FALSE,"Plan2"}</definedName>
    <definedName name="hjkchkvjhdjkgh" localSheetId="16" hidden="1">{#N/A,#N/A,FALSE,"Plan1";#N/A,#N/A,FALSE,"Plan2"}</definedName>
    <definedName name="hjkchkvjhdjkgh" localSheetId="3" hidden="1">{#N/A,#N/A,FALSE,"Plan1";#N/A,#N/A,FALSE,"Plan2"}</definedName>
    <definedName name="hjkchkvjhdjkgh" localSheetId="21" hidden="1">{#N/A,#N/A,FALSE,"Plan1";#N/A,#N/A,FALSE,"Plan2"}</definedName>
    <definedName name="hjkchkvjhdjkgh" localSheetId="20" hidden="1">{#N/A,#N/A,FALSE,"Plan1";#N/A,#N/A,FALSE,"Plan2"}</definedName>
    <definedName name="hjkchkvjhdjkgh" localSheetId="5" hidden="1">{#N/A,#N/A,FALSE,"Plan1";#N/A,#N/A,FALSE,"Plan2"}</definedName>
    <definedName name="hjkchkvjhdjkgh" localSheetId="13" hidden="1">{#N/A,#N/A,FALSE,"Plan1";#N/A,#N/A,FALSE,"Plan2"}</definedName>
    <definedName name="hjkchkvjhdjkgh" localSheetId="10" hidden="1">{#N/A,#N/A,FALSE,"Plan1";#N/A,#N/A,FALSE,"Plan2"}</definedName>
    <definedName name="hjkchkvjhdjkgh" localSheetId="7" hidden="1">{#N/A,#N/A,FALSE,"Plan1";#N/A,#N/A,FALSE,"Plan2"}</definedName>
    <definedName name="hjkchkvjhdjkgh" localSheetId="28" hidden="1">{#N/A,#N/A,FALSE,"Plan1";#N/A,#N/A,FALSE,"Plan2"}</definedName>
    <definedName name="hjkchkvjhdjkgh" localSheetId="6" hidden="1">{#N/A,#N/A,FALSE,"Plan1";#N/A,#N/A,FALSE,"Plan2"}</definedName>
    <definedName name="hjkchkvjhdjkgh" localSheetId="0" hidden="1">{#N/A,#N/A,FALSE,"Plan1";#N/A,#N/A,FALSE,"Plan2"}</definedName>
    <definedName name="hjkchkvjhdjkgh" localSheetId="14" hidden="1">{#N/A,#N/A,FALSE,"Plan1";#N/A,#N/A,FALSE,"Plan2"}</definedName>
    <definedName name="hjkchkvjhdjkgh" localSheetId="22" hidden="1">{#N/A,#N/A,FALSE,"Plan1";#N/A,#N/A,FALSE,"Plan2"}</definedName>
    <definedName name="hjkchkvjhdjkgh" hidden="1">{#N/A,#N/A,FALSE,"Plan1";#N/A,#N/A,FALSE,"Plan2"}</definedName>
    <definedName name="hjkfjdyht" localSheetId="16" hidden="1">{#N/A,#N/A,FALSE,"Plan1";#N/A,#N/A,FALSE,"Plan2"}</definedName>
    <definedName name="hjkfjdyht" localSheetId="3" hidden="1">{#N/A,#N/A,FALSE,"Plan1";#N/A,#N/A,FALSE,"Plan2"}</definedName>
    <definedName name="hjkfjdyht" localSheetId="21" hidden="1">{#N/A,#N/A,FALSE,"Plan1";#N/A,#N/A,FALSE,"Plan2"}</definedName>
    <definedName name="hjkfjdyht" localSheetId="20" hidden="1">{#N/A,#N/A,FALSE,"Plan1";#N/A,#N/A,FALSE,"Plan2"}</definedName>
    <definedName name="hjkfjdyht" localSheetId="5" hidden="1">{#N/A,#N/A,FALSE,"Plan1";#N/A,#N/A,FALSE,"Plan2"}</definedName>
    <definedName name="hjkfjdyht" localSheetId="13" hidden="1">{#N/A,#N/A,FALSE,"Plan1";#N/A,#N/A,FALSE,"Plan2"}</definedName>
    <definedName name="hjkfjdyht" localSheetId="10" hidden="1">{#N/A,#N/A,FALSE,"Plan1";#N/A,#N/A,FALSE,"Plan2"}</definedName>
    <definedName name="hjkfjdyht" localSheetId="7" hidden="1">{#N/A,#N/A,FALSE,"Plan1";#N/A,#N/A,FALSE,"Plan2"}</definedName>
    <definedName name="hjkfjdyht" localSheetId="28" hidden="1">{#N/A,#N/A,FALSE,"Plan1";#N/A,#N/A,FALSE,"Plan2"}</definedName>
    <definedName name="hjkfjdyht" localSheetId="6" hidden="1">{#N/A,#N/A,FALSE,"Plan1";#N/A,#N/A,FALSE,"Plan2"}</definedName>
    <definedName name="hjkfjdyht" localSheetId="0" hidden="1">{#N/A,#N/A,FALSE,"Plan1";#N/A,#N/A,FALSE,"Plan2"}</definedName>
    <definedName name="hjkfjdyht" localSheetId="14" hidden="1">{#N/A,#N/A,FALSE,"Plan1";#N/A,#N/A,FALSE,"Plan2"}</definedName>
    <definedName name="hjkfjdyht" localSheetId="22" hidden="1">{#N/A,#N/A,FALSE,"Plan1";#N/A,#N/A,FALSE,"Plan2"}</definedName>
    <definedName name="hjkfjdyht" hidden="1">{#N/A,#N/A,FALSE,"Plan1";#N/A,#N/A,FALSE,"Plan2"}</definedName>
    <definedName name="hjsdffe"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hidden="1">{TRUE,TRUE,-1.25,-15.5,604.5,366.75,FALSE,FALSE,TRUE,TRUE,0,1,#N/A,1,#N/A,9.0125,24.4117647058824,1,FALSE,FALSE,3,TRUE,1,FALSE,100,"Swvu.PLANILHA2.","ACwvu.PLANILHA2.",#N/A,FALSE,FALSE,0.787401575,0.34,0.46,0.5,1,"","",FALSE,FALSE,FALSE,FALSE,1,#N/A,1,1,FALSE,FALSE,#N/A,#N/A,FALSE,FALSE,FALSE,9,65532,65532,FALSE,FALSE,TRUE,TRUE,TRUE}</definedName>
    <definedName name="hjsdkhk" localSheetId="16" hidden="1">{#N/A,#N/A,FALSE,"Plan1";#N/A,#N/A,FALSE,"Plan2"}</definedName>
    <definedName name="hjsdkhk" localSheetId="3" hidden="1">{#N/A,#N/A,FALSE,"Plan1";#N/A,#N/A,FALSE,"Plan2"}</definedName>
    <definedName name="hjsdkhk" localSheetId="21" hidden="1">{#N/A,#N/A,FALSE,"Plan1";#N/A,#N/A,FALSE,"Plan2"}</definedName>
    <definedName name="hjsdkhk" localSheetId="20" hidden="1">{#N/A,#N/A,FALSE,"Plan1";#N/A,#N/A,FALSE,"Plan2"}</definedName>
    <definedName name="hjsdkhk" localSheetId="5" hidden="1">{#N/A,#N/A,FALSE,"Plan1";#N/A,#N/A,FALSE,"Plan2"}</definedName>
    <definedName name="hjsdkhk" localSheetId="13" hidden="1">{#N/A,#N/A,FALSE,"Plan1";#N/A,#N/A,FALSE,"Plan2"}</definedName>
    <definedName name="hjsdkhk" localSheetId="10" hidden="1">{#N/A,#N/A,FALSE,"Plan1";#N/A,#N/A,FALSE,"Plan2"}</definedName>
    <definedName name="hjsdkhk" localSheetId="7" hidden="1">{#N/A,#N/A,FALSE,"Plan1";#N/A,#N/A,FALSE,"Plan2"}</definedName>
    <definedName name="hjsdkhk" localSheetId="28" hidden="1">{#N/A,#N/A,FALSE,"Plan1";#N/A,#N/A,FALSE,"Plan2"}</definedName>
    <definedName name="hjsdkhk" localSheetId="6" hidden="1">{#N/A,#N/A,FALSE,"Plan1";#N/A,#N/A,FALSE,"Plan2"}</definedName>
    <definedName name="hjsdkhk" localSheetId="0" hidden="1">{#N/A,#N/A,FALSE,"Plan1";#N/A,#N/A,FALSE,"Plan2"}</definedName>
    <definedName name="hjsdkhk" localSheetId="14" hidden="1">{#N/A,#N/A,FALSE,"Plan1";#N/A,#N/A,FALSE,"Plan2"}</definedName>
    <definedName name="hjsdkhk" localSheetId="22" hidden="1">{#N/A,#N/A,FALSE,"Plan1";#N/A,#N/A,FALSE,"Plan2"}</definedName>
    <definedName name="hjsdkhk" hidden="1">{#N/A,#N/A,FALSE,"Plan1";#N/A,#N/A,FALSE,"Plan2"}</definedName>
    <definedName name="hjsdsdrjfrh" hidden="1">2</definedName>
    <definedName name="hjsrdfre" localSheetId="16" hidden="1">{"Econ Consolidado",#N/A,FALSE,"Econ Consol";"Fluxo de Caixa",#N/A,FALSE,"Fluxo Caixa";"Investimentos",#N/A,FALSE,"Investimentos"}</definedName>
    <definedName name="hjsrdfre" localSheetId="3" hidden="1">{"Econ Consolidado",#N/A,FALSE,"Econ Consol";"Fluxo de Caixa",#N/A,FALSE,"Fluxo Caixa";"Investimentos",#N/A,FALSE,"Investimentos"}</definedName>
    <definedName name="hjsrdfre" localSheetId="21" hidden="1">{"Econ Consolidado",#N/A,FALSE,"Econ Consol";"Fluxo de Caixa",#N/A,FALSE,"Fluxo Caixa";"Investimentos",#N/A,FALSE,"Investimentos"}</definedName>
    <definedName name="hjsrdfre" localSheetId="20" hidden="1">{"Econ Consolidado",#N/A,FALSE,"Econ Consol";"Fluxo de Caixa",#N/A,FALSE,"Fluxo Caixa";"Investimentos",#N/A,FALSE,"Investimentos"}</definedName>
    <definedName name="hjsrdfre" localSheetId="5" hidden="1">{"Econ Consolidado",#N/A,FALSE,"Econ Consol";"Fluxo de Caixa",#N/A,FALSE,"Fluxo Caixa";"Investimentos",#N/A,FALSE,"Investimentos"}</definedName>
    <definedName name="hjsrdfre" localSheetId="13" hidden="1">{"Econ Consolidado",#N/A,FALSE,"Econ Consol";"Fluxo de Caixa",#N/A,FALSE,"Fluxo Caixa";"Investimentos",#N/A,FALSE,"Investimentos"}</definedName>
    <definedName name="hjsrdfre" localSheetId="10" hidden="1">{"Econ Consolidado",#N/A,FALSE,"Econ Consol";"Fluxo de Caixa",#N/A,FALSE,"Fluxo Caixa";"Investimentos",#N/A,FALSE,"Investimentos"}</definedName>
    <definedName name="hjsrdfre" localSheetId="7" hidden="1">{"Econ Consolidado",#N/A,FALSE,"Econ Consol";"Fluxo de Caixa",#N/A,FALSE,"Fluxo Caixa";"Investimentos",#N/A,FALSE,"Investimentos"}</definedName>
    <definedName name="hjsrdfre" localSheetId="28" hidden="1">{"Econ Consolidado",#N/A,FALSE,"Econ Consol";"Fluxo de Caixa",#N/A,FALSE,"Fluxo Caixa";"Investimentos",#N/A,FALSE,"Investimentos"}</definedName>
    <definedName name="hjsrdfre" localSheetId="6" hidden="1">{"Econ Consolidado",#N/A,FALSE,"Econ Consol";"Fluxo de Caixa",#N/A,FALSE,"Fluxo Caixa";"Investimentos",#N/A,FALSE,"Investimentos"}</definedName>
    <definedName name="hjsrdfre" localSheetId="0" hidden="1">{"Econ Consolidado",#N/A,FALSE,"Econ Consol";"Fluxo de Caixa",#N/A,FALSE,"Fluxo Caixa";"Investimentos",#N/A,FALSE,"Investimentos"}</definedName>
    <definedName name="hjsrdfre" localSheetId="14" hidden="1">{"Econ Consolidado",#N/A,FALSE,"Econ Consol";"Fluxo de Caixa",#N/A,FALSE,"Fluxo Caixa";"Investimentos",#N/A,FALSE,"Investimentos"}</definedName>
    <definedName name="hjsrdfre" localSheetId="22" hidden="1">{"Econ Consolidado",#N/A,FALSE,"Econ Consol";"Fluxo de Caixa",#N/A,FALSE,"Fluxo Caixa";"Investimentos",#N/A,FALSE,"Investimentos"}</definedName>
    <definedName name="hjsrdfre" hidden="1">{"Econ Consolidado",#N/A,FALSE,"Econ Consol";"Fluxo de Caixa",#N/A,FALSE,"Fluxo Caixa";"Investimentos",#N/A,FALSE,"Investimentos"}</definedName>
    <definedName name="HKewewsr" localSheetId="16" hidden="1">{#N/A,#N/A,FALSE,"Plan1";#N/A,#N/A,FALSE,"Plan2"}</definedName>
    <definedName name="HKewewsr" localSheetId="3" hidden="1">{#N/A,#N/A,FALSE,"Plan1";#N/A,#N/A,FALSE,"Plan2"}</definedName>
    <definedName name="HKewewsr" localSheetId="21" hidden="1">{#N/A,#N/A,FALSE,"Plan1";#N/A,#N/A,FALSE,"Plan2"}</definedName>
    <definedName name="HKewewsr" localSheetId="20" hidden="1">{#N/A,#N/A,FALSE,"Plan1";#N/A,#N/A,FALSE,"Plan2"}</definedName>
    <definedName name="HKewewsr" localSheetId="5" hidden="1">{#N/A,#N/A,FALSE,"Plan1";#N/A,#N/A,FALSE,"Plan2"}</definedName>
    <definedName name="HKewewsr" localSheetId="13" hidden="1">{#N/A,#N/A,FALSE,"Plan1";#N/A,#N/A,FALSE,"Plan2"}</definedName>
    <definedName name="HKewewsr" localSheetId="10" hidden="1">{#N/A,#N/A,FALSE,"Plan1";#N/A,#N/A,FALSE,"Plan2"}</definedName>
    <definedName name="HKewewsr" localSheetId="7" hidden="1">{#N/A,#N/A,FALSE,"Plan1";#N/A,#N/A,FALSE,"Plan2"}</definedName>
    <definedName name="HKewewsr" localSheetId="28" hidden="1">{#N/A,#N/A,FALSE,"Plan1";#N/A,#N/A,FALSE,"Plan2"}</definedName>
    <definedName name="HKewewsr" localSheetId="6" hidden="1">{#N/A,#N/A,FALSE,"Plan1";#N/A,#N/A,FALSE,"Plan2"}</definedName>
    <definedName name="HKewewsr" localSheetId="0" hidden="1">{#N/A,#N/A,FALSE,"Plan1";#N/A,#N/A,FALSE,"Plan2"}</definedName>
    <definedName name="HKewewsr" localSheetId="14" hidden="1">{#N/A,#N/A,FALSE,"Plan1";#N/A,#N/A,FALSE,"Plan2"}</definedName>
    <definedName name="HKewewsr" localSheetId="22" hidden="1">{#N/A,#N/A,FALSE,"Plan1";#N/A,#N/A,FALSE,"Plan2"}</definedName>
    <definedName name="HKewewsr" hidden="1">{#N/A,#N/A,FALSE,"Plan1";#N/A,#N/A,FALSE,"Plan2"}</definedName>
    <definedName name="hkhdskacd" localSheetId="16" hidden="1">{#N/A,#N/A,FALSE,"Plan1";#N/A,#N/A,FALSE,"Plan2"}</definedName>
    <definedName name="hkhdskacd" localSheetId="3" hidden="1">{#N/A,#N/A,FALSE,"Plan1";#N/A,#N/A,FALSE,"Plan2"}</definedName>
    <definedName name="hkhdskacd" localSheetId="21" hidden="1">{#N/A,#N/A,FALSE,"Plan1";#N/A,#N/A,FALSE,"Plan2"}</definedName>
    <definedName name="hkhdskacd" localSheetId="20" hidden="1">{#N/A,#N/A,FALSE,"Plan1";#N/A,#N/A,FALSE,"Plan2"}</definedName>
    <definedName name="hkhdskacd" localSheetId="5" hidden="1">{#N/A,#N/A,FALSE,"Plan1";#N/A,#N/A,FALSE,"Plan2"}</definedName>
    <definedName name="hkhdskacd" localSheetId="13" hidden="1">{#N/A,#N/A,FALSE,"Plan1";#N/A,#N/A,FALSE,"Plan2"}</definedName>
    <definedName name="hkhdskacd" localSheetId="10" hidden="1">{#N/A,#N/A,FALSE,"Plan1";#N/A,#N/A,FALSE,"Plan2"}</definedName>
    <definedName name="hkhdskacd" localSheetId="7" hidden="1">{#N/A,#N/A,FALSE,"Plan1";#N/A,#N/A,FALSE,"Plan2"}</definedName>
    <definedName name="hkhdskacd" localSheetId="28" hidden="1">{#N/A,#N/A,FALSE,"Plan1";#N/A,#N/A,FALSE,"Plan2"}</definedName>
    <definedName name="hkhdskacd" localSheetId="6" hidden="1">{#N/A,#N/A,FALSE,"Plan1";#N/A,#N/A,FALSE,"Plan2"}</definedName>
    <definedName name="hkhdskacd" localSheetId="0" hidden="1">{#N/A,#N/A,FALSE,"Plan1";#N/A,#N/A,FALSE,"Plan2"}</definedName>
    <definedName name="hkhdskacd" localSheetId="14" hidden="1">{#N/A,#N/A,FALSE,"Plan1";#N/A,#N/A,FALSE,"Plan2"}</definedName>
    <definedName name="hkhdskacd" localSheetId="22" hidden="1">{#N/A,#N/A,FALSE,"Plan1";#N/A,#N/A,FALSE,"Plan2"}</definedName>
    <definedName name="hkhdskacd" hidden="1">{#N/A,#N/A,FALSE,"Plan1";#N/A,#N/A,FALSE,"Plan2"}</definedName>
    <definedName name="hkjfgfhgfh" localSheetId="16" hidden="1">{#N/A,#N/A,FALSE,"Plan1";#N/A,#N/A,FALSE,"Plan2"}</definedName>
    <definedName name="hkjfgfhgfh" localSheetId="3" hidden="1">{#N/A,#N/A,FALSE,"Plan1";#N/A,#N/A,FALSE,"Plan2"}</definedName>
    <definedName name="hkjfgfhgfh" localSheetId="21" hidden="1">{#N/A,#N/A,FALSE,"Plan1";#N/A,#N/A,FALSE,"Plan2"}</definedName>
    <definedName name="hkjfgfhgfh" localSheetId="20" hidden="1">{#N/A,#N/A,FALSE,"Plan1";#N/A,#N/A,FALSE,"Plan2"}</definedName>
    <definedName name="hkjfgfhgfh" localSheetId="5" hidden="1">{#N/A,#N/A,FALSE,"Plan1";#N/A,#N/A,FALSE,"Plan2"}</definedName>
    <definedName name="hkjfgfhgfh" localSheetId="13" hidden="1">{#N/A,#N/A,FALSE,"Plan1";#N/A,#N/A,FALSE,"Plan2"}</definedName>
    <definedName name="hkjfgfhgfh" localSheetId="10" hidden="1">{#N/A,#N/A,FALSE,"Plan1";#N/A,#N/A,FALSE,"Plan2"}</definedName>
    <definedName name="hkjfgfhgfh" localSheetId="7" hidden="1">{#N/A,#N/A,FALSE,"Plan1";#N/A,#N/A,FALSE,"Plan2"}</definedName>
    <definedName name="hkjfgfhgfh" localSheetId="28" hidden="1">{#N/A,#N/A,FALSE,"Plan1";#N/A,#N/A,FALSE,"Plan2"}</definedName>
    <definedName name="hkjfgfhgfh" localSheetId="6" hidden="1">{#N/A,#N/A,FALSE,"Plan1";#N/A,#N/A,FALSE,"Plan2"}</definedName>
    <definedName name="hkjfgfhgfh" localSheetId="0" hidden="1">{#N/A,#N/A,FALSE,"Plan1";#N/A,#N/A,FALSE,"Plan2"}</definedName>
    <definedName name="hkjfgfhgfh" localSheetId="14" hidden="1">{#N/A,#N/A,FALSE,"Plan1";#N/A,#N/A,FALSE,"Plan2"}</definedName>
    <definedName name="hkjfgfhgfh" localSheetId="22" hidden="1">{#N/A,#N/A,FALSE,"Plan1";#N/A,#N/A,FALSE,"Plan2"}</definedName>
    <definedName name="hkjfgfhgfh" hidden="1">{#N/A,#N/A,FALSE,"Plan1";#N/A,#N/A,FALSE,"Plan2"}</definedName>
    <definedName name="hkjfhgjkfhghfg" localSheetId="16" hidden="1">{#N/A,#N/A,FALSE,"Plan1";#N/A,#N/A,FALSE,"Plan2"}</definedName>
    <definedName name="hkjfhgjkfhghfg" localSheetId="3" hidden="1">{#N/A,#N/A,FALSE,"Plan1";#N/A,#N/A,FALSE,"Plan2"}</definedName>
    <definedName name="hkjfhgjkfhghfg" localSheetId="21" hidden="1">{#N/A,#N/A,FALSE,"Plan1";#N/A,#N/A,FALSE,"Plan2"}</definedName>
    <definedName name="hkjfhgjkfhghfg" localSheetId="20" hidden="1">{#N/A,#N/A,FALSE,"Plan1";#N/A,#N/A,FALSE,"Plan2"}</definedName>
    <definedName name="hkjfhgjkfhghfg" localSheetId="5" hidden="1">{#N/A,#N/A,FALSE,"Plan1";#N/A,#N/A,FALSE,"Plan2"}</definedName>
    <definedName name="hkjfhgjkfhghfg" localSheetId="13" hidden="1">{#N/A,#N/A,FALSE,"Plan1";#N/A,#N/A,FALSE,"Plan2"}</definedName>
    <definedName name="hkjfhgjkfhghfg" localSheetId="10" hidden="1">{#N/A,#N/A,FALSE,"Plan1";#N/A,#N/A,FALSE,"Plan2"}</definedName>
    <definedName name="hkjfhgjkfhghfg" localSheetId="7" hidden="1">{#N/A,#N/A,FALSE,"Plan1";#N/A,#N/A,FALSE,"Plan2"}</definedName>
    <definedName name="hkjfhgjkfhghfg" localSheetId="28" hidden="1">{#N/A,#N/A,FALSE,"Plan1";#N/A,#N/A,FALSE,"Plan2"}</definedName>
    <definedName name="hkjfhgjkfhghfg" localSheetId="6" hidden="1">{#N/A,#N/A,FALSE,"Plan1";#N/A,#N/A,FALSE,"Plan2"}</definedName>
    <definedName name="hkjfhgjkfhghfg" localSheetId="0" hidden="1">{#N/A,#N/A,FALSE,"Plan1";#N/A,#N/A,FALSE,"Plan2"}</definedName>
    <definedName name="hkjfhgjkfhghfg" localSheetId="14" hidden="1">{#N/A,#N/A,FALSE,"Plan1";#N/A,#N/A,FALSE,"Plan2"}</definedName>
    <definedName name="hkjfhgjkfhghfg" localSheetId="22" hidden="1">{#N/A,#N/A,FALSE,"Plan1";#N/A,#N/A,FALSE,"Plan2"}</definedName>
    <definedName name="hkjfhgjkfhghfg" hidden="1">{#N/A,#N/A,FALSE,"Plan1";#N/A,#N/A,FALSE,"Plan2"}</definedName>
    <definedName name="HKLZHFRH" localSheetId="16" hidden="1">{#N/A,#N/A,FALSE,"Plan1";#N/A,#N/A,FALSE,"Plan2"}</definedName>
    <definedName name="HKLZHFRH" localSheetId="3" hidden="1">{#N/A,#N/A,FALSE,"Plan1";#N/A,#N/A,FALSE,"Plan2"}</definedName>
    <definedName name="HKLZHFRH" localSheetId="21" hidden="1">{#N/A,#N/A,FALSE,"Plan1";#N/A,#N/A,FALSE,"Plan2"}</definedName>
    <definedName name="HKLZHFRH" localSheetId="20" hidden="1">{#N/A,#N/A,FALSE,"Plan1";#N/A,#N/A,FALSE,"Plan2"}</definedName>
    <definedName name="HKLZHFRH" localSheetId="5" hidden="1">{#N/A,#N/A,FALSE,"Plan1";#N/A,#N/A,FALSE,"Plan2"}</definedName>
    <definedName name="HKLZHFRH" localSheetId="13" hidden="1">{#N/A,#N/A,FALSE,"Plan1";#N/A,#N/A,FALSE,"Plan2"}</definedName>
    <definedName name="HKLZHFRH" localSheetId="10" hidden="1">{#N/A,#N/A,FALSE,"Plan1";#N/A,#N/A,FALSE,"Plan2"}</definedName>
    <definedName name="HKLZHFRH" localSheetId="7" hidden="1">{#N/A,#N/A,FALSE,"Plan1";#N/A,#N/A,FALSE,"Plan2"}</definedName>
    <definedName name="HKLZHFRH" localSheetId="28" hidden="1">{#N/A,#N/A,FALSE,"Plan1";#N/A,#N/A,FALSE,"Plan2"}</definedName>
    <definedName name="HKLZHFRH" localSheetId="6" hidden="1">{#N/A,#N/A,FALSE,"Plan1";#N/A,#N/A,FALSE,"Plan2"}</definedName>
    <definedName name="HKLZHFRH" localSheetId="0" hidden="1">{#N/A,#N/A,FALSE,"Plan1";#N/A,#N/A,FALSE,"Plan2"}</definedName>
    <definedName name="HKLZHFRH" localSheetId="14" hidden="1">{#N/A,#N/A,FALSE,"Plan1";#N/A,#N/A,FALSE,"Plan2"}</definedName>
    <definedName name="HKLZHFRH" localSheetId="22" hidden="1">{#N/A,#N/A,FALSE,"Plan1";#N/A,#N/A,FALSE,"Plan2"}</definedName>
    <definedName name="HKLZHFRH" hidden="1">{#N/A,#N/A,FALSE,"Plan1";#N/A,#N/A,FALSE,"Plan2"}</definedName>
    <definedName name="ho" localSheetId="16" hidden="1">{#N/A,#N/A,FALSE,"TABLE"}</definedName>
    <definedName name="ho" localSheetId="3" hidden="1">{#N/A,#N/A,FALSE,"TABLE"}</definedName>
    <definedName name="ho" localSheetId="21" hidden="1">{#N/A,#N/A,FALSE,"TABLE"}</definedName>
    <definedName name="ho" localSheetId="20" hidden="1">{#N/A,#N/A,FALSE,"TABLE"}</definedName>
    <definedName name="ho" localSheetId="5" hidden="1">{#N/A,#N/A,FALSE,"TABLE"}</definedName>
    <definedName name="ho" localSheetId="13" hidden="1">{#N/A,#N/A,FALSE,"TABLE"}</definedName>
    <definedName name="ho" localSheetId="10" hidden="1">{#N/A,#N/A,FALSE,"TABLE"}</definedName>
    <definedName name="ho" localSheetId="7" hidden="1">{#N/A,#N/A,FALSE,"TABLE"}</definedName>
    <definedName name="ho" localSheetId="28" hidden="1">{#N/A,#N/A,FALSE,"TABLE"}</definedName>
    <definedName name="ho" localSheetId="6" hidden="1">{#N/A,#N/A,FALSE,"TABLE"}</definedName>
    <definedName name="ho" localSheetId="0" hidden="1">{#N/A,#N/A,FALSE,"TABLE"}</definedName>
    <definedName name="ho" localSheetId="14" hidden="1">{#N/A,#N/A,FALSE,"TABLE"}</definedName>
    <definedName name="ho" localSheetId="22" hidden="1">{#N/A,#N/A,FALSE,"TABLE"}</definedName>
    <definedName name="ho" hidden="1">{#N/A,#N/A,FALSE,"TABLE"}</definedName>
    <definedName name="HOJE" localSheetId="3">#REF!</definedName>
    <definedName name="HOJE" localSheetId="10">#REF!</definedName>
    <definedName name="HOJE" localSheetId="6">#REF!</definedName>
    <definedName name="HOJE">#REF!</definedName>
    <definedName name="HONORARIOS" localSheetId="3">#REF!</definedName>
    <definedName name="HONORARIOS" localSheetId="10">#REF!</definedName>
    <definedName name="HONORARIOS" localSheetId="6">#REF!</definedName>
    <definedName name="HONORARIOS">#REF!</definedName>
    <definedName name="HOSPEDES" localSheetId="3">#REF!</definedName>
    <definedName name="HOSPEDES" localSheetId="10">#REF!</definedName>
    <definedName name="HOSPEDES" localSheetId="6">#REF!</definedName>
    <definedName name="HOSPEDES">#REF!</definedName>
    <definedName name="HOTEL" localSheetId="3">#REF!</definedName>
    <definedName name="HOTEL" localSheetId="10">#REF!</definedName>
    <definedName name="HOTEL" localSheetId="6">#REF!</definedName>
    <definedName name="HOTEL">#REF!</definedName>
    <definedName name="hrterte" localSheetId="16" hidden="1">{#N/A,#N/A,FALSE,"Plan1";#N/A,#N/A,FALSE,"Plan2"}</definedName>
    <definedName name="hrterte" localSheetId="3" hidden="1">{#N/A,#N/A,FALSE,"Plan1";#N/A,#N/A,FALSE,"Plan2"}</definedName>
    <definedName name="hrterte" localSheetId="21" hidden="1">{#N/A,#N/A,FALSE,"Plan1";#N/A,#N/A,FALSE,"Plan2"}</definedName>
    <definedName name="hrterte" localSheetId="20" hidden="1">{#N/A,#N/A,FALSE,"Plan1";#N/A,#N/A,FALSE,"Plan2"}</definedName>
    <definedName name="hrterte" localSheetId="5" hidden="1">{#N/A,#N/A,FALSE,"Plan1";#N/A,#N/A,FALSE,"Plan2"}</definedName>
    <definedName name="hrterte" localSheetId="13" hidden="1">{#N/A,#N/A,FALSE,"Plan1";#N/A,#N/A,FALSE,"Plan2"}</definedName>
    <definedName name="hrterte" localSheetId="10" hidden="1">{#N/A,#N/A,FALSE,"Plan1";#N/A,#N/A,FALSE,"Plan2"}</definedName>
    <definedName name="hrterte" localSheetId="7" hidden="1">{#N/A,#N/A,FALSE,"Plan1";#N/A,#N/A,FALSE,"Plan2"}</definedName>
    <definedName name="hrterte" localSheetId="28" hidden="1">{#N/A,#N/A,FALSE,"Plan1";#N/A,#N/A,FALSE,"Plan2"}</definedName>
    <definedName name="hrterte" localSheetId="6" hidden="1">{#N/A,#N/A,FALSE,"Plan1";#N/A,#N/A,FALSE,"Plan2"}</definedName>
    <definedName name="hrterte" localSheetId="0" hidden="1">{#N/A,#N/A,FALSE,"Plan1";#N/A,#N/A,FALSE,"Plan2"}</definedName>
    <definedName name="hrterte" localSheetId="14" hidden="1">{#N/A,#N/A,FALSE,"Plan1";#N/A,#N/A,FALSE,"Plan2"}</definedName>
    <definedName name="hrterte" localSheetId="22" hidden="1">{#N/A,#N/A,FALSE,"Plan1";#N/A,#N/A,FALSE,"Plan2"}</definedName>
    <definedName name="hrterte" hidden="1">{#N/A,#N/A,FALSE,"Plan1";#N/A,#N/A,FALSE,"Plan2"}</definedName>
    <definedName name="hsdf" localSheetId="16" hidden="1">{#N/A,#N/A,FALSE,"Plan1";#N/A,#N/A,FALSE,"Plan2"}</definedName>
    <definedName name="hsdf" localSheetId="3" hidden="1">{#N/A,#N/A,FALSE,"Plan1";#N/A,#N/A,FALSE,"Plan2"}</definedName>
    <definedName name="hsdf" localSheetId="21" hidden="1">{#N/A,#N/A,FALSE,"Plan1";#N/A,#N/A,FALSE,"Plan2"}</definedName>
    <definedName name="hsdf" localSheetId="20" hidden="1">{#N/A,#N/A,FALSE,"Plan1";#N/A,#N/A,FALSE,"Plan2"}</definedName>
    <definedName name="hsdf" localSheetId="5" hidden="1">{#N/A,#N/A,FALSE,"Plan1";#N/A,#N/A,FALSE,"Plan2"}</definedName>
    <definedName name="hsdf" localSheetId="13" hidden="1">{#N/A,#N/A,FALSE,"Plan1";#N/A,#N/A,FALSE,"Plan2"}</definedName>
    <definedName name="hsdf" localSheetId="10" hidden="1">{#N/A,#N/A,FALSE,"Plan1";#N/A,#N/A,FALSE,"Plan2"}</definedName>
    <definedName name="hsdf" localSheetId="7" hidden="1">{#N/A,#N/A,FALSE,"Plan1";#N/A,#N/A,FALSE,"Plan2"}</definedName>
    <definedName name="hsdf" localSheetId="28" hidden="1">{#N/A,#N/A,FALSE,"Plan1";#N/A,#N/A,FALSE,"Plan2"}</definedName>
    <definedName name="hsdf" localSheetId="6" hidden="1">{#N/A,#N/A,FALSE,"Plan1";#N/A,#N/A,FALSE,"Plan2"}</definedName>
    <definedName name="hsdf" localSheetId="0" hidden="1">{#N/A,#N/A,FALSE,"Plan1";#N/A,#N/A,FALSE,"Plan2"}</definedName>
    <definedName name="hsdf" localSheetId="14" hidden="1">{#N/A,#N/A,FALSE,"Plan1";#N/A,#N/A,FALSE,"Plan2"}</definedName>
    <definedName name="hsdf" localSheetId="22" hidden="1">{#N/A,#N/A,FALSE,"Plan1";#N/A,#N/A,FALSE,"Plan2"}</definedName>
    <definedName name="hsdf" hidden="1">{#N/A,#N/A,FALSE,"Plan1";#N/A,#N/A,FALSE,"Plan2"}</definedName>
    <definedName name="hsdfgdgudrt" localSheetId="16" hidden="1">{#N/A,#N/A,FALSE,"Plan1";#N/A,#N/A,FALSE,"Plan2"}</definedName>
    <definedName name="hsdfgdgudrt" localSheetId="3" hidden="1">{#N/A,#N/A,FALSE,"Plan1";#N/A,#N/A,FALSE,"Plan2"}</definedName>
    <definedName name="hsdfgdgudrt" localSheetId="21" hidden="1">{#N/A,#N/A,FALSE,"Plan1";#N/A,#N/A,FALSE,"Plan2"}</definedName>
    <definedName name="hsdfgdgudrt" localSheetId="20" hidden="1">{#N/A,#N/A,FALSE,"Plan1";#N/A,#N/A,FALSE,"Plan2"}</definedName>
    <definedName name="hsdfgdgudrt" localSheetId="5" hidden="1">{#N/A,#N/A,FALSE,"Plan1";#N/A,#N/A,FALSE,"Plan2"}</definedName>
    <definedName name="hsdfgdgudrt" localSheetId="13" hidden="1">{#N/A,#N/A,FALSE,"Plan1";#N/A,#N/A,FALSE,"Plan2"}</definedName>
    <definedName name="hsdfgdgudrt" localSheetId="10" hidden="1">{#N/A,#N/A,FALSE,"Plan1";#N/A,#N/A,FALSE,"Plan2"}</definedName>
    <definedName name="hsdfgdgudrt" localSheetId="7" hidden="1">{#N/A,#N/A,FALSE,"Plan1";#N/A,#N/A,FALSE,"Plan2"}</definedName>
    <definedName name="hsdfgdgudrt" localSheetId="28" hidden="1">{#N/A,#N/A,FALSE,"Plan1";#N/A,#N/A,FALSE,"Plan2"}</definedName>
    <definedName name="hsdfgdgudrt" localSheetId="6" hidden="1">{#N/A,#N/A,FALSE,"Plan1";#N/A,#N/A,FALSE,"Plan2"}</definedName>
    <definedName name="hsdfgdgudrt" localSheetId="0" hidden="1">{#N/A,#N/A,FALSE,"Plan1";#N/A,#N/A,FALSE,"Plan2"}</definedName>
    <definedName name="hsdfgdgudrt" localSheetId="14" hidden="1">{#N/A,#N/A,FALSE,"Plan1";#N/A,#N/A,FALSE,"Plan2"}</definedName>
    <definedName name="hsdfgdgudrt" localSheetId="22" hidden="1">{#N/A,#N/A,FALSE,"Plan1";#N/A,#N/A,FALSE,"Plan2"}</definedName>
    <definedName name="hsdfgdgudrt" hidden="1">{#N/A,#N/A,FALSE,"Plan1";#N/A,#N/A,FALSE,"Plan2"}</definedName>
    <definedName name="hsdfjkdhur" localSheetId="16" hidden="1">{#N/A,#N/A,FALSE,"Plan1";#N/A,#N/A,FALSE,"Plan2"}</definedName>
    <definedName name="hsdfjkdhur" localSheetId="3" hidden="1">{#N/A,#N/A,FALSE,"Plan1";#N/A,#N/A,FALSE,"Plan2"}</definedName>
    <definedName name="hsdfjkdhur" localSheetId="21" hidden="1">{#N/A,#N/A,FALSE,"Plan1";#N/A,#N/A,FALSE,"Plan2"}</definedName>
    <definedName name="hsdfjkdhur" localSheetId="20" hidden="1">{#N/A,#N/A,FALSE,"Plan1";#N/A,#N/A,FALSE,"Plan2"}</definedName>
    <definedName name="hsdfjkdhur" localSheetId="5" hidden="1">{#N/A,#N/A,FALSE,"Plan1";#N/A,#N/A,FALSE,"Plan2"}</definedName>
    <definedName name="hsdfjkdhur" localSheetId="13" hidden="1">{#N/A,#N/A,FALSE,"Plan1";#N/A,#N/A,FALSE,"Plan2"}</definedName>
    <definedName name="hsdfjkdhur" localSheetId="10" hidden="1">{#N/A,#N/A,FALSE,"Plan1";#N/A,#N/A,FALSE,"Plan2"}</definedName>
    <definedName name="hsdfjkdhur" localSheetId="7" hidden="1">{#N/A,#N/A,FALSE,"Plan1";#N/A,#N/A,FALSE,"Plan2"}</definedName>
    <definedName name="hsdfjkdhur" localSheetId="28" hidden="1">{#N/A,#N/A,FALSE,"Plan1";#N/A,#N/A,FALSE,"Plan2"}</definedName>
    <definedName name="hsdfjkdhur" localSheetId="6" hidden="1">{#N/A,#N/A,FALSE,"Plan1";#N/A,#N/A,FALSE,"Plan2"}</definedName>
    <definedName name="hsdfjkdhur" localSheetId="0" hidden="1">{#N/A,#N/A,FALSE,"Plan1";#N/A,#N/A,FALSE,"Plan2"}</definedName>
    <definedName name="hsdfjkdhur" localSheetId="14" hidden="1">{#N/A,#N/A,FALSE,"Plan1";#N/A,#N/A,FALSE,"Plan2"}</definedName>
    <definedName name="hsdfjkdhur" localSheetId="22" hidden="1">{#N/A,#N/A,FALSE,"Plan1";#N/A,#N/A,FALSE,"Plan2"}</definedName>
    <definedName name="hsdfjkdhur" hidden="1">{#N/A,#N/A,FALSE,"Plan1";#N/A,#N/A,FALSE,"Plan2"}</definedName>
    <definedName name="hsdgftdht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hidden="1">{TRUE,TRUE,-1.25,-15.5,604.5,366.75,FALSE,FALSE,TRUE,TRUE,0,1,#N/A,1,#N/A,9.0125,24.4117647058824,1,FALSE,FALSE,3,TRUE,1,FALSE,100,"Swvu.PLANILHA2.","ACwvu.PLANILHA2.",#N/A,FALSE,FALSE,0.787401575,0.34,0.46,0.5,1,"","",FALSE,FALSE,FALSE,FALSE,1,#N/A,1,1,FALSE,FALSE,#N/A,#N/A,FALSE,FALSE,FALSE,9,65532,65532,FALSE,FALSE,TRUE,TRUE,TRUE}</definedName>
    <definedName name="hsdjffd" localSheetId="16" hidden="1">{#N/A,#N/A,FALSE,"Plan1";#N/A,#N/A,FALSE,"Plan2"}</definedName>
    <definedName name="hsdjffd" localSheetId="3" hidden="1">{#N/A,#N/A,FALSE,"Plan1";#N/A,#N/A,FALSE,"Plan2"}</definedName>
    <definedName name="hsdjffd" localSheetId="21" hidden="1">{#N/A,#N/A,FALSE,"Plan1";#N/A,#N/A,FALSE,"Plan2"}</definedName>
    <definedName name="hsdjffd" localSheetId="20" hidden="1">{#N/A,#N/A,FALSE,"Plan1";#N/A,#N/A,FALSE,"Plan2"}</definedName>
    <definedName name="hsdjffd" localSheetId="5" hidden="1">{#N/A,#N/A,FALSE,"Plan1";#N/A,#N/A,FALSE,"Plan2"}</definedName>
    <definedName name="hsdjffd" localSheetId="13" hidden="1">{#N/A,#N/A,FALSE,"Plan1";#N/A,#N/A,FALSE,"Plan2"}</definedName>
    <definedName name="hsdjffd" localSheetId="10" hidden="1">{#N/A,#N/A,FALSE,"Plan1";#N/A,#N/A,FALSE,"Plan2"}</definedName>
    <definedName name="hsdjffd" localSheetId="7" hidden="1">{#N/A,#N/A,FALSE,"Plan1";#N/A,#N/A,FALSE,"Plan2"}</definedName>
    <definedName name="hsdjffd" localSheetId="28" hidden="1">{#N/A,#N/A,FALSE,"Plan1";#N/A,#N/A,FALSE,"Plan2"}</definedName>
    <definedName name="hsdjffd" localSheetId="6" hidden="1">{#N/A,#N/A,FALSE,"Plan1";#N/A,#N/A,FALSE,"Plan2"}</definedName>
    <definedName name="hsdjffd" localSheetId="0" hidden="1">{#N/A,#N/A,FALSE,"Plan1";#N/A,#N/A,FALSE,"Plan2"}</definedName>
    <definedName name="hsdjffd" localSheetId="14" hidden="1">{#N/A,#N/A,FALSE,"Plan1";#N/A,#N/A,FALSE,"Plan2"}</definedName>
    <definedName name="hsdjffd" localSheetId="22" hidden="1">{#N/A,#N/A,FALSE,"Plan1";#N/A,#N/A,FALSE,"Plan2"}</definedName>
    <definedName name="hsdjffd" hidden="1">{#N/A,#N/A,FALSE,"Plan1";#N/A,#N/A,FALSE,"Plan2"}</definedName>
    <definedName name="hsdjffe" localSheetId="16" hidden="1">{#N/A,#N/A,FALSE,"Plan1";#N/A,#N/A,FALSE,"Plan2"}</definedName>
    <definedName name="hsdjffe" localSheetId="3" hidden="1">{#N/A,#N/A,FALSE,"Plan1";#N/A,#N/A,FALSE,"Plan2"}</definedName>
    <definedName name="hsdjffe" localSheetId="21" hidden="1">{#N/A,#N/A,FALSE,"Plan1";#N/A,#N/A,FALSE,"Plan2"}</definedName>
    <definedName name="hsdjffe" localSheetId="20" hidden="1">{#N/A,#N/A,FALSE,"Plan1";#N/A,#N/A,FALSE,"Plan2"}</definedName>
    <definedName name="hsdjffe" localSheetId="5" hidden="1">{#N/A,#N/A,FALSE,"Plan1";#N/A,#N/A,FALSE,"Plan2"}</definedName>
    <definedName name="hsdjffe" localSheetId="13" hidden="1">{#N/A,#N/A,FALSE,"Plan1";#N/A,#N/A,FALSE,"Plan2"}</definedName>
    <definedName name="hsdjffe" localSheetId="10" hidden="1">{#N/A,#N/A,FALSE,"Plan1";#N/A,#N/A,FALSE,"Plan2"}</definedName>
    <definedName name="hsdjffe" localSheetId="7" hidden="1">{#N/A,#N/A,FALSE,"Plan1";#N/A,#N/A,FALSE,"Plan2"}</definedName>
    <definedName name="hsdjffe" localSheetId="28" hidden="1">{#N/A,#N/A,FALSE,"Plan1";#N/A,#N/A,FALSE,"Plan2"}</definedName>
    <definedName name="hsdjffe" localSheetId="6" hidden="1">{#N/A,#N/A,FALSE,"Plan1";#N/A,#N/A,FALSE,"Plan2"}</definedName>
    <definedName name="hsdjffe" localSheetId="0" hidden="1">{#N/A,#N/A,FALSE,"Plan1";#N/A,#N/A,FALSE,"Plan2"}</definedName>
    <definedName name="hsdjffe" localSheetId="14" hidden="1">{#N/A,#N/A,FALSE,"Plan1";#N/A,#N/A,FALSE,"Plan2"}</definedName>
    <definedName name="hsdjffe" localSheetId="22" hidden="1">{#N/A,#N/A,FALSE,"Plan1";#N/A,#N/A,FALSE,"Plan2"}</definedName>
    <definedName name="hsdjffe" hidden="1">{#N/A,#N/A,FALSE,"Plan1";#N/A,#N/A,FALSE,"Plan2"}</definedName>
    <definedName name="HSFIHDTR" localSheetId="16" hidden="1">{"Econ Consolidado",#N/A,FALSE,"Econ Consol";"Fluxo de Caixa",#N/A,FALSE,"Fluxo Caixa";"Investimentos",#N/A,FALSE,"Investimentos"}</definedName>
    <definedName name="HSFIHDTR" localSheetId="3" hidden="1">{"Econ Consolidado",#N/A,FALSE,"Econ Consol";"Fluxo de Caixa",#N/A,FALSE,"Fluxo Caixa";"Investimentos",#N/A,FALSE,"Investimentos"}</definedName>
    <definedName name="HSFIHDTR" localSheetId="21" hidden="1">{"Econ Consolidado",#N/A,FALSE,"Econ Consol";"Fluxo de Caixa",#N/A,FALSE,"Fluxo Caixa";"Investimentos",#N/A,FALSE,"Investimentos"}</definedName>
    <definedName name="HSFIHDTR" localSheetId="20" hidden="1">{"Econ Consolidado",#N/A,FALSE,"Econ Consol";"Fluxo de Caixa",#N/A,FALSE,"Fluxo Caixa";"Investimentos",#N/A,FALSE,"Investimentos"}</definedName>
    <definedName name="HSFIHDTR" localSheetId="5" hidden="1">{"Econ Consolidado",#N/A,FALSE,"Econ Consol";"Fluxo de Caixa",#N/A,FALSE,"Fluxo Caixa";"Investimentos",#N/A,FALSE,"Investimentos"}</definedName>
    <definedName name="HSFIHDTR" localSheetId="13" hidden="1">{"Econ Consolidado",#N/A,FALSE,"Econ Consol";"Fluxo de Caixa",#N/A,FALSE,"Fluxo Caixa";"Investimentos",#N/A,FALSE,"Investimentos"}</definedName>
    <definedName name="HSFIHDTR" localSheetId="10" hidden="1">{"Econ Consolidado",#N/A,FALSE,"Econ Consol";"Fluxo de Caixa",#N/A,FALSE,"Fluxo Caixa";"Investimentos",#N/A,FALSE,"Investimentos"}</definedName>
    <definedName name="HSFIHDTR" localSheetId="7" hidden="1">{"Econ Consolidado",#N/A,FALSE,"Econ Consol";"Fluxo de Caixa",#N/A,FALSE,"Fluxo Caixa";"Investimentos",#N/A,FALSE,"Investimentos"}</definedName>
    <definedName name="HSFIHDTR" localSheetId="28" hidden="1">{"Econ Consolidado",#N/A,FALSE,"Econ Consol";"Fluxo de Caixa",#N/A,FALSE,"Fluxo Caixa";"Investimentos",#N/A,FALSE,"Investimentos"}</definedName>
    <definedName name="HSFIHDTR" localSheetId="6" hidden="1">{"Econ Consolidado",#N/A,FALSE,"Econ Consol";"Fluxo de Caixa",#N/A,FALSE,"Fluxo Caixa";"Investimentos",#N/A,FALSE,"Investimentos"}</definedName>
    <definedName name="HSFIHDTR" localSheetId="0" hidden="1">{"Econ Consolidado",#N/A,FALSE,"Econ Consol";"Fluxo de Caixa",#N/A,FALSE,"Fluxo Caixa";"Investimentos",#N/A,FALSE,"Investimentos"}</definedName>
    <definedName name="HSFIHDTR" localSheetId="14" hidden="1">{"Econ Consolidado",#N/A,FALSE,"Econ Consol";"Fluxo de Caixa",#N/A,FALSE,"Fluxo Caixa";"Investimentos",#N/A,FALSE,"Investimentos"}</definedName>
    <definedName name="HSFIHDTR" localSheetId="22" hidden="1">{"Econ Consolidado",#N/A,FALSE,"Econ Consol";"Fluxo de Caixa",#N/A,FALSE,"Fluxo Caixa";"Investimentos",#N/A,FALSE,"Investimentos"}</definedName>
    <definedName name="HSFIHDTR" hidden="1">{"Econ Consolidado",#N/A,FALSE,"Econ Consol";"Fluxo de Caixa",#N/A,FALSE,"Fluxo Caixa";"Investimentos",#N/A,FALSE,"Investimentos"}</definedName>
    <definedName name="hsfjkdshrgf" localSheetId="16" hidden="1">{#N/A,#N/A,FALSE,"Plan1";#N/A,#N/A,FALSE,"Plan2"}</definedName>
    <definedName name="hsfjkdshrgf" localSheetId="3" hidden="1">{#N/A,#N/A,FALSE,"Plan1";#N/A,#N/A,FALSE,"Plan2"}</definedName>
    <definedName name="hsfjkdshrgf" localSheetId="21" hidden="1">{#N/A,#N/A,FALSE,"Plan1";#N/A,#N/A,FALSE,"Plan2"}</definedName>
    <definedName name="hsfjkdshrgf" localSheetId="20" hidden="1">{#N/A,#N/A,FALSE,"Plan1";#N/A,#N/A,FALSE,"Plan2"}</definedName>
    <definedName name="hsfjkdshrgf" localSheetId="5" hidden="1">{#N/A,#N/A,FALSE,"Plan1";#N/A,#N/A,FALSE,"Plan2"}</definedName>
    <definedName name="hsfjkdshrgf" localSheetId="13" hidden="1">{#N/A,#N/A,FALSE,"Plan1";#N/A,#N/A,FALSE,"Plan2"}</definedName>
    <definedName name="hsfjkdshrgf" localSheetId="10" hidden="1">{#N/A,#N/A,FALSE,"Plan1";#N/A,#N/A,FALSE,"Plan2"}</definedName>
    <definedName name="hsfjkdshrgf" localSheetId="7" hidden="1">{#N/A,#N/A,FALSE,"Plan1";#N/A,#N/A,FALSE,"Plan2"}</definedName>
    <definedName name="hsfjkdshrgf" localSheetId="28" hidden="1">{#N/A,#N/A,FALSE,"Plan1";#N/A,#N/A,FALSE,"Plan2"}</definedName>
    <definedName name="hsfjkdshrgf" localSheetId="6" hidden="1">{#N/A,#N/A,FALSE,"Plan1";#N/A,#N/A,FALSE,"Plan2"}</definedName>
    <definedName name="hsfjkdshrgf" localSheetId="0" hidden="1">{#N/A,#N/A,FALSE,"Plan1";#N/A,#N/A,FALSE,"Plan2"}</definedName>
    <definedName name="hsfjkdshrgf" localSheetId="14" hidden="1">{#N/A,#N/A,FALSE,"Plan1";#N/A,#N/A,FALSE,"Plan2"}</definedName>
    <definedName name="hsfjkdshrgf" localSheetId="22" hidden="1">{#N/A,#N/A,FALSE,"Plan1";#N/A,#N/A,FALSE,"Plan2"}</definedName>
    <definedName name="hsfjkdshrgf" hidden="1">{#N/A,#N/A,FALSE,"Plan1";#N/A,#N/A,FALSE,"Plan2"}</definedName>
    <definedName name="hthhrtetdre" localSheetId="16" hidden="1">{#N/A,#N/A,FALSE,"Plan1";#N/A,#N/A,FALSE,"Plan2"}</definedName>
    <definedName name="hthhrtetdre" localSheetId="3" hidden="1">{#N/A,#N/A,FALSE,"Plan1";#N/A,#N/A,FALSE,"Plan2"}</definedName>
    <definedName name="hthhrtetdre" localSheetId="21" hidden="1">{#N/A,#N/A,FALSE,"Plan1";#N/A,#N/A,FALSE,"Plan2"}</definedName>
    <definedName name="hthhrtetdre" localSheetId="20" hidden="1">{#N/A,#N/A,FALSE,"Plan1";#N/A,#N/A,FALSE,"Plan2"}</definedName>
    <definedName name="hthhrtetdre" localSheetId="5" hidden="1">{#N/A,#N/A,FALSE,"Plan1";#N/A,#N/A,FALSE,"Plan2"}</definedName>
    <definedName name="hthhrtetdre" localSheetId="13" hidden="1">{#N/A,#N/A,FALSE,"Plan1";#N/A,#N/A,FALSE,"Plan2"}</definedName>
    <definedName name="hthhrtetdre" localSheetId="10" hidden="1">{#N/A,#N/A,FALSE,"Plan1";#N/A,#N/A,FALSE,"Plan2"}</definedName>
    <definedName name="hthhrtetdre" localSheetId="7" hidden="1">{#N/A,#N/A,FALSE,"Plan1";#N/A,#N/A,FALSE,"Plan2"}</definedName>
    <definedName name="hthhrtetdre" localSheetId="28" hidden="1">{#N/A,#N/A,FALSE,"Plan1";#N/A,#N/A,FALSE,"Plan2"}</definedName>
    <definedName name="hthhrtetdre" localSheetId="6" hidden="1">{#N/A,#N/A,FALSE,"Plan1";#N/A,#N/A,FALSE,"Plan2"}</definedName>
    <definedName name="hthhrtetdre" localSheetId="0" hidden="1">{#N/A,#N/A,FALSE,"Plan1";#N/A,#N/A,FALSE,"Plan2"}</definedName>
    <definedName name="hthhrtetdre" localSheetId="14" hidden="1">{#N/A,#N/A,FALSE,"Plan1";#N/A,#N/A,FALSE,"Plan2"}</definedName>
    <definedName name="hthhrtetdre" localSheetId="22" hidden="1">{#N/A,#N/A,FALSE,"Plan1";#N/A,#N/A,FALSE,"Plan2"}</definedName>
    <definedName name="hthhrtetdre" hidden="1">{#N/A,#N/A,FALSE,"Plan1";#N/A,#N/A,FALSE,"Plan2"}</definedName>
    <definedName name="HTM" localSheetId="3">#REF!</definedName>
    <definedName name="HTM" localSheetId="10">#REF!</definedName>
    <definedName name="HTM" localSheetId="6">#REF!</definedName>
    <definedName name="HTM">#REF!</definedName>
    <definedName name="HTML_CodePage" hidden="1">949</definedName>
    <definedName name="HTML_Control" localSheetId="16" hidden="1">{"'장비'!$A$3:$M$12"}</definedName>
    <definedName name="HTML_Control" localSheetId="3" hidden="1">{"'장비'!$A$3:$M$12"}</definedName>
    <definedName name="HTML_Control" localSheetId="21" hidden="1">{"'장비'!$A$3:$M$12"}</definedName>
    <definedName name="HTML_Control" localSheetId="20" hidden="1">{"'장비'!$A$3:$M$12"}</definedName>
    <definedName name="HTML_Control" localSheetId="5" hidden="1">{"'장비'!$A$3:$M$12"}</definedName>
    <definedName name="HTML_Control" localSheetId="13" hidden="1">{"'장비'!$A$3:$M$12"}</definedName>
    <definedName name="HTML_Control" localSheetId="10" hidden="1">{"'장비'!$A$3:$M$12"}</definedName>
    <definedName name="HTML_Control" localSheetId="7" hidden="1">{"'장비'!$A$3:$M$12"}</definedName>
    <definedName name="HTML_Control" localSheetId="28" hidden="1">{"'장비'!$A$3:$M$12"}</definedName>
    <definedName name="HTML_Control" localSheetId="6" hidden="1">{"'장비'!$A$3:$M$12"}</definedName>
    <definedName name="HTML_Control" localSheetId="0" hidden="1">{"'장비'!$A$3:$M$12"}</definedName>
    <definedName name="HTML_Control" localSheetId="14" hidden="1">{"'장비'!$A$3:$M$12"}</definedName>
    <definedName name="HTML_Control" localSheetId="22"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2_CONTROL" localSheetId="16" hidden="1">{"'Estimativa de Lançamento-JAN'!$A$1:$AI$85"}</definedName>
    <definedName name="HTML2_CONTROL" localSheetId="3" hidden="1">{"'Estimativa de Lançamento-JAN'!$A$1:$AI$85"}</definedName>
    <definedName name="HTML2_CONTROL" localSheetId="21" hidden="1">{"'Estimativa de Lançamento-JAN'!$A$1:$AI$85"}</definedName>
    <definedName name="HTML2_CONTROL" localSheetId="20" hidden="1">{"'Estimativa de Lançamento-JAN'!$A$1:$AI$85"}</definedName>
    <definedName name="HTML2_CONTROL" localSheetId="5" hidden="1">{"'Estimativa de Lançamento-JAN'!$A$1:$AI$85"}</definedName>
    <definedName name="HTML2_CONTROL" localSheetId="13" hidden="1">{"'Estimativa de Lançamento-JAN'!$A$1:$AI$85"}</definedName>
    <definedName name="HTML2_CONTROL" localSheetId="10" hidden="1">{"'Estimativa de Lançamento-JAN'!$A$1:$AI$85"}</definedName>
    <definedName name="HTML2_CONTROL" localSheetId="7" hidden="1">{"'Estimativa de Lançamento-JAN'!$A$1:$AI$85"}</definedName>
    <definedName name="HTML2_CONTROL" localSheetId="28" hidden="1">{"'Estimativa de Lançamento-JAN'!$A$1:$AI$85"}</definedName>
    <definedName name="HTML2_CONTROL" localSheetId="6" hidden="1">{"'Estimativa de Lançamento-JAN'!$A$1:$AI$85"}</definedName>
    <definedName name="HTML2_CONTROL" localSheetId="0" hidden="1">{"'Estimativa de Lançamento-JAN'!$A$1:$AI$85"}</definedName>
    <definedName name="HTML2_CONTROL" localSheetId="14" hidden="1">{"'Estimativa de Lançamento-JAN'!$A$1:$AI$85"}</definedName>
    <definedName name="HTML2_CONTROL" localSheetId="22" hidden="1">{"'Estimativa de Lançamento-JAN'!$A$1:$AI$85"}</definedName>
    <definedName name="HTML2_CONTROL" hidden="1">{"'Estimativa de Lançamento-JAN'!$A$1:$AI$85"}</definedName>
    <definedName name="HTML3_CONTROL" localSheetId="16" hidden="1">{"'Estimativa de Lançamento-JAN'!$A$1:$AI$85"}</definedName>
    <definedName name="HTML3_CONTROL" localSheetId="3" hidden="1">{"'Estimativa de Lançamento-JAN'!$A$1:$AI$85"}</definedName>
    <definedName name="HTML3_CONTROL" localSheetId="21" hidden="1">{"'Estimativa de Lançamento-JAN'!$A$1:$AI$85"}</definedName>
    <definedName name="HTML3_CONTROL" localSheetId="20" hidden="1">{"'Estimativa de Lançamento-JAN'!$A$1:$AI$85"}</definedName>
    <definedName name="HTML3_CONTROL" localSheetId="5" hidden="1">{"'Estimativa de Lançamento-JAN'!$A$1:$AI$85"}</definedName>
    <definedName name="HTML3_CONTROL" localSheetId="13" hidden="1">{"'Estimativa de Lançamento-JAN'!$A$1:$AI$85"}</definedName>
    <definedName name="HTML3_CONTROL" localSheetId="10" hidden="1">{"'Estimativa de Lançamento-JAN'!$A$1:$AI$85"}</definedName>
    <definedName name="HTML3_CONTROL" localSheetId="7" hidden="1">{"'Estimativa de Lançamento-JAN'!$A$1:$AI$85"}</definedName>
    <definedName name="HTML3_CONTROL" localSheetId="28" hidden="1">{"'Estimativa de Lançamento-JAN'!$A$1:$AI$85"}</definedName>
    <definedName name="HTML3_CONTROL" localSheetId="6" hidden="1">{"'Estimativa de Lançamento-JAN'!$A$1:$AI$85"}</definedName>
    <definedName name="HTML3_CONTROL" localSheetId="0" hidden="1">{"'Estimativa de Lançamento-JAN'!$A$1:$AI$85"}</definedName>
    <definedName name="HTML3_CONTROL" localSheetId="14" hidden="1">{"'Estimativa de Lançamento-JAN'!$A$1:$AI$85"}</definedName>
    <definedName name="HTML3_CONTROL" localSheetId="22" hidden="1">{"'Estimativa de Lançamento-JAN'!$A$1:$AI$85"}</definedName>
    <definedName name="HTML3_CONTROL" hidden="1">{"'Estimativa de Lançamento-JAN'!$A$1:$AI$85"}</definedName>
    <definedName name="HTMLControl" localSheetId="16" hidden="1">{"'Edit'!$A$1:$V$2277"}</definedName>
    <definedName name="HTMLControl" localSheetId="3" hidden="1">{"'Edit'!$A$1:$V$2277"}</definedName>
    <definedName name="HTMLControl" localSheetId="21" hidden="1">{"'Edit'!$A$1:$V$2277"}</definedName>
    <definedName name="HTMLControl" localSheetId="20" hidden="1">{"'Edit'!$A$1:$V$2277"}</definedName>
    <definedName name="HTMLControl" localSheetId="5" hidden="1">{"'Edit'!$A$1:$V$2277"}</definedName>
    <definedName name="HTMLControl" localSheetId="13" hidden="1">{"'Edit'!$A$1:$V$2277"}</definedName>
    <definedName name="HTMLControl" localSheetId="10" hidden="1">{"'Edit'!$A$1:$V$2277"}</definedName>
    <definedName name="HTMLControl" localSheetId="7" hidden="1">{"'Edit'!$A$1:$V$2277"}</definedName>
    <definedName name="HTMLControl" localSheetId="28" hidden="1">{"'Edit'!$A$1:$V$2277"}</definedName>
    <definedName name="HTMLControl" localSheetId="6" hidden="1">{"'Edit'!$A$1:$V$2277"}</definedName>
    <definedName name="HTMLControl" localSheetId="0" hidden="1">{"'Edit'!$A$1:$V$2277"}</definedName>
    <definedName name="HTMLControl" localSheetId="14" hidden="1">{"'Edit'!$A$1:$V$2277"}</definedName>
    <definedName name="HTMLControl" localSheetId="22" hidden="1">{"'Edit'!$A$1:$V$2277"}</definedName>
    <definedName name="HTMLControl" hidden="1">{"'Edit'!$A$1:$V$2277"}</definedName>
    <definedName name="HTN" localSheetId="3">#REF!</definedName>
    <definedName name="HTN" localSheetId="10">#REF!</definedName>
    <definedName name="HTN" localSheetId="6">#REF!</definedName>
    <definedName name="HTN">#REF!</definedName>
    <definedName name="HVJKHGKFXHFD" localSheetId="16" hidden="1">{#N/A,#N/A,FALSE,"Plan1";#N/A,#N/A,FALSE,"Plan2"}</definedName>
    <definedName name="HVJKHGKFXHFD" localSheetId="3" hidden="1">{#N/A,#N/A,FALSE,"Plan1";#N/A,#N/A,FALSE,"Plan2"}</definedName>
    <definedName name="HVJKHGKFXHFD" localSheetId="21" hidden="1">{#N/A,#N/A,FALSE,"Plan1";#N/A,#N/A,FALSE,"Plan2"}</definedName>
    <definedName name="HVJKHGKFXHFD" localSheetId="20" hidden="1">{#N/A,#N/A,FALSE,"Plan1";#N/A,#N/A,FALSE,"Plan2"}</definedName>
    <definedName name="HVJKHGKFXHFD" localSheetId="5" hidden="1">{#N/A,#N/A,FALSE,"Plan1";#N/A,#N/A,FALSE,"Plan2"}</definedName>
    <definedName name="HVJKHGKFXHFD" localSheetId="13" hidden="1">{#N/A,#N/A,FALSE,"Plan1";#N/A,#N/A,FALSE,"Plan2"}</definedName>
    <definedName name="HVJKHGKFXHFD" localSheetId="10" hidden="1">{#N/A,#N/A,FALSE,"Plan1";#N/A,#N/A,FALSE,"Plan2"}</definedName>
    <definedName name="HVJKHGKFXHFD" localSheetId="7" hidden="1">{#N/A,#N/A,FALSE,"Plan1";#N/A,#N/A,FALSE,"Plan2"}</definedName>
    <definedName name="HVJKHGKFXHFD" localSheetId="28" hidden="1">{#N/A,#N/A,FALSE,"Plan1";#N/A,#N/A,FALSE,"Plan2"}</definedName>
    <definedName name="HVJKHGKFXHFD" localSheetId="6" hidden="1">{#N/A,#N/A,FALSE,"Plan1";#N/A,#N/A,FALSE,"Plan2"}</definedName>
    <definedName name="HVJKHGKFXHFD" localSheetId="0" hidden="1">{#N/A,#N/A,FALSE,"Plan1";#N/A,#N/A,FALSE,"Plan2"}</definedName>
    <definedName name="HVJKHGKFXHFD" localSheetId="14" hidden="1">{#N/A,#N/A,FALSE,"Plan1";#N/A,#N/A,FALSE,"Plan2"}</definedName>
    <definedName name="HVJKHGKFXHFD" localSheetId="22" hidden="1">{#N/A,#N/A,FALSE,"Plan1";#N/A,#N/A,FALSE,"Plan2"}</definedName>
    <definedName name="HVJKHGKFXHFD" hidden="1">{#N/A,#N/A,FALSE,"Plan1";#N/A,#N/A,FALSE,"Plan2"}</definedName>
    <definedName name="hwekjhekhf" localSheetId="16" hidden="1">{#N/A,#N/A,FALSE,"Plan1";#N/A,#N/A,FALSE,"Plan2"}</definedName>
    <definedName name="hwekjhekhf" localSheetId="3" hidden="1">{#N/A,#N/A,FALSE,"Plan1";#N/A,#N/A,FALSE,"Plan2"}</definedName>
    <definedName name="hwekjhekhf" localSheetId="21" hidden="1">{#N/A,#N/A,FALSE,"Plan1";#N/A,#N/A,FALSE,"Plan2"}</definedName>
    <definedName name="hwekjhekhf" localSheetId="20" hidden="1">{#N/A,#N/A,FALSE,"Plan1";#N/A,#N/A,FALSE,"Plan2"}</definedName>
    <definedName name="hwekjhekhf" localSheetId="5" hidden="1">{#N/A,#N/A,FALSE,"Plan1";#N/A,#N/A,FALSE,"Plan2"}</definedName>
    <definedName name="hwekjhekhf" localSheetId="13" hidden="1">{#N/A,#N/A,FALSE,"Plan1";#N/A,#N/A,FALSE,"Plan2"}</definedName>
    <definedName name="hwekjhekhf" localSheetId="10" hidden="1">{#N/A,#N/A,FALSE,"Plan1";#N/A,#N/A,FALSE,"Plan2"}</definedName>
    <definedName name="hwekjhekhf" localSheetId="7" hidden="1">{#N/A,#N/A,FALSE,"Plan1";#N/A,#N/A,FALSE,"Plan2"}</definedName>
    <definedName name="hwekjhekhf" localSheetId="28" hidden="1">{#N/A,#N/A,FALSE,"Plan1";#N/A,#N/A,FALSE,"Plan2"}</definedName>
    <definedName name="hwekjhekhf" localSheetId="6" hidden="1">{#N/A,#N/A,FALSE,"Plan1";#N/A,#N/A,FALSE,"Plan2"}</definedName>
    <definedName name="hwekjhekhf" localSheetId="0" hidden="1">{#N/A,#N/A,FALSE,"Plan1";#N/A,#N/A,FALSE,"Plan2"}</definedName>
    <definedName name="hwekjhekhf" localSheetId="14" hidden="1">{#N/A,#N/A,FALSE,"Plan1";#N/A,#N/A,FALSE,"Plan2"}</definedName>
    <definedName name="hwekjhekhf" localSheetId="22" hidden="1">{#N/A,#N/A,FALSE,"Plan1";#N/A,#N/A,FALSE,"Plan2"}</definedName>
    <definedName name="hwekjhekhf" hidden="1">{#N/A,#N/A,FALSE,"Plan1";#N/A,#N/A,FALSE,"Plan2"}</definedName>
    <definedName name="HXFRE" localSheetId="16" hidden="1">{#N/A,#N/A,FALSE,"Plan1";#N/A,#N/A,FALSE,"Plan2"}</definedName>
    <definedName name="HXFRE" localSheetId="3" hidden="1">{#N/A,#N/A,FALSE,"Plan1";#N/A,#N/A,FALSE,"Plan2"}</definedName>
    <definedName name="HXFRE" localSheetId="21" hidden="1">{#N/A,#N/A,FALSE,"Plan1";#N/A,#N/A,FALSE,"Plan2"}</definedName>
    <definedName name="HXFRE" localSheetId="20" hidden="1">{#N/A,#N/A,FALSE,"Plan1";#N/A,#N/A,FALSE,"Plan2"}</definedName>
    <definedName name="HXFRE" localSheetId="5" hidden="1">{#N/A,#N/A,FALSE,"Plan1";#N/A,#N/A,FALSE,"Plan2"}</definedName>
    <definedName name="HXFRE" localSheetId="13" hidden="1">{#N/A,#N/A,FALSE,"Plan1";#N/A,#N/A,FALSE,"Plan2"}</definedName>
    <definedName name="HXFRE" localSheetId="10" hidden="1">{#N/A,#N/A,FALSE,"Plan1";#N/A,#N/A,FALSE,"Plan2"}</definedName>
    <definedName name="HXFRE" localSheetId="7" hidden="1">{#N/A,#N/A,FALSE,"Plan1";#N/A,#N/A,FALSE,"Plan2"}</definedName>
    <definedName name="HXFRE" localSheetId="28" hidden="1">{#N/A,#N/A,FALSE,"Plan1";#N/A,#N/A,FALSE,"Plan2"}</definedName>
    <definedName name="HXFRE" localSheetId="6" hidden="1">{#N/A,#N/A,FALSE,"Plan1";#N/A,#N/A,FALSE,"Plan2"}</definedName>
    <definedName name="HXFRE" localSheetId="0" hidden="1">{#N/A,#N/A,FALSE,"Plan1";#N/A,#N/A,FALSE,"Plan2"}</definedName>
    <definedName name="HXFRE" localSheetId="14" hidden="1">{#N/A,#N/A,FALSE,"Plan1";#N/A,#N/A,FALSE,"Plan2"}</definedName>
    <definedName name="HXFRE" localSheetId="22" hidden="1">{#N/A,#N/A,FALSE,"Plan1";#N/A,#N/A,FALSE,"Plan2"}</definedName>
    <definedName name="HXFRE" hidden="1">{#N/A,#N/A,FALSE,"Plan1";#N/A,#N/A,FALSE,"Plan2"}</definedName>
    <definedName name="HXKJFGDKHG" localSheetId="16" hidden="1">{#N/A,#N/A,FALSE,"Plan1";#N/A,#N/A,FALSE,"Plan2"}</definedName>
    <definedName name="HXKJFGDKHG" localSheetId="3" hidden="1">{#N/A,#N/A,FALSE,"Plan1";#N/A,#N/A,FALSE,"Plan2"}</definedName>
    <definedName name="HXKJFGDKHG" localSheetId="21" hidden="1">{#N/A,#N/A,FALSE,"Plan1";#N/A,#N/A,FALSE,"Plan2"}</definedName>
    <definedName name="HXKJFGDKHG" localSheetId="20" hidden="1">{#N/A,#N/A,FALSE,"Plan1";#N/A,#N/A,FALSE,"Plan2"}</definedName>
    <definedName name="HXKJFGDKHG" localSheetId="5" hidden="1">{#N/A,#N/A,FALSE,"Plan1";#N/A,#N/A,FALSE,"Plan2"}</definedName>
    <definedName name="HXKJFGDKHG" localSheetId="13" hidden="1">{#N/A,#N/A,FALSE,"Plan1";#N/A,#N/A,FALSE,"Plan2"}</definedName>
    <definedName name="HXKJFGDKHG" localSheetId="10" hidden="1">{#N/A,#N/A,FALSE,"Plan1";#N/A,#N/A,FALSE,"Plan2"}</definedName>
    <definedName name="HXKJFGDKHG" localSheetId="7" hidden="1">{#N/A,#N/A,FALSE,"Plan1";#N/A,#N/A,FALSE,"Plan2"}</definedName>
    <definedName name="HXKJFGDKHG" localSheetId="28" hidden="1">{#N/A,#N/A,FALSE,"Plan1";#N/A,#N/A,FALSE,"Plan2"}</definedName>
    <definedName name="HXKJFGDKHG" localSheetId="6" hidden="1">{#N/A,#N/A,FALSE,"Plan1";#N/A,#N/A,FALSE,"Plan2"}</definedName>
    <definedName name="HXKJFGDKHG" localSheetId="0" hidden="1">{#N/A,#N/A,FALSE,"Plan1";#N/A,#N/A,FALSE,"Plan2"}</definedName>
    <definedName name="HXKJFGDKHG" localSheetId="14" hidden="1">{#N/A,#N/A,FALSE,"Plan1";#N/A,#N/A,FALSE,"Plan2"}</definedName>
    <definedName name="HXKJFGDKHG" localSheetId="22" hidden="1">{#N/A,#N/A,FALSE,"Plan1";#N/A,#N/A,FALSE,"Plan2"}</definedName>
    <definedName name="HXKJFGDKHG" hidden="1">{#N/A,#N/A,FALSE,"Plan1";#N/A,#N/A,FALSE,"Plan2"}</definedName>
    <definedName name="I" localSheetId="3">#REF!</definedName>
    <definedName name="I" localSheetId="5">#REF!</definedName>
    <definedName name="I" localSheetId="13">#REF!</definedName>
    <definedName name="I" localSheetId="10">#REF!</definedName>
    <definedName name="I" localSheetId="6">#REF!</definedName>
    <definedName name="I" localSheetId="30">#REF!</definedName>
    <definedName name="I">#REF!</definedName>
    <definedName name="ibir_cdi" localSheetId="3">#REF!</definedName>
    <definedName name="ibir_cdi" localSheetId="10">#REF!</definedName>
    <definedName name="ibir_cdi" localSheetId="6">#REF!</definedName>
    <definedName name="ibir_cdi">#REF!</definedName>
    <definedName name="ibir_hist" localSheetId="3">#REF!</definedName>
    <definedName name="ibir_hist" localSheetId="10">#REF!</definedName>
    <definedName name="ibir_hist" localSheetId="6">#REF!</definedName>
    <definedName name="ibir_hist">#REF!</definedName>
    <definedName name="ibir_uss" localSheetId="3">#REF!</definedName>
    <definedName name="ibir_uss" localSheetId="10">#REF!</definedName>
    <definedName name="ibir_uss" localSheetId="6">#REF!</definedName>
    <definedName name="ibir_uss">#REF!</definedName>
    <definedName name="IC" localSheetId="16" hidden="1">#REF!</definedName>
    <definedName name="IC" localSheetId="3" hidden="1">#REF!</definedName>
    <definedName name="IC" localSheetId="0" hidden="1">#REF!</definedName>
    <definedName name="IC" hidden="1">#REF!</definedName>
    <definedName name="icoa_cdi" localSheetId="3">#REF!</definedName>
    <definedName name="icoa_cdi" localSheetId="10">#REF!</definedName>
    <definedName name="icoa_cdi" localSheetId="6">#REF!</definedName>
    <definedName name="icoa_cdi">#REF!</definedName>
    <definedName name="icoa_hist" localSheetId="3">#REF!</definedName>
    <definedName name="icoa_hist" localSheetId="10">#REF!</definedName>
    <definedName name="icoa_hist" localSheetId="6">#REF!</definedName>
    <definedName name="icoa_hist">#REF!</definedName>
    <definedName name="icoa_uss" localSheetId="3">#REF!</definedName>
    <definedName name="icoa_uss" localSheetId="10">#REF!</definedName>
    <definedName name="icoa_uss" localSheetId="6">#REF!</definedName>
    <definedName name="icoa_uss">#REF!</definedName>
    <definedName name="Identificação" localSheetId="3">#REF!</definedName>
    <definedName name="Identificação" localSheetId="10">#REF!</definedName>
    <definedName name="Identificação" localSheetId="6">#REF!</definedName>
    <definedName name="Identificação">#REF!</definedName>
    <definedName name="idfhgkjhfkthy" localSheetId="16" hidden="1">{#N/A,#N/A,FALSE,"Plan1";#N/A,#N/A,FALSE,"Plan2"}</definedName>
    <definedName name="idfhgkjhfkthy" localSheetId="3" hidden="1">{#N/A,#N/A,FALSE,"Plan1";#N/A,#N/A,FALSE,"Plan2"}</definedName>
    <definedName name="idfhgkjhfkthy" localSheetId="21" hidden="1">{#N/A,#N/A,FALSE,"Plan1";#N/A,#N/A,FALSE,"Plan2"}</definedName>
    <definedName name="idfhgkjhfkthy" localSheetId="20" hidden="1">{#N/A,#N/A,FALSE,"Plan1";#N/A,#N/A,FALSE,"Plan2"}</definedName>
    <definedName name="idfhgkjhfkthy" localSheetId="5" hidden="1">{#N/A,#N/A,FALSE,"Plan1";#N/A,#N/A,FALSE,"Plan2"}</definedName>
    <definedName name="idfhgkjhfkthy" localSheetId="13" hidden="1">{#N/A,#N/A,FALSE,"Plan1";#N/A,#N/A,FALSE,"Plan2"}</definedName>
    <definedName name="idfhgkjhfkthy" localSheetId="10" hidden="1">{#N/A,#N/A,FALSE,"Plan1";#N/A,#N/A,FALSE,"Plan2"}</definedName>
    <definedName name="idfhgkjhfkthy" localSheetId="7" hidden="1">{#N/A,#N/A,FALSE,"Plan1";#N/A,#N/A,FALSE,"Plan2"}</definedName>
    <definedName name="idfhgkjhfkthy" localSheetId="28" hidden="1">{#N/A,#N/A,FALSE,"Plan1";#N/A,#N/A,FALSE,"Plan2"}</definedName>
    <definedName name="idfhgkjhfkthy" localSheetId="6" hidden="1">{#N/A,#N/A,FALSE,"Plan1";#N/A,#N/A,FALSE,"Plan2"}</definedName>
    <definedName name="idfhgkjhfkthy" localSheetId="0" hidden="1">{#N/A,#N/A,FALSE,"Plan1";#N/A,#N/A,FALSE,"Plan2"}</definedName>
    <definedName name="idfhgkjhfkthy" localSheetId="14" hidden="1">{#N/A,#N/A,FALSE,"Plan1";#N/A,#N/A,FALSE,"Plan2"}</definedName>
    <definedName name="idfhgkjhfkthy" localSheetId="22" hidden="1">{#N/A,#N/A,FALSE,"Plan1";#N/A,#N/A,FALSE,"Plan2"}</definedName>
    <definedName name="idfhgkjhfkthy" hidden="1">{#N/A,#N/A,FALSE,"Plan1";#N/A,#N/A,FALSE,"Plan2"}</definedName>
    <definedName name="ieroweft" localSheetId="16" hidden="1">{#N/A,#N/A,FALSE,"Plan1";#N/A,#N/A,FALSE,"Plan2"}</definedName>
    <definedName name="ieroweft" localSheetId="3" hidden="1">{#N/A,#N/A,FALSE,"Plan1";#N/A,#N/A,FALSE,"Plan2"}</definedName>
    <definedName name="ieroweft" localSheetId="21" hidden="1">{#N/A,#N/A,FALSE,"Plan1";#N/A,#N/A,FALSE,"Plan2"}</definedName>
    <definedName name="ieroweft" localSheetId="20" hidden="1">{#N/A,#N/A,FALSE,"Plan1";#N/A,#N/A,FALSE,"Plan2"}</definedName>
    <definedName name="ieroweft" localSheetId="5" hidden="1">{#N/A,#N/A,FALSE,"Plan1";#N/A,#N/A,FALSE,"Plan2"}</definedName>
    <definedName name="ieroweft" localSheetId="13" hidden="1">{#N/A,#N/A,FALSE,"Plan1";#N/A,#N/A,FALSE,"Plan2"}</definedName>
    <definedName name="ieroweft" localSheetId="10" hidden="1">{#N/A,#N/A,FALSE,"Plan1";#N/A,#N/A,FALSE,"Plan2"}</definedName>
    <definedName name="ieroweft" localSheetId="7" hidden="1">{#N/A,#N/A,FALSE,"Plan1";#N/A,#N/A,FALSE,"Plan2"}</definedName>
    <definedName name="ieroweft" localSheetId="28" hidden="1">{#N/A,#N/A,FALSE,"Plan1";#N/A,#N/A,FALSE,"Plan2"}</definedName>
    <definedName name="ieroweft" localSheetId="6" hidden="1">{#N/A,#N/A,FALSE,"Plan1";#N/A,#N/A,FALSE,"Plan2"}</definedName>
    <definedName name="ieroweft" localSheetId="0" hidden="1">{#N/A,#N/A,FALSE,"Plan1";#N/A,#N/A,FALSE,"Plan2"}</definedName>
    <definedName name="ieroweft" localSheetId="14" hidden="1">{#N/A,#N/A,FALSE,"Plan1";#N/A,#N/A,FALSE,"Plan2"}</definedName>
    <definedName name="ieroweft" localSheetId="22" hidden="1">{#N/A,#N/A,FALSE,"Plan1";#N/A,#N/A,FALSE,"Plan2"}</definedName>
    <definedName name="ieroweft" hidden="1">{#N/A,#N/A,FALSE,"Plan1";#N/A,#N/A,FALSE,"Plan2"}</definedName>
    <definedName name="iewpotqi5poejy" localSheetId="16" hidden="1">{#N/A,#N/A,FALSE,"Plan1";#N/A,#N/A,FALSE,"Plan2"}</definedName>
    <definedName name="iewpotqi5poejy" localSheetId="3" hidden="1">{#N/A,#N/A,FALSE,"Plan1";#N/A,#N/A,FALSE,"Plan2"}</definedName>
    <definedName name="iewpotqi5poejy" localSheetId="21" hidden="1">{#N/A,#N/A,FALSE,"Plan1";#N/A,#N/A,FALSE,"Plan2"}</definedName>
    <definedName name="iewpotqi5poejy" localSheetId="20" hidden="1">{#N/A,#N/A,FALSE,"Plan1";#N/A,#N/A,FALSE,"Plan2"}</definedName>
    <definedName name="iewpotqi5poejy" localSheetId="5" hidden="1">{#N/A,#N/A,FALSE,"Plan1";#N/A,#N/A,FALSE,"Plan2"}</definedName>
    <definedName name="iewpotqi5poejy" localSheetId="13" hidden="1">{#N/A,#N/A,FALSE,"Plan1";#N/A,#N/A,FALSE,"Plan2"}</definedName>
    <definedName name="iewpotqi5poejy" localSheetId="10" hidden="1">{#N/A,#N/A,FALSE,"Plan1";#N/A,#N/A,FALSE,"Plan2"}</definedName>
    <definedName name="iewpotqi5poejy" localSheetId="7" hidden="1">{#N/A,#N/A,FALSE,"Plan1";#N/A,#N/A,FALSE,"Plan2"}</definedName>
    <definedName name="iewpotqi5poejy" localSheetId="28" hidden="1">{#N/A,#N/A,FALSE,"Plan1";#N/A,#N/A,FALSE,"Plan2"}</definedName>
    <definedName name="iewpotqi5poejy" localSheetId="6" hidden="1">{#N/A,#N/A,FALSE,"Plan1";#N/A,#N/A,FALSE,"Plan2"}</definedName>
    <definedName name="iewpotqi5poejy" localSheetId="0" hidden="1">{#N/A,#N/A,FALSE,"Plan1";#N/A,#N/A,FALSE,"Plan2"}</definedName>
    <definedName name="iewpotqi5poejy" localSheetId="14" hidden="1">{#N/A,#N/A,FALSE,"Plan1";#N/A,#N/A,FALSE,"Plan2"}</definedName>
    <definedName name="iewpotqi5poejy" localSheetId="22" hidden="1">{#N/A,#N/A,FALSE,"Plan1";#N/A,#N/A,FALSE,"Plan2"}</definedName>
    <definedName name="iewpotqi5poejy" hidden="1">{#N/A,#N/A,FALSE,"Plan1";#N/A,#N/A,FALSE,"Plan2"}</definedName>
    <definedName name="ihdfifguhgfuiyh"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hidden="1">{TRUE,TRUE,-1.25,-15.5,604.5,366.75,FALSE,FALSE,TRUE,TRUE,0,1,#N/A,1,#N/A,9.0125,24.4117647058824,1,FALSE,FALSE,3,TRUE,1,FALSE,100,"Swvu.PLANILHA2.","ACwvu.PLANILHA2.",#N/A,FALSE,FALSE,0.787401575,0.34,0.46,0.5,1,"","",FALSE,FALSE,FALSE,FALSE,1,#N/A,1,1,FALSE,FALSE,#N/A,#N/A,FALSE,FALSE,FALSE,9,65532,65532,FALSE,FALSE,TRUE,TRUE,TRUE}</definedName>
    <definedName name="iheidhgufr" localSheetId="16" hidden="1">#REF!</definedName>
    <definedName name="iheidhgufr" localSheetId="3" hidden="1">#REF!</definedName>
    <definedName name="iheidhgufr" localSheetId="5" hidden="1">#REF!</definedName>
    <definedName name="iheidhgufr" localSheetId="10" hidden="1">#REF!</definedName>
    <definedName name="iheidhgufr" localSheetId="6" hidden="1">#REF!</definedName>
    <definedName name="iheidhgufr" localSheetId="0" hidden="1">#REF!</definedName>
    <definedName name="iheidhgufr" hidden="1">#REF!</definedName>
    <definedName name="ihfdkjhktgrd" localSheetId="16" hidden="1">{#N/A,#N/A,FALSE,"Plan1";#N/A,#N/A,FALSE,"Plan2"}</definedName>
    <definedName name="ihfdkjhktgrd" localSheetId="3" hidden="1">{#N/A,#N/A,FALSE,"Plan1";#N/A,#N/A,FALSE,"Plan2"}</definedName>
    <definedName name="ihfdkjhktgrd" localSheetId="21" hidden="1">{#N/A,#N/A,FALSE,"Plan1";#N/A,#N/A,FALSE,"Plan2"}</definedName>
    <definedName name="ihfdkjhktgrd" localSheetId="20" hidden="1">{#N/A,#N/A,FALSE,"Plan1";#N/A,#N/A,FALSE,"Plan2"}</definedName>
    <definedName name="ihfdkjhktgrd" localSheetId="5" hidden="1">{#N/A,#N/A,FALSE,"Plan1";#N/A,#N/A,FALSE,"Plan2"}</definedName>
    <definedName name="ihfdkjhktgrd" localSheetId="13" hidden="1">{#N/A,#N/A,FALSE,"Plan1";#N/A,#N/A,FALSE,"Plan2"}</definedName>
    <definedName name="ihfdkjhktgrd" localSheetId="10" hidden="1">{#N/A,#N/A,FALSE,"Plan1";#N/A,#N/A,FALSE,"Plan2"}</definedName>
    <definedName name="ihfdkjhktgrd" localSheetId="7" hidden="1">{#N/A,#N/A,FALSE,"Plan1";#N/A,#N/A,FALSE,"Plan2"}</definedName>
    <definedName name="ihfdkjhktgrd" localSheetId="28" hidden="1">{#N/A,#N/A,FALSE,"Plan1";#N/A,#N/A,FALSE,"Plan2"}</definedName>
    <definedName name="ihfdkjhktgrd" localSheetId="6" hidden="1">{#N/A,#N/A,FALSE,"Plan1";#N/A,#N/A,FALSE,"Plan2"}</definedName>
    <definedName name="ihfdkjhktgrd" localSheetId="0" hidden="1">{#N/A,#N/A,FALSE,"Plan1";#N/A,#N/A,FALSE,"Plan2"}</definedName>
    <definedName name="ihfdkjhktgrd" localSheetId="14" hidden="1">{#N/A,#N/A,FALSE,"Plan1";#N/A,#N/A,FALSE,"Plan2"}</definedName>
    <definedName name="ihfdkjhktgrd" localSheetId="22" hidden="1">{#N/A,#N/A,FALSE,"Plan1";#N/A,#N/A,FALSE,"Plan2"}</definedName>
    <definedName name="ihfdkjhktgrd" hidden="1">{#N/A,#N/A,FALSE,"Plan1";#N/A,#N/A,FALSE,"Plan2"}</definedName>
    <definedName name="ihrtetw4r" localSheetId="16" hidden="1">{#N/A,#N/A,FALSE,"Plan1";#N/A,#N/A,FALSE,"Plan2"}</definedName>
    <definedName name="ihrtetw4r" localSheetId="3" hidden="1">{#N/A,#N/A,FALSE,"Plan1";#N/A,#N/A,FALSE,"Plan2"}</definedName>
    <definedName name="ihrtetw4r" localSheetId="21" hidden="1">{#N/A,#N/A,FALSE,"Plan1";#N/A,#N/A,FALSE,"Plan2"}</definedName>
    <definedName name="ihrtetw4r" localSheetId="20" hidden="1">{#N/A,#N/A,FALSE,"Plan1";#N/A,#N/A,FALSE,"Plan2"}</definedName>
    <definedName name="ihrtetw4r" localSheetId="5" hidden="1">{#N/A,#N/A,FALSE,"Plan1";#N/A,#N/A,FALSE,"Plan2"}</definedName>
    <definedName name="ihrtetw4r" localSheetId="13" hidden="1">{#N/A,#N/A,FALSE,"Plan1";#N/A,#N/A,FALSE,"Plan2"}</definedName>
    <definedName name="ihrtetw4r" localSheetId="10" hidden="1">{#N/A,#N/A,FALSE,"Plan1";#N/A,#N/A,FALSE,"Plan2"}</definedName>
    <definedName name="ihrtetw4r" localSheetId="7" hidden="1">{#N/A,#N/A,FALSE,"Plan1";#N/A,#N/A,FALSE,"Plan2"}</definedName>
    <definedName name="ihrtetw4r" localSheetId="28" hidden="1">{#N/A,#N/A,FALSE,"Plan1";#N/A,#N/A,FALSE,"Plan2"}</definedName>
    <definedName name="ihrtetw4r" localSheetId="6" hidden="1">{#N/A,#N/A,FALSE,"Plan1";#N/A,#N/A,FALSE,"Plan2"}</definedName>
    <definedName name="ihrtetw4r" localSheetId="0" hidden="1">{#N/A,#N/A,FALSE,"Plan1";#N/A,#N/A,FALSE,"Plan2"}</definedName>
    <definedName name="ihrtetw4r" localSheetId="14" hidden="1">{#N/A,#N/A,FALSE,"Plan1";#N/A,#N/A,FALSE,"Plan2"}</definedName>
    <definedName name="ihrtetw4r" localSheetId="22" hidden="1">{#N/A,#N/A,FALSE,"Plan1";#N/A,#N/A,FALSE,"Plan2"}</definedName>
    <definedName name="ihrtetw4r" hidden="1">{#N/A,#N/A,FALSE,"Plan1";#N/A,#N/A,FALSE,"Plan2"}</definedName>
    <definedName name="II" localSheetId="3">#REF!</definedName>
    <definedName name="II" localSheetId="5">#REF!</definedName>
    <definedName name="II" localSheetId="13">#REF!</definedName>
    <definedName name="II" localSheetId="10">#REF!</definedName>
    <definedName name="II" localSheetId="6">#REF!</definedName>
    <definedName name="II" localSheetId="30">#REF!</definedName>
    <definedName name="II">#REF!</definedName>
    <definedName name="IIASDSAWE" localSheetId="16" hidden="1">{"Econ Consolidado",#N/A,FALSE,"Econ Consol";"Fluxo de Caixa",#N/A,FALSE,"Fluxo Caixa";"Investimentos",#N/A,FALSE,"Investimentos"}</definedName>
    <definedName name="IIASDSAWE" localSheetId="3" hidden="1">{"Econ Consolidado",#N/A,FALSE,"Econ Consol";"Fluxo de Caixa",#N/A,FALSE,"Fluxo Caixa";"Investimentos",#N/A,FALSE,"Investimentos"}</definedName>
    <definedName name="IIASDSAWE" localSheetId="21" hidden="1">{"Econ Consolidado",#N/A,FALSE,"Econ Consol";"Fluxo de Caixa",#N/A,FALSE,"Fluxo Caixa";"Investimentos",#N/A,FALSE,"Investimentos"}</definedName>
    <definedName name="IIASDSAWE" localSheetId="20" hidden="1">{"Econ Consolidado",#N/A,FALSE,"Econ Consol";"Fluxo de Caixa",#N/A,FALSE,"Fluxo Caixa";"Investimentos",#N/A,FALSE,"Investimentos"}</definedName>
    <definedName name="IIASDSAWE" localSheetId="5" hidden="1">{"Econ Consolidado",#N/A,FALSE,"Econ Consol";"Fluxo de Caixa",#N/A,FALSE,"Fluxo Caixa";"Investimentos",#N/A,FALSE,"Investimentos"}</definedName>
    <definedName name="IIASDSAWE" localSheetId="13" hidden="1">{"Econ Consolidado",#N/A,FALSE,"Econ Consol";"Fluxo de Caixa",#N/A,FALSE,"Fluxo Caixa";"Investimentos",#N/A,FALSE,"Investimentos"}</definedName>
    <definedName name="IIASDSAWE" localSheetId="10" hidden="1">{"Econ Consolidado",#N/A,FALSE,"Econ Consol";"Fluxo de Caixa",#N/A,FALSE,"Fluxo Caixa";"Investimentos",#N/A,FALSE,"Investimentos"}</definedName>
    <definedName name="IIASDSAWE" localSheetId="7" hidden="1">{"Econ Consolidado",#N/A,FALSE,"Econ Consol";"Fluxo de Caixa",#N/A,FALSE,"Fluxo Caixa";"Investimentos",#N/A,FALSE,"Investimentos"}</definedName>
    <definedName name="IIASDSAWE" localSheetId="28" hidden="1">{"Econ Consolidado",#N/A,FALSE,"Econ Consol";"Fluxo de Caixa",#N/A,FALSE,"Fluxo Caixa";"Investimentos",#N/A,FALSE,"Investimentos"}</definedName>
    <definedName name="IIASDSAWE" localSheetId="6" hidden="1">{"Econ Consolidado",#N/A,FALSE,"Econ Consol";"Fluxo de Caixa",#N/A,FALSE,"Fluxo Caixa";"Investimentos",#N/A,FALSE,"Investimentos"}</definedName>
    <definedName name="IIASDSAWE" localSheetId="0" hidden="1">{"Econ Consolidado",#N/A,FALSE,"Econ Consol";"Fluxo de Caixa",#N/A,FALSE,"Fluxo Caixa";"Investimentos",#N/A,FALSE,"Investimentos"}</definedName>
    <definedName name="IIASDSAWE" localSheetId="14" hidden="1">{"Econ Consolidado",#N/A,FALSE,"Econ Consol";"Fluxo de Caixa",#N/A,FALSE,"Fluxo Caixa";"Investimentos",#N/A,FALSE,"Investimentos"}</definedName>
    <definedName name="IIASDSAWE" localSheetId="22" hidden="1">{"Econ Consolidado",#N/A,FALSE,"Econ Consol";"Fluxo de Caixa",#N/A,FALSE,"Fluxo Caixa";"Investimentos",#N/A,FALSE,"Investimentos"}</definedName>
    <definedName name="IIASDSAWE" hidden="1">{"Econ Consolidado",#N/A,FALSE,"Econ Consol";"Fluxo de Caixa",#N/A,FALSE,"Fluxo Caixa";"Investimentos",#N/A,FALSE,"Investimentos"}</definedName>
    <definedName name="III" localSheetId="3">#REF!</definedName>
    <definedName name="III" localSheetId="5">#REF!</definedName>
    <definedName name="III" localSheetId="13">#REF!</definedName>
    <definedName name="III" localSheetId="10">#REF!</definedName>
    <definedName name="III" localSheetId="6">#REF!</definedName>
    <definedName name="III" localSheetId="30">#REF!</definedName>
    <definedName name="III">#REF!</definedName>
    <definedName name="iinstalações" localSheetId="16" hidden="1">{#N/A,#N/A,FALSE,"GERAL";#N/A,#N/A,FALSE,"012-96";#N/A,#N/A,FALSE,"018-96";#N/A,#N/A,FALSE,"027-96";#N/A,#N/A,FALSE,"059-96";#N/A,#N/A,FALSE,"076-96";#N/A,#N/A,FALSE,"019-97";#N/A,#N/A,FALSE,"021-97";#N/A,#N/A,FALSE,"022-97";#N/A,#N/A,FALSE,"028-97"}</definedName>
    <definedName name="iinstalações" localSheetId="3" hidden="1">{#N/A,#N/A,FALSE,"GERAL";#N/A,#N/A,FALSE,"012-96";#N/A,#N/A,FALSE,"018-96";#N/A,#N/A,FALSE,"027-96";#N/A,#N/A,FALSE,"059-96";#N/A,#N/A,FALSE,"076-96";#N/A,#N/A,FALSE,"019-97";#N/A,#N/A,FALSE,"021-97";#N/A,#N/A,FALSE,"022-97";#N/A,#N/A,FALSE,"028-97"}</definedName>
    <definedName name="iinstalações" localSheetId="21" hidden="1">{#N/A,#N/A,FALSE,"GERAL";#N/A,#N/A,FALSE,"012-96";#N/A,#N/A,FALSE,"018-96";#N/A,#N/A,FALSE,"027-96";#N/A,#N/A,FALSE,"059-96";#N/A,#N/A,FALSE,"076-96";#N/A,#N/A,FALSE,"019-97";#N/A,#N/A,FALSE,"021-97";#N/A,#N/A,FALSE,"022-97";#N/A,#N/A,FALSE,"028-97"}</definedName>
    <definedName name="iinstalações" localSheetId="20" hidden="1">{#N/A,#N/A,FALSE,"GERAL";#N/A,#N/A,FALSE,"012-96";#N/A,#N/A,FALSE,"018-96";#N/A,#N/A,FALSE,"027-96";#N/A,#N/A,FALSE,"059-96";#N/A,#N/A,FALSE,"076-96";#N/A,#N/A,FALSE,"019-97";#N/A,#N/A,FALSE,"021-97";#N/A,#N/A,FALSE,"022-97";#N/A,#N/A,FALSE,"028-97"}</definedName>
    <definedName name="iinstalações" localSheetId="5" hidden="1">{#N/A,#N/A,FALSE,"GERAL";#N/A,#N/A,FALSE,"012-96";#N/A,#N/A,FALSE,"018-96";#N/A,#N/A,FALSE,"027-96";#N/A,#N/A,FALSE,"059-96";#N/A,#N/A,FALSE,"076-96";#N/A,#N/A,FALSE,"019-97";#N/A,#N/A,FALSE,"021-97";#N/A,#N/A,FALSE,"022-97";#N/A,#N/A,FALSE,"028-97"}</definedName>
    <definedName name="iinstalações" localSheetId="13" hidden="1">{#N/A,#N/A,FALSE,"GERAL";#N/A,#N/A,FALSE,"012-96";#N/A,#N/A,FALSE,"018-96";#N/A,#N/A,FALSE,"027-96";#N/A,#N/A,FALSE,"059-96";#N/A,#N/A,FALSE,"076-96";#N/A,#N/A,FALSE,"019-97";#N/A,#N/A,FALSE,"021-97";#N/A,#N/A,FALSE,"022-97";#N/A,#N/A,FALSE,"028-97"}</definedName>
    <definedName name="iinstalações" localSheetId="10" hidden="1">{#N/A,#N/A,FALSE,"GERAL";#N/A,#N/A,FALSE,"012-96";#N/A,#N/A,FALSE,"018-96";#N/A,#N/A,FALSE,"027-96";#N/A,#N/A,FALSE,"059-96";#N/A,#N/A,FALSE,"076-96";#N/A,#N/A,FALSE,"019-97";#N/A,#N/A,FALSE,"021-97";#N/A,#N/A,FALSE,"022-97";#N/A,#N/A,FALSE,"028-97"}</definedName>
    <definedName name="iinstalações" localSheetId="7" hidden="1">{#N/A,#N/A,FALSE,"GERAL";#N/A,#N/A,FALSE,"012-96";#N/A,#N/A,FALSE,"018-96";#N/A,#N/A,FALSE,"027-96";#N/A,#N/A,FALSE,"059-96";#N/A,#N/A,FALSE,"076-96";#N/A,#N/A,FALSE,"019-97";#N/A,#N/A,FALSE,"021-97";#N/A,#N/A,FALSE,"022-97";#N/A,#N/A,FALSE,"028-97"}</definedName>
    <definedName name="iinstalações" localSheetId="28" hidden="1">{#N/A,#N/A,FALSE,"GERAL";#N/A,#N/A,FALSE,"012-96";#N/A,#N/A,FALSE,"018-96";#N/A,#N/A,FALSE,"027-96";#N/A,#N/A,FALSE,"059-96";#N/A,#N/A,FALSE,"076-96";#N/A,#N/A,FALSE,"019-97";#N/A,#N/A,FALSE,"021-97";#N/A,#N/A,FALSE,"022-97";#N/A,#N/A,FALSE,"028-97"}</definedName>
    <definedName name="iinstalações" localSheetId="6" hidden="1">{#N/A,#N/A,FALSE,"GERAL";#N/A,#N/A,FALSE,"012-96";#N/A,#N/A,FALSE,"018-96";#N/A,#N/A,FALSE,"027-96";#N/A,#N/A,FALSE,"059-96";#N/A,#N/A,FALSE,"076-96";#N/A,#N/A,FALSE,"019-97";#N/A,#N/A,FALSE,"021-97";#N/A,#N/A,FALSE,"022-97";#N/A,#N/A,FALSE,"028-97"}</definedName>
    <definedName name="iinstalações" localSheetId="0" hidden="1">{#N/A,#N/A,FALSE,"GERAL";#N/A,#N/A,FALSE,"012-96";#N/A,#N/A,FALSE,"018-96";#N/A,#N/A,FALSE,"027-96";#N/A,#N/A,FALSE,"059-96";#N/A,#N/A,FALSE,"076-96";#N/A,#N/A,FALSE,"019-97";#N/A,#N/A,FALSE,"021-97";#N/A,#N/A,FALSE,"022-97";#N/A,#N/A,FALSE,"028-97"}</definedName>
    <definedName name="iinstalações" localSheetId="14" hidden="1">{#N/A,#N/A,FALSE,"GERAL";#N/A,#N/A,FALSE,"012-96";#N/A,#N/A,FALSE,"018-96";#N/A,#N/A,FALSE,"027-96";#N/A,#N/A,FALSE,"059-96";#N/A,#N/A,FALSE,"076-96";#N/A,#N/A,FALSE,"019-97";#N/A,#N/A,FALSE,"021-97";#N/A,#N/A,FALSE,"022-97";#N/A,#N/A,FALSE,"028-97"}</definedName>
    <definedName name="iinstalações" localSheetId="22" hidden="1">{#N/A,#N/A,FALSE,"GERAL";#N/A,#N/A,FALSE,"012-96";#N/A,#N/A,FALSE,"018-96";#N/A,#N/A,FALSE,"027-96";#N/A,#N/A,FALSE,"059-96";#N/A,#N/A,FALSE,"076-96";#N/A,#N/A,FALSE,"019-97";#N/A,#N/A,FALSE,"021-97";#N/A,#N/A,FALSE,"022-97";#N/A,#N/A,FALSE,"028-97"}</definedName>
    <definedName name="iinstalações" hidden="1">{#N/A,#N/A,FALSE,"GERAL";#N/A,#N/A,FALSE,"012-96";#N/A,#N/A,FALSE,"018-96";#N/A,#N/A,FALSE,"027-96";#N/A,#N/A,FALSE,"059-96";#N/A,#N/A,FALSE,"076-96";#N/A,#N/A,FALSE,"019-97";#N/A,#N/A,FALSE,"021-97";#N/A,#N/A,FALSE,"022-97";#N/A,#N/A,FALSE,"028-97"}</definedName>
    <definedName name="ilhweilrji4e" localSheetId="16" hidden="1">{#N/A,#N/A,FALSE,"Plan1";#N/A,#N/A,FALSE,"Plan2"}</definedName>
    <definedName name="ilhweilrji4e" localSheetId="3" hidden="1">{#N/A,#N/A,FALSE,"Plan1";#N/A,#N/A,FALSE,"Plan2"}</definedName>
    <definedName name="ilhweilrji4e" localSheetId="21" hidden="1">{#N/A,#N/A,FALSE,"Plan1";#N/A,#N/A,FALSE,"Plan2"}</definedName>
    <definedName name="ilhweilrji4e" localSheetId="20" hidden="1">{#N/A,#N/A,FALSE,"Plan1";#N/A,#N/A,FALSE,"Plan2"}</definedName>
    <definedName name="ilhweilrji4e" localSheetId="5" hidden="1">{#N/A,#N/A,FALSE,"Plan1";#N/A,#N/A,FALSE,"Plan2"}</definedName>
    <definedName name="ilhweilrji4e" localSheetId="13" hidden="1">{#N/A,#N/A,FALSE,"Plan1";#N/A,#N/A,FALSE,"Plan2"}</definedName>
    <definedName name="ilhweilrji4e" localSheetId="10" hidden="1">{#N/A,#N/A,FALSE,"Plan1";#N/A,#N/A,FALSE,"Plan2"}</definedName>
    <definedName name="ilhweilrji4e" localSheetId="7" hidden="1">{#N/A,#N/A,FALSE,"Plan1";#N/A,#N/A,FALSE,"Plan2"}</definedName>
    <definedName name="ilhweilrji4e" localSheetId="28" hidden="1">{#N/A,#N/A,FALSE,"Plan1";#N/A,#N/A,FALSE,"Plan2"}</definedName>
    <definedName name="ilhweilrji4e" localSheetId="6" hidden="1">{#N/A,#N/A,FALSE,"Plan1";#N/A,#N/A,FALSE,"Plan2"}</definedName>
    <definedName name="ilhweilrji4e" localSheetId="0" hidden="1">{#N/A,#N/A,FALSE,"Plan1";#N/A,#N/A,FALSE,"Plan2"}</definedName>
    <definedName name="ilhweilrji4e" localSheetId="14" hidden="1">{#N/A,#N/A,FALSE,"Plan1";#N/A,#N/A,FALSE,"Plan2"}</definedName>
    <definedName name="ilhweilrji4e" localSheetId="22" hidden="1">{#N/A,#N/A,FALSE,"Plan1";#N/A,#N/A,FALSE,"Plan2"}</definedName>
    <definedName name="ilhweilrji4e" hidden="1">{#N/A,#N/A,FALSE,"Plan1";#N/A,#N/A,FALSE,"Plan2"}</definedName>
    <definedName name="ilsdr4wf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hidden="1">{TRUE,TRUE,-1.25,-15.5,604.5,366.75,FALSE,FALSE,TRUE,TRUE,0,1,#N/A,1,#N/A,9.0125,24.4117647058824,1,FALSE,FALSE,3,TRUE,1,FALSE,100,"Swvu.PLANILHA2.","ACwvu.PLANILHA2.",#N/A,FALSE,FALSE,0.787401575,0.34,0.46,0.5,1,"","",FALSE,FALSE,FALSE,FALSE,1,#N/A,1,1,FALSE,FALSE,#N/A,#N/A,FALSE,FALSE,FALSE,9,65532,65532,FALSE,FALSE,TRUE,TRUE,TRUE}</definedName>
    <definedName name="IM" localSheetId="3">#REF!</definedName>
    <definedName name="IM" localSheetId="10">#REF!</definedName>
    <definedName name="IM" localSheetId="6">#REF!</definedName>
    <definedName name="IM">#REF!</definedName>
    <definedName name="IMP" localSheetId="16" hidden="1">#REF!</definedName>
    <definedName name="IMP" localSheetId="3" hidden="1">#REF!</definedName>
    <definedName name="IMP" localSheetId="21" hidden="1">#REF!</definedName>
    <definedName name="IMP" localSheetId="5" hidden="1">#REF!</definedName>
    <definedName name="IMP" localSheetId="10" hidden="1">#REF!</definedName>
    <definedName name="IMP" localSheetId="6" hidden="1">#REF!</definedName>
    <definedName name="IMP" localSheetId="0" hidden="1">#REF!</definedName>
    <definedName name="IMP" hidden="1">#REF!</definedName>
    <definedName name="IMPERMEABILIZ." localSheetId="3">#REF!</definedName>
    <definedName name="IMPERMEABILIZ." localSheetId="10">#REF!</definedName>
    <definedName name="IMPERMEABILIZ." localSheetId="6">#REF!</definedName>
    <definedName name="IMPERMEABILIZ.">#REF!</definedName>
    <definedName name="IMPF" localSheetId="3">#REF!</definedName>
    <definedName name="IMPF" localSheetId="10">#REF!</definedName>
    <definedName name="IMPF" localSheetId="6">#REF!</definedName>
    <definedName name="IMPF">#REF!</definedName>
    <definedName name="IMPI" localSheetId="3">#REF!</definedName>
    <definedName name="IMPI" localSheetId="10">#REF!</definedName>
    <definedName name="IMPI" localSheetId="6">#REF!</definedName>
    <definedName name="IMPI">#REF!</definedName>
    <definedName name="IMPOSTO" localSheetId="3">#REF!</definedName>
    <definedName name="IMPOSTO" localSheetId="10">#REF!</definedName>
    <definedName name="IMPOSTO" localSheetId="6">#REF!</definedName>
    <definedName name="IMPOSTO">#REF!</definedName>
    <definedName name="INCC" localSheetId="3">#REF!</definedName>
    <definedName name="INCC" localSheetId="10">#REF!</definedName>
    <definedName name="INCC" localSheetId="6">#REF!</definedName>
    <definedName name="INCC">#REF!</definedName>
    <definedName name="Incorido_Aplicado_X_Físico" localSheetId="3">#REF!</definedName>
    <definedName name="Incorido_Aplicado_X_Físico" localSheetId="10">#REF!</definedName>
    <definedName name="Incorido_Aplicado_X_Físico" localSheetId="6">#REF!</definedName>
    <definedName name="Incorido_Aplicado_X_Físico">#REF!</definedName>
    <definedName name="INCORPORAÇÃO" localSheetId="3">#REF!</definedName>
    <definedName name="INCORPORAÇÃO" localSheetId="10">#REF!</definedName>
    <definedName name="INCORPORAÇÃO" localSheetId="6">#REF!</definedName>
    <definedName name="INCORPORAÇÃO">#REF!</definedName>
    <definedName name="Index" localSheetId="16" hidden="1">#REF!</definedName>
    <definedName name="Index" localSheetId="3" hidden="1">#REF!</definedName>
    <definedName name="Index" localSheetId="21" hidden="1">#REF!</definedName>
    <definedName name="Index" localSheetId="10" hidden="1">#REF!</definedName>
    <definedName name="Index" localSheetId="6" hidden="1">#REF!</definedName>
    <definedName name="Index" localSheetId="0" hidden="1">#REF!</definedName>
    <definedName name="Index" hidden="1">#REF!</definedName>
    <definedName name="Indice" localSheetId="3">#REF!</definedName>
    <definedName name="Indice" localSheetId="10">#REF!</definedName>
    <definedName name="Indice" localSheetId="6">#REF!</definedName>
    <definedName name="Indice">#REF!</definedName>
    <definedName name="indice_correcao_proj" localSheetId="3">#REF!</definedName>
    <definedName name="indice_correcao_proj" localSheetId="10">#REF!</definedName>
    <definedName name="indice_correcao_proj" localSheetId="6">#REF!</definedName>
    <definedName name="indice_correcao_proj">#REF!</definedName>
    <definedName name="infra" localSheetId="3">#REF!</definedName>
    <definedName name="infra" localSheetId="10">#REF!</definedName>
    <definedName name="infra" localSheetId="6">#REF!</definedName>
    <definedName name="infra">#REF!</definedName>
    <definedName name="Infra_OBra_Sienge" localSheetId="3">#REF!</definedName>
    <definedName name="Infra_OBra_Sienge" localSheetId="10">#REF!</definedName>
    <definedName name="Infra_OBra_Sienge" localSheetId="6">#REF!</definedName>
    <definedName name="Infra_OBra_Sienge">#REF!</definedName>
    <definedName name="Infra_Projetos_Sienge" localSheetId="3">#REF!</definedName>
    <definedName name="Infra_Projetos_Sienge" localSheetId="10">#REF!</definedName>
    <definedName name="Infra_Projetos_Sienge" localSheetId="6">#REF!</definedName>
    <definedName name="Infra_Projetos_Sienge">#REF!</definedName>
    <definedName name="INFRA2" localSheetId="3">#REF!</definedName>
    <definedName name="INFRA2" localSheetId="10">#REF!</definedName>
    <definedName name="INFRA2" localSheetId="6">#REF!</definedName>
    <definedName name="INFRA2">#REF!</definedName>
    <definedName name="Insatalações" localSheetId="16" hidden="1">{#N/A,#N/A,FALSE,"GERAL";#N/A,#N/A,FALSE,"012-96";#N/A,#N/A,FALSE,"018-96";#N/A,#N/A,FALSE,"027-96";#N/A,#N/A,FALSE,"059-96";#N/A,#N/A,FALSE,"076-96";#N/A,#N/A,FALSE,"019-97";#N/A,#N/A,FALSE,"021-97";#N/A,#N/A,FALSE,"022-97";#N/A,#N/A,FALSE,"028-97"}</definedName>
    <definedName name="Insatalações" localSheetId="3" hidden="1">{#N/A,#N/A,FALSE,"GERAL";#N/A,#N/A,FALSE,"012-96";#N/A,#N/A,FALSE,"018-96";#N/A,#N/A,FALSE,"027-96";#N/A,#N/A,FALSE,"059-96";#N/A,#N/A,FALSE,"076-96";#N/A,#N/A,FALSE,"019-97";#N/A,#N/A,FALSE,"021-97";#N/A,#N/A,FALSE,"022-97";#N/A,#N/A,FALSE,"028-97"}</definedName>
    <definedName name="Insatalações" localSheetId="21" hidden="1">{#N/A,#N/A,FALSE,"GERAL";#N/A,#N/A,FALSE,"012-96";#N/A,#N/A,FALSE,"018-96";#N/A,#N/A,FALSE,"027-96";#N/A,#N/A,FALSE,"059-96";#N/A,#N/A,FALSE,"076-96";#N/A,#N/A,FALSE,"019-97";#N/A,#N/A,FALSE,"021-97";#N/A,#N/A,FALSE,"022-97";#N/A,#N/A,FALSE,"028-97"}</definedName>
    <definedName name="Insatalações" localSheetId="20" hidden="1">{#N/A,#N/A,FALSE,"GERAL";#N/A,#N/A,FALSE,"012-96";#N/A,#N/A,FALSE,"018-96";#N/A,#N/A,FALSE,"027-96";#N/A,#N/A,FALSE,"059-96";#N/A,#N/A,FALSE,"076-96";#N/A,#N/A,FALSE,"019-97";#N/A,#N/A,FALSE,"021-97";#N/A,#N/A,FALSE,"022-97";#N/A,#N/A,FALSE,"028-97"}</definedName>
    <definedName name="Insatalações" localSheetId="5" hidden="1">{#N/A,#N/A,FALSE,"GERAL";#N/A,#N/A,FALSE,"012-96";#N/A,#N/A,FALSE,"018-96";#N/A,#N/A,FALSE,"027-96";#N/A,#N/A,FALSE,"059-96";#N/A,#N/A,FALSE,"076-96";#N/A,#N/A,FALSE,"019-97";#N/A,#N/A,FALSE,"021-97";#N/A,#N/A,FALSE,"022-97";#N/A,#N/A,FALSE,"028-97"}</definedName>
    <definedName name="Insatalações" localSheetId="13" hidden="1">{#N/A,#N/A,FALSE,"GERAL";#N/A,#N/A,FALSE,"012-96";#N/A,#N/A,FALSE,"018-96";#N/A,#N/A,FALSE,"027-96";#N/A,#N/A,FALSE,"059-96";#N/A,#N/A,FALSE,"076-96";#N/A,#N/A,FALSE,"019-97";#N/A,#N/A,FALSE,"021-97";#N/A,#N/A,FALSE,"022-97";#N/A,#N/A,FALSE,"028-97"}</definedName>
    <definedName name="Insatalações" localSheetId="10" hidden="1">{#N/A,#N/A,FALSE,"GERAL";#N/A,#N/A,FALSE,"012-96";#N/A,#N/A,FALSE,"018-96";#N/A,#N/A,FALSE,"027-96";#N/A,#N/A,FALSE,"059-96";#N/A,#N/A,FALSE,"076-96";#N/A,#N/A,FALSE,"019-97";#N/A,#N/A,FALSE,"021-97";#N/A,#N/A,FALSE,"022-97";#N/A,#N/A,FALSE,"028-97"}</definedName>
    <definedName name="Insatalações" localSheetId="7" hidden="1">{#N/A,#N/A,FALSE,"GERAL";#N/A,#N/A,FALSE,"012-96";#N/A,#N/A,FALSE,"018-96";#N/A,#N/A,FALSE,"027-96";#N/A,#N/A,FALSE,"059-96";#N/A,#N/A,FALSE,"076-96";#N/A,#N/A,FALSE,"019-97";#N/A,#N/A,FALSE,"021-97";#N/A,#N/A,FALSE,"022-97";#N/A,#N/A,FALSE,"028-97"}</definedName>
    <definedName name="Insatalações" localSheetId="28" hidden="1">{#N/A,#N/A,FALSE,"GERAL";#N/A,#N/A,FALSE,"012-96";#N/A,#N/A,FALSE,"018-96";#N/A,#N/A,FALSE,"027-96";#N/A,#N/A,FALSE,"059-96";#N/A,#N/A,FALSE,"076-96";#N/A,#N/A,FALSE,"019-97";#N/A,#N/A,FALSE,"021-97";#N/A,#N/A,FALSE,"022-97";#N/A,#N/A,FALSE,"028-97"}</definedName>
    <definedName name="Insatalações" localSheetId="6" hidden="1">{#N/A,#N/A,FALSE,"GERAL";#N/A,#N/A,FALSE,"012-96";#N/A,#N/A,FALSE,"018-96";#N/A,#N/A,FALSE,"027-96";#N/A,#N/A,FALSE,"059-96";#N/A,#N/A,FALSE,"076-96";#N/A,#N/A,FALSE,"019-97";#N/A,#N/A,FALSE,"021-97";#N/A,#N/A,FALSE,"022-97";#N/A,#N/A,FALSE,"028-97"}</definedName>
    <definedName name="Insatalações" localSheetId="0" hidden="1">{#N/A,#N/A,FALSE,"GERAL";#N/A,#N/A,FALSE,"012-96";#N/A,#N/A,FALSE,"018-96";#N/A,#N/A,FALSE,"027-96";#N/A,#N/A,FALSE,"059-96";#N/A,#N/A,FALSE,"076-96";#N/A,#N/A,FALSE,"019-97";#N/A,#N/A,FALSE,"021-97";#N/A,#N/A,FALSE,"022-97";#N/A,#N/A,FALSE,"028-97"}</definedName>
    <definedName name="Insatalações" localSheetId="14" hidden="1">{#N/A,#N/A,FALSE,"GERAL";#N/A,#N/A,FALSE,"012-96";#N/A,#N/A,FALSE,"018-96";#N/A,#N/A,FALSE,"027-96";#N/A,#N/A,FALSE,"059-96";#N/A,#N/A,FALSE,"076-96";#N/A,#N/A,FALSE,"019-97";#N/A,#N/A,FALSE,"021-97";#N/A,#N/A,FALSE,"022-97";#N/A,#N/A,FALSE,"028-97"}</definedName>
    <definedName name="Insatalações" localSheetId="22" hidden="1">{#N/A,#N/A,FALSE,"GERAL";#N/A,#N/A,FALSE,"012-96";#N/A,#N/A,FALSE,"018-96";#N/A,#N/A,FALSE,"027-96";#N/A,#N/A,FALSE,"059-96";#N/A,#N/A,FALSE,"076-96";#N/A,#N/A,FALSE,"019-97";#N/A,#N/A,FALSE,"021-97";#N/A,#N/A,FALSE,"022-97";#N/A,#N/A,FALSE,"028-97"}</definedName>
    <definedName name="Insatalações" hidden="1">{#N/A,#N/A,FALSE,"GERAL";#N/A,#N/A,FALSE,"012-96";#N/A,#N/A,FALSE,"018-96";#N/A,#N/A,FALSE,"027-96";#N/A,#N/A,FALSE,"059-96";#N/A,#N/A,FALSE,"076-96";#N/A,#N/A,FALSE,"019-97";#N/A,#N/A,FALSE,"021-97";#N/A,#N/A,FALSE,"022-97";#N/A,#N/A,FALSE,"028-97"}</definedName>
    <definedName name="INSS_Bloqueado_Fin_Medição" localSheetId="3">#REF!</definedName>
    <definedName name="INSS_Bloqueado_Fin_Medição" localSheetId="10">#REF!</definedName>
    <definedName name="INSS_Bloqueado_Fin_Medição" localSheetId="6">#REF!</definedName>
    <definedName name="INSS_Bloqueado_Fin_Medição">#REF!</definedName>
    <definedName name="Inss_Bloqueado_Previsão_Fin_Medições" localSheetId="3">#REF!</definedName>
    <definedName name="Inss_Bloqueado_Previsão_Fin_Medições" localSheetId="10">#REF!</definedName>
    <definedName name="Inss_Bloqueado_Previsão_Fin_Medições" localSheetId="6">#REF!</definedName>
    <definedName name="Inss_Bloqueado_Previsão_Fin_Medições">#REF!</definedName>
    <definedName name="instalaçoes2" localSheetId="16" hidden="1">{#N/A,#N/A,FALSE,"GERAL";#N/A,#N/A,FALSE,"012-96";#N/A,#N/A,FALSE,"018-96";#N/A,#N/A,FALSE,"027-96";#N/A,#N/A,FALSE,"059-96";#N/A,#N/A,FALSE,"076-96";#N/A,#N/A,FALSE,"019-97";#N/A,#N/A,FALSE,"021-97";#N/A,#N/A,FALSE,"022-97";#N/A,#N/A,FALSE,"028-97"}</definedName>
    <definedName name="instalaçoes2" localSheetId="3" hidden="1">{#N/A,#N/A,FALSE,"GERAL";#N/A,#N/A,FALSE,"012-96";#N/A,#N/A,FALSE,"018-96";#N/A,#N/A,FALSE,"027-96";#N/A,#N/A,FALSE,"059-96";#N/A,#N/A,FALSE,"076-96";#N/A,#N/A,FALSE,"019-97";#N/A,#N/A,FALSE,"021-97";#N/A,#N/A,FALSE,"022-97";#N/A,#N/A,FALSE,"028-97"}</definedName>
    <definedName name="instalaçoes2" localSheetId="21" hidden="1">{#N/A,#N/A,FALSE,"GERAL";#N/A,#N/A,FALSE,"012-96";#N/A,#N/A,FALSE,"018-96";#N/A,#N/A,FALSE,"027-96";#N/A,#N/A,FALSE,"059-96";#N/A,#N/A,FALSE,"076-96";#N/A,#N/A,FALSE,"019-97";#N/A,#N/A,FALSE,"021-97";#N/A,#N/A,FALSE,"022-97";#N/A,#N/A,FALSE,"028-97"}</definedName>
    <definedName name="instalaçoes2" localSheetId="20" hidden="1">{#N/A,#N/A,FALSE,"GERAL";#N/A,#N/A,FALSE,"012-96";#N/A,#N/A,FALSE,"018-96";#N/A,#N/A,FALSE,"027-96";#N/A,#N/A,FALSE,"059-96";#N/A,#N/A,FALSE,"076-96";#N/A,#N/A,FALSE,"019-97";#N/A,#N/A,FALSE,"021-97";#N/A,#N/A,FALSE,"022-97";#N/A,#N/A,FALSE,"028-97"}</definedName>
    <definedName name="instalaçoes2" localSheetId="5" hidden="1">{#N/A,#N/A,FALSE,"GERAL";#N/A,#N/A,FALSE,"012-96";#N/A,#N/A,FALSE,"018-96";#N/A,#N/A,FALSE,"027-96";#N/A,#N/A,FALSE,"059-96";#N/A,#N/A,FALSE,"076-96";#N/A,#N/A,FALSE,"019-97";#N/A,#N/A,FALSE,"021-97";#N/A,#N/A,FALSE,"022-97";#N/A,#N/A,FALSE,"028-97"}</definedName>
    <definedName name="instalaçoes2" localSheetId="13" hidden="1">{#N/A,#N/A,FALSE,"GERAL";#N/A,#N/A,FALSE,"012-96";#N/A,#N/A,FALSE,"018-96";#N/A,#N/A,FALSE,"027-96";#N/A,#N/A,FALSE,"059-96";#N/A,#N/A,FALSE,"076-96";#N/A,#N/A,FALSE,"019-97";#N/A,#N/A,FALSE,"021-97";#N/A,#N/A,FALSE,"022-97";#N/A,#N/A,FALSE,"028-97"}</definedName>
    <definedName name="instalaçoes2" localSheetId="10" hidden="1">{#N/A,#N/A,FALSE,"GERAL";#N/A,#N/A,FALSE,"012-96";#N/A,#N/A,FALSE,"018-96";#N/A,#N/A,FALSE,"027-96";#N/A,#N/A,FALSE,"059-96";#N/A,#N/A,FALSE,"076-96";#N/A,#N/A,FALSE,"019-97";#N/A,#N/A,FALSE,"021-97";#N/A,#N/A,FALSE,"022-97";#N/A,#N/A,FALSE,"028-97"}</definedName>
    <definedName name="instalaçoes2" localSheetId="7" hidden="1">{#N/A,#N/A,FALSE,"GERAL";#N/A,#N/A,FALSE,"012-96";#N/A,#N/A,FALSE,"018-96";#N/A,#N/A,FALSE,"027-96";#N/A,#N/A,FALSE,"059-96";#N/A,#N/A,FALSE,"076-96";#N/A,#N/A,FALSE,"019-97";#N/A,#N/A,FALSE,"021-97";#N/A,#N/A,FALSE,"022-97";#N/A,#N/A,FALSE,"028-97"}</definedName>
    <definedName name="instalaçoes2" localSheetId="28" hidden="1">{#N/A,#N/A,FALSE,"GERAL";#N/A,#N/A,FALSE,"012-96";#N/A,#N/A,FALSE,"018-96";#N/A,#N/A,FALSE,"027-96";#N/A,#N/A,FALSE,"059-96";#N/A,#N/A,FALSE,"076-96";#N/A,#N/A,FALSE,"019-97";#N/A,#N/A,FALSE,"021-97";#N/A,#N/A,FALSE,"022-97";#N/A,#N/A,FALSE,"028-97"}</definedName>
    <definedName name="instalaçoes2" localSheetId="6" hidden="1">{#N/A,#N/A,FALSE,"GERAL";#N/A,#N/A,FALSE,"012-96";#N/A,#N/A,FALSE,"018-96";#N/A,#N/A,FALSE,"027-96";#N/A,#N/A,FALSE,"059-96";#N/A,#N/A,FALSE,"076-96";#N/A,#N/A,FALSE,"019-97";#N/A,#N/A,FALSE,"021-97";#N/A,#N/A,FALSE,"022-97";#N/A,#N/A,FALSE,"028-97"}</definedName>
    <definedName name="instalaçoes2" localSheetId="0" hidden="1">{#N/A,#N/A,FALSE,"GERAL";#N/A,#N/A,FALSE,"012-96";#N/A,#N/A,FALSE,"018-96";#N/A,#N/A,FALSE,"027-96";#N/A,#N/A,FALSE,"059-96";#N/A,#N/A,FALSE,"076-96";#N/A,#N/A,FALSE,"019-97";#N/A,#N/A,FALSE,"021-97";#N/A,#N/A,FALSE,"022-97";#N/A,#N/A,FALSE,"028-97"}</definedName>
    <definedName name="instalaçoes2" localSheetId="14" hidden="1">{#N/A,#N/A,FALSE,"GERAL";#N/A,#N/A,FALSE,"012-96";#N/A,#N/A,FALSE,"018-96";#N/A,#N/A,FALSE,"027-96";#N/A,#N/A,FALSE,"059-96";#N/A,#N/A,FALSE,"076-96";#N/A,#N/A,FALSE,"019-97";#N/A,#N/A,FALSE,"021-97";#N/A,#N/A,FALSE,"022-97";#N/A,#N/A,FALSE,"028-97"}</definedName>
    <definedName name="instalaçoes2" localSheetId="22" hidden="1">{#N/A,#N/A,FALSE,"GERAL";#N/A,#N/A,FALSE,"012-96";#N/A,#N/A,FALSE,"018-96";#N/A,#N/A,FALSE,"027-96";#N/A,#N/A,FALSE,"059-96";#N/A,#N/A,FALSE,"076-96";#N/A,#N/A,FALSE,"019-97";#N/A,#N/A,FALSE,"021-97";#N/A,#N/A,FALSE,"022-97";#N/A,#N/A,FALSE,"028-97"}</definedName>
    <definedName name="instalaçoes2" hidden="1">{#N/A,#N/A,FALSE,"GERAL";#N/A,#N/A,FALSE,"012-96";#N/A,#N/A,FALSE,"018-96";#N/A,#N/A,FALSE,"027-96";#N/A,#N/A,FALSE,"059-96";#N/A,#N/A,FALSE,"076-96";#N/A,#N/A,FALSE,"019-97";#N/A,#N/A,FALSE,"021-97";#N/A,#N/A,FALSE,"022-97";#N/A,#N/A,FALSE,"028-97"}</definedName>
    <definedName name="INSU" localSheetId="3">OFFSET(#REF!,0,0,COUNTA(#REF!),1)</definedName>
    <definedName name="INSU" localSheetId="10">OFFSET(#REF!,0,0,COUNTA(#REF!),1)</definedName>
    <definedName name="INSU" localSheetId="6">OFFSET(#REF!,0,0,COUNTA(#REF!),1)</definedName>
    <definedName name="INSU">OFFSET(#REF!,0,0,COUNTA(#REF!),1)</definedName>
    <definedName name="INSUMOS" localSheetId="3">#REF!</definedName>
    <definedName name="INSUMOS" localSheetId="10">#REF!</definedName>
    <definedName name="INSUMOS" localSheetId="6">#REF!</definedName>
    <definedName name="INSUMOS">#REF!</definedName>
    <definedName name="INT.FILTRO.NBASE" localSheetId="3">#REF!</definedName>
    <definedName name="INT.FILTRO.NBASE" localSheetId="10">#REF!</definedName>
    <definedName name="INT.FILTRO.NBASE" localSheetId="6">#REF!</definedName>
    <definedName name="INT.FILTRO.NBASE">#REF!</definedName>
    <definedName name="INTEGRA" localSheetId="16" hidden="1">{"'Edit'!$A$1:$V$2277"}</definedName>
    <definedName name="INTEGRA" localSheetId="3" hidden="1">{"'Edit'!$A$1:$V$2277"}</definedName>
    <definedName name="INTEGRA" localSheetId="21" hidden="1">{"'Edit'!$A$1:$V$2277"}</definedName>
    <definedName name="INTEGRA" localSheetId="20" hidden="1">{"'Edit'!$A$1:$V$2277"}</definedName>
    <definedName name="INTEGRA" localSheetId="5" hidden="1">{"'Edit'!$A$1:$V$2277"}</definedName>
    <definedName name="INTEGRA" localSheetId="13" hidden="1">{"'Edit'!$A$1:$V$2277"}</definedName>
    <definedName name="INTEGRA" localSheetId="10" hidden="1">{"'Edit'!$A$1:$V$2277"}</definedName>
    <definedName name="INTEGRA" localSheetId="7" hidden="1">{"'Edit'!$A$1:$V$2277"}</definedName>
    <definedName name="INTEGRA" localSheetId="28" hidden="1">{"'Edit'!$A$1:$V$2277"}</definedName>
    <definedName name="INTEGRA" localSheetId="6" hidden="1">{"'Edit'!$A$1:$V$2277"}</definedName>
    <definedName name="INTEGRA" localSheetId="0" hidden="1">{"'Edit'!$A$1:$V$2277"}</definedName>
    <definedName name="INTEGRA" localSheetId="14" hidden="1">{"'Edit'!$A$1:$V$2277"}</definedName>
    <definedName name="INTEGRA" localSheetId="22" hidden="1">{"'Edit'!$A$1:$V$2277"}</definedName>
    <definedName name="INTEGRA" hidden="1">{"'Edit'!$A$1:$V$2277"}</definedName>
    <definedName name="IO">196.003</definedName>
    <definedName name="ioeriotyt" localSheetId="16" hidden="1">{#N/A,#N/A,FALSE,"Plan1";#N/A,#N/A,FALSE,"Plan2"}</definedName>
    <definedName name="ioeriotyt" localSheetId="3" hidden="1">{#N/A,#N/A,FALSE,"Plan1";#N/A,#N/A,FALSE,"Plan2"}</definedName>
    <definedName name="ioeriotyt" localSheetId="21" hidden="1">{#N/A,#N/A,FALSE,"Plan1";#N/A,#N/A,FALSE,"Plan2"}</definedName>
    <definedName name="ioeriotyt" localSheetId="20" hidden="1">{#N/A,#N/A,FALSE,"Plan1";#N/A,#N/A,FALSE,"Plan2"}</definedName>
    <definedName name="ioeriotyt" localSheetId="5" hidden="1">{#N/A,#N/A,FALSE,"Plan1";#N/A,#N/A,FALSE,"Plan2"}</definedName>
    <definedName name="ioeriotyt" localSheetId="13" hidden="1">{#N/A,#N/A,FALSE,"Plan1";#N/A,#N/A,FALSE,"Plan2"}</definedName>
    <definedName name="ioeriotyt" localSheetId="10" hidden="1">{#N/A,#N/A,FALSE,"Plan1";#N/A,#N/A,FALSE,"Plan2"}</definedName>
    <definedName name="ioeriotyt" localSheetId="7" hidden="1">{#N/A,#N/A,FALSE,"Plan1";#N/A,#N/A,FALSE,"Plan2"}</definedName>
    <definedName name="ioeriotyt" localSheetId="28" hidden="1">{#N/A,#N/A,FALSE,"Plan1";#N/A,#N/A,FALSE,"Plan2"}</definedName>
    <definedName name="ioeriotyt" localSheetId="6" hidden="1">{#N/A,#N/A,FALSE,"Plan1";#N/A,#N/A,FALSE,"Plan2"}</definedName>
    <definedName name="ioeriotyt" localSheetId="0" hidden="1">{#N/A,#N/A,FALSE,"Plan1";#N/A,#N/A,FALSE,"Plan2"}</definedName>
    <definedName name="ioeriotyt" localSheetId="14" hidden="1">{#N/A,#N/A,FALSE,"Plan1";#N/A,#N/A,FALSE,"Plan2"}</definedName>
    <definedName name="ioeriotyt" localSheetId="22" hidden="1">{#N/A,#N/A,FALSE,"Plan1";#N/A,#N/A,FALSE,"Plan2"}</definedName>
    <definedName name="ioeriotyt" hidden="1">{#N/A,#N/A,FALSE,"Plan1";#N/A,#N/A,FALSE,"Plan2"}</definedName>
    <definedName name="iohudtorh" localSheetId="16" hidden="1">{#N/A,#N/A,FALSE,"Plan1";#N/A,#N/A,FALSE,"Plan2"}</definedName>
    <definedName name="iohudtorh" localSheetId="3" hidden="1">{#N/A,#N/A,FALSE,"Plan1";#N/A,#N/A,FALSE,"Plan2"}</definedName>
    <definedName name="iohudtorh" localSheetId="21" hidden="1">{#N/A,#N/A,FALSE,"Plan1";#N/A,#N/A,FALSE,"Plan2"}</definedName>
    <definedName name="iohudtorh" localSheetId="20" hidden="1">{#N/A,#N/A,FALSE,"Plan1";#N/A,#N/A,FALSE,"Plan2"}</definedName>
    <definedName name="iohudtorh" localSheetId="5" hidden="1">{#N/A,#N/A,FALSE,"Plan1";#N/A,#N/A,FALSE,"Plan2"}</definedName>
    <definedName name="iohudtorh" localSheetId="13" hidden="1">{#N/A,#N/A,FALSE,"Plan1";#N/A,#N/A,FALSE,"Plan2"}</definedName>
    <definedName name="iohudtorh" localSheetId="10" hidden="1">{#N/A,#N/A,FALSE,"Plan1";#N/A,#N/A,FALSE,"Plan2"}</definedName>
    <definedName name="iohudtorh" localSheetId="7" hidden="1">{#N/A,#N/A,FALSE,"Plan1";#N/A,#N/A,FALSE,"Plan2"}</definedName>
    <definedName name="iohudtorh" localSheetId="28" hidden="1">{#N/A,#N/A,FALSE,"Plan1";#N/A,#N/A,FALSE,"Plan2"}</definedName>
    <definedName name="iohudtorh" localSheetId="6" hidden="1">{#N/A,#N/A,FALSE,"Plan1";#N/A,#N/A,FALSE,"Plan2"}</definedName>
    <definedName name="iohudtorh" localSheetId="0" hidden="1">{#N/A,#N/A,FALSE,"Plan1";#N/A,#N/A,FALSE,"Plan2"}</definedName>
    <definedName name="iohudtorh" localSheetId="14" hidden="1">{#N/A,#N/A,FALSE,"Plan1";#N/A,#N/A,FALSE,"Plan2"}</definedName>
    <definedName name="iohudtorh" localSheetId="22" hidden="1">{#N/A,#N/A,FALSE,"Plan1";#N/A,#N/A,FALSE,"Plan2"}</definedName>
    <definedName name="iohudtorh" hidden="1">{#N/A,#N/A,FALSE,"Plan1";#N/A,#N/A,FALSE,"Plan2"}</definedName>
    <definedName name="iojtkheayed" localSheetId="16" hidden="1">{#N/A,#N/A,FALSE,"Plan1";#N/A,#N/A,FALSE,"Plan2"}</definedName>
    <definedName name="iojtkheayed" localSheetId="3" hidden="1">{#N/A,#N/A,FALSE,"Plan1";#N/A,#N/A,FALSE,"Plan2"}</definedName>
    <definedName name="iojtkheayed" localSheetId="21" hidden="1">{#N/A,#N/A,FALSE,"Plan1";#N/A,#N/A,FALSE,"Plan2"}</definedName>
    <definedName name="iojtkheayed" localSheetId="20" hidden="1">{#N/A,#N/A,FALSE,"Plan1";#N/A,#N/A,FALSE,"Plan2"}</definedName>
    <definedName name="iojtkheayed" localSheetId="5" hidden="1">{#N/A,#N/A,FALSE,"Plan1";#N/A,#N/A,FALSE,"Plan2"}</definedName>
    <definedName name="iojtkheayed" localSheetId="13" hidden="1">{#N/A,#N/A,FALSE,"Plan1";#N/A,#N/A,FALSE,"Plan2"}</definedName>
    <definedName name="iojtkheayed" localSheetId="10" hidden="1">{#N/A,#N/A,FALSE,"Plan1";#N/A,#N/A,FALSE,"Plan2"}</definedName>
    <definedName name="iojtkheayed" localSheetId="7" hidden="1">{#N/A,#N/A,FALSE,"Plan1";#N/A,#N/A,FALSE,"Plan2"}</definedName>
    <definedName name="iojtkheayed" localSheetId="28" hidden="1">{#N/A,#N/A,FALSE,"Plan1";#N/A,#N/A,FALSE,"Plan2"}</definedName>
    <definedName name="iojtkheayed" localSheetId="6" hidden="1">{#N/A,#N/A,FALSE,"Plan1";#N/A,#N/A,FALSE,"Plan2"}</definedName>
    <definedName name="iojtkheayed" localSheetId="0" hidden="1">{#N/A,#N/A,FALSE,"Plan1";#N/A,#N/A,FALSE,"Plan2"}</definedName>
    <definedName name="iojtkheayed" localSheetId="14" hidden="1">{#N/A,#N/A,FALSE,"Plan1";#N/A,#N/A,FALSE,"Plan2"}</definedName>
    <definedName name="iojtkheayed" localSheetId="22" hidden="1">{#N/A,#N/A,FALSE,"Plan1";#N/A,#N/A,FALSE,"Plan2"}</definedName>
    <definedName name="iojtkheayed" hidden="1">{#N/A,#N/A,FALSE,"Plan1";#N/A,#N/A,FALSE,"Plan2"}</definedName>
    <definedName name="iouweroieuw4" localSheetId="16" hidden="1">{#N/A,#N/A,FALSE,"Plan1";#N/A,#N/A,FALSE,"Plan2"}</definedName>
    <definedName name="iouweroieuw4" localSheetId="3" hidden="1">{#N/A,#N/A,FALSE,"Plan1";#N/A,#N/A,FALSE,"Plan2"}</definedName>
    <definedName name="iouweroieuw4" localSheetId="21" hidden="1">{#N/A,#N/A,FALSE,"Plan1";#N/A,#N/A,FALSE,"Plan2"}</definedName>
    <definedName name="iouweroieuw4" localSheetId="20" hidden="1">{#N/A,#N/A,FALSE,"Plan1";#N/A,#N/A,FALSE,"Plan2"}</definedName>
    <definedName name="iouweroieuw4" localSheetId="5" hidden="1">{#N/A,#N/A,FALSE,"Plan1";#N/A,#N/A,FALSE,"Plan2"}</definedName>
    <definedName name="iouweroieuw4" localSheetId="13" hidden="1">{#N/A,#N/A,FALSE,"Plan1";#N/A,#N/A,FALSE,"Plan2"}</definedName>
    <definedName name="iouweroieuw4" localSheetId="10" hidden="1">{#N/A,#N/A,FALSE,"Plan1";#N/A,#N/A,FALSE,"Plan2"}</definedName>
    <definedName name="iouweroieuw4" localSheetId="7" hidden="1">{#N/A,#N/A,FALSE,"Plan1";#N/A,#N/A,FALSE,"Plan2"}</definedName>
    <definedName name="iouweroieuw4" localSheetId="28" hidden="1">{#N/A,#N/A,FALSE,"Plan1";#N/A,#N/A,FALSE,"Plan2"}</definedName>
    <definedName name="iouweroieuw4" localSheetId="6" hidden="1">{#N/A,#N/A,FALSE,"Plan1";#N/A,#N/A,FALSE,"Plan2"}</definedName>
    <definedName name="iouweroieuw4" localSheetId="0" hidden="1">{#N/A,#N/A,FALSE,"Plan1";#N/A,#N/A,FALSE,"Plan2"}</definedName>
    <definedName name="iouweroieuw4" localSheetId="14" hidden="1">{#N/A,#N/A,FALSE,"Plan1";#N/A,#N/A,FALSE,"Plan2"}</definedName>
    <definedName name="iouweroieuw4" localSheetId="22" hidden="1">{#N/A,#N/A,FALSE,"Plan1";#N/A,#N/A,FALSE,"Plan2"}</definedName>
    <definedName name="iouweroieuw4" hidden="1">{#N/A,#N/A,FALSE,"Plan1";#N/A,#N/A,FALSE,"Plan2"}</definedName>
    <definedName name="iphifpgh" localSheetId="16" hidden="1">{#N/A,#N/A,FALSE,"Plan1";#N/A,#N/A,FALSE,"Plan2"}</definedName>
    <definedName name="iphifpgh" localSheetId="3" hidden="1">{#N/A,#N/A,FALSE,"Plan1";#N/A,#N/A,FALSE,"Plan2"}</definedName>
    <definedName name="iphifpgh" localSheetId="21" hidden="1">{#N/A,#N/A,FALSE,"Plan1";#N/A,#N/A,FALSE,"Plan2"}</definedName>
    <definedName name="iphifpgh" localSheetId="20" hidden="1">{#N/A,#N/A,FALSE,"Plan1";#N/A,#N/A,FALSE,"Plan2"}</definedName>
    <definedName name="iphifpgh" localSheetId="5" hidden="1">{#N/A,#N/A,FALSE,"Plan1";#N/A,#N/A,FALSE,"Plan2"}</definedName>
    <definedName name="iphifpgh" localSheetId="13" hidden="1">{#N/A,#N/A,FALSE,"Plan1";#N/A,#N/A,FALSE,"Plan2"}</definedName>
    <definedName name="iphifpgh" localSheetId="10" hidden="1">{#N/A,#N/A,FALSE,"Plan1";#N/A,#N/A,FALSE,"Plan2"}</definedName>
    <definedName name="iphifpgh" localSheetId="7" hidden="1">{#N/A,#N/A,FALSE,"Plan1";#N/A,#N/A,FALSE,"Plan2"}</definedName>
    <definedName name="iphifpgh" localSheetId="28" hidden="1">{#N/A,#N/A,FALSE,"Plan1";#N/A,#N/A,FALSE,"Plan2"}</definedName>
    <definedName name="iphifpgh" localSheetId="6" hidden="1">{#N/A,#N/A,FALSE,"Plan1";#N/A,#N/A,FALSE,"Plan2"}</definedName>
    <definedName name="iphifpgh" localSheetId="0" hidden="1">{#N/A,#N/A,FALSE,"Plan1";#N/A,#N/A,FALSE,"Plan2"}</definedName>
    <definedName name="iphifpgh" localSheetId="14" hidden="1">{#N/A,#N/A,FALSE,"Plan1";#N/A,#N/A,FALSE,"Plan2"}</definedName>
    <definedName name="iphifpgh" localSheetId="22" hidden="1">{#N/A,#N/A,FALSE,"Plan1";#N/A,#N/A,FALSE,"Plan2"}</definedName>
    <definedName name="iphifpgh" hidden="1">{#N/A,#N/A,FALSE,"Plan1";#N/A,#N/A,FALSE,"Plan2"}</definedName>
    <definedName name="IPMF" localSheetId="3">#REF!</definedName>
    <definedName name="IPMF" localSheetId="10">#REF!</definedName>
    <definedName name="IPMF" localSheetId="6">#REF!</definedName>
    <definedName name="IPMF">#REF!</definedName>
    <definedName name="ipodsifgpds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hidden="1">{TRUE,TRUE,-1.25,-15.5,604.5,366.75,FALSE,FALSE,TRUE,TRUE,0,1,#N/A,1,#N/A,9.0125,24.4117647058824,1,FALSE,FALSE,3,TRUE,1,FALSE,100,"Swvu.PLANILHA2.","ACwvu.PLANILHA2.",#N/A,FALSE,FALSE,0.787401575,0.34,0.46,0.5,1,"","",FALSE,FALSE,FALSE,FALSE,1,#N/A,1,1,FALSE,FALSE,#N/A,#N/A,FALSE,FALSE,FALSE,9,65532,65532,FALSE,FALSE,TRUE,TRUE,TRUE}</definedName>
    <definedName name="ipotjrjketjr" localSheetId="16" hidden="1">{#N/A,#N/A,FALSE,"Plan1";#N/A,#N/A,FALSE,"Plan2"}</definedName>
    <definedName name="ipotjrjketjr" localSheetId="3" hidden="1">{#N/A,#N/A,FALSE,"Plan1";#N/A,#N/A,FALSE,"Plan2"}</definedName>
    <definedName name="ipotjrjketjr" localSheetId="21" hidden="1">{#N/A,#N/A,FALSE,"Plan1";#N/A,#N/A,FALSE,"Plan2"}</definedName>
    <definedName name="ipotjrjketjr" localSheetId="20" hidden="1">{#N/A,#N/A,FALSE,"Plan1";#N/A,#N/A,FALSE,"Plan2"}</definedName>
    <definedName name="ipotjrjketjr" localSheetId="5" hidden="1">{#N/A,#N/A,FALSE,"Plan1";#N/A,#N/A,FALSE,"Plan2"}</definedName>
    <definedName name="ipotjrjketjr" localSheetId="13" hidden="1">{#N/A,#N/A,FALSE,"Plan1";#N/A,#N/A,FALSE,"Plan2"}</definedName>
    <definedName name="ipotjrjketjr" localSheetId="10" hidden="1">{#N/A,#N/A,FALSE,"Plan1";#N/A,#N/A,FALSE,"Plan2"}</definedName>
    <definedName name="ipotjrjketjr" localSheetId="7" hidden="1">{#N/A,#N/A,FALSE,"Plan1";#N/A,#N/A,FALSE,"Plan2"}</definedName>
    <definedName name="ipotjrjketjr" localSheetId="28" hidden="1">{#N/A,#N/A,FALSE,"Plan1";#N/A,#N/A,FALSE,"Plan2"}</definedName>
    <definedName name="ipotjrjketjr" localSheetId="6" hidden="1">{#N/A,#N/A,FALSE,"Plan1";#N/A,#N/A,FALSE,"Plan2"}</definedName>
    <definedName name="ipotjrjketjr" localSheetId="0" hidden="1">{#N/A,#N/A,FALSE,"Plan1";#N/A,#N/A,FALSE,"Plan2"}</definedName>
    <definedName name="ipotjrjketjr" localSheetId="14" hidden="1">{#N/A,#N/A,FALSE,"Plan1";#N/A,#N/A,FALSE,"Plan2"}</definedName>
    <definedName name="ipotjrjketjr" localSheetId="22" hidden="1">{#N/A,#N/A,FALSE,"Plan1";#N/A,#N/A,FALSE,"Plan2"}</definedName>
    <definedName name="ipotjrjketjr" hidden="1">{#N/A,#N/A,FALSE,"Plan1";#N/A,#N/A,FALSE,"Plan2"}</definedName>
    <definedName name="IQ_ADDIN" hidden="1">"AUTO"</definedName>
    <definedName name="IQ_CH" hidden="1">110000</definedName>
    <definedName name="IQ_CQ" hidden="1">5000</definedName>
    <definedName name="IQ_CY" hidden="1">10000</definedName>
    <definedName name="IQ_DAILY" hidden="1">500000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40730.4399768518</definedName>
    <definedName name="IQ_NTM" hidden="1">6000</definedName>
    <definedName name="IQ_TODAY" hidden="1">0</definedName>
    <definedName name="IQ_WEEK" hidden="1">50000</definedName>
    <definedName name="IQ_YTD" hidden="1">3000</definedName>
    <definedName name="IQ_YTDMONTH" hidden="1">130000</definedName>
    <definedName name="IR_diferido" localSheetId="3">#REF!</definedName>
    <definedName name="IR_diferido" localSheetId="10">#REF!</definedName>
    <definedName name="IR_diferido" localSheetId="6">#REF!</definedName>
    <definedName name="IR_diferido">#REF!</definedName>
    <definedName name="ISOPOR" localSheetId="3">#REF!</definedName>
    <definedName name="ISOPOR" localSheetId="10">#REF!</definedName>
    <definedName name="ISOPOR" localSheetId="6">#REF!</definedName>
    <definedName name="ISOPOR" localSheetId="30">#REF!</definedName>
    <definedName name="ISOPOR" localSheetId="29">#REF!</definedName>
    <definedName name="ISOPOR">#REF!</definedName>
    <definedName name="ISS" localSheetId="3">#REF!</definedName>
    <definedName name="ISS" localSheetId="10">#REF!</definedName>
    <definedName name="ISS" localSheetId="6">#REF!</definedName>
    <definedName name="ISS">#REF!</definedName>
    <definedName name="ItalieNS" localSheetId="3">#REF!</definedName>
    <definedName name="ItalieNS" localSheetId="10">#REF!</definedName>
    <definedName name="ItalieNS" localSheetId="6">#REF!</definedName>
    <definedName name="ItalieNS">#REF!</definedName>
    <definedName name="ItalieNT" localSheetId="3">#REF!</definedName>
    <definedName name="ItalieNT" localSheetId="10">#REF!</definedName>
    <definedName name="ItalieNT" localSheetId="6">#REF!</definedName>
    <definedName name="ItalieNT">#REF!</definedName>
    <definedName name="itc_cdi" localSheetId="3">#REF!</definedName>
    <definedName name="itc_cdi" localSheetId="10">#REF!</definedName>
    <definedName name="itc_cdi" localSheetId="6">#REF!</definedName>
    <definedName name="itc_cdi">#REF!</definedName>
    <definedName name="itc_hist" localSheetId="3">#REF!</definedName>
    <definedName name="itc_hist" localSheetId="10">#REF!</definedName>
    <definedName name="itc_hist" localSheetId="6">#REF!</definedName>
    <definedName name="itc_hist">#REF!</definedName>
    <definedName name="itc_uss" localSheetId="3">#REF!</definedName>
    <definedName name="itc_uss" localSheetId="10">#REF!</definedName>
    <definedName name="itc_uss" localSheetId="6">#REF!</definedName>
    <definedName name="itc_uss">#REF!</definedName>
    <definedName name="item_1" localSheetId="16">#REF!</definedName>
    <definedName name="item_1" localSheetId="3">#REF!</definedName>
    <definedName name="item_1" localSheetId="1">#REF!</definedName>
    <definedName name="item_1" localSheetId="10">#REF!</definedName>
    <definedName name="item_1" localSheetId="24">#REF!</definedName>
    <definedName name="item_1" localSheetId="6">#REF!</definedName>
    <definedName name="item_1" localSheetId="0">#REF!</definedName>
    <definedName name="item_1">#REF!</definedName>
    <definedName name="ITEMCONT" localSheetId="3">#REF!</definedName>
    <definedName name="ITEMCONT" localSheetId="10">#REF!</definedName>
    <definedName name="ITEMCONT" localSheetId="6">#REF!</definedName>
    <definedName name="ITEMCONT">#REF!</definedName>
    <definedName name="ITEMDER" localSheetId="3">#REF!</definedName>
    <definedName name="ITEMDER" localSheetId="10">#REF!</definedName>
    <definedName name="ITEMDER" localSheetId="6">#REF!</definedName>
    <definedName name="ITEMDER">#REF!</definedName>
    <definedName name="ITEMIZAÇÃO" localSheetId="3">#REF!</definedName>
    <definedName name="ITEMIZAÇÃO" localSheetId="10">#REF!</definedName>
    <definedName name="ITEMIZAÇÃO" localSheetId="6">#REF!</definedName>
    <definedName name="ITEMIZAÇÃO">#REF!</definedName>
    <definedName name="ITEMIZAÇÃO_2" localSheetId="3">#REF!</definedName>
    <definedName name="ITEMIZAÇÃO_2" localSheetId="10">#REF!</definedName>
    <definedName name="ITEMIZAÇÃO_2" localSheetId="6">#REF!</definedName>
    <definedName name="ITEMIZAÇÃO_2">#REF!</definedName>
    <definedName name="ITEMIZAÇÃO_3" localSheetId="3">#REF!</definedName>
    <definedName name="ITEMIZAÇÃO_3" localSheetId="10">#REF!</definedName>
    <definedName name="ITEMIZAÇÃO_3" localSheetId="6">#REF!</definedName>
    <definedName name="ITEMIZAÇÃO_3">#REF!</definedName>
    <definedName name="ITEMIZAÇÃO_4" localSheetId="3">#REF!</definedName>
    <definedName name="ITEMIZAÇÃO_4" localSheetId="10">#REF!</definedName>
    <definedName name="ITEMIZAÇÃO_4" localSheetId="6">#REF!</definedName>
    <definedName name="ITEMIZAÇÃO_4">#REF!</definedName>
    <definedName name="ITEMIZAÇÃO_5" localSheetId="3">#REF!</definedName>
    <definedName name="ITEMIZAÇÃO_5" localSheetId="10">#REF!</definedName>
    <definedName name="ITEMIZAÇÃO_5" localSheetId="6">#REF!</definedName>
    <definedName name="ITEMIZAÇÃO_5">#REF!</definedName>
    <definedName name="ITEMIZAÇÃO_7" localSheetId="3">#REF!</definedName>
    <definedName name="ITEMIZAÇÃO_7" localSheetId="10">#REF!</definedName>
    <definedName name="ITEMIZAÇÃO_7" localSheetId="6">#REF!</definedName>
    <definedName name="ITEMIZAÇÃO_7">#REF!</definedName>
    <definedName name="ITEMIZAÇÃO_8" localSheetId="3">#REF!</definedName>
    <definedName name="ITEMIZAÇÃO_8" localSheetId="10">#REF!</definedName>
    <definedName name="ITEMIZAÇÃO_8" localSheetId="6">#REF!</definedName>
    <definedName name="ITEMIZAÇÃO_8">#REF!</definedName>
    <definedName name="ITEMR20" localSheetId="3">#REF!</definedName>
    <definedName name="ITEMR20" localSheetId="10">#REF!</definedName>
    <definedName name="ITEMR20" localSheetId="6">#REF!</definedName>
    <definedName name="ITEMR20">#REF!</definedName>
    <definedName name="ITEM별상세업무분장"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 localSheetId="3">#REF!</definedName>
    <definedName name="ITENS" localSheetId="10">#REF!</definedName>
    <definedName name="ITENS" localSheetId="6">#REF!</definedName>
    <definedName name="ITENS">#REF!</definedName>
    <definedName name="ITENS0" localSheetId="3">#REF!</definedName>
    <definedName name="ITENS0" localSheetId="10">#REF!</definedName>
    <definedName name="ITENS0" localSheetId="6">#REF!</definedName>
    <definedName name="ITENS0">#REF!</definedName>
    <definedName name="ITENS1" localSheetId="3">#REF!</definedName>
    <definedName name="ITENS1" localSheetId="10">#REF!</definedName>
    <definedName name="ITENS1" localSheetId="6">#REF!</definedName>
    <definedName name="ITENS1">#REF!</definedName>
    <definedName name="ITENSP" localSheetId="3">#REF!</definedName>
    <definedName name="ITENSP" localSheetId="10">#REF!</definedName>
    <definedName name="ITENSP" localSheetId="6">#REF!</definedName>
    <definedName name="ITENSP">#REF!</definedName>
    <definedName name="ITENSPMED" localSheetId="3">#REF!</definedName>
    <definedName name="ITENSPMED" localSheetId="10">#REF!</definedName>
    <definedName name="ITENSPMED" localSheetId="6">#REF!</definedName>
    <definedName name="ITENSPMED">#REF!</definedName>
    <definedName name="IUGFGDFUY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hidden="1">{TRUE,TRUE,-1.25,-15.5,604.5,366.75,FALSE,FALSE,TRUE,TRUE,0,1,#N/A,1,#N/A,9.0125,24.4117647058824,1,FALSE,FALSE,3,TRUE,1,FALSE,100,"Swvu.PLANILHA2.","ACwvu.PLANILHA2.",#N/A,FALSE,FALSE,0.787401575,0.34,0.46,0.5,1,"","",FALSE,FALSE,FALSE,FALSE,1,#N/A,1,1,FALSE,FALSE,#N/A,#N/A,FALSE,FALSE,FALSE,9,65532,65532,FALSE,FALSE,TRUE,TRUE,TRUE}</definedName>
    <definedName name="IV" localSheetId="3">#REF!</definedName>
    <definedName name="IV" localSheetId="5">#REF!</definedName>
    <definedName name="IV" localSheetId="13">#REF!</definedName>
    <definedName name="IV" localSheetId="10">#REF!</definedName>
    <definedName name="IV" localSheetId="6">#REF!</definedName>
    <definedName name="IV" localSheetId="30">#REF!</definedName>
    <definedName name="IV">#REF!</definedName>
    <definedName name="iyguygiyt" localSheetId="16" hidden="1">{#N/A,#N/A,FALSE,"Plan1";#N/A,#N/A,FALSE,"Plan2"}</definedName>
    <definedName name="iyguygiyt" localSheetId="3" hidden="1">{#N/A,#N/A,FALSE,"Plan1";#N/A,#N/A,FALSE,"Plan2"}</definedName>
    <definedName name="iyguygiyt" localSheetId="21" hidden="1">{#N/A,#N/A,FALSE,"Plan1";#N/A,#N/A,FALSE,"Plan2"}</definedName>
    <definedName name="iyguygiyt" localSheetId="20" hidden="1">{#N/A,#N/A,FALSE,"Plan1";#N/A,#N/A,FALSE,"Plan2"}</definedName>
    <definedName name="iyguygiyt" localSheetId="5" hidden="1">{#N/A,#N/A,FALSE,"Plan1";#N/A,#N/A,FALSE,"Plan2"}</definedName>
    <definedName name="iyguygiyt" localSheetId="13" hidden="1">{#N/A,#N/A,FALSE,"Plan1";#N/A,#N/A,FALSE,"Plan2"}</definedName>
    <definedName name="iyguygiyt" localSheetId="10" hidden="1">{#N/A,#N/A,FALSE,"Plan1";#N/A,#N/A,FALSE,"Plan2"}</definedName>
    <definedName name="iyguygiyt" localSheetId="7" hidden="1">{#N/A,#N/A,FALSE,"Plan1";#N/A,#N/A,FALSE,"Plan2"}</definedName>
    <definedName name="iyguygiyt" localSheetId="28" hidden="1">{#N/A,#N/A,FALSE,"Plan1";#N/A,#N/A,FALSE,"Plan2"}</definedName>
    <definedName name="iyguygiyt" localSheetId="6" hidden="1">{#N/A,#N/A,FALSE,"Plan1";#N/A,#N/A,FALSE,"Plan2"}</definedName>
    <definedName name="iyguygiyt" localSheetId="0" hidden="1">{#N/A,#N/A,FALSE,"Plan1";#N/A,#N/A,FALSE,"Plan2"}</definedName>
    <definedName name="iyguygiyt" localSheetId="14" hidden="1">{#N/A,#N/A,FALSE,"Plan1";#N/A,#N/A,FALSE,"Plan2"}</definedName>
    <definedName name="iyguygiyt" localSheetId="22" hidden="1">{#N/A,#N/A,FALSE,"Plan1";#N/A,#N/A,FALSE,"Plan2"}</definedName>
    <definedName name="iyguygiyt" hidden="1">{#N/A,#N/A,FALSE,"Plan1";#N/A,#N/A,FALSE,"Plan2"}</definedName>
    <definedName name="iyuyheturtd" localSheetId="16" hidden="1">{#N/A,#N/A,FALSE,"Plan1";#N/A,#N/A,FALSE,"Plan2"}</definedName>
    <definedName name="iyuyheturtd" localSheetId="3" hidden="1">{#N/A,#N/A,FALSE,"Plan1";#N/A,#N/A,FALSE,"Plan2"}</definedName>
    <definedName name="iyuyheturtd" localSheetId="21" hidden="1">{#N/A,#N/A,FALSE,"Plan1";#N/A,#N/A,FALSE,"Plan2"}</definedName>
    <definedName name="iyuyheturtd" localSheetId="20" hidden="1">{#N/A,#N/A,FALSE,"Plan1";#N/A,#N/A,FALSE,"Plan2"}</definedName>
    <definedName name="iyuyheturtd" localSheetId="5" hidden="1">{#N/A,#N/A,FALSE,"Plan1";#N/A,#N/A,FALSE,"Plan2"}</definedName>
    <definedName name="iyuyheturtd" localSheetId="13" hidden="1">{#N/A,#N/A,FALSE,"Plan1";#N/A,#N/A,FALSE,"Plan2"}</definedName>
    <definedName name="iyuyheturtd" localSheetId="10" hidden="1">{#N/A,#N/A,FALSE,"Plan1";#N/A,#N/A,FALSE,"Plan2"}</definedName>
    <definedName name="iyuyheturtd" localSheetId="7" hidden="1">{#N/A,#N/A,FALSE,"Plan1";#N/A,#N/A,FALSE,"Plan2"}</definedName>
    <definedName name="iyuyheturtd" localSheetId="28" hidden="1">{#N/A,#N/A,FALSE,"Plan1";#N/A,#N/A,FALSE,"Plan2"}</definedName>
    <definedName name="iyuyheturtd" localSheetId="6" hidden="1">{#N/A,#N/A,FALSE,"Plan1";#N/A,#N/A,FALSE,"Plan2"}</definedName>
    <definedName name="iyuyheturtd" localSheetId="0" hidden="1">{#N/A,#N/A,FALSE,"Plan1";#N/A,#N/A,FALSE,"Plan2"}</definedName>
    <definedName name="iyuyheturtd" localSheetId="14" hidden="1">{#N/A,#N/A,FALSE,"Plan1";#N/A,#N/A,FALSE,"Plan2"}</definedName>
    <definedName name="iyuyheturtd" localSheetId="22" hidden="1">{#N/A,#N/A,FALSE,"Plan1";#N/A,#N/A,FALSE,"Plan2"}</definedName>
    <definedName name="iyuyheturtd" hidden="1">{#N/A,#N/A,FALSE,"Plan1";#N/A,#N/A,FALSE,"Plan2"}</definedName>
    <definedName name="j"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j" hidden="1">{TRUE,TRUE,-1.25,-15.5,604.5,366.75,FALSE,FALSE,TRUE,TRUE,0,1,#N/A,1,#N/A,9.0125,24.4117647058824,1,FALSE,FALSE,3,TRUE,1,FALSE,100,"Swvu.PLANILHA2.","ACwvu.PLANILHA2.",#N/A,FALSE,FALSE,0.787401575,0.34,0.46,0.5,1,"","",FALSE,FALSE,FALSE,FALSE,1,#N/A,1,1,FALSE,FALSE,#N/A,#N/A,FALSE,FALSE,FALSE,9,65532,65532,FALSE,FALSE,TRUE,TRUE,TRUE}</definedName>
    <definedName name="jalejdasjf" localSheetId="16" hidden="1">{#N/A,#N/A,FALSE,"Plan1";#N/A,#N/A,FALSE,"Plan2"}</definedName>
    <definedName name="jalejdasjf" localSheetId="3" hidden="1">{#N/A,#N/A,FALSE,"Plan1";#N/A,#N/A,FALSE,"Plan2"}</definedName>
    <definedName name="jalejdasjf" localSheetId="21" hidden="1">{#N/A,#N/A,FALSE,"Plan1";#N/A,#N/A,FALSE,"Plan2"}</definedName>
    <definedName name="jalejdasjf" localSheetId="20" hidden="1">{#N/A,#N/A,FALSE,"Plan1";#N/A,#N/A,FALSE,"Plan2"}</definedName>
    <definedName name="jalejdasjf" localSheetId="5" hidden="1">{#N/A,#N/A,FALSE,"Plan1";#N/A,#N/A,FALSE,"Plan2"}</definedName>
    <definedName name="jalejdasjf" localSheetId="13" hidden="1">{#N/A,#N/A,FALSE,"Plan1";#N/A,#N/A,FALSE,"Plan2"}</definedName>
    <definedName name="jalejdasjf" localSheetId="10" hidden="1">{#N/A,#N/A,FALSE,"Plan1";#N/A,#N/A,FALSE,"Plan2"}</definedName>
    <definedName name="jalejdasjf" localSheetId="7" hidden="1">{#N/A,#N/A,FALSE,"Plan1";#N/A,#N/A,FALSE,"Plan2"}</definedName>
    <definedName name="jalejdasjf" localSheetId="28" hidden="1">{#N/A,#N/A,FALSE,"Plan1";#N/A,#N/A,FALSE,"Plan2"}</definedName>
    <definedName name="jalejdasjf" localSheetId="6" hidden="1">{#N/A,#N/A,FALSE,"Plan1";#N/A,#N/A,FALSE,"Plan2"}</definedName>
    <definedName name="jalejdasjf" localSheetId="0" hidden="1">{#N/A,#N/A,FALSE,"Plan1";#N/A,#N/A,FALSE,"Plan2"}</definedName>
    <definedName name="jalejdasjf" localSheetId="14" hidden="1">{#N/A,#N/A,FALSE,"Plan1";#N/A,#N/A,FALSE,"Plan2"}</definedName>
    <definedName name="jalejdasjf" localSheetId="22" hidden="1">{#N/A,#N/A,FALSE,"Plan1";#N/A,#N/A,FALSE,"Plan2"}</definedName>
    <definedName name="jalejdasjf" hidden="1">{#N/A,#N/A,FALSE,"Plan1";#N/A,#N/A,FALSE,"Plan2"}</definedName>
    <definedName name="jan_05" localSheetId="3">#REF!</definedName>
    <definedName name="jan_05" localSheetId="10">#REF!</definedName>
    <definedName name="jan_05" localSheetId="6">#REF!</definedName>
    <definedName name="jan_05">#REF!</definedName>
    <definedName name="jan17RJ" localSheetId="3">#REF!</definedName>
    <definedName name="jan17RJ" localSheetId="10">#REF!</definedName>
    <definedName name="jan17RJ" localSheetId="6">#REF!</definedName>
    <definedName name="jan17RJ">#REF!</definedName>
    <definedName name="JANEIRO2001" localSheetId="3">#REF!</definedName>
    <definedName name="JANEIRO2001" localSheetId="10">#REF!</definedName>
    <definedName name="JANEIRO2001" localSheetId="6">#REF!</definedName>
    <definedName name="JANEIRO2001">#REF!</definedName>
    <definedName name="JASDJS" localSheetId="16" hidden="1">{#N/A,#N/A,FALSE,"Plan1";#N/A,#N/A,FALSE,"Plan2"}</definedName>
    <definedName name="JASDJS" localSheetId="3" hidden="1">{#N/A,#N/A,FALSE,"Plan1";#N/A,#N/A,FALSE,"Plan2"}</definedName>
    <definedName name="JASDJS" localSheetId="21" hidden="1">{#N/A,#N/A,FALSE,"Plan1";#N/A,#N/A,FALSE,"Plan2"}</definedName>
    <definedName name="JASDJS" localSheetId="20" hidden="1">{#N/A,#N/A,FALSE,"Plan1";#N/A,#N/A,FALSE,"Plan2"}</definedName>
    <definedName name="JASDJS" localSheetId="5" hidden="1">{#N/A,#N/A,FALSE,"Plan1";#N/A,#N/A,FALSE,"Plan2"}</definedName>
    <definedName name="JASDJS" localSheetId="13" hidden="1">{#N/A,#N/A,FALSE,"Plan1";#N/A,#N/A,FALSE,"Plan2"}</definedName>
    <definedName name="JASDJS" localSheetId="10" hidden="1">{#N/A,#N/A,FALSE,"Plan1";#N/A,#N/A,FALSE,"Plan2"}</definedName>
    <definedName name="JASDJS" localSheetId="7" hidden="1">{#N/A,#N/A,FALSE,"Plan1";#N/A,#N/A,FALSE,"Plan2"}</definedName>
    <definedName name="JASDJS" localSheetId="28" hidden="1">{#N/A,#N/A,FALSE,"Plan1";#N/A,#N/A,FALSE,"Plan2"}</definedName>
    <definedName name="JASDJS" localSheetId="6" hidden="1">{#N/A,#N/A,FALSE,"Plan1";#N/A,#N/A,FALSE,"Plan2"}</definedName>
    <definedName name="JASDJS" localSheetId="0" hidden="1">{#N/A,#N/A,FALSE,"Plan1";#N/A,#N/A,FALSE,"Plan2"}</definedName>
    <definedName name="JASDJS" localSheetId="14" hidden="1">{#N/A,#N/A,FALSE,"Plan1";#N/A,#N/A,FALSE,"Plan2"}</definedName>
    <definedName name="JASDJS" localSheetId="22" hidden="1">{#N/A,#N/A,FALSE,"Plan1";#N/A,#N/A,FALSE,"Plan2"}</definedName>
    <definedName name="JASDJS" hidden="1">{#N/A,#N/A,FALSE,"Plan1";#N/A,#N/A,FALSE,"Plan2"}</definedName>
    <definedName name="jaskldjlse" localSheetId="16" hidden="1">{#N/A,#N/A,FALSE,"Plan1";#N/A,#N/A,FALSE,"Plan2"}</definedName>
    <definedName name="jaskldjlse" localSheetId="3" hidden="1">{#N/A,#N/A,FALSE,"Plan1";#N/A,#N/A,FALSE,"Plan2"}</definedName>
    <definedName name="jaskldjlse" localSheetId="21" hidden="1">{#N/A,#N/A,FALSE,"Plan1";#N/A,#N/A,FALSE,"Plan2"}</definedName>
    <definedName name="jaskldjlse" localSheetId="20" hidden="1">{#N/A,#N/A,FALSE,"Plan1";#N/A,#N/A,FALSE,"Plan2"}</definedName>
    <definedName name="jaskldjlse" localSheetId="5" hidden="1">{#N/A,#N/A,FALSE,"Plan1";#N/A,#N/A,FALSE,"Plan2"}</definedName>
    <definedName name="jaskldjlse" localSheetId="13" hidden="1">{#N/A,#N/A,FALSE,"Plan1";#N/A,#N/A,FALSE,"Plan2"}</definedName>
    <definedName name="jaskldjlse" localSheetId="10" hidden="1">{#N/A,#N/A,FALSE,"Plan1";#N/A,#N/A,FALSE,"Plan2"}</definedName>
    <definedName name="jaskldjlse" localSheetId="7" hidden="1">{#N/A,#N/A,FALSE,"Plan1";#N/A,#N/A,FALSE,"Plan2"}</definedName>
    <definedName name="jaskldjlse" localSheetId="28" hidden="1">{#N/A,#N/A,FALSE,"Plan1";#N/A,#N/A,FALSE,"Plan2"}</definedName>
    <definedName name="jaskldjlse" localSheetId="6" hidden="1">{#N/A,#N/A,FALSE,"Plan1";#N/A,#N/A,FALSE,"Plan2"}</definedName>
    <definedName name="jaskldjlse" localSheetId="0" hidden="1">{#N/A,#N/A,FALSE,"Plan1";#N/A,#N/A,FALSE,"Plan2"}</definedName>
    <definedName name="jaskldjlse" localSheetId="14" hidden="1">{#N/A,#N/A,FALSE,"Plan1";#N/A,#N/A,FALSE,"Plan2"}</definedName>
    <definedName name="jaskldjlse" localSheetId="22" hidden="1">{#N/A,#N/A,FALSE,"Plan1";#N/A,#N/A,FALSE,"Plan2"}</definedName>
    <definedName name="jaskldjlse" hidden="1">{#N/A,#N/A,FALSE,"Plan1";#N/A,#N/A,FALSE,"Plan2"}</definedName>
    <definedName name="JASLDKLD" localSheetId="16" hidden="1">{#N/A,#N/A,FALSE,"Plan1";#N/A,#N/A,FALSE,"Plan2"}</definedName>
    <definedName name="JASLDKLD" localSheetId="3" hidden="1">{#N/A,#N/A,FALSE,"Plan1";#N/A,#N/A,FALSE,"Plan2"}</definedName>
    <definedName name="JASLDKLD" localSheetId="21" hidden="1">{#N/A,#N/A,FALSE,"Plan1";#N/A,#N/A,FALSE,"Plan2"}</definedName>
    <definedName name="JASLDKLD" localSheetId="20" hidden="1">{#N/A,#N/A,FALSE,"Plan1";#N/A,#N/A,FALSE,"Plan2"}</definedName>
    <definedName name="JASLDKLD" localSheetId="5" hidden="1">{#N/A,#N/A,FALSE,"Plan1";#N/A,#N/A,FALSE,"Plan2"}</definedName>
    <definedName name="JASLDKLD" localSheetId="13" hidden="1">{#N/A,#N/A,FALSE,"Plan1";#N/A,#N/A,FALSE,"Plan2"}</definedName>
    <definedName name="JASLDKLD" localSheetId="10" hidden="1">{#N/A,#N/A,FALSE,"Plan1";#N/A,#N/A,FALSE,"Plan2"}</definedName>
    <definedName name="JASLDKLD" localSheetId="7" hidden="1">{#N/A,#N/A,FALSE,"Plan1";#N/A,#N/A,FALSE,"Plan2"}</definedName>
    <definedName name="JASLDKLD" localSheetId="28" hidden="1">{#N/A,#N/A,FALSE,"Plan1";#N/A,#N/A,FALSE,"Plan2"}</definedName>
    <definedName name="JASLDKLD" localSheetId="6" hidden="1">{#N/A,#N/A,FALSE,"Plan1";#N/A,#N/A,FALSE,"Plan2"}</definedName>
    <definedName name="JASLDKLD" localSheetId="0" hidden="1">{#N/A,#N/A,FALSE,"Plan1";#N/A,#N/A,FALSE,"Plan2"}</definedName>
    <definedName name="JASLDKLD" localSheetId="14" hidden="1">{#N/A,#N/A,FALSE,"Plan1";#N/A,#N/A,FALSE,"Plan2"}</definedName>
    <definedName name="JASLDKLD" localSheetId="22" hidden="1">{#N/A,#N/A,FALSE,"Plan1";#N/A,#N/A,FALSE,"Plan2"}</definedName>
    <definedName name="JASLDKLD" hidden="1">{#N/A,#N/A,FALSE,"Plan1";#N/A,#N/A,FALSE,"Plan2"}</definedName>
    <definedName name="jasoe" localSheetId="16" hidden="1">#REF!</definedName>
    <definedName name="jasoe" localSheetId="3" hidden="1">#REF!</definedName>
    <definedName name="jasoe" localSheetId="5" hidden="1">#REF!</definedName>
    <definedName name="jasoe" localSheetId="10" hidden="1">#REF!</definedName>
    <definedName name="jasoe" localSheetId="6" hidden="1">#REF!</definedName>
    <definedName name="jasoe" localSheetId="0" hidden="1">#REF!</definedName>
    <definedName name="jasoe" hidden="1">#REF!</definedName>
    <definedName name="jbzxffcbgdhgft" localSheetId="16" hidden="1">#REF!</definedName>
    <definedName name="jbzxffcbgdhgft" localSheetId="3" hidden="1">#REF!</definedName>
    <definedName name="jbzxffcbgdhgft" localSheetId="5" hidden="1">#REF!</definedName>
    <definedName name="jbzxffcbgdhgft" localSheetId="10" hidden="1">#REF!</definedName>
    <definedName name="jbzxffcbgdhgft" localSheetId="6" hidden="1">#REF!</definedName>
    <definedName name="jbzxffcbgdhgft" localSheetId="0" hidden="1">#REF!</definedName>
    <definedName name="jbzxffcbgdhgft" hidden="1">#REF!</definedName>
    <definedName name="JÇDFHDF" localSheetId="16" hidden="1">{"Econ Consolidado",#N/A,FALSE,"Econ Consol";"Fluxo de Caixa",#N/A,FALSE,"Fluxo Caixa";"Investimentos",#N/A,FALSE,"Investimentos"}</definedName>
    <definedName name="JÇDFHDF" localSheetId="3" hidden="1">{"Econ Consolidado",#N/A,FALSE,"Econ Consol";"Fluxo de Caixa",#N/A,FALSE,"Fluxo Caixa";"Investimentos",#N/A,FALSE,"Investimentos"}</definedName>
    <definedName name="JÇDFHDF" localSheetId="21" hidden="1">{"Econ Consolidado",#N/A,FALSE,"Econ Consol";"Fluxo de Caixa",#N/A,FALSE,"Fluxo Caixa";"Investimentos",#N/A,FALSE,"Investimentos"}</definedName>
    <definedName name="JÇDFHDF" localSheetId="20" hidden="1">{"Econ Consolidado",#N/A,FALSE,"Econ Consol";"Fluxo de Caixa",#N/A,FALSE,"Fluxo Caixa";"Investimentos",#N/A,FALSE,"Investimentos"}</definedName>
    <definedName name="JÇDFHDF" localSheetId="5" hidden="1">{"Econ Consolidado",#N/A,FALSE,"Econ Consol";"Fluxo de Caixa",#N/A,FALSE,"Fluxo Caixa";"Investimentos",#N/A,FALSE,"Investimentos"}</definedName>
    <definedName name="JÇDFHDF" localSheetId="13" hidden="1">{"Econ Consolidado",#N/A,FALSE,"Econ Consol";"Fluxo de Caixa",#N/A,FALSE,"Fluxo Caixa";"Investimentos",#N/A,FALSE,"Investimentos"}</definedName>
    <definedName name="JÇDFHDF" localSheetId="10" hidden="1">{"Econ Consolidado",#N/A,FALSE,"Econ Consol";"Fluxo de Caixa",#N/A,FALSE,"Fluxo Caixa";"Investimentos",#N/A,FALSE,"Investimentos"}</definedName>
    <definedName name="JÇDFHDF" localSheetId="7" hidden="1">{"Econ Consolidado",#N/A,FALSE,"Econ Consol";"Fluxo de Caixa",#N/A,FALSE,"Fluxo Caixa";"Investimentos",#N/A,FALSE,"Investimentos"}</definedName>
    <definedName name="JÇDFHDF" localSheetId="28" hidden="1">{"Econ Consolidado",#N/A,FALSE,"Econ Consol";"Fluxo de Caixa",#N/A,FALSE,"Fluxo Caixa";"Investimentos",#N/A,FALSE,"Investimentos"}</definedName>
    <definedName name="JÇDFHDF" localSheetId="6" hidden="1">{"Econ Consolidado",#N/A,FALSE,"Econ Consol";"Fluxo de Caixa",#N/A,FALSE,"Fluxo Caixa";"Investimentos",#N/A,FALSE,"Investimentos"}</definedName>
    <definedName name="JÇDFHDF" localSheetId="0" hidden="1">{"Econ Consolidado",#N/A,FALSE,"Econ Consol";"Fluxo de Caixa",#N/A,FALSE,"Fluxo Caixa";"Investimentos",#N/A,FALSE,"Investimentos"}</definedName>
    <definedName name="JÇDFHDF" localSheetId="14" hidden="1">{"Econ Consolidado",#N/A,FALSE,"Econ Consol";"Fluxo de Caixa",#N/A,FALSE,"Fluxo Caixa";"Investimentos",#N/A,FALSE,"Investimentos"}</definedName>
    <definedName name="JÇDFHDF" localSheetId="22" hidden="1">{"Econ Consolidado",#N/A,FALSE,"Econ Consol";"Fluxo de Caixa",#N/A,FALSE,"Fluxo Caixa";"Investimentos",#N/A,FALSE,"Investimentos"}</definedName>
    <definedName name="JÇDFHDF" hidden="1">{"Econ Consolidado",#N/A,FALSE,"Econ Consol";"Fluxo de Caixa",#N/A,FALSE,"Fluxo Caixa";"Investimentos",#N/A,FALSE,"Investimentos"}</definedName>
    <definedName name="jdbgftbhr" localSheetId="16" hidden="1">{#N/A,#N/A,FALSE,"Plan1";#N/A,#N/A,FALSE,"Plan2"}</definedName>
    <definedName name="jdbgftbhr" localSheetId="3" hidden="1">{#N/A,#N/A,FALSE,"Plan1";#N/A,#N/A,FALSE,"Plan2"}</definedName>
    <definedName name="jdbgftbhr" localSheetId="21" hidden="1">{#N/A,#N/A,FALSE,"Plan1";#N/A,#N/A,FALSE,"Plan2"}</definedName>
    <definedName name="jdbgftbhr" localSheetId="20" hidden="1">{#N/A,#N/A,FALSE,"Plan1";#N/A,#N/A,FALSE,"Plan2"}</definedName>
    <definedName name="jdbgftbhr" localSheetId="5" hidden="1">{#N/A,#N/A,FALSE,"Plan1";#N/A,#N/A,FALSE,"Plan2"}</definedName>
    <definedName name="jdbgftbhr" localSheetId="13" hidden="1">{#N/A,#N/A,FALSE,"Plan1";#N/A,#N/A,FALSE,"Plan2"}</definedName>
    <definedName name="jdbgftbhr" localSheetId="10" hidden="1">{#N/A,#N/A,FALSE,"Plan1";#N/A,#N/A,FALSE,"Plan2"}</definedName>
    <definedName name="jdbgftbhr" localSheetId="7" hidden="1">{#N/A,#N/A,FALSE,"Plan1";#N/A,#N/A,FALSE,"Plan2"}</definedName>
    <definedName name="jdbgftbhr" localSheetId="28" hidden="1">{#N/A,#N/A,FALSE,"Plan1";#N/A,#N/A,FALSE,"Plan2"}</definedName>
    <definedName name="jdbgftbhr" localSheetId="6" hidden="1">{#N/A,#N/A,FALSE,"Plan1";#N/A,#N/A,FALSE,"Plan2"}</definedName>
    <definedName name="jdbgftbhr" localSheetId="0" hidden="1">{#N/A,#N/A,FALSE,"Plan1";#N/A,#N/A,FALSE,"Plan2"}</definedName>
    <definedName name="jdbgftbhr" localSheetId="14" hidden="1">{#N/A,#N/A,FALSE,"Plan1";#N/A,#N/A,FALSE,"Plan2"}</definedName>
    <definedName name="jdbgftbhr" localSheetId="22" hidden="1">{#N/A,#N/A,FALSE,"Plan1";#N/A,#N/A,FALSE,"Plan2"}</definedName>
    <definedName name="jdbgftbhr" hidden="1">{#N/A,#N/A,FALSE,"Plan1";#N/A,#N/A,FALSE,"Plan2"}</definedName>
    <definedName name="jdfgkrhgft" localSheetId="16" hidden="1">#REF!</definedName>
    <definedName name="jdfgkrhgft" localSheetId="3" hidden="1">#REF!</definedName>
    <definedName name="jdfgkrhgft" localSheetId="5" hidden="1">#REF!</definedName>
    <definedName name="jdfgkrhgft" localSheetId="10" hidden="1">#REF!</definedName>
    <definedName name="jdfgkrhgft" localSheetId="6" hidden="1">#REF!</definedName>
    <definedName name="jdfgkrhgft" localSheetId="0" hidden="1">#REF!</definedName>
    <definedName name="jdfgkrhgft" hidden="1">#REF!</definedName>
    <definedName name="jdfgldfjgklh" localSheetId="16" hidden="1">{#N/A,#N/A,FALSE,"Plan1";#N/A,#N/A,FALSE,"Plan2"}</definedName>
    <definedName name="jdfgldfjgklh" localSheetId="3" hidden="1">{#N/A,#N/A,FALSE,"Plan1";#N/A,#N/A,FALSE,"Plan2"}</definedName>
    <definedName name="jdfgldfjgklh" localSheetId="21" hidden="1">{#N/A,#N/A,FALSE,"Plan1";#N/A,#N/A,FALSE,"Plan2"}</definedName>
    <definedName name="jdfgldfjgklh" localSheetId="20" hidden="1">{#N/A,#N/A,FALSE,"Plan1";#N/A,#N/A,FALSE,"Plan2"}</definedName>
    <definedName name="jdfgldfjgklh" localSheetId="5" hidden="1">{#N/A,#N/A,FALSE,"Plan1";#N/A,#N/A,FALSE,"Plan2"}</definedName>
    <definedName name="jdfgldfjgklh" localSheetId="13" hidden="1">{#N/A,#N/A,FALSE,"Plan1";#N/A,#N/A,FALSE,"Plan2"}</definedName>
    <definedName name="jdfgldfjgklh" localSheetId="10" hidden="1">{#N/A,#N/A,FALSE,"Plan1";#N/A,#N/A,FALSE,"Plan2"}</definedName>
    <definedName name="jdfgldfjgklh" localSheetId="7" hidden="1">{#N/A,#N/A,FALSE,"Plan1";#N/A,#N/A,FALSE,"Plan2"}</definedName>
    <definedName name="jdfgldfjgklh" localSheetId="28" hidden="1">{#N/A,#N/A,FALSE,"Plan1";#N/A,#N/A,FALSE,"Plan2"}</definedName>
    <definedName name="jdfgldfjgklh" localSheetId="6" hidden="1">{#N/A,#N/A,FALSE,"Plan1";#N/A,#N/A,FALSE,"Plan2"}</definedName>
    <definedName name="jdfgldfjgklh" localSheetId="0" hidden="1">{#N/A,#N/A,FALSE,"Plan1";#N/A,#N/A,FALSE,"Plan2"}</definedName>
    <definedName name="jdfgldfjgklh" localSheetId="14" hidden="1">{#N/A,#N/A,FALSE,"Plan1";#N/A,#N/A,FALSE,"Plan2"}</definedName>
    <definedName name="jdfgldfjgklh" localSheetId="22" hidden="1">{#N/A,#N/A,FALSE,"Plan1";#N/A,#N/A,FALSE,"Plan2"}</definedName>
    <definedName name="jdfgldfjgklh" hidden="1">{#N/A,#N/A,FALSE,"Plan1";#N/A,#N/A,FALSE,"Plan2"}</definedName>
    <definedName name="jdfhjkdrhjtkg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hidden="1">{TRUE,TRUE,-1.25,-15.5,604.5,366.75,FALSE,FALSE,TRUE,TRUE,0,1,#N/A,1,#N/A,9.0125,24.4117647058824,1,FALSE,FALSE,3,TRUE,1,FALSE,100,"Swvu.PLANILHA2.","ACwvu.PLANILHA2.",#N/A,FALSE,FALSE,0.787401575,0.34,0.46,0.5,1,"","",FALSE,FALSE,FALSE,FALSE,1,#N/A,1,1,FALSE,FALSE,#N/A,#N/A,FALSE,FALSE,FALSE,9,65532,65532,FALSE,FALSE,TRUE,TRUE,TRUE}</definedName>
    <definedName name="jdfjdtrgt" localSheetId="16" hidden="1">{#N/A,#N/A,FALSE,"Plan1";#N/A,#N/A,FALSE,"Plan2"}</definedName>
    <definedName name="jdfjdtrgt" localSheetId="3" hidden="1">{#N/A,#N/A,FALSE,"Plan1";#N/A,#N/A,FALSE,"Plan2"}</definedName>
    <definedName name="jdfjdtrgt" localSheetId="21" hidden="1">{#N/A,#N/A,FALSE,"Plan1";#N/A,#N/A,FALSE,"Plan2"}</definedName>
    <definedName name="jdfjdtrgt" localSheetId="20" hidden="1">{#N/A,#N/A,FALSE,"Plan1";#N/A,#N/A,FALSE,"Plan2"}</definedName>
    <definedName name="jdfjdtrgt" localSheetId="5" hidden="1">{#N/A,#N/A,FALSE,"Plan1";#N/A,#N/A,FALSE,"Plan2"}</definedName>
    <definedName name="jdfjdtrgt" localSheetId="13" hidden="1">{#N/A,#N/A,FALSE,"Plan1";#N/A,#N/A,FALSE,"Plan2"}</definedName>
    <definedName name="jdfjdtrgt" localSheetId="10" hidden="1">{#N/A,#N/A,FALSE,"Plan1";#N/A,#N/A,FALSE,"Plan2"}</definedName>
    <definedName name="jdfjdtrgt" localSheetId="7" hidden="1">{#N/A,#N/A,FALSE,"Plan1";#N/A,#N/A,FALSE,"Plan2"}</definedName>
    <definedName name="jdfjdtrgt" localSheetId="28" hidden="1">{#N/A,#N/A,FALSE,"Plan1";#N/A,#N/A,FALSE,"Plan2"}</definedName>
    <definedName name="jdfjdtrgt" localSheetId="6" hidden="1">{#N/A,#N/A,FALSE,"Plan1";#N/A,#N/A,FALSE,"Plan2"}</definedName>
    <definedName name="jdfjdtrgt" localSheetId="0" hidden="1">{#N/A,#N/A,FALSE,"Plan1";#N/A,#N/A,FALSE,"Plan2"}</definedName>
    <definedName name="jdfjdtrgt" localSheetId="14" hidden="1">{#N/A,#N/A,FALSE,"Plan1";#N/A,#N/A,FALSE,"Plan2"}</definedName>
    <definedName name="jdfjdtrgt" localSheetId="22" hidden="1">{#N/A,#N/A,FALSE,"Plan1";#N/A,#N/A,FALSE,"Plan2"}</definedName>
    <definedName name="jdfjdtrgt" hidden="1">{#N/A,#N/A,FALSE,"Plan1";#N/A,#N/A,FALSE,"Plan2"}</definedName>
    <definedName name="JDFJLDJR" localSheetId="16" hidden="1">{#N/A,#N/A,FALSE,"Plan1";#N/A,#N/A,FALSE,"Plan2"}</definedName>
    <definedName name="JDFJLDJR" localSheetId="3" hidden="1">{#N/A,#N/A,FALSE,"Plan1";#N/A,#N/A,FALSE,"Plan2"}</definedName>
    <definedName name="JDFJLDJR" localSheetId="21" hidden="1">{#N/A,#N/A,FALSE,"Plan1";#N/A,#N/A,FALSE,"Plan2"}</definedName>
    <definedName name="JDFJLDJR" localSheetId="20" hidden="1">{#N/A,#N/A,FALSE,"Plan1";#N/A,#N/A,FALSE,"Plan2"}</definedName>
    <definedName name="JDFJLDJR" localSheetId="5" hidden="1">{#N/A,#N/A,FALSE,"Plan1";#N/A,#N/A,FALSE,"Plan2"}</definedName>
    <definedName name="JDFJLDJR" localSheetId="13" hidden="1">{#N/A,#N/A,FALSE,"Plan1";#N/A,#N/A,FALSE,"Plan2"}</definedName>
    <definedName name="JDFJLDJR" localSheetId="10" hidden="1">{#N/A,#N/A,FALSE,"Plan1";#N/A,#N/A,FALSE,"Plan2"}</definedName>
    <definedName name="JDFJLDJR" localSheetId="7" hidden="1">{#N/A,#N/A,FALSE,"Plan1";#N/A,#N/A,FALSE,"Plan2"}</definedName>
    <definedName name="JDFJLDJR" localSheetId="28" hidden="1">{#N/A,#N/A,FALSE,"Plan1";#N/A,#N/A,FALSE,"Plan2"}</definedName>
    <definedName name="JDFJLDJR" localSheetId="6" hidden="1">{#N/A,#N/A,FALSE,"Plan1";#N/A,#N/A,FALSE,"Plan2"}</definedName>
    <definedName name="JDFJLDJR" localSheetId="0" hidden="1">{#N/A,#N/A,FALSE,"Plan1";#N/A,#N/A,FALSE,"Plan2"}</definedName>
    <definedName name="JDFJLDJR" localSheetId="14" hidden="1">{#N/A,#N/A,FALSE,"Plan1";#N/A,#N/A,FALSE,"Plan2"}</definedName>
    <definedName name="JDFJLDJR" localSheetId="22" hidden="1">{#N/A,#N/A,FALSE,"Plan1";#N/A,#N/A,FALSE,"Plan2"}</definedName>
    <definedName name="JDFJLDJR" hidden="1">{#N/A,#N/A,FALSE,"Plan1";#N/A,#N/A,FALSE,"Plan2"}</definedName>
    <definedName name="jdfkgitfgdrtt" localSheetId="16" hidden="1">{#N/A,#N/A,FALSE,"Plan1";#N/A,#N/A,FALSE,"Plan2"}</definedName>
    <definedName name="jdfkgitfgdrtt" localSheetId="3" hidden="1">{#N/A,#N/A,FALSE,"Plan1";#N/A,#N/A,FALSE,"Plan2"}</definedName>
    <definedName name="jdfkgitfgdrtt" localSheetId="21" hidden="1">{#N/A,#N/A,FALSE,"Plan1";#N/A,#N/A,FALSE,"Plan2"}</definedName>
    <definedName name="jdfkgitfgdrtt" localSheetId="20" hidden="1">{#N/A,#N/A,FALSE,"Plan1";#N/A,#N/A,FALSE,"Plan2"}</definedName>
    <definedName name="jdfkgitfgdrtt" localSheetId="5" hidden="1">{#N/A,#N/A,FALSE,"Plan1";#N/A,#N/A,FALSE,"Plan2"}</definedName>
    <definedName name="jdfkgitfgdrtt" localSheetId="13" hidden="1">{#N/A,#N/A,FALSE,"Plan1";#N/A,#N/A,FALSE,"Plan2"}</definedName>
    <definedName name="jdfkgitfgdrtt" localSheetId="10" hidden="1">{#N/A,#N/A,FALSE,"Plan1";#N/A,#N/A,FALSE,"Plan2"}</definedName>
    <definedName name="jdfkgitfgdrtt" localSheetId="7" hidden="1">{#N/A,#N/A,FALSE,"Plan1";#N/A,#N/A,FALSE,"Plan2"}</definedName>
    <definedName name="jdfkgitfgdrtt" localSheetId="28" hidden="1">{#N/A,#N/A,FALSE,"Plan1";#N/A,#N/A,FALSE,"Plan2"}</definedName>
    <definedName name="jdfkgitfgdrtt" localSheetId="6" hidden="1">{#N/A,#N/A,FALSE,"Plan1";#N/A,#N/A,FALSE,"Plan2"}</definedName>
    <definedName name="jdfkgitfgdrtt" localSheetId="0" hidden="1">{#N/A,#N/A,FALSE,"Plan1";#N/A,#N/A,FALSE,"Plan2"}</definedName>
    <definedName name="jdfkgitfgdrtt" localSheetId="14" hidden="1">{#N/A,#N/A,FALSE,"Plan1";#N/A,#N/A,FALSE,"Plan2"}</definedName>
    <definedName name="jdfkgitfgdrtt" localSheetId="22" hidden="1">{#N/A,#N/A,FALSE,"Plan1";#N/A,#N/A,FALSE,"Plan2"}</definedName>
    <definedName name="jdfkgitfgdrtt" hidden="1">{#N/A,#N/A,FALSE,"Plan1";#N/A,#N/A,FALSE,"Plan2"}</definedName>
    <definedName name="JDFKHFKJ" localSheetId="16" hidden="1">{#N/A,#N/A,FALSE,"Plan1";#N/A,#N/A,FALSE,"Plan2"}</definedName>
    <definedName name="JDFKHFKJ" localSheetId="3" hidden="1">{#N/A,#N/A,FALSE,"Plan1";#N/A,#N/A,FALSE,"Plan2"}</definedName>
    <definedName name="JDFKHFKJ" localSheetId="21" hidden="1">{#N/A,#N/A,FALSE,"Plan1";#N/A,#N/A,FALSE,"Plan2"}</definedName>
    <definedName name="JDFKHFKJ" localSheetId="20" hidden="1">{#N/A,#N/A,FALSE,"Plan1";#N/A,#N/A,FALSE,"Plan2"}</definedName>
    <definedName name="JDFKHFKJ" localSheetId="5" hidden="1">{#N/A,#N/A,FALSE,"Plan1";#N/A,#N/A,FALSE,"Plan2"}</definedName>
    <definedName name="JDFKHFKJ" localSheetId="13" hidden="1">{#N/A,#N/A,FALSE,"Plan1";#N/A,#N/A,FALSE,"Plan2"}</definedName>
    <definedName name="JDFKHFKJ" localSheetId="10" hidden="1">{#N/A,#N/A,FALSE,"Plan1";#N/A,#N/A,FALSE,"Plan2"}</definedName>
    <definedName name="JDFKHFKJ" localSheetId="7" hidden="1">{#N/A,#N/A,FALSE,"Plan1";#N/A,#N/A,FALSE,"Plan2"}</definedName>
    <definedName name="JDFKHFKJ" localSheetId="28" hidden="1">{#N/A,#N/A,FALSE,"Plan1";#N/A,#N/A,FALSE,"Plan2"}</definedName>
    <definedName name="JDFKHFKJ" localSheetId="6" hidden="1">{#N/A,#N/A,FALSE,"Plan1";#N/A,#N/A,FALSE,"Plan2"}</definedName>
    <definedName name="JDFKHFKJ" localSheetId="0" hidden="1">{#N/A,#N/A,FALSE,"Plan1";#N/A,#N/A,FALSE,"Plan2"}</definedName>
    <definedName name="JDFKHFKJ" localSheetId="14" hidden="1">{#N/A,#N/A,FALSE,"Plan1";#N/A,#N/A,FALSE,"Plan2"}</definedName>
    <definedName name="JDFKHFKJ" localSheetId="22" hidden="1">{#N/A,#N/A,FALSE,"Plan1";#N/A,#N/A,FALSE,"Plan2"}</definedName>
    <definedName name="JDFKHFKJ" hidden="1">{#N/A,#N/A,FALSE,"Plan1";#N/A,#N/A,FALSE,"Plan2"}</definedName>
    <definedName name="jdfklgtdtr" localSheetId="16" hidden="1">{#N/A,#N/A,FALSE,"Plan1";#N/A,#N/A,FALSE,"Plan2"}</definedName>
    <definedName name="jdfklgtdtr" localSheetId="3" hidden="1">{#N/A,#N/A,FALSE,"Plan1";#N/A,#N/A,FALSE,"Plan2"}</definedName>
    <definedName name="jdfklgtdtr" localSheetId="21" hidden="1">{#N/A,#N/A,FALSE,"Plan1";#N/A,#N/A,FALSE,"Plan2"}</definedName>
    <definedName name="jdfklgtdtr" localSheetId="20" hidden="1">{#N/A,#N/A,FALSE,"Plan1";#N/A,#N/A,FALSE,"Plan2"}</definedName>
    <definedName name="jdfklgtdtr" localSheetId="5" hidden="1">{#N/A,#N/A,FALSE,"Plan1";#N/A,#N/A,FALSE,"Plan2"}</definedName>
    <definedName name="jdfklgtdtr" localSheetId="13" hidden="1">{#N/A,#N/A,FALSE,"Plan1";#N/A,#N/A,FALSE,"Plan2"}</definedName>
    <definedName name="jdfklgtdtr" localSheetId="10" hidden="1">{#N/A,#N/A,FALSE,"Plan1";#N/A,#N/A,FALSE,"Plan2"}</definedName>
    <definedName name="jdfklgtdtr" localSheetId="7" hidden="1">{#N/A,#N/A,FALSE,"Plan1";#N/A,#N/A,FALSE,"Plan2"}</definedName>
    <definedName name="jdfklgtdtr" localSheetId="28" hidden="1">{#N/A,#N/A,FALSE,"Plan1";#N/A,#N/A,FALSE,"Plan2"}</definedName>
    <definedName name="jdfklgtdtr" localSheetId="6" hidden="1">{#N/A,#N/A,FALSE,"Plan1";#N/A,#N/A,FALSE,"Plan2"}</definedName>
    <definedName name="jdfklgtdtr" localSheetId="0" hidden="1">{#N/A,#N/A,FALSE,"Plan1";#N/A,#N/A,FALSE,"Plan2"}</definedName>
    <definedName name="jdfklgtdtr" localSheetId="14" hidden="1">{#N/A,#N/A,FALSE,"Plan1";#N/A,#N/A,FALSE,"Plan2"}</definedName>
    <definedName name="jdfklgtdtr" localSheetId="22" hidden="1">{#N/A,#N/A,FALSE,"Plan1";#N/A,#N/A,FALSE,"Plan2"}</definedName>
    <definedName name="jdfklgtdtr" hidden="1">{#N/A,#N/A,FALSE,"Plan1";#N/A,#N/A,FALSE,"Plan2"}</definedName>
    <definedName name="JDFKTHRT" localSheetId="16" hidden="1">{#N/A,#N/A,FALSE,"Plan1";#N/A,#N/A,FALSE,"Plan2"}</definedName>
    <definedName name="JDFKTHRT" localSheetId="3" hidden="1">{#N/A,#N/A,FALSE,"Plan1";#N/A,#N/A,FALSE,"Plan2"}</definedName>
    <definedName name="JDFKTHRT" localSheetId="21" hidden="1">{#N/A,#N/A,FALSE,"Plan1";#N/A,#N/A,FALSE,"Plan2"}</definedName>
    <definedName name="JDFKTHRT" localSheetId="20" hidden="1">{#N/A,#N/A,FALSE,"Plan1";#N/A,#N/A,FALSE,"Plan2"}</definedName>
    <definedName name="JDFKTHRT" localSheetId="5" hidden="1">{#N/A,#N/A,FALSE,"Plan1";#N/A,#N/A,FALSE,"Plan2"}</definedName>
    <definedName name="JDFKTHRT" localSheetId="13" hidden="1">{#N/A,#N/A,FALSE,"Plan1";#N/A,#N/A,FALSE,"Plan2"}</definedName>
    <definedName name="JDFKTHRT" localSheetId="10" hidden="1">{#N/A,#N/A,FALSE,"Plan1";#N/A,#N/A,FALSE,"Plan2"}</definedName>
    <definedName name="JDFKTHRT" localSheetId="7" hidden="1">{#N/A,#N/A,FALSE,"Plan1";#N/A,#N/A,FALSE,"Plan2"}</definedName>
    <definedName name="JDFKTHRT" localSheetId="28" hidden="1">{#N/A,#N/A,FALSE,"Plan1";#N/A,#N/A,FALSE,"Plan2"}</definedName>
    <definedName name="JDFKTHRT" localSheetId="6" hidden="1">{#N/A,#N/A,FALSE,"Plan1";#N/A,#N/A,FALSE,"Plan2"}</definedName>
    <definedName name="JDFKTHRT" localSheetId="0" hidden="1">{#N/A,#N/A,FALSE,"Plan1";#N/A,#N/A,FALSE,"Plan2"}</definedName>
    <definedName name="JDFKTHRT" localSheetId="14" hidden="1">{#N/A,#N/A,FALSE,"Plan1";#N/A,#N/A,FALSE,"Plan2"}</definedName>
    <definedName name="JDFKTHRT" localSheetId="22" hidden="1">{#N/A,#N/A,FALSE,"Plan1";#N/A,#N/A,FALSE,"Plan2"}</definedName>
    <definedName name="JDFKTHRT" hidden="1">{#N/A,#N/A,FALSE,"Plan1";#N/A,#N/A,FALSE,"Plan2"}</definedName>
    <definedName name="JDFLKJDRF" localSheetId="16" hidden="1">{#N/A,#N/A,FALSE,"Plan1";#N/A,#N/A,FALSE,"Plan2"}</definedName>
    <definedName name="JDFLKJDRF" localSheetId="3" hidden="1">{#N/A,#N/A,FALSE,"Plan1";#N/A,#N/A,FALSE,"Plan2"}</definedName>
    <definedName name="JDFLKJDRF" localSheetId="21" hidden="1">{#N/A,#N/A,FALSE,"Plan1";#N/A,#N/A,FALSE,"Plan2"}</definedName>
    <definedName name="JDFLKJDRF" localSheetId="20" hidden="1">{#N/A,#N/A,FALSE,"Plan1";#N/A,#N/A,FALSE,"Plan2"}</definedName>
    <definedName name="JDFLKJDRF" localSheetId="5" hidden="1">{#N/A,#N/A,FALSE,"Plan1";#N/A,#N/A,FALSE,"Plan2"}</definedName>
    <definedName name="JDFLKJDRF" localSheetId="13" hidden="1">{#N/A,#N/A,FALSE,"Plan1";#N/A,#N/A,FALSE,"Plan2"}</definedName>
    <definedName name="JDFLKJDRF" localSheetId="10" hidden="1">{#N/A,#N/A,FALSE,"Plan1";#N/A,#N/A,FALSE,"Plan2"}</definedName>
    <definedName name="JDFLKJDRF" localSheetId="7" hidden="1">{#N/A,#N/A,FALSE,"Plan1";#N/A,#N/A,FALSE,"Plan2"}</definedName>
    <definedName name="JDFLKJDRF" localSheetId="28" hidden="1">{#N/A,#N/A,FALSE,"Plan1";#N/A,#N/A,FALSE,"Plan2"}</definedName>
    <definedName name="JDFLKJDRF" localSheetId="6" hidden="1">{#N/A,#N/A,FALSE,"Plan1";#N/A,#N/A,FALSE,"Plan2"}</definedName>
    <definedName name="JDFLKJDRF" localSheetId="0" hidden="1">{#N/A,#N/A,FALSE,"Plan1";#N/A,#N/A,FALSE,"Plan2"}</definedName>
    <definedName name="JDFLKJDRF" localSheetId="14" hidden="1">{#N/A,#N/A,FALSE,"Plan1";#N/A,#N/A,FALSE,"Plan2"}</definedName>
    <definedName name="JDFLKJDRF" localSheetId="22" hidden="1">{#N/A,#N/A,FALSE,"Plan1";#N/A,#N/A,FALSE,"Plan2"}</definedName>
    <definedName name="JDFLKJDRF" hidden="1">{#N/A,#N/A,FALSE,"Plan1";#N/A,#N/A,FALSE,"Plan2"}</definedName>
    <definedName name="jdfzlkjgfdht" localSheetId="16" hidden="1">{#N/A,#N/A,FALSE,"Plan1";#N/A,#N/A,FALSE,"Plan2"}</definedName>
    <definedName name="jdfzlkjgfdht" localSheetId="3" hidden="1">{#N/A,#N/A,FALSE,"Plan1";#N/A,#N/A,FALSE,"Plan2"}</definedName>
    <definedName name="jdfzlkjgfdht" localSheetId="21" hidden="1">{#N/A,#N/A,FALSE,"Plan1";#N/A,#N/A,FALSE,"Plan2"}</definedName>
    <definedName name="jdfzlkjgfdht" localSheetId="20" hidden="1">{#N/A,#N/A,FALSE,"Plan1";#N/A,#N/A,FALSE,"Plan2"}</definedName>
    <definedName name="jdfzlkjgfdht" localSheetId="5" hidden="1">{#N/A,#N/A,FALSE,"Plan1";#N/A,#N/A,FALSE,"Plan2"}</definedName>
    <definedName name="jdfzlkjgfdht" localSheetId="13" hidden="1">{#N/A,#N/A,FALSE,"Plan1";#N/A,#N/A,FALSE,"Plan2"}</definedName>
    <definedName name="jdfzlkjgfdht" localSheetId="10" hidden="1">{#N/A,#N/A,FALSE,"Plan1";#N/A,#N/A,FALSE,"Plan2"}</definedName>
    <definedName name="jdfzlkjgfdht" localSheetId="7" hidden="1">{#N/A,#N/A,FALSE,"Plan1";#N/A,#N/A,FALSE,"Plan2"}</definedName>
    <definedName name="jdfzlkjgfdht" localSheetId="28" hidden="1">{#N/A,#N/A,FALSE,"Plan1";#N/A,#N/A,FALSE,"Plan2"}</definedName>
    <definedName name="jdfzlkjgfdht" localSheetId="6" hidden="1">{#N/A,#N/A,FALSE,"Plan1";#N/A,#N/A,FALSE,"Plan2"}</definedName>
    <definedName name="jdfzlkjgfdht" localSheetId="0" hidden="1">{#N/A,#N/A,FALSE,"Plan1";#N/A,#N/A,FALSE,"Plan2"}</definedName>
    <definedName name="jdfzlkjgfdht" localSheetId="14" hidden="1">{#N/A,#N/A,FALSE,"Plan1";#N/A,#N/A,FALSE,"Plan2"}</definedName>
    <definedName name="jdfzlkjgfdht" localSheetId="22" hidden="1">{#N/A,#N/A,FALSE,"Plan1";#N/A,#N/A,FALSE,"Plan2"}</definedName>
    <definedName name="jdfzlkjgfdht" hidden="1">{#N/A,#N/A,FALSE,"Plan1";#N/A,#N/A,FALSE,"Plan2"}</definedName>
    <definedName name="jdglhfghkt" localSheetId="16" hidden="1">{#N/A,#N/A,FALSE,"Plan1";#N/A,#N/A,FALSE,"Plan2"}</definedName>
    <definedName name="jdglhfghkt" localSheetId="3" hidden="1">{#N/A,#N/A,FALSE,"Plan1";#N/A,#N/A,FALSE,"Plan2"}</definedName>
    <definedName name="jdglhfghkt" localSheetId="21" hidden="1">{#N/A,#N/A,FALSE,"Plan1";#N/A,#N/A,FALSE,"Plan2"}</definedName>
    <definedName name="jdglhfghkt" localSheetId="20" hidden="1">{#N/A,#N/A,FALSE,"Plan1";#N/A,#N/A,FALSE,"Plan2"}</definedName>
    <definedName name="jdglhfghkt" localSheetId="5" hidden="1">{#N/A,#N/A,FALSE,"Plan1";#N/A,#N/A,FALSE,"Plan2"}</definedName>
    <definedName name="jdglhfghkt" localSheetId="13" hidden="1">{#N/A,#N/A,FALSE,"Plan1";#N/A,#N/A,FALSE,"Plan2"}</definedName>
    <definedName name="jdglhfghkt" localSheetId="10" hidden="1">{#N/A,#N/A,FALSE,"Plan1";#N/A,#N/A,FALSE,"Plan2"}</definedName>
    <definedName name="jdglhfghkt" localSheetId="7" hidden="1">{#N/A,#N/A,FALSE,"Plan1";#N/A,#N/A,FALSE,"Plan2"}</definedName>
    <definedName name="jdglhfghkt" localSheetId="28" hidden="1">{#N/A,#N/A,FALSE,"Plan1";#N/A,#N/A,FALSE,"Plan2"}</definedName>
    <definedName name="jdglhfghkt" localSheetId="6" hidden="1">{#N/A,#N/A,FALSE,"Plan1";#N/A,#N/A,FALSE,"Plan2"}</definedName>
    <definedName name="jdglhfghkt" localSheetId="0" hidden="1">{#N/A,#N/A,FALSE,"Plan1";#N/A,#N/A,FALSE,"Plan2"}</definedName>
    <definedName name="jdglhfghkt" localSheetId="14" hidden="1">{#N/A,#N/A,FALSE,"Plan1";#N/A,#N/A,FALSE,"Plan2"}</definedName>
    <definedName name="jdglhfghkt" localSheetId="22" hidden="1">{#N/A,#N/A,FALSE,"Plan1";#N/A,#N/A,FALSE,"Plan2"}</definedName>
    <definedName name="jdglhfghkt" hidden="1">{#N/A,#N/A,FALSE,"Plan1";#N/A,#N/A,FALSE,"Plan2"}</definedName>
    <definedName name="jdhfjdhgfd" localSheetId="16" hidden="1">{#N/A,#N/A,FALSE,"Plan1";#N/A,#N/A,FALSE,"Plan2"}</definedName>
    <definedName name="jdhfjdhgfd" localSheetId="3" hidden="1">{#N/A,#N/A,FALSE,"Plan1";#N/A,#N/A,FALSE,"Plan2"}</definedName>
    <definedName name="jdhfjdhgfd" localSheetId="21" hidden="1">{#N/A,#N/A,FALSE,"Plan1";#N/A,#N/A,FALSE,"Plan2"}</definedName>
    <definedName name="jdhfjdhgfd" localSheetId="20" hidden="1">{#N/A,#N/A,FALSE,"Plan1";#N/A,#N/A,FALSE,"Plan2"}</definedName>
    <definedName name="jdhfjdhgfd" localSheetId="5" hidden="1">{#N/A,#N/A,FALSE,"Plan1";#N/A,#N/A,FALSE,"Plan2"}</definedName>
    <definedName name="jdhfjdhgfd" localSheetId="13" hidden="1">{#N/A,#N/A,FALSE,"Plan1";#N/A,#N/A,FALSE,"Plan2"}</definedName>
    <definedName name="jdhfjdhgfd" localSheetId="10" hidden="1">{#N/A,#N/A,FALSE,"Plan1";#N/A,#N/A,FALSE,"Plan2"}</definedName>
    <definedName name="jdhfjdhgfd" localSheetId="7" hidden="1">{#N/A,#N/A,FALSE,"Plan1";#N/A,#N/A,FALSE,"Plan2"}</definedName>
    <definedName name="jdhfjdhgfd" localSheetId="28" hidden="1">{#N/A,#N/A,FALSE,"Plan1";#N/A,#N/A,FALSE,"Plan2"}</definedName>
    <definedName name="jdhfjdhgfd" localSheetId="6" hidden="1">{#N/A,#N/A,FALSE,"Plan1";#N/A,#N/A,FALSE,"Plan2"}</definedName>
    <definedName name="jdhfjdhgfd" localSheetId="0" hidden="1">{#N/A,#N/A,FALSE,"Plan1";#N/A,#N/A,FALSE,"Plan2"}</definedName>
    <definedName name="jdhfjdhgfd" localSheetId="14" hidden="1">{#N/A,#N/A,FALSE,"Plan1";#N/A,#N/A,FALSE,"Plan2"}</definedName>
    <definedName name="jdhfjdhgfd" localSheetId="22" hidden="1">{#N/A,#N/A,FALSE,"Plan1";#N/A,#N/A,FALSE,"Plan2"}</definedName>
    <definedName name="jdhfjdhgfd" hidden="1">{#N/A,#N/A,FALSE,"Plan1";#N/A,#N/A,FALSE,"Plan2"}</definedName>
    <definedName name="jdjdjdjd" localSheetId="16" hidden="1">{#N/A,#N/A,FALSE,"명세표"}</definedName>
    <definedName name="jdjdjdjd" localSheetId="3" hidden="1">{#N/A,#N/A,FALSE,"명세표"}</definedName>
    <definedName name="jdjdjdjd" localSheetId="21" hidden="1">{#N/A,#N/A,FALSE,"명세표"}</definedName>
    <definedName name="jdjdjdjd" localSheetId="20" hidden="1">{#N/A,#N/A,FALSE,"명세표"}</definedName>
    <definedName name="jdjdjdjd" localSheetId="5" hidden="1">{#N/A,#N/A,FALSE,"명세표"}</definedName>
    <definedName name="jdjdjdjd" localSheetId="13" hidden="1">{#N/A,#N/A,FALSE,"명세표"}</definedName>
    <definedName name="jdjdjdjd" localSheetId="10" hidden="1">{#N/A,#N/A,FALSE,"명세표"}</definedName>
    <definedName name="jdjdjdjd" localSheetId="7" hidden="1">{#N/A,#N/A,FALSE,"명세표"}</definedName>
    <definedName name="jdjdjdjd" localSheetId="28" hidden="1">{#N/A,#N/A,FALSE,"명세표"}</definedName>
    <definedName name="jdjdjdjd" localSheetId="6" hidden="1">{#N/A,#N/A,FALSE,"명세표"}</definedName>
    <definedName name="jdjdjdjd" localSheetId="0" hidden="1">{#N/A,#N/A,FALSE,"명세표"}</definedName>
    <definedName name="jdjdjdjd" localSheetId="14" hidden="1">{#N/A,#N/A,FALSE,"명세표"}</definedName>
    <definedName name="jdjdjdjd" localSheetId="22" hidden="1">{#N/A,#N/A,FALSE,"명세표"}</definedName>
    <definedName name="jdjdjdjd" hidden="1">{#N/A,#N/A,FALSE,"명세표"}</definedName>
    <definedName name="jdkfhgjhf" localSheetId="16" hidden="1">{#N/A,#N/A,FALSE,"Plan1";#N/A,#N/A,FALSE,"Plan2"}</definedName>
    <definedName name="jdkfhgjhf" localSheetId="3" hidden="1">{#N/A,#N/A,FALSE,"Plan1";#N/A,#N/A,FALSE,"Plan2"}</definedName>
    <definedName name="jdkfhgjhf" localSheetId="21" hidden="1">{#N/A,#N/A,FALSE,"Plan1";#N/A,#N/A,FALSE,"Plan2"}</definedName>
    <definedName name="jdkfhgjhf" localSheetId="20" hidden="1">{#N/A,#N/A,FALSE,"Plan1";#N/A,#N/A,FALSE,"Plan2"}</definedName>
    <definedName name="jdkfhgjhf" localSheetId="5" hidden="1">{#N/A,#N/A,FALSE,"Plan1";#N/A,#N/A,FALSE,"Plan2"}</definedName>
    <definedName name="jdkfhgjhf" localSheetId="13" hidden="1">{#N/A,#N/A,FALSE,"Plan1";#N/A,#N/A,FALSE,"Plan2"}</definedName>
    <definedName name="jdkfhgjhf" localSheetId="10" hidden="1">{#N/A,#N/A,FALSE,"Plan1";#N/A,#N/A,FALSE,"Plan2"}</definedName>
    <definedName name="jdkfhgjhf" localSheetId="7" hidden="1">{#N/A,#N/A,FALSE,"Plan1";#N/A,#N/A,FALSE,"Plan2"}</definedName>
    <definedName name="jdkfhgjhf" localSheetId="28" hidden="1">{#N/A,#N/A,FALSE,"Plan1";#N/A,#N/A,FALSE,"Plan2"}</definedName>
    <definedName name="jdkfhgjhf" localSheetId="6" hidden="1">{#N/A,#N/A,FALSE,"Plan1";#N/A,#N/A,FALSE,"Plan2"}</definedName>
    <definedName name="jdkfhgjhf" localSheetId="0" hidden="1">{#N/A,#N/A,FALSE,"Plan1";#N/A,#N/A,FALSE,"Plan2"}</definedName>
    <definedName name="jdkfhgjhf" localSheetId="14" hidden="1">{#N/A,#N/A,FALSE,"Plan1";#N/A,#N/A,FALSE,"Plan2"}</definedName>
    <definedName name="jdkfhgjhf" localSheetId="22" hidden="1">{#N/A,#N/A,FALSE,"Plan1";#N/A,#N/A,FALSE,"Plan2"}</definedName>
    <definedName name="jdkfhgjhf" hidden="1">{#N/A,#N/A,FALSE,"Plan1";#N/A,#N/A,FALSE,"Plan2"}</definedName>
    <definedName name="jdkfjdtr" localSheetId="16" hidden="1">{#N/A,#N/A,FALSE,"Plan1";#N/A,#N/A,FALSE,"Plan2"}</definedName>
    <definedName name="jdkfjdtr" localSheetId="3" hidden="1">{#N/A,#N/A,FALSE,"Plan1";#N/A,#N/A,FALSE,"Plan2"}</definedName>
    <definedName name="jdkfjdtr" localSheetId="21" hidden="1">{#N/A,#N/A,FALSE,"Plan1";#N/A,#N/A,FALSE,"Plan2"}</definedName>
    <definedName name="jdkfjdtr" localSheetId="20" hidden="1">{#N/A,#N/A,FALSE,"Plan1";#N/A,#N/A,FALSE,"Plan2"}</definedName>
    <definedName name="jdkfjdtr" localSheetId="5" hidden="1">{#N/A,#N/A,FALSE,"Plan1";#N/A,#N/A,FALSE,"Plan2"}</definedName>
    <definedName name="jdkfjdtr" localSheetId="13" hidden="1">{#N/A,#N/A,FALSE,"Plan1";#N/A,#N/A,FALSE,"Plan2"}</definedName>
    <definedName name="jdkfjdtr" localSheetId="10" hidden="1">{#N/A,#N/A,FALSE,"Plan1";#N/A,#N/A,FALSE,"Plan2"}</definedName>
    <definedName name="jdkfjdtr" localSheetId="7" hidden="1">{#N/A,#N/A,FALSE,"Plan1";#N/A,#N/A,FALSE,"Plan2"}</definedName>
    <definedName name="jdkfjdtr" localSheetId="28" hidden="1">{#N/A,#N/A,FALSE,"Plan1";#N/A,#N/A,FALSE,"Plan2"}</definedName>
    <definedName name="jdkfjdtr" localSheetId="6" hidden="1">{#N/A,#N/A,FALSE,"Plan1";#N/A,#N/A,FALSE,"Plan2"}</definedName>
    <definedName name="jdkfjdtr" localSheetId="0" hidden="1">{#N/A,#N/A,FALSE,"Plan1";#N/A,#N/A,FALSE,"Plan2"}</definedName>
    <definedName name="jdkfjdtr" localSheetId="14" hidden="1">{#N/A,#N/A,FALSE,"Plan1";#N/A,#N/A,FALSE,"Plan2"}</definedName>
    <definedName name="jdkfjdtr" localSheetId="22" hidden="1">{#N/A,#N/A,FALSE,"Plan1";#N/A,#N/A,FALSE,"Plan2"}</definedName>
    <definedName name="jdkfjdtr" hidden="1">{#N/A,#N/A,FALSE,"Plan1";#N/A,#N/A,FALSE,"Plan2"}</definedName>
    <definedName name="jdljgftldjti5r" localSheetId="16" hidden="1">{#N/A,#N/A,FALSE,"Plan1";#N/A,#N/A,FALSE,"Plan2"}</definedName>
    <definedName name="jdljgftldjti5r" localSheetId="3" hidden="1">{#N/A,#N/A,FALSE,"Plan1";#N/A,#N/A,FALSE,"Plan2"}</definedName>
    <definedName name="jdljgftldjti5r" localSheetId="21" hidden="1">{#N/A,#N/A,FALSE,"Plan1";#N/A,#N/A,FALSE,"Plan2"}</definedName>
    <definedName name="jdljgftldjti5r" localSheetId="20" hidden="1">{#N/A,#N/A,FALSE,"Plan1";#N/A,#N/A,FALSE,"Plan2"}</definedName>
    <definedName name="jdljgftldjti5r" localSheetId="5" hidden="1">{#N/A,#N/A,FALSE,"Plan1";#N/A,#N/A,FALSE,"Plan2"}</definedName>
    <definedName name="jdljgftldjti5r" localSheetId="13" hidden="1">{#N/A,#N/A,FALSE,"Plan1";#N/A,#N/A,FALSE,"Plan2"}</definedName>
    <definedName name="jdljgftldjti5r" localSheetId="10" hidden="1">{#N/A,#N/A,FALSE,"Plan1";#N/A,#N/A,FALSE,"Plan2"}</definedName>
    <definedName name="jdljgftldjti5r" localSheetId="7" hidden="1">{#N/A,#N/A,FALSE,"Plan1";#N/A,#N/A,FALSE,"Plan2"}</definedName>
    <definedName name="jdljgftldjti5r" localSheetId="28" hidden="1">{#N/A,#N/A,FALSE,"Plan1";#N/A,#N/A,FALSE,"Plan2"}</definedName>
    <definedName name="jdljgftldjti5r" localSheetId="6" hidden="1">{#N/A,#N/A,FALSE,"Plan1";#N/A,#N/A,FALSE,"Plan2"}</definedName>
    <definedName name="jdljgftldjti5r" localSheetId="0" hidden="1">{#N/A,#N/A,FALSE,"Plan1";#N/A,#N/A,FALSE,"Plan2"}</definedName>
    <definedName name="jdljgftldjti5r" localSheetId="14" hidden="1">{#N/A,#N/A,FALSE,"Plan1";#N/A,#N/A,FALSE,"Plan2"}</definedName>
    <definedName name="jdljgftldjti5r" localSheetId="22" hidden="1">{#N/A,#N/A,FALSE,"Plan1";#N/A,#N/A,FALSE,"Plan2"}</definedName>
    <definedName name="jdljgftldjti5r" hidden="1">{#N/A,#N/A,FALSE,"Plan1";#N/A,#N/A,FALSE,"Plan2"}</definedName>
    <definedName name="JDLKJDASGF" localSheetId="16" hidden="1">{#N/A,#N/A,FALSE,"Plan1";#N/A,#N/A,FALSE,"Plan2"}</definedName>
    <definedName name="JDLKJDASGF" localSheetId="3" hidden="1">{#N/A,#N/A,FALSE,"Plan1";#N/A,#N/A,FALSE,"Plan2"}</definedName>
    <definedName name="JDLKJDASGF" localSheetId="21" hidden="1">{#N/A,#N/A,FALSE,"Plan1";#N/A,#N/A,FALSE,"Plan2"}</definedName>
    <definedName name="JDLKJDASGF" localSheetId="20" hidden="1">{#N/A,#N/A,FALSE,"Plan1";#N/A,#N/A,FALSE,"Plan2"}</definedName>
    <definedName name="JDLKJDASGF" localSheetId="5" hidden="1">{#N/A,#N/A,FALSE,"Plan1";#N/A,#N/A,FALSE,"Plan2"}</definedName>
    <definedName name="JDLKJDASGF" localSheetId="13" hidden="1">{#N/A,#N/A,FALSE,"Plan1";#N/A,#N/A,FALSE,"Plan2"}</definedName>
    <definedName name="JDLKJDASGF" localSheetId="10" hidden="1">{#N/A,#N/A,FALSE,"Plan1";#N/A,#N/A,FALSE,"Plan2"}</definedName>
    <definedName name="JDLKJDASGF" localSheetId="7" hidden="1">{#N/A,#N/A,FALSE,"Plan1";#N/A,#N/A,FALSE,"Plan2"}</definedName>
    <definedName name="JDLKJDASGF" localSheetId="28" hidden="1">{#N/A,#N/A,FALSE,"Plan1";#N/A,#N/A,FALSE,"Plan2"}</definedName>
    <definedName name="JDLKJDASGF" localSheetId="6" hidden="1">{#N/A,#N/A,FALSE,"Plan1";#N/A,#N/A,FALSE,"Plan2"}</definedName>
    <definedName name="JDLKJDASGF" localSheetId="0" hidden="1">{#N/A,#N/A,FALSE,"Plan1";#N/A,#N/A,FALSE,"Plan2"}</definedName>
    <definedName name="JDLKJDASGF" localSheetId="14" hidden="1">{#N/A,#N/A,FALSE,"Plan1";#N/A,#N/A,FALSE,"Plan2"}</definedName>
    <definedName name="JDLKJDASGF" localSheetId="22" hidden="1">{#N/A,#N/A,FALSE,"Plan1";#N/A,#N/A,FALSE,"Plan2"}</definedName>
    <definedName name="JDLKJDASGF" hidden="1">{#N/A,#N/A,FALSE,"Plan1";#N/A,#N/A,FALSE,"Plan2"}</definedName>
    <definedName name="jdrfkdjfghrtfjg" localSheetId="16" hidden="1">{#N/A,#N/A,FALSE,"Plan1";#N/A,#N/A,FALSE,"Plan2"}</definedName>
    <definedName name="jdrfkdjfghrtfjg" localSheetId="3" hidden="1">{#N/A,#N/A,FALSE,"Plan1";#N/A,#N/A,FALSE,"Plan2"}</definedName>
    <definedName name="jdrfkdjfghrtfjg" localSheetId="21" hidden="1">{#N/A,#N/A,FALSE,"Plan1";#N/A,#N/A,FALSE,"Plan2"}</definedName>
    <definedName name="jdrfkdjfghrtfjg" localSheetId="20" hidden="1">{#N/A,#N/A,FALSE,"Plan1";#N/A,#N/A,FALSE,"Plan2"}</definedName>
    <definedName name="jdrfkdjfghrtfjg" localSheetId="5" hidden="1">{#N/A,#N/A,FALSE,"Plan1";#N/A,#N/A,FALSE,"Plan2"}</definedName>
    <definedName name="jdrfkdjfghrtfjg" localSheetId="13" hidden="1">{#N/A,#N/A,FALSE,"Plan1";#N/A,#N/A,FALSE,"Plan2"}</definedName>
    <definedName name="jdrfkdjfghrtfjg" localSheetId="10" hidden="1">{#N/A,#N/A,FALSE,"Plan1";#N/A,#N/A,FALSE,"Plan2"}</definedName>
    <definedName name="jdrfkdjfghrtfjg" localSheetId="7" hidden="1">{#N/A,#N/A,FALSE,"Plan1";#N/A,#N/A,FALSE,"Plan2"}</definedName>
    <definedName name="jdrfkdjfghrtfjg" localSheetId="28" hidden="1">{#N/A,#N/A,FALSE,"Plan1";#N/A,#N/A,FALSE,"Plan2"}</definedName>
    <definedName name="jdrfkdjfghrtfjg" localSheetId="6" hidden="1">{#N/A,#N/A,FALSE,"Plan1";#N/A,#N/A,FALSE,"Plan2"}</definedName>
    <definedName name="jdrfkdjfghrtfjg" localSheetId="0" hidden="1">{#N/A,#N/A,FALSE,"Plan1";#N/A,#N/A,FALSE,"Plan2"}</definedName>
    <definedName name="jdrfkdjfghrtfjg" localSheetId="14" hidden="1">{#N/A,#N/A,FALSE,"Plan1";#N/A,#N/A,FALSE,"Plan2"}</definedName>
    <definedName name="jdrfkdjfghrtfjg" localSheetId="22" hidden="1">{#N/A,#N/A,FALSE,"Plan1";#N/A,#N/A,FALSE,"Plan2"}</definedName>
    <definedName name="jdrfkdjfghrtfjg" hidden="1">{#N/A,#N/A,FALSE,"Plan1";#N/A,#N/A,FALSE,"Plan2"}</definedName>
    <definedName name="jdskfhdk" localSheetId="16" hidden="1">{#N/A,#N/A,FALSE,"Plan1";#N/A,#N/A,FALSE,"Plan2"}</definedName>
    <definedName name="jdskfhdk" localSheetId="3" hidden="1">{#N/A,#N/A,FALSE,"Plan1";#N/A,#N/A,FALSE,"Plan2"}</definedName>
    <definedName name="jdskfhdk" localSheetId="21" hidden="1">{#N/A,#N/A,FALSE,"Plan1";#N/A,#N/A,FALSE,"Plan2"}</definedName>
    <definedName name="jdskfhdk" localSheetId="20" hidden="1">{#N/A,#N/A,FALSE,"Plan1";#N/A,#N/A,FALSE,"Plan2"}</definedName>
    <definedName name="jdskfhdk" localSheetId="5" hidden="1">{#N/A,#N/A,FALSE,"Plan1";#N/A,#N/A,FALSE,"Plan2"}</definedName>
    <definedName name="jdskfhdk" localSheetId="13" hidden="1">{#N/A,#N/A,FALSE,"Plan1";#N/A,#N/A,FALSE,"Plan2"}</definedName>
    <definedName name="jdskfhdk" localSheetId="10" hidden="1">{#N/A,#N/A,FALSE,"Plan1";#N/A,#N/A,FALSE,"Plan2"}</definedName>
    <definedName name="jdskfhdk" localSheetId="7" hidden="1">{#N/A,#N/A,FALSE,"Plan1";#N/A,#N/A,FALSE,"Plan2"}</definedName>
    <definedName name="jdskfhdk" localSheetId="28" hidden="1">{#N/A,#N/A,FALSE,"Plan1";#N/A,#N/A,FALSE,"Plan2"}</definedName>
    <definedName name="jdskfhdk" localSheetId="6" hidden="1">{#N/A,#N/A,FALSE,"Plan1";#N/A,#N/A,FALSE,"Plan2"}</definedName>
    <definedName name="jdskfhdk" localSheetId="0" hidden="1">{#N/A,#N/A,FALSE,"Plan1";#N/A,#N/A,FALSE,"Plan2"}</definedName>
    <definedName name="jdskfhdk" localSheetId="14" hidden="1">{#N/A,#N/A,FALSE,"Plan1";#N/A,#N/A,FALSE,"Plan2"}</definedName>
    <definedName name="jdskfhdk" localSheetId="22" hidden="1">{#N/A,#N/A,FALSE,"Plan1";#N/A,#N/A,FALSE,"Plan2"}</definedName>
    <definedName name="jdskfhdk" hidden="1">{#N/A,#N/A,FALSE,"Plan1";#N/A,#N/A,FALSE,"Plan2"}</definedName>
    <definedName name="JDSKLGKDRHGGF" localSheetId="16" hidden="1">{#N/A,#N/A,FALSE,"Plan1";#N/A,#N/A,FALSE,"Plan2"}</definedName>
    <definedName name="JDSKLGKDRHGGF" localSheetId="3" hidden="1">{#N/A,#N/A,FALSE,"Plan1";#N/A,#N/A,FALSE,"Plan2"}</definedName>
    <definedName name="JDSKLGKDRHGGF" localSheetId="21" hidden="1">{#N/A,#N/A,FALSE,"Plan1";#N/A,#N/A,FALSE,"Plan2"}</definedName>
    <definedName name="JDSKLGKDRHGGF" localSheetId="20" hidden="1">{#N/A,#N/A,FALSE,"Plan1";#N/A,#N/A,FALSE,"Plan2"}</definedName>
    <definedName name="JDSKLGKDRHGGF" localSheetId="5" hidden="1">{#N/A,#N/A,FALSE,"Plan1";#N/A,#N/A,FALSE,"Plan2"}</definedName>
    <definedName name="JDSKLGKDRHGGF" localSheetId="13" hidden="1">{#N/A,#N/A,FALSE,"Plan1";#N/A,#N/A,FALSE,"Plan2"}</definedName>
    <definedName name="JDSKLGKDRHGGF" localSheetId="10" hidden="1">{#N/A,#N/A,FALSE,"Plan1";#N/A,#N/A,FALSE,"Plan2"}</definedName>
    <definedName name="JDSKLGKDRHGGF" localSheetId="7" hidden="1">{#N/A,#N/A,FALSE,"Plan1";#N/A,#N/A,FALSE,"Plan2"}</definedName>
    <definedName name="JDSKLGKDRHGGF" localSheetId="28" hidden="1">{#N/A,#N/A,FALSE,"Plan1";#N/A,#N/A,FALSE,"Plan2"}</definedName>
    <definedName name="JDSKLGKDRHGGF" localSheetId="6" hidden="1">{#N/A,#N/A,FALSE,"Plan1";#N/A,#N/A,FALSE,"Plan2"}</definedName>
    <definedName name="JDSKLGKDRHGGF" localSheetId="0" hidden="1">{#N/A,#N/A,FALSE,"Plan1";#N/A,#N/A,FALSE,"Plan2"}</definedName>
    <definedName name="JDSKLGKDRHGGF" localSheetId="14" hidden="1">{#N/A,#N/A,FALSE,"Plan1";#N/A,#N/A,FALSE,"Plan2"}</definedName>
    <definedName name="JDSKLGKDRHGGF" localSheetId="22" hidden="1">{#N/A,#N/A,FALSE,"Plan1";#N/A,#N/A,FALSE,"Plan2"}</definedName>
    <definedName name="JDSKLGKDRHGGF" hidden="1">{#N/A,#N/A,FALSE,"Plan1";#N/A,#N/A,FALSE,"Plan2"}</definedName>
    <definedName name="jefsgfr" localSheetId="16" hidden="1">{#N/A,#N/A,FALSE,"Plan1";#N/A,#N/A,FALSE,"Plan2"}</definedName>
    <definedName name="jefsgfr" localSheetId="3" hidden="1">{#N/A,#N/A,FALSE,"Plan1";#N/A,#N/A,FALSE,"Plan2"}</definedName>
    <definedName name="jefsgfr" localSheetId="21" hidden="1">{#N/A,#N/A,FALSE,"Plan1";#N/A,#N/A,FALSE,"Plan2"}</definedName>
    <definedName name="jefsgfr" localSheetId="20" hidden="1">{#N/A,#N/A,FALSE,"Plan1";#N/A,#N/A,FALSE,"Plan2"}</definedName>
    <definedName name="jefsgfr" localSheetId="5" hidden="1">{#N/A,#N/A,FALSE,"Plan1";#N/A,#N/A,FALSE,"Plan2"}</definedName>
    <definedName name="jefsgfr" localSheetId="13" hidden="1">{#N/A,#N/A,FALSE,"Plan1";#N/A,#N/A,FALSE,"Plan2"}</definedName>
    <definedName name="jefsgfr" localSheetId="10" hidden="1">{#N/A,#N/A,FALSE,"Plan1";#N/A,#N/A,FALSE,"Plan2"}</definedName>
    <definedName name="jefsgfr" localSheetId="7" hidden="1">{#N/A,#N/A,FALSE,"Plan1";#N/A,#N/A,FALSE,"Plan2"}</definedName>
    <definedName name="jefsgfr" localSheetId="28" hidden="1">{#N/A,#N/A,FALSE,"Plan1";#N/A,#N/A,FALSE,"Plan2"}</definedName>
    <definedName name="jefsgfr" localSheetId="6" hidden="1">{#N/A,#N/A,FALSE,"Plan1";#N/A,#N/A,FALSE,"Plan2"}</definedName>
    <definedName name="jefsgfr" localSheetId="0" hidden="1">{#N/A,#N/A,FALSE,"Plan1";#N/A,#N/A,FALSE,"Plan2"}</definedName>
    <definedName name="jefsgfr" localSheetId="14" hidden="1">{#N/A,#N/A,FALSE,"Plan1";#N/A,#N/A,FALSE,"Plan2"}</definedName>
    <definedName name="jefsgfr" localSheetId="22" hidden="1">{#N/A,#N/A,FALSE,"Plan1";#N/A,#N/A,FALSE,"Plan2"}</definedName>
    <definedName name="jefsgfr" hidden="1">{#N/A,#N/A,FALSE,"Plan1";#N/A,#N/A,FALSE,"Plan2"}</definedName>
    <definedName name="JERHIEHYURE" localSheetId="16" hidden="1">{#N/A,#N/A,FALSE,"Plan1";#N/A,#N/A,FALSE,"Plan2"}</definedName>
    <definedName name="JERHIEHYURE" localSheetId="3" hidden="1">{#N/A,#N/A,FALSE,"Plan1";#N/A,#N/A,FALSE,"Plan2"}</definedName>
    <definedName name="JERHIEHYURE" localSheetId="21" hidden="1">{#N/A,#N/A,FALSE,"Plan1";#N/A,#N/A,FALSE,"Plan2"}</definedName>
    <definedName name="JERHIEHYURE" localSheetId="20" hidden="1">{#N/A,#N/A,FALSE,"Plan1";#N/A,#N/A,FALSE,"Plan2"}</definedName>
    <definedName name="JERHIEHYURE" localSheetId="5" hidden="1">{#N/A,#N/A,FALSE,"Plan1";#N/A,#N/A,FALSE,"Plan2"}</definedName>
    <definedName name="JERHIEHYURE" localSheetId="13" hidden="1">{#N/A,#N/A,FALSE,"Plan1";#N/A,#N/A,FALSE,"Plan2"}</definedName>
    <definedName name="JERHIEHYURE" localSheetId="10" hidden="1">{#N/A,#N/A,FALSE,"Plan1";#N/A,#N/A,FALSE,"Plan2"}</definedName>
    <definedName name="JERHIEHYURE" localSheetId="7" hidden="1">{#N/A,#N/A,FALSE,"Plan1";#N/A,#N/A,FALSE,"Plan2"}</definedName>
    <definedName name="JERHIEHYURE" localSheetId="28" hidden="1">{#N/A,#N/A,FALSE,"Plan1";#N/A,#N/A,FALSE,"Plan2"}</definedName>
    <definedName name="JERHIEHYURE" localSheetId="6" hidden="1">{#N/A,#N/A,FALSE,"Plan1";#N/A,#N/A,FALSE,"Plan2"}</definedName>
    <definedName name="JERHIEHYURE" localSheetId="0" hidden="1">{#N/A,#N/A,FALSE,"Plan1";#N/A,#N/A,FALSE,"Plan2"}</definedName>
    <definedName name="JERHIEHYURE" localSheetId="14" hidden="1">{#N/A,#N/A,FALSE,"Plan1";#N/A,#N/A,FALSE,"Plan2"}</definedName>
    <definedName name="JERHIEHYURE" localSheetId="22" hidden="1">{#N/A,#N/A,FALSE,"Plan1";#N/A,#N/A,FALSE,"Plan2"}</definedName>
    <definedName name="JERHIEHYURE" hidden="1">{#N/A,#N/A,FALSE,"Plan1";#N/A,#N/A,FALSE,"Plan2"}</definedName>
    <definedName name="jfddlsrtyty" localSheetId="16" hidden="1">{#N/A,#N/A,FALSE,"Plan1";#N/A,#N/A,FALSE,"Plan2"}</definedName>
    <definedName name="jfddlsrtyty" localSheetId="3" hidden="1">{#N/A,#N/A,FALSE,"Plan1";#N/A,#N/A,FALSE,"Plan2"}</definedName>
    <definedName name="jfddlsrtyty" localSheetId="21" hidden="1">{#N/A,#N/A,FALSE,"Plan1";#N/A,#N/A,FALSE,"Plan2"}</definedName>
    <definedName name="jfddlsrtyty" localSheetId="20" hidden="1">{#N/A,#N/A,FALSE,"Plan1";#N/A,#N/A,FALSE,"Plan2"}</definedName>
    <definedName name="jfddlsrtyty" localSheetId="5" hidden="1">{#N/A,#N/A,FALSE,"Plan1";#N/A,#N/A,FALSE,"Plan2"}</definedName>
    <definedName name="jfddlsrtyty" localSheetId="13" hidden="1">{#N/A,#N/A,FALSE,"Plan1";#N/A,#N/A,FALSE,"Plan2"}</definedName>
    <definedName name="jfddlsrtyty" localSheetId="10" hidden="1">{#N/A,#N/A,FALSE,"Plan1";#N/A,#N/A,FALSE,"Plan2"}</definedName>
    <definedName name="jfddlsrtyty" localSheetId="7" hidden="1">{#N/A,#N/A,FALSE,"Plan1";#N/A,#N/A,FALSE,"Plan2"}</definedName>
    <definedName name="jfddlsrtyty" localSheetId="28" hidden="1">{#N/A,#N/A,FALSE,"Plan1";#N/A,#N/A,FALSE,"Plan2"}</definedName>
    <definedName name="jfddlsrtyty" localSheetId="6" hidden="1">{#N/A,#N/A,FALSE,"Plan1";#N/A,#N/A,FALSE,"Plan2"}</definedName>
    <definedName name="jfddlsrtyty" localSheetId="0" hidden="1">{#N/A,#N/A,FALSE,"Plan1";#N/A,#N/A,FALSE,"Plan2"}</definedName>
    <definedName name="jfddlsrtyty" localSheetId="14" hidden="1">{#N/A,#N/A,FALSE,"Plan1";#N/A,#N/A,FALSE,"Plan2"}</definedName>
    <definedName name="jfddlsrtyty" localSheetId="22" hidden="1">{#N/A,#N/A,FALSE,"Plan1";#N/A,#N/A,FALSE,"Plan2"}</definedName>
    <definedName name="jfddlsrtyty" hidden="1">{#N/A,#N/A,FALSE,"Plan1";#N/A,#N/A,FALSE,"Plan2"}</definedName>
    <definedName name="jfdjtgdjghitfyh" localSheetId="16" hidden="1">{#N/A,#N/A,FALSE,"Plan1";#N/A,#N/A,FALSE,"Plan2"}</definedName>
    <definedName name="jfdjtgdjghitfyh" localSheetId="3" hidden="1">{#N/A,#N/A,FALSE,"Plan1";#N/A,#N/A,FALSE,"Plan2"}</definedName>
    <definedName name="jfdjtgdjghitfyh" localSheetId="21" hidden="1">{#N/A,#N/A,FALSE,"Plan1";#N/A,#N/A,FALSE,"Plan2"}</definedName>
    <definedName name="jfdjtgdjghitfyh" localSheetId="20" hidden="1">{#N/A,#N/A,FALSE,"Plan1";#N/A,#N/A,FALSE,"Plan2"}</definedName>
    <definedName name="jfdjtgdjghitfyh" localSheetId="5" hidden="1">{#N/A,#N/A,FALSE,"Plan1";#N/A,#N/A,FALSE,"Plan2"}</definedName>
    <definedName name="jfdjtgdjghitfyh" localSheetId="13" hidden="1">{#N/A,#N/A,FALSE,"Plan1";#N/A,#N/A,FALSE,"Plan2"}</definedName>
    <definedName name="jfdjtgdjghitfyh" localSheetId="10" hidden="1">{#N/A,#N/A,FALSE,"Plan1";#N/A,#N/A,FALSE,"Plan2"}</definedName>
    <definedName name="jfdjtgdjghitfyh" localSheetId="7" hidden="1">{#N/A,#N/A,FALSE,"Plan1";#N/A,#N/A,FALSE,"Plan2"}</definedName>
    <definedName name="jfdjtgdjghitfyh" localSheetId="28" hidden="1">{#N/A,#N/A,FALSE,"Plan1";#N/A,#N/A,FALSE,"Plan2"}</definedName>
    <definedName name="jfdjtgdjghitfyh" localSheetId="6" hidden="1">{#N/A,#N/A,FALSE,"Plan1";#N/A,#N/A,FALSE,"Plan2"}</definedName>
    <definedName name="jfdjtgdjghitfyh" localSheetId="0" hidden="1">{#N/A,#N/A,FALSE,"Plan1";#N/A,#N/A,FALSE,"Plan2"}</definedName>
    <definedName name="jfdjtgdjghitfyh" localSheetId="14" hidden="1">{#N/A,#N/A,FALSE,"Plan1";#N/A,#N/A,FALSE,"Plan2"}</definedName>
    <definedName name="jfdjtgdjghitfyh" localSheetId="22" hidden="1">{#N/A,#N/A,FALSE,"Plan1";#N/A,#N/A,FALSE,"Plan2"}</definedName>
    <definedName name="jfdjtgdjghitfyh" hidden="1">{#N/A,#N/A,FALSE,"Plan1";#N/A,#N/A,FALSE,"Plan2"}</definedName>
    <definedName name="jfdkgkftftg" localSheetId="16" hidden="1">{#N/A,#N/A,FALSE,"Plan1";#N/A,#N/A,FALSE,"Plan2"}</definedName>
    <definedName name="jfdkgkftftg" localSheetId="3" hidden="1">{#N/A,#N/A,FALSE,"Plan1";#N/A,#N/A,FALSE,"Plan2"}</definedName>
    <definedName name="jfdkgkftftg" localSheetId="21" hidden="1">{#N/A,#N/A,FALSE,"Plan1";#N/A,#N/A,FALSE,"Plan2"}</definedName>
    <definedName name="jfdkgkftftg" localSheetId="20" hidden="1">{#N/A,#N/A,FALSE,"Plan1";#N/A,#N/A,FALSE,"Plan2"}</definedName>
    <definedName name="jfdkgkftftg" localSheetId="5" hidden="1">{#N/A,#N/A,FALSE,"Plan1";#N/A,#N/A,FALSE,"Plan2"}</definedName>
    <definedName name="jfdkgkftftg" localSheetId="13" hidden="1">{#N/A,#N/A,FALSE,"Plan1";#N/A,#N/A,FALSE,"Plan2"}</definedName>
    <definedName name="jfdkgkftftg" localSheetId="10" hidden="1">{#N/A,#N/A,FALSE,"Plan1";#N/A,#N/A,FALSE,"Plan2"}</definedName>
    <definedName name="jfdkgkftftg" localSheetId="7" hidden="1">{#N/A,#N/A,FALSE,"Plan1";#N/A,#N/A,FALSE,"Plan2"}</definedName>
    <definedName name="jfdkgkftftg" localSheetId="28" hidden="1">{#N/A,#N/A,FALSE,"Plan1";#N/A,#N/A,FALSE,"Plan2"}</definedName>
    <definedName name="jfdkgkftftg" localSheetId="6" hidden="1">{#N/A,#N/A,FALSE,"Plan1";#N/A,#N/A,FALSE,"Plan2"}</definedName>
    <definedName name="jfdkgkftftg" localSheetId="0" hidden="1">{#N/A,#N/A,FALSE,"Plan1";#N/A,#N/A,FALSE,"Plan2"}</definedName>
    <definedName name="jfdkgkftftg" localSheetId="14" hidden="1">{#N/A,#N/A,FALSE,"Plan1";#N/A,#N/A,FALSE,"Plan2"}</definedName>
    <definedName name="jfdkgkftftg" localSheetId="22" hidden="1">{#N/A,#N/A,FALSE,"Plan1";#N/A,#N/A,FALSE,"Plan2"}</definedName>
    <definedName name="jfdkgkftftg" hidden="1">{#N/A,#N/A,FALSE,"Plan1";#N/A,#N/A,FALSE,"Plan2"}</definedName>
    <definedName name="jfghjkfdhtkyru"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hidden="1">{TRUE,TRUE,-1.25,-15.5,604.5,366.75,FALSE,FALSE,TRUE,TRUE,0,1,#N/A,1,#N/A,9.0125,24.4117647058824,1,FALSE,FALSE,3,TRUE,1,FALSE,100,"Swvu.PLANILHA2.","ACwvu.PLANILHA2.",#N/A,FALSE,FALSE,0.787401575,0.34,0.46,0.5,1,"","",FALSE,FALSE,FALSE,FALSE,1,#N/A,1,1,FALSE,FALSE,#N/A,#N/A,FALSE,FALSE,FALSE,9,65532,65532,FALSE,FALSE,TRUE,TRUE,TRUE}</definedName>
    <definedName name="JFGJYHTY" localSheetId="16" hidden="1">{#N/A,#N/A,FALSE,"Plan1";#N/A,#N/A,FALSE,"Plan2"}</definedName>
    <definedName name="JFGJYHTY" localSheetId="3" hidden="1">{#N/A,#N/A,FALSE,"Plan1";#N/A,#N/A,FALSE,"Plan2"}</definedName>
    <definedName name="JFGJYHTY" localSheetId="21" hidden="1">{#N/A,#N/A,FALSE,"Plan1";#N/A,#N/A,FALSE,"Plan2"}</definedName>
    <definedName name="JFGJYHTY" localSheetId="20" hidden="1">{#N/A,#N/A,FALSE,"Plan1";#N/A,#N/A,FALSE,"Plan2"}</definedName>
    <definedName name="JFGJYHTY" localSheetId="5" hidden="1">{#N/A,#N/A,FALSE,"Plan1";#N/A,#N/A,FALSE,"Plan2"}</definedName>
    <definedName name="JFGJYHTY" localSheetId="13" hidden="1">{#N/A,#N/A,FALSE,"Plan1";#N/A,#N/A,FALSE,"Plan2"}</definedName>
    <definedName name="JFGJYHTY" localSheetId="10" hidden="1">{#N/A,#N/A,FALSE,"Plan1";#N/A,#N/A,FALSE,"Plan2"}</definedName>
    <definedName name="JFGJYHTY" localSheetId="7" hidden="1">{#N/A,#N/A,FALSE,"Plan1";#N/A,#N/A,FALSE,"Plan2"}</definedName>
    <definedName name="JFGJYHTY" localSheetId="28" hidden="1">{#N/A,#N/A,FALSE,"Plan1";#N/A,#N/A,FALSE,"Plan2"}</definedName>
    <definedName name="JFGJYHTY" localSheetId="6" hidden="1">{#N/A,#N/A,FALSE,"Plan1";#N/A,#N/A,FALSE,"Plan2"}</definedName>
    <definedName name="JFGJYHTY" localSheetId="0" hidden="1">{#N/A,#N/A,FALSE,"Plan1";#N/A,#N/A,FALSE,"Plan2"}</definedName>
    <definedName name="JFGJYHTY" localSheetId="14" hidden="1">{#N/A,#N/A,FALSE,"Plan1";#N/A,#N/A,FALSE,"Plan2"}</definedName>
    <definedName name="JFGJYHTY" localSheetId="22" hidden="1">{#N/A,#N/A,FALSE,"Plan1";#N/A,#N/A,FALSE,"Plan2"}</definedName>
    <definedName name="JFGJYHTY" hidden="1">{#N/A,#N/A,FALSE,"Plan1";#N/A,#N/A,FALSE,"Plan2"}</definedName>
    <definedName name="jfgkflcnjkglc" localSheetId="16" hidden="1">{#N/A,#N/A,FALSE,"Plan1";#N/A,#N/A,FALSE,"Plan2"}</definedName>
    <definedName name="jfgkflcnjkglc" localSheetId="3" hidden="1">{#N/A,#N/A,FALSE,"Plan1";#N/A,#N/A,FALSE,"Plan2"}</definedName>
    <definedName name="jfgkflcnjkglc" localSheetId="21" hidden="1">{#N/A,#N/A,FALSE,"Plan1";#N/A,#N/A,FALSE,"Plan2"}</definedName>
    <definedName name="jfgkflcnjkglc" localSheetId="20" hidden="1">{#N/A,#N/A,FALSE,"Plan1";#N/A,#N/A,FALSE,"Plan2"}</definedName>
    <definedName name="jfgkflcnjkglc" localSheetId="5" hidden="1">{#N/A,#N/A,FALSE,"Plan1";#N/A,#N/A,FALSE,"Plan2"}</definedName>
    <definedName name="jfgkflcnjkglc" localSheetId="13" hidden="1">{#N/A,#N/A,FALSE,"Plan1";#N/A,#N/A,FALSE,"Plan2"}</definedName>
    <definedName name="jfgkflcnjkglc" localSheetId="10" hidden="1">{#N/A,#N/A,FALSE,"Plan1";#N/A,#N/A,FALSE,"Plan2"}</definedName>
    <definedName name="jfgkflcnjkglc" localSheetId="7" hidden="1">{#N/A,#N/A,FALSE,"Plan1";#N/A,#N/A,FALSE,"Plan2"}</definedName>
    <definedName name="jfgkflcnjkglc" localSheetId="28" hidden="1">{#N/A,#N/A,FALSE,"Plan1";#N/A,#N/A,FALSE,"Plan2"}</definedName>
    <definedName name="jfgkflcnjkglc" localSheetId="6" hidden="1">{#N/A,#N/A,FALSE,"Plan1";#N/A,#N/A,FALSE,"Plan2"}</definedName>
    <definedName name="jfgkflcnjkglc" localSheetId="0" hidden="1">{#N/A,#N/A,FALSE,"Plan1";#N/A,#N/A,FALSE,"Plan2"}</definedName>
    <definedName name="jfgkflcnjkglc" localSheetId="14" hidden="1">{#N/A,#N/A,FALSE,"Plan1";#N/A,#N/A,FALSE,"Plan2"}</definedName>
    <definedName name="jfgkflcnjkglc" localSheetId="22" hidden="1">{#N/A,#N/A,FALSE,"Plan1";#N/A,#N/A,FALSE,"Plan2"}</definedName>
    <definedName name="jfgkflcnjkglc" hidden="1">{#N/A,#N/A,FALSE,"Plan1";#N/A,#N/A,FALSE,"Plan2"}</definedName>
    <definedName name="JFHRE" localSheetId="16" hidden="1">{#N/A,#N/A,FALSE,"Plan1";#N/A,#N/A,FALSE,"Plan2"}</definedName>
    <definedName name="JFHRE" localSheetId="3" hidden="1">{#N/A,#N/A,FALSE,"Plan1";#N/A,#N/A,FALSE,"Plan2"}</definedName>
    <definedName name="JFHRE" localSheetId="21" hidden="1">{#N/A,#N/A,FALSE,"Plan1";#N/A,#N/A,FALSE,"Plan2"}</definedName>
    <definedName name="JFHRE" localSheetId="20" hidden="1">{#N/A,#N/A,FALSE,"Plan1";#N/A,#N/A,FALSE,"Plan2"}</definedName>
    <definedName name="JFHRE" localSheetId="5" hidden="1">{#N/A,#N/A,FALSE,"Plan1";#N/A,#N/A,FALSE,"Plan2"}</definedName>
    <definedName name="JFHRE" localSheetId="13" hidden="1">{#N/A,#N/A,FALSE,"Plan1";#N/A,#N/A,FALSE,"Plan2"}</definedName>
    <definedName name="JFHRE" localSheetId="10" hidden="1">{#N/A,#N/A,FALSE,"Plan1";#N/A,#N/A,FALSE,"Plan2"}</definedName>
    <definedName name="JFHRE" localSheetId="7" hidden="1">{#N/A,#N/A,FALSE,"Plan1";#N/A,#N/A,FALSE,"Plan2"}</definedName>
    <definedName name="JFHRE" localSheetId="28" hidden="1">{#N/A,#N/A,FALSE,"Plan1";#N/A,#N/A,FALSE,"Plan2"}</definedName>
    <definedName name="JFHRE" localSheetId="6" hidden="1">{#N/A,#N/A,FALSE,"Plan1";#N/A,#N/A,FALSE,"Plan2"}</definedName>
    <definedName name="JFHRE" localSheetId="0" hidden="1">{#N/A,#N/A,FALSE,"Plan1";#N/A,#N/A,FALSE,"Plan2"}</definedName>
    <definedName name="JFHRE" localSheetId="14" hidden="1">{#N/A,#N/A,FALSE,"Plan1";#N/A,#N/A,FALSE,"Plan2"}</definedName>
    <definedName name="JFHRE" localSheetId="22" hidden="1">{#N/A,#N/A,FALSE,"Plan1";#N/A,#N/A,FALSE,"Plan2"}</definedName>
    <definedName name="JFHRE" hidden="1">{#N/A,#N/A,FALSE,"Plan1";#N/A,#N/A,FALSE,"Plan2"}</definedName>
    <definedName name="jfkdls5jtirjd" localSheetId="16" hidden="1">{#N/A,#N/A,FALSE,"Plan1";#N/A,#N/A,FALSE,"Plan2"}</definedName>
    <definedName name="jfkdls5jtirjd" localSheetId="3" hidden="1">{#N/A,#N/A,FALSE,"Plan1";#N/A,#N/A,FALSE,"Plan2"}</definedName>
    <definedName name="jfkdls5jtirjd" localSheetId="21" hidden="1">{#N/A,#N/A,FALSE,"Plan1";#N/A,#N/A,FALSE,"Plan2"}</definedName>
    <definedName name="jfkdls5jtirjd" localSheetId="20" hidden="1">{#N/A,#N/A,FALSE,"Plan1";#N/A,#N/A,FALSE,"Plan2"}</definedName>
    <definedName name="jfkdls5jtirjd" localSheetId="5" hidden="1">{#N/A,#N/A,FALSE,"Plan1";#N/A,#N/A,FALSE,"Plan2"}</definedName>
    <definedName name="jfkdls5jtirjd" localSheetId="13" hidden="1">{#N/A,#N/A,FALSE,"Plan1";#N/A,#N/A,FALSE,"Plan2"}</definedName>
    <definedName name="jfkdls5jtirjd" localSheetId="10" hidden="1">{#N/A,#N/A,FALSE,"Plan1";#N/A,#N/A,FALSE,"Plan2"}</definedName>
    <definedName name="jfkdls5jtirjd" localSheetId="7" hidden="1">{#N/A,#N/A,FALSE,"Plan1";#N/A,#N/A,FALSE,"Plan2"}</definedName>
    <definedName name="jfkdls5jtirjd" localSheetId="28" hidden="1">{#N/A,#N/A,FALSE,"Plan1";#N/A,#N/A,FALSE,"Plan2"}</definedName>
    <definedName name="jfkdls5jtirjd" localSheetId="6" hidden="1">{#N/A,#N/A,FALSE,"Plan1";#N/A,#N/A,FALSE,"Plan2"}</definedName>
    <definedName name="jfkdls5jtirjd" localSheetId="0" hidden="1">{#N/A,#N/A,FALSE,"Plan1";#N/A,#N/A,FALSE,"Plan2"}</definedName>
    <definedName name="jfkdls5jtirjd" localSheetId="14" hidden="1">{#N/A,#N/A,FALSE,"Plan1";#N/A,#N/A,FALSE,"Plan2"}</definedName>
    <definedName name="jfkdls5jtirjd" localSheetId="22" hidden="1">{#N/A,#N/A,FALSE,"Plan1";#N/A,#N/A,FALSE,"Plan2"}</definedName>
    <definedName name="jfkdls5jtirjd" hidden="1">{#N/A,#N/A,FALSE,"Plan1";#N/A,#N/A,FALSE,"Plan2"}</definedName>
    <definedName name="jfkljdkfcj" localSheetId="16" hidden="1">{#N/A,#N/A,FALSE,"Plan1";#N/A,#N/A,FALSE,"Plan2"}</definedName>
    <definedName name="jfkljdkfcj" localSheetId="3" hidden="1">{#N/A,#N/A,FALSE,"Plan1";#N/A,#N/A,FALSE,"Plan2"}</definedName>
    <definedName name="jfkljdkfcj" localSheetId="21" hidden="1">{#N/A,#N/A,FALSE,"Plan1";#N/A,#N/A,FALSE,"Plan2"}</definedName>
    <definedName name="jfkljdkfcj" localSheetId="20" hidden="1">{#N/A,#N/A,FALSE,"Plan1";#N/A,#N/A,FALSE,"Plan2"}</definedName>
    <definedName name="jfkljdkfcj" localSheetId="5" hidden="1">{#N/A,#N/A,FALSE,"Plan1";#N/A,#N/A,FALSE,"Plan2"}</definedName>
    <definedName name="jfkljdkfcj" localSheetId="13" hidden="1">{#N/A,#N/A,FALSE,"Plan1";#N/A,#N/A,FALSE,"Plan2"}</definedName>
    <definedName name="jfkljdkfcj" localSheetId="10" hidden="1">{#N/A,#N/A,FALSE,"Plan1";#N/A,#N/A,FALSE,"Plan2"}</definedName>
    <definedName name="jfkljdkfcj" localSheetId="7" hidden="1">{#N/A,#N/A,FALSE,"Plan1";#N/A,#N/A,FALSE,"Plan2"}</definedName>
    <definedName name="jfkljdkfcj" localSheetId="28" hidden="1">{#N/A,#N/A,FALSE,"Plan1";#N/A,#N/A,FALSE,"Plan2"}</definedName>
    <definedName name="jfkljdkfcj" localSheetId="6" hidden="1">{#N/A,#N/A,FALSE,"Plan1";#N/A,#N/A,FALSE,"Plan2"}</definedName>
    <definedName name="jfkljdkfcj" localSheetId="0" hidden="1">{#N/A,#N/A,FALSE,"Plan1";#N/A,#N/A,FALSE,"Plan2"}</definedName>
    <definedName name="jfkljdkfcj" localSheetId="14" hidden="1">{#N/A,#N/A,FALSE,"Plan1";#N/A,#N/A,FALSE,"Plan2"}</definedName>
    <definedName name="jfkljdkfcj" localSheetId="22" hidden="1">{#N/A,#N/A,FALSE,"Plan1";#N/A,#N/A,FALSE,"Plan2"}</definedName>
    <definedName name="jfkljdkfcj" hidden="1">{#N/A,#N/A,FALSE,"Plan1";#N/A,#N/A,FALSE,"Plan2"}</definedName>
    <definedName name="jfkrhdtghdut" localSheetId="16" hidden="1">{#N/A,#N/A,FALSE,"Plan1";#N/A,#N/A,FALSE,"Plan2"}</definedName>
    <definedName name="jfkrhdtghdut" localSheetId="3" hidden="1">{#N/A,#N/A,FALSE,"Plan1";#N/A,#N/A,FALSE,"Plan2"}</definedName>
    <definedName name="jfkrhdtghdut" localSheetId="21" hidden="1">{#N/A,#N/A,FALSE,"Plan1";#N/A,#N/A,FALSE,"Plan2"}</definedName>
    <definedName name="jfkrhdtghdut" localSheetId="20" hidden="1">{#N/A,#N/A,FALSE,"Plan1";#N/A,#N/A,FALSE,"Plan2"}</definedName>
    <definedName name="jfkrhdtghdut" localSheetId="5" hidden="1">{#N/A,#N/A,FALSE,"Plan1";#N/A,#N/A,FALSE,"Plan2"}</definedName>
    <definedName name="jfkrhdtghdut" localSheetId="13" hidden="1">{#N/A,#N/A,FALSE,"Plan1";#N/A,#N/A,FALSE,"Plan2"}</definedName>
    <definedName name="jfkrhdtghdut" localSheetId="10" hidden="1">{#N/A,#N/A,FALSE,"Plan1";#N/A,#N/A,FALSE,"Plan2"}</definedName>
    <definedName name="jfkrhdtghdut" localSheetId="7" hidden="1">{#N/A,#N/A,FALSE,"Plan1";#N/A,#N/A,FALSE,"Plan2"}</definedName>
    <definedName name="jfkrhdtghdut" localSheetId="28" hidden="1">{#N/A,#N/A,FALSE,"Plan1";#N/A,#N/A,FALSE,"Plan2"}</definedName>
    <definedName name="jfkrhdtghdut" localSheetId="6" hidden="1">{#N/A,#N/A,FALSE,"Plan1";#N/A,#N/A,FALSE,"Plan2"}</definedName>
    <definedName name="jfkrhdtghdut" localSheetId="0" hidden="1">{#N/A,#N/A,FALSE,"Plan1";#N/A,#N/A,FALSE,"Plan2"}</definedName>
    <definedName name="jfkrhdtghdut" localSheetId="14" hidden="1">{#N/A,#N/A,FALSE,"Plan1";#N/A,#N/A,FALSE,"Plan2"}</definedName>
    <definedName name="jfkrhdtghdut" localSheetId="22" hidden="1">{#N/A,#N/A,FALSE,"Plan1";#N/A,#N/A,FALSE,"Plan2"}</definedName>
    <definedName name="jfkrhdtghdut" hidden="1">{#N/A,#N/A,FALSE,"Plan1";#N/A,#N/A,FALSE,"Plan2"}</definedName>
    <definedName name="JFRESR" localSheetId="16" hidden="1">{#N/A,#N/A,FALSE,"Plan1";#N/A,#N/A,FALSE,"Plan2"}</definedName>
    <definedName name="JFRESR" localSheetId="3" hidden="1">{#N/A,#N/A,FALSE,"Plan1";#N/A,#N/A,FALSE,"Plan2"}</definedName>
    <definedName name="JFRESR" localSheetId="21" hidden="1">{#N/A,#N/A,FALSE,"Plan1";#N/A,#N/A,FALSE,"Plan2"}</definedName>
    <definedName name="JFRESR" localSheetId="20" hidden="1">{#N/A,#N/A,FALSE,"Plan1";#N/A,#N/A,FALSE,"Plan2"}</definedName>
    <definedName name="JFRESR" localSheetId="5" hidden="1">{#N/A,#N/A,FALSE,"Plan1";#N/A,#N/A,FALSE,"Plan2"}</definedName>
    <definedName name="JFRESR" localSheetId="13" hidden="1">{#N/A,#N/A,FALSE,"Plan1";#N/A,#N/A,FALSE,"Plan2"}</definedName>
    <definedName name="JFRESR" localSheetId="10" hidden="1">{#N/A,#N/A,FALSE,"Plan1";#N/A,#N/A,FALSE,"Plan2"}</definedName>
    <definedName name="JFRESR" localSheetId="7" hidden="1">{#N/A,#N/A,FALSE,"Plan1";#N/A,#N/A,FALSE,"Plan2"}</definedName>
    <definedName name="JFRESR" localSheetId="28" hidden="1">{#N/A,#N/A,FALSE,"Plan1";#N/A,#N/A,FALSE,"Plan2"}</definedName>
    <definedName name="JFRESR" localSheetId="6" hidden="1">{#N/A,#N/A,FALSE,"Plan1";#N/A,#N/A,FALSE,"Plan2"}</definedName>
    <definedName name="JFRESR" localSheetId="0" hidden="1">{#N/A,#N/A,FALSE,"Plan1";#N/A,#N/A,FALSE,"Plan2"}</definedName>
    <definedName name="JFRESR" localSheetId="14" hidden="1">{#N/A,#N/A,FALSE,"Plan1";#N/A,#N/A,FALSE,"Plan2"}</definedName>
    <definedName name="JFRESR" localSheetId="22" hidden="1">{#N/A,#N/A,FALSE,"Plan1";#N/A,#N/A,FALSE,"Plan2"}</definedName>
    <definedName name="JFRESR" hidden="1">{#N/A,#N/A,FALSE,"Plan1";#N/A,#N/A,FALSE,"Plan2"}</definedName>
    <definedName name="jgdfdgfjgdj" localSheetId="16" hidden="1">{#N/A,#N/A,FALSE,"Plan1";#N/A,#N/A,FALSE,"Plan2"}</definedName>
    <definedName name="jgdfdgfjgdj" localSheetId="3" hidden="1">{#N/A,#N/A,FALSE,"Plan1";#N/A,#N/A,FALSE,"Plan2"}</definedName>
    <definedName name="jgdfdgfjgdj" localSheetId="21" hidden="1">{#N/A,#N/A,FALSE,"Plan1";#N/A,#N/A,FALSE,"Plan2"}</definedName>
    <definedName name="jgdfdgfjgdj" localSheetId="20" hidden="1">{#N/A,#N/A,FALSE,"Plan1";#N/A,#N/A,FALSE,"Plan2"}</definedName>
    <definedName name="jgdfdgfjgdj" localSheetId="5" hidden="1">{#N/A,#N/A,FALSE,"Plan1";#N/A,#N/A,FALSE,"Plan2"}</definedName>
    <definedName name="jgdfdgfjgdj" localSheetId="13" hidden="1">{#N/A,#N/A,FALSE,"Plan1";#N/A,#N/A,FALSE,"Plan2"}</definedName>
    <definedName name="jgdfdgfjgdj" localSheetId="10" hidden="1">{#N/A,#N/A,FALSE,"Plan1";#N/A,#N/A,FALSE,"Plan2"}</definedName>
    <definedName name="jgdfdgfjgdj" localSheetId="7" hidden="1">{#N/A,#N/A,FALSE,"Plan1";#N/A,#N/A,FALSE,"Plan2"}</definedName>
    <definedName name="jgdfdgfjgdj" localSheetId="28" hidden="1">{#N/A,#N/A,FALSE,"Plan1";#N/A,#N/A,FALSE,"Plan2"}</definedName>
    <definedName name="jgdfdgfjgdj" localSheetId="6" hidden="1">{#N/A,#N/A,FALSE,"Plan1";#N/A,#N/A,FALSE,"Plan2"}</definedName>
    <definedName name="jgdfdgfjgdj" localSheetId="0" hidden="1">{#N/A,#N/A,FALSE,"Plan1";#N/A,#N/A,FALSE,"Plan2"}</definedName>
    <definedName name="jgdfdgfjgdj" localSheetId="14" hidden="1">{#N/A,#N/A,FALSE,"Plan1";#N/A,#N/A,FALSE,"Plan2"}</definedName>
    <definedName name="jgdfdgfjgdj" localSheetId="22" hidden="1">{#N/A,#N/A,FALSE,"Plan1";#N/A,#N/A,FALSE,"Plan2"}</definedName>
    <definedName name="jgdfdgfjgdj" hidden="1">{#N/A,#N/A,FALSE,"Plan1";#N/A,#N/A,FALSE,"Plan2"}</definedName>
    <definedName name="jgdfght" localSheetId="16" hidden="1">{#N/A,#N/A,FALSE,"Plan1";#N/A,#N/A,FALSE,"Plan2"}</definedName>
    <definedName name="jgdfght" localSheetId="3" hidden="1">{#N/A,#N/A,FALSE,"Plan1";#N/A,#N/A,FALSE,"Plan2"}</definedName>
    <definedName name="jgdfght" localSheetId="21" hidden="1">{#N/A,#N/A,FALSE,"Plan1";#N/A,#N/A,FALSE,"Plan2"}</definedName>
    <definedName name="jgdfght" localSheetId="20" hidden="1">{#N/A,#N/A,FALSE,"Plan1";#N/A,#N/A,FALSE,"Plan2"}</definedName>
    <definedName name="jgdfght" localSheetId="5" hidden="1">{#N/A,#N/A,FALSE,"Plan1";#N/A,#N/A,FALSE,"Plan2"}</definedName>
    <definedName name="jgdfght" localSheetId="13" hidden="1">{#N/A,#N/A,FALSE,"Plan1";#N/A,#N/A,FALSE,"Plan2"}</definedName>
    <definedName name="jgdfght" localSheetId="10" hidden="1">{#N/A,#N/A,FALSE,"Plan1";#N/A,#N/A,FALSE,"Plan2"}</definedName>
    <definedName name="jgdfght" localSheetId="7" hidden="1">{#N/A,#N/A,FALSE,"Plan1";#N/A,#N/A,FALSE,"Plan2"}</definedName>
    <definedName name="jgdfght" localSheetId="28" hidden="1">{#N/A,#N/A,FALSE,"Plan1";#N/A,#N/A,FALSE,"Plan2"}</definedName>
    <definedName name="jgdfght" localSheetId="6" hidden="1">{#N/A,#N/A,FALSE,"Plan1";#N/A,#N/A,FALSE,"Plan2"}</definedName>
    <definedName name="jgdfght" localSheetId="0" hidden="1">{#N/A,#N/A,FALSE,"Plan1";#N/A,#N/A,FALSE,"Plan2"}</definedName>
    <definedName name="jgdfght" localSheetId="14" hidden="1">{#N/A,#N/A,FALSE,"Plan1";#N/A,#N/A,FALSE,"Plan2"}</definedName>
    <definedName name="jgdfght" localSheetId="22" hidden="1">{#N/A,#N/A,FALSE,"Plan1";#N/A,#N/A,FALSE,"Plan2"}</definedName>
    <definedName name="jgdfght" hidden="1">{#N/A,#N/A,FALSE,"Plan1";#N/A,#N/A,FALSE,"Plan2"}</definedName>
    <definedName name="jgfgdsgfdhrf" localSheetId="16" hidden="1">{#N/A,#N/A,FALSE,"Plan1";#N/A,#N/A,FALSE,"Plan2"}</definedName>
    <definedName name="jgfgdsgfdhrf" localSheetId="3" hidden="1">{#N/A,#N/A,FALSE,"Plan1";#N/A,#N/A,FALSE,"Plan2"}</definedName>
    <definedName name="jgfgdsgfdhrf" localSheetId="21" hidden="1">{#N/A,#N/A,FALSE,"Plan1";#N/A,#N/A,FALSE,"Plan2"}</definedName>
    <definedName name="jgfgdsgfdhrf" localSheetId="20" hidden="1">{#N/A,#N/A,FALSE,"Plan1";#N/A,#N/A,FALSE,"Plan2"}</definedName>
    <definedName name="jgfgdsgfdhrf" localSheetId="5" hidden="1">{#N/A,#N/A,FALSE,"Plan1";#N/A,#N/A,FALSE,"Plan2"}</definedName>
    <definedName name="jgfgdsgfdhrf" localSheetId="13" hidden="1">{#N/A,#N/A,FALSE,"Plan1";#N/A,#N/A,FALSE,"Plan2"}</definedName>
    <definedName name="jgfgdsgfdhrf" localSheetId="10" hidden="1">{#N/A,#N/A,FALSE,"Plan1";#N/A,#N/A,FALSE,"Plan2"}</definedName>
    <definedName name="jgfgdsgfdhrf" localSheetId="7" hidden="1">{#N/A,#N/A,FALSE,"Plan1";#N/A,#N/A,FALSE,"Plan2"}</definedName>
    <definedName name="jgfgdsgfdhrf" localSheetId="28" hidden="1">{#N/A,#N/A,FALSE,"Plan1";#N/A,#N/A,FALSE,"Plan2"}</definedName>
    <definedName name="jgfgdsgfdhrf" localSheetId="6" hidden="1">{#N/A,#N/A,FALSE,"Plan1";#N/A,#N/A,FALSE,"Plan2"}</definedName>
    <definedName name="jgfgdsgfdhrf" localSheetId="0" hidden="1">{#N/A,#N/A,FALSE,"Plan1";#N/A,#N/A,FALSE,"Plan2"}</definedName>
    <definedName name="jgfgdsgfdhrf" localSheetId="14" hidden="1">{#N/A,#N/A,FALSE,"Plan1";#N/A,#N/A,FALSE,"Plan2"}</definedName>
    <definedName name="jgfgdsgfdhrf" localSheetId="22" hidden="1">{#N/A,#N/A,FALSE,"Plan1";#N/A,#N/A,FALSE,"Plan2"}</definedName>
    <definedName name="jgfgdsgfdhrf" hidden="1">{#N/A,#N/A,FALSE,"Plan1";#N/A,#N/A,FALSE,"Plan2"}</definedName>
    <definedName name="JGFJGTFT" localSheetId="16" hidden="1">{#N/A,#N/A,FALSE,"Plan1";#N/A,#N/A,FALSE,"Plan2"}</definedName>
    <definedName name="JGFJGTFT" localSheetId="3" hidden="1">{#N/A,#N/A,FALSE,"Plan1";#N/A,#N/A,FALSE,"Plan2"}</definedName>
    <definedName name="JGFJGTFT" localSheetId="21" hidden="1">{#N/A,#N/A,FALSE,"Plan1";#N/A,#N/A,FALSE,"Plan2"}</definedName>
    <definedName name="JGFJGTFT" localSheetId="20" hidden="1">{#N/A,#N/A,FALSE,"Plan1";#N/A,#N/A,FALSE,"Plan2"}</definedName>
    <definedName name="JGFJGTFT" localSheetId="5" hidden="1">{#N/A,#N/A,FALSE,"Plan1";#N/A,#N/A,FALSE,"Plan2"}</definedName>
    <definedName name="JGFJGTFT" localSheetId="13" hidden="1">{#N/A,#N/A,FALSE,"Plan1";#N/A,#N/A,FALSE,"Plan2"}</definedName>
    <definedName name="JGFJGTFT" localSheetId="10" hidden="1">{#N/A,#N/A,FALSE,"Plan1";#N/A,#N/A,FALSE,"Plan2"}</definedName>
    <definedName name="JGFJGTFT" localSheetId="7" hidden="1">{#N/A,#N/A,FALSE,"Plan1";#N/A,#N/A,FALSE,"Plan2"}</definedName>
    <definedName name="JGFJGTFT" localSheetId="28" hidden="1">{#N/A,#N/A,FALSE,"Plan1";#N/A,#N/A,FALSE,"Plan2"}</definedName>
    <definedName name="JGFJGTFT" localSheetId="6" hidden="1">{#N/A,#N/A,FALSE,"Plan1";#N/A,#N/A,FALSE,"Plan2"}</definedName>
    <definedName name="JGFJGTFT" localSheetId="0" hidden="1">{#N/A,#N/A,FALSE,"Plan1";#N/A,#N/A,FALSE,"Plan2"}</definedName>
    <definedName name="JGFJGTFT" localSheetId="14" hidden="1">{#N/A,#N/A,FALSE,"Plan1";#N/A,#N/A,FALSE,"Plan2"}</definedName>
    <definedName name="JGFJGTFT" localSheetId="22" hidden="1">{#N/A,#N/A,FALSE,"Plan1";#N/A,#N/A,FALSE,"Plan2"}</definedName>
    <definedName name="JGFJGTFT" hidden="1">{#N/A,#N/A,FALSE,"Plan1";#N/A,#N/A,FALSE,"Plan2"}</definedName>
    <definedName name="JGJSFJKSDGB" hidden="1">17</definedName>
    <definedName name="jgkjkhjuftgi" localSheetId="16" hidden="1">{#N/A,#N/A,FALSE,"Plan1";#N/A,#N/A,FALSE,"Plan2"}</definedName>
    <definedName name="jgkjkhjuftgi" localSheetId="3" hidden="1">{#N/A,#N/A,FALSE,"Plan1";#N/A,#N/A,FALSE,"Plan2"}</definedName>
    <definedName name="jgkjkhjuftgi" localSheetId="21" hidden="1">{#N/A,#N/A,FALSE,"Plan1";#N/A,#N/A,FALSE,"Plan2"}</definedName>
    <definedName name="jgkjkhjuftgi" localSheetId="20" hidden="1">{#N/A,#N/A,FALSE,"Plan1";#N/A,#N/A,FALSE,"Plan2"}</definedName>
    <definedName name="jgkjkhjuftgi" localSheetId="5" hidden="1">{#N/A,#N/A,FALSE,"Plan1";#N/A,#N/A,FALSE,"Plan2"}</definedName>
    <definedName name="jgkjkhjuftgi" localSheetId="13" hidden="1">{#N/A,#N/A,FALSE,"Plan1";#N/A,#N/A,FALSE,"Plan2"}</definedName>
    <definedName name="jgkjkhjuftgi" localSheetId="10" hidden="1">{#N/A,#N/A,FALSE,"Plan1";#N/A,#N/A,FALSE,"Plan2"}</definedName>
    <definedName name="jgkjkhjuftgi" localSheetId="7" hidden="1">{#N/A,#N/A,FALSE,"Plan1";#N/A,#N/A,FALSE,"Plan2"}</definedName>
    <definedName name="jgkjkhjuftgi" localSheetId="28" hidden="1">{#N/A,#N/A,FALSE,"Plan1";#N/A,#N/A,FALSE,"Plan2"}</definedName>
    <definedName name="jgkjkhjuftgi" localSheetId="6" hidden="1">{#N/A,#N/A,FALSE,"Plan1";#N/A,#N/A,FALSE,"Plan2"}</definedName>
    <definedName name="jgkjkhjuftgi" localSheetId="0" hidden="1">{#N/A,#N/A,FALSE,"Plan1";#N/A,#N/A,FALSE,"Plan2"}</definedName>
    <definedName name="jgkjkhjuftgi" localSheetId="14" hidden="1">{#N/A,#N/A,FALSE,"Plan1";#N/A,#N/A,FALSE,"Plan2"}</definedName>
    <definedName name="jgkjkhjuftgi" localSheetId="22" hidden="1">{#N/A,#N/A,FALSE,"Plan1";#N/A,#N/A,FALSE,"Plan2"}</definedName>
    <definedName name="jgkjkhjuftgi" hidden="1">{#N/A,#N/A,FALSE,"Plan1";#N/A,#N/A,FALSE,"Plan2"}</definedName>
    <definedName name="jhd"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jhd" hidden="1">{TRUE,TRUE,-1.25,-15.5,604.5,366.75,FALSE,FALSE,TRUE,TRUE,0,1,#N/A,1,#N/A,9.0125,24.4117647058824,1,FALSE,FALSE,3,TRUE,1,FALSE,100,"Swvu.PLANILHA2.","ACwvu.PLANILHA2.",#N/A,FALSE,FALSE,0.787401575,0.34,0.46,0.5,1,"","",FALSE,FALSE,FALSE,FALSE,1,#N/A,1,1,FALSE,FALSE,#N/A,#N/A,FALSE,FALSE,FALSE,9,65532,65532,FALSE,FALSE,TRUE,TRUE,TRUE}</definedName>
    <definedName name="jhdfjjhirft" localSheetId="16" hidden="1">{#N/A,#N/A,FALSE,"Plan1";#N/A,#N/A,FALSE,"Plan2"}</definedName>
    <definedName name="jhdfjjhirft" localSheetId="3" hidden="1">{#N/A,#N/A,FALSE,"Plan1";#N/A,#N/A,FALSE,"Plan2"}</definedName>
    <definedName name="jhdfjjhirft" localSheetId="21" hidden="1">{#N/A,#N/A,FALSE,"Plan1";#N/A,#N/A,FALSE,"Plan2"}</definedName>
    <definedName name="jhdfjjhirft" localSheetId="20" hidden="1">{#N/A,#N/A,FALSE,"Plan1";#N/A,#N/A,FALSE,"Plan2"}</definedName>
    <definedName name="jhdfjjhirft" localSheetId="5" hidden="1">{#N/A,#N/A,FALSE,"Plan1";#N/A,#N/A,FALSE,"Plan2"}</definedName>
    <definedName name="jhdfjjhirft" localSheetId="13" hidden="1">{#N/A,#N/A,FALSE,"Plan1";#N/A,#N/A,FALSE,"Plan2"}</definedName>
    <definedName name="jhdfjjhirft" localSheetId="10" hidden="1">{#N/A,#N/A,FALSE,"Plan1";#N/A,#N/A,FALSE,"Plan2"}</definedName>
    <definedName name="jhdfjjhirft" localSheetId="7" hidden="1">{#N/A,#N/A,FALSE,"Plan1";#N/A,#N/A,FALSE,"Plan2"}</definedName>
    <definedName name="jhdfjjhirft" localSheetId="28" hidden="1">{#N/A,#N/A,FALSE,"Plan1";#N/A,#N/A,FALSE,"Plan2"}</definedName>
    <definedName name="jhdfjjhirft" localSheetId="6" hidden="1">{#N/A,#N/A,FALSE,"Plan1";#N/A,#N/A,FALSE,"Plan2"}</definedName>
    <definedName name="jhdfjjhirft" localSheetId="0" hidden="1">{#N/A,#N/A,FALSE,"Plan1";#N/A,#N/A,FALSE,"Plan2"}</definedName>
    <definedName name="jhdfjjhirft" localSheetId="14" hidden="1">{#N/A,#N/A,FALSE,"Plan1";#N/A,#N/A,FALSE,"Plan2"}</definedName>
    <definedName name="jhdfjjhirft" localSheetId="22" hidden="1">{#N/A,#N/A,FALSE,"Plan1";#N/A,#N/A,FALSE,"Plan2"}</definedName>
    <definedName name="jhdfjjhirft" hidden="1">{#N/A,#N/A,FALSE,"Plan1";#N/A,#N/A,FALSE,"Plan2"}</definedName>
    <definedName name="jhdfjkhtrdhf" localSheetId="16" hidden="1">{#N/A,#N/A,FALSE,"Plan1";#N/A,#N/A,FALSE,"Plan2"}</definedName>
    <definedName name="jhdfjkhtrdhf" localSheetId="3" hidden="1">{#N/A,#N/A,FALSE,"Plan1";#N/A,#N/A,FALSE,"Plan2"}</definedName>
    <definedName name="jhdfjkhtrdhf" localSheetId="21" hidden="1">{#N/A,#N/A,FALSE,"Plan1";#N/A,#N/A,FALSE,"Plan2"}</definedName>
    <definedName name="jhdfjkhtrdhf" localSheetId="20" hidden="1">{#N/A,#N/A,FALSE,"Plan1";#N/A,#N/A,FALSE,"Plan2"}</definedName>
    <definedName name="jhdfjkhtrdhf" localSheetId="5" hidden="1">{#N/A,#N/A,FALSE,"Plan1";#N/A,#N/A,FALSE,"Plan2"}</definedName>
    <definedName name="jhdfjkhtrdhf" localSheetId="13" hidden="1">{#N/A,#N/A,FALSE,"Plan1";#N/A,#N/A,FALSE,"Plan2"}</definedName>
    <definedName name="jhdfjkhtrdhf" localSheetId="10" hidden="1">{#N/A,#N/A,FALSE,"Plan1";#N/A,#N/A,FALSE,"Plan2"}</definedName>
    <definedName name="jhdfjkhtrdhf" localSheetId="7" hidden="1">{#N/A,#N/A,FALSE,"Plan1";#N/A,#N/A,FALSE,"Plan2"}</definedName>
    <definedName name="jhdfjkhtrdhf" localSheetId="28" hidden="1">{#N/A,#N/A,FALSE,"Plan1";#N/A,#N/A,FALSE,"Plan2"}</definedName>
    <definedName name="jhdfjkhtrdhf" localSheetId="6" hidden="1">{#N/A,#N/A,FALSE,"Plan1";#N/A,#N/A,FALSE,"Plan2"}</definedName>
    <definedName name="jhdfjkhtrdhf" localSheetId="0" hidden="1">{#N/A,#N/A,FALSE,"Plan1";#N/A,#N/A,FALSE,"Plan2"}</definedName>
    <definedName name="jhdfjkhtrdhf" localSheetId="14" hidden="1">{#N/A,#N/A,FALSE,"Plan1";#N/A,#N/A,FALSE,"Plan2"}</definedName>
    <definedName name="jhdfjkhtrdhf" localSheetId="22" hidden="1">{#N/A,#N/A,FALSE,"Plan1";#N/A,#N/A,FALSE,"Plan2"}</definedName>
    <definedName name="jhdfjkhtrdhf" hidden="1">{#N/A,#N/A,FALSE,"Plan1";#N/A,#N/A,FALSE,"Plan2"}</definedName>
    <definedName name="jhdfuthr" localSheetId="16" hidden="1">{#N/A,#N/A,FALSE,"Plan1";#N/A,#N/A,FALSE,"Plan2"}</definedName>
    <definedName name="jhdfuthr" localSheetId="3" hidden="1">{#N/A,#N/A,FALSE,"Plan1";#N/A,#N/A,FALSE,"Plan2"}</definedName>
    <definedName name="jhdfuthr" localSheetId="21" hidden="1">{#N/A,#N/A,FALSE,"Plan1";#N/A,#N/A,FALSE,"Plan2"}</definedName>
    <definedName name="jhdfuthr" localSheetId="20" hidden="1">{#N/A,#N/A,FALSE,"Plan1";#N/A,#N/A,FALSE,"Plan2"}</definedName>
    <definedName name="jhdfuthr" localSheetId="5" hidden="1">{#N/A,#N/A,FALSE,"Plan1";#N/A,#N/A,FALSE,"Plan2"}</definedName>
    <definedName name="jhdfuthr" localSheetId="13" hidden="1">{#N/A,#N/A,FALSE,"Plan1";#N/A,#N/A,FALSE,"Plan2"}</definedName>
    <definedName name="jhdfuthr" localSheetId="10" hidden="1">{#N/A,#N/A,FALSE,"Plan1";#N/A,#N/A,FALSE,"Plan2"}</definedName>
    <definedName name="jhdfuthr" localSheetId="7" hidden="1">{#N/A,#N/A,FALSE,"Plan1";#N/A,#N/A,FALSE,"Plan2"}</definedName>
    <definedName name="jhdfuthr" localSheetId="28" hidden="1">{#N/A,#N/A,FALSE,"Plan1";#N/A,#N/A,FALSE,"Plan2"}</definedName>
    <definedName name="jhdfuthr" localSheetId="6" hidden="1">{#N/A,#N/A,FALSE,"Plan1";#N/A,#N/A,FALSE,"Plan2"}</definedName>
    <definedName name="jhdfuthr" localSheetId="0" hidden="1">{#N/A,#N/A,FALSE,"Plan1";#N/A,#N/A,FALSE,"Plan2"}</definedName>
    <definedName name="jhdfuthr" localSheetId="14" hidden="1">{#N/A,#N/A,FALSE,"Plan1";#N/A,#N/A,FALSE,"Plan2"}</definedName>
    <definedName name="jhdfuthr" localSheetId="22" hidden="1">{#N/A,#N/A,FALSE,"Plan1";#N/A,#N/A,FALSE,"Plan2"}</definedName>
    <definedName name="jhdfuthr" hidden="1">{#N/A,#N/A,FALSE,"Plan1";#N/A,#N/A,FALSE,"Plan2"}</definedName>
    <definedName name="JHDFZGRDHF" localSheetId="16" hidden="1">{"Econ Consolidado",#N/A,FALSE,"Econ Consol";"Fluxo de Caixa",#N/A,FALSE,"Fluxo Caixa";"Investimentos",#N/A,FALSE,"Investimentos"}</definedName>
    <definedName name="JHDFZGRDHF" localSheetId="3" hidden="1">{"Econ Consolidado",#N/A,FALSE,"Econ Consol";"Fluxo de Caixa",#N/A,FALSE,"Fluxo Caixa";"Investimentos",#N/A,FALSE,"Investimentos"}</definedName>
    <definedName name="JHDFZGRDHF" localSheetId="21" hidden="1">{"Econ Consolidado",#N/A,FALSE,"Econ Consol";"Fluxo de Caixa",#N/A,FALSE,"Fluxo Caixa";"Investimentos",#N/A,FALSE,"Investimentos"}</definedName>
    <definedName name="JHDFZGRDHF" localSheetId="20" hidden="1">{"Econ Consolidado",#N/A,FALSE,"Econ Consol";"Fluxo de Caixa",#N/A,FALSE,"Fluxo Caixa";"Investimentos",#N/A,FALSE,"Investimentos"}</definedName>
    <definedName name="JHDFZGRDHF" localSheetId="5" hidden="1">{"Econ Consolidado",#N/A,FALSE,"Econ Consol";"Fluxo de Caixa",#N/A,FALSE,"Fluxo Caixa";"Investimentos",#N/A,FALSE,"Investimentos"}</definedName>
    <definedName name="JHDFZGRDHF" localSheetId="13" hidden="1">{"Econ Consolidado",#N/A,FALSE,"Econ Consol";"Fluxo de Caixa",#N/A,FALSE,"Fluxo Caixa";"Investimentos",#N/A,FALSE,"Investimentos"}</definedName>
    <definedName name="JHDFZGRDHF" localSheetId="10" hidden="1">{"Econ Consolidado",#N/A,FALSE,"Econ Consol";"Fluxo de Caixa",#N/A,FALSE,"Fluxo Caixa";"Investimentos",#N/A,FALSE,"Investimentos"}</definedName>
    <definedName name="JHDFZGRDHF" localSheetId="7" hidden="1">{"Econ Consolidado",#N/A,FALSE,"Econ Consol";"Fluxo de Caixa",#N/A,FALSE,"Fluxo Caixa";"Investimentos",#N/A,FALSE,"Investimentos"}</definedName>
    <definedName name="JHDFZGRDHF" localSheetId="28" hidden="1">{"Econ Consolidado",#N/A,FALSE,"Econ Consol";"Fluxo de Caixa",#N/A,FALSE,"Fluxo Caixa";"Investimentos",#N/A,FALSE,"Investimentos"}</definedName>
    <definedName name="JHDFZGRDHF" localSheetId="6" hidden="1">{"Econ Consolidado",#N/A,FALSE,"Econ Consol";"Fluxo de Caixa",#N/A,FALSE,"Fluxo Caixa";"Investimentos",#N/A,FALSE,"Investimentos"}</definedName>
    <definedName name="JHDFZGRDHF" localSheetId="0" hidden="1">{"Econ Consolidado",#N/A,FALSE,"Econ Consol";"Fluxo de Caixa",#N/A,FALSE,"Fluxo Caixa";"Investimentos",#N/A,FALSE,"Investimentos"}</definedName>
    <definedName name="JHDFZGRDHF" localSheetId="14" hidden="1">{"Econ Consolidado",#N/A,FALSE,"Econ Consol";"Fluxo de Caixa",#N/A,FALSE,"Fluxo Caixa";"Investimentos",#N/A,FALSE,"Investimentos"}</definedName>
    <definedName name="JHDFZGRDHF" localSheetId="22" hidden="1">{"Econ Consolidado",#N/A,FALSE,"Econ Consol";"Fluxo de Caixa",#N/A,FALSE,"Fluxo Caixa";"Investimentos",#N/A,FALSE,"Investimentos"}</definedName>
    <definedName name="JHDFZGRDHF" hidden="1">{"Econ Consolidado",#N/A,FALSE,"Econ Consol";"Fluxo de Caixa",#N/A,FALSE,"Fluxo Caixa";"Investimentos",#N/A,FALSE,"Investimentos"}</definedName>
    <definedName name="JHERKHKFGH" localSheetId="16" hidden="1">{#N/A,#N/A,FALSE,"Plan1";#N/A,#N/A,FALSE,"Plan2"}</definedName>
    <definedName name="JHERKHKFGH" localSheetId="3" hidden="1">{#N/A,#N/A,FALSE,"Plan1";#N/A,#N/A,FALSE,"Plan2"}</definedName>
    <definedName name="JHERKHKFGH" localSheetId="21" hidden="1">{#N/A,#N/A,FALSE,"Plan1";#N/A,#N/A,FALSE,"Plan2"}</definedName>
    <definedName name="JHERKHKFGH" localSheetId="20" hidden="1">{#N/A,#N/A,FALSE,"Plan1";#N/A,#N/A,FALSE,"Plan2"}</definedName>
    <definedName name="JHERKHKFGH" localSheetId="5" hidden="1">{#N/A,#N/A,FALSE,"Plan1";#N/A,#N/A,FALSE,"Plan2"}</definedName>
    <definedName name="JHERKHKFGH" localSheetId="13" hidden="1">{#N/A,#N/A,FALSE,"Plan1";#N/A,#N/A,FALSE,"Plan2"}</definedName>
    <definedName name="JHERKHKFGH" localSheetId="10" hidden="1">{#N/A,#N/A,FALSE,"Plan1";#N/A,#N/A,FALSE,"Plan2"}</definedName>
    <definedName name="JHERKHKFGH" localSheetId="7" hidden="1">{#N/A,#N/A,FALSE,"Plan1";#N/A,#N/A,FALSE,"Plan2"}</definedName>
    <definedName name="JHERKHKFGH" localSheetId="28" hidden="1">{#N/A,#N/A,FALSE,"Plan1";#N/A,#N/A,FALSE,"Plan2"}</definedName>
    <definedName name="JHERKHKFGH" localSheetId="6" hidden="1">{#N/A,#N/A,FALSE,"Plan1";#N/A,#N/A,FALSE,"Plan2"}</definedName>
    <definedName name="JHERKHKFGH" localSheetId="0" hidden="1">{#N/A,#N/A,FALSE,"Plan1";#N/A,#N/A,FALSE,"Plan2"}</definedName>
    <definedName name="JHERKHKFGH" localSheetId="14" hidden="1">{#N/A,#N/A,FALSE,"Plan1";#N/A,#N/A,FALSE,"Plan2"}</definedName>
    <definedName name="JHERKHKFGH" localSheetId="22" hidden="1">{#N/A,#N/A,FALSE,"Plan1";#N/A,#N/A,FALSE,"Plan2"}</definedName>
    <definedName name="JHERKHKFGH" hidden="1">{#N/A,#N/A,FALSE,"Plan1";#N/A,#N/A,FALSE,"Plan2"}</definedName>
    <definedName name="jhfhhztfhe" localSheetId="16" hidden="1">#REF!</definedName>
    <definedName name="jhfhhztfhe" localSheetId="3" hidden="1">#REF!</definedName>
    <definedName name="jhfhhztfhe" localSheetId="5" hidden="1">#REF!</definedName>
    <definedName name="jhfhhztfhe" localSheetId="10" hidden="1">#REF!</definedName>
    <definedName name="jhfhhztfhe" localSheetId="6" hidden="1">#REF!</definedName>
    <definedName name="jhfhhztfhe" localSheetId="0" hidden="1">#REF!</definedName>
    <definedName name="jhfhhztfhe" hidden="1">#REF!</definedName>
    <definedName name="JHGKJFJFJGL" localSheetId="16" hidden="1">{#N/A,#N/A,FALSE,"Plan1";#N/A,#N/A,FALSE,"Plan2"}</definedName>
    <definedName name="JHGKJFJFJGL" localSheetId="3" hidden="1">{#N/A,#N/A,FALSE,"Plan1";#N/A,#N/A,FALSE,"Plan2"}</definedName>
    <definedName name="JHGKJFJFJGL" localSheetId="21" hidden="1">{#N/A,#N/A,FALSE,"Plan1";#N/A,#N/A,FALSE,"Plan2"}</definedName>
    <definedName name="JHGKJFJFJGL" localSheetId="20" hidden="1">{#N/A,#N/A,FALSE,"Plan1";#N/A,#N/A,FALSE,"Plan2"}</definedName>
    <definedName name="JHGKJFJFJGL" localSheetId="5" hidden="1">{#N/A,#N/A,FALSE,"Plan1";#N/A,#N/A,FALSE,"Plan2"}</definedName>
    <definedName name="JHGKJFJFJGL" localSheetId="13" hidden="1">{#N/A,#N/A,FALSE,"Plan1";#N/A,#N/A,FALSE,"Plan2"}</definedName>
    <definedName name="JHGKJFJFJGL" localSheetId="10" hidden="1">{#N/A,#N/A,FALSE,"Plan1";#N/A,#N/A,FALSE,"Plan2"}</definedName>
    <definedName name="JHGKJFJFJGL" localSheetId="7" hidden="1">{#N/A,#N/A,FALSE,"Plan1";#N/A,#N/A,FALSE,"Plan2"}</definedName>
    <definedName name="JHGKJFJFJGL" localSheetId="28" hidden="1">{#N/A,#N/A,FALSE,"Plan1";#N/A,#N/A,FALSE,"Plan2"}</definedName>
    <definedName name="JHGKJFJFJGL" localSheetId="6" hidden="1">{#N/A,#N/A,FALSE,"Plan1";#N/A,#N/A,FALSE,"Plan2"}</definedName>
    <definedName name="JHGKJFJFJGL" localSheetId="0" hidden="1">{#N/A,#N/A,FALSE,"Plan1";#N/A,#N/A,FALSE,"Plan2"}</definedName>
    <definedName name="JHGKJFJFJGL" localSheetId="14" hidden="1">{#N/A,#N/A,FALSE,"Plan1";#N/A,#N/A,FALSE,"Plan2"}</definedName>
    <definedName name="JHGKJFJFJGL" localSheetId="22" hidden="1">{#N/A,#N/A,FALSE,"Plan1";#N/A,#N/A,FALSE,"Plan2"}</definedName>
    <definedName name="JHGKJFJFJGL" hidden="1">{#N/A,#N/A,FALSE,"Plan1";#N/A,#N/A,FALSE,"Plan2"}</definedName>
    <definedName name="jhsdjkhfuks" localSheetId="16" hidden="1">{#N/A,#N/A,FALSE,"Plan1";#N/A,#N/A,FALSE,"Plan2"}</definedName>
    <definedName name="jhsdjkhfuks" localSheetId="3" hidden="1">{#N/A,#N/A,FALSE,"Plan1";#N/A,#N/A,FALSE,"Plan2"}</definedName>
    <definedName name="jhsdjkhfuks" localSheetId="21" hidden="1">{#N/A,#N/A,FALSE,"Plan1";#N/A,#N/A,FALSE,"Plan2"}</definedName>
    <definedName name="jhsdjkhfuks" localSheetId="20" hidden="1">{#N/A,#N/A,FALSE,"Plan1";#N/A,#N/A,FALSE,"Plan2"}</definedName>
    <definedName name="jhsdjkhfuks" localSheetId="5" hidden="1">{#N/A,#N/A,FALSE,"Plan1";#N/A,#N/A,FALSE,"Plan2"}</definedName>
    <definedName name="jhsdjkhfuks" localSheetId="13" hidden="1">{#N/A,#N/A,FALSE,"Plan1";#N/A,#N/A,FALSE,"Plan2"}</definedName>
    <definedName name="jhsdjkhfuks" localSheetId="10" hidden="1">{#N/A,#N/A,FALSE,"Plan1";#N/A,#N/A,FALSE,"Plan2"}</definedName>
    <definedName name="jhsdjkhfuks" localSheetId="7" hidden="1">{#N/A,#N/A,FALSE,"Plan1";#N/A,#N/A,FALSE,"Plan2"}</definedName>
    <definedName name="jhsdjkhfuks" localSheetId="28" hidden="1">{#N/A,#N/A,FALSE,"Plan1";#N/A,#N/A,FALSE,"Plan2"}</definedName>
    <definedName name="jhsdjkhfuks" localSheetId="6" hidden="1">{#N/A,#N/A,FALSE,"Plan1";#N/A,#N/A,FALSE,"Plan2"}</definedName>
    <definedName name="jhsdjkhfuks" localSheetId="0" hidden="1">{#N/A,#N/A,FALSE,"Plan1";#N/A,#N/A,FALSE,"Plan2"}</definedName>
    <definedName name="jhsdjkhfuks" localSheetId="14" hidden="1">{#N/A,#N/A,FALSE,"Plan1";#N/A,#N/A,FALSE,"Plan2"}</definedName>
    <definedName name="jhsdjkhfuks" localSheetId="22" hidden="1">{#N/A,#N/A,FALSE,"Plan1";#N/A,#N/A,FALSE,"Plan2"}</definedName>
    <definedName name="jhsdjkhfuks" hidden="1">{#N/A,#N/A,FALSE,"Plan1";#N/A,#N/A,FALSE,"Plan2"}</definedName>
    <definedName name="jisdrkje" localSheetId="16" hidden="1">{#N/A,#N/A,FALSE,"Plan1";#N/A,#N/A,FALSE,"Plan2"}</definedName>
    <definedName name="jisdrkje" localSheetId="3" hidden="1">{#N/A,#N/A,FALSE,"Plan1";#N/A,#N/A,FALSE,"Plan2"}</definedName>
    <definedName name="jisdrkje" localSheetId="21" hidden="1">{#N/A,#N/A,FALSE,"Plan1";#N/A,#N/A,FALSE,"Plan2"}</definedName>
    <definedName name="jisdrkje" localSheetId="20" hidden="1">{#N/A,#N/A,FALSE,"Plan1";#N/A,#N/A,FALSE,"Plan2"}</definedName>
    <definedName name="jisdrkje" localSheetId="5" hidden="1">{#N/A,#N/A,FALSE,"Plan1";#N/A,#N/A,FALSE,"Plan2"}</definedName>
    <definedName name="jisdrkje" localSheetId="13" hidden="1">{#N/A,#N/A,FALSE,"Plan1";#N/A,#N/A,FALSE,"Plan2"}</definedName>
    <definedName name="jisdrkje" localSheetId="10" hidden="1">{#N/A,#N/A,FALSE,"Plan1";#N/A,#N/A,FALSE,"Plan2"}</definedName>
    <definedName name="jisdrkje" localSheetId="7" hidden="1">{#N/A,#N/A,FALSE,"Plan1";#N/A,#N/A,FALSE,"Plan2"}</definedName>
    <definedName name="jisdrkje" localSheetId="28" hidden="1">{#N/A,#N/A,FALSE,"Plan1";#N/A,#N/A,FALSE,"Plan2"}</definedName>
    <definedName name="jisdrkje" localSheetId="6" hidden="1">{#N/A,#N/A,FALSE,"Plan1";#N/A,#N/A,FALSE,"Plan2"}</definedName>
    <definedName name="jisdrkje" localSheetId="0" hidden="1">{#N/A,#N/A,FALSE,"Plan1";#N/A,#N/A,FALSE,"Plan2"}</definedName>
    <definedName name="jisdrkje" localSheetId="14" hidden="1">{#N/A,#N/A,FALSE,"Plan1";#N/A,#N/A,FALSE,"Plan2"}</definedName>
    <definedName name="jisdrkje" localSheetId="22" hidden="1">{#N/A,#N/A,FALSE,"Plan1";#N/A,#N/A,FALSE,"Plan2"}</definedName>
    <definedName name="jisdrkje" hidden="1">{#N/A,#N/A,FALSE,"Plan1";#N/A,#N/A,FALSE,"Plan2"}</definedName>
    <definedName name="jishfrieyhtau" localSheetId="16" hidden="1">{#N/A,#N/A,FALSE,"Plan1";#N/A,#N/A,FALSE,"Plan2"}</definedName>
    <definedName name="jishfrieyhtau" localSheetId="3" hidden="1">{#N/A,#N/A,FALSE,"Plan1";#N/A,#N/A,FALSE,"Plan2"}</definedName>
    <definedName name="jishfrieyhtau" localSheetId="21" hidden="1">{#N/A,#N/A,FALSE,"Plan1";#N/A,#N/A,FALSE,"Plan2"}</definedName>
    <definedName name="jishfrieyhtau" localSheetId="20" hidden="1">{#N/A,#N/A,FALSE,"Plan1";#N/A,#N/A,FALSE,"Plan2"}</definedName>
    <definedName name="jishfrieyhtau" localSheetId="5" hidden="1">{#N/A,#N/A,FALSE,"Plan1";#N/A,#N/A,FALSE,"Plan2"}</definedName>
    <definedName name="jishfrieyhtau" localSheetId="13" hidden="1">{#N/A,#N/A,FALSE,"Plan1";#N/A,#N/A,FALSE,"Plan2"}</definedName>
    <definedName name="jishfrieyhtau" localSheetId="10" hidden="1">{#N/A,#N/A,FALSE,"Plan1";#N/A,#N/A,FALSE,"Plan2"}</definedName>
    <definedName name="jishfrieyhtau" localSheetId="7" hidden="1">{#N/A,#N/A,FALSE,"Plan1";#N/A,#N/A,FALSE,"Plan2"}</definedName>
    <definedName name="jishfrieyhtau" localSheetId="28" hidden="1">{#N/A,#N/A,FALSE,"Plan1";#N/A,#N/A,FALSE,"Plan2"}</definedName>
    <definedName name="jishfrieyhtau" localSheetId="6" hidden="1">{#N/A,#N/A,FALSE,"Plan1";#N/A,#N/A,FALSE,"Plan2"}</definedName>
    <definedName name="jishfrieyhtau" localSheetId="0" hidden="1">{#N/A,#N/A,FALSE,"Plan1";#N/A,#N/A,FALSE,"Plan2"}</definedName>
    <definedName name="jishfrieyhtau" localSheetId="14" hidden="1">{#N/A,#N/A,FALSE,"Plan1";#N/A,#N/A,FALSE,"Plan2"}</definedName>
    <definedName name="jishfrieyhtau" localSheetId="22" hidden="1">{#N/A,#N/A,FALSE,"Plan1";#N/A,#N/A,FALSE,"Plan2"}</definedName>
    <definedName name="jishfrieyhtau" hidden="1">{#N/A,#N/A,FALSE,"Plan1";#N/A,#N/A,FALSE,"Plan2"}</definedName>
    <definedName name="jiu"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jiu" hidden="1">{TRUE,TRUE,-1.25,-15.5,604.5,366.75,FALSE,FALSE,TRUE,TRUE,0,1,#N/A,1,#N/A,9.0125,24.4117647058824,1,FALSE,FALSE,3,TRUE,1,FALSE,100,"Swvu.PLANILHA2.","ACwvu.PLANILHA2.",#N/A,FALSE,FALSE,0.787401575,0.34,0.46,0.5,1,"","",FALSE,FALSE,FALSE,FALSE,1,#N/A,1,1,FALSE,FALSE,#N/A,#N/A,FALSE,FALSE,FALSE,9,65532,65532,FALSE,FALSE,TRUE,TRUE,TRUE}</definedName>
    <definedName name="jj" localSheetId="16" hidden="1">{"'Apr-00'!$B$4:$AD$44"}</definedName>
    <definedName name="jj" localSheetId="3" hidden="1">{"'Apr-00'!$B$4:$AD$44"}</definedName>
    <definedName name="jj" localSheetId="21" hidden="1">{"'Apr-00'!$B$4:$AD$44"}</definedName>
    <definedName name="jj" localSheetId="20" hidden="1">{"'Apr-00'!$B$4:$AD$44"}</definedName>
    <definedName name="jj" localSheetId="5" hidden="1">{"'Apr-00'!$B$4:$AD$44"}</definedName>
    <definedName name="jj" localSheetId="13" hidden="1">{"'Apr-00'!$B$4:$AD$44"}</definedName>
    <definedName name="jj" localSheetId="10" hidden="1">{"'Apr-00'!$B$4:$AD$44"}</definedName>
    <definedName name="jj" localSheetId="7" hidden="1">{"'Apr-00'!$B$4:$AD$44"}</definedName>
    <definedName name="jj" localSheetId="28" hidden="1">{"'Apr-00'!$B$4:$AD$44"}</definedName>
    <definedName name="jj" localSheetId="6" hidden="1">{"'Apr-00'!$B$4:$AD$44"}</definedName>
    <definedName name="jj" localSheetId="0" hidden="1">{"'Apr-00'!$B$4:$AD$44"}</definedName>
    <definedName name="jj" localSheetId="14" hidden="1">{"'Apr-00'!$B$4:$AD$44"}</definedName>
    <definedName name="jj" localSheetId="22" hidden="1">{"'Apr-00'!$B$4:$AD$44"}</definedName>
    <definedName name="jj" hidden="1">{"'Apr-00'!$B$4:$AD$44"}</definedName>
    <definedName name="jjfdsktyhhy" localSheetId="16" hidden="1">{#N/A,#N/A,FALSE,"Plan1";#N/A,#N/A,FALSE,"Plan2"}</definedName>
    <definedName name="jjfdsktyhhy" localSheetId="3" hidden="1">{#N/A,#N/A,FALSE,"Plan1";#N/A,#N/A,FALSE,"Plan2"}</definedName>
    <definedName name="jjfdsktyhhy" localSheetId="21" hidden="1">{#N/A,#N/A,FALSE,"Plan1";#N/A,#N/A,FALSE,"Plan2"}</definedName>
    <definedName name="jjfdsktyhhy" localSheetId="20" hidden="1">{#N/A,#N/A,FALSE,"Plan1";#N/A,#N/A,FALSE,"Plan2"}</definedName>
    <definedName name="jjfdsktyhhy" localSheetId="5" hidden="1">{#N/A,#N/A,FALSE,"Plan1";#N/A,#N/A,FALSE,"Plan2"}</definedName>
    <definedName name="jjfdsktyhhy" localSheetId="13" hidden="1">{#N/A,#N/A,FALSE,"Plan1";#N/A,#N/A,FALSE,"Plan2"}</definedName>
    <definedName name="jjfdsktyhhy" localSheetId="10" hidden="1">{#N/A,#N/A,FALSE,"Plan1";#N/A,#N/A,FALSE,"Plan2"}</definedName>
    <definedName name="jjfdsktyhhy" localSheetId="7" hidden="1">{#N/A,#N/A,FALSE,"Plan1";#N/A,#N/A,FALSE,"Plan2"}</definedName>
    <definedName name="jjfdsktyhhy" localSheetId="28" hidden="1">{#N/A,#N/A,FALSE,"Plan1";#N/A,#N/A,FALSE,"Plan2"}</definedName>
    <definedName name="jjfdsktyhhy" localSheetId="6" hidden="1">{#N/A,#N/A,FALSE,"Plan1";#N/A,#N/A,FALSE,"Plan2"}</definedName>
    <definedName name="jjfdsktyhhy" localSheetId="0" hidden="1">{#N/A,#N/A,FALSE,"Plan1";#N/A,#N/A,FALSE,"Plan2"}</definedName>
    <definedName name="jjfdsktyhhy" localSheetId="14" hidden="1">{#N/A,#N/A,FALSE,"Plan1";#N/A,#N/A,FALSE,"Plan2"}</definedName>
    <definedName name="jjfdsktyhhy" localSheetId="22" hidden="1">{#N/A,#N/A,FALSE,"Plan1";#N/A,#N/A,FALSE,"Plan2"}</definedName>
    <definedName name="jjfdsktyhhy" hidden="1">{#N/A,#N/A,FALSE,"Plan1";#N/A,#N/A,FALSE,"Plan2"}</definedName>
    <definedName name="jjjjjjjjjjjjjjjjjjjj" localSheetId="3">#REF!</definedName>
    <definedName name="jjjjjjjjjjjjjjjjjjjj" localSheetId="10">#REF!</definedName>
    <definedName name="jjjjjjjjjjjjjjjjjjjj" localSheetId="6">#REF!</definedName>
    <definedName name="jjjjjjjjjjjjjjjjjjjj">#REF!</definedName>
    <definedName name="jjkjkjk" localSheetId="16" hidden="1">{#N/A,#N/A,FALSE,"Plan1";#N/A,#N/A,FALSE,"Plan2"}</definedName>
    <definedName name="jjkjkjk" localSheetId="3" hidden="1">{#N/A,#N/A,FALSE,"Plan1";#N/A,#N/A,FALSE,"Plan2"}</definedName>
    <definedName name="jjkjkjk" localSheetId="21" hidden="1">{#N/A,#N/A,FALSE,"Plan1";#N/A,#N/A,FALSE,"Plan2"}</definedName>
    <definedName name="jjkjkjk" localSheetId="20" hidden="1">{#N/A,#N/A,FALSE,"Plan1";#N/A,#N/A,FALSE,"Plan2"}</definedName>
    <definedName name="jjkjkjk" localSheetId="5" hidden="1">{#N/A,#N/A,FALSE,"Plan1";#N/A,#N/A,FALSE,"Plan2"}</definedName>
    <definedName name="jjkjkjk" localSheetId="13" hidden="1">{#N/A,#N/A,FALSE,"Plan1";#N/A,#N/A,FALSE,"Plan2"}</definedName>
    <definedName name="jjkjkjk" localSheetId="10" hidden="1">{#N/A,#N/A,FALSE,"Plan1";#N/A,#N/A,FALSE,"Plan2"}</definedName>
    <definedName name="jjkjkjk" localSheetId="7" hidden="1">{#N/A,#N/A,FALSE,"Plan1";#N/A,#N/A,FALSE,"Plan2"}</definedName>
    <definedName name="jjkjkjk" localSheetId="28" hidden="1">{#N/A,#N/A,FALSE,"Plan1";#N/A,#N/A,FALSE,"Plan2"}</definedName>
    <definedName name="jjkjkjk" localSheetId="6" hidden="1">{#N/A,#N/A,FALSE,"Plan1";#N/A,#N/A,FALSE,"Plan2"}</definedName>
    <definedName name="jjkjkjk" localSheetId="0" hidden="1">{#N/A,#N/A,FALSE,"Plan1";#N/A,#N/A,FALSE,"Plan2"}</definedName>
    <definedName name="jjkjkjk" localSheetId="14" hidden="1">{#N/A,#N/A,FALSE,"Plan1";#N/A,#N/A,FALSE,"Plan2"}</definedName>
    <definedName name="jjkjkjk" localSheetId="22" hidden="1">{#N/A,#N/A,FALSE,"Plan1";#N/A,#N/A,FALSE,"Plan2"}</definedName>
    <definedName name="jjkjkjk" hidden="1">{#N/A,#N/A,FALSE,"Plan1";#N/A,#N/A,FALSE,"Plan2"}</definedName>
    <definedName name="JKDCK" localSheetId="16" hidden="1">{#N/A,#N/A,FALSE,"Plan1";#N/A,#N/A,FALSE,"Plan2"}</definedName>
    <definedName name="JKDCK" localSheetId="3" hidden="1">{#N/A,#N/A,FALSE,"Plan1";#N/A,#N/A,FALSE,"Plan2"}</definedName>
    <definedName name="JKDCK" localSheetId="21" hidden="1">{#N/A,#N/A,FALSE,"Plan1";#N/A,#N/A,FALSE,"Plan2"}</definedName>
    <definedName name="JKDCK" localSheetId="20" hidden="1">{#N/A,#N/A,FALSE,"Plan1";#N/A,#N/A,FALSE,"Plan2"}</definedName>
    <definedName name="JKDCK" localSheetId="5" hidden="1">{#N/A,#N/A,FALSE,"Plan1";#N/A,#N/A,FALSE,"Plan2"}</definedName>
    <definedName name="JKDCK" localSheetId="13" hidden="1">{#N/A,#N/A,FALSE,"Plan1";#N/A,#N/A,FALSE,"Plan2"}</definedName>
    <definedName name="JKDCK" localSheetId="10" hidden="1">{#N/A,#N/A,FALSE,"Plan1";#N/A,#N/A,FALSE,"Plan2"}</definedName>
    <definedName name="JKDCK" localSheetId="7" hidden="1">{#N/A,#N/A,FALSE,"Plan1";#N/A,#N/A,FALSE,"Plan2"}</definedName>
    <definedName name="JKDCK" localSheetId="28" hidden="1">{#N/A,#N/A,FALSE,"Plan1";#N/A,#N/A,FALSE,"Plan2"}</definedName>
    <definedName name="JKDCK" localSheetId="6" hidden="1">{#N/A,#N/A,FALSE,"Plan1";#N/A,#N/A,FALSE,"Plan2"}</definedName>
    <definedName name="JKDCK" localSheetId="0" hidden="1">{#N/A,#N/A,FALSE,"Plan1";#N/A,#N/A,FALSE,"Plan2"}</definedName>
    <definedName name="JKDCK" localSheetId="14" hidden="1">{#N/A,#N/A,FALSE,"Plan1";#N/A,#N/A,FALSE,"Plan2"}</definedName>
    <definedName name="JKDCK" localSheetId="22" hidden="1">{#N/A,#N/A,FALSE,"Plan1";#N/A,#N/A,FALSE,"Plan2"}</definedName>
    <definedName name="JKDCK" hidden="1">{#N/A,#N/A,FALSE,"Plan1";#N/A,#N/A,FALSE,"Plan2"}</definedName>
    <definedName name="JKDFHKHFR" localSheetId="16" hidden="1">{#N/A,#N/A,FALSE,"Plan1";#N/A,#N/A,FALSE,"Plan2"}</definedName>
    <definedName name="JKDFHKHFR" localSheetId="3" hidden="1">{#N/A,#N/A,FALSE,"Plan1";#N/A,#N/A,FALSE,"Plan2"}</definedName>
    <definedName name="JKDFHKHFR" localSheetId="21" hidden="1">{#N/A,#N/A,FALSE,"Plan1";#N/A,#N/A,FALSE,"Plan2"}</definedName>
    <definedName name="JKDFHKHFR" localSheetId="20" hidden="1">{#N/A,#N/A,FALSE,"Plan1";#N/A,#N/A,FALSE,"Plan2"}</definedName>
    <definedName name="JKDFHKHFR" localSheetId="5" hidden="1">{#N/A,#N/A,FALSE,"Plan1";#N/A,#N/A,FALSE,"Plan2"}</definedName>
    <definedName name="JKDFHKHFR" localSheetId="13" hidden="1">{#N/A,#N/A,FALSE,"Plan1";#N/A,#N/A,FALSE,"Plan2"}</definedName>
    <definedName name="JKDFHKHFR" localSheetId="10" hidden="1">{#N/A,#N/A,FALSE,"Plan1";#N/A,#N/A,FALSE,"Plan2"}</definedName>
    <definedName name="JKDFHKHFR" localSheetId="7" hidden="1">{#N/A,#N/A,FALSE,"Plan1";#N/A,#N/A,FALSE,"Plan2"}</definedName>
    <definedName name="JKDFHKHFR" localSheetId="28" hidden="1">{#N/A,#N/A,FALSE,"Plan1";#N/A,#N/A,FALSE,"Plan2"}</definedName>
    <definedName name="JKDFHKHFR" localSheetId="6" hidden="1">{#N/A,#N/A,FALSE,"Plan1";#N/A,#N/A,FALSE,"Plan2"}</definedName>
    <definedName name="JKDFHKHFR" localSheetId="0" hidden="1">{#N/A,#N/A,FALSE,"Plan1";#N/A,#N/A,FALSE,"Plan2"}</definedName>
    <definedName name="JKDFHKHFR" localSheetId="14" hidden="1">{#N/A,#N/A,FALSE,"Plan1";#N/A,#N/A,FALSE,"Plan2"}</definedName>
    <definedName name="JKDFHKHFR" localSheetId="22" hidden="1">{#N/A,#N/A,FALSE,"Plan1";#N/A,#N/A,FALSE,"Plan2"}</definedName>
    <definedName name="JKDFHKHFR" hidden="1">{#N/A,#N/A,FALSE,"Plan1";#N/A,#N/A,FALSE,"Plan2"}</definedName>
    <definedName name="JKDFTRDRJ" localSheetId="16" hidden="1">{#N/A,#N/A,FALSE,"Plan1";#N/A,#N/A,FALSE,"Plan2"}</definedName>
    <definedName name="JKDFTRDRJ" localSheetId="3" hidden="1">{#N/A,#N/A,FALSE,"Plan1";#N/A,#N/A,FALSE,"Plan2"}</definedName>
    <definedName name="JKDFTRDRJ" localSheetId="21" hidden="1">{#N/A,#N/A,FALSE,"Plan1";#N/A,#N/A,FALSE,"Plan2"}</definedName>
    <definedName name="JKDFTRDRJ" localSheetId="20" hidden="1">{#N/A,#N/A,FALSE,"Plan1";#N/A,#N/A,FALSE,"Plan2"}</definedName>
    <definedName name="JKDFTRDRJ" localSheetId="5" hidden="1">{#N/A,#N/A,FALSE,"Plan1";#N/A,#N/A,FALSE,"Plan2"}</definedName>
    <definedName name="JKDFTRDRJ" localSheetId="13" hidden="1">{#N/A,#N/A,FALSE,"Plan1";#N/A,#N/A,FALSE,"Plan2"}</definedName>
    <definedName name="JKDFTRDRJ" localSheetId="10" hidden="1">{#N/A,#N/A,FALSE,"Plan1";#N/A,#N/A,FALSE,"Plan2"}</definedName>
    <definedName name="JKDFTRDRJ" localSheetId="7" hidden="1">{#N/A,#N/A,FALSE,"Plan1";#N/A,#N/A,FALSE,"Plan2"}</definedName>
    <definedName name="JKDFTRDRJ" localSheetId="28" hidden="1">{#N/A,#N/A,FALSE,"Plan1";#N/A,#N/A,FALSE,"Plan2"}</definedName>
    <definedName name="JKDFTRDRJ" localSheetId="6" hidden="1">{#N/A,#N/A,FALSE,"Plan1";#N/A,#N/A,FALSE,"Plan2"}</definedName>
    <definedName name="JKDFTRDRJ" localSheetId="0" hidden="1">{#N/A,#N/A,FALSE,"Plan1";#N/A,#N/A,FALSE,"Plan2"}</definedName>
    <definedName name="JKDFTRDRJ" localSheetId="14" hidden="1">{#N/A,#N/A,FALSE,"Plan1";#N/A,#N/A,FALSE,"Plan2"}</definedName>
    <definedName name="JKDFTRDRJ" localSheetId="22" hidden="1">{#N/A,#N/A,FALSE,"Plan1";#N/A,#N/A,FALSE,"Plan2"}</definedName>
    <definedName name="JKDFTRDRJ" hidden="1">{#N/A,#N/A,FALSE,"Plan1";#N/A,#N/A,FALSE,"Plan2"}</definedName>
    <definedName name="jkdhfukhddf" localSheetId="16" hidden="1">{#N/A,#N/A,FALSE,"Plan1";#N/A,#N/A,FALSE,"Plan2"}</definedName>
    <definedName name="jkdhfukhddf" localSheetId="3" hidden="1">{#N/A,#N/A,FALSE,"Plan1";#N/A,#N/A,FALSE,"Plan2"}</definedName>
    <definedName name="jkdhfukhddf" localSheetId="21" hidden="1">{#N/A,#N/A,FALSE,"Plan1";#N/A,#N/A,FALSE,"Plan2"}</definedName>
    <definedName name="jkdhfukhddf" localSheetId="20" hidden="1">{#N/A,#N/A,FALSE,"Plan1";#N/A,#N/A,FALSE,"Plan2"}</definedName>
    <definedName name="jkdhfukhddf" localSheetId="5" hidden="1">{#N/A,#N/A,FALSE,"Plan1";#N/A,#N/A,FALSE,"Plan2"}</definedName>
    <definedName name="jkdhfukhddf" localSheetId="13" hidden="1">{#N/A,#N/A,FALSE,"Plan1";#N/A,#N/A,FALSE,"Plan2"}</definedName>
    <definedName name="jkdhfukhddf" localSheetId="10" hidden="1">{#N/A,#N/A,FALSE,"Plan1";#N/A,#N/A,FALSE,"Plan2"}</definedName>
    <definedName name="jkdhfukhddf" localSheetId="7" hidden="1">{#N/A,#N/A,FALSE,"Plan1";#N/A,#N/A,FALSE,"Plan2"}</definedName>
    <definedName name="jkdhfukhddf" localSheetId="28" hidden="1">{#N/A,#N/A,FALSE,"Plan1";#N/A,#N/A,FALSE,"Plan2"}</definedName>
    <definedName name="jkdhfukhddf" localSheetId="6" hidden="1">{#N/A,#N/A,FALSE,"Plan1";#N/A,#N/A,FALSE,"Plan2"}</definedName>
    <definedName name="jkdhfukhddf" localSheetId="0" hidden="1">{#N/A,#N/A,FALSE,"Plan1";#N/A,#N/A,FALSE,"Plan2"}</definedName>
    <definedName name="jkdhfukhddf" localSheetId="14" hidden="1">{#N/A,#N/A,FALSE,"Plan1";#N/A,#N/A,FALSE,"Plan2"}</definedName>
    <definedName name="jkdhfukhddf" localSheetId="22" hidden="1">{#N/A,#N/A,FALSE,"Plan1";#N/A,#N/A,FALSE,"Plan2"}</definedName>
    <definedName name="jkdhfukhddf" hidden="1">{#N/A,#N/A,FALSE,"Plan1";#N/A,#N/A,FALSE,"Plan2"}</definedName>
    <definedName name="JKDRKGJHTDR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hidden="1">{TRUE,TRUE,-1.25,-15.5,604.5,366.75,FALSE,FALSE,TRUE,TRUE,0,1,#N/A,1,#N/A,9.0125,24.4117647058824,1,FALSE,FALSE,3,TRUE,1,FALSE,100,"Swvu.PLANILHA2.","ACwvu.PLANILHA2.",#N/A,FALSE,FALSE,0.787401575,0.34,0.46,0.5,1,"","",FALSE,FALSE,FALSE,FALSE,1,#N/A,1,1,FALSE,FALSE,#N/A,#N/A,FALSE,FALSE,FALSE,9,65532,65532,FALSE,FALSE,TRUE,TRUE,TRUE}</definedName>
    <definedName name="jkelsjreja" localSheetId="16" hidden="1">{#N/A,#N/A,FALSE,"Plan1";#N/A,#N/A,FALSE,"Plan2"}</definedName>
    <definedName name="jkelsjreja" localSheetId="3" hidden="1">{#N/A,#N/A,FALSE,"Plan1";#N/A,#N/A,FALSE,"Plan2"}</definedName>
    <definedName name="jkelsjreja" localSheetId="21" hidden="1">{#N/A,#N/A,FALSE,"Plan1";#N/A,#N/A,FALSE,"Plan2"}</definedName>
    <definedName name="jkelsjreja" localSheetId="20" hidden="1">{#N/A,#N/A,FALSE,"Plan1";#N/A,#N/A,FALSE,"Plan2"}</definedName>
    <definedName name="jkelsjreja" localSheetId="5" hidden="1">{#N/A,#N/A,FALSE,"Plan1";#N/A,#N/A,FALSE,"Plan2"}</definedName>
    <definedName name="jkelsjreja" localSheetId="13" hidden="1">{#N/A,#N/A,FALSE,"Plan1";#N/A,#N/A,FALSE,"Plan2"}</definedName>
    <definedName name="jkelsjreja" localSheetId="10" hidden="1">{#N/A,#N/A,FALSE,"Plan1";#N/A,#N/A,FALSE,"Plan2"}</definedName>
    <definedName name="jkelsjreja" localSheetId="7" hidden="1">{#N/A,#N/A,FALSE,"Plan1";#N/A,#N/A,FALSE,"Plan2"}</definedName>
    <definedName name="jkelsjreja" localSheetId="28" hidden="1">{#N/A,#N/A,FALSE,"Plan1";#N/A,#N/A,FALSE,"Plan2"}</definedName>
    <definedName name="jkelsjreja" localSheetId="6" hidden="1">{#N/A,#N/A,FALSE,"Plan1";#N/A,#N/A,FALSE,"Plan2"}</definedName>
    <definedName name="jkelsjreja" localSheetId="0" hidden="1">{#N/A,#N/A,FALSE,"Plan1";#N/A,#N/A,FALSE,"Plan2"}</definedName>
    <definedName name="jkelsjreja" localSheetId="14" hidden="1">{#N/A,#N/A,FALSE,"Plan1";#N/A,#N/A,FALSE,"Plan2"}</definedName>
    <definedName name="jkelsjreja" localSheetId="22" hidden="1">{#N/A,#N/A,FALSE,"Plan1";#N/A,#N/A,FALSE,"Plan2"}</definedName>
    <definedName name="jkelsjreja" hidden="1">{#N/A,#N/A,FALSE,"Plan1";#N/A,#N/A,FALSE,"Plan2"}</definedName>
    <definedName name="jkfhjgkfhghh" localSheetId="16" hidden="1">{#N/A,#N/A,FALSE,"Plan1";#N/A,#N/A,FALSE,"Plan2"}</definedName>
    <definedName name="jkfhjgkfhghh" localSheetId="3" hidden="1">{#N/A,#N/A,FALSE,"Plan1";#N/A,#N/A,FALSE,"Plan2"}</definedName>
    <definedName name="jkfhjgkfhghh" localSheetId="21" hidden="1">{#N/A,#N/A,FALSE,"Plan1";#N/A,#N/A,FALSE,"Plan2"}</definedName>
    <definedName name="jkfhjgkfhghh" localSheetId="20" hidden="1">{#N/A,#N/A,FALSE,"Plan1";#N/A,#N/A,FALSE,"Plan2"}</definedName>
    <definedName name="jkfhjgkfhghh" localSheetId="5" hidden="1">{#N/A,#N/A,FALSE,"Plan1";#N/A,#N/A,FALSE,"Plan2"}</definedName>
    <definedName name="jkfhjgkfhghh" localSheetId="13" hidden="1">{#N/A,#N/A,FALSE,"Plan1";#N/A,#N/A,FALSE,"Plan2"}</definedName>
    <definedName name="jkfhjgkfhghh" localSheetId="10" hidden="1">{#N/A,#N/A,FALSE,"Plan1";#N/A,#N/A,FALSE,"Plan2"}</definedName>
    <definedName name="jkfhjgkfhghh" localSheetId="7" hidden="1">{#N/A,#N/A,FALSE,"Plan1";#N/A,#N/A,FALSE,"Plan2"}</definedName>
    <definedName name="jkfhjgkfhghh" localSheetId="28" hidden="1">{#N/A,#N/A,FALSE,"Plan1";#N/A,#N/A,FALSE,"Plan2"}</definedName>
    <definedName name="jkfhjgkfhghh" localSheetId="6" hidden="1">{#N/A,#N/A,FALSE,"Plan1";#N/A,#N/A,FALSE,"Plan2"}</definedName>
    <definedName name="jkfhjgkfhghh" localSheetId="0" hidden="1">{#N/A,#N/A,FALSE,"Plan1";#N/A,#N/A,FALSE,"Plan2"}</definedName>
    <definedName name="jkfhjgkfhghh" localSheetId="14" hidden="1">{#N/A,#N/A,FALSE,"Plan1";#N/A,#N/A,FALSE,"Plan2"}</definedName>
    <definedName name="jkfhjgkfhghh" localSheetId="22" hidden="1">{#N/A,#N/A,FALSE,"Plan1";#N/A,#N/A,FALSE,"Plan2"}</definedName>
    <definedName name="jkfhjgkfhghh" hidden="1">{#N/A,#N/A,FALSE,"Plan1";#N/A,#N/A,FALSE,"Plan2"}</definedName>
    <definedName name="jkhderjkhes" localSheetId="16" hidden="1">{#N/A,#N/A,FALSE,"Plan1";#N/A,#N/A,FALSE,"Plan2"}</definedName>
    <definedName name="jkhderjkhes" localSheetId="3" hidden="1">{#N/A,#N/A,FALSE,"Plan1";#N/A,#N/A,FALSE,"Plan2"}</definedName>
    <definedName name="jkhderjkhes" localSheetId="21" hidden="1">{#N/A,#N/A,FALSE,"Plan1";#N/A,#N/A,FALSE,"Plan2"}</definedName>
    <definedName name="jkhderjkhes" localSheetId="20" hidden="1">{#N/A,#N/A,FALSE,"Plan1";#N/A,#N/A,FALSE,"Plan2"}</definedName>
    <definedName name="jkhderjkhes" localSheetId="5" hidden="1">{#N/A,#N/A,FALSE,"Plan1";#N/A,#N/A,FALSE,"Plan2"}</definedName>
    <definedName name="jkhderjkhes" localSheetId="13" hidden="1">{#N/A,#N/A,FALSE,"Plan1";#N/A,#N/A,FALSE,"Plan2"}</definedName>
    <definedName name="jkhderjkhes" localSheetId="10" hidden="1">{#N/A,#N/A,FALSE,"Plan1";#N/A,#N/A,FALSE,"Plan2"}</definedName>
    <definedName name="jkhderjkhes" localSheetId="7" hidden="1">{#N/A,#N/A,FALSE,"Plan1";#N/A,#N/A,FALSE,"Plan2"}</definedName>
    <definedName name="jkhderjkhes" localSheetId="28" hidden="1">{#N/A,#N/A,FALSE,"Plan1";#N/A,#N/A,FALSE,"Plan2"}</definedName>
    <definedName name="jkhderjkhes" localSheetId="6" hidden="1">{#N/A,#N/A,FALSE,"Plan1";#N/A,#N/A,FALSE,"Plan2"}</definedName>
    <definedName name="jkhderjkhes" localSheetId="0" hidden="1">{#N/A,#N/A,FALSE,"Plan1";#N/A,#N/A,FALSE,"Plan2"}</definedName>
    <definedName name="jkhderjkhes" localSheetId="14" hidden="1">{#N/A,#N/A,FALSE,"Plan1";#N/A,#N/A,FALSE,"Plan2"}</definedName>
    <definedName name="jkhderjkhes" localSheetId="22" hidden="1">{#N/A,#N/A,FALSE,"Plan1";#N/A,#N/A,FALSE,"Plan2"}</definedName>
    <definedName name="jkhderjkhes" hidden="1">{#N/A,#N/A,FALSE,"Plan1";#N/A,#N/A,FALSE,"Plan2"}</definedName>
    <definedName name="jkhdfhfd" localSheetId="16" hidden="1">{#N/A,#N/A,FALSE,"Plan1";#N/A,#N/A,FALSE,"Plan2"}</definedName>
    <definedName name="jkhdfhfd" localSheetId="3" hidden="1">{#N/A,#N/A,FALSE,"Plan1";#N/A,#N/A,FALSE,"Plan2"}</definedName>
    <definedName name="jkhdfhfd" localSheetId="21" hidden="1">{#N/A,#N/A,FALSE,"Plan1";#N/A,#N/A,FALSE,"Plan2"}</definedName>
    <definedName name="jkhdfhfd" localSheetId="20" hidden="1">{#N/A,#N/A,FALSE,"Plan1";#N/A,#N/A,FALSE,"Plan2"}</definedName>
    <definedName name="jkhdfhfd" localSheetId="5" hidden="1">{#N/A,#N/A,FALSE,"Plan1";#N/A,#N/A,FALSE,"Plan2"}</definedName>
    <definedName name="jkhdfhfd" localSheetId="13" hidden="1">{#N/A,#N/A,FALSE,"Plan1";#N/A,#N/A,FALSE,"Plan2"}</definedName>
    <definedName name="jkhdfhfd" localSheetId="10" hidden="1">{#N/A,#N/A,FALSE,"Plan1";#N/A,#N/A,FALSE,"Plan2"}</definedName>
    <definedName name="jkhdfhfd" localSheetId="7" hidden="1">{#N/A,#N/A,FALSE,"Plan1";#N/A,#N/A,FALSE,"Plan2"}</definedName>
    <definedName name="jkhdfhfd" localSheetId="28" hidden="1">{#N/A,#N/A,FALSE,"Plan1";#N/A,#N/A,FALSE,"Plan2"}</definedName>
    <definedName name="jkhdfhfd" localSheetId="6" hidden="1">{#N/A,#N/A,FALSE,"Plan1";#N/A,#N/A,FALSE,"Plan2"}</definedName>
    <definedName name="jkhdfhfd" localSheetId="0" hidden="1">{#N/A,#N/A,FALSE,"Plan1";#N/A,#N/A,FALSE,"Plan2"}</definedName>
    <definedName name="jkhdfhfd" localSheetId="14" hidden="1">{#N/A,#N/A,FALSE,"Plan1";#N/A,#N/A,FALSE,"Plan2"}</definedName>
    <definedName name="jkhdfhfd" localSheetId="22" hidden="1">{#N/A,#N/A,FALSE,"Plan1";#N/A,#N/A,FALSE,"Plan2"}</definedName>
    <definedName name="jkhdfhfd" hidden="1">{#N/A,#N/A,FALSE,"Plan1";#N/A,#N/A,FALSE,"Plan2"}</definedName>
    <definedName name="jkhfhest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hidden="1">{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 localSheetId="16" hidden="1">{#N/A,#N/A,FALSE,"Plan1";#N/A,#N/A,FALSE,"Plan2"}</definedName>
    <definedName name="JKHFKJHGKFTHUDET" localSheetId="3" hidden="1">{#N/A,#N/A,FALSE,"Plan1";#N/A,#N/A,FALSE,"Plan2"}</definedName>
    <definedName name="JKHFKJHGKFTHUDET" localSheetId="21" hidden="1">{#N/A,#N/A,FALSE,"Plan1";#N/A,#N/A,FALSE,"Plan2"}</definedName>
    <definedName name="JKHFKJHGKFTHUDET" localSheetId="20" hidden="1">{#N/A,#N/A,FALSE,"Plan1";#N/A,#N/A,FALSE,"Plan2"}</definedName>
    <definedName name="JKHFKJHGKFTHUDET" localSheetId="5" hidden="1">{#N/A,#N/A,FALSE,"Plan1";#N/A,#N/A,FALSE,"Plan2"}</definedName>
    <definedName name="JKHFKJHGKFTHUDET" localSheetId="13" hidden="1">{#N/A,#N/A,FALSE,"Plan1";#N/A,#N/A,FALSE,"Plan2"}</definedName>
    <definedName name="JKHFKJHGKFTHUDET" localSheetId="10" hidden="1">{#N/A,#N/A,FALSE,"Plan1";#N/A,#N/A,FALSE,"Plan2"}</definedName>
    <definedName name="JKHFKJHGKFTHUDET" localSheetId="7" hidden="1">{#N/A,#N/A,FALSE,"Plan1";#N/A,#N/A,FALSE,"Plan2"}</definedName>
    <definedName name="JKHFKJHGKFTHUDET" localSheetId="28" hidden="1">{#N/A,#N/A,FALSE,"Plan1";#N/A,#N/A,FALSE,"Plan2"}</definedName>
    <definedName name="JKHFKJHGKFTHUDET" localSheetId="6" hidden="1">{#N/A,#N/A,FALSE,"Plan1";#N/A,#N/A,FALSE,"Plan2"}</definedName>
    <definedName name="JKHFKJHGKFTHUDET" localSheetId="0" hidden="1">{#N/A,#N/A,FALSE,"Plan1";#N/A,#N/A,FALSE,"Plan2"}</definedName>
    <definedName name="JKHFKJHGKFTHUDET" localSheetId="14" hidden="1">{#N/A,#N/A,FALSE,"Plan1";#N/A,#N/A,FALSE,"Plan2"}</definedName>
    <definedName name="JKHFKJHGKFTHUDET" localSheetId="22" hidden="1">{#N/A,#N/A,FALSE,"Plan1";#N/A,#N/A,FALSE,"Plan2"}</definedName>
    <definedName name="JKHFKJHGKFTHUDET" hidden="1">{#N/A,#N/A,FALSE,"Plan1";#N/A,#N/A,FALSE,"Plan2"}</definedName>
    <definedName name="JKHGDHFUHTG" localSheetId="16" hidden="1">{#N/A,#N/A,FALSE,"Plan1";#N/A,#N/A,FALSE,"Plan2"}</definedName>
    <definedName name="JKHGDHFUHTG" localSheetId="3" hidden="1">{#N/A,#N/A,FALSE,"Plan1";#N/A,#N/A,FALSE,"Plan2"}</definedName>
    <definedName name="JKHGDHFUHTG" localSheetId="21" hidden="1">{#N/A,#N/A,FALSE,"Plan1";#N/A,#N/A,FALSE,"Plan2"}</definedName>
    <definedName name="JKHGDHFUHTG" localSheetId="20" hidden="1">{#N/A,#N/A,FALSE,"Plan1";#N/A,#N/A,FALSE,"Plan2"}</definedName>
    <definedName name="JKHGDHFUHTG" localSheetId="5" hidden="1">{#N/A,#N/A,FALSE,"Plan1";#N/A,#N/A,FALSE,"Plan2"}</definedName>
    <definedName name="JKHGDHFUHTG" localSheetId="13" hidden="1">{#N/A,#N/A,FALSE,"Plan1";#N/A,#N/A,FALSE,"Plan2"}</definedName>
    <definedName name="JKHGDHFUHTG" localSheetId="10" hidden="1">{#N/A,#N/A,FALSE,"Plan1";#N/A,#N/A,FALSE,"Plan2"}</definedName>
    <definedName name="JKHGDHFUHTG" localSheetId="7" hidden="1">{#N/A,#N/A,FALSE,"Plan1";#N/A,#N/A,FALSE,"Plan2"}</definedName>
    <definedName name="JKHGDHFUHTG" localSheetId="28" hidden="1">{#N/A,#N/A,FALSE,"Plan1";#N/A,#N/A,FALSE,"Plan2"}</definedName>
    <definedName name="JKHGDHFUHTG" localSheetId="6" hidden="1">{#N/A,#N/A,FALSE,"Plan1";#N/A,#N/A,FALSE,"Plan2"}</definedName>
    <definedName name="JKHGDHFUHTG" localSheetId="0" hidden="1">{#N/A,#N/A,FALSE,"Plan1";#N/A,#N/A,FALSE,"Plan2"}</definedName>
    <definedName name="JKHGDHFUHTG" localSheetId="14" hidden="1">{#N/A,#N/A,FALSE,"Plan1";#N/A,#N/A,FALSE,"Plan2"}</definedName>
    <definedName name="JKHGDHFUHTG" localSheetId="22" hidden="1">{#N/A,#N/A,FALSE,"Plan1";#N/A,#N/A,FALSE,"Plan2"}</definedName>
    <definedName name="JKHGDHFUHTG" hidden="1">{#N/A,#N/A,FALSE,"Plan1";#N/A,#N/A,FALSE,"Plan2"}</definedName>
    <definedName name="jkhsdzjkfyiu" localSheetId="16" hidden="1">{#N/A,#N/A,FALSE,"Plan1";#N/A,#N/A,FALSE,"Plan2"}</definedName>
    <definedName name="jkhsdzjkfyiu" localSheetId="3" hidden="1">{#N/A,#N/A,FALSE,"Plan1";#N/A,#N/A,FALSE,"Plan2"}</definedName>
    <definedName name="jkhsdzjkfyiu" localSheetId="21" hidden="1">{#N/A,#N/A,FALSE,"Plan1";#N/A,#N/A,FALSE,"Plan2"}</definedName>
    <definedName name="jkhsdzjkfyiu" localSheetId="20" hidden="1">{#N/A,#N/A,FALSE,"Plan1";#N/A,#N/A,FALSE,"Plan2"}</definedName>
    <definedName name="jkhsdzjkfyiu" localSheetId="5" hidden="1">{#N/A,#N/A,FALSE,"Plan1";#N/A,#N/A,FALSE,"Plan2"}</definedName>
    <definedName name="jkhsdzjkfyiu" localSheetId="13" hidden="1">{#N/A,#N/A,FALSE,"Plan1";#N/A,#N/A,FALSE,"Plan2"}</definedName>
    <definedName name="jkhsdzjkfyiu" localSheetId="10" hidden="1">{#N/A,#N/A,FALSE,"Plan1";#N/A,#N/A,FALSE,"Plan2"}</definedName>
    <definedName name="jkhsdzjkfyiu" localSheetId="7" hidden="1">{#N/A,#N/A,FALSE,"Plan1";#N/A,#N/A,FALSE,"Plan2"}</definedName>
    <definedName name="jkhsdzjkfyiu" localSheetId="28" hidden="1">{#N/A,#N/A,FALSE,"Plan1";#N/A,#N/A,FALSE,"Plan2"}</definedName>
    <definedName name="jkhsdzjkfyiu" localSheetId="6" hidden="1">{#N/A,#N/A,FALSE,"Plan1";#N/A,#N/A,FALSE,"Plan2"}</definedName>
    <definedName name="jkhsdzjkfyiu" localSheetId="0" hidden="1">{#N/A,#N/A,FALSE,"Plan1";#N/A,#N/A,FALSE,"Plan2"}</definedName>
    <definedName name="jkhsdzjkfyiu" localSheetId="14" hidden="1">{#N/A,#N/A,FALSE,"Plan1";#N/A,#N/A,FALSE,"Plan2"}</definedName>
    <definedName name="jkhsdzjkfyiu" localSheetId="22" hidden="1">{#N/A,#N/A,FALSE,"Plan1";#N/A,#N/A,FALSE,"Plan2"}</definedName>
    <definedName name="jkhsdzjkfyiu" hidden="1">{#N/A,#N/A,FALSE,"Plan1";#N/A,#N/A,FALSE,"Plan2"}</definedName>
    <definedName name="jkjsdkhfdhrf" localSheetId="16" hidden="1">{#N/A,#N/A,FALSE,"Plan1";#N/A,#N/A,FALSE,"Plan2"}</definedName>
    <definedName name="jkjsdkhfdhrf" localSheetId="3" hidden="1">{#N/A,#N/A,FALSE,"Plan1";#N/A,#N/A,FALSE,"Plan2"}</definedName>
    <definedName name="jkjsdkhfdhrf" localSheetId="21" hidden="1">{#N/A,#N/A,FALSE,"Plan1";#N/A,#N/A,FALSE,"Plan2"}</definedName>
    <definedName name="jkjsdkhfdhrf" localSheetId="20" hidden="1">{#N/A,#N/A,FALSE,"Plan1";#N/A,#N/A,FALSE,"Plan2"}</definedName>
    <definedName name="jkjsdkhfdhrf" localSheetId="5" hidden="1">{#N/A,#N/A,FALSE,"Plan1";#N/A,#N/A,FALSE,"Plan2"}</definedName>
    <definedName name="jkjsdkhfdhrf" localSheetId="13" hidden="1">{#N/A,#N/A,FALSE,"Plan1";#N/A,#N/A,FALSE,"Plan2"}</definedName>
    <definedName name="jkjsdkhfdhrf" localSheetId="10" hidden="1">{#N/A,#N/A,FALSE,"Plan1";#N/A,#N/A,FALSE,"Plan2"}</definedName>
    <definedName name="jkjsdkhfdhrf" localSheetId="7" hidden="1">{#N/A,#N/A,FALSE,"Plan1";#N/A,#N/A,FALSE,"Plan2"}</definedName>
    <definedName name="jkjsdkhfdhrf" localSheetId="28" hidden="1">{#N/A,#N/A,FALSE,"Plan1";#N/A,#N/A,FALSE,"Plan2"}</definedName>
    <definedName name="jkjsdkhfdhrf" localSheetId="6" hidden="1">{#N/A,#N/A,FALSE,"Plan1";#N/A,#N/A,FALSE,"Plan2"}</definedName>
    <definedName name="jkjsdkhfdhrf" localSheetId="0" hidden="1">{#N/A,#N/A,FALSE,"Plan1";#N/A,#N/A,FALSE,"Plan2"}</definedName>
    <definedName name="jkjsdkhfdhrf" localSheetId="14" hidden="1">{#N/A,#N/A,FALSE,"Plan1";#N/A,#N/A,FALSE,"Plan2"}</definedName>
    <definedName name="jkjsdkhfdhrf" localSheetId="22" hidden="1">{#N/A,#N/A,FALSE,"Plan1";#N/A,#N/A,FALSE,"Plan2"}</definedName>
    <definedName name="jkjsdkhfdhrf" hidden="1">{#N/A,#N/A,FALSE,"Plan1";#N/A,#N/A,FALSE,"Plan2"}</definedName>
    <definedName name="jklgfsjgtjtg" localSheetId="16" hidden="1">{#N/A,#N/A,FALSE,"Plan1";#N/A,#N/A,FALSE,"Plan2"}</definedName>
    <definedName name="jklgfsjgtjtg" localSheetId="3" hidden="1">{#N/A,#N/A,FALSE,"Plan1";#N/A,#N/A,FALSE,"Plan2"}</definedName>
    <definedName name="jklgfsjgtjtg" localSheetId="21" hidden="1">{#N/A,#N/A,FALSE,"Plan1";#N/A,#N/A,FALSE,"Plan2"}</definedName>
    <definedName name="jklgfsjgtjtg" localSheetId="20" hidden="1">{#N/A,#N/A,FALSE,"Plan1";#N/A,#N/A,FALSE,"Plan2"}</definedName>
    <definedName name="jklgfsjgtjtg" localSheetId="5" hidden="1">{#N/A,#N/A,FALSE,"Plan1";#N/A,#N/A,FALSE,"Plan2"}</definedName>
    <definedName name="jklgfsjgtjtg" localSheetId="13" hidden="1">{#N/A,#N/A,FALSE,"Plan1";#N/A,#N/A,FALSE,"Plan2"}</definedName>
    <definedName name="jklgfsjgtjtg" localSheetId="10" hidden="1">{#N/A,#N/A,FALSE,"Plan1";#N/A,#N/A,FALSE,"Plan2"}</definedName>
    <definedName name="jklgfsjgtjtg" localSheetId="7" hidden="1">{#N/A,#N/A,FALSE,"Plan1";#N/A,#N/A,FALSE,"Plan2"}</definedName>
    <definedName name="jklgfsjgtjtg" localSheetId="28" hidden="1">{#N/A,#N/A,FALSE,"Plan1";#N/A,#N/A,FALSE,"Plan2"}</definedName>
    <definedName name="jklgfsjgtjtg" localSheetId="6" hidden="1">{#N/A,#N/A,FALSE,"Plan1";#N/A,#N/A,FALSE,"Plan2"}</definedName>
    <definedName name="jklgfsjgtjtg" localSheetId="0" hidden="1">{#N/A,#N/A,FALSE,"Plan1";#N/A,#N/A,FALSE,"Plan2"}</definedName>
    <definedName name="jklgfsjgtjtg" localSheetId="14" hidden="1">{#N/A,#N/A,FALSE,"Plan1";#N/A,#N/A,FALSE,"Plan2"}</definedName>
    <definedName name="jklgfsjgtjtg" localSheetId="22" hidden="1">{#N/A,#N/A,FALSE,"Plan1";#N/A,#N/A,FALSE,"Plan2"}</definedName>
    <definedName name="jklgfsjgtjtg" hidden="1">{#N/A,#N/A,FALSE,"Plan1";#N/A,#N/A,FALSE,"Plan2"}</definedName>
    <definedName name="jksldfjsdhf" localSheetId="16" hidden="1">{#N/A,#N/A,FALSE,"Plan1";#N/A,#N/A,FALSE,"Plan2"}</definedName>
    <definedName name="jksldfjsdhf" localSheetId="3" hidden="1">{#N/A,#N/A,FALSE,"Plan1";#N/A,#N/A,FALSE,"Plan2"}</definedName>
    <definedName name="jksldfjsdhf" localSheetId="21" hidden="1">{#N/A,#N/A,FALSE,"Plan1";#N/A,#N/A,FALSE,"Plan2"}</definedName>
    <definedName name="jksldfjsdhf" localSheetId="20" hidden="1">{#N/A,#N/A,FALSE,"Plan1";#N/A,#N/A,FALSE,"Plan2"}</definedName>
    <definedName name="jksldfjsdhf" localSheetId="5" hidden="1">{#N/A,#N/A,FALSE,"Plan1";#N/A,#N/A,FALSE,"Plan2"}</definedName>
    <definedName name="jksldfjsdhf" localSheetId="13" hidden="1">{#N/A,#N/A,FALSE,"Plan1";#N/A,#N/A,FALSE,"Plan2"}</definedName>
    <definedName name="jksldfjsdhf" localSheetId="10" hidden="1">{#N/A,#N/A,FALSE,"Plan1";#N/A,#N/A,FALSE,"Plan2"}</definedName>
    <definedName name="jksldfjsdhf" localSheetId="7" hidden="1">{#N/A,#N/A,FALSE,"Plan1";#N/A,#N/A,FALSE,"Plan2"}</definedName>
    <definedName name="jksldfjsdhf" localSheetId="28" hidden="1">{#N/A,#N/A,FALSE,"Plan1";#N/A,#N/A,FALSE,"Plan2"}</definedName>
    <definedName name="jksldfjsdhf" localSheetId="6" hidden="1">{#N/A,#N/A,FALSE,"Plan1";#N/A,#N/A,FALSE,"Plan2"}</definedName>
    <definedName name="jksldfjsdhf" localSheetId="0" hidden="1">{#N/A,#N/A,FALSE,"Plan1";#N/A,#N/A,FALSE,"Plan2"}</definedName>
    <definedName name="jksldfjsdhf" localSheetId="14" hidden="1">{#N/A,#N/A,FALSE,"Plan1";#N/A,#N/A,FALSE,"Plan2"}</definedName>
    <definedName name="jksldfjsdhf" localSheetId="22" hidden="1">{#N/A,#N/A,FALSE,"Plan1";#N/A,#N/A,FALSE,"Plan2"}</definedName>
    <definedName name="jksldfjsdhf" hidden="1">{#N/A,#N/A,FALSE,"Plan1";#N/A,#N/A,FALSE,"Plan2"}</definedName>
    <definedName name="jkxhcjkhfr" localSheetId="16" hidden="1">{#N/A,#N/A,FALSE,"Plan1";#N/A,#N/A,FALSE,"Plan2"}</definedName>
    <definedName name="jkxhcjkhfr" localSheetId="3" hidden="1">{#N/A,#N/A,FALSE,"Plan1";#N/A,#N/A,FALSE,"Plan2"}</definedName>
    <definedName name="jkxhcjkhfr" localSheetId="21" hidden="1">{#N/A,#N/A,FALSE,"Plan1";#N/A,#N/A,FALSE,"Plan2"}</definedName>
    <definedName name="jkxhcjkhfr" localSheetId="20" hidden="1">{#N/A,#N/A,FALSE,"Plan1";#N/A,#N/A,FALSE,"Plan2"}</definedName>
    <definedName name="jkxhcjkhfr" localSheetId="5" hidden="1">{#N/A,#N/A,FALSE,"Plan1";#N/A,#N/A,FALSE,"Plan2"}</definedName>
    <definedName name="jkxhcjkhfr" localSheetId="13" hidden="1">{#N/A,#N/A,FALSE,"Plan1";#N/A,#N/A,FALSE,"Plan2"}</definedName>
    <definedName name="jkxhcjkhfr" localSheetId="10" hidden="1">{#N/A,#N/A,FALSE,"Plan1";#N/A,#N/A,FALSE,"Plan2"}</definedName>
    <definedName name="jkxhcjkhfr" localSheetId="7" hidden="1">{#N/A,#N/A,FALSE,"Plan1";#N/A,#N/A,FALSE,"Plan2"}</definedName>
    <definedName name="jkxhcjkhfr" localSheetId="28" hidden="1">{#N/A,#N/A,FALSE,"Plan1";#N/A,#N/A,FALSE,"Plan2"}</definedName>
    <definedName name="jkxhcjkhfr" localSheetId="6" hidden="1">{#N/A,#N/A,FALSE,"Plan1";#N/A,#N/A,FALSE,"Plan2"}</definedName>
    <definedName name="jkxhcjkhfr" localSheetId="0" hidden="1">{#N/A,#N/A,FALSE,"Plan1";#N/A,#N/A,FALSE,"Plan2"}</definedName>
    <definedName name="jkxhcjkhfr" localSheetId="14" hidden="1">{#N/A,#N/A,FALSE,"Plan1";#N/A,#N/A,FALSE,"Plan2"}</definedName>
    <definedName name="jkxhcjkhfr" localSheetId="22" hidden="1">{#N/A,#N/A,FALSE,"Plan1";#N/A,#N/A,FALSE,"Plan2"}</definedName>
    <definedName name="jkxhcjkhfr" hidden="1">{#N/A,#N/A,FALSE,"Plan1";#N/A,#N/A,FALSE,"Plan2"}</definedName>
    <definedName name="JNGCKFKJFGH" localSheetId="16" hidden="1">{#N/A,#N/A,FALSE,"Plan1";#N/A,#N/A,FALSE,"Plan2"}</definedName>
    <definedName name="JNGCKFKJFGH" localSheetId="3" hidden="1">{#N/A,#N/A,FALSE,"Plan1";#N/A,#N/A,FALSE,"Plan2"}</definedName>
    <definedName name="JNGCKFKJFGH" localSheetId="21" hidden="1">{#N/A,#N/A,FALSE,"Plan1";#N/A,#N/A,FALSE,"Plan2"}</definedName>
    <definedName name="JNGCKFKJFGH" localSheetId="20" hidden="1">{#N/A,#N/A,FALSE,"Plan1";#N/A,#N/A,FALSE,"Plan2"}</definedName>
    <definedName name="JNGCKFKJFGH" localSheetId="5" hidden="1">{#N/A,#N/A,FALSE,"Plan1";#N/A,#N/A,FALSE,"Plan2"}</definedName>
    <definedName name="JNGCKFKJFGH" localSheetId="13" hidden="1">{#N/A,#N/A,FALSE,"Plan1";#N/A,#N/A,FALSE,"Plan2"}</definedName>
    <definedName name="JNGCKFKJFGH" localSheetId="10" hidden="1">{#N/A,#N/A,FALSE,"Plan1";#N/A,#N/A,FALSE,"Plan2"}</definedName>
    <definedName name="JNGCKFKJFGH" localSheetId="7" hidden="1">{#N/A,#N/A,FALSE,"Plan1";#N/A,#N/A,FALSE,"Plan2"}</definedName>
    <definedName name="JNGCKFKJFGH" localSheetId="28" hidden="1">{#N/A,#N/A,FALSE,"Plan1";#N/A,#N/A,FALSE,"Plan2"}</definedName>
    <definedName name="JNGCKFKJFGH" localSheetId="6" hidden="1">{#N/A,#N/A,FALSE,"Plan1";#N/A,#N/A,FALSE,"Plan2"}</definedName>
    <definedName name="JNGCKFKJFGH" localSheetId="0" hidden="1">{#N/A,#N/A,FALSE,"Plan1";#N/A,#N/A,FALSE,"Plan2"}</definedName>
    <definedName name="JNGCKFKJFGH" localSheetId="14" hidden="1">{#N/A,#N/A,FALSE,"Plan1";#N/A,#N/A,FALSE,"Plan2"}</definedName>
    <definedName name="JNGCKFKJFGH" localSheetId="22" hidden="1">{#N/A,#N/A,FALSE,"Plan1";#N/A,#N/A,FALSE,"Plan2"}</definedName>
    <definedName name="JNGCKFKJFGH" hidden="1">{#N/A,#N/A,FALSE,"Plan1";#N/A,#N/A,FALSE,"Plan2"}</definedName>
    <definedName name="JOALDO" localSheetId="3">#REF!</definedName>
    <definedName name="JOALDO" localSheetId="10">#REF!</definedName>
    <definedName name="JOALDO" localSheetId="6">#REF!</definedName>
    <definedName name="JOALDO">#REF!</definedName>
    <definedName name="joao_cdi" localSheetId="3">#REF!</definedName>
    <definedName name="joao_cdi" localSheetId="10">#REF!</definedName>
    <definedName name="joao_cdi" localSheetId="6">#REF!</definedName>
    <definedName name="joao_cdi">#REF!</definedName>
    <definedName name="joao_hist" localSheetId="3">#REF!</definedName>
    <definedName name="joao_hist" localSheetId="10">#REF!</definedName>
    <definedName name="joao_hist" localSheetId="6">#REF!</definedName>
    <definedName name="joao_hist">#REF!</definedName>
    <definedName name="joao_uss" localSheetId="3">#REF!</definedName>
    <definedName name="joao_uss" localSheetId="10">#REF!</definedName>
    <definedName name="joao_uss" localSheetId="6">#REF!</definedName>
    <definedName name="joao_uss">#REF!</definedName>
    <definedName name="JREJRW" localSheetId="16" hidden="1">{#N/A,#N/A,FALSE,"Plan1";#N/A,#N/A,FALSE,"Plan2"}</definedName>
    <definedName name="JREJRW" localSheetId="3" hidden="1">{#N/A,#N/A,FALSE,"Plan1";#N/A,#N/A,FALSE,"Plan2"}</definedName>
    <definedName name="JREJRW" localSheetId="21" hidden="1">{#N/A,#N/A,FALSE,"Plan1";#N/A,#N/A,FALSE,"Plan2"}</definedName>
    <definedName name="JREJRW" localSheetId="20" hidden="1">{#N/A,#N/A,FALSE,"Plan1";#N/A,#N/A,FALSE,"Plan2"}</definedName>
    <definedName name="JREJRW" localSheetId="5" hidden="1">{#N/A,#N/A,FALSE,"Plan1";#N/A,#N/A,FALSE,"Plan2"}</definedName>
    <definedName name="JREJRW" localSheetId="13" hidden="1">{#N/A,#N/A,FALSE,"Plan1";#N/A,#N/A,FALSE,"Plan2"}</definedName>
    <definedName name="JREJRW" localSheetId="10" hidden="1">{#N/A,#N/A,FALSE,"Plan1";#N/A,#N/A,FALSE,"Plan2"}</definedName>
    <definedName name="JREJRW" localSheetId="7" hidden="1">{#N/A,#N/A,FALSE,"Plan1";#N/A,#N/A,FALSE,"Plan2"}</definedName>
    <definedName name="JREJRW" localSheetId="28" hidden="1">{#N/A,#N/A,FALSE,"Plan1";#N/A,#N/A,FALSE,"Plan2"}</definedName>
    <definedName name="JREJRW" localSheetId="6" hidden="1">{#N/A,#N/A,FALSE,"Plan1";#N/A,#N/A,FALSE,"Plan2"}</definedName>
    <definedName name="JREJRW" localSheetId="0" hidden="1">{#N/A,#N/A,FALSE,"Plan1";#N/A,#N/A,FALSE,"Plan2"}</definedName>
    <definedName name="JREJRW" localSheetId="14" hidden="1">{#N/A,#N/A,FALSE,"Plan1";#N/A,#N/A,FALSE,"Plan2"}</definedName>
    <definedName name="JREJRW" localSheetId="22" hidden="1">{#N/A,#N/A,FALSE,"Plan1";#N/A,#N/A,FALSE,"Plan2"}</definedName>
    <definedName name="JREJRW" hidden="1">{#N/A,#N/A,FALSE,"Plan1";#N/A,#N/A,FALSE,"Plan2"}</definedName>
    <definedName name="JSADKAH" localSheetId="16" hidden="1">{"Econ Consolidado",#N/A,FALSE,"Econ Consol";"Fluxo de Caixa",#N/A,FALSE,"Fluxo Caixa";"Investimentos",#N/A,FALSE,"Investimentos"}</definedName>
    <definedName name="JSADKAH" localSheetId="3" hidden="1">{"Econ Consolidado",#N/A,FALSE,"Econ Consol";"Fluxo de Caixa",#N/A,FALSE,"Fluxo Caixa";"Investimentos",#N/A,FALSE,"Investimentos"}</definedName>
    <definedName name="JSADKAH" localSheetId="21" hidden="1">{"Econ Consolidado",#N/A,FALSE,"Econ Consol";"Fluxo de Caixa",#N/A,FALSE,"Fluxo Caixa";"Investimentos",#N/A,FALSE,"Investimentos"}</definedName>
    <definedName name="JSADKAH" localSheetId="20" hidden="1">{"Econ Consolidado",#N/A,FALSE,"Econ Consol";"Fluxo de Caixa",#N/A,FALSE,"Fluxo Caixa";"Investimentos",#N/A,FALSE,"Investimentos"}</definedName>
    <definedName name="JSADKAH" localSheetId="5" hidden="1">{"Econ Consolidado",#N/A,FALSE,"Econ Consol";"Fluxo de Caixa",#N/A,FALSE,"Fluxo Caixa";"Investimentos",#N/A,FALSE,"Investimentos"}</definedName>
    <definedName name="JSADKAH" localSheetId="13" hidden="1">{"Econ Consolidado",#N/A,FALSE,"Econ Consol";"Fluxo de Caixa",#N/A,FALSE,"Fluxo Caixa";"Investimentos",#N/A,FALSE,"Investimentos"}</definedName>
    <definedName name="JSADKAH" localSheetId="10" hidden="1">{"Econ Consolidado",#N/A,FALSE,"Econ Consol";"Fluxo de Caixa",#N/A,FALSE,"Fluxo Caixa";"Investimentos",#N/A,FALSE,"Investimentos"}</definedName>
    <definedName name="JSADKAH" localSheetId="7" hidden="1">{"Econ Consolidado",#N/A,FALSE,"Econ Consol";"Fluxo de Caixa",#N/A,FALSE,"Fluxo Caixa";"Investimentos",#N/A,FALSE,"Investimentos"}</definedName>
    <definedName name="JSADKAH" localSheetId="28" hidden="1">{"Econ Consolidado",#N/A,FALSE,"Econ Consol";"Fluxo de Caixa",#N/A,FALSE,"Fluxo Caixa";"Investimentos",#N/A,FALSE,"Investimentos"}</definedName>
    <definedName name="JSADKAH" localSheetId="6" hidden="1">{"Econ Consolidado",#N/A,FALSE,"Econ Consol";"Fluxo de Caixa",#N/A,FALSE,"Fluxo Caixa";"Investimentos",#N/A,FALSE,"Investimentos"}</definedName>
    <definedName name="JSADKAH" localSheetId="0" hidden="1">{"Econ Consolidado",#N/A,FALSE,"Econ Consol";"Fluxo de Caixa",#N/A,FALSE,"Fluxo Caixa";"Investimentos",#N/A,FALSE,"Investimentos"}</definedName>
    <definedName name="JSADKAH" localSheetId="14" hidden="1">{"Econ Consolidado",#N/A,FALSE,"Econ Consol";"Fluxo de Caixa",#N/A,FALSE,"Fluxo Caixa";"Investimentos",#N/A,FALSE,"Investimentos"}</definedName>
    <definedName name="JSADKAH" localSheetId="22" hidden="1">{"Econ Consolidado",#N/A,FALSE,"Econ Consol";"Fluxo de Caixa",#N/A,FALSE,"Fluxo Caixa";"Investimentos",#N/A,FALSE,"Investimentos"}</definedName>
    <definedName name="JSADKAH" hidden="1">{"Econ Consolidado",#N/A,FALSE,"Econ Consol";"Fluxo de Caixa",#N/A,FALSE,"Fluxo Caixa";"Investimentos",#N/A,FALSE,"Investimentos"}</definedName>
    <definedName name="JSDAJRE" localSheetId="16" hidden="1">{#N/A,#N/A,FALSE,"Plan1";#N/A,#N/A,FALSE,"Plan2"}</definedName>
    <definedName name="JSDAJRE" localSheetId="3" hidden="1">{#N/A,#N/A,FALSE,"Plan1";#N/A,#N/A,FALSE,"Plan2"}</definedName>
    <definedName name="JSDAJRE" localSheetId="21" hidden="1">{#N/A,#N/A,FALSE,"Plan1";#N/A,#N/A,FALSE,"Plan2"}</definedName>
    <definedName name="JSDAJRE" localSheetId="20" hidden="1">{#N/A,#N/A,FALSE,"Plan1";#N/A,#N/A,FALSE,"Plan2"}</definedName>
    <definedName name="JSDAJRE" localSheetId="5" hidden="1">{#N/A,#N/A,FALSE,"Plan1";#N/A,#N/A,FALSE,"Plan2"}</definedName>
    <definedName name="JSDAJRE" localSheetId="13" hidden="1">{#N/A,#N/A,FALSE,"Plan1";#N/A,#N/A,FALSE,"Plan2"}</definedName>
    <definedName name="JSDAJRE" localSheetId="10" hidden="1">{#N/A,#N/A,FALSE,"Plan1";#N/A,#N/A,FALSE,"Plan2"}</definedName>
    <definedName name="JSDAJRE" localSheetId="7" hidden="1">{#N/A,#N/A,FALSE,"Plan1";#N/A,#N/A,FALSE,"Plan2"}</definedName>
    <definedName name="JSDAJRE" localSheetId="28" hidden="1">{#N/A,#N/A,FALSE,"Plan1";#N/A,#N/A,FALSE,"Plan2"}</definedName>
    <definedName name="JSDAJRE" localSheetId="6" hidden="1">{#N/A,#N/A,FALSE,"Plan1";#N/A,#N/A,FALSE,"Plan2"}</definedName>
    <definedName name="JSDAJRE" localSheetId="0" hidden="1">{#N/A,#N/A,FALSE,"Plan1";#N/A,#N/A,FALSE,"Plan2"}</definedName>
    <definedName name="JSDAJRE" localSheetId="14" hidden="1">{#N/A,#N/A,FALSE,"Plan1";#N/A,#N/A,FALSE,"Plan2"}</definedName>
    <definedName name="JSDAJRE" localSheetId="22" hidden="1">{#N/A,#N/A,FALSE,"Plan1";#N/A,#N/A,FALSE,"Plan2"}</definedName>
    <definedName name="JSDAJRE" hidden="1">{#N/A,#N/A,FALSE,"Plan1";#N/A,#N/A,FALSE,"Plan2"}</definedName>
    <definedName name="jsdffsed"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hidden="1">{TRUE,TRUE,-1.25,-15.5,604.5,366.75,FALSE,FALSE,TRUE,TRUE,0,1,#N/A,1,#N/A,9.0125,24.4117647058824,1,FALSE,FALSE,3,TRUE,1,FALSE,100,"Swvu.PLANILHA2.","ACwvu.PLANILHA2.",#N/A,FALSE,FALSE,0.787401575,0.34,0.46,0.5,1,"","",FALSE,FALSE,FALSE,FALSE,1,#N/A,1,1,FALSE,FALSE,#N/A,#N/A,FALSE,FALSE,FALSE,9,65532,65532,FALSE,FALSE,TRUE,TRUE,TRUE}</definedName>
    <definedName name="jsdfjgx" localSheetId="16" hidden="1">{#N/A,#N/A,FALSE,"Plan1";#N/A,#N/A,FALSE,"Plan2"}</definedName>
    <definedName name="jsdfjgx" localSheetId="3" hidden="1">{#N/A,#N/A,FALSE,"Plan1";#N/A,#N/A,FALSE,"Plan2"}</definedName>
    <definedName name="jsdfjgx" localSheetId="21" hidden="1">{#N/A,#N/A,FALSE,"Plan1";#N/A,#N/A,FALSE,"Plan2"}</definedName>
    <definedName name="jsdfjgx" localSheetId="20" hidden="1">{#N/A,#N/A,FALSE,"Plan1";#N/A,#N/A,FALSE,"Plan2"}</definedName>
    <definedName name="jsdfjgx" localSheetId="5" hidden="1">{#N/A,#N/A,FALSE,"Plan1";#N/A,#N/A,FALSE,"Plan2"}</definedName>
    <definedName name="jsdfjgx" localSheetId="13" hidden="1">{#N/A,#N/A,FALSE,"Plan1";#N/A,#N/A,FALSE,"Plan2"}</definedName>
    <definedName name="jsdfjgx" localSheetId="10" hidden="1">{#N/A,#N/A,FALSE,"Plan1";#N/A,#N/A,FALSE,"Plan2"}</definedName>
    <definedName name="jsdfjgx" localSheetId="7" hidden="1">{#N/A,#N/A,FALSE,"Plan1";#N/A,#N/A,FALSE,"Plan2"}</definedName>
    <definedName name="jsdfjgx" localSheetId="28" hidden="1">{#N/A,#N/A,FALSE,"Plan1";#N/A,#N/A,FALSE,"Plan2"}</definedName>
    <definedName name="jsdfjgx" localSheetId="6" hidden="1">{#N/A,#N/A,FALSE,"Plan1";#N/A,#N/A,FALSE,"Plan2"}</definedName>
    <definedName name="jsdfjgx" localSheetId="0" hidden="1">{#N/A,#N/A,FALSE,"Plan1";#N/A,#N/A,FALSE,"Plan2"}</definedName>
    <definedName name="jsdfjgx" localSheetId="14" hidden="1">{#N/A,#N/A,FALSE,"Plan1";#N/A,#N/A,FALSE,"Plan2"}</definedName>
    <definedName name="jsdfjgx" localSheetId="22" hidden="1">{#N/A,#N/A,FALSE,"Plan1";#N/A,#N/A,FALSE,"Plan2"}</definedName>
    <definedName name="jsdfjgx" hidden="1">{#N/A,#N/A,FALSE,"Plan1";#N/A,#N/A,FALSE,"Plan2"}</definedName>
    <definedName name="jsdfkgnfr" localSheetId="16" hidden="1">#REF!</definedName>
    <definedName name="jsdfkgnfr" localSheetId="3" hidden="1">#REF!</definedName>
    <definedName name="jsdfkgnfr" localSheetId="5" hidden="1">#REF!</definedName>
    <definedName name="jsdfkgnfr" localSheetId="10" hidden="1">#REF!</definedName>
    <definedName name="jsdfkgnfr" localSheetId="6" hidden="1">#REF!</definedName>
    <definedName name="jsdfkgnfr" localSheetId="0" hidden="1">#REF!</definedName>
    <definedName name="jsdfkgnfr" hidden="1">#REF!</definedName>
    <definedName name="jsdfsdfd" localSheetId="16" hidden="1">{#N/A,#N/A,FALSE,"Plan1";#N/A,#N/A,FALSE,"Plan2"}</definedName>
    <definedName name="jsdfsdfd" localSheetId="3" hidden="1">{#N/A,#N/A,FALSE,"Plan1";#N/A,#N/A,FALSE,"Plan2"}</definedName>
    <definedName name="jsdfsdfd" localSheetId="21" hidden="1">{#N/A,#N/A,FALSE,"Plan1";#N/A,#N/A,FALSE,"Plan2"}</definedName>
    <definedName name="jsdfsdfd" localSheetId="20" hidden="1">{#N/A,#N/A,FALSE,"Plan1";#N/A,#N/A,FALSE,"Plan2"}</definedName>
    <definedName name="jsdfsdfd" localSheetId="5" hidden="1">{#N/A,#N/A,FALSE,"Plan1";#N/A,#N/A,FALSE,"Plan2"}</definedName>
    <definedName name="jsdfsdfd" localSheetId="13" hidden="1">{#N/A,#N/A,FALSE,"Plan1";#N/A,#N/A,FALSE,"Plan2"}</definedName>
    <definedName name="jsdfsdfd" localSheetId="10" hidden="1">{#N/A,#N/A,FALSE,"Plan1";#N/A,#N/A,FALSE,"Plan2"}</definedName>
    <definedName name="jsdfsdfd" localSheetId="7" hidden="1">{#N/A,#N/A,FALSE,"Plan1";#N/A,#N/A,FALSE,"Plan2"}</definedName>
    <definedName name="jsdfsdfd" localSheetId="28" hidden="1">{#N/A,#N/A,FALSE,"Plan1";#N/A,#N/A,FALSE,"Plan2"}</definedName>
    <definedName name="jsdfsdfd" localSheetId="6" hidden="1">{#N/A,#N/A,FALSE,"Plan1";#N/A,#N/A,FALSE,"Plan2"}</definedName>
    <definedName name="jsdfsdfd" localSheetId="0" hidden="1">{#N/A,#N/A,FALSE,"Plan1";#N/A,#N/A,FALSE,"Plan2"}</definedName>
    <definedName name="jsdfsdfd" localSheetId="14" hidden="1">{#N/A,#N/A,FALSE,"Plan1";#N/A,#N/A,FALSE,"Plan2"}</definedName>
    <definedName name="jsdfsdfd" localSheetId="22" hidden="1">{#N/A,#N/A,FALSE,"Plan1";#N/A,#N/A,FALSE,"Plan2"}</definedName>
    <definedName name="jsdfsdfd" hidden="1">{#N/A,#N/A,FALSE,"Plan1";#N/A,#N/A,FALSE,"Plan2"}</definedName>
    <definedName name="jsdljficd" localSheetId="16" hidden="1">{#N/A,#N/A,FALSE,"Plan1";#N/A,#N/A,FALSE,"Plan2"}</definedName>
    <definedName name="jsdljficd" localSheetId="3" hidden="1">{#N/A,#N/A,FALSE,"Plan1";#N/A,#N/A,FALSE,"Plan2"}</definedName>
    <definedName name="jsdljficd" localSheetId="21" hidden="1">{#N/A,#N/A,FALSE,"Plan1";#N/A,#N/A,FALSE,"Plan2"}</definedName>
    <definedName name="jsdljficd" localSheetId="20" hidden="1">{#N/A,#N/A,FALSE,"Plan1";#N/A,#N/A,FALSE,"Plan2"}</definedName>
    <definedName name="jsdljficd" localSheetId="5" hidden="1">{#N/A,#N/A,FALSE,"Plan1";#N/A,#N/A,FALSE,"Plan2"}</definedName>
    <definedName name="jsdljficd" localSheetId="13" hidden="1">{#N/A,#N/A,FALSE,"Plan1";#N/A,#N/A,FALSE,"Plan2"}</definedName>
    <definedName name="jsdljficd" localSheetId="10" hidden="1">{#N/A,#N/A,FALSE,"Plan1";#N/A,#N/A,FALSE,"Plan2"}</definedName>
    <definedName name="jsdljficd" localSheetId="7" hidden="1">{#N/A,#N/A,FALSE,"Plan1";#N/A,#N/A,FALSE,"Plan2"}</definedName>
    <definedName name="jsdljficd" localSheetId="28" hidden="1">{#N/A,#N/A,FALSE,"Plan1";#N/A,#N/A,FALSE,"Plan2"}</definedName>
    <definedName name="jsdljficd" localSheetId="6" hidden="1">{#N/A,#N/A,FALSE,"Plan1";#N/A,#N/A,FALSE,"Plan2"}</definedName>
    <definedName name="jsdljficd" localSheetId="0" hidden="1">{#N/A,#N/A,FALSE,"Plan1";#N/A,#N/A,FALSE,"Plan2"}</definedName>
    <definedName name="jsdljficd" localSheetId="14" hidden="1">{#N/A,#N/A,FALSE,"Plan1";#N/A,#N/A,FALSE,"Plan2"}</definedName>
    <definedName name="jsdljficd" localSheetId="22" hidden="1">{#N/A,#N/A,FALSE,"Plan1";#N/A,#N/A,FALSE,"Plan2"}</definedName>
    <definedName name="jsdljficd" hidden="1">{#N/A,#N/A,FALSE,"Plan1";#N/A,#N/A,FALSE,"Plan2"}</definedName>
    <definedName name="JSDTLFJDRG" localSheetId="16" hidden="1">{#N/A,#N/A,FALSE,"Plan1";#N/A,#N/A,FALSE,"Plan2"}</definedName>
    <definedName name="JSDTLFJDRG" localSheetId="3" hidden="1">{#N/A,#N/A,FALSE,"Plan1";#N/A,#N/A,FALSE,"Plan2"}</definedName>
    <definedName name="JSDTLFJDRG" localSheetId="21" hidden="1">{#N/A,#N/A,FALSE,"Plan1";#N/A,#N/A,FALSE,"Plan2"}</definedName>
    <definedName name="JSDTLFJDRG" localSheetId="20" hidden="1">{#N/A,#N/A,FALSE,"Plan1";#N/A,#N/A,FALSE,"Plan2"}</definedName>
    <definedName name="JSDTLFJDRG" localSheetId="5" hidden="1">{#N/A,#N/A,FALSE,"Plan1";#N/A,#N/A,FALSE,"Plan2"}</definedName>
    <definedName name="JSDTLFJDRG" localSheetId="13" hidden="1">{#N/A,#N/A,FALSE,"Plan1";#N/A,#N/A,FALSE,"Plan2"}</definedName>
    <definedName name="JSDTLFJDRG" localSheetId="10" hidden="1">{#N/A,#N/A,FALSE,"Plan1";#N/A,#N/A,FALSE,"Plan2"}</definedName>
    <definedName name="JSDTLFJDRG" localSheetId="7" hidden="1">{#N/A,#N/A,FALSE,"Plan1";#N/A,#N/A,FALSE,"Plan2"}</definedName>
    <definedName name="JSDTLFJDRG" localSheetId="28" hidden="1">{#N/A,#N/A,FALSE,"Plan1";#N/A,#N/A,FALSE,"Plan2"}</definedName>
    <definedName name="JSDTLFJDRG" localSheetId="6" hidden="1">{#N/A,#N/A,FALSE,"Plan1";#N/A,#N/A,FALSE,"Plan2"}</definedName>
    <definedName name="JSDTLFJDRG" localSheetId="0" hidden="1">{#N/A,#N/A,FALSE,"Plan1";#N/A,#N/A,FALSE,"Plan2"}</definedName>
    <definedName name="JSDTLFJDRG" localSheetId="14" hidden="1">{#N/A,#N/A,FALSE,"Plan1";#N/A,#N/A,FALSE,"Plan2"}</definedName>
    <definedName name="JSDTLFJDRG" localSheetId="22" hidden="1">{#N/A,#N/A,FALSE,"Plan1";#N/A,#N/A,FALSE,"Plan2"}</definedName>
    <definedName name="JSDTLFJDRG" hidden="1">{#N/A,#N/A,FALSE,"Plan1";#N/A,#N/A,FALSE,"Plan2"}</definedName>
    <definedName name="jsfjsjferwea" localSheetId="16" hidden="1">{#N/A,#N/A,FALSE,"Plan1";#N/A,#N/A,FALSE,"Plan2"}</definedName>
    <definedName name="jsfjsjferwea" localSheetId="3" hidden="1">{#N/A,#N/A,FALSE,"Plan1";#N/A,#N/A,FALSE,"Plan2"}</definedName>
    <definedName name="jsfjsjferwea" localSheetId="21" hidden="1">{#N/A,#N/A,FALSE,"Plan1";#N/A,#N/A,FALSE,"Plan2"}</definedName>
    <definedName name="jsfjsjferwea" localSheetId="20" hidden="1">{#N/A,#N/A,FALSE,"Plan1";#N/A,#N/A,FALSE,"Plan2"}</definedName>
    <definedName name="jsfjsjferwea" localSheetId="5" hidden="1">{#N/A,#N/A,FALSE,"Plan1";#N/A,#N/A,FALSE,"Plan2"}</definedName>
    <definedName name="jsfjsjferwea" localSheetId="13" hidden="1">{#N/A,#N/A,FALSE,"Plan1";#N/A,#N/A,FALSE,"Plan2"}</definedName>
    <definedName name="jsfjsjferwea" localSheetId="10" hidden="1">{#N/A,#N/A,FALSE,"Plan1";#N/A,#N/A,FALSE,"Plan2"}</definedName>
    <definedName name="jsfjsjferwea" localSheetId="7" hidden="1">{#N/A,#N/A,FALSE,"Plan1";#N/A,#N/A,FALSE,"Plan2"}</definedName>
    <definedName name="jsfjsjferwea" localSheetId="28" hidden="1">{#N/A,#N/A,FALSE,"Plan1";#N/A,#N/A,FALSE,"Plan2"}</definedName>
    <definedName name="jsfjsjferwea" localSheetId="6" hidden="1">{#N/A,#N/A,FALSE,"Plan1";#N/A,#N/A,FALSE,"Plan2"}</definedName>
    <definedName name="jsfjsjferwea" localSheetId="0" hidden="1">{#N/A,#N/A,FALSE,"Plan1";#N/A,#N/A,FALSE,"Plan2"}</definedName>
    <definedName name="jsfjsjferwea" localSheetId="14" hidden="1">{#N/A,#N/A,FALSE,"Plan1";#N/A,#N/A,FALSE,"Plan2"}</definedName>
    <definedName name="jsfjsjferwea" localSheetId="22" hidden="1">{#N/A,#N/A,FALSE,"Plan1";#N/A,#N/A,FALSE,"Plan2"}</definedName>
    <definedName name="jsfjsjferwea" hidden="1">{#N/A,#N/A,FALSE,"Plan1";#N/A,#N/A,FALSE,"Plan2"}</definedName>
    <definedName name="jslrjer" localSheetId="16" hidden="1">{#N/A,#N/A,FALSE,"Plan1";#N/A,#N/A,FALSE,"Plan2"}</definedName>
    <definedName name="jslrjer" localSheetId="3" hidden="1">{#N/A,#N/A,FALSE,"Plan1";#N/A,#N/A,FALSE,"Plan2"}</definedName>
    <definedName name="jslrjer" localSheetId="21" hidden="1">{#N/A,#N/A,FALSE,"Plan1";#N/A,#N/A,FALSE,"Plan2"}</definedName>
    <definedName name="jslrjer" localSheetId="20" hidden="1">{#N/A,#N/A,FALSE,"Plan1";#N/A,#N/A,FALSE,"Plan2"}</definedName>
    <definedName name="jslrjer" localSheetId="5" hidden="1">{#N/A,#N/A,FALSE,"Plan1";#N/A,#N/A,FALSE,"Plan2"}</definedName>
    <definedName name="jslrjer" localSheetId="13" hidden="1">{#N/A,#N/A,FALSE,"Plan1";#N/A,#N/A,FALSE,"Plan2"}</definedName>
    <definedName name="jslrjer" localSheetId="10" hidden="1">{#N/A,#N/A,FALSE,"Plan1";#N/A,#N/A,FALSE,"Plan2"}</definedName>
    <definedName name="jslrjer" localSheetId="7" hidden="1">{#N/A,#N/A,FALSE,"Plan1";#N/A,#N/A,FALSE,"Plan2"}</definedName>
    <definedName name="jslrjer" localSheetId="28" hidden="1">{#N/A,#N/A,FALSE,"Plan1";#N/A,#N/A,FALSE,"Plan2"}</definedName>
    <definedName name="jslrjer" localSheetId="6" hidden="1">{#N/A,#N/A,FALSE,"Plan1";#N/A,#N/A,FALSE,"Plan2"}</definedName>
    <definedName name="jslrjer" localSheetId="0" hidden="1">{#N/A,#N/A,FALSE,"Plan1";#N/A,#N/A,FALSE,"Plan2"}</definedName>
    <definedName name="jslrjer" localSheetId="14" hidden="1">{#N/A,#N/A,FALSE,"Plan1";#N/A,#N/A,FALSE,"Plan2"}</definedName>
    <definedName name="jslrjer" localSheetId="22" hidden="1">{#N/A,#N/A,FALSE,"Plan1";#N/A,#N/A,FALSE,"Plan2"}</definedName>
    <definedName name="jslrjer" hidden="1">{#N/A,#N/A,FALSE,"Plan1";#N/A,#N/A,FALSE,"Plan2"}</definedName>
    <definedName name="juklhkhdf" localSheetId="16" hidden="1">{#N/A,#N/A,FALSE,"Plan1";#N/A,#N/A,FALSE,"Plan2"}</definedName>
    <definedName name="juklhkhdf" localSheetId="3" hidden="1">{#N/A,#N/A,FALSE,"Plan1";#N/A,#N/A,FALSE,"Plan2"}</definedName>
    <definedName name="juklhkhdf" localSheetId="21" hidden="1">{#N/A,#N/A,FALSE,"Plan1";#N/A,#N/A,FALSE,"Plan2"}</definedName>
    <definedName name="juklhkhdf" localSheetId="20" hidden="1">{#N/A,#N/A,FALSE,"Plan1";#N/A,#N/A,FALSE,"Plan2"}</definedName>
    <definedName name="juklhkhdf" localSheetId="5" hidden="1">{#N/A,#N/A,FALSE,"Plan1";#N/A,#N/A,FALSE,"Plan2"}</definedName>
    <definedName name="juklhkhdf" localSheetId="13" hidden="1">{#N/A,#N/A,FALSE,"Plan1";#N/A,#N/A,FALSE,"Plan2"}</definedName>
    <definedName name="juklhkhdf" localSheetId="10" hidden="1">{#N/A,#N/A,FALSE,"Plan1";#N/A,#N/A,FALSE,"Plan2"}</definedName>
    <definedName name="juklhkhdf" localSheetId="7" hidden="1">{#N/A,#N/A,FALSE,"Plan1";#N/A,#N/A,FALSE,"Plan2"}</definedName>
    <definedName name="juklhkhdf" localSheetId="28" hidden="1">{#N/A,#N/A,FALSE,"Plan1";#N/A,#N/A,FALSE,"Plan2"}</definedName>
    <definedName name="juklhkhdf" localSheetId="6" hidden="1">{#N/A,#N/A,FALSE,"Plan1";#N/A,#N/A,FALSE,"Plan2"}</definedName>
    <definedName name="juklhkhdf" localSheetId="0" hidden="1">{#N/A,#N/A,FALSE,"Plan1";#N/A,#N/A,FALSE,"Plan2"}</definedName>
    <definedName name="juklhkhdf" localSheetId="14" hidden="1">{#N/A,#N/A,FALSE,"Plan1";#N/A,#N/A,FALSE,"Plan2"}</definedName>
    <definedName name="juklhkhdf" localSheetId="22" hidden="1">{#N/A,#N/A,FALSE,"Plan1";#N/A,#N/A,FALSE,"Plan2"}</definedName>
    <definedName name="juklhkhdf" hidden="1">{#N/A,#N/A,FALSE,"Plan1";#N/A,#N/A,FALSE,"Plan2"}</definedName>
    <definedName name="jul17RJ" localSheetId="3">#REF!</definedName>
    <definedName name="jul17RJ" localSheetId="10">#REF!</definedName>
    <definedName name="jul17RJ" localSheetId="6">#REF!</definedName>
    <definedName name="jul17RJ">#REF!</definedName>
    <definedName name="JULHO" localSheetId="3">#REF!</definedName>
    <definedName name="JULHO" localSheetId="10">#REF!</definedName>
    <definedName name="JULHO" localSheetId="6">#REF!</definedName>
    <definedName name="JULHO">#REF!</definedName>
    <definedName name="JULHO2001" localSheetId="3">#REF!</definedName>
    <definedName name="JULHO2001" localSheetId="10">#REF!</definedName>
    <definedName name="JULHO2001" localSheetId="6">#REF!</definedName>
    <definedName name="JULHO2001">#REF!</definedName>
    <definedName name="JULHO99" localSheetId="16" hidden="1">{#N/A,#N/A,TRUE,"Quinzena 01 à 15-04-98 "}</definedName>
    <definedName name="JULHO99" localSheetId="3" hidden="1">{#N/A,#N/A,TRUE,"Quinzena 01 à 15-04-98 "}</definedName>
    <definedName name="JULHO99" localSheetId="21" hidden="1">{#N/A,#N/A,TRUE,"Quinzena 01 à 15-04-98 "}</definedName>
    <definedName name="JULHO99" localSheetId="20" hidden="1">{#N/A,#N/A,TRUE,"Quinzena 01 à 15-04-98 "}</definedName>
    <definedName name="JULHO99" localSheetId="5" hidden="1">{#N/A,#N/A,TRUE,"Quinzena 01 à 15-04-98 "}</definedName>
    <definedName name="JULHO99" localSheetId="13" hidden="1">{#N/A,#N/A,TRUE,"Quinzena 01 à 15-04-98 "}</definedName>
    <definedName name="JULHO99" localSheetId="10" hidden="1">{#N/A,#N/A,TRUE,"Quinzena 01 à 15-04-98 "}</definedName>
    <definedName name="JULHO99" localSheetId="7" hidden="1">{#N/A,#N/A,TRUE,"Quinzena 01 à 15-04-98 "}</definedName>
    <definedName name="JULHO99" localSheetId="28" hidden="1">{#N/A,#N/A,TRUE,"Quinzena 01 à 15-04-98 "}</definedName>
    <definedName name="JULHO99" localSheetId="6" hidden="1">{#N/A,#N/A,TRUE,"Quinzena 01 à 15-04-98 "}</definedName>
    <definedName name="JULHO99" localSheetId="0" hidden="1">{#N/A,#N/A,TRUE,"Quinzena 01 à 15-04-98 "}</definedName>
    <definedName name="JULHO99" localSheetId="14" hidden="1">{#N/A,#N/A,TRUE,"Quinzena 01 à 15-04-98 "}</definedName>
    <definedName name="JULHO99" localSheetId="22" hidden="1">{#N/A,#N/A,TRUE,"Quinzena 01 à 15-04-98 "}</definedName>
    <definedName name="JULHO99" hidden="1">{#N/A,#N/A,TRUE,"Quinzena 01 à 15-04-98 "}</definedName>
    <definedName name="jun17RJ" localSheetId="3">#REF!</definedName>
    <definedName name="jun17RJ" localSheetId="10">#REF!</definedName>
    <definedName name="jun17RJ" localSheetId="6">#REF!</definedName>
    <definedName name="jun17RJ">#REF!</definedName>
    <definedName name="JUNHO" localSheetId="3">#REF!</definedName>
    <definedName name="JUNHO" localSheetId="10">#REF!</definedName>
    <definedName name="JUNHO" localSheetId="6">#REF!</definedName>
    <definedName name="JUNHO">#REF!</definedName>
    <definedName name="JUNHO2001" localSheetId="3">#REF!</definedName>
    <definedName name="JUNHO2001" localSheetId="10">#REF!</definedName>
    <definedName name="JUNHO2001" localSheetId="6">#REF!</definedName>
    <definedName name="JUNHO2001">#REF!</definedName>
    <definedName name="JurosTpMes" localSheetId="3">#REF!</definedName>
    <definedName name="JurosTpMes" localSheetId="10">#REF!</definedName>
    <definedName name="JurosTpMes" localSheetId="6">#REF!</definedName>
    <definedName name="JurosTpMes">#REF!</definedName>
    <definedName name="jwekljd" localSheetId="16" hidden="1">{#N/A,#N/A,FALSE,"Plan1";#N/A,#N/A,FALSE,"Plan2"}</definedName>
    <definedName name="jwekljd" localSheetId="3" hidden="1">{#N/A,#N/A,FALSE,"Plan1";#N/A,#N/A,FALSE,"Plan2"}</definedName>
    <definedName name="jwekljd" localSheetId="21" hidden="1">{#N/A,#N/A,FALSE,"Plan1";#N/A,#N/A,FALSE,"Plan2"}</definedName>
    <definedName name="jwekljd" localSheetId="20" hidden="1">{#N/A,#N/A,FALSE,"Plan1";#N/A,#N/A,FALSE,"Plan2"}</definedName>
    <definedName name="jwekljd" localSheetId="5" hidden="1">{#N/A,#N/A,FALSE,"Plan1";#N/A,#N/A,FALSE,"Plan2"}</definedName>
    <definedName name="jwekljd" localSheetId="13" hidden="1">{#N/A,#N/A,FALSE,"Plan1";#N/A,#N/A,FALSE,"Plan2"}</definedName>
    <definedName name="jwekljd" localSheetId="10" hidden="1">{#N/A,#N/A,FALSE,"Plan1";#N/A,#N/A,FALSE,"Plan2"}</definedName>
    <definedName name="jwekljd" localSheetId="7" hidden="1">{#N/A,#N/A,FALSE,"Plan1";#N/A,#N/A,FALSE,"Plan2"}</definedName>
    <definedName name="jwekljd" localSheetId="28" hidden="1">{#N/A,#N/A,FALSE,"Plan1";#N/A,#N/A,FALSE,"Plan2"}</definedName>
    <definedName name="jwekljd" localSheetId="6" hidden="1">{#N/A,#N/A,FALSE,"Plan1";#N/A,#N/A,FALSE,"Plan2"}</definedName>
    <definedName name="jwekljd" localSheetId="0" hidden="1">{#N/A,#N/A,FALSE,"Plan1";#N/A,#N/A,FALSE,"Plan2"}</definedName>
    <definedName name="jwekljd" localSheetId="14" hidden="1">{#N/A,#N/A,FALSE,"Plan1";#N/A,#N/A,FALSE,"Plan2"}</definedName>
    <definedName name="jwekljd" localSheetId="22" hidden="1">{#N/A,#N/A,FALSE,"Plan1";#N/A,#N/A,FALSE,"Plan2"}</definedName>
    <definedName name="jwekljd" hidden="1">{#N/A,#N/A,FALSE,"Plan1";#N/A,#N/A,FALSE,"Plan2"}</definedName>
    <definedName name="JWEOITORU5Y" localSheetId="16" hidden="1">{#N/A,#N/A,FALSE,"Plan1";#N/A,#N/A,FALSE,"Plan2"}</definedName>
    <definedName name="JWEOITORU5Y" localSheetId="3" hidden="1">{#N/A,#N/A,FALSE,"Plan1";#N/A,#N/A,FALSE,"Plan2"}</definedName>
    <definedName name="JWEOITORU5Y" localSheetId="21" hidden="1">{#N/A,#N/A,FALSE,"Plan1";#N/A,#N/A,FALSE,"Plan2"}</definedName>
    <definedName name="JWEOITORU5Y" localSheetId="20" hidden="1">{#N/A,#N/A,FALSE,"Plan1";#N/A,#N/A,FALSE,"Plan2"}</definedName>
    <definedName name="JWEOITORU5Y" localSheetId="5" hidden="1">{#N/A,#N/A,FALSE,"Plan1";#N/A,#N/A,FALSE,"Plan2"}</definedName>
    <definedName name="JWEOITORU5Y" localSheetId="13" hidden="1">{#N/A,#N/A,FALSE,"Plan1";#N/A,#N/A,FALSE,"Plan2"}</definedName>
    <definedName name="JWEOITORU5Y" localSheetId="10" hidden="1">{#N/A,#N/A,FALSE,"Plan1";#N/A,#N/A,FALSE,"Plan2"}</definedName>
    <definedName name="JWEOITORU5Y" localSheetId="7" hidden="1">{#N/A,#N/A,FALSE,"Plan1";#N/A,#N/A,FALSE,"Plan2"}</definedName>
    <definedName name="JWEOITORU5Y" localSheetId="28" hidden="1">{#N/A,#N/A,FALSE,"Plan1";#N/A,#N/A,FALSE,"Plan2"}</definedName>
    <definedName name="JWEOITORU5Y" localSheetId="6" hidden="1">{#N/A,#N/A,FALSE,"Plan1";#N/A,#N/A,FALSE,"Plan2"}</definedName>
    <definedName name="JWEOITORU5Y" localSheetId="0" hidden="1">{#N/A,#N/A,FALSE,"Plan1";#N/A,#N/A,FALSE,"Plan2"}</definedName>
    <definedName name="JWEOITORU5Y" localSheetId="14" hidden="1">{#N/A,#N/A,FALSE,"Plan1";#N/A,#N/A,FALSE,"Plan2"}</definedName>
    <definedName name="JWEOITORU5Y" localSheetId="22" hidden="1">{#N/A,#N/A,FALSE,"Plan1";#N/A,#N/A,FALSE,"Plan2"}</definedName>
    <definedName name="JWEOITORU5Y" hidden="1">{#N/A,#N/A,FALSE,"Plan1";#N/A,#N/A,FALSE,"Plan2"}</definedName>
    <definedName name="jxdfjsrf" localSheetId="16" hidden="1">{#N/A,#N/A,FALSE,"Plan1";#N/A,#N/A,FALSE,"Plan2"}</definedName>
    <definedName name="jxdfjsrf" localSheetId="3" hidden="1">{#N/A,#N/A,FALSE,"Plan1";#N/A,#N/A,FALSE,"Plan2"}</definedName>
    <definedName name="jxdfjsrf" localSheetId="21" hidden="1">{#N/A,#N/A,FALSE,"Plan1";#N/A,#N/A,FALSE,"Plan2"}</definedName>
    <definedName name="jxdfjsrf" localSheetId="20" hidden="1">{#N/A,#N/A,FALSE,"Plan1";#N/A,#N/A,FALSE,"Plan2"}</definedName>
    <definedName name="jxdfjsrf" localSheetId="5" hidden="1">{#N/A,#N/A,FALSE,"Plan1";#N/A,#N/A,FALSE,"Plan2"}</definedName>
    <definedName name="jxdfjsrf" localSheetId="13" hidden="1">{#N/A,#N/A,FALSE,"Plan1";#N/A,#N/A,FALSE,"Plan2"}</definedName>
    <definedName name="jxdfjsrf" localSheetId="10" hidden="1">{#N/A,#N/A,FALSE,"Plan1";#N/A,#N/A,FALSE,"Plan2"}</definedName>
    <definedName name="jxdfjsrf" localSheetId="7" hidden="1">{#N/A,#N/A,FALSE,"Plan1";#N/A,#N/A,FALSE,"Plan2"}</definedName>
    <definedName name="jxdfjsrf" localSheetId="28" hidden="1">{#N/A,#N/A,FALSE,"Plan1";#N/A,#N/A,FALSE,"Plan2"}</definedName>
    <definedName name="jxdfjsrf" localSheetId="6" hidden="1">{#N/A,#N/A,FALSE,"Plan1";#N/A,#N/A,FALSE,"Plan2"}</definedName>
    <definedName name="jxdfjsrf" localSheetId="0" hidden="1">{#N/A,#N/A,FALSE,"Plan1";#N/A,#N/A,FALSE,"Plan2"}</definedName>
    <definedName name="jxdfjsrf" localSheetId="14" hidden="1">{#N/A,#N/A,FALSE,"Plan1";#N/A,#N/A,FALSE,"Plan2"}</definedName>
    <definedName name="jxdfjsrf" localSheetId="22" hidden="1">{#N/A,#N/A,FALSE,"Plan1";#N/A,#N/A,FALSE,"Plan2"}</definedName>
    <definedName name="jxdfjsrf" hidden="1">{#N/A,#N/A,FALSE,"Plan1";#N/A,#N/A,FALSE,"Plan2"}</definedName>
    <definedName name="jxdklfjv"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hidden="1">{TRUE,TRUE,-1.25,-15.5,604.5,366.75,FALSE,FALSE,TRUE,TRUE,0,1,#N/A,1,#N/A,9.0125,24.4117647058824,1,FALSE,FALSE,3,TRUE,1,FALSE,100,"Swvu.PLANILHA2.","ACwvu.PLANILHA2.",#N/A,FALSE,FALSE,0.787401575,0.34,0.46,0.5,1,"","",FALSE,FALSE,FALSE,FALSE,1,#N/A,1,1,FALSE,FALSE,#N/A,#N/A,FALSE,FALSE,FALSE,9,65532,65532,FALSE,FALSE,TRUE,TRUE,TRUE}</definedName>
    <definedName name="JY" localSheetId="16" hidden="1">#REF!</definedName>
    <definedName name="JY" localSheetId="3" hidden="1">#REF!</definedName>
    <definedName name="JY" localSheetId="21" hidden="1">#REF!</definedName>
    <definedName name="JY" localSheetId="5" hidden="1">#REF!</definedName>
    <definedName name="JY" localSheetId="10" hidden="1">#REF!</definedName>
    <definedName name="JY" localSheetId="6" hidden="1">#REF!</definedName>
    <definedName name="JY" localSheetId="0" hidden="1">#REF!</definedName>
    <definedName name="JY" hidden="1">#REF!</definedName>
    <definedName name="jzsdjkszl" localSheetId="16" hidden="1">{#N/A,#N/A,FALSE,"Plan1";#N/A,#N/A,FALSE,"Plan2"}</definedName>
    <definedName name="jzsdjkszl" localSheetId="3" hidden="1">{#N/A,#N/A,FALSE,"Plan1";#N/A,#N/A,FALSE,"Plan2"}</definedName>
    <definedName name="jzsdjkszl" localSheetId="21" hidden="1">{#N/A,#N/A,FALSE,"Plan1";#N/A,#N/A,FALSE,"Plan2"}</definedName>
    <definedName name="jzsdjkszl" localSheetId="20" hidden="1">{#N/A,#N/A,FALSE,"Plan1";#N/A,#N/A,FALSE,"Plan2"}</definedName>
    <definedName name="jzsdjkszl" localSheetId="5" hidden="1">{#N/A,#N/A,FALSE,"Plan1";#N/A,#N/A,FALSE,"Plan2"}</definedName>
    <definedName name="jzsdjkszl" localSheetId="13" hidden="1">{#N/A,#N/A,FALSE,"Plan1";#N/A,#N/A,FALSE,"Plan2"}</definedName>
    <definedName name="jzsdjkszl" localSheetId="10" hidden="1">{#N/A,#N/A,FALSE,"Plan1";#N/A,#N/A,FALSE,"Plan2"}</definedName>
    <definedName name="jzsdjkszl" localSheetId="7" hidden="1">{#N/A,#N/A,FALSE,"Plan1";#N/A,#N/A,FALSE,"Plan2"}</definedName>
    <definedName name="jzsdjkszl" localSheetId="28" hidden="1">{#N/A,#N/A,FALSE,"Plan1";#N/A,#N/A,FALSE,"Plan2"}</definedName>
    <definedName name="jzsdjkszl" localSheetId="6" hidden="1">{#N/A,#N/A,FALSE,"Plan1";#N/A,#N/A,FALSE,"Plan2"}</definedName>
    <definedName name="jzsdjkszl" localSheetId="0" hidden="1">{#N/A,#N/A,FALSE,"Plan1";#N/A,#N/A,FALSE,"Plan2"}</definedName>
    <definedName name="jzsdjkszl" localSheetId="14" hidden="1">{#N/A,#N/A,FALSE,"Plan1";#N/A,#N/A,FALSE,"Plan2"}</definedName>
    <definedName name="jzsdjkszl" localSheetId="22" hidden="1">{#N/A,#N/A,FALSE,"Plan1";#N/A,#N/A,FALSE,"Plan2"}</definedName>
    <definedName name="jzsdjkszl" hidden="1">{#N/A,#N/A,FALSE,"Plan1";#N/A,#N/A,FALSE,"Plan2"}</definedName>
    <definedName name="JZXFKLJLDJF" localSheetId="16" hidden="1">{#N/A,#N/A,FALSE,"Plan1";#N/A,#N/A,FALSE,"Plan2"}</definedName>
    <definedName name="JZXFKLJLDJF" localSheetId="3" hidden="1">{#N/A,#N/A,FALSE,"Plan1";#N/A,#N/A,FALSE,"Plan2"}</definedName>
    <definedName name="JZXFKLJLDJF" localSheetId="21" hidden="1">{#N/A,#N/A,FALSE,"Plan1";#N/A,#N/A,FALSE,"Plan2"}</definedName>
    <definedName name="JZXFKLJLDJF" localSheetId="20" hidden="1">{#N/A,#N/A,FALSE,"Plan1";#N/A,#N/A,FALSE,"Plan2"}</definedName>
    <definedName name="JZXFKLJLDJF" localSheetId="5" hidden="1">{#N/A,#N/A,FALSE,"Plan1";#N/A,#N/A,FALSE,"Plan2"}</definedName>
    <definedName name="JZXFKLJLDJF" localSheetId="13" hidden="1">{#N/A,#N/A,FALSE,"Plan1";#N/A,#N/A,FALSE,"Plan2"}</definedName>
    <definedName name="JZXFKLJLDJF" localSheetId="10" hidden="1">{#N/A,#N/A,FALSE,"Plan1";#N/A,#N/A,FALSE,"Plan2"}</definedName>
    <definedName name="JZXFKLJLDJF" localSheetId="7" hidden="1">{#N/A,#N/A,FALSE,"Plan1";#N/A,#N/A,FALSE,"Plan2"}</definedName>
    <definedName name="JZXFKLJLDJF" localSheetId="28" hidden="1">{#N/A,#N/A,FALSE,"Plan1";#N/A,#N/A,FALSE,"Plan2"}</definedName>
    <definedName name="JZXFKLJLDJF" localSheetId="6" hidden="1">{#N/A,#N/A,FALSE,"Plan1";#N/A,#N/A,FALSE,"Plan2"}</definedName>
    <definedName name="JZXFKLJLDJF" localSheetId="0" hidden="1">{#N/A,#N/A,FALSE,"Plan1";#N/A,#N/A,FALSE,"Plan2"}</definedName>
    <definedName name="JZXFKLJLDJF" localSheetId="14" hidden="1">{#N/A,#N/A,FALSE,"Plan1";#N/A,#N/A,FALSE,"Plan2"}</definedName>
    <definedName name="JZXFKLJLDJF" localSheetId="22" hidden="1">{#N/A,#N/A,FALSE,"Plan1";#N/A,#N/A,FALSE,"Plan2"}</definedName>
    <definedName name="JZXFKLJLDJF" hidden="1">{#N/A,#N/A,FALSE,"Plan1";#N/A,#N/A,FALSE,"Plan2"}</definedName>
    <definedName name="jzxklfdlvgfg" localSheetId="16" hidden="1">{#N/A,#N/A,FALSE,"Plan1";#N/A,#N/A,FALSE,"Plan2"}</definedName>
    <definedName name="jzxklfdlvgfg" localSheetId="3" hidden="1">{#N/A,#N/A,FALSE,"Plan1";#N/A,#N/A,FALSE,"Plan2"}</definedName>
    <definedName name="jzxklfdlvgfg" localSheetId="21" hidden="1">{#N/A,#N/A,FALSE,"Plan1";#N/A,#N/A,FALSE,"Plan2"}</definedName>
    <definedName name="jzxklfdlvgfg" localSheetId="20" hidden="1">{#N/A,#N/A,FALSE,"Plan1";#N/A,#N/A,FALSE,"Plan2"}</definedName>
    <definedName name="jzxklfdlvgfg" localSheetId="5" hidden="1">{#N/A,#N/A,FALSE,"Plan1";#N/A,#N/A,FALSE,"Plan2"}</definedName>
    <definedName name="jzxklfdlvgfg" localSheetId="13" hidden="1">{#N/A,#N/A,FALSE,"Plan1";#N/A,#N/A,FALSE,"Plan2"}</definedName>
    <definedName name="jzxklfdlvgfg" localSheetId="10" hidden="1">{#N/A,#N/A,FALSE,"Plan1";#N/A,#N/A,FALSE,"Plan2"}</definedName>
    <definedName name="jzxklfdlvgfg" localSheetId="7" hidden="1">{#N/A,#N/A,FALSE,"Plan1";#N/A,#N/A,FALSE,"Plan2"}</definedName>
    <definedName name="jzxklfdlvgfg" localSheetId="28" hidden="1">{#N/A,#N/A,FALSE,"Plan1";#N/A,#N/A,FALSE,"Plan2"}</definedName>
    <definedName name="jzxklfdlvgfg" localSheetId="6" hidden="1">{#N/A,#N/A,FALSE,"Plan1";#N/A,#N/A,FALSE,"Plan2"}</definedName>
    <definedName name="jzxklfdlvgfg" localSheetId="0" hidden="1">{#N/A,#N/A,FALSE,"Plan1";#N/A,#N/A,FALSE,"Plan2"}</definedName>
    <definedName name="jzxklfdlvgfg" localSheetId="14" hidden="1">{#N/A,#N/A,FALSE,"Plan1";#N/A,#N/A,FALSE,"Plan2"}</definedName>
    <definedName name="jzxklfdlvgfg" localSheetId="22" hidden="1">{#N/A,#N/A,FALSE,"Plan1";#N/A,#N/A,FALSE,"Plan2"}</definedName>
    <definedName name="jzxklfdlvgfg" hidden="1">{#N/A,#N/A,FALSE,"Plan1";#N/A,#N/A,FALSE,"Plan2"}</definedName>
    <definedName name="k" localSheetId="16" hidden="1">{#N/A,#N/A,FALSE,"Plan1";#N/A,#N/A,FALSE,"Plan2"}</definedName>
    <definedName name="k" localSheetId="3" hidden="1">{#N/A,#N/A,FALSE,"Plan1";#N/A,#N/A,FALSE,"Plan2"}</definedName>
    <definedName name="k" localSheetId="21" hidden="1">{#N/A,#N/A,FALSE,"Plan1";#N/A,#N/A,FALSE,"Plan2"}</definedName>
    <definedName name="k" localSheetId="20" hidden="1">{#N/A,#N/A,FALSE,"Plan1";#N/A,#N/A,FALSE,"Plan2"}</definedName>
    <definedName name="k" localSheetId="5" hidden="1">{#N/A,#N/A,FALSE,"Plan1";#N/A,#N/A,FALSE,"Plan2"}</definedName>
    <definedName name="k" localSheetId="13" hidden="1">{#N/A,#N/A,FALSE,"Plan1";#N/A,#N/A,FALSE,"Plan2"}</definedName>
    <definedName name="k" localSheetId="10" hidden="1">{#N/A,#N/A,FALSE,"Plan1";#N/A,#N/A,FALSE,"Plan2"}</definedName>
    <definedName name="k" localSheetId="7" hidden="1">{#N/A,#N/A,FALSE,"Plan1";#N/A,#N/A,FALSE,"Plan2"}</definedName>
    <definedName name="k" localSheetId="28" hidden="1">{#N/A,#N/A,FALSE,"Plan1";#N/A,#N/A,FALSE,"Plan2"}</definedName>
    <definedName name="k" localSheetId="6" hidden="1">{#N/A,#N/A,FALSE,"Plan1";#N/A,#N/A,FALSE,"Plan2"}</definedName>
    <definedName name="k" localSheetId="0" hidden="1">{#N/A,#N/A,FALSE,"Plan1";#N/A,#N/A,FALSE,"Plan2"}</definedName>
    <definedName name="k" localSheetId="14" hidden="1">{#N/A,#N/A,FALSE,"Plan1";#N/A,#N/A,FALSE,"Plan2"}</definedName>
    <definedName name="k" localSheetId="22" hidden="1">{#N/A,#N/A,FALSE,"Plan1";#N/A,#N/A,FALSE,"Plan2"}</definedName>
    <definedName name="k" hidden="1">{#N/A,#N/A,FALSE,"Plan1";#N/A,#N/A,FALSE,"Plan2"}</definedName>
    <definedName name="K_1" localSheetId="3">#REF!</definedName>
    <definedName name="K_1" localSheetId="10">#REF!</definedName>
    <definedName name="K_1" localSheetId="6">#REF!</definedName>
    <definedName name="K_1">#REF!</definedName>
    <definedName name="kaedkroswr" localSheetId="16" hidden="1">{"Econ Consolidado",#N/A,FALSE,"Econ Consol";"Fluxo de Caixa",#N/A,FALSE,"Fluxo Caixa";"Investimentos",#N/A,FALSE,"Investimentos"}</definedName>
    <definedName name="kaedkroswr" localSheetId="3" hidden="1">{"Econ Consolidado",#N/A,FALSE,"Econ Consol";"Fluxo de Caixa",#N/A,FALSE,"Fluxo Caixa";"Investimentos",#N/A,FALSE,"Investimentos"}</definedName>
    <definedName name="kaedkroswr" localSheetId="21" hidden="1">{"Econ Consolidado",#N/A,FALSE,"Econ Consol";"Fluxo de Caixa",#N/A,FALSE,"Fluxo Caixa";"Investimentos",#N/A,FALSE,"Investimentos"}</definedName>
    <definedName name="kaedkroswr" localSheetId="20" hidden="1">{"Econ Consolidado",#N/A,FALSE,"Econ Consol";"Fluxo de Caixa",#N/A,FALSE,"Fluxo Caixa";"Investimentos",#N/A,FALSE,"Investimentos"}</definedName>
    <definedName name="kaedkroswr" localSheetId="5" hidden="1">{"Econ Consolidado",#N/A,FALSE,"Econ Consol";"Fluxo de Caixa",#N/A,FALSE,"Fluxo Caixa";"Investimentos",#N/A,FALSE,"Investimentos"}</definedName>
    <definedName name="kaedkroswr" localSheetId="13" hidden="1">{"Econ Consolidado",#N/A,FALSE,"Econ Consol";"Fluxo de Caixa",#N/A,FALSE,"Fluxo Caixa";"Investimentos",#N/A,FALSE,"Investimentos"}</definedName>
    <definedName name="kaedkroswr" localSheetId="10" hidden="1">{"Econ Consolidado",#N/A,FALSE,"Econ Consol";"Fluxo de Caixa",#N/A,FALSE,"Fluxo Caixa";"Investimentos",#N/A,FALSE,"Investimentos"}</definedName>
    <definedName name="kaedkroswr" localSheetId="7" hidden="1">{"Econ Consolidado",#N/A,FALSE,"Econ Consol";"Fluxo de Caixa",#N/A,FALSE,"Fluxo Caixa";"Investimentos",#N/A,FALSE,"Investimentos"}</definedName>
    <definedName name="kaedkroswr" localSheetId="28" hidden="1">{"Econ Consolidado",#N/A,FALSE,"Econ Consol";"Fluxo de Caixa",#N/A,FALSE,"Fluxo Caixa";"Investimentos",#N/A,FALSE,"Investimentos"}</definedName>
    <definedName name="kaedkroswr" localSheetId="6" hidden="1">{"Econ Consolidado",#N/A,FALSE,"Econ Consol";"Fluxo de Caixa",#N/A,FALSE,"Fluxo Caixa";"Investimentos",#N/A,FALSE,"Investimentos"}</definedName>
    <definedName name="kaedkroswr" localSheetId="0" hidden="1">{"Econ Consolidado",#N/A,FALSE,"Econ Consol";"Fluxo de Caixa",#N/A,FALSE,"Fluxo Caixa";"Investimentos",#N/A,FALSE,"Investimentos"}</definedName>
    <definedName name="kaedkroswr" localSheetId="14" hidden="1">{"Econ Consolidado",#N/A,FALSE,"Econ Consol";"Fluxo de Caixa",#N/A,FALSE,"Fluxo Caixa";"Investimentos",#N/A,FALSE,"Investimentos"}</definedName>
    <definedName name="kaedkroswr" localSheetId="22" hidden="1">{"Econ Consolidado",#N/A,FALSE,"Econ Consol";"Fluxo de Caixa",#N/A,FALSE,"Fluxo Caixa";"Investimentos",#N/A,FALSE,"Investimentos"}</definedName>
    <definedName name="kaedkroswr" hidden="1">{"Econ Consolidado",#N/A,FALSE,"Econ Consol";"Fluxo de Caixa",#N/A,FALSE,"Fluxo Caixa";"Investimentos",#N/A,FALSE,"Investimentos"}</definedName>
    <definedName name="kapa" localSheetId="3">#REF!</definedName>
    <definedName name="kapa" localSheetId="10">#REF!</definedName>
    <definedName name="kapa" localSheetId="6">#REF!</definedName>
    <definedName name="kapa">#REF!</definedName>
    <definedName name="kç\lKçaksdçaqew" localSheetId="16" hidden="1">{#N/A,#N/A,FALSE,"Plan1";#N/A,#N/A,FALSE,"Plan2"}</definedName>
    <definedName name="kç\lKçaksdçaqew" localSheetId="3" hidden="1">{#N/A,#N/A,FALSE,"Plan1";#N/A,#N/A,FALSE,"Plan2"}</definedName>
    <definedName name="kç\lKçaksdçaqew" localSheetId="21" hidden="1">{#N/A,#N/A,FALSE,"Plan1";#N/A,#N/A,FALSE,"Plan2"}</definedName>
    <definedName name="kç\lKçaksdçaqew" localSheetId="20" hidden="1">{#N/A,#N/A,FALSE,"Plan1";#N/A,#N/A,FALSE,"Plan2"}</definedName>
    <definedName name="kç\lKçaksdçaqew" localSheetId="5" hidden="1">{#N/A,#N/A,FALSE,"Plan1";#N/A,#N/A,FALSE,"Plan2"}</definedName>
    <definedName name="kç\lKçaksdçaqew" localSheetId="13" hidden="1">{#N/A,#N/A,FALSE,"Plan1";#N/A,#N/A,FALSE,"Plan2"}</definedName>
    <definedName name="kç\lKçaksdçaqew" localSheetId="10" hidden="1">{#N/A,#N/A,FALSE,"Plan1";#N/A,#N/A,FALSE,"Plan2"}</definedName>
    <definedName name="kç\lKçaksdçaqew" localSheetId="7" hidden="1">{#N/A,#N/A,FALSE,"Plan1";#N/A,#N/A,FALSE,"Plan2"}</definedName>
    <definedName name="kç\lKçaksdçaqew" localSheetId="28" hidden="1">{#N/A,#N/A,FALSE,"Plan1";#N/A,#N/A,FALSE,"Plan2"}</definedName>
    <definedName name="kç\lKçaksdçaqew" localSheetId="6" hidden="1">{#N/A,#N/A,FALSE,"Plan1";#N/A,#N/A,FALSE,"Plan2"}</definedName>
    <definedName name="kç\lKçaksdçaqew" localSheetId="0" hidden="1">{#N/A,#N/A,FALSE,"Plan1";#N/A,#N/A,FALSE,"Plan2"}</definedName>
    <definedName name="kç\lKçaksdçaqew" localSheetId="14" hidden="1">{#N/A,#N/A,FALSE,"Plan1";#N/A,#N/A,FALSE,"Plan2"}</definedName>
    <definedName name="kç\lKçaksdçaqew" localSheetId="22" hidden="1">{#N/A,#N/A,FALSE,"Plan1";#N/A,#N/A,FALSE,"Plan2"}</definedName>
    <definedName name="kç\lKçaksdçaqew" hidden="1">{#N/A,#N/A,FALSE,"Plan1";#N/A,#N/A,FALSE,"Plan2"}</definedName>
    <definedName name="kçdasekr" localSheetId="16" hidden="1">{#N/A,#N/A,FALSE,"Plan1";#N/A,#N/A,FALSE,"Plan2"}</definedName>
    <definedName name="kçdasekr" localSheetId="3" hidden="1">{#N/A,#N/A,FALSE,"Plan1";#N/A,#N/A,FALSE,"Plan2"}</definedName>
    <definedName name="kçdasekr" localSheetId="21" hidden="1">{#N/A,#N/A,FALSE,"Plan1";#N/A,#N/A,FALSE,"Plan2"}</definedName>
    <definedName name="kçdasekr" localSheetId="20" hidden="1">{#N/A,#N/A,FALSE,"Plan1";#N/A,#N/A,FALSE,"Plan2"}</definedName>
    <definedName name="kçdasekr" localSheetId="5" hidden="1">{#N/A,#N/A,FALSE,"Plan1";#N/A,#N/A,FALSE,"Plan2"}</definedName>
    <definedName name="kçdasekr" localSheetId="13" hidden="1">{#N/A,#N/A,FALSE,"Plan1";#N/A,#N/A,FALSE,"Plan2"}</definedName>
    <definedName name="kçdasekr" localSheetId="10" hidden="1">{#N/A,#N/A,FALSE,"Plan1";#N/A,#N/A,FALSE,"Plan2"}</definedName>
    <definedName name="kçdasekr" localSheetId="7" hidden="1">{#N/A,#N/A,FALSE,"Plan1";#N/A,#N/A,FALSE,"Plan2"}</definedName>
    <definedName name="kçdasekr" localSheetId="28" hidden="1">{#N/A,#N/A,FALSE,"Plan1";#N/A,#N/A,FALSE,"Plan2"}</definedName>
    <definedName name="kçdasekr" localSheetId="6" hidden="1">{#N/A,#N/A,FALSE,"Plan1";#N/A,#N/A,FALSE,"Plan2"}</definedName>
    <definedName name="kçdasekr" localSheetId="0" hidden="1">{#N/A,#N/A,FALSE,"Plan1";#N/A,#N/A,FALSE,"Plan2"}</definedName>
    <definedName name="kçdasekr" localSheetId="14" hidden="1">{#N/A,#N/A,FALSE,"Plan1";#N/A,#N/A,FALSE,"Plan2"}</definedName>
    <definedName name="kçdasekr" localSheetId="22" hidden="1">{#N/A,#N/A,FALSE,"Plan1";#N/A,#N/A,FALSE,"Plan2"}</definedName>
    <definedName name="kçdasekr" hidden="1">{#N/A,#N/A,FALSE,"Plan1";#N/A,#N/A,FALSE,"Plan2"}</definedName>
    <definedName name="kçfdljtredr" localSheetId="16" hidden="1">{#N/A,#N/A,FALSE,"Plan1";#N/A,#N/A,FALSE,"Plan2"}</definedName>
    <definedName name="kçfdljtredr" localSheetId="3" hidden="1">{#N/A,#N/A,FALSE,"Plan1";#N/A,#N/A,FALSE,"Plan2"}</definedName>
    <definedName name="kçfdljtredr" localSheetId="21" hidden="1">{#N/A,#N/A,FALSE,"Plan1";#N/A,#N/A,FALSE,"Plan2"}</definedName>
    <definedName name="kçfdljtredr" localSheetId="20" hidden="1">{#N/A,#N/A,FALSE,"Plan1";#N/A,#N/A,FALSE,"Plan2"}</definedName>
    <definedName name="kçfdljtredr" localSheetId="5" hidden="1">{#N/A,#N/A,FALSE,"Plan1";#N/A,#N/A,FALSE,"Plan2"}</definedName>
    <definedName name="kçfdljtredr" localSheetId="13" hidden="1">{#N/A,#N/A,FALSE,"Plan1";#N/A,#N/A,FALSE,"Plan2"}</definedName>
    <definedName name="kçfdljtredr" localSheetId="10" hidden="1">{#N/A,#N/A,FALSE,"Plan1";#N/A,#N/A,FALSE,"Plan2"}</definedName>
    <definedName name="kçfdljtredr" localSheetId="7" hidden="1">{#N/A,#N/A,FALSE,"Plan1";#N/A,#N/A,FALSE,"Plan2"}</definedName>
    <definedName name="kçfdljtredr" localSheetId="28" hidden="1">{#N/A,#N/A,FALSE,"Plan1";#N/A,#N/A,FALSE,"Plan2"}</definedName>
    <definedName name="kçfdljtredr" localSheetId="6" hidden="1">{#N/A,#N/A,FALSE,"Plan1";#N/A,#N/A,FALSE,"Plan2"}</definedName>
    <definedName name="kçfdljtredr" localSheetId="0" hidden="1">{#N/A,#N/A,FALSE,"Plan1";#N/A,#N/A,FALSE,"Plan2"}</definedName>
    <definedName name="kçfdljtredr" localSheetId="14" hidden="1">{#N/A,#N/A,FALSE,"Plan1";#N/A,#N/A,FALSE,"Plan2"}</definedName>
    <definedName name="kçfdljtredr" localSheetId="22" hidden="1">{#N/A,#N/A,FALSE,"Plan1";#N/A,#N/A,FALSE,"Plan2"}</definedName>
    <definedName name="kçfdljtredr" hidden="1">{#N/A,#N/A,FALSE,"Plan1";#N/A,#N/A,FALSE,"Plan2"}</definedName>
    <definedName name="KCIVIL" localSheetId="3">#REF!</definedName>
    <definedName name="KCIVIL" localSheetId="10">#REF!</definedName>
    <definedName name="KCIVIL" localSheetId="6">#REF!</definedName>
    <definedName name="KCIVIL">#REF!</definedName>
    <definedName name="kclçkglf" localSheetId="16" hidden="1">{#N/A,#N/A,FALSE,"Plan1";#N/A,#N/A,FALSE,"Plan2"}</definedName>
    <definedName name="kclçkglf" localSheetId="3" hidden="1">{#N/A,#N/A,FALSE,"Plan1";#N/A,#N/A,FALSE,"Plan2"}</definedName>
    <definedName name="kclçkglf" localSheetId="21" hidden="1">{#N/A,#N/A,FALSE,"Plan1";#N/A,#N/A,FALSE,"Plan2"}</definedName>
    <definedName name="kclçkglf" localSheetId="20" hidden="1">{#N/A,#N/A,FALSE,"Plan1";#N/A,#N/A,FALSE,"Plan2"}</definedName>
    <definedName name="kclçkglf" localSheetId="5" hidden="1">{#N/A,#N/A,FALSE,"Plan1";#N/A,#N/A,FALSE,"Plan2"}</definedName>
    <definedName name="kclçkglf" localSheetId="13" hidden="1">{#N/A,#N/A,FALSE,"Plan1";#N/A,#N/A,FALSE,"Plan2"}</definedName>
    <definedName name="kclçkglf" localSheetId="10" hidden="1">{#N/A,#N/A,FALSE,"Plan1";#N/A,#N/A,FALSE,"Plan2"}</definedName>
    <definedName name="kclçkglf" localSheetId="7" hidden="1">{#N/A,#N/A,FALSE,"Plan1";#N/A,#N/A,FALSE,"Plan2"}</definedName>
    <definedName name="kclçkglf" localSheetId="28" hidden="1">{#N/A,#N/A,FALSE,"Plan1";#N/A,#N/A,FALSE,"Plan2"}</definedName>
    <definedName name="kclçkglf" localSheetId="6" hidden="1">{#N/A,#N/A,FALSE,"Plan1";#N/A,#N/A,FALSE,"Plan2"}</definedName>
    <definedName name="kclçkglf" localSheetId="0" hidden="1">{#N/A,#N/A,FALSE,"Plan1";#N/A,#N/A,FALSE,"Plan2"}</definedName>
    <definedName name="kclçkglf" localSheetId="14" hidden="1">{#N/A,#N/A,FALSE,"Plan1";#N/A,#N/A,FALSE,"Plan2"}</definedName>
    <definedName name="kclçkglf" localSheetId="22" hidden="1">{#N/A,#N/A,FALSE,"Plan1";#N/A,#N/A,FALSE,"Plan2"}</definedName>
    <definedName name="kclçkglf" hidden="1">{#N/A,#N/A,FALSE,"Plan1";#N/A,#N/A,FALSE,"Plan2"}</definedName>
    <definedName name="kçlkasçkere" localSheetId="16" hidden="1">{#N/A,#N/A,FALSE,"Plan1";#N/A,#N/A,FALSE,"Plan2"}</definedName>
    <definedName name="kçlkasçkere" localSheetId="3" hidden="1">{#N/A,#N/A,FALSE,"Plan1";#N/A,#N/A,FALSE,"Plan2"}</definedName>
    <definedName name="kçlkasçkere" localSheetId="21" hidden="1">{#N/A,#N/A,FALSE,"Plan1";#N/A,#N/A,FALSE,"Plan2"}</definedName>
    <definedName name="kçlkasçkere" localSheetId="20" hidden="1">{#N/A,#N/A,FALSE,"Plan1";#N/A,#N/A,FALSE,"Plan2"}</definedName>
    <definedName name="kçlkasçkere" localSheetId="5" hidden="1">{#N/A,#N/A,FALSE,"Plan1";#N/A,#N/A,FALSE,"Plan2"}</definedName>
    <definedName name="kçlkasçkere" localSheetId="13" hidden="1">{#N/A,#N/A,FALSE,"Plan1";#N/A,#N/A,FALSE,"Plan2"}</definedName>
    <definedName name="kçlkasçkere" localSheetId="10" hidden="1">{#N/A,#N/A,FALSE,"Plan1";#N/A,#N/A,FALSE,"Plan2"}</definedName>
    <definedName name="kçlkasçkere" localSheetId="7" hidden="1">{#N/A,#N/A,FALSE,"Plan1";#N/A,#N/A,FALSE,"Plan2"}</definedName>
    <definedName name="kçlkasçkere" localSheetId="28" hidden="1">{#N/A,#N/A,FALSE,"Plan1";#N/A,#N/A,FALSE,"Plan2"}</definedName>
    <definedName name="kçlkasçkere" localSheetId="6" hidden="1">{#N/A,#N/A,FALSE,"Plan1";#N/A,#N/A,FALSE,"Plan2"}</definedName>
    <definedName name="kçlkasçkere" localSheetId="0" hidden="1">{#N/A,#N/A,FALSE,"Plan1";#N/A,#N/A,FALSE,"Plan2"}</definedName>
    <definedName name="kçlkasçkere" localSheetId="14" hidden="1">{#N/A,#N/A,FALSE,"Plan1";#N/A,#N/A,FALSE,"Plan2"}</definedName>
    <definedName name="kçlkasçkere" localSheetId="22" hidden="1">{#N/A,#N/A,FALSE,"Plan1";#N/A,#N/A,FALSE,"Plan2"}</definedName>
    <definedName name="kçlkasçkere" hidden="1">{#N/A,#N/A,FALSE,"Plan1";#N/A,#N/A,FALSE,"Plan2"}</definedName>
    <definedName name="kdfbngtjkbf" localSheetId="16" hidden="1">{#N/A,#N/A,FALSE,"Plan1";#N/A,#N/A,FALSE,"Plan2"}</definedName>
    <definedName name="kdfbngtjkbf" localSheetId="3" hidden="1">{#N/A,#N/A,FALSE,"Plan1";#N/A,#N/A,FALSE,"Plan2"}</definedName>
    <definedName name="kdfbngtjkbf" localSheetId="21" hidden="1">{#N/A,#N/A,FALSE,"Plan1";#N/A,#N/A,FALSE,"Plan2"}</definedName>
    <definedName name="kdfbngtjkbf" localSheetId="20" hidden="1">{#N/A,#N/A,FALSE,"Plan1";#N/A,#N/A,FALSE,"Plan2"}</definedName>
    <definedName name="kdfbngtjkbf" localSheetId="5" hidden="1">{#N/A,#N/A,FALSE,"Plan1";#N/A,#N/A,FALSE,"Plan2"}</definedName>
    <definedName name="kdfbngtjkbf" localSheetId="13" hidden="1">{#N/A,#N/A,FALSE,"Plan1";#N/A,#N/A,FALSE,"Plan2"}</definedName>
    <definedName name="kdfbngtjkbf" localSheetId="10" hidden="1">{#N/A,#N/A,FALSE,"Plan1";#N/A,#N/A,FALSE,"Plan2"}</definedName>
    <definedName name="kdfbngtjkbf" localSheetId="7" hidden="1">{#N/A,#N/A,FALSE,"Plan1";#N/A,#N/A,FALSE,"Plan2"}</definedName>
    <definedName name="kdfbngtjkbf" localSheetId="28" hidden="1">{#N/A,#N/A,FALSE,"Plan1";#N/A,#N/A,FALSE,"Plan2"}</definedName>
    <definedName name="kdfbngtjkbf" localSheetId="6" hidden="1">{#N/A,#N/A,FALSE,"Plan1";#N/A,#N/A,FALSE,"Plan2"}</definedName>
    <definedName name="kdfbngtjkbf" localSheetId="0" hidden="1">{#N/A,#N/A,FALSE,"Plan1";#N/A,#N/A,FALSE,"Plan2"}</definedName>
    <definedName name="kdfbngtjkbf" localSheetId="14" hidden="1">{#N/A,#N/A,FALSE,"Plan1";#N/A,#N/A,FALSE,"Plan2"}</definedName>
    <definedName name="kdfbngtjkbf" localSheetId="22" hidden="1">{#N/A,#N/A,FALSE,"Plan1";#N/A,#N/A,FALSE,"Plan2"}</definedName>
    <definedName name="kdfbngtjkbf" hidden="1">{#N/A,#N/A,FALSE,"Plan1";#N/A,#N/A,FALSE,"Plan2"}</definedName>
    <definedName name="kdfhkghkrh" localSheetId="16" hidden="1">{#N/A,#N/A,FALSE,"Plan1";#N/A,#N/A,FALSE,"Plan2"}</definedName>
    <definedName name="kdfhkghkrh" localSheetId="3" hidden="1">{#N/A,#N/A,FALSE,"Plan1";#N/A,#N/A,FALSE,"Plan2"}</definedName>
    <definedName name="kdfhkghkrh" localSheetId="21" hidden="1">{#N/A,#N/A,FALSE,"Plan1";#N/A,#N/A,FALSE,"Plan2"}</definedName>
    <definedName name="kdfhkghkrh" localSheetId="20" hidden="1">{#N/A,#N/A,FALSE,"Plan1";#N/A,#N/A,FALSE,"Plan2"}</definedName>
    <definedName name="kdfhkghkrh" localSheetId="5" hidden="1">{#N/A,#N/A,FALSE,"Plan1";#N/A,#N/A,FALSE,"Plan2"}</definedName>
    <definedName name="kdfhkghkrh" localSheetId="13" hidden="1">{#N/A,#N/A,FALSE,"Plan1";#N/A,#N/A,FALSE,"Plan2"}</definedName>
    <definedName name="kdfhkghkrh" localSheetId="10" hidden="1">{#N/A,#N/A,FALSE,"Plan1";#N/A,#N/A,FALSE,"Plan2"}</definedName>
    <definedName name="kdfhkghkrh" localSheetId="7" hidden="1">{#N/A,#N/A,FALSE,"Plan1";#N/A,#N/A,FALSE,"Plan2"}</definedName>
    <definedName name="kdfhkghkrh" localSheetId="28" hidden="1">{#N/A,#N/A,FALSE,"Plan1";#N/A,#N/A,FALSE,"Plan2"}</definedName>
    <definedName name="kdfhkghkrh" localSheetId="6" hidden="1">{#N/A,#N/A,FALSE,"Plan1";#N/A,#N/A,FALSE,"Plan2"}</definedName>
    <definedName name="kdfhkghkrh" localSheetId="0" hidden="1">{#N/A,#N/A,FALSE,"Plan1";#N/A,#N/A,FALSE,"Plan2"}</definedName>
    <definedName name="kdfhkghkrh" localSheetId="14" hidden="1">{#N/A,#N/A,FALSE,"Plan1";#N/A,#N/A,FALSE,"Plan2"}</definedName>
    <definedName name="kdfhkghkrh" localSheetId="22" hidden="1">{#N/A,#N/A,FALSE,"Plan1";#N/A,#N/A,FALSE,"Plan2"}</definedName>
    <definedName name="kdfhkghkrh" hidden="1">{#N/A,#N/A,FALSE,"Plan1";#N/A,#N/A,FALSE,"Plan2"}</definedName>
    <definedName name="kdfiere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hidden="1">{TRUE,TRUE,-1.25,-15.5,604.5,366.75,FALSE,FALSE,TRUE,TRUE,0,1,#N/A,1,#N/A,9.0125,24.4117647058824,1,FALSE,FALSE,3,TRUE,1,FALSE,100,"Swvu.PLANILHA2.","ACwvu.PLANILHA2.",#N/A,FALSE,FALSE,0.787401575,0.34,0.46,0.5,1,"","",FALSE,FALSE,FALSE,FALSE,1,#N/A,1,1,FALSE,FALSE,#N/A,#N/A,FALSE,FALSE,FALSE,9,65532,65532,FALSE,FALSE,TRUE,TRUE,TRUE}</definedName>
    <definedName name="kdfkçrkf" localSheetId="16" hidden="1">{#N/A,#N/A,FALSE,"Plan1";#N/A,#N/A,FALSE,"Plan2"}</definedName>
    <definedName name="kdfkçrkf" localSheetId="3" hidden="1">{#N/A,#N/A,FALSE,"Plan1";#N/A,#N/A,FALSE,"Plan2"}</definedName>
    <definedName name="kdfkçrkf" localSheetId="21" hidden="1">{#N/A,#N/A,FALSE,"Plan1";#N/A,#N/A,FALSE,"Plan2"}</definedName>
    <definedName name="kdfkçrkf" localSheetId="20" hidden="1">{#N/A,#N/A,FALSE,"Plan1";#N/A,#N/A,FALSE,"Plan2"}</definedName>
    <definedName name="kdfkçrkf" localSheetId="5" hidden="1">{#N/A,#N/A,FALSE,"Plan1";#N/A,#N/A,FALSE,"Plan2"}</definedName>
    <definedName name="kdfkçrkf" localSheetId="13" hidden="1">{#N/A,#N/A,FALSE,"Plan1";#N/A,#N/A,FALSE,"Plan2"}</definedName>
    <definedName name="kdfkçrkf" localSheetId="10" hidden="1">{#N/A,#N/A,FALSE,"Plan1";#N/A,#N/A,FALSE,"Plan2"}</definedName>
    <definedName name="kdfkçrkf" localSheetId="7" hidden="1">{#N/A,#N/A,FALSE,"Plan1";#N/A,#N/A,FALSE,"Plan2"}</definedName>
    <definedName name="kdfkçrkf" localSheetId="28" hidden="1">{#N/A,#N/A,FALSE,"Plan1";#N/A,#N/A,FALSE,"Plan2"}</definedName>
    <definedName name="kdfkçrkf" localSheetId="6" hidden="1">{#N/A,#N/A,FALSE,"Plan1";#N/A,#N/A,FALSE,"Plan2"}</definedName>
    <definedName name="kdfkçrkf" localSheetId="0" hidden="1">{#N/A,#N/A,FALSE,"Plan1";#N/A,#N/A,FALSE,"Plan2"}</definedName>
    <definedName name="kdfkçrkf" localSheetId="14" hidden="1">{#N/A,#N/A,FALSE,"Plan1";#N/A,#N/A,FALSE,"Plan2"}</definedName>
    <definedName name="kdfkçrkf" localSheetId="22" hidden="1">{#N/A,#N/A,FALSE,"Plan1";#N/A,#N/A,FALSE,"Plan2"}</definedName>
    <definedName name="kdfkçrkf" hidden="1">{#N/A,#N/A,FALSE,"Plan1";#N/A,#N/A,FALSE,"Plan2"}</definedName>
    <definedName name="kdfljlfr" localSheetId="16" hidden="1">{#N/A,#N/A,FALSE,"Plan1";#N/A,#N/A,FALSE,"Plan2"}</definedName>
    <definedName name="kdfljlfr" localSheetId="3" hidden="1">{#N/A,#N/A,FALSE,"Plan1";#N/A,#N/A,FALSE,"Plan2"}</definedName>
    <definedName name="kdfljlfr" localSheetId="21" hidden="1">{#N/A,#N/A,FALSE,"Plan1";#N/A,#N/A,FALSE,"Plan2"}</definedName>
    <definedName name="kdfljlfr" localSheetId="20" hidden="1">{#N/A,#N/A,FALSE,"Plan1";#N/A,#N/A,FALSE,"Plan2"}</definedName>
    <definedName name="kdfljlfr" localSheetId="5" hidden="1">{#N/A,#N/A,FALSE,"Plan1";#N/A,#N/A,FALSE,"Plan2"}</definedName>
    <definedName name="kdfljlfr" localSheetId="13" hidden="1">{#N/A,#N/A,FALSE,"Plan1";#N/A,#N/A,FALSE,"Plan2"}</definedName>
    <definedName name="kdfljlfr" localSheetId="10" hidden="1">{#N/A,#N/A,FALSE,"Plan1";#N/A,#N/A,FALSE,"Plan2"}</definedName>
    <definedName name="kdfljlfr" localSheetId="7" hidden="1">{#N/A,#N/A,FALSE,"Plan1";#N/A,#N/A,FALSE,"Plan2"}</definedName>
    <definedName name="kdfljlfr" localSheetId="28" hidden="1">{#N/A,#N/A,FALSE,"Plan1";#N/A,#N/A,FALSE,"Plan2"}</definedName>
    <definedName name="kdfljlfr" localSheetId="6" hidden="1">{#N/A,#N/A,FALSE,"Plan1";#N/A,#N/A,FALSE,"Plan2"}</definedName>
    <definedName name="kdfljlfr" localSheetId="0" hidden="1">{#N/A,#N/A,FALSE,"Plan1";#N/A,#N/A,FALSE,"Plan2"}</definedName>
    <definedName name="kdfljlfr" localSheetId="14" hidden="1">{#N/A,#N/A,FALSE,"Plan1";#N/A,#N/A,FALSE,"Plan2"}</definedName>
    <definedName name="kdfljlfr" localSheetId="22" hidden="1">{#N/A,#N/A,FALSE,"Plan1";#N/A,#N/A,FALSE,"Plan2"}</definedName>
    <definedName name="kdfljlfr" hidden="1">{#N/A,#N/A,FALSE,"Plan1";#N/A,#N/A,FALSE,"Plan2"}</definedName>
    <definedName name="kdhfgkdfhytgu" localSheetId="16" hidden="1">{#N/A,#N/A,FALSE,"Plan1";#N/A,#N/A,FALSE,"Plan2"}</definedName>
    <definedName name="kdhfgkdfhytgu" localSheetId="3" hidden="1">{#N/A,#N/A,FALSE,"Plan1";#N/A,#N/A,FALSE,"Plan2"}</definedName>
    <definedName name="kdhfgkdfhytgu" localSheetId="21" hidden="1">{#N/A,#N/A,FALSE,"Plan1";#N/A,#N/A,FALSE,"Plan2"}</definedName>
    <definedName name="kdhfgkdfhytgu" localSheetId="20" hidden="1">{#N/A,#N/A,FALSE,"Plan1";#N/A,#N/A,FALSE,"Plan2"}</definedName>
    <definedName name="kdhfgkdfhytgu" localSheetId="5" hidden="1">{#N/A,#N/A,FALSE,"Plan1";#N/A,#N/A,FALSE,"Plan2"}</definedName>
    <definedName name="kdhfgkdfhytgu" localSheetId="13" hidden="1">{#N/A,#N/A,FALSE,"Plan1";#N/A,#N/A,FALSE,"Plan2"}</definedName>
    <definedName name="kdhfgkdfhytgu" localSheetId="10" hidden="1">{#N/A,#N/A,FALSE,"Plan1";#N/A,#N/A,FALSE,"Plan2"}</definedName>
    <definedName name="kdhfgkdfhytgu" localSheetId="7" hidden="1">{#N/A,#N/A,FALSE,"Plan1";#N/A,#N/A,FALSE,"Plan2"}</definedName>
    <definedName name="kdhfgkdfhytgu" localSheetId="28" hidden="1">{#N/A,#N/A,FALSE,"Plan1";#N/A,#N/A,FALSE,"Plan2"}</definedName>
    <definedName name="kdhfgkdfhytgu" localSheetId="6" hidden="1">{#N/A,#N/A,FALSE,"Plan1";#N/A,#N/A,FALSE,"Plan2"}</definedName>
    <definedName name="kdhfgkdfhytgu" localSheetId="0" hidden="1">{#N/A,#N/A,FALSE,"Plan1";#N/A,#N/A,FALSE,"Plan2"}</definedName>
    <definedName name="kdhfgkdfhytgu" localSheetId="14" hidden="1">{#N/A,#N/A,FALSE,"Plan1";#N/A,#N/A,FALSE,"Plan2"}</definedName>
    <definedName name="kdhfgkdfhytgu" localSheetId="22" hidden="1">{#N/A,#N/A,FALSE,"Plan1";#N/A,#N/A,FALSE,"Plan2"}</definedName>
    <definedName name="kdhfgkdfhytgu" hidden="1">{#N/A,#N/A,FALSE,"Plan1";#N/A,#N/A,FALSE,"Plan2"}</definedName>
    <definedName name="kdhgftfg" localSheetId="16" hidden="1">{#N/A,#N/A,FALSE,"Plan1";#N/A,#N/A,FALSE,"Plan2"}</definedName>
    <definedName name="kdhgftfg" localSheetId="3" hidden="1">{#N/A,#N/A,FALSE,"Plan1";#N/A,#N/A,FALSE,"Plan2"}</definedName>
    <definedName name="kdhgftfg" localSheetId="21" hidden="1">{#N/A,#N/A,FALSE,"Plan1";#N/A,#N/A,FALSE,"Plan2"}</definedName>
    <definedName name="kdhgftfg" localSheetId="20" hidden="1">{#N/A,#N/A,FALSE,"Plan1";#N/A,#N/A,FALSE,"Plan2"}</definedName>
    <definedName name="kdhgftfg" localSheetId="5" hidden="1">{#N/A,#N/A,FALSE,"Plan1";#N/A,#N/A,FALSE,"Plan2"}</definedName>
    <definedName name="kdhgftfg" localSheetId="13" hidden="1">{#N/A,#N/A,FALSE,"Plan1";#N/A,#N/A,FALSE,"Plan2"}</definedName>
    <definedName name="kdhgftfg" localSheetId="10" hidden="1">{#N/A,#N/A,FALSE,"Plan1";#N/A,#N/A,FALSE,"Plan2"}</definedName>
    <definedName name="kdhgftfg" localSheetId="7" hidden="1">{#N/A,#N/A,FALSE,"Plan1";#N/A,#N/A,FALSE,"Plan2"}</definedName>
    <definedName name="kdhgftfg" localSheetId="28" hidden="1">{#N/A,#N/A,FALSE,"Plan1";#N/A,#N/A,FALSE,"Plan2"}</definedName>
    <definedName name="kdhgftfg" localSheetId="6" hidden="1">{#N/A,#N/A,FALSE,"Plan1";#N/A,#N/A,FALSE,"Plan2"}</definedName>
    <definedName name="kdhgftfg" localSheetId="0" hidden="1">{#N/A,#N/A,FALSE,"Plan1";#N/A,#N/A,FALSE,"Plan2"}</definedName>
    <definedName name="kdhgftfg" localSheetId="14" hidden="1">{#N/A,#N/A,FALSE,"Plan1";#N/A,#N/A,FALSE,"Plan2"}</definedName>
    <definedName name="kdhgftfg" localSheetId="22" hidden="1">{#N/A,#N/A,FALSE,"Plan1";#N/A,#N/A,FALSE,"Plan2"}</definedName>
    <definedName name="kdhgftfg" hidden="1">{#N/A,#N/A,FALSE,"Plan1";#N/A,#N/A,FALSE,"Plan2"}</definedName>
    <definedName name="KDHKFGKKHGF" localSheetId="16" hidden="1">{#N/A,#N/A,FALSE,"Plan1";#N/A,#N/A,FALSE,"Plan2"}</definedName>
    <definedName name="KDHKFGKKHGF" localSheetId="3" hidden="1">{#N/A,#N/A,FALSE,"Plan1";#N/A,#N/A,FALSE,"Plan2"}</definedName>
    <definedName name="KDHKFGKKHGF" localSheetId="21" hidden="1">{#N/A,#N/A,FALSE,"Plan1";#N/A,#N/A,FALSE,"Plan2"}</definedName>
    <definedName name="KDHKFGKKHGF" localSheetId="20" hidden="1">{#N/A,#N/A,FALSE,"Plan1";#N/A,#N/A,FALSE,"Plan2"}</definedName>
    <definedName name="KDHKFGKKHGF" localSheetId="5" hidden="1">{#N/A,#N/A,FALSE,"Plan1";#N/A,#N/A,FALSE,"Plan2"}</definedName>
    <definedName name="KDHKFGKKHGF" localSheetId="13" hidden="1">{#N/A,#N/A,FALSE,"Plan1";#N/A,#N/A,FALSE,"Plan2"}</definedName>
    <definedName name="KDHKFGKKHGF" localSheetId="10" hidden="1">{#N/A,#N/A,FALSE,"Plan1";#N/A,#N/A,FALSE,"Plan2"}</definedName>
    <definedName name="KDHKFGKKHGF" localSheetId="7" hidden="1">{#N/A,#N/A,FALSE,"Plan1";#N/A,#N/A,FALSE,"Plan2"}</definedName>
    <definedName name="KDHKFGKKHGF" localSheetId="28" hidden="1">{#N/A,#N/A,FALSE,"Plan1";#N/A,#N/A,FALSE,"Plan2"}</definedName>
    <definedName name="KDHKFGKKHGF" localSheetId="6" hidden="1">{#N/A,#N/A,FALSE,"Plan1";#N/A,#N/A,FALSE,"Plan2"}</definedName>
    <definedName name="KDHKFGKKHGF" localSheetId="0" hidden="1">{#N/A,#N/A,FALSE,"Plan1";#N/A,#N/A,FALSE,"Plan2"}</definedName>
    <definedName name="KDHKFGKKHGF" localSheetId="14" hidden="1">{#N/A,#N/A,FALSE,"Plan1";#N/A,#N/A,FALSE,"Plan2"}</definedName>
    <definedName name="KDHKFGKKHGF" localSheetId="22" hidden="1">{#N/A,#N/A,FALSE,"Plan1";#N/A,#N/A,FALSE,"Plan2"}</definedName>
    <definedName name="KDHKFGKKHGF" hidden="1">{#N/A,#N/A,FALSE,"Plan1";#N/A,#N/A,FALSE,"Plan2"}</definedName>
    <definedName name="kdjfdr" localSheetId="16" hidden="1">#REF!</definedName>
    <definedName name="kdjfdr" localSheetId="3" hidden="1">#REF!</definedName>
    <definedName name="kdjfdr" localSheetId="5" hidden="1">#REF!</definedName>
    <definedName name="kdjfdr" localSheetId="10" hidden="1">#REF!</definedName>
    <definedName name="kdjfdr" localSheetId="6" hidden="1">#REF!</definedName>
    <definedName name="kdjfdr" localSheetId="0" hidden="1">#REF!</definedName>
    <definedName name="kdjfdr" hidden="1">#REF!</definedName>
    <definedName name="kdjgkfjgd" localSheetId="16" hidden="1">{#N/A,#N/A,FALSE,"Plan1";#N/A,#N/A,FALSE,"Plan2"}</definedName>
    <definedName name="kdjgkfjgd" localSheetId="3" hidden="1">{#N/A,#N/A,FALSE,"Plan1";#N/A,#N/A,FALSE,"Plan2"}</definedName>
    <definedName name="kdjgkfjgd" localSheetId="21" hidden="1">{#N/A,#N/A,FALSE,"Plan1";#N/A,#N/A,FALSE,"Plan2"}</definedName>
    <definedName name="kdjgkfjgd" localSheetId="20" hidden="1">{#N/A,#N/A,FALSE,"Plan1";#N/A,#N/A,FALSE,"Plan2"}</definedName>
    <definedName name="kdjgkfjgd" localSheetId="5" hidden="1">{#N/A,#N/A,FALSE,"Plan1";#N/A,#N/A,FALSE,"Plan2"}</definedName>
    <definedName name="kdjgkfjgd" localSheetId="13" hidden="1">{#N/A,#N/A,FALSE,"Plan1";#N/A,#N/A,FALSE,"Plan2"}</definedName>
    <definedName name="kdjgkfjgd" localSheetId="10" hidden="1">{#N/A,#N/A,FALSE,"Plan1";#N/A,#N/A,FALSE,"Plan2"}</definedName>
    <definedName name="kdjgkfjgd" localSheetId="7" hidden="1">{#N/A,#N/A,FALSE,"Plan1";#N/A,#N/A,FALSE,"Plan2"}</definedName>
    <definedName name="kdjgkfjgd" localSheetId="28" hidden="1">{#N/A,#N/A,FALSE,"Plan1";#N/A,#N/A,FALSE,"Plan2"}</definedName>
    <definedName name="kdjgkfjgd" localSheetId="6" hidden="1">{#N/A,#N/A,FALSE,"Plan1";#N/A,#N/A,FALSE,"Plan2"}</definedName>
    <definedName name="kdjgkfjgd" localSheetId="0" hidden="1">{#N/A,#N/A,FALSE,"Plan1";#N/A,#N/A,FALSE,"Plan2"}</definedName>
    <definedName name="kdjgkfjgd" localSheetId="14" hidden="1">{#N/A,#N/A,FALSE,"Plan1";#N/A,#N/A,FALSE,"Plan2"}</definedName>
    <definedName name="kdjgkfjgd" localSheetId="22" hidden="1">{#N/A,#N/A,FALSE,"Plan1";#N/A,#N/A,FALSE,"Plan2"}</definedName>
    <definedName name="kdjgkfjgd" hidden="1">{#N/A,#N/A,FALSE,"Plan1";#N/A,#N/A,FALSE,"Plan2"}</definedName>
    <definedName name="kdjglkdlgjd" localSheetId="16" hidden="1">{#N/A,#N/A,FALSE,"Plan1";#N/A,#N/A,FALSE,"Plan2"}</definedName>
    <definedName name="kdjglkdlgjd" localSheetId="3" hidden="1">{#N/A,#N/A,FALSE,"Plan1";#N/A,#N/A,FALSE,"Plan2"}</definedName>
    <definedName name="kdjglkdlgjd" localSheetId="21" hidden="1">{#N/A,#N/A,FALSE,"Plan1";#N/A,#N/A,FALSE,"Plan2"}</definedName>
    <definedName name="kdjglkdlgjd" localSheetId="20" hidden="1">{#N/A,#N/A,FALSE,"Plan1";#N/A,#N/A,FALSE,"Plan2"}</definedName>
    <definedName name="kdjglkdlgjd" localSheetId="5" hidden="1">{#N/A,#N/A,FALSE,"Plan1";#N/A,#N/A,FALSE,"Plan2"}</definedName>
    <definedName name="kdjglkdlgjd" localSheetId="13" hidden="1">{#N/A,#N/A,FALSE,"Plan1";#N/A,#N/A,FALSE,"Plan2"}</definedName>
    <definedName name="kdjglkdlgjd" localSheetId="10" hidden="1">{#N/A,#N/A,FALSE,"Plan1";#N/A,#N/A,FALSE,"Plan2"}</definedName>
    <definedName name="kdjglkdlgjd" localSheetId="7" hidden="1">{#N/A,#N/A,FALSE,"Plan1";#N/A,#N/A,FALSE,"Plan2"}</definedName>
    <definedName name="kdjglkdlgjd" localSheetId="28" hidden="1">{#N/A,#N/A,FALSE,"Plan1";#N/A,#N/A,FALSE,"Plan2"}</definedName>
    <definedName name="kdjglkdlgjd" localSheetId="6" hidden="1">{#N/A,#N/A,FALSE,"Plan1";#N/A,#N/A,FALSE,"Plan2"}</definedName>
    <definedName name="kdjglkdlgjd" localSheetId="0" hidden="1">{#N/A,#N/A,FALSE,"Plan1";#N/A,#N/A,FALSE,"Plan2"}</definedName>
    <definedName name="kdjglkdlgjd" localSheetId="14" hidden="1">{#N/A,#N/A,FALSE,"Plan1";#N/A,#N/A,FALSE,"Plan2"}</definedName>
    <definedName name="kdjglkdlgjd" localSheetId="22" hidden="1">{#N/A,#N/A,FALSE,"Plan1";#N/A,#N/A,FALSE,"Plan2"}</definedName>
    <definedName name="kdjglkdlgjd" hidden="1">{#N/A,#N/A,FALSE,"Plan1";#N/A,#N/A,FALSE,"Plan2"}</definedName>
    <definedName name="kdjsfkldjgkty" localSheetId="16" hidden="1">{#N/A,#N/A,FALSE,"Plan1";#N/A,#N/A,FALSE,"Plan2"}</definedName>
    <definedName name="kdjsfkldjgkty" localSheetId="3" hidden="1">{#N/A,#N/A,FALSE,"Plan1";#N/A,#N/A,FALSE,"Plan2"}</definedName>
    <definedName name="kdjsfkldjgkty" localSheetId="21" hidden="1">{#N/A,#N/A,FALSE,"Plan1";#N/A,#N/A,FALSE,"Plan2"}</definedName>
    <definedName name="kdjsfkldjgkty" localSheetId="20" hidden="1">{#N/A,#N/A,FALSE,"Plan1";#N/A,#N/A,FALSE,"Plan2"}</definedName>
    <definedName name="kdjsfkldjgkty" localSheetId="5" hidden="1">{#N/A,#N/A,FALSE,"Plan1";#N/A,#N/A,FALSE,"Plan2"}</definedName>
    <definedName name="kdjsfkldjgkty" localSheetId="13" hidden="1">{#N/A,#N/A,FALSE,"Plan1";#N/A,#N/A,FALSE,"Plan2"}</definedName>
    <definedName name="kdjsfkldjgkty" localSheetId="10" hidden="1">{#N/A,#N/A,FALSE,"Plan1";#N/A,#N/A,FALSE,"Plan2"}</definedName>
    <definedName name="kdjsfkldjgkty" localSheetId="7" hidden="1">{#N/A,#N/A,FALSE,"Plan1";#N/A,#N/A,FALSE,"Plan2"}</definedName>
    <definedName name="kdjsfkldjgkty" localSheetId="28" hidden="1">{#N/A,#N/A,FALSE,"Plan1";#N/A,#N/A,FALSE,"Plan2"}</definedName>
    <definedName name="kdjsfkldjgkty" localSheetId="6" hidden="1">{#N/A,#N/A,FALSE,"Plan1";#N/A,#N/A,FALSE,"Plan2"}</definedName>
    <definedName name="kdjsfkldjgkty" localSheetId="0" hidden="1">{#N/A,#N/A,FALSE,"Plan1";#N/A,#N/A,FALSE,"Plan2"}</definedName>
    <definedName name="kdjsfkldjgkty" localSheetId="14" hidden="1">{#N/A,#N/A,FALSE,"Plan1";#N/A,#N/A,FALSE,"Plan2"}</definedName>
    <definedName name="kdjsfkldjgkty" localSheetId="22" hidden="1">{#N/A,#N/A,FALSE,"Plan1";#N/A,#N/A,FALSE,"Plan2"}</definedName>
    <definedName name="kdjsfkldjgkty" hidden="1">{#N/A,#N/A,FALSE,"Plan1";#N/A,#N/A,FALSE,"Plan2"}</definedName>
    <definedName name="KDJU" localSheetId="16" hidden="1">{"'장비'!$A$3:$M$12"}</definedName>
    <definedName name="KDJU" localSheetId="3" hidden="1">{"'장비'!$A$3:$M$12"}</definedName>
    <definedName name="KDJU" localSheetId="21" hidden="1">{"'장비'!$A$3:$M$12"}</definedName>
    <definedName name="KDJU" localSheetId="20" hidden="1">{"'장비'!$A$3:$M$12"}</definedName>
    <definedName name="KDJU" localSheetId="5" hidden="1">{"'장비'!$A$3:$M$12"}</definedName>
    <definedName name="KDJU" localSheetId="13" hidden="1">{"'장비'!$A$3:$M$12"}</definedName>
    <definedName name="KDJU" localSheetId="10" hidden="1">{"'장비'!$A$3:$M$12"}</definedName>
    <definedName name="KDJU" localSheetId="7" hidden="1">{"'장비'!$A$3:$M$12"}</definedName>
    <definedName name="KDJU" localSheetId="28" hidden="1">{"'장비'!$A$3:$M$12"}</definedName>
    <definedName name="KDJU" localSheetId="6" hidden="1">{"'장비'!$A$3:$M$12"}</definedName>
    <definedName name="KDJU" localSheetId="0" hidden="1">{"'장비'!$A$3:$M$12"}</definedName>
    <definedName name="KDJU" localSheetId="14" hidden="1">{"'장비'!$A$3:$M$12"}</definedName>
    <definedName name="KDJU" localSheetId="22" hidden="1">{"'장비'!$A$3:$M$12"}</definedName>
    <definedName name="KDJU" hidden="1">{"'장비'!$A$3:$M$12"}</definedName>
    <definedName name="kdkjhgdkfhjk" localSheetId="16" hidden="1">{#N/A,#N/A,FALSE,"Plan1";#N/A,#N/A,FALSE,"Plan2"}</definedName>
    <definedName name="kdkjhgdkfhjk" localSheetId="3" hidden="1">{#N/A,#N/A,FALSE,"Plan1";#N/A,#N/A,FALSE,"Plan2"}</definedName>
    <definedName name="kdkjhgdkfhjk" localSheetId="21" hidden="1">{#N/A,#N/A,FALSE,"Plan1";#N/A,#N/A,FALSE,"Plan2"}</definedName>
    <definedName name="kdkjhgdkfhjk" localSheetId="20" hidden="1">{#N/A,#N/A,FALSE,"Plan1";#N/A,#N/A,FALSE,"Plan2"}</definedName>
    <definedName name="kdkjhgdkfhjk" localSheetId="5" hidden="1">{#N/A,#N/A,FALSE,"Plan1";#N/A,#N/A,FALSE,"Plan2"}</definedName>
    <definedName name="kdkjhgdkfhjk" localSheetId="13" hidden="1">{#N/A,#N/A,FALSE,"Plan1";#N/A,#N/A,FALSE,"Plan2"}</definedName>
    <definedName name="kdkjhgdkfhjk" localSheetId="10" hidden="1">{#N/A,#N/A,FALSE,"Plan1";#N/A,#N/A,FALSE,"Plan2"}</definedName>
    <definedName name="kdkjhgdkfhjk" localSheetId="7" hidden="1">{#N/A,#N/A,FALSE,"Plan1";#N/A,#N/A,FALSE,"Plan2"}</definedName>
    <definedName name="kdkjhgdkfhjk" localSheetId="28" hidden="1">{#N/A,#N/A,FALSE,"Plan1";#N/A,#N/A,FALSE,"Plan2"}</definedName>
    <definedName name="kdkjhgdkfhjk" localSheetId="6" hidden="1">{#N/A,#N/A,FALSE,"Plan1";#N/A,#N/A,FALSE,"Plan2"}</definedName>
    <definedName name="kdkjhgdkfhjk" localSheetId="0" hidden="1">{#N/A,#N/A,FALSE,"Plan1";#N/A,#N/A,FALSE,"Plan2"}</definedName>
    <definedName name="kdkjhgdkfhjk" localSheetId="14" hidden="1">{#N/A,#N/A,FALSE,"Plan1";#N/A,#N/A,FALSE,"Plan2"}</definedName>
    <definedName name="kdkjhgdkfhjk" localSheetId="22" hidden="1">{#N/A,#N/A,FALSE,"Plan1";#N/A,#N/A,FALSE,"Plan2"}</definedName>
    <definedName name="kdkjhgdkfhjk" hidden="1">{#N/A,#N/A,FALSE,"Plan1";#N/A,#N/A,FALSE,"Plan2"}</definedName>
    <definedName name="kdsf" localSheetId="16" hidden="1">{#N/A,#N/A,FALSE,"Plan1";#N/A,#N/A,FALSE,"Plan2"}</definedName>
    <definedName name="kdsf" localSheetId="3" hidden="1">{#N/A,#N/A,FALSE,"Plan1";#N/A,#N/A,FALSE,"Plan2"}</definedName>
    <definedName name="kdsf" localSheetId="21" hidden="1">{#N/A,#N/A,FALSE,"Plan1";#N/A,#N/A,FALSE,"Plan2"}</definedName>
    <definedName name="kdsf" localSheetId="20" hidden="1">{#N/A,#N/A,FALSE,"Plan1";#N/A,#N/A,FALSE,"Plan2"}</definedName>
    <definedName name="kdsf" localSheetId="5" hidden="1">{#N/A,#N/A,FALSE,"Plan1";#N/A,#N/A,FALSE,"Plan2"}</definedName>
    <definedName name="kdsf" localSheetId="13" hidden="1">{#N/A,#N/A,FALSE,"Plan1";#N/A,#N/A,FALSE,"Plan2"}</definedName>
    <definedName name="kdsf" localSheetId="10" hidden="1">{#N/A,#N/A,FALSE,"Plan1";#N/A,#N/A,FALSE,"Plan2"}</definedName>
    <definedName name="kdsf" localSheetId="7" hidden="1">{#N/A,#N/A,FALSE,"Plan1";#N/A,#N/A,FALSE,"Plan2"}</definedName>
    <definedName name="kdsf" localSheetId="28" hidden="1">{#N/A,#N/A,FALSE,"Plan1";#N/A,#N/A,FALSE,"Plan2"}</definedName>
    <definedName name="kdsf" localSheetId="6" hidden="1">{#N/A,#N/A,FALSE,"Plan1";#N/A,#N/A,FALSE,"Plan2"}</definedName>
    <definedName name="kdsf" localSheetId="0" hidden="1">{#N/A,#N/A,FALSE,"Plan1";#N/A,#N/A,FALSE,"Plan2"}</definedName>
    <definedName name="kdsf" localSheetId="14" hidden="1">{#N/A,#N/A,FALSE,"Plan1";#N/A,#N/A,FALSE,"Plan2"}</definedName>
    <definedName name="kdsf" localSheetId="22" hidden="1">{#N/A,#N/A,FALSE,"Plan1";#N/A,#N/A,FALSE,"Plan2"}</definedName>
    <definedName name="kdsf" hidden="1">{#N/A,#N/A,FALSE,"Plan1";#N/A,#N/A,FALSE,"Plan2"}</definedName>
    <definedName name="kdsr" localSheetId="16" hidden="1">{#N/A,#N/A,FALSE,"Plan1";#N/A,#N/A,FALSE,"Plan2"}</definedName>
    <definedName name="kdsr" localSheetId="3" hidden="1">{#N/A,#N/A,FALSE,"Plan1";#N/A,#N/A,FALSE,"Plan2"}</definedName>
    <definedName name="kdsr" localSheetId="21" hidden="1">{#N/A,#N/A,FALSE,"Plan1";#N/A,#N/A,FALSE,"Plan2"}</definedName>
    <definedName name="kdsr" localSheetId="20" hidden="1">{#N/A,#N/A,FALSE,"Plan1";#N/A,#N/A,FALSE,"Plan2"}</definedName>
    <definedName name="kdsr" localSheetId="5" hidden="1">{#N/A,#N/A,FALSE,"Plan1";#N/A,#N/A,FALSE,"Plan2"}</definedName>
    <definedName name="kdsr" localSheetId="13" hidden="1">{#N/A,#N/A,FALSE,"Plan1";#N/A,#N/A,FALSE,"Plan2"}</definedName>
    <definedName name="kdsr" localSheetId="10" hidden="1">{#N/A,#N/A,FALSE,"Plan1";#N/A,#N/A,FALSE,"Plan2"}</definedName>
    <definedName name="kdsr" localSheetId="7" hidden="1">{#N/A,#N/A,FALSE,"Plan1";#N/A,#N/A,FALSE,"Plan2"}</definedName>
    <definedName name="kdsr" localSheetId="28" hidden="1">{#N/A,#N/A,FALSE,"Plan1";#N/A,#N/A,FALSE,"Plan2"}</definedName>
    <definedName name="kdsr" localSheetId="6" hidden="1">{#N/A,#N/A,FALSE,"Plan1";#N/A,#N/A,FALSE,"Plan2"}</definedName>
    <definedName name="kdsr" localSheetId="0" hidden="1">{#N/A,#N/A,FALSE,"Plan1";#N/A,#N/A,FALSE,"Plan2"}</definedName>
    <definedName name="kdsr" localSheetId="14" hidden="1">{#N/A,#N/A,FALSE,"Plan1";#N/A,#N/A,FALSE,"Plan2"}</definedName>
    <definedName name="kdsr" localSheetId="22" hidden="1">{#N/A,#N/A,FALSE,"Plan1";#N/A,#N/A,FALSE,"Plan2"}</definedName>
    <definedName name="kdsr" hidden="1">{#N/A,#N/A,FALSE,"Plan1";#N/A,#N/A,FALSE,"Plan2"}</definedName>
    <definedName name="kergtfdstr" localSheetId="16" hidden="1">{#N/A,#N/A,FALSE,"Plan1";#N/A,#N/A,FALSE,"Plan2"}</definedName>
    <definedName name="kergtfdstr" localSheetId="3" hidden="1">{#N/A,#N/A,FALSE,"Plan1";#N/A,#N/A,FALSE,"Plan2"}</definedName>
    <definedName name="kergtfdstr" localSheetId="21" hidden="1">{#N/A,#N/A,FALSE,"Plan1";#N/A,#N/A,FALSE,"Plan2"}</definedName>
    <definedName name="kergtfdstr" localSheetId="20" hidden="1">{#N/A,#N/A,FALSE,"Plan1";#N/A,#N/A,FALSE,"Plan2"}</definedName>
    <definedName name="kergtfdstr" localSheetId="5" hidden="1">{#N/A,#N/A,FALSE,"Plan1";#N/A,#N/A,FALSE,"Plan2"}</definedName>
    <definedName name="kergtfdstr" localSheetId="13" hidden="1">{#N/A,#N/A,FALSE,"Plan1";#N/A,#N/A,FALSE,"Plan2"}</definedName>
    <definedName name="kergtfdstr" localSheetId="10" hidden="1">{#N/A,#N/A,FALSE,"Plan1";#N/A,#N/A,FALSE,"Plan2"}</definedName>
    <definedName name="kergtfdstr" localSheetId="7" hidden="1">{#N/A,#N/A,FALSE,"Plan1";#N/A,#N/A,FALSE,"Plan2"}</definedName>
    <definedName name="kergtfdstr" localSheetId="28" hidden="1">{#N/A,#N/A,FALSE,"Plan1";#N/A,#N/A,FALSE,"Plan2"}</definedName>
    <definedName name="kergtfdstr" localSheetId="6" hidden="1">{#N/A,#N/A,FALSE,"Plan1";#N/A,#N/A,FALSE,"Plan2"}</definedName>
    <definedName name="kergtfdstr" localSheetId="0" hidden="1">{#N/A,#N/A,FALSE,"Plan1";#N/A,#N/A,FALSE,"Plan2"}</definedName>
    <definedName name="kergtfdstr" localSheetId="14" hidden="1">{#N/A,#N/A,FALSE,"Plan1";#N/A,#N/A,FALSE,"Plan2"}</definedName>
    <definedName name="kergtfdstr" localSheetId="22" hidden="1">{#N/A,#N/A,FALSE,"Plan1";#N/A,#N/A,FALSE,"Plan2"}</definedName>
    <definedName name="kergtfdstr" hidden="1">{#N/A,#N/A,FALSE,"Plan1";#N/A,#N/A,FALSE,"Plan2"}</definedName>
    <definedName name="kesp" localSheetId="3">#REF!</definedName>
    <definedName name="kesp" localSheetId="10">#REF!</definedName>
    <definedName name="kesp" localSheetId="6">#REF!</definedName>
    <definedName name="kesp">#REF!</definedName>
    <definedName name="KFDKTHGT" localSheetId="16" hidden="1">{#N/A,#N/A,FALSE,"Plan1";#N/A,#N/A,FALSE,"Plan2"}</definedName>
    <definedName name="KFDKTHGT" localSheetId="3" hidden="1">{#N/A,#N/A,FALSE,"Plan1";#N/A,#N/A,FALSE,"Plan2"}</definedName>
    <definedName name="KFDKTHGT" localSheetId="21" hidden="1">{#N/A,#N/A,FALSE,"Plan1";#N/A,#N/A,FALSE,"Plan2"}</definedName>
    <definedName name="KFDKTHGT" localSheetId="20" hidden="1">{#N/A,#N/A,FALSE,"Plan1";#N/A,#N/A,FALSE,"Plan2"}</definedName>
    <definedName name="KFDKTHGT" localSheetId="5" hidden="1">{#N/A,#N/A,FALSE,"Plan1";#N/A,#N/A,FALSE,"Plan2"}</definedName>
    <definedName name="KFDKTHGT" localSheetId="13" hidden="1">{#N/A,#N/A,FALSE,"Plan1";#N/A,#N/A,FALSE,"Plan2"}</definedName>
    <definedName name="KFDKTHGT" localSheetId="10" hidden="1">{#N/A,#N/A,FALSE,"Plan1";#N/A,#N/A,FALSE,"Plan2"}</definedName>
    <definedName name="KFDKTHGT" localSheetId="7" hidden="1">{#N/A,#N/A,FALSE,"Plan1";#N/A,#N/A,FALSE,"Plan2"}</definedName>
    <definedName name="KFDKTHGT" localSheetId="28" hidden="1">{#N/A,#N/A,FALSE,"Plan1";#N/A,#N/A,FALSE,"Plan2"}</definedName>
    <definedName name="KFDKTHGT" localSheetId="6" hidden="1">{#N/A,#N/A,FALSE,"Plan1";#N/A,#N/A,FALSE,"Plan2"}</definedName>
    <definedName name="KFDKTHGT" localSheetId="0" hidden="1">{#N/A,#N/A,FALSE,"Plan1";#N/A,#N/A,FALSE,"Plan2"}</definedName>
    <definedName name="KFDKTHGT" localSheetId="14" hidden="1">{#N/A,#N/A,FALSE,"Plan1";#N/A,#N/A,FALSE,"Plan2"}</definedName>
    <definedName name="KFDKTHGT" localSheetId="22" hidden="1">{#N/A,#N/A,FALSE,"Plan1";#N/A,#N/A,FALSE,"Plan2"}</definedName>
    <definedName name="KFDKTHGT" hidden="1">{#N/A,#N/A,FALSE,"Plan1";#N/A,#N/A,FALSE,"Plan2"}</definedName>
    <definedName name="kfdxlfdzs" localSheetId="16" hidden="1">{"Econ Consolidado",#N/A,FALSE,"Econ Consol";"Fluxo de Caixa",#N/A,FALSE,"Fluxo Caixa";"Investimentos",#N/A,FALSE,"Investimentos"}</definedName>
    <definedName name="kfdxlfdzs" localSheetId="3" hidden="1">{"Econ Consolidado",#N/A,FALSE,"Econ Consol";"Fluxo de Caixa",#N/A,FALSE,"Fluxo Caixa";"Investimentos",#N/A,FALSE,"Investimentos"}</definedName>
    <definedName name="kfdxlfdzs" localSheetId="21" hidden="1">{"Econ Consolidado",#N/A,FALSE,"Econ Consol";"Fluxo de Caixa",#N/A,FALSE,"Fluxo Caixa";"Investimentos",#N/A,FALSE,"Investimentos"}</definedName>
    <definedName name="kfdxlfdzs" localSheetId="20" hidden="1">{"Econ Consolidado",#N/A,FALSE,"Econ Consol";"Fluxo de Caixa",#N/A,FALSE,"Fluxo Caixa";"Investimentos",#N/A,FALSE,"Investimentos"}</definedName>
    <definedName name="kfdxlfdzs" localSheetId="5" hidden="1">{"Econ Consolidado",#N/A,FALSE,"Econ Consol";"Fluxo de Caixa",#N/A,FALSE,"Fluxo Caixa";"Investimentos",#N/A,FALSE,"Investimentos"}</definedName>
    <definedName name="kfdxlfdzs" localSheetId="13" hidden="1">{"Econ Consolidado",#N/A,FALSE,"Econ Consol";"Fluxo de Caixa",#N/A,FALSE,"Fluxo Caixa";"Investimentos",#N/A,FALSE,"Investimentos"}</definedName>
    <definedName name="kfdxlfdzs" localSheetId="10" hidden="1">{"Econ Consolidado",#N/A,FALSE,"Econ Consol";"Fluxo de Caixa",#N/A,FALSE,"Fluxo Caixa";"Investimentos",#N/A,FALSE,"Investimentos"}</definedName>
    <definedName name="kfdxlfdzs" localSheetId="7" hidden="1">{"Econ Consolidado",#N/A,FALSE,"Econ Consol";"Fluxo de Caixa",#N/A,FALSE,"Fluxo Caixa";"Investimentos",#N/A,FALSE,"Investimentos"}</definedName>
    <definedName name="kfdxlfdzs" localSheetId="28" hidden="1">{"Econ Consolidado",#N/A,FALSE,"Econ Consol";"Fluxo de Caixa",#N/A,FALSE,"Fluxo Caixa";"Investimentos",#N/A,FALSE,"Investimentos"}</definedName>
    <definedName name="kfdxlfdzs" localSheetId="6" hidden="1">{"Econ Consolidado",#N/A,FALSE,"Econ Consol";"Fluxo de Caixa",#N/A,FALSE,"Fluxo Caixa";"Investimentos",#N/A,FALSE,"Investimentos"}</definedName>
    <definedName name="kfdxlfdzs" localSheetId="0" hidden="1">{"Econ Consolidado",#N/A,FALSE,"Econ Consol";"Fluxo de Caixa",#N/A,FALSE,"Fluxo Caixa";"Investimentos",#N/A,FALSE,"Investimentos"}</definedName>
    <definedName name="kfdxlfdzs" localSheetId="14" hidden="1">{"Econ Consolidado",#N/A,FALSE,"Econ Consol";"Fluxo de Caixa",#N/A,FALSE,"Fluxo Caixa";"Investimentos",#N/A,FALSE,"Investimentos"}</definedName>
    <definedName name="kfdxlfdzs" localSheetId="22" hidden="1">{"Econ Consolidado",#N/A,FALSE,"Econ Consol";"Fluxo de Caixa",#N/A,FALSE,"Fluxo Caixa";"Investimentos",#N/A,FALSE,"Investimentos"}</definedName>
    <definedName name="kfdxlfdzs" hidden="1">{"Econ Consolidado",#N/A,FALSE,"Econ Consol";"Fluxo de Caixa",#N/A,FALSE,"Fluxo Caixa";"Investimentos",#N/A,FALSE,"Investimentos"}</definedName>
    <definedName name="kfgkhjkjhy" localSheetId="16" hidden="1">{#N/A,#N/A,FALSE,"Plan1";#N/A,#N/A,FALSE,"Plan2"}</definedName>
    <definedName name="kfgkhjkjhy" localSheetId="3" hidden="1">{#N/A,#N/A,FALSE,"Plan1";#N/A,#N/A,FALSE,"Plan2"}</definedName>
    <definedName name="kfgkhjkjhy" localSheetId="21" hidden="1">{#N/A,#N/A,FALSE,"Plan1";#N/A,#N/A,FALSE,"Plan2"}</definedName>
    <definedName name="kfgkhjkjhy" localSheetId="20" hidden="1">{#N/A,#N/A,FALSE,"Plan1";#N/A,#N/A,FALSE,"Plan2"}</definedName>
    <definedName name="kfgkhjkjhy" localSheetId="5" hidden="1">{#N/A,#N/A,FALSE,"Plan1";#N/A,#N/A,FALSE,"Plan2"}</definedName>
    <definedName name="kfgkhjkjhy" localSheetId="13" hidden="1">{#N/A,#N/A,FALSE,"Plan1";#N/A,#N/A,FALSE,"Plan2"}</definedName>
    <definedName name="kfgkhjkjhy" localSheetId="10" hidden="1">{#N/A,#N/A,FALSE,"Plan1";#N/A,#N/A,FALSE,"Plan2"}</definedName>
    <definedName name="kfgkhjkjhy" localSheetId="7" hidden="1">{#N/A,#N/A,FALSE,"Plan1";#N/A,#N/A,FALSE,"Plan2"}</definedName>
    <definedName name="kfgkhjkjhy" localSheetId="28" hidden="1">{#N/A,#N/A,FALSE,"Plan1";#N/A,#N/A,FALSE,"Plan2"}</definedName>
    <definedName name="kfgkhjkjhy" localSheetId="6" hidden="1">{#N/A,#N/A,FALSE,"Plan1";#N/A,#N/A,FALSE,"Plan2"}</definedName>
    <definedName name="kfgkhjkjhy" localSheetId="0" hidden="1">{#N/A,#N/A,FALSE,"Plan1";#N/A,#N/A,FALSE,"Plan2"}</definedName>
    <definedName name="kfgkhjkjhy" localSheetId="14" hidden="1">{#N/A,#N/A,FALSE,"Plan1";#N/A,#N/A,FALSE,"Plan2"}</definedName>
    <definedName name="kfgkhjkjhy" localSheetId="22" hidden="1">{#N/A,#N/A,FALSE,"Plan1";#N/A,#N/A,FALSE,"Plan2"}</definedName>
    <definedName name="kfgkhjkjhy" hidden="1">{#N/A,#N/A,FALSE,"Plan1";#N/A,#N/A,FALSE,"Plan2"}</definedName>
    <definedName name="KFJFDSDF" localSheetId="16" hidden="1">{#N/A,#N/A,FALSE,"Plan1";#N/A,#N/A,FALSE,"Plan2"}</definedName>
    <definedName name="KFJFDSDF" localSheetId="3" hidden="1">{#N/A,#N/A,FALSE,"Plan1";#N/A,#N/A,FALSE,"Plan2"}</definedName>
    <definedName name="KFJFDSDF" localSheetId="21" hidden="1">{#N/A,#N/A,FALSE,"Plan1";#N/A,#N/A,FALSE,"Plan2"}</definedName>
    <definedName name="KFJFDSDF" localSheetId="20" hidden="1">{#N/A,#N/A,FALSE,"Plan1";#N/A,#N/A,FALSE,"Plan2"}</definedName>
    <definedName name="KFJFDSDF" localSheetId="5" hidden="1">{#N/A,#N/A,FALSE,"Plan1";#N/A,#N/A,FALSE,"Plan2"}</definedName>
    <definedName name="KFJFDSDF" localSheetId="13" hidden="1">{#N/A,#N/A,FALSE,"Plan1";#N/A,#N/A,FALSE,"Plan2"}</definedName>
    <definedName name="KFJFDSDF" localSheetId="10" hidden="1">{#N/A,#N/A,FALSE,"Plan1";#N/A,#N/A,FALSE,"Plan2"}</definedName>
    <definedName name="KFJFDSDF" localSheetId="7" hidden="1">{#N/A,#N/A,FALSE,"Plan1";#N/A,#N/A,FALSE,"Plan2"}</definedName>
    <definedName name="KFJFDSDF" localSheetId="28" hidden="1">{#N/A,#N/A,FALSE,"Plan1";#N/A,#N/A,FALSE,"Plan2"}</definedName>
    <definedName name="KFJFDSDF" localSheetId="6" hidden="1">{#N/A,#N/A,FALSE,"Plan1";#N/A,#N/A,FALSE,"Plan2"}</definedName>
    <definedName name="KFJFDSDF" localSheetId="0" hidden="1">{#N/A,#N/A,FALSE,"Plan1";#N/A,#N/A,FALSE,"Plan2"}</definedName>
    <definedName name="KFJFDSDF" localSheetId="14" hidden="1">{#N/A,#N/A,FALSE,"Plan1";#N/A,#N/A,FALSE,"Plan2"}</definedName>
    <definedName name="KFJFDSDF" localSheetId="22" hidden="1">{#N/A,#N/A,FALSE,"Plan1";#N/A,#N/A,FALSE,"Plan2"}</definedName>
    <definedName name="KFJFDSDF" hidden="1">{#N/A,#N/A,FALSE,"Plan1";#N/A,#N/A,FALSE,"Plan2"}</definedName>
    <definedName name="kfnkeasd" localSheetId="16" hidden="1">{#N/A,#N/A,FALSE,"Plan1";#N/A,#N/A,FALSE,"Plan2"}</definedName>
    <definedName name="kfnkeasd" localSheetId="3" hidden="1">{#N/A,#N/A,FALSE,"Plan1";#N/A,#N/A,FALSE,"Plan2"}</definedName>
    <definedName name="kfnkeasd" localSheetId="21" hidden="1">{#N/A,#N/A,FALSE,"Plan1";#N/A,#N/A,FALSE,"Plan2"}</definedName>
    <definedName name="kfnkeasd" localSheetId="20" hidden="1">{#N/A,#N/A,FALSE,"Plan1";#N/A,#N/A,FALSE,"Plan2"}</definedName>
    <definedName name="kfnkeasd" localSheetId="5" hidden="1">{#N/A,#N/A,FALSE,"Plan1";#N/A,#N/A,FALSE,"Plan2"}</definedName>
    <definedName name="kfnkeasd" localSheetId="13" hidden="1">{#N/A,#N/A,FALSE,"Plan1";#N/A,#N/A,FALSE,"Plan2"}</definedName>
    <definedName name="kfnkeasd" localSheetId="10" hidden="1">{#N/A,#N/A,FALSE,"Plan1";#N/A,#N/A,FALSE,"Plan2"}</definedName>
    <definedName name="kfnkeasd" localSheetId="7" hidden="1">{#N/A,#N/A,FALSE,"Plan1";#N/A,#N/A,FALSE,"Plan2"}</definedName>
    <definedName name="kfnkeasd" localSheetId="28" hidden="1">{#N/A,#N/A,FALSE,"Plan1";#N/A,#N/A,FALSE,"Plan2"}</definedName>
    <definedName name="kfnkeasd" localSheetId="6" hidden="1">{#N/A,#N/A,FALSE,"Plan1";#N/A,#N/A,FALSE,"Plan2"}</definedName>
    <definedName name="kfnkeasd" localSheetId="0" hidden="1">{#N/A,#N/A,FALSE,"Plan1";#N/A,#N/A,FALSE,"Plan2"}</definedName>
    <definedName name="kfnkeasd" localSheetId="14" hidden="1">{#N/A,#N/A,FALSE,"Plan1";#N/A,#N/A,FALSE,"Plan2"}</definedName>
    <definedName name="kfnkeasd" localSheetId="22" hidden="1">{#N/A,#N/A,FALSE,"Plan1";#N/A,#N/A,FALSE,"Plan2"}</definedName>
    <definedName name="kfnkeasd" hidden="1">{#N/A,#N/A,FALSE,"Plan1";#N/A,#N/A,FALSE,"Plan2"}</definedName>
    <definedName name="khdjkfkjhtg" localSheetId="16" hidden="1">{#N/A,#N/A,FALSE,"Plan1";#N/A,#N/A,FALSE,"Plan2"}</definedName>
    <definedName name="khdjkfkjhtg" localSheetId="3" hidden="1">{#N/A,#N/A,FALSE,"Plan1";#N/A,#N/A,FALSE,"Plan2"}</definedName>
    <definedName name="khdjkfkjhtg" localSheetId="21" hidden="1">{#N/A,#N/A,FALSE,"Plan1";#N/A,#N/A,FALSE,"Plan2"}</definedName>
    <definedName name="khdjkfkjhtg" localSheetId="20" hidden="1">{#N/A,#N/A,FALSE,"Plan1";#N/A,#N/A,FALSE,"Plan2"}</definedName>
    <definedName name="khdjkfkjhtg" localSheetId="5" hidden="1">{#N/A,#N/A,FALSE,"Plan1";#N/A,#N/A,FALSE,"Plan2"}</definedName>
    <definedName name="khdjkfkjhtg" localSheetId="13" hidden="1">{#N/A,#N/A,FALSE,"Plan1";#N/A,#N/A,FALSE,"Plan2"}</definedName>
    <definedName name="khdjkfkjhtg" localSheetId="10" hidden="1">{#N/A,#N/A,FALSE,"Plan1";#N/A,#N/A,FALSE,"Plan2"}</definedName>
    <definedName name="khdjkfkjhtg" localSheetId="7" hidden="1">{#N/A,#N/A,FALSE,"Plan1";#N/A,#N/A,FALSE,"Plan2"}</definedName>
    <definedName name="khdjkfkjhtg" localSheetId="28" hidden="1">{#N/A,#N/A,FALSE,"Plan1";#N/A,#N/A,FALSE,"Plan2"}</definedName>
    <definedName name="khdjkfkjhtg" localSheetId="6" hidden="1">{#N/A,#N/A,FALSE,"Plan1";#N/A,#N/A,FALSE,"Plan2"}</definedName>
    <definedName name="khdjkfkjhtg" localSheetId="0" hidden="1">{#N/A,#N/A,FALSE,"Plan1";#N/A,#N/A,FALSE,"Plan2"}</definedName>
    <definedName name="khdjkfkjhtg" localSheetId="14" hidden="1">{#N/A,#N/A,FALSE,"Plan1";#N/A,#N/A,FALSE,"Plan2"}</definedName>
    <definedName name="khdjkfkjhtg" localSheetId="22" hidden="1">{#N/A,#N/A,FALSE,"Plan1";#N/A,#N/A,FALSE,"Plan2"}</definedName>
    <definedName name="khdjkfkjhtg" hidden="1">{#N/A,#N/A,FALSE,"Plan1";#N/A,#N/A,FALSE,"Plan2"}</definedName>
    <definedName name="khdkfjhhfsdg" localSheetId="16" hidden="1">{#N/A,#N/A,FALSE,"Plan1";#N/A,#N/A,FALSE,"Plan2"}</definedName>
    <definedName name="khdkfjhhfsdg" localSheetId="3" hidden="1">{#N/A,#N/A,FALSE,"Plan1";#N/A,#N/A,FALSE,"Plan2"}</definedName>
    <definedName name="khdkfjhhfsdg" localSheetId="21" hidden="1">{#N/A,#N/A,FALSE,"Plan1";#N/A,#N/A,FALSE,"Plan2"}</definedName>
    <definedName name="khdkfjhhfsdg" localSheetId="20" hidden="1">{#N/A,#N/A,FALSE,"Plan1";#N/A,#N/A,FALSE,"Plan2"}</definedName>
    <definedName name="khdkfjhhfsdg" localSheetId="5" hidden="1">{#N/A,#N/A,FALSE,"Plan1";#N/A,#N/A,FALSE,"Plan2"}</definedName>
    <definedName name="khdkfjhhfsdg" localSheetId="13" hidden="1">{#N/A,#N/A,FALSE,"Plan1";#N/A,#N/A,FALSE,"Plan2"}</definedName>
    <definedName name="khdkfjhhfsdg" localSheetId="10" hidden="1">{#N/A,#N/A,FALSE,"Plan1";#N/A,#N/A,FALSE,"Plan2"}</definedName>
    <definedName name="khdkfjhhfsdg" localSheetId="7" hidden="1">{#N/A,#N/A,FALSE,"Plan1";#N/A,#N/A,FALSE,"Plan2"}</definedName>
    <definedName name="khdkfjhhfsdg" localSheetId="28" hidden="1">{#N/A,#N/A,FALSE,"Plan1";#N/A,#N/A,FALSE,"Plan2"}</definedName>
    <definedName name="khdkfjhhfsdg" localSheetId="6" hidden="1">{#N/A,#N/A,FALSE,"Plan1";#N/A,#N/A,FALSE,"Plan2"}</definedName>
    <definedName name="khdkfjhhfsdg" localSheetId="0" hidden="1">{#N/A,#N/A,FALSE,"Plan1";#N/A,#N/A,FALSE,"Plan2"}</definedName>
    <definedName name="khdkfjhhfsdg" localSheetId="14" hidden="1">{#N/A,#N/A,FALSE,"Plan1";#N/A,#N/A,FALSE,"Plan2"}</definedName>
    <definedName name="khdkfjhhfsdg" localSheetId="22" hidden="1">{#N/A,#N/A,FALSE,"Plan1";#N/A,#N/A,FALSE,"Plan2"}</definedName>
    <definedName name="khdkfjhhfsdg" hidden="1">{#N/A,#N/A,FALSE,"Plan1";#N/A,#N/A,FALSE,"Plan2"}</definedName>
    <definedName name="khdkjfhgudytu" localSheetId="16" hidden="1">{#N/A,#N/A,FALSE,"Plan1";#N/A,#N/A,FALSE,"Plan2"}</definedName>
    <definedName name="khdkjfhgudytu" localSheetId="3" hidden="1">{#N/A,#N/A,FALSE,"Plan1";#N/A,#N/A,FALSE,"Plan2"}</definedName>
    <definedName name="khdkjfhgudytu" localSheetId="21" hidden="1">{#N/A,#N/A,FALSE,"Plan1";#N/A,#N/A,FALSE,"Plan2"}</definedName>
    <definedName name="khdkjfhgudytu" localSheetId="20" hidden="1">{#N/A,#N/A,FALSE,"Plan1";#N/A,#N/A,FALSE,"Plan2"}</definedName>
    <definedName name="khdkjfhgudytu" localSheetId="5" hidden="1">{#N/A,#N/A,FALSE,"Plan1";#N/A,#N/A,FALSE,"Plan2"}</definedName>
    <definedName name="khdkjfhgudytu" localSheetId="13" hidden="1">{#N/A,#N/A,FALSE,"Plan1";#N/A,#N/A,FALSE,"Plan2"}</definedName>
    <definedName name="khdkjfhgudytu" localSheetId="10" hidden="1">{#N/A,#N/A,FALSE,"Plan1";#N/A,#N/A,FALSE,"Plan2"}</definedName>
    <definedName name="khdkjfhgudytu" localSheetId="7" hidden="1">{#N/A,#N/A,FALSE,"Plan1";#N/A,#N/A,FALSE,"Plan2"}</definedName>
    <definedName name="khdkjfhgudytu" localSheetId="28" hidden="1">{#N/A,#N/A,FALSE,"Plan1";#N/A,#N/A,FALSE,"Plan2"}</definedName>
    <definedName name="khdkjfhgudytu" localSheetId="6" hidden="1">{#N/A,#N/A,FALSE,"Plan1";#N/A,#N/A,FALSE,"Plan2"}</definedName>
    <definedName name="khdkjfhgudytu" localSheetId="0" hidden="1">{#N/A,#N/A,FALSE,"Plan1";#N/A,#N/A,FALSE,"Plan2"}</definedName>
    <definedName name="khdkjfhgudytu" localSheetId="14" hidden="1">{#N/A,#N/A,FALSE,"Plan1";#N/A,#N/A,FALSE,"Plan2"}</definedName>
    <definedName name="khdkjfhgudytu" localSheetId="22" hidden="1">{#N/A,#N/A,FALSE,"Plan1";#N/A,#N/A,FALSE,"Plan2"}</definedName>
    <definedName name="khdkjfhgudytu" hidden="1">{#N/A,#N/A,FALSE,"Plan1";#N/A,#N/A,FALSE,"Plan2"}</definedName>
    <definedName name="khfdghhhgd" localSheetId="16" hidden="1">{#N/A,#N/A,FALSE,"Plan1";#N/A,#N/A,FALSE,"Plan2"}</definedName>
    <definedName name="khfdghhhgd" localSheetId="3" hidden="1">{#N/A,#N/A,FALSE,"Plan1";#N/A,#N/A,FALSE,"Plan2"}</definedName>
    <definedName name="khfdghhhgd" localSheetId="21" hidden="1">{#N/A,#N/A,FALSE,"Plan1";#N/A,#N/A,FALSE,"Plan2"}</definedName>
    <definedName name="khfdghhhgd" localSheetId="20" hidden="1">{#N/A,#N/A,FALSE,"Plan1";#N/A,#N/A,FALSE,"Plan2"}</definedName>
    <definedName name="khfdghhhgd" localSheetId="5" hidden="1">{#N/A,#N/A,FALSE,"Plan1";#N/A,#N/A,FALSE,"Plan2"}</definedName>
    <definedName name="khfdghhhgd" localSheetId="13" hidden="1">{#N/A,#N/A,FALSE,"Plan1";#N/A,#N/A,FALSE,"Plan2"}</definedName>
    <definedName name="khfdghhhgd" localSheetId="10" hidden="1">{#N/A,#N/A,FALSE,"Plan1";#N/A,#N/A,FALSE,"Plan2"}</definedName>
    <definedName name="khfdghhhgd" localSheetId="7" hidden="1">{#N/A,#N/A,FALSE,"Plan1";#N/A,#N/A,FALSE,"Plan2"}</definedName>
    <definedName name="khfdghhhgd" localSheetId="28" hidden="1">{#N/A,#N/A,FALSE,"Plan1";#N/A,#N/A,FALSE,"Plan2"}</definedName>
    <definedName name="khfdghhhgd" localSheetId="6" hidden="1">{#N/A,#N/A,FALSE,"Plan1";#N/A,#N/A,FALSE,"Plan2"}</definedName>
    <definedName name="khfdghhhgd" localSheetId="0" hidden="1">{#N/A,#N/A,FALSE,"Plan1";#N/A,#N/A,FALSE,"Plan2"}</definedName>
    <definedName name="khfdghhhgd" localSheetId="14" hidden="1">{#N/A,#N/A,FALSE,"Plan1";#N/A,#N/A,FALSE,"Plan2"}</definedName>
    <definedName name="khfdghhhgd" localSheetId="22" hidden="1">{#N/A,#N/A,FALSE,"Plan1";#N/A,#N/A,FALSE,"Plan2"}</definedName>
    <definedName name="khfdghhhgd" hidden="1">{#N/A,#N/A,FALSE,"Plan1";#N/A,#N/A,FALSE,"Plan2"}</definedName>
    <definedName name="khfdkjhsdjf" localSheetId="16" hidden="1">{#N/A,#N/A,FALSE,"Plan1";#N/A,#N/A,FALSE,"Plan2"}</definedName>
    <definedName name="khfdkjhsdjf" localSheetId="3" hidden="1">{#N/A,#N/A,FALSE,"Plan1";#N/A,#N/A,FALSE,"Plan2"}</definedName>
    <definedName name="khfdkjhsdjf" localSheetId="21" hidden="1">{#N/A,#N/A,FALSE,"Plan1";#N/A,#N/A,FALSE,"Plan2"}</definedName>
    <definedName name="khfdkjhsdjf" localSheetId="20" hidden="1">{#N/A,#N/A,FALSE,"Plan1";#N/A,#N/A,FALSE,"Plan2"}</definedName>
    <definedName name="khfdkjhsdjf" localSheetId="5" hidden="1">{#N/A,#N/A,FALSE,"Plan1";#N/A,#N/A,FALSE,"Plan2"}</definedName>
    <definedName name="khfdkjhsdjf" localSheetId="13" hidden="1">{#N/A,#N/A,FALSE,"Plan1";#N/A,#N/A,FALSE,"Plan2"}</definedName>
    <definedName name="khfdkjhsdjf" localSheetId="10" hidden="1">{#N/A,#N/A,FALSE,"Plan1";#N/A,#N/A,FALSE,"Plan2"}</definedName>
    <definedName name="khfdkjhsdjf" localSheetId="7" hidden="1">{#N/A,#N/A,FALSE,"Plan1";#N/A,#N/A,FALSE,"Plan2"}</definedName>
    <definedName name="khfdkjhsdjf" localSheetId="28" hidden="1">{#N/A,#N/A,FALSE,"Plan1";#N/A,#N/A,FALSE,"Plan2"}</definedName>
    <definedName name="khfdkjhsdjf" localSheetId="6" hidden="1">{#N/A,#N/A,FALSE,"Plan1";#N/A,#N/A,FALSE,"Plan2"}</definedName>
    <definedName name="khfdkjhsdjf" localSheetId="0" hidden="1">{#N/A,#N/A,FALSE,"Plan1";#N/A,#N/A,FALSE,"Plan2"}</definedName>
    <definedName name="khfdkjhsdjf" localSheetId="14" hidden="1">{#N/A,#N/A,FALSE,"Plan1";#N/A,#N/A,FALSE,"Plan2"}</definedName>
    <definedName name="khfdkjhsdjf" localSheetId="22" hidden="1">{#N/A,#N/A,FALSE,"Plan1";#N/A,#N/A,FALSE,"Plan2"}</definedName>
    <definedName name="khfdkjhsdjf" hidden="1">{#N/A,#N/A,FALSE,"Plan1";#N/A,#N/A,FALSE,"Plan2"}</definedName>
    <definedName name="khgdkftfy" localSheetId="16" hidden="1">{#N/A,#N/A,FALSE,"Plan1";#N/A,#N/A,FALSE,"Plan2"}</definedName>
    <definedName name="khgdkftfy" localSheetId="3" hidden="1">{#N/A,#N/A,FALSE,"Plan1";#N/A,#N/A,FALSE,"Plan2"}</definedName>
    <definedName name="khgdkftfy" localSheetId="21" hidden="1">{#N/A,#N/A,FALSE,"Plan1";#N/A,#N/A,FALSE,"Plan2"}</definedName>
    <definedName name="khgdkftfy" localSheetId="20" hidden="1">{#N/A,#N/A,FALSE,"Plan1";#N/A,#N/A,FALSE,"Plan2"}</definedName>
    <definedName name="khgdkftfy" localSheetId="5" hidden="1">{#N/A,#N/A,FALSE,"Plan1";#N/A,#N/A,FALSE,"Plan2"}</definedName>
    <definedName name="khgdkftfy" localSheetId="13" hidden="1">{#N/A,#N/A,FALSE,"Plan1";#N/A,#N/A,FALSE,"Plan2"}</definedName>
    <definedName name="khgdkftfy" localSheetId="10" hidden="1">{#N/A,#N/A,FALSE,"Plan1";#N/A,#N/A,FALSE,"Plan2"}</definedName>
    <definedName name="khgdkftfy" localSheetId="7" hidden="1">{#N/A,#N/A,FALSE,"Plan1";#N/A,#N/A,FALSE,"Plan2"}</definedName>
    <definedName name="khgdkftfy" localSheetId="28" hidden="1">{#N/A,#N/A,FALSE,"Plan1";#N/A,#N/A,FALSE,"Plan2"}</definedName>
    <definedName name="khgdkftfy" localSheetId="6" hidden="1">{#N/A,#N/A,FALSE,"Plan1";#N/A,#N/A,FALSE,"Plan2"}</definedName>
    <definedName name="khgdkftfy" localSheetId="0" hidden="1">{#N/A,#N/A,FALSE,"Plan1";#N/A,#N/A,FALSE,"Plan2"}</definedName>
    <definedName name="khgdkftfy" localSheetId="14" hidden="1">{#N/A,#N/A,FALSE,"Plan1";#N/A,#N/A,FALSE,"Plan2"}</definedName>
    <definedName name="khgdkftfy" localSheetId="22" hidden="1">{#N/A,#N/A,FALSE,"Plan1";#N/A,#N/A,FALSE,"Plan2"}</definedName>
    <definedName name="khgdkftfy" hidden="1">{#N/A,#N/A,FALSE,"Plan1";#N/A,#N/A,FALSE,"Plan2"}</definedName>
    <definedName name="khgfhhtuhf" localSheetId="16" hidden="1">{#N/A,#N/A,FALSE,"Plan1";#N/A,#N/A,FALSE,"Plan2"}</definedName>
    <definedName name="khgfhhtuhf" localSheetId="3" hidden="1">{#N/A,#N/A,FALSE,"Plan1";#N/A,#N/A,FALSE,"Plan2"}</definedName>
    <definedName name="khgfhhtuhf" localSheetId="21" hidden="1">{#N/A,#N/A,FALSE,"Plan1";#N/A,#N/A,FALSE,"Plan2"}</definedName>
    <definedName name="khgfhhtuhf" localSheetId="20" hidden="1">{#N/A,#N/A,FALSE,"Plan1";#N/A,#N/A,FALSE,"Plan2"}</definedName>
    <definedName name="khgfhhtuhf" localSheetId="5" hidden="1">{#N/A,#N/A,FALSE,"Plan1";#N/A,#N/A,FALSE,"Plan2"}</definedName>
    <definedName name="khgfhhtuhf" localSheetId="13" hidden="1">{#N/A,#N/A,FALSE,"Plan1";#N/A,#N/A,FALSE,"Plan2"}</definedName>
    <definedName name="khgfhhtuhf" localSheetId="10" hidden="1">{#N/A,#N/A,FALSE,"Plan1";#N/A,#N/A,FALSE,"Plan2"}</definedName>
    <definedName name="khgfhhtuhf" localSheetId="7" hidden="1">{#N/A,#N/A,FALSE,"Plan1";#N/A,#N/A,FALSE,"Plan2"}</definedName>
    <definedName name="khgfhhtuhf" localSheetId="28" hidden="1">{#N/A,#N/A,FALSE,"Plan1";#N/A,#N/A,FALSE,"Plan2"}</definedName>
    <definedName name="khgfhhtuhf" localSheetId="6" hidden="1">{#N/A,#N/A,FALSE,"Plan1";#N/A,#N/A,FALSE,"Plan2"}</definedName>
    <definedName name="khgfhhtuhf" localSheetId="0" hidden="1">{#N/A,#N/A,FALSE,"Plan1";#N/A,#N/A,FALSE,"Plan2"}</definedName>
    <definedName name="khgfhhtuhf" localSheetId="14" hidden="1">{#N/A,#N/A,FALSE,"Plan1";#N/A,#N/A,FALSE,"Plan2"}</definedName>
    <definedName name="khgfhhtuhf" localSheetId="22" hidden="1">{#N/A,#N/A,FALSE,"Plan1";#N/A,#N/A,FALSE,"Plan2"}</definedName>
    <definedName name="khgfhhtuhf" hidden="1">{#N/A,#N/A,FALSE,"Plan1";#N/A,#N/A,FALSE,"Plan2"}</definedName>
    <definedName name="khjkh"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hidden="1">{TRUE,TRUE,-1.25,-15.5,604.5,366.75,FALSE,FALSE,TRUE,TRUE,0,1,#N/A,1,#N/A,9.0125,24.4117647058824,1,FALSE,FALSE,3,TRUE,1,FALSE,100,"Swvu.PLANILHA2.","ACwvu.PLANILHA2.",#N/A,FALSE,FALSE,0.787401575,0.34,0.46,0.5,1,"","",FALSE,FALSE,FALSE,FALSE,1,#N/A,1,1,FALSE,FALSE,#N/A,#N/A,FALSE,FALSE,FALSE,9,65532,65532,FALSE,FALSE,TRUE,TRUE,TRUE}</definedName>
    <definedName name="KHJKLSDF" localSheetId="16" hidden="1">{#N/A,#N/A,FALSE,"Plan1";#N/A,#N/A,FALSE,"Plan2"}</definedName>
    <definedName name="KHJKLSDF" localSheetId="3" hidden="1">{#N/A,#N/A,FALSE,"Plan1";#N/A,#N/A,FALSE,"Plan2"}</definedName>
    <definedName name="KHJKLSDF" localSheetId="21" hidden="1">{#N/A,#N/A,FALSE,"Plan1";#N/A,#N/A,FALSE,"Plan2"}</definedName>
    <definedName name="KHJKLSDF" localSheetId="20" hidden="1">{#N/A,#N/A,FALSE,"Plan1";#N/A,#N/A,FALSE,"Plan2"}</definedName>
    <definedName name="KHJKLSDF" localSheetId="5" hidden="1">{#N/A,#N/A,FALSE,"Plan1";#N/A,#N/A,FALSE,"Plan2"}</definedName>
    <definedName name="KHJKLSDF" localSheetId="13" hidden="1">{#N/A,#N/A,FALSE,"Plan1";#N/A,#N/A,FALSE,"Plan2"}</definedName>
    <definedName name="KHJKLSDF" localSheetId="10" hidden="1">{#N/A,#N/A,FALSE,"Plan1";#N/A,#N/A,FALSE,"Plan2"}</definedName>
    <definedName name="KHJKLSDF" localSheetId="7" hidden="1">{#N/A,#N/A,FALSE,"Plan1";#N/A,#N/A,FALSE,"Plan2"}</definedName>
    <definedName name="KHJKLSDF" localSheetId="28" hidden="1">{#N/A,#N/A,FALSE,"Plan1";#N/A,#N/A,FALSE,"Plan2"}</definedName>
    <definedName name="KHJKLSDF" localSheetId="6" hidden="1">{#N/A,#N/A,FALSE,"Plan1";#N/A,#N/A,FALSE,"Plan2"}</definedName>
    <definedName name="KHJKLSDF" localSheetId="0" hidden="1">{#N/A,#N/A,FALSE,"Plan1";#N/A,#N/A,FALSE,"Plan2"}</definedName>
    <definedName name="KHJKLSDF" localSheetId="14" hidden="1">{#N/A,#N/A,FALSE,"Plan1";#N/A,#N/A,FALSE,"Plan2"}</definedName>
    <definedName name="KHJKLSDF" localSheetId="22" hidden="1">{#N/A,#N/A,FALSE,"Plan1";#N/A,#N/A,FALSE,"Plan2"}</definedName>
    <definedName name="KHJKLSDF" hidden="1">{#N/A,#N/A,FALSE,"Plan1";#N/A,#N/A,FALSE,"Plan2"}</definedName>
    <definedName name="kieret" localSheetId="16" hidden="1">{#N/A,#N/A,FALSE,"Plan1";#N/A,#N/A,FALSE,"Plan2"}</definedName>
    <definedName name="kieret" localSheetId="3" hidden="1">{#N/A,#N/A,FALSE,"Plan1";#N/A,#N/A,FALSE,"Plan2"}</definedName>
    <definedName name="kieret" localSheetId="21" hidden="1">{#N/A,#N/A,FALSE,"Plan1";#N/A,#N/A,FALSE,"Plan2"}</definedName>
    <definedName name="kieret" localSheetId="20" hidden="1">{#N/A,#N/A,FALSE,"Plan1";#N/A,#N/A,FALSE,"Plan2"}</definedName>
    <definedName name="kieret" localSheetId="5" hidden="1">{#N/A,#N/A,FALSE,"Plan1";#N/A,#N/A,FALSE,"Plan2"}</definedName>
    <definedName name="kieret" localSheetId="13" hidden="1">{#N/A,#N/A,FALSE,"Plan1";#N/A,#N/A,FALSE,"Plan2"}</definedName>
    <definedName name="kieret" localSheetId="10" hidden="1">{#N/A,#N/A,FALSE,"Plan1";#N/A,#N/A,FALSE,"Plan2"}</definedName>
    <definedName name="kieret" localSheetId="7" hidden="1">{#N/A,#N/A,FALSE,"Plan1";#N/A,#N/A,FALSE,"Plan2"}</definedName>
    <definedName name="kieret" localSheetId="28" hidden="1">{#N/A,#N/A,FALSE,"Plan1";#N/A,#N/A,FALSE,"Plan2"}</definedName>
    <definedName name="kieret" localSheetId="6" hidden="1">{#N/A,#N/A,FALSE,"Plan1";#N/A,#N/A,FALSE,"Plan2"}</definedName>
    <definedName name="kieret" localSheetId="0" hidden="1">{#N/A,#N/A,FALSE,"Plan1";#N/A,#N/A,FALSE,"Plan2"}</definedName>
    <definedName name="kieret" localSheetId="14" hidden="1">{#N/A,#N/A,FALSE,"Plan1";#N/A,#N/A,FALSE,"Plan2"}</definedName>
    <definedName name="kieret" localSheetId="22" hidden="1">{#N/A,#N/A,FALSE,"Plan1";#N/A,#N/A,FALSE,"Plan2"}</definedName>
    <definedName name="kieret" hidden="1">{#N/A,#N/A,FALSE,"Plan1";#N/A,#N/A,FALSE,"Plan2"}</definedName>
    <definedName name="kiweokwr" localSheetId="16" hidden="1">#REF!</definedName>
    <definedName name="kiweokwr" localSheetId="3" hidden="1">#REF!</definedName>
    <definedName name="kiweokwr" localSheetId="5" hidden="1">#REF!</definedName>
    <definedName name="kiweokwr" localSheetId="10" hidden="1">#REF!</definedName>
    <definedName name="kiweokwr" localSheetId="6" hidden="1">#REF!</definedName>
    <definedName name="kiweokwr" localSheetId="0" hidden="1">#REF!</definedName>
    <definedName name="kiweokwr" hidden="1">#REF!</definedName>
    <definedName name="kjchkfhsezk" localSheetId="16" hidden="1">{#N/A,#N/A,FALSE,"Plan1";#N/A,#N/A,FALSE,"Plan2"}</definedName>
    <definedName name="kjchkfhsezk" localSheetId="3" hidden="1">{#N/A,#N/A,FALSE,"Plan1";#N/A,#N/A,FALSE,"Plan2"}</definedName>
    <definedName name="kjchkfhsezk" localSheetId="21" hidden="1">{#N/A,#N/A,FALSE,"Plan1";#N/A,#N/A,FALSE,"Plan2"}</definedName>
    <definedName name="kjchkfhsezk" localSheetId="20" hidden="1">{#N/A,#N/A,FALSE,"Plan1";#N/A,#N/A,FALSE,"Plan2"}</definedName>
    <definedName name="kjchkfhsezk" localSheetId="5" hidden="1">{#N/A,#N/A,FALSE,"Plan1";#N/A,#N/A,FALSE,"Plan2"}</definedName>
    <definedName name="kjchkfhsezk" localSheetId="13" hidden="1">{#N/A,#N/A,FALSE,"Plan1";#N/A,#N/A,FALSE,"Plan2"}</definedName>
    <definedName name="kjchkfhsezk" localSheetId="10" hidden="1">{#N/A,#N/A,FALSE,"Plan1";#N/A,#N/A,FALSE,"Plan2"}</definedName>
    <definedName name="kjchkfhsezk" localSheetId="7" hidden="1">{#N/A,#N/A,FALSE,"Plan1";#N/A,#N/A,FALSE,"Plan2"}</definedName>
    <definedName name="kjchkfhsezk" localSheetId="28" hidden="1">{#N/A,#N/A,FALSE,"Plan1";#N/A,#N/A,FALSE,"Plan2"}</definedName>
    <definedName name="kjchkfhsezk" localSheetId="6" hidden="1">{#N/A,#N/A,FALSE,"Plan1";#N/A,#N/A,FALSE,"Plan2"}</definedName>
    <definedName name="kjchkfhsezk" localSheetId="0" hidden="1">{#N/A,#N/A,FALSE,"Plan1";#N/A,#N/A,FALSE,"Plan2"}</definedName>
    <definedName name="kjchkfhsezk" localSheetId="14" hidden="1">{#N/A,#N/A,FALSE,"Plan1";#N/A,#N/A,FALSE,"Plan2"}</definedName>
    <definedName name="kjchkfhsezk" localSheetId="22" hidden="1">{#N/A,#N/A,FALSE,"Plan1";#N/A,#N/A,FALSE,"Plan2"}</definedName>
    <definedName name="kjchkfhsezk" hidden="1">{#N/A,#N/A,FALSE,"Plan1";#N/A,#N/A,FALSE,"Plan2"}</definedName>
    <definedName name="kjdghksef" localSheetId="16" hidden="1">{#N/A,#N/A,FALSE,"Plan1";#N/A,#N/A,FALSE,"Plan2"}</definedName>
    <definedName name="kjdghksef" localSheetId="3" hidden="1">{#N/A,#N/A,FALSE,"Plan1";#N/A,#N/A,FALSE,"Plan2"}</definedName>
    <definedName name="kjdghksef" localSheetId="21" hidden="1">{#N/A,#N/A,FALSE,"Plan1";#N/A,#N/A,FALSE,"Plan2"}</definedName>
    <definedName name="kjdghksef" localSheetId="20" hidden="1">{#N/A,#N/A,FALSE,"Plan1";#N/A,#N/A,FALSE,"Plan2"}</definedName>
    <definedName name="kjdghksef" localSheetId="5" hidden="1">{#N/A,#N/A,FALSE,"Plan1";#N/A,#N/A,FALSE,"Plan2"}</definedName>
    <definedName name="kjdghksef" localSheetId="13" hidden="1">{#N/A,#N/A,FALSE,"Plan1";#N/A,#N/A,FALSE,"Plan2"}</definedName>
    <definedName name="kjdghksef" localSheetId="10" hidden="1">{#N/A,#N/A,FALSE,"Plan1";#N/A,#N/A,FALSE,"Plan2"}</definedName>
    <definedName name="kjdghksef" localSheetId="7" hidden="1">{#N/A,#N/A,FALSE,"Plan1";#N/A,#N/A,FALSE,"Plan2"}</definedName>
    <definedName name="kjdghksef" localSheetId="28" hidden="1">{#N/A,#N/A,FALSE,"Plan1";#N/A,#N/A,FALSE,"Plan2"}</definedName>
    <definedName name="kjdghksef" localSheetId="6" hidden="1">{#N/A,#N/A,FALSE,"Plan1";#N/A,#N/A,FALSE,"Plan2"}</definedName>
    <definedName name="kjdghksef" localSheetId="0" hidden="1">{#N/A,#N/A,FALSE,"Plan1";#N/A,#N/A,FALSE,"Plan2"}</definedName>
    <definedName name="kjdghksef" localSheetId="14" hidden="1">{#N/A,#N/A,FALSE,"Plan1";#N/A,#N/A,FALSE,"Plan2"}</definedName>
    <definedName name="kjdghksef" localSheetId="22" hidden="1">{#N/A,#N/A,FALSE,"Plan1";#N/A,#N/A,FALSE,"Plan2"}</definedName>
    <definedName name="kjdghksef" hidden="1">{#N/A,#N/A,FALSE,"Plan1";#N/A,#N/A,FALSE,"Plan2"}</definedName>
    <definedName name="kjdkftyhtert" localSheetId="16" hidden="1">{#N/A,#N/A,FALSE,"Plan1";#N/A,#N/A,FALSE,"Plan2"}</definedName>
    <definedName name="kjdkftyhtert" localSheetId="3" hidden="1">{#N/A,#N/A,FALSE,"Plan1";#N/A,#N/A,FALSE,"Plan2"}</definedName>
    <definedName name="kjdkftyhtert" localSheetId="21" hidden="1">{#N/A,#N/A,FALSE,"Plan1";#N/A,#N/A,FALSE,"Plan2"}</definedName>
    <definedName name="kjdkftyhtert" localSheetId="20" hidden="1">{#N/A,#N/A,FALSE,"Plan1";#N/A,#N/A,FALSE,"Plan2"}</definedName>
    <definedName name="kjdkftyhtert" localSheetId="5" hidden="1">{#N/A,#N/A,FALSE,"Plan1";#N/A,#N/A,FALSE,"Plan2"}</definedName>
    <definedName name="kjdkftyhtert" localSheetId="13" hidden="1">{#N/A,#N/A,FALSE,"Plan1";#N/A,#N/A,FALSE,"Plan2"}</definedName>
    <definedName name="kjdkftyhtert" localSheetId="10" hidden="1">{#N/A,#N/A,FALSE,"Plan1";#N/A,#N/A,FALSE,"Plan2"}</definedName>
    <definedName name="kjdkftyhtert" localSheetId="7" hidden="1">{#N/A,#N/A,FALSE,"Plan1";#N/A,#N/A,FALSE,"Plan2"}</definedName>
    <definedName name="kjdkftyhtert" localSheetId="28" hidden="1">{#N/A,#N/A,FALSE,"Plan1";#N/A,#N/A,FALSE,"Plan2"}</definedName>
    <definedName name="kjdkftyhtert" localSheetId="6" hidden="1">{#N/A,#N/A,FALSE,"Plan1";#N/A,#N/A,FALSE,"Plan2"}</definedName>
    <definedName name="kjdkftyhtert" localSheetId="0" hidden="1">{#N/A,#N/A,FALSE,"Plan1";#N/A,#N/A,FALSE,"Plan2"}</definedName>
    <definedName name="kjdkftyhtert" localSheetId="14" hidden="1">{#N/A,#N/A,FALSE,"Plan1";#N/A,#N/A,FALSE,"Plan2"}</definedName>
    <definedName name="kjdkftyhtert" localSheetId="22" hidden="1">{#N/A,#N/A,FALSE,"Plan1";#N/A,#N/A,FALSE,"Plan2"}</definedName>
    <definedName name="kjdkftyhtert" hidden="1">{#N/A,#N/A,FALSE,"Plan1";#N/A,#N/A,FALSE,"Plan2"}</definedName>
    <definedName name="kjdlfkjds" localSheetId="16" hidden="1">{#N/A,#N/A,FALSE,"Plan1";#N/A,#N/A,FALSE,"Plan2"}</definedName>
    <definedName name="kjdlfkjds" localSheetId="3" hidden="1">{#N/A,#N/A,FALSE,"Plan1";#N/A,#N/A,FALSE,"Plan2"}</definedName>
    <definedName name="kjdlfkjds" localSheetId="21" hidden="1">{#N/A,#N/A,FALSE,"Plan1";#N/A,#N/A,FALSE,"Plan2"}</definedName>
    <definedName name="kjdlfkjds" localSheetId="20" hidden="1">{#N/A,#N/A,FALSE,"Plan1";#N/A,#N/A,FALSE,"Plan2"}</definedName>
    <definedName name="kjdlfkjds" localSheetId="5" hidden="1">{#N/A,#N/A,FALSE,"Plan1";#N/A,#N/A,FALSE,"Plan2"}</definedName>
    <definedName name="kjdlfkjds" localSheetId="13" hidden="1">{#N/A,#N/A,FALSE,"Plan1";#N/A,#N/A,FALSE,"Plan2"}</definedName>
    <definedName name="kjdlfkjds" localSheetId="10" hidden="1">{#N/A,#N/A,FALSE,"Plan1";#N/A,#N/A,FALSE,"Plan2"}</definedName>
    <definedName name="kjdlfkjds" localSheetId="7" hidden="1">{#N/A,#N/A,FALSE,"Plan1";#N/A,#N/A,FALSE,"Plan2"}</definedName>
    <definedName name="kjdlfkjds" localSheetId="28" hidden="1">{#N/A,#N/A,FALSE,"Plan1";#N/A,#N/A,FALSE,"Plan2"}</definedName>
    <definedName name="kjdlfkjds" localSheetId="6" hidden="1">{#N/A,#N/A,FALSE,"Plan1";#N/A,#N/A,FALSE,"Plan2"}</definedName>
    <definedName name="kjdlfkjds" localSheetId="0" hidden="1">{#N/A,#N/A,FALSE,"Plan1";#N/A,#N/A,FALSE,"Plan2"}</definedName>
    <definedName name="kjdlfkjds" localSheetId="14" hidden="1">{#N/A,#N/A,FALSE,"Plan1";#N/A,#N/A,FALSE,"Plan2"}</definedName>
    <definedName name="kjdlfkjds" localSheetId="22" hidden="1">{#N/A,#N/A,FALSE,"Plan1";#N/A,#N/A,FALSE,"Plan2"}</definedName>
    <definedName name="kjdlfkjds" hidden="1">{#N/A,#N/A,FALSE,"Plan1";#N/A,#N/A,FALSE,"Plan2"}</definedName>
    <definedName name="kjdzhfytrfy" localSheetId="16" hidden="1">{#N/A,#N/A,FALSE,"Plan1";#N/A,#N/A,FALSE,"Plan2"}</definedName>
    <definedName name="kjdzhfytrfy" localSheetId="3" hidden="1">{#N/A,#N/A,FALSE,"Plan1";#N/A,#N/A,FALSE,"Plan2"}</definedName>
    <definedName name="kjdzhfytrfy" localSheetId="21" hidden="1">{#N/A,#N/A,FALSE,"Plan1";#N/A,#N/A,FALSE,"Plan2"}</definedName>
    <definedName name="kjdzhfytrfy" localSheetId="20" hidden="1">{#N/A,#N/A,FALSE,"Plan1";#N/A,#N/A,FALSE,"Plan2"}</definedName>
    <definedName name="kjdzhfytrfy" localSheetId="5" hidden="1">{#N/A,#N/A,FALSE,"Plan1";#N/A,#N/A,FALSE,"Plan2"}</definedName>
    <definedName name="kjdzhfytrfy" localSheetId="13" hidden="1">{#N/A,#N/A,FALSE,"Plan1";#N/A,#N/A,FALSE,"Plan2"}</definedName>
    <definedName name="kjdzhfytrfy" localSheetId="10" hidden="1">{#N/A,#N/A,FALSE,"Plan1";#N/A,#N/A,FALSE,"Plan2"}</definedName>
    <definedName name="kjdzhfytrfy" localSheetId="7" hidden="1">{#N/A,#N/A,FALSE,"Plan1";#N/A,#N/A,FALSE,"Plan2"}</definedName>
    <definedName name="kjdzhfytrfy" localSheetId="28" hidden="1">{#N/A,#N/A,FALSE,"Plan1";#N/A,#N/A,FALSE,"Plan2"}</definedName>
    <definedName name="kjdzhfytrfy" localSheetId="6" hidden="1">{#N/A,#N/A,FALSE,"Plan1";#N/A,#N/A,FALSE,"Plan2"}</definedName>
    <definedName name="kjdzhfytrfy" localSheetId="0" hidden="1">{#N/A,#N/A,FALSE,"Plan1";#N/A,#N/A,FALSE,"Plan2"}</definedName>
    <definedName name="kjdzhfytrfy" localSheetId="14" hidden="1">{#N/A,#N/A,FALSE,"Plan1";#N/A,#N/A,FALSE,"Plan2"}</definedName>
    <definedName name="kjdzhfytrfy" localSheetId="22" hidden="1">{#N/A,#N/A,FALSE,"Plan1";#N/A,#N/A,FALSE,"Plan2"}</definedName>
    <definedName name="kjdzhfytrfy" hidden="1">{#N/A,#N/A,FALSE,"Plan1";#N/A,#N/A,FALSE,"Plan2"}</definedName>
    <definedName name="kjhdfgjthdft" localSheetId="16" hidden="1">{#N/A,#N/A,FALSE,"Plan1";#N/A,#N/A,FALSE,"Plan2"}</definedName>
    <definedName name="kjhdfgjthdft" localSheetId="3" hidden="1">{#N/A,#N/A,FALSE,"Plan1";#N/A,#N/A,FALSE,"Plan2"}</definedName>
    <definedName name="kjhdfgjthdft" localSheetId="21" hidden="1">{#N/A,#N/A,FALSE,"Plan1";#N/A,#N/A,FALSE,"Plan2"}</definedName>
    <definedName name="kjhdfgjthdft" localSheetId="20" hidden="1">{#N/A,#N/A,FALSE,"Plan1";#N/A,#N/A,FALSE,"Plan2"}</definedName>
    <definedName name="kjhdfgjthdft" localSheetId="5" hidden="1">{#N/A,#N/A,FALSE,"Plan1";#N/A,#N/A,FALSE,"Plan2"}</definedName>
    <definedName name="kjhdfgjthdft" localSheetId="13" hidden="1">{#N/A,#N/A,FALSE,"Plan1";#N/A,#N/A,FALSE,"Plan2"}</definedName>
    <definedName name="kjhdfgjthdft" localSheetId="10" hidden="1">{#N/A,#N/A,FALSE,"Plan1";#N/A,#N/A,FALSE,"Plan2"}</definedName>
    <definedName name="kjhdfgjthdft" localSheetId="7" hidden="1">{#N/A,#N/A,FALSE,"Plan1";#N/A,#N/A,FALSE,"Plan2"}</definedName>
    <definedName name="kjhdfgjthdft" localSheetId="28" hidden="1">{#N/A,#N/A,FALSE,"Plan1";#N/A,#N/A,FALSE,"Plan2"}</definedName>
    <definedName name="kjhdfgjthdft" localSheetId="6" hidden="1">{#N/A,#N/A,FALSE,"Plan1";#N/A,#N/A,FALSE,"Plan2"}</definedName>
    <definedName name="kjhdfgjthdft" localSheetId="0" hidden="1">{#N/A,#N/A,FALSE,"Plan1";#N/A,#N/A,FALSE,"Plan2"}</definedName>
    <definedName name="kjhdfgjthdft" localSheetId="14" hidden="1">{#N/A,#N/A,FALSE,"Plan1";#N/A,#N/A,FALSE,"Plan2"}</definedName>
    <definedName name="kjhdfgjthdft" localSheetId="22" hidden="1">{#N/A,#N/A,FALSE,"Plan1";#N/A,#N/A,FALSE,"Plan2"}</definedName>
    <definedName name="kjhdfgjthdft" hidden="1">{#N/A,#N/A,FALSE,"Plan1";#N/A,#N/A,FALSE,"Plan2"}</definedName>
    <definedName name="kjhsdfk"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hidden="1">{TRUE,TRUE,-1.25,-15.5,604.5,366.75,FALSE,FALSE,TRUE,TRUE,0,1,#N/A,1,#N/A,9.0125,24.4117647058824,1,FALSE,FALSE,3,TRUE,1,FALSE,100,"Swvu.PLANILHA2.","ACwvu.PLANILHA2.",#N/A,FALSE,FALSE,0.787401575,0.34,0.46,0.5,1,"","",FALSE,FALSE,FALSE,FALSE,1,#N/A,1,1,FALSE,FALSE,#N/A,#N/A,FALSE,FALSE,FALSE,9,65532,65532,FALSE,FALSE,TRUE,TRUE,TRUE}</definedName>
    <definedName name="kjhsiorf" localSheetId="16" hidden="1">{#N/A,#N/A,FALSE,"Plan1";#N/A,#N/A,FALSE,"Plan2"}</definedName>
    <definedName name="kjhsiorf" localSheetId="3" hidden="1">{#N/A,#N/A,FALSE,"Plan1";#N/A,#N/A,FALSE,"Plan2"}</definedName>
    <definedName name="kjhsiorf" localSheetId="21" hidden="1">{#N/A,#N/A,FALSE,"Plan1";#N/A,#N/A,FALSE,"Plan2"}</definedName>
    <definedName name="kjhsiorf" localSheetId="20" hidden="1">{#N/A,#N/A,FALSE,"Plan1";#N/A,#N/A,FALSE,"Plan2"}</definedName>
    <definedName name="kjhsiorf" localSheetId="5" hidden="1">{#N/A,#N/A,FALSE,"Plan1";#N/A,#N/A,FALSE,"Plan2"}</definedName>
    <definedName name="kjhsiorf" localSheetId="13" hidden="1">{#N/A,#N/A,FALSE,"Plan1";#N/A,#N/A,FALSE,"Plan2"}</definedName>
    <definedName name="kjhsiorf" localSheetId="10" hidden="1">{#N/A,#N/A,FALSE,"Plan1";#N/A,#N/A,FALSE,"Plan2"}</definedName>
    <definedName name="kjhsiorf" localSheetId="7" hidden="1">{#N/A,#N/A,FALSE,"Plan1";#N/A,#N/A,FALSE,"Plan2"}</definedName>
    <definedName name="kjhsiorf" localSheetId="28" hidden="1">{#N/A,#N/A,FALSE,"Plan1";#N/A,#N/A,FALSE,"Plan2"}</definedName>
    <definedName name="kjhsiorf" localSheetId="6" hidden="1">{#N/A,#N/A,FALSE,"Plan1";#N/A,#N/A,FALSE,"Plan2"}</definedName>
    <definedName name="kjhsiorf" localSheetId="0" hidden="1">{#N/A,#N/A,FALSE,"Plan1";#N/A,#N/A,FALSE,"Plan2"}</definedName>
    <definedName name="kjhsiorf" localSheetId="14" hidden="1">{#N/A,#N/A,FALSE,"Plan1";#N/A,#N/A,FALSE,"Plan2"}</definedName>
    <definedName name="kjhsiorf" localSheetId="22" hidden="1">{#N/A,#N/A,FALSE,"Plan1";#N/A,#N/A,FALSE,"Plan2"}</definedName>
    <definedName name="kjhsiorf" hidden="1">{#N/A,#N/A,FALSE,"Plan1";#N/A,#N/A,FALSE,"Plan2"}</definedName>
    <definedName name="KJJ"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KJJ" hidden="1">{TRUE,TRUE,-1.25,-15.5,604.5,366.75,FALSE,FALSE,TRUE,TRUE,0,1,#N/A,1,#N/A,9.0125,24.4117647058824,1,FALSE,FALSE,3,TRUE,1,FALSE,100,"Swvu.PLANILHA2.","ACwvu.PLANILHA2.",#N/A,FALSE,FALSE,0.787401575,0.34,0.46,0.5,1,"","",FALSE,FALSE,FALSE,FALSE,1,#N/A,1,1,FALSE,FALSE,#N/A,#N/A,FALSE,FALSE,FALSE,9,65532,65532,FALSE,FALSE,TRUE,TRUE,TRUE}</definedName>
    <definedName name="kjjwww" localSheetId="16" hidden="1">{#N/A,#N/A,FALSE,"Plan1";#N/A,#N/A,FALSE,"Plan2"}</definedName>
    <definedName name="kjjwww" localSheetId="3" hidden="1">{#N/A,#N/A,FALSE,"Plan1";#N/A,#N/A,FALSE,"Plan2"}</definedName>
    <definedName name="kjjwww" localSheetId="21" hidden="1">{#N/A,#N/A,FALSE,"Plan1";#N/A,#N/A,FALSE,"Plan2"}</definedName>
    <definedName name="kjjwww" localSheetId="20" hidden="1">{#N/A,#N/A,FALSE,"Plan1";#N/A,#N/A,FALSE,"Plan2"}</definedName>
    <definedName name="kjjwww" localSheetId="5" hidden="1">{#N/A,#N/A,FALSE,"Plan1";#N/A,#N/A,FALSE,"Plan2"}</definedName>
    <definedName name="kjjwww" localSheetId="13" hidden="1">{#N/A,#N/A,FALSE,"Plan1";#N/A,#N/A,FALSE,"Plan2"}</definedName>
    <definedName name="kjjwww" localSheetId="10" hidden="1">{#N/A,#N/A,FALSE,"Plan1";#N/A,#N/A,FALSE,"Plan2"}</definedName>
    <definedName name="kjjwww" localSheetId="7" hidden="1">{#N/A,#N/A,FALSE,"Plan1";#N/A,#N/A,FALSE,"Plan2"}</definedName>
    <definedName name="kjjwww" localSheetId="28" hidden="1">{#N/A,#N/A,FALSE,"Plan1";#N/A,#N/A,FALSE,"Plan2"}</definedName>
    <definedName name="kjjwww" localSheetId="6" hidden="1">{#N/A,#N/A,FALSE,"Plan1";#N/A,#N/A,FALSE,"Plan2"}</definedName>
    <definedName name="kjjwww" localSheetId="0" hidden="1">{#N/A,#N/A,FALSE,"Plan1";#N/A,#N/A,FALSE,"Plan2"}</definedName>
    <definedName name="kjjwww" localSheetId="14" hidden="1">{#N/A,#N/A,FALSE,"Plan1";#N/A,#N/A,FALSE,"Plan2"}</definedName>
    <definedName name="kjjwww" localSheetId="22" hidden="1">{#N/A,#N/A,FALSE,"Plan1";#N/A,#N/A,FALSE,"Plan2"}</definedName>
    <definedName name="kjjwww" hidden="1">{#N/A,#N/A,FALSE,"Plan1";#N/A,#N/A,FALSE,"Plan2"}</definedName>
    <definedName name="kjl" localSheetId="16" hidden="1">{#N/A,#N/A,FALSE,"ENG'G(보호계전기)"}</definedName>
    <definedName name="kjl" localSheetId="3" hidden="1">{#N/A,#N/A,FALSE,"ENG'G(보호계전기)"}</definedName>
    <definedName name="kjl" localSheetId="21" hidden="1">{#N/A,#N/A,FALSE,"ENG'G(보호계전기)"}</definedName>
    <definedName name="kjl" localSheetId="20" hidden="1">{#N/A,#N/A,FALSE,"ENG'G(보호계전기)"}</definedName>
    <definedName name="kjl" localSheetId="5" hidden="1">{#N/A,#N/A,FALSE,"ENG'G(보호계전기)"}</definedName>
    <definedName name="kjl" localSheetId="13" hidden="1">{#N/A,#N/A,FALSE,"ENG'G(보호계전기)"}</definedName>
    <definedName name="kjl" localSheetId="10" hidden="1">{#N/A,#N/A,FALSE,"ENG'G(보호계전기)"}</definedName>
    <definedName name="kjl" localSheetId="7" hidden="1">{#N/A,#N/A,FALSE,"ENG'G(보호계전기)"}</definedName>
    <definedName name="kjl" localSheetId="28" hidden="1">{#N/A,#N/A,FALSE,"ENG'G(보호계전기)"}</definedName>
    <definedName name="kjl" localSheetId="6" hidden="1">{#N/A,#N/A,FALSE,"ENG'G(보호계전기)"}</definedName>
    <definedName name="kjl" localSheetId="0" hidden="1">{#N/A,#N/A,FALSE,"ENG'G(보호계전기)"}</definedName>
    <definedName name="kjl" localSheetId="14" hidden="1">{#N/A,#N/A,FALSE,"ENG'G(보호계전기)"}</definedName>
    <definedName name="kjl" localSheetId="22" hidden="1">{#N/A,#N/A,FALSE,"ENG'G(보호계전기)"}</definedName>
    <definedName name="kjl" hidden="1">{#N/A,#N/A,FALSE,"ENG'G(보호계전기)"}</definedName>
    <definedName name="KJOI" localSheetId="16" hidden="1">{#N/A,#N/A,FALSE,"Plan1";#N/A,#N/A,FALSE,"Plan2"}</definedName>
    <definedName name="KJOI" localSheetId="3" hidden="1">{#N/A,#N/A,FALSE,"Plan1";#N/A,#N/A,FALSE,"Plan2"}</definedName>
    <definedName name="KJOI" localSheetId="21" hidden="1">{#N/A,#N/A,FALSE,"Plan1";#N/A,#N/A,FALSE,"Plan2"}</definedName>
    <definedName name="KJOI" localSheetId="20" hidden="1">{#N/A,#N/A,FALSE,"Plan1";#N/A,#N/A,FALSE,"Plan2"}</definedName>
    <definedName name="KJOI" localSheetId="5" hidden="1">{#N/A,#N/A,FALSE,"Plan1";#N/A,#N/A,FALSE,"Plan2"}</definedName>
    <definedName name="KJOI" localSheetId="13" hidden="1">{#N/A,#N/A,FALSE,"Plan1";#N/A,#N/A,FALSE,"Plan2"}</definedName>
    <definedName name="KJOI" localSheetId="10" hidden="1">{#N/A,#N/A,FALSE,"Plan1";#N/A,#N/A,FALSE,"Plan2"}</definedName>
    <definedName name="KJOI" localSheetId="7" hidden="1">{#N/A,#N/A,FALSE,"Plan1";#N/A,#N/A,FALSE,"Plan2"}</definedName>
    <definedName name="KJOI" localSheetId="28" hidden="1">{#N/A,#N/A,FALSE,"Plan1";#N/A,#N/A,FALSE,"Plan2"}</definedName>
    <definedName name="KJOI" localSheetId="6" hidden="1">{#N/A,#N/A,FALSE,"Plan1";#N/A,#N/A,FALSE,"Plan2"}</definedName>
    <definedName name="KJOI" localSheetId="0" hidden="1">{#N/A,#N/A,FALSE,"Plan1";#N/A,#N/A,FALSE,"Plan2"}</definedName>
    <definedName name="KJOI" localSheetId="14" hidden="1">{#N/A,#N/A,FALSE,"Plan1";#N/A,#N/A,FALSE,"Plan2"}</definedName>
    <definedName name="KJOI" localSheetId="22" hidden="1">{#N/A,#N/A,FALSE,"Plan1";#N/A,#N/A,FALSE,"Plan2"}</definedName>
    <definedName name="KJOI" hidden="1">{#N/A,#N/A,FALSE,"Plan1";#N/A,#N/A,FALSE,"Plan2"}</definedName>
    <definedName name="kjqwerw" localSheetId="16" hidden="1">{#N/A,#N/A,FALSE,"Plan1";#N/A,#N/A,FALSE,"Plan2"}</definedName>
    <definedName name="kjqwerw" localSheetId="3" hidden="1">{#N/A,#N/A,FALSE,"Plan1";#N/A,#N/A,FALSE,"Plan2"}</definedName>
    <definedName name="kjqwerw" localSheetId="21" hidden="1">{#N/A,#N/A,FALSE,"Plan1";#N/A,#N/A,FALSE,"Plan2"}</definedName>
    <definedName name="kjqwerw" localSheetId="20" hidden="1">{#N/A,#N/A,FALSE,"Plan1";#N/A,#N/A,FALSE,"Plan2"}</definedName>
    <definedName name="kjqwerw" localSheetId="5" hidden="1">{#N/A,#N/A,FALSE,"Plan1";#N/A,#N/A,FALSE,"Plan2"}</definedName>
    <definedName name="kjqwerw" localSheetId="13" hidden="1">{#N/A,#N/A,FALSE,"Plan1";#N/A,#N/A,FALSE,"Plan2"}</definedName>
    <definedName name="kjqwerw" localSheetId="10" hidden="1">{#N/A,#N/A,FALSE,"Plan1";#N/A,#N/A,FALSE,"Plan2"}</definedName>
    <definedName name="kjqwerw" localSheetId="7" hidden="1">{#N/A,#N/A,FALSE,"Plan1";#N/A,#N/A,FALSE,"Plan2"}</definedName>
    <definedName name="kjqwerw" localSheetId="28" hidden="1">{#N/A,#N/A,FALSE,"Plan1";#N/A,#N/A,FALSE,"Plan2"}</definedName>
    <definedName name="kjqwerw" localSheetId="6" hidden="1">{#N/A,#N/A,FALSE,"Plan1";#N/A,#N/A,FALSE,"Plan2"}</definedName>
    <definedName name="kjqwerw" localSheetId="0" hidden="1">{#N/A,#N/A,FALSE,"Plan1";#N/A,#N/A,FALSE,"Plan2"}</definedName>
    <definedName name="kjqwerw" localSheetId="14" hidden="1">{#N/A,#N/A,FALSE,"Plan1";#N/A,#N/A,FALSE,"Plan2"}</definedName>
    <definedName name="kjqwerw" localSheetId="22" hidden="1">{#N/A,#N/A,FALSE,"Plan1";#N/A,#N/A,FALSE,"Plan2"}</definedName>
    <definedName name="kjqwerw" hidden="1">{#N/A,#N/A,FALSE,"Plan1";#N/A,#N/A,FALSE,"Plan2"}</definedName>
    <definedName name="kjsfert" localSheetId="16" hidden="1">{#N/A,#N/A,FALSE,"Plan1";#N/A,#N/A,FALSE,"Plan2"}</definedName>
    <definedName name="kjsfert" localSheetId="3" hidden="1">{#N/A,#N/A,FALSE,"Plan1";#N/A,#N/A,FALSE,"Plan2"}</definedName>
    <definedName name="kjsfert" localSheetId="21" hidden="1">{#N/A,#N/A,FALSE,"Plan1";#N/A,#N/A,FALSE,"Plan2"}</definedName>
    <definedName name="kjsfert" localSheetId="20" hidden="1">{#N/A,#N/A,FALSE,"Plan1";#N/A,#N/A,FALSE,"Plan2"}</definedName>
    <definedName name="kjsfert" localSheetId="5" hidden="1">{#N/A,#N/A,FALSE,"Plan1";#N/A,#N/A,FALSE,"Plan2"}</definedName>
    <definedName name="kjsfert" localSheetId="13" hidden="1">{#N/A,#N/A,FALSE,"Plan1";#N/A,#N/A,FALSE,"Plan2"}</definedName>
    <definedName name="kjsfert" localSheetId="10" hidden="1">{#N/A,#N/A,FALSE,"Plan1";#N/A,#N/A,FALSE,"Plan2"}</definedName>
    <definedName name="kjsfert" localSheetId="7" hidden="1">{#N/A,#N/A,FALSE,"Plan1";#N/A,#N/A,FALSE,"Plan2"}</definedName>
    <definedName name="kjsfert" localSheetId="28" hidden="1">{#N/A,#N/A,FALSE,"Plan1";#N/A,#N/A,FALSE,"Plan2"}</definedName>
    <definedName name="kjsfert" localSheetId="6" hidden="1">{#N/A,#N/A,FALSE,"Plan1";#N/A,#N/A,FALSE,"Plan2"}</definedName>
    <definedName name="kjsfert" localSheetId="0" hidden="1">{#N/A,#N/A,FALSE,"Plan1";#N/A,#N/A,FALSE,"Plan2"}</definedName>
    <definedName name="kjsfert" localSheetId="14" hidden="1">{#N/A,#N/A,FALSE,"Plan1";#N/A,#N/A,FALSE,"Plan2"}</definedName>
    <definedName name="kjsfert" localSheetId="22" hidden="1">{#N/A,#N/A,FALSE,"Plan1";#N/A,#N/A,FALSE,"Plan2"}</definedName>
    <definedName name="kjsfert" hidden="1">{#N/A,#N/A,FALSE,"Plan1";#N/A,#N/A,FALSE,"Plan2"}</definedName>
    <definedName name="KJXCFKR" localSheetId="16" hidden="1">{#N/A,#N/A,FALSE,"Plan1";#N/A,#N/A,FALSE,"Plan2"}</definedName>
    <definedName name="KJXCFKR" localSheetId="3" hidden="1">{#N/A,#N/A,FALSE,"Plan1";#N/A,#N/A,FALSE,"Plan2"}</definedName>
    <definedName name="KJXCFKR" localSheetId="21" hidden="1">{#N/A,#N/A,FALSE,"Plan1";#N/A,#N/A,FALSE,"Plan2"}</definedName>
    <definedName name="KJXCFKR" localSheetId="20" hidden="1">{#N/A,#N/A,FALSE,"Plan1";#N/A,#N/A,FALSE,"Plan2"}</definedName>
    <definedName name="KJXCFKR" localSheetId="5" hidden="1">{#N/A,#N/A,FALSE,"Plan1";#N/A,#N/A,FALSE,"Plan2"}</definedName>
    <definedName name="KJXCFKR" localSheetId="13" hidden="1">{#N/A,#N/A,FALSE,"Plan1";#N/A,#N/A,FALSE,"Plan2"}</definedName>
    <definedName name="KJXCFKR" localSheetId="10" hidden="1">{#N/A,#N/A,FALSE,"Plan1";#N/A,#N/A,FALSE,"Plan2"}</definedName>
    <definedName name="KJXCFKR" localSheetId="7" hidden="1">{#N/A,#N/A,FALSE,"Plan1";#N/A,#N/A,FALSE,"Plan2"}</definedName>
    <definedName name="KJXCFKR" localSheetId="28" hidden="1">{#N/A,#N/A,FALSE,"Plan1";#N/A,#N/A,FALSE,"Plan2"}</definedName>
    <definedName name="KJXCFKR" localSheetId="6" hidden="1">{#N/A,#N/A,FALSE,"Plan1";#N/A,#N/A,FALSE,"Plan2"}</definedName>
    <definedName name="KJXCFKR" localSheetId="0" hidden="1">{#N/A,#N/A,FALSE,"Plan1";#N/A,#N/A,FALSE,"Plan2"}</definedName>
    <definedName name="KJXCFKR" localSheetId="14" hidden="1">{#N/A,#N/A,FALSE,"Plan1";#N/A,#N/A,FALSE,"Plan2"}</definedName>
    <definedName name="KJXCFKR" localSheetId="22" hidden="1">{#N/A,#N/A,FALSE,"Plan1";#N/A,#N/A,FALSE,"Plan2"}</definedName>
    <definedName name="KJXCFKR" hidden="1">{#N/A,#N/A,FALSE,"Plan1";#N/A,#N/A,FALSE,"Plan2"}</definedName>
    <definedName name="KJXDFD" localSheetId="16" hidden="1">{#N/A,#N/A,FALSE,"Plan1";#N/A,#N/A,FALSE,"Plan2"}</definedName>
    <definedName name="KJXDFD" localSheetId="3" hidden="1">{#N/A,#N/A,FALSE,"Plan1";#N/A,#N/A,FALSE,"Plan2"}</definedName>
    <definedName name="KJXDFD" localSheetId="21" hidden="1">{#N/A,#N/A,FALSE,"Plan1";#N/A,#N/A,FALSE,"Plan2"}</definedName>
    <definedName name="KJXDFD" localSheetId="20" hidden="1">{#N/A,#N/A,FALSE,"Plan1";#N/A,#N/A,FALSE,"Plan2"}</definedName>
    <definedName name="KJXDFD" localSheetId="5" hidden="1">{#N/A,#N/A,FALSE,"Plan1";#N/A,#N/A,FALSE,"Plan2"}</definedName>
    <definedName name="KJXDFD" localSheetId="13" hidden="1">{#N/A,#N/A,FALSE,"Plan1";#N/A,#N/A,FALSE,"Plan2"}</definedName>
    <definedName name="KJXDFD" localSheetId="10" hidden="1">{#N/A,#N/A,FALSE,"Plan1";#N/A,#N/A,FALSE,"Plan2"}</definedName>
    <definedName name="KJXDFD" localSheetId="7" hidden="1">{#N/A,#N/A,FALSE,"Plan1";#N/A,#N/A,FALSE,"Plan2"}</definedName>
    <definedName name="KJXDFD" localSheetId="28" hidden="1">{#N/A,#N/A,FALSE,"Plan1";#N/A,#N/A,FALSE,"Plan2"}</definedName>
    <definedName name="KJXDFD" localSheetId="6" hidden="1">{#N/A,#N/A,FALSE,"Plan1";#N/A,#N/A,FALSE,"Plan2"}</definedName>
    <definedName name="KJXDFD" localSheetId="0" hidden="1">{#N/A,#N/A,FALSE,"Plan1";#N/A,#N/A,FALSE,"Plan2"}</definedName>
    <definedName name="KJXDFD" localSheetId="14" hidden="1">{#N/A,#N/A,FALSE,"Plan1";#N/A,#N/A,FALSE,"Plan2"}</definedName>
    <definedName name="KJXDFD" localSheetId="22" hidden="1">{#N/A,#N/A,FALSE,"Plan1";#N/A,#N/A,FALSE,"Plan2"}</definedName>
    <definedName name="KJXDFD" hidden="1">{#N/A,#N/A,FALSE,"Plan1";#N/A,#N/A,FALSE,"Plan2"}</definedName>
    <definedName name="kjydhfkjghkjfh" localSheetId="16" hidden="1">#REF!</definedName>
    <definedName name="kjydhfkjghkjfh" localSheetId="3" hidden="1">#REF!</definedName>
    <definedName name="kjydhfkjghkjfh" localSheetId="5" hidden="1">#REF!</definedName>
    <definedName name="kjydhfkjghkjfh" localSheetId="10" hidden="1">#REF!</definedName>
    <definedName name="kjydhfkjghkjfh" localSheetId="6" hidden="1">#REF!</definedName>
    <definedName name="kjydhfkjghkjfh" localSheetId="0" hidden="1">#REF!</definedName>
    <definedName name="kjydhfkjghkjfh" hidden="1">#REF!</definedName>
    <definedName name="kk" localSheetId="3">#REF!</definedName>
    <definedName name="kk" localSheetId="5">#REF!</definedName>
    <definedName name="kk" localSheetId="10">#REF!</definedName>
    <definedName name="kk" localSheetId="6">#REF!</definedName>
    <definedName name="kk">#REF!</definedName>
    <definedName name="kk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kkf" hidden="1">{TRUE,TRUE,-1.25,-15.5,604.5,366.75,FALSE,FALSE,TRUE,TRUE,0,1,#N/A,1,#N/A,9.0125,24.4117647058824,1,FALSE,FALSE,3,TRUE,1,FALSE,100,"Swvu.PLANILHA2.","ACwvu.PLANILHA2.",#N/A,FALSE,FALSE,0.787401575,0.34,0.46,0.5,1,"","",FALSE,FALSE,FALSE,FALSE,1,#N/A,1,1,FALSE,FALSE,#N/A,#N/A,FALSE,FALSE,FALSE,9,65532,65532,FALSE,FALSE,TRUE,TRUE,TRUE}</definedName>
    <definedName name="kkk" localSheetId="16" hidden="1">{#N/A,#N/A,FALSE,"Plan1";#N/A,#N/A,FALSE,"Plan2"}</definedName>
    <definedName name="kkk" localSheetId="3" hidden="1">{#N/A,#N/A,FALSE,"Plan1";#N/A,#N/A,FALSE,"Plan2"}</definedName>
    <definedName name="kkk" localSheetId="21" hidden="1">{#N/A,#N/A,FALSE,"Plan1";#N/A,#N/A,FALSE,"Plan2"}</definedName>
    <definedName name="kkk" localSheetId="20" hidden="1">{#N/A,#N/A,FALSE,"Plan1";#N/A,#N/A,FALSE,"Plan2"}</definedName>
    <definedName name="kkk" localSheetId="5" hidden="1">{#N/A,#N/A,FALSE,"Plan1";#N/A,#N/A,FALSE,"Plan2"}</definedName>
    <definedName name="kkk" localSheetId="13" hidden="1">{#N/A,#N/A,FALSE,"Plan1";#N/A,#N/A,FALSE,"Plan2"}</definedName>
    <definedName name="kkk" localSheetId="10" hidden="1">{#N/A,#N/A,FALSE,"Plan1";#N/A,#N/A,FALSE,"Plan2"}</definedName>
    <definedName name="kkk" localSheetId="7" hidden="1">{#N/A,#N/A,FALSE,"Plan1";#N/A,#N/A,FALSE,"Plan2"}</definedName>
    <definedName name="kkk" localSheetId="28" hidden="1">{#N/A,#N/A,FALSE,"Plan1";#N/A,#N/A,FALSE,"Plan2"}</definedName>
    <definedName name="kkk" localSheetId="6" hidden="1">{#N/A,#N/A,FALSE,"Plan1";#N/A,#N/A,FALSE,"Plan2"}</definedName>
    <definedName name="kkk" localSheetId="0" hidden="1">{#N/A,#N/A,FALSE,"Plan1";#N/A,#N/A,FALSE,"Plan2"}</definedName>
    <definedName name="kkk" localSheetId="14" hidden="1">{#N/A,#N/A,FALSE,"Plan1";#N/A,#N/A,FALSE,"Plan2"}</definedName>
    <definedName name="kkk" localSheetId="22" hidden="1">{#N/A,#N/A,FALSE,"Plan1";#N/A,#N/A,FALSE,"Plan2"}</definedName>
    <definedName name="kkk" hidden="1">{#N/A,#N/A,FALSE,"Plan1";#N/A,#N/A,FALSE,"Plan2"}</definedName>
    <definedName name="kkkkk" localSheetId="16" hidden="1">{#N/A,#N/A,FALSE,"Plan1";#N/A,#N/A,FALSE,"Plan2"}</definedName>
    <definedName name="kkkkk" localSheetId="3" hidden="1">{#N/A,#N/A,FALSE,"Plan1";#N/A,#N/A,FALSE,"Plan2"}</definedName>
    <definedName name="kkkkk" localSheetId="21" hidden="1">{#N/A,#N/A,FALSE,"Plan1";#N/A,#N/A,FALSE,"Plan2"}</definedName>
    <definedName name="kkkkk" localSheetId="20" hidden="1">{#N/A,#N/A,FALSE,"Plan1";#N/A,#N/A,FALSE,"Plan2"}</definedName>
    <definedName name="kkkkk" localSheetId="5" hidden="1">{#N/A,#N/A,FALSE,"Plan1";#N/A,#N/A,FALSE,"Plan2"}</definedName>
    <definedName name="kkkkk" localSheetId="13" hidden="1">{#N/A,#N/A,FALSE,"Plan1";#N/A,#N/A,FALSE,"Plan2"}</definedName>
    <definedName name="kkkkk" localSheetId="10" hidden="1">{#N/A,#N/A,FALSE,"Plan1";#N/A,#N/A,FALSE,"Plan2"}</definedName>
    <definedName name="kkkkk" localSheetId="7" hidden="1">{#N/A,#N/A,FALSE,"Plan1";#N/A,#N/A,FALSE,"Plan2"}</definedName>
    <definedName name="kkkkk" localSheetId="28" hidden="1">{#N/A,#N/A,FALSE,"Plan1";#N/A,#N/A,FALSE,"Plan2"}</definedName>
    <definedName name="kkkkk" localSheetId="6" hidden="1">{#N/A,#N/A,FALSE,"Plan1";#N/A,#N/A,FALSE,"Plan2"}</definedName>
    <definedName name="kkkkk" localSheetId="0" hidden="1">{#N/A,#N/A,FALSE,"Plan1";#N/A,#N/A,FALSE,"Plan2"}</definedName>
    <definedName name="kkkkk" localSheetId="14" hidden="1">{#N/A,#N/A,FALSE,"Plan1";#N/A,#N/A,FALSE,"Plan2"}</definedName>
    <definedName name="kkkkk" localSheetId="22" hidden="1">{#N/A,#N/A,FALSE,"Plan1";#N/A,#N/A,FALSE,"Plan2"}</definedName>
    <definedName name="kkkkk" hidden="1">{#N/A,#N/A,FALSE,"Plan1";#N/A,#N/A,FALSE,"Plan2"}</definedName>
    <definedName name="kkkkkk" localSheetId="16" hidden="1">{#N/A,#N/A,FALSE,"Plan1";#N/A,#N/A,FALSE,"Plan2"}</definedName>
    <definedName name="kkkkkk" localSheetId="3" hidden="1">{#N/A,#N/A,FALSE,"Plan1";#N/A,#N/A,FALSE,"Plan2"}</definedName>
    <definedName name="kkkkkk" localSheetId="21" hidden="1">{#N/A,#N/A,FALSE,"Plan1";#N/A,#N/A,FALSE,"Plan2"}</definedName>
    <definedName name="kkkkkk" localSheetId="20" hidden="1">{#N/A,#N/A,FALSE,"Plan1";#N/A,#N/A,FALSE,"Plan2"}</definedName>
    <definedName name="kkkkkk" localSheetId="5" hidden="1">{#N/A,#N/A,FALSE,"Plan1";#N/A,#N/A,FALSE,"Plan2"}</definedName>
    <definedName name="kkkkkk" localSheetId="13" hidden="1">{#N/A,#N/A,FALSE,"Plan1";#N/A,#N/A,FALSE,"Plan2"}</definedName>
    <definedName name="kkkkkk" localSheetId="10" hidden="1">{#N/A,#N/A,FALSE,"Plan1";#N/A,#N/A,FALSE,"Plan2"}</definedName>
    <definedName name="kkkkkk" localSheetId="7" hidden="1">{#N/A,#N/A,FALSE,"Plan1";#N/A,#N/A,FALSE,"Plan2"}</definedName>
    <definedName name="kkkkkk" localSheetId="28" hidden="1">{#N/A,#N/A,FALSE,"Plan1";#N/A,#N/A,FALSE,"Plan2"}</definedName>
    <definedName name="kkkkkk" localSheetId="6" hidden="1">{#N/A,#N/A,FALSE,"Plan1";#N/A,#N/A,FALSE,"Plan2"}</definedName>
    <definedName name="kkkkkk" localSheetId="0" hidden="1">{#N/A,#N/A,FALSE,"Plan1";#N/A,#N/A,FALSE,"Plan2"}</definedName>
    <definedName name="kkkkkk" localSheetId="14" hidden="1">{#N/A,#N/A,FALSE,"Plan1";#N/A,#N/A,FALSE,"Plan2"}</definedName>
    <definedName name="kkkkkk" localSheetId="22" hidden="1">{#N/A,#N/A,FALSE,"Plan1";#N/A,#N/A,FALSE,"Plan2"}</definedName>
    <definedName name="kkkkkk" hidden="1">{#N/A,#N/A,FALSE,"Plan1";#N/A,#N/A,FALSE,"Plan2"}</definedName>
    <definedName name="kko"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kko" hidden="1">{TRUE,TRUE,-1.25,-15.5,604.5,366.75,FALSE,FALSE,TRUE,TRUE,0,1,#N/A,1,#N/A,9.0125,24.4117647058824,1,FALSE,FALSE,3,TRUE,1,FALSE,100,"Swvu.PLANILHA2.","ACwvu.PLANILHA2.",#N/A,FALSE,FALSE,0.787401575,0.34,0.46,0.5,1,"","",FALSE,FALSE,FALSE,FALSE,1,#N/A,1,1,FALSE,FALSE,#N/A,#N/A,FALSE,FALSE,FALSE,9,65532,65532,FALSE,FALSE,TRUE,TRUE,TRUE}</definedName>
    <definedName name="kksaklçer" localSheetId="16" hidden="1">{#N/A,#N/A,FALSE,"Plan1";#N/A,#N/A,FALSE,"Plan2"}</definedName>
    <definedName name="kksaklçer" localSheetId="3" hidden="1">{#N/A,#N/A,FALSE,"Plan1";#N/A,#N/A,FALSE,"Plan2"}</definedName>
    <definedName name="kksaklçer" localSheetId="21" hidden="1">{#N/A,#N/A,FALSE,"Plan1";#N/A,#N/A,FALSE,"Plan2"}</definedName>
    <definedName name="kksaklçer" localSheetId="20" hidden="1">{#N/A,#N/A,FALSE,"Plan1";#N/A,#N/A,FALSE,"Plan2"}</definedName>
    <definedName name="kksaklçer" localSheetId="5" hidden="1">{#N/A,#N/A,FALSE,"Plan1";#N/A,#N/A,FALSE,"Plan2"}</definedName>
    <definedName name="kksaklçer" localSheetId="13" hidden="1">{#N/A,#N/A,FALSE,"Plan1";#N/A,#N/A,FALSE,"Plan2"}</definedName>
    <definedName name="kksaklçer" localSheetId="10" hidden="1">{#N/A,#N/A,FALSE,"Plan1";#N/A,#N/A,FALSE,"Plan2"}</definedName>
    <definedName name="kksaklçer" localSheetId="7" hidden="1">{#N/A,#N/A,FALSE,"Plan1";#N/A,#N/A,FALSE,"Plan2"}</definedName>
    <definedName name="kksaklçer" localSheetId="28" hidden="1">{#N/A,#N/A,FALSE,"Plan1";#N/A,#N/A,FALSE,"Plan2"}</definedName>
    <definedName name="kksaklçer" localSheetId="6" hidden="1">{#N/A,#N/A,FALSE,"Plan1";#N/A,#N/A,FALSE,"Plan2"}</definedName>
    <definedName name="kksaklçer" localSheetId="0" hidden="1">{#N/A,#N/A,FALSE,"Plan1";#N/A,#N/A,FALSE,"Plan2"}</definedName>
    <definedName name="kksaklçer" localSheetId="14" hidden="1">{#N/A,#N/A,FALSE,"Plan1";#N/A,#N/A,FALSE,"Plan2"}</definedName>
    <definedName name="kksaklçer" localSheetId="22" hidden="1">{#N/A,#N/A,FALSE,"Plan1";#N/A,#N/A,FALSE,"Plan2"}</definedName>
    <definedName name="kksaklçer" hidden="1">{#N/A,#N/A,FALSE,"Plan1";#N/A,#N/A,FALSE,"Plan2"}</definedName>
    <definedName name="kksarde" localSheetId="16" hidden="1">{#N/A,#N/A,FALSE,"Plan1";#N/A,#N/A,FALSE,"Plan2"}</definedName>
    <definedName name="kksarde" localSheetId="3" hidden="1">{#N/A,#N/A,FALSE,"Plan1";#N/A,#N/A,FALSE,"Plan2"}</definedName>
    <definedName name="kksarde" localSheetId="21" hidden="1">{#N/A,#N/A,FALSE,"Plan1";#N/A,#N/A,FALSE,"Plan2"}</definedName>
    <definedName name="kksarde" localSheetId="20" hidden="1">{#N/A,#N/A,FALSE,"Plan1";#N/A,#N/A,FALSE,"Plan2"}</definedName>
    <definedName name="kksarde" localSheetId="5" hidden="1">{#N/A,#N/A,FALSE,"Plan1";#N/A,#N/A,FALSE,"Plan2"}</definedName>
    <definedName name="kksarde" localSheetId="13" hidden="1">{#N/A,#N/A,FALSE,"Plan1";#N/A,#N/A,FALSE,"Plan2"}</definedName>
    <definedName name="kksarde" localSheetId="10" hidden="1">{#N/A,#N/A,FALSE,"Plan1";#N/A,#N/A,FALSE,"Plan2"}</definedName>
    <definedName name="kksarde" localSheetId="7" hidden="1">{#N/A,#N/A,FALSE,"Plan1";#N/A,#N/A,FALSE,"Plan2"}</definedName>
    <definedName name="kksarde" localSheetId="28" hidden="1">{#N/A,#N/A,FALSE,"Plan1";#N/A,#N/A,FALSE,"Plan2"}</definedName>
    <definedName name="kksarde" localSheetId="6" hidden="1">{#N/A,#N/A,FALSE,"Plan1";#N/A,#N/A,FALSE,"Plan2"}</definedName>
    <definedName name="kksarde" localSheetId="0" hidden="1">{#N/A,#N/A,FALSE,"Plan1";#N/A,#N/A,FALSE,"Plan2"}</definedName>
    <definedName name="kksarde" localSheetId="14" hidden="1">{#N/A,#N/A,FALSE,"Plan1";#N/A,#N/A,FALSE,"Plan2"}</definedName>
    <definedName name="kksarde" localSheetId="22" hidden="1">{#N/A,#N/A,FALSE,"Plan1";#N/A,#N/A,FALSE,"Plan2"}</definedName>
    <definedName name="kksarde" hidden="1">{#N/A,#N/A,FALSE,"Plan1";#N/A,#N/A,FALSE,"Plan2"}</definedName>
    <definedName name="klaskldjsw" localSheetId="16" hidden="1">{#N/A,#N/A,FALSE,"Plan1";#N/A,#N/A,FALSE,"Plan2"}</definedName>
    <definedName name="klaskldjsw" localSheetId="3" hidden="1">{#N/A,#N/A,FALSE,"Plan1";#N/A,#N/A,FALSE,"Plan2"}</definedName>
    <definedName name="klaskldjsw" localSheetId="21" hidden="1">{#N/A,#N/A,FALSE,"Plan1";#N/A,#N/A,FALSE,"Plan2"}</definedName>
    <definedName name="klaskldjsw" localSheetId="20" hidden="1">{#N/A,#N/A,FALSE,"Plan1";#N/A,#N/A,FALSE,"Plan2"}</definedName>
    <definedName name="klaskldjsw" localSheetId="5" hidden="1">{#N/A,#N/A,FALSE,"Plan1";#N/A,#N/A,FALSE,"Plan2"}</definedName>
    <definedName name="klaskldjsw" localSheetId="13" hidden="1">{#N/A,#N/A,FALSE,"Plan1";#N/A,#N/A,FALSE,"Plan2"}</definedName>
    <definedName name="klaskldjsw" localSheetId="10" hidden="1">{#N/A,#N/A,FALSE,"Plan1";#N/A,#N/A,FALSE,"Plan2"}</definedName>
    <definedName name="klaskldjsw" localSheetId="7" hidden="1">{#N/A,#N/A,FALSE,"Plan1";#N/A,#N/A,FALSE,"Plan2"}</definedName>
    <definedName name="klaskldjsw" localSheetId="28" hidden="1">{#N/A,#N/A,FALSE,"Plan1";#N/A,#N/A,FALSE,"Plan2"}</definedName>
    <definedName name="klaskldjsw" localSheetId="6" hidden="1">{#N/A,#N/A,FALSE,"Plan1";#N/A,#N/A,FALSE,"Plan2"}</definedName>
    <definedName name="klaskldjsw" localSheetId="0" hidden="1">{#N/A,#N/A,FALSE,"Plan1";#N/A,#N/A,FALSE,"Plan2"}</definedName>
    <definedName name="klaskldjsw" localSheetId="14" hidden="1">{#N/A,#N/A,FALSE,"Plan1";#N/A,#N/A,FALSE,"Plan2"}</definedName>
    <definedName name="klaskldjsw" localSheetId="22" hidden="1">{#N/A,#N/A,FALSE,"Plan1";#N/A,#N/A,FALSE,"Plan2"}</definedName>
    <definedName name="klaskldjsw" hidden="1">{#N/A,#N/A,FALSE,"Plan1";#N/A,#N/A,FALSE,"Plan2"}</definedName>
    <definedName name="klçkop" localSheetId="16" hidden="1">{#N/A,#N/A,FALSE,"Plan1";#N/A,#N/A,FALSE,"Plan2"}</definedName>
    <definedName name="klçkop" localSheetId="3" hidden="1">{#N/A,#N/A,FALSE,"Plan1";#N/A,#N/A,FALSE,"Plan2"}</definedName>
    <definedName name="klçkop" localSheetId="21" hidden="1">{#N/A,#N/A,FALSE,"Plan1";#N/A,#N/A,FALSE,"Plan2"}</definedName>
    <definedName name="klçkop" localSheetId="20" hidden="1">{#N/A,#N/A,FALSE,"Plan1";#N/A,#N/A,FALSE,"Plan2"}</definedName>
    <definedName name="klçkop" localSheetId="5" hidden="1">{#N/A,#N/A,FALSE,"Plan1";#N/A,#N/A,FALSE,"Plan2"}</definedName>
    <definedName name="klçkop" localSheetId="13" hidden="1">{#N/A,#N/A,FALSE,"Plan1";#N/A,#N/A,FALSE,"Plan2"}</definedName>
    <definedName name="klçkop" localSheetId="10" hidden="1">{#N/A,#N/A,FALSE,"Plan1";#N/A,#N/A,FALSE,"Plan2"}</definedName>
    <definedName name="klçkop" localSheetId="7" hidden="1">{#N/A,#N/A,FALSE,"Plan1";#N/A,#N/A,FALSE,"Plan2"}</definedName>
    <definedName name="klçkop" localSheetId="28" hidden="1">{#N/A,#N/A,FALSE,"Plan1";#N/A,#N/A,FALSE,"Plan2"}</definedName>
    <definedName name="klçkop" localSheetId="6" hidden="1">{#N/A,#N/A,FALSE,"Plan1";#N/A,#N/A,FALSE,"Plan2"}</definedName>
    <definedName name="klçkop" localSheetId="0" hidden="1">{#N/A,#N/A,FALSE,"Plan1";#N/A,#N/A,FALSE,"Plan2"}</definedName>
    <definedName name="klçkop" localSheetId="14" hidden="1">{#N/A,#N/A,FALSE,"Plan1";#N/A,#N/A,FALSE,"Plan2"}</definedName>
    <definedName name="klçkop" localSheetId="22" hidden="1">{#N/A,#N/A,FALSE,"Plan1";#N/A,#N/A,FALSE,"Plan2"}</definedName>
    <definedName name="klçkop" hidden="1">{#N/A,#N/A,FALSE,"Plan1";#N/A,#N/A,FALSE,"Plan2"}</definedName>
    <definedName name="KLDFNTRDT" localSheetId="16" hidden="1">{#N/A,#N/A,FALSE,"Plan1";#N/A,#N/A,FALSE,"Plan2"}</definedName>
    <definedName name="KLDFNTRDT" localSheetId="3" hidden="1">{#N/A,#N/A,FALSE,"Plan1";#N/A,#N/A,FALSE,"Plan2"}</definedName>
    <definedName name="KLDFNTRDT" localSheetId="21" hidden="1">{#N/A,#N/A,FALSE,"Plan1";#N/A,#N/A,FALSE,"Plan2"}</definedName>
    <definedName name="KLDFNTRDT" localSheetId="20" hidden="1">{#N/A,#N/A,FALSE,"Plan1";#N/A,#N/A,FALSE,"Plan2"}</definedName>
    <definedName name="KLDFNTRDT" localSheetId="5" hidden="1">{#N/A,#N/A,FALSE,"Plan1";#N/A,#N/A,FALSE,"Plan2"}</definedName>
    <definedName name="KLDFNTRDT" localSheetId="13" hidden="1">{#N/A,#N/A,FALSE,"Plan1";#N/A,#N/A,FALSE,"Plan2"}</definedName>
    <definedName name="KLDFNTRDT" localSheetId="10" hidden="1">{#N/A,#N/A,FALSE,"Plan1";#N/A,#N/A,FALSE,"Plan2"}</definedName>
    <definedName name="KLDFNTRDT" localSheetId="7" hidden="1">{#N/A,#N/A,FALSE,"Plan1";#N/A,#N/A,FALSE,"Plan2"}</definedName>
    <definedName name="KLDFNTRDT" localSheetId="28" hidden="1">{#N/A,#N/A,FALSE,"Plan1";#N/A,#N/A,FALSE,"Plan2"}</definedName>
    <definedName name="KLDFNTRDT" localSheetId="6" hidden="1">{#N/A,#N/A,FALSE,"Plan1";#N/A,#N/A,FALSE,"Plan2"}</definedName>
    <definedName name="KLDFNTRDT" localSheetId="0" hidden="1">{#N/A,#N/A,FALSE,"Plan1";#N/A,#N/A,FALSE,"Plan2"}</definedName>
    <definedName name="KLDFNTRDT" localSheetId="14" hidden="1">{#N/A,#N/A,FALSE,"Plan1";#N/A,#N/A,FALSE,"Plan2"}</definedName>
    <definedName name="KLDFNTRDT" localSheetId="22" hidden="1">{#N/A,#N/A,FALSE,"Plan1";#N/A,#N/A,FALSE,"Plan2"}</definedName>
    <definedName name="KLDFNTRDT" hidden="1">{#N/A,#N/A,FALSE,"Plan1";#N/A,#N/A,FALSE,"Plan2"}</definedName>
    <definedName name="klhjsdklhdf" localSheetId="16" hidden="1">{#N/A,#N/A,FALSE,"Plan1";#N/A,#N/A,FALSE,"Plan2"}</definedName>
    <definedName name="klhjsdklhdf" localSheetId="3" hidden="1">{#N/A,#N/A,FALSE,"Plan1";#N/A,#N/A,FALSE,"Plan2"}</definedName>
    <definedName name="klhjsdklhdf" localSheetId="21" hidden="1">{#N/A,#N/A,FALSE,"Plan1";#N/A,#N/A,FALSE,"Plan2"}</definedName>
    <definedName name="klhjsdklhdf" localSheetId="20" hidden="1">{#N/A,#N/A,FALSE,"Plan1";#N/A,#N/A,FALSE,"Plan2"}</definedName>
    <definedName name="klhjsdklhdf" localSheetId="5" hidden="1">{#N/A,#N/A,FALSE,"Plan1";#N/A,#N/A,FALSE,"Plan2"}</definedName>
    <definedName name="klhjsdklhdf" localSheetId="13" hidden="1">{#N/A,#N/A,FALSE,"Plan1";#N/A,#N/A,FALSE,"Plan2"}</definedName>
    <definedName name="klhjsdklhdf" localSheetId="10" hidden="1">{#N/A,#N/A,FALSE,"Plan1";#N/A,#N/A,FALSE,"Plan2"}</definedName>
    <definedName name="klhjsdklhdf" localSheetId="7" hidden="1">{#N/A,#N/A,FALSE,"Plan1";#N/A,#N/A,FALSE,"Plan2"}</definedName>
    <definedName name="klhjsdklhdf" localSheetId="28" hidden="1">{#N/A,#N/A,FALSE,"Plan1";#N/A,#N/A,FALSE,"Plan2"}</definedName>
    <definedName name="klhjsdklhdf" localSheetId="6" hidden="1">{#N/A,#N/A,FALSE,"Plan1";#N/A,#N/A,FALSE,"Plan2"}</definedName>
    <definedName name="klhjsdklhdf" localSheetId="0" hidden="1">{#N/A,#N/A,FALSE,"Plan1";#N/A,#N/A,FALSE,"Plan2"}</definedName>
    <definedName name="klhjsdklhdf" localSheetId="14" hidden="1">{#N/A,#N/A,FALSE,"Plan1";#N/A,#N/A,FALSE,"Plan2"}</definedName>
    <definedName name="klhjsdklhdf" localSheetId="22" hidden="1">{#N/A,#N/A,FALSE,"Plan1";#N/A,#N/A,FALSE,"Plan2"}</definedName>
    <definedName name="klhjsdklhdf" hidden="1">{#N/A,#N/A,FALSE,"Plan1";#N/A,#N/A,FALSE,"Plan2"}</definedName>
    <definedName name="KLHSKLRHWE" localSheetId="16" hidden="1">{#N/A,#N/A,FALSE,"Plan1";#N/A,#N/A,FALSE,"Plan2"}</definedName>
    <definedName name="KLHSKLRHWE" localSheetId="3" hidden="1">{#N/A,#N/A,FALSE,"Plan1";#N/A,#N/A,FALSE,"Plan2"}</definedName>
    <definedName name="KLHSKLRHWE" localSheetId="21" hidden="1">{#N/A,#N/A,FALSE,"Plan1";#N/A,#N/A,FALSE,"Plan2"}</definedName>
    <definedName name="KLHSKLRHWE" localSheetId="20" hidden="1">{#N/A,#N/A,FALSE,"Plan1";#N/A,#N/A,FALSE,"Plan2"}</definedName>
    <definedName name="KLHSKLRHWE" localSheetId="5" hidden="1">{#N/A,#N/A,FALSE,"Plan1";#N/A,#N/A,FALSE,"Plan2"}</definedName>
    <definedName name="KLHSKLRHWE" localSheetId="13" hidden="1">{#N/A,#N/A,FALSE,"Plan1";#N/A,#N/A,FALSE,"Plan2"}</definedName>
    <definedName name="KLHSKLRHWE" localSheetId="10" hidden="1">{#N/A,#N/A,FALSE,"Plan1";#N/A,#N/A,FALSE,"Plan2"}</definedName>
    <definedName name="KLHSKLRHWE" localSheetId="7" hidden="1">{#N/A,#N/A,FALSE,"Plan1";#N/A,#N/A,FALSE,"Plan2"}</definedName>
    <definedName name="KLHSKLRHWE" localSheetId="28" hidden="1">{#N/A,#N/A,FALSE,"Plan1";#N/A,#N/A,FALSE,"Plan2"}</definedName>
    <definedName name="KLHSKLRHWE" localSheetId="6" hidden="1">{#N/A,#N/A,FALSE,"Plan1";#N/A,#N/A,FALSE,"Plan2"}</definedName>
    <definedName name="KLHSKLRHWE" localSheetId="0" hidden="1">{#N/A,#N/A,FALSE,"Plan1";#N/A,#N/A,FALSE,"Plan2"}</definedName>
    <definedName name="KLHSKLRHWE" localSheetId="14" hidden="1">{#N/A,#N/A,FALSE,"Plan1";#N/A,#N/A,FALSE,"Plan2"}</definedName>
    <definedName name="KLHSKLRHWE" localSheetId="22" hidden="1">{#N/A,#N/A,FALSE,"Plan1";#N/A,#N/A,FALSE,"Plan2"}</definedName>
    <definedName name="KLHSKLRHWE" hidden="1">{#N/A,#N/A,FALSE,"Plan1";#N/A,#N/A,FALSE,"Plan2"}</definedName>
    <definedName name="KLJASKJD" localSheetId="16" hidden="1">{#N/A,#N/A,FALSE,"Plan1";#N/A,#N/A,FALSE,"Plan2"}</definedName>
    <definedName name="KLJASKJD" localSheetId="3" hidden="1">{#N/A,#N/A,FALSE,"Plan1";#N/A,#N/A,FALSE,"Plan2"}</definedName>
    <definedName name="KLJASKJD" localSheetId="21" hidden="1">{#N/A,#N/A,FALSE,"Plan1";#N/A,#N/A,FALSE,"Plan2"}</definedName>
    <definedName name="KLJASKJD" localSheetId="20" hidden="1">{#N/A,#N/A,FALSE,"Plan1";#N/A,#N/A,FALSE,"Plan2"}</definedName>
    <definedName name="KLJASKJD" localSheetId="5" hidden="1">{#N/A,#N/A,FALSE,"Plan1";#N/A,#N/A,FALSE,"Plan2"}</definedName>
    <definedName name="KLJASKJD" localSheetId="13" hidden="1">{#N/A,#N/A,FALSE,"Plan1";#N/A,#N/A,FALSE,"Plan2"}</definedName>
    <definedName name="KLJASKJD" localSheetId="10" hidden="1">{#N/A,#N/A,FALSE,"Plan1";#N/A,#N/A,FALSE,"Plan2"}</definedName>
    <definedName name="KLJASKJD" localSheetId="7" hidden="1">{#N/A,#N/A,FALSE,"Plan1";#N/A,#N/A,FALSE,"Plan2"}</definedName>
    <definedName name="KLJASKJD" localSheetId="28" hidden="1">{#N/A,#N/A,FALSE,"Plan1";#N/A,#N/A,FALSE,"Plan2"}</definedName>
    <definedName name="KLJASKJD" localSheetId="6" hidden="1">{#N/A,#N/A,FALSE,"Plan1";#N/A,#N/A,FALSE,"Plan2"}</definedName>
    <definedName name="KLJASKJD" localSheetId="0" hidden="1">{#N/A,#N/A,FALSE,"Plan1";#N/A,#N/A,FALSE,"Plan2"}</definedName>
    <definedName name="KLJASKJD" localSheetId="14" hidden="1">{#N/A,#N/A,FALSE,"Plan1";#N/A,#N/A,FALSE,"Plan2"}</definedName>
    <definedName name="KLJASKJD" localSheetId="22" hidden="1">{#N/A,#N/A,FALSE,"Plan1";#N/A,#N/A,FALSE,"Plan2"}</definedName>
    <definedName name="KLJASKJD" hidden="1">{#N/A,#N/A,FALSE,"Plan1";#N/A,#N/A,FALSE,"Plan2"}</definedName>
    <definedName name="KLJDXLG"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hidden="1">{TRUE,TRUE,-1.25,-15.5,604.5,366.75,FALSE,FALSE,TRUE,TRUE,0,1,#N/A,1,#N/A,9.0125,24.4117647058824,1,FALSE,FALSE,3,TRUE,1,FALSE,100,"Swvu.PLANILHA2.","ACwvu.PLANILHA2.",#N/A,FALSE,FALSE,0.787401575,0.34,0.46,0.5,1,"","",FALSE,FALSE,FALSE,FALSE,1,#N/A,1,1,FALSE,FALSE,#N/A,#N/A,FALSE,FALSE,FALSE,9,65532,65532,FALSE,FALSE,TRUE,TRUE,TRUE}</definedName>
    <definedName name="kljeflwr" localSheetId="16" hidden="1">{#N/A,#N/A,FALSE,"Plan1";#N/A,#N/A,FALSE,"Plan2"}</definedName>
    <definedName name="kljeflwr" localSheetId="3" hidden="1">{#N/A,#N/A,FALSE,"Plan1";#N/A,#N/A,FALSE,"Plan2"}</definedName>
    <definedName name="kljeflwr" localSheetId="21" hidden="1">{#N/A,#N/A,FALSE,"Plan1";#N/A,#N/A,FALSE,"Plan2"}</definedName>
    <definedName name="kljeflwr" localSheetId="20" hidden="1">{#N/A,#N/A,FALSE,"Plan1";#N/A,#N/A,FALSE,"Plan2"}</definedName>
    <definedName name="kljeflwr" localSheetId="5" hidden="1">{#N/A,#N/A,FALSE,"Plan1";#N/A,#N/A,FALSE,"Plan2"}</definedName>
    <definedName name="kljeflwr" localSheetId="13" hidden="1">{#N/A,#N/A,FALSE,"Plan1";#N/A,#N/A,FALSE,"Plan2"}</definedName>
    <definedName name="kljeflwr" localSheetId="10" hidden="1">{#N/A,#N/A,FALSE,"Plan1";#N/A,#N/A,FALSE,"Plan2"}</definedName>
    <definedName name="kljeflwr" localSheetId="7" hidden="1">{#N/A,#N/A,FALSE,"Plan1";#N/A,#N/A,FALSE,"Plan2"}</definedName>
    <definedName name="kljeflwr" localSheetId="28" hidden="1">{#N/A,#N/A,FALSE,"Plan1";#N/A,#N/A,FALSE,"Plan2"}</definedName>
    <definedName name="kljeflwr" localSheetId="6" hidden="1">{#N/A,#N/A,FALSE,"Plan1";#N/A,#N/A,FALSE,"Plan2"}</definedName>
    <definedName name="kljeflwr" localSheetId="0" hidden="1">{#N/A,#N/A,FALSE,"Plan1";#N/A,#N/A,FALSE,"Plan2"}</definedName>
    <definedName name="kljeflwr" localSheetId="14" hidden="1">{#N/A,#N/A,FALSE,"Plan1";#N/A,#N/A,FALSE,"Plan2"}</definedName>
    <definedName name="kljeflwr" localSheetId="22" hidden="1">{#N/A,#N/A,FALSE,"Plan1";#N/A,#N/A,FALSE,"Plan2"}</definedName>
    <definedName name="kljeflwr" hidden="1">{#N/A,#N/A,FALSE,"Plan1";#N/A,#N/A,FALSE,"Plan2"}</definedName>
    <definedName name="kljflgjrf" localSheetId="16" hidden="1">{#N/A,#N/A,FALSE,"Plan1";#N/A,#N/A,FALSE,"Plan2"}</definedName>
    <definedName name="kljflgjrf" localSheetId="3" hidden="1">{#N/A,#N/A,FALSE,"Plan1";#N/A,#N/A,FALSE,"Plan2"}</definedName>
    <definedName name="kljflgjrf" localSheetId="21" hidden="1">{#N/A,#N/A,FALSE,"Plan1";#N/A,#N/A,FALSE,"Plan2"}</definedName>
    <definedName name="kljflgjrf" localSheetId="20" hidden="1">{#N/A,#N/A,FALSE,"Plan1";#N/A,#N/A,FALSE,"Plan2"}</definedName>
    <definedName name="kljflgjrf" localSheetId="5" hidden="1">{#N/A,#N/A,FALSE,"Plan1";#N/A,#N/A,FALSE,"Plan2"}</definedName>
    <definedName name="kljflgjrf" localSheetId="13" hidden="1">{#N/A,#N/A,FALSE,"Plan1";#N/A,#N/A,FALSE,"Plan2"}</definedName>
    <definedName name="kljflgjrf" localSheetId="10" hidden="1">{#N/A,#N/A,FALSE,"Plan1";#N/A,#N/A,FALSE,"Plan2"}</definedName>
    <definedName name="kljflgjrf" localSheetId="7" hidden="1">{#N/A,#N/A,FALSE,"Plan1";#N/A,#N/A,FALSE,"Plan2"}</definedName>
    <definedName name="kljflgjrf" localSheetId="28" hidden="1">{#N/A,#N/A,FALSE,"Plan1";#N/A,#N/A,FALSE,"Plan2"}</definedName>
    <definedName name="kljflgjrf" localSheetId="6" hidden="1">{#N/A,#N/A,FALSE,"Plan1";#N/A,#N/A,FALSE,"Plan2"}</definedName>
    <definedName name="kljflgjrf" localSheetId="0" hidden="1">{#N/A,#N/A,FALSE,"Plan1";#N/A,#N/A,FALSE,"Plan2"}</definedName>
    <definedName name="kljflgjrf" localSheetId="14" hidden="1">{#N/A,#N/A,FALSE,"Plan1";#N/A,#N/A,FALSE,"Plan2"}</definedName>
    <definedName name="kljflgjrf" localSheetId="22" hidden="1">{#N/A,#N/A,FALSE,"Plan1";#N/A,#N/A,FALSE,"Plan2"}</definedName>
    <definedName name="kljflgjrf" hidden="1">{#N/A,#N/A,FALSE,"Plan1";#N/A,#N/A,FALSE,"Plan2"}</definedName>
    <definedName name="kljgfdfr" localSheetId="16" hidden="1">{#N/A,#N/A,FALSE,"Plan1";#N/A,#N/A,FALSE,"Plan2"}</definedName>
    <definedName name="kljgfdfr" localSheetId="3" hidden="1">{#N/A,#N/A,FALSE,"Plan1";#N/A,#N/A,FALSE,"Plan2"}</definedName>
    <definedName name="kljgfdfr" localSheetId="21" hidden="1">{#N/A,#N/A,FALSE,"Plan1";#N/A,#N/A,FALSE,"Plan2"}</definedName>
    <definedName name="kljgfdfr" localSheetId="20" hidden="1">{#N/A,#N/A,FALSE,"Plan1";#N/A,#N/A,FALSE,"Plan2"}</definedName>
    <definedName name="kljgfdfr" localSheetId="5" hidden="1">{#N/A,#N/A,FALSE,"Plan1";#N/A,#N/A,FALSE,"Plan2"}</definedName>
    <definedName name="kljgfdfr" localSheetId="13" hidden="1">{#N/A,#N/A,FALSE,"Plan1";#N/A,#N/A,FALSE,"Plan2"}</definedName>
    <definedName name="kljgfdfr" localSheetId="10" hidden="1">{#N/A,#N/A,FALSE,"Plan1";#N/A,#N/A,FALSE,"Plan2"}</definedName>
    <definedName name="kljgfdfr" localSheetId="7" hidden="1">{#N/A,#N/A,FALSE,"Plan1";#N/A,#N/A,FALSE,"Plan2"}</definedName>
    <definedName name="kljgfdfr" localSheetId="28" hidden="1">{#N/A,#N/A,FALSE,"Plan1";#N/A,#N/A,FALSE,"Plan2"}</definedName>
    <definedName name="kljgfdfr" localSheetId="6" hidden="1">{#N/A,#N/A,FALSE,"Plan1";#N/A,#N/A,FALSE,"Plan2"}</definedName>
    <definedName name="kljgfdfr" localSheetId="0" hidden="1">{#N/A,#N/A,FALSE,"Plan1";#N/A,#N/A,FALSE,"Plan2"}</definedName>
    <definedName name="kljgfdfr" localSheetId="14" hidden="1">{#N/A,#N/A,FALSE,"Plan1";#N/A,#N/A,FALSE,"Plan2"}</definedName>
    <definedName name="kljgfdfr" localSheetId="22" hidden="1">{#N/A,#N/A,FALSE,"Plan1";#N/A,#N/A,FALSE,"Plan2"}</definedName>
    <definedName name="kljgfdfr" hidden="1">{#N/A,#N/A,FALSE,"Plan1";#N/A,#N/A,FALSE,"Plan2"}</definedName>
    <definedName name="kljgfjrt" localSheetId="16" hidden="1">{#N/A,#N/A,FALSE,"Plan1";#N/A,#N/A,FALSE,"Plan2"}</definedName>
    <definedName name="kljgfjrt" localSheetId="3" hidden="1">{#N/A,#N/A,FALSE,"Plan1";#N/A,#N/A,FALSE,"Plan2"}</definedName>
    <definedName name="kljgfjrt" localSheetId="21" hidden="1">{#N/A,#N/A,FALSE,"Plan1";#N/A,#N/A,FALSE,"Plan2"}</definedName>
    <definedName name="kljgfjrt" localSheetId="20" hidden="1">{#N/A,#N/A,FALSE,"Plan1";#N/A,#N/A,FALSE,"Plan2"}</definedName>
    <definedName name="kljgfjrt" localSheetId="5" hidden="1">{#N/A,#N/A,FALSE,"Plan1";#N/A,#N/A,FALSE,"Plan2"}</definedName>
    <definedName name="kljgfjrt" localSheetId="13" hidden="1">{#N/A,#N/A,FALSE,"Plan1";#N/A,#N/A,FALSE,"Plan2"}</definedName>
    <definedName name="kljgfjrt" localSheetId="10" hidden="1">{#N/A,#N/A,FALSE,"Plan1";#N/A,#N/A,FALSE,"Plan2"}</definedName>
    <definedName name="kljgfjrt" localSheetId="7" hidden="1">{#N/A,#N/A,FALSE,"Plan1";#N/A,#N/A,FALSE,"Plan2"}</definedName>
    <definedName name="kljgfjrt" localSheetId="28" hidden="1">{#N/A,#N/A,FALSE,"Plan1";#N/A,#N/A,FALSE,"Plan2"}</definedName>
    <definedName name="kljgfjrt" localSheetId="6" hidden="1">{#N/A,#N/A,FALSE,"Plan1";#N/A,#N/A,FALSE,"Plan2"}</definedName>
    <definedName name="kljgfjrt" localSheetId="0" hidden="1">{#N/A,#N/A,FALSE,"Plan1";#N/A,#N/A,FALSE,"Plan2"}</definedName>
    <definedName name="kljgfjrt" localSheetId="14" hidden="1">{#N/A,#N/A,FALSE,"Plan1";#N/A,#N/A,FALSE,"Plan2"}</definedName>
    <definedName name="kljgfjrt" localSheetId="22" hidden="1">{#N/A,#N/A,FALSE,"Plan1";#N/A,#N/A,FALSE,"Plan2"}</definedName>
    <definedName name="kljgfjrt" hidden="1">{#N/A,#N/A,FALSE,"Plan1";#N/A,#N/A,FALSE,"Plan2"}</definedName>
    <definedName name="kljlkdfj" localSheetId="16" hidden="1">{#N/A,#N/A,FALSE,"Plan1";#N/A,#N/A,FALSE,"Plan2"}</definedName>
    <definedName name="kljlkdfj" localSheetId="3" hidden="1">{#N/A,#N/A,FALSE,"Plan1";#N/A,#N/A,FALSE,"Plan2"}</definedName>
    <definedName name="kljlkdfj" localSheetId="21" hidden="1">{#N/A,#N/A,FALSE,"Plan1";#N/A,#N/A,FALSE,"Plan2"}</definedName>
    <definedName name="kljlkdfj" localSheetId="20" hidden="1">{#N/A,#N/A,FALSE,"Plan1";#N/A,#N/A,FALSE,"Plan2"}</definedName>
    <definedName name="kljlkdfj" localSheetId="5" hidden="1">{#N/A,#N/A,FALSE,"Plan1";#N/A,#N/A,FALSE,"Plan2"}</definedName>
    <definedName name="kljlkdfj" localSheetId="13" hidden="1">{#N/A,#N/A,FALSE,"Plan1";#N/A,#N/A,FALSE,"Plan2"}</definedName>
    <definedName name="kljlkdfj" localSheetId="10" hidden="1">{#N/A,#N/A,FALSE,"Plan1";#N/A,#N/A,FALSE,"Plan2"}</definedName>
    <definedName name="kljlkdfj" localSheetId="7" hidden="1">{#N/A,#N/A,FALSE,"Plan1";#N/A,#N/A,FALSE,"Plan2"}</definedName>
    <definedName name="kljlkdfj" localSheetId="28" hidden="1">{#N/A,#N/A,FALSE,"Plan1";#N/A,#N/A,FALSE,"Plan2"}</definedName>
    <definedName name="kljlkdfj" localSheetId="6" hidden="1">{#N/A,#N/A,FALSE,"Plan1";#N/A,#N/A,FALSE,"Plan2"}</definedName>
    <definedName name="kljlkdfj" localSheetId="0" hidden="1">{#N/A,#N/A,FALSE,"Plan1";#N/A,#N/A,FALSE,"Plan2"}</definedName>
    <definedName name="kljlkdfj" localSheetId="14" hidden="1">{#N/A,#N/A,FALSE,"Plan1";#N/A,#N/A,FALSE,"Plan2"}</definedName>
    <definedName name="kljlkdfj" localSheetId="22" hidden="1">{#N/A,#N/A,FALSE,"Plan1";#N/A,#N/A,FALSE,"Plan2"}</definedName>
    <definedName name="kljlkdfj" hidden="1">{#N/A,#N/A,FALSE,"Plan1";#N/A,#N/A,FALSE,"Plan2"}</definedName>
    <definedName name="kljsakjfr" localSheetId="16" hidden="1">{#N/A,#N/A,FALSE,"Plan1";#N/A,#N/A,FALSE,"Plan2"}</definedName>
    <definedName name="kljsakjfr" localSheetId="3" hidden="1">{#N/A,#N/A,FALSE,"Plan1";#N/A,#N/A,FALSE,"Plan2"}</definedName>
    <definedName name="kljsakjfr" localSheetId="21" hidden="1">{#N/A,#N/A,FALSE,"Plan1";#N/A,#N/A,FALSE,"Plan2"}</definedName>
    <definedName name="kljsakjfr" localSheetId="20" hidden="1">{#N/A,#N/A,FALSE,"Plan1";#N/A,#N/A,FALSE,"Plan2"}</definedName>
    <definedName name="kljsakjfr" localSheetId="5" hidden="1">{#N/A,#N/A,FALSE,"Plan1";#N/A,#N/A,FALSE,"Plan2"}</definedName>
    <definedName name="kljsakjfr" localSheetId="13" hidden="1">{#N/A,#N/A,FALSE,"Plan1";#N/A,#N/A,FALSE,"Plan2"}</definedName>
    <definedName name="kljsakjfr" localSheetId="10" hidden="1">{#N/A,#N/A,FALSE,"Plan1";#N/A,#N/A,FALSE,"Plan2"}</definedName>
    <definedName name="kljsakjfr" localSheetId="7" hidden="1">{#N/A,#N/A,FALSE,"Plan1";#N/A,#N/A,FALSE,"Plan2"}</definedName>
    <definedName name="kljsakjfr" localSheetId="28" hidden="1">{#N/A,#N/A,FALSE,"Plan1";#N/A,#N/A,FALSE,"Plan2"}</definedName>
    <definedName name="kljsakjfr" localSheetId="6" hidden="1">{#N/A,#N/A,FALSE,"Plan1";#N/A,#N/A,FALSE,"Plan2"}</definedName>
    <definedName name="kljsakjfr" localSheetId="0" hidden="1">{#N/A,#N/A,FALSE,"Plan1";#N/A,#N/A,FALSE,"Plan2"}</definedName>
    <definedName name="kljsakjfr" localSheetId="14" hidden="1">{#N/A,#N/A,FALSE,"Plan1";#N/A,#N/A,FALSE,"Plan2"}</definedName>
    <definedName name="kljsakjfr" localSheetId="22" hidden="1">{#N/A,#N/A,FALSE,"Plan1";#N/A,#N/A,FALSE,"Plan2"}</definedName>
    <definedName name="kljsakjfr" hidden="1">{#N/A,#N/A,FALSE,"Plan1";#N/A,#N/A,FALSE,"Plan2"}</definedName>
    <definedName name="kljsdje" localSheetId="16" hidden="1">{#N/A,#N/A,FALSE,"Plan1";#N/A,#N/A,FALSE,"Plan2"}</definedName>
    <definedName name="kljsdje" localSheetId="3" hidden="1">{#N/A,#N/A,FALSE,"Plan1";#N/A,#N/A,FALSE,"Plan2"}</definedName>
    <definedName name="kljsdje" localSheetId="21" hidden="1">{#N/A,#N/A,FALSE,"Plan1";#N/A,#N/A,FALSE,"Plan2"}</definedName>
    <definedName name="kljsdje" localSheetId="20" hidden="1">{#N/A,#N/A,FALSE,"Plan1";#N/A,#N/A,FALSE,"Plan2"}</definedName>
    <definedName name="kljsdje" localSheetId="5" hidden="1">{#N/A,#N/A,FALSE,"Plan1";#N/A,#N/A,FALSE,"Plan2"}</definedName>
    <definedName name="kljsdje" localSheetId="13" hidden="1">{#N/A,#N/A,FALSE,"Plan1";#N/A,#N/A,FALSE,"Plan2"}</definedName>
    <definedName name="kljsdje" localSheetId="10" hidden="1">{#N/A,#N/A,FALSE,"Plan1";#N/A,#N/A,FALSE,"Plan2"}</definedName>
    <definedName name="kljsdje" localSheetId="7" hidden="1">{#N/A,#N/A,FALSE,"Plan1";#N/A,#N/A,FALSE,"Plan2"}</definedName>
    <definedName name="kljsdje" localSheetId="28" hidden="1">{#N/A,#N/A,FALSE,"Plan1";#N/A,#N/A,FALSE,"Plan2"}</definedName>
    <definedName name="kljsdje" localSheetId="6" hidden="1">{#N/A,#N/A,FALSE,"Plan1";#N/A,#N/A,FALSE,"Plan2"}</definedName>
    <definedName name="kljsdje" localSheetId="0" hidden="1">{#N/A,#N/A,FALSE,"Plan1";#N/A,#N/A,FALSE,"Plan2"}</definedName>
    <definedName name="kljsdje" localSheetId="14" hidden="1">{#N/A,#N/A,FALSE,"Plan1";#N/A,#N/A,FALSE,"Plan2"}</definedName>
    <definedName name="kljsdje" localSheetId="22" hidden="1">{#N/A,#N/A,FALSE,"Plan1";#N/A,#N/A,FALSE,"Plan2"}</definedName>
    <definedName name="kljsdje" hidden="1">{#N/A,#N/A,FALSE,"Plan1";#N/A,#N/A,FALSE,"Plan2"}</definedName>
    <definedName name="kljsfwe" localSheetId="16" hidden="1">{#N/A,#N/A,FALSE,"Plan1";#N/A,#N/A,FALSE,"Plan2"}</definedName>
    <definedName name="kljsfwe" localSheetId="3" hidden="1">{#N/A,#N/A,FALSE,"Plan1";#N/A,#N/A,FALSE,"Plan2"}</definedName>
    <definedName name="kljsfwe" localSheetId="21" hidden="1">{#N/A,#N/A,FALSE,"Plan1";#N/A,#N/A,FALSE,"Plan2"}</definedName>
    <definedName name="kljsfwe" localSheetId="20" hidden="1">{#N/A,#N/A,FALSE,"Plan1";#N/A,#N/A,FALSE,"Plan2"}</definedName>
    <definedName name="kljsfwe" localSheetId="5" hidden="1">{#N/A,#N/A,FALSE,"Plan1";#N/A,#N/A,FALSE,"Plan2"}</definedName>
    <definedName name="kljsfwe" localSheetId="13" hidden="1">{#N/A,#N/A,FALSE,"Plan1";#N/A,#N/A,FALSE,"Plan2"}</definedName>
    <definedName name="kljsfwe" localSheetId="10" hidden="1">{#N/A,#N/A,FALSE,"Plan1";#N/A,#N/A,FALSE,"Plan2"}</definedName>
    <definedName name="kljsfwe" localSheetId="7" hidden="1">{#N/A,#N/A,FALSE,"Plan1";#N/A,#N/A,FALSE,"Plan2"}</definedName>
    <definedName name="kljsfwe" localSheetId="28" hidden="1">{#N/A,#N/A,FALSE,"Plan1";#N/A,#N/A,FALSE,"Plan2"}</definedName>
    <definedName name="kljsfwe" localSheetId="6" hidden="1">{#N/A,#N/A,FALSE,"Plan1";#N/A,#N/A,FALSE,"Plan2"}</definedName>
    <definedName name="kljsfwe" localSheetId="0" hidden="1">{#N/A,#N/A,FALSE,"Plan1";#N/A,#N/A,FALSE,"Plan2"}</definedName>
    <definedName name="kljsfwe" localSheetId="14" hidden="1">{#N/A,#N/A,FALSE,"Plan1";#N/A,#N/A,FALSE,"Plan2"}</definedName>
    <definedName name="kljsfwe" localSheetId="22" hidden="1">{#N/A,#N/A,FALSE,"Plan1";#N/A,#N/A,FALSE,"Plan2"}</definedName>
    <definedName name="kljsfwe" hidden="1">{#N/A,#N/A,FALSE,"Plan1";#N/A,#N/A,FALSE,"Plan2"}</definedName>
    <definedName name="klk" localSheetId="16" hidden="1">{#N/A,#N/A,FALSE,"Plan1";#N/A,#N/A,FALSE,"Plan2"}</definedName>
    <definedName name="klk" localSheetId="3" hidden="1">{#N/A,#N/A,FALSE,"Plan1";#N/A,#N/A,FALSE,"Plan2"}</definedName>
    <definedName name="klk" localSheetId="21" hidden="1">{#N/A,#N/A,FALSE,"Plan1";#N/A,#N/A,FALSE,"Plan2"}</definedName>
    <definedName name="klk" localSheetId="20" hidden="1">{#N/A,#N/A,FALSE,"Plan1";#N/A,#N/A,FALSE,"Plan2"}</definedName>
    <definedName name="klk" localSheetId="5" hidden="1">{#N/A,#N/A,FALSE,"Plan1";#N/A,#N/A,FALSE,"Plan2"}</definedName>
    <definedName name="klk" localSheetId="13" hidden="1">{#N/A,#N/A,FALSE,"Plan1";#N/A,#N/A,FALSE,"Plan2"}</definedName>
    <definedName name="klk" localSheetId="10" hidden="1">{#N/A,#N/A,FALSE,"Plan1";#N/A,#N/A,FALSE,"Plan2"}</definedName>
    <definedName name="klk" localSheetId="7" hidden="1">{#N/A,#N/A,FALSE,"Plan1";#N/A,#N/A,FALSE,"Plan2"}</definedName>
    <definedName name="klk" localSheetId="28" hidden="1">{#N/A,#N/A,FALSE,"Plan1";#N/A,#N/A,FALSE,"Plan2"}</definedName>
    <definedName name="klk" localSheetId="6" hidden="1">{#N/A,#N/A,FALSE,"Plan1";#N/A,#N/A,FALSE,"Plan2"}</definedName>
    <definedName name="klk" localSheetId="0" hidden="1">{#N/A,#N/A,FALSE,"Plan1";#N/A,#N/A,FALSE,"Plan2"}</definedName>
    <definedName name="klk" localSheetId="14" hidden="1">{#N/A,#N/A,FALSE,"Plan1";#N/A,#N/A,FALSE,"Plan2"}</definedName>
    <definedName name="klk" localSheetId="22" hidden="1">{#N/A,#N/A,FALSE,"Plan1";#N/A,#N/A,FALSE,"Plan2"}</definedName>
    <definedName name="klk" hidden="1">{#N/A,#N/A,FALSE,"Plan1";#N/A,#N/A,FALSE,"Plan2"}</definedName>
    <definedName name="KLKKLKÇJÇ" localSheetId="16" hidden="1">{#N/A,#N/A,FALSE,"Plan1";#N/A,#N/A,FALSE,"Plan2"}</definedName>
    <definedName name="KLKKLKÇJÇ" localSheetId="3" hidden="1">{#N/A,#N/A,FALSE,"Plan1";#N/A,#N/A,FALSE,"Plan2"}</definedName>
    <definedName name="KLKKLKÇJÇ" localSheetId="21" hidden="1">{#N/A,#N/A,FALSE,"Plan1";#N/A,#N/A,FALSE,"Plan2"}</definedName>
    <definedName name="KLKKLKÇJÇ" localSheetId="20" hidden="1">{#N/A,#N/A,FALSE,"Plan1";#N/A,#N/A,FALSE,"Plan2"}</definedName>
    <definedName name="KLKKLKÇJÇ" localSheetId="5" hidden="1">{#N/A,#N/A,FALSE,"Plan1";#N/A,#N/A,FALSE,"Plan2"}</definedName>
    <definedName name="KLKKLKÇJÇ" localSheetId="13" hidden="1">{#N/A,#N/A,FALSE,"Plan1";#N/A,#N/A,FALSE,"Plan2"}</definedName>
    <definedName name="KLKKLKÇJÇ" localSheetId="10" hidden="1">{#N/A,#N/A,FALSE,"Plan1";#N/A,#N/A,FALSE,"Plan2"}</definedName>
    <definedName name="KLKKLKÇJÇ" localSheetId="7" hidden="1">{#N/A,#N/A,FALSE,"Plan1";#N/A,#N/A,FALSE,"Plan2"}</definedName>
    <definedName name="KLKKLKÇJÇ" localSheetId="28" hidden="1">{#N/A,#N/A,FALSE,"Plan1";#N/A,#N/A,FALSE,"Plan2"}</definedName>
    <definedName name="KLKKLKÇJÇ" localSheetId="6" hidden="1">{#N/A,#N/A,FALSE,"Plan1";#N/A,#N/A,FALSE,"Plan2"}</definedName>
    <definedName name="KLKKLKÇJÇ" localSheetId="0" hidden="1">{#N/A,#N/A,FALSE,"Plan1";#N/A,#N/A,FALSE,"Plan2"}</definedName>
    <definedName name="KLKKLKÇJÇ" localSheetId="14" hidden="1">{#N/A,#N/A,FALSE,"Plan1";#N/A,#N/A,FALSE,"Plan2"}</definedName>
    <definedName name="KLKKLKÇJÇ" localSheetId="22" hidden="1">{#N/A,#N/A,FALSE,"Plan1";#N/A,#N/A,FALSE,"Plan2"}</definedName>
    <definedName name="KLKKLKÇJÇ" hidden="1">{#N/A,#N/A,FALSE,"Plan1";#N/A,#N/A,FALSE,"Plan2"}</definedName>
    <definedName name="KLSDFT" localSheetId="16" hidden="1">{#N/A,#N/A,FALSE,"Plan1";#N/A,#N/A,FALSE,"Plan2"}</definedName>
    <definedName name="KLSDFT" localSheetId="3" hidden="1">{#N/A,#N/A,FALSE,"Plan1";#N/A,#N/A,FALSE,"Plan2"}</definedName>
    <definedName name="KLSDFT" localSheetId="21" hidden="1">{#N/A,#N/A,FALSE,"Plan1";#N/A,#N/A,FALSE,"Plan2"}</definedName>
    <definedName name="KLSDFT" localSheetId="20" hidden="1">{#N/A,#N/A,FALSE,"Plan1";#N/A,#N/A,FALSE,"Plan2"}</definedName>
    <definedName name="KLSDFT" localSheetId="5" hidden="1">{#N/A,#N/A,FALSE,"Plan1";#N/A,#N/A,FALSE,"Plan2"}</definedName>
    <definedName name="KLSDFT" localSheetId="13" hidden="1">{#N/A,#N/A,FALSE,"Plan1";#N/A,#N/A,FALSE,"Plan2"}</definedName>
    <definedName name="KLSDFT" localSheetId="10" hidden="1">{#N/A,#N/A,FALSE,"Plan1";#N/A,#N/A,FALSE,"Plan2"}</definedName>
    <definedName name="KLSDFT" localSheetId="7" hidden="1">{#N/A,#N/A,FALSE,"Plan1";#N/A,#N/A,FALSE,"Plan2"}</definedName>
    <definedName name="KLSDFT" localSheetId="28" hidden="1">{#N/A,#N/A,FALSE,"Plan1";#N/A,#N/A,FALSE,"Plan2"}</definedName>
    <definedName name="KLSDFT" localSheetId="6" hidden="1">{#N/A,#N/A,FALSE,"Plan1";#N/A,#N/A,FALSE,"Plan2"}</definedName>
    <definedName name="KLSDFT" localSheetId="0" hidden="1">{#N/A,#N/A,FALSE,"Plan1";#N/A,#N/A,FALSE,"Plan2"}</definedName>
    <definedName name="KLSDFT" localSheetId="14" hidden="1">{#N/A,#N/A,FALSE,"Plan1";#N/A,#N/A,FALSE,"Plan2"}</definedName>
    <definedName name="KLSDFT" localSheetId="22" hidden="1">{#N/A,#N/A,FALSE,"Plan1";#N/A,#N/A,FALSE,"Plan2"}</definedName>
    <definedName name="KLSDFT" hidden="1">{#N/A,#N/A,FALSE,"Plan1";#N/A,#N/A,FALSE,"Plan2"}</definedName>
    <definedName name="KLSDHSJKHF" localSheetId="16" hidden="1">{#N/A,#N/A,FALSE,"Plan1";#N/A,#N/A,FALSE,"Plan2"}</definedName>
    <definedName name="KLSDHSJKHF" localSheetId="3" hidden="1">{#N/A,#N/A,FALSE,"Plan1";#N/A,#N/A,FALSE,"Plan2"}</definedName>
    <definedName name="KLSDHSJKHF" localSheetId="21" hidden="1">{#N/A,#N/A,FALSE,"Plan1";#N/A,#N/A,FALSE,"Plan2"}</definedName>
    <definedName name="KLSDHSJKHF" localSheetId="20" hidden="1">{#N/A,#N/A,FALSE,"Plan1";#N/A,#N/A,FALSE,"Plan2"}</definedName>
    <definedName name="KLSDHSJKHF" localSheetId="5" hidden="1">{#N/A,#N/A,FALSE,"Plan1";#N/A,#N/A,FALSE,"Plan2"}</definedName>
    <definedName name="KLSDHSJKHF" localSheetId="13" hidden="1">{#N/A,#N/A,FALSE,"Plan1";#N/A,#N/A,FALSE,"Plan2"}</definedName>
    <definedName name="KLSDHSJKHF" localSheetId="10" hidden="1">{#N/A,#N/A,FALSE,"Plan1";#N/A,#N/A,FALSE,"Plan2"}</definedName>
    <definedName name="KLSDHSJKHF" localSheetId="7" hidden="1">{#N/A,#N/A,FALSE,"Plan1";#N/A,#N/A,FALSE,"Plan2"}</definedName>
    <definedName name="KLSDHSJKHF" localSheetId="28" hidden="1">{#N/A,#N/A,FALSE,"Plan1";#N/A,#N/A,FALSE,"Plan2"}</definedName>
    <definedName name="KLSDHSJKHF" localSheetId="6" hidden="1">{#N/A,#N/A,FALSE,"Plan1";#N/A,#N/A,FALSE,"Plan2"}</definedName>
    <definedName name="KLSDHSJKHF" localSheetId="0" hidden="1">{#N/A,#N/A,FALSE,"Plan1";#N/A,#N/A,FALSE,"Plan2"}</definedName>
    <definedName name="KLSDHSJKHF" localSheetId="14" hidden="1">{#N/A,#N/A,FALSE,"Plan1";#N/A,#N/A,FALSE,"Plan2"}</definedName>
    <definedName name="KLSDHSJKHF" localSheetId="22" hidden="1">{#N/A,#N/A,FALSE,"Plan1";#N/A,#N/A,FALSE,"Plan2"}</definedName>
    <definedName name="KLSDHSJKHF" hidden="1">{#N/A,#N/A,FALSE,"Plan1";#N/A,#N/A,FALSE,"Plan2"}</definedName>
    <definedName name="klsdkre" localSheetId="16" hidden="1">{#N/A,#N/A,FALSE,"Plan1";#N/A,#N/A,FALSE,"Plan2"}</definedName>
    <definedName name="klsdkre" localSheetId="3" hidden="1">{#N/A,#N/A,FALSE,"Plan1";#N/A,#N/A,FALSE,"Plan2"}</definedName>
    <definedName name="klsdkre" localSheetId="21" hidden="1">{#N/A,#N/A,FALSE,"Plan1";#N/A,#N/A,FALSE,"Plan2"}</definedName>
    <definedName name="klsdkre" localSheetId="20" hidden="1">{#N/A,#N/A,FALSE,"Plan1";#N/A,#N/A,FALSE,"Plan2"}</definedName>
    <definedName name="klsdkre" localSheetId="5" hidden="1">{#N/A,#N/A,FALSE,"Plan1";#N/A,#N/A,FALSE,"Plan2"}</definedName>
    <definedName name="klsdkre" localSheetId="13" hidden="1">{#N/A,#N/A,FALSE,"Plan1";#N/A,#N/A,FALSE,"Plan2"}</definedName>
    <definedName name="klsdkre" localSheetId="10" hidden="1">{#N/A,#N/A,FALSE,"Plan1";#N/A,#N/A,FALSE,"Plan2"}</definedName>
    <definedName name="klsdkre" localSheetId="7" hidden="1">{#N/A,#N/A,FALSE,"Plan1";#N/A,#N/A,FALSE,"Plan2"}</definedName>
    <definedName name="klsdkre" localSheetId="28" hidden="1">{#N/A,#N/A,FALSE,"Plan1";#N/A,#N/A,FALSE,"Plan2"}</definedName>
    <definedName name="klsdkre" localSheetId="6" hidden="1">{#N/A,#N/A,FALSE,"Plan1";#N/A,#N/A,FALSE,"Plan2"}</definedName>
    <definedName name="klsdkre" localSheetId="0" hidden="1">{#N/A,#N/A,FALSE,"Plan1";#N/A,#N/A,FALSE,"Plan2"}</definedName>
    <definedName name="klsdkre" localSheetId="14" hidden="1">{#N/A,#N/A,FALSE,"Plan1";#N/A,#N/A,FALSE,"Plan2"}</definedName>
    <definedName name="klsdkre" localSheetId="22" hidden="1">{#N/A,#N/A,FALSE,"Plan1";#N/A,#N/A,FALSE,"Plan2"}</definedName>
    <definedName name="klsdkre" hidden="1">{#N/A,#N/A,FALSE,"Plan1";#N/A,#N/A,FALSE,"Plan2"}</definedName>
    <definedName name="KLSIDJE" localSheetId="16" hidden="1">{#N/A,#N/A,FALSE,"Plan1";#N/A,#N/A,FALSE,"Plan2"}</definedName>
    <definedName name="KLSIDJE" localSheetId="3" hidden="1">{#N/A,#N/A,FALSE,"Plan1";#N/A,#N/A,FALSE,"Plan2"}</definedName>
    <definedName name="KLSIDJE" localSheetId="21" hidden="1">{#N/A,#N/A,FALSE,"Plan1";#N/A,#N/A,FALSE,"Plan2"}</definedName>
    <definedName name="KLSIDJE" localSheetId="20" hidden="1">{#N/A,#N/A,FALSE,"Plan1";#N/A,#N/A,FALSE,"Plan2"}</definedName>
    <definedName name="KLSIDJE" localSheetId="5" hidden="1">{#N/A,#N/A,FALSE,"Plan1";#N/A,#N/A,FALSE,"Plan2"}</definedName>
    <definedName name="KLSIDJE" localSheetId="13" hidden="1">{#N/A,#N/A,FALSE,"Plan1";#N/A,#N/A,FALSE,"Plan2"}</definedName>
    <definedName name="KLSIDJE" localSheetId="10" hidden="1">{#N/A,#N/A,FALSE,"Plan1";#N/A,#N/A,FALSE,"Plan2"}</definedName>
    <definedName name="KLSIDJE" localSheetId="7" hidden="1">{#N/A,#N/A,FALSE,"Plan1";#N/A,#N/A,FALSE,"Plan2"}</definedName>
    <definedName name="KLSIDJE" localSheetId="28" hidden="1">{#N/A,#N/A,FALSE,"Plan1";#N/A,#N/A,FALSE,"Plan2"}</definedName>
    <definedName name="KLSIDJE" localSheetId="6" hidden="1">{#N/A,#N/A,FALSE,"Plan1";#N/A,#N/A,FALSE,"Plan2"}</definedName>
    <definedName name="KLSIDJE" localSheetId="0" hidden="1">{#N/A,#N/A,FALSE,"Plan1";#N/A,#N/A,FALSE,"Plan2"}</definedName>
    <definedName name="KLSIDJE" localSheetId="14" hidden="1">{#N/A,#N/A,FALSE,"Plan1";#N/A,#N/A,FALSE,"Plan2"}</definedName>
    <definedName name="KLSIDJE" localSheetId="22" hidden="1">{#N/A,#N/A,FALSE,"Plan1";#N/A,#N/A,FALSE,"Plan2"}</definedName>
    <definedName name="KLSIDJE" hidden="1">{#N/A,#N/A,FALSE,"Plan1";#N/A,#N/A,FALSE,"Plan2"}</definedName>
    <definedName name="klsjarsf" localSheetId="16" hidden="1">{#N/A,#N/A,FALSE,"Plan1";#N/A,#N/A,FALSE,"Plan2"}</definedName>
    <definedName name="klsjarsf" localSheetId="3" hidden="1">{#N/A,#N/A,FALSE,"Plan1";#N/A,#N/A,FALSE,"Plan2"}</definedName>
    <definedName name="klsjarsf" localSheetId="21" hidden="1">{#N/A,#N/A,FALSE,"Plan1";#N/A,#N/A,FALSE,"Plan2"}</definedName>
    <definedName name="klsjarsf" localSheetId="20" hidden="1">{#N/A,#N/A,FALSE,"Plan1";#N/A,#N/A,FALSE,"Plan2"}</definedName>
    <definedName name="klsjarsf" localSheetId="5" hidden="1">{#N/A,#N/A,FALSE,"Plan1";#N/A,#N/A,FALSE,"Plan2"}</definedName>
    <definedName name="klsjarsf" localSheetId="13" hidden="1">{#N/A,#N/A,FALSE,"Plan1";#N/A,#N/A,FALSE,"Plan2"}</definedName>
    <definedName name="klsjarsf" localSheetId="10" hidden="1">{#N/A,#N/A,FALSE,"Plan1";#N/A,#N/A,FALSE,"Plan2"}</definedName>
    <definedName name="klsjarsf" localSheetId="7" hidden="1">{#N/A,#N/A,FALSE,"Plan1";#N/A,#N/A,FALSE,"Plan2"}</definedName>
    <definedName name="klsjarsf" localSheetId="28" hidden="1">{#N/A,#N/A,FALSE,"Plan1";#N/A,#N/A,FALSE,"Plan2"}</definedName>
    <definedName name="klsjarsf" localSheetId="6" hidden="1">{#N/A,#N/A,FALSE,"Plan1";#N/A,#N/A,FALSE,"Plan2"}</definedName>
    <definedName name="klsjarsf" localSheetId="0" hidden="1">{#N/A,#N/A,FALSE,"Plan1";#N/A,#N/A,FALSE,"Plan2"}</definedName>
    <definedName name="klsjarsf" localSheetId="14" hidden="1">{#N/A,#N/A,FALSE,"Plan1";#N/A,#N/A,FALSE,"Plan2"}</definedName>
    <definedName name="klsjarsf" localSheetId="22" hidden="1">{#N/A,#N/A,FALSE,"Plan1";#N/A,#N/A,FALSE,"Plan2"}</definedName>
    <definedName name="klsjarsf" hidden="1">{#N/A,#N/A,FALSE,"Plan1";#N/A,#N/A,FALSE,"Plan2"}</definedName>
    <definedName name="klsjdwe" localSheetId="16" hidden="1">#REF!</definedName>
    <definedName name="klsjdwe" localSheetId="3" hidden="1">#REF!</definedName>
    <definedName name="klsjdwe" localSheetId="5" hidden="1">#REF!</definedName>
    <definedName name="klsjdwe" localSheetId="10" hidden="1">#REF!</definedName>
    <definedName name="klsjdwe" localSheetId="6" hidden="1">#REF!</definedName>
    <definedName name="klsjdwe" localSheetId="0" hidden="1">#REF!</definedName>
    <definedName name="klsjdwe" hidden="1">#REF!</definedName>
    <definedName name="klxhjfdkhser" localSheetId="16" hidden="1">{#N/A,#N/A,FALSE,"Plan1";#N/A,#N/A,FALSE,"Plan2"}</definedName>
    <definedName name="klxhjfdkhser" localSheetId="3" hidden="1">{#N/A,#N/A,FALSE,"Plan1";#N/A,#N/A,FALSE,"Plan2"}</definedName>
    <definedName name="klxhjfdkhser" localSheetId="21" hidden="1">{#N/A,#N/A,FALSE,"Plan1";#N/A,#N/A,FALSE,"Plan2"}</definedName>
    <definedName name="klxhjfdkhser" localSheetId="20" hidden="1">{#N/A,#N/A,FALSE,"Plan1";#N/A,#N/A,FALSE,"Plan2"}</definedName>
    <definedName name="klxhjfdkhser" localSheetId="5" hidden="1">{#N/A,#N/A,FALSE,"Plan1";#N/A,#N/A,FALSE,"Plan2"}</definedName>
    <definedName name="klxhjfdkhser" localSheetId="13" hidden="1">{#N/A,#N/A,FALSE,"Plan1";#N/A,#N/A,FALSE,"Plan2"}</definedName>
    <definedName name="klxhjfdkhser" localSheetId="10" hidden="1">{#N/A,#N/A,FALSE,"Plan1";#N/A,#N/A,FALSE,"Plan2"}</definedName>
    <definedName name="klxhjfdkhser" localSheetId="7" hidden="1">{#N/A,#N/A,FALSE,"Plan1";#N/A,#N/A,FALSE,"Plan2"}</definedName>
    <definedName name="klxhjfdkhser" localSheetId="28" hidden="1">{#N/A,#N/A,FALSE,"Plan1";#N/A,#N/A,FALSE,"Plan2"}</definedName>
    <definedName name="klxhjfdkhser" localSheetId="6" hidden="1">{#N/A,#N/A,FALSE,"Plan1";#N/A,#N/A,FALSE,"Plan2"}</definedName>
    <definedName name="klxhjfdkhser" localSheetId="0" hidden="1">{#N/A,#N/A,FALSE,"Plan1";#N/A,#N/A,FALSE,"Plan2"}</definedName>
    <definedName name="klxhjfdkhser" localSheetId="14" hidden="1">{#N/A,#N/A,FALSE,"Plan1";#N/A,#N/A,FALSE,"Plan2"}</definedName>
    <definedName name="klxhjfdkhser" localSheetId="22" hidden="1">{#N/A,#N/A,FALSE,"Plan1";#N/A,#N/A,FALSE,"Plan2"}</definedName>
    <definedName name="klxhjfdkhser" hidden="1">{#N/A,#N/A,FALSE,"Plan1";#N/A,#N/A,FALSE,"Plan2"}</definedName>
    <definedName name="kopipnsdfne" localSheetId="16" hidden="1">{#N/A,#N/A,FALSE,"Plan1";#N/A,#N/A,FALSE,"Plan2"}</definedName>
    <definedName name="kopipnsdfne" localSheetId="3" hidden="1">{#N/A,#N/A,FALSE,"Plan1";#N/A,#N/A,FALSE,"Plan2"}</definedName>
    <definedName name="kopipnsdfne" localSheetId="21" hidden="1">{#N/A,#N/A,FALSE,"Plan1";#N/A,#N/A,FALSE,"Plan2"}</definedName>
    <definedName name="kopipnsdfne" localSheetId="20" hidden="1">{#N/A,#N/A,FALSE,"Plan1";#N/A,#N/A,FALSE,"Plan2"}</definedName>
    <definedName name="kopipnsdfne" localSheetId="5" hidden="1">{#N/A,#N/A,FALSE,"Plan1";#N/A,#N/A,FALSE,"Plan2"}</definedName>
    <definedName name="kopipnsdfne" localSheetId="13" hidden="1">{#N/A,#N/A,FALSE,"Plan1";#N/A,#N/A,FALSE,"Plan2"}</definedName>
    <definedName name="kopipnsdfne" localSheetId="10" hidden="1">{#N/A,#N/A,FALSE,"Plan1";#N/A,#N/A,FALSE,"Plan2"}</definedName>
    <definedName name="kopipnsdfne" localSheetId="7" hidden="1">{#N/A,#N/A,FALSE,"Plan1";#N/A,#N/A,FALSE,"Plan2"}</definedName>
    <definedName name="kopipnsdfne" localSheetId="28" hidden="1">{#N/A,#N/A,FALSE,"Plan1";#N/A,#N/A,FALSE,"Plan2"}</definedName>
    <definedName name="kopipnsdfne" localSheetId="6" hidden="1">{#N/A,#N/A,FALSE,"Plan1";#N/A,#N/A,FALSE,"Plan2"}</definedName>
    <definedName name="kopipnsdfne" localSheetId="0" hidden="1">{#N/A,#N/A,FALSE,"Plan1";#N/A,#N/A,FALSE,"Plan2"}</definedName>
    <definedName name="kopipnsdfne" localSheetId="14" hidden="1">{#N/A,#N/A,FALSE,"Plan1";#N/A,#N/A,FALSE,"Plan2"}</definedName>
    <definedName name="kopipnsdfne" localSheetId="22" hidden="1">{#N/A,#N/A,FALSE,"Plan1";#N/A,#N/A,FALSE,"Plan2"}</definedName>
    <definedName name="kopipnsdfne" hidden="1">{#N/A,#N/A,FALSE,"Plan1";#N/A,#N/A,FALSE,"Plan2"}</definedName>
    <definedName name="kp"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kp"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hidden="1">{TRUE,TRUE,-1.25,-15.5,604.5,366.75,FALSE,FALSE,TRUE,TRUE,0,1,#N/A,1,#N/A,9.0125,24.4117647058824,1,FALSE,FALSE,3,TRUE,1,FALSE,100,"Swvu.PLANILHA2.","ACwvu.PLANILHA2.",#N/A,FALSE,FALSE,0.787401575,0.34,0.46,0.5,1,"","",FALSE,FALSE,FALSE,FALSE,1,#N/A,1,1,FALSE,FALSE,#N/A,#N/A,FALSE,FALSE,FALSE,9,65532,65532,FALSE,FALSE,TRUE,TRUE,TRUE}</definedName>
    <definedName name="KSDLDF" localSheetId="16" hidden="1">{#N/A,#N/A,FALSE,"Plan1";#N/A,#N/A,FALSE,"Plan2"}</definedName>
    <definedName name="KSDLDF" localSheetId="3" hidden="1">{#N/A,#N/A,FALSE,"Plan1";#N/A,#N/A,FALSE,"Plan2"}</definedName>
    <definedName name="KSDLDF" localSheetId="21" hidden="1">{#N/A,#N/A,FALSE,"Plan1";#N/A,#N/A,FALSE,"Plan2"}</definedName>
    <definedName name="KSDLDF" localSheetId="20" hidden="1">{#N/A,#N/A,FALSE,"Plan1";#N/A,#N/A,FALSE,"Plan2"}</definedName>
    <definedName name="KSDLDF" localSheetId="5" hidden="1">{#N/A,#N/A,FALSE,"Plan1";#N/A,#N/A,FALSE,"Plan2"}</definedName>
    <definedName name="KSDLDF" localSheetId="13" hidden="1">{#N/A,#N/A,FALSE,"Plan1";#N/A,#N/A,FALSE,"Plan2"}</definedName>
    <definedName name="KSDLDF" localSheetId="10" hidden="1">{#N/A,#N/A,FALSE,"Plan1";#N/A,#N/A,FALSE,"Plan2"}</definedName>
    <definedName name="KSDLDF" localSheetId="7" hidden="1">{#N/A,#N/A,FALSE,"Plan1";#N/A,#N/A,FALSE,"Plan2"}</definedName>
    <definedName name="KSDLDF" localSheetId="28" hidden="1">{#N/A,#N/A,FALSE,"Plan1";#N/A,#N/A,FALSE,"Plan2"}</definedName>
    <definedName name="KSDLDF" localSheetId="6" hidden="1">{#N/A,#N/A,FALSE,"Plan1";#N/A,#N/A,FALSE,"Plan2"}</definedName>
    <definedName name="KSDLDF" localSheetId="0" hidden="1">{#N/A,#N/A,FALSE,"Plan1";#N/A,#N/A,FALSE,"Plan2"}</definedName>
    <definedName name="KSDLDF" localSheetId="14" hidden="1">{#N/A,#N/A,FALSE,"Plan1";#N/A,#N/A,FALSE,"Plan2"}</definedName>
    <definedName name="KSDLDF" localSheetId="22" hidden="1">{#N/A,#N/A,FALSE,"Plan1";#N/A,#N/A,FALSE,"Plan2"}</definedName>
    <definedName name="KSDLDF" hidden="1">{#N/A,#N/A,FALSE,"Plan1";#N/A,#N/A,FALSE,"Plan2"}</definedName>
    <definedName name="ksdlkfsçzd" localSheetId="16" hidden="1">{#N/A,#N/A,FALSE,"Plan1";#N/A,#N/A,FALSE,"Plan2"}</definedName>
    <definedName name="ksdlkfsçzd" localSheetId="3" hidden="1">{#N/A,#N/A,FALSE,"Plan1";#N/A,#N/A,FALSE,"Plan2"}</definedName>
    <definedName name="ksdlkfsçzd" localSheetId="21" hidden="1">{#N/A,#N/A,FALSE,"Plan1";#N/A,#N/A,FALSE,"Plan2"}</definedName>
    <definedName name="ksdlkfsçzd" localSheetId="20" hidden="1">{#N/A,#N/A,FALSE,"Plan1";#N/A,#N/A,FALSE,"Plan2"}</definedName>
    <definedName name="ksdlkfsçzd" localSheetId="5" hidden="1">{#N/A,#N/A,FALSE,"Plan1";#N/A,#N/A,FALSE,"Plan2"}</definedName>
    <definedName name="ksdlkfsçzd" localSheetId="13" hidden="1">{#N/A,#N/A,FALSE,"Plan1";#N/A,#N/A,FALSE,"Plan2"}</definedName>
    <definedName name="ksdlkfsçzd" localSheetId="10" hidden="1">{#N/A,#N/A,FALSE,"Plan1";#N/A,#N/A,FALSE,"Plan2"}</definedName>
    <definedName name="ksdlkfsçzd" localSheetId="7" hidden="1">{#N/A,#N/A,FALSE,"Plan1";#N/A,#N/A,FALSE,"Plan2"}</definedName>
    <definedName name="ksdlkfsçzd" localSheetId="28" hidden="1">{#N/A,#N/A,FALSE,"Plan1";#N/A,#N/A,FALSE,"Plan2"}</definedName>
    <definedName name="ksdlkfsçzd" localSheetId="6" hidden="1">{#N/A,#N/A,FALSE,"Plan1";#N/A,#N/A,FALSE,"Plan2"}</definedName>
    <definedName name="ksdlkfsçzd" localSheetId="0" hidden="1">{#N/A,#N/A,FALSE,"Plan1";#N/A,#N/A,FALSE,"Plan2"}</definedName>
    <definedName name="ksdlkfsçzd" localSheetId="14" hidden="1">{#N/A,#N/A,FALSE,"Plan1";#N/A,#N/A,FALSE,"Plan2"}</definedName>
    <definedName name="ksdlkfsçzd" localSheetId="22" hidden="1">{#N/A,#N/A,FALSE,"Plan1";#N/A,#N/A,FALSE,"Plan2"}</definedName>
    <definedName name="ksdlkfsçzd" hidden="1">{#N/A,#N/A,FALSE,"Plan1";#N/A,#N/A,FALSE,"Plan2"}</definedName>
    <definedName name="KSDNFK" localSheetId="3">#REF!</definedName>
    <definedName name="KSDNFK" localSheetId="10">#REF!</definedName>
    <definedName name="KSDNFK" localSheetId="6">#REF!</definedName>
    <definedName name="KSDNFK">#REF!</definedName>
    <definedName name="ksdoçierfe" localSheetId="16" hidden="1">{#N/A,#N/A,FALSE,"Plan1";#N/A,#N/A,FALSE,"Plan2"}</definedName>
    <definedName name="ksdoçierfe" localSheetId="3" hidden="1">{#N/A,#N/A,FALSE,"Plan1";#N/A,#N/A,FALSE,"Plan2"}</definedName>
    <definedName name="ksdoçierfe" localSheetId="21" hidden="1">{#N/A,#N/A,FALSE,"Plan1";#N/A,#N/A,FALSE,"Plan2"}</definedName>
    <definedName name="ksdoçierfe" localSheetId="20" hidden="1">{#N/A,#N/A,FALSE,"Plan1";#N/A,#N/A,FALSE,"Plan2"}</definedName>
    <definedName name="ksdoçierfe" localSheetId="5" hidden="1">{#N/A,#N/A,FALSE,"Plan1";#N/A,#N/A,FALSE,"Plan2"}</definedName>
    <definedName name="ksdoçierfe" localSheetId="13" hidden="1">{#N/A,#N/A,FALSE,"Plan1";#N/A,#N/A,FALSE,"Plan2"}</definedName>
    <definedName name="ksdoçierfe" localSheetId="10" hidden="1">{#N/A,#N/A,FALSE,"Plan1";#N/A,#N/A,FALSE,"Plan2"}</definedName>
    <definedName name="ksdoçierfe" localSheetId="7" hidden="1">{#N/A,#N/A,FALSE,"Plan1";#N/A,#N/A,FALSE,"Plan2"}</definedName>
    <definedName name="ksdoçierfe" localSheetId="28" hidden="1">{#N/A,#N/A,FALSE,"Plan1";#N/A,#N/A,FALSE,"Plan2"}</definedName>
    <definedName name="ksdoçierfe" localSheetId="6" hidden="1">{#N/A,#N/A,FALSE,"Plan1";#N/A,#N/A,FALSE,"Plan2"}</definedName>
    <definedName name="ksdoçierfe" localSheetId="0" hidden="1">{#N/A,#N/A,FALSE,"Plan1";#N/A,#N/A,FALSE,"Plan2"}</definedName>
    <definedName name="ksdoçierfe" localSheetId="14" hidden="1">{#N/A,#N/A,FALSE,"Plan1";#N/A,#N/A,FALSE,"Plan2"}</definedName>
    <definedName name="ksdoçierfe" localSheetId="22" hidden="1">{#N/A,#N/A,FALSE,"Plan1";#N/A,#N/A,FALSE,"Plan2"}</definedName>
    <definedName name="ksdoçierfe" hidden="1">{#N/A,#N/A,FALSE,"Plan1";#N/A,#N/A,FALSE,"Plan2"}</definedName>
    <definedName name="ksdtrdrkf" localSheetId="16" hidden="1">{#N/A,#N/A,FALSE,"Plan1";#N/A,#N/A,FALSE,"Plan2"}</definedName>
    <definedName name="ksdtrdrkf" localSheetId="3" hidden="1">{#N/A,#N/A,FALSE,"Plan1";#N/A,#N/A,FALSE,"Plan2"}</definedName>
    <definedName name="ksdtrdrkf" localSheetId="21" hidden="1">{#N/A,#N/A,FALSE,"Plan1";#N/A,#N/A,FALSE,"Plan2"}</definedName>
    <definedName name="ksdtrdrkf" localSheetId="20" hidden="1">{#N/A,#N/A,FALSE,"Plan1";#N/A,#N/A,FALSE,"Plan2"}</definedName>
    <definedName name="ksdtrdrkf" localSheetId="5" hidden="1">{#N/A,#N/A,FALSE,"Plan1";#N/A,#N/A,FALSE,"Plan2"}</definedName>
    <definedName name="ksdtrdrkf" localSheetId="13" hidden="1">{#N/A,#N/A,FALSE,"Plan1";#N/A,#N/A,FALSE,"Plan2"}</definedName>
    <definedName name="ksdtrdrkf" localSheetId="10" hidden="1">{#N/A,#N/A,FALSE,"Plan1";#N/A,#N/A,FALSE,"Plan2"}</definedName>
    <definedName name="ksdtrdrkf" localSheetId="7" hidden="1">{#N/A,#N/A,FALSE,"Plan1";#N/A,#N/A,FALSE,"Plan2"}</definedName>
    <definedName name="ksdtrdrkf" localSheetId="28" hidden="1">{#N/A,#N/A,FALSE,"Plan1";#N/A,#N/A,FALSE,"Plan2"}</definedName>
    <definedName name="ksdtrdrkf" localSheetId="6" hidden="1">{#N/A,#N/A,FALSE,"Plan1";#N/A,#N/A,FALSE,"Plan2"}</definedName>
    <definedName name="ksdtrdrkf" localSheetId="0" hidden="1">{#N/A,#N/A,FALSE,"Plan1";#N/A,#N/A,FALSE,"Plan2"}</definedName>
    <definedName name="ksdtrdrkf" localSheetId="14" hidden="1">{#N/A,#N/A,FALSE,"Plan1";#N/A,#N/A,FALSE,"Plan2"}</definedName>
    <definedName name="ksdtrdrkf" localSheetId="22" hidden="1">{#N/A,#N/A,FALSE,"Plan1";#N/A,#N/A,FALSE,"Plan2"}</definedName>
    <definedName name="ksdtrdrkf" hidden="1">{#N/A,#N/A,FALSE,"Plan1";#N/A,#N/A,FALSE,"Plan2"}</definedName>
    <definedName name="KSFÇJDFJL" localSheetId="16" hidden="1">{#N/A,#N/A,FALSE,"Plan1";#N/A,#N/A,FALSE,"Plan2"}</definedName>
    <definedName name="KSFÇJDFJL" localSheetId="3" hidden="1">{#N/A,#N/A,FALSE,"Plan1";#N/A,#N/A,FALSE,"Plan2"}</definedName>
    <definedName name="KSFÇJDFJL" localSheetId="21" hidden="1">{#N/A,#N/A,FALSE,"Plan1";#N/A,#N/A,FALSE,"Plan2"}</definedName>
    <definedName name="KSFÇJDFJL" localSheetId="20" hidden="1">{#N/A,#N/A,FALSE,"Plan1";#N/A,#N/A,FALSE,"Plan2"}</definedName>
    <definedName name="KSFÇJDFJL" localSheetId="5" hidden="1">{#N/A,#N/A,FALSE,"Plan1";#N/A,#N/A,FALSE,"Plan2"}</definedName>
    <definedName name="KSFÇJDFJL" localSheetId="13" hidden="1">{#N/A,#N/A,FALSE,"Plan1";#N/A,#N/A,FALSE,"Plan2"}</definedName>
    <definedName name="KSFÇJDFJL" localSheetId="10" hidden="1">{#N/A,#N/A,FALSE,"Plan1";#N/A,#N/A,FALSE,"Plan2"}</definedName>
    <definedName name="KSFÇJDFJL" localSheetId="7" hidden="1">{#N/A,#N/A,FALSE,"Plan1";#N/A,#N/A,FALSE,"Plan2"}</definedName>
    <definedName name="KSFÇJDFJL" localSheetId="28" hidden="1">{#N/A,#N/A,FALSE,"Plan1";#N/A,#N/A,FALSE,"Plan2"}</definedName>
    <definedName name="KSFÇJDFJL" localSheetId="6" hidden="1">{#N/A,#N/A,FALSE,"Plan1";#N/A,#N/A,FALSE,"Plan2"}</definedName>
    <definedName name="KSFÇJDFJL" localSheetId="0" hidden="1">{#N/A,#N/A,FALSE,"Plan1";#N/A,#N/A,FALSE,"Plan2"}</definedName>
    <definedName name="KSFÇJDFJL" localSheetId="14" hidden="1">{#N/A,#N/A,FALSE,"Plan1";#N/A,#N/A,FALSE,"Plan2"}</definedName>
    <definedName name="KSFÇJDFJL" localSheetId="22" hidden="1">{#N/A,#N/A,FALSE,"Plan1";#N/A,#N/A,FALSE,"Plan2"}</definedName>
    <definedName name="KSFÇJDFJL" hidden="1">{#N/A,#N/A,FALSE,"Plan1";#N/A,#N/A,FALSE,"Plan2"}</definedName>
    <definedName name="ksfhse" localSheetId="16" hidden="1">{#N/A,#N/A,FALSE,"Plan1";#N/A,#N/A,FALSE,"Plan2"}</definedName>
    <definedName name="ksfhse" localSheetId="3" hidden="1">{#N/A,#N/A,FALSE,"Plan1";#N/A,#N/A,FALSE,"Plan2"}</definedName>
    <definedName name="ksfhse" localSheetId="21" hidden="1">{#N/A,#N/A,FALSE,"Plan1";#N/A,#N/A,FALSE,"Plan2"}</definedName>
    <definedName name="ksfhse" localSheetId="20" hidden="1">{#N/A,#N/A,FALSE,"Plan1";#N/A,#N/A,FALSE,"Plan2"}</definedName>
    <definedName name="ksfhse" localSheetId="5" hidden="1">{#N/A,#N/A,FALSE,"Plan1";#N/A,#N/A,FALSE,"Plan2"}</definedName>
    <definedName name="ksfhse" localSheetId="13" hidden="1">{#N/A,#N/A,FALSE,"Plan1";#N/A,#N/A,FALSE,"Plan2"}</definedName>
    <definedName name="ksfhse" localSheetId="10" hidden="1">{#N/A,#N/A,FALSE,"Plan1";#N/A,#N/A,FALSE,"Plan2"}</definedName>
    <definedName name="ksfhse" localSheetId="7" hidden="1">{#N/A,#N/A,FALSE,"Plan1";#N/A,#N/A,FALSE,"Plan2"}</definedName>
    <definedName name="ksfhse" localSheetId="28" hidden="1">{#N/A,#N/A,FALSE,"Plan1";#N/A,#N/A,FALSE,"Plan2"}</definedName>
    <definedName name="ksfhse" localSheetId="6" hidden="1">{#N/A,#N/A,FALSE,"Plan1";#N/A,#N/A,FALSE,"Plan2"}</definedName>
    <definedName name="ksfhse" localSheetId="0" hidden="1">{#N/A,#N/A,FALSE,"Plan1";#N/A,#N/A,FALSE,"Plan2"}</definedName>
    <definedName name="ksfhse" localSheetId="14" hidden="1">{#N/A,#N/A,FALSE,"Plan1";#N/A,#N/A,FALSE,"Plan2"}</definedName>
    <definedName name="ksfhse" localSheetId="22" hidden="1">{#N/A,#N/A,FALSE,"Plan1";#N/A,#N/A,FALSE,"Plan2"}</definedName>
    <definedName name="ksfhse" hidden="1">{#N/A,#N/A,FALSE,"Plan1";#N/A,#N/A,FALSE,"Plan2"}</definedName>
    <definedName name="KSRKOE" localSheetId="16" hidden="1">{#N/A,#N/A,FALSE,"Plan1";#N/A,#N/A,FALSE,"Plan2"}</definedName>
    <definedName name="KSRKOE" localSheetId="3" hidden="1">{#N/A,#N/A,FALSE,"Plan1";#N/A,#N/A,FALSE,"Plan2"}</definedName>
    <definedName name="KSRKOE" localSheetId="21" hidden="1">{#N/A,#N/A,FALSE,"Plan1";#N/A,#N/A,FALSE,"Plan2"}</definedName>
    <definedName name="KSRKOE" localSheetId="20" hidden="1">{#N/A,#N/A,FALSE,"Plan1";#N/A,#N/A,FALSE,"Plan2"}</definedName>
    <definedName name="KSRKOE" localSheetId="5" hidden="1">{#N/A,#N/A,FALSE,"Plan1";#N/A,#N/A,FALSE,"Plan2"}</definedName>
    <definedName name="KSRKOE" localSheetId="13" hidden="1">{#N/A,#N/A,FALSE,"Plan1";#N/A,#N/A,FALSE,"Plan2"}</definedName>
    <definedName name="KSRKOE" localSheetId="10" hidden="1">{#N/A,#N/A,FALSE,"Plan1";#N/A,#N/A,FALSE,"Plan2"}</definedName>
    <definedName name="KSRKOE" localSheetId="7" hidden="1">{#N/A,#N/A,FALSE,"Plan1";#N/A,#N/A,FALSE,"Plan2"}</definedName>
    <definedName name="KSRKOE" localSheetId="28" hidden="1">{#N/A,#N/A,FALSE,"Plan1";#N/A,#N/A,FALSE,"Plan2"}</definedName>
    <definedName name="KSRKOE" localSheetId="6" hidden="1">{#N/A,#N/A,FALSE,"Plan1";#N/A,#N/A,FALSE,"Plan2"}</definedName>
    <definedName name="KSRKOE" localSheetId="0" hidden="1">{#N/A,#N/A,FALSE,"Plan1";#N/A,#N/A,FALSE,"Plan2"}</definedName>
    <definedName name="KSRKOE" localSheetId="14" hidden="1">{#N/A,#N/A,FALSE,"Plan1";#N/A,#N/A,FALSE,"Plan2"}</definedName>
    <definedName name="KSRKOE" localSheetId="22" hidden="1">{#N/A,#N/A,FALSE,"Plan1";#N/A,#N/A,FALSE,"Plan2"}</definedName>
    <definedName name="KSRKOE" hidden="1">{#N/A,#N/A,FALSE,"Plan1";#N/A,#N/A,FALSE,"Plan2"}</definedName>
    <definedName name="KSWKE" localSheetId="16" hidden="1">{#N/A,#N/A,FALSE,"Plan1";#N/A,#N/A,FALSE,"Plan2"}</definedName>
    <definedName name="KSWKE" localSheetId="3" hidden="1">{#N/A,#N/A,FALSE,"Plan1";#N/A,#N/A,FALSE,"Plan2"}</definedName>
    <definedName name="KSWKE" localSheetId="21" hidden="1">{#N/A,#N/A,FALSE,"Plan1";#N/A,#N/A,FALSE,"Plan2"}</definedName>
    <definedName name="KSWKE" localSheetId="20" hidden="1">{#N/A,#N/A,FALSE,"Plan1";#N/A,#N/A,FALSE,"Plan2"}</definedName>
    <definedName name="KSWKE" localSheetId="5" hidden="1">{#N/A,#N/A,FALSE,"Plan1";#N/A,#N/A,FALSE,"Plan2"}</definedName>
    <definedName name="KSWKE" localSheetId="13" hidden="1">{#N/A,#N/A,FALSE,"Plan1";#N/A,#N/A,FALSE,"Plan2"}</definedName>
    <definedName name="KSWKE" localSheetId="10" hidden="1">{#N/A,#N/A,FALSE,"Plan1";#N/A,#N/A,FALSE,"Plan2"}</definedName>
    <definedName name="KSWKE" localSheetId="7" hidden="1">{#N/A,#N/A,FALSE,"Plan1";#N/A,#N/A,FALSE,"Plan2"}</definedName>
    <definedName name="KSWKE" localSheetId="28" hidden="1">{#N/A,#N/A,FALSE,"Plan1";#N/A,#N/A,FALSE,"Plan2"}</definedName>
    <definedName name="KSWKE" localSheetId="6" hidden="1">{#N/A,#N/A,FALSE,"Plan1";#N/A,#N/A,FALSE,"Plan2"}</definedName>
    <definedName name="KSWKE" localSheetId="0" hidden="1">{#N/A,#N/A,FALSE,"Plan1";#N/A,#N/A,FALSE,"Plan2"}</definedName>
    <definedName name="KSWKE" localSheetId="14" hidden="1">{#N/A,#N/A,FALSE,"Plan1";#N/A,#N/A,FALSE,"Plan2"}</definedName>
    <definedName name="KSWKE" localSheetId="22" hidden="1">{#N/A,#N/A,FALSE,"Plan1";#N/A,#N/A,FALSE,"Plan2"}</definedName>
    <definedName name="KSWKE" hidden="1">{#N/A,#N/A,FALSE,"Plan1";#N/A,#N/A,FALSE,"Plan2"}</definedName>
    <definedName name="kubus" localSheetId="3">#REF!</definedName>
    <definedName name="kubus" localSheetId="5">#REF!</definedName>
    <definedName name="kubus" localSheetId="13">#REF!</definedName>
    <definedName name="kubus" localSheetId="10">#REF!</definedName>
    <definedName name="kubus" localSheetId="6">#REF!</definedName>
    <definedName name="kubus" localSheetId="30">#REF!</definedName>
    <definedName name="kubus" localSheetId="29">#REF!</definedName>
    <definedName name="kubus">#REF!</definedName>
    <definedName name="kubus1" localSheetId="3">#REF!</definedName>
    <definedName name="kubus1" localSheetId="10">#REF!</definedName>
    <definedName name="kubus1" localSheetId="6">#REF!</definedName>
    <definedName name="kubus1" localSheetId="30">#REF!</definedName>
    <definedName name="kubus1" localSheetId="29">#REF!</definedName>
    <definedName name="kubus1">#REF!</definedName>
    <definedName name="kysdusf" localSheetId="16" hidden="1">{#N/A,#N/A,FALSE,"Plan1";#N/A,#N/A,FALSE,"Plan2"}</definedName>
    <definedName name="kysdusf" localSheetId="3" hidden="1">{#N/A,#N/A,FALSE,"Plan1";#N/A,#N/A,FALSE,"Plan2"}</definedName>
    <definedName name="kysdusf" localSheetId="21" hidden="1">{#N/A,#N/A,FALSE,"Plan1";#N/A,#N/A,FALSE,"Plan2"}</definedName>
    <definedName name="kysdusf" localSheetId="20" hidden="1">{#N/A,#N/A,FALSE,"Plan1";#N/A,#N/A,FALSE,"Plan2"}</definedName>
    <definedName name="kysdusf" localSheetId="5" hidden="1">{#N/A,#N/A,FALSE,"Plan1";#N/A,#N/A,FALSE,"Plan2"}</definedName>
    <definedName name="kysdusf" localSheetId="13" hidden="1">{#N/A,#N/A,FALSE,"Plan1";#N/A,#N/A,FALSE,"Plan2"}</definedName>
    <definedName name="kysdusf" localSheetId="10" hidden="1">{#N/A,#N/A,FALSE,"Plan1";#N/A,#N/A,FALSE,"Plan2"}</definedName>
    <definedName name="kysdusf" localSheetId="7" hidden="1">{#N/A,#N/A,FALSE,"Plan1";#N/A,#N/A,FALSE,"Plan2"}</definedName>
    <definedName name="kysdusf" localSheetId="28" hidden="1">{#N/A,#N/A,FALSE,"Plan1";#N/A,#N/A,FALSE,"Plan2"}</definedName>
    <definedName name="kysdusf" localSheetId="6" hidden="1">{#N/A,#N/A,FALSE,"Plan1";#N/A,#N/A,FALSE,"Plan2"}</definedName>
    <definedName name="kysdusf" localSheetId="0" hidden="1">{#N/A,#N/A,FALSE,"Plan1";#N/A,#N/A,FALSE,"Plan2"}</definedName>
    <definedName name="kysdusf" localSheetId="14" hidden="1">{#N/A,#N/A,FALSE,"Plan1";#N/A,#N/A,FALSE,"Plan2"}</definedName>
    <definedName name="kysdusf" localSheetId="22" hidden="1">{#N/A,#N/A,FALSE,"Plan1";#N/A,#N/A,FALSE,"Plan2"}</definedName>
    <definedName name="kysdusf" hidden="1">{#N/A,#N/A,FALSE,"Plan1";#N/A,#N/A,FALSE,"Plan2"}</definedName>
    <definedName name="kzslçdkçle" localSheetId="16" hidden="1">{#N/A,#N/A,FALSE,"Plan1";#N/A,#N/A,FALSE,"Plan2"}</definedName>
    <definedName name="kzslçdkçle" localSheetId="3" hidden="1">{#N/A,#N/A,FALSE,"Plan1";#N/A,#N/A,FALSE,"Plan2"}</definedName>
    <definedName name="kzslçdkçle" localSheetId="21" hidden="1">{#N/A,#N/A,FALSE,"Plan1";#N/A,#N/A,FALSE,"Plan2"}</definedName>
    <definedName name="kzslçdkçle" localSheetId="20" hidden="1">{#N/A,#N/A,FALSE,"Plan1";#N/A,#N/A,FALSE,"Plan2"}</definedName>
    <definedName name="kzslçdkçle" localSheetId="5" hidden="1">{#N/A,#N/A,FALSE,"Plan1";#N/A,#N/A,FALSE,"Plan2"}</definedName>
    <definedName name="kzslçdkçle" localSheetId="13" hidden="1">{#N/A,#N/A,FALSE,"Plan1";#N/A,#N/A,FALSE,"Plan2"}</definedName>
    <definedName name="kzslçdkçle" localSheetId="10" hidden="1">{#N/A,#N/A,FALSE,"Plan1";#N/A,#N/A,FALSE,"Plan2"}</definedName>
    <definedName name="kzslçdkçle" localSheetId="7" hidden="1">{#N/A,#N/A,FALSE,"Plan1";#N/A,#N/A,FALSE,"Plan2"}</definedName>
    <definedName name="kzslçdkçle" localSheetId="28" hidden="1">{#N/A,#N/A,FALSE,"Plan1";#N/A,#N/A,FALSE,"Plan2"}</definedName>
    <definedName name="kzslçdkçle" localSheetId="6" hidden="1">{#N/A,#N/A,FALSE,"Plan1";#N/A,#N/A,FALSE,"Plan2"}</definedName>
    <definedName name="kzslçdkçle" localSheetId="0" hidden="1">{#N/A,#N/A,FALSE,"Plan1";#N/A,#N/A,FALSE,"Plan2"}</definedName>
    <definedName name="kzslçdkçle" localSheetId="14" hidden="1">{#N/A,#N/A,FALSE,"Plan1";#N/A,#N/A,FALSE,"Plan2"}</definedName>
    <definedName name="kzslçdkçle" localSheetId="22" hidden="1">{#N/A,#N/A,FALSE,"Plan1";#N/A,#N/A,FALSE,"Plan2"}</definedName>
    <definedName name="kzslçdkçle" hidden="1">{#N/A,#N/A,FALSE,"Plan1";#N/A,#N/A,FALSE,"Plan2"}</definedName>
    <definedName name="L_" localSheetId="3">#REF!</definedName>
    <definedName name="L_" localSheetId="5">#REF!</definedName>
    <definedName name="L_" localSheetId="13">#REF!</definedName>
    <definedName name="L_" localSheetId="10">#REF!</definedName>
    <definedName name="L_" localSheetId="6">#REF!</definedName>
    <definedName name="L_" localSheetId="30">#REF!</definedName>
    <definedName name="L_">#REF!</definedName>
    <definedName name="LAEKWRK" localSheetId="16" hidden="1">{#N/A,#N/A,FALSE,"Plan1";#N/A,#N/A,FALSE,"Plan2"}</definedName>
    <definedName name="LAEKWRK" localSheetId="3" hidden="1">{#N/A,#N/A,FALSE,"Plan1";#N/A,#N/A,FALSE,"Plan2"}</definedName>
    <definedName name="LAEKWRK" localSheetId="21" hidden="1">{#N/A,#N/A,FALSE,"Plan1";#N/A,#N/A,FALSE,"Plan2"}</definedName>
    <definedName name="LAEKWRK" localSheetId="20" hidden="1">{#N/A,#N/A,FALSE,"Plan1";#N/A,#N/A,FALSE,"Plan2"}</definedName>
    <definedName name="LAEKWRK" localSheetId="5" hidden="1">{#N/A,#N/A,FALSE,"Plan1";#N/A,#N/A,FALSE,"Plan2"}</definedName>
    <definedName name="LAEKWRK" localSheetId="13" hidden="1">{#N/A,#N/A,FALSE,"Plan1";#N/A,#N/A,FALSE,"Plan2"}</definedName>
    <definedName name="LAEKWRK" localSheetId="10" hidden="1">{#N/A,#N/A,FALSE,"Plan1";#N/A,#N/A,FALSE,"Plan2"}</definedName>
    <definedName name="LAEKWRK" localSheetId="7" hidden="1">{#N/A,#N/A,FALSE,"Plan1";#N/A,#N/A,FALSE,"Plan2"}</definedName>
    <definedName name="LAEKWRK" localSheetId="28" hidden="1">{#N/A,#N/A,FALSE,"Plan1";#N/A,#N/A,FALSE,"Plan2"}</definedName>
    <definedName name="LAEKWRK" localSheetId="6" hidden="1">{#N/A,#N/A,FALSE,"Plan1";#N/A,#N/A,FALSE,"Plan2"}</definedName>
    <definedName name="LAEKWRK" localSheetId="0" hidden="1">{#N/A,#N/A,FALSE,"Plan1";#N/A,#N/A,FALSE,"Plan2"}</definedName>
    <definedName name="LAEKWRK" localSheetId="14" hidden="1">{#N/A,#N/A,FALSE,"Plan1";#N/A,#N/A,FALSE,"Plan2"}</definedName>
    <definedName name="LAEKWRK" localSheetId="22" hidden="1">{#N/A,#N/A,FALSE,"Plan1";#N/A,#N/A,FALSE,"Plan2"}</definedName>
    <definedName name="LAEKWRK" hidden="1">{#N/A,#N/A,FALSE,"Plan1";#N/A,#N/A,FALSE,"Plan2"}</definedName>
    <definedName name="laeqwep" localSheetId="16" hidden="1">#REF!</definedName>
    <definedName name="laeqwep" localSheetId="3" hidden="1">#REF!</definedName>
    <definedName name="laeqwep" localSheetId="5" hidden="1">#REF!</definedName>
    <definedName name="laeqwep" localSheetId="10" hidden="1">#REF!</definedName>
    <definedName name="laeqwep" localSheetId="6" hidden="1">#REF!</definedName>
    <definedName name="laeqwep" localSheetId="0" hidden="1">#REF!</definedName>
    <definedName name="laeqwep" hidden="1">#REF!</definedName>
    <definedName name="LAKDEWRF" localSheetId="16" hidden="1">{#N/A,#N/A,FALSE,"Plan1";#N/A,#N/A,FALSE,"Plan2"}</definedName>
    <definedName name="LAKDEWRF" localSheetId="3" hidden="1">{#N/A,#N/A,FALSE,"Plan1";#N/A,#N/A,FALSE,"Plan2"}</definedName>
    <definedName name="LAKDEWRF" localSheetId="21" hidden="1">{#N/A,#N/A,FALSE,"Plan1";#N/A,#N/A,FALSE,"Plan2"}</definedName>
    <definedName name="LAKDEWRF" localSheetId="20" hidden="1">{#N/A,#N/A,FALSE,"Plan1";#N/A,#N/A,FALSE,"Plan2"}</definedName>
    <definedName name="LAKDEWRF" localSheetId="5" hidden="1">{#N/A,#N/A,FALSE,"Plan1";#N/A,#N/A,FALSE,"Plan2"}</definedName>
    <definedName name="LAKDEWRF" localSheetId="13" hidden="1">{#N/A,#N/A,FALSE,"Plan1";#N/A,#N/A,FALSE,"Plan2"}</definedName>
    <definedName name="LAKDEWRF" localSheetId="10" hidden="1">{#N/A,#N/A,FALSE,"Plan1";#N/A,#N/A,FALSE,"Plan2"}</definedName>
    <definedName name="LAKDEWRF" localSheetId="7" hidden="1">{#N/A,#N/A,FALSE,"Plan1";#N/A,#N/A,FALSE,"Plan2"}</definedName>
    <definedName name="LAKDEWRF" localSheetId="28" hidden="1">{#N/A,#N/A,FALSE,"Plan1";#N/A,#N/A,FALSE,"Plan2"}</definedName>
    <definedName name="LAKDEWRF" localSheetId="6" hidden="1">{#N/A,#N/A,FALSE,"Plan1";#N/A,#N/A,FALSE,"Plan2"}</definedName>
    <definedName name="LAKDEWRF" localSheetId="0" hidden="1">{#N/A,#N/A,FALSE,"Plan1";#N/A,#N/A,FALSE,"Plan2"}</definedName>
    <definedName name="LAKDEWRF" localSheetId="14" hidden="1">{#N/A,#N/A,FALSE,"Plan1";#N/A,#N/A,FALSE,"Plan2"}</definedName>
    <definedName name="LAKDEWRF" localSheetId="22" hidden="1">{#N/A,#N/A,FALSE,"Plan1";#N/A,#N/A,FALSE,"Plan2"}</definedName>
    <definedName name="LAKDEWRF" hidden="1">{#N/A,#N/A,FALSE,"Plan1";#N/A,#N/A,FALSE,"Plan2"}</definedName>
    <definedName name="Lancamentos" localSheetId="3">#REF!</definedName>
    <definedName name="Lancamentos" localSheetId="10">#REF!</definedName>
    <definedName name="Lancamentos" localSheetId="6">#REF!</definedName>
    <definedName name="Lancamentos">#REF!</definedName>
    <definedName name="LARGURA" localSheetId="3">#REF!</definedName>
    <definedName name="LARGURA" localSheetId="10">#REF!</definedName>
    <definedName name="LARGURA" localSheetId="6">#REF!</definedName>
    <definedName name="LARGURA" localSheetId="30">#REF!</definedName>
    <definedName name="LARGURA" localSheetId="29">#REF!</definedName>
    <definedName name="LARGURA">#REF!</definedName>
    <definedName name="LASÇDSRLF" localSheetId="16" hidden="1">{#N/A,#N/A,FALSE,"Plan1";#N/A,#N/A,FALSE,"Plan2"}</definedName>
    <definedName name="LASÇDSRLF" localSheetId="3" hidden="1">{#N/A,#N/A,FALSE,"Plan1";#N/A,#N/A,FALSE,"Plan2"}</definedName>
    <definedName name="LASÇDSRLF" localSheetId="21" hidden="1">{#N/A,#N/A,FALSE,"Plan1";#N/A,#N/A,FALSE,"Plan2"}</definedName>
    <definedName name="LASÇDSRLF" localSheetId="20" hidden="1">{#N/A,#N/A,FALSE,"Plan1";#N/A,#N/A,FALSE,"Plan2"}</definedName>
    <definedName name="LASÇDSRLF" localSheetId="5" hidden="1">{#N/A,#N/A,FALSE,"Plan1";#N/A,#N/A,FALSE,"Plan2"}</definedName>
    <definedName name="LASÇDSRLF" localSheetId="13" hidden="1">{#N/A,#N/A,FALSE,"Plan1";#N/A,#N/A,FALSE,"Plan2"}</definedName>
    <definedName name="LASÇDSRLF" localSheetId="10" hidden="1">{#N/A,#N/A,FALSE,"Plan1";#N/A,#N/A,FALSE,"Plan2"}</definedName>
    <definedName name="LASÇDSRLF" localSheetId="7" hidden="1">{#N/A,#N/A,FALSE,"Plan1";#N/A,#N/A,FALSE,"Plan2"}</definedName>
    <definedName name="LASÇDSRLF" localSheetId="28" hidden="1">{#N/A,#N/A,FALSE,"Plan1";#N/A,#N/A,FALSE,"Plan2"}</definedName>
    <definedName name="LASÇDSRLF" localSheetId="6" hidden="1">{#N/A,#N/A,FALSE,"Plan1";#N/A,#N/A,FALSE,"Plan2"}</definedName>
    <definedName name="LASÇDSRLF" localSheetId="0" hidden="1">{#N/A,#N/A,FALSE,"Plan1";#N/A,#N/A,FALSE,"Plan2"}</definedName>
    <definedName name="LASÇDSRLF" localSheetId="14" hidden="1">{#N/A,#N/A,FALSE,"Plan1";#N/A,#N/A,FALSE,"Plan2"}</definedName>
    <definedName name="LASÇDSRLF" localSheetId="22" hidden="1">{#N/A,#N/A,FALSE,"Plan1";#N/A,#N/A,FALSE,"Plan2"}</definedName>
    <definedName name="LASÇDSRLF" hidden="1">{#N/A,#N/A,FALSE,"Plan1";#N/A,#N/A,FALSE,"Plan2"}</definedName>
    <definedName name="LASDAKWE" hidden="1">25</definedName>
    <definedName name="lasrlswer" localSheetId="16" hidden="1">{#N/A,#N/A,FALSE,"Plan1";#N/A,#N/A,FALSE,"Plan2"}</definedName>
    <definedName name="lasrlswer" localSheetId="3" hidden="1">{#N/A,#N/A,FALSE,"Plan1";#N/A,#N/A,FALSE,"Plan2"}</definedName>
    <definedName name="lasrlswer" localSheetId="21" hidden="1">{#N/A,#N/A,FALSE,"Plan1";#N/A,#N/A,FALSE,"Plan2"}</definedName>
    <definedName name="lasrlswer" localSheetId="20" hidden="1">{#N/A,#N/A,FALSE,"Plan1";#N/A,#N/A,FALSE,"Plan2"}</definedName>
    <definedName name="lasrlswer" localSheetId="5" hidden="1">{#N/A,#N/A,FALSE,"Plan1";#N/A,#N/A,FALSE,"Plan2"}</definedName>
    <definedName name="lasrlswer" localSheetId="13" hidden="1">{#N/A,#N/A,FALSE,"Plan1";#N/A,#N/A,FALSE,"Plan2"}</definedName>
    <definedName name="lasrlswer" localSheetId="10" hidden="1">{#N/A,#N/A,FALSE,"Plan1";#N/A,#N/A,FALSE,"Plan2"}</definedName>
    <definedName name="lasrlswer" localSheetId="7" hidden="1">{#N/A,#N/A,FALSE,"Plan1";#N/A,#N/A,FALSE,"Plan2"}</definedName>
    <definedName name="lasrlswer" localSheetId="28" hidden="1">{#N/A,#N/A,FALSE,"Plan1";#N/A,#N/A,FALSE,"Plan2"}</definedName>
    <definedName name="lasrlswer" localSheetId="6" hidden="1">{#N/A,#N/A,FALSE,"Plan1";#N/A,#N/A,FALSE,"Plan2"}</definedName>
    <definedName name="lasrlswer" localSheetId="0" hidden="1">{#N/A,#N/A,FALSE,"Plan1";#N/A,#N/A,FALSE,"Plan2"}</definedName>
    <definedName name="lasrlswer" localSheetId="14" hidden="1">{#N/A,#N/A,FALSE,"Plan1";#N/A,#N/A,FALSE,"Plan2"}</definedName>
    <definedName name="lasrlswer" localSheetId="22" hidden="1">{#N/A,#N/A,FALSE,"Plan1";#N/A,#N/A,FALSE,"Plan2"}</definedName>
    <definedName name="lasrlswer" hidden="1">{#N/A,#N/A,FALSE,"Plan1";#N/A,#N/A,FALSE,"Plan2"}</definedName>
    <definedName name="LAZER" localSheetId="3">#REF!</definedName>
    <definedName name="LAZER" localSheetId="10">#REF!</definedName>
    <definedName name="LAZER" localSheetId="6">#REF!</definedName>
    <definedName name="LAZER">#REF!</definedName>
    <definedName name="lbla1" localSheetId="16" hidden="1">#REF!</definedName>
    <definedName name="lbla1" localSheetId="3" hidden="1">#REF!</definedName>
    <definedName name="lbla1" localSheetId="21" hidden="1">#REF!</definedName>
    <definedName name="lbla1" localSheetId="10" hidden="1">#REF!</definedName>
    <definedName name="lbla1" localSheetId="6" hidden="1">#REF!</definedName>
    <definedName name="lbla1" hidden="1">#REF!</definedName>
    <definedName name="lbla10" localSheetId="16" hidden="1">#REF!</definedName>
    <definedName name="lbla10" localSheetId="3" hidden="1">#REF!</definedName>
    <definedName name="lbla10" localSheetId="21" hidden="1">#REF!</definedName>
    <definedName name="lbla10" localSheetId="10" hidden="1">#REF!</definedName>
    <definedName name="lbla10" localSheetId="6" hidden="1">#REF!</definedName>
    <definedName name="lbla10" hidden="1">#REF!</definedName>
    <definedName name="lbla11" localSheetId="16" hidden="1">#REF!</definedName>
    <definedName name="lbla11" localSheetId="3" hidden="1">#REF!</definedName>
    <definedName name="lbla11" localSheetId="21" hidden="1">#REF!</definedName>
    <definedName name="lbla11" localSheetId="10" hidden="1">#REF!</definedName>
    <definedName name="lbla11" localSheetId="6" hidden="1">#REF!</definedName>
    <definedName name="lbla11" hidden="1">#REF!</definedName>
    <definedName name="lbla12" hidden="1">#REF!</definedName>
    <definedName name="lbla13" hidden="1">#REF!</definedName>
    <definedName name="lbla14" hidden="1">#REF!</definedName>
    <definedName name="lbla15" hidden="1">#REF!</definedName>
    <definedName name="lbla16" hidden="1">#REF!</definedName>
    <definedName name="lbla17" hidden="1">#REF!</definedName>
    <definedName name="lbla18" hidden="1">#REF!</definedName>
    <definedName name="lbla19" hidden="1">#REF!</definedName>
    <definedName name="lbla2" hidden="1">#REF!</definedName>
    <definedName name="lbla20" hidden="1">#REF!</definedName>
    <definedName name="lbla21" hidden="1">#REF!</definedName>
    <definedName name="lbla22" hidden="1">#REF!</definedName>
    <definedName name="lbla23" hidden="1">#REF!</definedName>
    <definedName name="lbla24" hidden="1">#REF!</definedName>
    <definedName name="lbla25" hidden="1">#REF!</definedName>
    <definedName name="lbla27" hidden="1">#REF!</definedName>
    <definedName name="lbla28" hidden="1">#REF!</definedName>
    <definedName name="lçadple4r" localSheetId="16" hidden="1">{#N/A,#N/A,FALSE,"Plan1";#N/A,#N/A,FALSE,"Plan2"}</definedName>
    <definedName name="lçadple4r" localSheetId="3" hidden="1">{#N/A,#N/A,FALSE,"Plan1";#N/A,#N/A,FALSE,"Plan2"}</definedName>
    <definedName name="lçadple4r" localSheetId="21" hidden="1">{#N/A,#N/A,FALSE,"Plan1";#N/A,#N/A,FALSE,"Plan2"}</definedName>
    <definedName name="lçadple4r" localSheetId="20" hidden="1">{#N/A,#N/A,FALSE,"Plan1";#N/A,#N/A,FALSE,"Plan2"}</definedName>
    <definedName name="lçadple4r" localSheetId="5" hidden="1">{#N/A,#N/A,FALSE,"Plan1";#N/A,#N/A,FALSE,"Plan2"}</definedName>
    <definedName name="lçadple4r" localSheetId="13" hidden="1">{#N/A,#N/A,FALSE,"Plan1";#N/A,#N/A,FALSE,"Plan2"}</definedName>
    <definedName name="lçadple4r" localSheetId="10" hidden="1">{#N/A,#N/A,FALSE,"Plan1";#N/A,#N/A,FALSE,"Plan2"}</definedName>
    <definedName name="lçadple4r" localSheetId="7" hidden="1">{#N/A,#N/A,FALSE,"Plan1";#N/A,#N/A,FALSE,"Plan2"}</definedName>
    <definedName name="lçadple4r" localSheetId="28" hidden="1">{#N/A,#N/A,FALSE,"Plan1";#N/A,#N/A,FALSE,"Plan2"}</definedName>
    <definedName name="lçadple4r" localSheetId="6" hidden="1">{#N/A,#N/A,FALSE,"Plan1";#N/A,#N/A,FALSE,"Plan2"}</definedName>
    <definedName name="lçadple4r" localSheetId="0" hidden="1">{#N/A,#N/A,FALSE,"Plan1";#N/A,#N/A,FALSE,"Plan2"}</definedName>
    <definedName name="lçadple4r" localSheetId="14" hidden="1">{#N/A,#N/A,FALSE,"Plan1";#N/A,#N/A,FALSE,"Plan2"}</definedName>
    <definedName name="lçadple4r" localSheetId="22" hidden="1">{#N/A,#N/A,FALSE,"Plan1";#N/A,#N/A,FALSE,"Plan2"}</definedName>
    <definedName name="lçadple4r" hidden="1">{#N/A,#N/A,FALSE,"Plan1";#N/A,#N/A,FALSE,"Plan2"}</definedName>
    <definedName name="lçasser" localSheetId="16" hidden="1">{#N/A,#N/A,FALSE,"Plan1";#N/A,#N/A,FALSE,"Plan2"}</definedName>
    <definedName name="lçasser" localSheetId="3" hidden="1">{#N/A,#N/A,FALSE,"Plan1";#N/A,#N/A,FALSE,"Plan2"}</definedName>
    <definedName name="lçasser" localSheetId="21" hidden="1">{#N/A,#N/A,FALSE,"Plan1";#N/A,#N/A,FALSE,"Plan2"}</definedName>
    <definedName name="lçasser" localSheetId="20" hidden="1">{#N/A,#N/A,FALSE,"Plan1";#N/A,#N/A,FALSE,"Plan2"}</definedName>
    <definedName name="lçasser" localSheetId="5" hidden="1">{#N/A,#N/A,FALSE,"Plan1";#N/A,#N/A,FALSE,"Plan2"}</definedName>
    <definedName name="lçasser" localSheetId="13" hidden="1">{#N/A,#N/A,FALSE,"Plan1";#N/A,#N/A,FALSE,"Plan2"}</definedName>
    <definedName name="lçasser" localSheetId="10" hidden="1">{#N/A,#N/A,FALSE,"Plan1";#N/A,#N/A,FALSE,"Plan2"}</definedName>
    <definedName name="lçasser" localSheetId="7" hidden="1">{#N/A,#N/A,FALSE,"Plan1";#N/A,#N/A,FALSE,"Plan2"}</definedName>
    <definedName name="lçasser" localSheetId="28" hidden="1">{#N/A,#N/A,FALSE,"Plan1";#N/A,#N/A,FALSE,"Plan2"}</definedName>
    <definedName name="lçasser" localSheetId="6" hidden="1">{#N/A,#N/A,FALSE,"Plan1";#N/A,#N/A,FALSE,"Plan2"}</definedName>
    <definedName name="lçasser" localSheetId="0" hidden="1">{#N/A,#N/A,FALSE,"Plan1";#N/A,#N/A,FALSE,"Plan2"}</definedName>
    <definedName name="lçasser" localSheetId="14" hidden="1">{#N/A,#N/A,FALSE,"Plan1";#N/A,#N/A,FALSE,"Plan2"}</definedName>
    <definedName name="lçasser" localSheetId="22" hidden="1">{#N/A,#N/A,FALSE,"Plan1";#N/A,#N/A,FALSE,"Plan2"}</definedName>
    <definedName name="lçasser" hidden="1">{#N/A,#N/A,FALSE,"Plan1";#N/A,#N/A,FALSE,"Plan2"}</definedName>
    <definedName name="lcdgjtklfrn" localSheetId="16" hidden="1">{#N/A,#N/A,FALSE,"Plan1";#N/A,#N/A,FALSE,"Plan2"}</definedName>
    <definedName name="lcdgjtklfrn" localSheetId="3" hidden="1">{#N/A,#N/A,FALSE,"Plan1";#N/A,#N/A,FALSE,"Plan2"}</definedName>
    <definedName name="lcdgjtklfrn" localSheetId="21" hidden="1">{#N/A,#N/A,FALSE,"Plan1";#N/A,#N/A,FALSE,"Plan2"}</definedName>
    <definedName name="lcdgjtklfrn" localSheetId="20" hidden="1">{#N/A,#N/A,FALSE,"Plan1";#N/A,#N/A,FALSE,"Plan2"}</definedName>
    <definedName name="lcdgjtklfrn" localSheetId="5" hidden="1">{#N/A,#N/A,FALSE,"Plan1";#N/A,#N/A,FALSE,"Plan2"}</definedName>
    <definedName name="lcdgjtklfrn" localSheetId="13" hidden="1">{#N/A,#N/A,FALSE,"Plan1";#N/A,#N/A,FALSE,"Plan2"}</definedName>
    <definedName name="lcdgjtklfrn" localSheetId="10" hidden="1">{#N/A,#N/A,FALSE,"Plan1";#N/A,#N/A,FALSE,"Plan2"}</definedName>
    <definedName name="lcdgjtklfrn" localSheetId="7" hidden="1">{#N/A,#N/A,FALSE,"Plan1";#N/A,#N/A,FALSE,"Plan2"}</definedName>
    <definedName name="lcdgjtklfrn" localSheetId="28" hidden="1">{#N/A,#N/A,FALSE,"Plan1";#N/A,#N/A,FALSE,"Plan2"}</definedName>
    <definedName name="lcdgjtklfrn" localSheetId="6" hidden="1">{#N/A,#N/A,FALSE,"Plan1";#N/A,#N/A,FALSE,"Plan2"}</definedName>
    <definedName name="lcdgjtklfrn" localSheetId="0" hidden="1">{#N/A,#N/A,FALSE,"Plan1";#N/A,#N/A,FALSE,"Plan2"}</definedName>
    <definedName name="lcdgjtklfrn" localSheetId="14" hidden="1">{#N/A,#N/A,FALSE,"Plan1";#N/A,#N/A,FALSE,"Plan2"}</definedName>
    <definedName name="lcdgjtklfrn" localSheetId="22" hidden="1">{#N/A,#N/A,FALSE,"Plan1";#N/A,#N/A,FALSE,"Plan2"}</definedName>
    <definedName name="lcdgjtklfrn" hidden="1">{#N/A,#N/A,FALSE,"Plan1";#N/A,#N/A,FALSE,"Plan2"}</definedName>
    <definedName name="lçfklsdkçaer" localSheetId="16" hidden="1">{#N/A,#N/A,FALSE,"Plan1";#N/A,#N/A,FALSE,"Plan2"}</definedName>
    <definedName name="lçfklsdkçaer" localSheetId="3" hidden="1">{#N/A,#N/A,FALSE,"Plan1";#N/A,#N/A,FALSE,"Plan2"}</definedName>
    <definedName name="lçfklsdkçaer" localSheetId="21" hidden="1">{#N/A,#N/A,FALSE,"Plan1";#N/A,#N/A,FALSE,"Plan2"}</definedName>
    <definedName name="lçfklsdkçaer" localSheetId="20" hidden="1">{#N/A,#N/A,FALSE,"Plan1";#N/A,#N/A,FALSE,"Plan2"}</definedName>
    <definedName name="lçfklsdkçaer" localSheetId="5" hidden="1">{#N/A,#N/A,FALSE,"Plan1";#N/A,#N/A,FALSE,"Plan2"}</definedName>
    <definedName name="lçfklsdkçaer" localSheetId="13" hidden="1">{#N/A,#N/A,FALSE,"Plan1";#N/A,#N/A,FALSE,"Plan2"}</definedName>
    <definedName name="lçfklsdkçaer" localSheetId="10" hidden="1">{#N/A,#N/A,FALSE,"Plan1";#N/A,#N/A,FALSE,"Plan2"}</definedName>
    <definedName name="lçfklsdkçaer" localSheetId="7" hidden="1">{#N/A,#N/A,FALSE,"Plan1";#N/A,#N/A,FALSE,"Plan2"}</definedName>
    <definedName name="lçfklsdkçaer" localSheetId="28" hidden="1">{#N/A,#N/A,FALSE,"Plan1";#N/A,#N/A,FALSE,"Plan2"}</definedName>
    <definedName name="lçfklsdkçaer" localSheetId="6" hidden="1">{#N/A,#N/A,FALSE,"Plan1";#N/A,#N/A,FALSE,"Plan2"}</definedName>
    <definedName name="lçfklsdkçaer" localSheetId="0" hidden="1">{#N/A,#N/A,FALSE,"Plan1";#N/A,#N/A,FALSE,"Plan2"}</definedName>
    <definedName name="lçfklsdkçaer" localSheetId="14" hidden="1">{#N/A,#N/A,FALSE,"Plan1";#N/A,#N/A,FALSE,"Plan2"}</definedName>
    <definedName name="lçfklsdkçaer" localSheetId="22" hidden="1">{#N/A,#N/A,FALSE,"Plan1";#N/A,#N/A,FALSE,"Plan2"}</definedName>
    <definedName name="lçfklsdkçaer" hidden="1">{#N/A,#N/A,FALSE,"Plan1";#N/A,#N/A,FALSE,"Plan2"}</definedName>
    <definedName name="lçjkgf" localSheetId="16" hidden="1">{#N/A,#N/A,FALSE,"Plan1";#N/A,#N/A,FALSE,"Plan2"}</definedName>
    <definedName name="lçjkgf" localSheetId="3" hidden="1">{#N/A,#N/A,FALSE,"Plan1";#N/A,#N/A,FALSE,"Plan2"}</definedName>
    <definedName name="lçjkgf" localSheetId="21" hidden="1">{#N/A,#N/A,FALSE,"Plan1";#N/A,#N/A,FALSE,"Plan2"}</definedName>
    <definedName name="lçjkgf" localSheetId="20" hidden="1">{#N/A,#N/A,FALSE,"Plan1";#N/A,#N/A,FALSE,"Plan2"}</definedName>
    <definedName name="lçjkgf" localSheetId="5" hidden="1">{#N/A,#N/A,FALSE,"Plan1";#N/A,#N/A,FALSE,"Plan2"}</definedName>
    <definedName name="lçjkgf" localSheetId="13" hidden="1">{#N/A,#N/A,FALSE,"Plan1";#N/A,#N/A,FALSE,"Plan2"}</definedName>
    <definedName name="lçjkgf" localSheetId="10" hidden="1">{#N/A,#N/A,FALSE,"Plan1";#N/A,#N/A,FALSE,"Plan2"}</definedName>
    <definedName name="lçjkgf" localSheetId="7" hidden="1">{#N/A,#N/A,FALSE,"Plan1";#N/A,#N/A,FALSE,"Plan2"}</definedName>
    <definedName name="lçjkgf" localSheetId="28" hidden="1">{#N/A,#N/A,FALSE,"Plan1";#N/A,#N/A,FALSE,"Plan2"}</definedName>
    <definedName name="lçjkgf" localSheetId="6" hidden="1">{#N/A,#N/A,FALSE,"Plan1";#N/A,#N/A,FALSE,"Plan2"}</definedName>
    <definedName name="lçjkgf" localSheetId="0" hidden="1">{#N/A,#N/A,FALSE,"Plan1";#N/A,#N/A,FALSE,"Plan2"}</definedName>
    <definedName name="lçjkgf" localSheetId="14" hidden="1">{#N/A,#N/A,FALSE,"Plan1";#N/A,#N/A,FALSE,"Plan2"}</definedName>
    <definedName name="lçjkgf" localSheetId="22" hidden="1">{#N/A,#N/A,FALSE,"Plan1";#N/A,#N/A,FALSE,"Plan2"}</definedName>
    <definedName name="lçjkgf" hidden="1">{#N/A,#N/A,FALSE,"Plan1";#N/A,#N/A,FALSE,"Plan2"}</definedName>
    <definedName name="LÇJSLDFJ" localSheetId="16" hidden="1">{#N/A,#N/A,FALSE,"Plan1";#N/A,#N/A,FALSE,"Plan2"}</definedName>
    <definedName name="LÇJSLDFJ" localSheetId="3" hidden="1">{#N/A,#N/A,FALSE,"Plan1";#N/A,#N/A,FALSE,"Plan2"}</definedName>
    <definedName name="LÇJSLDFJ" localSheetId="21" hidden="1">{#N/A,#N/A,FALSE,"Plan1";#N/A,#N/A,FALSE,"Plan2"}</definedName>
    <definedName name="LÇJSLDFJ" localSheetId="20" hidden="1">{#N/A,#N/A,FALSE,"Plan1";#N/A,#N/A,FALSE,"Plan2"}</definedName>
    <definedName name="LÇJSLDFJ" localSheetId="5" hidden="1">{#N/A,#N/A,FALSE,"Plan1";#N/A,#N/A,FALSE,"Plan2"}</definedName>
    <definedName name="LÇJSLDFJ" localSheetId="13" hidden="1">{#N/A,#N/A,FALSE,"Plan1";#N/A,#N/A,FALSE,"Plan2"}</definedName>
    <definedName name="LÇJSLDFJ" localSheetId="10" hidden="1">{#N/A,#N/A,FALSE,"Plan1";#N/A,#N/A,FALSE,"Plan2"}</definedName>
    <definedName name="LÇJSLDFJ" localSheetId="7" hidden="1">{#N/A,#N/A,FALSE,"Plan1";#N/A,#N/A,FALSE,"Plan2"}</definedName>
    <definedName name="LÇJSLDFJ" localSheetId="28" hidden="1">{#N/A,#N/A,FALSE,"Plan1";#N/A,#N/A,FALSE,"Plan2"}</definedName>
    <definedName name="LÇJSLDFJ" localSheetId="6" hidden="1">{#N/A,#N/A,FALSE,"Plan1";#N/A,#N/A,FALSE,"Plan2"}</definedName>
    <definedName name="LÇJSLDFJ" localSheetId="0" hidden="1">{#N/A,#N/A,FALSE,"Plan1";#N/A,#N/A,FALSE,"Plan2"}</definedName>
    <definedName name="LÇJSLDFJ" localSheetId="14" hidden="1">{#N/A,#N/A,FALSE,"Plan1";#N/A,#N/A,FALSE,"Plan2"}</definedName>
    <definedName name="LÇJSLDFJ" localSheetId="22" hidden="1">{#N/A,#N/A,FALSE,"Plan1";#N/A,#N/A,FALSE,"Plan2"}</definedName>
    <definedName name="LÇJSLDFJ" hidden="1">{#N/A,#N/A,FALSE,"Plan1";#N/A,#N/A,FALSE,"Plan2"}</definedName>
    <definedName name="LÇKÇSDRLK" localSheetId="16" hidden="1">{#N/A,#N/A,FALSE,"Plan1";#N/A,#N/A,FALSE,"Plan2"}</definedName>
    <definedName name="LÇKÇSDRLK" localSheetId="3" hidden="1">{#N/A,#N/A,FALSE,"Plan1";#N/A,#N/A,FALSE,"Plan2"}</definedName>
    <definedName name="LÇKÇSDRLK" localSheetId="21" hidden="1">{#N/A,#N/A,FALSE,"Plan1";#N/A,#N/A,FALSE,"Plan2"}</definedName>
    <definedName name="LÇKÇSDRLK" localSheetId="20" hidden="1">{#N/A,#N/A,FALSE,"Plan1";#N/A,#N/A,FALSE,"Plan2"}</definedName>
    <definedName name="LÇKÇSDRLK" localSheetId="5" hidden="1">{#N/A,#N/A,FALSE,"Plan1";#N/A,#N/A,FALSE,"Plan2"}</definedName>
    <definedName name="LÇKÇSDRLK" localSheetId="13" hidden="1">{#N/A,#N/A,FALSE,"Plan1";#N/A,#N/A,FALSE,"Plan2"}</definedName>
    <definedName name="LÇKÇSDRLK" localSheetId="10" hidden="1">{#N/A,#N/A,FALSE,"Plan1";#N/A,#N/A,FALSE,"Plan2"}</definedName>
    <definedName name="LÇKÇSDRLK" localSheetId="7" hidden="1">{#N/A,#N/A,FALSE,"Plan1";#N/A,#N/A,FALSE,"Plan2"}</definedName>
    <definedName name="LÇKÇSDRLK" localSheetId="28" hidden="1">{#N/A,#N/A,FALSE,"Plan1";#N/A,#N/A,FALSE,"Plan2"}</definedName>
    <definedName name="LÇKÇSDRLK" localSheetId="6" hidden="1">{#N/A,#N/A,FALSE,"Plan1";#N/A,#N/A,FALSE,"Plan2"}</definedName>
    <definedName name="LÇKÇSDRLK" localSheetId="0" hidden="1">{#N/A,#N/A,FALSE,"Plan1";#N/A,#N/A,FALSE,"Plan2"}</definedName>
    <definedName name="LÇKÇSDRLK" localSheetId="14" hidden="1">{#N/A,#N/A,FALSE,"Plan1";#N/A,#N/A,FALSE,"Plan2"}</definedName>
    <definedName name="LÇKÇSDRLK" localSheetId="22" hidden="1">{#N/A,#N/A,FALSE,"Plan1";#N/A,#N/A,FALSE,"Plan2"}</definedName>
    <definedName name="LÇKÇSDRLK" hidden="1">{#N/A,#N/A,FALSE,"Plan1";#N/A,#N/A,FALSE,"Plan2"}</definedName>
    <definedName name="lçkdfkdstkre" hidden="1">25</definedName>
    <definedName name="lçkl"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lçl" hidden="1">{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 localSheetId="16" hidden="1">{#N/A,#N/A,FALSE,"Plan1";#N/A,#N/A,FALSE,"Plan2"}</definedName>
    <definedName name="lçlfklçdglfdgt" localSheetId="3" hidden="1">{#N/A,#N/A,FALSE,"Plan1";#N/A,#N/A,FALSE,"Plan2"}</definedName>
    <definedName name="lçlfklçdglfdgt" localSheetId="21" hidden="1">{#N/A,#N/A,FALSE,"Plan1";#N/A,#N/A,FALSE,"Plan2"}</definedName>
    <definedName name="lçlfklçdglfdgt" localSheetId="20" hidden="1">{#N/A,#N/A,FALSE,"Plan1";#N/A,#N/A,FALSE,"Plan2"}</definedName>
    <definedName name="lçlfklçdglfdgt" localSheetId="5" hidden="1">{#N/A,#N/A,FALSE,"Plan1";#N/A,#N/A,FALSE,"Plan2"}</definedName>
    <definedName name="lçlfklçdglfdgt" localSheetId="13" hidden="1">{#N/A,#N/A,FALSE,"Plan1";#N/A,#N/A,FALSE,"Plan2"}</definedName>
    <definedName name="lçlfklçdglfdgt" localSheetId="10" hidden="1">{#N/A,#N/A,FALSE,"Plan1";#N/A,#N/A,FALSE,"Plan2"}</definedName>
    <definedName name="lçlfklçdglfdgt" localSheetId="7" hidden="1">{#N/A,#N/A,FALSE,"Plan1";#N/A,#N/A,FALSE,"Plan2"}</definedName>
    <definedName name="lçlfklçdglfdgt" localSheetId="28" hidden="1">{#N/A,#N/A,FALSE,"Plan1";#N/A,#N/A,FALSE,"Plan2"}</definedName>
    <definedName name="lçlfklçdglfdgt" localSheetId="6" hidden="1">{#N/A,#N/A,FALSE,"Plan1";#N/A,#N/A,FALSE,"Plan2"}</definedName>
    <definedName name="lçlfklçdglfdgt" localSheetId="0" hidden="1">{#N/A,#N/A,FALSE,"Plan1";#N/A,#N/A,FALSE,"Plan2"}</definedName>
    <definedName name="lçlfklçdglfdgt" localSheetId="14" hidden="1">{#N/A,#N/A,FALSE,"Plan1";#N/A,#N/A,FALSE,"Plan2"}</definedName>
    <definedName name="lçlfklçdglfdgt" localSheetId="22" hidden="1">{#N/A,#N/A,FALSE,"Plan1";#N/A,#N/A,FALSE,"Plan2"}</definedName>
    <definedName name="lçlfklçdglfdgt" hidden="1">{#N/A,#N/A,FALSE,"Plan1";#N/A,#N/A,FALSE,"Plan2"}</definedName>
    <definedName name="lçslrr4r" localSheetId="16" hidden="1">{#N/A,#N/A,FALSE,"Plan1";#N/A,#N/A,FALSE,"Plan2"}</definedName>
    <definedName name="lçslrr4r" localSheetId="3" hidden="1">{#N/A,#N/A,FALSE,"Plan1";#N/A,#N/A,FALSE,"Plan2"}</definedName>
    <definedName name="lçslrr4r" localSheetId="21" hidden="1">{#N/A,#N/A,FALSE,"Plan1";#N/A,#N/A,FALSE,"Plan2"}</definedName>
    <definedName name="lçslrr4r" localSheetId="20" hidden="1">{#N/A,#N/A,FALSE,"Plan1";#N/A,#N/A,FALSE,"Plan2"}</definedName>
    <definedName name="lçslrr4r" localSheetId="5" hidden="1">{#N/A,#N/A,FALSE,"Plan1";#N/A,#N/A,FALSE,"Plan2"}</definedName>
    <definedName name="lçslrr4r" localSheetId="13" hidden="1">{#N/A,#N/A,FALSE,"Plan1";#N/A,#N/A,FALSE,"Plan2"}</definedName>
    <definedName name="lçslrr4r" localSheetId="10" hidden="1">{#N/A,#N/A,FALSE,"Plan1";#N/A,#N/A,FALSE,"Plan2"}</definedName>
    <definedName name="lçslrr4r" localSheetId="7" hidden="1">{#N/A,#N/A,FALSE,"Plan1";#N/A,#N/A,FALSE,"Plan2"}</definedName>
    <definedName name="lçslrr4r" localSheetId="28" hidden="1">{#N/A,#N/A,FALSE,"Plan1";#N/A,#N/A,FALSE,"Plan2"}</definedName>
    <definedName name="lçslrr4r" localSheetId="6" hidden="1">{#N/A,#N/A,FALSE,"Plan1";#N/A,#N/A,FALSE,"Plan2"}</definedName>
    <definedName name="lçslrr4r" localSheetId="0" hidden="1">{#N/A,#N/A,FALSE,"Plan1";#N/A,#N/A,FALSE,"Plan2"}</definedName>
    <definedName name="lçslrr4r" localSheetId="14" hidden="1">{#N/A,#N/A,FALSE,"Plan1";#N/A,#N/A,FALSE,"Plan2"}</definedName>
    <definedName name="lçslrr4r" localSheetId="22" hidden="1">{#N/A,#N/A,FALSE,"Plan1";#N/A,#N/A,FALSE,"Plan2"}</definedName>
    <definedName name="lçslrr4r" hidden="1">{#N/A,#N/A,FALSE,"Plan1";#N/A,#N/A,FALSE,"Plan2"}</definedName>
    <definedName name="ldfjgry" localSheetId="16" hidden="1">{#N/A,#N/A,FALSE,"Plan1";#N/A,#N/A,FALSE,"Plan2"}</definedName>
    <definedName name="ldfjgry" localSheetId="3" hidden="1">{#N/A,#N/A,FALSE,"Plan1";#N/A,#N/A,FALSE,"Plan2"}</definedName>
    <definedName name="ldfjgry" localSheetId="21" hidden="1">{#N/A,#N/A,FALSE,"Plan1";#N/A,#N/A,FALSE,"Plan2"}</definedName>
    <definedName name="ldfjgry" localSheetId="20" hidden="1">{#N/A,#N/A,FALSE,"Plan1";#N/A,#N/A,FALSE,"Plan2"}</definedName>
    <definedName name="ldfjgry" localSheetId="5" hidden="1">{#N/A,#N/A,FALSE,"Plan1";#N/A,#N/A,FALSE,"Plan2"}</definedName>
    <definedName name="ldfjgry" localSheetId="13" hidden="1">{#N/A,#N/A,FALSE,"Plan1";#N/A,#N/A,FALSE,"Plan2"}</definedName>
    <definedName name="ldfjgry" localSheetId="10" hidden="1">{#N/A,#N/A,FALSE,"Plan1";#N/A,#N/A,FALSE,"Plan2"}</definedName>
    <definedName name="ldfjgry" localSheetId="7" hidden="1">{#N/A,#N/A,FALSE,"Plan1";#N/A,#N/A,FALSE,"Plan2"}</definedName>
    <definedName name="ldfjgry" localSheetId="28" hidden="1">{#N/A,#N/A,FALSE,"Plan1";#N/A,#N/A,FALSE,"Plan2"}</definedName>
    <definedName name="ldfjgry" localSheetId="6" hidden="1">{#N/A,#N/A,FALSE,"Plan1";#N/A,#N/A,FALSE,"Plan2"}</definedName>
    <definedName name="ldfjgry" localSheetId="0" hidden="1">{#N/A,#N/A,FALSE,"Plan1";#N/A,#N/A,FALSE,"Plan2"}</definedName>
    <definedName name="ldfjgry" localSheetId="14" hidden="1">{#N/A,#N/A,FALSE,"Plan1";#N/A,#N/A,FALSE,"Plan2"}</definedName>
    <definedName name="ldfjgry" localSheetId="22" hidden="1">{#N/A,#N/A,FALSE,"Plan1";#N/A,#N/A,FALSE,"Plan2"}</definedName>
    <definedName name="ldfjgry" hidden="1">{#N/A,#N/A,FALSE,"Plan1";#N/A,#N/A,FALSE,"Plan2"}</definedName>
    <definedName name="ldfjgtilrf" localSheetId="16" hidden="1">{#N/A,#N/A,FALSE,"Plan1";#N/A,#N/A,FALSE,"Plan2"}</definedName>
    <definedName name="ldfjgtilrf" localSheetId="3" hidden="1">{#N/A,#N/A,FALSE,"Plan1";#N/A,#N/A,FALSE,"Plan2"}</definedName>
    <definedName name="ldfjgtilrf" localSheetId="21" hidden="1">{#N/A,#N/A,FALSE,"Plan1";#N/A,#N/A,FALSE,"Plan2"}</definedName>
    <definedName name="ldfjgtilrf" localSheetId="20" hidden="1">{#N/A,#N/A,FALSE,"Plan1";#N/A,#N/A,FALSE,"Plan2"}</definedName>
    <definedName name="ldfjgtilrf" localSheetId="5" hidden="1">{#N/A,#N/A,FALSE,"Plan1";#N/A,#N/A,FALSE,"Plan2"}</definedName>
    <definedName name="ldfjgtilrf" localSheetId="13" hidden="1">{#N/A,#N/A,FALSE,"Plan1";#N/A,#N/A,FALSE,"Plan2"}</definedName>
    <definedName name="ldfjgtilrf" localSheetId="10" hidden="1">{#N/A,#N/A,FALSE,"Plan1";#N/A,#N/A,FALSE,"Plan2"}</definedName>
    <definedName name="ldfjgtilrf" localSheetId="7" hidden="1">{#N/A,#N/A,FALSE,"Plan1";#N/A,#N/A,FALSE,"Plan2"}</definedName>
    <definedName name="ldfjgtilrf" localSheetId="28" hidden="1">{#N/A,#N/A,FALSE,"Plan1";#N/A,#N/A,FALSE,"Plan2"}</definedName>
    <definedName name="ldfjgtilrf" localSheetId="6" hidden="1">{#N/A,#N/A,FALSE,"Plan1";#N/A,#N/A,FALSE,"Plan2"}</definedName>
    <definedName name="ldfjgtilrf" localSheetId="0" hidden="1">{#N/A,#N/A,FALSE,"Plan1";#N/A,#N/A,FALSE,"Plan2"}</definedName>
    <definedName name="ldfjgtilrf" localSheetId="14" hidden="1">{#N/A,#N/A,FALSE,"Plan1";#N/A,#N/A,FALSE,"Plan2"}</definedName>
    <definedName name="ldfjgtilrf" localSheetId="22" hidden="1">{#N/A,#N/A,FALSE,"Plan1";#N/A,#N/A,FALSE,"Plan2"}</definedName>
    <definedName name="ldfjgtilrf" hidden="1">{#N/A,#N/A,FALSE,"Plan1";#N/A,#N/A,FALSE,"Plan2"}</definedName>
    <definedName name="ldk" localSheetId="16" hidden="1">{#N/A,#N/A,FALSE,"Plan1";#N/A,#N/A,FALSE,"Plan2"}</definedName>
    <definedName name="ldk" localSheetId="3" hidden="1">{#N/A,#N/A,FALSE,"Plan1";#N/A,#N/A,FALSE,"Plan2"}</definedName>
    <definedName name="ldk" localSheetId="21" hidden="1">{#N/A,#N/A,FALSE,"Plan1";#N/A,#N/A,FALSE,"Plan2"}</definedName>
    <definedName name="ldk" localSheetId="20" hidden="1">{#N/A,#N/A,FALSE,"Plan1";#N/A,#N/A,FALSE,"Plan2"}</definedName>
    <definedName name="ldk" localSheetId="5" hidden="1">{#N/A,#N/A,FALSE,"Plan1";#N/A,#N/A,FALSE,"Plan2"}</definedName>
    <definedName name="ldk" localSheetId="13" hidden="1">{#N/A,#N/A,FALSE,"Plan1";#N/A,#N/A,FALSE,"Plan2"}</definedName>
    <definedName name="ldk" localSheetId="10" hidden="1">{#N/A,#N/A,FALSE,"Plan1";#N/A,#N/A,FALSE,"Plan2"}</definedName>
    <definedName name="ldk" localSheetId="7" hidden="1">{#N/A,#N/A,FALSE,"Plan1";#N/A,#N/A,FALSE,"Plan2"}</definedName>
    <definedName name="ldk" localSheetId="28" hidden="1">{#N/A,#N/A,FALSE,"Plan1";#N/A,#N/A,FALSE,"Plan2"}</definedName>
    <definedName name="ldk" localSheetId="6" hidden="1">{#N/A,#N/A,FALSE,"Plan1";#N/A,#N/A,FALSE,"Plan2"}</definedName>
    <definedName name="ldk" localSheetId="0" hidden="1">{#N/A,#N/A,FALSE,"Plan1";#N/A,#N/A,FALSE,"Plan2"}</definedName>
    <definedName name="ldk" localSheetId="14" hidden="1">{#N/A,#N/A,FALSE,"Plan1";#N/A,#N/A,FALSE,"Plan2"}</definedName>
    <definedName name="ldk" localSheetId="22" hidden="1">{#N/A,#N/A,FALSE,"Plan1";#N/A,#N/A,FALSE,"Plan2"}</definedName>
    <definedName name="ldk" hidden="1">{#N/A,#N/A,FALSE,"Plan1";#N/A,#N/A,FALSE,"Plan2"}</definedName>
    <definedName name="ldkgkdfjgkh" localSheetId="16" hidden="1">{#N/A,#N/A,FALSE,"Plan1";#N/A,#N/A,FALSE,"Plan2"}</definedName>
    <definedName name="ldkgkdfjgkh" localSheetId="3" hidden="1">{#N/A,#N/A,FALSE,"Plan1";#N/A,#N/A,FALSE,"Plan2"}</definedName>
    <definedName name="ldkgkdfjgkh" localSheetId="21" hidden="1">{#N/A,#N/A,FALSE,"Plan1";#N/A,#N/A,FALSE,"Plan2"}</definedName>
    <definedName name="ldkgkdfjgkh" localSheetId="20" hidden="1">{#N/A,#N/A,FALSE,"Plan1";#N/A,#N/A,FALSE,"Plan2"}</definedName>
    <definedName name="ldkgkdfjgkh" localSheetId="5" hidden="1">{#N/A,#N/A,FALSE,"Plan1";#N/A,#N/A,FALSE,"Plan2"}</definedName>
    <definedName name="ldkgkdfjgkh" localSheetId="13" hidden="1">{#N/A,#N/A,FALSE,"Plan1";#N/A,#N/A,FALSE,"Plan2"}</definedName>
    <definedName name="ldkgkdfjgkh" localSheetId="10" hidden="1">{#N/A,#N/A,FALSE,"Plan1";#N/A,#N/A,FALSE,"Plan2"}</definedName>
    <definedName name="ldkgkdfjgkh" localSheetId="7" hidden="1">{#N/A,#N/A,FALSE,"Plan1";#N/A,#N/A,FALSE,"Plan2"}</definedName>
    <definedName name="ldkgkdfjgkh" localSheetId="28" hidden="1">{#N/A,#N/A,FALSE,"Plan1";#N/A,#N/A,FALSE,"Plan2"}</definedName>
    <definedName name="ldkgkdfjgkh" localSheetId="6" hidden="1">{#N/A,#N/A,FALSE,"Plan1";#N/A,#N/A,FALSE,"Plan2"}</definedName>
    <definedName name="ldkgkdfjgkh" localSheetId="0" hidden="1">{#N/A,#N/A,FALSE,"Plan1";#N/A,#N/A,FALSE,"Plan2"}</definedName>
    <definedName name="ldkgkdfjgkh" localSheetId="14" hidden="1">{#N/A,#N/A,FALSE,"Plan1";#N/A,#N/A,FALSE,"Plan2"}</definedName>
    <definedName name="ldkgkdfjgkh" localSheetId="22" hidden="1">{#N/A,#N/A,FALSE,"Plan1";#N/A,#N/A,FALSE,"Plan2"}</definedName>
    <definedName name="ldkgkdfjgkh" hidden="1">{#N/A,#N/A,FALSE,"Plan1";#N/A,#N/A,FALSE,"Plan2"}</definedName>
    <definedName name="LDTJGR" localSheetId="16" hidden="1">{#N/A,#N/A,FALSE,"Plan1";#N/A,#N/A,FALSE,"Plan2"}</definedName>
    <definedName name="LDTJGR" localSheetId="3" hidden="1">{#N/A,#N/A,FALSE,"Plan1";#N/A,#N/A,FALSE,"Plan2"}</definedName>
    <definedName name="LDTJGR" localSheetId="21" hidden="1">{#N/A,#N/A,FALSE,"Plan1";#N/A,#N/A,FALSE,"Plan2"}</definedName>
    <definedName name="LDTJGR" localSheetId="20" hidden="1">{#N/A,#N/A,FALSE,"Plan1";#N/A,#N/A,FALSE,"Plan2"}</definedName>
    <definedName name="LDTJGR" localSheetId="5" hidden="1">{#N/A,#N/A,FALSE,"Plan1";#N/A,#N/A,FALSE,"Plan2"}</definedName>
    <definedName name="LDTJGR" localSheetId="13" hidden="1">{#N/A,#N/A,FALSE,"Plan1";#N/A,#N/A,FALSE,"Plan2"}</definedName>
    <definedName name="LDTJGR" localSheetId="10" hidden="1">{#N/A,#N/A,FALSE,"Plan1";#N/A,#N/A,FALSE,"Plan2"}</definedName>
    <definedName name="LDTJGR" localSheetId="7" hidden="1">{#N/A,#N/A,FALSE,"Plan1";#N/A,#N/A,FALSE,"Plan2"}</definedName>
    <definedName name="LDTJGR" localSheetId="28" hidden="1">{#N/A,#N/A,FALSE,"Plan1";#N/A,#N/A,FALSE,"Plan2"}</definedName>
    <definedName name="LDTJGR" localSheetId="6" hidden="1">{#N/A,#N/A,FALSE,"Plan1";#N/A,#N/A,FALSE,"Plan2"}</definedName>
    <definedName name="LDTJGR" localSheetId="0" hidden="1">{#N/A,#N/A,FALSE,"Plan1";#N/A,#N/A,FALSE,"Plan2"}</definedName>
    <definedName name="LDTJGR" localSheetId="14" hidden="1">{#N/A,#N/A,FALSE,"Plan1";#N/A,#N/A,FALSE,"Plan2"}</definedName>
    <definedName name="LDTJGR" localSheetId="22" hidden="1">{#N/A,#N/A,FALSE,"Plan1";#N/A,#N/A,FALSE,"Plan2"}</definedName>
    <definedName name="LDTJGR" hidden="1">{#N/A,#N/A,FALSE,"Plan1";#N/A,#N/A,FALSE,"Plan2"}</definedName>
    <definedName name="Leg" localSheetId="16" hidden="1">#REF!</definedName>
    <definedName name="Leg" localSheetId="3" hidden="1">#REF!</definedName>
    <definedName name="Leg" localSheetId="21" hidden="1">#REF!</definedName>
    <definedName name="Leg" localSheetId="5" hidden="1">#REF!</definedName>
    <definedName name="Leg" localSheetId="10" hidden="1">#REF!</definedName>
    <definedName name="Leg" localSheetId="6" hidden="1">#REF!</definedName>
    <definedName name="Leg" localSheetId="0" hidden="1">#REF!</definedName>
    <definedName name="Leg" hidden="1">#REF!</definedName>
    <definedName name="legr_cdi" localSheetId="3">#REF!</definedName>
    <definedName name="legr_cdi" localSheetId="5">#REF!</definedName>
    <definedName name="legr_cdi" localSheetId="10">#REF!</definedName>
    <definedName name="legr_cdi" localSheetId="6">#REF!</definedName>
    <definedName name="legr_cdi">#REF!</definedName>
    <definedName name="legr_hist" localSheetId="3">#REF!</definedName>
    <definedName name="legr_hist" localSheetId="10">#REF!</definedName>
    <definedName name="legr_hist" localSheetId="6">#REF!</definedName>
    <definedName name="legr_hist">#REF!</definedName>
    <definedName name="legr_uss" localSheetId="3">#REF!</definedName>
    <definedName name="legr_uss" localSheetId="10">#REF!</definedName>
    <definedName name="legr_uss" localSheetId="6">#REF!</definedName>
    <definedName name="legr_uss">#REF!</definedName>
    <definedName name="LEKG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hidden="1">{TRUE,TRUE,-1.25,-15.5,604.5,366.75,FALSE,FALSE,TRUE,TRUE,0,1,#N/A,1,#N/A,9.0125,24.4117647058824,1,FALSE,FALSE,3,TRUE,1,FALSE,100,"Swvu.PLANILHA2.","ACwvu.PLANILHA2.",#N/A,FALSE,FALSE,0.787401575,0.34,0.46,0.5,1,"","",FALSE,FALSE,FALSE,FALSE,1,#N/A,1,1,FALSE,FALSE,#N/A,#N/A,FALSE,FALSE,FALSE,9,65532,65532,FALSE,FALSE,TRUE,TRUE,TRUE}</definedName>
    <definedName name="LEVANTAMENTO" localSheetId="3">#REF!</definedName>
    <definedName name="LEVANTAMENTO" localSheetId="10">#REF!</definedName>
    <definedName name="LEVANTAMENTO" localSheetId="6">#REF!</definedName>
    <definedName name="LEVANTAMENTO">#REF!</definedName>
    <definedName name="lfjdjrt" localSheetId="16" hidden="1">{#N/A,#N/A,FALSE,"Plan1";#N/A,#N/A,FALSE,"Plan2"}</definedName>
    <definedName name="lfjdjrt" localSheetId="3" hidden="1">{#N/A,#N/A,FALSE,"Plan1";#N/A,#N/A,FALSE,"Plan2"}</definedName>
    <definedName name="lfjdjrt" localSheetId="21" hidden="1">{#N/A,#N/A,FALSE,"Plan1";#N/A,#N/A,FALSE,"Plan2"}</definedName>
    <definedName name="lfjdjrt" localSheetId="20" hidden="1">{#N/A,#N/A,FALSE,"Plan1";#N/A,#N/A,FALSE,"Plan2"}</definedName>
    <definedName name="lfjdjrt" localSheetId="5" hidden="1">{#N/A,#N/A,FALSE,"Plan1";#N/A,#N/A,FALSE,"Plan2"}</definedName>
    <definedName name="lfjdjrt" localSheetId="13" hidden="1">{#N/A,#N/A,FALSE,"Plan1";#N/A,#N/A,FALSE,"Plan2"}</definedName>
    <definedName name="lfjdjrt" localSheetId="10" hidden="1">{#N/A,#N/A,FALSE,"Plan1";#N/A,#N/A,FALSE,"Plan2"}</definedName>
    <definedName name="lfjdjrt" localSheetId="7" hidden="1">{#N/A,#N/A,FALSE,"Plan1";#N/A,#N/A,FALSE,"Plan2"}</definedName>
    <definedName name="lfjdjrt" localSheetId="28" hidden="1">{#N/A,#N/A,FALSE,"Plan1";#N/A,#N/A,FALSE,"Plan2"}</definedName>
    <definedName name="lfjdjrt" localSheetId="6" hidden="1">{#N/A,#N/A,FALSE,"Plan1";#N/A,#N/A,FALSE,"Plan2"}</definedName>
    <definedName name="lfjdjrt" localSheetId="0" hidden="1">{#N/A,#N/A,FALSE,"Plan1";#N/A,#N/A,FALSE,"Plan2"}</definedName>
    <definedName name="lfjdjrt" localSheetId="14" hidden="1">{#N/A,#N/A,FALSE,"Plan1";#N/A,#N/A,FALSE,"Plan2"}</definedName>
    <definedName name="lfjdjrt" localSheetId="22" hidden="1">{#N/A,#N/A,FALSE,"Plan1";#N/A,#N/A,FALSE,"Plan2"}</definedName>
    <definedName name="lfjdjrt" hidden="1">{#N/A,#N/A,FALSE,"Plan1";#N/A,#N/A,FALSE,"Plan2"}</definedName>
    <definedName name="LI" localSheetId="3">#REF!</definedName>
    <definedName name="LI" localSheetId="5">#REF!</definedName>
    <definedName name="LI" localSheetId="13">#REF!</definedName>
    <definedName name="LI" localSheetId="10">#REF!</definedName>
    <definedName name="LI" localSheetId="6">#REF!</definedName>
    <definedName name="LI" localSheetId="30">#REF!</definedName>
    <definedName name="LI">#REF!</definedName>
    <definedName name="LIDER_OPER" localSheetId="3">#REF!</definedName>
    <definedName name="LIDER_OPER" localSheetId="10">#REF!</definedName>
    <definedName name="LIDER_OPER" localSheetId="6">#REF!</definedName>
    <definedName name="LIDER_OPER">#REF!</definedName>
    <definedName name="lidfjgklruf" localSheetId="16" hidden="1">{#N/A,#N/A,FALSE,"Plan1";#N/A,#N/A,FALSE,"Plan2"}</definedName>
    <definedName name="lidfjgklruf" localSheetId="3" hidden="1">{#N/A,#N/A,FALSE,"Plan1";#N/A,#N/A,FALSE,"Plan2"}</definedName>
    <definedName name="lidfjgklruf" localSheetId="21" hidden="1">{#N/A,#N/A,FALSE,"Plan1";#N/A,#N/A,FALSE,"Plan2"}</definedName>
    <definedName name="lidfjgklruf" localSheetId="20" hidden="1">{#N/A,#N/A,FALSE,"Plan1";#N/A,#N/A,FALSE,"Plan2"}</definedName>
    <definedName name="lidfjgklruf" localSheetId="5" hidden="1">{#N/A,#N/A,FALSE,"Plan1";#N/A,#N/A,FALSE,"Plan2"}</definedName>
    <definedName name="lidfjgklruf" localSheetId="13" hidden="1">{#N/A,#N/A,FALSE,"Plan1";#N/A,#N/A,FALSE,"Plan2"}</definedName>
    <definedName name="lidfjgklruf" localSheetId="10" hidden="1">{#N/A,#N/A,FALSE,"Plan1";#N/A,#N/A,FALSE,"Plan2"}</definedName>
    <definedName name="lidfjgklruf" localSheetId="7" hidden="1">{#N/A,#N/A,FALSE,"Plan1";#N/A,#N/A,FALSE,"Plan2"}</definedName>
    <definedName name="lidfjgklruf" localSheetId="28" hidden="1">{#N/A,#N/A,FALSE,"Plan1";#N/A,#N/A,FALSE,"Plan2"}</definedName>
    <definedName name="lidfjgklruf" localSheetId="6" hidden="1">{#N/A,#N/A,FALSE,"Plan1";#N/A,#N/A,FALSE,"Plan2"}</definedName>
    <definedName name="lidfjgklruf" localSheetId="0" hidden="1">{#N/A,#N/A,FALSE,"Plan1";#N/A,#N/A,FALSE,"Plan2"}</definedName>
    <definedName name="lidfjgklruf" localSheetId="14" hidden="1">{#N/A,#N/A,FALSE,"Plan1";#N/A,#N/A,FALSE,"Plan2"}</definedName>
    <definedName name="lidfjgklruf" localSheetId="22" hidden="1">{#N/A,#N/A,FALSE,"Plan1";#N/A,#N/A,FALSE,"Plan2"}</definedName>
    <definedName name="lidfjgklruf" hidden="1">{#N/A,#N/A,FALSE,"Plan1";#N/A,#N/A,FALSE,"Plan2"}</definedName>
    <definedName name="LII" localSheetId="3">#REF!</definedName>
    <definedName name="LII" localSheetId="5">#REF!</definedName>
    <definedName name="LII" localSheetId="13">#REF!</definedName>
    <definedName name="LII" localSheetId="10">#REF!</definedName>
    <definedName name="LII" localSheetId="6">#REF!</definedName>
    <definedName name="LII" localSheetId="30">#REF!</definedName>
    <definedName name="LII">#REF!</definedName>
    <definedName name="LIII" localSheetId="3">#REF!</definedName>
    <definedName name="LIII" localSheetId="10">#REF!</definedName>
    <definedName name="LIII" localSheetId="6">#REF!</definedName>
    <definedName name="LIII" localSheetId="30">#REF!</definedName>
    <definedName name="LIII">#REF!</definedName>
    <definedName name="LIMBO" localSheetId="3">#REF!</definedName>
    <definedName name="LIMBO" localSheetId="10">#REF!</definedName>
    <definedName name="LIMBO" localSheetId="6">#REF!</definedName>
    <definedName name="LIMBO">#REF!</definedName>
    <definedName name="limcount" hidden="1">3</definedName>
    <definedName name="LIN" localSheetId="3">#REF!</definedName>
    <definedName name="LIN" localSheetId="10">#REF!</definedName>
    <definedName name="LIN" localSheetId="6">#REF!</definedName>
    <definedName name="LIN">#REF!</definedName>
    <definedName name="list"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 localSheetId="3">#REF!</definedName>
    <definedName name="LISTA" localSheetId="10">#REF!</definedName>
    <definedName name="LISTA" localSheetId="6">#REF!</definedName>
    <definedName name="LISTA">#REF!</definedName>
    <definedName name="LISTA_CONTAS" localSheetId="3">#REF!</definedName>
    <definedName name="LISTA_CONTAS" localSheetId="10">#REF!</definedName>
    <definedName name="LISTA_CONTAS" localSheetId="6">#REF!</definedName>
    <definedName name="LISTA_CONTAS">#REF!</definedName>
    <definedName name="lista_empresa" localSheetId="3">OFFSET(INDEX(#REF!,MATCH(#REF!,#REF!,0)),1,0,COUNTA(#REF!)-1)</definedName>
    <definedName name="lista_empresa" localSheetId="5">OFFSET(INDEX(#REF!,MATCH(#REF!,#REF!,0)),1,0,COUNTA(#REF!)-1)</definedName>
    <definedName name="lista_empresa" localSheetId="10">OFFSET(INDEX(#REF!,MATCH(#REF!,#REF!,0)),1,0,COUNTA(#REF!)-1)</definedName>
    <definedName name="lista_empresa" localSheetId="6">OFFSET(INDEX(#REF!,MATCH(#REF!,#REF!,0)),1,0,COUNTA(#REF!)-1)</definedName>
    <definedName name="lista_empresa">OFFSET(INDEX(#REF!,MATCH(#REF!,#REF!,0)),1,0,COUNTA(#REF!)-1)</definedName>
    <definedName name="LISTA_FORNECEDORES" localSheetId="3">#REF!</definedName>
    <definedName name="LISTA_FORNECEDORES" localSheetId="10">#REF!</definedName>
    <definedName name="LISTA_FORNECEDORES" localSheetId="6">#REF!</definedName>
    <definedName name="LISTA_FORNECEDORES">#REF!</definedName>
    <definedName name="LISTSEL" localSheetId="3">#REF!</definedName>
    <definedName name="LISTSEL" localSheetId="10">#REF!</definedName>
    <definedName name="LISTSEL" localSheetId="6">#REF!</definedName>
    <definedName name="LISTSEL">#REF!</definedName>
    <definedName name="listt"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 localSheetId="3">#REF!</definedName>
    <definedName name="LIV" localSheetId="5">#REF!</definedName>
    <definedName name="LIV" localSheetId="13">#REF!</definedName>
    <definedName name="LIV" localSheetId="10">#REF!</definedName>
    <definedName name="LIV" localSheetId="6">#REF!</definedName>
    <definedName name="LIV" localSheetId="30">#REF!</definedName>
    <definedName name="LIV">#REF!</definedName>
    <definedName name="LIX" localSheetId="3">#REF!</definedName>
    <definedName name="LIX" localSheetId="10">#REF!</definedName>
    <definedName name="LIX" localSheetId="6">#REF!</definedName>
    <definedName name="LIX" localSheetId="30">#REF!</definedName>
    <definedName name="LIX">#REF!</definedName>
    <definedName name="ljdfkgyt" localSheetId="16" hidden="1">{#N/A,#N/A,FALSE,"Plan1";#N/A,#N/A,FALSE,"Plan2"}</definedName>
    <definedName name="ljdfkgyt" localSheetId="3" hidden="1">{#N/A,#N/A,FALSE,"Plan1";#N/A,#N/A,FALSE,"Plan2"}</definedName>
    <definedName name="ljdfkgyt" localSheetId="21" hidden="1">{#N/A,#N/A,FALSE,"Plan1";#N/A,#N/A,FALSE,"Plan2"}</definedName>
    <definedName name="ljdfkgyt" localSheetId="20" hidden="1">{#N/A,#N/A,FALSE,"Plan1";#N/A,#N/A,FALSE,"Plan2"}</definedName>
    <definedName name="ljdfkgyt" localSheetId="5" hidden="1">{#N/A,#N/A,FALSE,"Plan1";#N/A,#N/A,FALSE,"Plan2"}</definedName>
    <definedName name="ljdfkgyt" localSheetId="13" hidden="1">{#N/A,#N/A,FALSE,"Plan1";#N/A,#N/A,FALSE,"Plan2"}</definedName>
    <definedName name="ljdfkgyt" localSheetId="10" hidden="1">{#N/A,#N/A,FALSE,"Plan1";#N/A,#N/A,FALSE,"Plan2"}</definedName>
    <definedName name="ljdfkgyt" localSheetId="7" hidden="1">{#N/A,#N/A,FALSE,"Plan1";#N/A,#N/A,FALSE,"Plan2"}</definedName>
    <definedName name="ljdfkgyt" localSheetId="28" hidden="1">{#N/A,#N/A,FALSE,"Plan1";#N/A,#N/A,FALSE,"Plan2"}</definedName>
    <definedName name="ljdfkgyt" localSheetId="6" hidden="1">{#N/A,#N/A,FALSE,"Plan1";#N/A,#N/A,FALSE,"Plan2"}</definedName>
    <definedName name="ljdfkgyt" localSheetId="0" hidden="1">{#N/A,#N/A,FALSE,"Plan1";#N/A,#N/A,FALSE,"Plan2"}</definedName>
    <definedName name="ljdfkgyt" localSheetId="14" hidden="1">{#N/A,#N/A,FALSE,"Plan1";#N/A,#N/A,FALSE,"Plan2"}</definedName>
    <definedName name="ljdfkgyt" localSheetId="22" hidden="1">{#N/A,#N/A,FALSE,"Plan1";#N/A,#N/A,FALSE,"Plan2"}</definedName>
    <definedName name="ljdfkgyt" hidden="1">{#N/A,#N/A,FALSE,"Plan1";#N/A,#N/A,FALSE,"Plan2"}</definedName>
    <definedName name="LJDFLJRL" localSheetId="16" hidden="1">{#N/A,#N/A,FALSE,"Plan1";#N/A,#N/A,FALSE,"Plan2"}</definedName>
    <definedName name="LJDFLJRL" localSheetId="3" hidden="1">{#N/A,#N/A,FALSE,"Plan1";#N/A,#N/A,FALSE,"Plan2"}</definedName>
    <definedName name="LJDFLJRL" localSheetId="21" hidden="1">{#N/A,#N/A,FALSE,"Plan1";#N/A,#N/A,FALSE,"Plan2"}</definedName>
    <definedName name="LJDFLJRL" localSheetId="20" hidden="1">{#N/A,#N/A,FALSE,"Plan1";#N/A,#N/A,FALSE,"Plan2"}</definedName>
    <definedName name="LJDFLJRL" localSheetId="5" hidden="1">{#N/A,#N/A,FALSE,"Plan1";#N/A,#N/A,FALSE,"Plan2"}</definedName>
    <definedName name="LJDFLJRL" localSheetId="13" hidden="1">{#N/A,#N/A,FALSE,"Plan1";#N/A,#N/A,FALSE,"Plan2"}</definedName>
    <definedName name="LJDFLJRL" localSheetId="10" hidden="1">{#N/A,#N/A,FALSE,"Plan1";#N/A,#N/A,FALSE,"Plan2"}</definedName>
    <definedName name="LJDFLJRL" localSheetId="7" hidden="1">{#N/A,#N/A,FALSE,"Plan1";#N/A,#N/A,FALSE,"Plan2"}</definedName>
    <definedName name="LJDFLJRL" localSheetId="28" hidden="1">{#N/A,#N/A,FALSE,"Plan1";#N/A,#N/A,FALSE,"Plan2"}</definedName>
    <definedName name="LJDFLJRL" localSheetId="6" hidden="1">{#N/A,#N/A,FALSE,"Plan1";#N/A,#N/A,FALSE,"Plan2"}</definedName>
    <definedName name="LJDFLJRL" localSheetId="0" hidden="1">{#N/A,#N/A,FALSE,"Plan1";#N/A,#N/A,FALSE,"Plan2"}</definedName>
    <definedName name="LJDFLJRL" localSheetId="14" hidden="1">{#N/A,#N/A,FALSE,"Plan1";#N/A,#N/A,FALSE,"Plan2"}</definedName>
    <definedName name="LJDFLJRL" localSheetId="22" hidden="1">{#N/A,#N/A,FALSE,"Plan1";#N/A,#N/A,FALSE,"Plan2"}</definedName>
    <definedName name="LJDFLJRL" hidden="1">{#N/A,#N/A,FALSE,"Plan1";#N/A,#N/A,FALSE,"Plan2"}</definedName>
    <definedName name="ljsdfrd" localSheetId="16" hidden="1">{#N/A,#N/A,FALSE,"Plan1";#N/A,#N/A,FALSE,"Plan2"}</definedName>
    <definedName name="ljsdfrd" localSheetId="3" hidden="1">{#N/A,#N/A,FALSE,"Plan1";#N/A,#N/A,FALSE,"Plan2"}</definedName>
    <definedName name="ljsdfrd" localSheetId="21" hidden="1">{#N/A,#N/A,FALSE,"Plan1";#N/A,#N/A,FALSE,"Plan2"}</definedName>
    <definedName name="ljsdfrd" localSheetId="20" hidden="1">{#N/A,#N/A,FALSE,"Plan1";#N/A,#N/A,FALSE,"Plan2"}</definedName>
    <definedName name="ljsdfrd" localSheetId="5" hidden="1">{#N/A,#N/A,FALSE,"Plan1";#N/A,#N/A,FALSE,"Plan2"}</definedName>
    <definedName name="ljsdfrd" localSheetId="13" hidden="1">{#N/A,#N/A,FALSE,"Plan1";#N/A,#N/A,FALSE,"Plan2"}</definedName>
    <definedName name="ljsdfrd" localSheetId="10" hidden="1">{#N/A,#N/A,FALSE,"Plan1";#N/A,#N/A,FALSE,"Plan2"}</definedName>
    <definedName name="ljsdfrd" localSheetId="7" hidden="1">{#N/A,#N/A,FALSE,"Plan1";#N/A,#N/A,FALSE,"Plan2"}</definedName>
    <definedName name="ljsdfrd" localSheetId="28" hidden="1">{#N/A,#N/A,FALSE,"Plan1";#N/A,#N/A,FALSE,"Plan2"}</definedName>
    <definedName name="ljsdfrd" localSheetId="6" hidden="1">{#N/A,#N/A,FALSE,"Plan1";#N/A,#N/A,FALSE,"Plan2"}</definedName>
    <definedName name="ljsdfrd" localSheetId="0" hidden="1">{#N/A,#N/A,FALSE,"Plan1";#N/A,#N/A,FALSE,"Plan2"}</definedName>
    <definedName name="ljsdfrd" localSheetId="14" hidden="1">{#N/A,#N/A,FALSE,"Plan1";#N/A,#N/A,FALSE,"Plan2"}</definedName>
    <definedName name="ljsdfrd" localSheetId="22" hidden="1">{#N/A,#N/A,FALSE,"Plan1";#N/A,#N/A,FALSE,"Plan2"}</definedName>
    <definedName name="ljsdfrd" hidden="1">{#N/A,#N/A,FALSE,"Plan1";#N/A,#N/A,FALSE,"Plan2"}</definedName>
    <definedName name="LJSFLDJDLKFJG" localSheetId="16" hidden="1">#REF!</definedName>
    <definedName name="LJSFLDJDLKFJG" localSheetId="3" hidden="1">#REF!</definedName>
    <definedName name="LJSFLDJDLKFJG" localSheetId="5" hidden="1">#REF!</definedName>
    <definedName name="LJSFLDJDLKFJG" localSheetId="10" hidden="1">#REF!</definedName>
    <definedName name="LJSFLDJDLKFJG" localSheetId="6" hidden="1">#REF!</definedName>
    <definedName name="LJSFLDJDLKFJG" localSheetId="0" hidden="1">#REF!</definedName>
    <definedName name="LJSFLDJDLKFJG" hidden="1">#REF!</definedName>
    <definedName name="LK" localSheetId="16" hidden="1">{#N/A,#N/A,TRUE,"Quinzena 01 à 15-04-98 "}</definedName>
    <definedName name="LK" localSheetId="3" hidden="1">{#N/A,#N/A,TRUE,"Quinzena 01 à 15-04-98 "}</definedName>
    <definedName name="LK" localSheetId="21" hidden="1">{#N/A,#N/A,TRUE,"Quinzena 01 à 15-04-98 "}</definedName>
    <definedName name="LK" localSheetId="20" hidden="1">{#N/A,#N/A,TRUE,"Quinzena 01 à 15-04-98 "}</definedName>
    <definedName name="LK" localSheetId="5" hidden="1">{#N/A,#N/A,TRUE,"Quinzena 01 à 15-04-98 "}</definedName>
    <definedName name="LK" localSheetId="13" hidden="1">{#N/A,#N/A,TRUE,"Quinzena 01 à 15-04-98 "}</definedName>
    <definedName name="LK" localSheetId="10" hidden="1">{#N/A,#N/A,TRUE,"Quinzena 01 à 15-04-98 "}</definedName>
    <definedName name="LK" localSheetId="7" hidden="1">{#N/A,#N/A,TRUE,"Quinzena 01 à 15-04-98 "}</definedName>
    <definedName name="LK" localSheetId="28" hidden="1">{#N/A,#N/A,TRUE,"Quinzena 01 à 15-04-98 "}</definedName>
    <definedName name="LK" localSheetId="6" hidden="1">{#N/A,#N/A,TRUE,"Quinzena 01 à 15-04-98 "}</definedName>
    <definedName name="LK" localSheetId="0" hidden="1">{#N/A,#N/A,TRUE,"Quinzena 01 à 15-04-98 "}</definedName>
    <definedName name="LK" localSheetId="14" hidden="1">{#N/A,#N/A,TRUE,"Quinzena 01 à 15-04-98 "}</definedName>
    <definedName name="LK" localSheetId="22" hidden="1">{#N/A,#N/A,TRUE,"Quinzena 01 à 15-04-98 "}</definedName>
    <definedName name="LK" hidden="1">{#N/A,#N/A,TRUE,"Quinzena 01 à 15-04-98 "}</definedName>
    <definedName name="lkasdkeo" localSheetId="16" hidden="1">{#N/A,#N/A,FALSE,"Plan1";#N/A,#N/A,FALSE,"Plan2"}</definedName>
    <definedName name="lkasdkeo" localSheetId="3" hidden="1">{#N/A,#N/A,FALSE,"Plan1";#N/A,#N/A,FALSE,"Plan2"}</definedName>
    <definedName name="lkasdkeo" localSheetId="21" hidden="1">{#N/A,#N/A,FALSE,"Plan1";#N/A,#N/A,FALSE,"Plan2"}</definedName>
    <definedName name="lkasdkeo" localSheetId="20" hidden="1">{#N/A,#N/A,FALSE,"Plan1";#N/A,#N/A,FALSE,"Plan2"}</definedName>
    <definedName name="lkasdkeo" localSheetId="5" hidden="1">{#N/A,#N/A,FALSE,"Plan1";#N/A,#N/A,FALSE,"Plan2"}</definedName>
    <definedName name="lkasdkeo" localSheetId="13" hidden="1">{#N/A,#N/A,FALSE,"Plan1";#N/A,#N/A,FALSE,"Plan2"}</definedName>
    <definedName name="lkasdkeo" localSheetId="10" hidden="1">{#N/A,#N/A,FALSE,"Plan1";#N/A,#N/A,FALSE,"Plan2"}</definedName>
    <definedName name="lkasdkeo" localSheetId="7" hidden="1">{#N/A,#N/A,FALSE,"Plan1";#N/A,#N/A,FALSE,"Plan2"}</definedName>
    <definedName name="lkasdkeo" localSheetId="28" hidden="1">{#N/A,#N/A,FALSE,"Plan1";#N/A,#N/A,FALSE,"Plan2"}</definedName>
    <definedName name="lkasdkeo" localSheetId="6" hidden="1">{#N/A,#N/A,FALSE,"Plan1";#N/A,#N/A,FALSE,"Plan2"}</definedName>
    <definedName name="lkasdkeo" localSheetId="0" hidden="1">{#N/A,#N/A,FALSE,"Plan1";#N/A,#N/A,FALSE,"Plan2"}</definedName>
    <definedName name="lkasdkeo" localSheetId="14" hidden="1">{#N/A,#N/A,FALSE,"Plan1";#N/A,#N/A,FALSE,"Plan2"}</definedName>
    <definedName name="lkasdkeo" localSheetId="22" hidden="1">{#N/A,#N/A,FALSE,"Plan1";#N/A,#N/A,FALSE,"Plan2"}</definedName>
    <definedName name="lkasdkeo" hidden="1">{#N/A,#N/A,FALSE,"Plan1";#N/A,#N/A,FALSE,"Plan2"}</definedName>
    <definedName name="lkdeas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hidden="1">{TRUE,TRUE,-1.25,-15.5,604.5,366.75,FALSE,FALSE,TRUE,TRUE,0,1,#N/A,1,#N/A,9.0125,24.4117647058824,1,FALSE,FALSE,3,TRUE,1,FALSE,100,"Swvu.PLANILHA2.","ACwvu.PLANILHA2.",#N/A,FALSE,FALSE,0.787401575,0.34,0.46,0.5,1,"","",FALSE,FALSE,FALSE,FALSE,1,#N/A,1,1,FALSE,FALSE,#N/A,#N/A,FALSE,FALSE,FALSE,9,65532,65532,FALSE,FALSE,TRUE,TRUE,TRUE}</definedName>
    <definedName name="lkdzxfsdrf" localSheetId="16" hidden="1">{#N/A,#N/A,FALSE,"Plan1";#N/A,#N/A,FALSE,"Plan2"}</definedName>
    <definedName name="lkdzxfsdrf" localSheetId="3" hidden="1">{#N/A,#N/A,FALSE,"Plan1";#N/A,#N/A,FALSE,"Plan2"}</definedName>
    <definedName name="lkdzxfsdrf" localSheetId="21" hidden="1">{#N/A,#N/A,FALSE,"Plan1";#N/A,#N/A,FALSE,"Plan2"}</definedName>
    <definedName name="lkdzxfsdrf" localSheetId="20" hidden="1">{#N/A,#N/A,FALSE,"Plan1";#N/A,#N/A,FALSE,"Plan2"}</definedName>
    <definedName name="lkdzxfsdrf" localSheetId="5" hidden="1">{#N/A,#N/A,FALSE,"Plan1";#N/A,#N/A,FALSE,"Plan2"}</definedName>
    <definedName name="lkdzxfsdrf" localSheetId="13" hidden="1">{#N/A,#N/A,FALSE,"Plan1";#N/A,#N/A,FALSE,"Plan2"}</definedName>
    <definedName name="lkdzxfsdrf" localSheetId="10" hidden="1">{#N/A,#N/A,FALSE,"Plan1";#N/A,#N/A,FALSE,"Plan2"}</definedName>
    <definedName name="lkdzxfsdrf" localSheetId="7" hidden="1">{#N/A,#N/A,FALSE,"Plan1";#N/A,#N/A,FALSE,"Plan2"}</definedName>
    <definedName name="lkdzxfsdrf" localSheetId="28" hidden="1">{#N/A,#N/A,FALSE,"Plan1";#N/A,#N/A,FALSE,"Plan2"}</definedName>
    <definedName name="lkdzxfsdrf" localSheetId="6" hidden="1">{#N/A,#N/A,FALSE,"Plan1";#N/A,#N/A,FALSE,"Plan2"}</definedName>
    <definedName name="lkdzxfsdrf" localSheetId="0" hidden="1">{#N/A,#N/A,FALSE,"Plan1";#N/A,#N/A,FALSE,"Plan2"}</definedName>
    <definedName name="lkdzxfsdrf" localSheetId="14" hidden="1">{#N/A,#N/A,FALSE,"Plan1";#N/A,#N/A,FALSE,"Plan2"}</definedName>
    <definedName name="lkdzxfsdrf" localSheetId="22" hidden="1">{#N/A,#N/A,FALSE,"Plan1";#N/A,#N/A,FALSE,"Plan2"}</definedName>
    <definedName name="lkdzxfsdrf" hidden="1">{#N/A,#N/A,FALSE,"Plan1";#N/A,#N/A,FALSE,"Plan2"}</definedName>
    <definedName name="lkfdkçtktr" localSheetId="16" hidden="1">{#N/A,#N/A,FALSE,"Plan1";#N/A,#N/A,FALSE,"Plan2"}</definedName>
    <definedName name="lkfdkçtktr" localSheetId="3" hidden="1">{#N/A,#N/A,FALSE,"Plan1";#N/A,#N/A,FALSE,"Plan2"}</definedName>
    <definedName name="lkfdkçtktr" localSheetId="21" hidden="1">{#N/A,#N/A,FALSE,"Plan1";#N/A,#N/A,FALSE,"Plan2"}</definedName>
    <definedName name="lkfdkçtktr" localSheetId="20" hidden="1">{#N/A,#N/A,FALSE,"Plan1";#N/A,#N/A,FALSE,"Plan2"}</definedName>
    <definedName name="lkfdkçtktr" localSheetId="5" hidden="1">{#N/A,#N/A,FALSE,"Plan1";#N/A,#N/A,FALSE,"Plan2"}</definedName>
    <definedName name="lkfdkçtktr" localSheetId="13" hidden="1">{#N/A,#N/A,FALSE,"Plan1";#N/A,#N/A,FALSE,"Plan2"}</definedName>
    <definedName name="lkfdkçtktr" localSheetId="10" hidden="1">{#N/A,#N/A,FALSE,"Plan1";#N/A,#N/A,FALSE,"Plan2"}</definedName>
    <definedName name="lkfdkçtktr" localSheetId="7" hidden="1">{#N/A,#N/A,FALSE,"Plan1";#N/A,#N/A,FALSE,"Plan2"}</definedName>
    <definedName name="lkfdkçtktr" localSheetId="28" hidden="1">{#N/A,#N/A,FALSE,"Plan1";#N/A,#N/A,FALSE,"Plan2"}</definedName>
    <definedName name="lkfdkçtktr" localSheetId="6" hidden="1">{#N/A,#N/A,FALSE,"Plan1";#N/A,#N/A,FALSE,"Plan2"}</definedName>
    <definedName name="lkfdkçtktr" localSheetId="0" hidden="1">{#N/A,#N/A,FALSE,"Plan1";#N/A,#N/A,FALSE,"Plan2"}</definedName>
    <definedName name="lkfdkçtktr" localSheetId="14" hidden="1">{#N/A,#N/A,FALSE,"Plan1";#N/A,#N/A,FALSE,"Plan2"}</definedName>
    <definedName name="lkfdkçtktr" localSheetId="22" hidden="1">{#N/A,#N/A,FALSE,"Plan1";#N/A,#N/A,FALSE,"Plan2"}</definedName>
    <definedName name="lkfdkçtktr" hidden="1">{#N/A,#N/A,FALSE,"Plan1";#N/A,#N/A,FALSE,"Plan2"}</definedName>
    <definedName name="lkjr4" hidden="1">17</definedName>
    <definedName name="LKSSDKÇ\E" localSheetId="16" hidden="1">{#N/A,#N/A,FALSE,"Plan1";#N/A,#N/A,FALSE,"Plan2"}</definedName>
    <definedName name="LKSSDKÇ\E" localSheetId="3" hidden="1">{#N/A,#N/A,FALSE,"Plan1";#N/A,#N/A,FALSE,"Plan2"}</definedName>
    <definedName name="LKSSDKÇ\E" localSheetId="21" hidden="1">{#N/A,#N/A,FALSE,"Plan1";#N/A,#N/A,FALSE,"Plan2"}</definedName>
    <definedName name="LKSSDKÇ\E" localSheetId="20" hidden="1">{#N/A,#N/A,FALSE,"Plan1";#N/A,#N/A,FALSE,"Plan2"}</definedName>
    <definedName name="LKSSDKÇ\E" localSheetId="5" hidden="1">{#N/A,#N/A,FALSE,"Plan1";#N/A,#N/A,FALSE,"Plan2"}</definedName>
    <definedName name="LKSSDKÇ\E" localSheetId="13" hidden="1">{#N/A,#N/A,FALSE,"Plan1";#N/A,#N/A,FALSE,"Plan2"}</definedName>
    <definedName name="LKSSDKÇ\E" localSheetId="10" hidden="1">{#N/A,#N/A,FALSE,"Plan1";#N/A,#N/A,FALSE,"Plan2"}</definedName>
    <definedName name="LKSSDKÇ\E" localSheetId="7" hidden="1">{#N/A,#N/A,FALSE,"Plan1";#N/A,#N/A,FALSE,"Plan2"}</definedName>
    <definedName name="LKSSDKÇ\E" localSheetId="28" hidden="1">{#N/A,#N/A,FALSE,"Plan1";#N/A,#N/A,FALSE,"Plan2"}</definedName>
    <definedName name="LKSSDKÇ\E" localSheetId="6" hidden="1">{#N/A,#N/A,FALSE,"Plan1";#N/A,#N/A,FALSE,"Plan2"}</definedName>
    <definedName name="LKSSDKÇ\E" localSheetId="0" hidden="1">{#N/A,#N/A,FALSE,"Plan1";#N/A,#N/A,FALSE,"Plan2"}</definedName>
    <definedName name="LKSSDKÇ\E" localSheetId="14" hidden="1">{#N/A,#N/A,FALSE,"Plan1";#N/A,#N/A,FALSE,"Plan2"}</definedName>
    <definedName name="LKSSDKÇ\E" localSheetId="22" hidden="1">{#N/A,#N/A,FALSE,"Plan1";#N/A,#N/A,FALSE,"Plan2"}</definedName>
    <definedName name="LKSSDKÇ\E" hidden="1">{#N/A,#N/A,FALSE,"Plan1";#N/A,#N/A,FALSE,"Plan2"}</definedName>
    <definedName name="lkt" localSheetId="16" hidden="1">{#N/A,#N/A,FALSE,"Plan1";#N/A,#N/A,FALSE,"Plan2"}</definedName>
    <definedName name="lkt" localSheetId="3" hidden="1">{#N/A,#N/A,FALSE,"Plan1";#N/A,#N/A,FALSE,"Plan2"}</definedName>
    <definedName name="lkt" localSheetId="21" hidden="1">{#N/A,#N/A,FALSE,"Plan1";#N/A,#N/A,FALSE,"Plan2"}</definedName>
    <definedName name="lkt" localSheetId="20" hidden="1">{#N/A,#N/A,FALSE,"Plan1";#N/A,#N/A,FALSE,"Plan2"}</definedName>
    <definedName name="lkt" localSheetId="5" hidden="1">{#N/A,#N/A,FALSE,"Plan1";#N/A,#N/A,FALSE,"Plan2"}</definedName>
    <definedName name="lkt" localSheetId="13" hidden="1">{#N/A,#N/A,FALSE,"Plan1";#N/A,#N/A,FALSE,"Plan2"}</definedName>
    <definedName name="lkt" localSheetId="10" hidden="1">{#N/A,#N/A,FALSE,"Plan1";#N/A,#N/A,FALSE,"Plan2"}</definedName>
    <definedName name="lkt" localSheetId="7" hidden="1">{#N/A,#N/A,FALSE,"Plan1";#N/A,#N/A,FALSE,"Plan2"}</definedName>
    <definedName name="lkt" localSheetId="28" hidden="1">{#N/A,#N/A,FALSE,"Plan1";#N/A,#N/A,FALSE,"Plan2"}</definedName>
    <definedName name="lkt" localSheetId="6" hidden="1">{#N/A,#N/A,FALSE,"Plan1";#N/A,#N/A,FALSE,"Plan2"}</definedName>
    <definedName name="lkt" localSheetId="0" hidden="1">{#N/A,#N/A,FALSE,"Plan1";#N/A,#N/A,FALSE,"Plan2"}</definedName>
    <definedName name="lkt" localSheetId="14" hidden="1">{#N/A,#N/A,FALSE,"Plan1";#N/A,#N/A,FALSE,"Plan2"}</definedName>
    <definedName name="lkt" localSheetId="22" hidden="1">{#N/A,#N/A,FALSE,"Plan1";#N/A,#N/A,FALSE,"Plan2"}</definedName>
    <definedName name="lkt" hidden="1">{#N/A,#N/A,FALSE,"Plan1";#N/A,#N/A,FALSE,"Plan2"}</definedName>
    <definedName name="lktlyklt" localSheetId="16" hidden="1">{#N/A,#N/A,FALSE,"Plan1";#N/A,#N/A,FALSE,"Plan2"}</definedName>
    <definedName name="lktlyklt" localSheetId="3" hidden="1">{#N/A,#N/A,FALSE,"Plan1";#N/A,#N/A,FALSE,"Plan2"}</definedName>
    <definedName name="lktlyklt" localSheetId="21" hidden="1">{#N/A,#N/A,FALSE,"Plan1";#N/A,#N/A,FALSE,"Plan2"}</definedName>
    <definedName name="lktlyklt" localSheetId="20" hidden="1">{#N/A,#N/A,FALSE,"Plan1";#N/A,#N/A,FALSE,"Plan2"}</definedName>
    <definedName name="lktlyklt" localSheetId="5" hidden="1">{#N/A,#N/A,FALSE,"Plan1";#N/A,#N/A,FALSE,"Plan2"}</definedName>
    <definedName name="lktlyklt" localSheetId="13" hidden="1">{#N/A,#N/A,FALSE,"Plan1";#N/A,#N/A,FALSE,"Plan2"}</definedName>
    <definedName name="lktlyklt" localSheetId="10" hidden="1">{#N/A,#N/A,FALSE,"Plan1";#N/A,#N/A,FALSE,"Plan2"}</definedName>
    <definedName name="lktlyklt" localSheetId="7" hidden="1">{#N/A,#N/A,FALSE,"Plan1";#N/A,#N/A,FALSE,"Plan2"}</definedName>
    <definedName name="lktlyklt" localSheetId="28" hidden="1">{#N/A,#N/A,FALSE,"Plan1";#N/A,#N/A,FALSE,"Plan2"}</definedName>
    <definedName name="lktlyklt" localSheetId="6" hidden="1">{#N/A,#N/A,FALSE,"Plan1";#N/A,#N/A,FALSE,"Plan2"}</definedName>
    <definedName name="lktlyklt" localSheetId="0" hidden="1">{#N/A,#N/A,FALSE,"Plan1";#N/A,#N/A,FALSE,"Plan2"}</definedName>
    <definedName name="lktlyklt" localSheetId="14" hidden="1">{#N/A,#N/A,FALSE,"Plan1";#N/A,#N/A,FALSE,"Plan2"}</definedName>
    <definedName name="lktlyklt" localSheetId="22" hidden="1">{#N/A,#N/A,FALSE,"Plan1";#N/A,#N/A,FALSE,"Plan2"}</definedName>
    <definedName name="lktlyklt" hidden="1">{#N/A,#N/A,FALSE,"Plan1";#N/A,#N/A,FALSE,"Plan2"}</definedName>
    <definedName name="LKTTYT" localSheetId="16" hidden="1">{#N/A,#N/A,FALSE,"Plan1";#N/A,#N/A,FALSE,"Plan2"}</definedName>
    <definedName name="LKTTYT" localSheetId="3" hidden="1">{#N/A,#N/A,FALSE,"Plan1";#N/A,#N/A,FALSE,"Plan2"}</definedName>
    <definedName name="LKTTYT" localSheetId="21" hidden="1">{#N/A,#N/A,FALSE,"Plan1";#N/A,#N/A,FALSE,"Plan2"}</definedName>
    <definedName name="LKTTYT" localSheetId="20" hidden="1">{#N/A,#N/A,FALSE,"Plan1";#N/A,#N/A,FALSE,"Plan2"}</definedName>
    <definedName name="LKTTYT" localSheetId="5" hidden="1">{#N/A,#N/A,FALSE,"Plan1";#N/A,#N/A,FALSE,"Plan2"}</definedName>
    <definedName name="LKTTYT" localSheetId="13" hidden="1">{#N/A,#N/A,FALSE,"Plan1";#N/A,#N/A,FALSE,"Plan2"}</definedName>
    <definedName name="LKTTYT" localSheetId="10" hidden="1">{#N/A,#N/A,FALSE,"Plan1";#N/A,#N/A,FALSE,"Plan2"}</definedName>
    <definedName name="LKTTYT" localSheetId="7" hidden="1">{#N/A,#N/A,FALSE,"Plan1";#N/A,#N/A,FALSE,"Plan2"}</definedName>
    <definedName name="LKTTYT" localSheetId="28" hidden="1">{#N/A,#N/A,FALSE,"Plan1";#N/A,#N/A,FALSE,"Plan2"}</definedName>
    <definedName name="LKTTYT" localSheetId="6" hidden="1">{#N/A,#N/A,FALSE,"Plan1";#N/A,#N/A,FALSE,"Plan2"}</definedName>
    <definedName name="LKTTYT" localSheetId="0" hidden="1">{#N/A,#N/A,FALSE,"Plan1";#N/A,#N/A,FALSE,"Plan2"}</definedName>
    <definedName name="LKTTYT" localSheetId="14" hidden="1">{#N/A,#N/A,FALSE,"Plan1";#N/A,#N/A,FALSE,"Plan2"}</definedName>
    <definedName name="LKTTYT" localSheetId="22" hidden="1">{#N/A,#N/A,FALSE,"Plan1";#N/A,#N/A,FALSE,"Plan2"}</definedName>
    <definedName name="LKTTYT" hidden="1">{#N/A,#N/A,FALSE,"Plan1";#N/A,#N/A,FALSE,"Plan2"}</definedName>
    <definedName name="llgg" localSheetId="16" hidden="1">{#N/A,#N/A,FALSE,"Plan1";#N/A,#N/A,FALSE,"Plan2"}</definedName>
    <definedName name="llgg" localSheetId="3" hidden="1">{#N/A,#N/A,FALSE,"Plan1";#N/A,#N/A,FALSE,"Plan2"}</definedName>
    <definedName name="llgg" localSheetId="21" hidden="1">{#N/A,#N/A,FALSE,"Plan1";#N/A,#N/A,FALSE,"Plan2"}</definedName>
    <definedName name="llgg" localSheetId="20" hidden="1">{#N/A,#N/A,FALSE,"Plan1";#N/A,#N/A,FALSE,"Plan2"}</definedName>
    <definedName name="llgg" localSheetId="5" hidden="1">{#N/A,#N/A,FALSE,"Plan1";#N/A,#N/A,FALSE,"Plan2"}</definedName>
    <definedName name="llgg" localSheetId="13" hidden="1">{#N/A,#N/A,FALSE,"Plan1";#N/A,#N/A,FALSE,"Plan2"}</definedName>
    <definedName name="llgg" localSheetId="10" hidden="1">{#N/A,#N/A,FALSE,"Plan1";#N/A,#N/A,FALSE,"Plan2"}</definedName>
    <definedName name="llgg" localSheetId="7" hidden="1">{#N/A,#N/A,FALSE,"Plan1";#N/A,#N/A,FALSE,"Plan2"}</definedName>
    <definedName name="llgg" localSheetId="28" hidden="1">{#N/A,#N/A,FALSE,"Plan1";#N/A,#N/A,FALSE,"Plan2"}</definedName>
    <definedName name="llgg" localSheetId="6" hidden="1">{#N/A,#N/A,FALSE,"Plan1";#N/A,#N/A,FALSE,"Plan2"}</definedName>
    <definedName name="llgg" localSheetId="0" hidden="1">{#N/A,#N/A,FALSE,"Plan1";#N/A,#N/A,FALSE,"Plan2"}</definedName>
    <definedName name="llgg" localSheetId="14" hidden="1">{#N/A,#N/A,FALSE,"Plan1";#N/A,#N/A,FALSE,"Plan2"}</definedName>
    <definedName name="llgg" localSheetId="22" hidden="1">{#N/A,#N/A,FALSE,"Plan1";#N/A,#N/A,FALSE,"Plan2"}</definedName>
    <definedName name="llgg" hidden="1">{#N/A,#N/A,FALSE,"Plan1";#N/A,#N/A,FALSE,"Plan2"}</definedName>
    <definedName name="LLL" localSheetId="16" hidden="1">{#N/A,#N/A,FALSE,"Plan1";#N/A,#N/A,FALSE,"Plan2"}</definedName>
    <definedName name="LLL" localSheetId="3" hidden="1">{#N/A,#N/A,FALSE,"Plan1";#N/A,#N/A,FALSE,"Plan2"}</definedName>
    <definedName name="LLL" localSheetId="21" hidden="1">{#N/A,#N/A,FALSE,"Plan1";#N/A,#N/A,FALSE,"Plan2"}</definedName>
    <definedName name="LLL" localSheetId="20" hidden="1">{#N/A,#N/A,FALSE,"Plan1";#N/A,#N/A,FALSE,"Plan2"}</definedName>
    <definedName name="LLL" localSheetId="5" hidden="1">{#N/A,#N/A,FALSE,"Plan1";#N/A,#N/A,FALSE,"Plan2"}</definedName>
    <definedName name="LLL" localSheetId="13" hidden="1">{#N/A,#N/A,FALSE,"Plan1";#N/A,#N/A,FALSE,"Plan2"}</definedName>
    <definedName name="LLL" localSheetId="10" hidden="1">{#N/A,#N/A,FALSE,"Plan1";#N/A,#N/A,FALSE,"Plan2"}</definedName>
    <definedName name="LLL" localSheetId="7" hidden="1">{#N/A,#N/A,FALSE,"Plan1";#N/A,#N/A,FALSE,"Plan2"}</definedName>
    <definedName name="LLL" localSheetId="28" hidden="1">{#N/A,#N/A,FALSE,"Plan1";#N/A,#N/A,FALSE,"Plan2"}</definedName>
    <definedName name="LLL" localSheetId="6" hidden="1">{#N/A,#N/A,FALSE,"Plan1";#N/A,#N/A,FALSE,"Plan2"}</definedName>
    <definedName name="LLL" localSheetId="0" hidden="1">{#N/A,#N/A,FALSE,"Plan1";#N/A,#N/A,FALSE,"Plan2"}</definedName>
    <definedName name="LLL" localSheetId="14" hidden="1">{#N/A,#N/A,FALSE,"Plan1";#N/A,#N/A,FALSE,"Plan2"}</definedName>
    <definedName name="LLL" localSheetId="22" hidden="1">{#N/A,#N/A,FALSE,"Plan1";#N/A,#N/A,FALSE,"Plan2"}</definedName>
    <definedName name="LLL" hidden="1">{#N/A,#N/A,FALSE,"Plan1";#N/A,#N/A,FALSE,"Plan2"}</definedName>
    <definedName name="LM_AR" localSheetId="16" hidden="1">{#N/A,#N/A,FALSE,"F-01"}</definedName>
    <definedName name="LM_AR" localSheetId="3" hidden="1">{#N/A,#N/A,FALSE,"F-01"}</definedName>
    <definedName name="LM_AR" localSheetId="21" hidden="1">{#N/A,#N/A,FALSE,"F-01"}</definedName>
    <definedName name="LM_AR" localSheetId="20" hidden="1">{#N/A,#N/A,FALSE,"F-01"}</definedName>
    <definedName name="LM_AR" localSheetId="5" hidden="1">{#N/A,#N/A,FALSE,"F-01"}</definedName>
    <definedName name="LM_AR" localSheetId="13" hidden="1">{#N/A,#N/A,FALSE,"F-01"}</definedName>
    <definedName name="LM_AR" localSheetId="10" hidden="1">{#N/A,#N/A,FALSE,"F-01"}</definedName>
    <definedName name="LM_AR" localSheetId="7" hidden="1">{#N/A,#N/A,FALSE,"F-01"}</definedName>
    <definedName name="LM_AR" localSheetId="28" hidden="1">{#N/A,#N/A,FALSE,"F-01"}</definedName>
    <definedName name="LM_AR" localSheetId="6" hidden="1">{#N/A,#N/A,FALSE,"F-01"}</definedName>
    <definedName name="LM_AR" localSheetId="0" hidden="1">{#N/A,#N/A,FALSE,"F-01"}</definedName>
    <definedName name="LM_AR" localSheetId="14" hidden="1">{#N/A,#N/A,FALSE,"F-01"}</definedName>
    <definedName name="LM_AR" localSheetId="22" hidden="1">{#N/A,#N/A,FALSE,"F-01"}</definedName>
    <definedName name="LM_AR" hidden="1">{#N/A,#N/A,FALSE,"F-01"}</definedName>
    <definedName name="LM_AT" localSheetId="16" hidden="1">{#N/A,#N/A,FALSE,"F-01"}</definedName>
    <definedName name="LM_AT" localSheetId="3" hidden="1">{#N/A,#N/A,FALSE,"F-01"}</definedName>
    <definedName name="LM_AT" localSheetId="21" hidden="1">{#N/A,#N/A,FALSE,"F-01"}</definedName>
    <definedName name="LM_AT" localSheetId="20" hidden="1">{#N/A,#N/A,FALSE,"F-01"}</definedName>
    <definedName name="LM_AT" localSheetId="5" hidden="1">{#N/A,#N/A,FALSE,"F-01"}</definedName>
    <definedName name="LM_AT" localSheetId="13" hidden="1">{#N/A,#N/A,FALSE,"F-01"}</definedName>
    <definedName name="LM_AT" localSheetId="10" hidden="1">{#N/A,#N/A,FALSE,"F-01"}</definedName>
    <definedName name="LM_AT" localSheetId="7" hidden="1">{#N/A,#N/A,FALSE,"F-01"}</definedName>
    <definedName name="LM_AT" localSheetId="28" hidden="1">{#N/A,#N/A,FALSE,"F-01"}</definedName>
    <definedName name="LM_AT" localSheetId="6" hidden="1">{#N/A,#N/A,FALSE,"F-01"}</definedName>
    <definedName name="LM_AT" localSheetId="0" hidden="1">{#N/A,#N/A,FALSE,"F-01"}</definedName>
    <definedName name="LM_AT" localSheetId="14" hidden="1">{#N/A,#N/A,FALSE,"F-01"}</definedName>
    <definedName name="LM_AT" localSheetId="22" hidden="1">{#N/A,#N/A,FALSE,"F-01"}</definedName>
    <definedName name="LM_AT" hidden="1">{#N/A,#N/A,FALSE,"F-01"}</definedName>
    <definedName name="LM_INC" localSheetId="16" hidden="1">{#N/A,#N/A,FALSE,"F-01"}</definedName>
    <definedName name="LM_INC" localSheetId="3" hidden="1">{#N/A,#N/A,FALSE,"F-01"}</definedName>
    <definedName name="LM_INC" localSheetId="21" hidden="1">{#N/A,#N/A,FALSE,"F-01"}</definedName>
    <definedName name="LM_INC" localSheetId="20" hidden="1">{#N/A,#N/A,FALSE,"F-01"}</definedName>
    <definedName name="LM_INC" localSheetId="5" hidden="1">{#N/A,#N/A,FALSE,"F-01"}</definedName>
    <definedName name="LM_INC" localSheetId="13" hidden="1">{#N/A,#N/A,FALSE,"F-01"}</definedName>
    <definedName name="LM_INC" localSheetId="10" hidden="1">{#N/A,#N/A,FALSE,"F-01"}</definedName>
    <definedName name="LM_INC" localSheetId="7" hidden="1">{#N/A,#N/A,FALSE,"F-01"}</definedName>
    <definedName name="LM_INC" localSheetId="28" hidden="1">{#N/A,#N/A,FALSE,"F-01"}</definedName>
    <definedName name="LM_INC" localSheetId="6" hidden="1">{#N/A,#N/A,FALSE,"F-01"}</definedName>
    <definedName name="LM_INC" localSheetId="0" hidden="1">{#N/A,#N/A,FALSE,"F-01"}</definedName>
    <definedName name="LM_INC" localSheetId="14" hidden="1">{#N/A,#N/A,FALSE,"F-01"}</definedName>
    <definedName name="LM_INC" localSheetId="22" hidden="1">{#N/A,#N/A,FALSE,"F-01"}</definedName>
    <definedName name="LM_INC" hidden="1">{#N/A,#N/A,FALSE,"F-01"}</definedName>
    <definedName name="LMPASD"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LO" hidden="1">{TRUE,TRUE,-1.25,-15.5,604.5,366.75,FALSE,FALSE,TRUE,TRUE,0,1,#N/A,1,#N/A,9.0125,24.4117647058824,1,FALSE,FALSE,3,TRUE,1,FALSE,100,"Swvu.PLANILHA2.","ACwvu.PLANILHA2.",#N/A,FALSE,FALSE,0.787401575,0.34,0.46,0.5,1,"","",FALSE,FALSE,FALSE,FALSE,1,#N/A,1,1,FALSE,FALSE,#N/A,#N/A,FALSE,FALSE,FALSE,9,65532,65532,FALSE,FALSE,TRUE,TRUE,TRUE}</definedName>
    <definedName name="LOCALMENU" localSheetId="3">#REF!</definedName>
    <definedName name="LOCALMENU" localSheetId="5">#REF!</definedName>
    <definedName name="LOCALMENU" localSheetId="13">#REF!</definedName>
    <definedName name="LOCALMENU" localSheetId="10">#REF!</definedName>
    <definedName name="LOCALMENU" localSheetId="6">#REF!</definedName>
    <definedName name="LOCALMENU" localSheetId="30">#REF!</definedName>
    <definedName name="LOCALMENU" localSheetId="29">#REF!</definedName>
    <definedName name="LOCALMENU">#REF!</definedName>
    <definedName name="LOCALOBRA" localSheetId="3">#REF!</definedName>
    <definedName name="LOCALOBRA" localSheetId="10">#REF!</definedName>
    <definedName name="LOCALOBRA" localSheetId="6">#REF!</definedName>
    <definedName name="LOCALOBRA">#REF!</definedName>
    <definedName name="LS" localSheetId="16">'[1]M.O.'!#REF!</definedName>
    <definedName name="LS" localSheetId="3">'[1]M.O.'!#REF!</definedName>
    <definedName name="LS" localSheetId="1">'[1]M.O.'!#REF!</definedName>
    <definedName name="LS" localSheetId="5">'[1]M.O.'!#REF!</definedName>
    <definedName name="LS" localSheetId="13">'[1]M.O.'!#REF!</definedName>
    <definedName name="LS" localSheetId="10">'[1]M.O.'!#REF!</definedName>
    <definedName name="LS" localSheetId="24">#REF!</definedName>
    <definedName name="LS" localSheetId="6">'[1]M.O.'!#REF!</definedName>
    <definedName name="LS" localSheetId="0">'[1]M.O.'!#REF!</definedName>
    <definedName name="LS" localSheetId="30">#REF!</definedName>
    <definedName name="LS" localSheetId="29">#REF!</definedName>
    <definedName name="LS">'[1]M.O.'!#REF!</definedName>
    <definedName name="LSDFKLDKFTR" localSheetId="16" hidden="1">{#N/A,#N/A,FALSE,"Plan1";#N/A,#N/A,FALSE,"Plan2"}</definedName>
    <definedName name="LSDFKLDKFTR" localSheetId="3" hidden="1">{#N/A,#N/A,FALSE,"Plan1";#N/A,#N/A,FALSE,"Plan2"}</definedName>
    <definedName name="LSDFKLDKFTR" localSheetId="21" hidden="1">{#N/A,#N/A,FALSE,"Plan1";#N/A,#N/A,FALSE,"Plan2"}</definedName>
    <definedName name="LSDFKLDKFTR" localSheetId="20" hidden="1">{#N/A,#N/A,FALSE,"Plan1";#N/A,#N/A,FALSE,"Plan2"}</definedName>
    <definedName name="LSDFKLDKFTR" localSheetId="5" hidden="1">{#N/A,#N/A,FALSE,"Plan1";#N/A,#N/A,FALSE,"Plan2"}</definedName>
    <definedName name="LSDFKLDKFTR" localSheetId="13" hidden="1">{#N/A,#N/A,FALSE,"Plan1";#N/A,#N/A,FALSE,"Plan2"}</definedName>
    <definedName name="LSDFKLDKFTR" localSheetId="10" hidden="1">{#N/A,#N/A,FALSE,"Plan1";#N/A,#N/A,FALSE,"Plan2"}</definedName>
    <definedName name="LSDFKLDKFTR" localSheetId="7" hidden="1">{#N/A,#N/A,FALSE,"Plan1";#N/A,#N/A,FALSE,"Plan2"}</definedName>
    <definedName name="LSDFKLDKFTR" localSheetId="28" hidden="1">{#N/A,#N/A,FALSE,"Plan1";#N/A,#N/A,FALSE,"Plan2"}</definedName>
    <definedName name="LSDFKLDKFTR" localSheetId="6" hidden="1">{#N/A,#N/A,FALSE,"Plan1";#N/A,#N/A,FALSE,"Plan2"}</definedName>
    <definedName name="LSDFKLDKFTR" localSheetId="0" hidden="1">{#N/A,#N/A,FALSE,"Plan1";#N/A,#N/A,FALSE,"Plan2"}</definedName>
    <definedName name="LSDFKLDKFTR" localSheetId="14" hidden="1">{#N/A,#N/A,FALSE,"Plan1";#N/A,#N/A,FALSE,"Plan2"}</definedName>
    <definedName name="LSDFKLDKFTR" localSheetId="22" hidden="1">{#N/A,#N/A,FALSE,"Plan1";#N/A,#N/A,FALSE,"Plan2"}</definedName>
    <definedName name="LSDFKLDKFTR" hidden="1">{#N/A,#N/A,FALSE,"Plan1";#N/A,#N/A,FALSE,"Plan2"}</definedName>
    <definedName name="lsdjse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hidden="1">{TRUE,TRUE,-1.25,-15.5,604.5,366.75,FALSE,FALSE,TRUE,TRUE,0,1,#N/A,1,#N/A,9.0125,24.4117647058824,1,FALSE,FALSE,3,TRUE,1,FALSE,100,"Swvu.PLANILHA2.","ACwvu.PLANILHA2.",#N/A,FALSE,FALSE,0.787401575,0.34,0.46,0.5,1,"","",FALSE,FALSE,FALSE,FALSE,1,#N/A,1,1,FALSE,FALSE,#N/A,#N/A,FALSE,FALSE,FALSE,9,65532,65532,FALSE,FALSE,TRUE,TRUE,TRUE}</definedName>
    <definedName name="lsdkljfkg" localSheetId="16" hidden="1">{#N/A,#N/A,FALSE,"Plan1";#N/A,#N/A,FALSE,"Plan2"}</definedName>
    <definedName name="lsdkljfkg" localSheetId="3" hidden="1">{#N/A,#N/A,FALSE,"Plan1";#N/A,#N/A,FALSE,"Plan2"}</definedName>
    <definedName name="lsdkljfkg" localSheetId="21" hidden="1">{#N/A,#N/A,FALSE,"Plan1";#N/A,#N/A,FALSE,"Plan2"}</definedName>
    <definedName name="lsdkljfkg" localSheetId="20" hidden="1">{#N/A,#N/A,FALSE,"Plan1";#N/A,#N/A,FALSE,"Plan2"}</definedName>
    <definedName name="lsdkljfkg" localSheetId="5" hidden="1">{#N/A,#N/A,FALSE,"Plan1";#N/A,#N/A,FALSE,"Plan2"}</definedName>
    <definedName name="lsdkljfkg" localSheetId="13" hidden="1">{#N/A,#N/A,FALSE,"Plan1";#N/A,#N/A,FALSE,"Plan2"}</definedName>
    <definedName name="lsdkljfkg" localSheetId="10" hidden="1">{#N/A,#N/A,FALSE,"Plan1";#N/A,#N/A,FALSE,"Plan2"}</definedName>
    <definedName name="lsdkljfkg" localSheetId="7" hidden="1">{#N/A,#N/A,FALSE,"Plan1";#N/A,#N/A,FALSE,"Plan2"}</definedName>
    <definedName name="lsdkljfkg" localSheetId="28" hidden="1">{#N/A,#N/A,FALSE,"Plan1";#N/A,#N/A,FALSE,"Plan2"}</definedName>
    <definedName name="lsdkljfkg" localSheetId="6" hidden="1">{#N/A,#N/A,FALSE,"Plan1";#N/A,#N/A,FALSE,"Plan2"}</definedName>
    <definedName name="lsdkljfkg" localSheetId="0" hidden="1">{#N/A,#N/A,FALSE,"Plan1";#N/A,#N/A,FALSE,"Plan2"}</definedName>
    <definedName name="lsdkljfkg" localSheetId="14" hidden="1">{#N/A,#N/A,FALSE,"Plan1";#N/A,#N/A,FALSE,"Plan2"}</definedName>
    <definedName name="lsdkljfkg" localSheetId="22" hidden="1">{#N/A,#N/A,FALSE,"Plan1";#N/A,#N/A,FALSE,"Plan2"}</definedName>
    <definedName name="lsdkljfkg" hidden="1">{#N/A,#N/A,FALSE,"Plan1";#N/A,#N/A,FALSE,"Plan2"}</definedName>
    <definedName name="lsdsder" localSheetId="16" hidden="1">{#N/A,#N/A,FALSE,"Plan1";#N/A,#N/A,FALSE,"Plan2"}</definedName>
    <definedName name="lsdsder" localSheetId="3" hidden="1">{#N/A,#N/A,FALSE,"Plan1";#N/A,#N/A,FALSE,"Plan2"}</definedName>
    <definedName name="lsdsder" localSheetId="21" hidden="1">{#N/A,#N/A,FALSE,"Plan1";#N/A,#N/A,FALSE,"Plan2"}</definedName>
    <definedName name="lsdsder" localSheetId="20" hidden="1">{#N/A,#N/A,FALSE,"Plan1";#N/A,#N/A,FALSE,"Plan2"}</definedName>
    <definedName name="lsdsder" localSheetId="5" hidden="1">{#N/A,#N/A,FALSE,"Plan1";#N/A,#N/A,FALSE,"Plan2"}</definedName>
    <definedName name="lsdsder" localSheetId="13" hidden="1">{#N/A,#N/A,FALSE,"Plan1";#N/A,#N/A,FALSE,"Plan2"}</definedName>
    <definedName name="lsdsder" localSheetId="10" hidden="1">{#N/A,#N/A,FALSE,"Plan1";#N/A,#N/A,FALSE,"Plan2"}</definedName>
    <definedName name="lsdsder" localSheetId="7" hidden="1">{#N/A,#N/A,FALSE,"Plan1";#N/A,#N/A,FALSE,"Plan2"}</definedName>
    <definedName name="lsdsder" localSheetId="28" hidden="1">{#N/A,#N/A,FALSE,"Plan1";#N/A,#N/A,FALSE,"Plan2"}</definedName>
    <definedName name="lsdsder" localSheetId="6" hidden="1">{#N/A,#N/A,FALSE,"Plan1";#N/A,#N/A,FALSE,"Plan2"}</definedName>
    <definedName name="lsdsder" localSheetId="0" hidden="1">{#N/A,#N/A,FALSE,"Plan1";#N/A,#N/A,FALSE,"Plan2"}</definedName>
    <definedName name="lsdsder" localSheetId="14" hidden="1">{#N/A,#N/A,FALSE,"Plan1";#N/A,#N/A,FALSE,"Plan2"}</definedName>
    <definedName name="lsdsder" localSheetId="22" hidden="1">{#N/A,#N/A,FALSE,"Plan1";#N/A,#N/A,FALSE,"Plan2"}</definedName>
    <definedName name="lsdsder" hidden="1">{#N/A,#N/A,FALSE,"Plan1";#N/A,#N/A,FALSE,"Plan2"}</definedName>
    <definedName name="ltj6ljyhdjhngças" localSheetId="16" hidden="1">{#N/A,#N/A,FALSE,"Plan1";#N/A,#N/A,FALSE,"Plan2"}</definedName>
    <definedName name="ltj6ljyhdjhngças" localSheetId="3" hidden="1">{#N/A,#N/A,FALSE,"Plan1";#N/A,#N/A,FALSE,"Plan2"}</definedName>
    <definedName name="ltj6ljyhdjhngças" localSheetId="21" hidden="1">{#N/A,#N/A,FALSE,"Plan1";#N/A,#N/A,FALSE,"Plan2"}</definedName>
    <definedName name="ltj6ljyhdjhngças" localSheetId="20" hidden="1">{#N/A,#N/A,FALSE,"Plan1";#N/A,#N/A,FALSE,"Plan2"}</definedName>
    <definedName name="ltj6ljyhdjhngças" localSheetId="5" hidden="1">{#N/A,#N/A,FALSE,"Plan1";#N/A,#N/A,FALSE,"Plan2"}</definedName>
    <definedName name="ltj6ljyhdjhngças" localSheetId="13" hidden="1">{#N/A,#N/A,FALSE,"Plan1";#N/A,#N/A,FALSE,"Plan2"}</definedName>
    <definedName name="ltj6ljyhdjhngças" localSheetId="10" hidden="1">{#N/A,#N/A,FALSE,"Plan1";#N/A,#N/A,FALSE,"Plan2"}</definedName>
    <definedName name="ltj6ljyhdjhngças" localSheetId="7" hidden="1">{#N/A,#N/A,FALSE,"Plan1";#N/A,#N/A,FALSE,"Plan2"}</definedName>
    <definedName name="ltj6ljyhdjhngças" localSheetId="28" hidden="1">{#N/A,#N/A,FALSE,"Plan1";#N/A,#N/A,FALSE,"Plan2"}</definedName>
    <definedName name="ltj6ljyhdjhngças" localSheetId="6" hidden="1">{#N/A,#N/A,FALSE,"Plan1";#N/A,#N/A,FALSE,"Plan2"}</definedName>
    <definedName name="ltj6ljyhdjhngças" localSheetId="0" hidden="1">{#N/A,#N/A,FALSE,"Plan1";#N/A,#N/A,FALSE,"Plan2"}</definedName>
    <definedName name="ltj6ljyhdjhngças" localSheetId="14" hidden="1">{#N/A,#N/A,FALSE,"Plan1";#N/A,#N/A,FALSE,"Plan2"}</definedName>
    <definedName name="ltj6ljyhdjhngças" localSheetId="22" hidden="1">{#N/A,#N/A,FALSE,"Plan1";#N/A,#N/A,FALSE,"Plan2"}</definedName>
    <definedName name="ltj6ljyhdjhngças" hidden="1">{#N/A,#N/A,FALSE,"Plan1";#N/A,#N/A,FALSE,"Plan2"}</definedName>
    <definedName name="LUCRO" localSheetId="3">#REF!</definedName>
    <definedName name="LUCRO" localSheetId="10">#REF!</definedName>
    <definedName name="LUCRO" localSheetId="6">#REF!</definedName>
    <definedName name="LUCRO">#REF!</definedName>
    <definedName name="luis_cdi" localSheetId="3">#REF!</definedName>
    <definedName name="luis_cdi" localSheetId="10">#REF!</definedName>
    <definedName name="luis_cdi" localSheetId="6">#REF!</definedName>
    <definedName name="luis_cdi">#REF!</definedName>
    <definedName name="luis_hist" localSheetId="3">#REF!</definedName>
    <definedName name="luis_hist" localSheetId="10">#REF!</definedName>
    <definedName name="luis_hist" localSheetId="6">#REF!</definedName>
    <definedName name="luis_hist">#REF!</definedName>
    <definedName name="luis_uss" localSheetId="3">#REF!</definedName>
    <definedName name="luis_uss" localSheetId="10">#REF!</definedName>
    <definedName name="luis_uss" localSheetId="6">#REF!</definedName>
    <definedName name="luis_uss">#REF!</definedName>
    <definedName name="LV" localSheetId="3">#REF!</definedName>
    <definedName name="LV" localSheetId="10">#REF!</definedName>
    <definedName name="LV" localSheetId="6">#REF!</definedName>
    <definedName name="LV" localSheetId="30">#REF!</definedName>
    <definedName name="LV">#REF!</definedName>
    <definedName name="LVI" localSheetId="3">#REF!</definedName>
    <definedName name="LVI" localSheetId="10">#REF!</definedName>
    <definedName name="LVI" localSheetId="6">#REF!</definedName>
    <definedName name="LVI" localSheetId="30">#REF!</definedName>
    <definedName name="LVI">#REF!</definedName>
    <definedName name="LVII" localSheetId="3">#REF!</definedName>
    <definedName name="LVII" localSheetId="10">#REF!</definedName>
    <definedName name="LVII" localSheetId="6">#REF!</definedName>
    <definedName name="LVII" localSheetId="30">#REF!</definedName>
    <definedName name="LVII">#REF!</definedName>
    <definedName name="LVIII" localSheetId="3">#REF!</definedName>
    <definedName name="LVIII" localSheetId="10">#REF!</definedName>
    <definedName name="LVIII" localSheetId="6">#REF!</definedName>
    <definedName name="LVIII" localSheetId="30">#REF!</definedName>
    <definedName name="LVIII">#REF!</definedName>
    <definedName name="lwaeddew" localSheetId="16" hidden="1">#REF!</definedName>
    <definedName name="lwaeddew" localSheetId="3" hidden="1">#REF!</definedName>
    <definedName name="lwaeddew" localSheetId="0" hidden="1">#REF!</definedName>
    <definedName name="lwaeddew" hidden="1">#REF!</definedName>
    <definedName name="LXX" localSheetId="3">#REF!</definedName>
    <definedName name="LXX" localSheetId="10">#REF!</definedName>
    <definedName name="LXX" localSheetId="6">#REF!</definedName>
    <definedName name="LXX" localSheetId="30">#REF!</definedName>
    <definedName name="LXX">#REF!</definedName>
    <definedName name="LXXI" localSheetId="3">#REF!</definedName>
    <definedName name="LXXI" localSheetId="10">#REF!</definedName>
    <definedName name="LXXI" localSheetId="6">#REF!</definedName>
    <definedName name="LXXI" localSheetId="30">#REF!</definedName>
    <definedName name="LXXI">#REF!</definedName>
    <definedName name="LXXII" localSheetId="3">#REF!</definedName>
    <definedName name="LXXII" localSheetId="10">#REF!</definedName>
    <definedName name="LXXII" localSheetId="6">#REF!</definedName>
    <definedName name="LXXII" localSheetId="30">#REF!</definedName>
    <definedName name="LXXII">#REF!</definedName>
    <definedName name="LXXIII" localSheetId="3">#REF!</definedName>
    <definedName name="LXXIII" localSheetId="10">#REF!</definedName>
    <definedName name="LXXIII" localSheetId="6">#REF!</definedName>
    <definedName name="LXXIII" localSheetId="30">#REF!</definedName>
    <definedName name="LXXIII">#REF!</definedName>
    <definedName name="LXXIV" localSheetId="3">#REF!</definedName>
    <definedName name="LXXIV" localSheetId="10">#REF!</definedName>
    <definedName name="LXXIV" localSheetId="6">#REF!</definedName>
    <definedName name="LXXIV" localSheetId="30">#REF!</definedName>
    <definedName name="LXXIV">#REF!</definedName>
    <definedName name="LXXIX" localSheetId="3">#REF!</definedName>
    <definedName name="LXXIX" localSheetId="10">#REF!</definedName>
    <definedName name="LXXIX" localSheetId="6">#REF!</definedName>
    <definedName name="LXXIX" localSheetId="30">#REF!</definedName>
    <definedName name="LXXIX">#REF!</definedName>
    <definedName name="LXXV" localSheetId="3">#REF!</definedName>
    <definedName name="LXXV" localSheetId="10">#REF!</definedName>
    <definedName name="LXXV" localSheetId="6">#REF!</definedName>
    <definedName name="LXXV" localSheetId="30">#REF!</definedName>
    <definedName name="LXXV">#REF!</definedName>
    <definedName name="LXXVI" localSheetId="3">#REF!</definedName>
    <definedName name="LXXVI" localSheetId="10">#REF!</definedName>
    <definedName name="LXXVI" localSheetId="6">#REF!</definedName>
    <definedName name="LXXVI" localSheetId="30">#REF!</definedName>
    <definedName name="LXXVI">#REF!</definedName>
    <definedName name="LXXVII" localSheetId="3">#REF!</definedName>
    <definedName name="LXXVII" localSheetId="10">#REF!</definedName>
    <definedName name="LXXVII" localSheetId="6">#REF!</definedName>
    <definedName name="LXXVII" localSheetId="30">#REF!</definedName>
    <definedName name="LXXVII">#REF!</definedName>
    <definedName name="LXXVIII" localSheetId="3">#REF!</definedName>
    <definedName name="LXXVIII" localSheetId="10">#REF!</definedName>
    <definedName name="LXXVIII" localSheetId="6">#REF!</definedName>
    <definedName name="LXXVIII" localSheetId="30">#REF!</definedName>
    <definedName name="LXXVIII">#REF!</definedName>
    <definedName name="LXXX" localSheetId="3">#REF!</definedName>
    <definedName name="LXXX" localSheetId="10">#REF!</definedName>
    <definedName name="LXXX" localSheetId="6">#REF!</definedName>
    <definedName name="LXXX" localSheetId="30">#REF!</definedName>
    <definedName name="LXXX">#REF!</definedName>
    <definedName name="LXXXI" localSheetId="3">#REF!</definedName>
    <definedName name="LXXXI" localSheetId="10">#REF!</definedName>
    <definedName name="LXXXI" localSheetId="6">#REF!</definedName>
    <definedName name="LXXXI" localSheetId="30">#REF!</definedName>
    <definedName name="LXXXI">#REF!</definedName>
    <definedName name="LXXXII" localSheetId="3">#REF!</definedName>
    <definedName name="LXXXII" localSheetId="10">#REF!</definedName>
    <definedName name="LXXXII" localSheetId="6">#REF!</definedName>
    <definedName name="LXXXII" localSheetId="30">#REF!</definedName>
    <definedName name="LXXXII">#REF!</definedName>
    <definedName name="LXXXIII" localSheetId="3">#REF!</definedName>
    <definedName name="LXXXIII" localSheetId="10">#REF!</definedName>
    <definedName name="LXXXIII" localSheetId="6">#REF!</definedName>
    <definedName name="LXXXIII" localSheetId="30">#REF!</definedName>
    <definedName name="LXXXIII">#REF!</definedName>
    <definedName name="LXXXIV" localSheetId="3">#REF!</definedName>
    <definedName name="LXXXIV" localSheetId="10">#REF!</definedName>
    <definedName name="LXXXIV" localSheetId="6">#REF!</definedName>
    <definedName name="LXXXIV" localSheetId="30">#REF!</definedName>
    <definedName name="LXXXIV">#REF!</definedName>
    <definedName name="LXXXV" localSheetId="3">#REF!</definedName>
    <definedName name="LXXXV" localSheetId="10">#REF!</definedName>
    <definedName name="LXXXV" localSheetId="6">#REF!</definedName>
    <definedName name="LXXXV" localSheetId="30">#REF!</definedName>
    <definedName name="LXXXV">#REF!</definedName>
    <definedName name="m"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m" hidden="1">{TRUE,TRUE,-1.25,-15.5,604.5,366.75,FALSE,FALSE,TRUE,TRUE,0,1,#N/A,1,#N/A,9.0125,24.4117647058824,1,FALSE,FALSE,3,TRUE,1,FALSE,100,"Swvu.PLANILHA2.","ACwvu.PLANILHA2.",#N/A,FALSE,FALSE,0.787401575,0.34,0.46,0.5,1,"","",FALSE,FALSE,FALSE,FALSE,1,#N/A,1,1,FALSE,FALSE,#N/A,#N/A,FALSE,FALSE,FALSE,9,65532,65532,FALSE,FALSE,TRUE,TRUE,TRUE}</definedName>
    <definedName name="MADRI" localSheetId="3">#REF!</definedName>
    <definedName name="MADRI" localSheetId="10">#REF!</definedName>
    <definedName name="MADRI" localSheetId="6">#REF!</definedName>
    <definedName name="MADRI">#REF!</definedName>
    <definedName name="mai17RJ" localSheetId="3">#REF!</definedName>
    <definedName name="mai17RJ" localSheetId="10">#REF!</definedName>
    <definedName name="mai17RJ" localSheetId="6">#REF!</definedName>
    <definedName name="mai17RJ">#REF!</definedName>
    <definedName name="MAIO" localSheetId="3">#REF!</definedName>
    <definedName name="MAIO" localSheetId="10">#REF!</definedName>
    <definedName name="MAIO" localSheetId="6">#REF!</definedName>
    <definedName name="MAIO">#REF!</definedName>
    <definedName name="MAIO2001" localSheetId="3">#REF!</definedName>
    <definedName name="MAIO2001" localSheetId="10">#REF!</definedName>
    <definedName name="MAIO2001" localSheetId="6">#REF!</definedName>
    <definedName name="MAIO2001">#REF!</definedName>
    <definedName name="MAISAP" localSheetId="16" hidden="1">{#N/A,#N/A,FALSE,"Plan1";#N/A,#N/A,FALSE,"Plan2"}</definedName>
    <definedName name="MAISAP" localSheetId="3" hidden="1">{#N/A,#N/A,FALSE,"Plan1";#N/A,#N/A,FALSE,"Plan2"}</definedName>
    <definedName name="MAISAP" localSheetId="21" hidden="1">{#N/A,#N/A,FALSE,"Plan1";#N/A,#N/A,FALSE,"Plan2"}</definedName>
    <definedName name="MAISAP" localSheetId="20" hidden="1">{#N/A,#N/A,FALSE,"Plan1";#N/A,#N/A,FALSE,"Plan2"}</definedName>
    <definedName name="MAISAP" localSheetId="5" hidden="1">{#N/A,#N/A,FALSE,"Plan1";#N/A,#N/A,FALSE,"Plan2"}</definedName>
    <definedName name="MAISAP" localSheetId="13" hidden="1">{#N/A,#N/A,FALSE,"Plan1";#N/A,#N/A,FALSE,"Plan2"}</definedName>
    <definedName name="MAISAP" localSheetId="10" hidden="1">{#N/A,#N/A,FALSE,"Plan1";#N/A,#N/A,FALSE,"Plan2"}</definedName>
    <definedName name="MAISAP" localSheetId="7" hidden="1">{#N/A,#N/A,FALSE,"Plan1";#N/A,#N/A,FALSE,"Plan2"}</definedName>
    <definedName name="MAISAP" localSheetId="28" hidden="1">{#N/A,#N/A,FALSE,"Plan1";#N/A,#N/A,FALSE,"Plan2"}</definedName>
    <definedName name="MAISAP" localSheetId="6" hidden="1">{#N/A,#N/A,FALSE,"Plan1";#N/A,#N/A,FALSE,"Plan2"}</definedName>
    <definedName name="MAISAP" localSheetId="0" hidden="1">{#N/A,#N/A,FALSE,"Plan1";#N/A,#N/A,FALSE,"Plan2"}</definedName>
    <definedName name="MAISAP" localSheetId="14" hidden="1">{#N/A,#N/A,FALSE,"Plan1";#N/A,#N/A,FALSE,"Plan2"}</definedName>
    <definedName name="MAISAP" localSheetId="22" hidden="1">{#N/A,#N/A,FALSE,"Plan1";#N/A,#N/A,FALSE,"Plan2"}</definedName>
    <definedName name="MAISAP" hidden="1">{#N/A,#N/A,FALSE,"Plan1";#N/A,#N/A,FALSE,"Plan2"}</definedName>
    <definedName name="MANTO" localSheetId="16" hidden="1">{#N/A,#N/A,FALSE,"GERAL";#N/A,#N/A,FALSE,"012-96";#N/A,#N/A,FALSE,"018-96";#N/A,#N/A,FALSE,"027-96";#N/A,#N/A,FALSE,"059-96";#N/A,#N/A,FALSE,"076-96";#N/A,#N/A,FALSE,"019-97";#N/A,#N/A,FALSE,"021-97";#N/A,#N/A,FALSE,"022-97";#N/A,#N/A,FALSE,"028-97"}</definedName>
    <definedName name="MANTO" localSheetId="3" hidden="1">{#N/A,#N/A,FALSE,"GERAL";#N/A,#N/A,FALSE,"012-96";#N/A,#N/A,FALSE,"018-96";#N/A,#N/A,FALSE,"027-96";#N/A,#N/A,FALSE,"059-96";#N/A,#N/A,FALSE,"076-96";#N/A,#N/A,FALSE,"019-97";#N/A,#N/A,FALSE,"021-97";#N/A,#N/A,FALSE,"022-97";#N/A,#N/A,FALSE,"028-97"}</definedName>
    <definedName name="MANTO" localSheetId="21" hidden="1">{#N/A,#N/A,FALSE,"GERAL";#N/A,#N/A,FALSE,"012-96";#N/A,#N/A,FALSE,"018-96";#N/A,#N/A,FALSE,"027-96";#N/A,#N/A,FALSE,"059-96";#N/A,#N/A,FALSE,"076-96";#N/A,#N/A,FALSE,"019-97";#N/A,#N/A,FALSE,"021-97";#N/A,#N/A,FALSE,"022-97";#N/A,#N/A,FALSE,"028-97"}</definedName>
    <definedName name="MANTO" localSheetId="20" hidden="1">{#N/A,#N/A,FALSE,"GERAL";#N/A,#N/A,FALSE,"012-96";#N/A,#N/A,FALSE,"018-96";#N/A,#N/A,FALSE,"027-96";#N/A,#N/A,FALSE,"059-96";#N/A,#N/A,FALSE,"076-96";#N/A,#N/A,FALSE,"019-97";#N/A,#N/A,FALSE,"021-97";#N/A,#N/A,FALSE,"022-97";#N/A,#N/A,FALSE,"028-97"}</definedName>
    <definedName name="MANTO" localSheetId="5" hidden="1">{#N/A,#N/A,FALSE,"GERAL";#N/A,#N/A,FALSE,"012-96";#N/A,#N/A,FALSE,"018-96";#N/A,#N/A,FALSE,"027-96";#N/A,#N/A,FALSE,"059-96";#N/A,#N/A,FALSE,"076-96";#N/A,#N/A,FALSE,"019-97";#N/A,#N/A,FALSE,"021-97";#N/A,#N/A,FALSE,"022-97";#N/A,#N/A,FALSE,"028-97"}</definedName>
    <definedName name="MANTO" localSheetId="13" hidden="1">{#N/A,#N/A,FALSE,"GERAL";#N/A,#N/A,FALSE,"012-96";#N/A,#N/A,FALSE,"018-96";#N/A,#N/A,FALSE,"027-96";#N/A,#N/A,FALSE,"059-96";#N/A,#N/A,FALSE,"076-96";#N/A,#N/A,FALSE,"019-97";#N/A,#N/A,FALSE,"021-97";#N/A,#N/A,FALSE,"022-97";#N/A,#N/A,FALSE,"028-97"}</definedName>
    <definedName name="MANTO" localSheetId="10" hidden="1">{#N/A,#N/A,FALSE,"GERAL";#N/A,#N/A,FALSE,"012-96";#N/A,#N/A,FALSE,"018-96";#N/A,#N/A,FALSE,"027-96";#N/A,#N/A,FALSE,"059-96";#N/A,#N/A,FALSE,"076-96";#N/A,#N/A,FALSE,"019-97";#N/A,#N/A,FALSE,"021-97";#N/A,#N/A,FALSE,"022-97";#N/A,#N/A,FALSE,"028-97"}</definedName>
    <definedName name="MANTO" localSheetId="7" hidden="1">{#N/A,#N/A,FALSE,"GERAL";#N/A,#N/A,FALSE,"012-96";#N/A,#N/A,FALSE,"018-96";#N/A,#N/A,FALSE,"027-96";#N/A,#N/A,FALSE,"059-96";#N/A,#N/A,FALSE,"076-96";#N/A,#N/A,FALSE,"019-97";#N/A,#N/A,FALSE,"021-97";#N/A,#N/A,FALSE,"022-97";#N/A,#N/A,FALSE,"028-97"}</definedName>
    <definedName name="MANTO" localSheetId="28" hidden="1">{#N/A,#N/A,FALSE,"GERAL";#N/A,#N/A,FALSE,"012-96";#N/A,#N/A,FALSE,"018-96";#N/A,#N/A,FALSE,"027-96";#N/A,#N/A,FALSE,"059-96";#N/A,#N/A,FALSE,"076-96";#N/A,#N/A,FALSE,"019-97";#N/A,#N/A,FALSE,"021-97";#N/A,#N/A,FALSE,"022-97";#N/A,#N/A,FALSE,"028-97"}</definedName>
    <definedName name="MANTO" localSheetId="6" hidden="1">{#N/A,#N/A,FALSE,"GERAL";#N/A,#N/A,FALSE,"012-96";#N/A,#N/A,FALSE,"018-96";#N/A,#N/A,FALSE,"027-96";#N/A,#N/A,FALSE,"059-96";#N/A,#N/A,FALSE,"076-96";#N/A,#N/A,FALSE,"019-97";#N/A,#N/A,FALSE,"021-97";#N/A,#N/A,FALSE,"022-97";#N/A,#N/A,FALSE,"028-97"}</definedName>
    <definedName name="MANTO" localSheetId="0" hidden="1">{#N/A,#N/A,FALSE,"GERAL";#N/A,#N/A,FALSE,"012-96";#N/A,#N/A,FALSE,"018-96";#N/A,#N/A,FALSE,"027-96";#N/A,#N/A,FALSE,"059-96";#N/A,#N/A,FALSE,"076-96";#N/A,#N/A,FALSE,"019-97";#N/A,#N/A,FALSE,"021-97";#N/A,#N/A,FALSE,"022-97";#N/A,#N/A,FALSE,"028-97"}</definedName>
    <definedName name="MANTO" localSheetId="14" hidden="1">{#N/A,#N/A,FALSE,"GERAL";#N/A,#N/A,FALSE,"012-96";#N/A,#N/A,FALSE,"018-96";#N/A,#N/A,FALSE,"027-96";#N/A,#N/A,FALSE,"059-96";#N/A,#N/A,FALSE,"076-96";#N/A,#N/A,FALSE,"019-97";#N/A,#N/A,FALSE,"021-97";#N/A,#N/A,FALSE,"022-97";#N/A,#N/A,FALSE,"028-97"}</definedName>
    <definedName name="MANTO" localSheetId="22" hidden="1">{#N/A,#N/A,FALSE,"GERAL";#N/A,#N/A,FALSE,"012-96";#N/A,#N/A,FALSE,"018-96";#N/A,#N/A,FALSE,"027-96";#N/A,#N/A,FALSE,"059-96";#N/A,#N/A,FALSE,"076-96";#N/A,#N/A,FALSE,"019-97";#N/A,#N/A,FALSE,"021-97";#N/A,#N/A,FALSE,"022-97";#N/A,#N/A,FALSE,"028-97"}</definedName>
    <definedName name="MANTO" hidden="1">{#N/A,#N/A,FALSE,"GERAL";#N/A,#N/A,FALSE,"012-96";#N/A,#N/A,FALSE,"018-96";#N/A,#N/A,FALSE,"027-96";#N/A,#N/A,FALSE,"059-96";#N/A,#N/A,FALSE,"076-96";#N/A,#N/A,FALSE,"019-97";#N/A,#N/A,FALSE,"021-97";#N/A,#N/A,FALSE,"022-97";#N/A,#N/A,FALSE,"028-97"}</definedName>
    <definedName name="MAO_DE_OBRA" localSheetId="3">#REF!</definedName>
    <definedName name="MAO_DE_OBRA" localSheetId="10">#REF!</definedName>
    <definedName name="MAO_DE_OBRA" localSheetId="6">#REF!</definedName>
    <definedName name="MAO_DE_OBRA">#REF!</definedName>
    <definedName name="mar17RJ" localSheetId="3">#REF!</definedName>
    <definedName name="mar17RJ" localSheetId="10">#REF!</definedName>
    <definedName name="mar17RJ" localSheetId="6">#REF!</definedName>
    <definedName name="mar17RJ">#REF!</definedName>
    <definedName name="MARCAX" localSheetId="3">#REF!</definedName>
    <definedName name="MARCAX" localSheetId="10">#REF!</definedName>
    <definedName name="MARCAX" localSheetId="6">#REF!</definedName>
    <definedName name="MARCAX">#REF!</definedName>
    <definedName name="MARÇO" localSheetId="3">#REF!</definedName>
    <definedName name="MARÇO" localSheetId="10">#REF!</definedName>
    <definedName name="MARÇO" localSheetId="6">#REF!</definedName>
    <definedName name="MARÇO">#REF!</definedName>
    <definedName name="MARÇO2001" localSheetId="3">#REF!</definedName>
    <definedName name="MARÇO2001" localSheetId="10">#REF!</definedName>
    <definedName name="MARÇO2001" localSheetId="6">#REF!</definedName>
    <definedName name="MARÇO2001">#REF!</definedName>
    <definedName name="martha" localSheetId="3">#REF!</definedName>
    <definedName name="martha" localSheetId="10">#REF!</definedName>
    <definedName name="martha" localSheetId="6">#REF!</definedName>
    <definedName name="martha">#REF!</definedName>
    <definedName name="MASTER" localSheetId="16" hidden="1">{#N/A,#N/A,FALSE,"GERAL";#N/A,#N/A,FALSE,"012-96";#N/A,#N/A,FALSE,"018-96";#N/A,#N/A,FALSE,"027-96";#N/A,#N/A,FALSE,"059-96";#N/A,#N/A,FALSE,"076-96";#N/A,#N/A,FALSE,"019-97";#N/A,#N/A,FALSE,"021-97";#N/A,#N/A,FALSE,"022-97";#N/A,#N/A,FALSE,"028-97"}</definedName>
    <definedName name="MASTER" localSheetId="3" hidden="1">{#N/A,#N/A,FALSE,"GERAL";#N/A,#N/A,FALSE,"012-96";#N/A,#N/A,FALSE,"018-96";#N/A,#N/A,FALSE,"027-96";#N/A,#N/A,FALSE,"059-96";#N/A,#N/A,FALSE,"076-96";#N/A,#N/A,FALSE,"019-97";#N/A,#N/A,FALSE,"021-97";#N/A,#N/A,FALSE,"022-97";#N/A,#N/A,FALSE,"028-97"}</definedName>
    <definedName name="MASTER" localSheetId="21" hidden="1">{#N/A,#N/A,FALSE,"GERAL";#N/A,#N/A,FALSE,"012-96";#N/A,#N/A,FALSE,"018-96";#N/A,#N/A,FALSE,"027-96";#N/A,#N/A,FALSE,"059-96";#N/A,#N/A,FALSE,"076-96";#N/A,#N/A,FALSE,"019-97";#N/A,#N/A,FALSE,"021-97";#N/A,#N/A,FALSE,"022-97";#N/A,#N/A,FALSE,"028-97"}</definedName>
    <definedName name="MASTER" localSheetId="20" hidden="1">{#N/A,#N/A,FALSE,"GERAL";#N/A,#N/A,FALSE,"012-96";#N/A,#N/A,FALSE,"018-96";#N/A,#N/A,FALSE,"027-96";#N/A,#N/A,FALSE,"059-96";#N/A,#N/A,FALSE,"076-96";#N/A,#N/A,FALSE,"019-97";#N/A,#N/A,FALSE,"021-97";#N/A,#N/A,FALSE,"022-97";#N/A,#N/A,FALSE,"028-97"}</definedName>
    <definedName name="MASTER" localSheetId="5" hidden="1">{#N/A,#N/A,FALSE,"GERAL";#N/A,#N/A,FALSE,"012-96";#N/A,#N/A,FALSE,"018-96";#N/A,#N/A,FALSE,"027-96";#N/A,#N/A,FALSE,"059-96";#N/A,#N/A,FALSE,"076-96";#N/A,#N/A,FALSE,"019-97";#N/A,#N/A,FALSE,"021-97";#N/A,#N/A,FALSE,"022-97";#N/A,#N/A,FALSE,"028-97"}</definedName>
    <definedName name="MASTER" localSheetId="13" hidden="1">{#N/A,#N/A,FALSE,"GERAL";#N/A,#N/A,FALSE,"012-96";#N/A,#N/A,FALSE,"018-96";#N/A,#N/A,FALSE,"027-96";#N/A,#N/A,FALSE,"059-96";#N/A,#N/A,FALSE,"076-96";#N/A,#N/A,FALSE,"019-97";#N/A,#N/A,FALSE,"021-97";#N/A,#N/A,FALSE,"022-97";#N/A,#N/A,FALSE,"028-97"}</definedName>
    <definedName name="MASTER" localSheetId="10" hidden="1">{#N/A,#N/A,FALSE,"GERAL";#N/A,#N/A,FALSE,"012-96";#N/A,#N/A,FALSE,"018-96";#N/A,#N/A,FALSE,"027-96";#N/A,#N/A,FALSE,"059-96";#N/A,#N/A,FALSE,"076-96";#N/A,#N/A,FALSE,"019-97";#N/A,#N/A,FALSE,"021-97";#N/A,#N/A,FALSE,"022-97";#N/A,#N/A,FALSE,"028-97"}</definedName>
    <definedName name="MASTER" localSheetId="7" hidden="1">{#N/A,#N/A,FALSE,"GERAL";#N/A,#N/A,FALSE,"012-96";#N/A,#N/A,FALSE,"018-96";#N/A,#N/A,FALSE,"027-96";#N/A,#N/A,FALSE,"059-96";#N/A,#N/A,FALSE,"076-96";#N/A,#N/A,FALSE,"019-97";#N/A,#N/A,FALSE,"021-97";#N/A,#N/A,FALSE,"022-97";#N/A,#N/A,FALSE,"028-97"}</definedName>
    <definedName name="MASTER" localSheetId="28" hidden="1">{#N/A,#N/A,FALSE,"GERAL";#N/A,#N/A,FALSE,"012-96";#N/A,#N/A,FALSE,"018-96";#N/A,#N/A,FALSE,"027-96";#N/A,#N/A,FALSE,"059-96";#N/A,#N/A,FALSE,"076-96";#N/A,#N/A,FALSE,"019-97";#N/A,#N/A,FALSE,"021-97";#N/A,#N/A,FALSE,"022-97";#N/A,#N/A,FALSE,"028-97"}</definedName>
    <definedName name="MASTER" localSheetId="6" hidden="1">{#N/A,#N/A,FALSE,"GERAL";#N/A,#N/A,FALSE,"012-96";#N/A,#N/A,FALSE,"018-96";#N/A,#N/A,FALSE,"027-96";#N/A,#N/A,FALSE,"059-96";#N/A,#N/A,FALSE,"076-96";#N/A,#N/A,FALSE,"019-97";#N/A,#N/A,FALSE,"021-97";#N/A,#N/A,FALSE,"022-97";#N/A,#N/A,FALSE,"028-97"}</definedName>
    <definedName name="MASTER" localSheetId="0" hidden="1">{#N/A,#N/A,FALSE,"GERAL";#N/A,#N/A,FALSE,"012-96";#N/A,#N/A,FALSE,"018-96";#N/A,#N/A,FALSE,"027-96";#N/A,#N/A,FALSE,"059-96";#N/A,#N/A,FALSE,"076-96";#N/A,#N/A,FALSE,"019-97";#N/A,#N/A,FALSE,"021-97";#N/A,#N/A,FALSE,"022-97";#N/A,#N/A,FALSE,"028-97"}</definedName>
    <definedName name="MASTER" localSheetId="14" hidden="1">{#N/A,#N/A,FALSE,"GERAL";#N/A,#N/A,FALSE,"012-96";#N/A,#N/A,FALSE,"018-96";#N/A,#N/A,FALSE,"027-96";#N/A,#N/A,FALSE,"059-96";#N/A,#N/A,FALSE,"076-96";#N/A,#N/A,FALSE,"019-97";#N/A,#N/A,FALSE,"021-97";#N/A,#N/A,FALSE,"022-97";#N/A,#N/A,FALSE,"028-97"}</definedName>
    <definedName name="MASTER" localSheetId="22" hidden="1">{#N/A,#N/A,FALSE,"GERAL";#N/A,#N/A,FALSE,"012-96";#N/A,#N/A,FALSE,"018-96";#N/A,#N/A,FALSE,"027-96";#N/A,#N/A,FALSE,"059-96";#N/A,#N/A,FALSE,"076-96";#N/A,#N/A,FALSE,"019-97";#N/A,#N/A,FALSE,"021-97";#N/A,#N/A,FALSE,"022-97";#N/A,#N/A,FALSE,"028-97"}</definedName>
    <definedName name="MASTER" hidden="1">{#N/A,#N/A,FALSE,"GERAL";#N/A,#N/A,FALSE,"012-96";#N/A,#N/A,FALSE,"018-96";#N/A,#N/A,FALSE,"027-96";#N/A,#N/A,FALSE,"059-96";#N/A,#N/A,FALSE,"076-96";#N/A,#N/A,FALSE,"019-97";#N/A,#N/A,FALSE,"021-97";#N/A,#N/A,FALSE,"022-97";#N/A,#N/A,FALSE,"028-97"}</definedName>
    <definedName name="MATERIAL" localSheetId="3">#REF!</definedName>
    <definedName name="MATERIAL" localSheetId="10">#REF!</definedName>
    <definedName name="MATERIAL" localSheetId="6">#REF!</definedName>
    <definedName name="MATERIAL">#REF!</definedName>
    <definedName name="mattubcust" localSheetId="16" hidden="1">{#N/A,#N/A,FALSE,"GERAL";#N/A,#N/A,FALSE,"012-96";#N/A,#N/A,FALSE,"018-96";#N/A,#N/A,FALSE,"027-96";#N/A,#N/A,FALSE,"059-96";#N/A,#N/A,FALSE,"076-96";#N/A,#N/A,FALSE,"019-97";#N/A,#N/A,FALSE,"021-97";#N/A,#N/A,FALSE,"022-97";#N/A,#N/A,FALSE,"028-97"}</definedName>
    <definedName name="mattubcust" localSheetId="3" hidden="1">{#N/A,#N/A,FALSE,"GERAL";#N/A,#N/A,FALSE,"012-96";#N/A,#N/A,FALSE,"018-96";#N/A,#N/A,FALSE,"027-96";#N/A,#N/A,FALSE,"059-96";#N/A,#N/A,FALSE,"076-96";#N/A,#N/A,FALSE,"019-97";#N/A,#N/A,FALSE,"021-97";#N/A,#N/A,FALSE,"022-97";#N/A,#N/A,FALSE,"028-97"}</definedName>
    <definedName name="mattubcust" localSheetId="21" hidden="1">{#N/A,#N/A,FALSE,"GERAL";#N/A,#N/A,FALSE,"012-96";#N/A,#N/A,FALSE,"018-96";#N/A,#N/A,FALSE,"027-96";#N/A,#N/A,FALSE,"059-96";#N/A,#N/A,FALSE,"076-96";#N/A,#N/A,FALSE,"019-97";#N/A,#N/A,FALSE,"021-97";#N/A,#N/A,FALSE,"022-97";#N/A,#N/A,FALSE,"028-97"}</definedName>
    <definedName name="mattubcust" localSheetId="20" hidden="1">{#N/A,#N/A,FALSE,"GERAL";#N/A,#N/A,FALSE,"012-96";#N/A,#N/A,FALSE,"018-96";#N/A,#N/A,FALSE,"027-96";#N/A,#N/A,FALSE,"059-96";#N/A,#N/A,FALSE,"076-96";#N/A,#N/A,FALSE,"019-97";#N/A,#N/A,FALSE,"021-97";#N/A,#N/A,FALSE,"022-97";#N/A,#N/A,FALSE,"028-97"}</definedName>
    <definedName name="mattubcust" localSheetId="5" hidden="1">{#N/A,#N/A,FALSE,"GERAL";#N/A,#N/A,FALSE,"012-96";#N/A,#N/A,FALSE,"018-96";#N/A,#N/A,FALSE,"027-96";#N/A,#N/A,FALSE,"059-96";#N/A,#N/A,FALSE,"076-96";#N/A,#N/A,FALSE,"019-97";#N/A,#N/A,FALSE,"021-97";#N/A,#N/A,FALSE,"022-97";#N/A,#N/A,FALSE,"028-97"}</definedName>
    <definedName name="mattubcust" localSheetId="13" hidden="1">{#N/A,#N/A,FALSE,"GERAL";#N/A,#N/A,FALSE,"012-96";#N/A,#N/A,FALSE,"018-96";#N/A,#N/A,FALSE,"027-96";#N/A,#N/A,FALSE,"059-96";#N/A,#N/A,FALSE,"076-96";#N/A,#N/A,FALSE,"019-97";#N/A,#N/A,FALSE,"021-97";#N/A,#N/A,FALSE,"022-97";#N/A,#N/A,FALSE,"028-97"}</definedName>
    <definedName name="mattubcust" localSheetId="10" hidden="1">{#N/A,#N/A,FALSE,"GERAL";#N/A,#N/A,FALSE,"012-96";#N/A,#N/A,FALSE,"018-96";#N/A,#N/A,FALSE,"027-96";#N/A,#N/A,FALSE,"059-96";#N/A,#N/A,FALSE,"076-96";#N/A,#N/A,FALSE,"019-97";#N/A,#N/A,FALSE,"021-97";#N/A,#N/A,FALSE,"022-97";#N/A,#N/A,FALSE,"028-97"}</definedName>
    <definedName name="mattubcust" localSheetId="7" hidden="1">{#N/A,#N/A,FALSE,"GERAL";#N/A,#N/A,FALSE,"012-96";#N/A,#N/A,FALSE,"018-96";#N/A,#N/A,FALSE,"027-96";#N/A,#N/A,FALSE,"059-96";#N/A,#N/A,FALSE,"076-96";#N/A,#N/A,FALSE,"019-97";#N/A,#N/A,FALSE,"021-97";#N/A,#N/A,FALSE,"022-97";#N/A,#N/A,FALSE,"028-97"}</definedName>
    <definedName name="mattubcust" localSheetId="28" hidden="1">{#N/A,#N/A,FALSE,"GERAL";#N/A,#N/A,FALSE,"012-96";#N/A,#N/A,FALSE,"018-96";#N/A,#N/A,FALSE,"027-96";#N/A,#N/A,FALSE,"059-96";#N/A,#N/A,FALSE,"076-96";#N/A,#N/A,FALSE,"019-97";#N/A,#N/A,FALSE,"021-97";#N/A,#N/A,FALSE,"022-97";#N/A,#N/A,FALSE,"028-97"}</definedName>
    <definedName name="mattubcust" localSheetId="6" hidden="1">{#N/A,#N/A,FALSE,"GERAL";#N/A,#N/A,FALSE,"012-96";#N/A,#N/A,FALSE,"018-96";#N/A,#N/A,FALSE,"027-96";#N/A,#N/A,FALSE,"059-96";#N/A,#N/A,FALSE,"076-96";#N/A,#N/A,FALSE,"019-97";#N/A,#N/A,FALSE,"021-97";#N/A,#N/A,FALSE,"022-97";#N/A,#N/A,FALSE,"028-97"}</definedName>
    <definedName name="mattubcust" localSheetId="0" hidden="1">{#N/A,#N/A,FALSE,"GERAL";#N/A,#N/A,FALSE,"012-96";#N/A,#N/A,FALSE,"018-96";#N/A,#N/A,FALSE,"027-96";#N/A,#N/A,FALSE,"059-96";#N/A,#N/A,FALSE,"076-96";#N/A,#N/A,FALSE,"019-97";#N/A,#N/A,FALSE,"021-97";#N/A,#N/A,FALSE,"022-97";#N/A,#N/A,FALSE,"028-97"}</definedName>
    <definedName name="mattubcust" localSheetId="14" hidden="1">{#N/A,#N/A,FALSE,"GERAL";#N/A,#N/A,FALSE,"012-96";#N/A,#N/A,FALSE,"018-96";#N/A,#N/A,FALSE,"027-96";#N/A,#N/A,FALSE,"059-96";#N/A,#N/A,FALSE,"076-96";#N/A,#N/A,FALSE,"019-97";#N/A,#N/A,FALSE,"021-97";#N/A,#N/A,FALSE,"022-97";#N/A,#N/A,FALSE,"028-97"}</definedName>
    <definedName name="mattubcust" localSheetId="22" hidden="1">{#N/A,#N/A,FALSE,"GERAL";#N/A,#N/A,FALSE,"012-96";#N/A,#N/A,FALSE,"018-96";#N/A,#N/A,FALSE,"027-96";#N/A,#N/A,FALSE,"059-96";#N/A,#N/A,FALSE,"076-96";#N/A,#N/A,FALSE,"019-97";#N/A,#N/A,FALSE,"021-97";#N/A,#N/A,FALSE,"022-97";#N/A,#N/A,FALSE,"028-97"}</definedName>
    <definedName name="mattubcust" hidden="1">{#N/A,#N/A,FALSE,"GERAL";#N/A,#N/A,FALSE,"012-96";#N/A,#N/A,FALSE,"018-96";#N/A,#N/A,FALSE,"027-96";#N/A,#N/A,FALSE,"059-96";#N/A,#N/A,FALSE,"076-96";#N/A,#N/A,FALSE,"019-97";#N/A,#N/A,FALSE,"021-97";#N/A,#N/A,FALSE,"022-97";#N/A,#N/A,FALSE,"028-97"}</definedName>
    <definedName name="MAURILIO" localSheetId="16" hidden="1">{#N/A,#N/A,FALSE,"Plan1";#N/A,#N/A,FALSE,"Plan2"}</definedName>
    <definedName name="MAURILIO" localSheetId="3" hidden="1">{#N/A,#N/A,FALSE,"Plan1";#N/A,#N/A,FALSE,"Plan2"}</definedName>
    <definedName name="MAURILIO" localSheetId="21" hidden="1">{#N/A,#N/A,FALSE,"Plan1";#N/A,#N/A,FALSE,"Plan2"}</definedName>
    <definedName name="MAURILIO" localSheetId="20" hidden="1">{#N/A,#N/A,FALSE,"Plan1";#N/A,#N/A,FALSE,"Plan2"}</definedName>
    <definedName name="MAURILIO" localSheetId="5" hidden="1">{#N/A,#N/A,FALSE,"Plan1";#N/A,#N/A,FALSE,"Plan2"}</definedName>
    <definedName name="MAURILIO" localSheetId="13" hidden="1">{#N/A,#N/A,FALSE,"Plan1";#N/A,#N/A,FALSE,"Plan2"}</definedName>
    <definedName name="MAURILIO" localSheetId="10" hidden="1">{#N/A,#N/A,FALSE,"Plan1";#N/A,#N/A,FALSE,"Plan2"}</definedName>
    <definedName name="MAURILIO" localSheetId="7" hidden="1">{#N/A,#N/A,FALSE,"Plan1";#N/A,#N/A,FALSE,"Plan2"}</definedName>
    <definedName name="MAURILIO" localSheetId="28" hidden="1">{#N/A,#N/A,FALSE,"Plan1";#N/A,#N/A,FALSE,"Plan2"}</definedName>
    <definedName name="MAURILIO" localSheetId="6" hidden="1">{#N/A,#N/A,FALSE,"Plan1";#N/A,#N/A,FALSE,"Plan2"}</definedName>
    <definedName name="MAURILIO" localSheetId="0" hidden="1">{#N/A,#N/A,FALSE,"Plan1";#N/A,#N/A,FALSE,"Plan2"}</definedName>
    <definedName name="MAURILIO" localSheetId="14" hidden="1">{#N/A,#N/A,FALSE,"Plan1";#N/A,#N/A,FALSE,"Plan2"}</definedName>
    <definedName name="MAURILIO" localSheetId="22" hidden="1">{#N/A,#N/A,FALSE,"Plan1";#N/A,#N/A,FALSE,"Plan2"}</definedName>
    <definedName name="MAURILIO" hidden="1">{#N/A,#N/A,FALSE,"Plan1";#N/A,#N/A,FALSE,"Plan2"}</definedName>
    <definedName name="MC" localSheetId="16" hidden="1">{#N/A,#N/A,FALSE,"GERAL";#N/A,#N/A,FALSE,"012-96";#N/A,#N/A,FALSE,"018-96";#N/A,#N/A,FALSE,"027-96";#N/A,#N/A,FALSE,"059-96";#N/A,#N/A,FALSE,"076-96";#N/A,#N/A,FALSE,"019-97";#N/A,#N/A,FALSE,"021-97";#N/A,#N/A,FALSE,"022-97";#N/A,#N/A,FALSE,"028-97"}</definedName>
    <definedName name="MC" localSheetId="3" hidden="1">{#N/A,#N/A,FALSE,"GERAL";#N/A,#N/A,FALSE,"012-96";#N/A,#N/A,FALSE,"018-96";#N/A,#N/A,FALSE,"027-96";#N/A,#N/A,FALSE,"059-96";#N/A,#N/A,FALSE,"076-96";#N/A,#N/A,FALSE,"019-97";#N/A,#N/A,FALSE,"021-97";#N/A,#N/A,FALSE,"022-97";#N/A,#N/A,FALSE,"028-97"}</definedName>
    <definedName name="MC" localSheetId="21" hidden="1">{#N/A,#N/A,FALSE,"GERAL";#N/A,#N/A,FALSE,"012-96";#N/A,#N/A,FALSE,"018-96";#N/A,#N/A,FALSE,"027-96";#N/A,#N/A,FALSE,"059-96";#N/A,#N/A,FALSE,"076-96";#N/A,#N/A,FALSE,"019-97";#N/A,#N/A,FALSE,"021-97";#N/A,#N/A,FALSE,"022-97";#N/A,#N/A,FALSE,"028-97"}</definedName>
    <definedName name="MC" localSheetId="20" hidden="1">{#N/A,#N/A,FALSE,"GERAL";#N/A,#N/A,FALSE,"012-96";#N/A,#N/A,FALSE,"018-96";#N/A,#N/A,FALSE,"027-96";#N/A,#N/A,FALSE,"059-96";#N/A,#N/A,FALSE,"076-96";#N/A,#N/A,FALSE,"019-97";#N/A,#N/A,FALSE,"021-97";#N/A,#N/A,FALSE,"022-97";#N/A,#N/A,FALSE,"028-97"}</definedName>
    <definedName name="MC" localSheetId="5" hidden="1">{#N/A,#N/A,FALSE,"GERAL";#N/A,#N/A,FALSE,"012-96";#N/A,#N/A,FALSE,"018-96";#N/A,#N/A,FALSE,"027-96";#N/A,#N/A,FALSE,"059-96";#N/A,#N/A,FALSE,"076-96";#N/A,#N/A,FALSE,"019-97";#N/A,#N/A,FALSE,"021-97";#N/A,#N/A,FALSE,"022-97";#N/A,#N/A,FALSE,"028-97"}</definedName>
    <definedName name="MC" localSheetId="13" hidden="1">{#N/A,#N/A,FALSE,"GERAL";#N/A,#N/A,FALSE,"012-96";#N/A,#N/A,FALSE,"018-96";#N/A,#N/A,FALSE,"027-96";#N/A,#N/A,FALSE,"059-96";#N/A,#N/A,FALSE,"076-96";#N/A,#N/A,FALSE,"019-97";#N/A,#N/A,FALSE,"021-97";#N/A,#N/A,FALSE,"022-97";#N/A,#N/A,FALSE,"028-97"}</definedName>
    <definedName name="MC" localSheetId="10" hidden="1">{#N/A,#N/A,FALSE,"GERAL";#N/A,#N/A,FALSE,"012-96";#N/A,#N/A,FALSE,"018-96";#N/A,#N/A,FALSE,"027-96";#N/A,#N/A,FALSE,"059-96";#N/A,#N/A,FALSE,"076-96";#N/A,#N/A,FALSE,"019-97";#N/A,#N/A,FALSE,"021-97";#N/A,#N/A,FALSE,"022-97";#N/A,#N/A,FALSE,"028-97"}</definedName>
    <definedName name="MC" localSheetId="7" hidden="1">{#N/A,#N/A,FALSE,"GERAL";#N/A,#N/A,FALSE,"012-96";#N/A,#N/A,FALSE,"018-96";#N/A,#N/A,FALSE,"027-96";#N/A,#N/A,FALSE,"059-96";#N/A,#N/A,FALSE,"076-96";#N/A,#N/A,FALSE,"019-97";#N/A,#N/A,FALSE,"021-97";#N/A,#N/A,FALSE,"022-97";#N/A,#N/A,FALSE,"028-97"}</definedName>
    <definedName name="MC" localSheetId="28" hidden="1">{#N/A,#N/A,FALSE,"GERAL";#N/A,#N/A,FALSE,"012-96";#N/A,#N/A,FALSE,"018-96";#N/A,#N/A,FALSE,"027-96";#N/A,#N/A,FALSE,"059-96";#N/A,#N/A,FALSE,"076-96";#N/A,#N/A,FALSE,"019-97";#N/A,#N/A,FALSE,"021-97";#N/A,#N/A,FALSE,"022-97";#N/A,#N/A,FALSE,"028-97"}</definedName>
    <definedName name="MC" localSheetId="6" hidden="1">{#N/A,#N/A,FALSE,"GERAL";#N/A,#N/A,FALSE,"012-96";#N/A,#N/A,FALSE,"018-96";#N/A,#N/A,FALSE,"027-96";#N/A,#N/A,FALSE,"059-96";#N/A,#N/A,FALSE,"076-96";#N/A,#N/A,FALSE,"019-97";#N/A,#N/A,FALSE,"021-97";#N/A,#N/A,FALSE,"022-97";#N/A,#N/A,FALSE,"028-97"}</definedName>
    <definedName name="MC" localSheetId="0" hidden="1">{#N/A,#N/A,FALSE,"GERAL";#N/A,#N/A,FALSE,"012-96";#N/A,#N/A,FALSE,"018-96";#N/A,#N/A,FALSE,"027-96";#N/A,#N/A,FALSE,"059-96";#N/A,#N/A,FALSE,"076-96";#N/A,#N/A,FALSE,"019-97";#N/A,#N/A,FALSE,"021-97";#N/A,#N/A,FALSE,"022-97";#N/A,#N/A,FALSE,"028-97"}</definedName>
    <definedName name="MC" localSheetId="14" hidden="1">{#N/A,#N/A,FALSE,"GERAL";#N/A,#N/A,FALSE,"012-96";#N/A,#N/A,FALSE,"018-96";#N/A,#N/A,FALSE,"027-96";#N/A,#N/A,FALSE,"059-96";#N/A,#N/A,FALSE,"076-96";#N/A,#N/A,FALSE,"019-97";#N/A,#N/A,FALSE,"021-97";#N/A,#N/A,FALSE,"022-97";#N/A,#N/A,FALSE,"028-97"}</definedName>
    <definedName name="MC" localSheetId="22" hidden="1">{#N/A,#N/A,FALSE,"GERAL";#N/A,#N/A,FALSE,"012-96";#N/A,#N/A,FALSE,"018-96";#N/A,#N/A,FALSE,"027-96";#N/A,#N/A,FALSE,"059-96";#N/A,#N/A,FALSE,"076-96";#N/A,#N/A,FALSE,"019-97";#N/A,#N/A,FALSE,"021-97";#N/A,#N/A,FALSE,"022-97";#N/A,#N/A,FALSE,"028-97"}</definedName>
    <definedName name="MC" hidden="1">{#N/A,#N/A,FALSE,"GERAL";#N/A,#N/A,FALSE,"012-96";#N/A,#N/A,FALSE,"018-96";#N/A,#N/A,FALSE,"027-96";#N/A,#N/A,FALSE,"059-96";#N/A,#N/A,FALSE,"076-96";#N/A,#N/A,FALSE,"019-97";#N/A,#N/A,FALSE,"021-97";#N/A,#N/A,FALSE,"022-97";#N/A,#N/A,FALSE,"028-97"}</definedName>
    <definedName name="MCM" localSheetId="16" hidden="1">{#N/A,#N/A,FALSE,"GERAL";#N/A,#N/A,FALSE,"012-96";#N/A,#N/A,FALSE,"018-96";#N/A,#N/A,FALSE,"027-96";#N/A,#N/A,FALSE,"059-96";#N/A,#N/A,FALSE,"076-96";#N/A,#N/A,FALSE,"019-97";#N/A,#N/A,FALSE,"021-97";#N/A,#N/A,FALSE,"022-97";#N/A,#N/A,FALSE,"028-97"}</definedName>
    <definedName name="MCM" localSheetId="3" hidden="1">{#N/A,#N/A,FALSE,"GERAL";#N/A,#N/A,FALSE,"012-96";#N/A,#N/A,FALSE,"018-96";#N/A,#N/A,FALSE,"027-96";#N/A,#N/A,FALSE,"059-96";#N/A,#N/A,FALSE,"076-96";#N/A,#N/A,FALSE,"019-97";#N/A,#N/A,FALSE,"021-97";#N/A,#N/A,FALSE,"022-97";#N/A,#N/A,FALSE,"028-97"}</definedName>
    <definedName name="MCM" localSheetId="21" hidden="1">{#N/A,#N/A,FALSE,"GERAL";#N/A,#N/A,FALSE,"012-96";#N/A,#N/A,FALSE,"018-96";#N/A,#N/A,FALSE,"027-96";#N/A,#N/A,FALSE,"059-96";#N/A,#N/A,FALSE,"076-96";#N/A,#N/A,FALSE,"019-97";#N/A,#N/A,FALSE,"021-97";#N/A,#N/A,FALSE,"022-97";#N/A,#N/A,FALSE,"028-97"}</definedName>
    <definedName name="MCM" localSheetId="20" hidden="1">{#N/A,#N/A,FALSE,"GERAL";#N/A,#N/A,FALSE,"012-96";#N/A,#N/A,FALSE,"018-96";#N/A,#N/A,FALSE,"027-96";#N/A,#N/A,FALSE,"059-96";#N/A,#N/A,FALSE,"076-96";#N/A,#N/A,FALSE,"019-97";#N/A,#N/A,FALSE,"021-97";#N/A,#N/A,FALSE,"022-97";#N/A,#N/A,FALSE,"028-97"}</definedName>
    <definedName name="MCM" localSheetId="5" hidden="1">{#N/A,#N/A,FALSE,"GERAL";#N/A,#N/A,FALSE,"012-96";#N/A,#N/A,FALSE,"018-96";#N/A,#N/A,FALSE,"027-96";#N/A,#N/A,FALSE,"059-96";#N/A,#N/A,FALSE,"076-96";#N/A,#N/A,FALSE,"019-97";#N/A,#N/A,FALSE,"021-97";#N/A,#N/A,FALSE,"022-97";#N/A,#N/A,FALSE,"028-97"}</definedName>
    <definedName name="MCM" localSheetId="13" hidden="1">{#N/A,#N/A,FALSE,"GERAL";#N/A,#N/A,FALSE,"012-96";#N/A,#N/A,FALSE,"018-96";#N/A,#N/A,FALSE,"027-96";#N/A,#N/A,FALSE,"059-96";#N/A,#N/A,FALSE,"076-96";#N/A,#N/A,FALSE,"019-97";#N/A,#N/A,FALSE,"021-97";#N/A,#N/A,FALSE,"022-97";#N/A,#N/A,FALSE,"028-97"}</definedName>
    <definedName name="MCM" localSheetId="10" hidden="1">{#N/A,#N/A,FALSE,"GERAL";#N/A,#N/A,FALSE,"012-96";#N/A,#N/A,FALSE,"018-96";#N/A,#N/A,FALSE,"027-96";#N/A,#N/A,FALSE,"059-96";#N/A,#N/A,FALSE,"076-96";#N/A,#N/A,FALSE,"019-97";#N/A,#N/A,FALSE,"021-97";#N/A,#N/A,FALSE,"022-97";#N/A,#N/A,FALSE,"028-97"}</definedName>
    <definedName name="MCM" localSheetId="7" hidden="1">{#N/A,#N/A,FALSE,"GERAL";#N/A,#N/A,FALSE,"012-96";#N/A,#N/A,FALSE,"018-96";#N/A,#N/A,FALSE,"027-96";#N/A,#N/A,FALSE,"059-96";#N/A,#N/A,FALSE,"076-96";#N/A,#N/A,FALSE,"019-97";#N/A,#N/A,FALSE,"021-97";#N/A,#N/A,FALSE,"022-97";#N/A,#N/A,FALSE,"028-97"}</definedName>
    <definedName name="MCM" localSheetId="28" hidden="1">{#N/A,#N/A,FALSE,"GERAL";#N/A,#N/A,FALSE,"012-96";#N/A,#N/A,FALSE,"018-96";#N/A,#N/A,FALSE,"027-96";#N/A,#N/A,FALSE,"059-96";#N/A,#N/A,FALSE,"076-96";#N/A,#N/A,FALSE,"019-97";#N/A,#N/A,FALSE,"021-97";#N/A,#N/A,FALSE,"022-97";#N/A,#N/A,FALSE,"028-97"}</definedName>
    <definedName name="MCM" localSheetId="6" hidden="1">{#N/A,#N/A,FALSE,"GERAL";#N/A,#N/A,FALSE,"012-96";#N/A,#N/A,FALSE,"018-96";#N/A,#N/A,FALSE,"027-96";#N/A,#N/A,FALSE,"059-96";#N/A,#N/A,FALSE,"076-96";#N/A,#N/A,FALSE,"019-97";#N/A,#N/A,FALSE,"021-97";#N/A,#N/A,FALSE,"022-97";#N/A,#N/A,FALSE,"028-97"}</definedName>
    <definedName name="MCM" localSheetId="0" hidden="1">{#N/A,#N/A,FALSE,"GERAL";#N/A,#N/A,FALSE,"012-96";#N/A,#N/A,FALSE,"018-96";#N/A,#N/A,FALSE,"027-96";#N/A,#N/A,FALSE,"059-96";#N/A,#N/A,FALSE,"076-96";#N/A,#N/A,FALSE,"019-97";#N/A,#N/A,FALSE,"021-97";#N/A,#N/A,FALSE,"022-97";#N/A,#N/A,FALSE,"028-97"}</definedName>
    <definedName name="MCM" localSheetId="14" hidden="1">{#N/A,#N/A,FALSE,"GERAL";#N/A,#N/A,FALSE,"012-96";#N/A,#N/A,FALSE,"018-96";#N/A,#N/A,FALSE,"027-96";#N/A,#N/A,FALSE,"059-96";#N/A,#N/A,FALSE,"076-96";#N/A,#N/A,FALSE,"019-97";#N/A,#N/A,FALSE,"021-97";#N/A,#N/A,FALSE,"022-97";#N/A,#N/A,FALSE,"028-97"}</definedName>
    <definedName name="MCM" localSheetId="22" hidden="1">{#N/A,#N/A,FALSE,"GERAL";#N/A,#N/A,FALSE,"012-96";#N/A,#N/A,FALSE,"018-96";#N/A,#N/A,FALSE,"027-96";#N/A,#N/A,FALSE,"059-96";#N/A,#N/A,FALSE,"076-96";#N/A,#N/A,FALSE,"019-97";#N/A,#N/A,FALSE,"021-97";#N/A,#N/A,FALSE,"022-97";#N/A,#N/A,FALSE,"028-97"}</definedName>
    <definedName name="MCM" hidden="1">{#N/A,#N/A,FALSE,"GERAL";#N/A,#N/A,FALSE,"012-96";#N/A,#N/A,FALSE,"018-96";#N/A,#N/A,FALSE,"027-96";#N/A,#N/A,FALSE,"059-96";#N/A,#N/A,FALSE,"076-96";#N/A,#N/A,FALSE,"019-97";#N/A,#N/A,FALSE,"021-97";#N/A,#N/A,FALSE,"022-97";#N/A,#N/A,FALSE,"028-97"}</definedName>
    <definedName name="MCMV" localSheetId="3">#REF!</definedName>
    <definedName name="MCMV" localSheetId="10">#REF!</definedName>
    <definedName name="MCMV" localSheetId="6">#REF!</definedName>
    <definedName name="MCMV">#REF!</definedName>
    <definedName name="mdfgtr" localSheetId="16" hidden="1">{#N/A,#N/A,FALSE,"Plan1";#N/A,#N/A,FALSE,"Plan2"}</definedName>
    <definedName name="mdfgtr" localSheetId="3" hidden="1">{#N/A,#N/A,FALSE,"Plan1";#N/A,#N/A,FALSE,"Plan2"}</definedName>
    <definedName name="mdfgtr" localSheetId="21" hidden="1">{#N/A,#N/A,FALSE,"Plan1";#N/A,#N/A,FALSE,"Plan2"}</definedName>
    <definedName name="mdfgtr" localSheetId="20" hidden="1">{#N/A,#N/A,FALSE,"Plan1";#N/A,#N/A,FALSE,"Plan2"}</definedName>
    <definedName name="mdfgtr" localSheetId="5" hidden="1">{#N/A,#N/A,FALSE,"Plan1";#N/A,#N/A,FALSE,"Plan2"}</definedName>
    <definedName name="mdfgtr" localSheetId="13" hidden="1">{#N/A,#N/A,FALSE,"Plan1";#N/A,#N/A,FALSE,"Plan2"}</definedName>
    <definedName name="mdfgtr" localSheetId="10" hidden="1">{#N/A,#N/A,FALSE,"Plan1";#N/A,#N/A,FALSE,"Plan2"}</definedName>
    <definedName name="mdfgtr" localSheetId="7" hidden="1">{#N/A,#N/A,FALSE,"Plan1";#N/A,#N/A,FALSE,"Plan2"}</definedName>
    <definedName name="mdfgtr" localSheetId="28" hidden="1">{#N/A,#N/A,FALSE,"Plan1";#N/A,#N/A,FALSE,"Plan2"}</definedName>
    <definedName name="mdfgtr" localSheetId="6" hidden="1">{#N/A,#N/A,FALSE,"Plan1";#N/A,#N/A,FALSE,"Plan2"}</definedName>
    <definedName name="mdfgtr" localSheetId="0" hidden="1">{#N/A,#N/A,FALSE,"Plan1";#N/A,#N/A,FALSE,"Plan2"}</definedName>
    <definedName name="mdfgtr" localSheetId="14" hidden="1">{#N/A,#N/A,FALSE,"Plan1";#N/A,#N/A,FALSE,"Plan2"}</definedName>
    <definedName name="mdfgtr" localSheetId="22" hidden="1">{#N/A,#N/A,FALSE,"Plan1";#N/A,#N/A,FALSE,"Plan2"}</definedName>
    <definedName name="mdfgtr" hidden="1">{#N/A,#N/A,FALSE,"Plan1";#N/A,#N/A,FALSE,"Plan2"}</definedName>
    <definedName name="MDSÇLFJKJSD" localSheetId="16" hidden="1">{#N/A,#N/A,FALSE,"Plan1";#N/A,#N/A,FALSE,"Plan2"}</definedName>
    <definedName name="MDSÇLFJKJSD" localSheetId="3" hidden="1">{#N/A,#N/A,FALSE,"Plan1";#N/A,#N/A,FALSE,"Plan2"}</definedName>
    <definedName name="MDSÇLFJKJSD" localSheetId="21" hidden="1">{#N/A,#N/A,FALSE,"Plan1";#N/A,#N/A,FALSE,"Plan2"}</definedName>
    <definedName name="MDSÇLFJKJSD" localSheetId="20" hidden="1">{#N/A,#N/A,FALSE,"Plan1";#N/A,#N/A,FALSE,"Plan2"}</definedName>
    <definedName name="MDSÇLFJKJSD" localSheetId="5" hidden="1">{#N/A,#N/A,FALSE,"Plan1";#N/A,#N/A,FALSE,"Plan2"}</definedName>
    <definedName name="MDSÇLFJKJSD" localSheetId="13" hidden="1">{#N/A,#N/A,FALSE,"Plan1";#N/A,#N/A,FALSE,"Plan2"}</definedName>
    <definedName name="MDSÇLFJKJSD" localSheetId="10" hidden="1">{#N/A,#N/A,FALSE,"Plan1";#N/A,#N/A,FALSE,"Plan2"}</definedName>
    <definedName name="MDSÇLFJKJSD" localSheetId="7" hidden="1">{#N/A,#N/A,FALSE,"Plan1";#N/A,#N/A,FALSE,"Plan2"}</definedName>
    <definedName name="MDSÇLFJKJSD" localSheetId="28" hidden="1">{#N/A,#N/A,FALSE,"Plan1";#N/A,#N/A,FALSE,"Plan2"}</definedName>
    <definedName name="MDSÇLFJKJSD" localSheetId="6" hidden="1">{#N/A,#N/A,FALSE,"Plan1";#N/A,#N/A,FALSE,"Plan2"}</definedName>
    <definedName name="MDSÇLFJKJSD" localSheetId="0" hidden="1">{#N/A,#N/A,FALSE,"Plan1";#N/A,#N/A,FALSE,"Plan2"}</definedName>
    <definedName name="MDSÇLFJKJSD" localSheetId="14" hidden="1">{#N/A,#N/A,FALSE,"Plan1";#N/A,#N/A,FALSE,"Plan2"}</definedName>
    <definedName name="MDSÇLFJKJSD" localSheetId="22" hidden="1">{#N/A,#N/A,FALSE,"Plan1";#N/A,#N/A,FALSE,"Plan2"}</definedName>
    <definedName name="MDSÇLFJKJSD" hidden="1">{#N/A,#N/A,FALSE,"Plan1";#N/A,#N/A,FALSE,"Plan2"}</definedName>
    <definedName name="ME" localSheetId="16" hidden="1">{"HW",#N/A,FALSE,"1998"}</definedName>
    <definedName name="ME" localSheetId="3" hidden="1">{"HW",#N/A,FALSE,"1998"}</definedName>
    <definedName name="ME" localSheetId="21" hidden="1">{"HW",#N/A,FALSE,"1998"}</definedName>
    <definedName name="ME" localSheetId="20" hidden="1">{"HW",#N/A,FALSE,"1998"}</definedName>
    <definedName name="ME" localSheetId="5" hidden="1">{"HW",#N/A,FALSE,"1998"}</definedName>
    <definedName name="ME" localSheetId="13" hidden="1">{"HW",#N/A,FALSE,"1998"}</definedName>
    <definedName name="ME" localSheetId="10" hidden="1">{"HW",#N/A,FALSE,"1998"}</definedName>
    <definedName name="ME" localSheetId="7" hidden="1">{"HW",#N/A,FALSE,"1998"}</definedName>
    <definedName name="ME" localSheetId="28" hidden="1">{"HW",#N/A,FALSE,"1998"}</definedName>
    <definedName name="ME" localSheetId="6" hidden="1">{"HW",#N/A,FALSE,"1998"}</definedName>
    <definedName name="ME" localSheetId="0" hidden="1">{"HW",#N/A,FALSE,"1998"}</definedName>
    <definedName name="ME" localSheetId="14" hidden="1">{"HW",#N/A,FALSE,"1998"}</definedName>
    <definedName name="ME" localSheetId="22" hidden="1">{"HW",#N/A,FALSE,"1998"}</definedName>
    <definedName name="ME" hidden="1">{"HW",#N/A,FALSE,"1998"}</definedName>
    <definedName name="Medido_Fin_Medições" localSheetId="3">#REF!</definedName>
    <definedName name="Medido_Fin_Medições" localSheetId="10">#REF!</definedName>
    <definedName name="Medido_Fin_Medições" localSheetId="6">#REF!</definedName>
    <definedName name="Medido_Fin_Medições">#REF!</definedName>
    <definedName name="melo_cdi" localSheetId="3">#REF!</definedName>
    <definedName name="melo_cdi" localSheetId="10">#REF!</definedName>
    <definedName name="melo_cdi" localSheetId="6">#REF!</definedName>
    <definedName name="melo_cdi">#REF!</definedName>
    <definedName name="melo_hist" localSheetId="3">#REF!</definedName>
    <definedName name="melo_hist" localSheetId="10">#REF!</definedName>
    <definedName name="melo_hist" localSheetId="6">#REF!</definedName>
    <definedName name="melo_hist">#REF!</definedName>
    <definedName name="melo_uss" localSheetId="3">#REF!</definedName>
    <definedName name="melo_uss" localSheetId="10">#REF!</definedName>
    <definedName name="melo_uss" localSheetId="6">#REF!</definedName>
    <definedName name="melo_uss">#REF!</definedName>
    <definedName name="MEMÓRIA" localSheetId="3">#REF!</definedName>
    <definedName name="MEMÓRIA" localSheetId="10">#REF!</definedName>
    <definedName name="MEMÓRIA" localSheetId="6">#REF!</definedName>
    <definedName name="MEMÓRIA">#REF!</definedName>
    <definedName name="memória2" localSheetId="3">#REF!</definedName>
    <definedName name="memória2" localSheetId="10">#REF!</definedName>
    <definedName name="memória2" localSheetId="6">#REF!</definedName>
    <definedName name="memória2">#REF!</definedName>
    <definedName name="mensal" localSheetId="3">#REF!</definedName>
    <definedName name="mensal" localSheetId="10">#REF!</definedName>
    <definedName name="mensal" localSheetId="6">#REF!</definedName>
    <definedName name="mensal">#REF!</definedName>
    <definedName name="MENU" localSheetId="2">#REF!</definedName>
    <definedName name="MENU" localSheetId="16">#REF!</definedName>
    <definedName name="MENU" localSheetId="3">#REF!</definedName>
    <definedName name="MENU" localSheetId="1">#REF!</definedName>
    <definedName name="MENU" localSheetId="10">#REF!</definedName>
    <definedName name="MENU" localSheetId="24">#REF!</definedName>
    <definedName name="MENU" localSheetId="6">#REF!</definedName>
    <definedName name="MENU" localSheetId="0">#REF!</definedName>
    <definedName name="MENU" localSheetId="30">#REF!</definedName>
    <definedName name="MENU">#REF!</definedName>
    <definedName name="MENU1" localSheetId="16">#REF!</definedName>
    <definedName name="MENU1" localSheetId="3">#REF!</definedName>
    <definedName name="MENU1" localSheetId="1">#REF!</definedName>
    <definedName name="MENU1" localSheetId="10">#REF!</definedName>
    <definedName name="MENU1" localSheetId="24">#REF!</definedName>
    <definedName name="MENU1" localSheetId="6">#REF!</definedName>
    <definedName name="MENU1" localSheetId="0">#REF!</definedName>
    <definedName name="MENU1" localSheetId="30">#REF!</definedName>
    <definedName name="MENU1">#REF!</definedName>
    <definedName name="MENU2" localSheetId="16">#REF!</definedName>
    <definedName name="MENU2" localSheetId="3">#REF!</definedName>
    <definedName name="MENU2" localSheetId="1">#REF!</definedName>
    <definedName name="MENU2" localSheetId="10">#REF!</definedName>
    <definedName name="MENU2" localSheetId="24">#REF!</definedName>
    <definedName name="MENU2" localSheetId="6">#REF!</definedName>
    <definedName name="MENU2" localSheetId="0">#REF!</definedName>
    <definedName name="MENU2" localSheetId="30">#REF!</definedName>
    <definedName name="MENU2">#REF!</definedName>
    <definedName name="MENU3" localSheetId="16">#REF!</definedName>
    <definedName name="MENU3" localSheetId="3">#REF!</definedName>
    <definedName name="MENU3" localSheetId="1">#REF!</definedName>
    <definedName name="MENU3" localSheetId="10">#REF!</definedName>
    <definedName name="MENU3" localSheetId="24">#REF!</definedName>
    <definedName name="MENU3" localSheetId="6">#REF!</definedName>
    <definedName name="MENU3" localSheetId="0">#REF!</definedName>
    <definedName name="MENU3" localSheetId="30">#REF!</definedName>
    <definedName name="MENU3">#REF!</definedName>
    <definedName name="MENU4" localSheetId="16">#REF!</definedName>
    <definedName name="MENU4" localSheetId="3">#REF!</definedName>
    <definedName name="MENU4" localSheetId="1">#REF!</definedName>
    <definedName name="MENU4" localSheetId="10">#REF!</definedName>
    <definedName name="MENU4" localSheetId="24">#REF!</definedName>
    <definedName name="MENU4" localSheetId="6">#REF!</definedName>
    <definedName name="MENU4" localSheetId="0">#REF!</definedName>
    <definedName name="MENU4" localSheetId="30">#REF!</definedName>
    <definedName name="MENU4">#REF!</definedName>
    <definedName name="MENU5" localSheetId="16">#REF!</definedName>
    <definedName name="MENU5" localSheetId="3">#REF!</definedName>
    <definedName name="MENU5" localSheetId="1">#REF!</definedName>
    <definedName name="MENU5" localSheetId="10">#REF!</definedName>
    <definedName name="MENU5" localSheetId="24">#REF!</definedName>
    <definedName name="MENU5" localSheetId="6">#REF!</definedName>
    <definedName name="MENU5" localSheetId="0">#REF!</definedName>
    <definedName name="MENU5" localSheetId="30">#REF!</definedName>
    <definedName name="MENU5">#REF!</definedName>
    <definedName name="MENU6" localSheetId="16">#REF!</definedName>
    <definedName name="MENU6" localSheetId="3">#REF!</definedName>
    <definedName name="MENU6" localSheetId="1">#REF!</definedName>
    <definedName name="MENU6" localSheetId="10">#REF!</definedName>
    <definedName name="MENU6" localSheetId="24">#REF!</definedName>
    <definedName name="MENU6" localSheetId="6">#REF!</definedName>
    <definedName name="MENU6" localSheetId="0">#REF!</definedName>
    <definedName name="MENU6" localSheetId="30">#REF!</definedName>
    <definedName name="MENU6">#REF!</definedName>
    <definedName name="MENUBOM" localSheetId="3">#REF!</definedName>
    <definedName name="MENUBOM" localSheetId="10">#REF!</definedName>
    <definedName name="MENUBOM" localSheetId="6">#REF!</definedName>
    <definedName name="MENUBOM">#REF!</definedName>
    <definedName name="MENUEQP" localSheetId="3">#REF!</definedName>
    <definedName name="MENUEQP" localSheetId="10">#REF!</definedName>
    <definedName name="MENUEQP" localSheetId="6">#REF!</definedName>
    <definedName name="MENUEQP">#REF!</definedName>
    <definedName name="MENUFIM" localSheetId="3">#REF!</definedName>
    <definedName name="MENUFIM" localSheetId="10">#REF!</definedName>
    <definedName name="MENUFIM" localSheetId="6">#REF!</definedName>
    <definedName name="MENUFIM">#REF!</definedName>
    <definedName name="MENUMED" localSheetId="3">#REF!</definedName>
    <definedName name="MENUMED" localSheetId="10">#REF!</definedName>
    <definedName name="MENUMED" localSheetId="6">#REF!</definedName>
    <definedName name="MENUMED">#REF!</definedName>
    <definedName name="MENUOBRA" localSheetId="3">#REF!</definedName>
    <definedName name="MENUOBRA" localSheetId="10">#REF!</definedName>
    <definedName name="MENUOBRA" localSheetId="6">#REF!</definedName>
    <definedName name="MENUOBRA">#REF!</definedName>
    <definedName name="MENUOUT" localSheetId="3">#REF!</definedName>
    <definedName name="MENUOUT" localSheetId="10">#REF!</definedName>
    <definedName name="MENUOUT" localSheetId="6">#REF!</definedName>
    <definedName name="MENUOUT">#REF!</definedName>
    <definedName name="MENUOUTRO" localSheetId="3">#REF!</definedName>
    <definedName name="MENUOUTRO" localSheetId="10">#REF!</definedName>
    <definedName name="MENUOUTRO" localSheetId="6">#REF!</definedName>
    <definedName name="MENUOUTRO">#REF!</definedName>
    <definedName name="menures" localSheetId="3">#REF!</definedName>
    <definedName name="menures" localSheetId="10">#REF!</definedName>
    <definedName name="menures" localSheetId="6">#REF!</definedName>
    <definedName name="menures">#REF!</definedName>
    <definedName name="Mês_data_base" localSheetId="3">#REF!</definedName>
    <definedName name="Mês_data_base" localSheetId="10">#REF!</definedName>
    <definedName name="Mês_data_base" localSheetId="6">#REF!</definedName>
    <definedName name="Mês_data_base">#REF!</definedName>
    <definedName name="Mês_Medição_Fin_Medições" localSheetId="3">#REF!</definedName>
    <definedName name="Mês_Medição_Fin_Medições" localSheetId="10">#REF!</definedName>
    <definedName name="Mês_Medição_Fin_Medições" localSheetId="6">#REF!</definedName>
    <definedName name="Mês_Medição_Fin_Medições">#REF!</definedName>
    <definedName name="mes_relatorio" localSheetId="3">#REF!</definedName>
    <definedName name="mes_relatorio" localSheetId="10">#REF!</definedName>
    <definedName name="mes_relatorio" localSheetId="6">#REF!</definedName>
    <definedName name="mes_relatorio">#REF!</definedName>
    <definedName name="Meses" localSheetId="3">#REF!</definedName>
    <definedName name="Meses" localSheetId="10">#REF!</definedName>
    <definedName name="Meses" localSheetId="6">#REF!</definedName>
    <definedName name="Meses">#REF!</definedName>
    <definedName name="MESTRE" localSheetId="16" hidden="1">{#N/A,#N/A,FALSE,"GERAL";#N/A,#N/A,FALSE,"012-96";#N/A,#N/A,FALSE,"018-96";#N/A,#N/A,FALSE,"027-96";#N/A,#N/A,FALSE,"059-96";#N/A,#N/A,FALSE,"076-96";#N/A,#N/A,FALSE,"019-97";#N/A,#N/A,FALSE,"021-97";#N/A,#N/A,FALSE,"022-97";#N/A,#N/A,FALSE,"028-97"}</definedName>
    <definedName name="MESTRE" localSheetId="3" hidden="1">{#N/A,#N/A,FALSE,"GERAL";#N/A,#N/A,FALSE,"012-96";#N/A,#N/A,FALSE,"018-96";#N/A,#N/A,FALSE,"027-96";#N/A,#N/A,FALSE,"059-96";#N/A,#N/A,FALSE,"076-96";#N/A,#N/A,FALSE,"019-97";#N/A,#N/A,FALSE,"021-97";#N/A,#N/A,FALSE,"022-97";#N/A,#N/A,FALSE,"028-97"}</definedName>
    <definedName name="MESTRE" localSheetId="21" hidden="1">{#N/A,#N/A,FALSE,"GERAL";#N/A,#N/A,FALSE,"012-96";#N/A,#N/A,FALSE,"018-96";#N/A,#N/A,FALSE,"027-96";#N/A,#N/A,FALSE,"059-96";#N/A,#N/A,FALSE,"076-96";#N/A,#N/A,FALSE,"019-97";#N/A,#N/A,FALSE,"021-97";#N/A,#N/A,FALSE,"022-97";#N/A,#N/A,FALSE,"028-97"}</definedName>
    <definedName name="MESTRE" localSheetId="20" hidden="1">{#N/A,#N/A,FALSE,"GERAL";#N/A,#N/A,FALSE,"012-96";#N/A,#N/A,FALSE,"018-96";#N/A,#N/A,FALSE,"027-96";#N/A,#N/A,FALSE,"059-96";#N/A,#N/A,FALSE,"076-96";#N/A,#N/A,FALSE,"019-97";#N/A,#N/A,FALSE,"021-97";#N/A,#N/A,FALSE,"022-97";#N/A,#N/A,FALSE,"028-97"}</definedName>
    <definedName name="MESTRE" localSheetId="5" hidden="1">{#N/A,#N/A,FALSE,"GERAL";#N/A,#N/A,FALSE,"012-96";#N/A,#N/A,FALSE,"018-96";#N/A,#N/A,FALSE,"027-96";#N/A,#N/A,FALSE,"059-96";#N/A,#N/A,FALSE,"076-96";#N/A,#N/A,FALSE,"019-97";#N/A,#N/A,FALSE,"021-97";#N/A,#N/A,FALSE,"022-97";#N/A,#N/A,FALSE,"028-97"}</definedName>
    <definedName name="MESTRE" localSheetId="13" hidden="1">{#N/A,#N/A,FALSE,"GERAL";#N/A,#N/A,FALSE,"012-96";#N/A,#N/A,FALSE,"018-96";#N/A,#N/A,FALSE,"027-96";#N/A,#N/A,FALSE,"059-96";#N/A,#N/A,FALSE,"076-96";#N/A,#N/A,FALSE,"019-97";#N/A,#N/A,FALSE,"021-97";#N/A,#N/A,FALSE,"022-97";#N/A,#N/A,FALSE,"028-97"}</definedName>
    <definedName name="MESTRE" localSheetId="10" hidden="1">{#N/A,#N/A,FALSE,"GERAL";#N/A,#N/A,FALSE,"012-96";#N/A,#N/A,FALSE,"018-96";#N/A,#N/A,FALSE,"027-96";#N/A,#N/A,FALSE,"059-96";#N/A,#N/A,FALSE,"076-96";#N/A,#N/A,FALSE,"019-97";#N/A,#N/A,FALSE,"021-97";#N/A,#N/A,FALSE,"022-97";#N/A,#N/A,FALSE,"028-97"}</definedName>
    <definedName name="MESTRE" localSheetId="7" hidden="1">{#N/A,#N/A,FALSE,"GERAL";#N/A,#N/A,FALSE,"012-96";#N/A,#N/A,FALSE,"018-96";#N/A,#N/A,FALSE,"027-96";#N/A,#N/A,FALSE,"059-96";#N/A,#N/A,FALSE,"076-96";#N/A,#N/A,FALSE,"019-97";#N/A,#N/A,FALSE,"021-97";#N/A,#N/A,FALSE,"022-97";#N/A,#N/A,FALSE,"028-97"}</definedName>
    <definedName name="MESTRE" localSheetId="28" hidden="1">{#N/A,#N/A,FALSE,"GERAL";#N/A,#N/A,FALSE,"012-96";#N/A,#N/A,FALSE,"018-96";#N/A,#N/A,FALSE,"027-96";#N/A,#N/A,FALSE,"059-96";#N/A,#N/A,FALSE,"076-96";#N/A,#N/A,FALSE,"019-97";#N/A,#N/A,FALSE,"021-97";#N/A,#N/A,FALSE,"022-97";#N/A,#N/A,FALSE,"028-97"}</definedName>
    <definedName name="MESTRE" localSheetId="6" hidden="1">{#N/A,#N/A,FALSE,"GERAL";#N/A,#N/A,FALSE,"012-96";#N/A,#N/A,FALSE,"018-96";#N/A,#N/A,FALSE,"027-96";#N/A,#N/A,FALSE,"059-96";#N/A,#N/A,FALSE,"076-96";#N/A,#N/A,FALSE,"019-97";#N/A,#N/A,FALSE,"021-97";#N/A,#N/A,FALSE,"022-97";#N/A,#N/A,FALSE,"028-97"}</definedName>
    <definedName name="MESTRE" localSheetId="0" hidden="1">{#N/A,#N/A,FALSE,"GERAL";#N/A,#N/A,FALSE,"012-96";#N/A,#N/A,FALSE,"018-96";#N/A,#N/A,FALSE,"027-96";#N/A,#N/A,FALSE,"059-96";#N/A,#N/A,FALSE,"076-96";#N/A,#N/A,FALSE,"019-97";#N/A,#N/A,FALSE,"021-97";#N/A,#N/A,FALSE,"022-97";#N/A,#N/A,FALSE,"028-97"}</definedName>
    <definedName name="MESTRE" localSheetId="14" hidden="1">{#N/A,#N/A,FALSE,"GERAL";#N/A,#N/A,FALSE,"012-96";#N/A,#N/A,FALSE,"018-96";#N/A,#N/A,FALSE,"027-96";#N/A,#N/A,FALSE,"059-96";#N/A,#N/A,FALSE,"076-96";#N/A,#N/A,FALSE,"019-97";#N/A,#N/A,FALSE,"021-97";#N/A,#N/A,FALSE,"022-97";#N/A,#N/A,FALSE,"028-97"}</definedName>
    <definedName name="MESTRE" localSheetId="22" hidden="1">{#N/A,#N/A,FALSE,"GERAL";#N/A,#N/A,FALSE,"012-96";#N/A,#N/A,FALSE,"018-96";#N/A,#N/A,FALSE,"027-96";#N/A,#N/A,FALSE,"059-96";#N/A,#N/A,FALSE,"076-96";#N/A,#N/A,FALSE,"019-97";#N/A,#N/A,FALSE,"021-97";#N/A,#N/A,FALSE,"022-97";#N/A,#N/A,FALSE,"028-97"}</definedName>
    <definedName name="MESTRE" hidden="1">{#N/A,#N/A,FALSE,"GERAL";#N/A,#N/A,FALSE,"012-96";#N/A,#N/A,FALSE,"018-96";#N/A,#N/A,FALSE,"027-96";#N/A,#N/A,FALSE,"059-96";#N/A,#N/A,FALSE,"076-96";#N/A,#N/A,FALSE,"019-97";#N/A,#N/A,FALSE,"021-97";#N/A,#N/A,FALSE,"022-97";#N/A,#N/A,FALSE,"028-97"}</definedName>
    <definedName name="meta_venda" localSheetId="3">#REF!</definedName>
    <definedName name="meta_venda" localSheetId="10">#REF!</definedName>
    <definedName name="meta_venda" localSheetId="6">#REF!</definedName>
    <definedName name="meta_venda">#REF!</definedName>
    <definedName name="MetaBP" localSheetId="3">#REF!</definedName>
    <definedName name="MetaBP" localSheetId="10">#REF!</definedName>
    <definedName name="MetaBP" localSheetId="6">#REF!</definedName>
    <definedName name="MetaBP">#REF!</definedName>
    <definedName name="MILENA" localSheetId="16" hidden="1">#REF!</definedName>
    <definedName name="MILENA" localSheetId="3" hidden="1">#REF!</definedName>
    <definedName name="MILENA" localSheetId="21" hidden="1">#REF!</definedName>
    <definedName name="MILENA" localSheetId="0" hidden="1">#REF!</definedName>
    <definedName name="MILENA" hidden="1">#REF!</definedName>
    <definedName name="Minha_Casa_Minha_Vida" localSheetId="3">#REF!</definedName>
    <definedName name="Minha_Casa_Minha_Vida" localSheetId="10">#REF!</definedName>
    <definedName name="Minha_Casa_Minha_Vida" localSheetId="6">#REF!</definedName>
    <definedName name="Minha_Casa_Minha_Vida">#REF!</definedName>
    <definedName name="MLMÇLKJKI" localSheetId="16" hidden="1">{#N/A,#N/A,FALSE,"Plan1";#N/A,#N/A,FALSE,"Plan2"}</definedName>
    <definedName name="MLMÇLKJKI" localSheetId="3" hidden="1">{#N/A,#N/A,FALSE,"Plan1";#N/A,#N/A,FALSE,"Plan2"}</definedName>
    <definedName name="MLMÇLKJKI" localSheetId="21" hidden="1">{#N/A,#N/A,FALSE,"Plan1";#N/A,#N/A,FALSE,"Plan2"}</definedName>
    <definedName name="MLMÇLKJKI" localSheetId="20" hidden="1">{#N/A,#N/A,FALSE,"Plan1";#N/A,#N/A,FALSE,"Plan2"}</definedName>
    <definedName name="MLMÇLKJKI" localSheetId="5" hidden="1">{#N/A,#N/A,FALSE,"Plan1";#N/A,#N/A,FALSE,"Plan2"}</definedName>
    <definedName name="MLMÇLKJKI" localSheetId="13" hidden="1">{#N/A,#N/A,FALSE,"Plan1";#N/A,#N/A,FALSE,"Plan2"}</definedName>
    <definedName name="MLMÇLKJKI" localSheetId="10" hidden="1">{#N/A,#N/A,FALSE,"Plan1";#N/A,#N/A,FALSE,"Plan2"}</definedName>
    <definedName name="MLMÇLKJKI" localSheetId="7" hidden="1">{#N/A,#N/A,FALSE,"Plan1";#N/A,#N/A,FALSE,"Plan2"}</definedName>
    <definedName name="MLMÇLKJKI" localSheetId="28" hidden="1">{#N/A,#N/A,FALSE,"Plan1";#N/A,#N/A,FALSE,"Plan2"}</definedName>
    <definedName name="MLMÇLKJKI" localSheetId="6" hidden="1">{#N/A,#N/A,FALSE,"Plan1";#N/A,#N/A,FALSE,"Plan2"}</definedName>
    <definedName name="MLMÇLKJKI" localSheetId="0" hidden="1">{#N/A,#N/A,FALSE,"Plan1";#N/A,#N/A,FALSE,"Plan2"}</definedName>
    <definedName name="MLMÇLKJKI" localSheetId="14" hidden="1">{#N/A,#N/A,FALSE,"Plan1";#N/A,#N/A,FALSE,"Plan2"}</definedName>
    <definedName name="MLMÇLKJKI" localSheetId="22" hidden="1">{#N/A,#N/A,FALSE,"Plan1";#N/A,#N/A,FALSE,"Plan2"}</definedName>
    <definedName name="MLMÇLKJKI" hidden="1">{#N/A,#N/A,FALSE,"Plan1";#N/A,#N/A,FALSE,"Plan2"}</definedName>
    <definedName name="MM"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MM" hidden="1">{TRUE,TRUE,-1.25,-15.5,604.5,366.75,FALSE,FALSE,TRUE,TRUE,0,1,#N/A,1,#N/A,9.0125,24.4117647058824,1,FALSE,FALSE,3,TRUE,1,FALSE,100,"Swvu.PLANILHA2.","ACwvu.PLANILHA2.",#N/A,FALSE,FALSE,0.787401575,0.34,0.46,0.5,1,"","",FALSE,FALSE,FALSE,FALSE,1,#N/A,1,1,FALSE,FALSE,#N/A,#N/A,FALSE,FALSE,FALSE,9,65532,65532,FALSE,FALSE,TRUE,TRUE,TRUE}</definedName>
    <definedName name="mmmmm" localSheetId="16" hidden="1">{"tabela",#N/A,FALSE,"Tabela";"decoração",#N/A,FALSE,"Decor.";"Informações",#N/A,FALSE,"Inform."}</definedName>
    <definedName name="mmmmm" localSheetId="3" hidden="1">{"tabela",#N/A,FALSE,"Tabela";"decoração",#N/A,FALSE,"Decor.";"Informações",#N/A,FALSE,"Inform."}</definedName>
    <definedName name="mmmmm" localSheetId="21" hidden="1">{"tabela",#N/A,FALSE,"Tabela";"decoração",#N/A,FALSE,"Decor.";"Informações",#N/A,FALSE,"Inform."}</definedName>
    <definedName name="mmmmm" localSheetId="20" hidden="1">{"tabela",#N/A,FALSE,"Tabela";"decoração",#N/A,FALSE,"Decor.";"Informações",#N/A,FALSE,"Inform."}</definedName>
    <definedName name="mmmmm" localSheetId="5" hidden="1">{"tabela",#N/A,FALSE,"Tabela";"decoração",#N/A,FALSE,"Decor.";"Informações",#N/A,FALSE,"Inform."}</definedName>
    <definedName name="mmmmm" localSheetId="13" hidden="1">{"tabela",#N/A,FALSE,"Tabela";"decoração",#N/A,FALSE,"Decor.";"Informações",#N/A,FALSE,"Inform."}</definedName>
    <definedName name="mmmmm" localSheetId="10" hidden="1">{"tabela",#N/A,FALSE,"Tabela";"decoração",#N/A,FALSE,"Decor.";"Informações",#N/A,FALSE,"Inform."}</definedName>
    <definedName name="mmmmm" localSheetId="7" hidden="1">{"tabela",#N/A,FALSE,"Tabela";"decoração",#N/A,FALSE,"Decor.";"Informações",#N/A,FALSE,"Inform."}</definedName>
    <definedName name="mmmmm" localSheetId="28" hidden="1">{"tabela",#N/A,FALSE,"Tabela";"decoração",#N/A,FALSE,"Decor.";"Informações",#N/A,FALSE,"Inform."}</definedName>
    <definedName name="mmmmm" localSheetId="6" hidden="1">{"tabela",#N/A,FALSE,"Tabela";"decoração",#N/A,FALSE,"Decor.";"Informações",#N/A,FALSE,"Inform."}</definedName>
    <definedName name="mmmmm" localSheetId="0" hidden="1">{"tabela",#N/A,FALSE,"Tabela";"decoração",#N/A,FALSE,"Decor.";"Informações",#N/A,FALSE,"Inform."}</definedName>
    <definedName name="mmmmm" localSheetId="14" hidden="1">{"tabela",#N/A,FALSE,"Tabela";"decoração",#N/A,FALSE,"Decor.";"Informações",#N/A,FALSE,"Inform."}</definedName>
    <definedName name="mmmmm" localSheetId="22" hidden="1">{"tabela",#N/A,FALSE,"Tabela";"decoração",#N/A,FALSE,"Decor.";"Informações",#N/A,FALSE,"Inform."}</definedName>
    <definedName name="mmmmm" hidden="1">{"tabela",#N/A,FALSE,"Tabela";"decoração",#N/A,FALSE,"Decor.";"Informações",#N/A,FALSE,"Inform."}</definedName>
    <definedName name="mmmmmmm"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5" hidden="1">{#N/A,#N/A,FALSE,"QD_F1 Invest Detalhado";#N/A,#N/A,FALSE,"QD_F3 Invest_Comparado";#N/A,#N/A,FALSE,"QD_B Trafego";#N/A,#N/A,FALSE,"QD_D0 Custos Operacionais";#N/A,#N/A,FALSE,"QD_C Receita";#N/A,#N/A,FALSE,"QD_D Custos";#N/A,#N/A,FALSE,"QD_E Resultado";#N/A,#N/A,FALSE,"QD_G Fluxo Caixa"}</definedName>
    <definedName name="mmmmmmm" localSheetId="13" hidden="1">{#N/A,#N/A,FALSE,"QD_F1 Invest Detalhado";#N/A,#N/A,FALSE,"QD_F3 Invest_Comparado";#N/A,#N/A,FALSE,"QD_B Trafego";#N/A,#N/A,FALSE,"QD_D0 Custos Operacionais";#N/A,#N/A,FALSE,"QD_C Receita";#N/A,#N/A,FALSE,"QD_D Custos";#N/A,#N/A,FALSE,"QD_E Resultado";#N/A,#N/A,FALSE,"QD_G Fluxo Caixa"}</definedName>
    <definedName name="mmmmmmm"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6" hidden="1">{#N/A,#N/A,FALSE,"QD_F1 Invest Detalhado";#N/A,#N/A,FALSE,"QD_F3 Invest_Comparado";#N/A,#N/A,FALSE,"QD_B Trafego";#N/A,#N/A,FALSE,"QD_D0 Custos Operacionais";#N/A,#N/A,FALSE,"QD_C Receita";#N/A,#N/A,FALSE,"QD_D Custos";#N/A,#N/A,FALSE,"QD_E Resultado";#N/A,#N/A,FALSE,"QD_G Fluxo Caixa"}</definedName>
    <definedName name="mmmmmm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hidden="1">{TRUE,TRUE,-1.25,-15.5,604.5,366.75,FALSE,FALSE,TRUE,TRUE,0,1,#N/A,1,#N/A,9.0125,24.4117647058824,1,FALSE,FALSE,3,TRUE,1,FALSE,100,"Swvu.PLANILHA2.","ACwvu.PLANILHA2.",#N/A,FALSE,FALSE,0.787401575,0.34,0.46,0.5,1,"","",FALSE,FALSE,FALSE,FALSE,1,#N/A,1,1,FALSE,FALSE,#N/A,#N/A,FALSE,FALSE,FALSE,9,65532,65532,FALSE,FALSE,TRUE,TRUE,TRUE}</definedName>
    <definedName name="MNBXFKGS" localSheetId="16" hidden="1">{#N/A,#N/A,FALSE,"Plan1";#N/A,#N/A,FALSE,"Plan2"}</definedName>
    <definedName name="MNBXFKGS" localSheetId="3" hidden="1">{#N/A,#N/A,FALSE,"Plan1";#N/A,#N/A,FALSE,"Plan2"}</definedName>
    <definedName name="MNBXFKGS" localSheetId="21" hidden="1">{#N/A,#N/A,FALSE,"Plan1";#N/A,#N/A,FALSE,"Plan2"}</definedName>
    <definedName name="MNBXFKGS" localSheetId="20" hidden="1">{#N/A,#N/A,FALSE,"Plan1";#N/A,#N/A,FALSE,"Plan2"}</definedName>
    <definedName name="MNBXFKGS" localSheetId="5" hidden="1">{#N/A,#N/A,FALSE,"Plan1";#N/A,#N/A,FALSE,"Plan2"}</definedName>
    <definedName name="MNBXFKGS" localSheetId="13" hidden="1">{#N/A,#N/A,FALSE,"Plan1";#N/A,#N/A,FALSE,"Plan2"}</definedName>
    <definedName name="MNBXFKGS" localSheetId="10" hidden="1">{#N/A,#N/A,FALSE,"Plan1";#N/A,#N/A,FALSE,"Plan2"}</definedName>
    <definedName name="MNBXFKGS" localSheetId="7" hidden="1">{#N/A,#N/A,FALSE,"Plan1";#N/A,#N/A,FALSE,"Plan2"}</definedName>
    <definedName name="MNBXFKGS" localSheetId="28" hidden="1">{#N/A,#N/A,FALSE,"Plan1";#N/A,#N/A,FALSE,"Plan2"}</definedName>
    <definedName name="MNBXFKGS" localSheetId="6" hidden="1">{#N/A,#N/A,FALSE,"Plan1";#N/A,#N/A,FALSE,"Plan2"}</definedName>
    <definedName name="MNBXFKGS" localSheetId="0" hidden="1">{#N/A,#N/A,FALSE,"Plan1";#N/A,#N/A,FALSE,"Plan2"}</definedName>
    <definedName name="MNBXFKGS" localSheetId="14" hidden="1">{#N/A,#N/A,FALSE,"Plan1";#N/A,#N/A,FALSE,"Plan2"}</definedName>
    <definedName name="MNBXFKGS" localSheetId="22" hidden="1">{#N/A,#N/A,FALSE,"Plan1";#N/A,#N/A,FALSE,"Plan2"}</definedName>
    <definedName name="MNBXFKGS" hidden="1">{#N/A,#N/A,FALSE,"Plan1";#N/A,#N/A,FALSE,"Plan2"}</definedName>
    <definedName name="mncvbgcvmc" localSheetId="16" hidden="1">{#N/A,#N/A,FALSE,"Plan1";#N/A,#N/A,FALSE,"Plan2"}</definedName>
    <definedName name="mncvbgcvmc" localSheetId="3" hidden="1">{#N/A,#N/A,FALSE,"Plan1";#N/A,#N/A,FALSE,"Plan2"}</definedName>
    <definedName name="mncvbgcvmc" localSheetId="21" hidden="1">{#N/A,#N/A,FALSE,"Plan1";#N/A,#N/A,FALSE,"Plan2"}</definedName>
    <definedName name="mncvbgcvmc" localSheetId="20" hidden="1">{#N/A,#N/A,FALSE,"Plan1";#N/A,#N/A,FALSE,"Plan2"}</definedName>
    <definedName name="mncvbgcvmc" localSheetId="5" hidden="1">{#N/A,#N/A,FALSE,"Plan1";#N/A,#N/A,FALSE,"Plan2"}</definedName>
    <definedName name="mncvbgcvmc" localSheetId="13" hidden="1">{#N/A,#N/A,FALSE,"Plan1";#N/A,#N/A,FALSE,"Plan2"}</definedName>
    <definedName name="mncvbgcvmc" localSheetId="10" hidden="1">{#N/A,#N/A,FALSE,"Plan1";#N/A,#N/A,FALSE,"Plan2"}</definedName>
    <definedName name="mncvbgcvmc" localSheetId="7" hidden="1">{#N/A,#N/A,FALSE,"Plan1";#N/A,#N/A,FALSE,"Plan2"}</definedName>
    <definedName name="mncvbgcvmc" localSheetId="28" hidden="1">{#N/A,#N/A,FALSE,"Plan1";#N/A,#N/A,FALSE,"Plan2"}</definedName>
    <definedName name="mncvbgcvmc" localSheetId="6" hidden="1">{#N/A,#N/A,FALSE,"Plan1";#N/A,#N/A,FALSE,"Plan2"}</definedName>
    <definedName name="mncvbgcvmc" localSheetId="0" hidden="1">{#N/A,#N/A,FALSE,"Plan1";#N/A,#N/A,FALSE,"Plan2"}</definedName>
    <definedName name="mncvbgcvmc" localSheetId="14" hidden="1">{#N/A,#N/A,FALSE,"Plan1";#N/A,#N/A,FALSE,"Plan2"}</definedName>
    <definedName name="mncvbgcvmc" localSheetId="22" hidden="1">{#N/A,#N/A,FALSE,"Plan1";#N/A,#N/A,FALSE,"Plan2"}</definedName>
    <definedName name="mncvbgcvmc" hidden="1">{#N/A,#N/A,FALSE,"Plan1";#N/A,#N/A,FALSE,"Plan2"}</definedName>
    <definedName name="MNDKZSFNCEA" localSheetId="16" hidden="1">{#N/A,#N/A,FALSE,"Plan1";#N/A,#N/A,FALSE,"Plan2"}</definedName>
    <definedName name="MNDKZSFNCEA" localSheetId="3" hidden="1">{#N/A,#N/A,FALSE,"Plan1";#N/A,#N/A,FALSE,"Plan2"}</definedName>
    <definedName name="MNDKZSFNCEA" localSheetId="21" hidden="1">{#N/A,#N/A,FALSE,"Plan1";#N/A,#N/A,FALSE,"Plan2"}</definedName>
    <definedName name="MNDKZSFNCEA" localSheetId="20" hidden="1">{#N/A,#N/A,FALSE,"Plan1";#N/A,#N/A,FALSE,"Plan2"}</definedName>
    <definedName name="MNDKZSFNCEA" localSheetId="5" hidden="1">{#N/A,#N/A,FALSE,"Plan1";#N/A,#N/A,FALSE,"Plan2"}</definedName>
    <definedName name="MNDKZSFNCEA" localSheetId="13" hidden="1">{#N/A,#N/A,FALSE,"Plan1";#N/A,#N/A,FALSE,"Plan2"}</definedName>
    <definedName name="MNDKZSFNCEA" localSheetId="10" hidden="1">{#N/A,#N/A,FALSE,"Plan1";#N/A,#N/A,FALSE,"Plan2"}</definedName>
    <definedName name="MNDKZSFNCEA" localSheetId="7" hidden="1">{#N/A,#N/A,FALSE,"Plan1";#N/A,#N/A,FALSE,"Plan2"}</definedName>
    <definedName name="MNDKZSFNCEA" localSheetId="28" hidden="1">{#N/A,#N/A,FALSE,"Plan1";#N/A,#N/A,FALSE,"Plan2"}</definedName>
    <definedName name="MNDKZSFNCEA" localSheetId="6" hidden="1">{#N/A,#N/A,FALSE,"Plan1";#N/A,#N/A,FALSE,"Plan2"}</definedName>
    <definedName name="MNDKZSFNCEA" localSheetId="0" hidden="1">{#N/A,#N/A,FALSE,"Plan1";#N/A,#N/A,FALSE,"Plan2"}</definedName>
    <definedName name="MNDKZSFNCEA" localSheetId="14" hidden="1">{#N/A,#N/A,FALSE,"Plan1";#N/A,#N/A,FALSE,"Plan2"}</definedName>
    <definedName name="MNDKZSFNCEA" localSheetId="22" hidden="1">{#N/A,#N/A,FALSE,"Plan1";#N/A,#N/A,FALSE,"Plan2"}</definedName>
    <definedName name="MNDKZSFNCEA" hidden="1">{#N/A,#N/A,FALSE,"Plan1";#N/A,#N/A,FALSE,"Plan2"}</definedName>
    <definedName name="mnhdshfgfhd" localSheetId="16" hidden="1">{#N/A,#N/A,FALSE,"Plan1";#N/A,#N/A,FALSE,"Plan2"}</definedName>
    <definedName name="mnhdshfgfhd" localSheetId="3" hidden="1">{#N/A,#N/A,FALSE,"Plan1";#N/A,#N/A,FALSE,"Plan2"}</definedName>
    <definedName name="mnhdshfgfhd" localSheetId="21" hidden="1">{#N/A,#N/A,FALSE,"Plan1";#N/A,#N/A,FALSE,"Plan2"}</definedName>
    <definedName name="mnhdshfgfhd" localSheetId="20" hidden="1">{#N/A,#N/A,FALSE,"Plan1";#N/A,#N/A,FALSE,"Plan2"}</definedName>
    <definedName name="mnhdshfgfhd" localSheetId="5" hidden="1">{#N/A,#N/A,FALSE,"Plan1";#N/A,#N/A,FALSE,"Plan2"}</definedName>
    <definedName name="mnhdshfgfhd" localSheetId="13" hidden="1">{#N/A,#N/A,FALSE,"Plan1";#N/A,#N/A,FALSE,"Plan2"}</definedName>
    <definedName name="mnhdshfgfhd" localSheetId="10" hidden="1">{#N/A,#N/A,FALSE,"Plan1";#N/A,#N/A,FALSE,"Plan2"}</definedName>
    <definedName name="mnhdshfgfhd" localSheetId="7" hidden="1">{#N/A,#N/A,FALSE,"Plan1";#N/A,#N/A,FALSE,"Plan2"}</definedName>
    <definedName name="mnhdshfgfhd" localSheetId="28" hidden="1">{#N/A,#N/A,FALSE,"Plan1";#N/A,#N/A,FALSE,"Plan2"}</definedName>
    <definedName name="mnhdshfgfhd" localSheetId="6" hidden="1">{#N/A,#N/A,FALSE,"Plan1";#N/A,#N/A,FALSE,"Plan2"}</definedName>
    <definedName name="mnhdshfgfhd" localSheetId="0" hidden="1">{#N/A,#N/A,FALSE,"Plan1";#N/A,#N/A,FALSE,"Plan2"}</definedName>
    <definedName name="mnhdshfgfhd" localSheetId="14" hidden="1">{#N/A,#N/A,FALSE,"Plan1";#N/A,#N/A,FALSE,"Plan2"}</definedName>
    <definedName name="mnhdshfgfhd" localSheetId="22" hidden="1">{#N/A,#N/A,FALSE,"Plan1";#N/A,#N/A,FALSE,"Plan2"}</definedName>
    <definedName name="mnhdshfgfhd" hidden="1">{#N/A,#N/A,FALSE,"Plan1";#N/A,#N/A,FALSE,"Plan2"}</definedName>
    <definedName name="mo" localSheetId="16">#REF!</definedName>
    <definedName name="mo" localSheetId="3">#REF!</definedName>
    <definedName name="mo" localSheetId="1">#REF!</definedName>
    <definedName name="mo" localSheetId="5">#REF!</definedName>
    <definedName name="mo" localSheetId="10">#REF!</definedName>
    <definedName name="mo" localSheetId="24">#REF!</definedName>
    <definedName name="mo" localSheetId="6">#REF!</definedName>
    <definedName name="mo" localSheetId="0">#REF!</definedName>
    <definedName name="mo">#REF!</definedName>
    <definedName name="mobra" localSheetId="16" hidden="1">{#N/A,#N/A,FALSE,"GERAL";#N/A,#N/A,FALSE,"012-96";#N/A,#N/A,FALSE,"018-96";#N/A,#N/A,FALSE,"027-96";#N/A,#N/A,FALSE,"059-96";#N/A,#N/A,FALSE,"076-96";#N/A,#N/A,FALSE,"019-97";#N/A,#N/A,FALSE,"021-97";#N/A,#N/A,FALSE,"022-97";#N/A,#N/A,FALSE,"028-97"}</definedName>
    <definedName name="mobra" localSheetId="3" hidden="1">{#N/A,#N/A,FALSE,"GERAL";#N/A,#N/A,FALSE,"012-96";#N/A,#N/A,FALSE,"018-96";#N/A,#N/A,FALSE,"027-96";#N/A,#N/A,FALSE,"059-96";#N/A,#N/A,FALSE,"076-96";#N/A,#N/A,FALSE,"019-97";#N/A,#N/A,FALSE,"021-97";#N/A,#N/A,FALSE,"022-97";#N/A,#N/A,FALSE,"028-97"}</definedName>
    <definedName name="mobra" localSheetId="21" hidden="1">{#N/A,#N/A,FALSE,"GERAL";#N/A,#N/A,FALSE,"012-96";#N/A,#N/A,FALSE,"018-96";#N/A,#N/A,FALSE,"027-96";#N/A,#N/A,FALSE,"059-96";#N/A,#N/A,FALSE,"076-96";#N/A,#N/A,FALSE,"019-97";#N/A,#N/A,FALSE,"021-97";#N/A,#N/A,FALSE,"022-97";#N/A,#N/A,FALSE,"028-97"}</definedName>
    <definedName name="mobra" localSheetId="20" hidden="1">{#N/A,#N/A,FALSE,"GERAL";#N/A,#N/A,FALSE,"012-96";#N/A,#N/A,FALSE,"018-96";#N/A,#N/A,FALSE,"027-96";#N/A,#N/A,FALSE,"059-96";#N/A,#N/A,FALSE,"076-96";#N/A,#N/A,FALSE,"019-97";#N/A,#N/A,FALSE,"021-97";#N/A,#N/A,FALSE,"022-97";#N/A,#N/A,FALSE,"028-97"}</definedName>
    <definedName name="mobra" localSheetId="5" hidden="1">{#N/A,#N/A,FALSE,"GERAL";#N/A,#N/A,FALSE,"012-96";#N/A,#N/A,FALSE,"018-96";#N/A,#N/A,FALSE,"027-96";#N/A,#N/A,FALSE,"059-96";#N/A,#N/A,FALSE,"076-96";#N/A,#N/A,FALSE,"019-97";#N/A,#N/A,FALSE,"021-97";#N/A,#N/A,FALSE,"022-97";#N/A,#N/A,FALSE,"028-97"}</definedName>
    <definedName name="mobra" localSheetId="13" hidden="1">{#N/A,#N/A,FALSE,"GERAL";#N/A,#N/A,FALSE,"012-96";#N/A,#N/A,FALSE,"018-96";#N/A,#N/A,FALSE,"027-96";#N/A,#N/A,FALSE,"059-96";#N/A,#N/A,FALSE,"076-96";#N/A,#N/A,FALSE,"019-97";#N/A,#N/A,FALSE,"021-97";#N/A,#N/A,FALSE,"022-97";#N/A,#N/A,FALSE,"028-97"}</definedName>
    <definedName name="mobra" localSheetId="10" hidden="1">{#N/A,#N/A,FALSE,"GERAL";#N/A,#N/A,FALSE,"012-96";#N/A,#N/A,FALSE,"018-96";#N/A,#N/A,FALSE,"027-96";#N/A,#N/A,FALSE,"059-96";#N/A,#N/A,FALSE,"076-96";#N/A,#N/A,FALSE,"019-97";#N/A,#N/A,FALSE,"021-97";#N/A,#N/A,FALSE,"022-97";#N/A,#N/A,FALSE,"028-97"}</definedName>
    <definedName name="mobra" localSheetId="7" hidden="1">{#N/A,#N/A,FALSE,"GERAL";#N/A,#N/A,FALSE,"012-96";#N/A,#N/A,FALSE,"018-96";#N/A,#N/A,FALSE,"027-96";#N/A,#N/A,FALSE,"059-96";#N/A,#N/A,FALSE,"076-96";#N/A,#N/A,FALSE,"019-97";#N/A,#N/A,FALSE,"021-97";#N/A,#N/A,FALSE,"022-97";#N/A,#N/A,FALSE,"028-97"}</definedName>
    <definedName name="mobra" localSheetId="28" hidden="1">{#N/A,#N/A,FALSE,"GERAL";#N/A,#N/A,FALSE,"012-96";#N/A,#N/A,FALSE,"018-96";#N/A,#N/A,FALSE,"027-96";#N/A,#N/A,FALSE,"059-96";#N/A,#N/A,FALSE,"076-96";#N/A,#N/A,FALSE,"019-97";#N/A,#N/A,FALSE,"021-97";#N/A,#N/A,FALSE,"022-97";#N/A,#N/A,FALSE,"028-97"}</definedName>
    <definedName name="mobra" localSheetId="6" hidden="1">{#N/A,#N/A,FALSE,"GERAL";#N/A,#N/A,FALSE,"012-96";#N/A,#N/A,FALSE,"018-96";#N/A,#N/A,FALSE,"027-96";#N/A,#N/A,FALSE,"059-96";#N/A,#N/A,FALSE,"076-96";#N/A,#N/A,FALSE,"019-97";#N/A,#N/A,FALSE,"021-97";#N/A,#N/A,FALSE,"022-97";#N/A,#N/A,FALSE,"028-97"}</definedName>
    <definedName name="mobra" localSheetId="0" hidden="1">{#N/A,#N/A,FALSE,"GERAL";#N/A,#N/A,FALSE,"012-96";#N/A,#N/A,FALSE,"018-96";#N/A,#N/A,FALSE,"027-96";#N/A,#N/A,FALSE,"059-96";#N/A,#N/A,FALSE,"076-96";#N/A,#N/A,FALSE,"019-97";#N/A,#N/A,FALSE,"021-97";#N/A,#N/A,FALSE,"022-97";#N/A,#N/A,FALSE,"028-97"}</definedName>
    <definedName name="mobra" localSheetId="14" hidden="1">{#N/A,#N/A,FALSE,"GERAL";#N/A,#N/A,FALSE,"012-96";#N/A,#N/A,FALSE,"018-96";#N/A,#N/A,FALSE,"027-96";#N/A,#N/A,FALSE,"059-96";#N/A,#N/A,FALSE,"076-96";#N/A,#N/A,FALSE,"019-97";#N/A,#N/A,FALSE,"021-97";#N/A,#N/A,FALSE,"022-97";#N/A,#N/A,FALSE,"028-97"}</definedName>
    <definedName name="mobra" localSheetId="22" hidden="1">{#N/A,#N/A,FALSE,"GERAL";#N/A,#N/A,FALSE,"012-96";#N/A,#N/A,FALSE,"018-96";#N/A,#N/A,FALSE,"027-96";#N/A,#N/A,FALSE,"059-96";#N/A,#N/A,FALSE,"076-96";#N/A,#N/A,FALSE,"019-97";#N/A,#N/A,FALSE,"021-97";#N/A,#N/A,FALSE,"022-97";#N/A,#N/A,FALSE,"028-97"}</definedName>
    <definedName name="mobra" hidden="1">{#N/A,#N/A,FALSE,"GERAL";#N/A,#N/A,FALSE,"012-96";#N/A,#N/A,FALSE,"018-96";#N/A,#N/A,FALSE,"027-96";#N/A,#N/A,FALSE,"059-96";#N/A,#N/A,FALSE,"076-96";#N/A,#N/A,FALSE,"019-97";#N/A,#N/A,FALSE,"021-97";#N/A,#N/A,FALSE,"022-97";#N/A,#N/A,FALSE,"028-97"}</definedName>
    <definedName name="Modelo1" localSheetId="16" hidden="1">{#N/A,#N/A,FALSE,"cdi";#N/A,#N/A,FALSE,"debent";#N/A,#N/A,FALSE,"fdos";#N/A,#N/A,FALSE,"resumo"}</definedName>
    <definedName name="Modelo1" localSheetId="3" hidden="1">{#N/A,#N/A,FALSE,"cdi";#N/A,#N/A,FALSE,"debent";#N/A,#N/A,FALSE,"fdos";#N/A,#N/A,FALSE,"resumo"}</definedName>
    <definedName name="Modelo1" localSheetId="21" hidden="1">{#N/A,#N/A,FALSE,"cdi";#N/A,#N/A,FALSE,"debent";#N/A,#N/A,FALSE,"fdos";#N/A,#N/A,FALSE,"resumo"}</definedName>
    <definedName name="Modelo1" localSheetId="20" hidden="1">{#N/A,#N/A,FALSE,"cdi";#N/A,#N/A,FALSE,"debent";#N/A,#N/A,FALSE,"fdos";#N/A,#N/A,FALSE,"resumo"}</definedName>
    <definedName name="Modelo1" localSheetId="5" hidden="1">{#N/A,#N/A,FALSE,"cdi";#N/A,#N/A,FALSE,"debent";#N/A,#N/A,FALSE,"fdos";#N/A,#N/A,FALSE,"resumo"}</definedName>
    <definedName name="Modelo1" localSheetId="13" hidden="1">{#N/A,#N/A,FALSE,"cdi";#N/A,#N/A,FALSE,"debent";#N/A,#N/A,FALSE,"fdos";#N/A,#N/A,FALSE,"resumo"}</definedName>
    <definedName name="Modelo1" localSheetId="10" hidden="1">{#N/A,#N/A,FALSE,"cdi";#N/A,#N/A,FALSE,"debent";#N/A,#N/A,FALSE,"fdos";#N/A,#N/A,FALSE,"resumo"}</definedName>
    <definedName name="Modelo1" localSheetId="7" hidden="1">{#N/A,#N/A,FALSE,"cdi";#N/A,#N/A,FALSE,"debent";#N/A,#N/A,FALSE,"fdos";#N/A,#N/A,FALSE,"resumo"}</definedName>
    <definedName name="Modelo1" localSheetId="28" hidden="1">{#N/A,#N/A,FALSE,"cdi";#N/A,#N/A,FALSE,"debent";#N/A,#N/A,FALSE,"fdos";#N/A,#N/A,FALSE,"resumo"}</definedName>
    <definedName name="Modelo1" localSheetId="6" hidden="1">{#N/A,#N/A,FALSE,"cdi";#N/A,#N/A,FALSE,"debent";#N/A,#N/A,FALSE,"fdos";#N/A,#N/A,FALSE,"resumo"}</definedName>
    <definedName name="Modelo1" localSheetId="0" hidden="1">{#N/A,#N/A,FALSE,"cdi";#N/A,#N/A,FALSE,"debent";#N/A,#N/A,FALSE,"fdos";#N/A,#N/A,FALSE,"resumo"}</definedName>
    <definedName name="Modelo1" localSheetId="14" hidden="1">{#N/A,#N/A,FALSE,"cdi";#N/A,#N/A,FALSE,"debent";#N/A,#N/A,FALSE,"fdos";#N/A,#N/A,FALSE,"resumo"}</definedName>
    <definedName name="Modelo1" localSheetId="22" hidden="1">{#N/A,#N/A,FALSE,"cdi";#N/A,#N/A,FALSE,"debent";#N/A,#N/A,FALSE,"fdos";#N/A,#N/A,FALSE,"resumo"}</definedName>
    <definedName name="Modelo1" hidden="1">{#N/A,#N/A,FALSE,"cdi";#N/A,#N/A,FALSE,"debent";#N/A,#N/A,FALSE,"fdos";#N/A,#N/A,FALSE,"resumo"}</definedName>
    <definedName name="Modelo1a" localSheetId="16" hidden="1">{#N/A,#N/A,FALSE,"cdi";#N/A,#N/A,FALSE,"debent";#N/A,#N/A,FALSE,"fdos";#N/A,#N/A,FALSE,"resumo"}</definedName>
    <definedName name="Modelo1a" localSheetId="3" hidden="1">{#N/A,#N/A,FALSE,"cdi";#N/A,#N/A,FALSE,"debent";#N/A,#N/A,FALSE,"fdos";#N/A,#N/A,FALSE,"resumo"}</definedName>
    <definedName name="Modelo1a" localSheetId="21" hidden="1">{#N/A,#N/A,FALSE,"cdi";#N/A,#N/A,FALSE,"debent";#N/A,#N/A,FALSE,"fdos";#N/A,#N/A,FALSE,"resumo"}</definedName>
    <definedName name="Modelo1a" localSheetId="20" hidden="1">{#N/A,#N/A,FALSE,"cdi";#N/A,#N/A,FALSE,"debent";#N/A,#N/A,FALSE,"fdos";#N/A,#N/A,FALSE,"resumo"}</definedName>
    <definedName name="Modelo1a" localSheetId="5" hidden="1">{#N/A,#N/A,FALSE,"cdi";#N/A,#N/A,FALSE,"debent";#N/A,#N/A,FALSE,"fdos";#N/A,#N/A,FALSE,"resumo"}</definedName>
    <definedName name="Modelo1a" localSheetId="13" hidden="1">{#N/A,#N/A,FALSE,"cdi";#N/A,#N/A,FALSE,"debent";#N/A,#N/A,FALSE,"fdos";#N/A,#N/A,FALSE,"resumo"}</definedName>
    <definedName name="Modelo1a" localSheetId="10" hidden="1">{#N/A,#N/A,FALSE,"cdi";#N/A,#N/A,FALSE,"debent";#N/A,#N/A,FALSE,"fdos";#N/A,#N/A,FALSE,"resumo"}</definedName>
    <definedName name="Modelo1a" localSheetId="7" hidden="1">{#N/A,#N/A,FALSE,"cdi";#N/A,#N/A,FALSE,"debent";#N/A,#N/A,FALSE,"fdos";#N/A,#N/A,FALSE,"resumo"}</definedName>
    <definedName name="Modelo1a" localSheetId="28" hidden="1">{#N/A,#N/A,FALSE,"cdi";#N/A,#N/A,FALSE,"debent";#N/A,#N/A,FALSE,"fdos";#N/A,#N/A,FALSE,"resumo"}</definedName>
    <definedName name="Modelo1a" localSheetId="6" hidden="1">{#N/A,#N/A,FALSE,"cdi";#N/A,#N/A,FALSE,"debent";#N/A,#N/A,FALSE,"fdos";#N/A,#N/A,FALSE,"resumo"}</definedName>
    <definedName name="Modelo1a" localSheetId="0" hidden="1">{#N/A,#N/A,FALSE,"cdi";#N/A,#N/A,FALSE,"debent";#N/A,#N/A,FALSE,"fdos";#N/A,#N/A,FALSE,"resumo"}</definedName>
    <definedName name="Modelo1a" localSheetId="14" hidden="1">{#N/A,#N/A,FALSE,"cdi";#N/A,#N/A,FALSE,"debent";#N/A,#N/A,FALSE,"fdos";#N/A,#N/A,FALSE,"resumo"}</definedName>
    <definedName name="Modelo1a" localSheetId="22" hidden="1">{#N/A,#N/A,FALSE,"cdi";#N/A,#N/A,FALSE,"debent";#N/A,#N/A,FALSE,"fdos";#N/A,#N/A,FALSE,"resumo"}</definedName>
    <definedName name="Modelo1a" hidden="1">{#N/A,#N/A,FALSE,"cdi";#N/A,#N/A,FALSE,"debent";#N/A,#N/A,FALSE,"fdos";#N/A,#N/A,FALSE,"resumo"}</definedName>
    <definedName name="Modelo2" localSheetId="16"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21"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2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5"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1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1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7"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28"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6"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1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2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 localSheetId="3">#REF!</definedName>
    <definedName name="módulo" localSheetId="10">#REF!</definedName>
    <definedName name="módulo" localSheetId="6">#REF!</definedName>
    <definedName name="módulo">#REF!</definedName>
    <definedName name="mond_cdi" localSheetId="3">#REF!</definedName>
    <definedName name="mond_cdi" localSheetId="10">#REF!</definedName>
    <definedName name="mond_cdi" localSheetId="6">#REF!</definedName>
    <definedName name="mond_cdi">#REF!</definedName>
    <definedName name="mond_hist" localSheetId="3">#REF!</definedName>
    <definedName name="mond_hist" localSheetId="10">#REF!</definedName>
    <definedName name="mond_hist" localSheetId="6">#REF!</definedName>
    <definedName name="mond_hist">#REF!</definedName>
    <definedName name="mond_uss" localSheetId="3">#REF!</definedName>
    <definedName name="mond_uss" localSheetId="10">#REF!</definedName>
    <definedName name="mond_uss" localSheetId="6">#REF!</definedName>
    <definedName name="mond_uss">#REF!</definedName>
    <definedName name="MP" localSheetId="16" hidden="1">{#N/A,#N/A,FALSE,"CCTV"}</definedName>
    <definedName name="MP" localSheetId="3" hidden="1">{#N/A,#N/A,FALSE,"CCTV"}</definedName>
    <definedName name="MP" localSheetId="21" hidden="1">{#N/A,#N/A,FALSE,"CCTV"}</definedName>
    <definedName name="MP" localSheetId="20" hidden="1">{#N/A,#N/A,FALSE,"CCTV"}</definedName>
    <definedName name="MP" localSheetId="5" hidden="1">{#N/A,#N/A,FALSE,"CCTV"}</definedName>
    <definedName name="MP" localSheetId="13" hidden="1">{#N/A,#N/A,FALSE,"CCTV"}</definedName>
    <definedName name="MP" localSheetId="10" hidden="1">{#N/A,#N/A,FALSE,"CCTV"}</definedName>
    <definedName name="MP" localSheetId="7" hidden="1">{#N/A,#N/A,FALSE,"CCTV"}</definedName>
    <definedName name="MP" localSheetId="28" hidden="1">{#N/A,#N/A,FALSE,"CCTV"}</definedName>
    <definedName name="MP" localSheetId="6" hidden="1">{#N/A,#N/A,FALSE,"CCTV"}</definedName>
    <definedName name="MP" localSheetId="0" hidden="1">{#N/A,#N/A,FALSE,"CCTV"}</definedName>
    <definedName name="MP" localSheetId="14" hidden="1">{#N/A,#N/A,FALSE,"CCTV"}</definedName>
    <definedName name="MP" localSheetId="22" hidden="1">{#N/A,#N/A,FALSE,"CCTV"}</definedName>
    <definedName name="MP" hidden="1">{#N/A,#N/A,FALSE,"CCTV"}</definedName>
    <definedName name="MSDFJKDT" hidden="1">25</definedName>
    <definedName name="MSDRFSWER" localSheetId="16" hidden="1">{"Econ Consolidado",#N/A,FALSE,"Econ Consol";"Fluxo de Caixa",#N/A,FALSE,"Fluxo Caixa";"Investimentos",#N/A,FALSE,"Investimentos"}</definedName>
    <definedName name="MSDRFSWER" localSheetId="3" hidden="1">{"Econ Consolidado",#N/A,FALSE,"Econ Consol";"Fluxo de Caixa",#N/A,FALSE,"Fluxo Caixa";"Investimentos",#N/A,FALSE,"Investimentos"}</definedName>
    <definedName name="MSDRFSWER" localSheetId="21" hidden="1">{"Econ Consolidado",#N/A,FALSE,"Econ Consol";"Fluxo de Caixa",#N/A,FALSE,"Fluxo Caixa";"Investimentos",#N/A,FALSE,"Investimentos"}</definedName>
    <definedName name="MSDRFSWER" localSheetId="20" hidden="1">{"Econ Consolidado",#N/A,FALSE,"Econ Consol";"Fluxo de Caixa",#N/A,FALSE,"Fluxo Caixa";"Investimentos",#N/A,FALSE,"Investimentos"}</definedName>
    <definedName name="MSDRFSWER" localSheetId="5" hidden="1">{"Econ Consolidado",#N/A,FALSE,"Econ Consol";"Fluxo de Caixa",#N/A,FALSE,"Fluxo Caixa";"Investimentos",#N/A,FALSE,"Investimentos"}</definedName>
    <definedName name="MSDRFSWER" localSheetId="13" hidden="1">{"Econ Consolidado",#N/A,FALSE,"Econ Consol";"Fluxo de Caixa",#N/A,FALSE,"Fluxo Caixa";"Investimentos",#N/A,FALSE,"Investimentos"}</definedName>
    <definedName name="MSDRFSWER" localSheetId="10" hidden="1">{"Econ Consolidado",#N/A,FALSE,"Econ Consol";"Fluxo de Caixa",#N/A,FALSE,"Fluxo Caixa";"Investimentos",#N/A,FALSE,"Investimentos"}</definedName>
    <definedName name="MSDRFSWER" localSheetId="7" hidden="1">{"Econ Consolidado",#N/A,FALSE,"Econ Consol";"Fluxo de Caixa",#N/A,FALSE,"Fluxo Caixa";"Investimentos",#N/A,FALSE,"Investimentos"}</definedName>
    <definedName name="MSDRFSWER" localSheetId="28" hidden="1">{"Econ Consolidado",#N/A,FALSE,"Econ Consol";"Fluxo de Caixa",#N/A,FALSE,"Fluxo Caixa";"Investimentos",#N/A,FALSE,"Investimentos"}</definedName>
    <definedName name="MSDRFSWER" localSheetId="6" hidden="1">{"Econ Consolidado",#N/A,FALSE,"Econ Consol";"Fluxo de Caixa",#N/A,FALSE,"Fluxo Caixa";"Investimentos",#N/A,FALSE,"Investimentos"}</definedName>
    <definedName name="MSDRFSWER" localSheetId="0" hidden="1">{"Econ Consolidado",#N/A,FALSE,"Econ Consol";"Fluxo de Caixa",#N/A,FALSE,"Fluxo Caixa";"Investimentos",#N/A,FALSE,"Investimentos"}</definedName>
    <definedName name="MSDRFSWER" localSheetId="14" hidden="1">{"Econ Consolidado",#N/A,FALSE,"Econ Consol";"Fluxo de Caixa",#N/A,FALSE,"Fluxo Caixa";"Investimentos",#N/A,FALSE,"Investimentos"}</definedName>
    <definedName name="MSDRFSWER" localSheetId="22" hidden="1">{"Econ Consolidado",#N/A,FALSE,"Econ Consol";"Fluxo de Caixa",#N/A,FALSE,"Fluxo Caixa";"Investimentos",#N/A,FALSE,"Investimentos"}</definedName>
    <definedName name="MSDRFSWER" hidden="1">{"Econ Consolidado",#N/A,FALSE,"Econ Consol";"Fluxo de Caixa",#N/A,FALSE,"Fluxo Caixa";"Investimentos",#N/A,FALSE,"Investimentos"}</definedName>
    <definedName name="MURBOMB" localSheetId="3">#REF!</definedName>
    <definedName name="MURBOMB" localSheetId="10">#REF!</definedName>
    <definedName name="MURBOMB" localSheetId="6">#REF!</definedName>
    <definedName name="MURBOMB">#REF!</definedName>
    <definedName name="mzshdjshjs" localSheetId="16" hidden="1">{#N/A,#N/A,FALSE,"Plan1";#N/A,#N/A,FALSE,"Plan2"}</definedName>
    <definedName name="mzshdjshjs" localSheetId="3" hidden="1">{#N/A,#N/A,FALSE,"Plan1";#N/A,#N/A,FALSE,"Plan2"}</definedName>
    <definedName name="mzshdjshjs" localSheetId="21" hidden="1">{#N/A,#N/A,FALSE,"Plan1";#N/A,#N/A,FALSE,"Plan2"}</definedName>
    <definedName name="mzshdjshjs" localSheetId="20" hidden="1">{#N/A,#N/A,FALSE,"Plan1";#N/A,#N/A,FALSE,"Plan2"}</definedName>
    <definedName name="mzshdjshjs" localSheetId="5" hidden="1">{#N/A,#N/A,FALSE,"Plan1";#N/A,#N/A,FALSE,"Plan2"}</definedName>
    <definedName name="mzshdjshjs" localSheetId="13" hidden="1">{#N/A,#N/A,FALSE,"Plan1";#N/A,#N/A,FALSE,"Plan2"}</definedName>
    <definedName name="mzshdjshjs" localSheetId="10" hidden="1">{#N/A,#N/A,FALSE,"Plan1";#N/A,#N/A,FALSE,"Plan2"}</definedName>
    <definedName name="mzshdjshjs" localSheetId="7" hidden="1">{#N/A,#N/A,FALSE,"Plan1";#N/A,#N/A,FALSE,"Plan2"}</definedName>
    <definedName name="mzshdjshjs" localSheetId="28" hidden="1">{#N/A,#N/A,FALSE,"Plan1";#N/A,#N/A,FALSE,"Plan2"}</definedName>
    <definedName name="mzshdjshjs" localSheetId="6" hidden="1">{#N/A,#N/A,FALSE,"Plan1";#N/A,#N/A,FALSE,"Plan2"}</definedName>
    <definedName name="mzshdjshjs" localSheetId="0" hidden="1">{#N/A,#N/A,FALSE,"Plan1";#N/A,#N/A,FALSE,"Plan2"}</definedName>
    <definedName name="mzshdjshjs" localSheetId="14" hidden="1">{#N/A,#N/A,FALSE,"Plan1";#N/A,#N/A,FALSE,"Plan2"}</definedName>
    <definedName name="mzshdjshjs" localSheetId="22" hidden="1">{#N/A,#N/A,FALSE,"Plan1";#N/A,#N/A,FALSE,"Plan2"}</definedName>
    <definedName name="mzshdjshjs" hidden="1">{#N/A,#N/A,FALSE,"Plan1";#N/A,#N/A,FALSE,"Plan2"}</definedName>
    <definedName name="na" localSheetId="16" hidden="1">{#N/A,#N/A,FALSE,"$170M Cash";#N/A,#N/A,FALSE,"$250M Cash";#N/A,#N/A,FALSE,"$325M Cash"}</definedName>
    <definedName name="na" localSheetId="3" hidden="1">{#N/A,#N/A,FALSE,"$170M Cash";#N/A,#N/A,FALSE,"$250M Cash";#N/A,#N/A,FALSE,"$325M Cash"}</definedName>
    <definedName name="na" localSheetId="21" hidden="1">{#N/A,#N/A,FALSE,"$170M Cash";#N/A,#N/A,FALSE,"$250M Cash";#N/A,#N/A,FALSE,"$325M Cash"}</definedName>
    <definedName name="na" localSheetId="20" hidden="1">{#N/A,#N/A,FALSE,"$170M Cash";#N/A,#N/A,FALSE,"$250M Cash";#N/A,#N/A,FALSE,"$325M Cash"}</definedName>
    <definedName name="na" localSheetId="5" hidden="1">{#N/A,#N/A,FALSE,"$170M Cash";#N/A,#N/A,FALSE,"$250M Cash";#N/A,#N/A,FALSE,"$325M Cash"}</definedName>
    <definedName name="na" localSheetId="13" hidden="1">{#N/A,#N/A,FALSE,"$170M Cash";#N/A,#N/A,FALSE,"$250M Cash";#N/A,#N/A,FALSE,"$325M Cash"}</definedName>
    <definedName name="na" localSheetId="10" hidden="1">{#N/A,#N/A,FALSE,"$170M Cash";#N/A,#N/A,FALSE,"$250M Cash";#N/A,#N/A,FALSE,"$325M Cash"}</definedName>
    <definedName name="na" localSheetId="7" hidden="1">{#N/A,#N/A,FALSE,"$170M Cash";#N/A,#N/A,FALSE,"$250M Cash";#N/A,#N/A,FALSE,"$325M Cash"}</definedName>
    <definedName name="na" localSheetId="28" hidden="1">{#N/A,#N/A,FALSE,"$170M Cash";#N/A,#N/A,FALSE,"$250M Cash";#N/A,#N/A,FALSE,"$325M Cash"}</definedName>
    <definedName name="na" localSheetId="6" hidden="1">{#N/A,#N/A,FALSE,"$170M Cash";#N/A,#N/A,FALSE,"$250M Cash";#N/A,#N/A,FALSE,"$325M Cash"}</definedName>
    <definedName name="na" localSheetId="0" hidden="1">{#N/A,#N/A,FALSE,"$170M Cash";#N/A,#N/A,FALSE,"$250M Cash";#N/A,#N/A,FALSE,"$325M Cash"}</definedName>
    <definedName name="na" localSheetId="14" hidden="1">{#N/A,#N/A,FALSE,"$170M Cash";#N/A,#N/A,FALSE,"$250M Cash";#N/A,#N/A,FALSE,"$325M Cash"}</definedName>
    <definedName name="na" localSheetId="22" hidden="1">{#N/A,#N/A,FALSE,"$170M Cash";#N/A,#N/A,FALSE,"$250M Cash";#N/A,#N/A,FALSE,"$325M Cash"}</definedName>
    <definedName name="na" hidden="1">{#N/A,#N/A,FALSE,"$170M Cash";#N/A,#N/A,FALSE,"$250M Cash";#N/A,#N/A,FALSE,"$325M Cash"}</definedName>
    <definedName name="ncdgrdhrtg" localSheetId="16" hidden="1">{#N/A,#N/A,FALSE,"Plan1";#N/A,#N/A,FALSE,"Plan2"}</definedName>
    <definedName name="ncdgrdhrtg" localSheetId="3" hidden="1">{#N/A,#N/A,FALSE,"Plan1";#N/A,#N/A,FALSE,"Plan2"}</definedName>
    <definedName name="ncdgrdhrtg" localSheetId="21" hidden="1">{#N/A,#N/A,FALSE,"Plan1";#N/A,#N/A,FALSE,"Plan2"}</definedName>
    <definedName name="ncdgrdhrtg" localSheetId="20" hidden="1">{#N/A,#N/A,FALSE,"Plan1";#N/A,#N/A,FALSE,"Plan2"}</definedName>
    <definedName name="ncdgrdhrtg" localSheetId="5" hidden="1">{#N/A,#N/A,FALSE,"Plan1";#N/A,#N/A,FALSE,"Plan2"}</definedName>
    <definedName name="ncdgrdhrtg" localSheetId="13" hidden="1">{#N/A,#N/A,FALSE,"Plan1";#N/A,#N/A,FALSE,"Plan2"}</definedName>
    <definedName name="ncdgrdhrtg" localSheetId="10" hidden="1">{#N/A,#N/A,FALSE,"Plan1";#N/A,#N/A,FALSE,"Plan2"}</definedName>
    <definedName name="ncdgrdhrtg" localSheetId="7" hidden="1">{#N/A,#N/A,FALSE,"Plan1";#N/A,#N/A,FALSE,"Plan2"}</definedName>
    <definedName name="ncdgrdhrtg" localSheetId="28" hidden="1">{#N/A,#N/A,FALSE,"Plan1";#N/A,#N/A,FALSE,"Plan2"}</definedName>
    <definedName name="ncdgrdhrtg" localSheetId="6" hidden="1">{#N/A,#N/A,FALSE,"Plan1";#N/A,#N/A,FALSE,"Plan2"}</definedName>
    <definedName name="ncdgrdhrtg" localSheetId="0" hidden="1">{#N/A,#N/A,FALSE,"Plan1";#N/A,#N/A,FALSE,"Plan2"}</definedName>
    <definedName name="ncdgrdhrtg" localSheetId="14" hidden="1">{#N/A,#N/A,FALSE,"Plan1";#N/A,#N/A,FALSE,"Plan2"}</definedName>
    <definedName name="ncdgrdhrtg" localSheetId="22" hidden="1">{#N/A,#N/A,FALSE,"Plan1";#N/A,#N/A,FALSE,"Plan2"}</definedName>
    <definedName name="ncdgrdhrtg" hidden="1">{#N/A,#N/A,FALSE,"Plan1";#N/A,#N/A,FALSE,"Plan2"}</definedName>
    <definedName name="nchngdfhgdh" localSheetId="16" hidden="1">{#N/A,#N/A,FALSE,"Plan1";#N/A,#N/A,FALSE,"Plan2"}</definedName>
    <definedName name="nchngdfhgdh" localSheetId="3" hidden="1">{#N/A,#N/A,FALSE,"Plan1";#N/A,#N/A,FALSE,"Plan2"}</definedName>
    <definedName name="nchngdfhgdh" localSheetId="21" hidden="1">{#N/A,#N/A,FALSE,"Plan1";#N/A,#N/A,FALSE,"Plan2"}</definedName>
    <definedName name="nchngdfhgdh" localSheetId="20" hidden="1">{#N/A,#N/A,FALSE,"Plan1";#N/A,#N/A,FALSE,"Plan2"}</definedName>
    <definedName name="nchngdfhgdh" localSheetId="5" hidden="1">{#N/A,#N/A,FALSE,"Plan1";#N/A,#N/A,FALSE,"Plan2"}</definedName>
    <definedName name="nchngdfhgdh" localSheetId="13" hidden="1">{#N/A,#N/A,FALSE,"Plan1";#N/A,#N/A,FALSE,"Plan2"}</definedName>
    <definedName name="nchngdfhgdh" localSheetId="10" hidden="1">{#N/A,#N/A,FALSE,"Plan1";#N/A,#N/A,FALSE,"Plan2"}</definedName>
    <definedName name="nchngdfhgdh" localSheetId="7" hidden="1">{#N/A,#N/A,FALSE,"Plan1";#N/A,#N/A,FALSE,"Plan2"}</definedName>
    <definedName name="nchngdfhgdh" localSheetId="28" hidden="1">{#N/A,#N/A,FALSE,"Plan1";#N/A,#N/A,FALSE,"Plan2"}</definedName>
    <definedName name="nchngdfhgdh" localSheetId="6" hidden="1">{#N/A,#N/A,FALSE,"Plan1";#N/A,#N/A,FALSE,"Plan2"}</definedName>
    <definedName name="nchngdfhgdh" localSheetId="0" hidden="1">{#N/A,#N/A,FALSE,"Plan1";#N/A,#N/A,FALSE,"Plan2"}</definedName>
    <definedName name="nchngdfhgdh" localSheetId="14" hidden="1">{#N/A,#N/A,FALSE,"Plan1";#N/A,#N/A,FALSE,"Plan2"}</definedName>
    <definedName name="nchngdfhgdh" localSheetId="22" hidden="1">{#N/A,#N/A,FALSE,"Plan1";#N/A,#N/A,FALSE,"Plan2"}</definedName>
    <definedName name="nchngdfhgdh" hidden="1">{#N/A,#N/A,FALSE,"Plan1";#N/A,#N/A,FALSE,"Plan2"}</definedName>
    <definedName name="NCJFKNGJHF" localSheetId="16" hidden="1">{#N/A,#N/A,FALSE,"Plan1";#N/A,#N/A,FALSE,"Plan2"}</definedName>
    <definedName name="NCJFKNGJHF" localSheetId="3" hidden="1">{#N/A,#N/A,FALSE,"Plan1";#N/A,#N/A,FALSE,"Plan2"}</definedName>
    <definedName name="NCJFKNGJHF" localSheetId="21" hidden="1">{#N/A,#N/A,FALSE,"Plan1";#N/A,#N/A,FALSE,"Plan2"}</definedName>
    <definedName name="NCJFKNGJHF" localSheetId="20" hidden="1">{#N/A,#N/A,FALSE,"Plan1";#N/A,#N/A,FALSE,"Plan2"}</definedName>
    <definedName name="NCJFKNGJHF" localSheetId="5" hidden="1">{#N/A,#N/A,FALSE,"Plan1";#N/A,#N/A,FALSE,"Plan2"}</definedName>
    <definedName name="NCJFKNGJHF" localSheetId="13" hidden="1">{#N/A,#N/A,FALSE,"Plan1";#N/A,#N/A,FALSE,"Plan2"}</definedName>
    <definedName name="NCJFKNGJHF" localSheetId="10" hidden="1">{#N/A,#N/A,FALSE,"Plan1";#N/A,#N/A,FALSE,"Plan2"}</definedName>
    <definedName name="NCJFKNGJHF" localSheetId="7" hidden="1">{#N/A,#N/A,FALSE,"Plan1";#N/A,#N/A,FALSE,"Plan2"}</definedName>
    <definedName name="NCJFKNGJHF" localSheetId="28" hidden="1">{#N/A,#N/A,FALSE,"Plan1";#N/A,#N/A,FALSE,"Plan2"}</definedName>
    <definedName name="NCJFKNGJHF" localSheetId="6" hidden="1">{#N/A,#N/A,FALSE,"Plan1";#N/A,#N/A,FALSE,"Plan2"}</definedName>
    <definedName name="NCJFKNGJHF" localSheetId="0" hidden="1">{#N/A,#N/A,FALSE,"Plan1";#N/A,#N/A,FALSE,"Plan2"}</definedName>
    <definedName name="NCJFKNGJHF" localSheetId="14" hidden="1">{#N/A,#N/A,FALSE,"Plan1";#N/A,#N/A,FALSE,"Plan2"}</definedName>
    <definedName name="NCJFKNGJHF" localSheetId="22" hidden="1">{#N/A,#N/A,FALSE,"Plan1";#N/A,#N/A,FALSE,"Plan2"}</definedName>
    <definedName name="NCJFKNGJHF" hidden="1">{#N/A,#N/A,FALSE,"Plan1";#N/A,#N/A,FALSE,"Plan2"}</definedName>
    <definedName name="NDATA" localSheetId="3">#REF!</definedName>
    <definedName name="NDATA" localSheetId="10">#REF!</definedName>
    <definedName name="NDATA" localSheetId="6">#REF!</definedName>
    <definedName name="NDATA">#REF!</definedName>
    <definedName name="ndcxhgdhf" localSheetId="16" hidden="1">{#N/A,#N/A,FALSE,"Plan1";#N/A,#N/A,FALSE,"Plan2"}</definedName>
    <definedName name="ndcxhgdhf" localSheetId="3" hidden="1">{#N/A,#N/A,FALSE,"Plan1";#N/A,#N/A,FALSE,"Plan2"}</definedName>
    <definedName name="ndcxhgdhf" localSheetId="21" hidden="1">{#N/A,#N/A,FALSE,"Plan1";#N/A,#N/A,FALSE,"Plan2"}</definedName>
    <definedName name="ndcxhgdhf" localSheetId="20" hidden="1">{#N/A,#N/A,FALSE,"Plan1";#N/A,#N/A,FALSE,"Plan2"}</definedName>
    <definedName name="ndcxhgdhf" localSheetId="5" hidden="1">{#N/A,#N/A,FALSE,"Plan1";#N/A,#N/A,FALSE,"Plan2"}</definedName>
    <definedName name="ndcxhgdhf" localSheetId="13" hidden="1">{#N/A,#N/A,FALSE,"Plan1";#N/A,#N/A,FALSE,"Plan2"}</definedName>
    <definedName name="ndcxhgdhf" localSheetId="10" hidden="1">{#N/A,#N/A,FALSE,"Plan1";#N/A,#N/A,FALSE,"Plan2"}</definedName>
    <definedName name="ndcxhgdhf" localSheetId="7" hidden="1">{#N/A,#N/A,FALSE,"Plan1";#N/A,#N/A,FALSE,"Plan2"}</definedName>
    <definedName name="ndcxhgdhf" localSheetId="28" hidden="1">{#N/A,#N/A,FALSE,"Plan1";#N/A,#N/A,FALSE,"Plan2"}</definedName>
    <definedName name="ndcxhgdhf" localSheetId="6" hidden="1">{#N/A,#N/A,FALSE,"Plan1";#N/A,#N/A,FALSE,"Plan2"}</definedName>
    <definedName name="ndcxhgdhf" localSheetId="0" hidden="1">{#N/A,#N/A,FALSE,"Plan1";#N/A,#N/A,FALSE,"Plan2"}</definedName>
    <definedName name="ndcxhgdhf" localSheetId="14" hidden="1">{#N/A,#N/A,FALSE,"Plan1";#N/A,#N/A,FALSE,"Plan2"}</definedName>
    <definedName name="ndcxhgdhf" localSheetId="22" hidden="1">{#N/A,#N/A,FALSE,"Plan1";#N/A,#N/A,FALSE,"Plan2"}</definedName>
    <definedName name="ndcxhgdhf" hidden="1">{#N/A,#N/A,FALSE,"Plan1";#N/A,#N/A,FALSE,"Plan2"}</definedName>
    <definedName name="ndfjnjkrhdgt" localSheetId="16" hidden="1">{#N/A,#N/A,FALSE,"Plan1";#N/A,#N/A,FALSE,"Plan2"}</definedName>
    <definedName name="ndfjnjkrhdgt" localSheetId="3" hidden="1">{#N/A,#N/A,FALSE,"Plan1";#N/A,#N/A,FALSE,"Plan2"}</definedName>
    <definedName name="ndfjnjkrhdgt" localSheetId="21" hidden="1">{#N/A,#N/A,FALSE,"Plan1";#N/A,#N/A,FALSE,"Plan2"}</definedName>
    <definedName name="ndfjnjkrhdgt" localSheetId="20" hidden="1">{#N/A,#N/A,FALSE,"Plan1";#N/A,#N/A,FALSE,"Plan2"}</definedName>
    <definedName name="ndfjnjkrhdgt" localSheetId="5" hidden="1">{#N/A,#N/A,FALSE,"Plan1";#N/A,#N/A,FALSE,"Plan2"}</definedName>
    <definedName name="ndfjnjkrhdgt" localSheetId="13" hidden="1">{#N/A,#N/A,FALSE,"Plan1";#N/A,#N/A,FALSE,"Plan2"}</definedName>
    <definedName name="ndfjnjkrhdgt" localSheetId="10" hidden="1">{#N/A,#N/A,FALSE,"Plan1";#N/A,#N/A,FALSE,"Plan2"}</definedName>
    <definedName name="ndfjnjkrhdgt" localSheetId="7" hidden="1">{#N/A,#N/A,FALSE,"Plan1";#N/A,#N/A,FALSE,"Plan2"}</definedName>
    <definedName name="ndfjnjkrhdgt" localSheetId="28" hidden="1">{#N/A,#N/A,FALSE,"Plan1";#N/A,#N/A,FALSE,"Plan2"}</definedName>
    <definedName name="ndfjnjkrhdgt" localSheetId="6" hidden="1">{#N/A,#N/A,FALSE,"Plan1";#N/A,#N/A,FALSE,"Plan2"}</definedName>
    <definedName name="ndfjnjkrhdgt" localSheetId="0" hidden="1">{#N/A,#N/A,FALSE,"Plan1";#N/A,#N/A,FALSE,"Plan2"}</definedName>
    <definedName name="ndfjnjkrhdgt" localSheetId="14" hidden="1">{#N/A,#N/A,FALSE,"Plan1";#N/A,#N/A,FALSE,"Plan2"}</definedName>
    <definedName name="ndfjnjkrhdgt" localSheetId="22" hidden="1">{#N/A,#N/A,FALSE,"Plan1";#N/A,#N/A,FALSE,"Plan2"}</definedName>
    <definedName name="ndfjnjkrhdgt" hidden="1">{#N/A,#N/A,FALSE,"Plan1";#N/A,#N/A,FALSE,"Plan2"}</definedName>
    <definedName name="ndfkghkjthfyst" localSheetId="16" hidden="1">{#N/A,#N/A,FALSE,"Plan1";#N/A,#N/A,FALSE,"Plan2"}</definedName>
    <definedName name="ndfkghkjthfyst" localSheetId="3" hidden="1">{#N/A,#N/A,FALSE,"Plan1";#N/A,#N/A,FALSE,"Plan2"}</definedName>
    <definedName name="ndfkghkjthfyst" localSheetId="21" hidden="1">{#N/A,#N/A,FALSE,"Plan1";#N/A,#N/A,FALSE,"Plan2"}</definedName>
    <definedName name="ndfkghkjthfyst" localSheetId="20" hidden="1">{#N/A,#N/A,FALSE,"Plan1";#N/A,#N/A,FALSE,"Plan2"}</definedName>
    <definedName name="ndfkghkjthfyst" localSheetId="5" hidden="1">{#N/A,#N/A,FALSE,"Plan1";#N/A,#N/A,FALSE,"Plan2"}</definedName>
    <definedName name="ndfkghkjthfyst" localSheetId="13" hidden="1">{#N/A,#N/A,FALSE,"Plan1";#N/A,#N/A,FALSE,"Plan2"}</definedName>
    <definedName name="ndfkghkjthfyst" localSheetId="10" hidden="1">{#N/A,#N/A,FALSE,"Plan1";#N/A,#N/A,FALSE,"Plan2"}</definedName>
    <definedName name="ndfkghkjthfyst" localSheetId="7" hidden="1">{#N/A,#N/A,FALSE,"Plan1";#N/A,#N/A,FALSE,"Plan2"}</definedName>
    <definedName name="ndfkghkjthfyst" localSheetId="28" hidden="1">{#N/A,#N/A,FALSE,"Plan1";#N/A,#N/A,FALSE,"Plan2"}</definedName>
    <definedName name="ndfkghkjthfyst" localSheetId="6" hidden="1">{#N/A,#N/A,FALSE,"Plan1";#N/A,#N/A,FALSE,"Plan2"}</definedName>
    <definedName name="ndfkghkjthfyst" localSheetId="0" hidden="1">{#N/A,#N/A,FALSE,"Plan1";#N/A,#N/A,FALSE,"Plan2"}</definedName>
    <definedName name="ndfkghkjthfyst" localSheetId="14" hidden="1">{#N/A,#N/A,FALSE,"Plan1";#N/A,#N/A,FALSE,"Plan2"}</definedName>
    <definedName name="ndfkghkjthfyst" localSheetId="22" hidden="1">{#N/A,#N/A,FALSE,"Plan1";#N/A,#N/A,FALSE,"Plan2"}</definedName>
    <definedName name="ndfkghkjthfyst" hidden="1">{#N/A,#N/A,FALSE,"Plan1";#N/A,#N/A,FALSE,"Plan2"}</definedName>
    <definedName name="ndfldslvjnvberugberqubquierbv" localSheetId="3">#REF!</definedName>
    <definedName name="ndfldslvjnvberugberqubquierbv" localSheetId="10">#REF!</definedName>
    <definedName name="ndfldslvjnvberugberqubquierbv" localSheetId="6">#REF!</definedName>
    <definedName name="ndfldslvjnvberugberqubquierbv">#REF!</definedName>
    <definedName name="NDJGKFKGHUFG" localSheetId="16" hidden="1">{#N/A,#N/A,FALSE,"Plan1";#N/A,#N/A,FALSE,"Plan2"}</definedName>
    <definedName name="NDJGKFKGHUFG" localSheetId="3" hidden="1">{#N/A,#N/A,FALSE,"Plan1";#N/A,#N/A,FALSE,"Plan2"}</definedName>
    <definedName name="NDJGKFKGHUFG" localSheetId="21" hidden="1">{#N/A,#N/A,FALSE,"Plan1";#N/A,#N/A,FALSE,"Plan2"}</definedName>
    <definedName name="NDJGKFKGHUFG" localSheetId="20" hidden="1">{#N/A,#N/A,FALSE,"Plan1";#N/A,#N/A,FALSE,"Plan2"}</definedName>
    <definedName name="NDJGKFKGHUFG" localSheetId="5" hidden="1">{#N/A,#N/A,FALSE,"Plan1";#N/A,#N/A,FALSE,"Plan2"}</definedName>
    <definedName name="NDJGKFKGHUFG" localSheetId="13" hidden="1">{#N/A,#N/A,FALSE,"Plan1";#N/A,#N/A,FALSE,"Plan2"}</definedName>
    <definedName name="NDJGKFKGHUFG" localSheetId="10" hidden="1">{#N/A,#N/A,FALSE,"Plan1";#N/A,#N/A,FALSE,"Plan2"}</definedName>
    <definedName name="NDJGKFKGHUFG" localSheetId="7" hidden="1">{#N/A,#N/A,FALSE,"Plan1";#N/A,#N/A,FALSE,"Plan2"}</definedName>
    <definedName name="NDJGKFKGHUFG" localSheetId="28" hidden="1">{#N/A,#N/A,FALSE,"Plan1";#N/A,#N/A,FALSE,"Plan2"}</definedName>
    <definedName name="NDJGKFKGHUFG" localSheetId="6" hidden="1">{#N/A,#N/A,FALSE,"Plan1";#N/A,#N/A,FALSE,"Plan2"}</definedName>
    <definedName name="NDJGKFKGHUFG" localSheetId="0" hidden="1">{#N/A,#N/A,FALSE,"Plan1";#N/A,#N/A,FALSE,"Plan2"}</definedName>
    <definedName name="NDJGKFKGHUFG" localSheetId="14" hidden="1">{#N/A,#N/A,FALSE,"Plan1";#N/A,#N/A,FALSE,"Plan2"}</definedName>
    <definedName name="NDJGKFKGHUFG" localSheetId="22" hidden="1">{#N/A,#N/A,FALSE,"Plan1";#N/A,#N/A,FALSE,"Plan2"}</definedName>
    <definedName name="NDJGKFKGHUFG" hidden="1">{#N/A,#N/A,FALSE,"Plan1";#N/A,#N/A,FALSE,"Plan2"}</definedName>
    <definedName name="ndrjkt" localSheetId="16" hidden="1">{#N/A,#N/A,FALSE,"Plan1";#N/A,#N/A,FALSE,"Plan2"}</definedName>
    <definedName name="ndrjkt" localSheetId="3" hidden="1">{#N/A,#N/A,FALSE,"Plan1";#N/A,#N/A,FALSE,"Plan2"}</definedName>
    <definedName name="ndrjkt" localSheetId="21" hidden="1">{#N/A,#N/A,FALSE,"Plan1";#N/A,#N/A,FALSE,"Plan2"}</definedName>
    <definedName name="ndrjkt" localSheetId="20" hidden="1">{#N/A,#N/A,FALSE,"Plan1";#N/A,#N/A,FALSE,"Plan2"}</definedName>
    <definedName name="ndrjkt" localSheetId="5" hidden="1">{#N/A,#N/A,FALSE,"Plan1";#N/A,#N/A,FALSE,"Plan2"}</definedName>
    <definedName name="ndrjkt" localSheetId="13" hidden="1">{#N/A,#N/A,FALSE,"Plan1";#N/A,#N/A,FALSE,"Plan2"}</definedName>
    <definedName name="ndrjkt" localSheetId="10" hidden="1">{#N/A,#N/A,FALSE,"Plan1";#N/A,#N/A,FALSE,"Plan2"}</definedName>
    <definedName name="ndrjkt" localSheetId="7" hidden="1">{#N/A,#N/A,FALSE,"Plan1";#N/A,#N/A,FALSE,"Plan2"}</definedName>
    <definedName name="ndrjkt" localSheetId="28" hidden="1">{#N/A,#N/A,FALSE,"Plan1";#N/A,#N/A,FALSE,"Plan2"}</definedName>
    <definedName name="ndrjkt" localSheetId="6" hidden="1">{#N/A,#N/A,FALSE,"Plan1";#N/A,#N/A,FALSE,"Plan2"}</definedName>
    <definedName name="ndrjkt" localSheetId="0" hidden="1">{#N/A,#N/A,FALSE,"Plan1";#N/A,#N/A,FALSE,"Plan2"}</definedName>
    <definedName name="ndrjkt" localSheetId="14" hidden="1">{#N/A,#N/A,FALSE,"Plan1";#N/A,#N/A,FALSE,"Plan2"}</definedName>
    <definedName name="ndrjkt" localSheetId="22" hidden="1">{#N/A,#N/A,FALSE,"Plan1";#N/A,#N/A,FALSE,"Plan2"}</definedName>
    <definedName name="ndrjkt" hidden="1">{#N/A,#N/A,FALSE,"Plan1";#N/A,#N/A,FALSE,"Plan2"}</definedName>
    <definedName name="new" localSheetId="16" hidden="1">{#N/A,#N/A,FALSE,"Global by BU";#N/A,#N/A,FALSE,"U.S. by BU";#N/A,#N/A,FALSE,"Canada by BU";#N/A,#N/A,FALSE,"Europe by BU";#N/A,#N/A,FALSE,"Asia by BU";#N/A,#N/A,FALSE,"Cala by BU"}</definedName>
    <definedName name="new" localSheetId="3" hidden="1">{#N/A,#N/A,FALSE,"Global by BU";#N/A,#N/A,FALSE,"U.S. by BU";#N/A,#N/A,FALSE,"Canada by BU";#N/A,#N/A,FALSE,"Europe by BU";#N/A,#N/A,FALSE,"Asia by BU";#N/A,#N/A,FALSE,"Cala by BU"}</definedName>
    <definedName name="new" localSheetId="21" hidden="1">{#N/A,#N/A,FALSE,"Global by BU";#N/A,#N/A,FALSE,"U.S. by BU";#N/A,#N/A,FALSE,"Canada by BU";#N/A,#N/A,FALSE,"Europe by BU";#N/A,#N/A,FALSE,"Asia by BU";#N/A,#N/A,FALSE,"Cala by BU"}</definedName>
    <definedName name="new" localSheetId="20" hidden="1">{#N/A,#N/A,FALSE,"Global by BU";#N/A,#N/A,FALSE,"U.S. by BU";#N/A,#N/A,FALSE,"Canada by BU";#N/A,#N/A,FALSE,"Europe by BU";#N/A,#N/A,FALSE,"Asia by BU";#N/A,#N/A,FALSE,"Cala by BU"}</definedName>
    <definedName name="new" localSheetId="5" hidden="1">{#N/A,#N/A,FALSE,"Global by BU";#N/A,#N/A,FALSE,"U.S. by BU";#N/A,#N/A,FALSE,"Canada by BU";#N/A,#N/A,FALSE,"Europe by BU";#N/A,#N/A,FALSE,"Asia by BU";#N/A,#N/A,FALSE,"Cala by BU"}</definedName>
    <definedName name="new" localSheetId="13" hidden="1">{#N/A,#N/A,FALSE,"Global by BU";#N/A,#N/A,FALSE,"U.S. by BU";#N/A,#N/A,FALSE,"Canada by BU";#N/A,#N/A,FALSE,"Europe by BU";#N/A,#N/A,FALSE,"Asia by BU";#N/A,#N/A,FALSE,"Cala by BU"}</definedName>
    <definedName name="new" localSheetId="10" hidden="1">{#N/A,#N/A,FALSE,"Global by BU";#N/A,#N/A,FALSE,"U.S. by BU";#N/A,#N/A,FALSE,"Canada by BU";#N/A,#N/A,FALSE,"Europe by BU";#N/A,#N/A,FALSE,"Asia by BU";#N/A,#N/A,FALSE,"Cala by BU"}</definedName>
    <definedName name="new" localSheetId="7" hidden="1">{#N/A,#N/A,FALSE,"Global by BU";#N/A,#N/A,FALSE,"U.S. by BU";#N/A,#N/A,FALSE,"Canada by BU";#N/A,#N/A,FALSE,"Europe by BU";#N/A,#N/A,FALSE,"Asia by BU";#N/A,#N/A,FALSE,"Cala by BU"}</definedName>
    <definedName name="new" localSheetId="28" hidden="1">{#N/A,#N/A,FALSE,"Global by BU";#N/A,#N/A,FALSE,"U.S. by BU";#N/A,#N/A,FALSE,"Canada by BU";#N/A,#N/A,FALSE,"Europe by BU";#N/A,#N/A,FALSE,"Asia by BU";#N/A,#N/A,FALSE,"Cala by BU"}</definedName>
    <definedName name="new" localSheetId="6" hidden="1">{#N/A,#N/A,FALSE,"Global by BU";#N/A,#N/A,FALSE,"U.S. by BU";#N/A,#N/A,FALSE,"Canada by BU";#N/A,#N/A,FALSE,"Europe by BU";#N/A,#N/A,FALSE,"Asia by BU";#N/A,#N/A,FALSE,"Cala by BU"}</definedName>
    <definedName name="new" localSheetId="0" hidden="1">{#N/A,#N/A,FALSE,"Global by BU";#N/A,#N/A,FALSE,"U.S. by BU";#N/A,#N/A,FALSE,"Canada by BU";#N/A,#N/A,FALSE,"Europe by BU";#N/A,#N/A,FALSE,"Asia by BU";#N/A,#N/A,FALSE,"Cala by BU"}</definedName>
    <definedName name="new" localSheetId="14" hidden="1">{#N/A,#N/A,FALSE,"Global by BU";#N/A,#N/A,FALSE,"U.S. by BU";#N/A,#N/A,FALSE,"Canada by BU";#N/A,#N/A,FALSE,"Europe by BU";#N/A,#N/A,FALSE,"Asia by BU";#N/A,#N/A,FALSE,"Cala by BU"}</definedName>
    <definedName name="new" localSheetId="22" hidden="1">{#N/A,#N/A,FALSE,"Global by BU";#N/A,#N/A,FALSE,"U.S. by BU";#N/A,#N/A,FALSE,"Canada by BU";#N/A,#N/A,FALSE,"Europe by BU";#N/A,#N/A,FALSE,"Asia by BU";#N/A,#N/A,FALSE,"Cala by BU"}</definedName>
    <definedName name="new" hidden="1">{#N/A,#N/A,FALSE,"Global by BU";#N/A,#N/A,FALSE,"U.S. by BU";#N/A,#N/A,FALSE,"Canada by BU";#N/A,#N/A,FALSE,"Europe by BU";#N/A,#N/A,FALSE,"Asia by BU";#N/A,#N/A,FALSE,"Cala by BU"}</definedName>
    <definedName name="NEWNAME" localSheetId="16" hidden="1">{#N/A,#N/A,FALSE,"CCTV"}</definedName>
    <definedName name="NEWNAME" localSheetId="3" hidden="1">{#N/A,#N/A,FALSE,"CCTV"}</definedName>
    <definedName name="NEWNAME" localSheetId="21" hidden="1">{#N/A,#N/A,FALSE,"CCTV"}</definedName>
    <definedName name="NEWNAME" localSheetId="20" hidden="1">{#N/A,#N/A,FALSE,"CCTV"}</definedName>
    <definedName name="NEWNAME" localSheetId="5" hidden="1">{#N/A,#N/A,FALSE,"CCTV"}</definedName>
    <definedName name="NEWNAME" localSheetId="13" hidden="1">{#N/A,#N/A,FALSE,"CCTV"}</definedName>
    <definedName name="NEWNAME" localSheetId="10" hidden="1">{#N/A,#N/A,FALSE,"CCTV"}</definedName>
    <definedName name="NEWNAME" localSheetId="7" hidden="1">{#N/A,#N/A,FALSE,"CCTV"}</definedName>
    <definedName name="NEWNAME" localSheetId="28" hidden="1">{#N/A,#N/A,FALSE,"CCTV"}</definedName>
    <definedName name="NEWNAME" localSheetId="6" hidden="1">{#N/A,#N/A,FALSE,"CCTV"}</definedName>
    <definedName name="NEWNAME" localSheetId="0" hidden="1">{#N/A,#N/A,FALSE,"CCTV"}</definedName>
    <definedName name="NEWNAME" localSheetId="14" hidden="1">{#N/A,#N/A,FALSE,"CCTV"}</definedName>
    <definedName name="NEWNAME" localSheetId="22" hidden="1">{#N/A,#N/A,FALSE,"CCTV"}</definedName>
    <definedName name="NEWNAME" hidden="1">{#N/A,#N/A,FALSE,"CCTV"}</definedName>
    <definedName name="nfgjkhvhfghn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hidden="1">{TRUE,TRUE,-1.25,-15.5,604.5,366.75,FALSE,FALSE,TRUE,TRUE,0,1,#N/A,1,#N/A,9.0125,24.4117647058824,1,FALSE,FALSE,3,TRUE,1,FALSE,100,"Swvu.PLANILHA2.","ACwvu.PLANILHA2.",#N/A,FALSE,FALSE,0.787401575,0.34,0.46,0.5,1,"","",FALSE,FALSE,FALSE,FALSE,1,#N/A,1,1,FALSE,FALSE,#N/A,#N/A,FALSE,FALSE,FALSE,9,65532,65532,FALSE,FALSE,TRUE,TRUE,TRUE}</definedName>
    <definedName name="nfkhdjkthde" localSheetId="16" hidden="1">{#N/A,#N/A,FALSE,"Plan1";#N/A,#N/A,FALSE,"Plan2"}</definedName>
    <definedName name="nfkhdjkthde" localSheetId="3" hidden="1">{#N/A,#N/A,FALSE,"Plan1";#N/A,#N/A,FALSE,"Plan2"}</definedName>
    <definedName name="nfkhdjkthde" localSheetId="21" hidden="1">{#N/A,#N/A,FALSE,"Plan1";#N/A,#N/A,FALSE,"Plan2"}</definedName>
    <definedName name="nfkhdjkthde" localSheetId="20" hidden="1">{#N/A,#N/A,FALSE,"Plan1";#N/A,#N/A,FALSE,"Plan2"}</definedName>
    <definedName name="nfkhdjkthde" localSheetId="5" hidden="1">{#N/A,#N/A,FALSE,"Plan1";#N/A,#N/A,FALSE,"Plan2"}</definedName>
    <definedName name="nfkhdjkthde" localSheetId="13" hidden="1">{#N/A,#N/A,FALSE,"Plan1";#N/A,#N/A,FALSE,"Plan2"}</definedName>
    <definedName name="nfkhdjkthde" localSheetId="10" hidden="1">{#N/A,#N/A,FALSE,"Plan1";#N/A,#N/A,FALSE,"Plan2"}</definedName>
    <definedName name="nfkhdjkthde" localSheetId="7" hidden="1">{#N/A,#N/A,FALSE,"Plan1";#N/A,#N/A,FALSE,"Plan2"}</definedName>
    <definedName name="nfkhdjkthde" localSheetId="28" hidden="1">{#N/A,#N/A,FALSE,"Plan1";#N/A,#N/A,FALSE,"Plan2"}</definedName>
    <definedName name="nfkhdjkthde" localSheetId="6" hidden="1">{#N/A,#N/A,FALSE,"Plan1";#N/A,#N/A,FALSE,"Plan2"}</definedName>
    <definedName name="nfkhdjkthde" localSheetId="0" hidden="1">{#N/A,#N/A,FALSE,"Plan1";#N/A,#N/A,FALSE,"Plan2"}</definedName>
    <definedName name="nfkhdjkthde" localSheetId="14" hidden="1">{#N/A,#N/A,FALSE,"Plan1";#N/A,#N/A,FALSE,"Plan2"}</definedName>
    <definedName name="nfkhdjkthde" localSheetId="22" hidden="1">{#N/A,#N/A,FALSE,"Plan1";#N/A,#N/A,FALSE,"Plan2"}</definedName>
    <definedName name="nfkhdjkthde" hidden="1">{#N/A,#N/A,FALSE,"Plan1";#N/A,#N/A,FALSE,"Plan2"}</definedName>
    <definedName name="nhj"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nhj" hidden="1">{TRUE,TRUE,-1.25,-15.5,604.5,366.75,FALSE,FALSE,TRUE,TRUE,0,1,#N/A,1,#N/A,9.0125,24.4117647058824,1,FALSE,FALSE,3,TRUE,1,FALSE,100,"Swvu.PLANILHA2.","ACwvu.PLANILHA2.",#N/A,FALSE,FALSE,0.787401575,0.34,0.46,0.5,1,"","",FALSE,FALSE,FALSE,FALSE,1,#N/A,1,1,FALSE,FALSE,#N/A,#N/A,FALSE,FALSE,FALSE,9,65532,65532,FALSE,FALSE,TRUE,TRUE,TRUE}</definedName>
    <definedName name="NHJHFDSHF" localSheetId="16" hidden="1">{#N/A,#N/A,FALSE,"Plan1";#N/A,#N/A,FALSE,"Plan2"}</definedName>
    <definedName name="NHJHFDSHF" localSheetId="3" hidden="1">{#N/A,#N/A,FALSE,"Plan1";#N/A,#N/A,FALSE,"Plan2"}</definedName>
    <definedName name="NHJHFDSHF" localSheetId="21" hidden="1">{#N/A,#N/A,FALSE,"Plan1";#N/A,#N/A,FALSE,"Plan2"}</definedName>
    <definedName name="NHJHFDSHF" localSheetId="20" hidden="1">{#N/A,#N/A,FALSE,"Plan1";#N/A,#N/A,FALSE,"Plan2"}</definedName>
    <definedName name="NHJHFDSHF" localSheetId="5" hidden="1">{#N/A,#N/A,FALSE,"Plan1";#N/A,#N/A,FALSE,"Plan2"}</definedName>
    <definedName name="NHJHFDSHF" localSheetId="13" hidden="1">{#N/A,#N/A,FALSE,"Plan1";#N/A,#N/A,FALSE,"Plan2"}</definedName>
    <definedName name="NHJHFDSHF" localSheetId="10" hidden="1">{#N/A,#N/A,FALSE,"Plan1";#N/A,#N/A,FALSE,"Plan2"}</definedName>
    <definedName name="NHJHFDSHF" localSheetId="7" hidden="1">{#N/A,#N/A,FALSE,"Plan1";#N/A,#N/A,FALSE,"Plan2"}</definedName>
    <definedName name="NHJHFDSHF" localSheetId="28" hidden="1">{#N/A,#N/A,FALSE,"Plan1";#N/A,#N/A,FALSE,"Plan2"}</definedName>
    <definedName name="NHJHFDSHF" localSheetId="6" hidden="1">{#N/A,#N/A,FALSE,"Plan1";#N/A,#N/A,FALSE,"Plan2"}</definedName>
    <definedName name="NHJHFDSHF" localSheetId="0" hidden="1">{#N/A,#N/A,FALSE,"Plan1";#N/A,#N/A,FALSE,"Plan2"}</definedName>
    <definedName name="NHJHFDSHF" localSheetId="14" hidden="1">{#N/A,#N/A,FALSE,"Plan1";#N/A,#N/A,FALSE,"Plan2"}</definedName>
    <definedName name="NHJHFDSHF" localSheetId="22" hidden="1">{#N/A,#N/A,FALSE,"Plan1";#N/A,#N/A,FALSE,"Plan2"}</definedName>
    <definedName name="NHJHFDSHF" hidden="1">{#N/A,#N/A,FALSE,"Plan1";#N/A,#N/A,FALSE,"Plan2"}</definedName>
    <definedName name="NJSDFHERTG" localSheetId="16" hidden="1">{#N/A,#N/A,FALSE,"Plan1";#N/A,#N/A,FALSE,"Plan2"}</definedName>
    <definedName name="NJSDFHERTG" localSheetId="3" hidden="1">{#N/A,#N/A,FALSE,"Plan1";#N/A,#N/A,FALSE,"Plan2"}</definedName>
    <definedName name="NJSDFHERTG" localSheetId="21" hidden="1">{#N/A,#N/A,FALSE,"Plan1";#N/A,#N/A,FALSE,"Plan2"}</definedName>
    <definedName name="NJSDFHERTG" localSheetId="20" hidden="1">{#N/A,#N/A,FALSE,"Plan1";#N/A,#N/A,FALSE,"Plan2"}</definedName>
    <definedName name="NJSDFHERTG" localSheetId="5" hidden="1">{#N/A,#N/A,FALSE,"Plan1";#N/A,#N/A,FALSE,"Plan2"}</definedName>
    <definedName name="NJSDFHERTG" localSheetId="13" hidden="1">{#N/A,#N/A,FALSE,"Plan1";#N/A,#N/A,FALSE,"Plan2"}</definedName>
    <definedName name="NJSDFHERTG" localSheetId="10" hidden="1">{#N/A,#N/A,FALSE,"Plan1";#N/A,#N/A,FALSE,"Plan2"}</definedName>
    <definedName name="NJSDFHERTG" localSheetId="7" hidden="1">{#N/A,#N/A,FALSE,"Plan1";#N/A,#N/A,FALSE,"Plan2"}</definedName>
    <definedName name="NJSDFHERTG" localSheetId="28" hidden="1">{#N/A,#N/A,FALSE,"Plan1";#N/A,#N/A,FALSE,"Plan2"}</definedName>
    <definedName name="NJSDFHERTG" localSheetId="6" hidden="1">{#N/A,#N/A,FALSE,"Plan1";#N/A,#N/A,FALSE,"Plan2"}</definedName>
    <definedName name="NJSDFHERTG" localSheetId="0" hidden="1">{#N/A,#N/A,FALSE,"Plan1";#N/A,#N/A,FALSE,"Plan2"}</definedName>
    <definedName name="NJSDFHERTG" localSheetId="14" hidden="1">{#N/A,#N/A,FALSE,"Plan1";#N/A,#N/A,FALSE,"Plan2"}</definedName>
    <definedName name="NJSDFHERTG" localSheetId="22" hidden="1">{#N/A,#N/A,FALSE,"Plan1";#N/A,#N/A,FALSE,"Plan2"}</definedName>
    <definedName name="NJSDFHERTG" hidden="1">{#N/A,#N/A,FALSE,"Plan1";#N/A,#N/A,FALSE,"Plan2"}</definedName>
    <definedName name="nkfnsskdn" localSheetId="16" hidden="1">{#N/A,#N/A,FALSE,"Plan1";#N/A,#N/A,FALSE,"Plan2"}</definedName>
    <definedName name="nkfnsskdn" localSheetId="3" hidden="1">{#N/A,#N/A,FALSE,"Plan1";#N/A,#N/A,FALSE,"Plan2"}</definedName>
    <definedName name="nkfnsskdn" localSheetId="21" hidden="1">{#N/A,#N/A,FALSE,"Plan1";#N/A,#N/A,FALSE,"Plan2"}</definedName>
    <definedName name="nkfnsskdn" localSheetId="20" hidden="1">{#N/A,#N/A,FALSE,"Plan1";#N/A,#N/A,FALSE,"Plan2"}</definedName>
    <definedName name="nkfnsskdn" localSheetId="5" hidden="1">{#N/A,#N/A,FALSE,"Plan1";#N/A,#N/A,FALSE,"Plan2"}</definedName>
    <definedName name="nkfnsskdn" localSheetId="13" hidden="1">{#N/A,#N/A,FALSE,"Plan1";#N/A,#N/A,FALSE,"Plan2"}</definedName>
    <definedName name="nkfnsskdn" localSheetId="10" hidden="1">{#N/A,#N/A,FALSE,"Plan1";#N/A,#N/A,FALSE,"Plan2"}</definedName>
    <definedName name="nkfnsskdn" localSheetId="7" hidden="1">{#N/A,#N/A,FALSE,"Plan1";#N/A,#N/A,FALSE,"Plan2"}</definedName>
    <definedName name="nkfnsskdn" localSheetId="28" hidden="1">{#N/A,#N/A,FALSE,"Plan1";#N/A,#N/A,FALSE,"Plan2"}</definedName>
    <definedName name="nkfnsskdn" localSheetId="6" hidden="1">{#N/A,#N/A,FALSE,"Plan1";#N/A,#N/A,FALSE,"Plan2"}</definedName>
    <definedName name="nkfnsskdn" localSheetId="0" hidden="1">{#N/A,#N/A,FALSE,"Plan1";#N/A,#N/A,FALSE,"Plan2"}</definedName>
    <definedName name="nkfnsskdn" localSheetId="14" hidden="1">{#N/A,#N/A,FALSE,"Plan1";#N/A,#N/A,FALSE,"Plan2"}</definedName>
    <definedName name="nkfnsskdn" localSheetId="22" hidden="1">{#N/A,#N/A,FALSE,"Plan1";#N/A,#N/A,FALSE,"Plan2"}</definedName>
    <definedName name="nkfnsskdn" hidden="1">{#N/A,#N/A,FALSE,"Plan1";#N/A,#N/A,FALSE,"Plan2"}</definedName>
    <definedName name="NKJL"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NKJL" hidden="1">{TRUE,TRUE,-1.25,-15.5,604.5,366.75,FALSE,FALSE,TRUE,TRUE,0,1,#N/A,1,#N/A,9.0125,24.4117647058824,1,FALSE,FALSE,3,TRUE,1,FALSE,100,"Swvu.PLANILHA2.","ACwvu.PLANILHA2.",#N/A,FALSE,FALSE,0.787401575,0.34,0.46,0.5,1,"","",FALSE,FALSE,FALSE,FALSE,1,#N/A,1,1,FALSE,FALSE,#N/A,#N/A,FALSE,FALSE,FALSE,9,65532,65532,FALSE,FALSE,TRUE,TRUE,TRUE}</definedName>
    <definedName name="nl" localSheetId="3">#REF!</definedName>
    <definedName name="nl" localSheetId="10">#REF!</definedName>
    <definedName name="nl" localSheetId="6">#REF!</definedName>
    <definedName name="nl">#REF!</definedName>
    <definedName name="nlaksjdwe" localSheetId="16" hidden="1">{#N/A,#N/A,FALSE,"Plan1";#N/A,#N/A,FALSE,"Plan2"}</definedName>
    <definedName name="nlaksjdwe" localSheetId="3" hidden="1">{#N/A,#N/A,FALSE,"Plan1";#N/A,#N/A,FALSE,"Plan2"}</definedName>
    <definedName name="nlaksjdwe" localSheetId="21" hidden="1">{#N/A,#N/A,FALSE,"Plan1";#N/A,#N/A,FALSE,"Plan2"}</definedName>
    <definedName name="nlaksjdwe" localSheetId="20" hidden="1">{#N/A,#N/A,FALSE,"Plan1";#N/A,#N/A,FALSE,"Plan2"}</definedName>
    <definedName name="nlaksjdwe" localSheetId="5" hidden="1">{#N/A,#N/A,FALSE,"Plan1";#N/A,#N/A,FALSE,"Plan2"}</definedName>
    <definedName name="nlaksjdwe" localSheetId="13" hidden="1">{#N/A,#N/A,FALSE,"Plan1";#N/A,#N/A,FALSE,"Plan2"}</definedName>
    <definedName name="nlaksjdwe" localSheetId="10" hidden="1">{#N/A,#N/A,FALSE,"Plan1";#N/A,#N/A,FALSE,"Plan2"}</definedName>
    <definedName name="nlaksjdwe" localSheetId="7" hidden="1">{#N/A,#N/A,FALSE,"Plan1";#N/A,#N/A,FALSE,"Plan2"}</definedName>
    <definedName name="nlaksjdwe" localSheetId="28" hidden="1">{#N/A,#N/A,FALSE,"Plan1";#N/A,#N/A,FALSE,"Plan2"}</definedName>
    <definedName name="nlaksjdwe" localSheetId="6" hidden="1">{#N/A,#N/A,FALSE,"Plan1";#N/A,#N/A,FALSE,"Plan2"}</definedName>
    <definedName name="nlaksjdwe" localSheetId="0" hidden="1">{#N/A,#N/A,FALSE,"Plan1";#N/A,#N/A,FALSE,"Plan2"}</definedName>
    <definedName name="nlaksjdwe" localSheetId="14" hidden="1">{#N/A,#N/A,FALSE,"Plan1";#N/A,#N/A,FALSE,"Plan2"}</definedName>
    <definedName name="nlaksjdwe" localSheetId="22" hidden="1">{#N/A,#N/A,FALSE,"Plan1";#N/A,#N/A,FALSE,"Plan2"}</definedName>
    <definedName name="nlaksjdwe" hidden="1">{#N/A,#N/A,FALSE,"Plan1";#N/A,#N/A,FALSE,"Plan2"}</definedName>
    <definedName name="nljsdfljfdsfr" localSheetId="16" hidden="1">{#N/A,#N/A,FALSE,"Plan1";#N/A,#N/A,FALSE,"Plan2"}</definedName>
    <definedName name="nljsdfljfdsfr" localSheetId="3" hidden="1">{#N/A,#N/A,FALSE,"Plan1";#N/A,#N/A,FALSE,"Plan2"}</definedName>
    <definedName name="nljsdfljfdsfr" localSheetId="21" hidden="1">{#N/A,#N/A,FALSE,"Plan1";#N/A,#N/A,FALSE,"Plan2"}</definedName>
    <definedName name="nljsdfljfdsfr" localSheetId="20" hidden="1">{#N/A,#N/A,FALSE,"Plan1";#N/A,#N/A,FALSE,"Plan2"}</definedName>
    <definedName name="nljsdfljfdsfr" localSheetId="5" hidden="1">{#N/A,#N/A,FALSE,"Plan1";#N/A,#N/A,FALSE,"Plan2"}</definedName>
    <definedName name="nljsdfljfdsfr" localSheetId="13" hidden="1">{#N/A,#N/A,FALSE,"Plan1";#N/A,#N/A,FALSE,"Plan2"}</definedName>
    <definedName name="nljsdfljfdsfr" localSheetId="10" hidden="1">{#N/A,#N/A,FALSE,"Plan1";#N/A,#N/A,FALSE,"Plan2"}</definedName>
    <definedName name="nljsdfljfdsfr" localSheetId="7" hidden="1">{#N/A,#N/A,FALSE,"Plan1";#N/A,#N/A,FALSE,"Plan2"}</definedName>
    <definedName name="nljsdfljfdsfr" localSheetId="28" hidden="1">{#N/A,#N/A,FALSE,"Plan1";#N/A,#N/A,FALSE,"Plan2"}</definedName>
    <definedName name="nljsdfljfdsfr" localSheetId="6" hidden="1">{#N/A,#N/A,FALSE,"Plan1";#N/A,#N/A,FALSE,"Plan2"}</definedName>
    <definedName name="nljsdfljfdsfr" localSheetId="0" hidden="1">{#N/A,#N/A,FALSE,"Plan1";#N/A,#N/A,FALSE,"Plan2"}</definedName>
    <definedName name="nljsdfljfdsfr" localSheetId="14" hidden="1">{#N/A,#N/A,FALSE,"Plan1";#N/A,#N/A,FALSE,"Plan2"}</definedName>
    <definedName name="nljsdfljfdsfr" localSheetId="22" hidden="1">{#N/A,#N/A,FALSE,"Plan1";#N/A,#N/A,FALSE,"Plan2"}</definedName>
    <definedName name="nljsdfljfdsfr" hidden="1">{#N/A,#N/A,FALSE,"Plan1";#N/A,#N/A,FALSE,"Plan2"}</definedName>
    <definedName name="nm_k1" localSheetId="3">#REF!</definedName>
    <definedName name="nm_k1" localSheetId="10">#REF!</definedName>
    <definedName name="nm_k1" localSheetId="6">#REF!</definedName>
    <definedName name="nm_k1">#REF!</definedName>
    <definedName name="nm_k2" localSheetId="3">#REF!</definedName>
    <definedName name="nm_k2" localSheetId="10">#REF!</definedName>
    <definedName name="nm_k2" localSheetId="6">#REF!</definedName>
    <definedName name="nm_k2">#REF!</definedName>
    <definedName name="nm_k3" localSheetId="3">#REF!</definedName>
    <definedName name="nm_k3" localSheetId="10">#REF!</definedName>
    <definedName name="nm_k3" localSheetId="6">#REF!</definedName>
    <definedName name="nm_k3">#REF!</definedName>
    <definedName name="nmjdfhxj" localSheetId="16" hidden="1">{#N/A,#N/A,FALSE,"Plan1";#N/A,#N/A,FALSE,"Plan2"}</definedName>
    <definedName name="nmjdfhxj" localSheetId="3" hidden="1">{#N/A,#N/A,FALSE,"Plan1";#N/A,#N/A,FALSE,"Plan2"}</definedName>
    <definedName name="nmjdfhxj" localSheetId="21" hidden="1">{#N/A,#N/A,FALSE,"Plan1";#N/A,#N/A,FALSE,"Plan2"}</definedName>
    <definedName name="nmjdfhxj" localSheetId="20" hidden="1">{#N/A,#N/A,FALSE,"Plan1";#N/A,#N/A,FALSE,"Plan2"}</definedName>
    <definedName name="nmjdfhxj" localSheetId="5" hidden="1">{#N/A,#N/A,FALSE,"Plan1";#N/A,#N/A,FALSE,"Plan2"}</definedName>
    <definedName name="nmjdfhxj" localSheetId="13" hidden="1">{#N/A,#N/A,FALSE,"Plan1";#N/A,#N/A,FALSE,"Plan2"}</definedName>
    <definedName name="nmjdfhxj" localSheetId="10" hidden="1">{#N/A,#N/A,FALSE,"Plan1";#N/A,#N/A,FALSE,"Plan2"}</definedName>
    <definedName name="nmjdfhxj" localSheetId="7" hidden="1">{#N/A,#N/A,FALSE,"Plan1";#N/A,#N/A,FALSE,"Plan2"}</definedName>
    <definedName name="nmjdfhxj" localSheetId="28" hidden="1">{#N/A,#N/A,FALSE,"Plan1";#N/A,#N/A,FALSE,"Plan2"}</definedName>
    <definedName name="nmjdfhxj" localSheetId="6" hidden="1">{#N/A,#N/A,FALSE,"Plan1";#N/A,#N/A,FALSE,"Plan2"}</definedName>
    <definedName name="nmjdfhxj" localSheetId="0" hidden="1">{#N/A,#N/A,FALSE,"Plan1";#N/A,#N/A,FALSE,"Plan2"}</definedName>
    <definedName name="nmjdfhxj" localSheetId="14" hidden="1">{#N/A,#N/A,FALSE,"Plan1";#N/A,#N/A,FALSE,"Plan2"}</definedName>
    <definedName name="nmjdfhxj" localSheetId="22" hidden="1">{#N/A,#N/A,FALSE,"Plan1";#N/A,#N/A,FALSE,"Plan2"}</definedName>
    <definedName name="nmjdfhxj" hidden="1">{#N/A,#N/A,FALSE,"Plan1";#N/A,#N/A,FALSE,"Plan2"}</definedName>
    <definedName name="nnmn" localSheetId="16" hidden="1">{#N/A,#N/A,FALSE,"Plan1";#N/A,#N/A,FALSE,"Plan2"}</definedName>
    <definedName name="nnmn" localSheetId="3" hidden="1">{#N/A,#N/A,FALSE,"Plan1";#N/A,#N/A,FALSE,"Plan2"}</definedName>
    <definedName name="nnmn" localSheetId="21" hidden="1">{#N/A,#N/A,FALSE,"Plan1";#N/A,#N/A,FALSE,"Plan2"}</definedName>
    <definedName name="nnmn" localSheetId="20" hidden="1">{#N/A,#N/A,FALSE,"Plan1";#N/A,#N/A,FALSE,"Plan2"}</definedName>
    <definedName name="nnmn" localSheetId="5" hidden="1">{#N/A,#N/A,FALSE,"Plan1";#N/A,#N/A,FALSE,"Plan2"}</definedName>
    <definedName name="nnmn" localSheetId="13" hidden="1">{#N/A,#N/A,FALSE,"Plan1";#N/A,#N/A,FALSE,"Plan2"}</definedName>
    <definedName name="nnmn" localSheetId="10" hidden="1">{#N/A,#N/A,FALSE,"Plan1";#N/A,#N/A,FALSE,"Plan2"}</definedName>
    <definedName name="nnmn" localSheetId="7" hidden="1">{#N/A,#N/A,FALSE,"Plan1";#N/A,#N/A,FALSE,"Plan2"}</definedName>
    <definedName name="nnmn" localSheetId="28" hidden="1">{#N/A,#N/A,FALSE,"Plan1";#N/A,#N/A,FALSE,"Plan2"}</definedName>
    <definedName name="nnmn" localSheetId="6" hidden="1">{#N/A,#N/A,FALSE,"Plan1";#N/A,#N/A,FALSE,"Plan2"}</definedName>
    <definedName name="nnmn" localSheetId="0" hidden="1">{#N/A,#N/A,FALSE,"Plan1";#N/A,#N/A,FALSE,"Plan2"}</definedName>
    <definedName name="nnmn" localSheetId="14" hidden="1">{#N/A,#N/A,FALSE,"Plan1";#N/A,#N/A,FALSE,"Plan2"}</definedName>
    <definedName name="nnmn" localSheetId="22" hidden="1">{#N/A,#N/A,FALSE,"Plan1";#N/A,#N/A,FALSE,"Plan2"}</definedName>
    <definedName name="nnmn" hidden="1">{#N/A,#N/A,FALSE,"Plan1";#N/A,#N/A,FALSE,"Plan2"}</definedName>
    <definedName name="nnn" localSheetId="16" hidden="1">{#N/A,#N/A,FALSE,"Plan1";#N/A,#N/A,FALSE,"Plan2"}</definedName>
    <definedName name="nnn" localSheetId="3" hidden="1">{#N/A,#N/A,FALSE,"Plan1";#N/A,#N/A,FALSE,"Plan2"}</definedName>
    <definedName name="nnn" localSheetId="21" hidden="1">{#N/A,#N/A,FALSE,"Plan1";#N/A,#N/A,FALSE,"Plan2"}</definedName>
    <definedName name="nnn" localSheetId="20" hidden="1">{#N/A,#N/A,FALSE,"Plan1";#N/A,#N/A,FALSE,"Plan2"}</definedName>
    <definedName name="nnn" localSheetId="5" hidden="1">{#N/A,#N/A,FALSE,"$170M Cash";#N/A,#N/A,FALSE,"$250M Cash";#N/A,#N/A,FALSE,"$325M Cash"}</definedName>
    <definedName name="nnn" localSheetId="13" hidden="1">{#N/A,#N/A,FALSE,"$170M Cash";#N/A,#N/A,FALSE,"$250M Cash";#N/A,#N/A,FALSE,"$325M Cash"}</definedName>
    <definedName name="nnn" localSheetId="10" hidden="1">{#N/A,#N/A,FALSE,"Plan1";#N/A,#N/A,FALSE,"Plan2"}</definedName>
    <definedName name="nnn" localSheetId="7" hidden="1">{#N/A,#N/A,FALSE,"Plan1";#N/A,#N/A,FALSE,"Plan2"}</definedName>
    <definedName name="nnn" localSheetId="28" hidden="1">{#N/A,#N/A,FALSE,"Plan1";#N/A,#N/A,FALSE,"Plan2"}</definedName>
    <definedName name="nnn" localSheetId="6" hidden="1">{#N/A,#N/A,FALSE,"$170M Cash";#N/A,#N/A,FALSE,"$250M Cash";#N/A,#N/A,FALSE,"$325M Cash"}</definedName>
    <definedName name="nnn" localSheetId="0" hidden="1">{#N/A,#N/A,FALSE,"Plan1";#N/A,#N/A,FALSE,"Plan2"}</definedName>
    <definedName name="nnn" localSheetId="14" hidden="1">{#N/A,#N/A,FALSE,"Plan1";#N/A,#N/A,FALSE,"Plan2"}</definedName>
    <definedName name="nnn" localSheetId="22" hidden="1">{#N/A,#N/A,FALSE,"Plan1";#N/A,#N/A,FALSE,"Plan2"}</definedName>
    <definedName name="nnn" hidden="1">{#N/A,#N/A,FALSE,"Plan1";#N/A,#N/A,FALSE,"Plan2"}</definedName>
    <definedName name="nnnnnnnnnnn" localSheetId="16" hidden="1">{"HW",#N/A,FALSE,"1998"}</definedName>
    <definedName name="nnnnnnnnnnn" localSheetId="3" hidden="1">{"HW",#N/A,FALSE,"1998"}</definedName>
    <definedName name="nnnnnnnnnnn" localSheetId="21" hidden="1">{"HW",#N/A,FALSE,"1998"}</definedName>
    <definedName name="nnnnnnnnnnn" localSheetId="20" hidden="1">{"HW",#N/A,FALSE,"1998"}</definedName>
    <definedName name="nnnnnnnnnnn" localSheetId="5" hidden="1">{"HW",#N/A,FALSE,"1998"}</definedName>
    <definedName name="nnnnnnnnnnn" localSheetId="13" hidden="1">{"HW",#N/A,FALSE,"1998"}</definedName>
    <definedName name="nnnnnnnnnnn" localSheetId="10" hidden="1">{"HW",#N/A,FALSE,"1998"}</definedName>
    <definedName name="nnnnnnnnnnn" localSheetId="7" hidden="1">{"HW",#N/A,FALSE,"1998"}</definedName>
    <definedName name="nnnnnnnnnnn" localSheetId="28" hidden="1">{"HW",#N/A,FALSE,"1998"}</definedName>
    <definedName name="nnnnnnnnnnn" localSheetId="6" hidden="1">{"HW",#N/A,FALSE,"1998"}</definedName>
    <definedName name="nnnnnnnnnnn" localSheetId="0" hidden="1">{"HW",#N/A,FALSE,"1998"}</definedName>
    <definedName name="nnnnnnnnnnn" localSheetId="14" hidden="1">{"HW",#N/A,FALSE,"1998"}</definedName>
    <definedName name="nnnnnnnnnnn" localSheetId="22" hidden="1">{"HW",#N/A,FALSE,"1998"}</definedName>
    <definedName name="nnnnnnnnnnn" hidden="1">{"HW",#N/A,FALSE,"1998"}</definedName>
    <definedName name="NNNNNNNNNNNNNNN" localSheetId="16" hidden="1">{#N/A,#N/A,FALSE,"Plan1";#N/A,#N/A,FALSE,"Plan2"}</definedName>
    <definedName name="NNNNNNNNNNNNNNN" localSheetId="3" hidden="1">{#N/A,#N/A,FALSE,"Plan1";#N/A,#N/A,FALSE,"Plan2"}</definedName>
    <definedName name="NNNNNNNNNNNNNNN" localSheetId="21" hidden="1">{#N/A,#N/A,FALSE,"Plan1";#N/A,#N/A,FALSE,"Plan2"}</definedName>
    <definedName name="NNNNNNNNNNNNNNN" localSheetId="20" hidden="1">{#N/A,#N/A,FALSE,"Plan1";#N/A,#N/A,FALSE,"Plan2"}</definedName>
    <definedName name="NNNNNNNNNNNNNNN" localSheetId="5" hidden="1">{#N/A,#N/A,FALSE,"Plan1";#N/A,#N/A,FALSE,"Plan2"}</definedName>
    <definedName name="NNNNNNNNNNNNNNN" localSheetId="13" hidden="1">{#N/A,#N/A,FALSE,"Plan1";#N/A,#N/A,FALSE,"Plan2"}</definedName>
    <definedName name="NNNNNNNNNNNNNNN" localSheetId="10" hidden="1">{#N/A,#N/A,FALSE,"Plan1";#N/A,#N/A,FALSE,"Plan2"}</definedName>
    <definedName name="NNNNNNNNNNNNNNN" localSheetId="7" hidden="1">{#N/A,#N/A,FALSE,"Plan1";#N/A,#N/A,FALSE,"Plan2"}</definedName>
    <definedName name="NNNNNNNNNNNNNNN" localSheetId="28" hidden="1">{#N/A,#N/A,FALSE,"Plan1";#N/A,#N/A,FALSE,"Plan2"}</definedName>
    <definedName name="NNNNNNNNNNNNNNN" localSheetId="6" hidden="1">{#N/A,#N/A,FALSE,"Plan1";#N/A,#N/A,FALSE,"Plan2"}</definedName>
    <definedName name="NNNNNNNNNNNNNNN" localSheetId="0" hidden="1">{#N/A,#N/A,FALSE,"Plan1";#N/A,#N/A,FALSE,"Plan2"}</definedName>
    <definedName name="NNNNNNNNNNNNNNN" localSheetId="14" hidden="1">{#N/A,#N/A,FALSE,"Plan1";#N/A,#N/A,FALSE,"Plan2"}</definedName>
    <definedName name="NNNNNNNNNNNNNNN" localSheetId="22" hidden="1">{#N/A,#N/A,FALSE,"Plan1";#N/A,#N/A,FALSE,"Plan2"}</definedName>
    <definedName name="NNNNNNNNNNNNNNN" hidden="1">{#N/A,#N/A,FALSE,"Plan1";#N/A,#N/A,FALSE,"Plan2"}</definedName>
    <definedName name="nnnnnnnnnnnnnnnnnnnn" localSheetId="16" hidden="1">{#N/A,#N/A,FALSE,"Plan1";#N/A,#N/A,FALSE,"Plan2"}</definedName>
    <definedName name="nnnnnnnnnnnnnnnnnnnn" localSheetId="3" hidden="1">{#N/A,#N/A,FALSE,"Plan1";#N/A,#N/A,FALSE,"Plan2"}</definedName>
    <definedName name="nnnnnnnnnnnnnnnnnnnn" localSheetId="21" hidden="1">{#N/A,#N/A,FALSE,"Plan1";#N/A,#N/A,FALSE,"Plan2"}</definedName>
    <definedName name="nnnnnnnnnnnnnnnnnnnn" localSheetId="20" hidden="1">{#N/A,#N/A,FALSE,"Plan1";#N/A,#N/A,FALSE,"Plan2"}</definedName>
    <definedName name="nnnnnnnnnnnnnnnnnnnn" localSheetId="5" hidden="1">{#N/A,#N/A,FALSE,"Plan1";#N/A,#N/A,FALSE,"Plan2"}</definedName>
    <definedName name="nnnnnnnnnnnnnnnnnnnn" localSheetId="13" hidden="1">{#N/A,#N/A,FALSE,"Plan1";#N/A,#N/A,FALSE,"Plan2"}</definedName>
    <definedName name="nnnnnnnnnnnnnnnnnnnn" localSheetId="10" hidden="1">{#N/A,#N/A,FALSE,"Plan1";#N/A,#N/A,FALSE,"Plan2"}</definedName>
    <definedName name="nnnnnnnnnnnnnnnnnnnn" localSheetId="7" hidden="1">{#N/A,#N/A,FALSE,"Plan1";#N/A,#N/A,FALSE,"Plan2"}</definedName>
    <definedName name="nnnnnnnnnnnnnnnnnnnn" localSheetId="28" hidden="1">{#N/A,#N/A,FALSE,"Plan1";#N/A,#N/A,FALSE,"Plan2"}</definedName>
    <definedName name="nnnnnnnnnnnnnnnnnnnn" localSheetId="6" hidden="1">{#N/A,#N/A,FALSE,"Plan1";#N/A,#N/A,FALSE,"Plan2"}</definedName>
    <definedName name="nnnnnnnnnnnnnnnnnnnn" localSheetId="0" hidden="1">{#N/A,#N/A,FALSE,"Plan1";#N/A,#N/A,FALSE,"Plan2"}</definedName>
    <definedName name="nnnnnnnnnnnnnnnnnnnn" localSheetId="14" hidden="1">{#N/A,#N/A,FALSE,"Plan1";#N/A,#N/A,FALSE,"Plan2"}</definedName>
    <definedName name="nnnnnnnnnnnnnnnnnnnn" localSheetId="22" hidden="1">{#N/A,#N/A,FALSE,"Plan1";#N/A,#N/A,FALSE,"Plan2"}</definedName>
    <definedName name="nnnnnnnnnnnnnnnnnnnn" hidden="1">{#N/A,#N/A,FALSE,"Plan1";#N/A,#N/A,FALSE,"Plan2"}</definedName>
    <definedName name="NNXFT" localSheetId="16" hidden="1">{#N/A,#N/A,FALSE,"Plan1";#N/A,#N/A,FALSE,"Plan2"}</definedName>
    <definedName name="NNXFT" localSheetId="3" hidden="1">{#N/A,#N/A,FALSE,"Plan1";#N/A,#N/A,FALSE,"Plan2"}</definedName>
    <definedName name="NNXFT" localSheetId="21" hidden="1">{#N/A,#N/A,FALSE,"Plan1";#N/A,#N/A,FALSE,"Plan2"}</definedName>
    <definedName name="NNXFT" localSheetId="20" hidden="1">{#N/A,#N/A,FALSE,"Plan1";#N/A,#N/A,FALSE,"Plan2"}</definedName>
    <definedName name="NNXFT" localSheetId="5" hidden="1">{#N/A,#N/A,FALSE,"Plan1";#N/A,#N/A,FALSE,"Plan2"}</definedName>
    <definedName name="NNXFT" localSheetId="13" hidden="1">{#N/A,#N/A,FALSE,"Plan1";#N/A,#N/A,FALSE,"Plan2"}</definedName>
    <definedName name="NNXFT" localSheetId="10" hidden="1">{#N/A,#N/A,FALSE,"Plan1";#N/A,#N/A,FALSE,"Plan2"}</definedName>
    <definedName name="NNXFT" localSheetId="7" hidden="1">{#N/A,#N/A,FALSE,"Plan1";#N/A,#N/A,FALSE,"Plan2"}</definedName>
    <definedName name="NNXFT" localSheetId="28" hidden="1">{#N/A,#N/A,FALSE,"Plan1";#N/A,#N/A,FALSE,"Plan2"}</definedName>
    <definedName name="NNXFT" localSheetId="6" hidden="1">{#N/A,#N/A,FALSE,"Plan1";#N/A,#N/A,FALSE,"Plan2"}</definedName>
    <definedName name="NNXFT" localSheetId="0" hidden="1">{#N/A,#N/A,FALSE,"Plan1";#N/A,#N/A,FALSE,"Plan2"}</definedName>
    <definedName name="NNXFT" localSheetId="14" hidden="1">{#N/A,#N/A,FALSE,"Plan1";#N/A,#N/A,FALSE,"Plan2"}</definedName>
    <definedName name="NNXFT" localSheetId="22" hidden="1">{#N/A,#N/A,FALSE,"Plan1";#N/A,#N/A,FALSE,"Plan2"}</definedName>
    <definedName name="NNXFT" hidden="1">{#N/A,#N/A,FALSE,"Plan1";#N/A,#N/A,FALSE,"Plan2"}</definedName>
    <definedName name="no" localSheetId="3">#REF!</definedName>
    <definedName name="no" localSheetId="5">#REF!</definedName>
    <definedName name="no" localSheetId="13">#REF!</definedName>
    <definedName name="no" localSheetId="10">#REF!</definedName>
    <definedName name="no" localSheetId="6">#REF!</definedName>
    <definedName name="no" localSheetId="30">#REF!</definedName>
    <definedName name="no">#REF!</definedName>
    <definedName name="NOME" localSheetId="3">#REF!</definedName>
    <definedName name="NOME" localSheetId="10">#REF!</definedName>
    <definedName name="NOME" localSheetId="6">#REF!</definedName>
    <definedName name="NOME">#REF!</definedName>
    <definedName name="nome2" localSheetId="3">#REF!</definedName>
    <definedName name="nome2" localSheetId="10">#REF!</definedName>
    <definedName name="nome2" localSheetId="6">#REF!</definedName>
    <definedName name="nome2">#REF!</definedName>
    <definedName name="NOMEITEM" localSheetId="3">#REF!</definedName>
    <definedName name="NOMEITEM" localSheetId="10">#REF!</definedName>
    <definedName name="NOMEITEM" localSheetId="6">#REF!</definedName>
    <definedName name="NOMEITEM">#REF!</definedName>
    <definedName name="NOMEOBRA" localSheetId="3">#REF!</definedName>
    <definedName name="NOMEOBRA" localSheetId="10">#REF!</definedName>
    <definedName name="NOMEOBRA" localSheetId="6">#REF!</definedName>
    <definedName name="NOMEOBRA">#REF!</definedName>
    <definedName name="nov17RJ" localSheetId="3">#REF!</definedName>
    <definedName name="nov17RJ" localSheetId="10">#REF!</definedName>
    <definedName name="nov17RJ" localSheetId="6">#REF!</definedName>
    <definedName name="nov17RJ">#REF!</definedName>
    <definedName name="NOVE" localSheetId="3">#REF!</definedName>
    <definedName name="NOVE" localSheetId="10">#REF!</definedName>
    <definedName name="NOVE" localSheetId="6">#REF!</definedName>
    <definedName name="NOVE" localSheetId="30">#REF!</definedName>
    <definedName name="NOVE">#REF!</definedName>
    <definedName name="NOVEMBRO" localSheetId="3">#REF!</definedName>
    <definedName name="NOVEMBRO" localSheetId="10">#REF!</definedName>
    <definedName name="NOVEMBRO" localSheetId="6">#REF!</definedName>
    <definedName name="NOVEMBRO">#REF!</definedName>
    <definedName name="nsdkfndgfdnatf" localSheetId="16" hidden="1">{#N/A,#N/A,FALSE,"Plan1";#N/A,#N/A,FALSE,"Plan2"}</definedName>
    <definedName name="nsdkfndgfdnatf" localSheetId="3" hidden="1">{#N/A,#N/A,FALSE,"Plan1";#N/A,#N/A,FALSE,"Plan2"}</definedName>
    <definedName name="nsdkfndgfdnatf" localSheetId="21" hidden="1">{#N/A,#N/A,FALSE,"Plan1";#N/A,#N/A,FALSE,"Plan2"}</definedName>
    <definedName name="nsdkfndgfdnatf" localSheetId="20" hidden="1">{#N/A,#N/A,FALSE,"Plan1";#N/A,#N/A,FALSE,"Plan2"}</definedName>
    <definedName name="nsdkfndgfdnatf" localSheetId="5" hidden="1">{#N/A,#N/A,FALSE,"Plan1";#N/A,#N/A,FALSE,"Plan2"}</definedName>
    <definedName name="nsdkfndgfdnatf" localSheetId="13" hidden="1">{#N/A,#N/A,FALSE,"Plan1";#N/A,#N/A,FALSE,"Plan2"}</definedName>
    <definedName name="nsdkfndgfdnatf" localSheetId="10" hidden="1">{#N/A,#N/A,FALSE,"Plan1";#N/A,#N/A,FALSE,"Plan2"}</definedName>
    <definedName name="nsdkfndgfdnatf" localSheetId="7" hidden="1">{#N/A,#N/A,FALSE,"Plan1";#N/A,#N/A,FALSE,"Plan2"}</definedName>
    <definedName name="nsdkfndgfdnatf" localSheetId="28" hidden="1">{#N/A,#N/A,FALSE,"Plan1";#N/A,#N/A,FALSE,"Plan2"}</definedName>
    <definedName name="nsdkfndgfdnatf" localSheetId="6" hidden="1">{#N/A,#N/A,FALSE,"Plan1";#N/A,#N/A,FALSE,"Plan2"}</definedName>
    <definedName name="nsdkfndgfdnatf" localSheetId="0" hidden="1">{#N/A,#N/A,FALSE,"Plan1";#N/A,#N/A,FALSE,"Plan2"}</definedName>
    <definedName name="nsdkfndgfdnatf" localSheetId="14" hidden="1">{#N/A,#N/A,FALSE,"Plan1";#N/A,#N/A,FALSE,"Plan2"}</definedName>
    <definedName name="nsdkfndgfdnatf" localSheetId="22" hidden="1">{#N/A,#N/A,FALSE,"Plan1";#N/A,#N/A,FALSE,"Plan2"}</definedName>
    <definedName name="nsdkfndgfdnatf" hidden="1">{#N/A,#N/A,FALSE,"Plan1";#N/A,#N/A,FALSE,"Plan2"}</definedName>
    <definedName name="nsfljdiljrf" localSheetId="16" hidden="1">{#N/A,#N/A,FALSE,"Plan1";#N/A,#N/A,FALSE,"Plan2"}</definedName>
    <definedName name="nsfljdiljrf" localSheetId="3" hidden="1">{#N/A,#N/A,FALSE,"Plan1";#N/A,#N/A,FALSE,"Plan2"}</definedName>
    <definedName name="nsfljdiljrf" localSheetId="21" hidden="1">{#N/A,#N/A,FALSE,"Plan1";#N/A,#N/A,FALSE,"Plan2"}</definedName>
    <definedName name="nsfljdiljrf" localSheetId="20" hidden="1">{#N/A,#N/A,FALSE,"Plan1";#N/A,#N/A,FALSE,"Plan2"}</definedName>
    <definedName name="nsfljdiljrf" localSheetId="5" hidden="1">{#N/A,#N/A,FALSE,"Plan1";#N/A,#N/A,FALSE,"Plan2"}</definedName>
    <definedName name="nsfljdiljrf" localSheetId="13" hidden="1">{#N/A,#N/A,FALSE,"Plan1";#N/A,#N/A,FALSE,"Plan2"}</definedName>
    <definedName name="nsfljdiljrf" localSheetId="10" hidden="1">{#N/A,#N/A,FALSE,"Plan1";#N/A,#N/A,FALSE,"Plan2"}</definedName>
    <definedName name="nsfljdiljrf" localSheetId="7" hidden="1">{#N/A,#N/A,FALSE,"Plan1";#N/A,#N/A,FALSE,"Plan2"}</definedName>
    <definedName name="nsfljdiljrf" localSheetId="28" hidden="1">{#N/A,#N/A,FALSE,"Plan1";#N/A,#N/A,FALSE,"Plan2"}</definedName>
    <definedName name="nsfljdiljrf" localSheetId="6" hidden="1">{#N/A,#N/A,FALSE,"Plan1";#N/A,#N/A,FALSE,"Plan2"}</definedName>
    <definedName name="nsfljdiljrf" localSheetId="0" hidden="1">{#N/A,#N/A,FALSE,"Plan1";#N/A,#N/A,FALSE,"Plan2"}</definedName>
    <definedName name="nsfljdiljrf" localSheetId="14" hidden="1">{#N/A,#N/A,FALSE,"Plan1";#N/A,#N/A,FALSE,"Plan2"}</definedName>
    <definedName name="nsfljdiljrf" localSheetId="22" hidden="1">{#N/A,#N/A,FALSE,"Plan1";#N/A,#N/A,FALSE,"Plan2"}</definedName>
    <definedName name="nsfljdiljrf" hidden="1">{#N/A,#N/A,FALSE,"Plan1";#N/A,#N/A,FALSE,"Plan2"}</definedName>
    <definedName name="NUCOPIAS" localSheetId="3">#REF!</definedName>
    <definedName name="NUCOPIAS" localSheetId="10">#REF!</definedName>
    <definedName name="NUCOPIAS" localSheetId="6">#REF!</definedName>
    <definedName name="NUCOPIAS">#REF!</definedName>
    <definedName name="NUMOBRA" localSheetId="3">#REF!</definedName>
    <definedName name="NUMOBRA" localSheetId="10">#REF!</definedName>
    <definedName name="NUMOBRA" localSheetId="6">#REF!</definedName>
    <definedName name="NUMOBRA">#REF!</definedName>
    <definedName name="NutN" localSheetId="3">#REF!</definedName>
    <definedName name="NutN" localSheetId="10">#REF!</definedName>
    <definedName name="NutN" localSheetId="6">#REF!</definedName>
    <definedName name="NutN">#REF!</definedName>
    <definedName name="nzxcnnjkd" localSheetId="16" hidden="1">{#N/A,#N/A,FALSE,"Plan1";#N/A,#N/A,FALSE,"Plan2"}</definedName>
    <definedName name="nzxcnnjkd" localSheetId="3" hidden="1">{#N/A,#N/A,FALSE,"Plan1";#N/A,#N/A,FALSE,"Plan2"}</definedName>
    <definedName name="nzxcnnjkd" localSheetId="21" hidden="1">{#N/A,#N/A,FALSE,"Plan1";#N/A,#N/A,FALSE,"Plan2"}</definedName>
    <definedName name="nzxcnnjkd" localSheetId="20" hidden="1">{#N/A,#N/A,FALSE,"Plan1";#N/A,#N/A,FALSE,"Plan2"}</definedName>
    <definedName name="nzxcnnjkd" localSheetId="5" hidden="1">{#N/A,#N/A,FALSE,"Plan1";#N/A,#N/A,FALSE,"Plan2"}</definedName>
    <definedName name="nzxcnnjkd" localSheetId="13" hidden="1">{#N/A,#N/A,FALSE,"Plan1";#N/A,#N/A,FALSE,"Plan2"}</definedName>
    <definedName name="nzxcnnjkd" localSheetId="10" hidden="1">{#N/A,#N/A,FALSE,"Plan1";#N/A,#N/A,FALSE,"Plan2"}</definedName>
    <definedName name="nzxcnnjkd" localSheetId="7" hidden="1">{#N/A,#N/A,FALSE,"Plan1";#N/A,#N/A,FALSE,"Plan2"}</definedName>
    <definedName name="nzxcnnjkd" localSheetId="28" hidden="1">{#N/A,#N/A,FALSE,"Plan1";#N/A,#N/A,FALSE,"Plan2"}</definedName>
    <definedName name="nzxcnnjkd" localSheetId="6" hidden="1">{#N/A,#N/A,FALSE,"Plan1";#N/A,#N/A,FALSE,"Plan2"}</definedName>
    <definedName name="nzxcnnjkd" localSheetId="0" hidden="1">{#N/A,#N/A,FALSE,"Plan1";#N/A,#N/A,FALSE,"Plan2"}</definedName>
    <definedName name="nzxcnnjkd" localSheetId="14" hidden="1">{#N/A,#N/A,FALSE,"Plan1";#N/A,#N/A,FALSE,"Plan2"}</definedName>
    <definedName name="nzxcnnjkd" localSheetId="22" hidden="1">{#N/A,#N/A,FALSE,"Plan1";#N/A,#N/A,FALSE,"Plan2"}</definedName>
    <definedName name="nzxcnnjkd" hidden="1">{#N/A,#N/A,FALSE,"Plan1";#N/A,#N/A,FALSE,"Plan2"}</definedName>
    <definedName name="OAE" localSheetId="16">#REF!</definedName>
    <definedName name="OAE" localSheetId="3">#REF!</definedName>
    <definedName name="OAE" localSheetId="1">#REF!</definedName>
    <definedName name="OAE" localSheetId="5">#REF!</definedName>
    <definedName name="OAE" localSheetId="10">#REF!</definedName>
    <definedName name="OAE" localSheetId="24">#REF!</definedName>
    <definedName name="OAE" localSheetId="6">#REF!</definedName>
    <definedName name="OAE" localSheetId="0">#REF!</definedName>
    <definedName name="OAE">#REF!</definedName>
    <definedName name="OBRA" localSheetId="3">#REF!</definedName>
    <definedName name="OBRA" localSheetId="10">#REF!</definedName>
    <definedName name="OBRA" localSheetId="6">#REF!</definedName>
    <definedName name="OBRA">#REF!</definedName>
    <definedName name="Obra_Fin_Medição" localSheetId="3">#REF!</definedName>
    <definedName name="Obra_Fin_Medição" localSheetId="10">#REF!</definedName>
    <definedName name="Obra_Fin_Medição" localSheetId="6">#REF!</definedName>
    <definedName name="Obra_Fin_Medição">#REF!</definedName>
    <definedName name="OBRA_PROJETADO" localSheetId="3">#REF!</definedName>
    <definedName name="OBRA_PROJETADO" localSheetId="10">#REF!</definedName>
    <definedName name="OBRA_PROJETADO" localSheetId="6">#REF!</definedName>
    <definedName name="OBRA_PROJETADO">#REF!</definedName>
    <definedName name="Obra_Rel_Controladoria" localSheetId="3">#REF!</definedName>
    <definedName name="Obra_Rel_Controladoria" localSheetId="10">#REF!</definedName>
    <definedName name="Obra_Rel_Controladoria" localSheetId="6">#REF!</definedName>
    <definedName name="Obra_Rel_Controladoria">#REF!</definedName>
    <definedName name="Obra_Sienge" localSheetId="3">#REF!</definedName>
    <definedName name="Obra_Sienge" localSheetId="10">#REF!</definedName>
    <definedName name="Obra_Sienge" localSheetId="6">#REF!</definedName>
    <definedName name="Obra_Sienge">#REF!</definedName>
    <definedName name="Obra2_Fin_Medição" localSheetId="3">#REF!</definedName>
    <definedName name="Obra2_Fin_Medição" localSheetId="10">#REF!</definedName>
    <definedName name="Obra2_Fin_Medição" localSheetId="6">#REF!</definedName>
    <definedName name="Obra2_Fin_Medição">#REF!</definedName>
    <definedName name="OBRALOC" localSheetId="3">#REF!</definedName>
    <definedName name="OBRALOC" localSheetId="10">#REF!</definedName>
    <definedName name="OBRALOC" localSheetId="6">#REF!</definedName>
    <definedName name="OBRALOC">#REF!</definedName>
    <definedName name="OBRAS" localSheetId="3">#REF!</definedName>
    <definedName name="OBRAS" localSheetId="10">#REF!</definedName>
    <definedName name="OBRAS" localSheetId="6">#REF!</definedName>
    <definedName name="OBRAS">#REF!</definedName>
    <definedName name="Obras_Apoio_Rel_Controladoria" localSheetId="3">#REF!</definedName>
    <definedName name="Obras_Apoio_Rel_Controladoria" localSheetId="10">#REF!</definedName>
    <definedName name="Obras_Apoio_Rel_Controladoria" localSheetId="6">#REF!</definedName>
    <definedName name="Obras_Apoio_Rel_Controladoria">#REF!</definedName>
    <definedName name="OBRAS_REALIZADO" localSheetId="3">#REF!</definedName>
    <definedName name="OBRAS_REALIZADO" localSheetId="10">#REF!</definedName>
    <definedName name="OBRAS_REALIZADO" localSheetId="6">#REF!</definedName>
    <definedName name="OBRAS_REALIZADO">#REF!</definedName>
    <definedName name="OBRASEL" localSheetId="3">#REF!</definedName>
    <definedName name="OBRASEL" localSheetId="10">#REF!</definedName>
    <definedName name="OBRASEL" localSheetId="6">#REF!</definedName>
    <definedName name="OBRASEL">#REF!</definedName>
    <definedName name="odflgj" hidden="1">25</definedName>
    <definedName name="odfuudor" localSheetId="16" hidden="1">{#N/A,#N/A,FALSE,"Plan1";#N/A,#N/A,FALSE,"Plan2"}</definedName>
    <definedName name="odfuudor" localSheetId="3" hidden="1">{#N/A,#N/A,FALSE,"Plan1";#N/A,#N/A,FALSE,"Plan2"}</definedName>
    <definedName name="odfuudor" localSheetId="21" hidden="1">{#N/A,#N/A,FALSE,"Plan1";#N/A,#N/A,FALSE,"Plan2"}</definedName>
    <definedName name="odfuudor" localSheetId="20" hidden="1">{#N/A,#N/A,FALSE,"Plan1";#N/A,#N/A,FALSE,"Plan2"}</definedName>
    <definedName name="odfuudor" localSheetId="5" hidden="1">{#N/A,#N/A,FALSE,"Plan1";#N/A,#N/A,FALSE,"Plan2"}</definedName>
    <definedName name="odfuudor" localSheetId="13" hidden="1">{#N/A,#N/A,FALSE,"Plan1";#N/A,#N/A,FALSE,"Plan2"}</definedName>
    <definedName name="odfuudor" localSheetId="10" hidden="1">{#N/A,#N/A,FALSE,"Plan1";#N/A,#N/A,FALSE,"Plan2"}</definedName>
    <definedName name="odfuudor" localSheetId="7" hidden="1">{#N/A,#N/A,FALSE,"Plan1";#N/A,#N/A,FALSE,"Plan2"}</definedName>
    <definedName name="odfuudor" localSheetId="28" hidden="1">{#N/A,#N/A,FALSE,"Plan1";#N/A,#N/A,FALSE,"Plan2"}</definedName>
    <definedName name="odfuudor" localSheetId="6" hidden="1">{#N/A,#N/A,FALSE,"Plan1";#N/A,#N/A,FALSE,"Plan2"}</definedName>
    <definedName name="odfuudor" localSheetId="0" hidden="1">{#N/A,#N/A,FALSE,"Plan1";#N/A,#N/A,FALSE,"Plan2"}</definedName>
    <definedName name="odfuudor" localSheetId="14" hidden="1">{#N/A,#N/A,FALSE,"Plan1";#N/A,#N/A,FALSE,"Plan2"}</definedName>
    <definedName name="odfuudor" localSheetId="22" hidden="1">{#N/A,#N/A,FALSE,"Plan1";#N/A,#N/A,FALSE,"Plan2"}</definedName>
    <definedName name="odfuudor" hidden="1">{#N/A,#N/A,FALSE,"Plan1";#N/A,#N/A,FALSE,"Plan2"}</definedName>
    <definedName name="ODH" localSheetId="16" hidden="1">#REF!</definedName>
    <definedName name="ODH" localSheetId="3" hidden="1">#REF!</definedName>
    <definedName name="ODH" localSheetId="21" hidden="1">#REF!</definedName>
    <definedName name="ODH" localSheetId="5" hidden="1">#REF!</definedName>
    <definedName name="ODH" localSheetId="10" hidden="1">#REF!</definedName>
    <definedName name="ODH" localSheetId="6" hidden="1">#REF!</definedName>
    <definedName name="ODH" localSheetId="0" hidden="1">#REF!</definedName>
    <definedName name="ODH" hidden="1">#REF!</definedName>
    <definedName name="oficial_mes" localSheetId="3">#REF!</definedName>
    <definedName name="oficial_mes" localSheetId="5">#REF!</definedName>
    <definedName name="oficial_mes" localSheetId="10">#REF!</definedName>
    <definedName name="oficial_mes" localSheetId="6">#REF!</definedName>
    <definedName name="oficial_mes">#REF!</definedName>
    <definedName name="oficial2_mes" localSheetId="3">#REF!</definedName>
    <definedName name="oficial2_mes" localSheetId="10">#REF!</definedName>
    <definedName name="oficial2_mes" localSheetId="6">#REF!</definedName>
    <definedName name="oficial2_mes">#REF!</definedName>
    <definedName name="oiditrot" localSheetId="16" hidden="1">{#N/A,#N/A,FALSE,"Plan1";#N/A,#N/A,FALSE,"Plan2"}</definedName>
    <definedName name="oiditrot" localSheetId="3" hidden="1">{#N/A,#N/A,FALSE,"Plan1";#N/A,#N/A,FALSE,"Plan2"}</definedName>
    <definedName name="oiditrot" localSheetId="21" hidden="1">{#N/A,#N/A,FALSE,"Plan1";#N/A,#N/A,FALSE,"Plan2"}</definedName>
    <definedName name="oiditrot" localSheetId="20" hidden="1">{#N/A,#N/A,FALSE,"Plan1";#N/A,#N/A,FALSE,"Plan2"}</definedName>
    <definedName name="oiditrot" localSheetId="5" hidden="1">{#N/A,#N/A,FALSE,"Plan1";#N/A,#N/A,FALSE,"Plan2"}</definedName>
    <definedName name="oiditrot" localSheetId="13" hidden="1">{#N/A,#N/A,FALSE,"Plan1";#N/A,#N/A,FALSE,"Plan2"}</definedName>
    <definedName name="oiditrot" localSheetId="10" hidden="1">{#N/A,#N/A,FALSE,"Plan1";#N/A,#N/A,FALSE,"Plan2"}</definedName>
    <definedName name="oiditrot" localSheetId="7" hidden="1">{#N/A,#N/A,FALSE,"Plan1";#N/A,#N/A,FALSE,"Plan2"}</definedName>
    <definedName name="oiditrot" localSheetId="28" hidden="1">{#N/A,#N/A,FALSE,"Plan1";#N/A,#N/A,FALSE,"Plan2"}</definedName>
    <definedName name="oiditrot" localSheetId="6" hidden="1">{#N/A,#N/A,FALSE,"Plan1";#N/A,#N/A,FALSE,"Plan2"}</definedName>
    <definedName name="oiditrot" localSheetId="0" hidden="1">{#N/A,#N/A,FALSE,"Plan1";#N/A,#N/A,FALSE,"Plan2"}</definedName>
    <definedName name="oiditrot" localSheetId="14" hidden="1">{#N/A,#N/A,FALSE,"Plan1";#N/A,#N/A,FALSE,"Plan2"}</definedName>
    <definedName name="oiditrot" localSheetId="22" hidden="1">{#N/A,#N/A,FALSE,"Plan1";#N/A,#N/A,FALSE,"Plan2"}</definedName>
    <definedName name="oiditrot" hidden="1">{#N/A,#N/A,FALSE,"Plan1";#N/A,#N/A,FALSE,"Plan2"}</definedName>
    <definedName name="oio" localSheetId="16" hidden="1">{#N/A,#N/A,FALSE,"Plan1";#N/A,#N/A,FALSE,"Plan2"}</definedName>
    <definedName name="oio" localSheetId="3" hidden="1">{#N/A,#N/A,FALSE,"Plan1";#N/A,#N/A,FALSE,"Plan2"}</definedName>
    <definedName name="oio" localSheetId="21" hidden="1">{#N/A,#N/A,FALSE,"Plan1";#N/A,#N/A,FALSE,"Plan2"}</definedName>
    <definedName name="oio" localSheetId="20" hidden="1">{#N/A,#N/A,FALSE,"Plan1";#N/A,#N/A,FALSE,"Plan2"}</definedName>
    <definedName name="oio" localSheetId="5" hidden="1">{#N/A,#N/A,FALSE,"Plan1";#N/A,#N/A,FALSE,"Plan2"}</definedName>
    <definedName name="oio" localSheetId="13" hidden="1">{#N/A,#N/A,FALSE,"Plan1";#N/A,#N/A,FALSE,"Plan2"}</definedName>
    <definedName name="oio" localSheetId="10" hidden="1">{#N/A,#N/A,FALSE,"Plan1";#N/A,#N/A,FALSE,"Plan2"}</definedName>
    <definedName name="oio" localSheetId="7" hidden="1">{#N/A,#N/A,FALSE,"Plan1";#N/A,#N/A,FALSE,"Plan2"}</definedName>
    <definedName name="oio" localSheetId="28" hidden="1">{#N/A,#N/A,FALSE,"Plan1";#N/A,#N/A,FALSE,"Plan2"}</definedName>
    <definedName name="oio" localSheetId="6" hidden="1">{#N/A,#N/A,FALSE,"Plan1";#N/A,#N/A,FALSE,"Plan2"}</definedName>
    <definedName name="oio" localSheetId="0" hidden="1">{#N/A,#N/A,FALSE,"Plan1";#N/A,#N/A,FALSE,"Plan2"}</definedName>
    <definedName name="oio" localSheetId="14" hidden="1">{#N/A,#N/A,FALSE,"Plan1";#N/A,#N/A,FALSE,"Plan2"}</definedName>
    <definedName name="oio" localSheetId="22" hidden="1">{#N/A,#N/A,FALSE,"Plan1";#N/A,#N/A,FALSE,"Plan2"}</definedName>
    <definedName name="oio" hidden="1">{#N/A,#N/A,FALSE,"Plan1";#N/A,#N/A,FALSE,"Plan2"}</definedName>
    <definedName name="OITO" localSheetId="3">#REF!</definedName>
    <definedName name="OITO" localSheetId="5">#REF!</definedName>
    <definedName name="OITO" localSheetId="13">#REF!</definedName>
    <definedName name="OITO" localSheetId="10">#REF!</definedName>
    <definedName name="OITO" localSheetId="6">#REF!</definedName>
    <definedName name="OITO" localSheetId="30">#REF!</definedName>
    <definedName name="OITO">#REF!</definedName>
    <definedName name="oiufioorif" localSheetId="16" hidden="1">#REF!</definedName>
    <definedName name="oiufioorif" localSheetId="3" hidden="1">#REF!</definedName>
    <definedName name="oiufioorif" localSheetId="21" hidden="1">#REF!</definedName>
    <definedName name="oiufioorif" localSheetId="5" hidden="1">#REF!</definedName>
    <definedName name="oiufioorif" localSheetId="6" hidden="1">#REF!</definedName>
    <definedName name="oiufioorif" localSheetId="0" hidden="1">#REF!</definedName>
    <definedName name="oiufioorif" hidden="1">#REF!</definedName>
    <definedName name="OJÇLJ" localSheetId="16" hidden="1">{#N/A,#N/A,FALSE,"Plan1";#N/A,#N/A,FALSE,"Plan2"}</definedName>
    <definedName name="OJÇLJ" localSheetId="3" hidden="1">{#N/A,#N/A,FALSE,"Plan1";#N/A,#N/A,FALSE,"Plan2"}</definedName>
    <definedName name="OJÇLJ" localSheetId="21" hidden="1">{#N/A,#N/A,FALSE,"Plan1";#N/A,#N/A,FALSE,"Plan2"}</definedName>
    <definedName name="OJÇLJ" localSheetId="20" hidden="1">{#N/A,#N/A,FALSE,"Plan1";#N/A,#N/A,FALSE,"Plan2"}</definedName>
    <definedName name="OJÇLJ" localSheetId="5" hidden="1">{#N/A,#N/A,FALSE,"Plan1";#N/A,#N/A,FALSE,"Plan2"}</definedName>
    <definedName name="OJÇLJ" localSheetId="13" hidden="1">{#N/A,#N/A,FALSE,"Plan1";#N/A,#N/A,FALSE,"Plan2"}</definedName>
    <definedName name="OJÇLJ" localSheetId="10" hidden="1">{#N/A,#N/A,FALSE,"Plan1";#N/A,#N/A,FALSE,"Plan2"}</definedName>
    <definedName name="OJÇLJ" localSheetId="7" hidden="1">{#N/A,#N/A,FALSE,"Plan1";#N/A,#N/A,FALSE,"Plan2"}</definedName>
    <definedName name="OJÇLJ" localSheetId="28" hidden="1">{#N/A,#N/A,FALSE,"Plan1";#N/A,#N/A,FALSE,"Plan2"}</definedName>
    <definedName name="OJÇLJ" localSheetId="6" hidden="1">{#N/A,#N/A,FALSE,"Plan1";#N/A,#N/A,FALSE,"Plan2"}</definedName>
    <definedName name="OJÇLJ" localSheetId="0" hidden="1">{#N/A,#N/A,FALSE,"Plan1";#N/A,#N/A,FALSE,"Plan2"}</definedName>
    <definedName name="OJÇLJ" localSheetId="14" hidden="1">{#N/A,#N/A,FALSE,"Plan1";#N/A,#N/A,FALSE,"Plan2"}</definedName>
    <definedName name="OJÇLJ" localSheetId="22" hidden="1">{#N/A,#N/A,FALSE,"Plan1";#N/A,#N/A,FALSE,"Plan2"}</definedName>
    <definedName name="OJÇLJ" hidden="1">{#N/A,#N/A,FALSE,"Plan1";#N/A,#N/A,FALSE,"Plan2"}</definedName>
    <definedName name="ojkdfit" localSheetId="16" hidden="1">{#N/A,#N/A,FALSE,"Plan1";#N/A,#N/A,FALSE,"Plan2"}</definedName>
    <definedName name="ojkdfit" localSheetId="3" hidden="1">{#N/A,#N/A,FALSE,"Plan1";#N/A,#N/A,FALSE,"Plan2"}</definedName>
    <definedName name="ojkdfit" localSheetId="21" hidden="1">{#N/A,#N/A,FALSE,"Plan1";#N/A,#N/A,FALSE,"Plan2"}</definedName>
    <definedName name="ojkdfit" localSheetId="20" hidden="1">{#N/A,#N/A,FALSE,"Plan1";#N/A,#N/A,FALSE,"Plan2"}</definedName>
    <definedName name="ojkdfit" localSheetId="5" hidden="1">{#N/A,#N/A,FALSE,"Plan1";#N/A,#N/A,FALSE,"Plan2"}</definedName>
    <definedName name="ojkdfit" localSheetId="13" hidden="1">{#N/A,#N/A,FALSE,"Plan1";#N/A,#N/A,FALSE,"Plan2"}</definedName>
    <definedName name="ojkdfit" localSheetId="10" hidden="1">{#N/A,#N/A,FALSE,"Plan1";#N/A,#N/A,FALSE,"Plan2"}</definedName>
    <definedName name="ojkdfit" localSheetId="7" hidden="1">{#N/A,#N/A,FALSE,"Plan1";#N/A,#N/A,FALSE,"Plan2"}</definedName>
    <definedName name="ojkdfit" localSheetId="28" hidden="1">{#N/A,#N/A,FALSE,"Plan1";#N/A,#N/A,FALSE,"Plan2"}</definedName>
    <definedName name="ojkdfit" localSheetId="6" hidden="1">{#N/A,#N/A,FALSE,"Plan1";#N/A,#N/A,FALSE,"Plan2"}</definedName>
    <definedName name="ojkdfit" localSheetId="0" hidden="1">{#N/A,#N/A,FALSE,"Plan1";#N/A,#N/A,FALSE,"Plan2"}</definedName>
    <definedName name="ojkdfit" localSheetId="14" hidden="1">{#N/A,#N/A,FALSE,"Plan1";#N/A,#N/A,FALSE,"Plan2"}</definedName>
    <definedName name="ojkdfit" localSheetId="22" hidden="1">{#N/A,#N/A,FALSE,"Plan1";#N/A,#N/A,FALSE,"Plan2"}</definedName>
    <definedName name="ojkdfit" hidden="1">{#N/A,#N/A,FALSE,"Plan1";#N/A,#N/A,FALSE,"Plan2"}</definedName>
    <definedName name="oMISSOS" localSheetId="16" hidden="1">#REF!</definedName>
    <definedName name="oMISSOS" localSheetId="3" hidden="1">#REF!</definedName>
    <definedName name="oMISSOS" localSheetId="21" hidden="1">#REF!</definedName>
    <definedName name="oMISSOS" localSheetId="5" hidden="1">#REF!</definedName>
    <definedName name="oMISSOS" localSheetId="6" hidden="1">#REF!</definedName>
    <definedName name="oMISSOS" localSheetId="0" hidden="1">#REF!</definedName>
    <definedName name="oMISSOS" hidden="1">#REF!</definedName>
    <definedName name="ONZE" localSheetId="3">#REF!</definedName>
    <definedName name="ONZE" localSheetId="5">#REF!</definedName>
    <definedName name="ONZE" localSheetId="10">#REF!</definedName>
    <definedName name="ONZE" localSheetId="6">#REF!</definedName>
    <definedName name="ONZE" localSheetId="30">#REF!</definedName>
    <definedName name="ONZE">#REF!</definedName>
    <definedName name="ooo" localSheetId="16" hidden="1">{#N/A,#N/A,FALSE,"Plan1";#N/A,#N/A,FALSE,"Plan2"}</definedName>
    <definedName name="ooo" localSheetId="3" hidden="1">{#N/A,#N/A,FALSE,"Plan1";#N/A,#N/A,FALSE,"Plan2"}</definedName>
    <definedName name="ooo" localSheetId="21" hidden="1">{#N/A,#N/A,FALSE,"Plan1";#N/A,#N/A,FALSE,"Plan2"}</definedName>
    <definedName name="ooo" localSheetId="20" hidden="1">{#N/A,#N/A,FALSE,"Plan1";#N/A,#N/A,FALSE,"Plan2"}</definedName>
    <definedName name="ooo" localSheetId="5" hidden="1">{#N/A,#N/A,FALSE,"Plan1";#N/A,#N/A,FALSE,"Plan2"}</definedName>
    <definedName name="ooo" localSheetId="13" hidden="1">{#N/A,#N/A,FALSE,"Plan1";#N/A,#N/A,FALSE,"Plan2"}</definedName>
    <definedName name="ooo" localSheetId="10" hidden="1">{#N/A,#N/A,FALSE,"Plan1";#N/A,#N/A,FALSE,"Plan2"}</definedName>
    <definedName name="ooo" localSheetId="7" hidden="1">{#N/A,#N/A,FALSE,"Plan1";#N/A,#N/A,FALSE,"Plan2"}</definedName>
    <definedName name="ooo" localSheetId="28" hidden="1">{#N/A,#N/A,FALSE,"Plan1";#N/A,#N/A,FALSE,"Plan2"}</definedName>
    <definedName name="ooo" localSheetId="6" hidden="1">{#N/A,#N/A,FALSE,"Plan1";#N/A,#N/A,FALSE,"Plan2"}</definedName>
    <definedName name="ooo" localSheetId="0" hidden="1">{#N/A,#N/A,FALSE,"Plan1";#N/A,#N/A,FALSE,"Plan2"}</definedName>
    <definedName name="ooo" localSheetId="14" hidden="1">{#N/A,#N/A,FALSE,"Plan1";#N/A,#N/A,FALSE,"Plan2"}</definedName>
    <definedName name="ooo" localSheetId="22" hidden="1">{#N/A,#N/A,FALSE,"Plan1";#N/A,#N/A,FALSE,"Plan2"}</definedName>
    <definedName name="ooo" hidden="1">{#N/A,#N/A,FALSE,"Plan1";#N/A,#N/A,FALSE,"Plan2"}</definedName>
    <definedName name="OPASEDWED" localSheetId="16" hidden="1">{"Econ Consolidado",#N/A,FALSE,"Econ Consol";"Fluxo de Caixa",#N/A,FALSE,"Fluxo Caixa";"Investimentos",#N/A,FALSE,"Investimentos"}</definedName>
    <definedName name="OPASEDWED" localSheetId="3" hidden="1">{"Econ Consolidado",#N/A,FALSE,"Econ Consol";"Fluxo de Caixa",#N/A,FALSE,"Fluxo Caixa";"Investimentos",#N/A,FALSE,"Investimentos"}</definedName>
    <definedName name="OPASEDWED" localSheetId="21" hidden="1">{"Econ Consolidado",#N/A,FALSE,"Econ Consol";"Fluxo de Caixa",#N/A,FALSE,"Fluxo Caixa";"Investimentos",#N/A,FALSE,"Investimentos"}</definedName>
    <definedName name="OPASEDWED" localSheetId="20" hidden="1">{"Econ Consolidado",#N/A,FALSE,"Econ Consol";"Fluxo de Caixa",#N/A,FALSE,"Fluxo Caixa";"Investimentos",#N/A,FALSE,"Investimentos"}</definedName>
    <definedName name="OPASEDWED" localSheetId="5" hidden="1">{"Econ Consolidado",#N/A,FALSE,"Econ Consol";"Fluxo de Caixa",#N/A,FALSE,"Fluxo Caixa";"Investimentos",#N/A,FALSE,"Investimentos"}</definedName>
    <definedName name="OPASEDWED" localSheetId="13" hidden="1">{"Econ Consolidado",#N/A,FALSE,"Econ Consol";"Fluxo de Caixa",#N/A,FALSE,"Fluxo Caixa";"Investimentos",#N/A,FALSE,"Investimentos"}</definedName>
    <definedName name="OPASEDWED" localSheetId="10" hidden="1">{"Econ Consolidado",#N/A,FALSE,"Econ Consol";"Fluxo de Caixa",#N/A,FALSE,"Fluxo Caixa";"Investimentos",#N/A,FALSE,"Investimentos"}</definedName>
    <definedName name="OPASEDWED" localSheetId="7" hidden="1">{"Econ Consolidado",#N/A,FALSE,"Econ Consol";"Fluxo de Caixa",#N/A,FALSE,"Fluxo Caixa";"Investimentos",#N/A,FALSE,"Investimentos"}</definedName>
    <definedName name="OPASEDWED" localSheetId="28" hidden="1">{"Econ Consolidado",#N/A,FALSE,"Econ Consol";"Fluxo de Caixa",#N/A,FALSE,"Fluxo Caixa";"Investimentos",#N/A,FALSE,"Investimentos"}</definedName>
    <definedName name="OPASEDWED" localSheetId="6" hidden="1">{"Econ Consolidado",#N/A,FALSE,"Econ Consol";"Fluxo de Caixa",#N/A,FALSE,"Fluxo Caixa";"Investimentos",#N/A,FALSE,"Investimentos"}</definedName>
    <definedName name="OPASEDWED" localSheetId="0" hidden="1">{"Econ Consolidado",#N/A,FALSE,"Econ Consol";"Fluxo de Caixa",#N/A,FALSE,"Fluxo Caixa";"Investimentos",#N/A,FALSE,"Investimentos"}</definedName>
    <definedName name="OPASEDWED" localSheetId="14" hidden="1">{"Econ Consolidado",#N/A,FALSE,"Econ Consol";"Fluxo de Caixa",#N/A,FALSE,"Fluxo Caixa";"Investimentos",#N/A,FALSE,"Investimentos"}</definedName>
    <definedName name="OPASEDWED" localSheetId="22" hidden="1">{"Econ Consolidado",#N/A,FALSE,"Econ Consol";"Fluxo de Caixa",#N/A,FALSE,"Fluxo Caixa";"Investimentos",#N/A,FALSE,"Investimentos"}</definedName>
    <definedName name="OPASEDWED" hidden="1">{"Econ Consolidado",#N/A,FALSE,"Econ Consol";"Fluxo de Caixa",#N/A,FALSE,"Fluxo Caixa";"Investimentos",#N/A,FALSE,"Investimentos"}</definedName>
    <definedName name="opcao_taxa_desconto" localSheetId="3">#REF!</definedName>
    <definedName name="opcao_taxa_desconto" localSheetId="10">#REF!</definedName>
    <definedName name="opcao_taxa_desconto" localSheetId="6">#REF!</definedName>
    <definedName name="opcao_taxa_desconto">#REF!</definedName>
    <definedName name="opções" localSheetId="3">#REF!</definedName>
    <definedName name="opções" localSheetId="10">#REF!</definedName>
    <definedName name="opções" localSheetId="6">#REF!</definedName>
    <definedName name="opções">#REF!</definedName>
    <definedName name="opiwre" localSheetId="16" hidden="1">{#N/A,#N/A,FALSE,"Plan1";#N/A,#N/A,FALSE,"Plan2"}</definedName>
    <definedName name="opiwre" localSheetId="3" hidden="1">{#N/A,#N/A,FALSE,"Plan1";#N/A,#N/A,FALSE,"Plan2"}</definedName>
    <definedName name="opiwre" localSheetId="21" hidden="1">{#N/A,#N/A,FALSE,"Plan1";#N/A,#N/A,FALSE,"Plan2"}</definedName>
    <definedName name="opiwre" localSheetId="20" hidden="1">{#N/A,#N/A,FALSE,"Plan1";#N/A,#N/A,FALSE,"Plan2"}</definedName>
    <definedName name="opiwre" localSheetId="5" hidden="1">{#N/A,#N/A,FALSE,"Plan1";#N/A,#N/A,FALSE,"Plan2"}</definedName>
    <definedName name="opiwre" localSheetId="13" hidden="1">{#N/A,#N/A,FALSE,"Plan1";#N/A,#N/A,FALSE,"Plan2"}</definedName>
    <definedName name="opiwre" localSheetId="10" hidden="1">{#N/A,#N/A,FALSE,"Plan1";#N/A,#N/A,FALSE,"Plan2"}</definedName>
    <definedName name="opiwre" localSheetId="7" hidden="1">{#N/A,#N/A,FALSE,"Plan1";#N/A,#N/A,FALSE,"Plan2"}</definedName>
    <definedName name="opiwre" localSheetId="28" hidden="1">{#N/A,#N/A,FALSE,"Plan1";#N/A,#N/A,FALSE,"Plan2"}</definedName>
    <definedName name="opiwre" localSheetId="6" hidden="1">{#N/A,#N/A,FALSE,"Plan1";#N/A,#N/A,FALSE,"Plan2"}</definedName>
    <definedName name="opiwre" localSheetId="0" hidden="1">{#N/A,#N/A,FALSE,"Plan1";#N/A,#N/A,FALSE,"Plan2"}</definedName>
    <definedName name="opiwre" localSheetId="14" hidden="1">{#N/A,#N/A,FALSE,"Plan1";#N/A,#N/A,FALSE,"Plan2"}</definedName>
    <definedName name="opiwre" localSheetId="22" hidden="1">{#N/A,#N/A,FALSE,"Plan1";#N/A,#N/A,FALSE,"Plan2"}</definedName>
    <definedName name="opiwre" hidden="1">{#N/A,#N/A,FALSE,"Plan1";#N/A,#N/A,FALSE,"Plan2"}</definedName>
    <definedName name="ORCAMEN" localSheetId="3">#REF!</definedName>
    <definedName name="ORCAMEN" localSheetId="10">#REF!</definedName>
    <definedName name="ORCAMEN" localSheetId="6">#REF!</definedName>
    <definedName name="ORCAMEN">#REF!</definedName>
    <definedName name="Orcamentistas" localSheetId="3">#REF!</definedName>
    <definedName name="Orcamentistas" localSheetId="10">#REF!</definedName>
    <definedName name="Orcamentistas" localSheetId="6">#REF!</definedName>
    <definedName name="Orcamentistas">#REF!</definedName>
    <definedName name="origem_recebiveis" localSheetId="3">#REF!</definedName>
    <definedName name="origem_recebiveis" localSheetId="10">#REF!</definedName>
    <definedName name="origem_recebiveis" localSheetId="6">#REF!</definedName>
    <definedName name="origem_recebiveis">#REF!</definedName>
    <definedName name="origem_unidades" localSheetId="3">#REF!</definedName>
    <definedName name="origem_unidades" localSheetId="10">#REF!</definedName>
    <definedName name="origem_unidades" localSheetId="6">#REF!</definedName>
    <definedName name="origem_unidades">#REF!</definedName>
    <definedName name="Origem2_Recebimento_Fin_Medições" localSheetId="3">#REF!</definedName>
    <definedName name="Origem2_Recebimento_Fin_Medições" localSheetId="10">#REF!</definedName>
    <definedName name="Origem2_Recebimento_Fin_Medições" localSheetId="6">#REF!</definedName>
    <definedName name="Origem2_Recebimento_Fin_Medições">#REF!</definedName>
    <definedName name="os" localSheetId="16" hidden="1">{#N/A,#N/A,FALSE,"TABLE"}</definedName>
    <definedName name="os" localSheetId="3" hidden="1">{#N/A,#N/A,FALSE,"TABLE"}</definedName>
    <definedName name="os" localSheetId="21" hidden="1">{#N/A,#N/A,FALSE,"TABLE"}</definedName>
    <definedName name="os" localSheetId="20" hidden="1">{#N/A,#N/A,FALSE,"TABLE"}</definedName>
    <definedName name="os" localSheetId="5" hidden="1">{#N/A,#N/A,FALSE,"TABLE"}</definedName>
    <definedName name="os" localSheetId="13" hidden="1">{#N/A,#N/A,FALSE,"TABLE"}</definedName>
    <definedName name="os" localSheetId="10" hidden="1">{#N/A,#N/A,FALSE,"TABLE"}</definedName>
    <definedName name="os" localSheetId="7" hidden="1">{#N/A,#N/A,FALSE,"TABLE"}</definedName>
    <definedName name="os" localSheetId="28" hidden="1">{#N/A,#N/A,FALSE,"TABLE"}</definedName>
    <definedName name="os" localSheetId="6" hidden="1">{#N/A,#N/A,FALSE,"TABLE"}</definedName>
    <definedName name="os" localSheetId="0" hidden="1">{#N/A,#N/A,FALSE,"TABLE"}</definedName>
    <definedName name="os" localSheetId="14" hidden="1">{#N/A,#N/A,FALSE,"TABLE"}</definedName>
    <definedName name="os" localSheetId="22" hidden="1">{#N/A,#N/A,FALSE,"TABLE"}</definedName>
    <definedName name="os" hidden="1">{#N/A,#N/A,FALSE,"TABLE"}</definedName>
    <definedName name="osca_cdi" localSheetId="3">#REF!</definedName>
    <definedName name="osca_cdi" localSheetId="10">#REF!</definedName>
    <definedName name="osca_cdi" localSheetId="6">#REF!</definedName>
    <definedName name="osca_cdi">#REF!</definedName>
    <definedName name="osca_hist" localSheetId="3">#REF!</definedName>
    <definedName name="osca_hist" localSheetId="10">#REF!</definedName>
    <definedName name="osca_hist" localSheetId="6">#REF!</definedName>
    <definedName name="osca_hist">#REF!</definedName>
    <definedName name="osca_uss" localSheetId="3">#REF!</definedName>
    <definedName name="osca_uss" localSheetId="10">#REF!</definedName>
    <definedName name="osca_uss" localSheetId="6">#REF!</definedName>
    <definedName name="osca_uss">#REF!</definedName>
    <definedName name="otodgkrjglsrd" localSheetId="16" hidden="1">{#N/A,#N/A,FALSE,"Plan1";#N/A,#N/A,FALSE,"Plan2"}</definedName>
    <definedName name="otodgkrjglsrd" localSheetId="3" hidden="1">{#N/A,#N/A,FALSE,"Plan1";#N/A,#N/A,FALSE,"Plan2"}</definedName>
    <definedName name="otodgkrjglsrd" localSheetId="21" hidden="1">{#N/A,#N/A,FALSE,"Plan1";#N/A,#N/A,FALSE,"Plan2"}</definedName>
    <definedName name="otodgkrjglsrd" localSheetId="20" hidden="1">{#N/A,#N/A,FALSE,"Plan1";#N/A,#N/A,FALSE,"Plan2"}</definedName>
    <definedName name="otodgkrjglsrd" localSheetId="5" hidden="1">{#N/A,#N/A,FALSE,"Plan1";#N/A,#N/A,FALSE,"Plan2"}</definedName>
    <definedName name="otodgkrjglsrd" localSheetId="13" hidden="1">{#N/A,#N/A,FALSE,"Plan1";#N/A,#N/A,FALSE,"Plan2"}</definedName>
    <definedName name="otodgkrjglsrd" localSheetId="10" hidden="1">{#N/A,#N/A,FALSE,"Plan1";#N/A,#N/A,FALSE,"Plan2"}</definedName>
    <definedName name="otodgkrjglsrd" localSheetId="7" hidden="1">{#N/A,#N/A,FALSE,"Plan1";#N/A,#N/A,FALSE,"Plan2"}</definedName>
    <definedName name="otodgkrjglsrd" localSheetId="28" hidden="1">{#N/A,#N/A,FALSE,"Plan1";#N/A,#N/A,FALSE,"Plan2"}</definedName>
    <definedName name="otodgkrjglsrd" localSheetId="6" hidden="1">{#N/A,#N/A,FALSE,"Plan1";#N/A,#N/A,FALSE,"Plan2"}</definedName>
    <definedName name="otodgkrjglsrd" localSheetId="0" hidden="1">{#N/A,#N/A,FALSE,"Plan1";#N/A,#N/A,FALSE,"Plan2"}</definedName>
    <definedName name="otodgkrjglsrd" localSheetId="14" hidden="1">{#N/A,#N/A,FALSE,"Plan1";#N/A,#N/A,FALSE,"Plan2"}</definedName>
    <definedName name="otodgkrjglsrd" localSheetId="22" hidden="1">{#N/A,#N/A,FALSE,"Plan1";#N/A,#N/A,FALSE,"Plan2"}</definedName>
    <definedName name="otodgkrjglsrd" hidden="1">{#N/A,#N/A,FALSE,"Plan1";#N/A,#N/A,FALSE,"Plan2"}</definedName>
    <definedName name="OUERWRSR" localSheetId="16" hidden="1">{#N/A,#N/A,FALSE,"Plan1";#N/A,#N/A,FALSE,"Plan2"}</definedName>
    <definedName name="OUERWRSR" localSheetId="3" hidden="1">{#N/A,#N/A,FALSE,"Plan1";#N/A,#N/A,FALSE,"Plan2"}</definedName>
    <definedName name="OUERWRSR" localSheetId="21" hidden="1">{#N/A,#N/A,FALSE,"Plan1";#N/A,#N/A,FALSE,"Plan2"}</definedName>
    <definedName name="OUERWRSR" localSheetId="20" hidden="1">{#N/A,#N/A,FALSE,"Plan1";#N/A,#N/A,FALSE,"Plan2"}</definedName>
    <definedName name="OUERWRSR" localSheetId="5" hidden="1">{#N/A,#N/A,FALSE,"Plan1";#N/A,#N/A,FALSE,"Plan2"}</definedName>
    <definedName name="OUERWRSR" localSheetId="13" hidden="1">{#N/A,#N/A,FALSE,"Plan1";#N/A,#N/A,FALSE,"Plan2"}</definedName>
    <definedName name="OUERWRSR" localSheetId="10" hidden="1">{#N/A,#N/A,FALSE,"Plan1";#N/A,#N/A,FALSE,"Plan2"}</definedName>
    <definedName name="OUERWRSR" localSheetId="7" hidden="1">{#N/A,#N/A,FALSE,"Plan1";#N/A,#N/A,FALSE,"Plan2"}</definedName>
    <definedName name="OUERWRSR" localSheetId="28" hidden="1">{#N/A,#N/A,FALSE,"Plan1";#N/A,#N/A,FALSE,"Plan2"}</definedName>
    <definedName name="OUERWRSR" localSheetId="6" hidden="1">{#N/A,#N/A,FALSE,"Plan1";#N/A,#N/A,FALSE,"Plan2"}</definedName>
    <definedName name="OUERWRSR" localSheetId="0" hidden="1">{#N/A,#N/A,FALSE,"Plan1";#N/A,#N/A,FALSE,"Plan2"}</definedName>
    <definedName name="OUERWRSR" localSheetId="14" hidden="1">{#N/A,#N/A,FALSE,"Plan1";#N/A,#N/A,FALSE,"Plan2"}</definedName>
    <definedName name="OUERWRSR" localSheetId="22" hidden="1">{#N/A,#N/A,FALSE,"Plan1";#N/A,#N/A,FALSE,"Plan2"}</definedName>
    <definedName name="OUERWRSR" hidden="1">{#N/A,#N/A,FALSE,"Plan1";#N/A,#N/A,FALSE,"Plan2"}</definedName>
    <definedName name="out17RJ" localSheetId="3">#REF!</definedName>
    <definedName name="out17RJ" localSheetId="10">#REF!</definedName>
    <definedName name="out17RJ" localSheetId="6">#REF!</definedName>
    <definedName name="out17RJ">#REF!</definedName>
    <definedName name="outro" localSheetId="16" hidden="1">#REF!</definedName>
    <definedName name="outro" localSheetId="3" hidden="1">#REF!</definedName>
    <definedName name="outro" localSheetId="21" hidden="1">#REF!</definedName>
    <definedName name="outro" localSheetId="5" hidden="1">#REF!</definedName>
    <definedName name="outro" localSheetId="10" hidden="1">#REF!</definedName>
    <definedName name="outro" localSheetId="6" hidden="1">#REF!</definedName>
    <definedName name="outro" localSheetId="0" hidden="1">#REF!</definedName>
    <definedName name="outro" hidden="1">#REF!</definedName>
    <definedName name="OUTROS" localSheetId="3">#REF!</definedName>
    <definedName name="OUTROS" localSheetId="10">#REF!</definedName>
    <definedName name="OUTROS" localSheetId="6">#REF!</definedName>
    <definedName name="OUTROS">#REF!</definedName>
    <definedName name="OUTROS_CCUSTO" localSheetId="3">#REF!</definedName>
    <definedName name="OUTROS_CCUSTO" localSheetId="10">#REF!</definedName>
    <definedName name="OUTROS_CCUSTO" localSheetId="6">#REF!</definedName>
    <definedName name="OUTROS_CCUSTO">#REF!</definedName>
    <definedName name="Outros_Pisos" localSheetId="3">#REF!</definedName>
    <definedName name="Outros_Pisos" localSheetId="10">#REF!</definedName>
    <definedName name="Outros_Pisos" localSheetId="6">#REF!</definedName>
    <definedName name="Outros_Pisos">#REF!</definedName>
    <definedName name="Outros1" localSheetId="3">#REF!</definedName>
    <definedName name="Outros1" localSheetId="10">#REF!</definedName>
    <definedName name="Outros1" localSheetId="6">#REF!</definedName>
    <definedName name="Outros1">#REF!</definedName>
    <definedName name="OUTUBRO" localSheetId="3">#REF!</definedName>
    <definedName name="OUTUBRO" localSheetId="10">#REF!</definedName>
    <definedName name="OUTUBRO" localSheetId="6">#REF!</definedName>
    <definedName name="OUTUBRO">#REF!</definedName>
    <definedName name="overhaul"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 localSheetId="3">#REF!</definedName>
    <definedName name="oxfo_cdi" localSheetId="10">#REF!</definedName>
    <definedName name="oxfo_cdi" localSheetId="6">#REF!</definedName>
    <definedName name="oxfo_cdi">#REF!</definedName>
    <definedName name="oxfo_hist" localSheetId="3">#REF!</definedName>
    <definedName name="oxfo_hist" localSheetId="10">#REF!</definedName>
    <definedName name="oxfo_hist" localSheetId="6">#REF!</definedName>
    <definedName name="oxfo_hist">#REF!</definedName>
    <definedName name="oxfo_uss" localSheetId="3">#REF!</definedName>
    <definedName name="oxfo_uss" localSheetId="10">#REF!</definedName>
    <definedName name="oxfo_uss" localSheetId="6">#REF!</definedName>
    <definedName name="oxfo_uss">#REF!</definedName>
    <definedName name="P" localSheetId="3">#REF!</definedName>
    <definedName name="P" localSheetId="10">#REF!</definedName>
    <definedName name="P" localSheetId="6">#REF!</definedName>
    <definedName name="P">#REF!</definedName>
    <definedName name="PA" localSheetId="3">#REF!</definedName>
    <definedName name="PA" localSheetId="10">#REF!</definedName>
    <definedName name="PA" localSheetId="6">#REF!</definedName>
    <definedName name="PA">#REF!</definedName>
    <definedName name="Padrao_A" localSheetId="3">#REF!</definedName>
    <definedName name="Padrao_A" localSheetId="10">#REF!</definedName>
    <definedName name="Padrao_A" localSheetId="6">#REF!</definedName>
    <definedName name="Padrao_A">#REF!</definedName>
    <definedName name="Padrao_B" localSheetId="3">#REF!</definedName>
    <definedName name="Padrao_B" localSheetId="10">#REF!</definedName>
    <definedName name="Padrao_B" localSheetId="6">#REF!</definedName>
    <definedName name="Padrao_B">#REF!</definedName>
    <definedName name="Padrao_C" localSheetId="3">#REF!</definedName>
    <definedName name="Padrao_C" localSheetId="10">#REF!</definedName>
    <definedName name="Padrao_C" localSheetId="6">#REF!</definedName>
    <definedName name="Padrao_C">#REF!</definedName>
    <definedName name="Padrao_D" localSheetId="3">#REF!</definedName>
    <definedName name="Padrao_D" localSheetId="10">#REF!</definedName>
    <definedName name="Padrao_D" localSheetId="6">#REF!</definedName>
    <definedName name="Padrao_D">#REF!</definedName>
    <definedName name="Padrao_E" localSheetId="3">#REF!</definedName>
    <definedName name="Padrao_E" localSheetId="10">#REF!</definedName>
    <definedName name="Padrao_E" localSheetId="6">#REF!</definedName>
    <definedName name="Padrao_E">#REF!</definedName>
    <definedName name="Padrao_F" localSheetId="3">#REF!</definedName>
    <definedName name="Padrao_F" localSheetId="10">#REF!</definedName>
    <definedName name="Padrao_F" localSheetId="6">#REF!</definedName>
    <definedName name="Padrao_F">#REF!</definedName>
    <definedName name="Pagamento_Num" localSheetId="3">ROW()-Linha_Cabeçalho</definedName>
    <definedName name="Pagamento_Num" localSheetId="5">ROW()-Linha_Cabeçalho</definedName>
    <definedName name="Pagamento_Num" localSheetId="13">ROW()-Linha_Cabeçalho</definedName>
    <definedName name="Pagamento_Num" localSheetId="10">ROW()-Linha_Cabeçalho</definedName>
    <definedName name="Pagamento_Num" localSheetId="7">ROW()-Linha_Cabeçalho</definedName>
    <definedName name="Pagamento_Num" localSheetId="6">ROW()-Linha_Cabeçalho</definedName>
    <definedName name="Pagamento_Num" localSheetId="0">ROW()-Linha_Cabeçalho</definedName>
    <definedName name="Pagamento_Num">ROW()-Linha_Cabeçalho</definedName>
    <definedName name="Pago_Até_2015_Controladoria" localSheetId="3">#REF!</definedName>
    <definedName name="Pago_Até_2015_Controladoria" localSheetId="5">#REF!</definedName>
    <definedName name="Pago_Até_2015_Controladoria" localSheetId="13">#REF!</definedName>
    <definedName name="Pago_Até_2015_Controladoria" localSheetId="10">#REF!</definedName>
    <definedName name="Pago_Até_2015_Controladoria" localSheetId="6">#REF!</definedName>
    <definedName name="Pago_Até_2015_Controladoria">#REF!</definedName>
    <definedName name="Pal_Workbook_GUID" hidden="1">"3HURD34M2XKWJ5V6M4BWCR5Q"</definedName>
    <definedName name="PAP" localSheetId="3">#REF!</definedName>
    <definedName name="PAP" localSheetId="10">#REF!</definedName>
    <definedName name="PAP" localSheetId="6">#REF!</definedName>
    <definedName name="PAP">#REF!</definedName>
    <definedName name="PARAM_FIS_1" localSheetId="3">#REF!</definedName>
    <definedName name="PARAM_FIS_1" localSheetId="10">#REF!</definedName>
    <definedName name="PARAM_FIS_1" localSheetId="6">#REF!</definedName>
    <definedName name="PARAM_FIS_1">#REF!</definedName>
    <definedName name="PARAM_FIS_2" localSheetId="3">#REF!</definedName>
    <definedName name="PARAM_FIS_2" localSheetId="10">#REF!</definedName>
    <definedName name="PARAM_FIS_2" localSheetId="6">#REF!</definedName>
    <definedName name="PARAM_FIS_2">#REF!</definedName>
    <definedName name="ParamValues1" localSheetId="16">[3]ParamValues!$A$1:$A$39</definedName>
    <definedName name="ParamValues1" localSheetId="3">[3]ParamValues!$A$1:$A$39</definedName>
    <definedName name="ParamValues1" localSheetId="5">[3]ParamValues!$A$1:$A$39</definedName>
    <definedName name="ParamValues1" localSheetId="13">[3]ParamValues!$A$1:$A$39</definedName>
    <definedName name="ParamValues1" localSheetId="10">#REF!</definedName>
    <definedName name="ParamValues1" localSheetId="24">[3]ParamValues!$A$1:$A$39</definedName>
    <definedName name="ParamValues1" localSheetId="6">[3]ParamValues!$A$1:$A$39</definedName>
    <definedName name="ParamValues1" localSheetId="0">[3]ParamValues!$A$1:$A$39</definedName>
    <definedName name="ParamValues1">#REF!</definedName>
    <definedName name="ParamValues2" localSheetId="3">#REF!</definedName>
    <definedName name="ParamValues2" localSheetId="5">#REF!</definedName>
    <definedName name="ParamValues2" localSheetId="10">#REF!</definedName>
    <definedName name="ParamValues2" localSheetId="6">#REF!</definedName>
    <definedName name="ParamValues2">#REF!</definedName>
    <definedName name="Parao_E" localSheetId="3">#REF!</definedName>
    <definedName name="Parao_E" localSheetId="5">#REF!</definedName>
    <definedName name="Parao_E" localSheetId="10">#REF!</definedName>
    <definedName name="Parao_E" localSheetId="6">#REF!</definedName>
    <definedName name="Parao_E">#REF!</definedName>
    <definedName name="Parede1" localSheetId="3">#REF!</definedName>
    <definedName name="Parede1" localSheetId="5">#REF!</definedName>
    <definedName name="Parede1" localSheetId="10">#REF!</definedName>
    <definedName name="Parede1" localSheetId="6">#REF!</definedName>
    <definedName name="Parede1">#REF!</definedName>
    <definedName name="Parede2" localSheetId="3">#REF!</definedName>
    <definedName name="Parede2" localSheetId="10">#REF!</definedName>
    <definedName name="Parede2" localSheetId="6">#REF!</definedName>
    <definedName name="Parede2">#REF!</definedName>
    <definedName name="PAREDES" localSheetId="3">#REF!</definedName>
    <definedName name="PAREDES" localSheetId="10">#REF!</definedName>
    <definedName name="PAREDES" localSheetId="6">#REF!</definedName>
    <definedName name="PAREDES">#REF!</definedName>
    <definedName name="PAV" localSheetId="16">#REF!</definedName>
    <definedName name="PAV" localSheetId="3">#REF!</definedName>
    <definedName name="PAV" localSheetId="1">#REF!</definedName>
    <definedName name="PAV" localSheetId="10">#REF!</definedName>
    <definedName name="PAV" localSheetId="24">#REF!</definedName>
    <definedName name="PAV" localSheetId="6">#REF!</definedName>
    <definedName name="PAV" localSheetId="0">#REF!</definedName>
    <definedName name="PAV">#REF!</definedName>
    <definedName name="PAVILHAO" localSheetId="3">#REF!</definedName>
    <definedName name="PAVILHAO" localSheetId="10">#REF!</definedName>
    <definedName name="PAVILHAO" localSheetId="6">#REF!</definedName>
    <definedName name="PAVILHAO">#REF!</definedName>
    <definedName name="PAVT" localSheetId="3">#REF!</definedName>
    <definedName name="PAVT" localSheetId="10">#REF!</definedName>
    <definedName name="PAVT" localSheetId="6">#REF!</definedName>
    <definedName name="PAVT">#REF!</definedName>
    <definedName name="pçgktr" hidden="1">#REF!</definedName>
    <definedName name="PDER" localSheetId="3">#REF!</definedName>
    <definedName name="PDER" localSheetId="10">#REF!</definedName>
    <definedName name="PDER" localSheetId="6">#REF!</definedName>
    <definedName name="PDER">#REF!</definedName>
    <definedName name="PDIVERS" localSheetId="3">#REF!</definedName>
    <definedName name="PDIVERS" localSheetId="10">#REF!</definedName>
    <definedName name="PDIVERS" localSheetId="6">#REF!</definedName>
    <definedName name="PDIVERS">#REF!</definedName>
    <definedName name="PE" localSheetId="3">#REF!</definedName>
    <definedName name="PE" localSheetId="10">#REF!</definedName>
    <definedName name="PE" localSheetId="6">#REF!</definedName>
    <definedName name="PE">#REF!</definedName>
    <definedName name="PEMD" localSheetId="3">#REF!</definedName>
    <definedName name="PEMD" localSheetId="10">#REF!</definedName>
    <definedName name="PEMD" localSheetId="6">#REF!</definedName>
    <definedName name="PEMD">#REF!</definedName>
    <definedName name="Pendencias" localSheetId="16" hidden="1">{#N/A,#N/A,FALSE,"GERAL";#N/A,#N/A,FALSE,"012-96";#N/A,#N/A,FALSE,"018-96";#N/A,#N/A,FALSE,"027-96";#N/A,#N/A,FALSE,"059-96";#N/A,#N/A,FALSE,"076-96";#N/A,#N/A,FALSE,"019-97";#N/A,#N/A,FALSE,"021-97";#N/A,#N/A,FALSE,"022-97";#N/A,#N/A,FALSE,"028-97"}</definedName>
    <definedName name="Pendencias" localSheetId="3" hidden="1">{#N/A,#N/A,FALSE,"GERAL";#N/A,#N/A,FALSE,"012-96";#N/A,#N/A,FALSE,"018-96";#N/A,#N/A,FALSE,"027-96";#N/A,#N/A,FALSE,"059-96";#N/A,#N/A,FALSE,"076-96";#N/A,#N/A,FALSE,"019-97";#N/A,#N/A,FALSE,"021-97";#N/A,#N/A,FALSE,"022-97";#N/A,#N/A,FALSE,"028-97"}</definedName>
    <definedName name="Pendencias" localSheetId="21" hidden="1">{#N/A,#N/A,FALSE,"GERAL";#N/A,#N/A,FALSE,"012-96";#N/A,#N/A,FALSE,"018-96";#N/A,#N/A,FALSE,"027-96";#N/A,#N/A,FALSE,"059-96";#N/A,#N/A,FALSE,"076-96";#N/A,#N/A,FALSE,"019-97";#N/A,#N/A,FALSE,"021-97";#N/A,#N/A,FALSE,"022-97";#N/A,#N/A,FALSE,"028-97"}</definedName>
    <definedName name="Pendencias" localSheetId="20" hidden="1">{#N/A,#N/A,FALSE,"GERAL";#N/A,#N/A,FALSE,"012-96";#N/A,#N/A,FALSE,"018-96";#N/A,#N/A,FALSE,"027-96";#N/A,#N/A,FALSE,"059-96";#N/A,#N/A,FALSE,"076-96";#N/A,#N/A,FALSE,"019-97";#N/A,#N/A,FALSE,"021-97";#N/A,#N/A,FALSE,"022-97";#N/A,#N/A,FALSE,"028-97"}</definedName>
    <definedName name="Pendencias" localSheetId="5" hidden="1">{#N/A,#N/A,FALSE,"GERAL";#N/A,#N/A,FALSE,"012-96";#N/A,#N/A,FALSE,"018-96";#N/A,#N/A,FALSE,"027-96";#N/A,#N/A,FALSE,"059-96";#N/A,#N/A,FALSE,"076-96";#N/A,#N/A,FALSE,"019-97";#N/A,#N/A,FALSE,"021-97";#N/A,#N/A,FALSE,"022-97";#N/A,#N/A,FALSE,"028-97"}</definedName>
    <definedName name="Pendencias" localSheetId="13" hidden="1">{#N/A,#N/A,FALSE,"GERAL";#N/A,#N/A,FALSE,"012-96";#N/A,#N/A,FALSE,"018-96";#N/A,#N/A,FALSE,"027-96";#N/A,#N/A,FALSE,"059-96";#N/A,#N/A,FALSE,"076-96";#N/A,#N/A,FALSE,"019-97";#N/A,#N/A,FALSE,"021-97";#N/A,#N/A,FALSE,"022-97";#N/A,#N/A,FALSE,"028-97"}</definedName>
    <definedName name="Pendencias" localSheetId="10" hidden="1">{#N/A,#N/A,FALSE,"GERAL";#N/A,#N/A,FALSE,"012-96";#N/A,#N/A,FALSE,"018-96";#N/A,#N/A,FALSE,"027-96";#N/A,#N/A,FALSE,"059-96";#N/A,#N/A,FALSE,"076-96";#N/A,#N/A,FALSE,"019-97";#N/A,#N/A,FALSE,"021-97";#N/A,#N/A,FALSE,"022-97";#N/A,#N/A,FALSE,"028-97"}</definedName>
    <definedName name="Pendencias" localSheetId="7" hidden="1">{#N/A,#N/A,FALSE,"GERAL";#N/A,#N/A,FALSE,"012-96";#N/A,#N/A,FALSE,"018-96";#N/A,#N/A,FALSE,"027-96";#N/A,#N/A,FALSE,"059-96";#N/A,#N/A,FALSE,"076-96";#N/A,#N/A,FALSE,"019-97";#N/A,#N/A,FALSE,"021-97";#N/A,#N/A,FALSE,"022-97";#N/A,#N/A,FALSE,"028-97"}</definedName>
    <definedName name="Pendencias" localSheetId="28" hidden="1">{#N/A,#N/A,FALSE,"GERAL";#N/A,#N/A,FALSE,"012-96";#N/A,#N/A,FALSE,"018-96";#N/A,#N/A,FALSE,"027-96";#N/A,#N/A,FALSE,"059-96";#N/A,#N/A,FALSE,"076-96";#N/A,#N/A,FALSE,"019-97";#N/A,#N/A,FALSE,"021-97";#N/A,#N/A,FALSE,"022-97";#N/A,#N/A,FALSE,"028-97"}</definedName>
    <definedName name="Pendencias" localSheetId="6" hidden="1">{#N/A,#N/A,FALSE,"GERAL";#N/A,#N/A,FALSE,"012-96";#N/A,#N/A,FALSE,"018-96";#N/A,#N/A,FALSE,"027-96";#N/A,#N/A,FALSE,"059-96";#N/A,#N/A,FALSE,"076-96";#N/A,#N/A,FALSE,"019-97";#N/A,#N/A,FALSE,"021-97";#N/A,#N/A,FALSE,"022-97";#N/A,#N/A,FALSE,"028-97"}</definedName>
    <definedName name="Pendencias" localSheetId="0" hidden="1">{#N/A,#N/A,FALSE,"GERAL";#N/A,#N/A,FALSE,"012-96";#N/A,#N/A,FALSE,"018-96";#N/A,#N/A,FALSE,"027-96";#N/A,#N/A,FALSE,"059-96";#N/A,#N/A,FALSE,"076-96";#N/A,#N/A,FALSE,"019-97";#N/A,#N/A,FALSE,"021-97";#N/A,#N/A,FALSE,"022-97";#N/A,#N/A,FALSE,"028-97"}</definedName>
    <definedName name="Pendencias" localSheetId="14" hidden="1">{#N/A,#N/A,FALSE,"GERAL";#N/A,#N/A,FALSE,"012-96";#N/A,#N/A,FALSE,"018-96";#N/A,#N/A,FALSE,"027-96";#N/A,#N/A,FALSE,"059-96";#N/A,#N/A,FALSE,"076-96";#N/A,#N/A,FALSE,"019-97";#N/A,#N/A,FALSE,"021-97";#N/A,#N/A,FALSE,"022-97";#N/A,#N/A,FALSE,"028-97"}</definedName>
    <definedName name="Pendencias" localSheetId="22" hidden="1">{#N/A,#N/A,FALSE,"GERAL";#N/A,#N/A,FALSE,"012-96";#N/A,#N/A,FALSE,"018-96";#N/A,#N/A,FALSE,"027-96";#N/A,#N/A,FALSE,"059-96";#N/A,#N/A,FALSE,"076-96";#N/A,#N/A,FALSE,"019-97";#N/A,#N/A,FALSE,"021-97";#N/A,#N/A,FALSE,"022-97";#N/A,#N/A,FALSE,"028-97"}</definedName>
    <definedName name="Pendencias" hidden="1">{#N/A,#N/A,FALSE,"GERAL";#N/A,#N/A,FALSE,"012-96";#N/A,#N/A,FALSE,"018-96";#N/A,#N/A,FALSE,"027-96";#N/A,#N/A,FALSE,"059-96";#N/A,#N/A,FALSE,"076-96";#N/A,#N/A,FALSE,"019-97";#N/A,#N/A,FALSE,"021-97";#N/A,#N/A,FALSE,"022-97";#N/A,#N/A,FALSE,"028-97"}</definedName>
    <definedName name="pendencias2" localSheetId="16" hidden="1">{#N/A,#N/A,FALSE,"GERAL";#N/A,#N/A,FALSE,"012-96";#N/A,#N/A,FALSE,"018-96";#N/A,#N/A,FALSE,"027-96";#N/A,#N/A,FALSE,"059-96";#N/A,#N/A,FALSE,"076-96";#N/A,#N/A,FALSE,"019-97";#N/A,#N/A,FALSE,"021-97";#N/A,#N/A,FALSE,"022-97";#N/A,#N/A,FALSE,"028-97"}</definedName>
    <definedName name="pendencias2" localSheetId="3" hidden="1">{#N/A,#N/A,FALSE,"GERAL";#N/A,#N/A,FALSE,"012-96";#N/A,#N/A,FALSE,"018-96";#N/A,#N/A,FALSE,"027-96";#N/A,#N/A,FALSE,"059-96";#N/A,#N/A,FALSE,"076-96";#N/A,#N/A,FALSE,"019-97";#N/A,#N/A,FALSE,"021-97";#N/A,#N/A,FALSE,"022-97";#N/A,#N/A,FALSE,"028-97"}</definedName>
    <definedName name="pendencias2" localSheetId="21" hidden="1">{#N/A,#N/A,FALSE,"GERAL";#N/A,#N/A,FALSE,"012-96";#N/A,#N/A,FALSE,"018-96";#N/A,#N/A,FALSE,"027-96";#N/A,#N/A,FALSE,"059-96";#N/A,#N/A,FALSE,"076-96";#N/A,#N/A,FALSE,"019-97";#N/A,#N/A,FALSE,"021-97";#N/A,#N/A,FALSE,"022-97";#N/A,#N/A,FALSE,"028-97"}</definedName>
    <definedName name="pendencias2" localSheetId="20" hidden="1">{#N/A,#N/A,FALSE,"GERAL";#N/A,#N/A,FALSE,"012-96";#N/A,#N/A,FALSE,"018-96";#N/A,#N/A,FALSE,"027-96";#N/A,#N/A,FALSE,"059-96";#N/A,#N/A,FALSE,"076-96";#N/A,#N/A,FALSE,"019-97";#N/A,#N/A,FALSE,"021-97";#N/A,#N/A,FALSE,"022-97";#N/A,#N/A,FALSE,"028-97"}</definedName>
    <definedName name="pendencias2" localSheetId="5" hidden="1">{#N/A,#N/A,FALSE,"GERAL";#N/A,#N/A,FALSE,"012-96";#N/A,#N/A,FALSE,"018-96";#N/A,#N/A,FALSE,"027-96";#N/A,#N/A,FALSE,"059-96";#N/A,#N/A,FALSE,"076-96";#N/A,#N/A,FALSE,"019-97";#N/A,#N/A,FALSE,"021-97";#N/A,#N/A,FALSE,"022-97";#N/A,#N/A,FALSE,"028-97"}</definedName>
    <definedName name="pendencias2" localSheetId="13" hidden="1">{#N/A,#N/A,FALSE,"GERAL";#N/A,#N/A,FALSE,"012-96";#N/A,#N/A,FALSE,"018-96";#N/A,#N/A,FALSE,"027-96";#N/A,#N/A,FALSE,"059-96";#N/A,#N/A,FALSE,"076-96";#N/A,#N/A,FALSE,"019-97";#N/A,#N/A,FALSE,"021-97";#N/A,#N/A,FALSE,"022-97";#N/A,#N/A,FALSE,"028-97"}</definedName>
    <definedName name="pendencias2" localSheetId="10" hidden="1">{#N/A,#N/A,FALSE,"GERAL";#N/A,#N/A,FALSE,"012-96";#N/A,#N/A,FALSE,"018-96";#N/A,#N/A,FALSE,"027-96";#N/A,#N/A,FALSE,"059-96";#N/A,#N/A,FALSE,"076-96";#N/A,#N/A,FALSE,"019-97";#N/A,#N/A,FALSE,"021-97";#N/A,#N/A,FALSE,"022-97";#N/A,#N/A,FALSE,"028-97"}</definedName>
    <definedName name="pendencias2" localSheetId="7" hidden="1">{#N/A,#N/A,FALSE,"GERAL";#N/A,#N/A,FALSE,"012-96";#N/A,#N/A,FALSE,"018-96";#N/A,#N/A,FALSE,"027-96";#N/A,#N/A,FALSE,"059-96";#N/A,#N/A,FALSE,"076-96";#N/A,#N/A,FALSE,"019-97";#N/A,#N/A,FALSE,"021-97";#N/A,#N/A,FALSE,"022-97";#N/A,#N/A,FALSE,"028-97"}</definedName>
    <definedName name="pendencias2" localSheetId="28" hidden="1">{#N/A,#N/A,FALSE,"GERAL";#N/A,#N/A,FALSE,"012-96";#N/A,#N/A,FALSE,"018-96";#N/A,#N/A,FALSE,"027-96";#N/A,#N/A,FALSE,"059-96";#N/A,#N/A,FALSE,"076-96";#N/A,#N/A,FALSE,"019-97";#N/A,#N/A,FALSE,"021-97";#N/A,#N/A,FALSE,"022-97";#N/A,#N/A,FALSE,"028-97"}</definedName>
    <definedName name="pendencias2" localSheetId="6" hidden="1">{#N/A,#N/A,FALSE,"GERAL";#N/A,#N/A,FALSE,"012-96";#N/A,#N/A,FALSE,"018-96";#N/A,#N/A,FALSE,"027-96";#N/A,#N/A,FALSE,"059-96";#N/A,#N/A,FALSE,"076-96";#N/A,#N/A,FALSE,"019-97";#N/A,#N/A,FALSE,"021-97";#N/A,#N/A,FALSE,"022-97";#N/A,#N/A,FALSE,"028-97"}</definedName>
    <definedName name="pendencias2" localSheetId="0" hidden="1">{#N/A,#N/A,FALSE,"GERAL";#N/A,#N/A,FALSE,"012-96";#N/A,#N/A,FALSE,"018-96";#N/A,#N/A,FALSE,"027-96";#N/A,#N/A,FALSE,"059-96";#N/A,#N/A,FALSE,"076-96";#N/A,#N/A,FALSE,"019-97";#N/A,#N/A,FALSE,"021-97";#N/A,#N/A,FALSE,"022-97";#N/A,#N/A,FALSE,"028-97"}</definedName>
    <definedName name="pendencias2" localSheetId="14" hidden="1">{#N/A,#N/A,FALSE,"GERAL";#N/A,#N/A,FALSE,"012-96";#N/A,#N/A,FALSE,"018-96";#N/A,#N/A,FALSE,"027-96";#N/A,#N/A,FALSE,"059-96";#N/A,#N/A,FALSE,"076-96";#N/A,#N/A,FALSE,"019-97";#N/A,#N/A,FALSE,"021-97";#N/A,#N/A,FALSE,"022-97";#N/A,#N/A,FALSE,"028-97"}</definedName>
    <definedName name="pendencias2" localSheetId="22" hidden="1">{#N/A,#N/A,FALSE,"GERAL";#N/A,#N/A,FALSE,"012-96";#N/A,#N/A,FALSE,"018-96";#N/A,#N/A,FALSE,"027-96";#N/A,#N/A,FALSE,"059-96";#N/A,#N/A,FALSE,"076-96";#N/A,#N/A,FALSE,"019-97";#N/A,#N/A,FALSE,"021-97";#N/A,#N/A,FALSE,"022-97";#N/A,#N/A,FALSE,"028-97"}</definedName>
    <definedName name="pendencias2" hidden="1">{#N/A,#N/A,FALSE,"GERAL";#N/A,#N/A,FALSE,"012-96";#N/A,#N/A,FALSE,"018-96";#N/A,#N/A,FALSE,"027-96";#N/A,#N/A,FALSE,"059-96";#N/A,#N/A,FALSE,"076-96";#N/A,#N/A,FALSE,"019-97";#N/A,#N/A,FALSE,"021-97";#N/A,#N/A,FALSE,"022-97";#N/A,#N/A,FALSE,"028-97"}</definedName>
    <definedName name="pendencias3" localSheetId="16" hidden="1">{#N/A,#N/A,FALSE,"GERAL";#N/A,#N/A,FALSE,"012-96";#N/A,#N/A,FALSE,"018-96";#N/A,#N/A,FALSE,"027-96";#N/A,#N/A,FALSE,"059-96";#N/A,#N/A,FALSE,"076-96";#N/A,#N/A,FALSE,"019-97";#N/A,#N/A,FALSE,"021-97";#N/A,#N/A,FALSE,"022-97";#N/A,#N/A,FALSE,"028-97"}</definedName>
    <definedName name="pendencias3" localSheetId="3" hidden="1">{#N/A,#N/A,FALSE,"GERAL";#N/A,#N/A,FALSE,"012-96";#N/A,#N/A,FALSE,"018-96";#N/A,#N/A,FALSE,"027-96";#N/A,#N/A,FALSE,"059-96";#N/A,#N/A,FALSE,"076-96";#N/A,#N/A,FALSE,"019-97";#N/A,#N/A,FALSE,"021-97";#N/A,#N/A,FALSE,"022-97";#N/A,#N/A,FALSE,"028-97"}</definedName>
    <definedName name="pendencias3" localSheetId="21" hidden="1">{#N/A,#N/A,FALSE,"GERAL";#N/A,#N/A,FALSE,"012-96";#N/A,#N/A,FALSE,"018-96";#N/A,#N/A,FALSE,"027-96";#N/A,#N/A,FALSE,"059-96";#N/A,#N/A,FALSE,"076-96";#N/A,#N/A,FALSE,"019-97";#N/A,#N/A,FALSE,"021-97";#N/A,#N/A,FALSE,"022-97";#N/A,#N/A,FALSE,"028-97"}</definedName>
    <definedName name="pendencias3" localSheetId="20" hidden="1">{#N/A,#N/A,FALSE,"GERAL";#N/A,#N/A,FALSE,"012-96";#N/A,#N/A,FALSE,"018-96";#N/A,#N/A,FALSE,"027-96";#N/A,#N/A,FALSE,"059-96";#N/A,#N/A,FALSE,"076-96";#N/A,#N/A,FALSE,"019-97";#N/A,#N/A,FALSE,"021-97";#N/A,#N/A,FALSE,"022-97";#N/A,#N/A,FALSE,"028-97"}</definedName>
    <definedName name="pendencias3" localSheetId="5" hidden="1">{#N/A,#N/A,FALSE,"GERAL";#N/A,#N/A,FALSE,"012-96";#N/A,#N/A,FALSE,"018-96";#N/A,#N/A,FALSE,"027-96";#N/A,#N/A,FALSE,"059-96";#N/A,#N/A,FALSE,"076-96";#N/A,#N/A,FALSE,"019-97";#N/A,#N/A,FALSE,"021-97";#N/A,#N/A,FALSE,"022-97";#N/A,#N/A,FALSE,"028-97"}</definedName>
    <definedName name="pendencias3" localSheetId="13" hidden="1">{#N/A,#N/A,FALSE,"GERAL";#N/A,#N/A,FALSE,"012-96";#N/A,#N/A,FALSE,"018-96";#N/A,#N/A,FALSE,"027-96";#N/A,#N/A,FALSE,"059-96";#N/A,#N/A,FALSE,"076-96";#N/A,#N/A,FALSE,"019-97";#N/A,#N/A,FALSE,"021-97";#N/A,#N/A,FALSE,"022-97";#N/A,#N/A,FALSE,"028-97"}</definedName>
    <definedName name="pendencias3" localSheetId="10" hidden="1">{#N/A,#N/A,FALSE,"GERAL";#N/A,#N/A,FALSE,"012-96";#N/A,#N/A,FALSE,"018-96";#N/A,#N/A,FALSE,"027-96";#N/A,#N/A,FALSE,"059-96";#N/A,#N/A,FALSE,"076-96";#N/A,#N/A,FALSE,"019-97";#N/A,#N/A,FALSE,"021-97";#N/A,#N/A,FALSE,"022-97";#N/A,#N/A,FALSE,"028-97"}</definedName>
    <definedName name="pendencias3" localSheetId="7" hidden="1">{#N/A,#N/A,FALSE,"GERAL";#N/A,#N/A,FALSE,"012-96";#N/A,#N/A,FALSE,"018-96";#N/A,#N/A,FALSE,"027-96";#N/A,#N/A,FALSE,"059-96";#N/A,#N/A,FALSE,"076-96";#N/A,#N/A,FALSE,"019-97";#N/A,#N/A,FALSE,"021-97";#N/A,#N/A,FALSE,"022-97";#N/A,#N/A,FALSE,"028-97"}</definedName>
    <definedName name="pendencias3" localSheetId="28" hidden="1">{#N/A,#N/A,FALSE,"GERAL";#N/A,#N/A,FALSE,"012-96";#N/A,#N/A,FALSE,"018-96";#N/A,#N/A,FALSE,"027-96";#N/A,#N/A,FALSE,"059-96";#N/A,#N/A,FALSE,"076-96";#N/A,#N/A,FALSE,"019-97";#N/A,#N/A,FALSE,"021-97";#N/A,#N/A,FALSE,"022-97";#N/A,#N/A,FALSE,"028-97"}</definedName>
    <definedName name="pendencias3" localSheetId="6" hidden="1">{#N/A,#N/A,FALSE,"GERAL";#N/A,#N/A,FALSE,"012-96";#N/A,#N/A,FALSE,"018-96";#N/A,#N/A,FALSE,"027-96";#N/A,#N/A,FALSE,"059-96";#N/A,#N/A,FALSE,"076-96";#N/A,#N/A,FALSE,"019-97";#N/A,#N/A,FALSE,"021-97";#N/A,#N/A,FALSE,"022-97";#N/A,#N/A,FALSE,"028-97"}</definedName>
    <definedName name="pendencias3" localSheetId="0" hidden="1">{#N/A,#N/A,FALSE,"GERAL";#N/A,#N/A,FALSE,"012-96";#N/A,#N/A,FALSE,"018-96";#N/A,#N/A,FALSE,"027-96";#N/A,#N/A,FALSE,"059-96";#N/A,#N/A,FALSE,"076-96";#N/A,#N/A,FALSE,"019-97";#N/A,#N/A,FALSE,"021-97";#N/A,#N/A,FALSE,"022-97";#N/A,#N/A,FALSE,"028-97"}</definedName>
    <definedName name="pendencias3" localSheetId="14" hidden="1">{#N/A,#N/A,FALSE,"GERAL";#N/A,#N/A,FALSE,"012-96";#N/A,#N/A,FALSE,"018-96";#N/A,#N/A,FALSE,"027-96";#N/A,#N/A,FALSE,"059-96";#N/A,#N/A,FALSE,"076-96";#N/A,#N/A,FALSE,"019-97";#N/A,#N/A,FALSE,"021-97";#N/A,#N/A,FALSE,"022-97";#N/A,#N/A,FALSE,"028-97"}</definedName>
    <definedName name="pendencias3" localSheetId="22" hidden="1">{#N/A,#N/A,FALSE,"GERAL";#N/A,#N/A,FALSE,"012-96";#N/A,#N/A,FALSE,"018-96";#N/A,#N/A,FALSE,"027-96";#N/A,#N/A,FALSE,"059-96";#N/A,#N/A,FALSE,"076-96";#N/A,#N/A,FALSE,"019-97";#N/A,#N/A,FALSE,"021-97";#N/A,#N/A,FALSE,"022-97";#N/A,#N/A,FALSE,"028-97"}</definedName>
    <definedName name="pendencias3" hidden="1">{#N/A,#N/A,FALSE,"GERAL";#N/A,#N/A,FALSE,"012-96";#N/A,#N/A,FALSE,"018-96";#N/A,#N/A,FALSE,"027-96";#N/A,#N/A,FALSE,"059-96";#N/A,#N/A,FALSE,"076-96";#N/A,#N/A,FALSE,"019-97";#N/A,#N/A,FALSE,"021-97";#N/A,#N/A,FALSE,"022-97";#N/A,#N/A,FALSE,"028-97"}</definedName>
    <definedName name="perfura" localSheetId="3">#REF!</definedName>
    <definedName name="perfura" localSheetId="10">#REF!</definedName>
    <definedName name="perfura" localSheetId="6">#REF!</definedName>
    <definedName name="perfura">#REF!</definedName>
    <definedName name="Perímetro_lajão" localSheetId="16">#REF!</definedName>
    <definedName name="Perímetro_lajão" localSheetId="3">#REF!</definedName>
    <definedName name="Perímetro_lajão" localSheetId="5">#REF!</definedName>
    <definedName name="Perímetro_lajão" localSheetId="10">#REF!</definedName>
    <definedName name="Perímetro_lajão" localSheetId="6">#REF!</definedName>
    <definedName name="Perímetro_lajão" localSheetId="0">#REF!</definedName>
    <definedName name="Perímetro_lajão">#REF!</definedName>
    <definedName name="Perímetro_Terreno" localSheetId="16">#REF!</definedName>
    <definedName name="Perímetro_Terreno" localSheetId="3">#REF!</definedName>
    <definedName name="Perímetro_Terreno" localSheetId="5">#REF!</definedName>
    <definedName name="Perímetro_Terreno" localSheetId="10">#REF!</definedName>
    <definedName name="Perímetro_Terreno" localSheetId="6">#REF!</definedName>
    <definedName name="Perímetro_Terreno" localSheetId="0">#REF!</definedName>
    <definedName name="Perímetro_Terreno">#REF!</definedName>
    <definedName name="Perímetro_torre" localSheetId="16">#REF!</definedName>
    <definedName name="Perímetro_torre" localSheetId="3">#REF!</definedName>
    <definedName name="Perímetro_torre" localSheetId="10">#REF!</definedName>
    <definedName name="Perímetro_torre" localSheetId="6">#REF!</definedName>
    <definedName name="Perímetro_torre" localSheetId="0">#REF!</definedName>
    <definedName name="Perímetro_torre">#REF!</definedName>
    <definedName name="pessoal" localSheetId="3">#REF!</definedName>
    <definedName name="pessoal" localSheetId="10">#REF!</definedName>
    <definedName name="pessoal" localSheetId="6">#REF!</definedName>
    <definedName name="pessoal">#REF!</definedName>
    <definedName name="petro2" localSheetId="21" hidden="1">#REF!</definedName>
    <definedName name="petro2" hidden="1">#REF!</definedName>
    <definedName name="PhyG" localSheetId="3">#REF!</definedName>
    <definedName name="PhyG" localSheetId="10">#REF!</definedName>
    <definedName name="PhyG" localSheetId="6">#REF!</definedName>
    <definedName name="PhyG">#REF!</definedName>
    <definedName name="PhyGS" localSheetId="3">#REF!</definedName>
    <definedName name="PhyGS" localSheetId="10">#REF!</definedName>
    <definedName name="PhyGS" localSheetId="6">#REF!</definedName>
    <definedName name="PhyGS">#REF!</definedName>
    <definedName name="PI" localSheetId="3">#REF!</definedName>
    <definedName name="PI" localSheetId="10">#REF!</definedName>
    <definedName name="PI" localSheetId="6">#REF!</definedName>
    <definedName name="PI">#REF!</definedName>
    <definedName name="piaz"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piaz" hidden="1">{TRUE,TRUE,-1.25,-15.5,604.5,366.75,FALSE,FALSE,TRUE,TRUE,0,1,#N/A,1,#N/A,9.0125,24.4117647058824,1,FALSE,FALSE,3,TRUE,1,FALSE,100,"Swvu.PLANILHA2.","ACwvu.PLANILHA2.",#N/A,FALSE,FALSE,0.787401575,0.34,0.46,0.5,1,"","",FALSE,FALSE,FALSE,FALSE,1,#N/A,1,1,FALSE,FALSE,#N/A,#N/A,FALSE,FALSE,FALSE,9,65532,65532,FALSE,FALSE,TRUE,TRUE,TRUE}</definedName>
    <definedName name="PIEQUIP" localSheetId="3">#REF!</definedName>
    <definedName name="PIEQUIP" localSheetId="10">#REF!</definedName>
    <definedName name="PIEQUIP" localSheetId="6">#REF!</definedName>
    <definedName name="PIEQUIP">#REF!</definedName>
    <definedName name="Pintura" localSheetId="5">'[1]M.O.'!#REF!</definedName>
    <definedName name="Pintura" localSheetId="13">'[1]M.O.'!#REF!</definedName>
    <definedName name="Pintura" localSheetId="10">'[1]M.O.'!#REF!</definedName>
    <definedName name="Pintura" localSheetId="6">'[1]M.O.'!#REF!</definedName>
    <definedName name="Pintura">'[1]M.O.'!#REF!</definedName>
    <definedName name="PIS_COFINS" localSheetId="3">#REF!</definedName>
    <definedName name="PIS_COFINS" localSheetId="5">#REF!</definedName>
    <definedName name="PIS_COFINS" localSheetId="13">#REF!</definedName>
    <definedName name="PIS_COFINS" localSheetId="10">#REF!</definedName>
    <definedName name="PIS_COFINS" localSheetId="6">#REF!</definedName>
    <definedName name="PIS_COFINS">#REF!</definedName>
    <definedName name="PisCofins" localSheetId="3">#REF!</definedName>
    <definedName name="PisCofins" localSheetId="5">#REF!</definedName>
    <definedName name="PisCofins" localSheetId="10">#REF!</definedName>
    <definedName name="PisCofins" localSheetId="6">#REF!</definedName>
    <definedName name="PisCofins">#REF!</definedName>
    <definedName name="Piso1" localSheetId="3">#REF!</definedName>
    <definedName name="Piso1" localSheetId="5">#REF!</definedName>
    <definedName name="Piso1" localSheetId="10">#REF!</definedName>
    <definedName name="Piso1" localSheetId="6">#REF!</definedName>
    <definedName name="Piso1">#REF!</definedName>
    <definedName name="Piso2" localSheetId="3">#REF!</definedName>
    <definedName name="Piso2" localSheetId="10">#REF!</definedName>
    <definedName name="Piso2" localSheetId="6">#REF!</definedName>
    <definedName name="Piso2">#REF!</definedName>
    <definedName name="PISOS" localSheetId="3">#REF!</definedName>
    <definedName name="PISOS" localSheetId="10">#REF!</definedName>
    <definedName name="PISOS" localSheetId="6">#REF!</definedName>
    <definedName name="PISOS">#REF!</definedName>
    <definedName name="PL" localSheetId="3">#REF!</definedName>
    <definedName name="PL" localSheetId="10">#REF!</definedName>
    <definedName name="PL" localSheetId="6">#REF!</definedName>
    <definedName name="PL">#REF!</definedName>
    <definedName name="PLACAS" localSheetId="16" hidden="1">{#N/A,#N/A,TRUE,"Quinzena 01 à 15-04-98 "}</definedName>
    <definedName name="PLACAS" localSheetId="3" hidden="1">{#N/A,#N/A,TRUE,"Quinzena 01 à 15-04-98 "}</definedName>
    <definedName name="PLACAS" localSheetId="21" hidden="1">{#N/A,#N/A,TRUE,"Quinzena 01 à 15-04-98 "}</definedName>
    <definedName name="PLACAS" localSheetId="20" hidden="1">{#N/A,#N/A,TRUE,"Quinzena 01 à 15-04-98 "}</definedName>
    <definedName name="PLACAS" localSheetId="5" hidden="1">{#N/A,#N/A,TRUE,"Quinzena 01 à 15-04-98 "}</definedName>
    <definedName name="PLACAS" localSheetId="13" hidden="1">{#N/A,#N/A,TRUE,"Quinzena 01 à 15-04-98 "}</definedName>
    <definedName name="PLACAS" localSheetId="10" hidden="1">{#N/A,#N/A,TRUE,"Quinzena 01 à 15-04-98 "}</definedName>
    <definedName name="PLACAS" localSheetId="7" hidden="1">{#N/A,#N/A,TRUE,"Quinzena 01 à 15-04-98 "}</definedName>
    <definedName name="PLACAS" localSheetId="28" hidden="1">{#N/A,#N/A,TRUE,"Quinzena 01 à 15-04-98 "}</definedName>
    <definedName name="PLACAS" localSheetId="6" hidden="1">{#N/A,#N/A,TRUE,"Quinzena 01 à 15-04-98 "}</definedName>
    <definedName name="PLACAS" localSheetId="0" hidden="1">{#N/A,#N/A,TRUE,"Quinzena 01 à 15-04-98 "}</definedName>
    <definedName name="PLACAS" localSheetId="14" hidden="1">{#N/A,#N/A,TRUE,"Quinzena 01 à 15-04-98 "}</definedName>
    <definedName name="PLACAS" localSheetId="22" hidden="1">{#N/A,#N/A,TRUE,"Quinzena 01 à 15-04-98 "}</definedName>
    <definedName name="PLACAS" hidden="1">{#N/A,#N/A,TRUE,"Quinzena 01 à 15-04-98 "}</definedName>
    <definedName name="Placas_Areas" localSheetId="16" hidden="1">{#N/A,#N/A,TRUE,"Quinzena 01 à 15-04-98 "}</definedName>
    <definedName name="Placas_Areas" localSheetId="3" hidden="1">{#N/A,#N/A,TRUE,"Quinzena 01 à 15-04-98 "}</definedName>
    <definedName name="Placas_Areas" localSheetId="21" hidden="1">{#N/A,#N/A,TRUE,"Quinzena 01 à 15-04-98 "}</definedName>
    <definedName name="Placas_Areas" localSheetId="20" hidden="1">{#N/A,#N/A,TRUE,"Quinzena 01 à 15-04-98 "}</definedName>
    <definedName name="Placas_Areas" localSheetId="5" hidden="1">{#N/A,#N/A,TRUE,"Quinzena 01 à 15-04-98 "}</definedName>
    <definedName name="Placas_Areas" localSheetId="13" hidden="1">{#N/A,#N/A,TRUE,"Quinzena 01 à 15-04-98 "}</definedName>
    <definedName name="Placas_Areas" localSheetId="10" hidden="1">{#N/A,#N/A,TRUE,"Quinzena 01 à 15-04-98 "}</definedName>
    <definedName name="Placas_Areas" localSheetId="7" hidden="1">{#N/A,#N/A,TRUE,"Quinzena 01 à 15-04-98 "}</definedName>
    <definedName name="Placas_Areas" localSheetId="28" hidden="1">{#N/A,#N/A,TRUE,"Quinzena 01 à 15-04-98 "}</definedName>
    <definedName name="Placas_Areas" localSheetId="6" hidden="1">{#N/A,#N/A,TRUE,"Quinzena 01 à 15-04-98 "}</definedName>
    <definedName name="Placas_Areas" localSheetId="0" hidden="1">{#N/A,#N/A,TRUE,"Quinzena 01 à 15-04-98 "}</definedName>
    <definedName name="Placas_Areas" localSheetId="14" hidden="1">{#N/A,#N/A,TRUE,"Quinzena 01 à 15-04-98 "}</definedName>
    <definedName name="Placas_Areas" localSheetId="22" hidden="1">{#N/A,#N/A,TRUE,"Quinzena 01 à 15-04-98 "}</definedName>
    <definedName name="Placas_Areas" hidden="1">{#N/A,#N/A,TRUE,"Quinzena 01 à 15-04-98 "}</definedName>
    <definedName name="plan" localSheetId="16" hidden="1">#REF!</definedName>
    <definedName name="plan" localSheetId="3" hidden="1">#REF!</definedName>
    <definedName name="plan" localSheetId="5" hidden="1">#REF!</definedName>
    <definedName name="PLAN" localSheetId="10">#REF!</definedName>
    <definedName name="plan" localSheetId="6" hidden="1">#REF!</definedName>
    <definedName name="plan" localSheetId="0" hidden="1">#REF!</definedName>
    <definedName name="PLAN">#REF!</definedName>
    <definedName name="plan2"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hidden="1">{TRUE,TRUE,-1.25,-15.5,604.5,366.75,FALSE,FALSE,TRUE,TRUE,0,1,#N/A,1,#N/A,9.0125,24.4117647058824,1,FALSE,FALSE,3,TRUE,1,FALSE,100,"Swvu.PLANILHA2.","ACwvu.PLANILHA2.",#N/A,FALSE,FALSE,0.787401575,0.34,0.46,0.5,1,"","",FALSE,FALSE,FALSE,FALSE,1,#N/A,1,1,FALSE,FALSE,#N/A,#N/A,FALSE,FALSE,FALSE,9,65532,65532,FALSE,FALSE,TRUE,TRUE,TRUE}</definedName>
    <definedName name="PLANILHA" localSheetId="3">#REF!</definedName>
    <definedName name="PLANILHA" localSheetId="10">#REF!</definedName>
    <definedName name="PLANILHA" localSheetId="6">#REF!</definedName>
    <definedName name="PLANILHA">#REF!</definedName>
    <definedName name="Planilha2" localSheetId="3">#REF!</definedName>
    <definedName name="Planilha2" localSheetId="10">#REF!</definedName>
    <definedName name="Planilha2" localSheetId="6">#REF!</definedName>
    <definedName name="Planilha2">#REF!</definedName>
    <definedName name="plasçdeaw" localSheetId="16" hidden="1">{#N/A,#N/A,FALSE,"Plan1";#N/A,#N/A,FALSE,"Plan2"}</definedName>
    <definedName name="plasçdeaw" localSheetId="3" hidden="1">{#N/A,#N/A,FALSE,"Plan1";#N/A,#N/A,FALSE,"Plan2"}</definedName>
    <definedName name="plasçdeaw" localSheetId="21" hidden="1">{#N/A,#N/A,FALSE,"Plan1";#N/A,#N/A,FALSE,"Plan2"}</definedName>
    <definedName name="plasçdeaw" localSheetId="20" hidden="1">{#N/A,#N/A,FALSE,"Plan1";#N/A,#N/A,FALSE,"Plan2"}</definedName>
    <definedName name="plasçdeaw" localSheetId="5" hidden="1">{#N/A,#N/A,FALSE,"Plan1";#N/A,#N/A,FALSE,"Plan2"}</definedName>
    <definedName name="plasçdeaw" localSheetId="13" hidden="1">{#N/A,#N/A,FALSE,"Plan1";#N/A,#N/A,FALSE,"Plan2"}</definedName>
    <definedName name="plasçdeaw" localSheetId="10" hidden="1">{#N/A,#N/A,FALSE,"Plan1";#N/A,#N/A,FALSE,"Plan2"}</definedName>
    <definedName name="plasçdeaw" localSheetId="7" hidden="1">{#N/A,#N/A,FALSE,"Plan1";#N/A,#N/A,FALSE,"Plan2"}</definedName>
    <definedName name="plasçdeaw" localSheetId="28" hidden="1">{#N/A,#N/A,FALSE,"Plan1";#N/A,#N/A,FALSE,"Plan2"}</definedName>
    <definedName name="plasçdeaw" localSheetId="6" hidden="1">{#N/A,#N/A,FALSE,"Plan1";#N/A,#N/A,FALSE,"Plan2"}</definedName>
    <definedName name="plasçdeaw" localSheetId="0" hidden="1">{#N/A,#N/A,FALSE,"Plan1";#N/A,#N/A,FALSE,"Plan2"}</definedName>
    <definedName name="plasçdeaw" localSheetId="14" hidden="1">{#N/A,#N/A,FALSE,"Plan1";#N/A,#N/A,FALSE,"Plan2"}</definedName>
    <definedName name="plasçdeaw" localSheetId="22" hidden="1">{#N/A,#N/A,FALSE,"Plan1";#N/A,#N/A,FALSE,"Plan2"}</definedName>
    <definedName name="plasçdeaw" hidden="1">{#N/A,#N/A,FALSE,"Plan1";#N/A,#N/A,FALSE,"Plan2"}</definedName>
    <definedName name="plaslrswe" localSheetId="16" hidden="1">{#N/A,#N/A,FALSE,"Plan1";#N/A,#N/A,FALSE,"Plan2"}</definedName>
    <definedName name="plaslrswe" localSheetId="3" hidden="1">{#N/A,#N/A,FALSE,"Plan1";#N/A,#N/A,FALSE,"Plan2"}</definedName>
    <definedName name="plaslrswe" localSheetId="21" hidden="1">{#N/A,#N/A,FALSE,"Plan1";#N/A,#N/A,FALSE,"Plan2"}</definedName>
    <definedName name="plaslrswe" localSheetId="20" hidden="1">{#N/A,#N/A,FALSE,"Plan1";#N/A,#N/A,FALSE,"Plan2"}</definedName>
    <definedName name="plaslrswe" localSheetId="5" hidden="1">{#N/A,#N/A,FALSE,"Plan1";#N/A,#N/A,FALSE,"Plan2"}</definedName>
    <definedName name="plaslrswe" localSheetId="13" hidden="1">{#N/A,#N/A,FALSE,"Plan1";#N/A,#N/A,FALSE,"Plan2"}</definedName>
    <definedName name="plaslrswe" localSheetId="10" hidden="1">{#N/A,#N/A,FALSE,"Plan1";#N/A,#N/A,FALSE,"Plan2"}</definedName>
    <definedName name="plaslrswe" localSheetId="7" hidden="1">{#N/A,#N/A,FALSE,"Plan1";#N/A,#N/A,FALSE,"Plan2"}</definedName>
    <definedName name="plaslrswe" localSheetId="28" hidden="1">{#N/A,#N/A,FALSE,"Plan1";#N/A,#N/A,FALSE,"Plan2"}</definedName>
    <definedName name="plaslrswe" localSheetId="6" hidden="1">{#N/A,#N/A,FALSE,"Plan1";#N/A,#N/A,FALSE,"Plan2"}</definedName>
    <definedName name="plaslrswe" localSheetId="0" hidden="1">{#N/A,#N/A,FALSE,"Plan1";#N/A,#N/A,FALSE,"Plan2"}</definedName>
    <definedName name="plaslrswe" localSheetId="14" hidden="1">{#N/A,#N/A,FALSE,"Plan1";#N/A,#N/A,FALSE,"Plan2"}</definedName>
    <definedName name="plaslrswe" localSheetId="22" hidden="1">{#N/A,#N/A,FALSE,"Plan1";#N/A,#N/A,FALSE,"Plan2"}</definedName>
    <definedName name="plaslrswe" hidden="1">{#N/A,#N/A,FALSE,"Plan1";#N/A,#N/A,FALSE,"Plan2"}</definedName>
    <definedName name="pls" localSheetId="16" hidden="1">#REF!</definedName>
    <definedName name="pls" localSheetId="3" hidden="1">#REF!</definedName>
    <definedName name="pls" localSheetId="5" hidden="1">#REF!</definedName>
    <definedName name="pls" localSheetId="10" hidden="1">#REF!</definedName>
    <definedName name="pls" localSheetId="6" hidden="1">#REF!</definedName>
    <definedName name="pls" localSheetId="0" hidden="1">#REF!</definedName>
    <definedName name="pls" hidden="1">#REF!</definedName>
    <definedName name="plsearpef" localSheetId="16" hidden="1">{#N/A,#N/A,FALSE,"Plan1";#N/A,#N/A,FALSE,"Plan2"}</definedName>
    <definedName name="plsearpef" localSheetId="3" hidden="1">{#N/A,#N/A,FALSE,"Plan1";#N/A,#N/A,FALSE,"Plan2"}</definedName>
    <definedName name="plsearpef" localSheetId="21" hidden="1">{#N/A,#N/A,FALSE,"Plan1";#N/A,#N/A,FALSE,"Plan2"}</definedName>
    <definedName name="plsearpef" localSheetId="20" hidden="1">{#N/A,#N/A,FALSE,"Plan1";#N/A,#N/A,FALSE,"Plan2"}</definedName>
    <definedName name="plsearpef" localSheetId="5" hidden="1">{#N/A,#N/A,FALSE,"Plan1";#N/A,#N/A,FALSE,"Plan2"}</definedName>
    <definedName name="plsearpef" localSheetId="13" hidden="1">{#N/A,#N/A,FALSE,"Plan1";#N/A,#N/A,FALSE,"Plan2"}</definedName>
    <definedName name="plsearpef" localSheetId="10" hidden="1">{#N/A,#N/A,FALSE,"Plan1";#N/A,#N/A,FALSE,"Plan2"}</definedName>
    <definedName name="plsearpef" localSheetId="7" hidden="1">{#N/A,#N/A,FALSE,"Plan1";#N/A,#N/A,FALSE,"Plan2"}</definedName>
    <definedName name="plsearpef" localSheetId="28" hidden="1">{#N/A,#N/A,FALSE,"Plan1";#N/A,#N/A,FALSE,"Plan2"}</definedName>
    <definedName name="plsearpef" localSheetId="6" hidden="1">{#N/A,#N/A,FALSE,"Plan1";#N/A,#N/A,FALSE,"Plan2"}</definedName>
    <definedName name="plsearpef" localSheetId="0" hidden="1">{#N/A,#N/A,FALSE,"Plan1";#N/A,#N/A,FALSE,"Plan2"}</definedName>
    <definedName name="plsearpef" localSheetId="14" hidden="1">{#N/A,#N/A,FALSE,"Plan1";#N/A,#N/A,FALSE,"Plan2"}</definedName>
    <definedName name="plsearpef" localSheetId="22" hidden="1">{#N/A,#N/A,FALSE,"Plan1";#N/A,#N/A,FALSE,"Plan2"}</definedName>
    <definedName name="plsearpef" hidden="1">{#N/A,#N/A,FALSE,"Plan1";#N/A,#N/A,FALSE,"Plan2"}</definedName>
    <definedName name="plss" localSheetId="16" hidden="1">{#N/A,#N/A,FALSE,"Plan1";#N/A,#N/A,FALSE,"Plan2"}</definedName>
    <definedName name="plss" localSheetId="3" hidden="1">{#N/A,#N/A,FALSE,"Plan1";#N/A,#N/A,FALSE,"Plan2"}</definedName>
    <definedName name="plss" localSheetId="21" hidden="1">{#N/A,#N/A,FALSE,"Plan1";#N/A,#N/A,FALSE,"Plan2"}</definedName>
    <definedName name="plss" localSheetId="20" hidden="1">{#N/A,#N/A,FALSE,"Plan1";#N/A,#N/A,FALSE,"Plan2"}</definedName>
    <definedName name="plss" localSheetId="5" hidden="1">{#N/A,#N/A,FALSE,"Plan1";#N/A,#N/A,FALSE,"Plan2"}</definedName>
    <definedName name="plss" localSheetId="13" hidden="1">{#N/A,#N/A,FALSE,"Plan1";#N/A,#N/A,FALSE,"Plan2"}</definedName>
    <definedName name="plss" localSheetId="10" hidden="1">{#N/A,#N/A,FALSE,"Plan1";#N/A,#N/A,FALSE,"Plan2"}</definedName>
    <definedName name="plss" localSheetId="7" hidden="1">{#N/A,#N/A,FALSE,"Plan1";#N/A,#N/A,FALSE,"Plan2"}</definedName>
    <definedName name="plss" localSheetId="28" hidden="1">{#N/A,#N/A,FALSE,"Plan1";#N/A,#N/A,FALSE,"Plan2"}</definedName>
    <definedName name="plss" localSheetId="6" hidden="1">{#N/A,#N/A,FALSE,"Plan1";#N/A,#N/A,FALSE,"Plan2"}</definedName>
    <definedName name="plss" localSheetId="0" hidden="1">{#N/A,#N/A,FALSE,"Plan1";#N/A,#N/A,FALSE,"Plan2"}</definedName>
    <definedName name="plss" localSheetId="14" hidden="1">{#N/A,#N/A,FALSE,"Plan1";#N/A,#N/A,FALSE,"Plan2"}</definedName>
    <definedName name="plss" localSheetId="22" hidden="1">{#N/A,#N/A,FALSE,"Plan1";#N/A,#N/A,FALSE,"Plan2"}</definedName>
    <definedName name="plss" hidden="1">{#N/A,#N/A,FALSE,"Plan1";#N/A,#N/A,FALSE,"Plan2"}</definedName>
    <definedName name="PMUR" localSheetId="3">#REF!</definedName>
    <definedName name="PMUR" localSheetId="10">#REF!</definedName>
    <definedName name="PMUR" localSheetId="6">#REF!</definedName>
    <definedName name="PMUR">#REF!</definedName>
    <definedName name="PN2건축"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 localSheetId="3">#REF!</definedName>
    <definedName name="Ponderações" localSheetId="10">#REF!</definedName>
    <definedName name="Ponderações" localSheetId="6">#REF!</definedName>
    <definedName name="Ponderações">#REF!</definedName>
    <definedName name="Pós_Chaves" localSheetId="3">#REF!</definedName>
    <definedName name="Pós_Chaves" localSheetId="10">#REF!</definedName>
    <definedName name="Pós_Chaves" localSheetId="6">#REF!</definedName>
    <definedName name="Pós_Chaves">#REF!</definedName>
    <definedName name="pr" localSheetId="16">#REF!</definedName>
    <definedName name="pr" localSheetId="3">#REF!</definedName>
    <definedName name="pr" localSheetId="1">#REF!</definedName>
    <definedName name="pr" localSheetId="10">#REF!</definedName>
    <definedName name="pr" localSheetId="24">#REF!</definedName>
    <definedName name="pr" localSheetId="6">#REF!</definedName>
    <definedName name="pr" localSheetId="0">#REF!</definedName>
    <definedName name="pr">#REF!</definedName>
    <definedName name="PRAZO" localSheetId="3">#REF!</definedName>
    <definedName name="PRAZO" localSheetId="10">#REF!</definedName>
    <definedName name="PRAZO" localSheetId="6">#REF!</definedName>
    <definedName name="PRAZO">#REF!</definedName>
    <definedName name="Prazo_da_Estrutura" localSheetId="16">#REF!</definedName>
    <definedName name="Prazo_da_Estrutura" localSheetId="3">#REF!</definedName>
    <definedName name="Prazo_da_Estrutura" localSheetId="10">#REF!</definedName>
    <definedName name="Prazo_da_Estrutura" localSheetId="6">#REF!</definedName>
    <definedName name="Prazo_da_Estrutura" localSheetId="0">#REF!</definedName>
    <definedName name="Prazo_da_Estrutura">#REF!</definedName>
    <definedName name="PRAZO_EDITAL" localSheetId="3">#REF!</definedName>
    <definedName name="PRAZO_EDITAL" localSheetId="10">#REF!</definedName>
    <definedName name="PRAZO_EDITAL" localSheetId="6">#REF!</definedName>
    <definedName name="PRAZO_EDITAL">#REF!</definedName>
    <definedName name="Prazo_Obra" localSheetId="16">#REF!</definedName>
    <definedName name="Prazo_Obra" localSheetId="3">#REF!</definedName>
    <definedName name="Prazo_Obra" localSheetId="10">#REF!</definedName>
    <definedName name="Prazo_Obra" localSheetId="6">#REF!</definedName>
    <definedName name="Prazo_Obra" localSheetId="0">#REF!</definedName>
    <definedName name="Prazo_Obra">#REF!</definedName>
    <definedName name="PRAZO_ORC" localSheetId="3">#REF!</definedName>
    <definedName name="PRAZO_ORC" localSheetId="10">#REF!</definedName>
    <definedName name="PRAZO_ORC" localSheetId="6">#REF!</definedName>
    <definedName name="PRAZO_ORC">#REF!</definedName>
    <definedName name="prazo2" localSheetId="3">#REF!</definedName>
    <definedName name="prazo2" localSheetId="10">#REF!</definedName>
    <definedName name="prazo2" localSheetId="6">#REF!</definedName>
    <definedName name="prazo2">#REF!</definedName>
    <definedName name="PRE" localSheetId="16">#REF!</definedName>
    <definedName name="PRE" localSheetId="3">#REF!</definedName>
    <definedName name="PRE" localSheetId="1">#REF!</definedName>
    <definedName name="PRE" localSheetId="10">#REF!</definedName>
    <definedName name="PRE" localSheetId="24">#REF!</definedName>
    <definedName name="PRE" localSheetId="6">#REF!</definedName>
    <definedName name="PRE" localSheetId="0">#REF!</definedName>
    <definedName name="PRE">#REF!</definedName>
    <definedName name="PREÇ" localSheetId="3">OFFSET(#REF!,0,0,COUNTA(#REF!),1)</definedName>
    <definedName name="PREÇ" localSheetId="10">OFFSET(#REF!,0,0,COUNTA(#REF!),1)</definedName>
    <definedName name="PREÇ" localSheetId="6">OFFSET(#REF!,0,0,COUNTA(#REF!),1)</definedName>
    <definedName name="PREÇ">OFFSET(#REF!,0,0,COUNTA(#REF!),1)</definedName>
    <definedName name="Previsão_Inicial_abr_16" localSheetId="3">#REF!</definedName>
    <definedName name="Previsão_Inicial_abr_16" localSheetId="10">#REF!</definedName>
    <definedName name="Previsão_Inicial_abr_16" localSheetId="6">#REF!</definedName>
    <definedName name="Previsão_Inicial_abr_16">#REF!</definedName>
    <definedName name="Previsão_Inicial_ago_16" localSheetId="3">#REF!</definedName>
    <definedName name="Previsão_Inicial_ago_16" localSheetId="10">#REF!</definedName>
    <definedName name="Previsão_Inicial_ago_16" localSheetId="6">#REF!</definedName>
    <definedName name="Previsão_Inicial_ago_16">#REF!</definedName>
    <definedName name="Previsão_Inicial_dez_16" localSheetId="3">#REF!</definedName>
    <definedName name="Previsão_Inicial_dez_16" localSheetId="10">#REF!</definedName>
    <definedName name="Previsão_Inicial_dez_16" localSheetId="6">#REF!</definedName>
    <definedName name="Previsão_Inicial_dez_16">#REF!</definedName>
    <definedName name="Previsão_Inicial_fev_16" localSheetId="3">#REF!</definedName>
    <definedName name="Previsão_Inicial_fev_16" localSheetId="10">#REF!</definedName>
    <definedName name="Previsão_Inicial_fev_16" localSheetId="6">#REF!</definedName>
    <definedName name="Previsão_Inicial_fev_16">#REF!</definedName>
    <definedName name="Previsão_Inicial_jan_16" localSheetId="3">#REF!</definedName>
    <definedName name="Previsão_Inicial_jan_16" localSheetId="10">#REF!</definedName>
    <definedName name="Previsão_Inicial_jan_16" localSheetId="6">#REF!</definedName>
    <definedName name="Previsão_Inicial_jan_16">#REF!</definedName>
    <definedName name="Previsão_Inicial_jul_16" localSheetId="3">#REF!</definedName>
    <definedName name="Previsão_Inicial_jul_16" localSheetId="10">#REF!</definedName>
    <definedName name="Previsão_Inicial_jul_16" localSheetId="6">#REF!</definedName>
    <definedName name="Previsão_Inicial_jul_16">#REF!</definedName>
    <definedName name="Previsão_Inicial_jun_16" localSheetId="3">#REF!</definedName>
    <definedName name="Previsão_Inicial_jun_16" localSheetId="10">#REF!</definedName>
    <definedName name="Previsão_Inicial_jun_16" localSheetId="6">#REF!</definedName>
    <definedName name="Previsão_Inicial_jun_16">#REF!</definedName>
    <definedName name="Previsão_Inicial_mai_16" localSheetId="3">#REF!</definedName>
    <definedName name="Previsão_Inicial_mai_16" localSheetId="10">#REF!</definedName>
    <definedName name="Previsão_Inicial_mai_16" localSheetId="6">#REF!</definedName>
    <definedName name="Previsão_Inicial_mai_16">#REF!</definedName>
    <definedName name="Previsão_Inicial_mar_16" localSheetId="3">#REF!</definedName>
    <definedName name="Previsão_Inicial_mar_16" localSheetId="10">#REF!</definedName>
    <definedName name="Previsão_Inicial_mar_16" localSheetId="6">#REF!</definedName>
    <definedName name="Previsão_Inicial_mar_16">#REF!</definedName>
    <definedName name="Previsão_Inicial_nov_16" localSheetId="3">#REF!</definedName>
    <definedName name="Previsão_Inicial_nov_16" localSheetId="10">#REF!</definedName>
    <definedName name="Previsão_Inicial_nov_16" localSheetId="6">#REF!</definedName>
    <definedName name="Previsão_Inicial_nov_16">#REF!</definedName>
    <definedName name="Previsão_Inicial_out_16" localSheetId="3">#REF!</definedName>
    <definedName name="Previsão_Inicial_out_16" localSheetId="10">#REF!</definedName>
    <definedName name="Previsão_Inicial_out_16" localSheetId="6">#REF!</definedName>
    <definedName name="Previsão_Inicial_out_16">#REF!</definedName>
    <definedName name="Previsão_Inicial_set_16" localSheetId="3">#REF!</definedName>
    <definedName name="Previsão_Inicial_set_16" localSheetId="10">#REF!</definedName>
    <definedName name="Previsão_Inicial_set_16" localSheetId="6">#REF!</definedName>
    <definedName name="Previsão_Inicial_set_16">#REF!</definedName>
    <definedName name="Previsão_Vento1" localSheetId="3">#REF!</definedName>
    <definedName name="Previsão_Vento1" localSheetId="10">#REF!</definedName>
    <definedName name="Previsão_Vento1" localSheetId="6">#REF!</definedName>
    <definedName name="Previsão_Vento1">#REF!</definedName>
    <definedName name="Previsto_a_medir_Fin_Medições" localSheetId="3">#REF!</definedName>
    <definedName name="Previsto_a_medir_Fin_Medições" localSheetId="10">#REF!</definedName>
    <definedName name="Previsto_a_medir_Fin_Medições" localSheetId="6">#REF!</definedName>
    <definedName name="Previsto_a_medir_Fin_Medições">#REF!</definedName>
    <definedName name="print" localSheetId="16" hidden="1">{#N/A,#N/A,FALSE,"$170M Cash";#N/A,#N/A,FALSE,"$250M Cash";#N/A,#N/A,FALSE,"$325M Cash"}</definedName>
    <definedName name="print" localSheetId="3" hidden="1">{#N/A,#N/A,FALSE,"$170M Cash";#N/A,#N/A,FALSE,"$250M Cash";#N/A,#N/A,FALSE,"$325M Cash"}</definedName>
    <definedName name="print" localSheetId="21" hidden="1">{#N/A,#N/A,FALSE,"$170M Cash";#N/A,#N/A,FALSE,"$250M Cash";#N/A,#N/A,FALSE,"$325M Cash"}</definedName>
    <definedName name="print" localSheetId="20" hidden="1">{#N/A,#N/A,FALSE,"$170M Cash";#N/A,#N/A,FALSE,"$250M Cash";#N/A,#N/A,FALSE,"$325M Cash"}</definedName>
    <definedName name="print" localSheetId="5" hidden="1">{#N/A,#N/A,FALSE,"$170M Cash";#N/A,#N/A,FALSE,"$250M Cash";#N/A,#N/A,FALSE,"$325M Cash"}</definedName>
    <definedName name="print" localSheetId="13" hidden="1">{#N/A,#N/A,FALSE,"$170M Cash";#N/A,#N/A,FALSE,"$250M Cash";#N/A,#N/A,FALSE,"$325M Cash"}</definedName>
    <definedName name="print" localSheetId="10" hidden="1">{#N/A,#N/A,FALSE,"$170M Cash";#N/A,#N/A,FALSE,"$250M Cash";#N/A,#N/A,FALSE,"$325M Cash"}</definedName>
    <definedName name="print" localSheetId="7" hidden="1">{#N/A,#N/A,FALSE,"$170M Cash";#N/A,#N/A,FALSE,"$250M Cash";#N/A,#N/A,FALSE,"$325M Cash"}</definedName>
    <definedName name="print" localSheetId="28" hidden="1">{#N/A,#N/A,FALSE,"$170M Cash";#N/A,#N/A,FALSE,"$250M Cash";#N/A,#N/A,FALSE,"$325M Cash"}</definedName>
    <definedName name="print" localSheetId="6" hidden="1">{#N/A,#N/A,FALSE,"$170M Cash";#N/A,#N/A,FALSE,"$250M Cash";#N/A,#N/A,FALSE,"$325M Cash"}</definedName>
    <definedName name="print" localSheetId="0" hidden="1">{#N/A,#N/A,FALSE,"$170M Cash";#N/A,#N/A,FALSE,"$250M Cash";#N/A,#N/A,FALSE,"$325M Cash"}</definedName>
    <definedName name="print" localSheetId="14" hidden="1">{#N/A,#N/A,FALSE,"$170M Cash";#N/A,#N/A,FALSE,"$250M Cash";#N/A,#N/A,FALSE,"$325M Cash"}</definedName>
    <definedName name="print" localSheetId="22" hidden="1">{#N/A,#N/A,FALSE,"$170M Cash";#N/A,#N/A,FALSE,"$250M Cash";#N/A,#N/A,FALSE,"$325M Cash"}</definedName>
    <definedName name="print" hidden="1">{#N/A,#N/A,FALSE,"$170M Cash";#N/A,#N/A,FALSE,"$250M Cash";#N/A,#N/A,FALSE,"$325M Cash"}</definedName>
    <definedName name="Print_Area" localSheetId="10">#REF!</definedName>
    <definedName name="Print_Area" localSheetId="6">MOBILIÁRIO!$B$5:$G$159</definedName>
    <definedName name="Print_Area">#REF!</definedName>
    <definedName name="Print_Area_MI" localSheetId="16">#REF!</definedName>
    <definedName name="Print_Area_MI" localSheetId="3">#REF!</definedName>
    <definedName name="Print_Area_MI" localSheetId="1">#REF!</definedName>
    <definedName name="Print_Area_MI" localSheetId="10">#REF!</definedName>
    <definedName name="Print_Area_MI" localSheetId="24">#REF!</definedName>
    <definedName name="Print_Area_MI" localSheetId="6">#REF!</definedName>
    <definedName name="Print_Area_MI" localSheetId="0">#REF!</definedName>
    <definedName name="Print_Area_MI">#REF!</definedName>
    <definedName name="Print_Titles" localSheetId="10">#REF!</definedName>
    <definedName name="Print_Titles" localSheetId="6">#REF!</definedName>
    <definedName name="Print_Titles">#REF!</definedName>
    <definedName name="PRINT_TITLES_MI" localSheetId="3">#REF!</definedName>
    <definedName name="PRINT_TITLES_MI" localSheetId="10">#REF!</definedName>
    <definedName name="PRINT_TITLES_MI" localSheetId="6">#REF!</definedName>
    <definedName name="PRINT_TITLES_MI">#REF!</definedName>
    <definedName name="programa" localSheetId="3">#REF!</definedName>
    <definedName name="programa" localSheetId="10">#REF!</definedName>
    <definedName name="programa" localSheetId="6">#REF!</definedName>
    <definedName name="programa">#REF!</definedName>
    <definedName name="Programaa" localSheetId="3">#REF!</definedName>
    <definedName name="Programaa" localSheetId="10">#REF!</definedName>
    <definedName name="Programaa" localSheetId="6">#REF!</definedName>
    <definedName name="Programaa">#REF!</definedName>
    <definedName name="Projeção_torre" localSheetId="16">#REF!</definedName>
    <definedName name="Projeção_torre" localSheetId="3">#REF!</definedName>
    <definedName name="Projeção_torre" localSheetId="10">#REF!</definedName>
    <definedName name="Projeção_torre" localSheetId="6">#REF!</definedName>
    <definedName name="Projeção_torre" localSheetId="0">#REF!</definedName>
    <definedName name="Projeção_torre">#REF!</definedName>
    <definedName name="projeto_nome_com" localSheetId="3">IF((COUNTA(#REF!)-2)&gt;1,"TERRENO "&amp;VLOOKUP(#REF!,#REF!,8,0),VLOOKUP(#REF!,#REF!,3,0))</definedName>
    <definedName name="projeto_nome_com" localSheetId="10">IF((COUNTA(#REF!)-2)&gt;1,"TERRENO "&amp;VLOOKUP(#REF!,#REF!,8,0),VLOOKUP(#REF!,#REF!,3,0))</definedName>
    <definedName name="projeto_nome_com" localSheetId="6">IF((COUNTA(#REF!)-2)&gt;1,"TERRENO "&amp;VLOOKUP(#REF!,#REF!,8,0),VLOOKUP(#REF!,#REF!,3,0))</definedName>
    <definedName name="projeto_nome_com">IF((COUNTA(#REF!)-2)&gt;1,"TERRENO "&amp;VLOOKUP(#REF!,#REF!,8,0),VLOOKUP(#REF!,#REF!,3,0))</definedName>
    <definedName name="PROPAGANDA" localSheetId="3">#REF!</definedName>
    <definedName name="PROPAGANDA" localSheetId="10">#REF!</definedName>
    <definedName name="PROPAGANDA" localSheetId="6">#REF!</definedName>
    <definedName name="PROPAGANDA">#REF!</definedName>
    <definedName name="ptirigyiotut" localSheetId="16" hidden="1">{#N/A,#N/A,FALSE,"Plan1";#N/A,#N/A,FALSE,"Plan2"}</definedName>
    <definedName name="ptirigyiotut" localSheetId="3" hidden="1">{#N/A,#N/A,FALSE,"Plan1";#N/A,#N/A,FALSE,"Plan2"}</definedName>
    <definedName name="ptirigyiotut" localSheetId="21" hidden="1">{#N/A,#N/A,FALSE,"Plan1";#N/A,#N/A,FALSE,"Plan2"}</definedName>
    <definedName name="ptirigyiotut" localSheetId="20" hidden="1">{#N/A,#N/A,FALSE,"Plan1";#N/A,#N/A,FALSE,"Plan2"}</definedName>
    <definedName name="ptirigyiotut" localSheetId="5" hidden="1">{#N/A,#N/A,FALSE,"Plan1";#N/A,#N/A,FALSE,"Plan2"}</definedName>
    <definedName name="ptirigyiotut" localSheetId="13" hidden="1">{#N/A,#N/A,FALSE,"Plan1";#N/A,#N/A,FALSE,"Plan2"}</definedName>
    <definedName name="ptirigyiotut" localSheetId="10" hidden="1">{#N/A,#N/A,FALSE,"Plan1";#N/A,#N/A,FALSE,"Plan2"}</definedName>
    <definedName name="ptirigyiotut" localSheetId="7" hidden="1">{#N/A,#N/A,FALSE,"Plan1";#N/A,#N/A,FALSE,"Plan2"}</definedName>
    <definedName name="ptirigyiotut" localSheetId="28" hidden="1">{#N/A,#N/A,FALSE,"Plan1";#N/A,#N/A,FALSE,"Plan2"}</definedName>
    <definedName name="ptirigyiotut" localSheetId="6" hidden="1">{#N/A,#N/A,FALSE,"Plan1";#N/A,#N/A,FALSE,"Plan2"}</definedName>
    <definedName name="ptirigyiotut" localSheetId="0" hidden="1">{#N/A,#N/A,FALSE,"Plan1";#N/A,#N/A,FALSE,"Plan2"}</definedName>
    <definedName name="ptirigyiotut" localSheetId="14" hidden="1">{#N/A,#N/A,FALSE,"Plan1";#N/A,#N/A,FALSE,"Plan2"}</definedName>
    <definedName name="ptirigyiotut" localSheetId="22" hidden="1">{#N/A,#N/A,FALSE,"Plan1";#N/A,#N/A,FALSE,"Plan2"}</definedName>
    <definedName name="ptirigyiotut" hidden="1">{#N/A,#N/A,FALSE,"Plan1";#N/A,#N/A,FALSE,"Plan2"}</definedName>
    <definedName name="PWER3" localSheetId="16" hidden="1">{#N/A,#N/A,FALSE,"Plan1";#N/A,#N/A,FALSE,"Plan2"}</definedName>
    <definedName name="PWER3" localSheetId="3" hidden="1">{#N/A,#N/A,FALSE,"Plan1";#N/A,#N/A,FALSE,"Plan2"}</definedName>
    <definedName name="PWER3" localSheetId="21" hidden="1">{#N/A,#N/A,FALSE,"Plan1";#N/A,#N/A,FALSE,"Plan2"}</definedName>
    <definedName name="PWER3" localSheetId="20" hidden="1">{#N/A,#N/A,FALSE,"Plan1";#N/A,#N/A,FALSE,"Plan2"}</definedName>
    <definedName name="PWER3" localSheetId="5" hidden="1">{#N/A,#N/A,FALSE,"Plan1";#N/A,#N/A,FALSE,"Plan2"}</definedName>
    <definedName name="PWER3" localSheetId="13" hidden="1">{#N/A,#N/A,FALSE,"Plan1";#N/A,#N/A,FALSE,"Plan2"}</definedName>
    <definedName name="PWER3" localSheetId="10" hidden="1">{#N/A,#N/A,FALSE,"Plan1";#N/A,#N/A,FALSE,"Plan2"}</definedName>
    <definedName name="PWER3" localSheetId="7" hidden="1">{#N/A,#N/A,FALSE,"Plan1";#N/A,#N/A,FALSE,"Plan2"}</definedName>
    <definedName name="PWER3" localSheetId="28" hidden="1">{#N/A,#N/A,FALSE,"Plan1";#N/A,#N/A,FALSE,"Plan2"}</definedName>
    <definedName name="PWER3" localSheetId="6" hidden="1">{#N/A,#N/A,FALSE,"Plan1";#N/A,#N/A,FALSE,"Plan2"}</definedName>
    <definedName name="PWER3" localSheetId="0" hidden="1">{#N/A,#N/A,FALSE,"Plan1";#N/A,#N/A,FALSE,"Plan2"}</definedName>
    <definedName name="PWER3" localSheetId="14" hidden="1">{#N/A,#N/A,FALSE,"Plan1";#N/A,#N/A,FALSE,"Plan2"}</definedName>
    <definedName name="PWER3" localSheetId="22" hidden="1">{#N/A,#N/A,FALSE,"Plan1";#N/A,#N/A,FALSE,"Plan2"}</definedName>
    <definedName name="PWER3" hidden="1">{#N/A,#N/A,FALSE,"Plan1";#N/A,#N/A,FALSE,"Plan2"}</definedName>
    <definedName name="q" localSheetId="16" hidden="1">#REF!</definedName>
    <definedName name="q" localSheetId="3" hidden="1">#REF!</definedName>
    <definedName name="q" localSheetId="5" hidden="1">#REF!</definedName>
    <definedName name="q" localSheetId="10">#REF!</definedName>
    <definedName name="q" localSheetId="6" hidden="1">#REF!</definedName>
    <definedName name="q" localSheetId="0" hidden="1">#REF!</definedName>
    <definedName name="q">#REF!</definedName>
    <definedName name="QCLIENTE_PCLIENTE" localSheetId="3">#REF!</definedName>
    <definedName name="QCLIENTE_PCLIENTE" localSheetId="5">#REF!</definedName>
    <definedName name="QCLIENTE_PCLIENTE" localSheetId="10">#REF!</definedName>
    <definedName name="QCLIENTE_PCLIENTE" localSheetId="6">#REF!</definedName>
    <definedName name="QCLIENTE_PCLIENTE">#REF!</definedName>
    <definedName name="QCliente_PCliente1" localSheetId="3">#REF!</definedName>
    <definedName name="QCliente_PCliente1" localSheetId="10">#REF!</definedName>
    <definedName name="QCliente_PCliente1" localSheetId="6">#REF!</definedName>
    <definedName name="QCliente_PCliente1">#REF!</definedName>
    <definedName name="qe" localSheetId="16">#REF!</definedName>
    <definedName name="qe" localSheetId="3">#REF!</definedName>
    <definedName name="qe" localSheetId="1">#REF!</definedName>
    <definedName name="qe" localSheetId="10">#REF!</definedName>
    <definedName name="qe" localSheetId="24">#REF!</definedName>
    <definedName name="qe" localSheetId="6">#REF!</definedName>
    <definedName name="qe" localSheetId="0">#REF!</definedName>
    <definedName name="qe">#REF!</definedName>
    <definedName name="qee" localSheetId="16">#REF!</definedName>
    <definedName name="qee" localSheetId="3">#REF!</definedName>
    <definedName name="qee" localSheetId="1">#REF!</definedName>
    <definedName name="qee" localSheetId="10">#REF!</definedName>
    <definedName name="qee" localSheetId="24">#REF!</definedName>
    <definedName name="qee" localSheetId="6">#REF!</definedName>
    <definedName name="qee" localSheetId="0">#REF!</definedName>
    <definedName name="qee">#REF!</definedName>
    <definedName name="qkqh1" localSheetId="16" hidden="1">{#N/A,#N/A,FALSE,"명세표"}</definedName>
    <definedName name="qkqh1" localSheetId="3" hidden="1">{#N/A,#N/A,FALSE,"명세표"}</definedName>
    <definedName name="qkqh1" localSheetId="21" hidden="1">{#N/A,#N/A,FALSE,"명세표"}</definedName>
    <definedName name="qkqh1" localSheetId="20" hidden="1">{#N/A,#N/A,FALSE,"명세표"}</definedName>
    <definedName name="qkqh1" localSheetId="5" hidden="1">{#N/A,#N/A,FALSE,"명세표"}</definedName>
    <definedName name="qkqh1" localSheetId="13" hidden="1">{#N/A,#N/A,FALSE,"명세표"}</definedName>
    <definedName name="qkqh1" localSheetId="10" hidden="1">{#N/A,#N/A,FALSE,"명세표"}</definedName>
    <definedName name="qkqh1" localSheetId="7" hidden="1">{#N/A,#N/A,FALSE,"명세표"}</definedName>
    <definedName name="qkqh1" localSheetId="28" hidden="1">{#N/A,#N/A,FALSE,"명세표"}</definedName>
    <definedName name="qkqh1" localSheetId="6" hidden="1">{#N/A,#N/A,FALSE,"명세표"}</definedName>
    <definedName name="qkqh1" localSheetId="0" hidden="1">{#N/A,#N/A,FALSE,"명세표"}</definedName>
    <definedName name="qkqh1" localSheetId="14" hidden="1">{#N/A,#N/A,FALSE,"명세표"}</definedName>
    <definedName name="qkqh1" localSheetId="22" hidden="1">{#N/A,#N/A,FALSE,"명세표"}</definedName>
    <definedName name="qkqh1" hidden="1">{#N/A,#N/A,FALSE,"명세표"}</definedName>
    <definedName name="QOAS_POAS" localSheetId="3">#REF!</definedName>
    <definedName name="QOAS_POAS" localSheetId="10">#REF!</definedName>
    <definedName name="QOAS_POAS" localSheetId="6">#REF!</definedName>
    <definedName name="QOAS_POAS">#REF!</definedName>
    <definedName name="QQ"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 localSheetId="3">#REF!:#REF!</definedName>
    <definedName name="QQQ" localSheetId="5">#REF!:#REF!</definedName>
    <definedName name="QQQ" localSheetId="13">#REF!:#REF!</definedName>
    <definedName name="QQQ" localSheetId="10">#REF!:#REF!</definedName>
    <definedName name="QQQ" localSheetId="6">#REF!:#REF!</definedName>
    <definedName name="QQQ">#REF!:#REF!</definedName>
    <definedName name="QQQQQQQQ" localSheetId="16" hidden="1">#REF!</definedName>
    <definedName name="QQQQQQQQ" localSheetId="3" hidden="1">#REF!</definedName>
    <definedName name="QQQQQQQQ" localSheetId="21" hidden="1">#REF!</definedName>
    <definedName name="QQQQQQQQ" localSheetId="5" hidden="1">#REF!</definedName>
    <definedName name="QQQQQQQQ" localSheetId="10" hidden="1">#REF!</definedName>
    <definedName name="QQQQQQQQ" localSheetId="6" hidden="1">#REF!</definedName>
    <definedName name="QQQQQQQQ" localSheetId="0" hidden="1">#REF!</definedName>
    <definedName name="QQQQQQQQ" hidden="1">#REF!</definedName>
    <definedName name="QREAL_PCLIENTE" localSheetId="3">#REF!</definedName>
    <definedName name="QREAL_PCLIENTE" localSheetId="5">#REF!</definedName>
    <definedName name="QREAL_PCLIENTE" localSheetId="10">#REF!</definedName>
    <definedName name="QREAL_PCLIENTE" localSheetId="6">#REF!</definedName>
    <definedName name="QREAL_PCLIENTE">#REF!</definedName>
    <definedName name="QReal_PCliente1" localSheetId="3">#REF!</definedName>
    <definedName name="QReal_PCliente1" localSheetId="10">#REF!</definedName>
    <definedName name="QReal_PCliente1" localSheetId="6">#REF!</definedName>
    <definedName name="QReal_PCliente1">#REF!</definedName>
    <definedName name="QSQWSE" localSheetId="16" hidden="1">{#N/A,#N/A,FALSE,"Plan1";#N/A,#N/A,FALSE,"Plan2"}</definedName>
    <definedName name="QSQWSE" localSheetId="3" hidden="1">{#N/A,#N/A,FALSE,"Plan1";#N/A,#N/A,FALSE,"Plan2"}</definedName>
    <definedName name="QSQWSE" localSheetId="21" hidden="1">{#N/A,#N/A,FALSE,"Plan1";#N/A,#N/A,FALSE,"Plan2"}</definedName>
    <definedName name="QSQWSE" localSheetId="20" hidden="1">{#N/A,#N/A,FALSE,"Plan1";#N/A,#N/A,FALSE,"Plan2"}</definedName>
    <definedName name="QSQWSE" localSheetId="5" hidden="1">{#N/A,#N/A,FALSE,"Plan1";#N/A,#N/A,FALSE,"Plan2"}</definedName>
    <definedName name="QSQWSE" localSheetId="13" hidden="1">{#N/A,#N/A,FALSE,"Plan1";#N/A,#N/A,FALSE,"Plan2"}</definedName>
    <definedName name="QSQWSE" localSheetId="10" hidden="1">{#N/A,#N/A,FALSE,"Plan1";#N/A,#N/A,FALSE,"Plan2"}</definedName>
    <definedName name="QSQWSE" localSheetId="7" hidden="1">{#N/A,#N/A,FALSE,"Plan1";#N/A,#N/A,FALSE,"Plan2"}</definedName>
    <definedName name="QSQWSE" localSheetId="28" hidden="1">{#N/A,#N/A,FALSE,"Plan1";#N/A,#N/A,FALSE,"Plan2"}</definedName>
    <definedName name="QSQWSE" localSheetId="6" hidden="1">{#N/A,#N/A,FALSE,"Plan1";#N/A,#N/A,FALSE,"Plan2"}</definedName>
    <definedName name="QSQWSE" localSheetId="0" hidden="1">{#N/A,#N/A,FALSE,"Plan1";#N/A,#N/A,FALSE,"Plan2"}</definedName>
    <definedName name="QSQWSE" localSheetId="14" hidden="1">{#N/A,#N/A,FALSE,"Plan1";#N/A,#N/A,FALSE,"Plan2"}</definedName>
    <definedName name="QSQWSE" localSheetId="22" hidden="1">{#N/A,#N/A,FALSE,"Plan1";#N/A,#N/A,FALSE,"Plan2"}</definedName>
    <definedName name="QSQWSE" hidden="1">{#N/A,#N/A,FALSE,"Plan1";#N/A,#N/A,FALSE,"Plan2"}</definedName>
    <definedName name="qtd_mensal" localSheetId="3">#REF!</definedName>
    <definedName name="qtd_mensal" localSheetId="10">#REF!</definedName>
    <definedName name="qtd_mensal" localSheetId="6">#REF!</definedName>
    <definedName name="qtd_mensal">#REF!</definedName>
    <definedName name="qtd3esta" localSheetId="3">#REF!</definedName>
    <definedName name="qtd3esta" localSheetId="10">#REF!</definedName>
    <definedName name="qtd3esta" localSheetId="6">#REF!</definedName>
    <definedName name="qtd3esta">#REF!</definedName>
    <definedName name="qtdbase" localSheetId="3">#REF!</definedName>
    <definedName name="qtdbase" localSheetId="10">#REF!</definedName>
    <definedName name="qtdbase" localSheetId="6">#REF!</definedName>
    <definedName name="qtdbase">#REF!</definedName>
    <definedName name="qtdbltub" localSheetId="3">#REF!</definedName>
    <definedName name="qtdbltub" localSheetId="10">#REF!</definedName>
    <definedName name="qtdbltub" localSheetId="6">#REF!</definedName>
    <definedName name="qtdbltub">#REF!</definedName>
    <definedName name="qtdestac" localSheetId="3">#REF!</definedName>
    <definedName name="qtdestac" localSheetId="10">#REF!</definedName>
    <definedName name="qtdestac" localSheetId="6">#REF!</definedName>
    <definedName name="qtdestac">#REF!</definedName>
    <definedName name="qtdsap" localSheetId="3">#REF!</definedName>
    <definedName name="qtdsap" localSheetId="10">#REF!</definedName>
    <definedName name="qtdsap" localSheetId="6">#REF!</definedName>
    <definedName name="qtdsap">#REF!</definedName>
    <definedName name="qtdtub" localSheetId="3">#REF!</definedName>
    <definedName name="qtdtub" localSheetId="10">#REF!</definedName>
    <definedName name="qtdtub" localSheetId="6">#REF!</definedName>
    <definedName name="qtdtub">#REF!</definedName>
    <definedName name="QTNULO" localSheetId="3">#REF!</definedName>
    <definedName name="QTNULO" localSheetId="10">#REF!</definedName>
    <definedName name="QTNULO" localSheetId="6">#REF!</definedName>
    <definedName name="QTNULO">#REF!</definedName>
    <definedName name="QTPADRAO" localSheetId="3">#REF!</definedName>
    <definedName name="QTPADRAO" localSheetId="10">#REF!</definedName>
    <definedName name="QTPADRAO" localSheetId="6">#REF!</definedName>
    <definedName name="QTPADRAO">#REF!</definedName>
    <definedName name="QTRES" localSheetId="3">#REF!</definedName>
    <definedName name="QTRES" localSheetId="10">#REF!</definedName>
    <definedName name="QTRES" localSheetId="6">#REF!</definedName>
    <definedName name="QTRES">#REF!</definedName>
    <definedName name="QuadraE" localSheetId="3">#REF!</definedName>
    <definedName name="QuadraE" localSheetId="10">#REF!</definedName>
    <definedName name="QuadraE" localSheetId="6">#REF!</definedName>
    <definedName name="QuadraE" localSheetId="30">#REF!</definedName>
    <definedName name="QuadraE">#REF!</definedName>
    <definedName name="quadrocompar." localSheetId="3">#REF!</definedName>
    <definedName name="quadrocompar." localSheetId="10">#REF!</definedName>
    <definedName name="quadrocompar." localSheetId="6">#REF!</definedName>
    <definedName name="quadrocompar.">#REF!</definedName>
    <definedName name="QUANT" localSheetId="3">#REF!</definedName>
    <definedName name="QUANT" localSheetId="10">#REF!</definedName>
    <definedName name="QUANT" localSheetId="6">#REF!</definedName>
    <definedName name="QUANT">#REF!</definedName>
    <definedName name="Quant_Aptos" localSheetId="16">#REF!</definedName>
    <definedName name="Quant_Aptos" localSheetId="3">#REF!</definedName>
    <definedName name="Quant_Aptos" localSheetId="10">#REF!</definedName>
    <definedName name="Quant_Aptos" localSheetId="6">#REF!</definedName>
    <definedName name="Quant_Aptos" localSheetId="0">#REF!</definedName>
    <definedName name="Quant_Aptos">#REF!</definedName>
    <definedName name="Quant_Cremalheira" localSheetId="16">#REF!</definedName>
    <definedName name="Quant_Cremalheira" localSheetId="3">#REF!</definedName>
    <definedName name="Quant_Cremalheira" localSheetId="10">#REF!</definedName>
    <definedName name="Quant_Cremalheira" localSheetId="6">#REF!</definedName>
    <definedName name="Quant_Cremalheira" localSheetId="0">#REF!</definedName>
    <definedName name="Quant_Cremalheira">#REF!</definedName>
    <definedName name="Quant_grua" localSheetId="16">#REF!</definedName>
    <definedName name="Quant_grua" localSheetId="3">#REF!</definedName>
    <definedName name="Quant_grua" localSheetId="10">#REF!</definedName>
    <definedName name="Quant_grua" localSheetId="6">#REF!</definedName>
    <definedName name="Quant_grua" localSheetId="0">#REF!</definedName>
    <definedName name="Quant_grua">#REF!</definedName>
    <definedName name="Quant_pav_lajão" localSheetId="16">#REF!</definedName>
    <definedName name="Quant_pav_lajão" localSheetId="3">#REF!</definedName>
    <definedName name="Quant_pav_lajão" localSheetId="10">#REF!</definedName>
    <definedName name="Quant_pav_lajão" localSheetId="6">#REF!</definedName>
    <definedName name="Quant_pav_lajão" localSheetId="0">#REF!</definedName>
    <definedName name="Quant_pav_lajão">#REF!</definedName>
    <definedName name="Quant_tipo" localSheetId="16">#REF!</definedName>
    <definedName name="Quant_tipo" localSheetId="3">#REF!</definedName>
    <definedName name="Quant_tipo" localSheetId="10">#REF!</definedName>
    <definedName name="Quant_tipo" localSheetId="6">#REF!</definedName>
    <definedName name="Quant_tipo" localSheetId="0">#REF!</definedName>
    <definedName name="Quant_tipo">#REF!</definedName>
    <definedName name="Quant_torres" localSheetId="16">#REF!</definedName>
    <definedName name="Quant_torres" localSheetId="3">#REF!</definedName>
    <definedName name="Quant_torres" localSheetId="10">#REF!</definedName>
    <definedName name="Quant_torres" localSheetId="6">#REF!</definedName>
    <definedName name="Quant_torres" localSheetId="0">#REF!</definedName>
    <definedName name="Quant_torres">#REF!</definedName>
    <definedName name="Quantidade_Elevadores" localSheetId="16">#REF!</definedName>
    <definedName name="Quantidade_Elevadores" localSheetId="3">#REF!</definedName>
    <definedName name="Quantidade_Elevadores" localSheetId="10">#REF!</definedName>
    <definedName name="Quantidade_Elevadores" localSheetId="6">#REF!</definedName>
    <definedName name="Quantidade_Elevadores" localSheetId="0">#REF!</definedName>
    <definedName name="Quantidade_Elevadores">#REF!</definedName>
    <definedName name="QUANTP" localSheetId="3">#REF!</definedName>
    <definedName name="QUANTP" localSheetId="10">#REF!</definedName>
    <definedName name="QUANTP" localSheetId="6">#REF!</definedName>
    <definedName name="QUANTP">#REF!</definedName>
    <definedName name="QUATRO" localSheetId="3">#REF!</definedName>
    <definedName name="QUATRO" localSheetId="10">#REF!</definedName>
    <definedName name="QUATRO" localSheetId="6">#REF!</definedName>
    <definedName name="QUATRO" localSheetId="30">#REF!</definedName>
    <definedName name="QUATRO">#REF!</definedName>
    <definedName name="QUINZE" localSheetId="3">#REF!</definedName>
    <definedName name="QUINZE" localSheetId="10">#REF!</definedName>
    <definedName name="QUINZE" localSheetId="6">#REF!</definedName>
    <definedName name="QUINZE" localSheetId="30">#REF!</definedName>
    <definedName name="QUINZE">#REF!</definedName>
    <definedName name="qwdqw" localSheetId="16" hidden="1">{#N/A,#N/A,FALSE,"Plan1";#N/A,#N/A,FALSE,"Plan2"}</definedName>
    <definedName name="qwdqw" localSheetId="3" hidden="1">{#N/A,#N/A,FALSE,"Plan1";#N/A,#N/A,FALSE,"Plan2"}</definedName>
    <definedName name="qwdqw" localSheetId="21" hidden="1">{#N/A,#N/A,FALSE,"Plan1";#N/A,#N/A,FALSE,"Plan2"}</definedName>
    <definedName name="qwdqw" localSheetId="20" hidden="1">{#N/A,#N/A,FALSE,"Plan1";#N/A,#N/A,FALSE,"Plan2"}</definedName>
    <definedName name="qwdqw" localSheetId="5" hidden="1">{#N/A,#N/A,FALSE,"Plan1";#N/A,#N/A,FALSE,"Plan2"}</definedName>
    <definedName name="qwdqw" localSheetId="13" hidden="1">{#N/A,#N/A,FALSE,"Plan1";#N/A,#N/A,FALSE,"Plan2"}</definedName>
    <definedName name="qwdqw" localSheetId="10" hidden="1">{#N/A,#N/A,FALSE,"Plan1";#N/A,#N/A,FALSE,"Plan2"}</definedName>
    <definedName name="qwdqw" localSheetId="7" hidden="1">{#N/A,#N/A,FALSE,"Plan1";#N/A,#N/A,FALSE,"Plan2"}</definedName>
    <definedName name="qwdqw" localSheetId="28" hidden="1">{#N/A,#N/A,FALSE,"Plan1";#N/A,#N/A,FALSE,"Plan2"}</definedName>
    <definedName name="qwdqw" localSheetId="6" hidden="1">{#N/A,#N/A,FALSE,"Plan1";#N/A,#N/A,FALSE,"Plan2"}</definedName>
    <definedName name="qwdqw" localSheetId="0" hidden="1">{#N/A,#N/A,FALSE,"Plan1";#N/A,#N/A,FALSE,"Plan2"}</definedName>
    <definedName name="qwdqw" localSheetId="14" hidden="1">{#N/A,#N/A,FALSE,"Plan1";#N/A,#N/A,FALSE,"Plan2"}</definedName>
    <definedName name="qwdqw" localSheetId="22" hidden="1">{#N/A,#N/A,FALSE,"Plan1";#N/A,#N/A,FALSE,"Plan2"}</definedName>
    <definedName name="qwdqw" hidden="1">{#N/A,#N/A,FALSE,"Plan1";#N/A,#N/A,FALSE,"Plan2"}</definedName>
    <definedName name="qweqwe" localSheetId="16" hidden="1">{#N/A,#N/A,FALSE,"Plan1";#N/A,#N/A,FALSE,"Plan2"}</definedName>
    <definedName name="qweqwe" localSheetId="3" hidden="1">{#N/A,#N/A,FALSE,"Plan1";#N/A,#N/A,FALSE,"Plan2"}</definedName>
    <definedName name="qweqwe" localSheetId="21" hidden="1">{#N/A,#N/A,FALSE,"Plan1";#N/A,#N/A,FALSE,"Plan2"}</definedName>
    <definedName name="qweqwe" localSheetId="20" hidden="1">{#N/A,#N/A,FALSE,"Plan1";#N/A,#N/A,FALSE,"Plan2"}</definedName>
    <definedName name="qweqwe" localSheetId="5" hidden="1">{#N/A,#N/A,FALSE,"Plan1";#N/A,#N/A,FALSE,"Plan2"}</definedName>
    <definedName name="qweqwe" localSheetId="13" hidden="1">{#N/A,#N/A,FALSE,"Plan1";#N/A,#N/A,FALSE,"Plan2"}</definedName>
    <definedName name="qweqwe" localSheetId="10" hidden="1">{#N/A,#N/A,FALSE,"Plan1";#N/A,#N/A,FALSE,"Plan2"}</definedName>
    <definedName name="qweqwe" localSheetId="7" hidden="1">{#N/A,#N/A,FALSE,"Plan1";#N/A,#N/A,FALSE,"Plan2"}</definedName>
    <definedName name="qweqwe" localSheetId="28" hidden="1">{#N/A,#N/A,FALSE,"Plan1";#N/A,#N/A,FALSE,"Plan2"}</definedName>
    <definedName name="qweqwe" localSheetId="6" hidden="1">{#N/A,#N/A,FALSE,"Plan1";#N/A,#N/A,FALSE,"Plan2"}</definedName>
    <definedName name="qweqwe" localSheetId="0" hidden="1">{#N/A,#N/A,FALSE,"Plan1";#N/A,#N/A,FALSE,"Plan2"}</definedName>
    <definedName name="qweqwe" localSheetId="14" hidden="1">{#N/A,#N/A,FALSE,"Plan1";#N/A,#N/A,FALSE,"Plan2"}</definedName>
    <definedName name="qweqwe" localSheetId="22" hidden="1">{#N/A,#N/A,FALSE,"Plan1";#N/A,#N/A,FALSE,"Plan2"}</definedName>
    <definedName name="qweqwe" hidden="1">{#N/A,#N/A,FALSE,"Plan1";#N/A,#N/A,FALSE,"Plan2"}</definedName>
    <definedName name="qweqwe4"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hidden="1">{TRUE,TRUE,-1.25,-15.5,604.5,366.75,FALSE,FALSE,TRUE,TRUE,0,1,#N/A,1,#N/A,9.0125,24.4117647058824,1,FALSE,FALSE,3,TRUE,1,FALSE,100,"Swvu.PLANILHA2.","ACwvu.PLANILHA2.",#N/A,FALSE,FALSE,0.787401575,0.34,0.46,0.5,1,"","",FALSE,FALSE,FALSE,FALSE,1,#N/A,1,1,FALSE,FALSE,#N/A,#N/A,FALSE,FALSE,FALSE,9,65532,65532,FALSE,FALSE,TRUE,TRUE,TRUE}</definedName>
    <definedName name="qwewqe" localSheetId="16" hidden="1">#REF!</definedName>
    <definedName name="qwewqe" localSheetId="3" hidden="1">#REF!</definedName>
    <definedName name="qwewqe" localSheetId="5" hidden="1">#REF!</definedName>
    <definedName name="qwewqe" localSheetId="10" hidden="1">#REF!</definedName>
    <definedName name="qwewqe" localSheetId="6" hidden="1">#REF!</definedName>
    <definedName name="qwewqe" localSheetId="0" hidden="1">#REF!</definedName>
    <definedName name="qwewqe" hidden="1">#REF!</definedName>
    <definedName name="qwqw" localSheetId="21" hidden="1">#REF!</definedName>
    <definedName name="qwqw" localSheetId="5" hidden="1">#REF!</definedName>
    <definedName name="qwqw" localSheetId="6" hidden="1">#REF!</definedName>
    <definedName name="qwqw" localSheetId="0" hidden="1">#REF!</definedName>
    <definedName name="qwqw" hidden="1">#REF!</definedName>
    <definedName name="R.imobAtualiz" localSheetId="3">#REF!</definedName>
    <definedName name="R.imobAtualiz" localSheetId="10">#REF!</definedName>
    <definedName name="R.imobAtualiz" localSheetId="6">#REF!</definedName>
    <definedName name="R.imobAtualiz">#REF!</definedName>
    <definedName name="R_CorretAtualiz" localSheetId="3">#REF!</definedName>
    <definedName name="R_CorretAtualiz" localSheetId="10">#REF!</definedName>
    <definedName name="R_CorretAtualiz" localSheetId="6">#REF!</definedName>
    <definedName name="R_CorretAtualiz">#REF!</definedName>
    <definedName name="R_G.Cobr.Atualiz" localSheetId="3">#REF!</definedName>
    <definedName name="R_G.Cobr.Atualiz" localSheetId="10">#REF!</definedName>
    <definedName name="R_G.Cobr.Atualiz" localSheetId="6">#REF!</definedName>
    <definedName name="R_G.Cobr.Atualiz">#REF!</definedName>
    <definedName name="R_PmaisJAtualiz" localSheetId="3">#REF!</definedName>
    <definedName name="R_PmaisJAtualiz" localSheetId="10">#REF!</definedName>
    <definedName name="R_PmaisJAtualiz" localSheetId="6">#REF!</definedName>
    <definedName name="R_PmaisJAtualiz">#REF!</definedName>
    <definedName name="R_Prev.PerdaAtualiz" localSheetId="3">#REF!</definedName>
    <definedName name="R_Prev.PerdaAtualiz" localSheetId="10">#REF!</definedName>
    <definedName name="R_Prev.PerdaAtualiz" localSheetId="6">#REF!</definedName>
    <definedName name="R_Prev.PerdaAtualiz">#REF!</definedName>
    <definedName name="RADIO" localSheetId="16" hidden="1">{"HW",#N/A,FALSE,"1998"}</definedName>
    <definedName name="RADIO" localSheetId="3" hidden="1">{"HW",#N/A,FALSE,"1998"}</definedName>
    <definedName name="RADIO" localSheetId="21" hidden="1">{"HW",#N/A,FALSE,"1998"}</definedName>
    <definedName name="RADIO" localSheetId="20" hidden="1">{"HW",#N/A,FALSE,"1998"}</definedName>
    <definedName name="RADIO" localSheetId="5" hidden="1">{"HW",#N/A,FALSE,"1998"}</definedName>
    <definedName name="RADIO" localSheetId="13" hidden="1">{"HW",#N/A,FALSE,"1998"}</definedName>
    <definedName name="RADIO" localSheetId="10" hidden="1">{"HW",#N/A,FALSE,"1998"}</definedName>
    <definedName name="RADIO" localSheetId="7" hidden="1">{"HW",#N/A,FALSE,"1998"}</definedName>
    <definedName name="RADIO" localSheetId="28" hidden="1">{"HW",#N/A,FALSE,"1998"}</definedName>
    <definedName name="RADIO" localSheetId="6" hidden="1">{"HW",#N/A,FALSE,"1998"}</definedName>
    <definedName name="RADIO" localSheetId="0" hidden="1">{"HW",#N/A,FALSE,"1998"}</definedName>
    <definedName name="RADIO" localSheetId="14" hidden="1">{"HW",#N/A,FALSE,"1998"}</definedName>
    <definedName name="RADIO" localSheetId="22" hidden="1">{"HW",#N/A,FALSE,"1998"}</definedName>
    <definedName name="RADIO" hidden="1">{"HW",#N/A,FALSE,"1998"}</definedName>
    <definedName name="RANGE" localSheetId="3">#REF!</definedName>
    <definedName name="RANGE" localSheetId="10">#REF!</definedName>
    <definedName name="RANGE" localSheetId="6">#REF!</definedName>
    <definedName name="RANGE">#REF!</definedName>
    <definedName name="RANGE1" localSheetId="3">#REF!</definedName>
    <definedName name="RANGE1" localSheetId="10">#REF!</definedName>
    <definedName name="RANGE1" localSheetId="6">#REF!</definedName>
    <definedName name="RANGE1">#REF!</definedName>
    <definedName name="RANGE2" localSheetId="3">#REF!</definedName>
    <definedName name="RANGE2" localSheetId="10">#REF!</definedName>
    <definedName name="RANGE2" localSheetId="6">#REF!</definedName>
    <definedName name="RANGE2">#REF!</definedName>
    <definedName name="RARQIMP" localSheetId="3">#REF!</definedName>
    <definedName name="RARQIMP" localSheetId="10">#REF!</definedName>
    <definedName name="RARQIMP" localSheetId="6">#REF!</definedName>
    <definedName name="RARQIMP">#REF!</definedName>
    <definedName name="RawData" localSheetId="3">#REF!</definedName>
    <definedName name="RawData" localSheetId="10">#REF!</definedName>
    <definedName name="RawData" localSheetId="6">#REF!</definedName>
    <definedName name="RawData">#REF!</definedName>
    <definedName name="RE" localSheetId="3">#REF!</definedName>
    <definedName name="RE" localSheetId="10">#REF!</definedName>
    <definedName name="RE" localSheetId="6">#REF!</definedName>
    <definedName name="RE">#REF!</definedName>
    <definedName name="RECADUC" localSheetId="3">#REF!</definedName>
    <definedName name="RECADUC" localSheetId="10">#REF!</definedName>
    <definedName name="RECADUC" localSheetId="6">#REF!</definedName>
    <definedName name="RECADUC">#REF!</definedName>
    <definedName name="Recebido_Acumulado_2015_Controladoria" localSheetId="3">#REF!</definedName>
    <definedName name="Recebido_Acumulado_2015_Controladoria" localSheetId="10">#REF!</definedName>
    <definedName name="Recebido_Acumulado_2015_Controladoria" localSheetId="6">#REF!</definedName>
    <definedName name="Recebido_Acumulado_2015_Controladoria">#REF!</definedName>
    <definedName name="RE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REF" hidden="1">{TRUE,TRUE,-1.25,-15.5,604.5,366.75,FALSE,FALSE,TRUE,TRUE,0,1,#N/A,1,#N/A,9.0125,24.4117647058824,1,FALSE,FALSE,3,TRUE,1,FALSE,100,"Swvu.PLANILHA2.","ACwvu.PLANILHA2.",#N/A,FALSE,FALSE,0.787401575,0.34,0.46,0.5,1,"","",FALSE,FALSE,FALSE,FALSE,1,#N/A,1,1,FALSE,FALSE,#N/A,#N/A,FALSE,FALSE,FALSE,9,65532,65532,FALSE,FALSE,TRUE,TRUE,TRUE}</definedName>
    <definedName name="reforsu" localSheetId="16">#REF!</definedName>
    <definedName name="reforsu" localSheetId="3">#REF!</definedName>
    <definedName name="reforsu" localSheetId="1">#REF!</definedName>
    <definedName name="reforsu" localSheetId="5">#REF!</definedName>
    <definedName name="reforsu" localSheetId="10">#REF!</definedName>
    <definedName name="reforsu" localSheetId="24">#REF!</definedName>
    <definedName name="reforsu" localSheetId="6">#REF!</definedName>
    <definedName name="reforsu" localSheetId="0">#REF!</definedName>
    <definedName name="reforsu">#REF!</definedName>
    <definedName name="REL_RJ" localSheetId="3">#REF!</definedName>
    <definedName name="REL_RJ" localSheetId="10">#REF!</definedName>
    <definedName name="REL_RJ" localSheetId="6">#REF!</definedName>
    <definedName name="REL_RJ">#REF!</definedName>
    <definedName name="REL_SP" localSheetId="3">#REF!</definedName>
    <definedName name="REL_SP" localSheetId="10">#REF!</definedName>
    <definedName name="REL_SP" localSheetId="6">#REF!</definedName>
    <definedName name="REL_SP">#REF!</definedName>
    <definedName name="relat3" localSheetId="3">#REF!</definedName>
    <definedName name="relat3" localSheetId="10">#REF!</definedName>
    <definedName name="relat3" localSheetId="6">#REF!</definedName>
    <definedName name="relat3">#REF!</definedName>
    <definedName name="ren" localSheetId="16">#REF!</definedName>
    <definedName name="ren" localSheetId="3">#REF!</definedName>
    <definedName name="ren" localSheetId="1">#REF!</definedName>
    <definedName name="ren" localSheetId="10">#REF!</definedName>
    <definedName name="ren" localSheetId="24">#REF!</definedName>
    <definedName name="ren" localSheetId="6">#REF!</definedName>
    <definedName name="ren" localSheetId="0">#REF!</definedName>
    <definedName name="ren">#REF!</definedName>
    <definedName name="REPETIÇÃO" localSheetId="3">#REF!</definedName>
    <definedName name="REPETIÇÃO" localSheetId="10">#REF!</definedName>
    <definedName name="REPETIÇÃO" localSheetId="6">#REF!</definedName>
    <definedName name="REPETIÇÃO" localSheetId="30">#REF!</definedName>
    <definedName name="REPETIÇÃO" localSheetId="29">#REF!</definedName>
    <definedName name="REPETIÇÃO">#REF!</definedName>
    <definedName name="ReqC" localSheetId="3">#REF!</definedName>
    <definedName name="ReqC" localSheetId="10">#REF!</definedName>
    <definedName name="ReqC" localSheetId="6">#REF!</definedName>
    <definedName name="ReqC">#REF!</definedName>
    <definedName name="Responsável_Rel_Controladoria" localSheetId="3">#REF!</definedName>
    <definedName name="Responsável_Rel_Controladoria" localSheetId="10">#REF!</definedName>
    <definedName name="Responsável_Rel_Controladoria" localSheetId="6">#REF!</definedName>
    <definedName name="Responsável_Rel_Controladoria">#REF!</definedName>
    <definedName name="resum" localSheetId="16" hidden="1">{"'Ethernet Hubs'!$A$1:$F$14","'Licences'!$A$1:$F$16","'Ports and Converters'!$A$1:$F$46","'Standard Routers'!$A$1:$F$28","'Ports and Converters'!$A$1:$G$46","'Router Chassis'!$A$1:$F$21","'Cables and Connectors'!$A$1:$F$41","'Support, Training and Docs'!$A$1:$F$6","'Management'!$A$1:$F$8"}</definedName>
    <definedName name="resum" localSheetId="3" hidden="1">{"'Ethernet Hubs'!$A$1:$F$14","'Licences'!$A$1:$F$16","'Ports and Converters'!$A$1:$F$46","'Standard Routers'!$A$1:$F$28","'Ports and Converters'!$A$1:$G$46","'Router Chassis'!$A$1:$F$21","'Cables and Connectors'!$A$1:$F$41","'Support, Training and Docs'!$A$1:$F$6","'Management'!$A$1:$F$8"}</definedName>
    <definedName name="resum" localSheetId="21" hidden="1">{"'Ethernet Hubs'!$A$1:$F$14","'Licences'!$A$1:$F$16","'Ports and Converters'!$A$1:$F$46","'Standard Routers'!$A$1:$F$28","'Ports and Converters'!$A$1:$G$46","'Router Chassis'!$A$1:$F$21","'Cables and Connectors'!$A$1:$F$41","'Support, Training and Docs'!$A$1:$F$6","'Management'!$A$1:$F$8"}</definedName>
    <definedName name="resum" localSheetId="20" hidden="1">{"'Ethernet Hubs'!$A$1:$F$14","'Licences'!$A$1:$F$16","'Ports and Converters'!$A$1:$F$46","'Standard Routers'!$A$1:$F$28","'Ports and Converters'!$A$1:$G$46","'Router Chassis'!$A$1:$F$21","'Cables and Connectors'!$A$1:$F$41","'Support, Training and Docs'!$A$1:$F$6","'Management'!$A$1:$F$8"}</definedName>
    <definedName name="resum" localSheetId="5" hidden="1">{"'Ethernet Hubs'!$A$1:$F$14","'Licences'!$A$1:$F$16","'Ports and Converters'!$A$1:$F$46","'Standard Routers'!$A$1:$F$28","'Ports and Converters'!$A$1:$G$46","'Router Chassis'!$A$1:$F$21","'Cables and Connectors'!$A$1:$F$41","'Support, Training and Docs'!$A$1:$F$6","'Management'!$A$1:$F$8"}</definedName>
    <definedName name="resum" localSheetId="13" hidden="1">{"'Ethernet Hubs'!$A$1:$F$14","'Licences'!$A$1:$F$16","'Ports and Converters'!$A$1:$F$46","'Standard Routers'!$A$1:$F$28","'Ports and Converters'!$A$1:$G$46","'Router Chassis'!$A$1:$F$21","'Cables and Connectors'!$A$1:$F$41","'Support, Training and Docs'!$A$1:$F$6","'Management'!$A$1:$F$8"}</definedName>
    <definedName name="resum" localSheetId="10" hidden="1">{"'Ethernet Hubs'!$A$1:$F$14","'Licences'!$A$1:$F$16","'Ports and Converters'!$A$1:$F$46","'Standard Routers'!$A$1:$F$28","'Ports and Converters'!$A$1:$G$46","'Router Chassis'!$A$1:$F$21","'Cables and Connectors'!$A$1:$F$41","'Support, Training and Docs'!$A$1:$F$6","'Management'!$A$1:$F$8"}</definedName>
    <definedName name="resum" localSheetId="7" hidden="1">{"'Ethernet Hubs'!$A$1:$F$14","'Licences'!$A$1:$F$16","'Ports and Converters'!$A$1:$F$46","'Standard Routers'!$A$1:$F$28","'Ports and Converters'!$A$1:$G$46","'Router Chassis'!$A$1:$F$21","'Cables and Connectors'!$A$1:$F$41","'Support, Training and Docs'!$A$1:$F$6","'Management'!$A$1:$F$8"}</definedName>
    <definedName name="resum" localSheetId="28" hidden="1">{"'Ethernet Hubs'!$A$1:$F$14","'Licences'!$A$1:$F$16","'Ports and Converters'!$A$1:$F$46","'Standard Routers'!$A$1:$F$28","'Ports and Converters'!$A$1:$G$46","'Router Chassis'!$A$1:$F$21","'Cables and Connectors'!$A$1:$F$41","'Support, Training and Docs'!$A$1:$F$6","'Management'!$A$1:$F$8"}</definedName>
    <definedName name="resum" localSheetId="6" hidden="1">{"'Ethernet Hubs'!$A$1:$F$14","'Licences'!$A$1:$F$16","'Ports and Converters'!$A$1:$F$46","'Standard Routers'!$A$1:$F$28","'Ports and Converters'!$A$1:$G$46","'Router Chassis'!$A$1:$F$21","'Cables and Connectors'!$A$1:$F$41","'Support, Training and Docs'!$A$1:$F$6","'Management'!$A$1:$F$8"}</definedName>
    <definedName name="resum" localSheetId="0" hidden="1">{"'Ethernet Hubs'!$A$1:$F$14","'Licences'!$A$1:$F$16","'Ports and Converters'!$A$1:$F$46","'Standard Routers'!$A$1:$F$28","'Ports and Converters'!$A$1:$G$46","'Router Chassis'!$A$1:$F$21","'Cables and Connectors'!$A$1:$F$41","'Support, Training and Docs'!$A$1:$F$6","'Management'!$A$1:$F$8"}</definedName>
    <definedName name="resum" localSheetId="14" hidden="1">{"'Ethernet Hubs'!$A$1:$F$14","'Licences'!$A$1:$F$16","'Ports and Converters'!$A$1:$F$46","'Standard Routers'!$A$1:$F$28","'Ports and Converters'!$A$1:$G$46","'Router Chassis'!$A$1:$F$21","'Cables and Connectors'!$A$1:$F$41","'Support, Training and Docs'!$A$1:$F$6","'Management'!$A$1:$F$8"}</definedName>
    <definedName name="resum" localSheetId="22" hidden="1">{"'Ethernet Hubs'!$A$1:$F$14","'Licences'!$A$1:$F$16","'Ports and Converters'!$A$1:$F$46","'Standard Routers'!$A$1:$F$28","'Ports and Converters'!$A$1:$G$46","'Router Chassis'!$A$1:$F$21","'Cables and Connectors'!$A$1:$F$41","'Support, Training and Docs'!$A$1:$F$6","'Management'!$A$1:$F$8"}</definedName>
    <definedName name="resum" hidden="1">{"'Ethernet Hubs'!$A$1:$F$14","'Licences'!$A$1:$F$16","'Ports and Converters'!$A$1:$F$46","'Standard Routers'!$A$1:$F$28","'Ports and Converters'!$A$1:$G$46","'Router Chassis'!$A$1:$F$21","'Cables and Connectors'!$A$1:$F$41","'Support, Training and Docs'!$A$1:$F$6","'Management'!$A$1:$F$8"}</definedName>
    <definedName name="RESUMO" localSheetId="3">#REF!</definedName>
    <definedName name="RESUMO" localSheetId="10">#REF!</definedName>
    <definedName name="RESUMO" localSheetId="6">#REF!</definedName>
    <definedName name="RESUMO">#REF!</definedName>
    <definedName name="RESUMO2" localSheetId="16" hidden="1">{#N/A,#N/A,TRUE,"Quinzena 01 à 15-04-98 "}</definedName>
    <definedName name="RESUMO2" localSheetId="3" hidden="1">{#N/A,#N/A,TRUE,"Quinzena 01 à 15-04-98 "}</definedName>
    <definedName name="RESUMO2" localSheetId="21" hidden="1">{#N/A,#N/A,TRUE,"Quinzena 01 à 15-04-98 "}</definedName>
    <definedName name="RESUMO2" localSheetId="20" hidden="1">{#N/A,#N/A,TRUE,"Quinzena 01 à 15-04-98 "}</definedName>
    <definedName name="RESUMO2" localSheetId="5" hidden="1">{#N/A,#N/A,TRUE,"Quinzena 01 à 15-04-98 "}</definedName>
    <definedName name="RESUMO2" localSheetId="13" hidden="1">{#N/A,#N/A,TRUE,"Quinzena 01 à 15-04-98 "}</definedName>
    <definedName name="RESUMO2" localSheetId="10" hidden="1">{#N/A,#N/A,TRUE,"Quinzena 01 à 15-04-98 "}</definedName>
    <definedName name="RESUMO2" localSheetId="7" hidden="1">{#N/A,#N/A,TRUE,"Quinzena 01 à 15-04-98 "}</definedName>
    <definedName name="RESUMO2" localSheetId="28" hidden="1">{#N/A,#N/A,TRUE,"Quinzena 01 à 15-04-98 "}</definedName>
    <definedName name="RESUMO2" localSheetId="6" hidden="1">{#N/A,#N/A,TRUE,"Quinzena 01 à 15-04-98 "}</definedName>
    <definedName name="RESUMO2" localSheetId="0" hidden="1">{#N/A,#N/A,TRUE,"Quinzena 01 à 15-04-98 "}</definedName>
    <definedName name="RESUMO2" localSheetId="14" hidden="1">{#N/A,#N/A,TRUE,"Quinzena 01 à 15-04-98 "}</definedName>
    <definedName name="RESUMO2" localSheetId="22" hidden="1">{#N/A,#N/A,TRUE,"Quinzena 01 à 15-04-98 "}</definedName>
    <definedName name="RESUMO2" hidden="1">{#N/A,#N/A,TRUE,"Quinzena 01 à 15-04-98 "}</definedName>
    <definedName name="REV" localSheetId="16">#REF!</definedName>
    <definedName name="REV" localSheetId="3">#REF!</definedName>
    <definedName name="REV" localSheetId="1">#REF!</definedName>
    <definedName name="REV" localSheetId="5">#REF!</definedName>
    <definedName name="REV" localSheetId="10">#REF!</definedName>
    <definedName name="REV" localSheetId="24">#REF!</definedName>
    <definedName name="REV" localSheetId="6">#REF!</definedName>
    <definedName name="REV" localSheetId="0">#REF!</definedName>
    <definedName name="REV">#REF!</definedName>
    <definedName name="RF" localSheetId="16" hidden="1">{#N/A,#N/A,FALSE,"CCTV"}</definedName>
    <definedName name="RF" localSheetId="3" hidden="1">{#N/A,#N/A,FALSE,"CCTV"}</definedName>
    <definedName name="RF" localSheetId="21" hidden="1">{#N/A,#N/A,FALSE,"CCTV"}</definedName>
    <definedName name="RF" localSheetId="20" hidden="1">{#N/A,#N/A,FALSE,"CCTV"}</definedName>
    <definedName name="RF" localSheetId="5" hidden="1">{#N/A,#N/A,FALSE,"CCTV"}</definedName>
    <definedName name="RF" localSheetId="13" hidden="1">{#N/A,#N/A,FALSE,"CCTV"}</definedName>
    <definedName name="RF" localSheetId="10" hidden="1">{#N/A,#N/A,FALSE,"CCTV"}</definedName>
    <definedName name="RF" localSheetId="7" hidden="1">{#N/A,#N/A,FALSE,"CCTV"}</definedName>
    <definedName name="RF" localSheetId="28" hidden="1">{#N/A,#N/A,FALSE,"CCTV"}</definedName>
    <definedName name="RF" localSheetId="6" hidden="1">{#N/A,#N/A,FALSE,"CCTV"}</definedName>
    <definedName name="RF" localSheetId="0" hidden="1">{#N/A,#N/A,FALSE,"CCTV"}</definedName>
    <definedName name="RF" localSheetId="14" hidden="1">{#N/A,#N/A,FALSE,"CCTV"}</definedName>
    <definedName name="RF" localSheetId="22" hidden="1">{#N/A,#N/A,FALSE,"CCTV"}</definedName>
    <definedName name="RF" hidden="1">{#N/A,#N/A,FALSE,"CCTV"}</definedName>
    <definedName name="rgedrfrgfdg" localSheetId="16" hidden="1">{#N/A,#N/A,FALSE,"Plan1";#N/A,#N/A,FALSE,"Plan2"}</definedName>
    <definedName name="rgedrfrgfdg" localSheetId="3" hidden="1">{#N/A,#N/A,FALSE,"Plan1";#N/A,#N/A,FALSE,"Plan2"}</definedName>
    <definedName name="rgedrfrgfdg" localSheetId="21" hidden="1">{#N/A,#N/A,FALSE,"Plan1";#N/A,#N/A,FALSE,"Plan2"}</definedName>
    <definedName name="rgedrfrgfdg" localSheetId="20" hidden="1">{#N/A,#N/A,FALSE,"Plan1";#N/A,#N/A,FALSE,"Plan2"}</definedName>
    <definedName name="rgedrfrgfdg" localSheetId="5" hidden="1">{#N/A,#N/A,FALSE,"Plan1";#N/A,#N/A,FALSE,"Plan2"}</definedName>
    <definedName name="rgedrfrgfdg" localSheetId="13" hidden="1">{#N/A,#N/A,FALSE,"Plan1";#N/A,#N/A,FALSE,"Plan2"}</definedName>
    <definedName name="rgedrfrgfdg" localSheetId="10" hidden="1">{#N/A,#N/A,FALSE,"Plan1";#N/A,#N/A,FALSE,"Plan2"}</definedName>
    <definedName name="rgedrfrgfdg" localSheetId="7" hidden="1">{#N/A,#N/A,FALSE,"Plan1";#N/A,#N/A,FALSE,"Plan2"}</definedName>
    <definedName name="rgedrfrgfdg" localSheetId="28" hidden="1">{#N/A,#N/A,FALSE,"Plan1";#N/A,#N/A,FALSE,"Plan2"}</definedName>
    <definedName name="rgedrfrgfdg" localSheetId="6" hidden="1">{#N/A,#N/A,FALSE,"Plan1";#N/A,#N/A,FALSE,"Plan2"}</definedName>
    <definedName name="rgedrfrgfdg" localSheetId="0" hidden="1">{#N/A,#N/A,FALSE,"Plan1";#N/A,#N/A,FALSE,"Plan2"}</definedName>
    <definedName name="rgedrfrgfdg" localSheetId="14" hidden="1">{#N/A,#N/A,FALSE,"Plan1";#N/A,#N/A,FALSE,"Plan2"}</definedName>
    <definedName name="rgedrfrgfdg" localSheetId="22" hidden="1">{#N/A,#N/A,FALSE,"Plan1";#N/A,#N/A,FALSE,"Plan2"}</definedName>
    <definedName name="rgedrfrgfdg" hidden="1">{#N/A,#N/A,FALSE,"Plan1";#N/A,#N/A,FALSE,"Plan2"}</definedName>
    <definedName name="rhdrmq"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 localSheetId="3">#REF!</definedName>
    <definedName name="RI" localSheetId="10">#REF!</definedName>
    <definedName name="RI" localSheetId="6">#REF!</definedName>
    <definedName name="RI">#REF!</definedName>
    <definedName name="ridbeb" localSheetId="3">#REF!</definedName>
    <definedName name="ridbeb" localSheetId="10">#REF!</definedName>
    <definedName name="ridbeb" localSheetId="6">#REF!</definedName>
    <definedName name="ridbeb">#REF!</definedName>
    <definedName name="RIDCHAF" localSheetId="3">#REF!</definedName>
    <definedName name="RIDCHAF" localSheetId="10">#REF!</definedName>
    <definedName name="RIDCHAF" localSheetId="6">#REF!</definedName>
    <definedName name="RIDCHAF">#REF!</definedName>
    <definedName name="ridres05" localSheetId="3">#REF!</definedName>
    <definedName name="ridres05" localSheetId="10">#REF!</definedName>
    <definedName name="ridres05" localSheetId="6">#REF!</definedName>
    <definedName name="ridres05">#REF!</definedName>
    <definedName name="RIDRES10" localSheetId="3">#REF!</definedName>
    <definedName name="RIDRES10" localSheetId="10">#REF!</definedName>
    <definedName name="RIDRES10" localSheetId="6">#REF!</definedName>
    <definedName name="RIDRES10">#REF!</definedName>
    <definedName name="RIDRES15" localSheetId="3">#REF!</definedName>
    <definedName name="RIDRES15" localSheetId="10">#REF!</definedName>
    <definedName name="RIDRES15" localSheetId="6">#REF!</definedName>
    <definedName name="RIDRES15">#REF!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SwapState" hidden="1">"True"</definedName>
    <definedName name="RiskUpdateDisplay" hidden="1">FALSE</definedName>
    <definedName name="RiskUseDifferentSeedForEachSim" hidden="1">FALSE</definedName>
    <definedName name="RiskUseFixedSeed" hidden="1">FALSE</definedName>
    <definedName name="RiskUseMultipleCPUs" hidden="1">TRUE</definedName>
    <definedName name="RO" localSheetId="3">#REF!</definedName>
    <definedName name="RO" localSheetId="10">#REF!</definedName>
    <definedName name="RO" localSheetId="6">#REF!</definedName>
    <definedName name="RO">#REF!</definedName>
    <definedName name="Rodapé" localSheetId="3">#REF!</definedName>
    <definedName name="Rodapé" localSheetId="10">#REF!</definedName>
    <definedName name="Rodapé" localSheetId="6">#REF!</definedName>
    <definedName name="Rodapé">#REF!</definedName>
    <definedName name="RODAPÉS" localSheetId="3">#REF!</definedName>
    <definedName name="RODAPÉS" localSheetId="10">#REF!</definedName>
    <definedName name="RODAPÉS" localSheetId="6">#REF!</definedName>
    <definedName name="RODAPÉS">#REF!</definedName>
    <definedName name="ROMANO" localSheetId="3">#REF!</definedName>
    <definedName name="ROMANO" localSheetId="10">#REF!</definedName>
    <definedName name="ROMANO" localSheetId="6">#REF!</definedName>
    <definedName name="ROMANO">#REF!</definedName>
    <definedName name="ROTCOMP" localSheetId="3">#REF!</definedName>
    <definedName name="ROTCOMP" localSheetId="10">#REF!</definedName>
    <definedName name="ROTCOMP" localSheetId="6">#REF!</definedName>
    <definedName name="ROTCOMP">#REF!</definedName>
    <definedName name="ROTIMP" localSheetId="3">#REF!</definedName>
    <definedName name="ROTIMP" localSheetId="10">#REF!</definedName>
    <definedName name="ROTIMP" localSheetId="6">#REF!</definedName>
    <definedName name="ROTIMP">#REF!</definedName>
    <definedName name="ROTRES" localSheetId="3">#REF!</definedName>
    <definedName name="ROTRES" localSheetId="10">#REF!</definedName>
    <definedName name="ROTRES" localSheetId="6">#REF!</definedName>
    <definedName name="ROTRES">#REF!</definedName>
    <definedName name="RQTADUC" localSheetId="3">#REF!</definedName>
    <definedName name="RQTADUC" localSheetId="10">#REF!</definedName>
    <definedName name="RQTADUC" localSheetId="6">#REF!</definedName>
    <definedName name="RQTADUC">#REF!</definedName>
    <definedName name="rqtbeb" localSheetId="3">#REF!</definedName>
    <definedName name="rqtbeb" localSheetId="10">#REF!</definedName>
    <definedName name="rqtbeb" localSheetId="6">#REF!</definedName>
    <definedName name="rqtbeb">#REF!</definedName>
    <definedName name="RQTCHAF" localSheetId="3">#REF!</definedName>
    <definedName name="RQTCHAF" localSheetId="10">#REF!</definedName>
    <definedName name="RQTCHAF" localSheetId="6">#REF!</definedName>
    <definedName name="RQTCHAF">#REF!</definedName>
    <definedName name="RQTDERV" localSheetId="3">#REF!</definedName>
    <definedName name="RQTDERV" localSheetId="10">#REF!</definedName>
    <definedName name="RQTDERV" localSheetId="6">#REF!</definedName>
    <definedName name="RQTDERV">#REF!</definedName>
    <definedName name="rres05" localSheetId="3">#REF!</definedName>
    <definedName name="rres05" localSheetId="10">#REF!</definedName>
    <definedName name="rres05" localSheetId="6">#REF!</definedName>
    <definedName name="rres05">#REF!</definedName>
    <definedName name="RRES10" localSheetId="3">#REF!</definedName>
    <definedName name="RRES10" localSheetId="10">#REF!</definedName>
    <definedName name="RRES10" localSheetId="6">#REF!</definedName>
    <definedName name="RRES10">#REF!</definedName>
    <definedName name="RRES15" localSheetId="3">#REF!</definedName>
    <definedName name="RRES15" localSheetId="10">#REF!</definedName>
    <definedName name="RRES15" localSheetId="6">#REF!</definedName>
    <definedName name="RRES15">#REF!</definedName>
    <definedName name="RRES20" localSheetId="3">#REF!</definedName>
    <definedName name="RRES20" localSheetId="10">#REF!</definedName>
    <definedName name="RRES20" localSheetId="6">#REF!</definedName>
    <definedName name="RRES20">#REF!</definedName>
    <definedName name="RRR" localSheetId="16" hidden="1">#REF!</definedName>
    <definedName name="RRR" localSheetId="3" hidden="1">#REF!</definedName>
    <definedName name="RRR" localSheetId="0" hidden="1">#REF!</definedName>
    <definedName name="RRR" hidden="1">#REF!</definedName>
    <definedName name="rrrrr" localSheetId="16" hidden="1">{"'장비'!$A$3:$M$12"}</definedName>
    <definedName name="rrrrr" localSheetId="3" hidden="1">{"'장비'!$A$3:$M$12"}</definedName>
    <definedName name="rrrrr" localSheetId="21" hidden="1">{"'장비'!$A$3:$M$12"}</definedName>
    <definedName name="rrrrr" localSheetId="20" hidden="1">{"'장비'!$A$3:$M$12"}</definedName>
    <definedName name="rrrrr" localSheetId="5" hidden="1">{"'장비'!$A$3:$M$12"}</definedName>
    <definedName name="rrrrr" localSheetId="13" hidden="1">{"'장비'!$A$3:$M$12"}</definedName>
    <definedName name="rrrrr" localSheetId="10" hidden="1">{"'장비'!$A$3:$M$12"}</definedName>
    <definedName name="rrrrr" localSheetId="7" hidden="1">{"'장비'!$A$3:$M$12"}</definedName>
    <definedName name="rrrrr" localSheetId="28" hidden="1">{"'장비'!$A$3:$M$12"}</definedName>
    <definedName name="rrrrr" localSheetId="6" hidden="1">{"'장비'!$A$3:$M$12"}</definedName>
    <definedName name="rrrrr" localSheetId="0" hidden="1">{"'장비'!$A$3:$M$12"}</definedName>
    <definedName name="rrrrr" localSheetId="14" hidden="1">{"'장비'!$A$3:$M$12"}</definedName>
    <definedName name="rrrrr" localSheetId="22" hidden="1">{"'장비'!$A$3:$M$12"}</definedName>
    <definedName name="rrrrr" hidden="1">{"'장비'!$A$3:$M$12"}</definedName>
    <definedName name="rrrrrrrr" localSheetId="16" hidden="1">{"'장비'!$A$3:$M$12"}</definedName>
    <definedName name="rrrrrrrr" localSheetId="3" hidden="1">{"'장비'!$A$3:$M$12"}</definedName>
    <definedName name="rrrrrrrr" localSheetId="21" hidden="1">{"'장비'!$A$3:$M$12"}</definedName>
    <definedName name="rrrrrrrr" localSheetId="20" hidden="1">{"'장비'!$A$3:$M$12"}</definedName>
    <definedName name="rrrrrrrr" localSheetId="5" hidden="1">{"'장비'!$A$3:$M$12"}</definedName>
    <definedName name="rrrrrrrr" localSheetId="13" hidden="1">{"'장비'!$A$3:$M$12"}</definedName>
    <definedName name="rrrrrrrr" localSheetId="10" hidden="1">{"'장비'!$A$3:$M$12"}</definedName>
    <definedName name="rrrrrrrr" localSheetId="7" hidden="1">{"'장비'!$A$3:$M$12"}</definedName>
    <definedName name="rrrrrrrr" localSheetId="28" hidden="1">{"'장비'!$A$3:$M$12"}</definedName>
    <definedName name="rrrrrrrr" localSheetId="6" hidden="1">{"'장비'!$A$3:$M$12"}</definedName>
    <definedName name="rrrrrrrr" localSheetId="0" hidden="1">{"'장비'!$A$3:$M$12"}</definedName>
    <definedName name="rrrrrrrr" localSheetId="14" hidden="1">{"'장비'!$A$3:$M$12"}</definedName>
    <definedName name="rrrrrrrr" localSheetId="22" hidden="1">{"'장비'!$A$3:$M$12"}</definedName>
    <definedName name="rrrrrrrr" hidden="1">{"'장비'!$A$3:$M$12"}</definedName>
    <definedName name="rrrrrrrrrrr" localSheetId="16" hidden="1">{#N/A,#N/A,TRUE,"Quinzena 01 à 15-04-98 "}</definedName>
    <definedName name="rrrrrrrrrrr" localSheetId="3" hidden="1">{#N/A,#N/A,TRUE,"Quinzena 01 à 15-04-98 "}</definedName>
    <definedName name="rrrrrrrrrrr" localSheetId="21" hidden="1">{#N/A,#N/A,TRUE,"Quinzena 01 à 15-04-98 "}</definedName>
    <definedName name="rrrrrrrrrrr" localSheetId="20" hidden="1">{#N/A,#N/A,TRUE,"Quinzena 01 à 15-04-98 "}</definedName>
    <definedName name="rrrrrrrrrrr" localSheetId="5" hidden="1">{#N/A,#N/A,TRUE,"Quinzena 01 à 15-04-98 "}</definedName>
    <definedName name="rrrrrrrrrrr" localSheetId="13" hidden="1">{#N/A,#N/A,TRUE,"Quinzena 01 à 15-04-98 "}</definedName>
    <definedName name="rrrrrrrrrrr" localSheetId="10" hidden="1">{#N/A,#N/A,TRUE,"Quinzena 01 à 15-04-98 "}</definedName>
    <definedName name="rrrrrrrrrrr" localSheetId="7" hidden="1">{#N/A,#N/A,TRUE,"Quinzena 01 à 15-04-98 "}</definedName>
    <definedName name="rrrrrrrrrrr" localSheetId="28" hidden="1">{#N/A,#N/A,TRUE,"Quinzena 01 à 15-04-98 "}</definedName>
    <definedName name="rrrrrrrrrrr" localSheetId="6" hidden="1">{#N/A,#N/A,TRUE,"Quinzena 01 à 15-04-98 "}</definedName>
    <definedName name="rrrrrrrrrrr" localSheetId="0" hidden="1">{#N/A,#N/A,TRUE,"Quinzena 01 à 15-04-98 "}</definedName>
    <definedName name="rrrrrrrrrrr" localSheetId="14" hidden="1">{#N/A,#N/A,TRUE,"Quinzena 01 à 15-04-98 "}</definedName>
    <definedName name="rrrrrrrrrrr" localSheetId="22" hidden="1">{#N/A,#N/A,TRUE,"Quinzena 01 à 15-04-98 "}</definedName>
    <definedName name="rrrrrrrrrrr" hidden="1">{#N/A,#N/A,TRUE,"Quinzena 01 à 15-04-98 "}</definedName>
    <definedName name="RSEQ" localSheetId="3">#REF!</definedName>
    <definedName name="RSEQ" localSheetId="10">#REF!</definedName>
    <definedName name="RSEQ" localSheetId="6">#REF!</definedName>
    <definedName name="RSEQ">#REF!</definedName>
    <definedName name="RSUBTOT" localSheetId="3">#REF!</definedName>
    <definedName name="RSUBTOT" localSheetId="10">#REF!</definedName>
    <definedName name="RSUBTOT" localSheetId="6">#REF!</definedName>
    <definedName name="RSUBTOT">#REF!</definedName>
    <definedName name="rtitbeb" localSheetId="3">#REF!</definedName>
    <definedName name="rtitbeb" localSheetId="10">#REF!</definedName>
    <definedName name="rtitbeb" localSheetId="6">#REF!</definedName>
    <definedName name="rtitbeb">#REF!</definedName>
    <definedName name="RTITCHAF" localSheetId="3">#REF!</definedName>
    <definedName name="RTITCHAF" localSheetId="10">#REF!</definedName>
    <definedName name="RTITCHAF" localSheetId="6">#REF!</definedName>
    <definedName name="RTITCHAF">#REF!</definedName>
    <definedName name="rtubos" localSheetId="3">#REF!</definedName>
    <definedName name="rtubos" localSheetId="10">#REF!</definedName>
    <definedName name="rtubos" localSheetId="6">#REF!</definedName>
    <definedName name="rtubos">#REF!</definedName>
    <definedName name="RTYE" localSheetId="16" hidden="1">{"'장비'!$A$3:$M$12"}</definedName>
    <definedName name="RTYE" localSheetId="3" hidden="1">{"'장비'!$A$3:$M$12"}</definedName>
    <definedName name="RTYE" localSheetId="21" hidden="1">{"'장비'!$A$3:$M$12"}</definedName>
    <definedName name="RTYE" localSheetId="20" hidden="1">{"'장비'!$A$3:$M$12"}</definedName>
    <definedName name="RTYE" localSheetId="5" hidden="1">{"'장비'!$A$3:$M$12"}</definedName>
    <definedName name="RTYE" localSheetId="13" hidden="1">{"'장비'!$A$3:$M$12"}</definedName>
    <definedName name="RTYE" localSheetId="10" hidden="1">{"'장비'!$A$3:$M$12"}</definedName>
    <definedName name="RTYE" localSheetId="7" hidden="1">{"'장비'!$A$3:$M$12"}</definedName>
    <definedName name="RTYE" localSheetId="28" hidden="1">{"'장비'!$A$3:$M$12"}</definedName>
    <definedName name="RTYE" localSheetId="6" hidden="1">{"'장비'!$A$3:$M$12"}</definedName>
    <definedName name="RTYE" localSheetId="0" hidden="1">{"'장비'!$A$3:$M$12"}</definedName>
    <definedName name="RTYE" localSheetId="14" hidden="1">{"'장비'!$A$3:$M$12"}</definedName>
    <definedName name="RTYE" localSheetId="22" hidden="1">{"'장비'!$A$3:$M$12"}</definedName>
    <definedName name="RTYE" hidden="1">{"'장비'!$A$3:$M$12"}</definedName>
    <definedName name="s" localSheetId="3">#REF!</definedName>
    <definedName name="s" localSheetId="10">#REF!</definedName>
    <definedName name="s" localSheetId="6">#REF!</definedName>
    <definedName name="s">#REF!</definedName>
    <definedName name="sa"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1">#REF!</definedName>
    <definedName name="sa"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13">#REF!</definedName>
    <definedName name="sa"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24">#REF!</definedName>
    <definedName name="sa"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6">#REF!</definedName>
    <definedName name="sa"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 localSheetId="16" hidden="1">{#N/A,#N/A,FALSE,"GERAL";#N/A,#N/A,FALSE,"012-96";#N/A,#N/A,FALSE,"018-96";#N/A,#N/A,FALSE,"027-96";#N/A,#N/A,FALSE,"059-96";#N/A,#N/A,FALSE,"076-96";#N/A,#N/A,FALSE,"019-97";#N/A,#N/A,FALSE,"021-97";#N/A,#N/A,FALSE,"022-97";#N/A,#N/A,FALSE,"028-97"}</definedName>
    <definedName name="saa" localSheetId="3" hidden="1">{#N/A,#N/A,FALSE,"GERAL";#N/A,#N/A,FALSE,"012-96";#N/A,#N/A,FALSE,"018-96";#N/A,#N/A,FALSE,"027-96";#N/A,#N/A,FALSE,"059-96";#N/A,#N/A,FALSE,"076-96";#N/A,#N/A,FALSE,"019-97";#N/A,#N/A,FALSE,"021-97";#N/A,#N/A,FALSE,"022-97";#N/A,#N/A,FALSE,"028-97"}</definedName>
    <definedName name="saa" localSheetId="21" hidden="1">{#N/A,#N/A,FALSE,"GERAL";#N/A,#N/A,FALSE,"012-96";#N/A,#N/A,FALSE,"018-96";#N/A,#N/A,FALSE,"027-96";#N/A,#N/A,FALSE,"059-96";#N/A,#N/A,FALSE,"076-96";#N/A,#N/A,FALSE,"019-97";#N/A,#N/A,FALSE,"021-97";#N/A,#N/A,FALSE,"022-97";#N/A,#N/A,FALSE,"028-97"}</definedName>
    <definedName name="saa" localSheetId="20" hidden="1">{#N/A,#N/A,FALSE,"GERAL";#N/A,#N/A,FALSE,"012-96";#N/A,#N/A,FALSE,"018-96";#N/A,#N/A,FALSE,"027-96";#N/A,#N/A,FALSE,"059-96";#N/A,#N/A,FALSE,"076-96";#N/A,#N/A,FALSE,"019-97";#N/A,#N/A,FALSE,"021-97";#N/A,#N/A,FALSE,"022-97";#N/A,#N/A,FALSE,"028-97"}</definedName>
    <definedName name="saa" localSheetId="5" hidden="1">{#N/A,#N/A,FALSE,"GERAL";#N/A,#N/A,FALSE,"012-96";#N/A,#N/A,FALSE,"018-96";#N/A,#N/A,FALSE,"027-96";#N/A,#N/A,FALSE,"059-96";#N/A,#N/A,FALSE,"076-96";#N/A,#N/A,FALSE,"019-97";#N/A,#N/A,FALSE,"021-97";#N/A,#N/A,FALSE,"022-97";#N/A,#N/A,FALSE,"028-97"}</definedName>
    <definedName name="saa" localSheetId="13" hidden="1">{#N/A,#N/A,FALSE,"GERAL";#N/A,#N/A,FALSE,"012-96";#N/A,#N/A,FALSE,"018-96";#N/A,#N/A,FALSE,"027-96";#N/A,#N/A,FALSE,"059-96";#N/A,#N/A,FALSE,"076-96";#N/A,#N/A,FALSE,"019-97";#N/A,#N/A,FALSE,"021-97";#N/A,#N/A,FALSE,"022-97";#N/A,#N/A,FALSE,"028-97"}</definedName>
    <definedName name="saa" localSheetId="10" hidden="1">{#N/A,#N/A,FALSE,"GERAL";#N/A,#N/A,FALSE,"012-96";#N/A,#N/A,FALSE,"018-96";#N/A,#N/A,FALSE,"027-96";#N/A,#N/A,FALSE,"059-96";#N/A,#N/A,FALSE,"076-96";#N/A,#N/A,FALSE,"019-97";#N/A,#N/A,FALSE,"021-97";#N/A,#N/A,FALSE,"022-97";#N/A,#N/A,FALSE,"028-97"}</definedName>
    <definedName name="saa" localSheetId="7" hidden="1">{#N/A,#N/A,FALSE,"GERAL";#N/A,#N/A,FALSE,"012-96";#N/A,#N/A,FALSE,"018-96";#N/A,#N/A,FALSE,"027-96";#N/A,#N/A,FALSE,"059-96";#N/A,#N/A,FALSE,"076-96";#N/A,#N/A,FALSE,"019-97";#N/A,#N/A,FALSE,"021-97";#N/A,#N/A,FALSE,"022-97";#N/A,#N/A,FALSE,"028-97"}</definedName>
    <definedName name="saa" localSheetId="28" hidden="1">{#N/A,#N/A,FALSE,"GERAL";#N/A,#N/A,FALSE,"012-96";#N/A,#N/A,FALSE,"018-96";#N/A,#N/A,FALSE,"027-96";#N/A,#N/A,FALSE,"059-96";#N/A,#N/A,FALSE,"076-96";#N/A,#N/A,FALSE,"019-97";#N/A,#N/A,FALSE,"021-97";#N/A,#N/A,FALSE,"022-97";#N/A,#N/A,FALSE,"028-97"}</definedName>
    <definedName name="saa" localSheetId="6" hidden="1">{#N/A,#N/A,FALSE,"GERAL";#N/A,#N/A,FALSE,"012-96";#N/A,#N/A,FALSE,"018-96";#N/A,#N/A,FALSE,"027-96";#N/A,#N/A,FALSE,"059-96";#N/A,#N/A,FALSE,"076-96";#N/A,#N/A,FALSE,"019-97";#N/A,#N/A,FALSE,"021-97";#N/A,#N/A,FALSE,"022-97";#N/A,#N/A,FALSE,"028-97"}</definedName>
    <definedName name="saa" localSheetId="0" hidden="1">{#N/A,#N/A,FALSE,"GERAL";#N/A,#N/A,FALSE,"012-96";#N/A,#N/A,FALSE,"018-96";#N/A,#N/A,FALSE,"027-96";#N/A,#N/A,FALSE,"059-96";#N/A,#N/A,FALSE,"076-96";#N/A,#N/A,FALSE,"019-97";#N/A,#N/A,FALSE,"021-97";#N/A,#N/A,FALSE,"022-97";#N/A,#N/A,FALSE,"028-97"}</definedName>
    <definedName name="saa" localSheetId="14" hidden="1">{#N/A,#N/A,FALSE,"GERAL";#N/A,#N/A,FALSE,"012-96";#N/A,#N/A,FALSE,"018-96";#N/A,#N/A,FALSE,"027-96";#N/A,#N/A,FALSE,"059-96";#N/A,#N/A,FALSE,"076-96";#N/A,#N/A,FALSE,"019-97";#N/A,#N/A,FALSE,"021-97";#N/A,#N/A,FALSE,"022-97";#N/A,#N/A,FALSE,"028-97"}</definedName>
    <definedName name="saa" localSheetId="22" hidden="1">{#N/A,#N/A,FALSE,"GERAL";#N/A,#N/A,FALSE,"012-96";#N/A,#N/A,FALSE,"018-96";#N/A,#N/A,FALSE,"027-96";#N/A,#N/A,FALSE,"059-96";#N/A,#N/A,FALSE,"076-96";#N/A,#N/A,FALSE,"019-97";#N/A,#N/A,FALSE,"021-97";#N/A,#N/A,FALSE,"022-97";#N/A,#N/A,FALSE,"028-97"}</definedName>
    <definedName name="saa" hidden="1">{#N/A,#N/A,FALSE,"GERAL";#N/A,#N/A,FALSE,"012-96";#N/A,#N/A,FALSE,"018-96";#N/A,#N/A,FALSE,"027-96";#N/A,#N/A,FALSE,"059-96";#N/A,#N/A,FALSE,"076-96";#N/A,#N/A,FALSE,"019-97";#N/A,#N/A,FALSE,"021-97";#N/A,#N/A,FALSE,"022-97";#N/A,#N/A,FALSE,"028-97"}</definedName>
    <definedName name="sad"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ad" hidden="1">{TRUE,TRUE,-1.25,-15.5,604.5,366.75,FALSE,FALSE,TRUE,TRUE,0,1,#N/A,1,#N/A,9.0125,24.4117647058824,1,FALSE,FALSE,3,TRUE,1,FALSE,100,"Swvu.PLANILHA2.","ACwvu.PLANILHA2.",#N/A,FALSE,FALSE,0.787401575,0.34,0.46,0.5,1,"","",FALSE,FALSE,FALSE,FALSE,1,#N/A,1,1,FALSE,FALSE,#N/A,#N/A,FALSE,FALSE,FALSE,9,65532,65532,FALSE,FALSE,TRUE,TRUE,TRUE}</definedName>
    <definedName name="sadasd" localSheetId="16" hidden="1">{#N/A,#N/A,FALSE,"Plan1";#N/A,#N/A,FALSE,"Plan2"}</definedName>
    <definedName name="sadasd" localSheetId="3" hidden="1">{#N/A,#N/A,FALSE,"Plan1";#N/A,#N/A,FALSE,"Plan2"}</definedName>
    <definedName name="sadasd" localSheetId="21" hidden="1">{#N/A,#N/A,FALSE,"Plan1";#N/A,#N/A,FALSE,"Plan2"}</definedName>
    <definedName name="sadasd" localSheetId="20" hidden="1">{#N/A,#N/A,FALSE,"Plan1";#N/A,#N/A,FALSE,"Plan2"}</definedName>
    <definedName name="sadasd" localSheetId="5" hidden="1">{#N/A,#N/A,FALSE,"Plan1";#N/A,#N/A,FALSE,"Plan2"}</definedName>
    <definedName name="sadasd" localSheetId="13" hidden="1">{#N/A,#N/A,FALSE,"Plan1";#N/A,#N/A,FALSE,"Plan2"}</definedName>
    <definedName name="sadasd" localSheetId="10" hidden="1">{#N/A,#N/A,FALSE,"Plan1";#N/A,#N/A,FALSE,"Plan2"}</definedName>
    <definedName name="sadasd" localSheetId="7" hidden="1">{#N/A,#N/A,FALSE,"Plan1";#N/A,#N/A,FALSE,"Plan2"}</definedName>
    <definedName name="sadasd" localSheetId="28" hidden="1">{#N/A,#N/A,FALSE,"Plan1";#N/A,#N/A,FALSE,"Plan2"}</definedName>
    <definedName name="sadasd" localSheetId="6" hidden="1">{#N/A,#N/A,FALSE,"Plan1";#N/A,#N/A,FALSE,"Plan2"}</definedName>
    <definedName name="sadasd" localSheetId="0" hidden="1">{#N/A,#N/A,FALSE,"Plan1";#N/A,#N/A,FALSE,"Plan2"}</definedName>
    <definedName name="sadasd" localSheetId="14" hidden="1">{#N/A,#N/A,FALSE,"Plan1";#N/A,#N/A,FALSE,"Plan2"}</definedName>
    <definedName name="sadasd" localSheetId="22" hidden="1">{#N/A,#N/A,FALSE,"Plan1";#N/A,#N/A,FALSE,"Plan2"}</definedName>
    <definedName name="sadasd" hidden="1">{#N/A,#N/A,FALSE,"Plan1";#N/A,#N/A,FALSE,"Plan2"}</definedName>
    <definedName name="sadked"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hidden="1">{TRUE,TRUE,-1.25,-15.5,604.5,366.75,FALSE,FALSE,TRUE,TRUE,0,1,#N/A,1,#N/A,9.0125,24.4117647058824,1,FALSE,FALSE,3,TRUE,1,FALSE,100,"Swvu.PLANILHA2.","ACwvu.PLANILHA2.",#N/A,FALSE,FALSE,0.787401575,0.34,0.46,0.5,1,"","",FALSE,FALSE,FALSE,FALSE,1,#N/A,1,1,FALSE,FALSE,#N/A,#N/A,FALSE,FALSE,FALSE,9,65532,65532,FALSE,FALSE,TRUE,TRUE,TRUE}</definedName>
    <definedName name="sadkrjkedft" localSheetId="16" hidden="1">{#N/A,#N/A,FALSE,"Plan1";#N/A,#N/A,FALSE,"Plan2"}</definedName>
    <definedName name="sadkrjkedft" localSheetId="3" hidden="1">{#N/A,#N/A,FALSE,"Plan1";#N/A,#N/A,FALSE,"Plan2"}</definedName>
    <definedName name="sadkrjkedft" localSheetId="21" hidden="1">{#N/A,#N/A,FALSE,"Plan1";#N/A,#N/A,FALSE,"Plan2"}</definedName>
    <definedName name="sadkrjkedft" localSheetId="20" hidden="1">{#N/A,#N/A,FALSE,"Plan1";#N/A,#N/A,FALSE,"Plan2"}</definedName>
    <definedName name="sadkrjkedft" localSheetId="5" hidden="1">{#N/A,#N/A,FALSE,"Plan1";#N/A,#N/A,FALSE,"Plan2"}</definedName>
    <definedName name="sadkrjkedft" localSheetId="13" hidden="1">{#N/A,#N/A,FALSE,"Plan1";#N/A,#N/A,FALSE,"Plan2"}</definedName>
    <definedName name="sadkrjkedft" localSheetId="10" hidden="1">{#N/A,#N/A,FALSE,"Plan1";#N/A,#N/A,FALSE,"Plan2"}</definedName>
    <definedName name="sadkrjkedft" localSheetId="7" hidden="1">{#N/A,#N/A,FALSE,"Plan1";#N/A,#N/A,FALSE,"Plan2"}</definedName>
    <definedName name="sadkrjkedft" localSheetId="28" hidden="1">{#N/A,#N/A,FALSE,"Plan1";#N/A,#N/A,FALSE,"Plan2"}</definedName>
    <definedName name="sadkrjkedft" localSheetId="6" hidden="1">{#N/A,#N/A,FALSE,"Plan1";#N/A,#N/A,FALSE,"Plan2"}</definedName>
    <definedName name="sadkrjkedft" localSheetId="0" hidden="1">{#N/A,#N/A,FALSE,"Plan1";#N/A,#N/A,FALSE,"Plan2"}</definedName>
    <definedName name="sadkrjkedft" localSheetId="14" hidden="1">{#N/A,#N/A,FALSE,"Plan1";#N/A,#N/A,FALSE,"Plan2"}</definedName>
    <definedName name="sadkrjkedft" localSheetId="22" hidden="1">{#N/A,#N/A,FALSE,"Plan1";#N/A,#N/A,FALSE,"Plan2"}</definedName>
    <definedName name="sadkrjkedft" hidden="1">{#N/A,#N/A,FALSE,"Plan1";#N/A,#N/A,FALSE,"Plan2"}</definedName>
    <definedName name="SADSRTR" localSheetId="16" hidden="1">{#N/A,#N/A,FALSE,"Plan1";#N/A,#N/A,FALSE,"Plan2"}</definedName>
    <definedName name="SADSRTR" localSheetId="3" hidden="1">{#N/A,#N/A,FALSE,"Plan1";#N/A,#N/A,FALSE,"Plan2"}</definedName>
    <definedName name="SADSRTR" localSheetId="21" hidden="1">{#N/A,#N/A,FALSE,"Plan1";#N/A,#N/A,FALSE,"Plan2"}</definedName>
    <definedName name="SADSRTR" localSheetId="20" hidden="1">{#N/A,#N/A,FALSE,"Plan1";#N/A,#N/A,FALSE,"Plan2"}</definedName>
    <definedName name="SADSRTR" localSheetId="5" hidden="1">{#N/A,#N/A,FALSE,"Plan1";#N/A,#N/A,FALSE,"Plan2"}</definedName>
    <definedName name="SADSRTR" localSheetId="13" hidden="1">{#N/A,#N/A,FALSE,"Plan1";#N/A,#N/A,FALSE,"Plan2"}</definedName>
    <definedName name="SADSRTR" localSheetId="10" hidden="1">{#N/A,#N/A,FALSE,"Plan1";#N/A,#N/A,FALSE,"Plan2"}</definedName>
    <definedName name="SADSRTR" localSheetId="7" hidden="1">{#N/A,#N/A,FALSE,"Plan1";#N/A,#N/A,FALSE,"Plan2"}</definedName>
    <definedName name="SADSRTR" localSheetId="28" hidden="1">{#N/A,#N/A,FALSE,"Plan1";#N/A,#N/A,FALSE,"Plan2"}</definedName>
    <definedName name="SADSRTR" localSheetId="6" hidden="1">{#N/A,#N/A,FALSE,"Plan1";#N/A,#N/A,FALSE,"Plan2"}</definedName>
    <definedName name="SADSRTR" localSheetId="0" hidden="1">{#N/A,#N/A,FALSE,"Plan1";#N/A,#N/A,FALSE,"Plan2"}</definedName>
    <definedName name="SADSRTR" localSheetId="14" hidden="1">{#N/A,#N/A,FALSE,"Plan1";#N/A,#N/A,FALSE,"Plan2"}</definedName>
    <definedName name="SADSRTR" localSheetId="22" hidden="1">{#N/A,#N/A,FALSE,"Plan1";#N/A,#N/A,FALSE,"Plan2"}</definedName>
    <definedName name="SADSRTR" hidden="1">{#N/A,#N/A,FALSE,"Plan1";#N/A,#N/A,FALSE,"Plan2"}</definedName>
    <definedName name="sadwde" localSheetId="16" hidden="1">{#N/A,#N/A,FALSE,"Plan1";#N/A,#N/A,FALSE,"Plan2"}</definedName>
    <definedName name="sadwde" localSheetId="3" hidden="1">{#N/A,#N/A,FALSE,"Plan1";#N/A,#N/A,FALSE,"Plan2"}</definedName>
    <definedName name="sadwde" localSheetId="21" hidden="1">{#N/A,#N/A,FALSE,"Plan1";#N/A,#N/A,FALSE,"Plan2"}</definedName>
    <definedName name="sadwde" localSheetId="20" hidden="1">{#N/A,#N/A,FALSE,"Plan1";#N/A,#N/A,FALSE,"Plan2"}</definedName>
    <definedName name="sadwde" localSheetId="5" hidden="1">{#N/A,#N/A,FALSE,"Plan1";#N/A,#N/A,FALSE,"Plan2"}</definedName>
    <definedName name="sadwde" localSheetId="13" hidden="1">{#N/A,#N/A,FALSE,"Plan1";#N/A,#N/A,FALSE,"Plan2"}</definedName>
    <definedName name="sadwde" localSheetId="10" hidden="1">{#N/A,#N/A,FALSE,"Plan1";#N/A,#N/A,FALSE,"Plan2"}</definedName>
    <definedName name="sadwde" localSheetId="7" hidden="1">{#N/A,#N/A,FALSE,"Plan1";#N/A,#N/A,FALSE,"Plan2"}</definedName>
    <definedName name="sadwde" localSheetId="28" hidden="1">{#N/A,#N/A,FALSE,"Plan1";#N/A,#N/A,FALSE,"Plan2"}</definedName>
    <definedName name="sadwde" localSheetId="6" hidden="1">{#N/A,#N/A,FALSE,"Plan1";#N/A,#N/A,FALSE,"Plan2"}</definedName>
    <definedName name="sadwde" localSheetId="0" hidden="1">{#N/A,#N/A,FALSE,"Plan1";#N/A,#N/A,FALSE,"Plan2"}</definedName>
    <definedName name="sadwde" localSheetId="14" hidden="1">{#N/A,#N/A,FALSE,"Plan1";#N/A,#N/A,FALSE,"Plan2"}</definedName>
    <definedName name="sadwde" localSheetId="22" hidden="1">{#N/A,#N/A,FALSE,"Plan1";#N/A,#N/A,FALSE,"Plan2"}</definedName>
    <definedName name="sadwde" hidden="1">{#N/A,#N/A,FALSE,"Plan1";#N/A,#N/A,FALSE,"Plan2"}</definedName>
    <definedName name="Salas" localSheetId="3">#REF!</definedName>
    <definedName name="Salas" localSheetId="10">#REF!</definedName>
    <definedName name="Salas" localSheetId="6">#REF!</definedName>
    <definedName name="Salas">#REF!</definedName>
    <definedName name="sanjay" localSheetId="16" hidden="1">{#N/A,#N/A,FALSE,"TABLE"}</definedName>
    <definedName name="sanjay" localSheetId="3" hidden="1">{#N/A,#N/A,FALSE,"TABLE"}</definedName>
    <definedName name="sanjay" localSheetId="21" hidden="1">{#N/A,#N/A,FALSE,"TABLE"}</definedName>
    <definedName name="sanjay" localSheetId="20" hidden="1">{#N/A,#N/A,FALSE,"TABLE"}</definedName>
    <definedName name="sanjay" localSheetId="5" hidden="1">{#N/A,#N/A,FALSE,"TABLE"}</definedName>
    <definedName name="sanjay" localSheetId="13" hidden="1">{#N/A,#N/A,FALSE,"TABLE"}</definedName>
    <definedName name="sanjay" localSheetId="10" hidden="1">{#N/A,#N/A,FALSE,"TABLE"}</definedName>
    <definedName name="sanjay" localSheetId="7" hidden="1">{#N/A,#N/A,FALSE,"TABLE"}</definedName>
    <definedName name="sanjay" localSheetId="28" hidden="1">{#N/A,#N/A,FALSE,"TABLE"}</definedName>
    <definedName name="sanjay" localSheetId="6" hidden="1">{#N/A,#N/A,FALSE,"TABLE"}</definedName>
    <definedName name="sanjay" localSheetId="0" hidden="1">{#N/A,#N/A,FALSE,"TABLE"}</definedName>
    <definedName name="sanjay" localSheetId="14" hidden="1">{#N/A,#N/A,FALSE,"TABLE"}</definedName>
    <definedName name="sanjay" localSheetId="22" hidden="1">{#N/A,#N/A,FALSE,"TABLE"}</definedName>
    <definedName name="sanjay" hidden="1">{#N/A,#N/A,FALSE,"TABLE"}</definedName>
    <definedName name="sapata" localSheetId="3">#REF!</definedName>
    <definedName name="sapata" localSheetId="10">#REF!</definedName>
    <definedName name="sapata" localSheetId="6">#REF!</definedName>
    <definedName name="sapata">#REF!</definedName>
    <definedName name="SAPBEXrevision" hidden="1">14</definedName>
    <definedName name="SAPBEXsysID" hidden="1">"BW3"</definedName>
    <definedName name="SAPBEXwbID" hidden="1">"3SO04G3IWYENSZLK6QOKKYLB2"</definedName>
    <definedName name="SAS" localSheetId="16" hidden="1">{#N/A,#N/A,FALSE,"Plan1";#N/A,#N/A,FALSE,"Plan2"}</definedName>
    <definedName name="SAS" localSheetId="3" hidden="1">{#N/A,#N/A,FALSE,"Plan1";#N/A,#N/A,FALSE,"Plan2"}</definedName>
    <definedName name="SAS" localSheetId="21" hidden="1">{#N/A,#N/A,FALSE,"Plan1";#N/A,#N/A,FALSE,"Plan2"}</definedName>
    <definedName name="SAS" localSheetId="20" hidden="1">{#N/A,#N/A,FALSE,"Plan1";#N/A,#N/A,FALSE,"Plan2"}</definedName>
    <definedName name="SAS" localSheetId="5" hidden="1">{#N/A,#N/A,FALSE,"Plan1";#N/A,#N/A,FALSE,"Plan2"}</definedName>
    <definedName name="SAS" localSheetId="13" hidden="1">{#N/A,#N/A,FALSE,"Plan1";#N/A,#N/A,FALSE,"Plan2"}</definedName>
    <definedName name="SAS" localSheetId="10" hidden="1">{#N/A,#N/A,FALSE,"Plan1";#N/A,#N/A,FALSE,"Plan2"}</definedName>
    <definedName name="SAS" localSheetId="7" hidden="1">{#N/A,#N/A,FALSE,"Plan1";#N/A,#N/A,FALSE,"Plan2"}</definedName>
    <definedName name="SAS" localSheetId="28" hidden="1">{#N/A,#N/A,FALSE,"Plan1";#N/A,#N/A,FALSE,"Plan2"}</definedName>
    <definedName name="SAS" localSheetId="6" hidden="1">{#N/A,#N/A,FALSE,"Plan1";#N/A,#N/A,FALSE,"Plan2"}</definedName>
    <definedName name="SAS" localSheetId="0" hidden="1">{#N/A,#N/A,FALSE,"Plan1";#N/A,#N/A,FALSE,"Plan2"}</definedName>
    <definedName name="SAS" localSheetId="14" hidden="1">{#N/A,#N/A,FALSE,"Plan1";#N/A,#N/A,FALSE,"Plan2"}</definedName>
    <definedName name="SAS" localSheetId="22" hidden="1">{#N/A,#N/A,FALSE,"Plan1";#N/A,#N/A,FALSE,"Plan2"}</definedName>
    <definedName name="SAS" hidden="1">{#N/A,#N/A,FALSE,"Plan1";#N/A,#N/A,FALSE,"Plan2"}</definedName>
    <definedName name="sasads" localSheetId="16" hidden="1">{#N/A,#N/A,FALSE,"Plan1";#N/A,#N/A,FALSE,"Plan2"}</definedName>
    <definedName name="sasads" localSheetId="3" hidden="1">{#N/A,#N/A,FALSE,"Plan1";#N/A,#N/A,FALSE,"Plan2"}</definedName>
    <definedName name="sasads" localSheetId="21" hidden="1">{#N/A,#N/A,FALSE,"Plan1";#N/A,#N/A,FALSE,"Plan2"}</definedName>
    <definedName name="sasads" localSheetId="20" hidden="1">{#N/A,#N/A,FALSE,"Plan1";#N/A,#N/A,FALSE,"Plan2"}</definedName>
    <definedName name="sasads" localSheetId="5" hidden="1">{#N/A,#N/A,FALSE,"Plan1";#N/A,#N/A,FALSE,"Plan2"}</definedName>
    <definedName name="sasads" localSheetId="13" hidden="1">{#N/A,#N/A,FALSE,"Plan1";#N/A,#N/A,FALSE,"Plan2"}</definedName>
    <definedName name="sasads" localSheetId="10" hidden="1">{#N/A,#N/A,FALSE,"Plan1";#N/A,#N/A,FALSE,"Plan2"}</definedName>
    <definedName name="sasads" localSheetId="7" hidden="1">{#N/A,#N/A,FALSE,"Plan1";#N/A,#N/A,FALSE,"Plan2"}</definedName>
    <definedName name="sasads" localSheetId="28" hidden="1">{#N/A,#N/A,FALSE,"Plan1";#N/A,#N/A,FALSE,"Plan2"}</definedName>
    <definedName name="sasads" localSheetId="6" hidden="1">{#N/A,#N/A,FALSE,"Plan1";#N/A,#N/A,FALSE,"Plan2"}</definedName>
    <definedName name="sasads" localSheetId="0" hidden="1">{#N/A,#N/A,FALSE,"Plan1";#N/A,#N/A,FALSE,"Plan2"}</definedName>
    <definedName name="sasads" localSheetId="14" hidden="1">{#N/A,#N/A,FALSE,"Plan1";#N/A,#N/A,FALSE,"Plan2"}</definedName>
    <definedName name="sasads" localSheetId="22" hidden="1">{#N/A,#N/A,FALSE,"Plan1";#N/A,#N/A,FALSE,"Plan2"}</definedName>
    <definedName name="sasads" hidden="1">{#N/A,#N/A,FALSE,"Plan1";#N/A,#N/A,FALSE,"Plan2"}</definedName>
    <definedName name="SC" localSheetId="16" hidden="1">#REF!</definedName>
    <definedName name="SC" localSheetId="3" hidden="1">#REF!</definedName>
    <definedName name="SC" localSheetId="21" hidden="1">#REF!</definedName>
    <definedName name="SC" localSheetId="5" hidden="1">#REF!</definedName>
    <definedName name="SC" localSheetId="10" hidden="1">#REF!</definedName>
    <definedName name="SC" localSheetId="6" hidden="1">#REF!</definedName>
    <definedName name="SC" localSheetId="0" hidden="1">#REF!</definedName>
    <definedName name="SC" hidden="1">#REF!</definedName>
    <definedName name="sçadldfsfd" hidden="1">25</definedName>
    <definedName name="sda" localSheetId="3">#REF!</definedName>
    <definedName name="sda" localSheetId="5">#REF!</definedName>
    <definedName name="sda" localSheetId="13">#REF!</definedName>
    <definedName name="sda" localSheetId="10">#REF!</definedName>
    <definedName name="sda" localSheetId="6">#REF!</definedName>
    <definedName name="sda">#REF!</definedName>
    <definedName name="sdae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hidden="1">{TRUE,TRUE,-1.25,-15.5,604.5,366.75,FALSE,FALSE,TRUE,TRUE,0,1,#N/A,1,#N/A,9.0125,24.4117647058824,1,FALSE,FALSE,3,TRUE,1,FALSE,100,"Swvu.PLANILHA2.","ACwvu.PLANILHA2.",#N/A,FALSE,FALSE,0.787401575,0.34,0.46,0.5,1,"","",FALSE,FALSE,FALSE,FALSE,1,#N/A,1,1,FALSE,FALSE,#N/A,#N/A,FALSE,FALSE,FALSE,9,65532,65532,FALSE,FALSE,TRUE,TRUE,TRUE}</definedName>
    <definedName name="SDAOTGFR" localSheetId="16" hidden="1">{#N/A,#N/A,FALSE,"Plan1";#N/A,#N/A,FALSE,"Plan2"}</definedName>
    <definedName name="SDAOTGFR" localSheetId="3" hidden="1">{#N/A,#N/A,FALSE,"Plan1";#N/A,#N/A,FALSE,"Plan2"}</definedName>
    <definedName name="SDAOTGFR" localSheetId="21" hidden="1">{#N/A,#N/A,FALSE,"Plan1";#N/A,#N/A,FALSE,"Plan2"}</definedName>
    <definedName name="SDAOTGFR" localSheetId="20" hidden="1">{#N/A,#N/A,FALSE,"Plan1";#N/A,#N/A,FALSE,"Plan2"}</definedName>
    <definedName name="SDAOTGFR" localSheetId="5" hidden="1">{#N/A,#N/A,FALSE,"Plan1";#N/A,#N/A,FALSE,"Plan2"}</definedName>
    <definedName name="SDAOTGFR" localSheetId="13" hidden="1">{#N/A,#N/A,FALSE,"Plan1";#N/A,#N/A,FALSE,"Plan2"}</definedName>
    <definedName name="SDAOTGFR" localSheetId="10" hidden="1">{#N/A,#N/A,FALSE,"Plan1";#N/A,#N/A,FALSE,"Plan2"}</definedName>
    <definedName name="SDAOTGFR" localSheetId="7" hidden="1">{#N/A,#N/A,FALSE,"Plan1";#N/A,#N/A,FALSE,"Plan2"}</definedName>
    <definedName name="SDAOTGFR" localSheetId="28" hidden="1">{#N/A,#N/A,FALSE,"Plan1";#N/A,#N/A,FALSE,"Plan2"}</definedName>
    <definedName name="SDAOTGFR" localSheetId="6" hidden="1">{#N/A,#N/A,FALSE,"Plan1";#N/A,#N/A,FALSE,"Plan2"}</definedName>
    <definedName name="SDAOTGFR" localSheetId="0" hidden="1">{#N/A,#N/A,FALSE,"Plan1";#N/A,#N/A,FALSE,"Plan2"}</definedName>
    <definedName name="SDAOTGFR" localSheetId="14" hidden="1">{#N/A,#N/A,FALSE,"Plan1";#N/A,#N/A,FALSE,"Plan2"}</definedName>
    <definedName name="SDAOTGFR" localSheetId="22" hidden="1">{#N/A,#N/A,FALSE,"Plan1";#N/A,#N/A,FALSE,"Plan2"}</definedName>
    <definedName name="SDAOTGFR" hidden="1">{#N/A,#N/A,FALSE,"Plan1";#N/A,#N/A,FALSE,"Plan2"}</definedName>
    <definedName name="sdckd" localSheetId="16" hidden="1">{#N/A,#N/A,FALSE,"Plan1";#N/A,#N/A,FALSE,"Plan2"}</definedName>
    <definedName name="sdckd" localSheetId="3" hidden="1">{#N/A,#N/A,FALSE,"Plan1";#N/A,#N/A,FALSE,"Plan2"}</definedName>
    <definedName name="sdckd" localSheetId="21" hidden="1">{#N/A,#N/A,FALSE,"Plan1";#N/A,#N/A,FALSE,"Plan2"}</definedName>
    <definedName name="sdckd" localSheetId="20" hidden="1">{#N/A,#N/A,FALSE,"Plan1";#N/A,#N/A,FALSE,"Plan2"}</definedName>
    <definedName name="sdckd" localSheetId="5" hidden="1">{#N/A,#N/A,FALSE,"Plan1";#N/A,#N/A,FALSE,"Plan2"}</definedName>
    <definedName name="sdckd" localSheetId="13" hidden="1">{#N/A,#N/A,FALSE,"Plan1";#N/A,#N/A,FALSE,"Plan2"}</definedName>
    <definedName name="sdckd" localSheetId="10" hidden="1">{#N/A,#N/A,FALSE,"Plan1";#N/A,#N/A,FALSE,"Plan2"}</definedName>
    <definedName name="sdckd" localSheetId="7" hidden="1">{#N/A,#N/A,FALSE,"Plan1";#N/A,#N/A,FALSE,"Plan2"}</definedName>
    <definedName name="sdckd" localSheetId="28" hidden="1">{#N/A,#N/A,FALSE,"Plan1";#N/A,#N/A,FALSE,"Plan2"}</definedName>
    <definedName name="sdckd" localSheetId="6" hidden="1">{#N/A,#N/A,FALSE,"Plan1";#N/A,#N/A,FALSE,"Plan2"}</definedName>
    <definedName name="sdckd" localSheetId="0" hidden="1">{#N/A,#N/A,FALSE,"Plan1";#N/A,#N/A,FALSE,"Plan2"}</definedName>
    <definedName name="sdckd" localSheetId="14" hidden="1">{#N/A,#N/A,FALSE,"Plan1";#N/A,#N/A,FALSE,"Plan2"}</definedName>
    <definedName name="sdckd" localSheetId="22" hidden="1">{#N/A,#N/A,FALSE,"Plan1";#N/A,#N/A,FALSE,"Plan2"}</definedName>
    <definedName name="sdckd" hidden="1">{#N/A,#N/A,FALSE,"Plan1";#N/A,#N/A,FALSE,"Plan2"}</definedName>
    <definedName name="SDDFKSEDE" localSheetId="16" hidden="1">{#N/A,#N/A,FALSE,"Plan1";#N/A,#N/A,FALSE,"Plan2"}</definedName>
    <definedName name="SDDFKSEDE" localSheetId="3" hidden="1">{#N/A,#N/A,FALSE,"Plan1";#N/A,#N/A,FALSE,"Plan2"}</definedName>
    <definedName name="SDDFKSEDE" localSheetId="21" hidden="1">{#N/A,#N/A,FALSE,"Plan1";#N/A,#N/A,FALSE,"Plan2"}</definedName>
    <definedName name="SDDFKSEDE" localSheetId="20" hidden="1">{#N/A,#N/A,FALSE,"Plan1";#N/A,#N/A,FALSE,"Plan2"}</definedName>
    <definedName name="SDDFKSEDE" localSheetId="5" hidden="1">{#N/A,#N/A,FALSE,"Plan1";#N/A,#N/A,FALSE,"Plan2"}</definedName>
    <definedName name="SDDFKSEDE" localSheetId="13" hidden="1">{#N/A,#N/A,FALSE,"Plan1";#N/A,#N/A,FALSE,"Plan2"}</definedName>
    <definedName name="SDDFKSEDE" localSheetId="10" hidden="1">{#N/A,#N/A,FALSE,"Plan1";#N/A,#N/A,FALSE,"Plan2"}</definedName>
    <definedName name="SDDFKSEDE" localSheetId="7" hidden="1">{#N/A,#N/A,FALSE,"Plan1";#N/A,#N/A,FALSE,"Plan2"}</definedName>
    <definedName name="SDDFKSEDE" localSheetId="28" hidden="1">{#N/A,#N/A,FALSE,"Plan1";#N/A,#N/A,FALSE,"Plan2"}</definedName>
    <definedName name="SDDFKSEDE" localSheetId="6" hidden="1">{#N/A,#N/A,FALSE,"Plan1";#N/A,#N/A,FALSE,"Plan2"}</definedName>
    <definedName name="SDDFKSEDE" localSheetId="0" hidden="1">{#N/A,#N/A,FALSE,"Plan1";#N/A,#N/A,FALSE,"Plan2"}</definedName>
    <definedName name="SDDFKSEDE" localSheetId="14" hidden="1">{#N/A,#N/A,FALSE,"Plan1";#N/A,#N/A,FALSE,"Plan2"}</definedName>
    <definedName name="SDDFKSEDE" localSheetId="22" hidden="1">{#N/A,#N/A,FALSE,"Plan1";#N/A,#N/A,FALSE,"Plan2"}</definedName>
    <definedName name="SDDFKSEDE" hidden="1">{#N/A,#N/A,FALSE,"Plan1";#N/A,#N/A,FALSE,"Plan2"}</definedName>
    <definedName name="sddkslker" localSheetId="16" hidden="1">{#N/A,#N/A,FALSE,"Plan1";#N/A,#N/A,FALSE,"Plan2"}</definedName>
    <definedName name="sddkslker" localSheetId="3" hidden="1">{#N/A,#N/A,FALSE,"Plan1";#N/A,#N/A,FALSE,"Plan2"}</definedName>
    <definedName name="sddkslker" localSheetId="21" hidden="1">{#N/A,#N/A,FALSE,"Plan1";#N/A,#N/A,FALSE,"Plan2"}</definedName>
    <definedName name="sddkslker" localSheetId="20" hidden="1">{#N/A,#N/A,FALSE,"Plan1";#N/A,#N/A,FALSE,"Plan2"}</definedName>
    <definedName name="sddkslker" localSheetId="5" hidden="1">{#N/A,#N/A,FALSE,"Plan1";#N/A,#N/A,FALSE,"Plan2"}</definedName>
    <definedName name="sddkslker" localSheetId="13" hidden="1">{#N/A,#N/A,FALSE,"Plan1";#N/A,#N/A,FALSE,"Plan2"}</definedName>
    <definedName name="sddkslker" localSheetId="10" hidden="1">{#N/A,#N/A,FALSE,"Plan1";#N/A,#N/A,FALSE,"Plan2"}</definedName>
    <definedName name="sddkslker" localSheetId="7" hidden="1">{#N/A,#N/A,FALSE,"Plan1";#N/A,#N/A,FALSE,"Plan2"}</definedName>
    <definedName name="sddkslker" localSheetId="28" hidden="1">{#N/A,#N/A,FALSE,"Plan1";#N/A,#N/A,FALSE,"Plan2"}</definedName>
    <definedName name="sddkslker" localSheetId="6" hidden="1">{#N/A,#N/A,FALSE,"Plan1";#N/A,#N/A,FALSE,"Plan2"}</definedName>
    <definedName name="sddkslker" localSheetId="0" hidden="1">{#N/A,#N/A,FALSE,"Plan1";#N/A,#N/A,FALSE,"Plan2"}</definedName>
    <definedName name="sddkslker" localSheetId="14" hidden="1">{#N/A,#N/A,FALSE,"Plan1";#N/A,#N/A,FALSE,"Plan2"}</definedName>
    <definedName name="sddkslker" localSheetId="22" hidden="1">{#N/A,#N/A,FALSE,"Plan1";#N/A,#N/A,FALSE,"Plan2"}</definedName>
    <definedName name="sddkslker" hidden="1">{#N/A,#N/A,FALSE,"Plan1";#N/A,#N/A,FALSE,"Plan2"}</definedName>
    <definedName name="sdefr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hidden="1">{TRUE,TRUE,-1.25,-15.5,604.5,366.75,FALSE,FALSE,TRUE,TRUE,0,1,#N/A,1,#N/A,9.0125,24.4117647058824,1,FALSE,FALSE,3,TRUE,1,FALSE,100,"Swvu.PLANILHA2.","ACwvu.PLANILHA2.",#N/A,FALSE,FALSE,0.787401575,0.34,0.46,0.5,1,"","",FALSE,FALSE,FALSE,FALSE,1,#N/A,1,1,FALSE,FALSE,#N/A,#N/A,FALSE,FALSE,FALSE,9,65532,65532,FALSE,FALSE,TRUE,TRUE,TRUE}</definedName>
    <definedName name="sdert" localSheetId="16" hidden="1">#REF!</definedName>
    <definedName name="sdert" localSheetId="3" hidden="1">#REF!</definedName>
    <definedName name="sdert" localSheetId="5" hidden="1">#REF!</definedName>
    <definedName name="sdert" localSheetId="10" hidden="1">#REF!</definedName>
    <definedName name="sdert" localSheetId="6" hidden="1">#REF!</definedName>
    <definedName name="sdert" localSheetId="0" hidden="1">#REF!</definedName>
    <definedName name="sdert" hidden="1">#REF!</definedName>
    <definedName name="sdfd"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dfd" hidden="1">{TRUE,TRUE,-1.25,-15.5,604.5,366.75,FALSE,FALSE,TRUE,TRUE,0,1,#N/A,1,#N/A,9.0125,24.4117647058824,1,FALSE,FALSE,3,TRUE,1,FALSE,100,"Swvu.PLANILHA2.","ACwvu.PLANILHA2.",#N/A,FALSE,FALSE,0.787401575,0.34,0.46,0.5,1,"","",FALSE,FALSE,FALSE,FALSE,1,#N/A,1,1,FALSE,FALSE,#N/A,#N/A,FALSE,FALSE,FALSE,9,65532,65532,FALSE,FALSE,TRUE,TRUE,TRUE}</definedName>
    <definedName name="sdfdds" localSheetId="16" hidden="1">{#N/A,#N/A,FALSE,"Plan1";#N/A,#N/A,FALSE,"Plan2"}</definedName>
    <definedName name="sdfdds" localSheetId="3" hidden="1">{#N/A,#N/A,FALSE,"Plan1";#N/A,#N/A,FALSE,"Plan2"}</definedName>
    <definedName name="sdfdds" localSheetId="21" hidden="1">{#N/A,#N/A,FALSE,"Plan1";#N/A,#N/A,FALSE,"Plan2"}</definedName>
    <definedName name="sdfdds" localSheetId="20" hidden="1">{#N/A,#N/A,FALSE,"Plan1";#N/A,#N/A,FALSE,"Plan2"}</definedName>
    <definedName name="sdfdds" localSheetId="5" hidden="1">{#N/A,#N/A,FALSE,"Plan1";#N/A,#N/A,FALSE,"Plan2"}</definedName>
    <definedName name="sdfdds" localSheetId="13" hidden="1">{#N/A,#N/A,FALSE,"Plan1";#N/A,#N/A,FALSE,"Plan2"}</definedName>
    <definedName name="sdfdds" localSheetId="10" hidden="1">{#N/A,#N/A,FALSE,"Plan1";#N/A,#N/A,FALSE,"Plan2"}</definedName>
    <definedName name="sdfdds" localSheetId="7" hidden="1">{#N/A,#N/A,FALSE,"Plan1";#N/A,#N/A,FALSE,"Plan2"}</definedName>
    <definedName name="sdfdds" localSheetId="28" hidden="1">{#N/A,#N/A,FALSE,"Plan1";#N/A,#N/A,FALSE,"Plan2"}</definedName>
    <definedName name="sdfdds" localSheetId="6" hidden="1">{#N/A,#N/A,FALSE,"Plan1";#N/A,#N/A,FALSE,"Plan2"}</definedName>
    <definedName name="sdfdds" localSheetId="0" hidden="1">{#N/A,#N/A,FALSE,"Plan1";#N/A,#N/A,FALSE,"Plan2"}</definedName>
    <definedName name="sdfdds" localSheetId="14" hidden="1">{#N/A,#N/A,FALSE,"Plan1";#N/A,#N/A,FALSE,"Plan2"}</definedName>
    <definedName name="sdfdds" localSheetId="22" hidden="1">{#N/A,#N/A,FALSE,"Plan1";#N/A,#N/A,FALSE,"Plan2"}</definedName>
    <definedName name="sdfdds" hidden="1">{#N/A,#N/A,FALSE,"Plan1";#N/A,#N/A,FALSE,"Plan2"}</definedName>
    <definedName name="sdfdfc" localSheetId="16" hidden="1">{#N/A,#N/A,FALSE,"Plan1";#N/A,#N/A,FALSE,"Plan2"}</definedName>
    <definedName name="sdfdfc" localSheetId="3" hidden="1">{#N/A,#N/A,FALSE,"Plan1";#N/A,#N/A,FALSE,"Plan2"}</definedName>
    <definedName name="sdfdfc" localSheetId="21" hidden="1">{#N/A,#N/A,FALSE,"Plan1";#N/A,#N/A,FALSE,"Plan2"}</definedName>
    <definedName name="sdfdfc" localSheetId="20" hidden="1">{#N/A,#N/A,FALSE,"Plan1";#N/A,#N/A,FALSE,"Plan2"}</definedName>
    <definedName name="sdfdfc" localSheetId="5" hidden="1">{#N/A,#N/A,FALSE,"Plan1";#N/A,#N/A,FALSE,"Plan2"}</definedName>
    <definedName name="sdfdfc" localSheetId="13" hidden="1">{#N/A,#N/A,FALSE,"Plan1";#N/A,#N/A,FALSE,"Plan2"}</definedName>
    <definedName name="sdfdfc" localSheetId="10" hidden="1">{#N/A,#N/A,FALSE,"Plan1";#N/A,#N/A,FALSE,"Plan2"}</definedName>
    <definedName name="sdfdfc" localSheetId="7" hidden="1">{#N/A,#N/A,FALSE,"Plan1";#N/A,#N/A,FALSE,"Plan2"}</definedName>
    <definedName name="sdfdfc" localSheetId="28" hidden="1">{#N/A,#N/A,FALSE,"Plan1";#N/A,#N/A,FALSE,"Plan2"}</definedName>
    <definedName name="sdfdfc" localSheetId="6" hidden="1">{#N/A,#N/A,FALSE,"Plan1";#N/A,#N/A,FALSE,"Plan2"}</definedName>
    <definedName name="sdfdfc" localSheetId="0" hidden="1">{#N/A,#N/A,FALSE,"Plan1";#N/A,#N/A,FALSE,"Plan2"}</definedName>
    <definedName name="sdfdfc" localSheetId="14" hidden="1">{#N/A,#N/A,FALSE,"Plan1";#N/A,#N/A,FALSE,"Plan2"}</definedName>
    <definedName name="sdfdfc" localSheetId="22" hidden="1">{#N/A,#N/A,FALSE,"Plan1";#N/A,#N/A,FALSE,"Plan2"}</definedName>
    <definedName name="sdfdfc" hidden="1">{#N/A,#N/A,FALSE,"Plan1";#N/A,#N/A,FALSE,"Plan2"}</definedName>
    <definedName name="sdfdf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hidden="1">{TRUE,TRUE,-1.25,-15.5,604.5,366.75,FALSE,FALSE,TRUE,TRUE,0,1,#N/A,1,#N/A,9.0125,24.4117647058824,1,FALSE,FALSE,3,TRUE,1,FALSE,100,"Swvu.PLANILHA2.","ACwvu.PLANILHA2.",#N/A,FALSE,FALSE,0.787401575,0.34,0.46,0.5,1,"","",FALSE,FALSE,FALSE,FALSE,1,#N/A,1,1,FALSE,FALSE,#N/A,#N/A,FALSE,FALSE,FALSE,9,65532,65532,FALSE,FALSE,TRUE,TRUE,TRUE}</definedName>
    <definedName name="sdfdgft" localSheetId="16" hidden="1">{#N/A,#N/A,FALSE,"Plan1";#N/A,#N/A,FALSE,"Plan2"}</definedName>
    <definedName name="sdfdgft" localSheetId="3" hidden="1">{#N/A,#N/A,FALSE,"Plan1";#N/A,#N/A,FALSE,"Plan2"}</definedName>
    <definedName name="sdfdgft" localSheetId="21" hidden="1">{#N/A,#N/A,FALSE,"Plan1";#N/A,#N/A,FALSE,"Plan2"}</definedName>
    <definedName name="sdfdgft" localSheetId="20" hidden="1">{#N/A,#N/A,FALSE,"Plan1";#N/A,#N/A,FALSE,"Plan2"}</definedName>
    <definedName name="sdfdgft" localSheetId="5" hidden="1">{#N/A,#N/A,FALSE,"Plan1";#N/A,#N/A,FALSE,"Plan2"}</definedName>
    <definedName name="sdfdgft" localSheetId="13" hidden="1">{#N/A,#N/A,FALSE,"Plan1";#N/A,#N/A,FALSE,"Plan2"}</definedName>
    <definedName name="sdfdgft" localSheetId="10" hidden="1">{#N/A,#N/A,FALSE,"Plan1";#N/A,#N/A,FALSE,"Plan2"}</definedName>
    <definedName name="sdfdgft" localSheetId="7" hidden="1">{#N/A,#N/A,FALSE,"Plan1";#N/A,#N/A,FALSE,"Plan2"}</definedName>
    <definedName name="sdfdgft" localSheetId="28" hidden="1">{#N/A,#N/A,FALSE,"Plan1";#N/A,#N/A,FALSE,"Plan2"}</definedName>
    <definedName name="sdfdgft" localSheetId="6" hidden="1">{#N/A,#N/A,FALSE,"Plan1";#N/A,#N/A,FALSE,"Plan2"}</definedName>
    <definedName name="sdfdgft" localSheetId="0" hidden="1">{#N/A,#N/A,FALSE,"Plan1";#N/A,#N/A,FALSE,"Plan2"}</definedName>
    <definedName name="sdfdgft" localSheetId="14" hidden="1">{#N/A,#N/A,FALSE,"Plan1";#N/A,#N/A,FALSE,"Plan2"}</definedName>
    <definedName name="sdfdgft" localSheetId="22" hidden="1">{#N/A,#N/A,FALSE,"Plan1";#N/A,#N/A,FALSE,"Plan2"}</definedName>
    <definedName name="sdfdgft" hidden="1">{#N/A,#N/A,FALSE,"Plan1";#N/A,#N/A,FALSE,"Plan2"}</definedName>
    <definedName name="sdfdsf" localSheetId="16" hidden="1">{#N/A,#N/A,FALSE,"Plan1";#N/A,#N/A,FALSE,"Plan2"}</definedName>
    <definedName name="sdfdsf" localSheetId="3" hidden="1">{#N/A,#N/A,FALSE,"Plan1";#N/A,#N/A,FALSE,"Plan2"}</definedName>
    <definedName name="sdfdsf" localSheetId="21" hidden="1">{#N/A,#N/A,FALSE,"Plan1";#N/A,#N/A,FALSE,"Plan2"}</definedName>
    <definedName name="sdfdsf" localSheetId="20" hidden="1">{#N/A,#N/A,FALSE,"Plan1";#N/A,#N/A,FALSE,"Plan2"}</definedName>
    <definedName name="sdfdsf" localSheetId="5" hidden="1">{#N/A,#N/A,FALSE,"Plan1";#N/A,#N/A,FALSE,"Plan2"}</definedName>
    <definedName name="sdfdsf" localSheetId="13" hidden="1">{#N/A,#N/A,FALSE,"Plan1";#N/A,#N/A,FALSE,"Plan2"}</definedName>
    <definedName name="sdfdsf" localSheetId="10" hidden="1">{#N/A,#N/A,FALSE,"Plan1";#N/A,#N/A,FALSE,"Plan2"}</definedName>
    <definedName name="sdfdsf" localSheetId="7" hidden="1">{#N/A,#N/A,FALSE,"Plan1";#N/A,#N/A,FALSE,"Plan2"}</definedName>
    <definedName name="sdfdsf" localSheetId="28" hidden="1">{#N/A,#N/A,FALSE,"Plan1";#N/A,#N/A,FALSE,"Plan2"}</definedName>
    <definedName name="sdfdsf" localSheetId="6" hidden="1">{#N/A,#N/A,FALSE,"Plan1";#N/A,#N/A,FALSE,"Plan2"}</definedName>
    <definedName name="sdfdsf" localSheetId="0" hidden="1">{#N/A,#N/A,FALSE,"Plan1";#N/A,#N/A,FALSE,"Plan2"}</definedName>
    <definedName name="sdfdsf" localSheetId="14" hidden="1">{#N/A,#N/A,FALSE,"Plan1";#N/A,#N/A,FALSE,"Plan2"}</definedName>
    <definedName name="sdfdsf" localSheetId="22" hidden="1">{#N/A,#N/A,FALSE,"Plan1";#N/A,#N/A,FALSE,"Plan2"}</definedName>
    <definedName name="sdfdsf" hidden="1">{#N/A,#N/A,FALSE,"Plan1";#N/A,#N/A,FALSE,"Plan2"}</definedName>
    <definedName name="sdfdsf\da" localSheetId="16" hidden="1">{#N/A,#N/A,FALSE,"Plan1";#N/A,#N/A,FALSE,"Plan2"}</definedName>
    <definedName name="sdfdsf\da" localSheetId="3" hidden="1">{#N/A,#N/A,FALSE,"Plan1";#N/A,#N/A,FALSE,"Plan2"}</definedName>
    <definedName name="sdfdsf\da" localSheetId="21" hidden="1">{#N/A,#N/A,FALSE,"Plan1";#N/A,#N/A,FALSE,"Plan2"}</definedName>
    <definedName name="sdfdsf\da" localSheetId="20" hidden="1">{#N/A,#N/A,FALSE,"Plan1";#N/A,#N/A,FALSE,"Plan2"}</definedName>
    <definedName name="sdfdsf\da" localSheetId="5" hidden="1">{#N/A,#N/A,FALSE,"Plan1";#N/A,#N/A,FALSE,"Plan2"}</definedName>
    <definedName name="sdfdsf\da" localSheetId="13" hidden="1">{#N/A,#N/A,FALSE,"Plan1";#N/A,#N/A,FALSE,"Plan2"}</definedName>
    <definedName name="sdfdsf\da" localSheetId="10" hidden="1">{#N/A,#N/A,FALSE,"Plan1";#N/A,#N/A,FALSE,"Plan2"}</definedName>
    <definedName name="sdfdsf\da" localSheetId="7" hidden="1">{#N/A,#N/A,FALSE,"Plan1";#N/A,#N/A,FALSE,"Plan2"}</definedName>
    <definedName name="sdfdsf\da" localSheetId="28" hidden="1">{#N/A,#N/A,FALSE,"Plan1";#N/A,#N/A,FALSE,"Plan2"}</definedName>
    <definedName name="sdfdsf\da" localSheetId="6" hidden="1">{#N/A,#N/A,FALSE,"Plan1";#N/A,#N/A,FALSE,"Plan2"}</definedName>
    <definedName name="sdfdsf\da" localSheetId="0" hidden="1">{#N/A,#N/A,FALSE,"Plan1";#N/A,#N/A,FALSE,"Plan2"}</definedName>
    <definedName name="sdfdsf\da" localSheetId="14" hidden="1">{#N/A,#N/A,FALSE,"Plan1";#N/A,#N/A,FALSE,"Plan2"}</definedName>
    <definedName name="sdfdsf\da" localSheetId="22" hidden="1">{#N/A,#N/A,FALSE,"Plan1";#N/A,#N/A,FALSE,"Plan2"}</definedName>
    <definedName name="sdfdsf\da" hidden="1">{#N/A,#N/A,FALSE,"Plan1";#N/A,#N/A,FALSE,"Plan2"}</definedName>
    <definedName name="SDFEDRT" localSheetId="16" hidden="1">{#N/A,#N/A,FALSE,"Plan1";#N/A,#N/A,FALSE,"Plan2"}</definedName>
    <definedName name="SDFEDRT" localSheetId="3" hidden="1">{#N/A,#N/A,FALSE,"Plan1";#N/A,#N/A,FALSE,"Plan2"}</definedName>
    <definedName name="SDFEDRT" localSheetId="21" hidden="1">{#N/A,#N/A,FALSE,"Plan1";#N/A,#N/A,FALSE,"Plan2"}</definedName>
    <definedName name="SDFEDRT" localSheetId="20" hidden="1">{#N/A,#N/A,FALSE,"Plan1";#N/A,#N/A,FALSE,"Plan2"}</definedName>
    <definedName name="SDFEDRT" localSheetId="5" hidden="1">{#N/A,#N/A,FALSE,"Plan1";#N/A,#N/A,FALSE,"Plan2"}</definedName>
    <definedName name="SDFEDRT" localSheetId="13" hidden="1">{#N/A,#N/A,FALSE,"Plan1";#N/A,#N/A,FALSE,"Plan2"}</definedName>
    <definedName name="SDFEDRT" localSheetId="10" hidden="1">{#N/A,#N/A,FALSE,"Plan1";#N/A,#N/A,FALSE,"Plan2"}</definedName>
    <definedName name="SDFEDRT" localSheetId="7" hidden="1">{#N/A,#N/A,FALSE,"Plan1";#N/A,#N/A,FALSE,"Plan2"}</definedName>
    <definedName name="SDFEDRT" localSheetId="28" hidden="1">{#N/A,#N/A,FALSE,"Plan1";#N/A,#N/A,FALSE,"Plan2"}</definedName>
    <definedName name="SDFEDRT" localSheetId="6" hidden="1">{#N/A,#N/A,FALSE,"Plan1";#N/A,#N/A,FALSE,"Plan2"}</definedName>
    <definedName name="SDFEDRT" localSheetId="0" hidden="1">{#N/A,#N/A,FALSE,"Plan1";#N/A,#N/A,FALSE,"Plan2"}</definedName>
    <definedName name="SDFEDRT" localSheetId="14" hidden="1">{#N/A,#N/A,FALSE,"Plan1";#N/A,#N/A,FALSE,"Plan2"}</definedName>
    <definedName name="SDFEDRT" localSheetId="22" hidden="1">{#N/A,#N/A,FALSE,"Plan1";#N/A,#N/A,FALSE,"Plan2"}</definedName>
    <definedName name="SDFEDRT" hidden="1">{#N/A,#N/A,FALSE,"Plan1";#N/A,#N/A,FALSE,"Plan2"}</definedName>
    <definedName name="sdfer" localSheetId="16" hidden="1">{#N/A,#N/A,FALSE,"Plan1";#N/A,#N/A,FALSE,"Plan2"}</definedName>
    <definedName name="sdfer" localSheetId="3" hidden="1">{#N/A,#N/A,FALSE,"Plan1";#N/A,#N/A,FALSE,"Plan2"}</definedName>
    <definedName name="sdfer" localSheetId="21" hidden="1">{#N/A,#N/A,FALSE,"Plan1";#N/A,#N/A,FALSE,"Plan2"}</definedName>
    <definedName name="sdfer" localSheetId="20" hidden="1">{#N/A,#N/A,FALSE,"Plan1";#N/A,#N/A,FALSE,"Plan2"}</definedName>
    <definedName name="sdfer" localSheetId="5" hidden="1">{#N/A,#N/A,FALSE,"Plan1";#N/A,#N/A,FALSE,"Plan2"}</definedName>
    <definedName name="sdfer" localSheetId="13" hidden="1">{#N/A,#N/A,FALSE,"Plan1";#N/A,#N/A,FALSE,"Plan2"}</definedName>
    <definedName name="sdfer" localSheetId="10" hidden="1">{#N/A,#N/A,FALSE,"Plan1";#N/A,#N/A,FALSE,"Plan2"}</definedName>
    <definedName name="sdfer" localSheetId="7" hidden="1">{#N/A,#N/A,FALSE,"Plan1";#N/A,#N/A,FALSE,"Plan2"}</definedName>
    <definedName name="sdfer" localSheetId="28" hidden="1">{#N/A,#N/A,FALSE,"Plan1";#N/A,#N/A,FALSE,"Plan2"}</definedName>
    <definedName name="sdfer" localSheetId="6" hidden="1">{#N/A,#N/A,FALSE,"Plan1";#N/A,#N/A,FALSE,"Plan2"}</definedName>
    <definedName name="sdfer" localSheetId="0" hidden="1">{#N/A,#N/A,FALSE,"Plan1";#N/A,#N/A,FALSE,"Plan2"}</definedName>
    <definedName name="sdfer" localSheetId="14" hidden="1">{#N/A,#N/A,FALSE,"Plan1";#N/A,#N/A,FALSE,"Plan2"}</definedName>
    <definedName name="sdfer" localSheetId="22" hidden="1">{#N/A,#N/A,FALSE,"Plan1";#N/A,#N/A,FALSE,"Plan2"}</definedName>
    <definedName name="sdfer" hidden="1">{#N/A,#N/A,FALSE,"Plan1";#N/A,#N/A,FALSE,"Plan2"}</definedName>
    <definedName name="sdferr" localSheetId="16" hidden="1">{#N/A,#N/A,FALSE,"Plan1";#N/A,#N/A,FALSE,"Plan2"}</definedName>
    <definedName name="sdferr" localSheetId="3" hidden="1">{#N/A,#N/A,FALSE,"Plan1";#N/A,#N/A,FALSE,"Plan2"}</definedName>
    <definedName name="sdferr" localSheetId="21" hidden="1">{#N/A,#N/A,FALSE,"Plan1";#N/A,#N/A,FALSE,"Plan2"}</definedName>
    <definedName name="sdferr" localSheetId="20" hidden="1">{#N/A,#N/A,FALSE,"Plan1";#N/A,#N/A,FALSE,"Plan2"}</definedName>
    <definedName name="sdferr" localSheetId="5" hidden="1">{#N/A,#N/A,FALSE,"Plan1";#N/A,#N/A,FALSE,"Plan2"}</definedName>
    <definedName name="sdferr" localSheetId="13" hidden="1">{#N/A,#N/A,FALSE,"Plan1";#N/A,#N/A,FALSE,"Plan2"}</definedName>
    <definedName name="sdferr" localSheetId="10" hidden="1">{#N/A,#N/A,FALSE,"Plan1";#N/A,#N/A,FALSE,"Plan2"}</definedName>
    <definedName name="sdferr" localSheetId="7" hidden="1">{#N/A,#N/A,FALSE,"Plan1";#N/A,#N/A,FALSE,"Plan2"}</definedName>
    <definedName name="sdferr" localSheetId="28" hidden="1">{#N/A,#N/A,FALSE,"Plan1";#N/A,#N/A,FALSE,"Plan2"}</definedName>
    <definedName name="sdferr" localSheetId="6" hidden="1">{#N/A,#N/A,FALSE,"Plan1";#N/A,#N/A,FALSE,"Plan2"}</definedName>
    <definedName name="sdferr" localSheetId="0" hidden="1">{#N/A,#N/A,FALSE,"Plan1";#N/A,#N/A,FALSE,"Plan2"}</definedName>
    <definedName name="sdferr" localSheetId="14" hidden="1">{#N/A,#N/A,FALSE,"Plan1";#N/A,#N/A,FALSE,"Plan2"}</definedName>
    <definedName name="sdferr" localSheetId="22" hidden="1">{#N/A,#N/A,FALSE,"Plan1";#N/A,#N/A,FALSE,"Plan2"}</definedName>
    <definedName name="sdferr" hidden="1">{#N/A,#N/A,FALSE,"Plan1";#N/A,#N/A,FALSE,"Plan2"}</definedName>
    <definedName name="sdfet"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hidden="1">{TRUE,TRUE,-1.25,-15.5,604.5,366.75,FALSE,FALSE,TRUE,TRUE,0,1,#N/A,1,#N/A,9.0125,24.4117647058824,1,FALSE,FALSE,3,TRUE,1,FALSE,100,"Swvu.PLANILHA2.","ACwvu.PLANILHA2.",#N/A,FALSE,FALSE,0.787401575,0.34,0.46,0.5,1,"","",FALSE,FALSE,FALSE,FALSE,1,#N/A,1,1,FALSE,FALSE,#N/A,#N/A,FALSE,FALSE,FALSE,9,65532,65532,FALSE,FALSE,TRUE,TRUE,TRUE}</definedName>
    <definedName name="SDFGJFSRF" localSheetId="16" hidden="1">{#N/A,#N/A,FALSE,"Plan1";#N/A,#N/A,FALSE,"Plan2"}</definedName>
    <definedName name="SDFGJFSRF" localSheetId="3" hidden="1">{#N/A,#N/A,FALSE,"Plan1";#N/A,#N/A,FALSE,"Plan2"}</definedName>
    <definedName name="SDFGJFSRF" localSheetId="21" hidden="1">{#N/A,#N/A,FALSE,"Plan1";#N/A,#N/A,FALSE,"Plan2"}</definedName>
    <definedName name="SDFGJFSRF" localSheetId="20" hidden="1">{#N/A,#N/A,FALSE,"Plan1";#N/A,#N/A,FALSE,"Plan2"}</definedName>
    <definedName name="SDFGJFSRF" localSheetId="5" hidden="1">{#N/A,#N/A,FALSE,"Plan1";#N/A,#N/A,FALSE,"Plan2"}</definedName>
    <definedName name="SDFGJFSRF" localSheetId="13" hidden="1">{#N/A,#N/A,FALSE,"Plan1";#N/A,#N/A,FALSE,"Plan2"}</definedName>
    <definedName name="SDFGJFSRF" localSheetId="10" hidden="1">{#N/A,#N/A,FALSE,"Plan1";#N/A,#N/A,FALSE,"Plan2"}</definedName>
    <definedName name="SDFGJFSRF" localSheetId="7" hidden="1">{#N/A,#N/A,FALSE,"Plan1";#N/A,#N/A,FALSE,"Plan2"}</definedName>
    <definedName name="SDFGJFSRF" localSheetId="28" hidden="1">{#N/A,#N/A,FALSE,"Plan1";#N/A,#N/A,FALSE,"Plan2"}</definedName>
    <definedName name="SDFGJFSRF" localSheetId="6" hidden="1">{#N/A,#N/A,FALSE,"Plan1";#N/A,#N/A,FALSE,"Plan2"}</definedName>
    <definedName name="SDFGJFSRF" localSheetId="0" hidden="1">{#N/A,#N/A,FALSE,"Plan1";#N/A,#N/A,FALSE,"Plan2"}</definedName>
    <definedName name="SDFGJFSRF" localSheetId="14" hidden="1">{#N/A,#N/A,FALSE,"Plan1";#N/A,#N/A,FALSE,"Plan2"}</definedName>
    <definedName name="SDFGJFSRF" localSheetId="22" hidden="1">{#N/A,#N/A,FALSE,"Plan1";#N/A,#N/A,FALSE,"Plan2"}</definedName>
    <definedName name="SDFGJFSRF" hidden="1">{#N/A,#N/A,FALSE,"Plan1";#N/A,#N/A,FALSE,"Plan2"}</definedName>
    <definedName name="sdfgtr" localSheetId="16" hidden="1">{#N/A,#N/A,FALSE,"Plan1";#N/A,#N/A,FALSE,"Plan2"}</definedName>
    <definedName name="sdfgtr" localSheetId="3" hidden="1">{#N/A,#N/A,FALSE,"Plan1";#N/A,#N/A,FALSE,"Plan2"}</definedName>
    <definedName name="sdfgtr" localSheetId="21" hidden="1">{#N/A,#N/A,FALSE,"Plan1";#N/A,#N/A,FALSE,"Plan2"}</definedName>
    <definedName name="sdfgtr" localSheetId="20" hidden="1">{#N/A,#N/A,FALSE,"Plan1";#N/A,#N/A,FALSE,"Plan2"}</definedName>
    <definedName name="sdfgtr" localSheetId="5" hidden="1">{#N/A,#N/A,FALSE,"Plan1";#N/A,#N/A,FALSE,"Plan2"}</definedName>
    <definedName name="sdfgtr" localSheetId="13" hidden="1">{#N/A,#N/A,FALSE,"Plan1";#N/A,#N/A,FALSE,"Plan2"}</definedName>
    <definedName name="sdfgtr" localSheetId="10" hidden="1">{#N/A,#N/A,FALSE,"Plan1";#N/A,#N/A,FALSE,"Plan2"}</definedName>
    <definedName name="sdfgtr" localSheetId="7" hidden="1">{#N/A,#N/A,FALSE,"Plan1";#N/A,#N/A,FALSE,"Plan2"}</definedName>
    <definedName name="sdfgtr" localSheetId="28" hidden="1">{#N/A,#N/A,FALSE,"Plan1";#N/A,#N/A,FALSE,"Plan2"}</definedName>
    <definedName name="sdfgtr" localSheetId="6" hidden="1">{#N/A,#N/A,FALSE,"Plan1";#N/A,#N/A,FALSE,"Plan2"}</definedName>
    <definedName name="sdfgtr" localSheetId="0" hidden="1">{#N/A,#N/A,FALSE,"Plan1";#N/A,#N/A,FALSE,"Plan2"}</definedName>
    <definedName name="sdfgtr" localSheetId="14" hidden="1">{#N/A,#N/A,FALSE,"Plan1";#N/A,#N/A,FALSE,"Plan2"}</definedName>
    <definedName name="sdfgtr" localSheetId="22" hidden="1">{#N/A,#N/A,FALSE,"Plan1";#N/A,#N/A,FALSE,"Plan2"}</definedName>
    <definedName name="sdfgtr" hidden="1">{#N/A,#N/A,FALSE,"Plan1";#N/A,#N/A,FALSE,"Plan2"}</definedName>
    <definedName name="sdfjdetrt" localSheetId="16" hidden="1">{#N/A,#N/A,FALSE,"Plan1";#N/A,#N/A,FALSE,"Plan2"}</definedName>
    <definedName name="sdfjdetrt" localSheetId="3" hidden="1">{#N/A,#N/A,FALSE,"Plan1";#N/A,#N/A,FALSE,"Plan2"}</definedName>
    <definedName name="sdfjdetrt" localSheetId="21" hidden="1">{#N/A,#N/A,FALSE,"Plan1";#N/A,#N/A,FALSE,"Plan2"}</definedName>
    <definedName name="sdfjdetrt" localSheetId="20" hidden="1">{#N/A,#N/A,FALSE,"Plan1";#N/A,#N/A,FALSE,"Plan2"}</definedName>
    <definedName name="sdfjdetrt" localSheetId="5" hidden="1">{#N/A,#N/A,FALSE,"Plan1";#N/A,#N/A,FALSE,"Plan2"}</definedName>
    <definedName name="sdfjdetrt" localSheetId="13" hidden="1">{#N/A,#N/A,FALSE,"Plan1";#N/A,#N/A,FALSE,"Plan2"}</definedName>
    <definedName name="sdfjdetrt" localSheetId="10" hidden="1">{#N/A,#N/A,FALSE,"Plan1";#N/A,#N/A,FALSE,"Plan2"}</definedName>
    <definedName name="sdfjdetrt" localSheetId="7" hidden="1">{#N/A,#N/A,FALSE,"Plan1";#N/A,#N/A,FALSE,"Plan2"}</definedName>
    <definedName name="sdfjdetrt" localSheetId="28" hidden="1">{#N/A,#N/A,FALSE,"Plan1";#N/A,#N/A,FALSE,"Plan2"}</definedName>
    <definedName name="sdfjdetrt" localSheetId="6" hidden="1">{#N/A,#N/A,FALSE,"Plan1";#N/A,#N/A,FALSE,"Plan2"}</definedName>
    <definedName name="sdfjdetrt" localSheetId="0" hidden="1">{#N/A,#N/A,FALSE,"Plan1";#N/A,#N/A,FALSE,"Plan2"}</definedName>
    <definedName name="sdfjdetrt" localSheetId="14" hidden="1">{#N/A,#N/A,FALSE,"Plan1";#N/A,#N/A,FALSE,"Plan2"}</definedName>
    <definedName name="sdfjdetrt" localSheetId="22" hidden="1">{#N/A,#N/A,FALSE,"Plan1";#N/A,#N/A,FALSE,"Plan2"}</definedName>
    <definedName name="sdfjdetrt" hidden="1">{#N/A,#N/A,FALSE,"Plan1";#N/A,#N/A,FALSE,"Plan2"}</definedName>
    <definedName name="SDFJDRTJEIDR" localSheetId="16" hidden="1">{#N/A,#N/A,FALSE,"Plan1";#N/A,#N/A,FALSE,"Plan2"}</definedName>
    <definedName name="SDFJDRTJEIDR" localSheetId="3" hidden="1">{#N/A,#N/A,FALSE,"Plan1";#N/A,#N/A,FALSE,"Plan2"}</definedName>
    <definedName name="SDFJDRTJEIDR" localSheetId="21" hidden="1">{#N/A,#N/A,FALSE,"Plan1";#N/A,#N/A,FALSE,"Plan2"}</definedName>
    <definedName name="SDFJDRTJEIDR" localSheetId="20" hidden="1">{#N/A,#N/A,FALSE,"Plan1";#N/A,#N/A,FALSE,"Plan2"}</definedName>
    <definedName name="SDFJDRTJEIDR" localSheetId="5" hidden="1">{#N/A,#N/A,FALSE,"Plan1";#N/A,#N/A,FALSE,"Plan2"}</definedName>
    <definedName name="SDFJDRTJEIDR" localSheetId="13" hidden="1">{#N/A,#N/A,FALSE,"Plan1";#N/A,#N/A,FALSE,"Plan2"}</definedName>
    <definedName name="SDFJDRTJEIDR" localSheetId="10" hidden="1">{#N/A,#N/A,FALSE,"Plan1";#N/A,#N/A,FALSE,"Plan2"}</definedName>
    <definedName name="SDFJDRTJEIDR" localSheetId="7" hidden="1">{#N/A,#N/A,FALSE,"Plan1";#N/A,#N/A,FALSE,"Plan2"}</definedName>
    <definedName name="SDFJDRTJEIDR" localSheetId="28" hidden="1">{#N/A,#N/A,FALSE,"Plan1";#N/A,#N/A,FALSE,"Plan2"}</definedName>
    <definedName name="SDFJDRTJEIDR" localSheetId="6" hidden="1">{#N/A,#N/A,FALSE,"Plan1";#N/A,#N/A,FALSE,"Plan2"}</definedName>
    <definedName name="SDFJDRTJEIDR" localSheetId="0" hidden="1">{#N/A,#N/A,FALSE,"Plan1";#N/A,#N/A,FALSE,"Plan2"}</definedName>
    <definedName name="SDFJDRTJEIDR" localSheetId="14" hidden="1">{#N/A,#N/A,FALSE,"Plan1";#N/A,#N/A,FALSE,"Plan2"}</definedName>
    <definedName name="SDFJDRTJEIDR" localSheetId="22" hidden="1">{#N/A,#N/A,FALSE,"Plan1";#N/A,#N/A,FALSE,"Plan2"}</definedName>
    <definedName name="SDFJDRTJEIDR" hidden="1">{#N/A,#N/A,FALSE,"Plan1";#N/A,#N/A,FALSE,"Plan2"}</definedName>
    <definedName name="sdfjergtij" localSheetId="16" hidden="1">{#N/A,#N/A,FALSE,"Plan1";#N/A,#N/A,FALSE,"Plan2"}</definedName>
    <definedName name="sdfjergtij" localSheetId="3" hidden="1">{#N/A,#N/A,FALSE,"Plan1";#N/A,#N/A,FALSE,"Plan2"}</definedName>
    <definedName name="sdfjergtij" localSheetId="21" hidden="1">{#N/A,#N/A,FALSE,"Plan1";#N/A,#N/A,FALSE,"Plan2"}</definedName>
    <definedName name="sdfjergtij" localSheetId="20" hidden="1">{#N/A,#N/A,FALSE,"Plan1";#N/A,#N/A,FALSE,"Plan2"}</definedName>
    <definedName name="sdfjergtij" localSheetId="5" hidden="1">{#N/A,#N/A,FALSE,"Plan1";#N/A,#N/A,FALSE,"Plan2"}</definedName>
    <definedName name="sdfjergtij" localSheetId="13" hidden="1">{#N/A,#N/A,FALSE,"Plan1";#N/A,#N/A,FALSE,"Plan2"}</definedName>
    <definedName name="sdfjergtij" localSheetId="10" hidden="1">{#N/A,#N/A,FALSE,"Plan1";#N/A,#N/A,FALSE,"Plan2"}</definedName>
    <definedName name="sdfjergtij" localSheetId="7" hidden="1">{#N/A,#N/A,FALSE,"Plan1";#N/A,#N/A,FALSE,"Plan2"}</definedName>
    <definedName name="sdfjergtij" localSheetId="28" hidden="1">{#N/A,#N/A,FALSE,"Plan1";#N/A,#N/A,FALSE,"Plan2"}</definedName>
    <definedName name="sdfjergtij" localSheetId="6" hidden="1">{#N/A,#N/A,FALSE,"Plan1";#N/A,#N/A,FALSE,"Plan2"}</definedName>
    <definedName name="sdfjergtij" localSheetId="0" hidden="1">{#N/A,#N/A,FALSE,"Plan1";#N/A,#N/A,FALSE,"Plan2"}</definedName>
    <definedName name="sdfjergtij" localSheetId="14" hidden="1">{#N/A,#N/A,FALSE,"Plan1";#N/A,#N/A,FALSE,"Plan2"}</definedName>
    <definedName name="sdfjergtij" localSheetId="22" hidden="1">{#N/A,#N/A,FALSE,"Plan1";#N/A,#N/A,FALSE,"Plan2"}</definedName>
    <definedName name="sdfjergtij" hidden="1">{#N/A,#N/A,FALSE,"Plan1";#N/A,#N/A,FALSE,"Plan2"}</definedName>
    <definedName name="SDFOPJKWE" localSheetId="16" hidden="1">{#N/A,#N/A,FALSE,"Plan1";#N/A,#N/A,FALSE,"Plan2"}</definedName>
    <definedName name="SDFOPJKWE" localSheetId="3" hidden="1">{#N/A,#N/A,FALSE,"Plan1";#N/A,#N/A,FALSE,"Plan2"}</definedName>
    <definedName name="SDFOPJKWE" localSheetId="21" hidden="1">{#N/A,#N/A,FALSE,"Plan1";#N/A,#N/A,FALSE,"Plan2"}</definedName>
    <definedName name="SDFOPJKWE" localSheetId="20" hidden="1">{#N/A,#N/A,FALSE,"Plan1";#N/A,#N/A,FALSE,"Plan2"}</definedName>
    <definedName name="SDFOPJKWE" localSheetId="5" hidden="1">{#N/A,#N/A,FALSE,"Plan1";#N/A,#N/A,FALSE,"Plan2"}</definedName>
    <definedName name="SDFOPJKWE" localSheetId="13" hidden="1">{#N/A,#N/A,FALSE,"Plan1";#N/A,#N/A,FALSE,"Plan2"}</definedName>
    <definedName name="SDFOPJKWE" localSheetId="10" hidden="1">{#N/A,#N/A,FALSE,"Plan1";#N/A,#N/A,FALSE,"Plan2"}</definedName>
    <definedName name="SDFOPJKWE" localSheetId="7" hidden="1">{#N/A,#N/A,FALSE,"Plan1";#N/A,#N/A,FALSE,"Plan2"}</definedName>
    <definedName name="SDFOPJKWE" localSheetId="28" hidden="1">{#N/A,#N/A,FALSE,"Plan1";#N/A,#N/A,FALSE,"Plan2"}</definedName>
    <definedName name="SDFOPJKWE" localSheetId="6" hidden="1">{#N/A,#N/A,FALSE,"Plan1";#N/A,#N/A,FALSE,"Plan2"}</definedName>
    <definedName name="SDFOPJKWE" localSheetId="0" hidden="1">{#N/A,#N/A,FALSE,"Plan1";#N/A,#N/A,FALSE,"Plan2"}</definedName>
    <definedName name="SDFOPJKWE" localSheetId="14" hidden="1">{#N/A,#N/A,FALSE,"Plan1";#N/A,#N/A,FALSE,"Plan2"}</definedName>
    <definedName name="SDFOPJKWE" localSheetId="22" hidden="1">{#N/A,#N/A,FALSE,"Plan1";#N/A,#N/A,FALSE,"Plan2"}</definedName>
    <definedName name="SDFOPJKWE" hidden="1">{#N/A,#N/A,FALSE,"Plan1";#N/A,#N/A,FALSE,"Plan2"}</definedName>
    <definedName name="sdfrdt5"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hidden="1">{TRUE,TRUE,-1.25,-15.5,604.5,366.75,FALSE,FALSE,TRUE,TRUE,0,1,#N/A,1,#N/A,9.0125,24.4117647058824,1,FALSE,FALSE,3,TRUE,1,FALSE,100,"Swvu.PLANILHA2.","ACwvu.PLANILHA2.",#N/A,FALSE,FALSE,0.787401575,0.34,0.46,0.5,1,"","",FALSE,FALSE,FALSE,FALSE,1,#N/A,1,1,FALSE,FALSE,#N/A,#N/A,FALSE,FALSE,FALSE,9,65532,65532,FALSE,FALSE,TRUE,TRUE,TRUE}</definedName>
    <definedName name="sdfrt" localSheetId="16" hidden="1">{#N/A,#N/A,FALSE,"Plan1";#N/A,#N/A,FALSE,"Plan2"}</definedName>
    <definedName name="sdfrt" localSheetId="3" hidden="1">{#N/A,#N/A,FALSE,"Plan1";#N/A,#N/A,FALSE,"Plan2"}</definedName>
    <definedName name="sdfrt" localSheetId="21" hidden="1">{#N/A,#N/A,FALSE,"Plan1";#N/A,#N/A,FALSE,"Plan2"}</definedName>
    <definedName name="sdfrt" localSheetId="20" hidden="1">{#N/A,#N/A,FALSE,"Plan1";#N/A,#N/A,FALSE,"Plan2"}</definedName>
    <definedName name="sdfrt" localSheetId="5" hidden="1">{#N/A,#N/A,FALSE,"Plan1";#N/A,#N/A,FALSE,"Plan2"}</definedName>
    <definedName name="sdfrt" localSheetId="13" hidden="1">{#N/A,#N/A,FALSE,"Plan1";#N/A,#N/A,FALSE,"Plan2"}</definedName>
    <definedName name="sdfrt" localSheetId="10" hidden="1">{#N/A,#N/A,FALSE,"Plan1";#N/A,#N/A,FALSE,"Plan2"}</definedName>
    <definedName name="sdfrt" localSheetId="7" hidden="1">{#N/A,#N/A,FALSE,"Plan1";#N/A,#N/A,FALSE,"Plan2"}</definedName>
    <definedName name="sdfrt" localSheetId="28" hidden="1">{#N/A,#N/A,FALSE,"Plan1";#N/A,#N/A,FALSE,"Plan2"}</definedName>
    <definedName name="sdfrt" localSheetId="6" hidden="1">{#N/A,#N/A,FALSE,"Plan1";#N/A,#N/A,FALSE,"Plan2"}</definedName>
    <definedName name="sdfrt" localSheetId="0" hidden="1">{#N/A,#N/A,FALSE,"Plan1";#N/A,#N/A,FALSE,"Plan2"}</definedName>
    <definedName name="sdfrt" localSheetId="14" hidden="1">{#N/A,#N/A,FALSE,"Plan1";#N/A,#N/A,FALSE,"Plan2"}</definedName>
    <definedName name="sdfrt" localSheetId="22" hidden="1">{#N/A,#N/A,FALSE,"Plan1";#N/A,#N/A,FALSE,"Plan2"}</definedName>
    <definedName name="sdfrt" hidden="1">{#N/A,#N/A,FALSE,"Plan1";#N/A,#N/A,FALSE,"Plan2"}</definedName>
    <definedName name="SDFRTKK" localSheetId="16" hidden="1">{#N/A,#N/A,FALSE,"Plan1";#N/A,#N/A,FALSE,"Plan2"}</definedName>
    <definedName name="SDFRTKK" localSheetId="3" hidden="1">{#N/A,#N/A,FALSE,"Plan1";#N/A,#N/A,FALSE,"Plan2"}</definedName>
    <definedName name="SDFRTKK" localSheetId="21" hidden="1">{#N/A,#N/A,FALSE,"Plan1";#N/A,#N/A,FALSE,"Plan2"}</definedName>
    <definedName name="SDFRTKK" localSheetId="20" hidden="1">{#N/A,#N/A,FALSE,"Plan1";#N/A,#N/A,FALSE,"Plan2"}</definedName>
    <definedName name="SDFRTKK" localSheetId="5" hidden="1">{#N/A,#N/A,FALSE,"Plan1";#N/A,#N/A,FALSE,"Plan2"}</definedName>
    <definedName name="SDFRTKK" localSheetId="13" hidden="1">{#N/A,#N/A,FALSE,"Plan1";#N/A,#N/A,FALSE,"Plan2"}</definedName>
    <definedName name="SDFRTKK" localSheetId="10" hidden="1">{#N/A,#N/A,FALSE,"Plan1";#N/A,#N/A,FALSE,"Plan2"}</definedName>
    <definedName name="SDFRTKK" localSheetId="7" hidden="1">{#N/A,#N/A,FALSE,"Plan1";#N/A,#N/A,FALSE,"Plan2"}</definedName>
    <definedName name="SDFRTKK" localSheetId="28" hidden="1">{#N/A,#N/A,FALSE,"Plan1";#N/A,#N/A,FALSE,"Plan2"}</definedName>
    <definedName name="SDFRTKK" localSheetId="6" hidden="1">{#N/A,#N/A,FALSE,"Plan1";#N/A,#N/A,FALSE,"Plan2"}</definedName>
    <definedName name="SDFRTKK" localSheetId="0" hidden="1">{#N/A,#N/A,FALSE,"Plan1";#N/A,#N/A,FALSE,"Plan2"}</definedName>
    <definedName name="SDFRTKK" localSheetId="14" hidden="1">{#N/A,#N/A,FALSE,"Plan1";#N/A,#N/A,FALSE,"Plan2"}</definedName>
    <definedName name="SDFRTKK" localSheetId="22" hidden="1">{#N/A,#N/A,FALSE,"Plan1";#N/A,#N/A,FALSE,"Plan2"}</definedName>
    <definedName name="SDFRTKK" hidden="1">{#N/A,#N/A,FALSE,"Plan1";#N/A,#N/A,FALSE,"Plan2"}</definedName>
    <definedName name="SDFRTR" localSheetId="16" hidden="1">{#N/A,#N/A,FALSE,"Plan1";#N/A,#N/A,FALSE,"Plan2"}</definedName>
    <definedName name="SDFRTR" localSheetId="3" hidden="1">{#N/A,#N/A,FALSE,"Plan1";#N/A,#N/A,FALSE,"Plan2"}</definedName>
    <definedName name="SDFRTR" localSheetId="21" hidden="1">{#N/A,#N/A,FALSE,"Plan1";#N/A,#N/A,FALSE,"Plan2"}</definedName>
    <definedName name="SDFRTR" localSheetId="20" hidden="1">{#N/A,#N/A,FALSE,"Plan1";#N/A,#N/A,FALSE,"Plan2"}</definedName>
    <definedName name="SDFRTR" localSheetId="5" hidden="1">{#N/A,#N/A,FALSE,"Plan1";#N/A,#N/A,FALSE,"Plan2"}</definedName>
    <definedName name="SDFRTR" localSheetId="13" hidden="1">{#N/A,#N/A,FALSE,"Plan1";#N/A,#N/A,FALSE,"Plan2"}</definedName>
    <definedName name="SDFRTR" localSheetId="10" hidden="1">{#N/A,#N/A,FALSE,"Plan1";#N/A,#N/A,FALSE,"Plan2"}</definedName>
    <definedName name="SDFRTR" localSheetId="7" hidden="1">{#N/A,#N/A,FALSE,"Plan1";#N/A,#N/A,FALSE,"Plan2"}</definedName>
    <definedName name="SDFRTR" localSheetId="28" hidden="1">{#N/A,#N/A,FALSE,"Plan1";#N/A,#N/A,FALSE,"Plan2"}</definedName>
    <definedName name="SDFRTR" localSheetId="6" hidden="1">{#N/A,#N/A,FALSE,"Plan1";#N/A,#N/A,FALSE,"Plan2"}</definedName>
    <definedName name="SDFRTR" localSheetId="0" hidden="1">{#N/A,#N/A,FALSE,"Plan1";#N/A,#N/A,FALSE,"Plan2"}</definedName>
    <definedName name="SDFRTR" localSheetId="14" hidden="1">{#N/A,#N/A,FALSE,"Plan1";#N/A,#N/A,FALSE,"Plan2"}</definedName>
    <definedName name="SDFRTR" localSheetId="22" hidden="1">{#N/A,#N/A,FALSE,"Plan1";#N/A,#N/A,FALSE,"Plan2"}</definedName>
    <definedName name="SDFRTR" hidden="1">{#N/A,#N/A,FALSE,"Plan1";#N/A,#N/A,FALSE,"Plan2"}</definedName>
    <definedName name="sdfry6" localSheetId="16" hidden="1">{#N/A,#N/A,FALSE,"Plan1";#N/A,#N/A,FALSE,"Plan2"}</definedName>
    <definedName name="sdfry6" localSheetId="3" hidden="1">{#N/A,#N/A,FALSE,"Plan1";#N/A,#N/A,FALSE,"Plan2"}</definedName>
    <definedName name="sdfry6" localSheetId="21" hidden="1">{#N/A,#N/A,FALSE,"Plan1";#N/A,#N/A,FALSE,"Plan2"}</definedName>
    <definedName name="sdfry6" localSheetId="20" hidden="1">{#N/A,#N/A,FALSE,"Plan1";#N/A,#N/A,FALSE,"Plan2"}</definedName>
    <definedName name="sdfry6" localSheetId="5" hidden="1">{#N/A,#N/A,FALSE,"Plan1";#N/A,#N/A,FALSE,"Plan2"}</definedName>
    <definedName name="sdfry6" localSheetId="13" hidden="1">{#N/A,#N/A,FALSE,"Plan1";#N/A,#N/A,FALSE,"Plan2"}</definedName>
    <definedName name="sdfry6" localSheetId="10" hidden="1">{#N/A,#N/A,FALSE,"Plan1";#N/A,#N/A,FALSE,"Plan2"}</definedName>
    <definedName name="sdfry6" localSheetId="7" hidden="1">{#N/A,#N/A,FALSE,"Plan1";#N/A,#N/A,FALSE,"Plan2"}</definedName>
    <definedName name="sdfry6" localSheetId="28" hidden="1">{#N/A,#N/A,FALSE,"Plan1";#N/A,#N/A,FALSE,"Plan2"}</definedName>
    <definedName name="sdfry6" localSheetId="6" hidden="1">{#N/A,#N/A,FALSE,"Plan1";#N/A,#N/A,FALSE,"Plan2"}</definedName>
    <definedName name="sdfry6" localSheetId="0" hidden="1">{#N/A,#N/A,FALSE,"Plan1";#N/A,#N/A,FALSE,"Plan2"}</definedName>
    <definedName name="sdfry6" localSheetId="14" hidden="1">{#N/A,#N/A,FALSE,"Plan1";#N/A,#N/A,FALSE,"Plan2"}</definedName>
    <definedName name="sdfry6" localSheetId="22" hidden="1">{#N/A,#N/A,FALSE,"Plan1";#N/A,#N/A,FALSE,"Plan2"}</definedName>
    <definedName name="sdfry6" hidden="1">{#N/A,#N/A,FALSE,"Plan1";#N/A,#N/A,FALSE,"Plan2"}</definedName>
    <definedName name="sdfsaf" localSheetId="16" hidden="1">{#N/A,#N/A,FALSE,"Plan1";#N/A,#N/A,FALSE,"Plan2"}</definedName>
    <definedName name="sdfsaf" localSheetId="3" hidden="1">{#N/A,#N/A,FALSE,"Plan1";#N/A,#N/A,FALSE,"Plan2"}</definedName>
    <definedName name="sdfsaf" localSheetId="21" hidden="1">{#N/A,#N/A,FALSE,"Plan1";#N/A,#N/A,FALSE,"Plan2"}</definedName>
    <definedName name="sdfsaf" localSheetId="20" hidden="1">{#N/A,#N/A,FALSE,"Plan1";#N/A,#N/A,FALSE,"Plan2"}</definedName>
    <definedName name="sdfsaf" localSheetId="5" hidden="1">{#N/A,#N/A,FALSE,"Plan1";#N/A,#N/A,FALSE,"Plan2"}</definedName>
    <definedName name="sdfsaf" localSheetId="13" hidden="1">{#N/A,#N/A,FALSE,"Plan1";#N/A,#N/A,FALSE,"Plan2"}</definedName>
    <definedName name="sdfsaf" localSheetId="10" hidden="1">{#N/A,#N/A,FALSE,"Plan1";#N/A,#N/A,FALSE,"Plan2"}</definedName>
    <definedName name="sdfsaf" localSheetId="7" hidden="1">{#N/A,#N/A,FALSE,"Plan1";#N/A,#N/A,FALSE,"Plan2"}</definedName>
    <definedName name="sdfsaf" localSheetId="28" hidden="1">{#N/A,#N/A,FALSE,"Plan1";#N/A,#N/A,FALSE,"Plan2"}</definedName>
    <definedName name="sdfsaf" localSheetId="6" hidden="1">{#N/A,#N/A,FALSE,"Plan1";#N/A,#N/A,FALSE,"Plan2"}</definedName>
    <definedName name="sdfsaf" localSheetId="0" hidden="1">{#N/A,#N/A,FALSE,"Plan1";#N/A,#N/A,FALSE,"Plan2"}</definedName>
    <definedName name="sdfsaf" localSheetId="14" hidden="1">{#N/A,#N/A,FALSE,"Plan1";#N/A,#N/A,FALSE,"Plan2"}</definedName>
    <definedName name="sdfsaf" localSheetId="22" hidden="1">{#N/A,#N/A,FALSE,"Plan1";#N/A,#N/A,FALSE,"Plan2"}</definedName>
    <definedName name="sdfsaf" hidden="1">{#N/A,#N/A,FALSE,"Plan1";#N/A,#N/A,FALSE,"Plan2"}</definedName>
    <definedName name="sdfsd" localSheetId="16" hidden="1">{"'Estimativa de Lançamento-JAN'!$A$1:$AI$85"}</definedName>
    <definedName name="sdfsd" localSheetId="3" hidden="1">{"'Estimativa de Lançamento-JAN'!$A$1:$AI$85"}</definedName>
    <definedName name="sdfsd" localSheetId="21" hidden="1">{"'Estimativa de Lançamento-JAN'!$A$1:$AI$85"}</definedName>
    <definedName name="sdfsd" localSheetId="20" hidden="1">{"'Estimativa de Lançamento-JAN'!$A$1:$AI$85"}</definedName>
    <definedName name="sdfsd" localSheetId="5" hidden="1">{"'Estimativa de Lançamento-JAN'!$A$1:$AI$85"}</definedName>
    <definedName name="sdfsd" localSheetId="13" hidden="1">{"'Estimativa de Lançamento-JAN'!$A$1:$AI$85"}</definedName>
    <definedName name="sdfsd" localSheetId="10" hidden="1">{"'Estimativa de Lançamento-JAN'!$A$1:$AI$85"}</definedName>
    <definedName name="sdfsd" localSheetId="7" hidden="1">{"'Estimativa de Lançamento-JAN'!$A$1:$AI$85"}</definedName>
    <definedName name="sdfsd" localSheetId="28" hidden="1">{"'Estimativa de Lançamento-JAN'!$A$1:$AI$85"}</definedName>
    <definedName name="sdfsd" localSheetId="6" hidden="1">{"'Estimativa de Lançamento-JAN'!$A$1:$AI$85"}</definedName>
    <definedName name="sdfsd" localSheetId="0" hidden="1">{"'Estimativa de Lançamento-JAN'!$A$1:$AI$85"}</definedName>
    <definedName name="sdfsd" localSheetId="14" hidden="1">{"'Estimativa de Lançamento-JAN'!$A$1:$AI$85"}</definedName>
    <definedName name="sdfsd" localSheetId="22" hidden="1">{"'Estimativa de Lançamento-JAN'!$A$1:$AI$85"}</definedName>
    <definedName name="sdfsd" hidden="1">{"'Estimativa de Lançamento-JAN'!$A$1:$AI$85"}</definedName>
    <definedName name="sdfsdfg" localSheetId="16" hidden="1">{#N/A,#N/A,FALSE,"Plan1";#N/A,#N/A,FALSE,"Plan2"}</definedName>
    <definedName name="sdfsdfg" localSheetId="3" hidden="1">{#N/A,#N/A,FALSE,"Plan1";#N/A,#N/A,FALSE,"Plan2"}</definedName>
    <definedName name="sdfsdfg" localSheetId="21" hidden="1">{#N/A,#N/A,FALSE,"Plan1";#N/A,#N/A,FALSE,"Plan2"}</definedName>
    <definedName name="sdfsdfg" localSheetId="20" hidden="1">{#N/A,#N/A,FALSE,"Plan1";#N/A,#N/A,FALSE,"Plan2"}</definedName>
    <definedName name="sdfsdfg" localSheetId="5" hidden="1">{#N/A,#N/A,FALSE,"Plan1";#N/A,#N/A,FALSE,"Plan2"}</definedName>
    <definedName name="sdfsdfg" localSheetId="13" hidden="1">{#N/A,#N/A,FALSE,"Plan1";#N/A,#N/A,FALSE,"Plan2"}</definedName>
    <definedName name="sdfsdfg" localSheetId="10" hidden="1">{#N/A,#N/A,FALSE,"Plan1";#N/A,#N/A,FALSE,"Plan2"}</definedName>
    <definedName name="sdfsdfg" localSheetId="7" hidden="1">{#N/A,#N/A,FALSE,"Plan1";#N/A,#N/A,FALSE,"Plan2"}</definedName>
    <definedName name="sdfsdfg" localSheetId="28" hidden="1">{#N/A,#N/A,FALSE,"Plan1";#N/A,#N/A,FALSE,"Plan2"}</definedName>
    <definedName name="sdfsdfg" localSheetId="6" hidden="1">{#N/A,#N/A,FALSE,"Plan1";#N/A,#N/A,FALSE,"Plan2"}</definedName>
    <definedName name="sdfsdfg" localSheetId="0" hidden="1">{#N/A,#N/A,FALSE,"Plan1";#N/A,#N/A,FALSE,"Plan2"}</definedName>
    <definedName name="sdfsdfg" localSheetId="14" hidden="1">{#N/A,#N/A,FALSE,"Plan1";#N/A,#N/A,FALSE,"Plan2"}</definedName>
    <definedName name="sdfsdfg" localSheetId="22" hidden="1">{#N/A,#N/A,FALSE,"Plan1";#N/A,#N/A,FALSE,"Plan2"}</definedName>
    <definedName name="sdfsdfg" hidden="1">{#N/A,#N/A,FALSE,"Plan1";#N/A,#N/A,FALSE,"Plan2"}</definedName>
    <definedName name="SDFSDFK" localSheetId="16" hidden="1">{#N/A,#N/A,FALSE,"Plan1";#N/A,#N/A,FALSE,"Plan2"}</definedName>
    <definedName name="SDFSDFK" localSheetId="3" hidden="1">{#N/A,#N/A,FALSE,"Plan1";#N/A,#N/A,FALSE,"Plan2"}</definedName>
    <definedName name="SDFSDFK" localSheetId="21" hidden="1">{#N/A,#N/A,FALSE,"Plan1";#N/A,#N/A,FALSE,"Plan2"}</definedName>
    <definedName name="SDFSDFK" localSheetId="20" hidden="1">{#N/A,#N/A,FALSE,"Plan1";#N/A,#N/A,FALSE,"Plan2"}</definedName>
    <definedName name="SDFSDFK" localSheetId="5" hidden="1">{#N/A,#N/A,FALSE,"Plan1";#N/A,#N/A,FALSE,"Plan2"}</definedName>
    <definedName name="SDFSDFK" localSheetId="13" hidden="1">{#N/A,#N/A,FALSE,"Plan1";#N/A,#N/A,FALSE,"Plan2"}</definedName>
    <definedName name="SDFSDFK" localSheetId="10" hidden="1">{#N/A,#N/A,FALSE,"Plan1";#N/A,#N/A,FALSE,"Plan2"}</definedName>
    <definedName name="SDFSDFK" localSheetId="7" hidden="1">{#N/A,#N/A,FALSE,"Plan1";#N/A,#N/A,FALSE,"Plan2"}</definedName>
    <definedName name="SDFSDFK" localSheetId="28" hidden="1">{#N/A,#N/A,FALSE,"Plan1";#N/A,#N/A,FALSE,"Plan2"}</definedName>
    <definedName name="SDFSDFK" localSheetId="6" hidden="1">{#N/A,#N/A,FALSE,"Plan1";#N/A,#N/A,FALSE,"Plan2"}</definedName>
    <definedName name="SDFSDFK" localSheetId="0" hidden="1">{#N/A,#N/A,FALSE,"Plan1";#N/A,#N/A,FALSE,"Plan2"}</definedName>
    <definedName name="SDFSDFK" localSheetId="14" hidden="1">{#N/A,#N/A,FALSE,"Plan1";#N/A,#N/A,FALSE,"Plan2"}</definedName>
    <definedName name="SDFSDFK" localSheetId="22" hidden="1">{#N/A,#N/A,FALSE,"Plan1";#N/A,#N/A,FALSE,"Plan2"}</definedName>
    <definedName name="SDFSDFK" hidden="1">{#N/A,#N/A,FALSE,"Plan1";#N/A,#N/A,FALSE,"Plan2"}</definedName>
    <definedName name="sdfsdgftret" localSheetId="16" hidden="1">{#N/A,#N/A,FALSE,"Plan1";#N/A,#N/A,FALSE,"Plan2"}</definedName>
    <definedName name="sdfsdgftret" localSheetId="3" hidden="1">{#N/A,#N/A,FALSE,"Plan1";#N/A,#N/A,FALSE,"Plan2"}</definedName>
    <definedName name="sdfsdgftret" localSheetId="21" hidden="1">{#N/A,#N/A,FALSE,"Plan1";#N/A,#N/A,FALSE,"Plan2"}</definedName>
    <definedName name="sdfsdgftret" localSheetId="20" hidden="1">{#N/A,#N/A,FALSE,"Plan1";#N/A,#N/A,FALSE,"Plan2"}</definedName>
    <definedName name="sdfsdgftret" localSheetId="5" hidden="1">{#N/A,#N/A,FALSE,"Plan1";#N/A,#N/A,FALSE,"Plan2"}</definedName>
    <definedName name="sdfsdgftret" localSheetId="13" hidden="1">{#N/A,#N/A,FALSE,"Plan1";#N/A,#N/A,FALSE,"Plan2"}</definedName>
    <definedName name="sdfsdgftret" localSheetId="10" hidden="1">{#N/A,#N/A,FALSE,"Plan1";#N/A,#N/A,FALSE,"Plan2"}</definedName>
    <definedName name="sdfsdgftret" localSheetId="7" hidden="1">{#N/A,#N/A,FALSE,"Plan1";#N/A,#N/A,FALSE,"Plan2"}</definedName>
    <definedName name="sdfsdgftret" localSheetId="28" hidden="1">{#N/A,#N/A,FALSE,"Plan1";#N/A,#N/A,FALSE,"Plan2"}</definedName>
    <definedName name="sdfsdgftret" localSheetId="6" hidden="1">{#N/A,#N/A,FALSE,"Plan1";#N/A,#N/A,FALSE,"Plan2"}</definedName>
    <definedName name="sdfsdgftret" localSheetId="0" hidden="1">{#N/A,#N/A,FALSE,"Plan1";#N/A,#N/A,FALSE,"Plan2"}</definedName>
    <definedName name="sdfsdgftret" localSheetId="14" hidden="1">{#N/A,#N/A,FALSE,"Plan1";#N/A,#N/A,FALSE,"Plan2"}</definedName>
    <definedName name="sdfsdgftret" localSheetId="22" hidden="1">{#N/A,#N/A,FALSE,"Plan1";#N/A,#N/A,FALSE,"Plan2"}</definedName>
    <definedName name="sdfsdgftret" hidden="1">{#N/A,#N/A,FALSE,"Plan1";#N/A,#N/A,FALSE,"Plan2"}</definedName>
    <definedName name="sdfsdr" hidden="1">1</definedName>
    <definedName name="sdfsf" localSheetId="16" hidden="1">{#N/A,#N/A,FALSE,"Plan1";#N/A,#N/A,FALSE,"Plan2"}</definedName>
    <definedName name="sdfsf" localSheetId="3" hidden="1">{#N/A,#N/A,FALSE,"Plan1";#N/A,#N/A,FALSE,"Plan2"}</definedName>
    <definedName name="sdfsf" localSheetId="21" hidden="1">{#N/A,#N/A,FALSE,"Plan1";#N/A,#N/A,FALSE,"Plan2"}</definedName>
    <definedName name="sdfsf" localSheetId="20" hidden="1">{#N/A,#N/A,FALSE,"Plan1";#N/A,#N/A,FALSE,"Plan2"}</definedName>
    <definedName name="SDFSF" localSheetId="5" hidden="1">{#N/A,#N/A,FALSE,"GERAL";#N/A,#N/A,FALSE,"012-96";#N/A,#N/A,FALSE,"018-96";#N/A,#N/A,FALSE,"027-96";#N/A,#N/A,FALSE,"059-96";#N/A,#N/A,FALSE,"076-96";#N/A,#N/A,FALSE,"019-97";#N/A,#N/A,FALSE,"021-97";#N/A,#N/A,FALSE,"022-97";#N/A,#N/A,FALSE,"028-97"}</definedName>
    <definedName name="SDFSF" localSheetId="13" hidden="1">{#N/A,#N/A,FALSE,"GERAL";#N/A,#N/A,FALSE,"012-96";#N/A,#N/A,FALSE,"018-96";#N/A,#N/A,FALSE,"027-96";#N/A,#N/A,FALSE,"059-96";#N/A,#N/A,FALSE,"076-96";#N/A,#N/A,FALSE,"019-97";#N/A,#N/A,FALSE,"021-97";#N/A,#N/A,FALSE,"022-97";#N/A,#N/A,FALSE,"028-97"}</definedName>
    <definedName name="sdfsf" localSheetId="10" hidden="1">{#N/A,#N/A,FALSE,"Plan1";#N/A,#N/A,FALSE,"Plan2"}</definedName>
    <definedName name="sdfsf" localSheetId="7" hidden="1">{#N/A,#N/A,FALSE,"Plan1";#N/A,#N/A,FALSE,"Plan2"}</definedName>
    <definedName name="sdfsf" localSheetId="28" hidden="1">{#N/A,#N/A,FALSE,"Plan1";#N/A,#N/A,FALSE,"Plan2"}</definedName>
    <definedName name="SDFSF" localSheetId="6" hidden="1">{#N/A,#N/A,FALSE,"GERAL";#N/A,#N/A,FALSE,"012-96";#N/A,#N/A,FALSE,"018-96";#N/A,#N/A,FALSE,"027-96";#N/A,#N/A,FALSE,"059-96";#N/A,#N/A,FALSE,"076-96";#N/A,#N/A,FALSE,"019-97";#N/A,#N/A,FALSE,"021-97";#N/A,#N/A,FALSE,"022-97";#N/A,#N/A,FALSE,"028-97"}</definedName>
    <definedName name="sdfsf" localSheetId="0" hidden="1">{#N/A,#N/A,FALSE,"Plan1";#N/A,#N/A,FALSE,"Plan2"}</definedName>
    <definedName name="sdfsf" localSheetId="14" hidden="1">{#N/A,#N/A,FALSE,"Plan1";#N/A,#N/A,FALSE,"Plan2"}</definedName>
    <definedName name="sdfsf" localSheetId="22" hidden="1">{#N/A,#N/A,FALSE,"Plan1";#N/A,#N/A,FALSE,"Plan2"}</definedName>
    <definedName name="sdfsf" hidden="1">{#N/A,#N/A,FALSE,"Plan1";#N/A,#N/A,FALSE,"Plan2"}</definedName>
    <definedName name="SDFSFRT" localSheetId="16" hidden="1">{"Econ Consolidado",#N/A,FALSE,"Econ Consol";"Fluxo de Caixa",#N/A,FALSE,"Fluxo Caixa";"Investimentos",#N/A,FALSE,"Investimentos"}</definedName>
    <definedName name="SDFSFRT" localSheetId="3" hidden="1">{"Econ Consolidado",#N/A,FALSE,"Econ Consol";"Fluxo de Caixa",#N/A,FALSE,"Fluxo Caixa";"Investimentos",#N/A,FALSE,"Investimentos"}</definedName>
    <definedName name="SDFSFRT" localSheetId="21" hidden="1">{"Econ Consolidado",#N/A,FALSE,"Econ Consol";"Fluxo de Caixa",#N/A,FALSE,"Fluxo Caixa";"Investimentos",#N/A,FALSE,"Investimentos"}</definedName>
    <definedName name="SDFSFRT" localSheetId="20" hidden="1">{"Econ Consolidado",#N/A,FALSE,"Econ Consol";"Fluxo de Caixa",#N/A,FALSE,"Fluxo Caixa";"Investimentos",#N/A,FALSE,"Investimentos"}</definedName>
    <definedName name="SDFSFRT" localSheetId="5" hidden="1">{"Econ Consolidado",#N/A,FALSE,"Econ Consol";"Fluxo de Caixa",#N/A,FALSE,"Fluxo Caixa";"Investimentos",#N/A,FALSE,"Investimentos"}</definedName>
    <definedName name="SDFSFRT" localSheetId="13" hidden="1">{"Econ Consolidado",#N/A,FALSE,"Econ Consol";"Fluxo de Caixa",#N/A,FALSE,"Fluxo Caixa";"Investimentos",#N/A,FALSE,"Investimentos"}</definedName>
    <definedName name="SDFSFRT" localSheetId="10" hidden="1">{"Econ Consolidado",#N/A,FALSE,"Econ Consol";"Fluxo de Caixa",#N/A,FALSE,"Fluxo Caixa";"Investimentos",#N/A,FALSE,"Investimentos"}</definedName>
    <definedName name="SDFSFRT" localSheetId="7" hidden="1">{"Econ Consolidado",#N/A,FALSE,"Econ Consol";"Fluxo de Caixa",#N/A,FALSE,"Fluxo Caixa";"Investimentos",#N/A,FALSE,"Investimentos"}</definedName>
    <definedName name="SDFSFRT" localSheetId="28" hidden="1">{"Econ Consolidado",#N/A,FALSE,"Econ Consol";"Fluxo de Caixa",#N/A,FALSE,"Fluxo Caixa";"Investimentos",#N/A,FALSE,"Investimentos"}</definedName>
    <definedName name="SDFSFRT" localSheetId="6" hidden="1">{"Econ Consolidado",#N/A,FALSE,"Econ Consol";"Fluxo de Caixa",#N/A,FALSE,"Fluxo Caixa";"Investimentos",#N/A,FALSE,"Investimentos"}</definedName>
    <definedName name="SDFSFRT" localSheetId="0" hidden="1">{"Econ Consolidado",#N/A,FALSE,"Econ Consol";"Fluxo de Caixa",#N/A,FALSE,"Fluxo Caixa";"Investimentos",#N/A,FALSE,"Investimentos"}</definedName>
    <definedName name="SDFSFRT" localSheetId="14" hidden="1">{"Econ Consolidado",#N/A,FALSE,"Econ Consol";"Fluxo de Caixa",#N/A,FALSE,"Fluxo Caixa";"Investimentos",#N/A,FALSE,"Investimentos"}</definedName>
    <definedName name="SDFSFRT" localSheetId="22" hidden="1">{"Econ Consolidado",#N/A,FALSE,"Econ Consol";"Fluxo de Caixa",#N/A,FALSE,"Fluxo Caixa";"Investimentos",#N/A,FALSE,"Investimentos"}</definedName>
    <definedName name="SDFSFRT" hidden="1">{"Econ Consolidado",#N/A,FALSE,"Econ Consol";"Fluxo de Caixa",#N/A,FALSE,"Fluxo Caixa";"Investimentos",#N/A,FALSE,"Investimentos"}</definedName>
    <definedName name="sdfsr" localSheetId="16" hidden="1">{#N/A,#N/A,FALSE,"Plan1";#N/A,#N/A,FALSE,"Plan2"}</definedName>
    <definedName name="sdfsr" localSheetId="3" hidden="1">{#N/A,#N/A,FALSE,"Plan1";#N/A,#N/A,FALSE,"Plan2"}</definedName>
    <definedName name="sdfsr" localSheetId="21" hidden="1">{#N/A,#N/A,FALSE,"Plan1";#N/A,#N/A,FALSE,"Plan2"}</definedName>
    <definedName name="sdfsr" localSheetId="20" hidden="1">{#N/A,#N/A,FALSE,"Plan1";#N/A,#N/A,FALSE,"Plan2"}</definedName>
    <definedName name="sdfsr" localSheetId="5" hidden="1">{#N/A,#N/A,FALSE,"Plan1";#N/A,#N/A,FALSE,"Plan2"}</definedName>
    <definedName name="sdfsr" localSheetId="13" hidden="1">{#N/A,#N/A,FALSE,"Plan1";#N/A,#N/A,FALSE,"Plan2"}</definedName>
    <definedName name="sdfsr" localSheetId="10" hidden="1">{#N/A,#N/A,FALSE,"Plan1";#N/A,#N/A,FALSE,"Plan2"}</definedName>
    <definedName name="sdfsr" localSheetId="7" hidden="1">{#N/A,#N/A,FALSE,"Plan1";#N/A,#N/A,FALSE,"Plan2"}</definedName>
    <definedName name="sdfsr" localSheetId="28" hidden="1">{#N/A,#N/A,FALSE,"Plan1";#N/A,#N/A,FALSE,"Plan2"}</definedName>
    <definedName name="sdfsr" localSheetId="6" hidden="1">{#N/A,#N/A,FALSE,"Plan1";#N/A,#N/A,FALSE,"Plan2"}</definedName>
    <definedName name="sdfsr" localSheetId="0" hidden="1">{#N/A,#N/A,FALSE,"Plan1";#N/A,#N/A,FALSE,"Plan2"}</definedName>
    <definedName name="sdfsr" localSheetId="14" hidden="1">{#N/A,#N/A,FALSE,"Plan1";#N/A,#N/A,FALSE,"Plan2"}</definedName>
    <definedName name="sdfsr" localSheetId="22" hidden="1">{#N/A,#N/A,FALSE,"Plan1";#N/A,#N/A,FALSE,"Plan2"}</definedName>
    <definedName name="sdfsr" hidden="1">{#N/A,#N/A,FALSE,"Plan1";#N/A,#N/A,FALSE,"Plan2"}</definedName>
    <definedName name="sdfty" localSheetId="16" hidden="1">{#N/A,#N/A,FALSE,"Plan1";#N/A,#N/A,FALSE,"Plan2"}</definedName>
    <definedName name="sdfty" localSheetId="3" hidden="1">{#N/A,#N/A,FALSE,"Plan1";#N/A,#N/A,FALSE,"Plan2"}</definedName>
    <definedName name="sdfty" localSheetId="21" hidden="1">{#N/A,#N/A,FALSE,"Plan1";#N/A,#N/A,FALSE,"Plan2"}</definedName>
    <definedName name="sdfty" localSheetId="20" hidden="1">{#N/A,#N/A,FALSE,"Plan1";#N/A,#N/A,FALSE,"Plan2"}</definedName>
    <definedName name="sdfty" localSheetId="5" hidden="1">{#N/A,#N/A,FALSE,"Plan1";#N/A,#N/A,FALSE,"Plan2"}</definedName>
    <definedName name="sdfty" localSheetId="13" hidden="1">{#N/A,#N/A,FALSE,"Plan1";#N/A,#N/A,FALSE,"Plan2"}</definedName>
    <definedName name="sdfty" localSheetId="10" hidden="1">{#N/A,#N/A,FALSE,"Plan1";#N/A,#N/A,FALSE,"Plan2"}</definedName>
    <definedName name="sdfty" localSheetId="7" hidden="1">{#N/A,#N/A,FALSE,"Plan1";#N/A,#N/A,FALSE,"Plan2"}</definedName>
    <definedName name="sdfty" localSheetId="28" hidden="1">{#N/A,#N/A,FALSE,"Plan1";#N/A,#N/A,FALSE,"Plan2"}</definedName>
    <definedName name="sdfty" localSheetId="6" hidden="1">{#N/A,#N/A,FALSE,"Plan1";#N/A,#N/A,FALSE,"Plan2"}</definedName>
    <definedName name="sdfty" localSheetId="0" hidden="1">{#N/A,#N/A,FALSE,"Plan1";#N/A,#N/A,FALSE,"Plan2"}</definedName>
    <definedName name="sdfty" localSheetId="14" hidden="1">{#N/A,#N/A,FALSE,"Plan1";#N/A,#N/A,FALSE,"Plan2"}</definedName>
    <definedName name="sdfty" localSheetId="22" hidden="1">{#N/A,#N/A,FALSE,"Plan1";#N/A,#N/A,FALSE,"Plan2"}</definedName>
    <definedName name="sdfty" hidden="1">{#N/A,#N/A,FALSE,"Plan1";#N/A,#N/A,FALSE,"Plan2"}</definedName>
    <definedName name="sdgdf" localSheetId="16" hidden="1">{#N/A,#N/A,FALSE,"Plan1";#N/A,#N/A,FALSE,"Plan2"}</definedName>
    <definedName name="sdgdf" localSheetId="3" hidden="1">{#N/A,#N/A,FALSE,"Plan1";#N/A,#N/A,FALSE,"Plan2"}</definedName>
    <definedName name="sdgdf" localSheetId="21" hidden="1">{#N/A,#N/A,FALSE,"Plan1";#N/A,#N/A,FALSE,"Plan2"}</definedName>
    <definedName name="sdgdf" localSheetId="20" hidden="1">{#N/A,#N/A,FALSE,"Plan1";#N/A,#N/A,FALSE,"Plan2"}</definedName>
    <definedName name="sdgdf" localSheetId="5" hidden="1">{#N/A,#N/A,FALSE,"Plan1";#N/A,#N/A,FALSE,"Plan2"}</definedName>
    <definedName name="sdgdf" localSheetId="13" hidden="1">{#N/A,#N/A,FALSE,"Plan1";#N/A,#N/A,FALSE,"Plan2"}</definedName>
    <definedName name="sdgdf" localSheetId="10" hidden="1">{#N/A,#N/A,FALSE,"Plan1";#N/A,#N/A,FALSE,"Plan2"}</definedName>
    <definedName name="sdgdf" localSheetId="7" hidden="1">{#N/A,#N/A,FALSE,"Plan1";#N/A,#N/A,FALSE,"Plan2"}</definedName>
    <definedName name="sdgdf" localSheetId="28" hidden="1">{#N/A,#N/A,FALSE,"Plan1";#N/A,#N/A,FALSE,"Plan2"}</definedName>
    <definedName name="sdgdf" localSheetId="6" hidden="1">{#N/A,#N/A,FALSE,"Plan1";#N/A,#N/A,FALSE,"Plan2"}</definedName>
    <definedName name="sdgdf" localSheetId="0" hidden="1">{#N/A,#N/A,FALSE,"Plan1";#N/A,#N/A,FALSE,"Plan2"}</definedName>
    <definedName name="sdgdf" localSheetId="14" hidden="1">{#N/A,#N/A,FALSE,"Plan1";#N/A,#N/A,FALSE,"Plan2"}</definedName>
    <definedName name="sdgdf" localSheetId="22" hidden="1">{#N/A,#N/A,FALSE,"Plan1";#N/A,#N/A,FALSE,"Plan2"}</definedName>
    <definedName name="sdgdf" hidden="1">{#N/A,#N/A,FALSE,"Plan1";#N/A,#N/A,FALSE,"Plan2"}</definedName>
    <definedName name="sdgfrt" localSheetId="16" hidden="1">{#N/A,#N/A,FALSE,"Plan1";#N/A,#N/A,FALSE,"Plan2"}</definedName>
    <definedName name="sdgfrt" localSheetId="3" hidden="1">{#N/A,#N/A,FALSE,"Plan1";#N/A,#N/A,FALSE,"Plan2"}</definedName>
    <definedName name="sdgfrt" localSheetId="21" hidden="1">{#N/A,#N/A,FALSE,"Plan1";#N/A,#N/A,FALSE,"Plan2"}</definedName>
    <definedName name="sdgfrt" localSheetId="20" hidden="1">{#N/A,#N/A,FALSE,"Plan1";#N/A,#N/A,FALSE,"Plan2"}</definedName>
    <definedName name="sdgfrt" localSheetId="5" hidden="1">{#N/A,#N/A,FALSE,"Plan1";#N/A,#N/A,FALSE,"Plan2"}</definedName>
    <definedName name="sdgfrt" localSheetId="13" hidden="1">{#N/A,#N/A,FALSE,"Plan1";#N/A,#N/A,FALSE,"Plan2"}</definedName>
    <definedName name="sdgfrt" localSheetId="10" hidden="1">{#N/A,#N/A,FALSE,"Plan1";#N/A,#N/A,FALSE,"Plan2"}</definedName>
    <definedName name="sdgfrt" localSheetId="7" hidden="1">{#N/A,#N/A,FALSE,"Plan1";#N/A,#N/A,FALSE,"Plan2"}</definedName>
    <definedName name="sdgfrt" localSheetId="28" hidden="1">{#N/A,#N/A,FALSE,"Plan1";#N/A,#N/A,FALSE,"Plan2"}</definedName>
    <definedName name="sdgfrt" localSheetId="6" hidden="1">{#N/A,#N/A,FALSE,"Plan1";#N/A,#N/A,FALSE,"Plan2"}</definedName>
    <definedName name="sdgfrt" localSheetId="0" hidden="1">{#N/A,#N/A,FALSE,"Plan1";#N/A,#N/A,FALSE,"Plan2"}</definedName>
    <definedName name="sdgfrt" localSheetId="14" hidden="1">{#N/A,#N/A,FALSE,"Plan1";#N/A,#N/A,FALSE,"Plan2"}</definedName>
    <definedName name="sdgfrt" localSheetId="22" hidden="1">{#N/A,#N/A,FALSE,"Plan1";#N/A,#N/A,FALSE,"Plan2"}</definedName>
    <definedName name="sdgfrt" hidden="1">{#N/A,#N/A,FALSE,"Plan1";#N/A,#N/A,FALSE,"Plan2"}</definedName>
    <definedName name="sdgft" localSheetId="16" hidden="1">{#N/A,#N/A,FALSE,"Plan1";#N/A,#N/A,FALSE,"Plan2"}</definedName>
    <definedName name="sdgft" localSheetId="3" hidden="1">{#N/A,#N/A,FALSE,"Plan1";#N/A,#N/A,FALSE,"Plan2"}</definedName>
    <definedName name="sdgft" localSheetId="21" hidden="1">{#N/A,#N/A,FALSE,"Plan1";#N/A,#N/A,FALSE,"Plan2"}</definedName>
    <definedName name="sdgft" localSheetId="20" hidden="1">{#N/A,#N/A,FALSE,"Plan1";#N/A,#N/A,FALSE,"Plan2"}</definedName>
    <definedName name="sdgft" localSheetId="5" hidden="1">{#N/A,#N/A,FALSE,"Plan1";#N/A,#N/A,FALSE,"Plan2"}</definedName>
    <definedName name="sdgft" localSheetId="13" hidden="1">{#N/A,#N/A,FALSE,"Plan1";#N/A,#N/A,FALSE,"Plan2"}</definedName>
    <definedName name="sdgft" localSheetId="10" hidden="1">{#N/A,#N/A,FALSE,"Plan1";#N/A,#N/A,FALSE,"Plan2"}</definedName>
    <definedName name="sdgft" localSheetId="7" hidden="1">{#N/A,#N/A,FALSE,"Plan1";#N/A,#N/A,FALSE,"Plan2"}</definedName>
    <definedName name="sdgft" localSheetId="28" hidden="1">{#N/A,#N/A,FALSE,"Plan1";#N/A,#N/A,FALSE,"Plan2"}</definedName>
    <definedName name="sdgft" localSheetId="6" hidden="1">{#N/A,#N/A,FALSE,"Plan1";#N/A,#N/A,FALSE,"Plan2"}</definedName>
    <definedName name="sdgft" localSheetId="0" hidden="1">{#N/A,#N/A,FALSE,"Plan1";#N/A,#N/A,FALSE,"Plan2"}</definedName>
    <definedName name="sdgft" localSheetId="14" hidden="1">{#N/A,#N/A,FALSE,"Plan1";#N/A,#N/A,FALSE,"Plan2"}</definedName>
    <definedName name="sdgft" localSheetId="22" hidden="1">{#N/A,#N/A,FALSE,"Plan1";#N/A,#N/A,FALSE,"Plan2"}</definedName>
    <definedName name="sdgft" hidden="1">{#N/A,#N/A,FALSE,"Plan1";#N/A,#N/A,FALSE,"Plan2"}</definedName>
    <definedName name="sdgt" localSheetId="16" hidden="1">{#N/A,#N/A,FALSE,"Plan1";#N/A,#N/A,FALSE,"Plan2"}</definedName>
    <definedName name="sdgt" localSheetId="3" hidden="1">{#N/A,#N/A,FALSE,"Plan1";#N/A,#N/A,FALSE,"Plan2"}</definedName>
    <definedName name="sdgt" localSheetId="21" hidden="1">{#N/A,#N/A,FALSE,"Plan1";#N/A,#N/A,FALSE,"Plan2"}</definedName>
    <definedName name="sdgt" localSheetId="20" hidden="1">{#N/A,#N/A,FALSE,"Plan1";#N/A,#N/A,FALSE,"Plan2"}</definedName>
    <definedName name="sdgt" localSheetId="5" hidden="1">{#N/A,#N/A,FALSE,"Plan1";#N/A,#N/A,FALSE,"Plan2"}</definedName>
    <definedName name="sdgt" localSheetId="13" hidden="1">{#N/A,#N/A,FALSE,"Plan1";#N/A,#N/A,FALSE,"Plan2"}</definedName>
    <definedName name="sdgt" localSheetId="10" hidden="1">{#N/A,#N/A,FALSE,"Plan1";#N/A,#N/A,FALSE,"Plan2"}</definedName>
    <definedName name="sdgt" localSheetId="7" hidden="1">{#N/A,#N/A,FALSE,"Plan1";#N/A,#N/A,FALSE,"Plan2"}</definedName>
    <definedName name="sdgt" localSheetId="28" hidden="1">{#N/A,#N/A,FALSE,"Plan1";#N/A,#N/A,FALSE,"Plan2"}</definedName>
    <definedName name="sdgt" localSheetId="6" hidden="1">{#N/A,#N/A,FALSE,"Plan1";#N/A,#N/A,FALSE,"Plan2"}</definedName>
    <definedName name="sdgt" localSheetId="0" hidden="1">{#N/A,#N/A,FALSE,"Plan1";#N/A,#N/A,FALSE,"Plan2"}</definedName>
    <definedName name="sdgt" localSheetId="14" hidden="1">{#N/A,#N/A,FALSE,"Plan1";#N/A,#N/A,FALSE,"Plan2"}</definedName>
    <definedName name="sdgt" localSheetId="22" hidden="1">{#N/A,#N/A,FALSE,"Plan1";#N/A,#N/A,FALSE,"Plan2"}</definedName>
    <definedName name="sdgt" hidden="1">{#N/A,#N/A,FALSE,"Plan1";#N/A,#N/A,FALSE,"Plan2"}</definedName>
    <definedName name="sdgtry" localSheetId="16" hidden="1">#REF!</definedName>
    <definedName name="sdgtry" localSheetId="3" hidden="1">#REF!</definedName>
    <definedName name="sdgtry" localSheetId="5" hidden="1">#REF!</definedName>
    <definedName name="sdgtry" localSheetId="10" hidden="1">#REF!</definedName>
    <definedName name="sdgtry" localSheetId="6" hidden="1">#REF!</definedName>
    <definedName name="sdgtry" localSheetId="0" hidden="1">#REF!</definedName>
    <definedName name="sdgtry" hidden="1">#REF!</definedName>
    <definedName name="sdhfghdsfg" localSheetId="16" hidden="1">{#N/A,#N/A,FALSE,"Plan1";#N/A,#N/A,FALSE,"Plan2"}</definedName>
    <definedName name="sdhfghdsfg" localSheetId="3" hidden="1">{#N/A,#N/A,FALSE,"Plan1";#N/A,#N/A,FALSE,"Plan2"}</definedName>
    <definedName name="sdhfghdsfg" localSheetId="21" hidden="1">{#N/A,#N/A,FALSE,"Plan1";#N/A,#N/A,FALSE,"Plan2"}</definedName>
    <definedName name="sdhfghdsfg" localSheetId="20" hidden="1">{#N/A,#N/A,FALSE,"Plan1";#N/A,#N/A,FALSE,"Plan2"}</definedName>
    <definedName name="sdhfghdsfg" localSheetId="5" hidden="1">{#N/A,#N/A,FALSE,"Plan1";#N/A,#N/A,FALSE,"Plan2"}</definedName>
    <definedName name="sdhfghdsfg" localSheetId="13" hidden="1">{#N/A,#N/A,FALSE,"Plan1";#N/A,#N/A,FALSE,"Plan2"}</definedName>
    <definedName name="sdhfghdsfg" localSheetId="10" hidden="1">{#N/A,#N/A,FALSE,"Plan1";#N/A,#N/A,FALSE,"Plan2"}</definedName>
    <definedName name="sdhfghdsfg" localSheetId="7" hidden="1">{#N/A,#N/A,FALSE,"Plan1";#N/A,#N/A,FALSE,"Plan2"}</definedName>
    <definedName name="sdhfghdsfg" localSheetId="28" hidden="1">{#N/A,#N/A,FALSE,"Plan1";#N/A,#N/A,FALSE,"Plan2"}</definedName>
    <definedName name="sdhfghdsfg" localSheetId="6" hidden="1">{#N/A,#N/A,FALSE,"Plan1";#N/A,#N/A,FALSE,"Plan2"}</definedName>
    <definedName name="sdhfghdsfg" localSheetId="0" hidden="1">{#N/A,#N/A,FALSE,"Plan1";#N/A,#N/A,FALSE,"Plan2"}</definedName>
    <definedName name="sdhfghdsfg" localSheetId="14" hidden="1">{#N/A,#N/A,FALSE,"Plan1";#N/A,#N/A,FALSE,"Plan2"}</definedName>
    <definedName name="sdhfghdsfg" localSheetId="22" hidden="1">{#N/A,#N/A,FALSE,"Plan1";#N/A,#N/A,FALSE,"Plan2"}</definedName>
    <definedName name="sdhfghdsfg" hidden="1">{#N/A,#N/A,FALSE,"Plan1";#N/A,#N/A,FALSE,"Plan2"}</definedName>
    <definedName name="SDHFJKHDFJRE" localSheetId="16" hidden="1">{#N/A,#N/A,FALSE,"Plan1";#N/A,#N/A,FALSE,"Plan2"}</definedName>
    <definedName name="SDHFJKHDFJRE" localSheetId="3" hidden="1">{#N/A,#N/A,FALSE,"Plan1";#N/A,#N/A,FALSE,"Plan2"}</definedName>
    <definedName name="SDHFJKHDFJRE" localSheetId="21" hidden="1">{#N/A,#N/A,FALSE,"Plan1";#N/A,#N/A,FALSE,"Plan2"}</definedName>
    <definedName name="SDHFJKHDFJRE" localSheetId="20" hidden="1">{#N/A,#N/A,FALSE,"Plan1";#N/A,#N/A,FALSE,"Plan2"}</definedName>
    <definedName name="SDHFJKHDFJRE" localSheetId="5" hidden="1">{#N/A,#N/A,FALSE,"Plan1";#N/A,#N/A,FALSE,"Plan2"}</definedName>
    <definedName name="SDHFJKHDFJRE" localSheetId="13" hidden="1">{#N/A,#N/A,FALSE,"Plan1";#N/A,#N/A,FALSE,"Plan2"}</definedName>
    <definedName name="SDHFJKHDFJRE" localSheetId="10" hidden="1">{#N/A,#N/A,FALSE,"Plan1";#N/A,#N/A,FALSE,"Plan2"}</definedName>
    <definedName name="SDHFJKHDFJRE" localSheetId="7" hidden="1">{#N/A,#N/A,FALSE,"Plan1";#N/A,#N/A,FALSE,"Plan2"}</definedName>
    <definedName name="SDHFJKHDFJRE" localSheetId="28" hidden="1">{#N/A,#N/A,FALSE,"Plan1";#N/A,#N/A,FALSE,"Plan2"}</definedName>
    <definedName name="SDHFJKHDFJRE" localSheetId="6" hidden="1">{#N/A,#N/A,FALSE,"Plan1";#N/A,#N/A,FALSE,"Plan2"}</definedName>
    <definedName name="SDHFJKHDFJRE" localSheetId="0" hidden="1">{#N/A,#N/A,FALSE,"Plan1";#N/A,#N/A,FALSE,"Plan2"}</definedName>
    <definedName name="SDHFJKHDFJRE" localSheetId="14" hidden="1">{#N/A,#N/A,FALSE,"Plan1";#N/A,#N/A,FALSE,"Plan2"}</definedName>
    <definedName name="SDHFJKHDFJRE" localSheetId="22" hidden="1">{#N/A,#N/A,FALSE,"Plan1";#N/A,#N/A,FALSE,"Plan2"}</definedName>
    <definedName name="SDHFJKHDFJRE" hidden="1">{#N/A,#N/A,FALSE,"Plan1";#N/A,#N/A,FALSE,"Plan2"}</definedName>
    <definedName name="SDHKFDRKGTR" localSheetId="16" hidden="1">{#N/A,#N/A,FALSE,"Plan1";#N/A,#N/A,FALSE,"Plan2"}</definedName>
    <definedName name="SDHKFDRKGTR" localSheetId="3" hidden="1">{#N/A,#N/A,FALSE,"Plan1";#N/A,#N/A,FALSE,"Plan2"}</definedName>
    <definedName name="SDHKFDRKGTR" localSheetId="21" hidden="1">{#N/A,#N/A,FALSE,"Plan1";#N/A,#N/A,FALSE,"Plan2"}</definedName>
    <definedName name="SDHKFDRKGTR" localSheetId="20" hidden="1">{#N/A,#N/A,FALSE,"Plan1";#N/A,#N/A,FALSE,"Plan2"}</definedName>
    <definedName name="SDHKFDRKGTR" localSheetId="5" hidden="1">{#N/A,#N/A,FALSE,"Plan1";#N/A,#N/A,FALSE,"Plan2"}</definedName>
    <definedName name="SDHKFDRKGTR" localSheetId="13" hidden="1">{#N/A,#N/A,FALSE,"Plan1";#N/A,#N/A,FALSE,"Plan2"}</definedName>
    <definedName name="SDHKFDRKGTR" localSheetId="10" hidden="1">{#N/A,#N/A,FALSE,"Plan1";#N/A,#N/A,FALSE,"Plan2"}</definedName>
    <definedName name="SDHKFDRKGTR" localSheetId="7" hidden="1">{#N/A,#N/A,FALSE,"Plan1";#N/A,#N/A,FALSE,"Plan2"}</definedName>
    <definedName name="SDHKFDRKGTR" localSheetId="28" hidden="1">{#N/A,#N/A,FALSE,"Plan1";#N/A,#N/A,FALSE,"Plan2"}</definedName>
    <definedName name="SDHKFDRKGTR" localSheetId="6" hidden="1">{#N/A,#N/A,FALSE,"Plan1";#N/A,#N/A,FALSE,"Plan2"}</definedName>
    <definedName name="SDHKFDRKGTR" localSheetId="0" hidden="1">{#N/A,#N/A,FALSE,"Plan1";#N/A,#N/A,FALSE,"Plan2"}</definedName>
    <definedName name="SDHKFDRKGTR" localSheetId="14" hidden="1">{#N/A,#N/A,FALSE,"Plan1";#N/A,#N/A,FALSE,"Plan2"}</definedName>
    <definedName name="SDHKFDRKGTR" localSheetId="22" hidden="1">{#N/A,#N/A,FALSE,"Plan1";#N/A,#N/A,FALSE,"Plan2"}</definedName>
    <definedName name="SDHKFDRKGTR" hidden="1">{#N/A,#N/A,FALSE,"Plan1";#N/A,#N/A,FALSE,"Plan2"}</definedName>
    <definedName name="sdjdswger" localSheetId="16" hidden="1">{#N/A,#N/A,FALSE,"Plan1";#N/A,#N/A,FALSE,"Plan2"}</definedName>
    <definedName name="sdjdswger" localSheetId="3" hidden="1">{#N/A,#N/A,FALSE,"Plan1";#N/A,#N/A,FALSE,"Plan2"}</definedName>
    <definedName name="sdjdswger" localSheetId="21" hidden="1">{#N/A,#N/A,FALSE,"Plan1";#N/A,#N/A,FALSE,"Plan2"}</definedName>
    <definedName name="sdjdswger" localSheetId="20" hidden="1">{#N/A,#N/A,FALSE,"Plan1";#N/A,#N/A,FALSE,"Plan2"}</definedName>
    <definedName name="sdjdswger" localSheetId="5" hidden="1">{#N/A,#N/A,FALSE,"Plan1";#N/A,#N/A,FALSE,"Plan2"}</definedName>
    <definedName name="sdjdswger" localSheetId="13" hidden="1">{#N/A,#N/A,FALSE,"Plan1";#N/A,#N/A,FALSE,"Plan2"}</definedName>
    <definedName name="sdjdswger" localSheetId="10" hidden="1">{#N/A,#N/A,FALSE,"Plan1";#N/A,#N/A,FALSE,"Plan2"}</definedName>
    <definedName name="sdjdswger" localSheetId="7" hidden="1">{#N/A,#N/A,FALSE,"Plan1";#N/A,#N/A,FALSE,"Plan2"}</definedName>
    <definedName name="sdjdswger" localSheetId="28" hidden="1">{#N/A,#N/A,FALSE,"Plan1";#N/A,#N/A,FALSE,"Plan2"}</definedName>
    <definedName name="sdjdswger" localSheetId="6" hidden="1">{#N/A,#N/A,FALSE,"Plan1";#N/A,#N/A,FALSE,"Plan2"}</definedName>
    <definedName name="sdjdswger" localSheetId="0" hidden="1">{#N/A,#N/A,FALSE,"Plan1";#N/A,#N/A,FALSE,"Plan2"}</definedName>
    <definedName name="sdjdswger" localSheetId="14" hidden="1">{#N/A,#N/A,FALSE,"Plan1";#N/A,#N/A,FALSE,"Plan2"}</definedName>
    <definedName name="sdjdswger" localSheetId="22" hidden="1">{#N/A,#N/A,FALSE,"Plan1";#N/A,#N/A,FALSE,"Plan2"}</definedName>
    <definedName name="sdjdswger" hidden="1">{#N/A,#N/A,FALSE,"Plan1";#N/A,#N/A,FALSE,"Plan2"}</definedName>
    <definedName name="sdjfdf" localSheetId="16" hidden="1">{#N/A,#N/A,FALSE,"Plan1";#N/A,#N/A,FALSE,"Plan2"}</definedName>
    <definedName name="sdjfdf" localSheetId="3" hidden="1">{#N/A,#N/A,FALSE,"Plan1";#N/A,#N/A,FALSE,"Plan2"}</definedName>
    <definedName name="sdjfdf" localSheetId="21" hidden="1">{#N/A,#N/A,FALSE,"Plan1";#N/A,#N/A,FALSE,"Plan2"}</definedName>
    <definedName name="sdjfdf" localSheetId="20" hidden="1">{#N/A,#N/A,FALSE,"Plan1";#N/A,#N/A,FALSE,"Plan2"}</definedName>
    <definedName name="sdjfdf" localSheetId="5" hidden="1">{#N/A,#N/A,FALSE,"Plan1";#N/A,#N/A,FALSE,"Plan2"}</definedName>
    <definedName name="sdjfdf" localSheetId="13" hidden="1">{#N/A,#N/A,FALSE,"Plan1";#N/A,#N/A,FALSE,"Plan2"}</definedName>
    <definedName name="sdjfdf" localSheetId="10" hidden="1">{#N/A,#N/A,FALSE,"Plan1";#N/A,#N/A,FALSE,"Plan2"}</definedName>
    <definedName name="sdjfdf" localSheetId="7" hidden="1">{#N/A,#N/A,FALSE,"Plan1";#N/A,#N/A,FALSE,"Plan2"}</definedName>
    <definedName name="sdjfdf" localSheetId="28" hidden="1">{#N/A,#N/A,FALSE,"Plan1";#N/A,#N/A,FALSE,"Plan2"}</definedName>
    <definedName name="sdjfdf" localSheetId="6" hidden="1">{#N/A,#N/A,FALSE,"Plan1";#N/A,#N/A,FALSE,"Plan2"}</definedName>
    <definedName name="sdjfdf" localSheetId="0" hidden="1">{#N/A,#N/A,FALSE,"Plan1";#N/A,#N/A,FALSE,"Plan2"}</definedName>
    <definedName name="sdjfdf" localSheetId="14" hidden="1">{#N/A,#N/A,FALSE,"Plan1";#N/A,#N/A,FALSE,"Plan2"}</definedName>
    <definedName name="sdjfdf" localSheetId="22" hidden="1">{#N/A,#N/A,FALSE,"Plan1";#N/A,#N/A,FALSE,"Plan2"}</definedName>
    <definedName name="sdjfdf" hidden="1">{#N/A,#N/A,FALSE,"Plan1";#N/A,#N/A,FALSE,"Plan2"}</definedName>
    <definedName name="sdjfhdjk" localSheetId="16" hidden="1">{#N/A,#N/A,FALSE,"Plan1";#N/A,#N/A,FALSE,"Plan2"}</definedName>
    <definedName name="sdjfhdjk" localSheetId="3" hidden="1">{#N/A,#N/A,FALSE,"Plan1";#N/A,#N/A,FALSE,"Plan2"}</definedName>
    <definedName name="sdjfhdjk" localSheetId="21" hidden="1">{#N/A,#N/A,FALSE,"Plan1";#N/A,#N/A,FALSE,"Plan2"}</definedName>
    <definedName name="sdjfhdjk" localSheetId="20" hidden="1">{#N/A,#N/A,FALSE,"Plan1";#N/A,#N/A,FALSE,"Plan2"}</definedName>
    <definedName name="sdjfhdjk" localSheetId="5" hidden="1">{#N/A,#N/A,FALSE,"Plan1";#N/A,#N/A,FALSE,"Plan2"}</definedName>
    <definedName name="sdjfhdjk" localSheetId="13" hidden="1">{#N/A,#N/A,FALSE,"Plan1";#N/A,#N/A,FALSE,"Plan2"}</definedName>
    <definedName name="sdjfhdjk" localSheetId="10" hidden="1">{#N/A,#N/A,FALSE,"Plan1";#N/A,#N/A,FALSE,"Plan2"}</definedName>
    <definedName name="sdjfhdjk" localSheetId="7" hidden="1">{#N/A,#N/A,FALSE,"Plan1";#N/A,#N/A,FALSE,"Plan2"}</definedName>
    <definedName name="sdjfhdjk" localSheetId="28" hidden="1">{#N/A,#N/A,FALSE,"Plan1";#N/A,#N/A,FALSE,"Plan2"}</definedName>
    <definedName name="sdjfhdjk" localSheetId="6" hidden="1">{#N/A,#N/A,FALSE,"Plan1";#N/A,#N/A,FALSE,"Plan2"}</definedName>
    <definedName name="sdjfhdjk" localSheetId="0" hidden="1">{#N/A,#N/A,FALSE,"Plan1";#N/A,#N/A,FALSE,"Plan2"}</definedName>
    <definedName name="sdjfhdjk" localSheetId="14" hidden="1">{#N/A,#N/A,FALSE,"Plan1";#N/A,#N/A,FALSE,"Plan2"}</definedName>
    <definedName name="sdjfhdjk" localSheetId="22" hidden="1">{#N/A,#N/A,FALSE,"Plan1";#N/A,#N/A,FALSE,"Plan2"}</definedName>
    <definedName name="sdjfhdjk" hidden="1">{#N/A,#N/A,FALSE,"Plan1";#N/A,#N/A,FALSE,"Plan2"}</definedName>
    <definedName name="SDJFJDER" localSheetId="16" hidden="1">{#N/A,#N/A,FALSE,"Plan1";#N/A,#N/A,FALSE,"Plan2"}</definedName>
    <definedName name="SDJFJDER" localSheetId="3" hidden="1">{#N/A,#N/A,FALSE,"Plan1";#N/A,#N/A,FALSE,"Plan2"}</definedName>
    <definedName name="SDJFJDER" localSheetId="21" hidden="1">{#N/A,#N/A,FALSE,"Plan1";#N/A,#N/A,FALSE,"Plan2"}</definedName>
    <definedName name="SDJFJDER" localSheetId="20" hidden="1">{#N/A,#N/A,FALSE,"Plan1";#N/A,#N/A,FALSE,"Plan2"}</definedName>
    <definedName name="SDJFJDER" localSheetId="5" hidden="1">{#N/A,#N/A,FALSE,"Plan1";#N/A,#N/A,FALSE,"Plan2"}</definedName>
    <definedName name="SDJFJDER" localSheetId="13" hidden="1">{#N/A,#N/A,FALSE,"Plan1";#N/A,#N/A,FALSE,"Plan2"}</definedName>
    <definedName name="SDJFJDER" localSheetId="10" hidden="1">{#N/A,#N/A,FALSE,"Plan1";#N/A,#N/A,FALSE,"Plan2"}</definedName>
    <definedName name="SDJFJDER" localSheetId="7" hidden="1">{#N/A,#N/A,FALSE,"Plan1";#N/A,#N/A,FALSE,"Plan2"}</definedName>
    <definedName name="SDJFJDER" localSheetId="28" hidden="1">{#N/A,#N/A,FALSE,"Plan1";#N/A,#N/A,FALSE,"Plan2"}</definedName>
    <definedName name="SDJFJDER" localSheetId="6" hidden="1">{#N/A,#N/A,FALSE,"Plan1";#N/A,#N/A,FALSE,"Plan2"}</definedName>
    <definedName name="SDJFJDER" localSheetId="0" hidden="1">{#N/A,#N/A,FALSE,"Plan1";#N/A,#N/A,FALSE,"Plan2"}</definedName>
    <definedName name="SDJFJDER" localSheetId="14" hidden="1">{#N/A,#N/A,FALSE,"Plan1";#N/A,#N/A,FALSE,"Plan2"}</definedName>
    <definedName name="SDJFJDER" localSheetId="22" hidden="1">{#N/A,#N/A,FALSE,"Plan1";#N/A,#N/A,FALSE,"Plan2"}</definedName>
    <definedName name="SDJFJDER" hidden="1">{#N/A,#N/A,FALSE,"Plan1";#N/A,#N/A,FALSE,"Plan2"}</definedName>
    <definedName name="sdjflsdjfl" localSheetId="16" hidden="1">{#N/A,#N/A,FALSE,"Plan1";#N/A,#N/A,FALSE,"Plan2"}</definedName>
    <definedName name="sdjflsdjfl" localSheetId="3" hidden="1">{#N/A,#N/A,FALSE,"Plan1";#N/A,#N/A,FALSE,"Plan2"}</definedName>
    <definedName name="sdjflsdjfl" localSheetId="21" hidden="1">{#N/A,#N/A,FALSE,"Plan1";#N/A,#N/A,FALSE,"Plan2"}</definedName>
    <definedName name="sdjflsdjfl" localSheetId="20" hidden="1">{#N/A,#N/A,FALSE,"Plan1";#N/A,#N/A,FALSE,"Plan2"}</definedName>
    <definedName name="sdjflsdjfl" localSheetId="5" hidden="1">{#N/A,#N/A,FALSE,"Plan1";#N/A,#N/A,FALSE,"Plan2"}</definedName>
    <definedName name="sdjflsdjfl" localSheetId="13" hidden="1">{#N/A,#N/A,FALSE,"Plan1";#N/A,#N/A,FALSE,"Plan2"}</definedName>
    <definedName name="sdjflsdjfl" localSheetId="10" hidden="1">{#N/A,#N/A,FALSE,"Plan1";#N/A,#N/A,FALSE,"Plan2"}</definedName>
    <definedName name="sdjflsdjfl" localSheetId="7" hidden="1">{#N/A,#N/A,FALSE,"Plan1";#N/A,#N/A,FALSE,"Plan2"}</definedName>
    <definedName name="sdjflsdjfl" localSheetId="28" hidden="1">{#N/A,#N/A,FALSE,"Plan1";#N/A,#N/A,FALSE,"Plan2"}</definedName>
    <definedName name="sdjflsdjfl" localSheetId="6" hidden="1">{#N/A,#N/A,FALSE,"Plan1";#N/A,#N/A,FALSE,"Plan2"}</definedName>
    <definedName name="sdjflsdjfl" localSheetId="0" hidden="1">{#N/A,#N/A,FALSE,"Plan1";#N/A,#N/A,FALSE,"Plan2"}</definedName>
    <definedName name="sdjflsdjfl" localSheetId="14" hidden="1">{#N/A,#N/A,FALSE,"Plan1";#N/A,#N/A,FALSE,"Plan2"}</definedName>
    <definedName name="sdjflsdjfl" localSheetId="22" hidden="1">{#N/A,#N/A,FALSE,"Plan1";#N/A,#N/A,FALSE,"Plan2"}</definedName>
    <definedName name="sdjflsdjfl" hidden="1">{#N/A,#N/A,FALSE,"Plan1";#N/A,#N/A,FALSE,"Plan2"}</definedName>
    <definedName name="SDJHF" localSheetId="16" hidden="1">{#N/A,#N/A,FALSE,"Plan1";#N/A,#N/A,FALSE,"Plan2"}</definedName>
    <definedName name="SDJHF" localSheetId="3" hidden="1">{#N/A,#N/A,FALSE,"Plan1";#N/A,#N/A,FALSE,"Plan2"}</definedName>
    <definedName name="SDJHF" localSheetId="21" hidden="1">{#N/A,#N/A,FALSE,"Plan1";#N/A,#N/A,FALSE,"Plan2"}</definedName>
    <definedName name="SDJHF" localSheetId="20" hidden="1">{#N/A,#N/A,FALSE,"Plan1";#N/A,#N/A,FALSE,"Plan2"}</definedName>
    <definedName name="SDJHF" localSheetId="5" hidden="1">{#N/A,#N/A,FALSE,"Plan1";#N/A,#N/A,FALSE,"Plan2"}</definedName>
    <definedName name="SDJHF" localSheetId="13" hidden="1">{#N/A,#N/A,FALSE,"Plan1";#N/A,#N/A,FALSE,"Plan2"}</definedName>
    <definedName name="SDJHF" localSheetId="10" hidden="1">{#N/A,#N/A,FALSE,"Plan1";#N/A,#N/A,FALSE,"Plan2"}</definedName>
    <definedName name="SDJHF" localSheetId="7" hidden="1">{#N/A,#N/A,FALSE,"Plan1";#N/A,#N/A,FALSE,"Plan2"}</definedName>
    <definedName name="SDJHF" localSheetId="28" hidden="1">{#N/A,#N/A,FALSE,"Plan1";#N/A,#N/A,FALSE,"Plan2"}</definedName>
    <definedName name="SDJHF" localSheetId="6" hidden="1">{#N/A,#N/A,FALSE,"Plan1";#N/A,#N/A,FALSE,"Plan2"}</definedName>
    <definedName name="SDJHF" localSheetId="0" hidden="1">{#N/A,#N/A,FALSE,"Plan1";#N/A,#N/A,FALSE,"Plan2"}</definedName>
    <definedName name="SDJHF" localSheetId="14" hidden="1">{#N/A,#N/A,FALSE,"Plan1";#N/A,#N/A,FALSE,"Plan2"}</definedName>
    <definedName name="SDJHF" localSheetId="22" hidden="1">{#N/A,#N/A,FALSE,"Plan1";#N/A,#N/A,FALSE,"Plan2"}</definedName>
    <definedName name="SDJHF" hidden="1">{#N/A,#N/A,FALSE,"Plan1";#N/A,#N/A,FALSE,"Plan2"}</definedName>
    <definedName name="sdjrderertrr" localSheetId="16" hidden="1">{#N/A,#N/A,FALSE,"Plan1";#N/A,#N/A,FALSE,"Plan2"}</definedName>
    <definedName name="sdjrderertrr" localSheetId="3" hidden="1">{#N/A,#N/A,FALSE,"Plan1";#N/A,#N/A,FALSE,"Plan2"}</definedName>
    <definedName name="sdjrderertrr" localSheetId="21" hidden="1">{#N/A,#N/A,FALSE,"Plan1";#N/A,#N/A,FALSE,"Plan2"}</definedName>
    <definedName name="sdjrderertrr" localSheetId="20" hidden="1">{#N/A,#N/A,FALSE,"Plan1";#N/A,#N/A,FALSE,"Plan2"}</definedName>
    <definedName name="sdjrderertrr" localSheetId="5" hidden="1">{#N/A,#N/A,FALSE,"Plan1";#N/A,#N/A,FALSE,"Plan2"}</definedName>
    <definedName name="sdjrderertrr" localSheetId="13" hidden="1">{#N/A,#N/A,FALSE,"Plan1";#N/A,#N/A,FALSE,"Plan2"}</definedName>
    <definedName name="sdjrderertrr" localSheetId="10" hidden="1">{#N/A,#N/A,FALSE,"Plan1";#N/A,#N/A,FALSE,"Plan2"}</definedName>
    <definedName name="sdjrderertrr" localSheetId="7" hidden="1">{#N/A,#N/A,FALSE,"Plan1";#N/A,#N/A,FALSE,"Plan2"}</definedName>
    <definedName name="sdjrderertrr" localSheetId="28" hidden="1">{#N/A,#N/A,FALSE,"Plan1";#N/A,#N/A,FALSE,"Plan2"}</definedName>
    <definedName name="sdjrderertrr" localSheetId="6" hidden="1">{#N/A,#N/A,FALSE,"Plan1";#N/A,#N/A,FALSE,"Plan2"}</definedName>
    <definedName name="sdjrderertrr" localSheetId="0" hidden="1">{#N/A,#N/A,FALSE,"Plan1";#N/A,#N/A,FALSE,"Plan2"}</definedName>
    <definedName name="sdjrderertrr" localSheetId="14" hidden="1">{#N/A,#N/A,FALSE,"Plan1";#N/A,#N/A,FALSE,"Plan2"}</definedName>
    <definedName name="sdjrderertrr" localSheetId="22" hidden="1">{#N/A,#N/A,FALSE,"Plan1";#N/A,#N/A,FALSE,"Plan2"}</definedName>
    <definedName name="sdjrderertrr" hidden="1">{#N/A,#N/A,FALSE,"Plan1";#N/A,#N/A,FALSE,"Plan2"}</definedName>
    <definedName name="sdkdjk" localSheetId="16" hidden="1">{#N/A,#N/A,FALSE,"Plan1";#N/A,#N/A,FALSE,"Plan2"}</definedName>
    <definedName name="sdkdjk" localSheetId="3" hidden="1">{#N/A,#N/A,FALSE,"Plan1";#N/A,#N/A,FALSE,"Plan2"}</definedName>
    <definedName name="sdkdjk" localSheetId="21" hidden="1">{#N/A,#N/A,FALSE,"Plan1";#N/A,#N/A,FALSE,"Plan2"}</definedName>
    <definedName name="sdkdjk" localSheetId="20" hidden="1">{#N/A,#N/A,FALSE,"Plan1";#N/A,#N/A,FALSE,"Plan2"}</definedName>
    <definedName name="sdkdjk" localSheetId="5" hidden="1">{#N/A,#N/A,FALSE,"Plan1";#N/A,#N/A,FALSE,"Plan2"}</definedName>
    <definedName name="sdkdjk" localSheetId="13" hidden="1">{#N/A,#N/A,FALSE,"Plan1";#N/A,#N/A,FALSE,"Plan2"}</definedName>
    <definedName name="sdkdjk" localSheetId="10" hidden="1">{#N/A,#N/A,FALSE,"Plan1";#N/A,#N/A,FALSE,"Plan2"}</definedName>
    <definedName name="sdkdjk" localSheetId="7" hidden="1">{#N/A,#N/A,FALSE,"Plan1";#N/A,#N/A,FALSE,"Plan2"}</definedName>
    <definedName name="sdkdjk" localSheetId="28" hidden="1">{#N/A,#N/A,FALSE,"Plan1";#N/A,#N/A,FALSE,"Plan2"}</definedName>
    <definedName name="sdkdjk" localSheetId="6" hidden="1">{#N/A,#N/A,FALSE,"Plan1";#N/A,#N/A,FALSE,"Plan2"}</definedName>
    <definedName name="sdkdjk" localSheetId="0" hidden="1">{#N/A,#N/A,FALSE,"Plan1";#N/A,#N/A,FALSE,"Plan2"}</definedName>
    <definedName name="sdkdjk" localSheetId="14" hidden="1">{#N/A,#N/A,FALSE,"Plan1";#N/A,#N/A,FALSE,"Plan2"}</definedName>
    <definedName name="sdkdjk" localSheetId="22" hidden="1">{#N/A,#N/A,FALSE,"Plan1";#N/A,#N/A,FALSE,"Plan2"}</definedName>
    <definedName name="sdkdjk" hidden="1">{#N/A,#N/A,FALSE,"Plan1";#N/A,#N/A,FALSE,"Plan2"}</definedName>
    <definedName name="sdkfjhkdgfhk"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hidden="1">{TRUE,TRUE,-1.25,-15.5,604.5,366.75,FALSE,FALSE,TRUE,TRUE,0,1,#N/A,1,#N/A,9.0125,24.4117647058824,1,FALSE,FALSE,3,TRUE,1,FALSE,100,"Swvu.PLANILHA2.","ACwvu.PLANILHA2.",#N/A,FALSE,FALSE,0.787401575,0.34,0.46,0.5,1,"","",FALSE,FALSE,FALSE,FALSE,1,#N/A,1,1,FALSE,FALSE,#N/A,#N/A,FALSE,FALSE,FALSE,9,65532,65532,FALSE,FALSE,TRUE,TRUE,TRUE}</definedName>
    <definedName name="sdkfnjd" localSheetId="16" hidden="1">{#N/A,#N/A,FALSE,"Plan1";#N/A,#N/A,FALSE,"Plan2"}</definedName>
    <definedName name="sdkfnjd" localSheetId="3" hidden="1">{#N/A,#N/A,FALSE,"Plan1";#N/A,#N/A,FALSE,"Plan2"}</definedName>
    <definedName name="sdkfnjd" localSheetId="21" hidden="1">{#N/A,#N/A,FALSE,"Plan1";#N/A,#N/A,FALSE,"Plan2"}</definedName>
    <definedName name="sdkfnjd" localSheetId="20" hidden="1">{#N/A,#N/A,FALSE,"Plan1";#N/A,#N/A,FALSE,"Plan2"}</definedName>
    <definedName name="sdkfnjd" localSheetId="5" hidden="1">{#N/A,#N/A,FALSE,"Plan1";#N/A,#N/A,FALSE,"Plan2"}</definedName>
    <definedName name="sdkfnjd" localSheetId="13" hidden="1">{#N/A,#N/A,FALSE,"Plan1";#N/A,#N/A,FALSE,"Plan2"}</definedName>
    <definedName name="sdkfnjd" localSheetId="10" hidden="1">{#N/A,#N/A,FALSE,"Plan1";#N/A,#N/A,FALSE,"Plan2"}</definedName>
    <definedName name="sdkfnjd" localSheetId="7" hidden="1">{#N/A,#N/A,FALSE,"Plan1";#N/A,#N/A,FALSE,"Plan2"}</definedName>
    <definedName name="sdkfnjd" localSheetId="28" hidden="1">{#N/A,#N/A,FALSE,"Plan1";#N/A,#N/A,FALSE,"Plan2"}</definedName>
    <definedName name="sdkfnjd" localSheetId="6" hidden="1">{#N/A,#N/A,FALSE,"Plan1";#N/A,#N/A,FALSE,"Plan2"}</definedName>
    <definedName name="sdkfnjd" localSheetId="0" hidden="1">{#N/A,#N/A,FALSE,"Plan1";#N/A,#N/A,FALSE,"Plan2"}</definedName>
    <definedName name="sdkfnjd" localSheetId="14" hidden="1">{#N/A,#N/A,FALSE,"Plan1";#N/A,#N/A,FALSE,"Plan2"}</definedName>
    <definedName name="sdkfnjd" localSheetId="22" hidden="1">{#N/A,#N/A,FALSE,"Plan1";#N/A,#N/A,FALSE,"Plan2"}</definedName>
    <definedName name="sdkfnjd" hidden="1">{#N/A,#N/A,FALSE,"Plan1";#N/A,#N/A,FALSE,"Plan2"}</definedName>
    <definedName name="sdkk" localSheetId="16" hidden="1">{#N/A,#N/A,FALSE,"Plan1";#N/A,#N/A,FALSE,"Plan2"}</definedName>
    <definedName name="sdkk" localSheetId="3" hidden="1">{#N/A,#N/A,FALSE,"Plan1";#N/A,#N/A,FALSE,"Plan2"}</definedName>
    <definedName name="sdkk" localSheetId="21" hidden="1">{#N/A,#N/A,FALSE,"Plan1";#N/A,#N/A,FALSE,"Plan2"}</definedName>
    <definedName name="sdkk" localSheetId="20" hidden="1">{#N/A,#N/A,FALSE,"Plan1";#N/A,#N/A,FALSE,"Plan2"}</definedName>
    <definedName name="sdkk" localSheetId="5" hidden="1">{#N/A,#N/A,FALSE,"Plan1";#N/A,#N/A,FALSE,"Plan2"}</definedName>
    <definedName name="sdkk" localSheetId="13" hidden="1">{#N/A,#N/A,FALSE,"Plan1";#N/A,#N/A,FALSE,"Plan2"}</definedName>
    <definedName name="sdkk" localSheetId="10" hidden="1">{#N/A,#N/A,FALSE,"Plan1";#N/A,#N/A,FALSE,"Plan2"}</definedName>
    <definedName name="sdkk" localSheetId="7" hidden="1">{#N/A,#N/A,FALSE,"Plan1";#N/A,#N/A,FALSE,"Plan2"}</definedName>
    <definedName name="sdkk" localSheetId="28" hidden="1">{#N/A,#N/A,FALSE,"Plan1";#N/A,#N/A,FALSE,"Plan2"}</definedName>
    <definedName name="sdkk" localSheetId="6" hidden="1">{#N/A,#N/A,FALSE,"Plan1";#N/A,#N/A,FALSE,"Plan2"}</definedName>
    <definedName name="sdkk" localSheetId="0" hidden="1">{#N/A,#N/A,FALSE,"Plan1";#N/A,#N/A,FALSE,"Plan2"}</definedName>
    <definedName name="sdkk" localSheetId="14" hidden="1">{#N/A,#N/A,FALSE,"Plan1";#N/A,#N/A,FALSE,"Plan2"}</definedName>
    <definedName name="sdkk" localSheetId="22" hidden="1">{#N/A,#N/A,FALSE,"Plan1";#N/A,#N/A,FALSE,"Plan2"}</definedName>
    <definedName name="sdkk" hidden="1">{#N/A,#N/A,FALSE,"Plan1";#N/A,#N/A,FALSE,"Plan2"}</definedName>
    <definedName name="sdlfsdflj" localSheetId="16" hidden="1">{#N/A,#N/A,FALSE,"Plan1";#N/A,#N/A,FALSE,"Plan2"}</definedName>
    <definedName name="sdlfsdflj" localSheetId="3" hidden="1">{#N/A,#N/A,FALSE,"Plan1";#N/A,#N/A,FALSE,"Plan2"}</definedName>
    <definedName name="sdlfsdflj" localSheetId="21" hidden="1">{#N/A,#N/A,FALSE,"Plan1";#N/A,#N/A,FALSE,"Plan2"}</definedName>
    <definedName name="sdlfsdflj" localSheetId="20" hidden="1">{#N/A,#N/A,FALSE,"Plan1";#N/A,#N/A,FALSE,"Plan2"}</definedName>
    <definedName name="sdlfsdflj" localSheetId="5" hidden="1">{#N/A,#N/A,FALSE,"Plan1";#N/A,#N/A,FALSE,"Plan2"}</definedName>
    <definedName name="sdlfsdflj" localSheetId="13" hidden="1">{#N/A,#N/A,FALSE,"Plan1";#N/A,#N/A,FALSE,"Plan2"}</definedName>
    <definedName name="sdlfsdflj" localSheetId="10" hidden="1">{#N/A,#N/A,FALSE,"Plan1";#N/A,#N/A,FALSE,"Plan2"}</definedName>
    <definedName name="sdlfsdflj" localSheetId="7" hidden="1">{#N/A,#N/A,FALSE,"Plan1";#N/A,#N/A,FALSE,"Plan2"}</definedName>
    <definedName name="sdlfsdflj" localSheetId="28" hidden="1">{#N/A,#N/A,FALSE,"Plan1";#N/A,#N/A,FALSE,"Plan2"}</definedName>
    <definedName name="sdlfsdflj" localSheetId="6" hidden="1">{#N/A,#N/A,FALSE,"Plan1";#N/A,#N/A,FALSE,"Plan2"}</definedName>
    <definedName name="sdlfsdflj" localSheetId="0" hidden="1">{#N/A,#N/A,FALSE,"Plan1";#N/A,#N/A,FALSE,"Plan2"}</definedName>
    <definedName name="sdlfsdflj" localSheetId="14" hidden="1">{#N/A,#N/A,FALSE,"Plan1";#N/A,#N/A,FALSE,"Plan2"}</definedName>
    <definedName name="sdlfsdflj" localSheetId="22" hidden="1">{#N/A,#N/A,FALSE,"Plan1";#N/A,#N/A,FALSE,"Plan2"}</definedName>
    <definedName name="sdlfsdflj" hidden="1">{#N/A,#N/A,FALSE,"Plan1";#N/A,#N/A,FALSE,"Plan2"}</definedName>
    <definedName name="sdmfmdfsgfd" localSheetId="16" hidden="1">{#N/A,#N/A,FALSE,"Plan1";#N/A,#N/A,FALSE,"Plan2"}</definedName>
    <definedName name="sdmfmdfsgfd" localSheetId="3" hidden="1">{#N/A,#N/A,FALSE,"Plan1";#N/A,#N/A,FALSE,"Plan2"}</definedName>
    <definedName name="sdmfmdfsgfd" localSheetId="21" hidden="1">{#N/A,#N/A,FALSE,"Plan1";#N/A,#N/A,FALSE,"Plan2"}</definedName>
    <definedName name="sdmfmdfsgfd" localSheetId="20" hidden="1">{#N/A,#N/A,FALSE,"Plan1";#N/A,#N/A,FALSE,"Plan2"}</definedName>
    <definedName name="sdmfmdfsgfd" localSheetId="5" hidden="1">{#N/A,#N/A,FALSE,"Plan1";#N/A,#N/A,FALSE,"Plan2"}</definedName>
    <definedName name="sdmfmdfsgfd" localSheetId="13" hidden="1">{#N/A,#N/A,FALSE,"Plan1";#N/A,#N/A,FALSE,"Plan2"}</definedName>
    <definedName name="sdmfmdfsgfd" localSheetId="10" hidden="1">{#N/A,#N/A,FALSE,"Plan1";#N/A,#N/A,FALSE,"Plan2"}</definedName>
    <definedName name="sdmfmdfsgfd" localSheetId="7" hidden="1">{#N/A,#N/A,FALSE,"Plan1";#N/A,#N/A,FALSE,"Plan2"}</definedName>
    <definedName name="sdmfmdfsgfd" localSheetId="28" hidden="1">{#N/A,#N/A,FALSE,"Plan1";#N/A,#N/A,FALSE,"Plan2"}</definedName>
    <definedName name="sdmfmdfsgfd" localSheetId="6" hidden="1">{#N/A,#N/A,FALSE,"Plan1";#N/A,#N/A,FALSE,"Plan2"}</definedName>
    <definedName name="sdmfmdfsgfd" localSheetId="0" hidden="1">{#N/A,#N/A,FALSE,"Plan1";#N/A,#N/A,FALSE,"Plan2"}</definedName>
    <definedName name="sdmfmdfsgfd" localSheetId="14" hidden="1">{#N/A,#N/A,FALSE,"Plan1";#N/A,#N/A,FALSE,"Plan2"}</definedName>
    <definedName name="sdmfmdfsgfd" localSheetId="22" hidden="1">{#N/A,#N/A,FALSE,"Plan1";#N/A,#N/A,FALSE,"Plan2"}</definedName>
    <definedName name="sdmfmdfsgfd" hidden="1">{#N/A,#N/A,FALSE,"Plan1";#N/A,#N/A,FALSE,"Plan2"}</definedName>
    <definedName name="sd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dr" hidden="1">{TRUE,TRUE,-1.25,-15.5,604.5,366.75,FALSE,FALSE,TRUE,TRUE,0,1,#N/A,1,#N/A,9.0125,24.4117647058824,1,FALSE,FALSE,3,TRUE,1,FALSE,100,"Swvu.PLANILHA2.","ACwvu.PLANILHA2.",#N/A,FALSE,FALSE,0.787401575,0.34,0.46,0.5,1,"","",FALSE,FALSE,FALSE,FALSE,1,#N/A,1,1,FALSE,FALSE,#N/A,#N/A,FALSE,FALSE,FALSE,9,65532,65532,FALSE,FALSE,TRUE,TRUE,TRUE}</definedName>
    <definedName name="sdrfgt" localSheetId="16" hidden="1">{#N/A,#N/A,FALSE,"Plan1";#N/A,#N/A,FALSE,"Plan2"}</definedName>
    <definedName name="sdrfgt" localSheetId="3" hidden="1">{#N/A,#N/A,FALSE,"Plan1";#N/A,#N/A,FALSE,"Plan2"}</definedName>
    <definedName name="sdrfgt" localSheetId="21" hidden="1">{#N/A,#N/A,FALSE,"Plan1";#N/A,#N/A,FALSE,"Plan2"}</definedName>
    <definedName name="sdrfgt" localSheetId="20" hidden="1">{#N/A,#N/A,FALSE,"Plan1";#N/A,#N/A,FALSE,"Plan2"}</definedName>
    <definedName name="sdrfgt" localSheetId="5" hidden="1">{#N/A,#N/A,FALSE,"Plan1";#N/A,#N/A,FALSE,"Plan2"}</definedName>
    <definedName name="sdrfgt" localSheetId="13" hidden="1">{#N/A,#N/A,FALSE,"Plan1";#N/A,#N/A,FALSE,"Plan2"}</definedName>
    <definedName name="sdrfgt" localSheetId="10" hidden="1">{#N/A,#N/A,FALSE,"Plan1";#N/A,#N/A,FALSE,"Plan2"}</definedName>
    <definedName name="sdrfgt" localSheetId="7" hidden="1">{#N/A,#N/A,FALSE,"Plan1";#N/A,#N/A,FALSE,"Plan2"}</definedName>
    <definedName name="sdrfgt" localSheetId="28" hidden="1">{#N/A,#N/A,FALSE,"Plan1";#N/A,#N/A,FALSE,"Plan2"}</definedName>
    <definedName name="sdrfgt" localSheetId="6" hidden="1">{#N/A,#N/A,FALSE,"Plan1";#N/A,#N/A,FALSE,"Plan2"}</definedName>
    <definedName name="sdrfgt" localSheetId="0" hidden="1">{#N/A,#N/A,FALSE,"Plan1";#N/A,#N/A,FALSE,"Plan2"}</definedName>
    <definedName name="sdrfgt" localSheetId="14" hidden="1">{#N/A,#N/A,FALSE,"Plan1";#N/A,#N/A,FALSE,"Plan2"}</definedName>
    <definedName name="sdrfgt" localSheetId="22" hidden="1">{#N/A,#N/A,FALSE,"Plan1";#N/A,#N/A,FALSE,"Plan2"}</definedName>
    <definedName name="sdrfgt" hidden="1">{#N/A,#N/A,FALSE,"Plan1";#N/A,#N/A,FALSE,"Plan2"}</definedName>
    <definedName name="sdsd" localSheetId="16" hidden="1">{#N/A,#N/A,FALSE,"Plan1";#N/A,#N/A,FALSE,"Plan2"}</definedName>
    <definedName name="sdsd" localSheetId="3" hidden="1">{#N/A,#N/A,FALSE,"Plan1";#N/A,#N/A,FALSE,"Plan2"}</definedName>
    <definedName name="sdsd" localSheetId="21" hidden="1">{#N/A,#N/A,FALSE,"Plan1";#N/A,#N/A,FALSE,"Plan2"}</definedName>
    <definedName name="sdsd" localSheetId="20" hidden="1">{#N/A,#N/A,FALSE,"Plan1";#N/A,#N/A,FALSE,"Plan2"}</definedName>
    <definedName name="sdsd" localSheetId="5" hidden="1">{#N/A,#N/A,FALSE,"Plan1";#N/A,#N/A,FALSE,"Plan2"}</definedName>
    <definedName name="sdsd" localSheetId="13" hidden="1">{#N/A,#N/A,FALSE,"Plan1";#N/A,#N/A,FALSE,"Plan2"}</definedName>
    <definedName name="sdsd" localSheetId="10" hidden="1">{#N/A,#N/A,FALSE,"Plan1";#N/A,#N/A,FALSE,"Plan2"}</definedName>
    <definedName name="sdsd" localSheetId="7" hidden="1">{#N/A,#N/A,FALSE,"Plan1";#N/A,#N/A,FALSE,"Plan2"}</definedName>
    <definedName name="sdsd" localSheetId="28" hidden="1">{#N/A,#N/A,FALSE,"Plan1";#N/A,#N/A,FALSE,"Plan2"}</definedName>
    <definedName name="sdsd" localSheetId="6" hidden="1">{#N/A,#N/A,FALSE,"Plan1";#N/A,#N/A,FALSE,"Plan2"}</definedName>
    <definedName name="sdsd" localSheetId="0" hidden="1">{#N/A,#N/A,FALSE,"Plan1";#N/A,#N/A,FALSE,"Plan2"}</definedName>
    <definedName name="sdsd" localSheetId="14" hidden="1">{#N/A,#N/A,FALSE,"Plan1";#N/A,#N/A,FALSE,"Plan2"}</definedName>
    <definedName name="sdsd" localSheetId="22" hidden="1">{#N/A,#N/A,FALSE,"Plan1";#N/A,#N/A,FALSE,"Plan2"}</definedName>
    <definedName name="sdsd" hidden="1">{#N/A,#N/A,FALSE,"Plan1";#N/A,#N/A,FALSE,"Plan2"}</definedName>
    <definedName name="sdser" localSheetId="16" hidden="1">{#N/A,#N/A,FALSE,"Plan1";#N/A,#N/A,FALSE,"Plan2"}</definedName>
    <definedName name="sdser" localSheetId="3" hidden="1">{#N/A,#N/A,FALSE,"Plan1";#N/A,#N/A,FALSE,"Plan2"}</definedName>
    <definedName name="sdser" localSheetId="21" hidden="1">{#N/A,#N/A,FALSE,"Plan1";#N/A,#N/A,FALSE,"Plan2"}</definedName>
    <definedName name="sdser" localSheetId="20" hidden="1">{#N/A,#N/A,FALSE,"Plan1";#N/A,#N/A,FALSE,"Plan2"}</definedName>
    <definedName name="sdser" localSheetId="5" hidden="1">{#N/A,#N/A,FALSE,"Plan1";#N/A,#N/A,FALSE,"Plan2"}</definedName>
    <definedName name="sdser" localSheetId="13" hidden="1">{#N/A,#N/A,FALSE,"Plan1";#N/A,#N/A,FALSE,"Plan2"}</definedName>
    <definedName name="sdser" localSheetId="10" hidden="1">{#N/A,#N/A,FALSE,"Plan1";#N/A,#N/A,FALSE,"Plan2"}</definedName>
    <definedName name="sdser" localSheetId="7" hidden="1">{#N/A,#N/A,FALSE,"Plan1";#N/A,#N/A,FALSE,"Plan2"}</definedName>
    <definedName name="sdser" localSheetId="28" hidden="1">{#N/A,#N/A,FALSE,"Plan1";#N/A,#N/A,FALSE,"Plan2"}</definedName>
    <definedName name="sdser" localSheetId="6" hidden="1">{#N/A,#N/A,FALSE,"Plan1";#N/A,#N/A,FALSE,"Plan2"}</definedName>
    <definedName name="sdser" localSheetId="0" hidden="1">{#N/A,#N/A,FALSE,"Plan1";#N/A,#N/A,FALSE,"Plan2"}</definedName>
    <definedName name="sdser" localSheetId="14" hidden="1">{#N/A,#N/A,FALSE,"Plan1";#N/A,#N/A,FALSE,"Plan2"}</definedName>
    <definedName name="sdser" localSheetId="22" hidden="1">{#N/A,#N/A,FALSE,"Plan1";#N/A,#N/A,FALSE,"Plan2"}</definedName>
    <definedName name="sdser" hidden="1">{#N/A,#N/A,FALSE,"Plan1";#N/A,#N/A,FALSE,"Plan2"}</definedName>
    <definedName name="sdsre" localSheetId="16" hidden="1">{#N/A,#N/A,FALSE,"Plan1";#N/A,#N/A,FALSE,"Plan2"}</definedName>
    <definedName name="sdsre" localSheetId="3" hidden="1">{#N/A,#N/A,FALSE,"Plan1";#N/A,#N/A,FALSE,"Plan2"}</definedName>
    <definedName name="sdsre" localSheetId="21" hidden="1">{#N/A,#N/A,FALSE,"Plan1";#N/A,#N/A,FALSE,"Plan2"}</definedName>
    <definedName name="sdsre" localSheetId="20" hidden="1">{#N/A,#N/A,FALSE,"Plan1";#N/A,#N/A,FALSE,"Plan2"}</definedName>
    <definedName name="sdsre" localSheetId="5" hidden="1">{#N/A,#N/A,FALSE,"Plan1";#N/A,#N/A,FALSE,"Plan2"}</definedName>
    <definedName name="sdsre" localSheetId="13" hidden="1">{#N/A,#N/A,FALSE,"Plan1";#N/A,#N/A,FALSE,"Plan2"}</definedName>
    <definedName name="sdsre" localSheetId="10" hidden="1">{#N/A,#N/A,FALSE,"Plan1";#N/A,#N/A,FALSE,"Plan2"}</definedName>
    <definedName name="sdsre" localSheetId="7" hidden="1">{#N/A,#N/A,FALSE,"Plan1";#N/A,#N/A,FALSE,"Plan2"}</definedName>
    <definedName name="sdsre" localSheetId="28" hidden="1">{#N/A,#N/A,FALSE,"Plan1";#N/A,#N/A,FALSE,"Plan2"}</definedName>
    <definedName name="sdsre" localSheetId="6" hidden="1">{#N/A,#N/A,FALSE,"Plan1";#N/A,#N/A,FALSE,"Plan2"}</definedName>
    <definedName name="sdsre" localSheetId="0" hidden="1">{#N/A,#N/A,FALSE,"Plan1";#N/A,#N/A,FALSE,"Plan2"}</definedName>
    <definedName name="sdsre" localSheetId="14" hidden="1">{#N/A,#N/A,FALSE,"Plan1";#N/A,#N/A,FALSE,"Plan2"}</definedName>
    <definedName name="sdsre" localSheetId="22" hidden="1">{#N/A,#N/A,FALSE,"Plan1";#N/A,#N/A,FALSE,"Plan2"}</definedName>
    <definedName name="sdsre" hidden="1">{#N/A,#N/A,FALSE,"Plan1";#N/A,#N/A,FALSE,"Plan2"}</definedName>
    <definedName name="sdss" localSheetId="16" hidden="1">{#N/A,#N/A,FALSE,"Plan1";#N/A,#N/A,FALSE,"Plan2"}</definedName>
    <definedName name="sdss" localSheetId="3" hidden="1">{#N/A,#N/A,FALSE,"Plan1";#N/A,#N/A,FALSE,"Plan2"}</definedName>
    <definedName name="sdss" localSheetId="21" hidden="1">{#N/A,#N/A,FALSE,"Plan1";#N/A,#N/A,FALSE,"Plan2"}</definedName>
    <definedName name="sdss" localSheetId="20" hidden="1">{#N/A,#N/A,FALSE,"Plan1";#N/A,#N/A,FALSE,"Plan2"}</definedName>
    <definedName name="sdss" localSheetId="5" hidden="1">{#N/A,#N/A,FALSE,"Plan1";#N/A,#N/A,FALSE,"Plan2"}</definedName>
    <definedName name="sdss" localSheetId="13" hidden="1">{#N/A,#N/A,FALSE,"Plan1";#N/A,#N/A,FALSE,"Plan2"}</definedName>
    <definedName name="sdss" localSheetId="10" hidden="1">{#N/A,#N/A,FALSE,"Plan1";#N/A,#N/A,FALSE,"Plan2"}</definedName>
    <definedName name="sdss" localSheetId="7" hidden="1">{#N/A,#N/A,FALSE,"Plan1";#N/A,#N/A,FALSE,"Plan2"}</definedName>
    <definedName name="sdss" localSheetId="28" hidden="1">{#N/A,#N/A,FALSE,"Plan1";#N/A,#N/A,FALSE,"Plan2"}</definedName>
    <definedName name="sdss" localSheetId="6" hidden="1">{#N/A,#N/A,FALSE,"Plan1";#N/A,#N/A,FALSE,"Plan2"}</definedName>
    <definedName name="sdss" localSheetId="0" hidden="1">{#N/A,#N/A,FALSE,"Plan1";#N/A,#N/A,FALSE,"Plan2"}</definedName>
    <definedName name="sdss" localSheetId="14" hidden="1">{#N/A,#N/A,FALSE,"Plan1";#N/A,#N/A,FALSE,"Plan2"}</definedName>
    <definedName name="sdss" localSheetId="22" hidden="1">{#N/A,#N/A,FALSE,"Plan1";#N/A,#N/A,FALSE,"Plan2"}</definedName>
    <definedName name="sdss" hidden="1">{#N/A,#N/A,FALSE,"Plan1";#N/A,#N/A,FALSE,"Plan2"}</definedName>
    <definedName name="sdtrtg" localSheetId="16" hidden="1">#REF!</definedName>
    <definedName name="sdtrtg" localSheetId="3" hidden="1">#REF!</definedName>
    <definedName name="sdtrtg" localSheetId="5" hidden="1">#REF!</definedName>
    <definedName name="sdtrtg" localSheetId="10" hidden="1">#REF!</definedName>
    <definedName name="sdtrtg" localSheetId="6" hidden="1">#REF!</definedName>
    <definedName name="sdtrtg" localSheetId="0" hidden="1">#REF!</definedName>
    <definedName name="sdtrtg" hidden="1">#REF!</definedName>
    <definedName name="sdusi"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hidden="1">{TRUE,TRUE,-1.25,-15.5,604.5,366.75,FALSE,FALSE,TRUE,TRUE,0,1,#N/A,1,#N/A,9.0125,24.4117647058824,1,FALSE,FALSE,3,TRUE,1,FALSE,100,"Swvu.PLANILHA2.","ACwvu.PLANILHA2.",#N/A,FALSE,FALSE,0.787401575,0.34,0.46,0.5,1,"","",FALSE,FALSE,FALSE,FALSE,1,#N/A,1,1,FALSE,FALSE,#N/A,#N/A,FALSE,FALSE,FALSE,9,65532,65532,FALSE,FALSE,TRUE,TRUE,TRUE}</definedName>
    <definedName name="SDWER" localSheetId="16" hidden="1">{"Econ Consolidado",#N/A,FALSE,"Econ Consol";"Fluxo de Caixa",#N/A,FALSE,"Fluxo Caixa";"Investimentos",#N/A,FALSE,"Investimentos"}</definedName>
    <definedName name="SDWER" localSheetId="3" hidden="1">{"Econ Consolidado",#N/A,FALSE,"Econ Consol";"Fluxo de Caixa",#N/A,FALSE,"Fluxo Caixa";"Investimentos",#N/A,FALSE,"Investimentos"}</definedName>
    <definedName name="SDWER" localSheetId="21" hidden="1">{"Econ Consolidado",#N/A,FALSE,"Econ Consol";"Fluxo de Caixa",#N/A,FALSE,"Fluxo Caixa";"Investimentos",#N/A,FALSE,"Investimentos"}</definedName>
    <definedName name="SDWER" localSheetId="20" hidden="1">{"Econ Consolidado",#N/A,FALSE,"Econ Consol";"Fluxo de Caixa",#N/A,FALSE,"Fluxo Caixa";"Investimentos",#N/A,FALSE,"Investimentos"}</definedName>
    <definedName name="SDWER" localSheetId="5" hidden="1">{"Econ Consolidado",#N/A,FALSE,"Econ Consol";"Fluxo de Caixa",#N/A,FALSE,"Fluxo Caixa";"Investimentos",#N/A,FALSE,"Investimentos"}</definedName>
    <definedName name="SDWER" localSheetId="13" hidden="1">{"Econ Consolidado",#N/A,FALSE,"Econ Consol";"Fluxo de Caixa",#N/A,FALSE,"Fluxo Caixa";"Investimentos",#N/A,FALSE,"Investimentos"}</definedName>
    <definedName name="SDWER" localSheetId="10" hidden="1">{"Econ Consolidado",#N/A,FALSE,"Econ Consol";"Fluxo de Caixa",#N/A,FALSE,"Fluxo Caixa";"Investimentos",#N/A,FALSE,"Investimentos"}</definedName>
    <definedName name="SDWER" localSheetId="7" hidden="1">{"Econ Consolidado",#N/A,FALSE,"Econ Consol";"Fluxo de Caixa",#N/A,FALSE,"Fluxo Caixa";"Investimentos",#N/A,FALSE,"Investimentos"}</definedName>
    <definedName name="SDWER" localSheetId="28" hidden="1">{"Econ Consolidado",#N/A,FALSE,"Econ Consol";"Fluxo de Caixa",#N/A,FALSE,"Fluxo Caixa";"Investimentos",#N/A,FALSE,"Investimentos"}</definedName>
    <definedName name="SDWER" localSheetId="6" hidden="1">{"Econ Consolidado",#N/A,FALSE,"Econ Consol";"Fluxo de Caixa",#N/A,FALSE,"Fluxo Caixa";"Investimentos",#N/A,FALSE,"Investimentos"}</definedName>
    <definedName name="SDWER" localSheetId="0" hidden="1">{"Econ Consolidado",#N/A,FALSE,"Econ Consol";"Fluxo de Caixa",#N/A,FALSE,"Fluxo Caixa";"Investimentos",#N/A,FALSE,"Investimentos"}</definedName>
    <definedName name="SDWER" localSheetId="14" hidden="1">{"Econ Consolidado",#N/A,FALSE,"Econ Consol";"Fluxo de Caixa",#N/A,FALSE,"Fluxo Caixa";"Investimentos",#N/A,FALSE,"Investimentos"}</definedName>
    <definedName name="SDWER" localSheetId="22" hidden="1">{"Econ Consolidado",#N/A,FALSE,"Econ Consol";"Fluxo de Caixa",#N/A,FALSE,"Fluxo Caixa";"Investimentos",#N/A,FALSE,"Investimentos"}</definedName>
    <definedName name="SDWER" hidden="1">{"Econ Consolidado",#N/A,FALSE,"Econ Consol";"Fluxo de Caixa",#N/A,FALSE,"Fluxo Caixa";"Investimentos",#N/A,FALSE,"Investimentos"}</definedName>
    <definedName name="sdxfrt" localSheetId="16" hidden="1">{#N/A,#N/A,FALSE,"Plan1";#N/A,#N/A,FALSE,"Plan2"}</definedName>
    <definedName name="sdxfrt" localSheetId="3" hidden="1">{#N/A,#N/A,FALSE,"Plan1";#N/A,#N/A,FALSE,"Plan2"}</definedName>
    <definedName name="sdxfrt" localSheetId="21" hidden="1">{#N/A,#N/A,FALSE,"Plan1";#N/A,#N/A,FALSE,"Plan2"}</definedName>
    <definedName name="sdxfrt" localSheetId="20" hidden="1">{#N/A,#N/A,FALSE,"Plan1";#N/A,#N/A,FALSE,"Plan2"}</definedName>
    <definedName name="sdxfrt" localSheetId="5" hidden="1">{#N/A,#N/A,FALSE,"Plan1";#N/A,#N/A,FALSE,"Plan2"}</definedName>
    <definedName name="sdxfrt" localSheetId="13" hidden="1">{#N/A,#N/A,FALSE,"Plan1";#N/A,#N/A,FALSE,"Plan2"}</definedName>
    <definedName name="sdxfrt" localSheetId="10" hidden="1">{#N/A,#N/A,FALSE,"Plan1";#N/A,#N/A,FALSE,"Plan2"}</definedName>
    <definedName name="sdxfrt" localSheetId="7" hidden="1">{#N/A,#N/A,FALSE,"Plan1";#N/A,#N/A,FALSE,"Plan2"}</definedName>
    <definedName name="sdxfrt" localSheetId="28" hidden="1">{#N/A,#N/A,FALSE,"Plan1";#N/A,#N/A,FALSE,"Plan2"}</definedName>
    <definedName name="sdxfrt" localSheetId="6" hidden="1">{#N/A,#N/A,FALSE,"Plan1";#N/A,#N/A,FALSE,"Plan2"}</definedName>
    <definedName name="sdxfrt" localSheetId="0" hidden="1">{#N/A,#N/A,FALSE,"Plan1";#N/A,#N/A,FALSE,"Plan2"}</definedName>
    <definedName name="sdxfrt" localSheetId="14" hidden="1">{#N/A,#N/A,FALSE,"Plan1";#N/A,#N/A,FALSE,"Plan2"}</definedName>
    <definedName name="sdxfrt" localSheetId="22" hidden="1">{#N/A,#N/A,FALSE,"Plan1";#N/A,#N/A,FALSE,"Plan2"}</definedName>
    <definedName name="sdxfrt" hidden="1">{#N/A,#N/A,FALSE,"Plan1";#N/A,#N/A,FALSE,"Plan2"}</definedName>
    <definedName name="SDZFERF" localSheetId="16" hidden="1">{#N/A,#N/A,FALSE,"Plan1";#N/A,#N/A,FALSE,"Plan2"}</definedName>
    <definedName name="SDZFERF" localSheetId="3" hidden="1">{#N/A,#N/A,FALSE,"Plan1";#N/A,#N/A,FALSE,"Plan2"}</definedName>
    <definedName name="SDZFERF" localSheetId="21" hidden="1">{#N/A,#N/A,FALSE,"Plan1";#N/A,#N/A,FALSE,"Plan2"}</definedName>
    <definedName name="SDZFERF" localSheetId="20" hidden="1">{#N/A,#N/A,FALSE,"Plan1";#N/A,#N/A,FALSE,"Plan2"}</definedName>
    <definedName name="SDZFERF" localSheetId="5" hidden="1">{#N/A,#N/A,FALSE,"Plan1";#N/A,#N/A,FALSE,"Plan2"}</definedName>
    <definedName name="SDZFERF" localSheetId="13" hidden="1">{#N/A,#N/A,FALSE,"Plan1";#N/A,#N/A,FALSE,"Plan2"}</definedName>
    <definedName name="SDZFERF" localSheetId="10" hidden="1">{#N/A,#N/A,FALSE,"Plan1";#N/A,#N/A,FALSE,"Plan2"}</definedName>
    <definedName name="SDZFERF" localSheetId="7" hidden="1">{#N/A,#N/A,FALSE,"Plan1";#N/A,#N/A,FALSE,"Plan2"}</definedName>
    <definedName name="SDZFERF" localSheetId="28" hidden="1">{#N/A,#N/A,FALSE,"Plan1";#N/A,#N/A,FALSE,"Plan2"}</definedName>
    <definedName name="SDZFERF" localSheetId="6" hidden="1">{#N/A,#N/A,FALSE,"Plan1";#N/A,#N/A,FALSE,"Plan2"}</definedName>
    <definedName name="SDZFERF" localSheetId="0" hidden="1">{#N/A,#N/A,FALSE,"Plan1";#N/A,#N/A,FALSE,"Plan2"}</definedName>
    <definedName name="SDZFERF" localSheetId="14" hidden="1">{#N/A,#N/A,FALSE,"Plan1";#N/A,#N/A,FALSE,"Plan2"}</definedName>
    <definedName name="SDZFERF" localSheetId="22" hidden="1">{#N/A,#N/A,FALSE,"Plan1";#N/A,#N/A,FALSE,"Plan2"}</definedName>
    <definedName name="SDZFERF" hidden="1">{#N/A,#N/A,FALSE,"Plan1";#N/A,#N/A,FALSE,"Plan2"}</definedName>
    <definedName name="se" localSheetId="3">#REF!</definedName>
    <definedName name="se" localSheetId="10">#REF!</definedName>
    <definedName name="se" localSheetId="6">#REF!</definedName>
    <definedName name="se">#REF!</definedName>
    <definedName name="SEDE" localSheetId="3">#REF!</definedName>
    <definedName name="SEDE" localSheetId="10">#REF!</definedName>
    <definedName name="SEDE" localSheetId="6">#REF!</definedName>
    <definedName name="SEDE">#REF!</definedName>
    <definedName name="sefret4rt"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hidden="1">{TRUE,TRUE,-1.25,-15.5,604.5,366.75,FALSE,FALSE,TRUE,TRUE,0,1,#N/A,1,#N/A,9.0125,24.4117647058824,1,FALSE,FALSE,3,TRUE,1,FALSE,100,"Swvu.PLANILHA2.","ACwvu.PLANILHA2.",#N/A,FALSE,FALSE,0.787401575,0.34,0.46,0.5,1,"","",FALSE,FALSE,FALSE,FALSE,1,#N/A,1,1,FALSE,FALSE,#N/A,#N/A,FALSE,FALSE,FALSE,9,65532,65532,FALSE,FALSE,TRUE,TRUE,TRUE}</definedName>
    <definedName name="SEG" localSheetId="16">#REF!</definedName>
    <definedName name="SEG" localSheetId="3">#REF!</definedName>
    <definedName name="SEG" localSheetId="1">#REF!</definedName>
    <definedName name="SEG" localSheetId="5">#REF!</definedName>
    <definedName name="SEG" localSheetId="10">#REF!</definedName>
    <definedName name="SEG" localSheetId="24">#REF!</definedName>
    <definedName name="SEG" localSheetId="6">#REF!</definedName>
    <definedName name="SEG" localSheetId="0">#REF!</definedName>
    <definedName name="SEG">#REF!</definedName>
    <definedName name="segftru" localSheetId="16" hidden="1">{#N/A,#N/A,FALSE,"Plan1";#N/A,#N/A,FALSE,"Plan2"}</definedName>
    <definedName name="segftru" localSheetId="3" hidden="1">{#N/A,#N/A,FALSE,"Plan1";#N/A,#N/A,FALSE,"Plan2"}</definedName>
    <definedName name="segftru" localSheetId="21" hidden="1">{#N/A,#N/A,FALSE,"Plan1";#N/A,#N/A,FALSE,"Plan2"}</definedName>
    <definedName name="segftru" localSheetId="20" hidden="1">{#N/A,#N/A,FALSE,"Plan1";#N/A,#N/A,FALSE,"Plan2"}</definedName>
    <definedName name="segftru" localSheetId="5" hidden="1">{#N/A,#N/A,FALSE,"Plan1";#N/A,#N/A,FALSE,"Plan2"}</definedName>
    <definedName name="segftru" localSheetId="13" hidden="1">{#N/A,#N/A,FALSE,"Plan1";#N/A,#N/A,FALSE,"Plan2"}</definedName>
    <definedName name="segftru" localSheetId="10" hidden="1">{#N/A,#N/A,FALSE,"Plan1";#N/A,#N/A,FALSE,"Plan2"}</definedName>
    <definedName name="segftru" localSheetId="7" hidden="1">{#N/A,#N/A,FALSE,"Plan1";#N/A,#N/A,FALSE,"Plan2"}</definedName>
    <definedName name="segftru" localSheetId="28" hidden="1">{#N/A,#N/A,FALSE,"Plan1";#N/A,#N/A,FALSE,"Plan2"}</definedName>
    <definedName name="segftru" localSheetId="6" hidden="1">{#N/A,#N/A,FALSE,"Plan1";#N/A,#N/A,FALSE,"Plan2"}</definedName>
    <definedName name="segftru" localSheetId="0" hidden="1">{#N/A,#N/A,FALSE,"Plan1";#N/A,#N/A,FALSE,"Plan2"}</definedName>
    <definedName name="segftru" localSheetId="14" hidden="1">{#N/A,#N/A,FALSE,"Plan1";#N/A,#N/A,FALSE,"Plan2"}</definedName>
    <definedName name="segftru" localSheetId="22" hidden="1">{#N/A,#N/A,FALSE,"Plan1";#N/A,#N/A,FALSE,"Plan2"}</definedName>
    <definedName name="segftru" hidden="1">{#N/A,#N/A,FALSE,"Plan1";#N/A,#N/A,FALSE,"Plan2"}</definedName>
    <definedName name="SegmentaçãodeDados_UF1">""</definedName>
    <definedName name="SegmentaçãodeDados_UF11">""</definedName>
    <definedName name="SegmentaçãodeDados_UF12">""</definedName>
    <definedName name="SEIS" localSheetId="3">#REF!</definedName>
    <definedName name="SEIS" localSheetId="10">#REF!</definedName>
    <definedName name="SEIS" localSheetId="6">#REF!</definedName>
    <definedName name="SEIS" localSheetId="30">#REF!</definedName>
    <definedName name="SEIS">#REF!</definedName>
    <definedName name="sencount" localSheetId="16" hidden="1">1</definedName>
    <definedName name="sencount" localSheetId="3" hidden="1">1</definedName>
    <definedName name="sencount" localSheetId="5" hidden="1">1</definedName>
    <definedName name="sencount" localSheetId="13" hidden="1">1</definedName>
    <definedName name="sencount" localSheetId="10" hidden="1">3</definedName>
    <definedName name="sencount" localSheetId="6" hidden="1">1</definedName>
    <definedName name="sencount" localSheetId="0" hidden="1">3</definedName>
    <definedName name="sencount" hidden="1">3</definedName>
    <definedName name="SEQUENCIA" localSheetId="3">#REF!</definedName>
    <definedName name="SEQUENCIA" localSheetId="5">#REF!</definedName>
    <definedName name="SEQUENCIA" localSheetId="13">#REF!</definedName>
    <definedName name="SEQUENCIA" localSheetId="10">#REF!</definedName>
    <definedName name="SEQUENCIA" localSheetId="6">#REF!</definedName>
    <definedName name="SEQUENCIA">#REF!</definedName>
    <definedName name="SEREWRSWE" localSheetId="16" hidden="1">{"tabela",#N/A,FALSE,"Tabela";"decoração",#N/A,FALSE,"Decor.";"Informações",#N/A,FALSE,"Inform."}</definedName>
    <definedName name="SEREWRSWE" localSheetId="3" hidden="1">{"tabela",#N/A,FALSE,"Tabela";"decoração",#N/A,FALSE,"Decor.";"Informações",#N/A,FALSE,"Inform."}</definedName>
    <definedName name="SEREWRSWE" localSheetId="21" hidden="1">{"tabela",#N/A,FALSE,"Tabela";"decoração",#N/A,FALSE,"Decor.";"Informações",#N/A,FALSE,"Inform."}</definedName>
    <definedName name="SEREWRSWE" localSheetId="20" hidden="1">{"tabela",#N/A,FALSE,"Tabela";"decoração",#N/A,FALSE,"Decor.";"Informações",#N/A,FALSE,"Inform."}</definedName>
    <definedName name="SEREWRSWE" localSheetId="5" hidden="1">{"tabela",#N/A,FALSE,"Tabela";"decoração",#N/A,FALSE,"Decor.";"Informações",#N/A,FALSE,"Inform."}</definedName>
    <definedName name="SEREWRSWE" localSheetId="13" hidden="1">{"tabela",#N/A,FALSE,"Tabela";"decoração",#N/A,FALSE,"Decor.";"Informações",#N/A,FALSE,"Inform."}</definedName>
    <definedName name="SEREWRSWE" localSheetId="10" hidden="1">{"tabela",#N/A,FALSE,"Tabela";"decoração",#N/A,FALSE,"Decor.";"Informações",#N/A,FALSE,"Inform."}</definedName>
    <definedName name="SEREWRSWE" localSheetId="7" hidden="1">{"tabela",#N/A,FALSE,"Tabela";"decoração",#N/A,FALSE,"Decor.";"Informações",#N/A,FALSE,"Inform."}</definedName>
    <definedName name="SEREWRSWE" localSheetId="28" hidden="1">{"tabela",#N/A,FALSE,"Tabela";"decoração",#N/A,FALSE,"Decor.";"Informações",#N/A,FALSE,"Inform."}</definedName>
    <definedName name="SEREWRSWE" localSheetId="6" hidden="1">{"tabela",#N/A,FALSE,"Tabela";"decoração",#N/A,FALSE,"Decor.";"Informações",#N/A,FALSE,"Inform."}</definedName>
    <definedName name="SEREWRSWE" localSheetId="0" hidden="1">{"tabela",#N/A,FALSE,"Tabela";"decoração",#N/A,FALSE,"Decor.";"Informações",#N/A,FALSE,"Inform."}</definedName>
    <definedName name="SEREWRSWE" localSheetId="14" hidden="1">{"tabela",#N/A,FALSE,"Tabela";"decoração",#N/A,FALSE,"Decor.";"Informações",#N/A,FALSE,"Inform."}</definedName>
    <definedName name="SEREWRSWE" localSheetId="22" hidden="1">{"tabela",#N/A,FALSE,"Tabela";"decoração",#N/A,FALSE,"Decor.";"Informações",#N/A,FALSE,"Inform."}</definedName>
    <definedName name="SEREWRSWE" hidden="1">{"tabela",#N/A,FALSE,"Tabela";"decoração",#N/A,FALSE,"Decor.";"Informações",#N/A,FALSE,"Inform."}</definedName>
    <definedName name="Set_17" localSheetId="3">#REF!</definedName>
    <definedName name="Set_17" localSheetId="10">#REF!</definedName>
    <definedName name="Set_17" localSheetId="6">#REF!</definedName>
    <definedName name="Set_17">#REF!</definedName>
    <definedName name="SETE" localSheetId="3">#REF!</definedName>
    <definedName name="SETE" localSheetId="10">#REF!</definedName>
    <definedName name="SETE" localSheetId="6">#REF!</definedName>
    <definedName name="SETE" localSheetId="30">#REF!</definedName>
    <definedName name="SETE">#REF!</definedName>
    <definedName name="SETEMBRO" localSheetId="3">#REF!</definedName>
    <definedName name="SETEMBRO" localSheetId="10">#REF!</definedName>
    <definedName name="SETEMBRO" localSheetId="6">#REF!</definedName>
    <definedName name="SETEMBRO">#REF!</definedName>
    <definedName name="setRJ17" localSheetId="3">#REF!</definedName>
    <definedName name="setRJ17" localSheetId="10">#REF!</definedName>
    <definedName name="setRJ17" localSheetId="6">#REF!</definedName>
    <definedName name="setRJ17">#REF!</definedName>
    <definedName name="severo" localSheetId="3">#REF!</definedName>
    <definedName name="severo" localSheetId="10">#REF!</definedName>
    <definedName name="severo" localSheetId="6">#REF!</definedName>
    <definedName name="severo">#REF!</definedName>
    <definedName name="sf" localSheetId="16" hidden="1">{#N/A,#N/A,FALSE,"Plan1";#N/A,#N/A,FALSE,"Plan2"}</definedName>
    <definedName name="sf" localSheetId="3" hidden="1">{#N/A,#N/A,FALSE,"Plan1";#N/A,#N/A,FALSE,"Plan2"}</definedName>
    <definedName name="sf" localSheetId="21" hidden="1">{#N/A,#N/A,FALSE,"Plan1";#N/A,#N/A,FALSE,"Plan2"}</definedName>
    <definedName name="sf" localSheetId="20" hidden="1">{#N/A,#N/A,FALSE,"Plan1";#N/A,#N/A,FALSE,"Plan2"}</definedName>
    <definedName name="sf" localSheetId="5" hidden="1">{#N/A,#N/A,FALSE,"Plan1";#N/A,#N/A,FALSE,"Plan2"}</definedName>
    <definedName name="sf" localSheetId="13" hidden="1">{#N/A,#N/A,FALSE,"Plan1";#N/A,#N/A,FALSE,"Plan2"}</definedName>
    <definedName name="sf" localSheetId="10" hidden="1">{#N/A,#N/A,FALSE,"Plan1";#N/A,#N/A,FALSE,"Plan2"}</definedName>
    <definedName name="sf" localSheetId="7" hidden="1">{#N/A,#N/A,FALSE,"Plan1";#N/A,#N/A,FALSE,"Plan2"}</definedName>
    <definedName name="sf" localSheetId="28" hidden="1">{#N/A,#N/A,FALSE,"Plan1";#N/A,#N/A,FALSE,"Plan2"}</definedName>
    <definedName name="sf" localSheetId="6" hidden="1">{#N/A,#N/A,FALSE,"Plan1";#N/A,#N/A,FALSE,"Plan2"}</definedName>
    <definedName name="sf" localSheetId="0" hidden="1">{#N/A,#N/A,FALSE,"Plan1";#N/A,#N/A,FALSE,"Plan2"}</definedName>
    <definedName name="sf" localSheetId="14" hidden="1">{#N/A,#N/A,FALSE,"Plan1";#N/A,#N/A,FALSE,"Plan2"}</definedName>
    <definedName name="sf" localSheetId="22" hidden="1">{#N/A,#N/A,FALSE,"Plan1";#N/A,#N/A,FALSE,"Plan2"}</definedName>
    <definedName name="sf" hidden="1">{#N/A,#N/A,FALSE,"Plan1";#N/A,#N/A,FALSE,"Plan2"}</definedName>
    <definedName name="sfcrert"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hidden="1">{TRUE,TRUE,-1.25,-15.5,604.5,366.75,FALSE,FALSE,TRUE,TRUE,0,1,#N/A,1,#N/A,9.0125,24.4117647058824,1,FALSE,FALSE,3,TRUE,1,FALSE,100,"Swvu.PLANILHA2.","ACwvu.PLANILHA2.",#N/A,FALSE,FALSE,0.787401575,0.34,0.46,0.5,1,"","",FALSE,FALSE,FALSE,FALSE,1,#N/A,1,1,FALSE,FALSE,#N/A,#N/A,FALSE,FALSE,FALSE,9,65532,65532,FALSE,FALSE,TRUE,TRUE,TRUE}</definedName>
    <definedName name="sfddfd" localSheetId="16" hidden="1">{#N/A,#N/A,FALSE,"Plan1";#N/A,#N/A,FALSE,"Plan2"}</definedName>
    <definedName name="sfddfd" localSheetId="3" hidden="1">{#N/A,#N/A,FALSE,"Plan1";#N/A,#N/A,FALSE,"Plan2"}</definedName>
    <definedName name="sfddfd" localSheetId="21" hidden="1">{#N/A,#N/A,FALSE,"Plan1";#N/A,#N/A,FALSE,"Plan2"}</definedName>
    <definedName name="sfddfd" localSheetId="20" hidden="1">{#N/A,#N/A,FALSE,"Plan1";#N/A,#N/A,FALSE,"Plan2"}</definedName>
    <definedName name="sfddfd" localSheetId="5" hidden="1">{#N/A,#N/A,FALSE,"Plan1";#N/A,#N/A,FALSE,"Plan2"}</definedName>
    <definedName name="sfddfd" localSheetId="13" hidden="1">{#N/A,#N/A,FALSE,"Plan1";#N/A,#N/A,FALSE,"Plan2"}</definedName>
    <definedName name="sfddfd" localSheetId="10" hidden="1">{#N/A,#N/A,FALSE,"Plan1";#N/A,#N/A,FALSE,"Plan2"}</definedName>
    <definedName name="sfddfd" localSheetId="7" hidden="1">{#N/A,#N/A,FALSE,"Plan1";#N/A,#N/A,FALSE,"Plan2"}</definedName>
    <definedName name="sfddfd" localSheetId="28" hidden="1">{#N/A,#N/A,FALSE,"Plan1";#N/A,#N/A,FALSE,"Plan2"}</definedName>
    <definedName name="sfddfd" localSheetId="6" hidden="1">{#N/A,#N/A,FALSE,"Plan1";#N/A,#N/A,FALSE,"Plan2"}</definedName>
    <definedName name="sfddfd" localSheetId="0" hidden="1">{#N/A,#N/A,FALSE,"Plan1";#N/A,#N/A,FALSE,"Plan2"}</definedName>
    <definedName name="sfddfd" localSheetId="14" hidden="1">{#N/A,#N/A,FALSE,"Plan1";#N/A,#N/A,FALSE,"Plan2"}</definedName>
    <definedName name="sfddfd" localSheetId="22" hidden="1">{#N/A,#N/A,FALSE,"Plan1";#N/A,#N/A,FALSE,"Plan2"}</definedName>
    <definedName name="sfddfd" hidden="1">{#N/A,#N/A,FALSE,"Plan1";#N/A,#N/A,FALSE,"Plan2"}</definedName>
    <definedName name="sfds" localSheetId="16" hidden="1">{#N/A,#N/A,FALSE,"Plan1";#N/A,#N/A,FALSE,"Plan2"}</definedName>
    <definedName name="sfds" localSheetId="3" hidden="1">{#N/A,#N/A,FALSE,"Plan1";#N/A,#N/A,FALSE,"Plan2"}</definedName>
    <definedName name="sfds" localSheetId="21" hidden="1">{#N/A,#N/A,FALSE,"Plan1";#N/A,#N/A,FALSE,"Plan2"}</definedName>
    <definedName name="sfds" localSheetId="20" hidden="1">{#N/A,#N/A,FALSE,"Plan1";#N/A,#N/A,FALSE,"Plan2"}</definedName>
    <definedName name="sfds" localSheetId="5" hidden="1">{#N/A,#N/A,FALSE,"Plan1";#N/A,#N/A,FALSE,"Plan2"}</definedName>
    <definedName name="sfds" localSheetId="13" hidden="1">{#N/A,#N/A,FALSE,"Plan1";#N/A,#N/A,FALSE,"Plan2"}</definedName>
    <definedName name="sfds" localSheetId="10" hidden="1">{#N/A,#N/A,FALSE,"Plan1";#N/A,#N/A,FALSE,"Plan2"}</definedName>
    <definedName name="sfds" localSheetId="7" hidden="1">{#N/A,#N/A,FALSE,"Plan1";#N/A,#N/A,FALSE,"Plan2"}</definedName>
    <definedName name="sfds" localSheetId="28" hidden="1">{#N/A,#N/A,FALSE,"Plan1";#N/A,#N/A,FALSE,"Plan2"}</definedName>
    <definedName name="sfds" localSheetId="6" hidden="1">{#N/A,#N/A,FALSE,"Plan1";#N/A,#N/A,FALSE,"Plan2"}</definedName>
    <definedName name="sfds" localSheetId="0" hidden="1">{#N/A,#N/A,FALSE,"Plan1";#N/A,#N/A,FALSE,"Plan2"}</definedName>
    <definedName name="sfds" localSheetId="14" hidden="1">{#N/A,#N/A,FALSE,"Plan1";#N/A,#N/A,FALSE,"Plan2"}</definedName>
    <definedName name="sfds" localSheetId="22" hidden="1">{#N/A,#N/A,FALSE,"Plan1";#N/A,#N/A,FALSE,"Plan2"}</definedName>
    <definedName name="sfds" hidden="1">{#N/A,#N/A,FALSE,"Plan1";#N/A,#N/A,FALSE,"Plan2"}</definedName>
    <definedName name="sfdsd" localSheetId="16" hidden="1">{#N/A,#N/A,FALSE,"Plan1";#N/A,#N/A,FALSE,"Plan2"}</definedName>
    <definedName name="sfdsd" localSheetId="3" hidden="1">{#N/A,#N/A,FALSE,"Plan1";#N/A,#N/A,FALSE,"Plan2"}</definedName>
    <definedName name="sfdsd" localSheetId="21" hidden="1">{#N/A,#N/A,FALSE,"Plan1";#N/A,#N/A,FALSE,"Plan2"}</definedName>
    <definedName name="sfdsd" localSheetId="20" hidden="1">{#N/A,#N/A,FALSE,"Plan1";#N/A,#N/A,FALSE,"Plan2"}</definedName>
    <definedName name="sfdsd" localSheetId="5" hidden="1">{#N/A,#N/A,FALSE,"Plan1";#N/A,#N/A,FALSE,"Plan2"}</definedName>
    <definedName name="sfdsd" localSheetId="13" hidden="1">{#N/A,#N/A,FALSE,"Plan1";#N/A,#N/A,FALSE,"Plan2"}</definedName>
    <definedName name="sfdsd" localSheetId="10" hidden="1">{#N/A,#N/A,FALSE,"Plan1";#N/A,#N/A,FALSE,"Plan2"}</definedName>
    <definedName name="sfdsd" localSheetId="7" hidden="1">{#N/A,#N/A,FALSE,"Plan1";#N/A,#N/A,FALSE,"Plan2"}</definedName>
    <definedName name="sfdsd" localSheetId="28" hidden="1">{#N/A,#N/A,FALSE,"Plan1";#N/A,#N/A,FALSE,"Plan2"}</definedName>
    <definedName name="sfdsd" localSheetId="6" hidden="1">{#N/A,#N/A,FALSE,"Plan1";#N/A,#N/A,FALSE,"Plan2"}</definedName>
    <definedName name="sfdsd" localSheetId="0" hidden="1">{#N/A,#N/A,FALSE,"Plan1";#N/A,#N/A,FALSE,"Plan2"}</definedName>
    <definedName name="sfdsd" localSheetId="14" hidden="1">{#N/A,#N/A,FALSE,"Plan1";#N/A,#N/A,FALSE,"Plan2"}</definedName>
    <definedName name="sfdsd" localSheetId="22" hidden="1">{#N/A,#N/A,FALSE,"Plan1";#N/A,#N/A,FALSE,"Plan2"}</definedName>
    <definedName name="sfdsd" hidden="1">{#N/A,#N/A,FALSE,"Plan1";#N/A,#N/A,FALSE,"Plan2"}</definedName>
    <definedName name="SFDSF" hidden="1">34</definedName>
    <definedName name="sfrsdrgt" localSheetId="16" hidden="1">{#N/A,#N/A,FALSE,"Plan1";#N/A,#N/A,FALSE,"Plan2"}</definedName>
    <definedName name="sfrsdrgt" localSheetId="3" hidden="1">{#N/A,#N/A,FALSE,"Plan1";#N/A,#N/A,FALSE,"Plan2"}</definedName>
    <definedName name="sfrsdrgt" localSheetId="21" hidden="1">{#N/A,#N/A,FALSE,"Plan1";#N/A,#N/A,FALSE,"Plan2"}</definedName>
    <definedName name="sfrsdrgt" localSheetId="20" hidden="1">{#N/A,#N/A,FALSE,"Plan1";#N/A,#N/A,FALSE,"Plan2"}</definedName>
    <definedName name="sfrsdrgt" localSheetId="5" hidden="1">{#N/A,#N/A,FALSE,"Plan1";#N/A,#N/A,FALSE,"Plan2"}</definedName>
    <definedName name="sfrsdrgt" localSheetId="13" hidden="1">{#N/A,#N/A,FALSE,"Plan1";#N/A,#N/A,FALSE,"Plan2"}</definedName>
    <definedName name="sfrsdrgt" localSheetId="10" hidden="1">{#N/A,#N/A,FALSE,"Plan1";#N/A,#N/A,FALSE,"Plan2"}</definedName>
    <definedName name="sfrsdrgt" localSheetId="7" hidden="1">{#N/A,#N/A,FALSE,"Plan1";#N/A,#N/A,FALSE,"Plan2"}</definedName>
    <definedName name="sfrsdrgt" localSheetId="28" hidden="1">{#N/A,#N/A,FALSE,"Plan1";#N/A,#N/A,FALSE,"Plan2"}</definedName>
    <definedName name="sfrsdrgt" localSheetId="6" hidden="1">{#N/A,#N/A,FALSE,"Plan1";#N/A,#N/A,FALSE,"Plan2"}</definedName>
    <definedName name="sfrsdrgt" localSheetId="0" hidden="1">{#N/A,#N/A,FALSE,"Plan1";#N/A,#N/A,FALSE,"Plan2"}</definedName>
    <definedName name="sfrsdrgt" localSheetId="14" hidden="1">{#N/A,#N/A,FALSE,"Plan1";#N/A,#N/A,FALSE,"Plan2"}</definedName>
    <definedName name="sfrsdrgt" localSheetId="22" hidden="1">{#N/A,#N/A,FALSE,"Plan1";#N/A,#N/A,FALSE,"Plan2"}</definedName>
    <definedName name="sfrsdrgt" hidden="1">{#N/A,#N/A,FALSE,"Plan1";#N/A,#N/A,FALSE,"Plan2"}</definedName>
    <definedName name="SFRT" localSheetId="16" hidden="1">{#N/A,#N/A,FALSE,"Plan1";#N/A,#N/A,FALSE,"Plan2"}</definedName>
    <definedName name="SFRT" localSheetId="3" hidden="1">{#N/A,#N/A,FALSE,"Plan1";#N/A,#N/A,FALSE,"Plan2"}</definedName>
    <definedName name="SFRT" localSheetId="21" hidden="1">{#N/A,#N/A,FALSE,"Plan1";#N/A,#N/A,FALSE,"Plan2"}</definedName>
    <definedName name="SFRT" localSheetId="20" hidden="1">{#N/A,#N/A,FALSE,"Plan1";#N/A,#N/A,FALSE,"Plan2"}</definedName>
    <definedName name="SFRT" localSheetId="5" hidden="1">{#N/A,#N/A,FALSE,"Plan1";#N/A,#N/A,FALSE,"Plan2"}</definedName>
    <definedName name="SFRT" localSheetId="13" hidden="1">{#N/A,#N/A,FALSE,"Plan1";#N/A,#N/A,FALSE,"Plan2"}</definedName>
    <definedName name="SFRT" localSheetId="10" hidden="1">{#N/A,#N/A,FALSE,"Plan1";#N/A,#N/A,FALSE,"Plan2"}</definedName>
    <definedName name="SFRT" localSheetId="7" hidden="1">{#N/A,#N/A,FALSE,"Plan1";#N/A,#N/A,FALSE,"Plan2"}</definedName>
    <definedName name="SFRT" localSheetId="28" hidden="1">{#N/A,#N/A,FALSE,"Plan1";#N/A,#N/A,FALSE,"Plan2"}</definedName>
    <definedName name="SFRT" localSheetId="6" hidden="1">{#N/A,#N/A,FALSE,"Plan1";#N/A,#N/A,FALSE,"Plan2"}</definedName>
    <definedName name="SFRT" localSheetId="0" hidden="1">{#N/A,#N/A,FALSE,"Plan1";#N/A,#N/A,FALSE,"Plan2"}</definedName>
    <definedName name="SFRT" localSheetId="14" hidden="1">{#N/A,#N/A,FALSE,"Plan1";#N/A,#N/A,FALSE,"Plan2"}</definedName>
    <definedName name="SFRT" localSheetId="22" hidden="1">{#N/A,#N/A,FALSE,"Plan1";#N/A,#N/A,FALSE,"Plan2"}</definedName>
    <definedName name="SFRT" hidden="1">{#N/A,#N/A,FALSE,"Plan1";#N/A,#N/A,FALSE,"Plan2"}</definedName>
    <definedName name="sfsdferf" localSheetId="16" hidden="1">{#N/A,#N/A,FALSE,"Plan1";#N/A,#N/A,FALSE,"Plan2"}</definedName>
    <definedName name="sfsdferf" localSheetId="3" hidden="1">{#N/A,#N/A,FALSE,"Plan1";#N/A,#N/A,FALSE,"Plan2"}</definedName>
    <definedName name="sfsdferf" localSheetId="21" hidden="1">{#N/A,#N/A,FALSE,"Plan1";#N/A,#N/A,FALSE,"Plan2"}</definedName>
    <definedName name="sfsdferf" localSheetId="20" hidden="1">{#N/A,#N/A,FALSE,"Plan1";#N/A,#N/A,FALSE,"Plan2"}</definedName>
    <definedName name="sfsdferf" localSheetId="5" hidden="1">{#N/A,#N/A,FALSE,"Plan1";#N/A,#N/A,FALSE,"Plan2"}</definedName>
    <definedName name="sfsdferf" localSheetId="13" hidden="1">{#N/A,#N/A,FALSE,"Plan1";#N/A,#N/A,FALSE,"Plan2"}</definedName>
    <definedName name="sfsdferf" localSheetId="10" hidden="1">{#N/A,#N/A,FALSE,"Plan1";#N/A,#N/A,FALSE,"Plan2"}</definedName>
    <definedName name="sfsdferf" localSheetId="7" hidden="1">{#N/A,#N/A,FALSE,"Plan1";#N/A,#N/A,FALSE,"Plan2"}</definedName>
    <definedName name="sfsdferf" localSheetId="28" hidden="1">{#N/A,#N/A,FALSE,"Plan1";#N/A,#N/A,FALSE,"Plan2"}</definedName>
    <definedName name="sfsdferf" localSheetId="6" hidden="1">{#N/A,#N/A,FALSE,"Plan1";#N/A,#N/A,FALSE,"Plan2"}</definedName>
    <definedName name="sfsdferf" localSheetId="0" hidden="1">{#N/A,#N/A,FALSE,"Plan1";#N/A,#N/A,FALSE,"Plan2"}</definedName>
    <definedName name="sfsdferf" localSheetId="14" hidden="1">{#N/A,#N/A,FALSE,"Plan1";#N/A,#N/A,FALSE,"Plan2"}</definedName>
    <definedName name="sfsdferf" localSheetId="22" hidden="1">{#N/A,#N/A,FALSE,"Plan1";#N/A,#N/A,FALSE,"Plan2"}</definedName>
    <definedName name="sfsdferf" hidden="1">{#N/A,#N/A,FALSE,"Plan1";#N/A,#N/A,FALSE,"Plan2"}</definedName>
    <definedName name="sfsdfs" hidden="1">34</definedName>
    <definedName name="SFSDS" localSheetId="16" hidden="1">{#N/A,#N/A,FALSE,"Plan1";#N/A,#N/A,FALSE,"Plan2"}</definedName>
    <definedName name="SFSDS" localSheetId="3" hidden="1">{#N/A,#N/A,FALSE,"Plan1";#N/A,#N/A,FALSE,"Plan2"}</definedName>
    <definedName name="SFSDS" localSheetId="21" hidden="1">{#N/A,#N/A,FALSE,"Plan1";#N/A,#N/A,FALSE,"Plan2"}</definedName>
    <definedName name="SFSDS" localSheetId="20" hidden="1">{#N/A,#N/A,FALSE,"Plan1";#N/A,#N/A,FALSE,"Plan2"}</definedName>
    <definedName name="SFSDS" localSheetId="5" hidden="1">{#N/A,#N/A,FALSE,"Plan1";#N/A,#N/A,FALSE,"Plan2"}</definedName>
    <definedName name="SFSDS" localSheetId="13" hidden="1">{#N/A,#N/A,FALSE,"Plan1";#N/A,#N/A,FALSE,"Plan2"}</definedName>
    <definedName name="SFSDS" localSheetId="10" hidden="1">{#N/A,#N/A,FALSE,"Plan1";#N/A,#N/A,FALSE,"Plan2"}</definedName>
    <definedName name="SFSDS" localSheetId="7" hidden="1">{#N/A,#N/A,FALSE,"Plan1";#N/A,#N/A,FALSE,"Plan2"}</definedName>
    <definedName name="SFSDS" localSheetId="28" hidden="1">{#N/A,#N/A,FALSE,"Plan1";#N/A,#N/A,FALSE,"Plan2"}</definedName>
    <definedName name="SFSDS" localSheetId="6" hidden="1">{#N/A,#N/A,FALSE,"Plan1";#N/A,#N/A,FALSE,"Plan2"}</definedName>
    <definedName name="SFSDS" localSheetId="0" hidden="1">{#N/A,#N/A,FALSE,"Plan1";#N/A,#N/A,FALSE,"Plan2"}</definedName>
    <definedName name="SFSDS" localSheetId="14" hidden="1">{#N/A,#N/A,FALSE,"Plan1";#N/A,#N/A,FALSE,"Plan2"}</definedName>
    <definedName name="SFSDS" localSheetId="22" hidden="1">{#N/A,#N/A,FALSE,"Plan1";#N/A,#N/A,FALSE,"Plan2"}</definedName>
    <definedName name="SFSDS" hidden="1">{#N/A,#N/A,FALSE,"Plan1";#N/A,#N/A,FALSE,"Plan2"}</definedName>
    <definedName name="SGarantia" localSheetId="3">#REF!</definedName>
    <definedName name="SGarantia" localSheetId="10">#REF!</definedName>
    <definedName name="SGarantia" localSheetId="6">#REF!</definedName>
    <definedName name="SGarantia">#REF!</definedName>
    <definedName name="sgtghty" localSheetId="16" hidden="1">{#N/A,#N/A,FALSE,"Plan1";#N/A,#N/A,FALSE,"Plan2"}</definedName>
    <definedName name="sgtghty" localSheetId="3" hidden="1">{#N/A,#N/A,FALSE,"Plan1";#N/A,#N/A,FALSE,"Plan2"}</definedName>
    <definedName name="sgtghty" localSheetId="21" hidden="1">{#N/A,#N/A,FALSE,"Plan1";#N/A,#N/A,FALSE,"Plan2"}</definedName>
    <definedName name="sgtghty" localSheetId="20" hidden="1">{#N/A,#N/A,FALSE,"Plan1";#N/A,#N/A,FALSE,"Plan2"}</definedName>
    <definedName name="sgtghty" localSheetId="5" hidden="1">{#N/A,#N/A,FALSE,"Plan1";#N/A,#N/A,FALSE,"Plan2"}</definedName>
    <definedName name="sgtghty" localSheetId="13" hidden="1">{#N/A,#N/A,FALSE,"Plan1";#N/A,#N/A,FALSE,"Plan2"}</definedName>
    <definedName name="sgtghty" localSheetId="10" hidden="1">{#N/A,#N/A,FALSE,"Plan1";#N/A,#N/A,FALSE,"Plan2"}</definedName>
    <definedName name="sgtghty" localSheetId="7" hidden="1">{#N/A,#N/A,FALSE,"Plan1";#N/A,#N/A,FALSE,"Plan2"}</definedName>
    <definedName name="sgtghty" localSheetId="28" hidden="1">{#N/A,#N/A,FALSE,"Plan1";#N/A,#N/A,FALSE,"Plan2"}</definedName>
    <definedName name="sgtghty" localSheetId="6" hidden="1">{#N/A,#N/A,FALSE,"Plan1";#N/A,#N/A,FALSE,"Plan2"}</definedName>
    <definedName name="sgtghty" localSheetId="0" hidden="1">{#N/A,#N/A,FALSE,"Plan1";#N/A,#N/A,FALSE,"Plan2"}</definedName>
    <definedName name="sgtghty" localSheetId="14" hidden="1">{#N/A,#N/A,FALSE,"Plan1";#N/A,#N/A,FALSE,"Plan2"}</definedName>
    <definedName name="sgtghty" localSheetId="22" hidden="1">{#N/A,#N/A,FALSE,"Plan1";#N/A,#N/A,FALSE,"Plan2"}</definedName>
    <definedName name="sgtghty" hidden="1">{#N/A,#N/A,FALSE,"Plan1";#N/A,#N/A,FALSE,"Plan2"}</definedName>
    <definedName name="SH" localSheetId="16" hidden="1">{#N/A,#N/A,FALSE,"GERAL";#N/A,#N/A,FALSE,"012-96";#N/A,#N/A,FALSE,"018-96";#N/A,#N/A,FALSE,"027-96";#N/A,#N/A,FALSE,"059-96";#N/A,#N/A,FALSE,"076-96";#N/A,#N/A,FALSE,"019-97";#N/A,#N/A,FALSE,"021-97";#N/A,#N/A,FALSE,"022-97";#N/A,#N/A,FALSE,"028-97"}</definedName>
    <definedName name="SH" localSheetId="3" hidden="1">{#N/A,#N/A,FALSE,"GERAL";#N/A,#N/A,FALSE,"012-96";#N/A,#N/A,FALSE,"018-96";#N/A,#N/A,FALSE,"027-96";#N/A,#N/A,FALSE,"059-96";#N/A,#N/A,FALSE,"076-96";#N/A,#N/A,FALSE,"019-97";#N/A,#N/A,FALSE,"021-97";#N/A,#N/A,FALSE,"022-97";#N/A,#N/A,FALSE,"028-97"}</definedName>
    <definedName name="SH" localSheetId="21" hidden="1">{#N/A,#N/A,FALSE,"GERAL";#N/A,#N/A,FALSE,"012-96";#N/A,#N/A,FALSE,"018-96";#N/A,#N/A,FALSE,"027-96";#N/A,#N/A,FALSE,"059-96";#N/A,#N/A,FALSE,"076-96";#N/A,#N/A,FALSE,"019-97";#N/A,#N/A,FALSE,"021-97";#N/A,#N/A,FALSE,"022-97";#N/A,#N/A,FALSE,"028-97"}</definedName>
    <definedName name="SH" localSheetId="20" hidden="1">{#N/A,#N/A,FALSE,"GERAL";#N/A,#N/A,FALSE,"012-96";#N/A,#N/A,FALSE,"018-96";#N/A,#N/A,FALSE,"027-96";#N/A,#N/A,FALSE,"059-96";#N/A,#N/A,FALSE,"076-96";#N/A,#N/A,FALSE,"019-97";#N/A,#N/A,FALSE,"021-97";#N/A,#N/A,FALSE,"022-97";#N/A,#N/A,FALSE,"028-97"}</definedName>
    <definedName name="SH" localSheetId="5" hidden="1">{#N/A,#N/A,FALSE,"GERAL";#N/A,#N/A,FALSE,"012-96";#N/A,#N/A,FALSE,"018-96";#N/A,#N/A,FALSE,"027-96";#N/A,#N/A,FALSE,"059-96";#N/A,#N/A,FALSE,"076-96";#N/A,#N/A,FALSE,"019-97";#N/A,#N/A,FALSE,"021-97";#N/A,#N/A,FALSE,"022-97";#N/A,#N/A,FALSE,"028-97"}</definedName>
    <definedName name="SH" localSheetId="13" hidden="1">{#N/A,#N/A,FALSE,"GERAL";#N/A,#N/A,FALSE,"012-96";#N/A,#N/A,FALSE,"018-96";#N/A,#N/A,FALSE,"027-96";#N/A,#N/A,FALSE,"059-96";#N/A,#N/A,FALSE,"076-96";#N/A,#N/A,FALSE,"019-97";#N/A,#N/A,FALSE,"021-97";#N/A,#N/A,FALSE,"022-97";#N/A,#N/A,FALSE,"028-97"}</definedName>
    <definedName name="SH" localSheetId="10" hidden="1">{#N/A,#N/A,FALSE,"GERAL";#N/A,#N/A,FALSE,"012-96";#N/A,#N/A,FALSE,"018-96";#N/A,#N/A,FALSE,"027-96";#N/A,#N/A,FALSE,"059-96";#N/A,#N/A,FALSE,"076-96";#N/A,#N/A,FALSE,"019-97";#N/A,#N/A,FALSE,"021-97";#N/A,#N/A,FALSE,"022-97";#N/A,#N/A,FALSE,"028-97"}</definedName>
    <definedName name="SH" localSheetId="7" hidden="1">{#N/A,#N/A,FALSE,"GERAL";#N/A,#N/A,FALSE,"012-96";#N/A,#N/A,FALSE,"018-96";#N/A,#N/A,FALSE,"027-96";#N/A,#N/A,FALSE,"059-96";#N/A,#N/A,FALSE,"076-96";#N/A,#N/A,FALSE,"019-97";#N/A,#N/A,FALSE,"021-97";#N/A,#N/A,FALSE,"022-97";#N/A,#N/A,FALSE,"028-97"}</definedName>
    <definedName name="SH" localSheetId="28" hidden="1">{#N/A,#N/A,FALSE,"GERAL";#N/A,#N/A,FALSE,"012-96";#N/A,#N/A,FALSE,"018-96";#N/A,#N/A,FALSE,"027-96";#N/A,#N/A,FALSE,"059-96";#N/A,#N/A,FALSE,"076-96";#N/A,#N/A,FALSE,"019-97";#N/A,#N/A,FALSE,"021-97";#N/A,#N/A,FALSE,"022-97";#N/A,#N/A,FALSE,"028-97"}</definedName>
    <definedName name="SH" localSheetId="6" hidden="1">{#N/A,#N/A,FALSE,"GERAL";#N/A,#N/A,FALSE,"012-96";#N/A,#N/A,FALSE,"018-96";#N/A,#N/A,FALSE,"027-96";#N/A,#N/A,FALSE,"059-96";#N/A,#N/A,FALSE,"076-96";#N/A,#N/A,FALSE,"019-97";#N/A,#N/A,FALSE,"021-97";#N/A,#N/A,FALSE,"022-97";#N/A,#N/A,FALSE,"028-97"}</definedName>
    <definedName name="SH" localSheetId="0" hidden="1">{#N/A,#N/A,FALSE,"GERAL";#N/A,#N/A,FALSE,"012-96";#N/A,#N/A,FALSE,"018-96";#N/A,#N/A,FALSE,"027-96";#N/A,#N/A,FALSE,"059-96";#N/A,#N/A,FALSE,"076-96";#N/A,#N/A,FALSE,"019-97";#N/A,#N/A,FALSE,"021-97";#N/A,#N/A,FALSE,"022-97";#N/A,#N/A,FALSE,"028-97"}</definedName>
    <definedName name="SH" localSheetId="14" hidden="1">{#N/A,#N/A,FALSE,"GERAL";#N/A,#N/A,FALSE,"012-96";#N/A,#N/A,FALSE,"018-96";#N/A,#N/A,FALSE,"027-96";#N/A,#N/A,FALSE,"059-96";#N/A,#N/A,FALSE,"076-96";#N/A,#N/A,FALSE,"019-97";#N/A,#N/A,FALSE,"021-97";#N/A,#N/A,FALSE,"022-97";#N/A,#N/A,FALSE,"028-97"}</definedName>
    <definedName name="SH" localSheetId="22" hidden="1">{#N/A,#N/A,FALSE,"GERAL";#N/A,#N/A,FALSE,"012-96";#N/A,#N/A,FALSE,"018-96";#N/A,#N/A,FALSE,"027-96";#N/A,#N/A,FALSE,"059-96";#N/A,#N/A,FALSE,"076-96";#N/A,#N/A,FALSE,"019-97";#N/A,#N/A,FALSE,"021-97";#N/A,#N/A,FALSE,"022-97";#N/A,#N/A,FALSE,"028-97"}</definedName>
    <definedName name="SH" hidden="1">{#N/A,#N/A,FALSE,"GERAL";#N/A,#N/A,FALSE,"012-96";#N/A,#N/A,FALSE,"018-96";#N/A,#N/A,FALSE,"027-96";#N/A,#N/A,FALSE,"059-96";#N/A,#N/A,FALSE,"076-96";#N/A,#N/A,FALSE,"019-97";#N/A,#N/A,FALSE,"021-97";#N/A,#N/A,FALSE,"022-97";#N/A,#N/A,FALSE,"028-97"}</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7">#N/A</definedName>
    <definedName name="SHARED_FORMULA_8">#N/A</definedName>
    <definedName name="SHARED_FORMULA_9">#N/A</definedName>
    <definedName name="SIH" localSheetId="16">#REF!</definedName>
    <definedName name="SIH" localSheetId="3">#REF!</definedName>
    <definedName name="SIH" localSheetId="1">#REF!</definedName>
    <definedName name="SIH" localSheetId="5">#REF!</definedName>
    <definedName name="SIH" localSheetId="10">#REF!</definedName>
    <definedName name="SIH" localSheetId="24">#REF!</definedName>
    <definedName name="SIH" localSheetId="6">#REF!</definedName>
    <definedName name="SIH" localSheetId="0">#REF!</definedName>
    <definedName name="SIH">#REF!</definedName>
    <definedName name="SISTEM1" localSheetId="3">#REF!</definedName>
    <definedName name="SISTEM1" localSheetId="10">#REF!</definedName>
    <definedName name="SISTEM1" localSheetId="6">#REF!</definedName>
    <definedName name="SISTEM1">#REF!</definedName>
    <definedName name="SISTEM2" localSheetId="3">#REF!</definedName>
    <definedName name="SISTEM2" localSheetId="10">#REF!</definedName>
    <definedName name="SISTEM2" localSheetId="6">#REF!</definedName>
    <definedName name="SISTEM2">#REF!</definedName>
    <definedName name="SIV" localSheetId="16">#REF!</definedName>
    <definedName name="SIV" localSheetId="3">#REF!</definedName>
    <definedName name="SIV" localSheetId="1">#REF!</definedName>
    <definedName name="SIV" localSheetId="10">#REF!</definedName>
    <definedName name="SIV" localSheetId="24">#REF!</definedName>
    <definedName name="SIV" localSheetId="6">#REF!</definedName>
    <definedName name="SIV" localSheetId="0">#REF!</definedName>
    <definedName name="SIV">#REF!</definedName>
    <definedName name="sjawe" localSheetId="16" hidden="1">{#N/A,#N/A,FALSE,"Plan1";#N/A,#N/A,FALSE,"Plan2"}</definedName>
    <definedName name="sjawe" localSheetId="3" hidden="1">{#N/A,#N/A,FALSE,"Plan1";#N/A,#N/A,FALSE,"Plan2"}</definedName>
    <definedName name="sjawe" localSheetId="21" hidden="1">{#N/A,#N/A,FALSE,"Plan1";#N/A,#N/A,FALSE,"Plan2"}</definedName>
    <definedName name="sjawe" localSheetId="20" hidden="1">{#N/A,#N/A,FALSE,"Plan1";#N/A,#N/A,FALSE,"Plan2"}</definedName>
    <definedName name="sjawe" localSheetId="5" hidden="1">{#N/A,#N/A,FALSE,"Plan1";#N/A,#N/A,FALSE,"Plan2"}</definedName>
    <definedName name="sjawe" localSheetId="13" hidden="1">{#N/A,#N/A,FALSE,"Plan1";#N/A,#N/A,FALSE,"Plan2"}</definedName>
    <definedName name="sjawe" localSheetId="10" hidden="1">{#N/A,#N/A,FALSE,"Plan1";#N/A,#N/A,FALSE,"Plan2"}</definedName>
    <definedName name="sjawe" localSheetId="7" hidden="1">{#N/A,#N/A,FALSE,"Plan1";#N/A,#N/A,FALSE,"Plan2"}</definedName>
    <definedName name="sjawe" localSheetId="28" hidden="1">{#N/A,#N/A,FALSE,"Plan1";#N/A,#N/A,FALSE,"Plan2"}</definedName>
    <definedName name="sjawe" localSheetId="6" hidden="1">{#N/A,#N/A,FALSE,"Plan1";#N/A,#N/A,FALSE,"Plan2"}</definedName>
    <definedName name="sjawe" localSheetId="0" hidden="1">{#N/A,#N/A,FALSE,"Plan1";#N/A,#N/A,FALSE,"Plan2"}</definedName>
    <definedName name="sjawe" localSheetId="14" hidden="1">{#N/A,#N/A,FALSE,"Plan1";#N/A,#N/A,FALSE,"Plan2"}</definedName>
    <definedName name="sjawe" localSheetId="22" hidden="1">{#N/A,#N/A,FALSE,"Plan1";#N/A,#N/A,FALSE,"Plan2"}</definedName>
    <definedName name="sjawe" hidden="1">{#N/A,#N/A,FALSE,"Plan1";#N/A,#N/A,FALSE,"Plan2"}</definedName>
    <definedName name="sjdffd" localSheetId="16" hidden="1">{#N/A,#N/A,FALSE,"Plan1";#N/A,#N/A,FALSE,"Plan2"}</definedName>
    <definedName name="sjdffd" localSheetId="3" hidden="1">{#N/A,#N/A,FALSE,"Plan1";#N/A,#N/A,FALSE,"Plan2"}</definedName>
    <definedName name="sjdffd" localSheetId="21" hidden="1">{#N/A,#N/A,FALSE,"Plan1";#N/A,#N/A,FALSE,"Plan2"}</definedName>
    <definedName name="sjdffd" localSheetId="20" hidden="1">{#N/A,#N/A,FALSE,"Plan1";#N/A,#N/A,FALSE,"Plan2"}</definedName>
    <definedName name="sjdffd" localSheetId="5" hidden="1">{#N/A,#N/A,FALSE,"Plan1";#N/A,#N/A,FALSE,"Plan2"}</definedName>
    <definedName name="sjdffd" localSheetId="13" hidden="1">{#N/A,#N/A,FALSE,"Plan1";#N/A,#N/A,FALSE,"Plan2"}</definedName>
    <definedName name="sjdffd" localSheetId="10" hidden="1">{#N/A,#N/A,FALSE,"Plan1";#N/A,#N/A,FALSE,"Plan2"}</definedName>
    <definedName name="sjdffd" localSheetId="7" hidden="1">{#N/A,#N/A,FALSE,"Plan1";#N/A,#N/A,FALSE,"Plan2"}</definedName>
    <definedName name="sjdffd" localSheetId="28" hidden="1">{#N/A,#N/A,FALSE,"Plan1";#N/A,#N/A,FALSE,"Plan2"}</definedName>
    <definedName name="sjdffd" localSheetId="6" hidden="1">{#N/A,#N/A,FALSE,"Plan1";#N/A,#N/A,FALSE,"Plan2"}</definedName>
    <definedName name="sjdffd" localSheetId="0" hidden="1">{#N/A,#N/A,FALSE,"Plan1";#N/A,#N/A,FALSE,"Plan2"}</definedName>
    <definedName name="sjdffd" localSheetId="14" hidden="1">{#N/A,#N/A,FALSE,"Plan1";#N/A,#N/A,FALSE,"Plan2"}</definedName>
    <definedName name="sjdffd" localSheetId="22" hidden="1">{#N/A,#N/A,FALSE,"Plan1";#N/A,#N/A,FALSE,"Plan2"}</definedName>
    <definedName name="sjdffd" hidden="1">{#N/A,#N/A,FALSE,"Plan1";#N/A,#N/A,FALSE,"Plan2"}</definedName>
    <definedName name="SJDFHDJS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hidden="1">{TRUE,TRUE,-1.25,-15.5,604.5,366.75,FALSE,FALSE,TRUE,TRUE,0,1,#N/A,1,#N/A,9.0125,24.4117647058824,1,FALSE,FALSE,3,TRUE,1,FALSE,100,"Swvu.PLANILHA2.","ACwvu.PLANILHA2.",#N/A,FALSE,FALSE,0.787401575,0.34,0.46,0.5,1,"","",FALSE,FALSE,FALSE,FALSE,1,#N/A,1,1,FALSE,FALSE,#N/A,#N/A,FALSE,FALSE,FALSE,9,65532,65532,FALSE,FALSE,TRUE,TRUE,TRUE}</definedName>
    <definedName name="SJDHFHRE" localSheetId="16" hidden="1">{#N/A,#N/A,FALSE,"Plan1";#N/A,#N/A,FALSE,"Plan2"}</definedName>
    <definedName name="SJDHFHRE" localSheetId="3" hidden="1">{#N/A,#N/A,FALSE,"Plan1";#N/A,#N/A,FALSE,"Plan2"}</definedName>
    <definedName name="SJDHFHRE" localSheetId="21" hidden="1">{#N/A,#N/A,FALSE,"Plan1";#N/A,#N/A,FALSE,"Plan2"}</definedName>
    <definedName name="SJDHFHRE" localSheetId="20" hidden="1">{#N/A,#N/A,FALSE,"Plan1";#N/A,#N/A,FALSE,"Plan2"}</definedName>
    <definedName name="SJDHFHRE" localSheetId="5" hidden="1">{#N/A,#N/A,FALSE,"Plan1";#N/A,#N/A,FALSE,"Plan2"}</definedName>
    <definedName name="SJDHFHRE" localSheetId="13" hidden="1">{#N/A,#N/A,FALSE,"Plan1";#N/A,#N/A,FALSE,"Plan2"}</definedName>
    <definedName name="SJDHFHRE" localSheetId="10" hidden="1">{#N/A,#N/A,FALSE,"Plan1";#N/A,#N/A,FALSE,"Plan2"}</definedName>
    <definedName name="SJDHFHRE" localSheetId="7" hidden="1">{#N/A,#N/A,FALSE,"Plan1";#N/A,#N/A,FALSE,"Plan2"}</definedName>
    <definedName name="SJDHFHRE" localSheetId="28" hidden="1">{#N/A,#N/A,FALSE,"Plan1";#N/A,#N/A,FALSE,"Plan2"}</definedName>
    <definedName name="SJDHFHRE" localSheetId="6" hidden="1">{#N/A,#N/A,FALSE,"Plan1";#N/A,#N/A,FALSE,"Plan2"}</definedName>
    <definedName name="SJDHFHRE" localSheetId="0" hidden="1">{#N/A,#N/A,FALSE,"Plan1";#N/A,#N/A,FALSE,"Plan2"}</definedName>
    <definedName name="SJDHFHRE" localSheetId="14" hidden="1">{#N/A,#N/A,FALSE,"Plan1";#N/A,#N/A,FALSE,"Plan2"}</definedName>
    <definedName name="SJDHFHRE" localSheetId="22" hidden="1">{#N/A,#N/A,FALSE,"Plan1";#N/A,#N/A,FALSE,"Plan2"}</definedName>
    <definedName name="SJDHFHRE" hidden="1">{#N/A,#N/A,FALSE,"Plan1";#N/A,#N/A,FALSE,"Plan2"}</definedName>
    <definedName name="SJDKJDE" localSheetId="16" hidden="1">{"Econ Consolidado",#N/A,FALSE,"Econ Consol";"Fluxo de Caixa",#N/A,FALSE,"Fluxo Caixa";"Investimentos",#N/A,FALSE,"Investimentos"}</definedName>
    <definedName name="SJDKJDE" localSheetId="3" hidden="1">{"Econ Consolidado",#N/A,FALSE,"Econ Consol";"Fluxo de Caixa",#N/A,FALSE,"Fluxo Caixa";"Investimentos",#N/A,FALSE,"Investimentos"}</definedName>
    <definedName name="SJDKJDE" localSheetId="21" hidden="1">{"Econ Consolidado",#N/A,FALSE,"Econ Consol";"Fluxo de Caixa",#N/A,FALSE,"Fluxo Caixa";"Investimentos",#N/A,FALSE,"Investimentos"}</definedName>
    <definedName name="SJDKJDE" localSheetId="20" hidden="1">{"Econ Consolidado",#N/A,FALSE,"Econ Consol";"Fluxo de Caixa",#N/A,FALSE,"Fluxo Caixa";"Investimentos",#N/A,FALSE,"Investimentos"}</definedName>
    <definedName name="SJDKJDE" localSheetId="5" hidden="1">{"Econ Consolidado",#N/A,FALSE,"Econ Consol";"Fluxo de Caixa",#N/A,FALSE,"Fluxo Caixa";"Investimentos",#N/A,FALSE,"Investimentos"}</definedName>
    <definedName name="SJDKJDE" localSheetId="13" hidden="1">{"Econ Consolidado",#N/A,FALSE,"Econ Consol";"Fluxo de Caixa",#N/A,FALSE,"Fluxo Caixa";"Investimentos",#N/A,FALSE,"Investimentos"}</definedName>
    <definedName name="SJDKJDE" localSheetId="10" hidden="1">{"Econ Consolidado",#N/A,FALSE,"Econ Consol";"Fluxo de Caixa",#N/A,FALSE,"Fluxo Caixa";"Investimentos",#N/A,FALSE,"Investimentos"}</definedName>
    <definedName name="SJDKJDE" localSheetId="7" hidden="1">{"Econ Consolidado",#N/A,FALSE,"Econ Consol";"Fluxo de Caixa",#N/A,FALSE,"Fluxo Caixa";"Investimentos",#N/A,FALSE,"Investimentos"}</definedName>
    <definedName name="SJDKJDE" localSheetId="28" hidden="1">{"Econ Consolidado",#N/A,FALSE,"Econ Consol";"Fluxo de Caixa",#N/A,FALSE,"Fluxo Caixa";"Investimentos",#N/A,FALSE,"Investimentos"}</definedName>
    <definedName name="SJDKJDE" localSheetId="6" hidden="1">{"Econ Consolidado",#N/A,FALSE,"Econ Consol";"Fluxo de Caixa",#N/A,FALSE,"Fluxo Caixa";"Investimentos",#N/A,FALSE,"Investimentos"}</definedName>
    <definedName name="SJDKJDE" localSheetId="0" hidden="1">{"Econ Consolidado",#N/A,FALSE,"Econ Consol";"Fluxo de Caixa",#N/A,FALSE,"Fluxo Caixa";"Investimentos",#N/A,FALSE,"Investimentos"}</definedName>
    <definedName name="SJDKJDE" localSheetId="14" hidden="1">{"Econ Consolidado",#N/A,FALSE,"Econ Consol";"Fluxo de Caixa",#N/A,FALSE,"Fluxo Caixa";"Investimentos",#N/A,FALSE,"Investimentos"}</definedName>
    <definedName name="SJDKJDE" localSheetId="22" hidden="1">{"Econ Consolidado",#N/A,FALSE,"Econ Consol";"Fluxo de Caixa",#N/A,FALSE,"Fluxo Caixa";"Investimentos",#N/A,FALSE,"Investimentos"}</definedName>
    <definedName name="SJDKJDE" hidden="1">{"Econ Consolidado",#N/A,FALSE,"Econ Consol";"Fluxo de Caixa",#N/A,FALSE,"Fluxo Caixa";"Investimentos",#N/A,FALSE,"Investimentos"}</definedName>
    <definedName name="sjekwjri" localSheetId="16" hidden="1">{#N/A,#N/A,FALSE,"Plan1";#N/A,#N/A,FALSE,"Plan2"}</definedName>
    <definedName name="sjekwjri" localSheetId="3" hidden="1">{#N/A,#N/A,FALSE,"Plan1";#N/A,#N/A,FALSE,"Plan2"}</definedName>
    <definedName name="sjekwjri" localSheetId="21" hidden="1">{#N/A,#N/A,FALSE,"Plan1";#N/A,#N/A,FALSE,"Plan2"}</definedName>
    <definedName name="sjekwjri" localSheetId="20" hidden="1">{#N/A,#N/A,FALSE,"Plan1";#N/A,#N/A,FALSE,"Plan2"}</definedName>
    <definedName name="sjekwjri" localSheetId="5" hidden="1">{#N/A,#N/A,FALSE,"Plan1";#N/A,#N/A,FALSE,"Plan2"}</definedName>
    <definedName name="sjekwjri" localSheetId="13" hidden="1">{#N/A,#N/A,FALSE,"Plan1";#N/A,#N/A,FALSE,"Plan2"}</definedName>
    <definedName name="sjekwjri" localSheetId="10" hidden="1">{#N/A,#N/A,FALSE,"Plan1";#N/A,#N/A,FALSE,"Plan2"}</definedName>
    <definedName name="sjekwjri" localSheetId="7" hidden="1">{#N/A,#N/A,FALSE,"Plan1";#N/A,#N/A,FALSE,"Plan2"}</definedName>
    <definedName name="sjekwjri" localSheetId="28" hidden="1">{#N/A,#N/A,FALSE,"Plan1";#N/A,#N/A,FALSE,"Plan2"}</definedName>
    <definedName name="sjekwjri" localSheetId="6" hidden="1">{#N/A,#N/A,FALSE,"Plan1";#N/A,#N/A,FALSE,"Plan2"}</definedName>
    <definedName name="sjekwjri" localSheetId="0" hidden="1">{#N/A,#N/A,FALSE,"Plan1";#N/A,#N/A,FALSE,"Plan2"}</definedName>
    <definedName name="sjekwjri" localSheetId="14" hidden="1">{#N/A,#N/A,FALSE,"Plan1";#N/A,#N/A,FALSE,"Plan2"}</definedName>
    <definedName name="sjekwjri" localSheetId="22" hidden="1">{#N/A,#N/A,FALSE,"Plan1";#N/A,#N/A,FALSE,"Plan2"}</definedName>
    <definedName name="sjekwjri" hidden="1">{#N/A,#N/A,FALSE,"Plan1";#N/A,#N/A,FALSE,"Plan2"}</definedName>
    <definedName name="sjfkdhsfds" localSheetId="16" hidden="1">{#N/A,#N/A,FALSE,"Plan1";#N/A,#N/A,FALSE,"Plan2"}</definedName>
    <definedName name="sjfkdhsfds" localSheetId="3" hidden="1">{#N/A,#N/A,FALSE,"Plan1";#N/A,#N/A,FALSE,"Plan2"}</definedName>
    <definedName name="sjfkdhsfds" localSheetId="21" hidden="1">{#N/A,#N/A,FALSE,"Plan1";#N/A,#N/A,FALSE,"Plan2"}</definedName>
    <definedName name="sjfkdhsfds" localSheetId="20" hidden="1">{#N/A,#N/A,FALSE,"Plan1";#N/A,#N/A,FALSE,"Plan2"}</definedName>
    <definedName name="sjfkdhsfds" localSheetId="5" hidden="1">{#N/A,#N/A,FALSE,"Plan1";#N/A,#N/A,FALSE,"Plan2"}</definedName>
    <definedName name="sjfkdhsfds" localSheetId="13" hidden="1">{#N/A,#N/A,FALSE,"Plan1";#N/A,#N/A,FALSE,"Plan2"}</definedName>
    <definedName name="sjfkdhsfds" localSheetId="10" hidden="1">{#N/A,#N/A,FALSE,"Plan1";#N/A,#N/A,FALSE,"Plan2"}</definedName>
    <definedName name="sjfkdhsfds" localSheetId="7" hidden="1">{#N/A,#N/A,FALSE,"Plan1";#N/A,#N/A,FALSE,"Plan2"}</definedName>
    <definedName name="sjfkdhsfds" localSheetId="28" hidden="1">{#N/A,#N/A,FALSE,"Plan1";#N/A,#N/A,FALSE,"Plan2"}</definedName>
    <definedName name="sjfkdhsfds" localSheetId="6" hidden="1">{#N/A,#N/A,FALSE,"Plan1";#N/A,#N/A,FALSE,"Plan2"}</definedName>
    <definedName name="sjfkdhsfds" localSheetId="0" hidden="1">{#N/A,#N/A,FALSE,"Plan1";#N/A,#N/A,FALSE,"Plan2"}</definedName>
    <definedName name="sjfkdhsfds" localSheetId="14" hidden="1">{#N/A,#N/A,FALSE,"Plan1";#N/A,#N/A,FALSE,"Plan2"}</definedName>
    <definedName name="sjfkdhsfds" localSheetId="22" hidden="1">{#N/A,#N/A,FALSE,"Plan1";#N/A,#N/A,FALSE,"Plan2"}</definedName>
    <definedName name="sjfkdhsfds" hidden="1">{#N/A,#N/A,FALSE,"Plan1";#N/A,#N/A,FALSE,"Plan2"}</definedName>
    <definedName name="sjkdljslkrje" localSheetId="16" hidden="1">{#N/A,#N/A,FALSE,"Plan1";#N/A,#N/A,FALSE,"Plan2"}</definedName>
    <definedName name="sjkdljslkrje" localSheetId="3" hidden="1">{#N/A,#N/A,FALSE,"Plan1";#N/A,#N/A,FALSE,"Plan2"}</definedName>
    <definedName name="sjkdljslkrje" localSheetId="21" hidden="1">{#N/A,#N/A,FALSE,"Plan1";#N/A,#N/A,FALSE,"Plan2"}</definedName>
    <definedName name="sjkdljslkrje" localSheetId="20" hidden="1">{#N/A,#N/A,FALSE,"Plan1";#N/A,#N/A,FALSE,"Plan2"}</definedName>
    <definedName name="sjkdljslkrje" localSheetId="5" hidden="1">{#N/A,#N/A,FALSE,"Plan1";#N/A,#N/A,FALSE,"Plan2"}</definedName>
    <definedName name="sjkdljslkrje" localSheetId="13" hidden="1">{#N/A,#N/A,FALSE,"Plan1";#N/A,#N/A,FALSE,"Plan2"}</definedName>
    <definedName name="sjkdljslkrje" localSheetId="10" hidden="1">{#N/A,#N/A,FALSE,"Plan1";#N/A,#N/A,FALSE,"Plan2"}</definedName>
    <definedName name="sjkdljslkrje" localSheetId="7" hidden="1">{#N/A,#N/A,FALSE,"Plan1";#N/A,#N/A,FALSE,"Plan2"}</definedName>
    <definedName name="sjkdljslkrje" localSheetId="28" hidden="1">{#N/A,#N/A,FALSE,"Plan1";#N/A,#N/A,FALSE,"Plan2"}</definedName>
    <definedName name="sjkdljslkrje" localSheetId="6" hidden="1">{#N/A,#N/A,FALSE,"Plan1";#N/A,#N/A,FALSE,"Plan2"}</definedName>
    <definedName name="sjkdljslkrje" localSheetId="0" hidden="1">{#N/A,#N/A,FALSE,"Plan1";#N/A,#N/A,FALSE,"Plan2"}</definedName>
    <definedName name="sjkdljslkrje" localSheetId="14" hidden="1">{#N/A,#N/A,FALSE,"Plan1";#N/A,#N/A,FALSE,"Plan2"}</definedName>
    <definedName name="sjkdljslkrje" localSheetId="22" hidden="1">{#N/A,#N/A,FALSE,"Plan1";#N/A,#N/A,FALSE,"Plan2"}</definedName>
    <definedName name="sjkdljslkrje" hidden="1">{#N/A,#N/A,FALSE,"Plan1";#N/A,#N/A,FALSE,"Plan2"}</definedName>
    <definedName name="skadadaszs" localSheetId="16" hidden="1">{#N/A,#N/A,FALSE,"Plan1";#N/A,#N/A,FALSE,"Plan2"}</definedName>
    <definedName name="skadadaszs" localSheetId="3" hidden="1">{#N/A,#N/A,FALSE,"Plan1";#N/A,#N/A,FALSE,"Plan2"}</definedName>
    <definedName name="skadadaszs" localSheetId="21" hidden="1">{#N/A,#N/A,FALSE,"Plan1";#N/A,#N/A,FALSE,"Plan2"}</definedName>
    <definedName name="skadadaszs" localSheetId="20" hidden="1">{#N/A,#N/A,FALSE,"Plan1";#N/A,#N/A,FALSE,"Plan2"}</definedName>
    <definedName name="skadadaszs" localSheetId="5" hidden="1">{#N/A,#N/A,FALSE,"Plan1";#N/A,#N/A,FALSE,"Plan2"}</definedName>
    <definedName name="skadadaszs" localSheetId="13" hidden="1">{#N/A,#N/A,FALSE,"Plan1";#N/A,#N/A,FALSE,"Plan2"}</definedName>
    <definedName name="skadadaszs" localSheetId="10" hidden="1">{#N/A,#N/A,FALSE,"Plan1";#N/A,#N/A,FALSE,"Plan2"}</definedName>
    <definedName name="skadadaszs" localSheetId="7" hidden="1">{#N/A,#N/A,FALSE,"Plan1";#N/A,#N/A,FALSE,"Plan2"}</definedName>
    <definedName name="skadadaszs" localSheetId="28" hidden="1">{#N/A,#N/A,FALSE,"Plan1";#N/A,#N/A,FALSE,"Plan2"}</definedName>
    <definedName name="skadadaszs" localSheetId="6" hidden="1">{#N/A,#N/A,FALSE,"Plan1";#N/A,#N/A,FALSE,"Plan2"}</definedName>
    <definedName name="skadadaszs" localSheetId="0" hidden="1">{#N/A,#N/A,FALSE,"Plan1";#N/A,#N/A,FALSE,"Plan2"}</definedName>
    <definedName name="skadadaszs" localSheetId="14" hidden="1">{#N/A,#N/A,FALSE,"Plan1";#N/A,#N/A,FALSE,"Plan2"}</definedName>
    <definedName name="skadadaszs" localSheetId="22" hidden="1">{#N/A,#N/A,FALSE,"Plan1";#N/A,#N/A,FALSE,"Plan2"}</definedName>
    <definedName name="skadadaszs" hidden="1">{#N/A,#N/A,FALSE,"Plan1";#N/A,#N/A,FALSE,"Plan2"}</definedName>
    <definedName name="SKASH" localSheetId="16" hidden="1">{#N/A,#N/A,FALSE,"Plan1";#N/A,#N/A,FALSE,"Plan2"}</definedName>
    <definedName name="SKASH" localSheetId="3" hidden="1">{#N/A,#N/A,FALSE,"Plan1";#N/A,#N/A,FALSE,"Plan2"}</definedName>
    <definedName name="SKASH" localSheetId="21" hidden="1">{#N/A,#N/A,FALSE,"Plan1";#N/A,#N/A,FALSE,"Plan2"}</definedName>
    <definedName name="SKASH" localSheetId="20" hidden="1">{#N/A,#N/A,FALSE,"Plan1";#N/A,#N/A,FALSE,"Plan2"}</definedName>
    <definedName name="SKASH" localSheetId="5" hidden="1">{#N/A,#N/A,FALSE,"Plan1";#N/A,#N/A,FALSE,"Plan2"}</definedName>
    <definedName name="SKASH" localSheetId="13" hidden="1">{#N/A,#N/A,FALSE,"Plan1";#N/A,#N/A,FALSE,"Plan2"}</definedName>
    <definedName name="SKASH" localSheetId="10" hidden="1">{#N/A,#N/A,FALSE,"Plan1";#N/A,#N/A,FALSE,"Plan2"}</definedName>
    <definedName name="SKASH" localSheetId="7" hidden="1">{#N/A,#N/A,FALSE,"Plan1";#N/A,#N/A,FALSE,"Plan2"}</definedName>
    <definedName name="SKASH" localSheetId="28" hidden="1">{#N/A,#N/A,FALSE,"Plan1";#N/A,#N/A,FALSE,"Plan2"}</definedName>
    <definedName name="SKASH" localSheetId="6" hidden="1">{#N/A,#N/A,FALSE,"Plan1";#N/A,#N/A,FALSE,"Plan2"}</definedName>
    <definedName name="SKASH" localSheetId="0" hidden="1">{#N/A,#N/A,FALSE,"Plan1";#N/A,#N/A,FALSE,"Plan2"}</definedName>
    <definedName name="SKASH" localSheetId="14" hidden="1">{#N/A,#N/A,FALSE,"Plan1";#N/A,#N/A,FALSE,"Plan2"}</definedName>
    <definedName name="SKASH" localSheetId="22" hidden="1">{#N/A,#N/A,FALSE,"Plan1";#N/A,#N/A,FALSE,"Plan2"}</definedName>
    <definedName name="SKASH" hidden="1">{#N/A,#N/A,FALSE,"Plan1";#N/A,#N/A,FALSE,"Plan2"}</definedName>
    <definedName name="skldfrde" localSheetId="16" hidden="1">{#N/A,#N/A,FALSE,"Plan1";#N/A,#N/A,FALSE,"Plan2"}</definedName>
    <definedName name="skldfrde" localSheetId="3" hidden="1">{#N/A,#N/A,FALSE,"Plan1";#N/A,#N/A,FALSE,"Plan2"}</definedName>
    <definedName name="skldfrde" localSheetId="21" hidden="1">{#N/A,#N/A,FALSE,"Plan1";#N/A,#N/A,FALSE,"Plan2"}</definedName>
    <definedName name="skldfrde" localSheetId="20" hidden="1">{#N/A,#N/A,FALSE,"Plan1";#N/A,#N/A,FALSE,"Plan2"}</definedName>
    <definedName name="skldfrde" localSheetId="5" hidden="1">{#N/A,#N/A,FALSE,"Plan1";#N/A,#N/A,FALSE,"Plan2"}</definedName>
    <definedName name="skldfrde" localSheetId="13" hidden="1">{#N/A,#N/A,FALSE,"Plan1";#N/A,#N/A,FALSE,"Plan2"}</definedName>
    <definedName name="skldfrde" localSheetId="10" hidden="1">{#N/A,#N/A,FALSE,"Plan1";#N/A,#N/A,FALSE,"Plan2"}</definedName>
    <definedName name="skldfrde" localSheetId="7" hidden="1">{#N/A,#N/A,FALSE,"Plan1";#N/A,#N/A,FALSE,"Plan2"}</definedName>
    <definedName name="skldfrde" localSheetId="28" hidden="1">{#N/A,#N/A,FALSE,"Plan1";#N/A,#N/A,FALSE,"Plan2"}</definedName>
    <definedName name="skldfrde" localSheetId="6" hidden="1">{#N/A,#N/A,FALSE,"Plan1";#N/A,#N/A,FALSE,"Plan2"}</definedName>
    <definedName name="skldfrde" localSheetId="0" hidden="1">{#N/A,#N/A,FALSE,"Plan1";#N/A,#N/A,FALSE,"Plan2"}</definedName>
    <definedName name="skldfrde" localSheetId="14" hidden="1">{#N/A,#N/A,FALSE,"Plan1";#N/A,#N/A,FALSE,"Plan2"}</definedName>
    <definedName name="skldfrde" localSheetId="22" hidden="1">{#N/A,#N/A,FALSE,"Plan1";#N/A,#N/A,FALSE,"Plan2"}</definedName>
    <definedName name="skldfrde" hidden="1">{#N/A,#N/A,FALSE,"Plan1";#N/A,#N/A,FALSE,"Plan2"}</definedName>
    <definedName name="skosroer" localSheetId="16" hidden="1">{#N/A,#N/A,FALSE,"Plan1";#N/A,#N/A,FALSE,"Plan2"}</definedName>
    <definedName name="skosroer" localSheetId="3" hidden="1">{#N/A,#N/A,FALSE,"Plan1";#N/A,#N/A,FALSE,"Plan2"}</definedName>
    <definedName name="skosroer" localSheetId="21" hidden="1">{#N/A,#N/A,FALSE,"Plan1";#N/A,#N/A,FALSE,"Plan2"}</definedName>
    <definedName name="skosroer" localSheetId="20" hidden="1">{#N/A,#N/A,FALSE,"Plan1";#N/A,#N/A,FALSE,"Plan2"}</definedName>
    <definedName name="skosroer" localSheetId="5" hidden="1">{#N/A,#N/A,FALSE,"Plan1";#N/A,#N/A,FALSE,"Plan2"}</definedName>
    <definedName name="skosroer" localSheetId="13" hidden="1">{#N/A,#N/A,FALSE,"Plan1";#N/A,#N/A,FALSE,"Plan2"}</definedName>
    <definedName name="skosroer" localSheetId="10" hidden="1">{#N/A,#N/A,FALSE,"Plan1";#N/A,#N/A,FALSE,"Plan2"}</definedName>
    <definedName name="skosroer" localSheetId="7" hidden="1">{#N/A,#N/A,FALSE,"Plan1";#N/A,#N/A,FALSE,"Plan2"}</definedName>
    <definedName name="skosroer" localSheetId="28" hidden="1">{#N/A,#N/A,FALSE,"Plan1";#N/A,#N/A,FALSE,"Plan2"}</definedName>
    <definedName name="skosroer" localSheetId="6" hidden="1">{#N/A,#N/A,FALSE,"Plan1";#N/A,#N/A,FALSE,"Plan2"}</definedName>
    <definedName name="skosroer" localSheetId="0" hidden="1">{#N/A,#N/A,FALSE,"Plan1";#N/A,#N/A,FALSE,"Plan2"}</definedName>
    <definedName name="skosroer" localSheetId="14" hidden="1">{#N/A,#N/A,FALSE,"Plan1";#N/A,#N/A,FALSE,"Plan2"}</definedName>
    <definedName name="skosroer" localSheetId="22" hidden="1">{#N/A,#N/A,FALSE,"Plan1";#N/A,#N/A,FALSE,"Plan2"}</definedName>
    <definedName name="skosroer" hidden="1">{#N/A,#N/A,FALSE,"Plan1";#N/A,#N/A,FALSE,"Plan2"}</definedName>
    <definedName name="SO" localSheetId="3">#REF!</definedName>
    <definedName name="SO" localSheetId="10">#REF!</definedName>
    <definedName name="SO" localSheetId="6">#REF!</definedName>
    <definedName name="SO">#REF!</definedName>
    <definedName name="solver_lin" hidden="1">0</definedName>
    <definedName name="solver_num" hidden="1">0</definedName>
    <definedName name="solver_rel1" hidden="1">3</definedName>
    <definedName name="solver_rhs1" hidden="1">0</definedName>
    <definedName name="solver_tmp" hidden="1">0</definedName>
    <definedName name="solver_typ" hidden="1">1</definedName>
    <definedName name="solver_val" hidden="1">0</definedName>
    <definedName name="soma" localSheetId="3">#REF!</definedName>
    <definedName name="soma" localSheetId="10">#REF!</definedName>
    <definedName name="soma" localSheetId="6">#REF!</definedName>
    <definedName name="soma">#REF!</definedName>
    <definedName name="sp"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 localSheetId="16" hidden="1">{#N/A,#N/A,FALSE,"Plan1";#N/A,#N/A,FALSE,"Plan2"}</definedName>
    <definedName name="sQEWWE" localSheetId="3" hidden="1">{#N/A,#N/A,FALSE,"Plan1";#N/A,#N/A,FALSE,"Plan2"}</definedName>
    <definedName name="sQEWWE" localSheetId="21" hidden="1">{#N/A,#N/A,FALSE,"Plan1";#N/A,#N/A,FALSE,"Plan2"}</definedName>
    <definedName name="sQEWWE" localSheetId="20" hidden="1">{#N/A,#N/A,FALSE,"Plan1";#N/A,#N/A,FALSE,"Plan2"}</definedName>
    <definedName name="sQEWWE" localSheetId="5" hidden="1">{#N/A,#N/A,FALSE,"Plan1";#N/A,#N/A,FALSE,"Plan2"}</definedName>
    <definedName name="sQEWWE" localSheetId="13" hidden="1">{#N/A,#N/A,FALSE,"Plan1";#N/A,#N/A,FALSE,"Plan2"}</definedName>
    <definedName name="sQEWWE" localSheetId="10" hidden="1">{#N/A,#N/A,FALSE,"Plan1";#N/A,#N/A,FALSE,"Plan2"}</definedName>
    <definedName name="sQEWWE" localSheetId="7" hidden="1">{#N/A,#N/A,FALSE,"Plan1";#N/A,#N/A,FALSE,"Plan2"}</definedName>
    <definedName name="sQEWWE" localSheetId="28" hidden="1">{#N/A,#N/A,FALSE,"Plan1";#N/A,#N/A,FALSE,"Plan2"}</definedName>
    <definedName name="sQEWWE" localSheetId="6" hidden="1">{#N/A,#N/A,FALSE,"Plan1";#N/A,#N/A,FALSE,"Plan2"}</definedName>
    <definedName name="sQEWWE" localSheetId="0" hidden="1">{#N/A,#N/A,FALSE,"Plan1";#N/A,#N/A,FALSE,"Plan2"}</definedName>
    <definedName name="sQEWWE" localSheetId="14" hidden="1">{#N/A,#N/A,FALSE,"Plan1";#N/A,#N/A,FALSE,"Plan2"}</definedName>
    <definedName name="sQEWWE" localSheetId="22" hidden="1">{#N/A,#N/A,FALSE,"Plan1";#N/A,#N/A,FALSE,"Plan2"}</definedName>
    <definedName name="sQEWWE" hidden="1">{#N/A,#N/A,FALSE,"Plan1";#N/A,#N/A,FALSE,"Plan2"}</definedName>
    <definedName name="SR" localSheetId="16" hidden="1">#REF!</definedName>
    <definedName name="SR" localSheetId="3" hidden="1">#REF!</definedName>
    <definedName name="SR" localSheetId="21" hidden="1">#REF!</definedName>
    <definedName name="SR" localSheetId="5" hidden="1">#REF!</definedName>
    <definedName name="SR" localSheetId="10" hidden="1">#REF!</definedName>
    <definedName name="SR" localSheetId="6" hidden="1">#REF!</definedName>
    <definedName name="SR" localSheetId="0" hidden="1">#REF!</definedName>
    <definedName name="SR" hidden="1">#REF!</definedName>
    <definedName name="SRH" localSheetId="16" hidden="1">{#N/A,#N/A,FALSE,"GERAL";#N/A,#N/A,FALSE,"012-96";#N/A,#N/A,FALSE,"018-96";#N/A,#N/A,FALSE,"027-96";#N/A,#N/A,FALSE,"059-96";#N/A,#N/A,FALSE,"076-96";#N/A,#N/A,FALSE,"019-97";#N/A,#N/A,FALSE,"021-97";#N/A,#N/A,FALSE,"022-97";#N/A,#N/A,FALSE,"028-97"}</definedName>
    <definedName name="SRH" localSheetId="3" hidden="1">{#N/A,#N/A,FALSE,"GERAL";#N/A,#N/A,FALSE,"012-96";#N/A,#N/A,FALSE,"018-96";#N/A,#N/A,FALSE,"027-96";#N/A,#N/A,FALSE,"059-96";#N/A,#N/A,FALSE,"076-96";#N/A,#N/A,FALSE,"019-97";#N/A,#N/A,FALSE,"021-97";#N/A,#N/A,FALSE,"022-97";#N/A,#N/A,FALSE,"028-97"}</definedName>
    <definedName name="SRH" localSheetId="21" hidden="1">{#N/A,#N/A,FALSE,"GERAL";#N/A,#N/A,FALSE,"012-96";#N/A,#N/A,FALSE,"018-96";#N/A,#N/A,FALSE,"027-96";#N/A,#N/A,FALSE,"059-96";#N/A,#N/A,FALSE,"076-96";#N/A,#N/A,FALSE,"019-97";#N/A,#N/A,FALSE,"021-97";#N/A,#N/A,FALSE,"022-97";#N/A,#N/A,FALSE,"028-97"}</definedName>
    <definedName name="SRH" localSheetId="20" hidden="1">{#N/A,#N/A,FALSE,"GERAL";#N/A,#N/A,FALSE,"012-96";#N/A,#N/A,FALSE,"018-96";#N/A,#N/A,FALSE,"027-96";#N/A,#N/A,FALSE,"059-96";#N/A,#N/A,FALSE,"076-96";#N/A,#N/A,FALSE,"019-97";#N/A,#N/A,FALSE,"021-97";#N/A,#N/A,FALSE,"022-97";#N/A,#N/A,FALSE,"028-97"}</definedName>
    <definedName name="SRH" localSheetId="5" hidden="1">{#N/A,#N/A,FALSE,"GERAL";#N/A,#N/A,FALSE,"012-96";#N/A,#N/A,FALSE,"018-96";#N/A,#N/A,FALSE,"027-96";#N/A,#N/A,FALSE,"059-96";#N/A,#N/A,FALSE,"076-96";#N/A,#N/A,FALSE,"019-97";#N/A,#N/A,FALSE,"021-97";#N/A,#N/A,FALSE,"022-97";#N/A,#N/A,FALSE,"028-97"}</definedName>
    <definedName name="SRH" localSheetId="13" hidden="1">{#N/A,#N/A,FALSE,"GERAL";#N/A,#N/A,FALSE,"012-96";#N/A,#N/A,FALSE,"018-96";#N/A,#N/A,FALSE,"027-96";#N/A,#N/A,FALSE,"059-96";#N/A,#N/A,FALSE,"076-96";#N/A,#N/A,FALSE,"019-97";#N/A,#N/A,FALSE,"021-97";#N/A,#N/A,FALSE,"022-97";#N/A,#N/A,FALSE,"028-97"}</definedName>
    <definedName name="SRH" localSheetId="10" hidden="1">{#N/A,#N/A,FALSE,"GERAL";#N/A,#N/A,FALSE,"012-96";#N/A,#N/A,FALSE,"018-96";#N/A,#N/A,FALSE,"027-96";#N/A,#N/A,FALSE,"059-96";#N/A,#N/A,FALSE,"076-96";#N/A,#N/A,FALSE,"019-97";#N/A,#N/A,FALSE,"021-97";#N/A,#N/A,FALSE,"022-97";#N/A,#N/A,FALSE,"028-97"}</definedName>
    <definedName name="SRH" localSheetId="7" hidden="1">{#N/A,#N/A,FALSE,"GERAL";#N/A,#N/A,FALSE,"012-96";#N/A,#N/A,FALSE,"018-96";#N/A,#N/A,FALSE,"027-96";#N/A,#N/A,FALSE,"059-96";#N/A,#N/A,FALSE,"076-96";#N/A,#N/A,FALSE,"019-97";#N/A,#N/A,FALSE,"021-97";#N/A,#N/A,FALSE,"022-97";#N/A,#N/A,FALSE,"028-97"}</definedName>
    <definedName name="SRH" localSheetId="28" hidden="1">{#N/A,#N/A,FALSE,"GERAL";#N/A,#N/A,FALSE,"012-96";#N/A,#N/A,FALSE,"018-96";#N/A,#N/A,FALSE,"027-96";#N/A,#N/A,FALSE,"059-96";#N/A,#N/A,FALSE,"076-96";#N/A,#N/A,FALSE,"019-97";#N/A,#N/A,FALSE,"021-97";#N/A,#N/A,FALSE,"022-97";#N/A,#N/A,FALSE,"028-97"}</definedName>
    <definedName name="SRH" localSheetId="6" hidden="1">{#N/A,#N/A,FALSE,"GERAL";#N/A,#N/A,FALSE,"012-96";#N/A,#N/A,FALSE,"018-96";#N/A,#N/A,FALSE,"027-96";#N/A,#N/A,FALSE,"059-96";#N/A,#N/A,FALSE,"076-96";#N/A,#N/A,FALSE,"019-97";#N/A,#N/A,FALSE,"021-97";#N/A,#N/A,FALSE,"022-97";#N/A,#N/A,FALSE,"028-97"}</definedName>
    <definedName name="SRH" localSheetId="0" hidden="1">{#N/A,#N/A,FALSE,"GERAL";#N/A,#N/A,FALSE,"012-96";#N/A,#N/A,FALSE,"018-96";#N/A,#N/A,FALSE,"027-96";#N/A,#N/A,FALSE,"059-96";#N/A,#N/A,FALSE,"076-96";#N/A,#N/A,FALSE,"019-97";#N/A,#N/A,FALSE,"021-97";#N/A,#N/A,FALSE,"022-97";#N/A,#N/A,FALSE,"028-97"}</definedName>
    <definedName name="SRH" localSheetId="14" hidden="1">{#N/A,#N/A,FALSE,"GERAL";#N/A,#N/A,FALSE,"012-96";#N/A,#N/A,FALSE,"018-96";#N/A,#N/A,FALSE,"027-96";#N/A,#N/A,FALSE,"059-96";#N/A,#N/A,FALSE,"076-96";#N/A,#N/A,FALSE,"019-97";#N/A,#N/A,FALSE,"021-97";#N/A,#N/A,FALSE,"022-97";#N/A,#N/A,FALSE,"028-97"}</definedName>
    <definedName name="SRH" localSheetId="22" hidden="1">{#N/A,#N/A,FALSE,"GERAL";#N/A,#N/A,FALSE,"012-96";#N/A,#N/A,FALSE,"018-96";#N/A,#N/A,FALSE,"027-96";#N/A,#N/A,FALSE,"059-96";#N/A,#N/A,FALSE,"076-96";#N/A,#N/A,FALSE,"019-97";#N/A,#N/A,FALSE,"021-97";#N/A,#N/A,FALSE,"022-97";#N/A,#N/A,FALSE,"028-97"}</definedName>
    <definedName name="SRH" hidden="1">{#N/A,#N/A,FALSE,"GERAL";#N/A,#N/A,FALSE,"012-96";#N/A,#N/A,FALSE,"018-96";#N/A,#N/A,FALSE,"027-96";#N/A,#N/A,FALSE,"059-96";#N/A,#N/A,FALSE,"076-96";#N/A,#N/A,FALSE,"019-97";#N/A,#N/A,FALSE,"021-97";#N/A,#N/A,FALSE,"022-97";#N/A,#N/A,FALSE,"028-97"}</definedName>
    <definedName name="SRTSRT" localSheetId="16" hidden="1">{#N/A,#N/A,FALSE,"GERAL";#N/A,#N/A,FALSE,"012-96";#N/A,#N/A,FALSE,"018-96";#N/A,#N/A,FALSE,"027-96";#N/A,#N/A,FALSE,"059-96";#N/A,#N/A,FALSE,"076-96";#N/A,#N/A,FALSE,"019-97";#N/A,#N/A,FALSE,"021-97";#N/A,#N/A,FALSE,"022-97";#N/A,#N/A,FALSE,"028-97"}</definedName>
    <definedName name="SRTSRT" localSheetId="3" hidden="1">{#N/A,#N/A,FALSE,"GERAL";#N/A,#N/A,FALSE,"012-96";#N/A,#N/A,FALSE,"018-96";#N/A,#N/A,FALSE,"027-96";#N/A,#N/A,FALSE,"059-96";#N/A,#N/A,FALSE,"076-96";#N/A,#N/A,FALSE,"019-97";#N/A,#N/A,FALSE,"021-97";#N/A,#N/A,FALSE,"022-97";#N/A,#N/A,FALSE,"028-97"}</definedName>
    <definedName name="SRTSRT" localSheetId="21" hidden="1">{#N/A,#N/A,FALSE,"GERAL";#N/A,#N/A,FALSE,"012-96";#N/A,#N/A,FALSE,"018-96";#N/A,#N/A,FALSE,"027-96";#N/A,#N/A,FALSE,"059-96";#N/A,#N/A,FALSE,"076-96";#N/A,#N/A,FALSE,"019-97";#N/A,#N/A,FALSE,"021-97";#N/A,#N/A,FALSE,"022-97";#N/A,#N/A,FALSE,"028-97"}</definedName>
    <definedName name="SRTSRT" localSheetId="20" hidden="1">{#N/A,#N/A,FALSE,"GERAL";#N/A,#N/A,FALSE,"012-96";#N/A,#N/A,FALSE,"018-96";#N/A,#N/A,FALSE,"027-96";#N/A,#N/A,FALSE,"059-96";#N/A,#N/A,FALSE,"076-96";#N/A,#N/A,FALSE,"019-97";#N/A,#N/A,FALSE,"021-97";#N/A,#N/A,FALSE,"022-97";#N/A,#N/A,FALSE,"028-97"}</definedName>
    <definedName name="SRTSRT" localSheetId="5" hidden="1">{#N/A,#N/A,FALSE,"GERAL";#N/A,#N/A,FALSE,"012-96";#N/A,#N/A,FALSE,"018-96";#N/A,#N/A,FALSE,"027-96";#N/A,#N/A,FALSE,"059-96";#N/A,#N/A,FALSE,"076-96";#N/A,#N/A,FALSE,"019-97";#N/A,#N/A,FALSE,"021-97";#N/A,#N/A,FALSE,"022-97";#N/A,#N/A,FALSE,"028-97"}</definedName>
    <definedName name="SRTSRT" localSheetId="13" hidden="1">{#N/A,#N/A,FALSE,"GERAL";#N/A,#N/A,FALSE,"012-96";#N/A,#N/A,FALSE,"018-96";#N/A,#N/A,FALSE,"027-96";#N/A,#N/A,FALSE,"059-96";#N/A,#N/A,FALSE,"076-96";#N/A,#N/A,FALSE,"019-97";#N/A,#N/A,FALSE,"021-97";#N/A,#N/A,FALSE,"022-97";#N/A,#N/A,FALSE,"028-97"}</definedName>
    <definedName name="SRTSRT" localSheetId="10" hidden="1">{#N/A,#N/A,FALSE,"GERAL";#N/A,#N/A,FALSE,"012-96";#N/A,#N/A,FALSE,"018-96";#N/A,#N/A,FALSE,"027-96";#N/A,#N/A,FALSE,"059-96";#N/A,#N/A,FALSE,"076-96";#N/A,#N/A,FALSE,"019-97";#N/A,#N/A,FALSE,"021-97";#N/A,#N/A,FALSE,"022-97";#N/A,#N/A,FALSE,"028-97"}</definedName>
    <definedName name="SRTSRT" localSheetId="7" hidden="1">{#N/A,#N/A,FALSE,"GERAL";#N/A,#N/A,FALSE,"012-96";#N/A,#N/A,FALSE,"018-96";#N/A,#N/A,FALSE,"027-96";#N/A,#N/A,FALSE,"059-96";#N/A,#N/A,FALSE,"076-96";#N/A,#N/A,FALSE,"019-97";#N/A,#N/A,FALSE,"021-97";#N/A,#N/A,FALSE,"022-97";#N/A,#N/A,FALSE,"028-97"}</definedName>
    <definedName name="SRTSRT" localSheetId="28" hidden="1">{#N/A,#N/A,FALSE,"GERAL";#N/A,#N/A,FALSE,"012-96";#N/A,#N/A,FALSE,"018-96";#N/A,#N/A,FALSE,"027-96";#N/A,#N/A,FALSE,"059-96";#N/A,#N/A,FALSE,"076-96";#N/A,#N/A,FALSE,"019-97";#N/A,#N/A,FALSE,"021-97";#N/A,#N/A,FALSE,"022-97";#N/A,#N/A,FALSE,"028-97"}</definedName>
    <definedName name="SRTSRT" localSheetId="6" hidden="1">{#N/A,#N/A,FALSE,"GERAL";#N/A,#N/A,FALSE,"012-96";#N/A,#N/A,FALSE,"018-96";#N/A,#N/A,FALSE,"027-96";#N/A,#N/A,FALSE,"059-96";#N/A,#N/A,FALSE,"076-96";#N/A,#N/A,FALSE,"019-97";#N/A,#N/A,FALSE,"021-97";#N/A,#N/A,FALSE,"022-97";#N/A,#N/A,FALSE,"028-97"}</definedName>
    <definedName name="SRTSRT" localSheetId="0" hidden="1">{#N/A,#N/A,FALSE,"GERAL";#N/A,#N/A,FALSE,"012-96";#N/A,#N/A,FALSE,"018-96";#N/A,#N/A,FALSE,"027-96";#N/A,#N/A,FALSE,"059-96";#N/A,#N/A,FALSE,"076-96";#N/A,#N/A,FALSE,"019-97";#N/A,#N/A,FALSE,"021-97";#N/A,#N/A,FALSE,"022-97";#N/A,#N/A,FALSE,"028-97"}</definedName>
    <definedName name="SRTSRT" localSheetId="14" hidden="1">{#N/A,#N/A,FALSE,"GERAL";#N/A,#N/A,FALSE,"012-96";#N/A,#N/A,FALSE,"018-96";#N/A,#N/A,FALSE,"027-96";#N/A,#N/A,FALSE,"059-96";#N/A,#N/A,FALSE,"076-96";#N/A,#N/A,FALSE,"019-97";#N/A,#N/A,FALSE,"021-97";#N/A,#N/A,FALSE,"022-97";#N/A,#N/A,FALSE,"028-97"}</definedName>
    <definedName name="SRTSRT" localSheetId="22" hidden="1">{#N/A,#N/A,FALSE,"GERAL";#N/A,#N/A,FALSE,"012-96";#N/A,#N/A,FALSE,"018-96";#N/A,#N/A,FALSE,"027-96";#N/A,#N/A,FALSE,"059-96";#N/A,#N/A,FALSE,"076-96";#N/A,#N/A,FALSE,"019-97";#N/A,#N/A,FALSE,"021-97";#N/A,#N/A,FALSE,"022-97";#N/A,#N/A,FALSE,"028-97"}</definedName>
    <definedName name="SRTSRT" hidden="1">{#N/A,#N/A,FALSE,"GERAL";#N/A,#N/A,FALSE,"012-96";#N/A,#N/A,FALSE,"018-96";#N/A,#N/A,FALSE,"027-96";#N/A,#N/A,FALSE,"059-96";#N/A,#N/A,FALSE,"076-96";#N/A,#N/A,FALSE,"019-97";#N/A,#N/A,FALSE,"021-97";#N/A,#N/A,FALSE,"022-97";#N/A,#N/A,FALSE,"028-97"}</definedName>
    <definedName name="SRTST" localSheetId="16" hidden="1">{#N/A,#N/A,FALSE,"GERAL";#N/A,#N/A,FALSE,"012-96";#N/A,#N/A,FALSE,"018-96";#N/A,#N/A,FALSE,"027-96";#N/A,#N/A,FALSE,"059-96";#N/A,#N/A,FALSE,"076-96";#N/A,#N/A,FALSE,"019-97";#N/A,#N/A,FALSE,"021-97";#N/A,#N/A,FALSE,"022-97";#N/A,#N/A,FALSE,"028-97"}</definedName>
    <definedName name="SRTST" localSheetId="3" hidden="1">{#N/A,#N/A,FALSE,"GERAL";#N/A,#N/A,FALSE,"012-96";#N/A,#N/A,FALSE,"018-96";#N/A,#N/A,FALSE,"027-96";#N/A,#N/A,FALSE,"059-96";#N/A,#N/A,FALSE,"076-96";#N/A,#N/A,FALSE,"019-97";#N/A,#N/A,FALSE,"021-97";#N/A,#N/A,FALSE,"022-97";#N/A,#N/A,FALSE,"028-97"}</definedName>
    <definedName name="SRTST" localSheetId="21" hidden="1">{#N/A,#N/A,FALSE,"GERAL";#N/A,#N/A,FALSE,"012-96";#N/A,#N/A,FALSE,"018-96";#N/A,#N/A,FALSE,"027-96";#N/A,#N/A,FALSE,"059-96";#N/A,#N/A,FALSE,"076-96";#N/A,#N/A,FALSE,"019-97";#N/A,#N/A,FALSE,"021-97";#N/A,#N/A,FALSE,"022-97";#N/A,#N/A,FALSE,"028-97"}</definedName>
    <definedName name="SRTST" localSheetId="20" hidden="1">{#N/A,#N/A,FALSE,"GERAL";#N/A,#N/A,FALSE,"012-96";#N/A,#N/A,FALSE,"018-96";#N/A,#N/A,FALSE,"027-96";#N/A,#N/A,FALSE,"059-96";#N/A,#N/A,FALSE,"076-96";#N/A,#N/A,FALSE,"019-97";#N/A,#N/A,FALSE,"021-97";#N/A,#N/A,FALSE,"022-97";#N/A,#N/A,FALSE,"028-97"}</definedName>
    <definedName name="SRTST" localSheetId="5" hidden="1">{#N/A,#N/A,FALSE,"GERAL";#N/A,#N/A,FALSE,"012-96";#N/A,#N/A,FALSE,"018-96";#N/A,#N/A,FALSE,"027-96";#N/A,#N/A,FALSE,"059-96";#N/A,#N/A,FALSE,"076-96";#N/A,#N/A,FALSE,"019-97";#N/A,#N/A,FALSE,"021-97";#N/A,#N/A,FALSE,"022-97";#N/A,#N/A,FALSE,"028-97"}</definedName>
    <definedName name="SRTST" localSheetId="13" hidden="1">{#N/A,#N/A,FALSE,"GERAL";#N/A,#N/A,FALSE,"012-96";#N/A,#N/A,FALSE,"018-96";#N/A,#N/A,FALSE,"027-96";#N/A,#N/A,FALSE,"059-96";#N/A,#N/A,FALSE,"076-96";#N/A,#N/A,FALSE,"019-97";#N/A,#N/A,FALSE,"021-97";#N/A,#N/A,FALSE,"022-97";#N/A,#N/A,FALSE,"028-97"}</definedName>
    <definedName name="SRTST" localSheetId="10" hidden="1">{#N/A,#N/A,FALSE,"GERAL";#N/A,#N/A,FALSE,"012-96";#N/A,#N/A,FALSE,"018-96";#N/A,#N/A,FALSE,"027-96";#N/A,#N/A,FALSE,"059-96";#N/A,#N/A,FALSE,"076-96";#N/A,#N/A,FALSE,"019-97";#N/A,#N/A,FALSE,"021-97";#N/A,#N/A,FALSE,"022-97";#N/A,#N/A,FALSE,"028-97"}</definedName>
    <definedName name="SRTST" localSheetId="7" hidden="1">{#N/A,#N/A,FALSE,"GERAL";#N/A,#N/A,FALSE,"012-96";#N/A,#N/A,FALSE,"018-96";#N/A,#N/A,FALSE,"027-96";#N/A,#N/A,FALSE,"059-96";#N/A,#N/A,FALSE,"076-96";#N/A,#N/A,FALSE,"019-97";#N/A,#N/A,FALSE,"021-97";#N/A,#N/A,FALSE,"022-97";#N/A,#N/A,FALSE,"028-97"}</definedName>
    <definedName name="SRTST" localSheetId="28" hidden="1">{#N/A,#N/A,FALSE,"GERAL";#N/A,#N/A,FALSE,"012-96";#N/A,#N/A,FALSE,"018-96";#N/A,#N/A,FALSE,"027-96";#N/A,#N/A,FALSE,"059-96";#N/A,#N/A,FALSE,"076-96";#N/A,#N/A,FALSE,"019-97";#N/A,#N/A,FALSE,"021-97";#N/A,#N/A,FALSE,"022-97";#N/A,#N/A,FALSE,"028-97"}</definedName>
    <definedName name="SRTST" localSheetId="6" hidden="1">{#N/A,#N/A,FALSE,"GERAL";#N/A,#N/A,FALSE,"012-96";#N/A,#N/A,FALSE,"018-96";#N/A,#N/A,FALSE,"027-96";#N/A,#N/A,FALSE,"059-96";#N/A,#N/A,FALSE,"076-96";#N/A,#N/A,FALSE,"019-97";#N/A,#N/A,FALSE,"021-97";#N/A,#N/A,FALSE,"022-97";#N/A,#N/A,FALSE,"028-97"}</definedName>
    <definedName name="SRTST" localSheetId="0" hidden="1">{#N/A,#N/A,FALSE,"GERAL";#N/A,#N/A,FALSE,"012-96";#N/A,#N/A,FALSE,"018-96";#N/A,#N/A,FALSE,"027-96";#N/A,#N/A,FALSE,"059-96";#N/A,#N/A,FALSE,"076-96";#N/A,#N/A,FALSE,"019-97";#N/A,#N/A,FALSE,"021-97";#N/A,#N/A,FALSE,"022-97";#N/A,#N/A,FALSE,"028-97"}</definedName>
    <definedName name="SRTST" localSheetId="14" hidden="1">{#N/A,#N/A,FALSE,"GERAL";#N/A,#N/A,FALSE,"012-96";#N/A,#N/A,FALSE,"018-96";#N/A,#N/A,FALSE,"027-96";#N/A,#N/A,FALSE,"059-96";#N/A,#N/A,FALSE,"076-96";#N/A,#N/A,FALSE,"019-97";#N/A,#N/A,FALSE,"021-97";#N/A,#N/A,FALSE,"022-97";#N/A,#N/A,FALSE,"028-97"}</definedName>
    <definedName name="SRTST" localSheetId="22" hidden="1">{#N/A,#N/A,FALSE,"GERAL";#N/A,#N/A,FALSE,"012-96";#N/A,#N/A,FALSE,"018-96";#N/A,#N/A,FALSE,"027-96";#N/A,#N/A,FALSE,"059-96";#N/A,#N/A,FALSE,"076-96";#N/A,#N/A,FALSE,"019-97";#N/A,#N/A,FALSE,"021-97";#N/A,#N/A,FALSE,"022-97";#N/A,#N/A,FALSE,"028-97"}</definedName>
    <definedName name="SRTST" hidden="1">{#N/A,#N/A,FALSE,"GERAL";#N/A,#N/A,FALSE,"012-96";#N/A,#N/A,FALSE,"018-96";#N/A,#N/A,FALSE,"027-96";#N/A,#N/A,FALSE,"059-96";#N/A,#N/A,FALSE,"076-96";#N/A,#N/A,FALSE,"019-97";#N/A,#N/A,FALSE,"021-97";#N/A,#N/A,FALSE,"022-97";#N/A,#N/A,FALSE,"028-97"}</definedName>
    <definedName name="SS" localSheetId="16" hidden="1">#REF!</definedName>
    <definedName name="SS" localSheetId="3" hidden="1">#REF!</definedName>
    <definedName name="ss" localSheetId="1">#REF!</definedName>
    <definedName name="SS" localSheetId="5" hidden="1">#REF!</definedName>
    <definedName name="ss" localSheetId="6">#REF!</definedName>
    <definedName name="SS" hidden="1">#REF!</definedName>
    <definedName name="sssss" localSheetId="16" hidden="1">#REF!</definedName>
    <definedName name="sssss" localSheetId="3" hidden="1">#REF!</definedName>
    <definedName name="sssss" localSheetId="21" hidden="1">#REF!</definedName>
    <definedName name="sssss" localSheetId="10" hidden="1">#REF!</definedName>
    <definedName name="sssss" localSheetId="6" hidden="1">#REF!</definedName>
    <definedName name="sssss" localSheetId="0" hidden="1">#REF!</definedName>
    <definedName name="sssss" hidden="1">#REF!</definedName>
    <definedName name="stake_cury" localSheetId="3">#REF!</definedName>
    <definedName name="stake_cury" localSheetId="10">#REF!</definedName>
    <definedName name="stake_cury" localSheetId="6">#REF!</definedName>
    <definedName name="stake_cury">#REF!</definedName>
    <definedName name="status_projeto" localSheetId="16" hidden="1">OFFSET(INDEX(#REF!,MATCH(#REF!,#REF!,0)),1,0,COUNTA(#REF!)-1)</definedName>
    <definedName name="status_projeto" localSheetId="3" hidden="1">OFFSET(INDEX(#REF!,MATCH(#REF!,#REF!,0)),1,0,COUNTA(#REF!)-1)</definedName>
    <definedName name="status_projeto" localSheetId="21" hidden="1">OFFSET(INDEX(#REF!,MATCH(#REF!,#REF!,0)),1,0,COUNTA(#REF!)-1)</definedName>
    <definedName name="status_projeto" localSheetId="5" hidden="1">OFFSET(INDEX(#REF!,MATCH(#REF!,#REF!,0)),1,0,COUNTA(#REF!)-1)</definedName>
    <definedName name="status_projeto" localSheetId="10" hidden="1">OFFSET(INDEX(#REF!,MATCH(#REF!,#REF!,0)),1,0,COUNTA(#REF!)-1)</definedName>
    <definedName name="status_projeto" localSheetId="6" hidden="1">OFFSET(INDEX(#REF!,MATCH(#REF!,#REF!,0)),1,0,COUNTA(#REF!)-1)</definedName>
    <definedName name="status_projeto" localSheetId="0" hidden="1">OFFSET(INDEX(#REF!,MATCH(#REF!,#REF!,0)),1,0,COUNTA(#REF!)-1)</definedName>
    <definedName name="status_projeto" hidden="1">OFFSET(INDEX(#REF!,MATCH(#REF!,#REF!,0)),1,0,COUNTA(#REF!)-1)</definedName>
    <definedName name="SUB_TOTAL_1" localSheetId="3">#REF!</definedName>
    <definedName name="SUB_TOTAL_1" localSheetId="10">#REF!</definedName>
    <definedName name="SUB_TOTAL_1" localSheetId="6">#REF!</definedName>
    <definedName name="SUB_TOTAL_1">#REF!</definedName>
    <definedName name="SUBDER" localSheetId="3">#REF!</definedName>
    <definedName name="SUBDER" localSheetId="10">#REF!</definedName>
    <definedName name="SUBDER" localSheetId="6">#REF!</definedName>
    <definedName name="SUBDER">#REF!</definedName>
    <definedName name="SUBDIV" localSheetId="3">#REF!</definedName>
    <definedName name="SUBDIV" localSheetId="10">#REF!</definedName>
    <definedName name="SUBDIV" localSheetId="6">#REF!</definedName>
    <definedName name="SUBDIV">#REF!</definedName>
    <definedName name="SUBEQP" localSheetId="3">#REF!</definedName>
    <definedName name="SUBEQP" localSheetId="10">#REF!</definedName>
    <definedName name="SUBEQP" localSheetId="6">#REF!</definedName>
    <definedName name="SUBEQP">#REF!</definedName>
    <definedName name="SUBMUR" localSheetId="3">#REF!</definedName>
    <definedName name="SUBMUR" localSheetId="10">#REF!</definedName>
    <definedName name="SUBMUR" localSheetId="6">#REF!</definedName>
    <definedName name="SUBMUR">#REF!</definedName>
    <definedName name="summ" localSheetId="16" hidden="1">#REF!</definedName>
    <definedName name="summ" localSheetId="3" hidden="1">#REF!</definedName>
    <definedName name="summ" localSheetId="0" hidden="1">#REF!</definedName>
    <definedName name="summ" hidden="1">#REF!</definedName>
    <definedName name="susref" localSheetId="16">#REF!</definedName>
    <definedName name="susref" localSheetId="3">#REF!</definedName>
    <definedName name="susref" localSheetId="1">#REF!</definedName>
    <definedName name="susref" localSheetId="10">#REF!</definedName>
    <definedName name="susref" localSheetId="24">#REF!</definedName>
    <definedName name="susref" localSheetId="6">#REF!</definedName>
    <definedName name="susref" localSheetId="0">#REF!</definedName>
    <definedName name="susref">#REF!</definedName>
    <definedName name="Swvu.Características." hidden="1">#REF!</definedName>
    <definedName name="Swvu.Ciclos." hidden="1">#REF!</definedName>
    <definedName name="Swvu.Custos." hidden="1">#REF!</definedName>
    <definedName name="Swvu.PLANILHA2." hidden="1">#REF!</definedName>
    <definedName name="Swvu.Recursos." hidden="1">#REF!</definedName>
    <definedName name="T_actual" localSheetId="3">#REF!</definedName>
    <definedName name="T_actual" localSheetId="10">#REF!</definedName>
    <definedName name="T_actual" localSheetId="6">#REF!</definedName>
    <definedName name="T_actual">#REF!</definedName>
    <definedName name="t_cc" localSheetId="3">#REF!</definedName>
    <definedName name="t_cc" localSheetId="10">#REF!</definedName>
    <definedName name="t_cc" localSheetId="6">#REF!</definedName>
    <definedName name="t_cc">#REF!</definedName>
    <definedName name="t_KSB1_Transport" localSheetId="3">#REF!</definedName>
    <definedName name="t_KSB1_Transport" localSheetId="10">#REF!</definedName>
    <definedName name="t_KSB1_Transport" localSheetId="6">#REF!</definedName>
    <definedName name="t_KSB1_Transport">#REF!</definedName>
    <definedName name="tab"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tab" hidden="1">{TRUE,TRUE,-1.25,-15.5,604.5,366.75,FALSE,FALSE,TRUE,TRUE,0,1,#N/A,1,#N/A,9.0125,24.4117647058824,1,FALSE,FALSE,3,TRUE,1,FALSE,100,"Swvu.PLANILHA2.","ACwvu.PLANILHA2.",#N/A,FALSE,FALSE,0.787401575,0.34,0.46,0.5,1,"","",FALSE,FALSE,FALSE,FALSE,1,#N/A,1,1,FALSE,FALSE,#N/A,#N/A,FALSE,FALSE,FALSE,9,65532,65532,FALSE,FALSE,TRUE,TRUE,TRUE}</definedName>
    <definedName name="TAB_GASTOS" localSheetId="3">#REF!</definedName>
    <definedName name="TAB_GASTOS" localSheetId="10">#REF!</definedName>
    <definedName name="TAB_GASTOS" localSheetId="6">#REF!</definedName>
    <definedName name="TAB_GASTOS">#REF!</definedName>
    <definedName name="TABACABAMENTOS" localSheetId="3">#REF!</definedName>
    <definedName name="TABACABAMENTOS" localSheetId="10">#REF!</definedName>
    <definedName name="TABACABAMENTOS" localSheetId="6">#REF!</definedName>
    <definedName name="TABACABAMENTOS">#REF!</definedName>
    <definedName name="tabela" localSheetId="3">#REF!</definedName>
    <definedName name="tabela" localSheetId="10">#REF!</definedName>
    <definedName name="tabela" localSheetId="6">#REF!</definedName>
    <definedName name="tabela">#REF!</definedName>
    <definedName name="Tabela_Atribuição" localSheetId="3">#REF!</definedName>
    <definedName name="Tabela_Atribuição" localSheetId="10">#REF!</definedName>
    <definedName name="Tabela_Atribuição" localSheetId="6">#REF!</definedName>
    <definedName name="Tabela_Atribuição">#REF!</definedName>
    <definedName name="TABELA_DE_REVESTIMENTOS" localSheetId="3">#REF!</definedName>
    <definedName name="TABELA_DE_REVESTIMENTOS" localSheetId="10">#REF!</definedName>
    <definedName name="TABELA_DE_REVESTIMENTOS" localSheetId="6">#REF!</definedName>
    <definedName name="TABELA_DE_REVESTIMENTOS">#REF!</definedName>
    <definedName name="Tabela_Recursos" localSheetId="3">#REF!</definedName>
    <definedName name="Tabela_Recursos" localSheetId="10">#REF!</definedName>
    <definedName name="Tabela_Recursos" localSheetId="6">#REF!</definedName>
    <definedName name="Tabela_Recursos">#REF!</definedName>
    <definedName name="Tabela_Tarefas" localSheetId="3">#REF!</definedName>
    <definedName name="Tabela_Tarefas" localSheetId="10">#REF!</definedName>
    <definedName name="Tabela_Tarefas" localSheetId="6">#REF!</definedName>
    <definedName name="Tabela_Tarefas">#REF!</definedName>
    <definedName name="Tabela1" localSheetId="3">#REF!</definedName>
    <definedName name="Tabela1" localSheetId="10">#REF!</definedName>
    <definedName name="Tabela1" localSheetId="6">#REF!</definedName>
    <definedName name="Tabela1">#REF!</definedName>
    <definedName name="Tabela2" localSheetId="3">#REF!</definedName>
    <definedName name="Tabela2" localSheetId="10">#REF!</definedName>
    <definedName name="Tabela2" localSheetId="6">#REF!</definedName>
    <definedName name="Tabela2">#REF!</definedName>
    <definedName name="tabela3" localSheetId="3">#REF!</definedName>
    <definedName name="tabela3" localSheetId="10">#REF!</definedName>
    <definedName name="tabela3" localSheetId="6">#REF!</definedName>
    <definedName name="tabela3">#REF!</definedName>
    <definedName name="TABREF" localSheetId="3">#REF!</definedName>
    <definedName name="TABREF" localSheetId="10">#REF!</definedName>
    <definedName name="TABREF" localSheetId="6">#REF!</definedName>
    <definedName name="TABREF">#REF!</definedName>
    <definedName name="tania" localSheetId="16">#REF!</definedName>
    <definedName name="tania" localSheetId="3">#REF!</definedName>
    <definedName name="tania" localSheetId="1">#REF!</definedName>
    <definedName name="tania" localSheetId="10">#REF!</definedName>
    <definedName name="tania" localSheetId="24">#REF!</definedName>
    <definedName name="tania" localSheetId="6">#REF!</definedName>
    <definedName name="tania" localSheetId="0">#REF!</definedName>
    <definedName name="tania">#REF!</definedName>
    <definedName name="TAUX2" localSheetId="3">OFFSET(#REF!,0,0,COUNTA(#REF!)+1,1)</definedName>
    <definedName name="TAUX2" localSheetId="10">OFFSET(#REF!,0,0,COUNTA(#REF!)+1,1)</definedName>
    <definedName name="TAUX2" localSheetId="6">OFFSET(#REF!,0,0,COUNTA(#REF!)+1,1)</definedName>
    <definedName name="TAUX2">OFFSET(#REF!,0,0,COUNTA(#REF!)+1,1)</definedName>
    <definedName name="TAUX3" localSheetId="3">OFFSET(#REF!,0,0,COUNTA(#REF!)+1,1)</definedName>
    <definedName name="TAUX3" localSheetId="10">OFFSET(#REF!,0,0,COUNTA(#REF!)+1,1)</definedName>
    <definedName name="TAUX3" localSheetId="6">OFFSET(#REF!,0,0,COUNTA(#REF!)+1,1)</definedName>
    <definedName name="TAUX3">OFFSET(#REF!,0,0,COUNTA(#REF!)+1,1)</definedName>
    <definedName name="TAXA_VENTO" localSheetId="3">#REF!</definedName>
    <definedName name="TAXA_VENTO" localSheetId="10">#REF!</definedName>
    <definedName name="TAXA_VENTO" localSheetId="6">#REF!</definedName>
    <definedName name="TAXA_VENTO">#REF!</definedName>
    <definedName name="TAXAS" localSheetId="3">#REF!</definedName>
    <definedName name="TAXAS" localSheetId="10">#REF!</definedName>
    <definedName name="TAXAS" localSheetId="6">#REF!</definedName>
    <definedName name="TAXAS">#REF!</definedName>
    <definedName name="TbDin" localSheetId="3">OFFSET(#REF!,0,0,COUNTA(#REF!),13)</definedName>
    <definedName name="TbDin" localSheetId="10">OFFSET(#REF!,0,0,COUNTA(#REF!),13)</definedName>
    <definedName name="TbDin" localSheetId="6">OFFSET(#REF!,0,0,COUNTA(#REF!),13)</definedName>
    <definedName name="TbDin">OFFSET(#REF!,0,0,COUNTA(#REF!),13)</definedName>
    <definedName name="tc" localSheetId="16">#REF!</definedName>
    <definedName name="tc" localSheetId="3">#REF!</definedName>
    <definedName name="tc" localSheetId="1">#REF!</definedName>
    <definedName name="tc" localSheetId="5">#REF!</definedName>
    <definedName name="tc" localSheetId="10">#REF!</definedName>
    <definedName name="tc" localSheetId="24">#REF!</definedName>
    <definedName name="tc" localSheetId="6">#REF!</definedName>
    <definedName name="tc" localSheetId="0">#REF!</definedName>
    <definedName name="tc">#REF!</definedName>
    <definedName name="TE" localSheetId="3">#REF!</definedName>
    <definedName name="TE" localSheetId="10">#REF!</definedName>
    <definedName name="TE" localSheetId="6">#REF!</definedName>
    <definedName name="TE">#REF!</definedName>
    <definedName name="TECLA" localSheetId="3">#REF!</definedName>
    <definedName name="TECLA" localSheetId="10">#REF!</definedName>
    <definedName name="TECLA" localSheetId="6">#REF!</definedName>
    <definedName name="TECLA">#REF!</definedName>
    <definedName name="Tendência_Obra_Controladoria" localSheetId="3">#REF!</definedName>
    <definedName name="Tendência_Obra_Controladoria" localSheetId="10">#REF!</definedName>
    <definedName name="Tendência_Obra_Controladoria" localSheetId="6">#REF!</definedName>
    <definedName name="Tendência_Obra_Controladoria">#REF!</definedName>
    <definedName name="TERRENO" localSheetId="3">#REF!</definedName>
    <definedName name="TERRENO" localSheetId="10">#REF!</definedName>
    <definedName name="TERRENO" localSheetId="6">#REF!</definedName>
    <definedName name="TERRENO">#REF!</definedName>
    <definedName name="Test" localSheetId="16" hidden="1">{"'Edit'!$A$1:$V$2277"}</definedName>
    <definedName name="Test" localSheetId="3" hidden="1">{"'Edit'!$A$1:$V$2277"}</definedName>
    <definedName name="Test" localSheetId="21" hidden="1">{"'Edit'!$A$1:$V$2277"}</definedName>
    <definedName name="Test" localSheetId="20" hidden="1">{"'Edit'!$A$1:$V$2277"}</definedName>
    <definedName name="Test" localSheetId="5" hidden="1">{"'Edit'!$A$1:$V$2277"}</definedName>
    <definedName name="Test" localSheetId="13" hidden="1">{"'Edit'!$A$1:$V$2277"}</definedName>
    <definedName name="Test" localSheetId="10" hidden="1">{"'Edit'!$A$1:$V$2277"}</definedName>
    <definedName name="Test" localSheetId="7" hidden="1">{"'Edit'!$A$1:$V$2277"}</definedName>
    <definedName name="Test" localSheetId="28" hidden="1">{"'Edit'!$A$1:$V$2277"}</definedName>
    <definedName name="Test" localSheetId="6" hidden="1">{"'Edit'!$A$1:$V$2277"}</definedName>
    <definedName name="Test" localSheetId="0" hidden="1">{"'Edit'!$A$1:$V$2277"}</definedName>
    <definedName name="Test" localSheetId="14" hidden="1">{"'Edit'!$A$1:$V$2277"}</definedName>
    <definedName name="Test" localSheetId="22" hidden="1">{"'Edit'!$A$1:$V$2277"}</definedName>
    <definedName name="Test" hidden="1">{"'Edit'!$A$1:$V$2277"}</definedName>
    <definedName name="TESTANDO" localSheetId="16" hidden="1">{#N/A,#N/A,TRUE,"Quinzena 01 à 15-04-98 "}</definedName>
    <definedName name="TESTANDO" localSheetId="3" hidden="1">{#N/A,#N/A,TRUE,"Quinzena 01 à 15-04-98 "}</definedName>
    <definedName name="TESTANDO" localSheetId="21" hidden="1">{#N/A,#N/A,TRUE,"Quinzena 01 à 15-04-98 "}</definedName>
    <definedName name="TESTANDO" localSheetId="20" hidden="1">{#N/A,#N/A,TRUE,"Quinzena 01 à 15-04-98 "}</definedName>
    <definedName name="TESTANDO" localSheetId="5" hidden="1">{#N/A,#N/A,TRUE,"Quinzena 01 à 15-04-98 "}</definedName>
    <definedName name="TESTANDO" localSheetId="13" hidden="1">{#N/A,#N/A,TRUE,"Quinzena 01 à 15-04-98 "}</definedName>
    <definedName name="TESTANDO" localSheetId="10" hidden="1">{#N/A,#N/A,TRUE,"Quinzena 01 à 15-04-98 "}</definedName>
    <definedName name="TESTANDO" localSheetId="7" hidden="1">{#N/A,#N/A,TRUE,"Quinzena 01 à 15-04-98 "}</definedName>
    <definedName name="TESTANDO" localSheetId="28" hidden="1">{#N/A,#N/A,TRUE,"Quinzena 01 à 15-04-98 "}</definedName>
    <definedName name="TESTANDO" localSheetId="6" hidden="1">{#N/A,#N/A,TRUE,"Quinzena 01 à 15-04-98 "}</definedName>
    <definedName name="TESTANDO" localSheetId="0" hidden="1">{#N/A,#N/A,TRUE,"Quinzena 01 à 15-04-98 "}</definedName>
    <definedName name="TESTANDO" localSheetId="14" hidden="1">{#N/A,#N/A,TRUE,"Quinzena 01 à 15-04-98 "}</definedName>
    <definedName name="TESTANDO" localSheetId="22" hidden="1">{#N/A,#N/A,TRUE,"Quinzena 01 à 15-04-98 "}</definedName>
    <definedName name="TESTANDO" hidden="1">{#N/A,#N/A,TRUE,"Quinzena 01 à 15-04-98 "}</definedName>
    <definedName name="teste" localSheetId="3">#REF!</definedName>
    <definedName name="teste" localSheetId="10">#REF!</definedName>
    <definedName name="teste" localSheetId="6">#REF!</definedName>
    <definedName name="teste">#REF!</definedName>
    <definedName name="teste1" localSheetId="16" hidden="1">{#N/A,#N/A,FALSE,"GERAL";#N/A,#N/A,FALSE,"012-96";#N/A,#N/A,FALSE,"018-96";#N/A,#N/A,FALSE,"027-96";#N/A,#N/A,FALSE,"059-96";#N/A,#N/A,FALSE,"076-96";#N/A,#N/A,FALSE,"019-97";#N/A,#N/A,FALSE,"021-97";#N/A,#N/A,FALSE,"022-97";#N/A,#N/A,FALSE,"028-97"}</definedName>
    <definedName name="teste1" localSheetId="3" hidden="1">{#N/A,#N/A,FALSE,"GERAL";#N/A,#N/A,FALSE,"012-96";#N/A,#N/A,FALSE,"018-96";#N/A,#N/A,FALSE,"027-96";#N/A,#N/A,FALSE,"059-96";#N/A,#N/A,FALSE,"076-96";#N/A,#N/A,FALSE,"019-97";#N/A,#N/A,FALSE,"021-97";#N/A,#N/A,FALSE,"022-97";#N/A,#N/A,FALSE,"028-97"}</definedName>
    <definedName name="teste1" localSheetId="21" hidden="1">{#N/A,#N/A,FALSE,"GERAL";#N/A,#N/A,FALSE,"012-96";#N/A,#N/A,FALSE,"018-96";#N/A,#N/A,FALSE,"027-96";#N/A,#N/A,FALSE,"059-96";#N/A,#N/A,FALSE,"076-96";#N/A,#N/A,FALSE,"019-97";#N/A,#N/A,FALSE,"021-97";#N/A,#N/A,FALSE,"022-97";#N/A,#N/A,FALSE,"028-97"}</definedName>
    <definedName name="teste1" localSheetId="20" hidden="1">{#N/A,#N/A,FALSE,"GERAL";#N/A,#N/A,FALSE,"012-96";#N/A,#N/A,FALSE,"018-96";#N/A,#N/A,FALSE,"027-96";#N/A,#N/A,FALSE,"059-96";#N/A,#N/A,FALSE,"076-96";#N/A,#N/A,FALSE,"019-97";#N/A,#N/A,FALSE,"021-97";#N/A,#N/A,FALSE,"022-97";#N/A,#N/A,FALSE,"028-97"}</definedName>
    <definedName name="teste1" localSheetId="5" hidden="1">{#N/A,#N/A,FALSE,"GERAL";#N/A,#N/A,FALSE,"012-96";#N/A,#N/A,FALSE,"018-96";#N/A,#N/A,FALSE,"027-96";#N/A,#N/A,FALSE,"059-96";#N/A,#N/A,FALSE,"076-96";#N/A,#N/A,FALSE,"019-97";#N/A,#N/A,FALSE,"021-97";#N/A,#N/A,FALSE,"022-97";#N/A,#N/A,FALSE,"028-97"}</definedName>
    <definedName name="teste1" localSheetId="13" hidden="1">{#N/A,#N/A,FALSE,"GERAL";#N/A,#N/A,FALSE,"012-96";#N/A,#N/A,FALSE,"018-96";#N/A,#N/A,FALSE,"027-96";#N/A,#N/A,FALSE,"059-96";#N/A,#N/A,FALSE,"076-96";#N/A,#N/A,FALSE,"019-97";#N/A,#N/A,FALSE,"021-97";#N/A,#N/A,FALSE,"022-97";#N/A,#N/A,FALSE,"028-97"}</definedName>
    <definedName name="teste1" localSheetId="10" hidden="1">{#N/A,#N/A,FALSE,"GERAL";#N/A,#N/A,FALSE,"012-96";#N/A,#N/A,FALSE,"018-96";#N/A,#N/A,FALSE,"027-96";#N/A,#N/A,FALSE,"059-96";#N/A,#N/A,FALSE,"076-96";#N/A,#N/A,FALSE,"019-97";#N/A,#N/A,FALSE,"021-97";#N/A,#N/A,FALSE,"022-97";#N/A,#N/A,FALSE,"028-97"}</definedName>
    <definedName name="teste1" localSheetId="7" hidden="1">{#N/A,#N/A,FALSE,"GERAL";#N/A,#N/A,FALSE,"012-96";#N/A,#N/A,FALSE,"018-96";#N/A,#N/A,FALSE,"027-96";#N/A,#N/A,FALSE,"059-96";#N/A,#N/A,FALSE,"076-96";#N/A,#N/A,FALSE,"019-97";#N/A,#N/A,FALSE,"021-97";#N/A,#N/A,FALSE,"022-97";#N/A,#N/A,FALSE,"028-97"}</definedName>
    <definedName name="teste1" localSheetId="28" hidden="1">{#N/A,#N/A,FALSE,"GERAL";#N/A,#N/A,FALSE,"012-96";#N/A,#N/A,FALSE,"018-96";#N/A,#N/A,FALSE,"027-96";#N/A,#N/A,FALSE,"059-96";#N/A,#N/A,FALSE,"076-96";#N/A,#N/A,FALSE,"019-97";#N/A,#N/A,FALSE,"021-97";#N/A,#N/A,FALSE,"022-97";#N/A,#N/A,FALSE,"028-97"}</definedName>
    <definedName name="teste1" localSheetId="6" hidden="1">{#N/A,#N/A,FALSE,"GERAL";#N/A,#N/A,FALSE,"012-96";#N/A,#N/A,FALSE,"018-96";#N/A,#N/A,FALSE,"027-96";#N/A,#N/A,FALSE,"059-96";#N/A,#N/A,FALSE,"076-96";#N/A,#N/A,FALSE,"019-97";#N/A,#N/A,FALSE,"021-97";#N/A,#N/A,FALSE,"022-97";#N/A,#N/A,FALSE,"028-97"}</definedName>
    <definedName name="teste1" localSheetId="0" hidden="1">{#N/A,#N/A,FALSE,"GERAL";#N/A,#N/A,FALSE,"012-96";#N/A,#N/A,FALSE,"018-96";#N/A,#N/A,FALSE,"027-96";#N/A,#N/A,FALSE,"059-96";#N/A,#N/A,FALSE,"076-96";#N/A,#N/A,FALSE,"019-97";#N/A,#N/A,FALSE,"021-97";#N/A,#N/A,FALSE,"022-97";#N/A,#N/A,FALSE,"028-97"}</definedName>
    <definedName name="teste1" localSheetId="14" hidden="1">{#N/A,#N/A,FALSE,"GERAL";#N/A,#N/A,FALSE,"012-96";#N/A,#N/A,FALSE,"018-96";#N/A,#N/A,FALSE,"027-96";#N/A,#N/A,FALSE,"059-96";#N/A,#N/A,FALSE,"076-96";#N/A,#N/A,FALSE,"019-97";#N/A,#N/A,FALSE,"021-97";#N/A,#N/A,FALSE,"022-97";#N/A,#N/A,FALSE,"028-97"}</definedName>
    <definedName name="teste1" localSheetId="22" hidden="1">{#N/A,#N/A,FALSE,"GERAL";#N/A,#N/A,FALSE,"012-96";#N/A,#N/A,FALSE,"018-96";#N/A,#N/A,FALSE,"027-96";#N/A,#N/A,FALSE,"059-96";#N/A,#N/A,FALSE,"076-96";#N/A,#N/A,FALSE,"019-97";#N/A,#N/A,FALSE,"021-97";#N/A,#N/A,FALSE,"022-97";#N/A,#N/A,FALSE,"028-97"}</definedName>
    <definedName name="teste1" hidden="1">{#N/A,#N/A,FALSE,"GERAL";#N/A,#N/A,FALSE,"012-96";#N/A,#N/A,FALSE,"018-96";#N/A,#N/A,FALSE,"027-96";#N/A,#N/A,FALSE,"059-96";#N/A,#N/A,FALSE,"076-96";#N/A,#N/A,FALSE,"019-97";#N/A,#N/A,FALSE,"021-97";#N/A,#N/A,FALSE,"022-97";#N/A,#N/A,FALSE,"028-97"}</definedName>
    <definedName name="teste3" localSheetId="3">#REF!</definedName>
    <definedName name="teste3" localSheetId="10">#REF!</definedName>
    <definedName name="teste3" localSheetId="6">#REF!</definedName>
    <definedName name="teste3">#REF!</definedName>
    <definedName name="TESTHKEY" localSheetId="3">#REF!</definedName>
    <definedName name="TESTHKEY" localSheetId="10">#REF!</definedName>
    <definedName name="TESTHKEY" localSheetId="6">#REF!</definedName>
    <definedName name="TESTHKEY">#REF!</definedName>
    <definedName name="teto1" localSheetId="3">#REF!</definedName>
    <definedName name="teto1" localSheetId="10">#REF!</definedName>
    <definedName name="teto1" localSheetId="6">#REF!</definedName>
    <definedName name="teto1">#REF!</definedName>
    <definedName name="Teto2" localSheetId="3">#REF!</definedName>
    <definedName name="Teto2" localSheetId="10">#REF!</definedName>
    <definedName name="Teto2" localSheetId="6">#REF!</definedName>
    <definedName name="Teto2">#REF!</definedName>
    <definedName name="tetuytw" localSheetId="3">#REF!</definedName>
    <definedName name="tetuytw" localSheetId="10">#REF!</definedName>
    <definedName name="tetuytw" localSheetId="6">#REF!</definedName>
    <definedName name="tetuytw">#REF!</definedName>
    <definedName name="TextRefCopyRangeCount" hidden="1">1</definedName>
    <definedName name="thjgsergsr" localSheetId="16" hidden="1">{#N/A,#N/A,FALSE,"Plan1";#N/A,#N/A,FALSE,"Plan2"}</definedName>
    <definedName name="thjgsergsr" localSheetId="3" hidden="1">{#N/A,#N/A,FALSE,"Plan1";#N/A,#N/A,FALSE,"Plan2"}</definedName>
    <definedName name="thjgsergsr" localSheetId="21" hidden="1">{#N/A,#N/A,FALSE,"Plan1";#N/A,#N/A,FALSE,"Plan2"}</definedName>
    <definedName name="thjgsergsr" localSheetId="20" hidden="1">{#N/A,#N/A,FALSE,"Plan1";#N/A,#N/A,FALSE,"Plan2"}</definedName>
    <definedName name="thjgsergsr" localSheetId="5" hidden="1">{#N/A,#N/A,FALSE,"Plan1";#N/A,#N/A,FALSE,"Plan2"}</definedName>
    <definedName name="thjgsergsr" localSheetId="13" hidden="1">{#N/A,#N/A,FALSE,"Plan1";#N/A,#N/A,FALSE,"Plan2"}</definedName>
    <definedName name="thjgsergsr" localSheetId="10" hidden="1">{#N/A,#N/A,FALSE,"Plan1";#N/A,#N/A,FALSE,"Plan2"}</definedName>
    <definedName name="thjgsergsr" localSheetId="7" hidden="1">{#N/A,#N/A,FALSE,"Plan1";#N/A,#N/A,FALSE,"Plan2"}</definedName>
    <definedName name="thjgsergsr" localSheetId="28" hidden="1">{#N/A,#N/A,FALSE,"Plan1";#N/A,#N/A,FALSE,"Plan2"}</definedName>
    <definedName name="thjgsergsr" localSheetId="6" hidden="1">{#N/A,#N/A,FALSE,"Plan1";#N/A,#N/A,FALSE,"Plan2"}</definedName>
    <definedName name="thjgsergsr" localSheetId="0" hidden="1">{#N/A,#N/A,FALSE,"Plan1";#N/A,#N/A,FALSE,"Plan2"}</definedName>
    <definedName name="thjgsergsr" localSheetId="14" hidden="1">{#N/A,#N/A,FALSE,"Plan1";#N/A,#N/A,FALSE,"Plan2"}</definedName>
    <definedName name="thjgsergsr" localSheetId="22" hidden="1">{#N/A,#N/A,FALSE,"Plan1";#N/A,#N/A,FALSE,"Plan2"}</definedName>
    <definedName name="thjgsergsr" hidden="1">{#N/A,#N/A,FALSE,"Plan1";#N/A,#N/A,FALSE,"Plan2"}</definedName>
    <definedName name="THYJ" localSheetId="16" hidden="1">{#N/A,#N/A,FALSE,"Plan1";#N/A,#N/A,FALSE,"Plan2"}</definedName>
    <definedName name="THYJ" localSheetId="3" hidden="1">{#N/A,#N/A,FALSE,"Plan1";#N/A,#N/A,FALSE,"Plan2"}</definedName>
    <definedName name="THYJ" localSheetId="21" hidden="1">{#N/A,#N/A,FALSE,"Plan1";#N/A,#N/A,FALSE,"Plan2"}</definedName>
    <definedName name="THYJ" localSheetId="20" hidden="1">{#N/A,#N/A,FALSE,"Plan1";#N/A,#N/A,FALSE,"Plan2"}</definedName>
    <definedName name="THYJ" localSheetId="5" hidden="1">{#N/A,#N/A,FALSE,"Plan1";#N/A,#N/A,FALSE,"Plan2"}</definedName>
    <definedName name="THYJ" localSheetId="13" hidden="1">{#N/A,#N/A,FALSE,"Plan1";#N/A,#N/A,FALSE,"Plan2"}</definedName>
    <definedName name="THYJ" localSheetId="10" hidden="1">{#N/A,#N/A,FALSE,"Plan1";#N/A,#N/A,FALSE,"Plan2"}</definedName>
    <definedName name="THYJ" localSheetId="7" hidden="1">{#N/A,#N/A,FALSE,"Plan1";#N/A,#N/A,FALSE,"Plan2"}</definedName>
    <definedName name="THYJ" localSheetId="28" hidden="1">{#N/A,#N/A,FALSE,"Plan1";#N/A,#N/A,FALSE,"Plan2"}</definedName>
    <definedName name="THYJ" localSheetId="6" hidden="1">{#N/A,#N/A,FALSE,"Plan1";#N/A,#N/A,FALSE,"Plan2"}</definedName>
    <definedName name="THYJ" localSheetId="0" hidden="1">{#N/A,#N/A,FALSE,"Plan1";#N/A,#N/A,FALSE,"Plan2"}</definedName>
    <definedName name="THYJ" localSheetId="14" hidden="1">{#N/A,#N/A,FALSE,"Plan1";#N/A,#N/A,FALSE,"Plan2"}</definedName>
    <definedName name="THYJ" localSheetId="22" hidden="1">{#N/A,#N/A,FALSE,"Plan1";#N/A,#N/A,FALSE,"Plan2"}</definedName>
    <definedName name="THYJ" hidden="1">{#N/A,#N/A,FALSE,"Plan1";#N/A,#N/A,FALSE,"Plan2"}</definedName>
    <definedName name="tihjgih" localSheetId="16" hidden="1">{#N/A,#N/A,FALSE,"Plan1";#N/A,#N/A,FALSE,"Plan2"}</definedName>
    <definedName name="tihjgih" localSheetId="3" hidden="1">{#N/A,#N/A,FALSE,"Plan1";#N/A,#N/A,FALSE,"Plan2"}</definedName>
    <definedName name="tihjgih" localSheetId="21" hidden="1">{#N/A,#N/A,FALSE,"Plan1";#N/A,#N/A,FALSE,"Plan2"}</definedName>
    <definedName name="tihjgih" localSheetId="20" hidden="1">{#N/A,#N/A,FALSE,"Plan1";#N/A,#N/A,FALSE,"Plan2"}</definedName>
    <definedName name="tihjgih" localSheetId="5" hidden="1">{#N/A,#N/A,FALSE,"Plan1";#N/A,#N/A,FALSE,"Plan2"}</definedName>
    <definedName name="tihjgih" localSheetId="13" hidden="1">{#N/A,#N/A,FALSE,"Plan1";#N/A,#N/A,FALSE,"Plan2"}</definedName>
    <definedName name="tihjgih" localSheetId="10" hidden="1">{#N/A,#N/A,FALSE,"Plan1";#N/A,#N/A,FALSE,"Plan2"}</definedName>
    <definedName name="tihjgih" localSheetId="7" hidden="1">{#N/A,#N/A,FALSE,"Plan1";#N/A,#N/A,FALSE,"Plan2"}</definedName>
    <definedName name="tihjgih" localSheetId="28" hidden="1">{#N/A,#N/A,FALSE,"Plan1";#N/A,#N/A,FALSE,"Plan2"}</definedName>
    <definedName name="tihjgih" localSheetId="6" hidden="1">{#N/A,#N/A,FALSE,"Plan1";#N/A,#N/A,FALSE,"Plan2"}</definedName>
    <definedName name="tihjgih" localSheetId="0" hidden="1">{#N/A,#N/A,FALSE,"Plan1";#N/A,#N/A,FALSE,"Plan2"}</definedName>
    <definedName name="tihjgih" localSheetId="14" hidden="1">{#N/A,#N/A,FALSE,"Plan1";#N/A,#N/A,FALSE,"Plan2"}</definedName>
    <definedName name="tihjgih" localSheetId="22" hidden="1">{#N/A,#N/A,FALSE,"Plan1";#N/A,#N/A,FALSE,"Plan2"}</definedName>
    <definedName name="tihjgih" hidden="1">{#N/A,#N/A,FALSE,"Plan1";#N/A,#N/A,FALSE,"Plan2"}</definedName>
    <definedName name="TIPO_CTT" localSheetId="3">#REF!</definedName>
    <definedName name="TIPO_CTT" localSheetId="10">#REF!</definedName>
    <definedName name="TIPO_CTT" localSheetId="6">#REF!</definedName>
    <definedName name="TIPO_CTT">#REF!</definedName>
    <definedName name="Tipo_de_Diretoria" localSheetId="3">#REF!</definedName>
    <definedName name="Tipo_de_Diretoria" localSheetId="10">#REF!</definedName>
    <definedName name="Tipo_de_Diretoria" localSheetId="6">#REF!</definedName>
    <definedName name="Tipo_de_Diretoria">#REF!</definedName>
    <definedName name="Tipo_de_Gestao" localSheetId="3">#REF!</definedName>
    <definedName name="Tipo_de_Gestao" localSheetId="10">#REF!</definedName>
    <definedName name="Tipo_de_Gestao" localSheetId="6">#REF!</definedName>
    <definedName name="Tipo_de_Gestao">#REF!</definedName>
    <definedName name="Tipo_de_Padrao" localSheetId="3">#REF!</definedName>
    <definedName name="Tipo_de_Padrao" localSheetId="10">#REF!</definedName>
    <definedName name="Tipo_de_Padrao" localSheetId="6">#REF!</definedName>
    <definedName name="Tipo_de_Padrao">#REF!</definedName>
    <definedName name="Tipo_de_Regiao" localSheetId="3">#REF!</definedName>
    <definedName name="Tipo_de_Regiao" localSheetId="10">#REF!</definedName>
    <definedName name="Tipo_de_Regiao" localSheetId="6">#REF!</definedName>
    <definedName name="Tipo_de_Regiao">#REF!</definedName>
    <definedName name="Tipo_de_Segmento" localSheetId="3">#REF!</definedName>
    <definedName name="Tipo_de_Segmento" localSheetId="10">#REF!</definedName>
    <definedName name="Tipo_de_Segmento" localSheetId="6">#REF!</definedName>
    <definedName name="Tipo_de_Segmento">#REF!</definedName>
    <definedName name="Tipo_de_Status" localSheetId="3">#REF!</definedName>
    <definedName name="Tipo_de_Status" localSheetId="10">#REF!</definedName>
    <definedName name="Tipo_de_Status" localSheetId="6">#REF!</definedName>
    <definedName name="Tipo_de_Status">#REF!</definedName>
    <definedName name="Tipo_de_UF" localSheetId="3">#REF!</definedName>
    <definedName name="Tipo_de_UF" localSheetId="10">#REF!</definedName>
    <definedName name="Tipo_de_UF" localSheetId="6">#REF!</definedName>
    <definedName name="Tipo_de_UF">#REF!</definedName>
    <definedName name="Tipo_de_Unidade_de_Negocio" localSheetId="3">#REF!</definedName>
    <definedName name="Tipo_de_Unidade_de_Negocio" localSheetId="10">#REF!</definedName>
    <definedName name="Tipo_de_Unidade_de_Negocio" localSheetId="6">#REF!</definedName>
    <definedName name="Tipo_de_Unidade_de_Negocio">#REF!</definedName>
    <definedName name="Tipo_do_cliente" localSheetId="3">#REF!</definedName>
    <definedName name="Tipo_do_cliente" localSheetId="10">#REF!</definedName>
    <definedName name="Tipo_do_cliente" localSheetId="6">#REF!</definedName>
    <definedName name="Tipo_do_cliente">#REF!</definedName>
    <definedName name="tipo_subtotal" localSheetId="3">#REF!</definedName>
    <definedName name="tipo_subtotal" localSheetId="10">#REF!</definedName>
    <definedName name="tipo_subtotal" localSheetId="6">#REF!</definedName>
    <definedName name="tipo_subtotal">#REF!</definedName>
    <definedName name="tipobloco" localSheetId="3">#REF!</definedName>
    <definedName name="tipobloco" localSheetId="10">#REF!</definedName>
    <definedName name="tipobloco" localSheetId="6">#REF!</definedName>
    <definedName name="tipobloco">#REF!</definedName>
    <definedName name="titbeb" localSheetId="3">#REF!</definedName>
    <definedName name="titbeb" localSheetId="10">#REF!</definedName>
    <definedName name="titbeb" localSheetId="6">#REF!</definedName>
    <definedName name="titbeb">#REF!</definedName>
    <definedName name="TITCHAF" localSheetId="3">#REF!</definedName>
    <definedName name="TITCHAF" localSheetId="10">#REF!</definedName>
    <definedName name="TITCHAF" localSheetId="6">#REF!</definedName>
    <definedName name="TITCHAF">#REF!</definedName>
    <definedName name="TituloMkt" localSheetId="3">#REF!</definedName>
    <definedName name="TituloMkt" localSheetId="10">#REF!</definedName>
    <definedName name="TituloMkt" localSheetId="6">#REF!</definedName>
    <definedName name="TituloMkt">#REF!</definedName>
    <definedName name="titulos" localSheetId="16">#REF!</definedName>
    <definedName name="titulos" localSheetId="3">#REF!</definedName>
    <definedName name="titulos" localSheetId="10">#REF!</definedName>
    <definedName name="titulos" localSheetId="24">#REF!</definedName>
    <definedName name="titulos" localSheetId="6">#REF!</definedName>
    <definedName name="titulos" localSheetId="0">#REF!</definedName>
    <definedName name="titulos">#REF!</definedName>
    <definedName name="_xlnm.Print_Titles" localSheetId="16">#REF!</definedName>
    <definedName name="_xlnm.Print_Titles" localSheetId="3">#REF!</definedName>
    <definedName name="_xlnm.Print_Titles" localSheetId="33">'Escada - T1'!$4:$6</definedName>
    <definedName name="_xlnm.Print_Titles" localSheetId="5">#REF!</definedName>
    <definedName name="_xlnm.Print_Titles" localSheetId="13">#REF!</definedName>
    <definedName name="_xlnm.Print_Titles" localSheetId="10">#REF!</definedName>
    <definedName name="_xlnm.Print_Titles" localSheetId="24">#REF!</definedName>
    <definedName name="_xlnm.Print_Titles" localSheetId="32">'Lajes - T1 '!$1:$5</definedName>
    <definedName name="_xlnm.Print_Titles" localSheetId="6">#REF!</definedName>
    <definedName name="_xlnm.Print_Titles" localSheetId="0">#REF!</definedName>
    <definedName name="_xlnm.Print_Titles" localSheetId="29">'Piso Arm.Térreo'!$1:$6</definedName>
    <definedName name="_xlnm.Print_Titles" localSheetId="35">'Resumo Esquadrias - T1'!$5:$5</definedName>
    <definedName name="_xlnm.Print_Titles" localSheetId="31">'Vigas - T1 '!$4:$5</definedName>
    <definedName name="_xlnm.Print_Titles">#REF!</definedName>
    <definedName name="Títulos_impressão_IM" localSheetId="3">#REF!</definedName>
    <definedName name="Títulos_impressão_IM" localSheetId="10">#REF!</definedName>
    <definedName name="Títulos_impressão_IM" localSheetId="6">#REF!</definedName>
    <definedName name="Títulos_impressão_IM" localSheetId="30">#REF!</definedName>
    <definedName name="Títulos_impressão_IM">#REF!</definedName>
    <definedName name="TMO" localSheetId="3">#REF!</definedName>
    <definedName name="TMO" localSheetId="10">#REF!</definedName>
    <definedName name="TMO" localSheetId="6">#REF!</definedName>
    <definedName name="TMO">#REF!</definedName>
    <definedName name="TOLTAL2" localSheetId="3">#REF!</definedName>
    <definedName name="TOLTAL2" localSheetId="10">#REF!</definedName>
    <definedName name="TOLTAL2" localSheetId="6">#REF!</definedName>
    <definedName name="TOLTAL2">#REF!</definedName>
    <definedName name="TOT" localSheetId="16">#REF!</definedName>
    <definedName name="TOT" localSheetId="3">#REF!</definedName>
    <definedName name="TOT" localSheetId="1">#REF!</definedName>
    <definedName name="TOT" localSheetId="10">#REF!</definedName>
    <definedName name="TOT" localSheetId="24">#REF!</definedName>
    <definedName name="TOT" localSheetId="6">#REF!</definedName>
    <definedName name="TOT" localSheetId="0">#REF!</definedName>
    <definedName name="TOT">#REF!</definedName>
    <definedName name="tot3estac" localSheetId="3">#REF!</definedName>
    <definedName name="tot3estac" localSheetId="10">#REF!</definedName>
    <definedName name="tot3estac" localSheetId="6">#REF!</definedName>
    <definedName name="tot3estac">#REF!</definedName>
    <definedName name="TOTAIS" localSheetId="3">#REF!</definedName>
    <definedName name="TOTAIS" localSheetId="10">#REF!</definedName>
    <definedName name="TOTAIS" localSheetId="6">#REF!</definedName>
    <definedName name="TOTAIS">#REF!</definedName>
    <definedName name="Total" localSheetId="16">#REF!</definedName>
    <definedName name="Total" localSheetId="3">#REF!</definedName>
    <definedName name="Total" localSheetId="1">#REF!</definedName>
    <definedName name="Total" localSheetId="10">#REF!</definedName>
    <definedName name="Total" localSheetId="24">#REF!</definedName>
    <definedName name="Total" localSheetId="6">#REF!</definedName>
    <definedName name="Total" localSheetId="0">#REF!</definedName>
    <definedName name="Total">#REF!</definedName>
    <definedName name="Total_2016_Rel_Controladoria" localSheetId="3">#REF!</definedName>
    <definedName name="Total_2016_Rel_Controladoria" localSheetId="10">#REF!</definedName>
    <definedName name="Total_2016_Rel_Controladoria" localSheetId="6">#REF!</definedName>
    <definedName name="Total_2016_Rel_Controladoria">#REF!</definedName>
    <definedName name="Total_Parcelas_MAP" localSheetId="3">#REF!</definedName>
    <definedName name="Total_Parcelas_MAP" localSheetId="10">#REF!</definedName>
    <definedName name="Total_Parcelas_MAP" localSheetId="6">#REF!</definedName>
    <definedName name="Total_Parcelas_MAP">#REF!</definedName>
    <definedName name="total_unid" localSheetId="3">#REF!</definedName>
    <definedName name="total_unid" localSheetId="10">#REF!</definedName>
    <definedName name="total_unid" localSheetId="6">#REF!</definedName>
    <definedName name="total_unid">#REF!</definedName>
    <definedName name="TOTAL1" localSheetId="3">#REF!</definedName>
    <definedName name="TOTAL1" localSheetId="10">#REF!</definedName>
    <definedName name="TOTAL1" localSheetId="6">#REF!</definedName>
    <definedName name="TOTAL1">#REF!</definedName>
    <definedName name="TOTAL10" localSheetId="3">#REF!</definedName>
    <definedName name="TOTAL10" localSheetId="10">#REF!</definedName>
    <definedName name="TOTAL10" localSheetId="6">#REF!</definedName>
    <definedName name="TOTAL10">#REF!</definedName>
    <definedName name="TOTAL11" localSheetId="3">#REF!</definedName>
    <definedName name="TOTAL11" localSheetId="10">#REF!</definedName>
    <definedName name="TOTAL11" localSheetId="6">#REF!</definedName>
    <definedName name="TOTAL11">#REF!</definedName>
    <definedName name="TOTAL12" localSheetId="3">#REF!</definedName>
    <definedName name="TOTAL12" localSheetId="10">#REF!</definedName>
    <definedName name="TOTAL12" localSheetId="6">#REF!</definedName>
    <definedName name="TOTAL12">#REF!</definedName>
    <definedName name="TOTAL13" localSheetId="3">#REF!</definedName>
    <definedName name="TOTAL13" localSheetId="10">#REF!</definedName>
    <definedName name="TOTAL13" localSheetId="6">#REF!</definedName>
    <definedName name="TOTAL13">#REF!</definedName>
    <definedName name="TOTAL14" localSheetId="3">#REF!</definedName>
    <definedName name="TOTAL14" localSheetId="10">#REF!</definedName>
    <definedName name="TOTAL14" localSheetId="6">#REF!</definedName>
    <definedName name="TOTAL14">#REF!</definedName>
    <definedName name="TOTAL15" localSheetId="3">#REF!</definedName>
    <definedName name="TOTAL15" localSheetId="10">#REF!</definedName>
    <definedName name="TOTAL15" localSheetId="6">#REF!</definedName>
    <definedName name="TOTAL15">#REF!</definedName>
    <definedName name="TOTAL16" localSheetId="3">#REF!</definedName>
    <definedName name="TOTAL16" localSheetId="10">#REF!</definedName>
    <definedName name="TOTAL16" localSheetId="6">#REF!</definedName>
    <definedName name="TOTAL16">#REF!</definedName>
    <definedName name="TOTAL2" localSheetId="3">#REF!</definedName>
    <definedName name="TOTAL2" localSheetId="10">#REF!</definedName>
    <definedName name="TOTAL2" localSheetId="6">#REF!</definedName>
    <definedName name="TOTAL2">#REF!</definedName>
    <definedName name="TOTAL3" localSheetId="3">#REF!</definedName>
    <definedName name="TOTAL3" localSheetId="10">#REF!</definedName>
    <definedName name="TOTAL3" localSheetId="6">#REF!</definedName>
    <definedName name="TOTAL3">#REF!</definedName>
    <definedName name="TOTAL4" localSheetId="3">#REF!</definedName>
    <definedName name="TOTAL4" localSheetId="10">#REF!</definedName>
    <definedName name="TOTAL4" localSheetId="6">#REF!</definedName>
    <definedName name="TOTAL4">#REF!</definedName>
    <definedName name="TOTAL5" localSheetId="3">#REF!</definedName>
    <definedName name="TOTAL5" localSheetId="10">#REF!</definedName>
    <definedName name="TOTAL5" localSheetId="6">#REF!</definedName>
    <definedName name="TOTAL5">#REF!</definedName>
    <definedName name="TOTAL6" localSheetId="3">#REF!</definedName>
    <definedName name="TOTAL6" localSheetId="10">#REF!</definedName>
    <definedName name="TOTAL6" localSheetId="6">#REF!</definedName>
    <definedName name="TOTAL6">#REF!</definedName>
    <definedName name="TOTAL7" localSheetId="3">#REF!</definedName>
    <definedName name="TOTAL7" localSheetId="10">#REF!</definedName>
    <definedName name="TOTAL7" localSheetId="6">#REF!</definedName>
    <definedName name="TOTAL7">#REF!</definedName>
    <definedName name="TOTAL8" localSheetId="3">#REF!</definedName>
    <definedName name="TOTAL8" localSheetId="10">#REF!</definedName>
    <definedName name="TOTAL8" localSheetId="6">#REF!</definedName>
    <definedName name="TOTAL8">#REF!</definedName>
    <definedName name="TOTAL9" localSheetId="3">#REF!</definedName>
    <definedName name="TOTAL9" localSheetId="10">#REF!</definedName>
    <definedName name="TOTAL9" localSheetId="6">#REF!</definedName>
    <definedName name="TOTAL9">#REF!</definedName>
    <definedName name="TOTALITEM" localSheetId="3">#REF!</definedName>
    <definedName name="TOTALITEM" localSheetId="10">#REF!</definedName>
    <definedName name="TOTALITEM" localSheetId="6">#REF!</definedName>
    <definedName name="TOTALITEM">#REF!</definedName>
    <definedName name="totbase" localSheetId="3">#REF!</definedName>
    <definedName name="totbase" localSheetId="10">#REF!</definedName>
    <definedName name="totbase" localSheetId="6">#REF!</definedName>
    <definedName name="totbase">#REF!</definedName>
    <definedName name="totestaca" localSheetId="3">#REF!</definedName>
    <definedName name="totestaca" localSheetId="10">#REF!</definedName>
    <definedName name="totestaca" localSheetId="6">#REF!</definedName>
    <definedName name="totestaca">#REF!</definedName>
    <definedName name="TOTG" localSheetId="3">OFFSET(#REF!,0,0,COUNTA(#REF!),1)</definedName>
    <definedName name="TOTG" localSheetId="10">OFFSET(#REF!,0,0,COUNTA(#REF!),1)</definedName>
    <definedName name="TOTG" localSheetId="6">OFFSET(#REF!,0,0,COUNTA(#REF!),1)</definedName>
    <definedName name="TOTG">OFFSET(#REF!,0,0,COUNTA(#REF!),1)</definedName>
    <definedName name="totperfura" localSheetId="3">#REF!</definedName>
    <definedName name="totperfura" localSheetId="10">#REF!</definedName>
    <definedName name="totperfura" localSheetId="6">#REF!</definedName>
    <definedName name="totperfura">#REF!</definedName>
    <definedName name="TOTQTS" localSheetId="3">#REF!</definedName>
    <definedName name="TOTQTS" localSheetId="10">#REF!</definedName>
    <definedName name="TOTQTS" localSheetId="6">#REF!</definedName>
    <definedName name="TOTQTS">#REF!</definedName>
    <definedName name="TOTT" localSheetId="3">OFFSET(#REF!,0,0,COUNTA(#REF!)+1,1)</definedName>
    <definedName name="TOTT" localSheetId="10">OFFSET(#REF!,0,0,COUNTA(#REF!)+1,1)</definedName>
    <definedName name="TOTT" localSheetId="6">OFFSET(#REF!,0,0,COUNTA(#REF!)+1,1)</definedName>
    <definedName name="TOTT">OFFSET(#REF!,0,0,COUNTA(#REF!)+1,1)</definedName>
    <definedName name="TR" localSheetId="3">#REF!</definedName>
    <definedName name="TR" localSheetId="10">#REF!</definedName>
    <definedName name="TR" localSheetId="6">#REF!</definedName>
    <definedName name="TR">#REF!</definedName>
    <definedName name="Transferencia1" localSheetId="3">#REF!</definedName>
    <definedName name="Transferencia1" localSheetId="10">#REF!</definedName>
    <definedName name="Transferencia1" localSheetId="6">#REF!</definedName>
    <definedName name="Transferencia1">#REF!</definedName>
    <definedName name="TRES" localSheetId="3">#REF!</definedName>
    <definedName name="TRES" localSheetId="10">#REF!</definedName>
    <definedName name="TRES" localSheetId="6">#REF!</definedName>
    <definedName name="TRES" localSheetId="30">#REF!</definedName>
    <definedName name="TRES">#REF!</definedName>
    <definedName name="TREZE" localSheetId="3">#REF!</definedName>
    <definedName name="TREZE" localSheetId="10">#REF!</definedName>
    <definedName name="TREZE" localSheetId="6">#REF!</definedName>
    <definedName name="TREZE" localSheetId="30">#REF!</definedName>
    <definedName name="TREZE">#REF!</definedName>
    <definedName name="tri" localSheetId="3">#REF!</definedName>
    <definedName name="tri" localSheetId="10">#REF!</definedName>
    <definedName name="tri" localSheetId="6">#REF!</definedName>
    <definedName name="tri">#REF!</definedName>
    <definedName name="Trimestre_data_base" localSheetId="3">#REF!</definedName>
    <definedName name="Trimestre_data_base" localSheetId="10">#REF!</definedName>
    <definedName name="Trimestre_data_base" localSheetId="6">#REF!</definedName>
    <definedName name="Trimestre_data_base">#REF!</definedName>
    <definedName name="trjyidih" localSheetId="16" hidden="1">{#N/A,#N/A,FALSE,"Plan1";#N/A,#N/A,FALSE,"Plan2"}</definedName>
    <definedName name="trjyidih" localSheetId="3" hidden="1">{#N/A,#N/A,FALSE,"Plan1";#N/A,#N/A,FALSE,"Plan2"}</definedName>
    <definedName name="trjyidih" localSheetId="21" hidden="1">{#N/A,#N/A,FALSE,"Plan1";#N/A,#N/A,FALSE,"Plan2"}</definedName>
    <definedName name="trjyidih" localSheetId="20" hidden="1">{#N/A,#N/A,FALSE,"Plan1";#N/A,#N/A,FALSE,"Plan2"}</definedName>
    <definedName name="trjyidih" localSheetId="5" hidden="1">{#N/A,#N/A,FALSE,"Plan1";#N/A,#N/A,FALSE,"Plan2"}</definedName>
    <definedName name="trjyidih" localSheetId="13" hidden="1">{#N/A,#N/A,FALSE,"Plan1";#N/A,#N/A,FALSE,"Plan2"}</definedName>
    <definedName name="trjyidih" localSheetId="10" hidden="1">{#N/A,#N/A,FALSE,"Plan1";#N/A,#N/A,FALSE,"Plan2"}</definedName>
    <definedName name="trjyidih" localSheetId="7" hidden="1">{#N/A,#N/A,FALSE,"Plan1";#N/A,#N/A,FALSE,"Plan2"}</definedName>
    <definedName name="trjyidih" localSheetId="28" hidden="1">{#N/A,#N/A,FALSE,"Plan1";#N/A,#N/A,FALSE,"Plan2"}</definedName>
    <definedName name="trjyidih" localSheetId="6" hidden="1">{#N/A,#N/A,FALSE,"Plan1";#N/A,#N/A,FALSE,"Plan2"}</definedName>
    <definedName name="trjyidih" localSheetId="0" hidden="1">{#N/A,#N/A,FALSE,"Plan1";#N/A,#N/A,FALSE,"Plan2"}</definedName>
    <definedName name="trjyidih" localSheetId="14" hidden="1">{#N/A,#N/A,FALSE,"Plan1";#N/A,#N/A,FALSE,"Plan2"}</definedName>
    <definedName name="trjyidih" localSheetId="22" hidden="1">{#N/A,#N/A,FALSE,"Plan1";#N/A,#N/A,FALSE,"Plan2"}</definedName>
    <definedName name="trjyidih" hidden="1">{#N/A,#N/A,FALSE,"Plan1";#N/A,#N/A,FALSE,"Plan2"}</definedName>
    <definedName name="TRP" localSheetId="16">#REF!</definedName>
    <definedName name="TRP" localSheetId="3">#REF!</definedName>
    <definedName name="TRP" localSheetId="1">#REF!</definedName>
    <definedName name="TRP" localSheetId="5">#REF!</definedName>
    <definedName name="TRP" localSheetId="10">#REF!</definedName>
    <definedName name="TRP" localSheetId="24">#REF!</definedName>
    <definedName name="TRP" localSheetId="6">#REF!</definedName>
    <definedName name="TRP" localSheetId="0">#REF!</definedName>
    <definedName name="TRP">#REF!</definedName>
    <definedName name="TTT" localSheetId="3">#REF!</definedName>
    <definedName name="TTT" localSheetId="10">#REF!</definedName>
    <definedName name="TTT" localSheetId="6">#REF!</definedName>
    <definedName name="TTT">#REF!</definedName>
    <definedName name="TURNO" localSheetId="3">#REF!</definedName>
    <definedName name="TURNO" localSheetId="10">#REF!</definedName>
    <definedName name="TURNO" localSheetId="6">#REF!</definedName>
    <definedName name="TURNO">#REF!</definedName>
    <definedName name="tuyedjsksj" localSheetId="16" hidden="1">{#N/A,#N/A,FALSE,"Plan1";#N/A,#N/A,FALSE,"Plan2"}</definedName>
    <definedName name="tuyedjsksj" localSheetId="3" hidden="1">{#N/A,#N/A,FALSE,"Plan1";#N/A,#N/A,FALSE,"Plan2"}</definedName>
    <definedName name="tuyedjsksj" localSheetId="21" hidden="1">{#N/A,#N/A,FALSE,"Plan1";#N/A,#N/A,FALSE,"Plan2"}</definedName>
    <definedName name="tuyedjsksj" localSheetId="20" hidden="1">{#N/A,#N/A,FALSE,"Plan1";#N/A,#N/A,FALSE,"Plan2"}</definedName>
    <definedName name="tuyedjsksj" localSheetId="5" hidden="1">{#N/A,#N/A,FALSE,"Plan1";#N/A,#N/A,FALSE,"Plan2"}</definedName>
    <definedName name="tuyedjsksj" localSheetId="13" hidden="1">{#N/A,#N/A,FALSE,"Plan1";#N/A,#N/A,FALSE,"Plan2"}</definedName>
    <definedName name="tuyedjsksj" localSheetId="10" hidden="1">{#N/A,#N/A,FALSE,"Plan1";#N/A,#N/A,FALSE,"Plan2"}</definedName>
    <definedName name="tuyedjsksj" localSheetId="7" hidden="1">{#N/A,#N/A,FALSE,"Plan1";#N/A,#N/A,FALSE,"Plan2"}</definedName>
    <definedName name="tuyedjsksj" localSheetId="28" hidden="1">{#N/A,#N/A,FALSE,"Plan1";#N/A,#N/A,FALSE,"Plan2"}</definedName>
    <definedName name="tuyedjsksj" localSheetId="6" hidden="1">{#N/A,#N/A,FALSE,"Plan1";#N/A,#N/A,FALSE,"Plan2"}</definedName>
    <definedName name="tuyedjsksj" localSheetId="0" hidden="1">{#N/A,#N/A,FALSE,"Plan1";#N/A,#N/A,FALSE,"Plan2"}</definedName>
    <definedName name="tuyedjsksj" localSheetId="14" hidden="1">{#N/A,#N/A,FALSE,"Plan1";#N/A,#N/A,FALSE,"Plan2"}</definedName>
    <definedName name="tuyedjsksj" localSheetId="22" hidden="1">{#N/A,#N/A,FALSE,"Plan1";#N/A,#N/A,FALSE,"Plan2"}</definedName>
    <definedName name="tuyedjsksj" hidden="1">{#N/A,#N/A,FALSE,"Plan1";#N/A,#N/A,FALSE,"Plan2"}</definedName>
    <definedName name="TX_ADM" localSheetId="3">#REF!</definedName>
    <definedName name="TX_ADM" localSheetId="10">#REF!</definedName>
    <definedName name="TX_ADM" localSheetId="6">#REF!</definedName>
    <definedName name="TX_ADM">#REF!</definedName>
    <definedName name="tx_desconto_real" localSheetId="3">#REF!</definedName>
    <definedName name="tx_desconto_real" localSheetId="10">#REF!</definedName>
    <definedName name="tx_desconto_real" localSheetId="6">#REF!</definedName>
    <definedName name="tx_desconto_real">#REF!</definedName>
    <definedName name="TxAplicMes" localSheetId="3">#REF!</definedName>
    <definedName name="TxAplicMes" localSheetId="10">#REF!</definedName>
    <definedName name="TxAplicMes" localSheetId="6">#REF!</definedName>
    <definedName name="TxAplicMes">#REF!</definedName>
    <definedName name="TxCdiMes" localSheetId="3">#REF!</definedName>
    <definedName name="TxCdiMes" localSheetId="10">#REF!</definedName>
    <definedName name="TxCdiMes" localSheetId="6">#REF!</definedName>
    <definedName name="TxCdiMes">#REF!</definedName>
    <definedName name="TxDescMes" localSheetId="3">#REF!</definedName>
    <definedName name="TxDescMes" localSheetId="10">#REF!</definedName>
    <definedName name="TxDescMes" localSheetId="6">#REF!</definedName>
    <definedName name="TxDescMes">#REF!</definedName>
    <definedName name="TxSecuritizacaoMes" localSheetId="3">#REF!</definedName>
    <definedName name="TxSecuritizacaoMes" localSheetId="10">#REF!</definedName>
    <definedName name="TxSecuritizacaoMes" localSheetId="6">#REF!</definedName>
    <definedName name="TxSecuritizacaoMes">#REF!</definedName>
    <definedName name="TxSfhEco" localSheetId="3">#REF!</definedName>
    <definedName name="TxSfhEco" localSheetId="10">#REF!</definedName>
    <definedName name="TxSfhEco" localSheetId="6">#REF!</definedName>
    <definedName name="TxSfhEco">#REF!</definedName>
    <definedName name="TxSfhMap" localSheetId="3">#REF!</definedName>
    <definedName name="TxSfhMap" localSheetId="10">#REF!</definedName>
    <definedName name="TxSfhMap" localSheetId="6">#REF!</definedName>
    <definedName name="TxSfhMap">#REF!</definedName>
    <definedName name="TXTEQUIP" localSheetId="3">#REF!</definedName>
    <definedName name="TXTEQUIP" localSheetId="10">#REF!</definedName>
    <definedName name="TXTEQUIP" localSheetId="6">#REF!</definedName>
    <definedName name="TXTEQUIP">#REF!</definedName>
    <definedName name="TXTMARCA" localSheetId="3">#REF!</definedName>
    <definedName name="TXTMARCA" localSheetId="10">#REF!</definedName>
    <definedName name="TXTMARCA" localSheetId="6">#REF!</definedName>
    <definedName name="TXTMARCA">#REF!</definedName>
    <definedName name="TXTMOD" localSheetId="3">#REF!</definedName>
    <definedName name="TXTMOD" localSheetId="10">#REF!</definedName>
    <definedName name="TXTMOD" localSheetId="6">#REF!</definedName>
    <definedName name="TXTMOD">#REF!</definedName>
    <definedName name="TXTPOT" localSheetId="3">#REF!</definedName>
    <definedName name="TXTPOT" localSheetId="10">#REF!</definedName>
    <definedName name="TXTPOT" localSheetId="6">#REF!</definedName>
    <definedName name="TXTPOT">#REF!</definedName>
    <definedName name="TYHGFHFHG" localSheetId="16" hidden="1">{#N/A,#N/A,FALSE,"Plan1";#N/A,#N/A,FALSE,"Plan2"}</definedName>
    <definedName name="TYHGFHFHG" localSheetId="3" hidden="1">{#N/A,#N/A,FALSE,"Plan1";#N/A,#N/A,FALSE,"Plan2"}</definedName>
    <definedName name="TYHGFHFHG" localSheetId="21" hidden="1">{#N/A,#N/A,FALSE,"Plan1";#N/A,#N/A,FALSE,"Plan2"}</definedName>
    <definedName name="TYHGFHFHG" localSheetId="20" hidden="1">{#N/A,#N/A,FALSE,"Plan1";#N/A,#N/A,FALSE,"Plan2"}</definedName>
    <definedName name="TYHGFHFHG" localSheetId="5" hidden="1">{#N/A,#N/A,FALSE,"Plan1";#N/A,#N/A,FALSE,"Plan2"}</definedName>
    <definedName name="TYHGFHFHG" localSheetId="13" hidden="1">{#N/A,#N/A,FALSE,"Plan1";#N/A,#N/A,FALSE,"Plan2"}</definedName>
    <definedName name="TYHGFHFHG" localSheetId="10" hidden="1">{#N/A,#N/A,FALSE,"Plan1";#N/A,#N/A,FALSE,"Plan2"}</definedName>
    <definedName name="TYHGFHFHG" localSheetId="7" hidden="1">{#N/A,#N/A,FALSE,"Plan1";#N/A,#N/A,FALSE,"Plan2"}</definedName>
    <definedName name="TYHGFHFHG" localSheetId="28" hidden="1">{#N/A,#N/A,FALSE,"Plan1";#N/A,#N/A,FALSE,"Plan2"}</definedName>
    <definedName name="TYHGFHFHG" localSheetId="6" hidden="1">{#N/A,#N/A,FALSE,"Plan1";#N/A,#N/A,FALSE,"Plan2"}</definedName>
    <definedName name="TYHGFHFHG" localSheetId="0" hidden="1">{#N/A,#N/A,FALSE,"Plan1";#N/A,#N/A,FALSE,"Plan2"}</definedName>
    <definedName name="TYHGFHFHG" localSheetId="14" hidden="1">{#N/A,#N/A,FALSE,"Plan1";#N/A,#N/A,FALSE,"Plan2"}</definedName>
    <definedName name="TYHGFHFHG" localSheetId="22" hidden="1">{#N/A,#N/A,FALSE,"Plan1";#N/A,#N/A,FALSE,"Plan2"}</definedName>
    <definedName name="TYHGFHFHG" hidden="1">{#N/A,#N/A,FALSE,"Plan1";#N/A,#N/A,FALSE,"Plan2"}</definedName>
    <definedName name="u" localSheetId="2">{#N/A,#N/A,FALSE,"ET-CAPA";#N/A,#N/A,FALSE,"ET-PAG1";#N/A,#N/A,FALSE,"ET-PAG2";#N/A,#N/A,FALSE,"ET-PAG3";#N/A,#N/A,FALSE,"ET-PAG4";#N/A,#N/A,FALSE,"ET-PAG5"}</definedName>
    <definedName name="u" localSheetId="16">{#N/A,#N/A,FALSE,"ET-CAPA";#N/A,#N/A,FALSE,"ET-PAG1";#N/A,#N/A,FALSE,"ET-PAG2";#N/A,#N/A,FALSE,"ET-PAG3";#N/A,#N/A,FALSE,"ET-PAG4";#N/A,#N/A,FALSE,"ET-PAG5"}</definedName>
    <definedName name="u" localSheetId="3">{#N/A,#N/A,FALSE,"ET-CAPA";#N/A,#N/A,FALSE,"ET-PAG1";#N/A,#N/A,FALSE,"ET-PAG2";#N/A,#N/A,FALSE,"ET-PAG3";#N/A,#N/A,FALSE,"ET-PAG4";#N/A,#N/A,FALSE,"ET-PAG5"}</definedName>
    <definedName name="u" localSheetId="1">{#N/A,#N/A,FALSE,"ET-CAPA";#N/A,#N/A,FALSE,"ET-PAG1";#N/A,#N/A,FALSE,"ET-PAG2";#N/A,#N/A,FALSE,"ET-PAG3";#N/A,#N/A,FALSE,"ET-PAG4";#N/A,#N/A,FALSE,"ET-PAG5"}</definedName>
    <definedName name="u" localSheetId="20" hidden="1">{#N/A,#N/A,FALSE,"ET-CAPA";#N/A,#N/A,FALSE,"ET-PAG1";#N/A,#N/A,FALSE,"ET-PAG2";#N/A,#N/A,FALSE,"ET-PAG3";#N/A,#N/A,FALSE,"ET-PAG4";#N/A,#N/A,FALSE,"ET-PAG5"}</definedName>
    <definedName name="u" localSheetId="5" hidden="1">{#N/A,#N/A,FALSE,"ET-CAPA";#N/A,#N/A,FALSE,"ET-PAG1";#N/A,#N/A,FALSE,"ET-PAG2";#N/A,#N/A,FALSE,"ET-PAG3";#N/A,#N/A,FALSE,"ET-PAG4";#N/A,#N/A,FALSE,"ET-PAG5"}</definedName>
    <definedName name="u" localSheetId="13">{#N/A,#N/A,FALSE,"ET-CAPA";#N/A,#N/A,FALSE,"ET-PAG1";#N/A,#N/A,FALSE,"ET-PAG2";#N/A,#N/A,FALSE,"ET-PAG3";#N/A,#N/A,FALSE,"ET-PAG4";#N/A,#N/A,FALSE,"ET-PAG5"}</definedName>
    <definedName name="u" localSheetId="10" hidden="1">{#N/A,#N/A,FALSE,"ET-CAPA";#N/A,#N/A,FALSE,"ET-PAG1";#N/A,#N/A,FALSE,"ET-PAG2";#N/A,#N/A,FALSE,"ET-PAG3";#N/A,#N/A,FALSE,"ET-PAG4";#N/A,#N/A,FALSE,"ET-PAG5"}</definedName>
    <definedName name="u" localSheetId="7" hidden="1">{#N/A,#N/A,FALSE,"ET-CAPA";#N/A,#N/A,FALSE,"ET-PAG1";#N/A,#N/A,FALSE,"ET-PAG2";#N/A,#N/A,FALSE,"ET-PAG3";#N/A,#N/A,FALSE,"ET-PAG4";#N/A,#N/A,FALSE,"ET-PAG5"}</definedName>
    <definedName name="u" localSheetId="24" hidden="1">{#N/A,#N/A,FALSE,"ET-CAPA";#N/A,#N/A,FALSE,"ET-PAG1";#N/A,#N/A,FALSE,"ET-PAG2";#N/A,#N/A,FALSE,"ET-PAG3";#N/A,#N/A,FALSE,"ET-PAG4";#N/A,#N/A,FALSE,"ET-PAG5"}</definedName>
    <definedName name="u" localSheetId="28" hidden="1">{#N/A,#N/A,FALSE,"ET-CAPA";#N/A,#N/A,FALSE,"ET-PAG1";#N/A,#N/A,FALSE,"ET-PAG2";#N/A,#N/A,FALSE,"ET-PAG3";#N/A,#N/A,FALSE,"ET-PAG4";#N/A,#N/A,FALSE,"ET-PAG5"}</definedName>
    <definedName name="u" localSheetId="6" hidden="1">{#N/A,#N/A,FALSE,"ET-CAPA";#N/A,#N/A,FALSE,"ET-PAG1";#N/A,#N/A,FALSE,"ET-PAG2";#N/A,#N/A,FALSE,"ET-PAG3";#N/A,#N/A,FALSE,"ET-PAG4";#N/A,#N/A,FALSE,"ET-PAG5"}</definedName>
    <definedName name="u" localSheetId="0" hidden="1">{#N/A,#N/A,FALSE,"ET-CAPA";#N/A,#N/A,FALSE,"ET-PAG1";#N/A,#N/A,FALSE,"ET-PAG2";#N/A,#N/A,FALSE,"ET-PAG3";#N/A,#N/A,FALSE,"ET-PAG4";#N/A,#N/A,FALSE,"ET-PAG5"}</definedName>
    <definedName name="u" localSheetId="14" hidden="1">{#N/A,#N/A,FALSE,"ET-CAPA";#N/A,#N/A,FALSE,"ET-PAG1";#N/A,#N/A,FALSE,"ET-PAG2";#N/A,#N/A,FALSE,"ET-PAG3";#N/A,#N/A,FALSE,"ET-PAG4";#N/A,#N/A,FALSE,"ET-PAG5"}</definedName>
    <definedName name="u" localSheetId="22" hidden="1">{#N/A,#N/A,FALSE,"ET-CAPA";#N/A,#N/A,FALSE,"ET-PAG1";#N/A,#N/A,FALSE,"ET-PAG2";#N/A,#N/A,FALSE,"ET-PAG3";#N/A,#N/A,FALSE,"ET-PAG4";#N/A,#N/A,FALSE,"ET-PAG5"}</definedName>
    <definedName name="u" hidden="1">{#N/A,#N/A,FALSE,"ET-CAPA";#N/A,#N/A,FALSE,"ET-PAG1";#N/A,#N/A,FALSE,"ET-PAG2";#N/A,#N/A,FALSE,"ET-PAG3";#N/A,#N/A,FALSE,"ET-PAG4";#N/A,#N/A,FALSE,"ET-PAG5"}</definedName>
    <definedName name="udhgfhfg" localSheetId="16" hidden="1">{#N/A,#N/A,FALSE,"Plan1";#N/A,#N/A,FALSE,"Plan2"}</definedName>
    <definedName name="udhgfhfg" localSheetId="3" hidden="1">{#N/A,#N/A,FALSE,"Plan1";#N/A,#N/A,FALSE,"Plan2"}</definedName>
    <definedName name="udhgfhfg" localSheetId="21" hidden="1">{#N/A,#N/A,FALSE,"Plan1";#N/A,#N/A,FALSE,"Plan2"}</definedName>
    <definedName name="udhgfhfg" localSheetId="20" hidden="1">{#N/A,#N/A,FALSE,"Plan1";#N/A,#N/A,FALSE,"Plan2"}</definedName>
    <definedName name="udhgfhfg" localSheetId="5" hidden="1">{#N/A,#N/A,FALSE,"Plan1";#N/A,#N/A,FALSE,"Plan2"}</definedName>
    <definedName name="udhgfhfg" localSheetId="13" hidden="1">{#N/A,#N/A,FALSE,"Plan1";#N/A,#N/A,FALSE,"Plan2"}</definedName>
    <definedName name="udhgfhfg" localSheetId="10" hidden="1">{#N/A,#N/A,FALSE,"Plan1";#N/A,#N/A,FALSE,"Plan2"}</definedName>
    <definedName name="udhgfhfg" localSheetId="7" hidden="1">{#N/A,#N/A,FALSE,"Plan1";#N/A,#N/A,FALSE,"Plan2"}</definedName>
    <definedName name="udhgfhfg" localSheetId="28" hidden="1">{#N/A,#N/A,FALSE,"Plan1";#N/A,#N/A,FALSE,"Plan2"}</definedName>
    <definedName name="udhgfhfg" localSheetId="6" hidden="1">{#N/A,#N/A,FALSE,"Plan1";#N/A,#N/A,FALSE,"Plan2"}</definedName>
    <definedName name="udhgfhfg" localSheetId="0" hidden="1">{#N/A,#N/A,FALSE,"Plan1";#N/A,#N/A,FALSE,"Plan2"}</definedName>
    <definedName name="udhgfhfg" localSheetId="14" hidden="1">{#N/A,#N/A,FALSE,"Plan1";#N/A,#N/A,FALSE,"Plan2"}</definedName>
    <definedName name="udhgfhfg" localSheetId="22" hidden="1">{#N/A,#N/A,FALSE,"Plan1";#N/A,#N/A,FALSE,"Plan2"}</definedName>
    <definedName name="udhgfhfg" hidden="1">{#N/A,#N/A,FALSE,"Plan1";#N/A,#N/A,FALSE,"Plan2"}</definedName>
    <definedName name="ueiutriuef" localSheetId="16" hidden="1">{#N/A,#N/A,FALSE,"Plan1";#N/A,#N/A,FALSE,"Plan2"}</definedName>
    <definedName name="ueiutriuef" localSheetId="3" hidden="1">{#N/A,#N/A,FALSE,"Plan1";#N/A,#N/A,FALSE,"Plan2"}</definedName>
    <definedName name="ueiutriuef" localSheetId="21" hidden="1">{#N/A,#N/A,FALSE,"Plan1";#N/A,#N/A,FALSE,"Plan2"}</definedName>
    <definedName name="ueiutriuef" localSheetId="20" hidden="1">{#N/A,#N/A,FALSE,"Plan1";#N/A,#N/A,FALSE,"Plan2"}</definedName>
    <definedName name="ueiutriuef" localSheetId="5" hidden="1">{#N/A,#N/A,FALSE,"Plan1";#N/A,#N/A,FALSE,"Plan2"}</definedName>
    <definedName name="ueiutriuef" localSheetId="13" hidden="1">{#N/A,#N/A,FALSE,"Plan1";#N/A,#N/A,FALSE,"Plan2"}</definedName>
    <definedName name="ueiutriuef" localSheetId="10" hidden="1">{#N/A,#N/A,FALSE,"Plan1";#N/A,#N/A,FALSE,"Plan2"}</definedName>
    <definedName name="ueiutriuef" localSheetId="7" hidden="1">{#N/A,#N/A,FALSE,"Plan1";#N/A,#N/A,FALSE,"Plan2"}</definedName>
    <definedName name="ueiutriuef" localSheetId="28" hidden="1">{#N/A,#N/A,FALSE,"Plan1";#N/A,#N/A,FALSE,"Plan2"}</definedName>
    <definedName name="ueiutriuef" localSheetId="6" hidden="1">{#N/A,#N/A,FALSE,"Plan1";#N/A,#N/A,FALSE,"Plan2"}</definedName>
    <definedName name="ueiutriuef" localSheetId="0" hidden="1">{#N/A,#N/A,FALSE,"Plan1";#N/A,#N/A,FALSE,"Plan2"}</definedName>
    <definedName name="ueiutriuef" localSheetId="14" hidden="1">{#N/A,#N/A,FALSE,"Plan1";#N/A,#N/A,FALSE,"Plan2"}</definedName>
    <definedName name="ueiutriuef" localSheetId="22" hidden="1">{#N/A,#N/A,FALSE,"Plan1";#N/A,#N/A,FALSE,"Plan2"}</definedName>
    <definedName name="ueiutriuef" hidden="1">{#N/A,#N/A,FALSE,"Plan1";#N/A,#N/A,FALSE,"Plan2"}</definedName>
    <definedName name="UENSIT" localSheetId="3">#REF!</definedName>
    <definedName name="UENSIT" localSheetId="10">#REF!</definedName>
    <definedName name="UENSIT" localSheetId="6">#REF!</definedName>
    <definedName name="UENSIT">#REF!</definedName>
    <definedName name="UENSITS" localSheetId="3">#REF!</definedName>
    <definedName name="UENSITS" localSheetId="10">#REF!</definedName>
    <definedName name="UENSITS" localSheetId="6">#REF!</definedName>
    <definedName name="UENSITS">#REF!</definedName>
    <definedName name="UHGSDUS" localSheetId="16" hidden="1">{#N/A,#N/A,FALSE,"Plan1";#N/A,#N/A,FALSE,"Plan2"}</definedName>
    <definedName name="UHGSDUS" localSheetId="3" hidden="1">{#N/A,#N/A,FALSE,"Plan1";#N/A,#N/A,FALSE,"Plan2"}</definedName>
    <definedName name="UHGSDUS" localSheetId="21" hidden="1">{#N/A,#N/A,FALSE,"Plan1";#N/A,#N/A,FALSE,"Plan2"}</definedName>
    <definedName name="UHGSDUS" localSheetId="20" hidden="1">{#N/A,#N/A,FALSE,"Plan1";#N/A,#N/A,FALSE,"Plan2"}</definedName>
    <definedName name="UHGSDUS" localSheetId="5" hidden="1">{#N/A,#N/A,FALSE,"Plan1";#N/A,#N/A,FALSE,"Plan2"}</definedName>
    <definedName name="UHGSDUS" localSheetId="13" hidden="1">{#N/A,#N/A,FALSE,"Plan1";#N/A,#N/A,FALSE,"Plan2"}</definedName>
    <definedName name="UHGSDUS" localSheetId="10" hidden="1">{#N/A,#N/A,FALSE,"Plan1";#N/A,#N/A,FALSE,"Plan2"}</definedName>
    <definedName name="UHGSDUS" localSheetId="7" hidden="1">{#N/A,#N/A,FALSE,"Plan1";#N/A,#N/A,FALSE,"Plan2"}</definedName>
    <definedName name="UHGSDUS" localSheetId="28" hidden="1">{#N/A,#N/A,FALSE,"Plan1";#N/A,#N/A,FALSE,"Plan2"}</definedName>
    <definedName name="UHGSDUS" localSheetId="6" hidden="1">{#N/A,#N/A,FALSE,"Plan1";#N/A,#N/A,FALSE,"Plan2"}</definedName>
    <definedName name="UHGSDUS" localSheetId="0" hidden="1">{#N/A,#N/A,FALSE,"Plan1";#N/A,#N/A,FALSE,"Plan2"}</definedName>
    <definedName name="UHGSDUS" localSheetId="14" hidden="1">{#N/A,#N/A,FALSE,"Plan1";#N/A,#N/A,FALSE,"Plan2"}</definedName>
    <definedName name="UHGSDUS" localSheetId="22" hidden="1">{#N/A,#N/A,FALSE,"Plan1";#N/A,#N/A,FALSE,"Plan2"}</definedName>
    <definedName name="UHGSDUS" hidden="1">{#N/A,#N/A,FALSE,"Plan1";#N/A,#N/A,FALSE,"Plan2"}</definedName>
    <definedName name="UI" localSheetId="16" hidden="1">#REF!</definedName>
    <definedName name="UI" localSheetId="3" hidden="1">#REF!</definedName>
    <definedName name="UI" localSheetId="21" hidden="1">#REF!</definedName>
    <definedName name="UI" localSheetId="5" hidden="1">#REF!</definedName>
    <definedName name="UI" localSheetId="10" hidden="1">#REF!</definedName>
    <definedName name="UI" localSheetId="6" hidden="1">#REF!</definedName>
    <definedName name="UI" localSheetId="0" hidden="1">#REF!</definedName>
    <definedName name="UI" hidden="1">#REF!</definedName>
    <definedName name="UIHWER45R" localSheetId="16" hidden="1">{#N/A,#N/A,FALSE,"Plan1";#N/A,#N/A,FALSE,"Plan2"}</definedName>
    <definedName name="UIHWER45R" localSheetId="3" hidden="1">{#N/A,#N/A,FALSE,"Plan1";#N/A,#N/A,FALSE,"Plan2"}</definedName>
    <definedName name="UIHWER45R" localSheetId="21" hidden="1">{#N/A,#N/A,FALSE,"Plan1";#N/A,#N/A,FALSE,"Plan2"}</definedName>
    <definedName name="UIHWER45R" localSheetId="20" hidden="1">{#N/A,#N/A,FALSE,"Plan1";#N/A,#N/A,FALSE,"Plan2"}</definedName>
    <definedName name="UIHWER45R" localSheetId="5" hidden="1">{#N/A,#N/A,FALSE,"Plan1";#N/A,#N/A,FALSE,"Plan2"}</definedName>
    <definedName name="UIHWER45R" localSheetId="13" hidden="1">{#N/A,#N/A,FALSE,"Plan1";#N/A,#N/A,FALSE,"Plan2"}</definedName>
    <definedName name="UIHWER45R" localSheetId="10" hidden="1">{#N/A,#N/A,FALSE,"Plan1";#N/A,#N/A,FALSE,"Plan2"}</definedName>
    <definedName name="UIHWER45R" localSheetId="7" hidden="1">{#N/A,#N/A,FALSE,"Plan1";#N/A,#N/A,FALSE,"Plan2"}</definedName>
    <definedName name="UIHWER45R" localSheetId="28" hidden="1">{#N/A,#N/A,FALSE,"Plan1";#N/A,#N/A,FALSE,"Plan2"}</definedName>
    <definedName name="UIHWER45R" localSheetId="6" hidden="1">{#N/A,#N/A,FALSE,"Plan1";#N/A,#N/A,FALSE,"Plan2"}</definedName>
    <definedName name="UIHWER45R" localSheetId="0" hidden="1">{#N/A,#N/A,FALSE,"Plan1";#N/A,#N/A,FALSE,"Plan2"}</definedName>
    <definedName name="UIHWER45R" localSheetId="14" hidden="1">{#N/A,#N/A,FALSE,"Plan1";#N/A,#N/A,FALSE,"Plan2"}</definedName>
    <definedName name="UIHWER45R" localSheetId="22" hidden="1">{#N/A,#N/A,FALSE,"Plan1";#N/A,#N/A,FALSE,"Plan2"}</definedName>
    <definedName name="UIHWER45R" hidden="1">{#N/A,#N/A,FALSE,"Plan1";#N/A,#N/A,FALSE,"Plan2"}</definedName>
    <definedName name="uiosderuiu" localSheetId="16" hidden="1">{#N/A,#N/A,FALSE,"Plan1";#N/A,#N/A,FALSE,"Plan2"}</definedName>
    <definedName name="uiosderuiu" localSheetId="3" hidden="1">{#N/A,#N/A,FALSE,"Plan1";#N/A,#N/A,FALSE,"Plan2"}</definedName>
    <definedName name="uiosderuiu" localSheetId="21" hidden="1">{#N/A,#N/A,FALSE,"Plan1";#N/A,#N/A,FALSE,"Plan2"}</definedName>
    <definedName name="uiosderuiu" localSheetId="20" hidden="1">{#N/A,#N/A,FALSE,"Plan1";#N/A,#N/A,FALSE,"Plan2"}</definedName>
    <definedName name="uiosderuiu" localSheetId="5" hidden="1">{#N/A,#N/A,FALSE,"Plan1";#N/A,#N/A,FALSE,"Plan2"}</definedName>
    <definedName name="uiosderuiu" localSheetId="13" hidden="1">{#N/A,#N/A,FALSE,"Plan1";#N/A,#N/A,FALSE,"Plan2"}</definedName>
    <definedName name="uiosderuiu" localSheetId="10" hidden="1">{#N/A,#N/A,FALSE,"Plan1";#N/A,#N/A,FALSE,"Plan2"}</definedName>
    <definedName name="uiosderuiu" localSheetId="7" hidden="1">{#N/A,#N/A,FALSE,"Plan1";#N/A,#N/A,FALSE,"Plan2"}</definedName>
    <definedName name="uiosderuiu" localSheetId="28" hidden="1">{#N/A,#N/A,FALSE,"Plan1";#N/A,#N/A,FALSE,"Plan2"}</definedName>
    <definedName name="uiosderuiu" localSheetId="6" hidden="1">{#N/A,#N/A,FALSE,"Plan1";#N/A,#N/A,FALSE,"Plan2"}</definedName>
    <definedName name="uiosderuiu" localSheetId="0" hidden="1">{#N/A,#N/A,FALSE,"Plan1";#N/A,#N/A,FALSE,"Plan2"}</definedName>
    <definedName name="uiosderuiu" localSheetId="14" hidden="1">{#N/A,#N/A,FALSE,"Plan1";#N/A,#N/A,FALSE,"Plan2"}</definedName>
    <definedName name="uiosderuiu" localSheetId="22" hidden="1">{#N/A,#N/A,FALSE,"Plan1";#N/A,#N/A,FALSE,"Plan2"}</definedName>
    <definedName name="uiosderuiu" hidden="1">{#N/A,#N/A,FALSE,"Plan1";#N/A,#N/A,FALSE,"Plan2"}</definedName>
    <definedName name="UIOURET" localSheetId="16" hidden="1">{#N/A,#N/A,FALSE,"Plan1";#N/A,#N/A,FALSE,"Plan2"}</definedName>
    <definedName name="UIOURET" localSheetId="3" hidden="1">{#N/A,#N/A,FALSE,"Plan1";#N/A,#N/A,FALSE,"Plan2"}</definedName>
    <definedName name="UIOURET" localSheetId="21" hidden="1">{#N/A,#N/A,FALSE,"Plan1";#N/A,#N/A,FALSE,"Plan2"}</definedName>
    <definedName name="UIOURET" localSheetId="20" hidden="1">{#N/A,#N/A,FALSE,"Plan1";#N/A,#N/A,FALSE,"Plan2"}</definedName>
    <definedName name="UIOURET" localSheetId="5" hidden="1">{#N/A,#N/A,FALSE,"Plan1";#N/A,#N/A,FALSE,"Plan2"}</definedName>
    <definedName name="UIOURET" localSheetId="13" hidden="1">{#N/A,#N/A,FALSE,"Plan1";#N/A,#N/A,FALSE,"Plan2"}</definedName>
    <definedName name="UIOURET" localSheetId="10" hidden="1">{#N/A,#N/A,FALSE,"Plan1";#N/A,#N/A,FALSE,"Plan2"}</definedName>
    <definedName name="UIOURET" localSheetId="7" hidden="1">{#N/A,#N/A,FALSE,"Plan1";#N/A,#N/A,FALSE,"Plan2"}</definedName>
    <definedName name="UIOURET" localSheetId="28" hidden="1">{#N/A,#N/A,FALSE,"Plan1";#N/A,#N/A,FALSE,"Plan2"}</definedName>
    <definedName name="UIOURET" localSheetId="6" hidden="1">{#N/A,#N/A,FALSE,"Plan1";#N/A,#N/A,FALSE,"Plan2"}</definedName>
    <definedName name="UIOURET" localSheetId="0" hidden="1">{#N/A,#N/A,FALSE,"Plan1";#N/A,#N/A,FALSE,"Plan2"}</definedName>
    <definedName name="UIOURET" localSheetId="14" hidden="1">{#N/A,#N/A,FALSE,"Plan1";#N/A,#N/A,FALSE,"Plan2"}</definedName>
    <definedName name="UIOURET" localSheetId="22" hidden="1">{#N/A,#N/A,FALSE,"Plan1";#N/A,#N/A,FALSE,"Plan2"}</definedName>
    <definedName name="UIOURET" hidden="1">{#N/A,#N/A,FALSE,"Plan1";#N/A,#N/A,FALSE,"Plan2"}</definedName>
    <definedName name="uiwuer" localSheetId="16" hidden="1">{#N/A,#N/A,FALSE,"Plan1";#N/A,#N/A,FALSE,"Plan2"}</definedName>
    <definedName name="uiwuer" localSheetId="3" hidden="1">{#N/A,#N/A,FALSE,"Plan1";#N/A,#N/A,FALSE,"Plan2"}</definedName>
    <definedName name="uiwuer" localSheetId="21" hidden="1">{#N/A,#N/A,FALSE,"Plan1";#N/A,#N/A,FALSE,"Plan2"}</definedName>
    <definedName name="uiwuer" localSheetId="20" hidden="1">{#N/A,#N/A,FALSE,"Plan1";#N/A,#N/A,FALSE,"Plan2"}</definedName>
    <definedName name="uiwuer" localSheetId="5" hidden="1">{#N/A,#N/A,FALSE,"Plan1";#N/A,#N/A,FALSE,"Plan2"}</definedName>
    <definedName name="uiwuer" localSheetId="13" hidden="1">{#N/A,#N/A,FALSE,"Plan1";#N/A,#N/A,FALSE,"Plan2"}</definedName>
    <definedName name="uiwuer" localSheetId="10" hidden="1">{#N/A,#N/A,FALSE,"Plan1";#N/A,#N/A,FALSE,"Plan2"}</definedName>
    <definedName name="uiwuer" localSheetId="7" hidden="1">{#N/A,#N/A,FALSE,"Plan1";#N/A,#N/A,FALSE,"Plan2"}</definedName>
    <definedName name="uiwuer" localSheetId="28" hidden="1">{#N/A,#N/A,FALSE,"Plan1";#N/A,#N/A,FALSE,"Plan2"}</definedName>
    <definedName name="uiwuer" localSheetId="6" hidden="1">{#N/A,#N/A,FALSE,"Plan1";#N/A,#N/A,FALSE,"Plan2"}</definedName>
    <definedName name="uiwuer" localSheetId="0" hidden="1">{#N/A,#N/A,FALSE,"Plan1";#N/A,#N/A,FALSE,"Plan2"}</definedName>
    <definedName name="uiwuer" localSheetId="14" hidden="1">{#N/A,#N/A,FALSE,"Plan1";#N/A,#N/A,FALSE,"Plan2"}</definedName>
    <definedName name="uiwuer" localSheetId="22" hidden="1">{#N/A,#N/A,FALSE,"Plan1";#N/A,#N/A,FALSE,"Plan2"}</definedName>
    <definedName name="uiwuer" hidden="1">{#N/A,#N/A,FALSE,"Plan1";#N/A,#N/A,FALSE,"Plan2"}</definedName>
    <definedName name="UKHDFDSGUDFKD" localSheetId="16" hidden="1">{#N/A,#N/A,FALSE,"Plan1";#N/A,#N/A,FALSE,"Plan2"}</definedName>
    <definedName name="UKHDFDSGUDFKD" localSheetId="3" hidden="1">{#N/A,#N/A,FALSE,"Plan1";#N/A,#N/A,FALSE,"Plan2"}</definedName>
    <definedName name="UKHDFDSGUDFKD" localSheetId="21" hidden="1">{#N/A,#N/A,FALSE,"Plan1";#N/A,#N/A,FALSE,"Plan2"}</definedName>
    <definedName name="UKHDFDSGUDFKD" localSheetId="20" hidden="1">{#N/A,#N/A,FALSE,"Plan1";#N/A,#N/A,FALSE,"Plan2"}</definedName>
    <definedName name="UKHDFDSGUDFKD" localSheetId="5" hidden="1">{#N/A,#N/A,FALSE,"Plan1";#N/A,#N/A,FALSE,"Plan2"}</definedName>
    <definedName name="UKHDFDSGUDFKD" localSheetId="13" hidden="1">{#N/A,#N/A,FALSE,"Plan1";#N/A,#N/A,FALSE,"Plan2"}</definedName>
    <definedName name="UKHDFDSGUDFKD" localSheetId="10" hidden="1">{#N/A,#N/A,FALSE,"Plan1";#N/A,#N/A,FALSE,"Plan2"}</definedName>
    <definedName name="UKHDFDSGUDFKD" localSheetId="7" hidden="1">{#N/A,#N/A,FALSE,"Plan1";#N/A,#N/A,FALSE,"Plan2"}</definedName>
    <definedName name="UKHDFDSGUDFKD" localSheetId="28" hidden="1">{#N/A,#N/A,FALSE,"Plan1";#N/A,#N/A,FALSE,"Plan2"}</definedName>
    <definedName name="UKHDFDSGUDFKD" localSheetId="6" hidden="1">{#N/A,#N/A,FALSE,"Plan1";#N/A,#N/A,FALSE,"Plan2"}</definedName>
    <definedName name="UKHDFDSGUDFKD" localSheetId="0" hidden="1">{#N/A,#N/A,FALSE,"Plan1";#N/A,#N/A,FALSE,"Plan2"}</definedName>
    <definedName name="UKHDFDSGUDFKD" localSheetId="14" hidden="1">{#N/A,#N/A,FALSE,"Plan1";#N/A,#N/A,FALSE,"Plan2"}</definedName>
    <definedName name="UKHDFDSGUDFKD" localSheetId="22" hidden="1">{#N/A,#N/A,FALSE,"Plan1";#N/A,#N/A,FALSE,"Plan2"}</definedName>
    <definedName name="UKHDFDSGUDFKD" hidden="1">{#N/A,#N/A,FALSE,"Plan1";#N/A,#N/A,FALSE,"Plan2"}</definedName>
    <definedName name="um" localSheetId="16" hidden="1">0</definedName>
    <definedName name="um" localSheetId="3" hidden="1">0</definedName>
    <definedName name="um" localSheetId="5" hidden="1">0</definedName>
    <definedName name="um" localSheetId="13" hidden="1">0</definedName>
    <definedName name="UM" localSheetId="10">#REF!</definedName>
    <definedName name="um" localSheetId="6" hidden="1">0</definedName>
    <definedName name="um" localSheetId="0" hidden="1">0</definedName>
    <definedName name="UM" localSheetId="30">#REF!</definedName>
    <definedName name="UM">#REF!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 localSheetId="3">OFFSET(#REF!,0,0,COUNTA(#REF!),1)</definedName>
    <definedName name="UNID" localSheetId="10">OFFSET(#REF!,0,0,COUNTA(#REF!),1)</definedName>
    <definedName name="UNID" localSheetId="6">OFFSET(#REF!,0,0,COUNTA(#REF!),1)</definedName>
    <definedName name="UNID">OFFSET(#REF!,0,0,COUNTA(#REF!),1)</definedName>
    <definedName name="unit" localSheetId="16" hidden="1">{#N/A,#N/A,FALSE,"GERAL";#N/A,#N/A,FALSE,"012-96";#N/A,#N/A,FALSE,"018-96";#N/A,#N/A,FALSE,"027-96";#N/A,#N/A,FALSE,"059-96";#N/A,#N/A,FALSE,"076-96";#N/A,#N/A,FALSE,"019-97";#N/A,#N/A,FALSE,"021-97";#N/A,#N/A,FALSE,"022-97";#N/A,#N/A,FALSE,"028-97"}</definedName>
    <definedName name="unit" localSheetId="3" hidden="1">{#N/A,#N/A,FALSE,"GERAL";#N/A,#N/A,FALSE,"012-96";#N/A,#N/A,FALSE,"018-96";#N/A,#N/A,FALSE,"027-96";#N/A,#N/A,FALSE,"059-96";#N/A,#N/A,FALSE,"076-96";#N/A,#N/A,FALSE,"019-97";#N/A,#N/A,FALSE,"021-97";#N/A,#N/A,FALSE,"022-97";#N/A,#N/A,FALSE,"028-97"}</definedName>
    <definedName name="unit" localSheetId="21" hidden="1">{#N/A,#N/A,FALSE,"GERAL";#N/A,#N/A,FALSE,"012-96";#N/A,#N/A,FALSE,"018-96";#N/A,#N/A,FALSE,"027-96";#N/A,#N/A,FALSE,"059-96";#N/A,#N/A,FALSE,"076-96";#N/A,#N/A,FALSE,"019-97";#N/A,#N/A,FALSE,"021-97";#N/A,#N/A,FALSE,"022-97";#N/A,#N/A,FALSE,"028-97"}</definedName>
    <definedName name="unit" localSheetId="20" hidden="1">{#N/A,#N/A,FALSE,"GERAL";#N/A,#N/A,FALSE,"012-96";#N/A,#N/A,FALSE,"018-96";#N/A,#N/A,FALSE,"027-96";#N/A,#N/A,FALSE,"059-96";#N/A,#N/A,FALSE,"076-96";#N/A,#N/A,FALSE,"019-97";#N/A,#N/A,FALSE,"021-97";#N/A,#N/A,FALSE,"022-97";#N/A,#N/A,FALSE,"028-97"}</definedName>
    <definedName name="unit" localSheetId="5" hidden="1">{#N/A,#N/A,FALSE,"GERAL";#N/A,#N/A,FALSE,"012-96";#N/A,#N/A,FALSE,"018-96";#N/A,#N/A,FALSE,"027-96";#N/A,#N/A,FALSE,"059-96";#N/A,#N/A,FALSE,"076-96";#N/A,#N/A,FALSE,"019-97";#N/A,#N/A,FALSE,"021-97";#N/A,#N/A,FALSE,"022-97";#N/A,#N/A,FALSE,"028-97"}</definedName>
    <definedName name="unit" localSheetId="13" hidden="1">{#N/A,#N/A,FALSE,"GERAL";#N/A,#N/A,FALSE,"012-96";#N/A,#N/A,FALSE,"018-96";#N/A,#N/A,FALSE,"027-96";#N/A,#N/A,FALSE,"059-96";#N/A,#N/A,FALSE,"076-96";#N/A,#N/A,FALSE,"019-97";#N/A,#N/A,FALSE,"021-97";#N/A,#N/A,FALSE,"022-97";#N/A,#N/A,FALSE,"028-97"}</definedName>
    <definedName name="unit" localSheetId="10" hidden="1">{#N/A,#N/A,FALSE,"GERAL";#N/A,#N/A,FALSE,"012-96";#N/A,#N/A,FALSE,"018-96";#N/A,#N/A,FALSE,"027-96";#N/A,#N/A,FALSE,"059-96";#N/A,#N/A,FALSE,"076-96";#N/A,#N/A,FALSE,"019-97";#N/A,#N/A,FALSE,"021-97";#N/A,#N/A,FALSE,"022-97";#N/A,#N/A,FALSE,"028-97"}</definedName>
    <definedName name="unit" localSheetId="7" hidden="1">{#N/A,#N/A,FALSE,"GERAL";#N/A,#N/A,FALSE,"012-96";#N/A,#N/A,FALSE,"018-96";#N/A,#N/A,FALSE,"027-96";#N/A,#N/A,FALSE,"059-96";#N/A,#N/A,FALSE,"076-96";#N/A,#N/A,FALSE,"019-97";#N/A,#N/A,FALSE,"021-97";#N/A,#N/A,FALSE,"022-97";#N/A,#N/A,FALSE,"028-97"}</definedName>
    <definedName name="unit" localSheetId="28" hidden="1">{#N/A,#N/A,FALSE,"GERAL";#N/A,#N/A,FALSE,"012-96";#N/A,#N/A,FALSE,"018-96";#N/A,#N/A,FALSE,"027-96";#N/A,#N/A,FALSE,"059-96";#N/A,#N/A,FALSE,"076-96";#N/A,#N/A,FALSE,"019-97";#N/A,#N/A,FALSE,"021-97";#N/A,#N/A,FALSE,"022-97";#N/A,#N/A,FALSE,"028-97"}</definedName>
    <definedName name="unit" localSheetId="6" hidden="1">{#N/A,#N/A,FALSE,"GERAL";#N/A,#N/A,FALSE,"012-96";#N/A,#N/A,FALSE,"018-96";#N/A,#N/A,FALSE,"027-96";#N/A,#N/A,FALSE,"059-96";#N/A,#N/A,FALSE,"076-96";#N/A,#N/A,FALSE,"019-97";#N/A,#N/A,FALSE,"021-97";#N/A,#N/A,FALSE,"022-97";#N/A,#N/A,FALSE,"028-97"}</definedName>
    <definedName name="unit" localSheetId="0" hidden="1">{#N/A,#N/A,FALSE,"GERAL";#N/A,#N/A,FALSE,"012-96";#N/A,#N/A,FALSE,"018-96";#N/A,#N/A,FALSE,"027-96";#N/A,#N/A,FALSE,"059-96";#N/A,#N/A,FALSE,"076-96";#N/A,#N/A,FALSE,"019-97";#N/A,#N/A,FALSE,"021-97";#N/A,#N/A,FALSE,"022-97";#N/A,#N/A,FALSE,"028-97"}</definedName>
    <definedName name="unit" localSheetId="14" hidden="1">{#N/A,#N/A,FALSE,"GERAL";#N/A,#N/A,FALSE,"012-96";#N/A,#N/A,FALSE,"018-96";#N/A,#N/A,FALSE,"027-96";#N/A,#N/A,FALSE,"059-96";#N/A,#N/A,FALSE,"076-96";#N/A,#N/A,FALSE,"019-97";#N/A,#N/A,FALSE,"021-97";#N/A,#N/A,FALSE,"022-97";#N/A,#N/A,FALSE,"028-97"}</definedName>
    <definedName name="unit" localSheetId="22" hidden="1">{#N/A,#N/A,FALSE,"GERAL";#N/A,#N/A,FALSE,"012-96";#N/A,#N/A,FALSE,"018-96";#N/A,#N/A,FALSE,"027-96";#N/A,#N/A,FALSE,"059-96";#N/A,#N/A,FALSE,"076-96";#N/A,#N/A,FALSE,"019-97";#N/A,#N/A,FALSE,"021-97";#N/A,#N/A,FALSE,"022-97";#N/A,#N/A,FALSE,"028-97"}</definedName>
    <definedName name="unit" hidden="1">{#N/A,#N/A,FALSE,"GERAL";#N/A,#N/A,FALSE,"012-96";#N/A,#N/A,FALSE,"018-96";#N/A,#N/A,FALSE,"027-96";#N/A,#N/A,FALSE,"059-96";#N/A,#N/A,FALSE,"076-96";#N/A,#N/A,FALSE,"019-97";#N/A,#N/A,FALSE,"021-97";#N/A,#N/A,FALSE,"022-97";#N/A,#N/A,FALSE,"028-97"}</definedName>
    <definedName name="univ_cdi" localSheetId="3">#REF!</definedName>
    <definedName name="univ_cdi" localSheetId="10">#REF!</definedName>
    <definedName name="univ_cdi" localSheetId="6">#REF!</definedName>
    <definedName name="univ_cdi">#REF!</definedName>
    <definedName name="univ_hist" localSheetId="3">#REF!</definedName>
    <definedName name="univ_hist" localSheetId="10">#REF!</definedName>
    <definedName name="univ_hist" localSheetId="6">#REF!</definedName>
    <definedName name="univ_hist">#REF!</definedName>
    <definedName name="univ_uss" localSheetId="3">#REF!</definedName>
    <definedName name="univ_uss" localSheetId="10">#REF!</definedName>
    <definedName name="univ_uss" localSheetId="6">#REF!</definedName>
    <definedName name="univ_uss">#REF!</definedName>
    <definedName name="UPS"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 localSheetId="16" hidden="1">{#N/A,#N/A,FALSE,"Plan1";#N/A,#N/A,FALSE,"Plan2"}</definedName>
    <definedName name="uryrtyt" localSheetId="3" hidden="1">{#N/A,#N/A,FALSE,"Plan1";#N/A,#N/A,FALSE,"Plan2"}</definedName>
    <definedName name="uryrtyt" localSheetId="21" hidden="1">{#N/A,#N/A,FALSE,"Plan1";#N/A,#N/A,FALSE,"Plan2"}</definedName>
    <definedName name="uryrtyt" localSheetId="20" hidden="1">{#N/A,#N/A,FALSE,"Plan1";#N/A,#N/A,FALSE,"Plan2"}</definedName>
    <definedName name="uryrtyt" localSheetId="5" hidden="1">{#N/A,#N/A,FALSE,"Plan1";#N/A,#N/A,FALSE,"Plan2"}</definedName>
    <definedName name="uryrtyt" localSheetId="13" hidden="1">{#N/A,#N/A,FALSE,"Plan1";#N/A,#N/A,FALSE,"Plan2"}</definedName>
    <definedName name="uryrtyt" localSheetId="10" hidden="1">{#N/A,#N/A,FALSE,"Plan1";#N/A,#N/A,FALSE,"Plan2"}</definedName>
    <definedName name="uryrtyt" localSheetId="7" hidden="1">{#N/A,#N/A,FALSE,"Plan1";#N/A,#N/A,FALSE,"Plan2"}</definedName>
    <definedName name="uryrtyt" localSheetId="28" hidden="1">{#N/A,#N/A,FALSE,"Plan1";#N/A,#N/A,FALSE,"Plan2"}</definedName>
    <definedName name="uryrtyt" localSheetId="6" hidden="1">{#N/A,#N/A,FALSE,"Plan1";#N/A,#N/A,FALSE,"Plan2"}</definedName>
    <definedName name="uryrtyt" localSheetId="0" hidden="1">{#N/A,#N/A,FALSE,"Plan1";#N/A,#N/A,FALSE,"Plan2"}</definedName>
    <definedName name="uryrtyt" localSheetId="14" hidden="1">{#N/A,#N/A,FALSE,"Plan1";#N/A,#N/A,FALSE,"Plan2"}</definedName>
    <definedName name="uryrtyt" localSheetId="22" hidden="1">{#N/A,#N/A,FALSE,"Plan1";#N/A,#N/A,FALSE,"Plan2"}</definedName>
    <definedName name="uryrtyt" hidden="1">{#N/A,#N/A,FALSE,"Plan1";#N/A,#N/A,FALSE,"Plan2"}</definedName>
    <definedName name="V" localSheetId="3">#REF!</definedName>
    <definedName name="V" localSheetId="5">#REF!</definedName>
    <definedName name="V" localSheetId="13">#REF!</definedName>
    <definedName name="V" localSheetId="10">#REF!</definedName>
    <definedName name="V" localSheetId="6">#REF!</definedName>
    <definedName name="V" localSheetId="30">#REF!</definedName>
    <definedName name="V">#REF!</definedName>
    <definedName name="VALIDADE_EXECUÇÃO" localSheetId="3">#REF!</definedName>
    <definedName name="VALIDADE_EXECUÇÃO" localSheetId="10">#REF!</definedName>
    <definedName name="VALIDADE_EXECUÇÃO" localSheetId="6">#REF!</definedName>
    <definedName name="VALIDADE_EXECUÇÃO">#REF!</definedName>
    <definedName name="Valor_PLS_Controladoria" localSheetId="3">#REF!</definedName>
    <definedName name="Valor_PLS_Controladoria" localSheetId="10">#REF!</definedName>
    <definedName name="Valor_PLS_Controladoria" localSheetId="6">#REF!</definedName>
    <definedName name="Valor_PLS_Controladoria">#REF!</definedName>
    <definedName name="Valor_Previsto_Fin_Medições" localSheetId="3">#REF!</definedName>
    <definedName name="Valor_Previsto_Fin_Medições" localSheetId="10">#REF!</definedName>
    <definedName name="Valor_Previsto_Fin_Medições" localSheetId="6">#REF!</definedName>
    <definedName name="Valor_Previsto_Fin_Medições">#REF!</definedName>
    <definedName name="VALOR_REAIS" localSheetId="3">#REF!</definedName>
    <definedName name="VALOR_REAIS" localSheetId="10">#REF!</definedName>
    <definedName name="VALOR_REAIS" localSheetId="6">#REF!</definedName>
    <definedName name="VALOR_REAIS">#REF!</definedName>
    <definedName name="Valor_Recebido_Fin_Medições" localSheetId="3">#REF!</definedName>
    <definedName name="Valor_Recebido_Fin_Medições" localSheetId="10">#REF!</definedName>
    <definedName name="Valor_Recebido_Fin_Medições" localSheetId="6">#REF!</definedName>
    <definedName name="Valor_Recebido_Fin_Medições">#REF!</definedName>
    <definedName name="Valor_Sienge" localSheetId="3">#REF!</definedName>
    <definedName name="Valor_Sienge" localSheetId="10">#REF!</definedName>
    <definedName name="Valor_Sienge" localSheetId="6">#REF!</definedName>
    <definedName name="Valor_Sienge">#REF!</definedName>
    <definedName name="VALOR_VENDA" localSheetId="3">#REF!</definedName>
    <definedName name="VALOR_VENDA" localSheetId="10">#REF!</definedName>
    <definedName name="VALOR_VENDA" localSheetId="6">#REF!</definedName>
    <definedName name="VALOR_VENDA">#REF!</definedName>
    <definedName name="valores_diferidos" localSheetId="3">#REF!</definedName>
    <definedName name="valores_diferidos" localSheetId="10">#REF!</definedName>
    <definedName name="valores_diferidos" localSheetId="6">#REF!</definedName>
    <definedName name="valores_diferidos">#REF!</definedName>
    <definedName name="valve"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 localSheetId="3">#REF!</definedName>
    <definedName name="VAOS" localSheetId="10">#REF!</definedName>
    <definedName name="VAOS" localSheetId="6">#REF!</definedName>
    <definedName name="VAOS">#REF!</definedName>
    <definedName name="vdsgfrhgfr" localSheetId="16" hidden="1">{#N/A,#N/A,FALSE,"Plan1";#N/A,#N/A,FALSE,"Plan2"}</definedName>
    <definedName name="vdsgfrhgfr" localSheetId="3" hidden="1">{#N/A,#N/A,FALSE,"Plan1";#N/A,#N/A,FALSE,"Plan2"}</definedName>
    <definedName name="vdsgfrhgfr" localSheetId="21" hidden="1">{#N/A,#N/A,FALSE,"Plan1";#N/A,#N/A,FALSE,"Plan2"}</definedName>
    <definedName name="vdsgfrhgfr" localSheetId="20" hidden="1">{#N/A,#N/A,FALSE,"Plan1";#N/A,#N/A,FALSE,"Plan2"}</definedName>
    <definedName name="vdsgfrhgfr" localSheetId="5" hidden="1">{#N/A,#N/A,FALSE,"Plan1";#N/A,#N/A,FALSE,"Plan2"}</definedName>
    <definedName name="vdsgfrhgfr" localSheetId="13" hidden="1">{#N/A,#N/A,FALSE,"Plan1";#N/A,#N/A,FALSE,"Plan2"}</definedName>
    <definedName name="vdsgfrhgfr" localSheetId="10" hidden="1">{#N/A,#N/A,FALSE,"Plan1";#N/A,#N/A,FALSE,"Plan2"}</definedName>
    <definedName name="vdsgfrhgfr" localSheetId="7" hidden="1">{#N/A,#N/A,FALSE,"Plan1";#N/A,#N/A,FALSE,"Plan2"}</definedName>
    <definedName name="vdsgfrhgfr" localSheetId="28" hidden="1">{#N/A,#N/A,FALSE,"Plan1";#N/A,#N/A,FALSE,"Plan2"}</definedName>
    <definedName name="vdsgfrhgfr" localSheetId="6" hidden="1">{#N/A,#N/A,FALSE,"Plan1";#N/A,#N/A,FALSE,"Plan2"}</definedName>
    <definedName name="vdsgfrhgfr" localSheetId="0" hidden="1">{#N/A,#N/A,FALSE,"Plan1";#N/A,#N/A,FALSE,"Plan2"}</definedName>
    <definedName name="vdsgfrhgfr" localSheetId="14" hidden="1">{#N/A,#N/A,FALSE,"Plan1";#N/A,#N/A,FALSE,"Plan2"}</definedName>
    <definedName name="vdsgfrhgfr" localSheetId="22" hidden="1">{#N/A,#N/A,FALSE,"Plan1";#N/A,#N/A,FALSE,"Plan2"}</definedName>
    <definedName name="vdsgfrhgfr" hidden="1">{#N/A,#N/A,FALSE,"Plan1";#N/A,#N/A,FALSE,"Plan2"}</definedName>
    <definedName name="Veiculos" localSheetId="3">#REF!</definedName>
    <definedName name="Veiculos" localSheetId="10">#REF!</definedName>
    <definedName name="Veiculos" localSheetId="6">#REF!</definedName>
    <definedName name="Veiculos">#REF!</definedName>
    <definedName name="VENDA_ADOTADA" localSheetId="3">#REF!</definedName>
    <definedName name="VENDA_ADOTADA" localSheetId="10">#REF!</definedName>
    <definedName name="VENDA_ADOTADA" localSheetId="6">#REF!</definedName>
    <definedName name="VENDA_ADOTADA">#REF!</definedName>
    <definedName name="VENDAFINAL_R" localSheetId="3">#REF!</definedName>
    <definedName name="VENDAFINAL_R" localSheetId="10">#REF!</definedName>
    <definedName name="VENDAFINAL_R" localSheetId="6">#REF!</definedName>
    <definedName name="VENDAFINAL_R">#REF!</definedName>
    <definedName name="VENDAFINAL_U" localSheetId="3">#REF!</definedName>
    <definedName name="VENDAFINAL_U" localSheetId="10">#REF!</definedName>
    <definedName name="VENDAFINAL_U" localSheetId="6">#REF!</definedName>
    <definedName name="VENDAFINAL_U">#REF!</definedName>
    <definedName name="Vendas" localSheetId="3">#REF!</definedName>
    <definedName name="Vendas" localSheetId="10">#REF!</definedName>
    <definedName name="Vendas" localSheetId="6">#REF!</definedName>
    <definedName name="Vendas">#REF!</definedName>
    <definedName name="vendas_" localSheetId="3">#REF!</definedName>
    <definedName name="vendas_" localSheetId="10">#REF!</definedName>
    <definedName name="vendas_" localSheetId="6">#REF!</definedName>
    <definedName name="vendas_">#REF!</definedName>
    <definedName name="VERIFICAR" localSheetId="16" hidden="1">{#N/A,#N/A,TRUE,"Quinzena 01 à 15-04-98 "}</definedName>
    <definedName name="VERIFICAR" localSheetId="3" hidden="1">{#N/A,#N/A,TRUE,"Quinzena 01 à 15-04-98 "}</definedName>
    <definedName name="VERIFICAR" localSheetId="21" hidden="1">{#N/A,#N/A,TRUE,"Quinzena 01 à 15-04-98 "}</definedName>
    <definedName name="VERIFICAR" localSheetId="20" hidden="1">{#N/A,#N/A,TRUE,"Quinzena 01 à 15-04-98 "}</definedName>
    <definedName name="VERIFICAR" localSheetId="5" hidden="1">{#N/A,#N/A,TRUE,"Quinzena 01 à 15-04-98 "}</definedName>
    <definedName name="VERIFICAR" localSheetId="13" hidden="1">{#N/A,#N/A,TRUE,"Quinzena 01 à 15-04-98 "}</definedName>
    <definedName name="VERIFICAR" localSheetId="10" hidden="1">{#N/A,#N/A,TRUE,"Quinzena 01 à 15-04-98 "}</definedName>
    <definedName name="VERIFICAR" localSheetId="7" hidden="1">{#N/A,#N/A,TRUE,"Quinzena 01 à 15-04-98 "}</definedName>
    <definedName name="VERIFICAR" localSheetId="28" hidden="1">{#N/A,#N/A,TRUE,"Quinzena 01 à 15-04-98 "}</definedName>
    <definedName name="VERIFICAR" localSheetId="6" hidden="1">{#N/A,#N/A,TRUE,"Quinzena 01 à 15-04-98 "}</definedName>
    <definedName name="VERIFICAR" localSheetId="0" hidden="1">{#N/A,#N/A,TRUE,"Quinzena 01 à 15-04-98 "}</definedName>
    <definedName name="VERIFICAR" localSheetId="14" hidden="1">{#N/A,#N/A,TRUE,"Quinzena 01 à 15-04-98 "}</definedName>
    <definedName name="VERIFICAR" localSheetId="22" hidden="1">{#N/A,#N/A,TRUE,"Quinzena 01 à 15-04-98 "}</definedName>
    <definedName name="VERIFICAR" hidden="1">{#N/A,#N/A,TRUE,"Quinzena 01 à 15-04-98 "}</definedName>
    <definedName name="versao_estudo" localSheetId="3">#REF!</definedName>
    <definedName name="versao_estudo" localSheetId="10">#REF!</definedName>
    <definedName name="versao_estudo" localSheetId="6">#REF!</definedName>
    <definedName name="versao_estudo">#REF!</definedName>
    <definedName name="vfbg" localSheetId="3">#REF!</definedName>
    <definedName name="vfbg" localSheetId="10">#REF!</definedName>
    <definedName name="vfbg" localSheetId="6">#REF!</definedName>
    <definedName name="vfbg">#REF!</definedName>
    <definedName name="vfnijfd"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hidden="1">{TRUE,TRUE,-1.25,-15.5,604.5,366.75,FALSE,FALSE,TRUE,TRUE,0,1,#N/A,1,#N/A,9.0125,24.4117647058824,1,FALSE,FALSE,3,TRUE,1,FALSE,100,"Swvu.PLANILHA2.","ACwvu.PLANILHA2.",#N/A,FALSE,FALSE,0.787401575,0.34,0.46,0.5,1,"","",FALSE,FALSE,FALSE,FALSE,1,#N/A,1,1,FALSE,FALSE,#N/A,#N/A,FALSE,FALSE,FALSE,9,65532,65532,FALSE,FALSE,TRUE,TRUE,TRUE}</definedName>
    <definedName name="VFV" localSheetId="16" hidden="1">{#N/A,#N/A,FALSE,"Plan1";#N/A,#N/A,FALSE,"Plan2"}</definedName>
    <definedName name="VFV" localSheetId="3" hidden="1">{#N/A,#N/A,FALSE,"Plan1";#N/A,#N/A,FALSE,"Plan2"}</definedName>
    <definedName name="VFV" localSheetId="21" hidden="1">{#N/A,#N/A,FALSE,"Plan1";#N/A,#N/A,FALSE,"Plan2"}</definedName>
    <definedName name="VFV" localSheetId="20" hidden="1">{#N/A,#N/A,FALSE,"Plan1";#N/A,#N/A,FALSE,"Plan2"}</definedName>
    <definedName name="VFV" localSheetId="5" hidden="1">{#N/A,#N/A,FALSE,"Plan1";#N/A,#N/A,FALSE,"Plan2"}</definedName>
    <definedName name="VFV" localSheetId="13" hidden="1">{#N/A,#N/A,FALSE,"Plan1";#N/A,#N/A,FALSE,"Plan2"}</definedName>
    <definedName name="VFV" localSheetId="10" hidden="1">{#N/A,#N/A,FALSE,"Plan1";#N/A,#N/A,FALSE,"Plan2"}</definedName>
    <definedName name="VFV" localSheetId="7" hidden="1">{#N/A,#N/A,FALSE,"Plan1";#N/A,#N/A,FALSE,"Plan2"}</definedName>
    <definedName name="VFV" localSheetId="28" hidden="1">{#N/A,#N/A,FALSE,"Plan1";#N/A,#N/A,FALSE,"Plan2"}</definedName>
    <definedName name="VFV" localSheetId="6" hidden="1">{#N/A,#N/A,FALSE,"Plan1";#N/A,#N/A,FALSE,"Plan2"}</definedName>
    <definedName name="VFV" localSheetId="0" hidden="1">{#N/A,#N/A,FALSE,"Plan1";#N/A,#N/A,FALSE,"Plan2"}</definedName>
    <definedName name="VFV" localSheetId="14" hidden="1">{#N/A,#N/A,FALSE,"Plan1";#N/A,#N/A,FALSE,"Plan2"}</definedName>
    <definedName name="VFV" localSheetId="22" hidden="1">{#N/A,#N/A,FALSE,"Plan1";#N/A,#N/A,FALSE,"Plan2"}</definedName>
    <definedName name="VFV" hidden="1">{#N/A,#N/A,FALSE,"Plan1";#N/A,#N/A,FALSE,"Plan2"}</definedName>
    <definedName name="VI" localSheetId="3">#REF!</definedName>
    <definedName name="VI" localSheetId="5">#REF!</definedName>
    <definedName name="VI" localSheetId="13">#REF!</definedName>
    <definedName name="VI" localSheetId="10">#REF!</definedName>
    <definedName name="VI" localSheetId="6">#REF!</definedName>
    <definedName name="VI" localSheetId="30">#REF!</definedName>
    <definedName name="VI">#REF!</definedName>
    <definedName name="VINTE" localSheetId="3">#REF!</definedName>
    <definedName name="VINTE" localSheetId="10">#REF!</definedName>
    <definedName name="VINTE" localSheetId="6">#REF!</definedName>
    <definedName name="VINTE" localSheetId="30">#REF!</definedName>
    <definedName name="VINTE">#REF!</definedName>
    <definedName name="visao_cashflow" localSheetId="3">#REF!</definedName>
    <definedName name="visao_cashflow" localSheetId="10">#REF!</definedName>
    <definedName name="visao_cashflow" localSheetId="6">#REF!</definedName>
    <definedName name="visao_cashflow">#REF!</definedName>
    <definedName name="visao_VL" localSheetId="3">#REF!</definedName>
    <definedName name="visao_VL" localSheetId="10">#REF!</definedName>
    <definedName name="visao_VL" localSheetId="6">#REF!</definedName>
    <definedName name="visao_VL">#REF!</definedName>
    <definedName name="vl_cd" localSheetId="3">#REF!</definedName>
    <definedName name="vl_cd" localSheetId="10">#REF!</definedName>
    <definedName name="vl_cd" localSheetId="6">#REF!</definedName>
    <definedName name="vl_cd">#REF!</definedName>
    <definedName name="vl_k1" localSheetId="3">#REF!</definedName>
    <definedName name="vl_k1" localSheetId="10">#REF!</definedName>
    <definedName name="vl_k1" localSheetId="6">#REF!</definedName>
    <definedName name="vl_k1">#REF!</definedName>
    <definedName name="vl_k2" localSheetId="3">#REF!</definedName>
    <definedName name="vl_k2" localSheetId="10">#REF!</definedName>
    <definedName name="vl_k2" localSheetId="6">#REF!</definedName>
    <definedName name="vl_k2">#REF!</definedName>
    <definedName name="vl_k3" localSheetId="3">#REF!</definedName>
    <definedName name="vl_k3" localSheetId="10">#REF!</definedName>
    <definedName name="vl_k3" localSheetId="6">#REF!</definedName>
    <definedName name="vl_k3">#REF!</definedName>
    <definedName name="vld_classificacao" localSheetId="17" hidden="1">IF(#REF!="Ativa",OFFSET(INDEX(rng_list_classificacao,MATCH(#REF!,rng_list_classificacao,0)),1,0,COUNTA(rng_list_classificacao)-1),#REF!)</definedName>
    <definedName name="vld_classificacao" localSheetId="16" hidden="1">IF(#REF!="Ativa",OFFSET(INDEX(rng_list_classificacao,MATCH(#REF!,rng_list_classificacao,0)),1,0,COUNTA(rng_list_classificacao)-1),#REF!)</definedName>
    <definedName name="vld_classificacao" localSheetId="18" hidden="1">IF(#REF!="Ativa",OFFSET(INDEX(rng_list_classificacao,MATCH(#REF!,rng_list_classificacao,0)),1,0,COUNTA(rng_list_classificacao)-1),#REF!)</definedName>
    <definedName name="vld_classificacao" localSheetId="3" hidden="1">IF(#REF!="Ativa",OFFSET(INDEX(rng_list_classificacao,MATCH(#REF!,rng_list_classificacao,0)),1,0,COUNTA(rng_list_classificacao)-1),#REF!)</definedName>
    <definedName name="vld_classificacao" localSheetId="21" hidden="1">IF(#REF!="Ativa",OFFSET(INDEX(rng_list_classificacao,MATCH(#REF!,rng_list_classificacao,0)),1,0,COUNTA(rng_list_classificacao)-1),#REF!)</definedName>
    <definedName name="vld_classificacao" localSheetId="20" hidden="1">IF(#REF!="Ativa",OFFSET(INDEX(rng_list_classificacao,MATCH(#REF!,rng_list_classificacao,0)),1,0,COUNTA(rng_list_classificacao)-1),#REF!)</definedName>
    <definedName name="vld_classificacao" localSheetId="5" hidden="1">IF(#REF!="Ativa",OFFSET(INDEX(rng_list_classificacao,MATCH(#REF!,rng_list_classificacao,0)),1,0,COUNTA(rng_list_classificacao)-1),#REF!)</definedName>
    <definedName name="vld_classificacao" localSheetId="13" hidden="1">IF(#REF!="Ativa",OFFSET(INDEX(rng_list_classificacao,MATCH(#REF!,rng_list_classificacao,0)),1,0,COUNTA(rng_list_classificacao)-1),#REF!)</definedName>
    <definedName name="vld_classificacao" localSheetId="10" hidden="1">IF(#REF!="Ativa",OFFSET(INDEX(rng_list_classificacao,MATCH(#REF!,rng_list_classificacao,0)),1,0,COUNTA(rng_list_classificacao)-1),#REF!)</definedName>
    <definedName name="vld_classificacao" localSheetId="7" hidden="1">IF(#REF!="Ativa",OFFSET(INDEX(rng_list_classificacao,MATCH(#REF!,rng_list_classificacao,0)),1,0,COUNTA(rng_list_classificacao)-1),#REF!)</definedName>
    <definedName name="vld_classificacao" localSheetId="28" hidden="1">IF(#REF!="Ativa",OFFSET(INDEX(rng_list_classificacao,MATCH(#REF!,rng_list_classificacao,0)),1,0,COUNTA(rng_list_classificacao)-1),#REF!)</definedName>
    <definedName name="vld_classificacao" localSheetId="6" hidden="1">IF(#REF!="Ativa",OFFSET(INDEX(rng_list_classificacao,MATCH(#REF!,rng_list_classificacao,0)),1,0,COUNTA(rng_list_classificacao)-1),#REF!)</definedName>
    <definedName name="vld_classificacao" localSheetId="0" hidden="1">IF(#REF!="Ativa",OFFSET(INDEX(rng_list_classificacao,MATCH(#REF!,rng_list_classificacao,0)),1,0,COUNTA(rng_list_classificacao)-1),#REF!)</definedName>
    <definedName name="vld_classificacao" localSheetId="26" hidden="1">IF(#REF!="Ativa",OFFSET(INDEX(rng_list_classificacao,MATCH(#REF!,rng_list_classificacao,0)),1,0,COUNTA(rng_list_classificacao)-1),#REF!)</definedName>
    <definedName name="vld_classificacao" localSheetId="27" hidden="1">IF(#REF!="Ativa",OFFSET(INDEX(rng_list_classificacao,MATCH(#REF!,rng_list_classificacao,0)),1,0,COUNTA(rng_list_classificacao)-1),#REF!)</definedName>
    <definedName name="vld_classificacao" localSheetId="14" hidden="1">IF(#REF!="Ativa",OFFSET(INDEX(rng_list_classificacao,MATCH(#REF!,rng_list_classificacao,0)),1,0,COUNTA(rng_list_classificacao)-1),#REF!)</definedName>
    <definedName name="vld_classificacao" localSheetId="19" hidden="1">IF(#REF!="Ativa",OFFSET(INDEX(rng_list_classificacao,MATCH(#REF!,rng_list_classificacao,0)),1,0,COUNTA(rng_list_classificacao)-1),#REF!)</definedName>
    <definedName name="vld_classificacao" localSheetId="22" hidden="1">IF(#REF!="Ativa",OFFSET(INDEX(rng_list_classificacao,MATCH(#REF!,rng_list_classificacao,0)),1,0,COUNTA(rng_list_classificacao)-1),#REF!)</definedName>
    <definedName name="vld_classificacao" hidden="1">IF(#REF!="Ativa",OFFSET(INDEX(rng_list_classificacao,MATCH(#REF!,rng_list_classificacao,0)),1,0,COUNTA(rng_list_classificacao)-1),#REF!)</definedName>
    <definedName name="vld_regional" localSheetId="17" hidden="1">OFFSET(INDEX(rng_list_regional,MATCH(#REF!,rng_list_regional,0)),1,0,COUNTA(rng_list_regional)-1)</definedName>
    <definedName name="vld_regional" localSheetId="16" hidden="1">OFFSET(INDEX(rng_list_regional,MATCH(#REF!,rng_list_regional,0)),1,0,COUNTA(rng_list_regional)-1)</definedName>
    <definedName name="vld_regional" localSheetId="18" hidden="1">OFFSET(INDEX(rng_list_regional,MATCH(#REF!,rng_list_regional,0)),1,0,COUNTA(rng_list_regional)-1)</definedName>
    <definedName name="vld_regional" localSheetId="3" hidden="1">OFFSET(INDEX(rng_list_regional,MATCH(#REF!,rng_list_regional,0)),1,0,COUNTA(rng_list_regional)-1)</definedName>
    <definedName name="vld_regional" localSheetId="21" hidden="1">OFFSET(INDEX(rng_list_regional,MATCH(#REF!,rng_list_regional,0)),1,0,COUNTA(rng_list_regional)-1)</definedName>
    <definedName name="vld_regional" localSheetId="20" hidden="1">OFFSET(INDEX(rng_list_regional,MATCH(#REF!,rng_list_regional,0)),1,0,COUNTA(rng_list_regional)-1)</definedName>
    <definedName name="vld_regional" localSheetId="5" hidden="1">OFFSET(INDEX(rng_list_regional,MATCH(#REF!,rng_list_regional,0)),1,0,COUNTA(rng_list_regional)-1)</definedName>
    <definedName name="vld_regional" localSheetId="13" hidden="1">OFFSET(INDEX(rng_list_regional,MATCH(#REF!,rng_list_regional,0)),1,0,COUNTA(rng_list_regional)-1)</definedName>
    <definedName name="vld_regional" localSheetId="10" hidden="1">OFFSET(INDEX(rng_list_regional,MATCH(#REF!,rng_list_regional,0)),1,0,COUNTA(rng_list_regional)-1)</definedName>
    <definedName name="vld_regional" localSheetId="7" hidden="1">OFFSET(INDEX(rng_list_regional,MATCH(#REF!,rng_list_regional,0)),1,0,COUNTA(rng_list_regional)-1)</definedName>
    <definedName name="vld_regional" localSheetId="28" hidden="1">OFFSET(INDEX(rng_list_regional,MATCH(#REF!,rng_list_regional,0)),1,0,COUNTA(rng_list_regional)-1)</definedName>
    <definedName name="vld_regional" localSheetId="6" hidden="1">OFFSET(INDEX(rng_list_regional,MATCH(#REF!,rng_list_regional,0)),1,0,COUNTA(rng_list_regional)-1)</definedName>
    <definedName name="vld_regional" localSheetId="0" hidden="1">OFFSET(INDEX(rng_list_regional,MATCH(#REF!,rng_list_regional,0)),1,0,COUNTA(rng_list_regional)-1)</definedName>
    <definedName name="vld_regional" localSheetId="26" hidden="1">OFFSET(INDEX(rng_list_regional,MATCH(#REF!,rng_list_regional,0)),1,0,COUNTA(rng_list_regional)-1)</definedName>
    <definedName name="vld_regional" localSheetId="27" hidden="1">OFFSET(INDEX(rng_list_regional,MATCH(#REF!,rng_list_regional,0)),1,0,COUNTA(rng_list_regional)-1)</definedName>
    <definedName name="vld_regional" localSheetId="14" hidden="1">OFFSET(INDEX(rng_list_regional,MATCH(#REF!,rng_list_regional,0)),1,0,COUNTA(rng_list_regional)-1)</definedName>
    <definedName name="vld_regional" localSheetId="19" hidden="1">OFFSET(INDEX(rng_list_regional,MATCH(#REF!,rng_list_regional,0)),1,0,COUNTA(rng_list_regional)-1)</definedName>
    <definedName name="vld_regional" localSheetId="22" hidden="1">OFFSET(INDEX(rng_list_regional,MATCH(#REF!,rng_list_regional,0)),1,0,COUNTA(rng_list_regional)-1)</definedName>
    <definedName name="vld_regional" hidden="1">OFFSET(INDEX(rng_list_regional,MATCH(#REF!,rng_list_regional,0)),1,0,COUNTA(rng_list_regional)-1)</definedName>
    <definedName name="vld_segmento" localSheetId="17" hidden="1">IF(#REF!="Ativa",OFFSET(INDEX(rng_list_segmento,MATCH(#REF!,rng_list_segmento,0)),1,0,COUNTA(rng_list_segmento)-1),#REF!)</definedName>
    <definedName name="vld_segmento" localSheetId="16" hidden="1">IF(#REF!="Ativa",OFFSET(INDEX(rng_list_segmento,MATCH(#REF!,rng_list_segmento,0)),1,0,COUNTA(rng_list_segmento)-1),#REF!)</definedName>
    <definedName name="vld_segmento" localSheetId="18" hidden="1">IF(#REF!="Ativa",OFFSET(INDEX(rng_list_segmento,MATCH(#REF!,rng_list_segmento,0)),1,0,COUNTA(rng_list_segmento)-1),#REF!)</definedName>
    <definedName name="vld_segmento" localSheetId="3" hidden="1">IF(#REF!="Ativa",OFFSET(INDEX(rng_list_segmento,MATCH(#REF!,rng_list_segmento,0)),1,0,COUNTA(rng_list_segmento)-1),#REF!)</definedName>
    <definedName name="vld_segmento" localSheetId="21" hidden="1">IF(#REF!="Ativa",OFFSET(INDEX(rng_list_segmento,MATCH(#REF!,rng_list_segmento,0)),1,0,COUNTA(rng_list_segmento)-1),#REF!)</definedName>
    <definedName name="vld_segmento" localSheetId="20" hidden="1">IF(#REF!="Ativa",OFFSET(INDEX(rng_list_segmento,MATCH(#REF!,rng_list_segmento,0)),1,0,COUNTA(rng_list_segmento)-1),#REF!)</definedName>
    <definedName name="vld_segmento" localSheetId="5" hidden="1">IF(#REF!="Ativa",OFFSET(INDEX(rng_list_segmento,MATCH(#REF!,rng_list_segmento,0)),1,0,COUNTA(rng_list_segmento)-1),#REF!)</definedName>
    <definedName name="vld_segmento" localSheetId="13" hidden="1">IF(#REF!="Ativa",OFFSET(INDEX(rng_list_segmento,MATCH(#REF!,rng_list_segmento,0)),1,0,COUNTA(rng_list_segmento)-1),#REF!)</definedName>
    <definedName name="vld_segmento" localSheetId="10" hidden="1">IF(#REF!="Ativa",OFFSET(INDEX(rng_list_segmento,MATCH(#REF!,rng_list_segmento,0)),1,0,COUNTA(rng_list_segmento)-1),#REF!)</definedName>
    <definedName name="vld_segmento" localSheetId="7" hidden="1">IF(#REF!="Ativa",OFFSET(INDEX(rng_list_segmento,MATCH(#REF!,rng_list_segmento,0)),1,0,COUNTA(rng_list_segmento)-1),#REF!)</definedName>
    <definedName name="vld_segmento" localSheetId="28" hidden="1">IF(#REF!="Ativa",OFFSET(INDEX(rng_list_segmento,MATCH(#REF!,rng_list_segmento,0)),1,0,COUNTA(rng_list_segmento)-1),#REF!)</definedName>
    <definedName name="vld_segmento" localSheetId="6" hidden="1">IF(#REF!="Ativa",OFFSET(INDEX(rng_list_segmento,MATCH(#REF!,rng_list_segmento,0)),1,0,COUNTA(rng_list_segmento)-1),#REF!)</definedName>
    <definedName name="vld_segmento" localSheetId="0" hidden="1">IF(#REF!="Ativa",OFFSET(INDEX(rng_list_segmento,MATCH(#REF!,rng_list_segmento,0)),1,0,COUNTA(rng_list_segmento)-1),#REF!)</definedName>
    <definedName name="vld_segmento" localSheetId="26" hidden="1">IF(#REF!="Ativa",OFFSET(INDEX(rng_list_segmento,MATCH(#REF!,rng_list_segmento,0)),1,0,COUNTA(rng_list_segmento)-1),#REF!)</definedName>
    <definedName name="vld_segmento" localSheetId="27" hidden="1">IF(#REF!="Ativa",OFFSET(INDEX(rng_list_segmento,MATCH(#REF!,rng_list_segmento,0)),1,0,COUNTA(rng_list_segmento)-1),#REF!)</definedName>
    <definedName name="vld_segmento" localSheetId="14" hidden="1">IF(#REF!="Ativa",OFFSET(INDEX(rng_list_segmento,MATCH(#REF!,rng_list_segmento,0)),1,0,COUNTA(rng_list_segmento)-1),#REF!)</definedName>
    <definedName name="vld_segmento" localSheetId="19" hidden="1">IF(#REF!="Ativa",OFFSET(INDEX(rng_list_segmento,MATCH(#REF!,rng_list_segmento,0)),1,0,COUNTA(rng_list_segmento)-1),#REF!)</definedName>
    <definedName name="vld_segmento" localSheetId="22" hidden="1">IF(#REF!="Ativa",OFFSET(INDEX(rng_list_segmento,MATCH(#REF!,rng_list_segmento,0)),1,0,COUNTA(rng_list_segmento)-1),#REF!)</definedName>
    <definedName name="vld_segmento" hidden="1">IF(#REF!="Ativa",OFFSET(INDEX(rng_list_segmento,MATCH(#REF!,rng_list_segmento,0)),1,0,COUNTA(rng_list_segmento)-1),#REF!)</definedName>
    <definedName name="vld_sociedade" localSheetId="17" hidden="1">OFFSET(INDEX(rng_list_sociedade,MATCH(#REF!,rng_list_sociedade,0)),1,0,COUNTA(rng_list_sociedade)-1)</definedName>
    <definedName name="vld_sociedade" localSheetId="16" hidden="1">OFFSET(INDEX(rng_list_sociedade,MATCH(#REF!,rng_list_sociedade,0)),1,0,COUNTA(rng_list_sociedade)-1)</definedName>
    <definedName name="vld_sociedade" localSheetId="18" hidden="1">OFFSET(INDEX(rng_list_sociedade,MATCH(#REF!,rng_list_sociedade,0)),1,0,COUNTA(rng_list_sociedade)-1)</definedName>
    <definedName name="vld_sociedade" localSheetId="3" hidden="1">OFFSET(INDEX(rng_list_sociedade,MATCH(#REF!,rng_list_sociedade,0)),1,0,COUNTA(rng_list_sociedade)-1)</definedName>
    <definedName name="vld_sociedade" localSheetId="21" hidden="1">OFFSET(INDEX(rng_list_sociedade,MATCH(#REF!,rng_list_sociedade,0)),1,0,COUNTA(rng_list_sociedade)-1)</definedName>
    <definedName name="vld_sociedade" localSheetId="20" hidden="1">OFFSET(INDEX(rng_list_sociedade,MATCH(#REF!,rng_list_sociedade,0)),1,0,COUNTA(rng_list_sociedade)-1)</definedName>
    <definedName name="vld_sociedade" localSheetId="5" hidden="1">OFFSET(INDEX(rng_list_sociedade,MATCH(#REF!,rng_list_sociedade,0)),1,0,COUNTA(rng_list_sociedade)-1)</definedName>
    <definedName name="vld_sociedade" localSheetId="13" hidden="1">OFFSET(INDEX(rng_list_sociedade,MATCH(#REF!,rng_list_sociedade,0)),1,0,COUNTA(rng_list_sociedade)-1)</definedName>
    <definedName name="vld_sociedade" localSheetId="10" hidden="1">OFFSET(INDEX(rng_list_sociedade,MATCH(#REF!,rng_list_sociedade,0)),1,0,COUNTA(rng_list_sociedade)-1)</definedName>
    <definedName name="vld_sociedade" localSheetId="7" hidden="1">OFFSET(INDEX(rng_list_sociedade,MATCH(#REF!,rng_list_sociedade,0)),1,0,COUNTA(rng_list_sociedade)-1)</definedName>
    <definedName name="vld_sociedade" localSheetId="28" hidden="1">OFFSET(INDEX(rng_list_sociedade,MATCH(#REF!,rng_list_sociedade,0)),1,0,COUNTA(rng_list_sociedade)-1)</definedName>
    <definedName name="vld_sociedade" localSheetId="6" hidden="1">OFFSET(INDEX(rng_list_sociedade,MATCH(#REF!,rng_list_sociedade,0)),1,0,COUNTA(rng_list_sociedade)-1)</definedName>
    <definedName name="vld_sociedade" localSheetId="0" hidden="1">OFFSET(INDEX(rng_list_sociedade,MATCH(#REF!,rng_list_sociedade,0)),1,0,COUNTA(rng_list_sociedade)-1)</definedName>
    <definedName name="vld_sociedade" localSheetId="26" hidden="1">OFFSET(INDEX(rng_list_sociedade,MATCH(#REF!,rng_list_sociedade,0)),1,0,COUNTA(rng_list_sociedade)-1)</definedName>
    <definedName name="vld_sociedade" localSheetId="27" hidden="1">OFFSET(INDEX(rng_list_sociedade,MATCH(#REF!,rng_list_sociedade,0)),1,0,COUNTA(rng_list_sociedade)-1)</definedName>
    <definedName name="vld_sociedade" localSheetId="14" hidden="1">OFFSET(INDEX(rng_list_sociedade,MATCH(#REF!,rng_list_sociedade,0)),1,0,COUNTA(rng_list_sociedade)-1)</definedName>
    <definedName name="vld_sociedade" localSheetId="19" hidden="1">OFFSET(INDEX(rng_list_sociedade,MATCH(#REF!,rng_list_sociedade,0)),1,0,COUNTA(rng_list_sociedade)-1)</definedName>
    <definedName name="vld_sociedade" localSheetId="22" hidden="1">OFFSET(INDEX(rng_list_sociedade,MATCH(#REF!,rng_list_sociedade,0)),1,0,COUNTA(rng_list_sociedade)-1)</definedName>
    <definedName name="vld_sociedade" hidden="1">OFFSET(INDEX(rng_list_sociedade,MATCH(#REF!,rng_list_sociedade,0)),1,0,COUNTA(rng_list_sociedade)-1)</definedName>
    <definedName name="vld_status_empresa" localSheetId="17" hidden="1">OFFSET(INDEX(rng_list_status_empresa,MATCH(#REF!,rng_list_status_empresa,0)),1,0,COUNTA(rng_list_status_empresa)-1)</definedName>
    <definedName name="vld_status_empresa" localSheetId="16" hidden="1">OFFSET(INDEX(rng_list_status_empresa,MATCH(#REF!,rng_list_status_empresa,0)),1,0,COUNTA(rng_list_status_empresa)-1)</definedName>
    <definedName name="vld_status_empresa" localSheetId="18" hidden="1">OFFSET(INDEX(rng_list_status_empresa,MATCH(#REF!,rng_list_status_empresa,0)),1,0,COUNTA(rng_list_status_empresa)-1)</definedName>
    <definedName name="vld_status_empresa" localSheetId="3" hidden="1">OFFSET(INDEX(rng_list_status_empresa,MATCH(#REF!,rng_list_status_empresa,0)),1,0,COUNTA(rng_list_status_empresa)-1)</definedName>
    <definedName name="vld_status_empresa" localSheetId="21" hidden="1">OFFSET(INDEX(rng_list_status_empresa,MATCH(#REF!,rng_list_status_empresa,0)),1,0,COUNTA(rng_list_status_empresa)-1)</definedName>
    <definedName name="vld_status_empresa" localSheetId="20" hidden="1">OFFSET(INDEX(rng_list_status_empresa,MATCH(#REF!,rng_list_status_empresa,0)),1,0,COUNTA(rng_list_status_empresa)-1)</definedName>
    <definedName name="vld_status_empresa" localSheetId="5" hidden="1">OFFSET(INDEX(rng_list_status_empresa,MATCH(#REF!,rng_list_status_empresa,0)),1,0,COUNTA(rng_list_status_empresa)-1)</definedName>
    <definedName name="vld_status_empresa" localSheetId="13" hidden="1">OFFSET(INDEX(rng_list_status_empresa,MATCH(#REF!,rng_list_status_empresa,0)),1,0,COUNTA(rng_list_status_empresa)-1)</definedName>
    <definedName name="vld_status_empresa" localSheetId="10" hidden="1">OFFSET(INDEX(rng_list_status_empresa,MATCH(#REF!,rng_list_status_empresa,0)),1,0,COUNTA(rng_list_status_empresa)-1)</definedName>
    <definedName name="vld_status_empresa" localSheetId="7" hidden="1">OFFSET(INDEX(rng_list_status_empresa,MATCH(#REF!,rng_list_status_empresa,0)),1,0,COUNTA(rng_list_status_empresa)-1)</definedName>
    <definedName name="vld_status_empresa" localSheetId="28" hidden="1">OFFSET(INDEX(rng_list_status_empresa,MATCH(#REF!,rng_list_status_empresa,0)),1,0,COUNTA(rng_list_status_empresa)-1)</definedName>
    <definedName name="vld_status_empresa" localSheetId="6" hidden="1">OFFSET(INDEX(rng_list_status_empresa,MATCH(#REF!,rng_list_status_empresa,0)),1,0,COUNTA(rng_list_status_empresa)-1)</definedName>
    <definedName name="vld_status_empresa" localSheetId="0" hidden="1">OFFSET(INDEX(rng_list_status_empresa,MATCH(#REF!,rng_list_status_empresa,0)),1,0,COUNTA(rng_list_status_empresa)-1)</definedName>
    <definedName name="vld_status_empresa" localSheetId="26" hidden="1">OFFSET(INDEX(rng_list_status_empresa,MATCH(#REF!,rng_list_status_empresa,0)),1,0,COUNTA(rng_list_status_empresa)-1)</definedName>
    <definedName name="vld_status_empresa" localSheetId="27" hidden="1">OFFSET(INDEX(rng_list_status_empresa,MATCH(#REF!,rng_list_status_empresa,0)),1,0,COUNTA(rng_list_status_empresa)-1)</definedName>
    <definedName name="vld_status_empresa" localSheetId="14" hidden="1">OFFSET(INDEX(rng_list_status_empresa,MATCH(#REF!,rng_list_status_empresa,0)),1,0,COUNTA(rng_list_status_empresa)-1)</definedName>
    <definedName name="vld_status_empresa" localSheetId="19" hidden="1">OFFSET(INDEX(rng_list_status_empresa,MATCH(#REF!,rng_list_status_empresa,0)),1,0,COUNTA(rng_list_status_empresa)-1)</definedName>
    <definedName name="vld_status_empresa" localSheetId="22" hidden="1">OFFSET(INDEX(rng_list_status_empresa,MATCH(#REF!,rng_list_status_empresa,0)),1,0,COUNTA(rng_list_status_empresa)-1)</definedName>
    <definedName name="vld_status_empresa" hidden="1">OFFSET(INDEX(rng_list_status_empresa,MATCH(#REF!,rng_list_status_empresa,0)),1,0,COUNTA(rng_list_status_empresa)-1)</definedName>
    <definedName name="vld_status_lancamento" localSheetId="17" hidden="1">IF(#REF!="Ativa",OFFSET(INDEX(rng_list_status_lancamento,MATCH(#REF!,rng_list_status_lancamento,0)),1,0,COUNTA(rng_list_status_lancamento)-1),#REF!)</definedName>
    <definedName name="vld_status_lancamento" localSheetId="16" hidden="1">IF(#REF!="Ativa",OFFSET(INDEX(rng_list_status_lancamento,MATCH(#REF!,rng_list_status_lancamento,0)),1,0,COUNTA(rng_list_status_lancamento)-1),#REF!)</definedName>
    <definedName name="vld_status_lancamento" localSheetId="18" hidden="1">IF(#REF!="Ativa",OFFSET(INDEX(rng_list_status_lancamento,MATCH(#REF!,rng_list_status_lancamento,0)),1,0,COUNTA(rng_list_status_lancamento)-1),#REF!)</definedName>
    <definedName name="vld_status_lancamento" localSheetId="3" hidden="1">IF(#REF!="Ativa",OFFSET(INDEX(rng_list_status_lancamento,MATCH(#REF!,rng_list_status_lancamento,0)),1,0,COUNTA(rng_list_status_lancamento)-1),#REF!)</definedName>
    <definedName name="vld_status_lancamento" localSheetId="21" hidden="1">IF(#REF!="Ativa",OFFSET(INDEX(rng_list_status_lancamento,MATCH(#REF!,rng_list_status_lancamento,0)),1,0,COUNTA(rng_list_status_lancamento)-1),#REF!)</definedName>
    <definedName name="vld_status_lancamento" localSheetId="20" hidden="1">IF(#REF!="Ativa",OFFSET(INDEX(rng_list_status_lancamento,MATCH(#REF!,rng_list_status_lancamento,0)),1,0,COUNTA(rng_list_status_lancamento)-1),#REF!)</definedName>
    <definedName name="vld_status_lancamento" localSheetId="5" hidden="1">IF(#REF!="Ativa",OFFSET(INDEX(rng_list_status_lancamento,MATCH(#REF!,rng_list_status_lancamento,0)),1,0,COUNTA(rng_list_status_lancamento)-1),#REF!)</definedName>
    <definedName name="vld_status_lancamento" localSheetId="13" hidden="1">IF(#REF!="Ativa",OFFSET(INDEX(rng_list_status_lancamento,MATCH(#REF!,rng_list_status_lancamento,0)),1,0,COUNTA(rng_list_status_lancamento)-1),#REF!)</definedName>
    <definedName name="vld_status_lancamento" localSheetId="10" hidden="1">IF(#REF!="Ativa",OFFSET(INDEX(rng_list_status_lancamento,MATCH(#REF!,rng_list_status_lancamento,0)),1,0,COUNTA(rng_list_status_lancamento)-1),#REF!)</definedName>
    <definedName name="vld_status_lancamento" localSheetId="7" hidden="1">IF(#REF!="Ativa",OFFSET(INDEX(rng_list_status_lancamento,MATCH(#REF!,rng_list_status_lancamento,0)),1,0,COUNTA(rng_list_status_lancamento)-1),#REF!)</definedName>
    <definedName name="vld_status_lancamento" localSheetId="28" hidden="1">IF(#REF!="Ativa",OFFSET(INDEX(rng_list_status_lancamento,MATCH(#REF!,rng_list_status_lancamento,0)),1,0,COUNTA(rng_list_status_lancamento)-1),#REF!)</definedName>
    <definedName name="vld_status_lancamento" localSheetId="6" hidden="1">IF(#REF!="Ativa",OFFSET(INDEX(rng_list_status_lancamento,MATCH(#REF!,rng_list_status_lancamento,0)),1,0,COUNTA(rng_list_status_lancamento)-1),#REF!)</definedName>
    <definedName name="vld_status_lancamento" localSheetId="0" hidden="1">IF(#REF!="Ativa",OFFSET(INDEX(rng_list_status_lancamento,MATCH(#REF!,rng_list_status_lancamento,0)),1,0,COUNTA(rng_list_status_lancamento)-1),#REF!)</definedName>
    <definedName name="vld_status_lancamento" localSheetId="26" hidden="1">IF(#REF!="Ativa",OFFSET(INDEX(rng_list_status_lancamento,MATCH(#REF!,rng_list_status_lancamento,0)),1,0,COUNTA(rng_list_status_lancamento)-1),#REF!)</definedName>
    <definedName name="vld_status_lancamento" localSheetId="27" hidden="1">IF(#REF!="Ativa",OFFSET(INDEX(rng_list_status_lancamento,MATCH(#REF!,rng_list_status_lancamento,0)),1,0,COUNTA(rng_list_status_lancamento)-1),#REF!)</definedName>
    <definedName name="vld_status_lancamento" localSheetId="14" hidden="1">IF(#REF!="Ativa",OFFSET(INDEX(rng_list_status_lancamento,MATCH(#REF!,rng_list_status_lancamento,0)),1,0,COUNTA(rng_list_status_lancamento)-1),#REF!)</definedName>
    <definedName name="vld_status_lancamento" localSheetId="19" hidden="1">IF(#REF!="Ativa",OFFSET(INDEX(rng_list_status_lancamento,MATCH(#REF!,rng_list_status_lancamento,0)),1,0,COUNTA(rng_list_status_lancamento)-1),#REF!)</definedName>
    <definedName name="vld_status_lancamento" localSheetId="22" hidden="1">IF(#REF!="Ativa",OFFSET(INDEX(rng_list_status_lancamento,MATCH(#REF!,rng_list_status_lancamento,0)),1,0,COUNTA(rng_list_status_lancamento)-1),#REF!)</definedName>
    <definedName name="vld_status_lancamento" hidden="1">IF(#REF!="Ativa",OFFSET(INDEX(rng_list_status_lancamento,MATCH(#REF!,rng_list_status_lancamento,0)),1,0,COUNTA(rng_list_status_lancamento)-1),#REF!)</definedName>
    <definedName name="vld_status_projeto" localSheetId="17" hidden="1">IF(#REF!="Ativa",OFFSET(INDEX(rng_list_status_projeto,MATCH(#REF!,rng_list_status_projeto,0)),1,0,COUNTA(rng_list_status_projeto)-1),#REF!)</definedName>
    <definedName name="vld_status_projeto" localSheetId="16" hidden="1">IF(#REF!="Ativa",OFFSET(INDEX(rng_list_status_projeto,MATCH(#REF!,rng_list_status_projeto,0)),1,0,COUNTA(rng_list_status_projeto)-1),#REF!)</definedName>
    <definedName name="vld_status_projeto" localSheetId="18" hidden="1">IF(#REF!="Ativa",OFFSET(INDEX(rng_list_status_projeto,MATCH(#REF!,rng_list_status_projeto,0)),1,0,COUNTA(rng_list_status_projeto)-1),#REF!)</definedName>
    <definedName name="vld_status_projeto" localSheetId="3" hidden="1">IF(#REF!="Ativa",OFFSET(INDEX(rng_list_status_projeto,MATCH(#REF!,rng_list_status_projeto,0)),1,0,COUNTA(rng_list_status_projeto)-1),#REF!)</definedName>
    <definedName name="vld_status_projeto" localSheetId="21" hidden="1">IF(#REF!="Ativa",OFFSET(INDEX(rng_list_status_projeto,MATCH(#REF!,rng_list_status_projeto,0)),1,0,COUNTA(rng_list_status_projeto)-1),#REF!)</definedName>
    <definedName name="vld_status_projeto" localSheetId="20" hidden="1">IF(#REF!="Ativa",OFFSET(INDEX(rng_list_status_projeto,MATCH(#REF!,rng_list_status_projeto,0)),1,0,COUNTA(rng_list_status_projeto)-1),#REF!)</definedName>
    <definedName name="vld_status_projeto" localSheetId="5" hidden="1">IF(#REF!="Ativa",OFFSET(INDEX(rng_list_status_projeto,MATCH(#REF!,rng_list_status_projeto,0)),1,0,COUNTA(rng_list_status_projeto)-1),#REF!)</definedName>
    <definedName name="vld_status_projeto" localSheetId="13" hidden="1">IF(#REF!="Ativa",OFFSET(INDEX(rng_list_status_projeto,MATCH(#REF!,rng_list_status_projeto,0)),1,0,COUNTA(rng_list_status_projeto)-1),#REF!)</definedName>
    <definedName name="vld_status_projeto" localSheetId="10" hidden="1">IF(#REF!="Ativa",OFFSET(INDEX(rng_list_status_projeto,MATCH(#REF!,rng_list_status_projeto,0)),1,0,COUNTA(rng_list_status_projeto)-1),#REF!)</definedName>
    <definedName name="vld_status_projeto" localSheetId="7" hidden="1">IF(#REF!="Ativa",OFFSET(INDEX(rng_list_status_projeto,MATCH(#REF!,rng_list_status_projeto,0)),1,0,COUNTA(rng_list_status_projeto)-1),#REF!)</definedName>
    <definedName name="vld_status_projeto" localSheetId="28" hidden="1">IF(#REF!="Ativa",OFFSET(INDEX(rng_list_status_projeto,MATCH(#REF!,rng_list_status_projeto,0)),1,0,COUNTA(rng_list_status_projeto)-1),#REF!)</definedName>
    <definedName name="vld_status_projeto" localSheetId="6" hidden="1">IF(#REF!="Ativa",OFFSET(INDEX(rng_list_status_projeto,MATCH(#REF!,rng_list_status_projeto,0)),1,0,COUNTA(rng_list_status_projeto)-1),#REF!)</definedName>
    <definedName name="vld_status_projeto" localSheetId="0" hidden="1">IF(#REF!="Ativa",OFFSET(INDEX(rng_list_status_projeto,MATCH(#REF!,rng_list_status_projeto,0)),1,0,COUNTA(rng_list_status_projeto)-1),#REF!)</definedName>
    <definedName name="vld_status_projeto" localSheetId="26" hidden="1">IF(#REF!="Ativa",OFFSET(INDEX(rng_list_status_projeto,MATCH(#REF!,rng_list_status_projeto,0)),1,0,COUNTA(rng_list_status_projeto)-1),#REF!)</definedName>
    <definedName name="vld_status_projeto" localSheetId="27" hidden="1">IF(#REF!="Ativa",OFFSET(INDEX(rng_list_status_projeto,MATCH(#REF!,rng_list_status_projeto,0)),1,0,COUNTA(rng_list_status_projeto)-1),#REF!)</definedName>
    <definedName name="vld_status_projeto" localSheetId="14" hidden="1">IF(#REF!="Ativa",OFFSET(INDEX(rng_list_status_projeto,MATCH(#REF!,rng_list_status_projeto,0)),1,0,COUNTA(rng_list_status_projeto)-1),#REF!)</definedName>
    <definedName name="vld_status_projeto" localSheetId="19" hidden="1">IF(#REF!="Ativa",OFFSET(INDEX(rng_list_status_projeto,MATCH(#REF!,rng_list_status_projeto,0)),1,0,COUNTA(rng_list_status_projeto)-1),#REF!)</definedName>
    <definedName name="vld_status_projeto" localSheetId="22" hidden="1">IF(#REF!="Ativa",OFFSET(INDEX(rng_list_status_projeto,MATCH(#REF!,rng_list_status_projeto,0)),1,0,COUNTA(rng_list_status_projeto)-1),#REF!)</definedName>
    <definedName name="vld_status_projeto" hidden="1">IF(#REF!="Ativa",OFFSET(INDEX(rng_list_status_projeto,MATCH(#REF!,rng_list_status_projeto,0)),1,0,COUNTA(rng_list_status_projeto)-1),#REF!)</definedName>
    <definedName name="vld_status_viabilidade" localSheetId="17" hidden="1">OFFSET(INDEX(rng_list_status_viabilidade,MATCH(#REF!,rng_list_status_viabilidade,0)),1,0,COUNTA(rng_list_status_viabilidade)-1)</definedName>
    <definedName name="vld_status_viabilidade" localSheetId="16" hidden="1">OFFSET(INDEX(rng_list_status_viabilidade,MATCH(#REF!,rng_list_status_viabilidade,0)),1,0,COUNTA(rng_list_status_viabilidade)-1)</definedName>
    <definedName name="vld_status_viabilidade" localSheetId="18" hidden="1">OFFSET(INDEX(rng_list_status_viabilidade,MATCH(#REF!,rng_list_status_viabilidade,0)),1,0,COUNTA(rng_list_status_viabilidade)-1)</definedName>
    <definedName name="vld_status_viabilidade" localSheetId="3" hidden="1">OFFSET(INDEX(rng_list_status_viabilidade,MATCH(#REF!,rng_list_status_viabilidade,0)),1,0,COUNTA(rng_list_status_viabilidade)-1)</definedName>
    <definedName name="vld_status_viabilidade" localSheetId="21" hidden="1">OFFSET(INDEX(rng_list_status_viabilidade,MATCH(#REF!,rng_list_status_viabilidade,0)),1,0,COUNTA(rng_list_status_viabilidade)-1)</definedName>
    <definedName name="vld_status_viabilidade" localSheetId="20" hidden="1">OFFSET(INDEX(rng_list_status_viabilidade,MATCH(#REF!,rng_list_status_viabilidade,0)),1,0,COUNTA(rng_list_status_viabilidade)-1)</definedName>
    <definedName name="vld_status_viabilidade" localSheetId="5" hidden="1">OFFSET(INDEX(rng_list_status_viabilidade,MATCH(#REF!,rng_list_status_viabilidade,0)),1,0,COUNTA(rng_list_status_viabilidade)-1)</definedName>
    <definedName name="vld_status_viabilidade" localSheetId="13" hidden="1">OFFSET(INDEX(rng_list_status_viabilidade,MATCH(#REF!,rng_list_status_viabilidade,0)),1,0,COUNTA(rng_list_status_viabilidade)-1)</definedName>
    <definedName name="vld_status_viabilidade" localSheetId="10" hidden="1">OFFSET(INDEX(rng_list_status_viabilidade,MATCH(#REF!,rng_list_status_viabilidade,0)),1,0,COUNTA(rng_list_status_viabilidade)-1)</definedName>
    <definedName name="vld_status_viabilidade" localSheetId="7" hidden="1">OFFSET(INDEX(rng_list_status_viabilidade,MATCH(#REF!,rng_list_status_viabilidade,0)),1,0,COUNTA(rng_list_status_viabilidade)-1)</definedName>
    <definedName name="vld_status_viabilidade" localSheetId="28" hidden="1">OFFSET(INDEX(rng_list_status_viabilidade,MATCH(#REF!,rng_list_status_viabilidade,0)),1,0,COUNTA(rng_list_status_viabilidade)-1)</definedName>
    <definedName name="vld_status_viabilidade" localSheetId="6" hidden="1">OFFSET(INDEX(rng_list_status_viabilidade,MATCH(#REF!,rng_list_status_viabilidade,0)),1,0,COUNTA(rng_list_status_viabilidade)-1)</definedName>
    <definedName name="vld_status_viabilidade" localSheetId="0" hidden="1">OFFSET(INDEX(rng_list_status_viabilidade,MATCH(#REF!,rng_list_status_viabilidade,0)),1,0,COUNTA(rng_list_status_viabilidade)-1)</definedName>
    <definedName name="vld_status_viabilidade" localSheetId="26" hidden="1">OFFSET(INDEX(rng_list_status_viabilidade,MATCH(#REF!,rng_list_status_viabilidade,0)),1,0,COUNTA(rng_list_status_viabilidade)-1)</definedName>
    <definedName name="vld_status_viabilidade" localSheetId="27" hidden="1">OFFSET(INDEX(rng_list_status_viabilidade,MATCH(#REF!,rng_list_status_viabilidade,0)),1,0,COUNTA(rng_list_status_viabilidade)-1)</definedName>
    <definedName name="vld_status_viabilidade" localSheetId="14" hidden="1">OFFSET(INDEX(rng_list_status_viabilidade,MATCH(#REF!,rng_list_status_viabilidade,0)),1,0,COUNTA(rng_list_status_viabilidade)-1)</definedName>
    <definedName name="vld_status_viabilidade" localSheetId="19" hidden="1">OFFSET(INDEX(rng_list_status_viabilidade,MATCH(#REF!,rng_list_status_viabilidade,0)),1,0,COUNTA(rng_list_status_viabilidade)-1)</definedName>
    <definedName name="vld_status_viabilidade" localSheetId="22" hidden="1">OFFSET(INDEX(rng_list_status_viabilidade,MATCH(#REF!,rng_list_status_viabilidade,0)),1,0,COUNTA(rng_list_status_viabilidade)-1)</definedName>
    <definedName name="vld_status_viabilidade" hidden="1">OFFSET(INDEX(rng_list_status_viabilidade,MATCH(#REF!,rng_list_status_viabilidade,0)),1,0,COUNTA(rng_list_status_viabilidade)-1)</definedName>
    <definedName name="VOLUME1" localSheetId="3">#REF!</definedName>
    <definedName name="VOLUME1" localSheetId="5">#REF!</definedName>
    <definedName name="VOLUME1" localSheetId="13">#REF!</definedName>
    <definedName name="VOLUME1" localSheetId="10">#REF!</definedName>
    <definedName name="VOLUME1" localSheetId="6">#REF!</definedName>
    <definedName name="VOLUME1">#REF!</definedName>
    <definedName name="VOLUME2" localSheetId="3">#REF!</definedName>
    <definedName name="VOLUME2" localSheetId="10">#REF!</definedName>
    <definedName name="VOLUME2" localSheetId="6">#REF!</definedName>
    <definedName name="VOLUME2">#REF!</definedName>
    <definedName name="VOLUME3" localSheetId="3">#REF!</definedName>
    <definedName name="VOLUME3" localSheetId="10">#REF!</definedName>
    <definedName name="VOLUME3" localSheetId="6">#REF!</definedName>
    <definedName name="VOLUME3">#REF!</definedName>
    <definedName name="VSDHFGDFGR" localSheetId="16" hidden="1">{#N/A,#N/A,FALSE,"Plan1";#N/A,#N/A,FALSE,"Plan2"}</definedName>
    <definedName name="VSDHFGDFGR" localSheetId="3" hidden="1">{#N/A,#N/A,FALSE,"Plan1";#N/A,#N/A,FALSE,"Plan2"}</definedName>
    <definedName name="VSDHFGDFGR" localSheetId="21" hidden="1">{#N/A,#N/A,FALSE,"Plan1";#N/A,#N/A,FALSE,"Plan2"}</definedName>
    <definedName name="VSDHFGDFGR" localSheetId="20" hidden="1">{#N/A,#N/A,FALSE,"Plan1";#N/A,#N/A,FALSE,"Plan2"}</definedName>
    <definedName name="VSDHFGDFGR" localSheetId="5" hidden="1">{#N/A,#N/A,FALSE,"Plan1";#N/A,#N/A,FALSE,"Plan2"}</definedName>
    <definedName name="VSDHFGDFGR" localSheetId="13" hidden="1">{#N/A,#N/A,FALSE,"Plan1";#N/A,#N/A,FALSE,"Plan2"}</definedName>
    <definedName name="VSDHFGDFGR" localSheetId="10" hidden="1">{#N/A,#N/A,FALSE,"Plan1";#N/A,#N/A,FALSE,"Plan2"}</definedName>
    <definedName name="VSDHFGDFGR" localSheetId="7" hidden="1">{#N/A,#N/A,FALSE,"Plan1";#N/A,#N/A,FALSE,"Plan2"}</definedName>
    <definedName name="VSDHFGDFGR" localSheetId="28" hidden="1">{#N/A,#N/A,FALSE,"Plan1";#N/A,#N/A,FALSE,"Plan2"}</definedName>
    <definedName name="VSDHFGDFGR" localSheetId="6" hidden="1">{#N/A,#N/A,FALSE,"Plan1";#N/A,#N/A,FALSE,"Plan2"}</definedName>
    <definedName name="VSDHFGDFGR" localSheetId="0" hidden="1">{#N/A,#N/A,FALSE,"Plan1";#N/A,#N/A,FALSE,"Plan2"}</definedName>
    <definedName name="VSDHFGDFGR" localSheetId="14" hidden="1">{#N/A,#N/A,FALSE,"Plan1";#N/A,#N/A,FALSE,"Plan2"}</definedName>
    <definedName name="VSDHFGDFGR" localSheetId="22" hidden="1">{#N/A,#N/A,FALSE,"Plan1";#N/A,#N/A,FALSE,"Plan2"}</definedName>
    <definedName name="VSDHFGDFGR" hidden="1">{#N/A,#N/A,FALSE,"Plan1";#N/A,#N/A,FALSE,"Plan2"}</definedName>
    <definedName name="vvbb" localSheetId="16" hidden="1">{"tabela",#N/A,FALSE,"Tabela";"decoração",#N/A,FALSE,"Decor.";"Informações",#N/A,FALSE,"Inform."}</definedName>
    <definedName name="vvbb" localSheetId="3" hidden="1">{"tabela",#N/A,FALSE,"Tabela";"decoração",#N/A,FALSE,"Decor.";"Informações",#N/A,FALSE,"Inform."}</definedName>
    <definedName name="vvbb" localSheetId="21" hidden="1">{"tabela",#N/A,FALSE,"Tabela";"decoração",#N/A,FALSE,"Decor.";"Informações",#N/A,FALSE,"Inform."}</definedName>
    <definedName name="vvbb" localSheetId="20" hidden="1">{"tabela",#N/A,FALSE,"Tabela";"decoração",#N/A,FALSE,"Decor.";"Informações",#N/A,FALSE,"Inform."}</definedName>
    <definedName name="vvbb" localSheetId="5" hidden="1">{"tabela",#N/A,FALSE,"Tabela";"decoração",#N/A,FALSE,"Decor.";"Informações",#N/A,FALSE,"Inform."}</definedName>
    <definedName name="vvbb" localSheetId="13" hidden="1">{"tabela",#N/A,FALSE,"Tabela";"decoração",#N/A,FALSE,"Decor.";"Informações",#N/A,FALSE,"Inform."}</definedName>
    <definedName name="vvbb" localSheetId="10" hidden="1">{"tabela",#N/A,FALSE,"Tabela";"decoração",#N/A,FALSE,"Decor.";"Informações",#N/A,FALSE,"Inform."}</definedName>
    <definedName name="vvbb" localSheetId="7" hidden="1">{"tabela",#N/A,FALSE,"Tabela";"decoração",#N/A,FALSE,"Decor.";"Informações",#N/A,FALSE,"Inform."}</definedName>
    <definedName name="vvbb" localSheetId="28" hidden="1">{"tabela",#N/A,FALSE,"Tabela";"decoração",#N/A,FALSE,"Decor.";"Informações",#N/A,FALSE,"Inform."}</definedName>
    <definedName name="vvbb" localSheetId="6" hidden="1">{"tabela",#N/A,FALSE,"Tabela";"decoração",#N/A,FALSE,"Decor.";"Informações",#N/A,FALSE,"Inform."}</definedName>
    <definedName name="vvbb" localSheetId="0" hidden="1">{"tabela",#N/A,FALSE,"Tabela";"decoração",#N/A,FALSE,"Decor.";"Informações",#N/A,FALSE,"Inform."}</definedName>
    <definedName name="vvbb" localSheetId="14" hidden="1">{"tabela",#N/A,FALSE,"Tabela";"decoração",#N/A,FALSE,"Decor.";"Informações",#N/A,FALSE,"Inform."}</definedName>
    <definedName name="vvbb" localSheetId="22" hidden="1">{"tabela",#N/A,FALSE,"Tabela";"decoração",#N/A,FALSE,"Decor.";"Informações",#N/A,FALSE,"Inform."}</definedName>
    <definedName name="vvbb" hidden="1">{"tabela",#N/A,FALSE,"Tabela";"decoração",#N/A,FALSE,"Decor.";"Informações",#N/A,FALSE,"Inform."}</definedName>
    <definedName name="vvcbnb" localSheetId="16" hidden="1">{#N/A,#N/A,FALSE,"Plan1";#N/A,#N/A,FALSE,"Plan2"}</definedName>
    <definedName name="vvcbnb" localSheetId="3" hidden="1">{#N/A,#N/A,FALSE,"Plan1";#N/A,#N/A,FALSE,"Plan2"}</definedName>
    <definedName name="vvcbnb" localSheetId="21" hidden="1">{#N/A,#N/A,FALSE,"Plan1";#N/A,#N/A,FALSE,"Plan2"}</definedName>
    <definedName name="vvcbnb" localSheetId="20" hidden="1">{#N/A,#N/A,FALSE,"Plan1";#N/A,#N/A,FALSE,"Plan2"}</definedName>
    <definedName name="vvcbnb" localSheetId="5" hidden="1">{#N/A,#N/A,FALSE,"Plan1";#N/A,#N/A,FALSE,"Plan2"}</definedName>
    <definedName name="vvcbnb" localSheetId="13" hidden="1">{#N/A,#N/A,FALSE,"Plan1";#N/A,#N/A,FALSE,"Plan2"}</definedName>
    <definedName name="vvcbnb" localSheetId="10" hidden="1">{#N/A,#N/A,FALSE,"Plan1";#N/A,#N/A,FALSE,"Plan2"}</definedName>
    <definedName name="vvcbnb" localSheetId="7" hidden="1">{#N/A,#N/A,FALSE,"Plan1";#N/A,#N/A,FALSE,"Plan2"}</definedName>
    <definedName name="vvcbnb" localSheetId="28" hidden="1">{#N/A,#N/A,FALSE,"Plan1";#N/A,#N/A,FALSE,"Plan2"}</definedName>
    <definedName name="vvcbnb" localSheetId="6" hidden="1">{#N/A,#N/A,FALSE,"Plan1";#N/A,#N/A,FALSE,"Plan2"}</definedName>
    <definedName name="vvcbnb" localSheetId="0" hidden="1">{#N/A,#N/A,FALSE,"Plan1";#N/A,#N/A,FALSE,"Plan2"}</definedName>
    <definedName name="vvcbnb" localSheetId="14" hidden="1">{#N/A,#N/A,FALSE,"Plan1";#N/A,#N/A,FALSE,"Plan2"}</definedName>
    <definedName name="vvcbnb" localSheetId="22" hidden="1">{#N/A,#N/A,FALSE,"Plan1";#N/A,#N/A,FALSE,"Plan2"}</definedName>
    <definedName name="vvcbnb" hidden="1">{#N/A,#N/A,FALSE,"Plan1";#N/A,#N/A,FALSE,"Plan2"}</definedName>
    <definedName name="vvvvv" localSheetId="16" hidden="1">{"Econ Consolidado",#N/A,FALSE,"Econ Consol";"Fluxo de Caixa",#N/A,FALSE,"Fluxo Caixa";"Investimentos",#N/A,FALSE,"Investimentos"}</definedName>
    <definedName name="vvvvv" localSheetId="3" hidden="1">{"Econ Consolidado",#N/A,FALSE,"Econ Consol";"Fluxo de Caixa",#N/A,FALSE,"Fluxo Caixa";"Investimentos",#N/A,FALSE,"Investimentos"}</definedName>
    <definedName name="vvvvv" localSheetId="21" hidden="1">{"Econ Consolidado",#N/A,FALSE,"Econ Consol";"Fluxo de Caixa",#N/A,FALSE,"Fluxo Caixa";"Investimentos",#N/A,FALSE,"Investimentos"}</definedName>
    <definedName name="vvvvv" localSheetId="20" hidden="1">{"Econ Consolidado",#N/A,FALSE,"Econ Consol";"Fluxo de Caixa",#N/A,FALSE,"Fluxo Caixa";"Investimentos",#N/A,FALSE,"Investimentos"}</definedName>
    <definedName name="vvvvv" localSheetId="5" hidden="1">{"Econ Consolidado",#N/A,FALSE,"Econ Consol";"Fluxo de Caixa",#N/A,FALSE,"Fluxo Caixa";"Investimentos",#N/A,FALSE,"Investimentos"}</definedName>
    <definedName name="vvvvv" localSheetId="13" hidden="1">{"Econ Consolidado",#N/A,FALSE,"Econ Consol";"Fluxo de Caixa",#N/A,FALSE,"Fluxo Caixa";"Investimentos",#N/A,FALSE,"Investimentos"}</definedName>
    <definedName name="vvvvv" localSheetId="10" hidden="1">{"Econ Consolidado",#N/A,FALSE,"Econ Consol";"Fluxo de Caixa",#N/A,FALSE,"Fluxo Caixa";"Investimentos",#N/A,FALSE,"Investimentos"}</definedName>
    <definedName name="vvvvv" localSheetId="7" hidden="1">{"Econ Consolidado",#N/A,FALSE,"Econ Consol";"Fluxo de Caixa",#N/A,FALSE,"Fluxo Caixa";"Investimentos",#N/A,FALSE,"Investimentos"}</definedName>
    <definedName name="vvvvv" localSheetId="28" hidden="1">{"Econ Consolidado",#N/A,FALSE,"Econ Consol";"Fluxo de Caixa",#N/A,FALSE,"Fluxo Caixa";"Investimentos",#N/A,FALSE,"Investimentos"}</definedName>
    <definedName name="vvvvv" localSheetId="6" hidden="1">{"Econ Consolidado",#N/A,FALSE,"Econ Consol";"Fluxo de Caixa",#N/A,FALSE,"Fluxo Caixa";"Investimentos",#N/A,FALSE,"Investimentos"}</definedName>
    <definedName name="vvvvv" localSheetId="0" hidden="1">{"Econ Consolidado",#N/A,FALSE,"Econ Consol";"Fluxo de Caixa",#N/A,FALSE,"Fluxo Caixa";"Investimentos",#N/A,FALSE,"Investimentos"}</definedName>
    <definedName name="vvvvv" localSheetId="14" hidden="1">{"Econ Consolidado",#N/A,FALSE,"Econ Consol";"Fluxo de Caixa",#N/A,FALSE,"Fluxo Caixa";"Investimentos",#N/A,FALSE,"Investimentos"}</definedName>
    <definedName name="vvvvv" localSheetId="22" hidden="1">{"Econ Consolidado",#N/A,FALSE,"Econ Consol";"Fluxo de Caixa",#N/A,FALSE,"Fluxo Caixa";"Investimentos",#N/A,FALSE,"Investimentos"}</definedName>
    <definedName name="vvvvv" hidden="1">{"Econ Consolidado",#N/A,FALSE,"Econ Consol";"Fluxo de Caixa",#N/A,FALSE,"Fluxo Caixa";"Investimentos",#N/A,FALSE,"Investimentos"}</definedName>
    <definedName name="vvvvvv" localSheetId="16" hidden="1">{#N/A,#N/A,FALSE,"Plan1";#N/A,#N/A,FALSE,"Plan2"}</definedName>
    <definedName name="vvvvvv" localSheetId="3" hidden="1">{#N/A,#N/A,FALSE,"Plan1";#N/A,#N/A,FALSE,"Plan2"}</definedName>
    <definedName name="vvvvvv" localSheetId="21" hidden="1">{#N/A,#N/A,FALSE,"Plan1";#N/A,#N/A,FALSE,"Plan2"}</definedName>
    <definedName name="vvvvvv" localSheetId="20" hidden="1">{#N/A,#N/A,FALSE,"Plan1";#N/A,#N/A,FALSE,"Plan2"}</definedName>
    <definedName name="vvvvvv" localSheetId="5" hidden="1">{#N/A,#N/A,FALSE,"Plan1";#N/A,#N/A,FALSE,"Plan2"}</definedName>
    <definedName name="vvvvvv" localSheetId="13" hidden="1">{#N/A,#N/A,FALSE,"Plan1";#N/A,#N/A,FALSE,"Plan2"}</definedName>
    <definedName name="vvvvvv" localSheetId="10" hidden="1">{#N/A,#N/A,FALSE,"Plan1";#N/A,#N/A,FALSE,"Plan2"}</definedName>
    <definedName name="vvvvvv" localSheetId="7" hidden="1">{#N/A,#N/A,FALSE,"Plan1";#N/A,#N/A,FALSE,"Plan2"}</definedName>
    <definedName name="vvvvvv" localSheetId="28" hidden="1">{#N/A,#N/A,FALSE,"Plan1";#N/A,#N/A,FALSE,"Plan2"}</definedName>
    <definedName name="vvvvvv" localSheetId="6" hidden="1">{#N/A,#N/A,FALSE,"Plan1";#N/A,#N/A,FALSE,"Plan2"}</definedName>
    <definedName name="vvvvvv" localSheetId="0" hidden="1">{#N/A,#N/A,FALSE,"Plan1";#N/A,#N/A,FALSE,"Plan2"}</definedName>
    <definedName name="vvvvvv" localSheetId="14" hidden="1">{#N/A,#N/A,FALSE,"Plan1";#N/A,#N/A,FALSE,"Plan2"}</definedName>
    <definedName name="vvvvvv" localSheetId="22" hidden="1">{#N/A,#N/A,FALSE,"Plan1";#N/A,#N/A,FALSE,"Plan2"}</definedName>
    <definedName name="vvvvvv" hidden="1">{#N/A,#N/A,FALSE,"Plan1";#N/A,#N/A,FALSE,"Plan2"}</definedName>
    <definedName name="vvvvvvvvvvvvvvvvv" localSheetId="16" hidden="1">{"HW",#N/A,FALSE,"1998"}</definedName>
    <definedName name="vvvvvvvvvvvvvvvvv" localSheetId="3" hidden="1">{"HW",#N/A,FALSE,"1998"}</definedName>
    <definedName name="vvvvvvvvvvvvvvvvv" localSheetId="21" hidden="1">{"HW",#N/A,FALSE,"1998"}</definedName>
    <definedName name="vvvvvvvvvvvvvvvvv" localSheetId="20" hidden="1">{"HW",#N/A,FALSE,"1998"}</definedName>
    <definedName name="vvvvvvvvvvvvvvvvv" localSheetId="5" hidden="1">{"HW",#N/A,FALSE,"1998"}</definedName>
    <definedName name="vvvvvvvvvvvvvvvvv" localSheetId="13" hidden="1">{"HW",#N/A,FALSE,"1998"}</definedName>
    <definedName name="vvvvvvvvvvvvvvvvv" localSheetId="10" hidden="1">{"HW",#N/A,FALSE,"1998"}</definedName>
    <definedName name="vvvvvvvvvvvvvvvvv" localSheetId="7" hidden="1">{"HW",#N/A,FALSE,"1998"}</definedName>
    <definedName name="vvvvvvvvvvvvvvvvv" localSheetId="28" hidden="1">{"HW",#N/A,FALSE,"1998"}</definedName>
    <definedName name="vvvvvvvvvvvvvvvvv" localSheetId="6" hidden="1">{"HW",#N/A,FALSE,"1998"}</definedName>
    <definedName name="vvvvvvvvvvvvvvvvv" localSheetId="0" hidden="1">{"HW",#N/A,FALSE,"1998"}</definedName>
    <definedName name="vvvvvvvvvvvvvvvvv" localSheetId="14" hidden="1">{"HW",#N/A,FALSE,"1998"}</definedName>
    <definedName name="vvvvvvvvvvvvvvvvv" localSheetId="22" hidden="1">{"HW",#N/A,FALSE,"1998"}</definedName>
    <definedName name="vvvvvvvvvvvvvvvvv" hidden="1">{"HW",#N/A,FALSE,"1998"}</definedName>
    <definedName name="VX" localSheetId="16" hidden="1">#REF!</definedName>
    <definedName name="VX" localSheetId="3" hidden="1">#REF!</definedName>
    <definedName name="VX" localSheetId="21" hidden="1">#REF!</definedName>
    <definedName name="VX" localSheetId="5" hidden="1">#REF!</definedName>
    <definedName name="VX" localSheetId="10" hidden="1">#REF!</definedName>
    <definedName name="VX" localSheetId="6" hidden="1">#REF!</definedName>
    <definedName name="VX" localSheetId="0" hidden="1">#REF!</definedName>
    <definedName name="VX" hidden="1">#REF!</definedName>
    <definedName name="w"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10">#REF!</definedName>
    <definedName name="w"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#REF!</definedName>
    <definedName name="wacc" localSheetId="3">#REF!</definedName>
    <definedName name="wacc" localSheetId="5">#REF!</definedName>
    <definedName name="wacc" localSheetId="13">#REF!</definedName>
    <definedName name="wacc" localSheetId="10">#REF!</definedName>
    <definedName name="wacc" localSheetId="6">#REF!</definedName>
    <definedName name="wacc">#REF!</definedName>
    <definedName name="wadalrdjlaev"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hidden="1">{TRUE,TRUE,-1.25,-15.5,604.5,366.75,FALSE,FALSE,TRUE,TRUE,0,1,#N/A,1,#N/A,9.0125,24.4117647058824,1,FALSE,FALSE,3,TRUE,1,FALSE,100,"Swvu.PLANILHA2.","ACwvu.PLANILHA2.",#N/A,FALSE,FALSE,0.787401575,0.34,0.46,0.5,1,"","",FALSE,FALSE,FALSE,FALSE,1,#N/A,1,1,FALSE,FALSE,#N/A,#N/A,FALSE,FALSE,FALSE,9,65532,65532,FALSE,FALSE,TRUE,TRUE,TRUE}</definedName>
    <definedName name="water"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 localSheetId="16" hidden="1">#REF!</definedName>
    <definedName name="wdewr" localSheetId="3" hidden="1">#REF!</definedName>
    <definedName name="wdewr" localSheetId="21" hidden="1">#REF!</definedName>
    <definedName name="wdewr" localSheetId="5" hidden="1">#REF!</definedName>
    <definedName name="wdewr" localSheetId="10" hidden="1">#REF!</definedName>
    <definedName name="wdewr" localSheetId="6" hidden="1">#REF!</definedName>
    <definedName name="wdewr" localSheetId="0" hidden="1">#REF!</definedName>
    <definedName name="wdewr" hidden="1">#REF!</definedName>
    <definedName name="WE" localSheetId="21" hidden="1">#REF!</definedName>
    <definedName name="WE" localSheetId="0" hidden="1">#REF!</definedName>
    <definedName name="WE" hidden="1">#REF!</definedName>
    <definedName name="weki_9701.xls" localSheetId="21" hidden="1">#REF!</definedName>
    <definedName name="weki_9701.xls" hidden="1">#REF!</definedName>
    <definedName name="wekir9701.xls" hidden="1">#REF!</definedName>
    <definedName name="werw4tr" localSheetId="16" hidden="1">{#N/A,#N/A,FALSE,"Plan1";#N/A,#N/A,FALSE,"Plan2"}</definedName>
    <definedName name="werw4tr" localSheetId="3" hidden="1">{#N/A,#N/A,FALSE,"Plan1";#N/A,#N/A,FALSE,"Plan2"}</definedName>
    <definedName name="werw4tr" localSheetId="21" hidden="1">{#N/A,#N/A,FALSE,"Plan1";#N/A,#N/A,FALSE,"Plan2"}</definedName>
    <definedName name="werw4tr" localSheetId="20" hidden="1">{#N/A,#N/A,FALSE,"Plan1";#N/A,#N/A,FALSE,"Plan2"}</definedName>
    <definedName name="werw4tr" localSheetId="5" hidden="1">{#N/A,#N/A,FALSE,"Plan1";#N/A,#N/A,FALSE,"Plan2"}</definedName>
    <definedName name="werw4tr" localSheetId="13" hidden="1">{#N/A,#N/A,FALSE,"Plan1";#N/A,#N/A,FALSE,"Plan2"}</definedName>
    <definedName name="werw4tr" localSheetId="10" hidden="1">{#N/A,#N/A,FALSE,"Plan1";#N/A,#N/A,FALSE,"Plan2"}</definedName>
    <definedName name="werw4tr" localSheetId="7" hidden="1">{#N/A,#N/A,FALSE,"Plan1";#N/A,#N/A,FALSE,"Plan2"}</definedName>
    <definedName name="werw4tr" localSheetId="28" hidden="1">{#N/A,#N/A,FALSE,"Plan1";#N/A,#N/A,FALSE,"Plan2"}</definedName>
    <definedName name="werw4tr" localSheetId="6" hidden="1">{#N/A,#N/A,FALSE,"Plan1";#N/A,#N/A,FALSE,"Plan2"}</definedName>
    <definedName name="werw4tr" localSheetId="0" hidden="1">{#N/A,#N/A,FALSE,"Plan1";#N/A,#N/A,FALSE,"Plan2"}</definedName>
    <definedName name="werw4tr" localSheetId="14" hidden="1">{#N/A,#N/A,FALSE,"Plan1";#N/A,#N/A,FALSE,"Plan2"}</definedName>
    <definedName name="werw4tr" localSheetId="22" hidden="1">{#N/A,#N/A,FALSE,"Plan1";#N/A,#N/A,FALSE,"Plan2"}</definedName>
    <definedName name="werw4tr" hidden="1">{#N/A,#N/A,FALSE,"Plan1";#N/A,#N/A,FALSE,"Plan2"}</definedName>
    <definedName name="wetoedjtkdr" localSheetId="16" hidden="1">{#N/A,#N/A,FALSE,"Plan1";#N/A,#N/A,FALSE,"Plan2"}</definedName>
    <definedName name="wetoedjtkdr" localSheetId="3" hidden="1">{#N/A,#N/A,FALSE,"Plan1";#N/A,#N/A,FALSE,"Plan2"}</definedName>
    <definedName name="wetoedjtkdr" localSheetId="21" hidden="1">{#N/A,#N/A,FALSE,"Plan1";#N/A,#N/A,FALSE,"Plan2"}</definedName>
    <definedName name="wetoedjtkdr" localSheetId="20" hidden="1">{#N/A,#N/A,FALSE,"Plan1";#N/A,#N/A,FALSE,"Plan2"}</definedName>
    <definedName name="wetoedjtkdr" localSheetId="5" hidden="1">{#N/A,#N/A,FALSE,"Plan1";#N/A,#N/A,FALSE,"Plan2"}</definedName>
    <definedName name="wetoedjtkdr" localSheetId="13" hidden="1">{#N/A,#N/A,FALSE,"Plan1";#N/A,#N/A,FALSE,"Plan2"}</definedName>
    <definedName name="wetoedjtkdr" localSheetId="10" hidden="1">{#N/A,#N/A,FALSE,"Plan1";#N/A,#N/A,FALSE,"Plan2"}</definedName>
    <definedName name="wetoedjtkdr" localSheetId="7" hidden="1">{#N/A,#N/A,FALSE,"Plan1";#N/A,#N/A,FALSE,"Plan2"}</definedName>
    <definedName name="wetoedjtkdr" localSheetId="28" hidden="1">{#N/A,#N/A,FALSE,"Plan1";#N/A,#N/A,FALSE,"Plan2"}</definedName>
    <definedName name="wetoedjtkdr" localSheetId="6" hidden="1">{#N/A,#N/A,FALSE,"Plan1";#N/A,#N/A,FALSE,"Plan2"}</definedName>
    <definedName name="wetoedjtkdr" localSheetId="0" hidden="1">{#N/A,#N/A,FALSE,"Plan1";#N/A,#N/A,FALSE,"Plan2"}</definedName>
    <definedName name="wetoedjtkdr" localSheetId="14" hidden="1">{#N/A,#N/A,FALSE,"Plan1";#N/A,#N/A,FALSE,"Plan2"}</definedName>
    <definedName name="wetoedjtkdr" localSheetId="22" hidden="1">{#N/A,#N/A,FALSE,"Plan1";#N/A,#N/A,FALSE,"Plan2"}</definedName>
    <definedName name="wetoedjtkdr" hidden="1">{#N/A,#N/A,FALSE,"Plan1";#N/A,#N/A,FALSE,"Plan2"}</definedName>
    <definedName name="WHATS" localSheetId="16" hidden="1">{"'Edit'!$A$1:$V$2277"}</definedName>
    <definedName name="WHATS" localSheetId="3" hidden="1">{"'Edit'!$A$1:$V$2277"}</definedName>
    <definedName name="WHATS" localSheetId="21" hidden="1">{"'Edit'!$A$1:$V$2277"}</definedName>
    <definedName name="WHATS" localSheetId="20" hidden="1">{"'Edit'!$A$1:$V$2277"}</definedName>
    <definedName name="WHATS" localSheetId="5" hidden="1">{"'Edit'!$A$1:$V$2277"}</definedName>
    <definedName name="WHATS" localSheetId="13" hidden="1">{"'Edit'!$A$1:$V$2277"}</definedName>
    <definedName name="WHATS" localSheetId="10" hidden="1">{"'Edit'!$A$1:$V$2277"}</definedName>
    <definedName name="WHATS" localSheetId="7" hidden="1">{"'Edit'!$A$1:$V$2277"}</definedName>
    <definedName name="WHATS" localSheetId="28" hidden="1">{"'Edit'!$A$1:$V$2277"}</definedName>
    <definedName name="WHATS" localSheetId="6" hidden="1">{"'Edit'!$A$1:$V$2277"}</definedName>
    <definedName name="WHATS" localSheetId="0" hidden="1">{"'Edit'!$A$1:$V$2277"}</definedName>
    <definedName name="WHATS" localSheetId="14" hidden="1">{"'Edit'!$A$1:$V$2277"}</definedName>
    <definedName name="WHATS" localSheetId="22" hidden="1">{"'Edit'!$A$1:$V$2277"}</definedName>
    <definedName name="WHATS" hidden="1">{"'Edit'!$A$1:$V$2277"}</definedName>
    <definedName name="win.VESSEL"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 localSheetId="3">#REF!</definedName>
    <definedName name="WITENS" localSheetId="10">#REF!</definedName>
    <definedName name="WITENS" localSheetId="6">#REF!</definedName>
    <definedName name="WITENS">#REF!</definedName>
    <definedName name="WKJHIR" localSheetId="16" hidden="1">{#N/A,#N/A,FALSE,"Plan1";#N/A,#N/A,FALSE,"Plan2"}</definedName>
    <definedName name="WKJHIR" localSheetId="3" hidden="1">{#N/A,#N/A,FALSE,"Plan1";#N/A,#N/A,FALSE,"Plan2"}</definedName>
    <definedName name="WKJHIR" localSheetId="21" hidden="1">{#N/A,#N/A,FALSE,"Plan1";#N/A,#N/A,FALSE,"Plan2"}</definedName>
    <definedName name="WKJHIR" localSheetId="20" hidden="1">{#N/A,#N/A,FALSE,"Plan1";#N/A,#N/A,FALSE,"Plan2"}</definedName>
    <definedName name="WKJHIR" localSheetId="5" hidden="1">{#N/A,#N/A,FALSE,"Plan1";#N/A,#N/A,FALSE,"Plan2"}</definedName>
    <definedName name="WKJHIR" localSheetId="13" hidden="1">{#N/A,#N/A,FALSE,"Plan1";#N/A,#N/A,FALSE,"Plan2"}</definedName>
    <definedName name="WKJHIR" localSheetId="10" hidden="1">{#N/A,#N/A,FALSE,"Plan1";#N/A,#N/A,FALSE,"Plan2"}</definedName>
    <definedName name="WKJHIR" localSheetId="7" hidden="1">{#N/A,#N/A,FALSE,"Plan1";#N/A,#N/A,FALSE,"Plan2"}</definedName>
    <definedName name="WKJHIR" localSheetId="28" hidden="1">{#N/A,#N/A,FALSE,"Plan1";#N/A,#N/A,FALSE,"Plan2"}</definedName>
    <definedName name="WKJHIR" localSheetId="6" hidden="1">{#N/A,#N/A,FALSE,"Plan1";#N/A,#N/A,FALSE,"Plan2"}</definedName>
    <definedName name="WKJHIR" localSheetId="0" hidden="1">{#N/A,#N/A,FALSE,"Plan1";#N/A,#N/A,FALSE,"Plan2"}</definedName>
    <definedName name="WKJHIR" localSheetId="14" hidden="1">{#N/A,#N/A,FALSE,"Plan1";#N/A,#N/A,FALSE,"Plan2"}</definedName>
    <definedName name="WKJHIR" localSheetId="22" hidden="1">{#N/A,#N/A,FALSE,"Plan1";#N/A,#N/A,FALSE,"Plan2"}</definedName>
    <definedName name="WKJHIR" hidden="1">{#N/A,#N/A,FALSE,"Plan1";#N/A,#N/A,FALSE,"Plan2"}</definedName>
    <definedName name="WLQ" localSheetId="16" hidden="1">{#N/A,#N/A,FALSE,"명세표"}</definedName>
    <definedName name="WLQ" localSheetId="3" hidden="1">{#N/A,#N/A,FALSE,"명세표"}</definedName>
    <definedName name="WLQ" localSheetId="21" hidden="1">{#N/A,#N/A,FALSE,"명세표"}</definedName>
    <definedName name="WLQ" localSheetId="20" hidden="1">{#N/A,#N/A,FALSE,"명세표"}</definedName>
    <definedName name="WLQ" localSheetId="5" hidden="1">{#N/A,#N/A,FALSE,"명세표"}</definedName>
    <definedName name="WLQ" localSheetId="13" hidden="1">{#N/A,#N/A,FALSE,"명세표"}</definedName>
    <definedName name="WLQ" localSheetId="10" hidden="1">{#N/A,#N/A,FALSE,"명세표"}</definedName>
    <definedName name="WLQ" localSheetId="7" hidden="1">{#N/A,#N/A,FALSE,"명세표"}</definedName>
    <definedName name="WLQ" localSheetId="28" hidden="1">{#N/A,#N/A,FALSE,"명세표"}</definedName>
    <definedName name="WLQ" localSheetId="6" hidden="1">{#N/A,#N/A,FALSE,"명세표"}</definedName>
    <definedName name="WLQ" localSheetId="0" hidden="1">{#N/A,#N/A,FALSE,"명세표"}</definedName>
    <definedName name="WLQ" localSheetId="14" hidden="1">{#N/A,#N/A,FALSE,"명세표"}</definedName>
    <definedName name="WLQ" localSheetId="22" hidden="1">{#N/A,#N/A,FALSE,"명세표"}</definedName>
    <definedName name="WLQ" hidden="1">{#N/A,#N/A,FALSE,"명세표"}</definedName>
    <definedName name="WNMLOCAL" localSheetId="3">#REF!</definedName>
    <definedName name="WNMLOCAL" localSheetId="10">#REF!</definedName>
    <definedName name="WNMLOCAL" localSheetId="6">#REF!</definedName>
    <definedName name="WNMLOCAL">#REF!</definedName>
    <definedName name="WNMMUN" localSheetId="3">#REF!</definedName>
    <definedName name="WNMMUN" localSheetId="10">#REF!</definedName>
    <definedName name="WNMMUN" localSheetId="6">#REF!</definedName>
    <definedName name="WNMMUN">#REF!</definedName>
    <definedName name="WNMSERV" localSheetId="3">#REF!</definedName>
    <definedName name="WNMSERV" localSheetId="10">#REF!</definedName>
    <definedName name="WNMSERV" localSheetId="6">#REF!</definedName>
    <definedName name="WNMSERV">#REF!</definedName>
    <definedName name="worl_cdi" localSheetId="3">#REF!</definedName>
    <definedName name="worl_cdi" localSheetId="10">#REF!</definedName>
    <definedName name="worl_cdi" localSheetId="6">#REF!</definedName>
    <definedName name="worl_cdi">#REF!</definedName>
    <definedName name="worl_hist" localSheetId="3">#REF!</definedName>
    <definedName name="worl_hist" localSheetId="10">#REF!</definedName>
    <definedName name="worl_hist" localSheetId="6">#REF!</definedName>
    <definedName name="worl_hist">#REF!</definedName>
    <definedName name="worl_uss" localSheetId="3">#REF!</definedName>
    <definedName name="worl_uss" localSheetId="10">#REF!</definedName>
    <definedName name="worl_uss" localSheetId="6">#REF!</definedName>
    <definedName name="worl_uss">#REF!</definedName>
    <definedName name="WRITE" localSheetId="16" hidden="1">{#N/A,#N/A,FALSE,"CCTV"}</definedName>
    <definedName name="WRITE" localSheetId="3" hidden="1">{#N/A,#N/A,FALSE,"CCTV"}</definedName>
    <definedName name="WRITE" localSheetId="21" hidden="1">{#N/A,#N/A,FALSE,"CCTV"}</definedName>
    <definedName name="WRITE" localSheetId="20" hidden="1">{#N/A,#N/A,FALSE,"CCTV"}</definedName>
    <definedName name="WRITE" localSheetId="5" hidden="1">{#N/A,#N/A,FALSE,"CCTV"}</definedName>
    <definedName name="WRITE" localSheetId="13" hidden="1">{#N/A,#N/A,FALSE,"CCTV"}</definedName>
    <definedName name="WRITE" localSheetId="10" hidden="1">{#N/A,#N/A,FALSE,"CCTV"}</definedName>
    <definedName name="WRITE" localSheetId="7" hidden="1">{#N/A,#N/A,FALSE,"CCTV"}</definedName>
    <definedName name="WRITE" localSheetId="28" hidden="1">{#N/A,#N/A,FALSE,"CCTV"}</definedName>
    <definedName name="WRITE" localSheetId="6" hidden="1">{#N/A,#N/A,FALSE,"CCTV"}</definedName>
    <definedName name="WRITE" localSheetId="0" hidden="1">{#N/A,#N/A,FALSE,"CCTV"}</definedName>
    <definedName name="WRITE" localSheetId="14" hidden="1">{#N/A,#N/A,FALSE,"CCTV"}</definedName>
    <definedName name="WRITE" localSheetId="22" hidden="1">{#N/A,#N/A,FALSE,"CCTV"}</definedName>
    <definedName name="WRITE" hidden="1">{#N/A,#N/A,FALSE,"CCTV"}</definedName>
    <definedName name="wrn.BM." localSheetId="16" hidden="1">{#N/A,#N/A,FALSE,"CCTV"}</definedName>
    <definedName name="wrn.BM." localSheetId="3" hidden="1">{#N/A,#N/A,FALSE,"CCTV"}</definedName>
    <definedName name="wrn.BM." localSheetId="21" hidden="1">{#N/A,#N/A,FALSE,"CCTV"}</definedName>
    <definedName name="wrn.BM." localSheetId="20" hidden="1">{#N/A,#N/A,FALSE,"CCTV"}</definedName>
    <definedName name="wrn.BM." localSheetId="5" hidden="1">{#N/A,#N/A,FALSE,"CCTV"}</definedName>
    <definedName name="wrn.BM." localSheetId="13" hidden="1">{#N/A,#N/A,FALSE,"CCTV"}</definedName>
    <definedName name="wrn.BM." localSheetId="10" hidden="1">{#N/A,#N/A,FALSE,"CCTV"}</definedName>
    <definedName name="wrn.BM." localSheetId="7" hidden="1">{#N/A,#N/A,FALSE,"CCTV"}</definedName>
    <definedName name="wrn.BM." localSheetId="28" hidden="1">{#N/A,#N/A,FALSE,"CCTV"}</definedName>
    <definedName name="wrn.BM." localSheetId="6" hidden="1">{#N/A,#N/A,FALSE,"CCTV"}</definedName>
    <definedName name="wrn.BM." localSheetId="0" hidden="1">{#N/A,#N/A,FALSE,"CCTV"}</definedName>
    <definedName name="wrn.BM." localSheetId="14" hidden="1">{#N/A,#N/A,FALSE,"CCTV"}</definedName>
    <definedName name="wrn.BM." localSheetId="22" hidden="1">{#N/A,#N/A,FALSE,"CCTV"}</definedName>
    <definedName name="wrn.BM." hidden="1">{#N/A,#N/A,FALSE,"CCTV"}</definedName>
    <definedName name="wrn.Brita98.xls." localSheetId="16" hidden="1">{#N/A,#N/A,TRUE,"Quinzena 01 à 15-04-98 "}</definedName>
    <definedName name="wrn.Brita98.xls." localSheetId="3" hidden="1">{#N/A,#N/A,TRUE,"Quinzena 01 à 15-04-98 "}</definedName>
    <definedName name="wrn.Brita98.xls." localSheetId="21" hidden="1">{#N/A,#N/A,TRUE,"Quinzena 01 à 15-04-98 "}</definedName>
    <definedName name="wrn.Brita98.xls." localSheetId="20" hidden="1">{#N/A,#N/A,TRUE,"Quinzena 01 à 15-04-98 "}</definedName>
    <definedName name="wrn.Brita98.xls." localSheetId="5" hidden="1">{#N/A,#N/A,TRUE,"Quinzena 01 à 15-04-98 "}</definedName>
    <definedName name="wrn.Brita98.xls." localSheetId="13" hidden="1">{#N/A,#N/A,TRUE,"Quinzena 01 à 15-04-98 "}</definedName>
    <definedName name="wrn.Brita98.xls." localSheetId="10" hidden="1">{#N/A,#N/A,TRUE,"Quinzena 01 à 15-04-98 "}</definedName>
    <definedName name="wrn.Brita98.xls." localSheetId="7" hidden="1">{#N/A,#N/A,TRUE,"Quinzena 01 à 15-04-98 "}</definedName>
    <definedName name="wrn.Brita98.xls." localSheetId="28" hidden="1">{#N/A,#N/A,TRUE,"Quinzena 01 à 15-04-98 "}</definedName>
    <definedName name="wrn.Brita98.xls." localSheetId="6" hidden="1">{#N/A,#N/A,TRUE,"Quinzena 01 à 15-04-98 "}</definedName>
    <definedName name="wrn.Brita98.xls." localSheetId="0" hidden="1">{#N/A,#N/A,TRUE,"Quinzena 01 à 15-04-98 "}</definedName>
    <definedName name="wrn.Brita98.xls." localSheetId="14" hidden="1">{#N/A,#N/A,TRUE,"Quinzena 01 à 15-04-98 "}</definedName>
    <definedName name="wrn.Brita98.xls." localSheetId="22" hidden="1">{#N/A,#N/A,TRUE,"Quinzena 01 à 15-04-98 "}</definedName>
    <definedName name="wrn.Brita98.xls." hidden="1">{#N/A,#N/A,TRUE,"Quinzena 01 à 15-04-98 "}</definedName>
    <definedName name="wrn.Completo." localSheetId="16"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3"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21"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20"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5"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13"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10"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7"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28"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6"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0"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14"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22"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s." localSheetId="16" hidden="1">{"EconCons",#N/A,TRUE,"Econômico - Consolidado";"CaixaCons",#N/A,TRUE,"Caixa - Consolidado";"InvestCons",#N/A,TRUE,"Invest Consolidado"}</definedName>
    <definedName name="wrn.Cons." localSheetId="3" hidden="1">{"EconCons",#N/A,TRUE,"Econômico - Consolidado";"CaixaCons",#N/A,TRUE,"Caixa - Consolidado";"InvestCons",#N/A,TRUE,"Invest Consolidado"}</definedName>
    <definedName name="wrn.Cons." localSheetId="21" hidden="1">{"EconCons",#N/A,TRUE,"Econômico - Consolidado";"CaixaCons",#N/A,TRUE,"Caixa - Consolidado";"InvestCons",#N/A,TRUE,"Invest Consolidado"}</definedName>
    <definedName name="wrn.Cons." localSheetId="20" hidden="1">{"EconCons",#N/A,TRUE,"Econômico - Consolidado";"CaixaCons",#N/A,TRUE,"Caixa - Consolidado";"InvestCons",#N/A,TRUE,"Invest Consolidado"}</definedName>
    <definedName name="wrn.Cons." localSheetId="5" hidden="1">{"EconCons",#N/A,TRUE,"Econômico - Consolidado";"CaixaCons",#N/A,TRUE,"Caixa - Consolidado";"InvestCons",#N/A,TRUE,"Invest Consolidado"}</definedName>
    <definedName name="wrn.Cons." localSheetId="13" hidden="1">{"EconCons",#N/A,TRUE,"Econômico - Consolidado";"CaixaCons",#N/A,TRUE,"Caixa - Consolidado";"InvestCons",#N/A,TRUE,"Invest Consolidado"}</definedName>
    <definedName name="wrn.Cons." localSheetId="10" hidden="1">{"EconCons",#N/A,TRUE,"Econômico - Consolidado";"CaixaCons",#N/A,TRUE,"Caixa - Consolidado";"InvestCons",#N/A,TRUE,"Invest Consolidado"}</definedName>
    <definedName name="wrn.Cons." localSheetId="7" hidden="1">{"EconCons",#N/A,TRUE,"Econômico - Consolidado";"CaixaCons",#N/A,TRUE,"Caixa - Consolidado";"InvestCons",#N/A,TRUE,"Invest Consolidado"}</definedName>
    <definedName name="wrn.Cons." localSheetId="28" hidden="1">{"EconCons",#N/A,TRUE,"Econômico - Consolidado";"CaixaCons",#N/A,TRUE,"Caixa - Consolidado";"InvestCons",#N/A,TRUE,"Invest Consolidado"}</definedName>
    <definedName name="wrn.Cons." localSheetId="6" hidden="1">{"EconCons",#N/A,TRUE,"Econômico - Consolidado";"CaixaCons",#N/A,TRUE,"Caixa - Consolidado";"InvestCons",#N/A,TRUE,"Invest Consolidado"}</definedName>
    <definedName name="wrn.Cons." localSheetId="0" hidden="1">{"EconCons",#N/A,TRUE,"Econômico - Consolidado";"CaixaCons",#N/A,TRUE,"Caixa - Consolidado";"InvestCons",#N/A,TRUE,"Invest Consolidado"}</definedName>
    <definedName name="wrn.Cons." localSheetId="14" hidden="1">{"EconCons",#N/A,TRUE,"Econômico - Consolidado";"CaixaCons",#N/A,TRUE,"Caixa - Consolidado";"InvestCons",#N/A,TRUE,"Invest Consolidado"}</definedName>
    <definedName name="wrn.Cons." localSheetId="22" hidden="1">{"EconCons",#N/A,TRUE,"Econômico - Consolidado";"CaixaCons",#N/A,TRUE,"Caixa - Consolidado";"InvestCons",#N/A,TRUE,"Invest Consolidado"}</definedName>
    <definedName name="wrn.Cons." hidden="1">{"EconCons",#N/A,TRUE,"Econômico - Consolidado";"CaixaCons",#N/A,TRUE,"Caixa - Consolidado";"InvestCons",#N/A,TRUE,"Invest Consolidado"}</definedName>
    <definedName name="wrn.Consolidado." localSheetId="16" hidden="1">{"Econ Consolidado",#N/A,FALSE,"Econ Consol";"Fluxo de Caixa",#N/A,FALSE,"Fluxo Caixa";"Investimentos",#N/A,FALSE,"Investimentos"}</definedName>
    <definedName name="wrn.Consolidado." localSheetId="3" hidden="1">{"Econ Consolidado",#N/A,FALSE,"Econ Consol";"Fluxo de Caixa",#N/A,FALSE,"Fluxo Caixa";"Investimentos",#N/A,FALSE,"Investimentos"}</definedName>
    <definedName name="wrn.Consolidado." localSheetId="21" hidden="1">{"Econ Consolidado",#N/A,FALSE,"Econ Consol";"Fluxo de Caixa",#N/A,FALSE,"Fluxo Caixa";"Investimentos",#N/A,FALSE,"Investimentos"}</definedName>
    <definedName name="wrn.Consolidado." localSheetId="20" hidden="1">{"Econ Consolidado",#N/A,FALSE,"Econ Consol";"Fluxo de Caixa",#N/A,FALSE,"Fluxo Caixa";"Investimentos",#N/A,FALSE,"Investimentos"}</definedName>
    <definedName name="wrn.Consolidado." localSheetId="5" hidden="1">{"Econ Consolidado",#N/A,FALSE,"Econ Consol";"Fluxo de Caixa",#N/A,FALSE,"Fluxo Caixa";"Investimentos",#N/A,FALSE,"Investimentos"}</definedName>
    <definedName name="wrn.Consolidado." localSheetId="13" hidden="1">{"Econ Consolidado",#N/A,FALSE,"Econ Consol";"Fluxo de Caixa",#N/A,FALSE,"Fluxo Caixa";"Investimentos",#N/A,FALSE,"Investimentos"}</definedName>
    <definedName name="wrn.Consolidado." localSheetId="10" hidden="1">{"Econ Consolidado",#N/A,FALSE,"Econ Consol";"Fluxo de Caixa",#N/A,FALSE,"Fluxo Caixa";"Investimentos",#N/A,FALSE,"Investimentos"}</definedName>
    <definedName name="wrn.Consolidado." localSheetId="7" hidden="1">{"Econ Consolidado",#N/A,FALSE,"Econ Consol";"Fluxo de Caixa",#N/A,FALSE,"Fluxo Caixa";"Investimentos",#N/A,FALSE,"Investimentos"}</definedName>
    <definedName name="wrn.Consolidado." localSheetId="28" hidden="1">{"Econ Consolidado",#N/A,FALSE,"Econ Consol";"Fluxo de Caixa",#N/A,FALSE,"Fluxo Caixa";"Investimentos",#N/A,FALSE,"Investimentos"}</definedName>
    <definedName name="wrn.Consolidado." localSheetId="6" hidden="1">{"Econ Consolidado",#N/A,FALSE,"Econ Consol";"Fluxo de Caixa",#N/A,FALSE,"Fluxo Caixa";"Investimentos",#N/A,FALSE,"Investimentos"}</definedName>
    <definedName name="wrn.Consolidado." localSheetId="0" hidden="1">{"Econ Consolidado",#N/A,FALSE,"Econ Consol";"Fluxo de Caixa",#N/A,FALSE,"Fluxo Caixa";"Investimentos",#N/A,FALSE,"Investimentos"}</definedName>
    <definedName name="wrn.Consolidado." localSheetId="14" hidden="1">{"Econ Consolidado",#N/A,FALSE,"Econ Consol";"Fluxo de Caixa",#N/A,FALSE,"Fluxo Caixa";"Investimentos",#N/A,FALSE,"Investimentos"}</definedName>
    <definedName name="wrn.Consolidado." localSheetId="22" hidden="1">{"Econ Consolidado",#N/A,FALSE,"Econ Consol";"Fluxo de Caixa",#N/A,FALSE,"Fluxo Caixa";"Investimentos",#N/A,FALSE,"Investimentos"}</definedName>
    <definedName name="wrn.Consolidado." hidden="1">{"Econ Consolidado",#N/A,FALSE,"Econ Consol";"Fluxo de Caixa",#N/A,FALSE,"Fluxo Caixa";"Investimentos",#N/A,FALSE,"Investimentos"}</definedName>
    <definedName name="wrn.GERAL." localSheetId="2">{#N/A,#N/A,FALSE,"ET-CAPA";#N/A,#N/A,FALSE,"ET-PAG1";#N/A,#N/A,FALSE,"ET-PAG2";#N/A,#N/A,FALSE,"ET-PAG3";#N/A,#N/A,FALSE,"ET-PAG4";#N/A,#N/A,FALSE,"ET-PAG5"}</definedName>
    <definedName name="wrn.GERAL." localSheetId="16" hidden="1">{#N/A,#N/A,FALSE,"ET-CAPA";#N/A,#N/A,FALSE,"ET-PAG1";#N/A,#N/A,FALSE,"ET-PAG2";#N/A,#N/A,FALSE,"ET-PAG3";#N/A,#N/A,FALSE,"ET-PAG4";#N/A,#N/A,FALSE,"ET-PAG5"}</definedName>
    <definedName name="wrn.GERAL." localSheetId="3" hidden="1">{#N/A,#N/A,FALSE,"ET-CAPA";#N/A,#N/A,FALSE,"ET-PAG1";#N/A,#N/A,FALSE,"ET-PAG2";#N/A,#N/A,FALSE,"ET-PAG3";#N/A,#N/A,FALSE,"ET-PAG4";#N/A,#N/A,FALSE,"ET-PAG5"}</definedName>
    <definedName name="wrn.GERAL." localSheetId="1">{#N/A,#N/A,FALSE,"ET-CAPA";#N/A,#N/A,FALSE,"ET-PAG1";#N/A,#N/A,FALSE,"ET-PAG2";#N/A,#N/A,FALSE,"ET-PAG3";#N/A,#N/A,FALSE,"ET-PAG4";#N/A,#N/A,FALSE,"ET-PAG5"}</definedName>
    <definedName name="wrn.GERAL." localSheetId="21"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5" hidden="1">{#N/A,#N/A,FALSE,"ET-CAPA";#N/A,#N/A,FALSE,"ET-PAG1";#N/A,#N/A,FALSE,"ET-PAG2";#N/A,#N/A,FALSE,"ET-PAG3";#N/A,#N/A,FALSE,"ET-PAG4";#N/A,#N/A,FALSE,"ET-PAG5"}</definedName>
    <definedName name="wrn.GERAL." localSheetId="13">{#N/A,#N/A,FALSE,"ET-CAPA";#N/A,#N/A,FALSE,"ET-PAG1";#N/A,#N/A,FALSE,"ET-PAG2";#N/A,#N/A,FALSE,"ET-PAG3";#N/A,#N/A,FALSE,"ET-PAG4";#N/A,#N/A,FALSE,"ET-PAG5"}</definedName>
    <definedName name="wrn.GERAL." localSheetId="10" hidden="1">{#N/A,#N/A,FALSE,"ET-CAPA";#N/A,#N/A,FALSE,"ET-PAG1";#N/A,#N/A,FALSE,"ET-PAG2";#N/A,#N/A,FALSE,"ET-PAG3";#N/A,#N/A,FALSE,"ET-PAG4";#N/A,#N/A,FALSE,"ET-PAG5"}</definedName>
    <definedName name="wrn.GERAL." localSheetId="7" hidden="1">{#N/A,#N/A,FALSE,"ET-CAPA";#N/A,#N/A,FALSE,"ET-PAG1";#N/A,#N/A,FALSE,"ET-PAG2";#N/A,#N/A,FALSE,"ET-PAG3";#N/A,#N/A,FALSE,"ET-PAG4";#N/A,#N/A,FALSE,"ET-PAG5"}</definedName>
    <definedName name="wrn.GERAL." localSheetId="24" hidden="1">{#N/A,#N/A,FALSE,"ET-CAPA";#N/A,#N/A,FALSE,"ET-PAG1";#N/A,#N/A,FALSE,"ET-PAG2";#N/A,#N/A,FALSE,"ET-PAG3";#N/A,#N/A,FALSE,"ET-PAG4";#N/A,#N/A,FALSE,"ET-PAG5"}</definedName>
    <definedName name="wrn.GERAL." localSheetId="28" hidden="1">{#N/A,#N/A,FALSE,"ET-CAPA";#N/A,#N/A,FALSE,"ET-PAG1";#N/A,#N/A,FALSE,"ET-PAG2";#N/A,#N/A,FALSE,"ET-PAG3";#N/A,#N/A,FALSE,"ET-PAG4";#N/A,#N/A,FALSE,"ET-PAG5"}</definedName>
    <definedName name="wrn.GERAL." localSheetId="6" hidden="1">{#N/A,#N/A,FALSE,"ET-CAPA";#N/A,#N/A,FALSE,"ET-PAG1";#N/A,#N/A,FALSE,"ET-PAG2";#N/A,#N/A,FALSE,"ET-PAG3";#N/A,#N/A,FALSE,"ET-PAG4";#N/A,#N/A,FALSE,"ET-PAG5"}</definedName>
    <definedName name="wrn.GERAL." localSheetId="0" hidden="1">{#N/A,#N/A,FALSE,"ET-CAPA";#N/A,#N/A,FALSE,"ET-PAG1";#N/A,#N/A,FALSE,"ET-PAG2";#N/A,#N/A,FALSE,"ET-PAG3";#N/A,#N/A,FALSE,"ET-PAG4";#N/A,#N/A,FALSE,"ET-PAG5"}</definedName>
    <definedName name="wrn.GERAL." localSheetId="14" hidden="1">{#N/A,#N/A,FALSE,"ET-CAPA";#N/A,#N/A,FALSE,"ET-PAG1";#N/A,#N/A,FALSE,"ET-PAG2";#N/A,#N/A,FALSE,"ET-PAG3";#N/A,#N/A,FALSE,"ET-PAG4";#N/A,#N/A,FALSE,"ET-PAG5"}</definedName>
    <definedName name="wrn.GERAL." localSheetId="22" hidden="1">{#N/A,#N/A,FALSE,"ET-CAPA";#N/A,#N/A,FALSE,"ET-PAG1";#N/A,#N/A,FALSE,"ET-PAG2";#N/A,#N/A,FALSE,"ET-PAG3";#N/A,#N/A,FALSE,"ET-PAG4";#N/A,#N/A,FALSE,"ET-PAG5"}</definedName>
    <definedName name="wrn.GERAL." hidden="1">{#N/A,#N/A,FALSE,"ET-CAPA";#N/A,#N/A,FALSE,"ET-PAG1";#N/A,#N/A,FALSE,"ET-PAG2";#N/A,#N/A,FALSE,"ET-PAG3";#N/A,#N/A,FALSE,"ET-PAG4";#N/A,#N/A,FALSE,"ET-PAG5"}</definedName>
    <definedName name="wrn.HAGE." localSheetId="16" hidden="1">{#N/A,#N/A,FALSE,"cdi";#N/A,#N/A,FALSE,"debent";#N/A,#N/A,FALSE,"fdos";#N/A,#N/A,FALSE,"resumo"}</definedName>
    <definedName name="wrn.HAGE." localSheetId="3" hidden="1">{#N/A,#N/A,FALSE,"cdi";#N/A,#N/A,FALSE,"debent";#N/A,#N/A,FALSE,"fdos";#N/A,#N/A,FALSE,"resumo"}</definedName>
    <definedName name="wrn.HAGE." localSheetId="21" hidden="1">{#N/A,#N/A,FALSE,"cdi";#N/A,#N/A,FALSE,"debent";#N/A,#N/A,FALSE,"fdos";#N/A,#N/A,FALSE,"resumo"}</definedName>
    <definedName name="wrn.HAGE." localSheetId="20" hidden="1">{#N/A,#N/A,FALSE,"cdi";#N/A,#N/A,FALSE,"debent";#N/A,#N/A,FALSE,"fdos";#N/A,#N/A,FALSE,"resumo"}</definedName>
    <definedName name="wrn.HAGE." localSheetId="5" hidden="1">{#N/A,#N/A,FALSE,"cdi";#N/A,#N/A,FALSE,"debent";#N/A,#N/A,FALSE,"fdos";#N/A,#N/A,FALSE,"resumo"}</definedName>
    <definedName name="wrn.HAGE." localSheetId="13" hidden="1">{#N/A,#N/A,FALSE,"cdi";#N/A,#N/A,FALSE,"debent";#N/A,#N/A,FALSE,"fdos";#N/A,#N/A,FALSE,"resumo"}</definedName>
    <definedName name="wrn.HAGE." localSheetId="10" hidden="1">{#N/A,#N/A,FALSE,"cdi";#N/A,#N/A,FALSE,"debent";#N/A,#N/A,FALSE,"fdos";#N/A,#N/A,FALSE,"resumo"}</definedName>
    <definedName name="wrn.HAGE." localSheetId="7" hidden="1">{#N/A,#N/A,FALSE,"cdi";#N/A,#N/A,FALSE,"debent";#N/A,#N/A,FALSE,"fdos";#N/A,#N/A,FALSE,"resumo"}</definedName>
    <definedName name="wrn.HAGE." localSheetId="28" hidden="1">{#N/A,#N/A,FALSE,"cdi";#N/A,#N/A,FALSE,"debent";#N/A,#N/A,FALSE,"fdos";#N/A,#N/A,FALSE,"resumo"}</definedName>
    <definedName name="wrn.HAGE." localSheetId="6" hidden="1">{#N/A,#N/A,FALSE,"cdi";#N/A,#N/A,FALSE,"debent";#N/A,#N/A,FALSE,"fdos";#N/A,#N/A,FALSE,"resumo"}</definedName>
    <definedName name="wrn.HAGE." localSheetId="0" hidden="1">{#N/A,#N/A,FALSE,"cdi";#N/A,#N/A,FALSE,"debent";#N/A,#N/A,FALSE,"fdos";#N/A,#N/A,FALSE,"resumo"}</definedName>
    <definedName name="wrn.HAGE." localSheetId="14" hidden="1">{#N/A,#N/A,FALSE,"cdi";#N/A,#N/A,FALSE,"debent";#N/A,#N/A,FALSE,"fdos";#N/A,#N/A,FALSE,"resumo"}</definedName>
    <definedName name="wrn.HAGE." localSheetId="22" hidden="1">{#N/A,#N/A,FALSE,"cdi";#N/A,#N/A,FALSE,"debent";#N/A,#N/A,FALSE,"fdos";#N/A,#N/A,FALSE,"resumo"}</definedName>
    <definedName name="wrn.HAGE." hidden="1">{#N/A,#N/A,FALSE,"cdi";#N/A,#N/A,FALSE,"debent";#N/A,#N/A,FALSE,"fdos";#N/A,#N/A,FALSE,"resumo"}</definedName>
    <definedName name="wrn.HAGE01" localSheetId="16" hidden="1">{#N/A,#N/A,FALSE,"cdi";#N/A,#N/A,FALSE,"debent";#N/A,#N/A,FALSE,"fdos";#N/A,#N/A,FALSE,"resumo"}</definedName>
    <definedName name="wrn.HAGE01" localSheetId="3" hidden="1">{#N/A,#N/A,FALSE,"cdi";#N/A,#N/A,FALSE,"debent";#N/A,#N/A,FALSE,"fdos";#N/A,#N/A,FALSE,"resumo"}</definedName>
    <definedName name="wrn.HAGE01" localSheetId="21" hidden="1">{#N/A,#N/A,FALSE,"cdi";#N/A,#N/A,FALSE,"debent";#N/A,#N/A,FALSE,"fdos";#N/A,#N/A,FALSE,"resumo"}</definedName>
    <definedName name="wrn.HAGE01" localSheetId="20" hidden="1">{#N/A,#N/A,FALSE,"cdi";#N/A,#N/A,FALSE,"debent";#N/A,#N/A,FALSE,"fdos";#N/A,#N/A,FALSE,"resumo"}</definedName>
    <definedName name="wrn.HAGE01" localSheetId="5" hidden="1">{#N/A,#N/A,FALSE,"cdi";#N/A,#N/A,FALSE,"debent";#N/A,#N/A,FALSE,"fdos";#N/A,#N/A,FALSE,"resumo"}</definedName>
    <definedName name="wrn.HAGE01" localSheetId="13" hidden="1">{#N/A,#N/A,FALSE,"cdi";#N/A,#N/A,FALSE,"debent";#N/A,#N/A,FALSE,"fdos";#N/A,#N/A,FALSE,"resumo"}</definedName>
    <definedName name="wrn.HAGE01" localSheetId="10" hidden="1">{#N/A,#N/A,FALSE,"cdi";#N/A,#N/A,FALSE,"debent";#N/A,#N/A,FALSE,"fdos";#N/A,#N/A,FALSE,"resumo"}</definedName>
    <definedName name="wrn.HAGE01" localSheetId="7" hidden="1">{#N/A,#N/A,FALSE,"cdi";#N/A,#N/A,FALSE,"debent";#N/A,#N/A,FALSE,"fdos";#N/A,#N/A,FALSE,"resumo"}</definedName>
    <definedName name="wrn.HAGE01" localSheetId="28" hidden="1">{#N/A,#N/A,FALSE,"cdi";#N/A,#N/A,FALSE,"debent";#N/A,#N/A,FALSE,"fdos";#N/A,#N/A,FALSE,"resumo"}</definedName>
    <definedName name="wrn.HAGE01" localSheetId="6" hidden="1">{#N/A,#N/A,FALSE,"cdi";#N/A,#N/A,FALSE,"debent";#N/A,#N/A,FALSE,"fdos";#N/A,#N/A,FALSE,"resumo"}</definedName>
    <definedName name="wrn.HAGE01" localSheetId="0" hidden="1">{#N/A,#N/A,FALSE,"cdi";#N/A,#N/A,FALSE,"debent";#N/A,#N/A,FALSE,"fdos";#N/A,#N/A,FALSE,"resumo"}</definedName>
    <definedName name="wrn.HAGE01" localSheetId="14" hidden="1">{#N/A,#N/A,FALSE,"cdi";#N/A,#N/A,FALSE,"debent";#N/A,#N/A,FALSE,"fdos";#N/A,#N/A,FALSE,"resumo"}</definedName>
    <definedName name="wrn.HAGE01" localSheetId="22" hidden="1">{#N/A,#N/A,FALSE,"cdi";#N/A,#N/A,FALSE,"debent";#N/A,#N/A,FALSE,"fdos";#N/A,#N/A,FALSE,"resumo"}</definedName>
    <definedName name="wrn.HAGE01" hidden="1">{#N/A,#N/A,FALSE,"cdi";#N/A,#N/A,FALSE,"debent";#N/A,#N/A,FALSE,"fdos";#N/A,#N/A,FALSE,"resumo"}</definedName>
    <definedName name="wrn.HW." localSheetId="16" hidden="1">{"HW",#N/A,FALSE,"1998"}</definedName>
    <definedName name="wrn.HW." localSheetId="3" hidden="1">{"HW",#N/A,FALSE,"1998"}</definedName>
    <definedName name="wrn.HW." localSheetId="21" hidden="1">{"HW",#N/A,FALSE,"1998"}</definedName>
    <definedName name="wrn.HW." localSheetId="20" hidden="1">{"HW",#N/A,FALSE,"1998"}</definedName>
    <definedName name="wrn.HW." localSheetId="5" hidden="1">{"HW",#N/A,FALSE,"1998"}</definedName>
    <definedName name="wrn.HW." localSheetId="13" hidden="1">{"HW",#N/A,FALSE,"1998"}</definedName>
    <definedName name="wrn.HW." localSheetId="10" hidden="1">{"HW",#N/A,FALSE,"1998"}</definedName>
    <definedName name="wrn.HW." localSheetId="7" hidden="1">{"HW",#N/A,FALSE,"1998"}</definedName>
    <definedName name="wrn.HW." localSheetId="28" hidden="1">{"HW",#N/A,FALSE,"1998"}</definedName>
    <definedName name="wrn.HW." localSheetId="6" hidden="1">{"HW",#N/A,FALSE,"1998"}</definedName>
    <definedName name="wrn.HW." localSheetId="0" hidden="1">{"HW",#N/A,FALSE,"1998"}</definedName>
    <definedName name="wrn.HW." localSheetId="14" hidden="1">{"HW",#N/A,FALSE,"1998"}</definedName>
    <definedName name="wrn.HW." localSheetId="22" hidden="1">{"HW",#N/A,FALSE,"1998"}</definedName>
    <definedName name="wrn.HW." hidden="1">{"HW",#N/A,FALSE,"1998"}</definedName>
    <definedName name="wrn.imp_flx." localSheetId="16" hidden="1">{#N/A,#N/A,FALSE,"CONSOLID";#N/A,#N/A,FALSE,"CIMENTO";#N/A,#N/A,FALSE,"METALURGIA";#N/A,#N/A,FALSE,"PAPEL";#N/A,#N/A,FALSE,"QUÍMICA";#N/A,#N/A,FALSE,"AGROINDL";#N/A,#N/A,FALSE,"OUTROS";#N/A,#N/A,FALSE,"REAL_ORCADO"}</definedName>
    <definedName name="wrn.imp_flx." localSheetId="3" hidden="1">{#N/A,#N/A,FALSE,"CONSOLID";#N/A,#N/A,FALSE,"CIMENTO";#N/A,#N/A,FALSE,"METALURGIA";#N/A,#N/A,FALSE,"PAPEL";#N/A,#N/A,FALSE,"QUÍMICA";#N/A,#N/A,FALSE,"AGROINDL";#N/A,#N/A,FALSE,"OUTROS";#N/A,#N/A,FALSE,"REAL_ORCADO"}</definedName>
    <definedName name="wrn.imp_flx." localSheetId="21" hidden="1">{#N/A,#N/A,FALSE,"CONSOLID";#N/A,#N/A,FALSE,"CIMENTO";#N/A,#N/A,FALSE,"METALURGIA";#N/A,#N/A,FALSE,"PAPEL";#N/A,#N/A,FALSE,"QUÍMICA";#N/A,#N/A,FALSE,"AGROINDL";#N/A,#N/A,FALSE,"OUTROS";#N/A,#N/A,FALSE,"REAL_ORCADO"}</definedName>
    <definedName name="wrn.imp_flx." localSheetId="20" hidden="1">{#N/A,#N/A,FALSE,"CONSOLID";#N/A,#N/A,FALSE,"CIMENTO";#N/A,#N/A,FALSE,"METALURGIA";#N/A,#N/A,FALSE,"PAPEL";#N/A,#N/A,FALSE,"QUÍMICA";#N/A,#N/A,FALSE,"AGROINDL";#N/A,#N/A,FALSE,"OUTROS";#N/A,#N/A,FALSE,"REAL_ORCADO"}</definedName>
    <definedName name="wrn.imp_flx." localSheetId="5" hidden="1">{#N/A,#N/A,FALSE,"CONSOLID";#N/A,#N/A,FALSE,"CIMENTO";#N/A,#N/A,FALSE,"METALURGIA";#N/A,#N/A,FALSE,"PAPEL";#N/A,#N/A,FALSE,"QUÍMICA";#N/A,#N/A,FALSE,"AGROINDL";#N/A,#N/A,FALSE,"OUTROS";#N/A,#N/A,FALSE,"REAL_ORCADO"}</definedName>
    <definedName name="wrn.imp_flx." localSheetId="13" hidden="1">{#N/A,#N/A,FALSE,"CONSOLID";#N/A,#N/A,FALSE,"CIMENTO";#N/A,#N/A,FALSE,"METALURGIA";#N/A,#N/A,FALSE,"PAPEL";#N/A,#N/A,FALSE,"QUÍMICA";#N/A,#N/A,FALSE,"AGROINDL";#N/A,#N/A,FALSE,"OUTROS";#N/A,#N/A,FALSE,"REAL_ORCADO"}</definedName>
    <definedName name="wrn.imp_flx." localSheetId="10" hidden="1">{#N/A,#N/A,FALSE,"CONSOLID";#N/A,#N/A,FALSE,"CIMENTO";#N/A,#N/A,FALSE,"METALURGIA";#N/A,#N/A,FALSE,"PAPEL";#N/A,#N/A,FALSE,"QUÍMICA";#N/A,#N/A,FALSE,"AGROINDL";#N/A,#N/A,FALSE,"OUTROS";#N/A,#N/A,FALSE,"REAL_ORCADO"}</definedName>
    <definedName name="wrn.imp_flx." localSheetId="7" hidden="1">{#N/A,#N/A,FALSE,"CONSOLID";#N/A,#N/A,FALSE,"CIMENTO";#N/A,#N/A,FALSE,"METALURGIA";#N/A,#N/A,FALSE,"PAPEL";#N/A,#N/A,FALSE,"QUÍMICA";#N/A,#N/A,FALSE,"AGROINDL";#N/A,#N/A,FALSE,"OUTROS";#N/A,#N/A,FALSE,"REAL_ORCADO"}</definedName>
    <definedName name="wrn.imp_flx." localSheetId="28" hidden="1">{#N/A,#N/A,FALSE,"CONSOLID";#N/A,#N/A,FALSE,"CIMENTO";#N/A,#N/A,FALSE,"METALURGIA";#N/A,#N/A,FALSE,"PAPEL";#N/A,#N/A,FALSE,"QUÍMICA";#N/A,#N/A,FALSE,"AGROINDL";#N/A,#N/A,FALSE,"OUTROS";#N/A,#N/A,FALSE,"REAL_ORCADO"}</definedName>
    <definedName name="wrn.imp_flx." localSheetId="6" hidden="1">{#N/A,#N/A,FALSE,"CONSOLID";#N/A,#N/A,FALSE,"CIMENTO";#N/A,#N/A,FALSE,"METALURGIA";#N/A,#N/A,FALSE,"PAPEL";#N/A,#N/A,FALSE,"QUÍMICA";#N/A,#N/A,FALSE,"AGROINDL";#N/A,#N/A,FALSE,"OUTROS";#N/A,#N/A,FALSE,"REAL_ORCADO"}</definedName>
    <definedName name="wrn.imp_flx." localSheetId="0" hidden="1">{#N/A,#N/A,FALSE,"CONSOLID";#N/A,#N/A,FALSE,"CIMENTO";#N/A,#N/A,FALSE,"METALURGIA";#N/A,#N/A,FALSE,"PAPEL";#N/A,#N/A,FALSE,"QUÍMICA";#N/A,#N/A,FALSE,"AGROINDL";#N/A,#N/A,FALSE,"OUTROS";#N/A,#N/A,FALSE,"REAL_ORCADO"}</definedName>
    <definedName name="wrn.imp_flx." localSheetId="14" hidden="1">{#N/A,#N/A,FALSE,"CONSOLID";#N/A,#N/A,FALSE,"CIMENTO";#N/A,#N/A,FALSE,"METALURGIA";#N/A,#N/A,FALSE,"PAPEL";#N/A,#N/A,FALSE,"QUÍMICA";#N/A,#N/A,FALSE,"AGROINDL";#N/A,#N/A,FALSE,"OUTROS";#N/A,#N/A,FALSE,"REAL_ORCADO"}</definedName>
    <definedName name="wrn.imp_flx." localSheetId="22" hidden="1">{#N/A,#N/A,FALSE,"CONSOLID";#N/A,#N/A,FALSE,"CIMENTO";#N/A,#N/A,FALSE,"METALURGIA";#N/A,#N/A,FALSE,"PAPEL";#N/A,#N/A,FALSE,"QUÍMICA";#N/A,#N/A,FALSE,"AGROINDL";#N/A,#N/A,FALSE,"OUTROS";#N/A,#N/A,FALSE,"REAL_ORCADO"}</definedName>
    <definedName name="wrn.imp_flx." hidden="1">{#N/A,#N/A,FALSE,"CONSOLID";#N/A,#N/A,FALSE,"CIMENTO";#N/A,#N/A,FALSE,"METALURGIA";#N/A,#N/A,FALSE,"PAPEL";#N/A,#N/A,FALSE,"QUÍMICA";#N/A,#N/A,FALSE,"AGROINDL";#N/A,#N/A,FALSE,"OUTROS";#N/A,#N/A,FALSE,"REAL_ORCADO"}</definedName>
    <definedName name="wrn.IMPRESSO." localSheetId="16" hidden="1">{#N/A,#N/A,FALSE,"Plan1";#N/A,#N/A,FALSE,"Plan2"}</definedName>
    <definedName name="wrn.IMPRESSO." localSheetId="3" hidden="1">{#N/A,#N/A,FALSE,"Plan1";#N/A,#N/A,FALSE,"Plan2"}</definedName>
    <definedName name="wrn.IMPRESSO." localSheetId="21" hidden="1">{#N/A,#N/A,FALSE,"Plan1";#N/A,#N/A,FALSE,"Plan2"}</definedName>
    <definedName name="wrn.IMPRESSO." localSheetId="20" hidden="1">{#N/A,#N/A,FALSE,"Plan1";#N/A,#N/A,FALSE,"Plan2"}</definedName>
    <definedName name="wrn.IMPRESSO." localSheetId="5" hidden="1">{#N/A,#N/A,FALSE,"Plan1";#N/A,#N/A,FALSE,"Plan2"}</definedName>
    <definedName name="wrn.IMPRESSO." localSheetId="13" hidden="1">{#N/A,#N/A,FALSE,"Plan1";#N/A,#N/A,FALSE,"Plan2"}</definedName>
    <definedName name="wrn.IMPRESSO." localSheetId="10" hidden="1">{#N/A,#N/A,FALSE,"Plan1";#N/A,#N/A,FALSE,"Plan2"}</definedName>
    <definedName name="wrn.IMPRESSO." localSheetId="7" hidden="1">{#N/A,#N/A,FALSE,"Plan1";#N/A,#N/A,FALSE,"Plan2"}</definedName>
    <definedName name="wrn.IMPRESSO." localSheetId="28" hidden="1">{#N/A,#N/A,FALSE,"Plan1";#N/A,#N/A,FALSE,"Plan2"}</definedName>
    <definedName name="wrn.IMPRESSO." localSheetId="6" hidden="1">{#N/A,#N/A,FALSE,"Plan1";#N/A,#N/A,FALSE,"Plan2"}</definedName>
    <definedName name="wrn.IMPRESSO." localSheetId="0" hidden="1">{#N/A,#N/A,FALSE,"Plan1";#N/A,#N/A,FALSE,"Plan2"}</definedName>
    <definedName name="wrn.IMPRESSO." localSheetId="14" hidden="1">{#N/A,#N/A,FALSE,"Plan1";#N/A,#N/A,FALSE,"Plan2"}</definedName>
    <definedName name="wrn.IMPRESSO." localSheetId="22" hidden="1">{#N/A,#N/A,FALSE,"Plan1";#N/A,#N/A,FALSE,"Plan2"}</definedName>
    <definedName name="wrn.IMPRESSO." hidden="1">{#N/A,#N/A,FALSE,"Plan1";#N/A,#N/A,FALSE,"Plan2"}</definedName>
    <definedName name="wrn.Imprimir." localSheetId="16" hidden="1">{"tabela",#N/A,FALSE,"Tabela";"decoração",#N/A,FALSE,"Decor.";"Informações",#N/A,FALSE,"Inform."}</definedName>
    <definedName name="wrn.Imprimir." localSheetId="3" hidden="1">{"tabela",#N/A,FALSE,"Tabela";"decoração",#N/A,FALSE,"Decor.";"Informações",#N/A,FALSE,"Inform."}</definedName>
    <definedName name="wrn.Imprimir." localSheetId="21" hidden="1">{"tabela",#N/A,FALSE,"Tabela";"decoração",#N/A,FALSE,"Decor.";"Informações",#N/A,FALSE,"Inform."}</definedName>
    <definedName name="wrn.Imprimir." localSheetId="20" hidden="1">{"tabela",#N/A,FALSE,"Tabela";"decoração",#N/A,FALSE,"Decor.";"Informações",#N/A,FALSE,"Inform."}</definedName>
    <definedName name="wrn.Imprimir." localSheetId="5" hidden="1">{"tabela",#N/A,FALSE,"Tabela";"decoração",#N/A,FALSE,"Decor.";"Informações",#N/A,FALSE,"Inform."}</definedName>
    <definedName name="wrn.Imprimir." localSheetId="13" hidden="1">{"tabela",#N/A,FALSE,"Tabela";"decoração",#N/A,FALSE,"Decor.";"Informações",#N/A,FALSE,"Inform."}</definedName>
    <definedName name="wrn.Imprimir." localSheetId="10" hidden="1">{"tabela",#N/A,FALSE,"Tabela";"decoração",#N/A,FALSE,"Decor.";"Informações",#N/A,FALSE,"Inform."}</definedName>
    <definedName name="wrn.Imprimir." localSheetId="7" hidden="1">{"tabela",#N/A,FALSE,"Tabela";"decoração",#N/A,FALSE,"Decor.";"Informações",#N/A,FALSE,"Inform."}</definedName>
    <definedName name="wrn.Imprimir." localSheetId="28" hidden="1">{"tabela",#N/A,FALSE,"Tabela";"decoração",#N/A,FALSE,"Decor.";"Informações",#N/A,FALSE,"Inform."}</definedName>
    <definedName name="wrn.Imprimir." localSheetId="6" hidden="1">{"tabela",#N/A,FALSE,"Tabela";"decoração",#N/A,FALSE,"Decor.";"Informações",#N/A,FALSE,"Inform."}</definedName>
    <definedName name="wrn.Imprimir." localSheetId="0" hidden="1">{"tabela",#N/A,FALSE,"Tabela";"decoração",#N/A,FALSE,"Decor.";"Informações",#N/A,FALSE,"Inform."}</definedName>
    <definedName name="wrn.Imprimir." localSheetId="14" hidden="1">{"tabela",#N/A,FALSE,"Tabela";"decoração",#N/A,FALSE,"Decor.";"Informações",#N/A,FALSE,"Inform."}</definedName>
    <definedName name="wrn.Imprimir." localSheetId="22" hidden="1">{"tabela",#N/A,FALSE,"Tabela";"decoração",#N/A,FALSE,"Decor.";"Informações",#N/A,FALSE,"Inform."}</definedName>
    <definedName name="wrn.Imprimir." hidden="1">{"tabela",#N/A,FALSE,"Tabela";"decoração",#N/A,FALSE,"Decor.";"Informações",#N/A,FALSE,"Inform."}</definedName>
    <definedName name="wrn.LPU._.MG." localSheetId="16" hidden="1">{"MG-2002-F1",#N/A,FALSE,"PPU-Telemig";"MG-2002-F2",#N/A,FALSE,"PPU-Telemig";"MG-2002-F3",#N/A,FALSE,"PPU-Telemig";"MG-2002-F4",#N/A,FALSE,"PPU-Telemig";"MG-2003-F1",#N/A,FALSE,"PPU-Telemig";"MG-2004-F1",#N/A,FALSE,"PPU-Telemig"}</definedName>
    <definedName name="wrn.LPU._.MG." localSheetId="3" hidden="1">{"MG-2002-F1",#N/A,FALSE,"PPU-Telemig";"MG-2002-F2",#N/A,FALSE,"PPU-Telemig";"MG-2002-F3",#N/A,FALSE,"PPU-Telemig";"MG-2002-F4",#N/A,FALSE,"PPU-Telemig";"MG-2003-F1",#N/A,FALSE,"PPU-Telemig";"MG-2004-F1",#N/A,FALSE,"PPU-Telemig"}</definedName>
    <definedName name="wrn.LPU._.MG." localSheetId="21"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5"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0" hidden="1">{"MG-2002-F1",#N/A,FALSE,"PPU-Telemig";"MG-2002-F2",#N/A,FALSE,"PPU-Telemig";"MG-2002-F3",#N/A,FALSE,"PPU-Telemig";"MG-2002-F4",#N/A,FALSE,"PPU-Telemig";"MG-2003-F1",#N/A,FALSE,"PPU-Telemig";"MG-2004-F1",#N/A,FALSE,"PPU-Telemig"}</definedName>
    <definedName name="wrn.LPU._.MG." localSheetId="7" hidden="1">{"MG-2002-F1",#N/A,FALSE,"PPU-Telemig";"MG-2002-F2",#N/A,FALSE,"PPU-Telemig";"MG-2002-F3",#N/A,FALSE,"PPU-Telemig";"MG-2002-F4",#N/A,FALSE,"PPU-Telemig";"MG-2003-F1",#N/A,FALSE,"PPU-Telemig";"MG-2004-F1",#N/A,FALSE,"PPU-Telemig"}</definedName>
    <definedName name="wrn.LPU._.MG." localSheetId="28" hidden="1">{"MG-2002-F1",#N/A,FALSE,"PPU-Telemig";"MG-2002-F2",#N/A,FALSE,"PPU-Telemig";"MG-2002-F3",#N/A,FALSE,"PPU-Telemig";"MG-2002-F4",#N/A,FALSE,"PPU-Telemig";"MG-2003-F1",#N/A,FALSE,"PPU-Telemig";"MG-2004-F1",#N/A,FALSE,"PPU-Telemig"}</definedName>
    <definedName name="wrn.LPU._.MG." localSheetId="6" hidden="1">{"MG-2002-F1",#N/A,FALSE,"PPU-Telemig";"MG-2002-F2",#N/A,FALSE,"PPU-Telemig";"MG-2002-F3",#N/A,FALSE,"PPU-Telemig";"MG-2002-F4",#N/A,FALSE,"PPU-Telemig";"MG-2003-F1",#N/A,FALSE,"PPU-Telemig";"MG-2004-F1",#N/A,FALSE,"PPU-Telemig"}</definedName>
    <definedName name="wrn.LPU._.MG." localSheetId="0" hidden="1">{"MG-2002-F1",#N/A,FALSE,"PPU-Telemig";"MG-2002-F2",#N/A,FALSE,"PPU-Telemig";"MG-2002-F3",#N/A,FALSE,"PPU-Telemig";"MG-2002-F4",#N/A,FALSE,"PPU-Telemig";"MG-2003-F1",#N/A,FALSE,"PPU-Telemig";"MG-2004-F1",#N/A,FALSE,"PPU-Telemig"}</definedName>
    <definedName name="wrn.LPU._.MG." localSheetId="14" hidden="1">{"MG-2002-F1",#N/A,FALSE,"PPU-Telemig";"MG-2002-F2",#N/A,FALSE,"PPU-Telemig";"MG-2002-F3",#N/A,FALSE,"PPU-Telemig";"MG-2002-F4",#N/A,FALSE,"PPU-Telemig";"MG-2003-F1",#N/A,FALSE,"PPU-Telemig";"MG-2004-F1",#N/A,FALSE,"PPU-Telemig"}</definedName>
    <definedName name="wrn.LPU._.MG." localSheetId="22"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GM機器リスト." localSheetId="16" hidden="1">{#N/A,#N/A,TRUE,"表紙";#N/A,#N/A,TRUE,"DMC合成";#N/A,#N/A,TRUE,"DMC回収･精製";#N/A,#N/A,TRUE,"MPC工程";#N/A,#N/A,TRUE,"DPC工程";#N/A,#N/A,TRUE,"ANI工程";#N/A,#N/A,TRUE,"PHOｰ触媒工程";#N/A,#N/A,TRUE,"用役"}</definedName>
    <definedName name="wrn.MGM機器リスト." localSheetId="3" hidden="1">{#N/A,#N/A,TRUE,"表紙";#N/A,#N/A,TRUE,"DMC合成";#N/A,#N/A,TRUE,"DMC回収･精製";#N/A,#N/A,TRUE,"MPC工程";#N/A,#N/A,TRUE,"DPC工程";#N/A,#N/A,TRUE,"ANI工程";#N/A,#N/A,TRUE,"PHOｰ触媒工程";#N/A,#N/A,TRUE,"用役"}</definedName>
    <definedName name="wrn.MGM機器リスト." localSheetId="21" hidden="1">{#N/A,#N/A,TRUE,"表紙";#N/A,#N/A,TRUE,"DMC合成";#N/A,#N/A,TRUE,"DMC回収･精製";#N/A,#N/A,TRUE,"MPC工程";#N/A,#N/A,TRUE,"DPC工程";#N/A,#N/A,TRUE,"ANI工程";#N/A,#N/A,TRUE,"PHOｰ触媒工程";#N/A,#N/A,TRUE,"用役"}</definedName>
    <definedName name="wrn.MGM機器リスト." localSheetId="20" hidden="1">{#N/A,#N/A,TRUE,"表紙";#N/A,#N/A,TRUE,"DMC合成";#N/A,#N/A,TRUE,"DMC回収･精製";#N/A,#N/A,TRUE,"MPC工程";#N/A,#N/A,TRUE,"DPC工程";#N/A,#N/A,TRUE,"ANI工程";#N/A,#N/A,TRUE,"PHOｰ触媒工程";#N/A,#N/A,TRUE,"用役"}</definedName>
    <definedName name="wrn.MGM機器リスト." localSheetId="5" hidden="1">{#N/A,#N/A,TRUE,"表紙";#N/A,#N/A,TRUE,"DMC合成";#N/A,#N/A,TRUE,"DMC回収･精製";#N/A,#N/A,TRUE,"MPC工程";#N/A,#N/A,TRUE,"DPC工程";#N/A,#N/A,TRUE,"ANI工程";#N/A,#N/A,TRUE,"PHOｰ触媒工程";#N/A,#N/A,TRUE,"用役"}</definedName>
    <definedName name="wrn.MGM機器リスト." localSheetId="13" hidden="1">{#N/A,#N/A,TRUE,"表紙";#N/A,#N/A,TRUE,"DMC合成";#N/A,#N/A,TRUE,"DMC回収･精製";#N/A,#N/A,TRUE,"MPC工程";#N/A,#N/A,TRUE,"DPC工程";#N/A,#N/A,TRUE,"ANI工程";#N/A,#N/A,TRUE,"PHOｰ触媒工程";#N/A,#N/A,TRUE,"用役"}</definedName>
    <definedName name="wrn.MGM機器リスト." localSheetId="10" hidden="1">{#N/A,#N/A,TRUE,"表紙";#N/A,#N/A,TRUE,"DMC合成";#N/A,#N/A,TRUE,"DMC回収･精製";#N/A,#N/A,TRUE,"MPC工程";#N/A,#N/A,TRUE,"DPC工程";#N/A,#N/A,TRUE,"ANI工程";#N/A,#N/A,TRUE,"PHOｰ触媒工程";#N/A,#N/A,TRUE,"用役"}</definedName>
    <definedName name="wrn.MGM機器リスト." localSheetId="7" hidden="1">{#N/A,#N/A,TRUE,"表紙";#N/A,#N/A,TRUE,"DMC合成";#N/A,#N/A,TRUE,"DMC回収･精製";#N/A,#N/A,TRUE,"MPC工程";#N/A,#N/A,TRUE,"DPC工程";#N/A,#N/A,TRUE,"ANI工程";#N/A,#N/A,TRUE,"PHOｰ触媒工程";#N/A,#N/A,TRUE,"用役"}</definedName>
    <definedName name="wrn.MGM機器リスト." localSheetId="28" hidden="1">{#N/A,#N/A,TRUE,"表紙";#N/A,#N/A,TRUE,"DMC合成";#N/A,#N/A,TRUE,"DMC回収･精製";#N/A,#N/A,TRUE,"MPC工程";#N/A,#N/A,TRUE,"DPC工程";#N/A,#N/A,TRUE,"ANI工程";#N/A,#N/A,TRUE,"PHOｰ触媒工程";#N/A,#N/A,TRUE,"用役"}</definedName>
    <definedName name="wrn.MGM機器リスト." localSheetId="6" hidden="1">{#N/A,#N/A,TRUE,"表紙";#N/A,#N/A,TRUE,"DMC合成";#N/A,#N/A,TRUE,"DMC回収･精製";#N/A,#N/A,TRUE,"MPC工程";#N/A,#N/A,TRUE,"DPC工程";#N/A,#N/A,TRUE,"ANI工程";#N/A,#N/A,TRUE,"PHOｰ触媒工程";#N/A,#N/A,TRUE,"用役"}</definedName>
    <definedName name="wrn.MGM機器リスト." localSheetId="0" hidden="1">{#N/A,#N/A,TRUE,"表紙";#N/A,#N/A,TRUE,"DMC合成";#N/A,#N/A,TRUE,"DMC回収･精製";#N/A,#N/A,TRUE,"MPC工程";#N/A,#N/A,TRUE,"DPC工程";#N/A,#N/A,TRUE,"ANI工程";#N/A,#N/A,TRUE,"PHOｰ触媒工程";#N/A,#N/A,TRUE,"用役"}</definedName>
    <definedName name="wrn.MGM機器リスト." localSheetId="14" hidden="1">{#N/A,#N/A,TRUE,"表紙";#N/A,#N/A,TRUE,"DMC合成";#N/A,#N/A,TRUE,"DMC回収･精製";#N/A,#N/A,TRUE,"MPC工程";#N/A,#N/A,TRUE,"DPC工程";#N/A,#N/A,TRUE,"ANI工程";#N/A,#N/A,TRUE,"PHOｰ触媒工程";#N/A,#N/A,TRUE,"用役"}</definedName>
    <definedName name="wrn.MGM機器リスト." localSheetId="22" hidden="1">{#N/A,#N/A,TRUE,"表紙";#N/A,#N/A,TRUE,"DMC合成";#N/A,#N/A,TRUE,"DMC回収･精製";#N/A,#N/A,TRUE,"MPC工程";#N/A,#N/A,TRUE,"DPC工程";#N/A,#N/A,TRUE,"ANI工程";#N/A,#N/A,TRUE,"PHOｰ触媒工程";#N/A,#N/A,TRUE,"用役"}</definedName>
    <definedName name="wrn.MGM機器リスト." hidden="1">{#N/A,#N/A,TRUE,"表紙";#N/A,#N/A,TRUE,"DMC合成";#N/A,#N/A,TRUE,"DMC回収･精製";#N/A,#N/A,TRUE,"MPC工程";#N/A,#N/A,TRUE,"DPC工程";#N/A,#N/A,TRUE,"ANI工程";#N/A,#N/A,TRUE,"PHOｰ触媒工程";#N/A,#N/A,TRUE,"用役"}</definedName>
    <definedName name="wrn.Month._.Report._.Package." localSheetId="16" hidden="1">{#N/A,#N/A,FALSE,"Global Wls Trend";#N/A,#N/A,FALSE,"Region Trend";#N/A,#N/A,FALSE,"PBU Trend"}</definedName>
    <definedName name="wrn.Month._.Report._.Package." localSheetId="3" hidden="1">{#N/A,#N/A,FALSE,"Global Wls Trend";#N/A,#N/A,FALSE,"Region Trend";#N/A,#N/A,FALSE,"PBU Trend"}</definedName>
    <definedName name="wrn.Month._.Report._.Package." localSheetId="21" hidden="1">{#N/A,#N/A,FALSE,"Global Wls Trend";#N/A,#N/A,FALSE,"Region Trend";#N/A,#N/A,FALSE,"PBU Trend"}</definedName>
    <definedName name="wrn.Month._.Report._.Package." localSheetId="20" hidden="1">{#N/A,#N/A,FALSE,"Global Wls Trend";#N/A,#N/A,FALSE,"Region Trend";#N/A,#N/A,FALSE,"PBU Trend"}</definedName>
    <definedName name="wrn.Month._.Report._.Package." localSheetId="5" hidden="1">{#N/A,#N/A,FALSE,"Global Wls Trend";#N/A,#N/A,FALSE,"Region Trend";#N/A,#N/A,FALSE,"PBU Trend"}</definedName>
    <definedName name="wrn.Month._.Report._.Package." localSheetId="13" hidden="1">{#N/A,#N/A,FALSE,"Global Wls Trend";#N/A,#N/A,FALSE,"Region Trend";#N/A,#N/A,FALSE,"PBU Trend"}</definedName>
    <definedName name="wrn.Month._.Report._.Package." localSheetId="10" hidden="1">{#N/A,#N/A,FALSE,"Global Wls Trend";#N/A,#N/A,FALSE,"Region Trend";#N/A,#N/A,FALSE,"PBU Trend"}</definedName>
    <definedName name="wrn.Month._.Report._.Package." localSheetId="7" hidden="1">{#N/A,#N/A,FALSE,"Global Wls Trend";#N/A,#N/A,FALSE,"Region Trend";#N/A,#N/A,FALSE,"PBU Trend"}</definedName>
    <definedName name="wrn.Month._.Report._.Package." localSheetId="28" hidden="1">{#N/A,#N/A,FALSE,"Global Wls Trend";#N/A,#N/A,FALSE,"Region Trend";#N/A,#N/A,FALSE,"PBU Trend"}</definedName>
    <definedName name="wrn.Month._.Report._.Package." localSheetId="6" hidden="1">{#N/A,#N/A,FALSE,"Global Wls Trend";#N/A,#N/A,FALSE,"Region Trend";#N/A,#N/A,FALSE,"PBU Trend"}</definedName>
    <definedName name="wrn.Month._.Report._.Package." localSheetId="0" hidden="1">{#N/A,#N/A,FALSE,"Global Wls Trend";#N/A,#N/A,FALSE,"Region Trend";#N/A,#N/A,FALSE,"PBU Trend"}</definedName>
    <definedName name="wrn.Month._.Report._.Package." localSheetId="14" hidden="1">{#N/A,#N/A,FALSE,"Global Wls Trend";#N/A,#N/A,FALSE,"Region Trend";#N/A,#N/A,FALSE,"PBU Trend"}</definedName>
    <definedName name="wrn.Month._.Report._.Package." localSheetId="22" hidden="1">{#N/A,#N/A,FALSE,"Global Wls Trend";#N/A,#N/A,FALSE,"Region Trend";#N/A,#N/A,FALSE,"PBU Trend"}</definedName>
    <definedName name="wrn.Month._.Report._.Package." hidden="1">{#N/A,#N/A,FALSE,"Global Wls Trend";#N/A,#N/A,FALSE,"Region Trend";#N/A,#N/A,FALSE,"PBU Trend"}</definedName>
    <definedName name="wrn.Monthly._.Report._.Package." localSheetId="16" hidden="1">{#N/A,#N/A,FALSE,"Global by BU";#N/A,#N/A,FALSE,"U.S. by BU";#N/A,#N/A,FALSE,"Canada by BU";#N/A,#N/A,FALSE,"Europe by BU";#N/A,#N/A,FALSE,"Asia by BU";#N/A,#N/A,FALSE,"Cala by BU"}</definedName>
    <definedName name="wrn.Monthly._.Report._.Package." localSheetId="3" hidden="1">{#N/A,#N/A,FALSE,"Global by BU";#N/A,#N/A,FALSE,"U.S. by BU";#N/A,#N/A,FALSE,"Canada by BU";#N/A,#N/A,FALSE,"Europe by BU";#N/A,#N/A,FALSE,"Asia by BU";#N/A,#N/A,FALSE,"Cala by BU"}</definedName>
    <definedName name="wrn.Monthly._.Report._.Package." localSheetId="21"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5"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0" hidden="1">{#N/A,#N/A,FALSE,"Global by BU";#N/A,#N/A,FALSE,"U.S. by BU";#N/A,#N/A,FALSE,"Canada by BU";#N/A,#N/A,FALSE,"Europe by BU";#N/A,#N/A,FALSE,"Asia by BU";#N/A,#N/A,FALSE,"Cala by BU"}</definedName>
    <definedName name="wrn.Monthly._.Report._.Package." localSheetId="7" hidden="1">{#N/A,#N/A,FALSE,"Global by BU";#N/A,#N/A,FALSE,"U.S. by BU";#N/A,#N/A,FALSE,"Canada by BU";#N/A,#N/A,FALSE,"Europe by BU";#N/A,#N/A,FALSE,"Asia by BU";#N/A,#N/A,FALSE,"Cala by BU"}</definedName>
    <definedName name="wrn.Monthly._.Report._.Package." localSheetId="28" hidden="1">{#N/A,#N/A,FALSE,"Global by BU";#N/A,#N/A,FALSE,"U.S. by BU";#N/A,#N/A,FALSE,"Canada by BU";#N/A,#N/A,FALSE,"Europe by BU";#N/A,#N/A,FALSE,"Asia by BU";#N/A,#N/A,FALSE,"Cala by BU"}</definedName>
    <definedName name="wrn.Monthly._.Report._.Package." localSheetId="6" hidden="1">{#N/A,#N/A,FALSE,"Global by BU";#N/A,#N/A,FALSE,"U.S. by BU";#N/A,#N/A,FALSE,"Canada by BU";#N/A,#N/A,FALSE,"Europe by BU";#N/A,#N/A,FALSE,"Asia by BU";#N/A,#N/A,FALSE,"Cala by BU"}</definedName>
    <definedName name="wrn.Monthly._.Report._.Package." localSheetId="0" hidden="1">{#N/A,#N/A,FALSE,"Global by BU";#N/A,#N/A,FALSE,"U.S. by BU";#N/A,#N/A,FALSE,"Canada by BU";#N/A,#N/A,FALSE,"Europe by BU";#N/A,#N/A,FALSE,"Asia by BU";#N/A,#N/A,FALSE,"Cala by BU"}</definedName>
    <definedName name="wrn.Monthly._.Report._.Package." localSheetId="14" hidden="1">{#N/A,#N/A,FALSE,"Global by BU";#N/A,#N/A,FALSE,"U.S. by BU";#N/A,#N/A,FALSE,"Canada by BU";#N/A,#N/A,FALSE,"Europe by BU";#N/A,#N/A,FALSE,"Asia by BU";#N/A,#N/A,FALSE,"Cala by BU"}</definedName>
    <definedName name="wrn.Monthly._.Report._.Package." localSheetId="22"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PENDENCIAS." localSheetId="16" hidden="1">{#N/A,#N/A,FALSE,"GERAL";#N/A,#N/A,FALSE,"012-96";#N/A,#N/A,FALSE,"018-96";#N/A,#N/A,FALSE,"027-96";#N/A,#N/A,FALSE,"059-96";#N/A,#N/A,FALSE,"076-96";#N/A,#N/A,FALSE,"019-97";#N/A,#N/A,FALSE,"021-97";#N/A,#N/A,FALSE,"022-97";#N/A,#N/A,FALSE,"028-97"}</definedName>
    <definedName name="wrn.PENDENCIAS." localSheetId="3" hidden="1">{#N/A,#N/A,FALSE,"GERAL";#N/A,#N/A,FALSE,"012-96";#N/A,#N/A,FALSE,"018-96";#N/A,#N/A,FALSE,"027-96";#N/A,#N/A,FALSE,"059-96";#N/A,#N/A,FALSE,"076-96";#N/A,#N/A,FALSE,"019-97";#N/A,#N/A,FALSE,"021-97";#N/A,#N/A,FALSE,"022-97";#N/A,#N/A,FALSE,"028-97"}</definedName>
    <definedName name="wrn.PENDENCIAS." localSheetId="21"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5"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0" hidden="1">{#N/A,#N/A,FALSE,"GERAL";#N/A,#N/A,FALSE,"012-96";#N/A,#N/A,FALSE,"018-96";#N/A,#N/A,FALSE,"027-96";#N/A,#N/A,FALSE,"059-96";#N/A,#N/A,FALSE,"076-96";#N/A,#N/A,FALSE,"019-97";#N/A,#N/A,FALSE,"021-97";#N/A,#N/A,FALSE,"022-97";#N/A,#N/A,FALSE,"028-97"}</definedName>
    <definedName name="wrn.PENDENCIAS." localSheetId="7" hidden="1">{#N/A,#N/A,FALSE,"GERAL";#N/A,#N/A,FALSE,"012-96";#N/A,#N/A,FALSE,"018-96";#N/A,#N/A,FALSE,"027-96";#N/A,#N/A,FALSE,"059-96";#N/A,#N/A,FALSE,"076-96";#N/A,#N/A,FALSE,"019-97";#N/A,#N/A,FALSE,"021-97";#N/A,#N/A,FALSE,"022-97";#N/A,#N/A,FALSE,"028-97"}</definedName>
    <definedName name="wrn.PENDENCIAS." localSheetId="28" hidden="1">{#N/A,#N/A,FALSE,"GERAL";#N/A,#N/A,FALSE,"012-96";#N/A,#N/A,FALSE,"018-96";#N/A,#N/A,FALSE,"027-96";#N/A,#N/A,FALSE,"059-96";#N/A,#N/A,FALSE,"076-96";#N/A,#N/A,FALSE,"019-97";#N/A,#N/A,FALSE,"021-97";#N/A,#N/A,FALSE,"022-97";#N/A,#N/A,FALSE,"028-97"}</definedName>
    <definedName name="wrn.PENDENCIAS." localSheetId="6"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localSheetId="14" hidden="1">{#N/A,#N/A,FALSE,"GERAL";#N/A,#N/A,FALSE,"012-96";#N/A,#N/A,FALSE,"018-96";#N/A,#N/A,FALSE,"027-96";#N/A,#N/A,FALSE,"059-96";#N/A,#N/A,FALSE,"076-96";#N/A,#N/A,FALSE,"019-97";#N/A,#N/A,FALSE,"021-97";#N/A,#N/A,FALSE,"022-97";#N/A,#N/A,FALSE,"028-97"}</definedName>
    <definedName name="wrn.PENDENCIAS." localSheetId="22"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laniha._.de._.Medição._.F._.01." localSheetId="16" hidden="1">{#N/A,#N/A,FALSE,"F-01"}</definedName>
    <definedName name="wrn.Planiha._.de._.Medição._.F._.01." localSheetId="3" hidden="1">{#N/A,#N/A,FALSE,"F-01"}</definedName>
    <definedName name="wrn.Planiha._.de._.Medição._.F._.01." localSheetId="21" hidden="1">{#N/A,#N/A,FALSE,"F-01"}</definedName>
    <definedName name="wrn.Planiha._.de._.Medição._.F._.01." localSheetId="20" hidden="1">{#N/A,#N/A,FALSE,"F-01"}</definedName>
    <definedName name="wrn.Planiha._.de._.Medição._.F._.01." localSheetId="5" hidden="1">{#N/A,#N/A,FALSE,"F-01"}</definedName>
    <definedName name="wrn.Planiha._.de._.Medição._.F._.01." localSheetId="13" hidden="1">{#N/A,#N/A,FALSE,"F-01"}</definedName>
    <definedName name="wrn.Planiha._.de._.Medição._.F._.01." localSheetId="10" hidden="1">{#N/A,#N/A,FALSE,"F-01"}</definedName>
    <definedName name="wrn.Planiha._.de._.Medição._.F._.01." localSheetId="7" hidden="1">{#N/A,#N/A,FALSE,"F-01"}</definedName>
    <definedName name="wrn.Planiha._.de._.Medição._.F._.01." localSheetId="28" hidden="1">{#N/A,#N/A,FALSE,"F-01"}</definedName>
    <definedName name="wrn.Planiha._.de._.Medição._.F._.01." localSheetId="6" hidden="1">{#N/A,#N/A,FALSE,"F-01"}</definedName>
    <definedName name="wrn.Planiha._.de._.Medição._.F._.01." localSheetId="0" hidden="1">{#N/A,#N/A,FALSE,"F-01"}</definedName>
    <definedName name="wrn.Planiha._.de._.Medição._.F._.01." localSheetId="14" hidden="1">{#N/A,#N/A,FALSE,"F-01"}</definedName>
    <definedName name="wrn.Planiha._.de._.Medição._.F._.01." localSheetId="22" hidden="1">{#N/A,#N/A,FALSE,"F-01"}</definedName>
    <definedName name="wrn.Planiha._.de._.Medição._.F._.01." hidden="1">{#N/A,#N/A,FALSE,"F-01"}</definedName>
    <definedName name="wrn.Planiha._.de._.Medição._.F._.01._1" localSheetId="16" hidden="1">{#N/A,#N/A,FALSE,"F-01"}</definedName>
    <definedName name="wrn.Planiha._.de._.Medição._.F._.01._1" localSheetId="3" hidden="1">{#N/A,#N/A,FALSE,"F-01"}</definedName>
    <definedName name="wrn.Planiha._.de._.Medição._.F._.01._1" localSheetId="21" hidden="1">{#N/A,#N/A,FALSE,"F-01"}</definedName>
    <definedName name="wrn.Planiha._.de._.Medição._.F._.01._1" localSheetId="20" hidden="1">{#N/A,#N/A,FALSE,"F-01"}</definedName>
    <definedName name="wrn.Planiha._.de._.Medição._.F._.01._1" localSheetId="5" hidden="1">{#N/A,#N/A,FALSE,"F-01"}</definedName>
    <definedName name="wrn.Planiha._.de._.Medição._.F._.01._1" localSheetId="13" hidden="1">{#N/A,#N/A,FALSE,"F-01"}</definedName>
    <definedName name="wrn.Planiha._.de._.Medição._.F._.01._1" localSheetId="10" hidden="1">{#N/A,#N/A,FALSE,"F-01"}</definedName>
    <definedName name="wrn.Planiha._.de._.Medição._.F._.01._1" localSheetId="7" hidden="1">{#N/A,#N/A,FALSE,"F-01"}</definedName>
    <definedName name="wrn.Planiha._.de._.Medição._.F._.01._1" localSheetId="28" hidden="1">{#N/A,#N/A,FALSE,"F-01"}</definedName>
    <definedName name="wrn.Planiha._.de._.Medição._.F._.01._1" localSheetId="6" hidden="1">{#N/A,#N/A,FALSE,"F-01"}</definedName>
    <definedName name="wrn.Planiha._.de._.Medição._.F._.01._1" localSheetId="0" hidden="1">{#N/A,#N/A,FALSE,"F-01"}</definedName>
    <definedName name="wrn.Planiha._.de._.Medição._.F._.01._1" localSheetId="14" hidden="1">{#N/A,#N/A,FALSE,"F-01"}</definedName>
    <definedName name="wrn.Planiha._.de._.Medição._.F._.01._1" localSheetId="22" hidden="1">{#N/A,#N/A,FALSE,"F-01"}</definedName>
    <definedName name="wrn.Planiha._.de._.Medição._.F._.01._1" hidden="1">{#N/A,#N/A,FALSE,"F-01"}</definedName>
    <definedName name="wrn.Planilha_de_Medição_F_02" localSheetId="16" hidden="1">{#N/A,#N/A,FALSE,"F-01"}</definedName>
    <definedName name="wrn.Planilha_de_Medição_F_02" localSheetId="3" hidden="1">{#N/A,#N/A,FALSE,"F-01"}</definedName>
    <definedName name="wrn.Planilha_de_Medição_F_02" localSheetId="21" hidden="1">{#N/A,#N/A,FALSE,"F-01"}</definedName>
    <definedName name="wrn.Planilha_de_Medição_F_02" localSheetId="20" hidden="1">{#N/A,#N/A,FALSE,"F-01"}</definedName>
    <definedName name="wrn.Planilha_de_Medição_F_02" localSheetId="5" hidden="1">{#N/A,#N/A,FALSE,"F-01"}</definedName>
    <definedName name="wrn.Planilha_de_Medição_F_02" localSheetId="13" hidden="1">{#N/A,#N/A,FALSE,"F-01"}</definedName>
    <definedName name="wrn.Planilha_de_Medição_F_02" localSheetId="10" hidden="1">{#N/A,#N/A,FALSE,"F-01"}</definedName>
    <definedName name="wrn.Planilha_de_Medição_F_02" localSheetId="7" hidden="1">{#N/A,#N/A,FALSE,"F-01"}</definedName>
    <definedName name="wrn.Planilha_de_Medição_F_02" localSheetId="28" hidden="1">{#N/A,#N/A,FALSE,"F-01"}</definedName>
    <definedName name="wrn.Planilha_de_Medição_F_02" localSheetId="6" hidden="1">{#N/A,#N/A,FALSE,"F-01"}</definedName>
    <definedName name="wrn.Planilha_de_Medição_F_02" localSheetId="0" hidden="1">{#N/A,#N/A,FALSE,"F-01"}</definedName>
    <definedName name="wrn.Planilha_de_Medição_F_02" localSheetId="14" hidden="1">{#N/A,#N/A,FALSE,"F-01"}</definedName>
    <definedName name="wrn.Planilha_de_Medição_F_02" localSheetId="22" hidden="1">{#N/A,#N/A,FALSE,"F-01"}</definedName>
    <definedName name="wrn.Planilha_de_Medição_F_02" hidden="1">{#N/A,#N/A,FALSE,"F-01"}</definedName>
    <definedName name="wrn.print._.all." localSheetId="16" hidden="1">{#N/A,#N/A,FALSE,"$170M Cash";#N/A,#N/A,FALSE,"$250M Cash";#N/A,#N/A,FALSE,"$325M Cash"}</definedName>
    <definedName name="wrn.print._.all." localSheetId="3" hidden="1">{#N/A,#N/A,FALSE,"$170M Cash";#N/A,#N/A,FALSE,"$250M Cash";#N/A,#N/A,FALSE,"$325M Cash"}</definedName>
    <definedName name="wrn.print._.all." localSheetId="21" hidden="1">{#N/A,#N/A,FALSE,"$170M Cash";#N/A,#N/A,FALSE,"$250M Cash";#N/A,#N/A,FALSE,"$325M Cash"}</definedName>
    <definedName name="wrn.print._.all." localSheetId="20" hidden="1">{#N/A,#N/A,FALSE,"$170M Cash";#N/A,#N/A,FALSE,"$250M Cash";#N/A,#N/A,FALSE,"$325M Cash"}</definedName>
    <definedName name="wrn.print._.all." localSheetId="5" hidden="1">{#N/A,#N/A,FALSE,"$170M Cash";#N/A,#N/A,FALSE,"$250M Cash";#N/A,#N/A,FALSE,"$325M Cash"}</definedName>
    <definedName name="wrn.print._.all." localSheetId="13" hidden="1">{#N/A,#N/A,FALSE,"$170M Cash";#N/A,#N/A,FALSE,"$250M Cash";#N/A,#N/A,FALSE,"$325M Cash"}</definedName>
    <definedName name="wrn.print._.all." localSheetId="10" hidden="1">{#N/A,#N/A,FALSE,"$170M Cash";#N/A,#N/A,FALSE,"$250M Cash";#N/A,#N/A,FALSE,"$325M Cash"}</definedName>
    <definedName name="wrn.print._.all." localSheetId="7" hidden="1">{#N/A,#N/A,FALSE,"$170M Cash";#N/A,#N/A,FALSE,"$250M Cash";#N/A,#N/A,FALSE,"$325M Cash"}</definedName>
    <definedName name="wrn.print._.all." localSheetId="28" hidden="1">{#N/A,#N/A,FALSE,"$170M Cash";#N/A,#N/A,FALSE,"$250M Cash";#N/A,#N/A,FALSE,"$325M Cash"}</definedName>
    <definedName name="wrn.print._.all." localSheetId="6" hidden="1">{#N/A,#N/A,FALSE,"$170M Cash";#N/A,#N/A,FALSE,"$250M Cash";#N/A,#N/A,FALSE,"$325M Cash"}</definedName>
    <definedName name="wrn.print._.all." localSheetId="0" hidden="1">{#N/A,#N/A,FALSE,"$170M Cash";#N/A,#N/A,FALSE,"$250M Cash";#N/A,#N/A,FALSE,"$325M Cash"}</definedName>
    <definedName name="wrn.print._.all." localSheetId="14" hidden="1">{#N/A,#N/A,FALSE,"$170M Cash";#N/A,#N/A,FALSE,"$250M Cash";#N/A,#N/A,FALSE,"$325M Cash"}</definedName>
    <definedName name="wrn.print._.all." localSheetId="22" hidden="1">{#N/A,#N/A,FALSE,"$170M Cash";#N/A,#N/A,FALSE,"$250M Cash";#N/A,#N/A,FALSE,"$325M Cash"}</definedName>
    <definedName name="wrn.print._.all." hidden="1">{#N/A,#N/A,FALSE,"$170M Cash";#N/A,#N/A,FALSE,"$250M Cash";#N/A,#N/A,FALSE,"$325M Cash"}</definedName>
    <definedName name="wrn.PrintAll." localSheetId="16" hidden="1">{#N/A,#N/A,FALSE,"Sheet1";#N/A,#N/A,FALSE,"Sheet2";#N/A,#N/A,FALSE,"Sheet3";#N/A,#N/A,FALSE,"Sheet4";#N/A,#N/A,FALSE,"Sheet5";#N/A,#N/A,FALSE,"Sheet6";#N/A,#N/A,FALSE,"Sheet7";#N/A,#N/A,FALSE,"Sheet8";#N/A,#N/A,FALSE,"Sheet9"}</definedName>
    <definedName name="wrn.PrintAll." localSheetId="3" hidden="1">{#N/A,#N/A,FALSE,"Sheet1";#N/A,#N/A,FALSE,"Sheet2";#N/A,#N/A,FALSE,"Sheet3";#N/A,#N/A,FALSE,"Sheet4";#N/A,#N/A,FALSE,"Sheet5";#N/A,#N/A,FALSE,"Sheet6";#N/A,#N/A,FALSE,"Sheet7";#N/A,#N/A,FALSE,"Sheet8";#N/A,#N/A,FALSE,"Sheet9"}</definedName>
    <definedName name="wrn.PrintAll." localSheetId="21" hidden="1">{#N/A,#N/A,FALSE,"Sheet1";#N/A,#N/A,FALSE,"Sheet2";#N/A,#N/A,FALSE,"Sheet3";#N/A,#N/A,FALSE,"Sheet4";#N/A,#N/A,FALSE,"Sheet5";#N/A,#N/A,FALSE,"Sheet6";#N/A,#N/A,FALSE,"Sheet7";#N/A,#N/A,FALSE,"Sheet8";#N/A,#N/A,FALSE,"Sheet9"}</definedName>
    <definedName name="wrn.PrintAll." localSheetId="20" hidden="1">{#N/A,#N/A,FALSE,"Sheet1";#N/A,#N/A,FALSE,"Sheet2";#N/A,#N/A,FALSE,"Sheet3";#N/A,#N/A,FALSE,"Sheet4";#N/A,#N/A,FALSE,"Sheet5";#N/A,#N/A,FALSE,"Sheet6";#N/A,#N/A,FALSE,"Sheet7";#N/A,#N/A,FALSE,"Sheet8";#N/A,#N/A,FALSE,"Sheet9"}</definedName>
    <definedName name="wrn.PrintAll." localSheetId="5" hidden="1">{#N/A,#N/A,FALSE,"Sheet1";#N/A,#N/A,FALSE,"Sheet2";#N/A,#N/A,FALSE,"Sheet3";#N/A,#N/A,FALSE,"Sheet4";#N/A,#N/A,FALSE,"Sheet5";#N/A,#N/A,FALSE,"Sheet6";#N/A,#N/A,FALSE,"Sheet7";#N/A,#N/A,FALSE,"Sheet8";#N/A,#N/A,FALSE,"Sheet9"}</definedName>
    <definedName name="wrn.PrintAll." localSheetId="13" hidden="1">{#N/A,#N/A,FALSE,"Sheet1";#N/A,#N/A,FALSE,"Sheet2";#N/A,#N/A,FALSE,"Sheet3";#N/A,#N/A,FALSE,"Sheet4";#N/A,#N/A,FALSE,"Sheet5";#N/A,#N/A,FALSE,"Sheet6";#N/A,#N/A,FALSE,"Sheet7";#N/A,#N/A,FALSE,"Sheet8";#N/A,#N/A,FALSE,"Sheet9"}</definedName>
    <definedName name="wrn.PrintAll." localSheetId="10" hidden="1">{#N/A,#N/A,FALSE,"Sheet1";#N/A,#N/A,FALSE,"Sheet2";#N/A,#N/A,FALSE,"Sheet3";#N/A,#N/A,FALSE,"Sheet4";#N/A,#N/A,FALSE,"Sheet5";#N/A,#N/A,FALSE,"Sheet6";#N/A,#N/A,FALSE,"Sheet7";#N/A,#N/A,FALSE,"Sheet8";#N/A,#N/A,FALSE,"Sheet9"}</definedName>
    <definedName name="wrn.PrintAll." localSheetId="7" hidden="1">{#N/A,#N/A,FALSE,"Sheet1";#N/A,#N/A,FALSE,"Sheet2";#N/A,#N/A,FALSE,"Sheet3";#N/A,#N/A,FALSE,"Sheet4";#N/A,#N/A,FALSE,"Sheet5";#N/A,#N/A,FALSE,"Sheet6";#N/A,#N/A,FALSE,"Sheet7";#N/A,#N/A,FALSE,"Sheet8";#N/A,#N/A,FALSE,"Sheet9"}</definedName>
    <definedName name="wrn.PrintAll." localSheetId="28" hidden="1">{#N/A,#N/A,FALSE,"Sheet1";#N/A,#N/A,FALSE,"Sheet2";#N/A,#N/A,FALSE,"Sheet3";#N/A,#N/A,FALSE,"Sheet4";#N/A,#N/A,FALSE,"Sheet5";#N/A,#N/A,FALSE,"Sheet6";#N/A,#N/A,FALSE,"Sheet7";#N/A,#N/A,FALSE,"Sheet8";#N/A,#N/A,FALSE,"Sheet9"}</definedName>
    <definedName name="wrn.PrintAll." localSheetId="6" hidden="1">{#N/A,#N/A,FALSE,"Sheet1";#N/A,#N/A,FALSE,"Sheet2";#N/A,#N/A,FALSE,"Sheet3";#N/A,#N/A,FALSE,"Sheet4";#N/A,#N/A,FALSE,"Sheet5";#N/A,#N/A,FALSE,"Sheet6";#N/A,#N/A,FALSE,"Sheet7";#N/A,#N/A,FALSE,"Sheet8";#N/A,#N/A,FALSE,"Sheet9"}</definedName>
    <definedName name="wrn.PrintAll." localSheetId="0" hidden="1">{#N/A,#N/A,FALSE,"Sheet1";#N/A,#N/A,FALSE,"Sheet2";#N/A,#N/A,FALSE,"Sheet3";#N/A,#N/A,FALSE,"Sheet4";#N/A,#N/A,FALSE,"Sheet5";#N/A,#N/A,FALSE,"Sheet6";#N/A,#N/A,FALSE,"Sheet7";#N/A,#N/A,FALSE,"Sheet8";#N/A,#N/A,FALSE,"Sheet9"}</definedName>
    <definedName name="wrn.PrintAll." localSheetId="14" hidden="1">{#N/A,#N/A,FALSE,"Sheet1";#N/A,#N/A,FALSE,"Sheet2";#N/A,#N/A,FALSE,"Sheet3";#N/A,#N/A,FALSE,"Sheet4";#N/A,#N/A,FALSE,"Sheet5";#N/A,#N/A,FALSE,"Sheet6";#N/A,#N/A,FALSE,"Sheet7";#N/A,#N/A,FALSE,"Sheet8";#N/A,#N/A,FALSE,"Sheet9"}</definedName>
    <definedName name="wrn.PrintAll." localSheetId="22" hidden="1">{#N/A,#N/A,FALSE,"Sheet1";#N/A,#N/A,FALSE,"Sheet2";#N/A,#N/A,FALSE,"Sheet3";#N/A,#N/A,FALSE,"Sheet4";#N/A,#N/A,FALSE,"Sheet5";#N/A,#N/A,FALSE,"Sheet6";#N/A,#N/A,FALSE,"Sheet7";#N/A,#N/A,FALSE,"Sheet8";#N/A,#N/A,FALSE,"Sheet9"}</definedName>
    <definedName name="wrn.PrintAll." hidden="1">{#N/A,#N/A,FALSE,"Sheet1";#N/A,#N/A,FALSE,"Sheet2";#N/A,#N/A,FALSE,"Sheet3";#N/A,#N/A,FALSE,"Sheet4";#N/A,#N/A,FALSE,"Sheet5";#N/A,#N/A,FALSE,"Sheet6";#N/A,#N/A,FALSE,"Sheet7";#N/A,#N/A,FALSE,"Sheet8";#N/A,#N/A,FALSE,"Sheet9"}</definedName>
    <definedName name="wrn.PrintCurr." localSheetId="16" hidden="1">{#N/A,#N/A,FALSE,"Sheet1";#N/A,#N/A,FALSE,"Sheet2";#N/A,#N/A,FALSE,"Sheet3"}</definedName>
    <definedName name="wrn.PrintCurr." localSheetId="3" hidden="1">{#N/A,#N/A,FALSE,"Sheet1";#N/A,#N/A,FALSE,"Sheet2";#N/A,#N/A,FALSE,"Sheet3"}</definedName>
    <definedName name="wrn.PrintCurr." localSheetId="21" hidden="1">{#N/A,#N/A,FALSE,"Sheet1";#N/A,#N/A,FALSE,"Sheet2";#N/A,#N/A,FALSE,"Sheet3"}</definedName>
    <definedName name="wrn.PrintCurr." localSheetId="20" hidden="1">{#N/A,#N/A,FALSE,"Sheet1";#N/A,#N/A,FALSE,"Sheet2";#N/A,#N/A,FALSE,"Sheet3"}</definedName>
    <definedName name="wrn.PrintCurr." localSheetId="5" hidden="1">{#N/A,#N/A,FALSE,"Sheet1";#N/A,#N/A,FALSE,"Sheet2";#N/A,#N/A,FALSE,"Sheet3"}</definedName>
    <definedName name="wrn.PrintCurr." localSheetId="13" hidden="1">{#N/A,#N/A,FALSE,"Sheet1";#N/A,#N/A,FALSE,"Sheet2";#N/A,#N/A,FALSE,"Sheet3"}</definedName>
    <definedName name="wrn.PrintCurr." localSheetId="10" hidden="1">{#N/A,#N/A,FALSE,"Sheet1";#N/A,#N/A,FALSE,"Sheet2";#N/A,#N/A,FALSE,"Sheet3"}</definedName>
    <definedName name="wrn.PrintCurr." localSheetId="7" hidden="1">{#N/A,#N/A,FALSE,"Sheet1";#N/A,#N/A,FALSE,"Sheet2";#N/A,#N/A,FALSE,"Sheet3"}</definedName>
    <definedName name="wrn.PrintCurr." localSheetId="28" hidden="1">{#N/A,#N/A,FALSE,"Sheet1";#N/A,#N/A,FALSE,"Sheet2";#N/A,#N/A,FALSE,"Sheet3"}</definedName>
    <definedName name="wrn.PrintCurr." localSheetId="6" hidden="1">{#N/A,#N/A,FALSE,"Sheet1";#N/A,#N/A,FALSE,"Sheet2";#N/A,#N/A,FALSE,"Sheet3"}</definedName>
    <definedName name="wrn.PrintCurr." localSheetId="0" hidden="1">{#N/A,#N/A,FALSE,"Sheet1";#N/A,#N/A,FALSE,"Sheet2";#N/A,#N/A,FALSE,"Sheet3"}</definedName>
    <definedName name="wrn.PrintCurr." localSheetId="14" hidden="1">{#N/A,#N/A,FALSE,"Sheet1";#N/A,#N/A,FALSE,"Sheet2";#N/A,#N/A,FALSE,"Sheet3"}</definedName>
    <definedName name="wrn.PrintCurr." localSheetId="22" hidden="1">{#N/A,#N/A,FALSE,"Sheet1";#N/A,#N/A,FALSE,"Sheet2";#N/A,#N/A,FALSE,"Sheet3"}</definedName>
    <definedName name="wrn.PrintCurr." hidden="1">{#N/A,#N/A,FALSE,"Sheet1";#N/A,#N/A,FALSE,"Sheet2";#N/A,#N/A,FALSE,"Sheet3"}</definedName>
    <definedName name="wrn.PrintPrev1." localSheetId="16" hidden="1">{#N/A,#N/A,FALSE,"Sheet4";#N/A,#N/A,FALSE,"Sheet5";#N/A,#N/A,FALSE,"Sheet6"}</definedName>
    <definedName name="wrn.PrintPrev1." localSheetId="3" hidden="1">{#N/A,#N/A,FALSE,"Sheet4";#N/A,#N/A,FALSE,"Sheet5";#N/A,#N/A,FALSE,"Sheet6"}</definedName>
    <definedName name="wrn.PrintPrev1." localSheetId="21" hidden="1">{#N/A,#N/A,FALSE,"Sheet4";#N/A,#N/A,FALSE,"Sheet5";#N/A,#N/A,FALSE,"Sheet6"}</definedName>
    <definedName name="wrn.PrintPrev1." localSheetId="20" hidden="1">{#N/A,#N/A,FALSE,"Sheet4";#N/A,#N/A,FALSE,"Sheet5";#N/A,#N/A,FALSE,"Sheet6"}</definedName>
    <definedName name="wrn.PrintPrev1." localSheetId="5" hidden="1">{#N/A,#N/A,FALSE,"Sheet4";#N/A,#N/A,FALSE,"Sheet5";#N/A,#N/A,FALSE,"Sheet6"}</definedName>
    <definedName name="wrn.PrintPrev1." localSheetId="13" hidden="1">{#N/A,#N/A,FALSE,"Sheet4";#N/A,#N/A,FALSE,"Sheet5";#N/A,#N/A,FALSE,"Sheet6"}</definedName>
    <definedName name="wrn.PrintPrev1." localSheetId="10" hidden="1">{#N/A,#N/A,FALSE,"Sheet4";#N/A,#N/A,FALSE,"Sheet5";#N/A,#N/A,FALSE,"Sheet6"}</definedName>
    <definedName name="wrn.PrintPrev1." localSheetId="7" hidden="1">{#N/A,#N/A,FALSE,"Sheet4";#N/A,#N/A,FALSE,"Sheet5";#N/A,#N/A,FALSE,"Sheet6"}</definedName>
    <definedName name="wrn.PrintPrev1." localSheetId="28" hidden="1">{#N/A,#N/A,FALSE,"Sheet4";#N/A,#N/A,FALSE,"Sheet5";#N/A,#N/A,FALSE,"Sheet6"}</definedName>
    <definedName name="wrn.PrintPrev1." localSheetId="6" hidden="1">{#N/A,#N/A,FALSE,"Sheet4";#N/A,#N/A,FALSE,"Sheet5";#N/A,#N/A,FALSE,"Sheet6"}</definedName>
    <definedName name="wrn.PrintPrev1." localSheetId="0" hidden="1">{#N/A,#N/A,FALSE,"Sheet4";#N/A,#N/A,FALSE,"Sheet5";#N/A,#N/A,FALSE,"Sheet6"}</definedName>
    <definedName name="wrn.PrintPrev1." localSheetId="14" hidden="1">{#N/A,#N/A,FALSE,"Sheet4";#N/A,#N/A,FALSE,"Sheet5";#N/A,#N/A,FALSE,"Sheet6"}</definedName>
    <definedName name="wrn.PrintPrev1." localSheetId="22" hidden="1">{#N/A,#N/A,FALSE,"Sheet4";#N/A,#N/A,FALSE,"Sheet5";#N/A,#N/A,FALSE,"Sheet6"}</definedName>
    <definedName name="wrn.PrintPrev1." hidden="1">{#N/A,#N/A,FALSE,"Sheet4";#N/A,#N/A,FALSE,"Sheet5";#N/A,#N/A,FALSE,"Sheet6"}</definedName>
    <definedName name="wrn.PrintPrev2." localSheetId="16" hidden="1">{#N/A,#N/A,FALSE,"Sheet7";#N/A,#N/A,FALSE,"Sheet8";#N/A,#N/A,FALSE,"Sheet9"}</definedName>
    <definedName name="wrn.PrintPrev2." localSheetId="3" hidden="1">{#N/A,#N/A,FALSE,"Sheet7";#N/A,#N/A,FALSE,"Sheet8";#N/A,#N/A,FALSE,"Sheet9"}</definedName>
    <definedName name="wrn.PrintPrev2." localSheetId="21" hidden="1">{#N/A,#N/A,FALSE,"Sheet7";#N/A,#N/A,FALSE,"Sheet8";#N/A,#N/A,FALSE,"Sheet9"}</definedName>
    <definedName name="wrn.PrintPrev2." localSheetId="20" hidden="1">{#N/A,#N/A,FALSE,"Sheet7";#N/A,#N/A,FALSE,"Sheet8";#N/A,#N/A,FALSE,"Sheet9"}</definedName>
    <definedName name="wrn.PrintPrev2." localSheetId="5" hidden="1">{#N/A,#N/A,FALSE,"Sheet7";#N/A,#N/A,FALSE,"Sheet8";#N/A,#N/A,FALSE,"Sheet9"}</definedName>
    <definedName name="wrn.PrintPrev2." localSheetId="13" hidden="1">{#N/A,#N/A,FALSE,"Sheet7";#N/A,#N/A,FALSE,"Sheet8";#N/A,#N/A,FALSE,"Sheet9"}</definedName>
    <definedName name="wrn.PrintPrev2." localSheetId="10" hidden="1">{#N/A,#N/A,FALSE,"Sheet7";#N/A,#N/A,FALSE,"Sheet8";#N/A,#N/A,FALSE,"Sheet9"}</definedName>
    <definedName name="wrn.PrintPrev2." localSheetId="7" hidden="1">{#N/A,#N/A,FALSE,"Sheet7";#N/A,#N/A,FALSE,"Sheet8";#N/A,#N/A,FALSE,"Sheet9"}</definedName>
    <definedName name="wrn.PrintPrev2." localSheetId="28" hidden="1">{#N/A,#N/A,FALSE,"Sheet7";#N/A,#N/A,FALSE,"Sheet8";#N/A,#N/A,FALSE,"Sheet9"}</definedName>
    <definedName name="wrn.PrintPrev2." localSheetId="6" hidden="1">{#N/A,#N/A,FALSE,"Sheet7";#N/A,#N/A,FALSE,"Sheet8";#N/A,#N/A,FALSE,"Sheet9"}</definedName>
    <definedName name="wrn.PrintPrev2." localSheetId="0" hidden="1">{#N/A,#N/A,FALSE,"Sheet7";#N/A,#N/A,FALSE,"Sheet8";#N/A,#N/A,FALSE,"Sheet9"}</definedName>
    <definedName name="wrn.PrintPrev2." localSheetId="14" hidden="1">{#N/A,#N/A,FALSE,"Sheet7";#N/A,#N/A,FALSE,"Sheet8";#N/A,#N/A,FALSE,"Sheet9"}</definedName>
    <definedName name="wrn.PrintPrev2." localSheetId="22" hidden="1">{#N/A,#N/A,FALSE,"Sheet7";#N/A,#N/A,FALSE,"Sheet8";#N/A,#N/A,FALSE,"Sheet9"}</definedName>
    <definedName name="wrn.PrintPrev2." hidden="1">{#N/A,#N/A,FALSE,"Sheet7";#N/A,#N/A,FALSE,"Sheet8";#N/A,#N/A,FALSE,"Sheet9"}</definedName>
    <definedName name="wrn.Quadros._.relatório." localSheetId="16" hidden="1">{#N/A,#N/A,FALSE,"QD_F1 Invest Detalhado";#N/A,#N/A,FALSE,"QD_F3 Invest_Comparado";#N/A,#N/A,FALSE,"QD_B Trafego";#N/A,#N/A,FALSE,"QD_D0 Custos Operacionais";#N/A,#N/A,FALSE,"QD_C Receita";#N/A,#N/A,FALSE,"QD_D Custos";#N/A,#N/A,FALSE,"QD_E Resultado";#N/A,#N/A,FALSE,"QD_G Fluxo Caixa"}</definedName>
    <definedName name="wrn.Quadros._.relatório." localSheetId="3" hidden="1">{#N/A,#N/A,FALSE,"QD_F1 Invest Detalhado";#N/A,#N/A,FALSE,"QD_F3 Invest_Comparado";#N/A,#N/A,FALSE,"QD_B Trafego";#N/A,#N/A,FALSE,"QD_D0 Custos Operacionais";#N/A,#N/A,FALSE,"QD_C Receita";#N/A,#N/A,FALSE,"QD_D Custos";#N/A,#N/A,FALSE,"QD_E Resultado";#N/A,#N/A,FALSE,"QD_G Fluxo Caixa"}</definedName>
    <definedName name="wrn.Quadros._.relatório." localSheetId="21" hidden="1">{#N/A,#N/A,FALSE,"QD_F1 Invest Detalhado";#N/A,#N/A,FALSE,"QD_F3 Invest_Comparado";#N/A,#N/A,FALSE,"QD_B Trafego";#N/A,#N/A,FALSE,"QD_D0 Custos Operacionais";#N/A,#N/A,FALSE,"QD_C Receita";#N/A,#N/A,FALSE,"QD_D Custos";#N/A,#N/A,FALSE,"QD_E Resultado";#N/A,#N/A,FALSE,"QD_G Fluxo Caixa"}</definedName>
    <definedName name="wrn.Quadros._.relatório." localSheetId="20" hidden="1">{#N/A,#N/A,FALSE,"QD_F1 Invest Detalhado";#N/A,#N/A,FALSE,"QD_F3 Invest_Comparado";#N/A,#N/A,FALSE,"QD_B Trafego";#N/A,#N/A,FALSE,"QD_D0 Custos Operacionais";#N/A,#N/A,FALSE,"QD_C Receita";#N/A,#N/A,FALSE,"QD_D Custos";#N/A,#N/A,FALSE,"QD_E Resultado";#N/A,#N/A,FALSE,"QD_G Fluxo Caixa"}</definedName>
    <definedName name="wrn.Quadros._.relatório." localSheetId="5" hidden="1">{#N/A,#N/A,FALSE,"QD_F1 Invest Detalhado";#N/A,#N/A,FALSE,"QD_F3 Invest_Comparado";#N/A,#N/A,FALSE,"QD_B Trafego";#N/A,#N/A,FALSE,"QD_D0 Custos Operacionais";#N/A,#N/A,FALSE,"QD_C Receita";#N/A,#N/A,FALSE,"QD_D Custos";#N/A,#N/A,FALSE,"QD_E Resultado";#N/A,#N/A,FALSE,"QD_G Fluxo Caixa"}</definedName>
    <definedName name="wrn.Quadros._.relatório." localSheetId="13" hidden="1">{#N/A,#N/A,FALSE,"QD_F1 Invest Detalhado";#N/A,#N/A,FALSE,"QD_F3 Invest_Comparado";#N/A,#N/A,FALSE,"QD_B Trafego";#N/A,#N/A,FALSE,"QD_D0 Custos Operacionais";#N/A,#N/A,FALSE,"QD_C Receita";#N/A,#N/A,FALSE,"QD_D Custos";#N/A,#N/A,FALSE,"QD_E Resultado";#N/A,#N/A,FALSE,"QD_G Fluxo Caixa"}</definedName>
    <definedName name="wrn.Quadros._.relatório." localSheetId="10" hidden="1">{#N/A,#N/A,FALSE,"QD_F1 Invest Detalhado";#N/A,#N/A,FALSE,"QD_F3 Invest_Comparado";#N/A,#N/A,FALSE,"QD_B Trafego";#N/A,#N/A,FALSE,"QD_D0 Custos Operacionais";#N/A,#N/A,FALSE,"QD_C Receita";#N/A,#N/A,FALSE,"QD_D Custos";#N/A,#N/A,FALSE,"QD_E Resultado";#N/A,#N/A,FALSE,"QD_G Fluxo Caixa"}</definedName>
    <definedName name="wrn.Quadros._.relatório." localSheetId="7" hidden="1">{#N/A,#N/A,FALSE,"QD_F1 Invest Detalhado";#N/A,#N/A,FALSE,"QD_F3 Invest_Comparado";#N/A,#N/A,FALSE,"QD_B Trafego";#N/A,#N/A,FALSE,"QD_D0 Custos Operacionais";#N/A,#N/A,FALSE,"QD_C Receita";#N/A,#N/A,FALSE,"QD_D Custos";#N/A,#N/A,FALSE,"QD_E Resultado";#N/A,#N/A,FALSE,"QD_G Fluxo Caixa"}</definedName>
    <definedName name="wrn.Quadros._.relatório." localSheetId="28" hidden="1">{#N/A,#N/A,FALSE,"QD_F1 Invest Detalhado";#N/A,#N/A,FALSE,"QD_F3 Invest_Comparado";#N/A,#N/A,FALSE,"QD_B Trafego";#N/A,#N/A,FALSE,"QD_D0 Custos Operacionais";#N/A,#N/A,FALSE,"QD_C Receita";#N/A,#N/A,FALSE,"QD_D Custos";#N/A,#N/A,FALSE,"QD_E Resultado";#N/A,#N/A,FALSE,"QD_G Fluxo Caixa"}</definedName>
    <definedName name="wrn.Quadros._.relatório." localSheetId="6" hidden="1">{#N/A,#N/A,FALSE,"QD_F1 Invest Detalhado";#N/A,#N/A,FALSE,"QD_F3 Invest_Comparado";#N/A,#N/A,FALSE,"QD_B Trafego";#N/A,#N/A,FALSE,"QD_D0 Custos Operacionais";#N/A,#N/A,FALSE,"QD_C Receita";#N/A,#N/A,FALSE,"QD_D Custos";#N/A,#N/A,FALSE,"QD_E Resultado";#N/A,#N/A,FALSE,"QD_G Fluxo Caixa"}</definedName>
    <definedName name="wrn.Quadros._.relatório." localSheetId="0" hidden="1">{#N/A,#N/A,FALSE,"QD_F1 Invest Detalhado";#N/A,#N/A,FALSE,"QD_F3 Invest_Comparado";#N/A,#N/A,FALSE,"QD_B Trafego";#N/A,#N/A,FALSE,"QD_D0 Custos Operacionais";#N/A,#N/A,FALSE,"QD_C Receita";#N/A,#N/A,FALSE,"QD_D Custos";#N/A,#N/A,FALSE,"QD_E Resultado";#N/A,#N/A,FALSE,"QD_G Fluxo Caixa"}</definedName>
    <definedName name="wrn.Quadros._.relatório." localSheetId="14" hidden="1">{#N/A,#N/A,FALSE,"QD_F1 Invest Detalhado";#N/A,#N/A,FALSE,"QD_F3 Invest_Comparado";#N/A,#N/A,FALSE,"QD_B Trafego";#N/A,#N/A,FALSE,"QD_D0 Custos Operacionais";#N/A,#N/A,FALSE,"QD_C Receita";#N/A,#N/A,FALSE,"QD_D Custos";#N/A,#N/A,FALSE,"QD_E Resultado";#N/A,#N/A,FALSE,"QD_G Fluxo Caixa"}</definedName>
    <definedName name="wrn.Quadros._.relatório." localSheetId="22" hidden="1">{#N/A,#N/A,FALSE,"QD_F1 Invest Detalhado";#N/A,#N/A,FALSE,"QD_F3 Invest_Comparado";#N/A,#N/A,FALSE,"QD_B Trafego";#N/A,#N/A,FALSE,"QD_D0 Custos Operacionais";#N/A,#N/A,FALSE,"QD_C Receita";#N/A,#N/A,FALSE,"QD_D Custos";#N/A,#N/A,FALSE,"QD_E Resultado";#N/A,#N/A,FALSE,"QD_G Fluxo Caixa"}</definedName>
    <definedName name="wrn.Quadros._.relatório." hidden="1">{#N/A,#N/A,FALSE,"QD_F1 Invest Detalhado";#N/A,#N/A,FALSE,"QD_F3 Invest_Comparado";#N/A,#N/A,FALSE,"QD_B Trafego";#N/A,#N/A,FALSE,"QD_D0 Custos Operacionais";#N/A,#N/A,FALSE,"QD_C Receita";#N/A,#N/A,FALSE,"QD_D Custos";#N/A,#N/A,FALSE,"QD_E Resultado";#N/A,#N/A,FALSE,"QD_G Fluxo Caixa"}</definedName>
    <definedName name="wrn.REPORT." localSheetId="16" hidden="1">{#N/A,#N/A,FALSE,"표지";#N/A,#N/A,FALSE,"목차";#N/A,#N/A,FALSE,"내용1";#N/A,#N/A,FALSE,"내용2";#N/A,#N/A,FALSE,"결론";#N/A,#N/A,FALSE,"첨부";#N/A,#N/A,FALSE,"진공도달시간";#N/A,#N/A,FALSE,"배가스속도"}</definedName>
    <definedName name="wrn.REPORT." localSheetId="3" hidden="1">{#N/A,#N/A,FALSE,"표지";#N/A,#N/A,FALSE,"목차";#N/A,#N/A,FALSE,"내용1";#N/A,#N/A,FALSE,"내용2";#N/A,#N/A,FALSE,"결론";#N/A,#N/A,FALSE,"첨부";#N/A,#N/A,FALSE,"진공도달시간";#N/A,#N/A,FALSE,"배가스속도"}</definedName>
    <definedName name="wrn.REPORT." localSheetId="21" hidden="1">{#N/A,#N/A,FALSE,"표지";#N/A,#N/A,FALSE,"목차";#N/A,#N/A,FALSE,"내용1";#N/A,#N/A,FALSE,"내용2";#N/A,#N/A,FALSE,"결론";#N/A,#N/A,FALSE,"첨부";#N/A,#N/A,FALSE,"진공도달시간";#N/A,#N/A,FALSE,"배가스속도"}</definedName>
    <definedName name="wrn.REPORT." localSheetId="20" hidden="1">{#N/A,#N/A,FALSE,"표지";#N/A,#N/A,FALSE,"목차";#N/A,#N/A,FALSE,"내용1";#N/A,#N/A,FALSE,"내용2";#N/A,#N/A,FALSE,"결론";#N/A,#N/A,FALSE,"첨부";#N/A,#N/A,FALSE,"진공도달시간";#N/A,#N/A,FALSE,"배가스속도"}</definedName>
    <definedName name="wrn.REPORT." localSheetId="5" hidden="1">{#N/A,#N/A,FALSE,"표지";#N/A,#N/A,FALSE,"목차";#N/A,#N/A,FALSE,"내용1";#N/A,#N/A,FALSE,"내용2";#N/A,#N/A,FALSE,"결론";#N/A,#N/A,FALSE,"첨부";#N/A,#N/A,FALSE,"진공도달시간";#N/A,#N/A,FALSE,"배가스속도"}</definedName>
    <definedName name="wrn.REPORT." localSheetId="13" hidden="1">{#N/A,#N/A,FALSE,"표지";#N/A,#N/A,FALSE,"목차";#N/A,#N/A,FALSE,"내용1";#N/A,#N/A,FALSE,"내용2";#N/A,#N/A,FALSE,"결론";#N/A,#N/A,FALSE,"첨부";#N/A,#N/A,FALSE,"진공도달시간";#N/A,#N/A,FALSE,"배가스속도"}</definedName>
    <definedName name="wrn.REPORT." localSheetId="10" hidden="1">{#N/A,#N/A,FALSE,"표지";#N/A,#N/A,FALSE,"목차";#N/A,#N/A,FALSE,"내용1";#N/A,#N/A,FALSE,"내용2";#N/A,#N/A,FALSE,"결론";#N/A,#N/A,FALSE,"첨부";#N/A,#N/A,FALSE,"진공도달시간";#N/A,#N/A,FALSE,"배가스속도"}</definedName>
    <definedName name="wrn.REPORT." localSheetId="7" hidden="1">{#N/A,#N/A,FALSE,"표지";#N/A,#N/A,FALSE,"목차";#N/A,#N/A,FALSE,"내용1";#N/A,#N/A,FALSE,"내용2";#N/A,#N/A,FALSE,"결론";#N/A,#N/A,FALSE,"첨부";#N/A,#N/A,FALSE,"진공도달시간";#N/A,#N/A,FALSE,"배가스속도"}</definedName>
    <definedName name="wrn.REPORT." localSheetId="28" hidden="1">{#N/A,#N/A,FALSE,"표지";#N/A,#N/A,FALSE,"목차";#N/A,#N/A,FALSE,"내용1";#N/A,#N/A,FALSE,"내용2";#N/A,#N/A,FALSE,"결론";#N/A,#N/A,FALSE,"첨부";#N/A,#N/A,FALSE,"진공도달시간";#N/A,#N/A,FALSE,"배가스속도"}</definedName>
    <definedName name="wrn.REPORT." localSheetId="6" hidden="1">{#N/A,#N/A,FALSE,"표지";#N/A,#N/A,FALSE,"목차";#N/A,#N/A,FALSE,"내용1";#N/A,#N/A,FALSE,"내용2";#N/A,#N/A,FALSE,"결론";#N/A,#N/A,FALSE,"첨부";#N/A,#N/A,FALSE,"진공도달시간";#N/A,#N/A,FALSE,"배가스속도"}</definedName>
    <definedName name="wrn.REPORT." localSheetId="0" hidden="1">{#N/A,#N/A,FALSE,"표지";#N/A,#N/A,FALSE,"목차";#N/A,#N/A,FALSE,"내용1";#N/A,#N/A,FALSE,"내용2";#N/A,#N/A,FALSE,"결론";#N/A,#N/A,FALSE,"첨부";#N/A,#N/A,FALSE,"진공도달시간";#N/A,#N/A,FALSE,"배가스속도"}</definedName>
    <definedName name="wrn.REPORT." localSheetId="14" hidden="1">{#N/A,#N/A,FALSE,"표지";#N/A,#N/A,FALSE,"목차";#N/A,#N/A,FALSE,"내용1";#N/A,#N/A,FALSE,"내용2";#N/A,#N/A,FALSE,"결론";#N/A,#N/A,FALSE,"첨부";#N/A,#N/A,FALSE,"진공도달시간";#N/A,#N/A,FALSE,"배가스속도"}</definedName>
    <definedName name="wrn.REPORT." localSheetId="22" hidden="1">{#N/A,#N/A,FALSE,"표지";#N/A,#N/A,FALSE,"목차";#N/A,#N/A,FALSE,"내용1";#N/A,#N/A,FALSE,"내용2";#N/A,#N/A,FALSE,"결론";#N/A,#N/A,FALSE,"첨부";#N/A,#N/A,FALSE,"진공도달시간";#N/A,#N/A,FALSE,"배가스속도"}</definedName>
    <definedName name="wrn.REPORT." hidden="1">{#N/A,#N/A,FALSE,"표지";#N/A,#N/A,FALSE,"목차";#N/A,#N/A,FALSE,"내용1";#N/A,#N/A,FALSE,"내용2";#N/A,#N/A,FALSE,"결론";#N/A,#N/A,FALSE,"첨부";#N/A,#N/A,FALSE,"진공도달시간";#N/A,#N/A,FALSE,"배가스속도"}</definedName>
    <definedName name="wrn.STAFFS." localSheetId="16" hidden="1">{#N/A,#N/A,FALSE,"TABLE"}</definedName>
    <definedName name="wrn.STAFFS." localSheetId="3" hidden="1">{#N/A,#N/A,FALSE,"TABLE"}</definedName>
    <definedName name="wrn.STAFFS." localSheetId="21" hidden="1">{#N/A,#N/A,FALSE,"TABLE"}</definedName>
    <definedName name="wrn.STAFFS." localSheetId="20" hidden="1">{#N/A,#N/A,FALSE,"TABLE"}</definedName>
    <definedName name="wrn.STAFFS." localSheetId="5" hidden="1">{#N/A,#N/A,FALSE,"TABLE"}</definedName>
    <definedName name="wrn.STAFFS." localSheetId="13" hidden="1">{#N/A,#N/A,FALSE,"TABLE"}</definedName>
    <definedName name="wrn.STAFFS." localSheetId="10" hidden="1">{#N/A,#N/A,FALSE,"TABLE"}</definedName>
    <definedName name="wrn.STAFFS." localSheetId="7" hidden="1">{#N/A,#N/A,FALSE,"TABLE"}</definedName>
    <definedName name="wrn.STAFFS." localSheetId="28" hidden="1">{#N/A,#N/A,FALSE,"TABLE"}</definedName>
    <definedName name="wrn.STAFFS." localSheetId="6" hidden="1">{#N/A,#N/A,FALSE,"TABLE"}</definedName>
    <definedName name="wrn.STAFFS." localSheetId="0" hidden="1">{#N/A,#N/A,FALSE,"TABLE"}</definedName>
    <definedName name="wrn.STAFFS." localSheetId="14" hidden="1">{#N/A,#N/A,FALSE,"TABLE"}</definedName>
    <definedName name="wrn.STAFFS." localSheetId="22" hidden="1">{#N/A,#N/A,FALSE,"TABLE"}</definedName>
    <definedName name="wrn.STAFFS." hidden="1">{#N/A,#N/A,FALSE,"TABLE"}</definedName>
    <definedName name="wrn.TERCEIRO." localSheetId="16"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21"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2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5"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1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1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7"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28"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6"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1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2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16"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21"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2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5"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1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1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7"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28"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6"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14"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2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 localSheetId="16" hidden="1">{#N/A,#N/A,FALSE,"명세표"}</definedName>
    <definedName name="wrn.test1." localSheetId="3" hidden="1">{#N/A,#N/A,FALSE,"명세표"}</definedName>
    <definedName name="wrn.test1." localSheetId="21" hidden="1">{#N/A,#N/A,FALSE,"명세표"}</definedName>
    <definedName name="wrn.test1." localSheetId="20" hidden="1">{#N/A,#N/A,FALSE,"명세표"}</definedName>
    <definedName name="wrn.test1." localSheetId="5" hidden="1">{#N/A,#N/A,FALSE,"명세표"}</definedName>
    <definedName name="wrn.test1." localSheetId="13" hidden="1">{#N/A,#N/A,FALSE,"명세표"}</definedName>
    <definedName name="wrn.test1." localSheetId="10" hidden="1">{#N/A,#N/A,FALSE,"명세표"}</definedName>
    <definedName name="wrn.test1." localSheetId="7" hidden="1">{#N/A,#N/A,FALSE,"명세표"}</definedName>
    <definedName name="wrn.test1." localSheetId="28" hidden="1">{#N/A,#N/A,FALSE,"명세표"}</definedName>
    <definedName name="wrn.test1." localSheetId="6" hidden="1">{#N/A,#N/A,FALSE,"명세표"}</definedName>
    <definedName name="wrn.test1." localSheetId="0" hidden="1">{#N/A,#N/A,FALSE,"명세표"}</definedName>
    <definedName name="wrn.test1." localSheetId="14" hidden="1">{#N/A,#N/A,FALSE,"명세표"}</definedName>
    <definedName name="wrn.test1." localSheetId="22" hidden="1">{#N/A,#N/A,FALSE,"명세표"}</definedName>
    <definedName name="wrn.test1." hidden="1">{#N/A,#N/A,FALSE,"명세표"}</definedName>
    <definedName name="wrn.Unidades." localSheetId="16" hidden="1">{"Rio Branco",#N/A,FALSE,"Rio Branco";"Itajaí",#N/A,FALSE,"Itajaí";"Pinheiro Machado",#N/A,FALSE,"PMachado";"Esteio",#N/A,FALSE,"Esteio"}</definedName>
    <definedName name="wrn.Unidades." localSheetId="3" hidden="1">{"Rio Branco",#N/A,FALSE,"Rio Branco";"Itajaí",#N/A,FALSE,"Itajaí";"Pinheiro Machado",#N/A,FALSE,"PMachado";"Esteio",#N/A,FALSE,"Esteio"}</definedName>
    <definedName name="wrn.Unidades." localSheetId="21" hidden="1">{"Rio Branco",#N/A,FALSE,"Rio Branco";"Itajaí",#N/A,FALSE,"Itajaí";"Pinheiro Machado",#N/A,FALSE,"PMachado";"Esteio",#N/A,FALSE,"Esteio"}</definedName>
    <definedName name="wrn.Unidades." localSheetId="20" hidden="1">{"Rio Branco",#N/A,FALSE,"Rio Branco";"Itajaí",#N/A,FALSE,"Itajaí";"Pinheiro Machado",#N/A,FALSE,"PMachado";"Esteio",#N/A,FALSE,"Esteio"}</definedName>
    <definedName name="wrn.Unidades." localSheetId="5" hidden="1">{"Rio Branco",#N/A,FALSE,"Rio Branco";"Itajaí",#N/A,FALSE,"Itajaí";"Pinheiro Machado",#N/A,FALSE,"PMachado";"Esteio",#N/A,FALSE,"Esteio"}</definedName>
    <definedName name="wrn.Unidades." localSheetId="13" hidden="1">{"Rio Branco",#N/A,FALSE,"Rio Branco";"Itajaí",#N/A,FALSE,"Itajaí";"Pinheiro Machado",#N/A,FALSE,"PMachado";"Esteio",#N/A,FALSE,"Esteio"}</definedName>
    <definedName name="wrn.Unidades." localSheetId="10" hidden="1">{"Rio Branco",#N/A,FALSE,"Rio Branco";"Itajaí",#N/A,FALSE,"Itajaí";"Pinheiro Machado",#N/A,FALSE,"PMachado";"Esteio",#N/A,FALSE,"Esteio"}</definedName>
    <definedName name="wrn.Unidades." localSheetId="7" hidden="1">{"Rio Branco",#N/A,FALSE,"Rio Branco";"Itajaí",#N/A,FALSE,"Itajaí";"Pinheiro Machado",#N/A,FALSE,"PMachado";"Esteio",#N/A,FALSE,"Esteio"}</definedName>
    <definedName name="wrn.Unidades." localSheetId="28" hidden="1">{"Rio Branco",#N/A,FALSE,"Rio Branco";"Itajaí",#N/A,FALSE,"Itajaí";"Pinheiro Machado",#N/A,FALSE,"PMachado";"Esteio",#N/A,FALSE,"Esteio"}</definedName>
    <definedName name="wrn.Unidades." localSheetId="6" hidden="1">{"Rio Branco",#N/A,FALSE,"Rio Branco";"Itajaí",#N/A,FALSE,"Itajaí";"Pinheiro Machado",#N/A,FALSE,"PMachado";"Esteio",#N/A,FALSE,"Esteio"}</definedName>
    <definedName name="wrn.Unidades." localSheetId="0" hidden="1">{"Rio Branco",#N/A,FALSE,"Rio Branco";"Itajaí",#N/A,FALSE,"Itajaí";"Pinheiro Machado",#N/A,FALSE,"PMachado";"Esteio",#N/A,FALSE,"Esteio"}</definedName>
    <definedName name="wrn.Unidades." localSheetId="14" hidden="1">{"Rio Branco",#N/A,FALSE,"Rio Branco";"Itajaí",#N/A,FALSE,"Itajaí";"Pinheiro Machado",#N/A,FALSE,"PMachado";"Esteio",#N/A,FALSE,"Esteio"}</definedName>
    <definedName name="wrn.Unidades." localSheetId="22" hidden="1">{"Rio Branco",#N/A,FALSE,"Rio Branco";"Itajaí",#N/A,FALSE,"Itajaí";"Pinheiro Machado",#N/A,FALSE,"PMachado";"Esteio",#N/A,FALSE,"Esteio"}</definedName>
    <definedName name="wrn.Unidades." hidden="1">{"Rio Branco",#N/A,FALSE,"Rio Branco";"Itajaí",#N/A,FALSE,"Itajaí";"Pinheiro Machado",#N/A,FALSE,"PMachado";"Esteio",#N/A,FALSE,"Esteio"}</definedName>
    <definedName name="wrn.VESSEL및N2._.구입사양서."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 localSheetId="16" hidden="1">{#N/A,#N/A,FALSE,"Sheet1";#N/A,#N/A,FALSE,"Sheet2";#N/A,#N/A,FALSE,"TAB96-1"}</definedName>
    <definedName name="wrn.견적." localSheetId="3" hidden="1">{#N/A,#N/A,FALSE,"Sheet1";#N/A,#N/A,FALSE,"Sheet2";#N/A,#N/A,FALSE,"TAB96-1"}</definedName>
    <definedName name="wrn.견적." localSheetId="21" hidden="1">{#N/A,#N/A,FALSE,"Sheet1";#N/A,#N/A,FALSE,"Sheet2";#N/A,#N/A,FALSE,"TAB96-1"}</definedName>
    <definedName name="wrn.견적." localSheetId="20" hidden="1">{#N/A,#N/A,FALSE,"Sheet1";#N/A,#N/A,FALSE,"Sheet2";#N/A,#N/A,FALSE,"TAB96-1"}</definedName>
    <definedName name="wrn.견적." localSheetId="5" hidden="1">{#N/A,#N/A,FALSE,"Sheet1";#N/A,#N/A,FALSE,"Sheet2";#N/A,#N/A,FALSE,"TAB96-1"}</definedName>
    <definedName name="wrn.견적." localSheetId="13" hidden="1">{#N/A,#N/A,FALSE,"Sheet1";#N/A,#N/A,FALSE,"Sheet2";#N/A,#N/A,FALSE,"TAB96-1"}</definedName>
    <definedName name="wrn.견적." localSheetId="10" hidden="1">{#N/A,#N/A,FALSE,"Sheet1";#N/A,#N/A,FALSE,"Sheet2";#N/A,#N/A,FALSE,"TAB96-1"}</definedName>
    <definedName name="wrn.견적." localSheetId="7" hidden="1">{#N/A,#N/A,FALSE,"Sheet1";#N/A,#N/A,FALSE,"Sheet2";#N/A,#N/A,FALSE,"TAB96-1"}</definedName>
    <definedName name="wrn.견적." localSheetId="28" hidden="1">{#N/A,#N/A,FALSE,"Sheet1";#N/A,#N/A,FALSE,"Sheet2";#N/A,#N/A,FALSE,"TAB96-1"}</definedName>
    <definedName name="wrn.견적." localSheetId="6" hidden="1">{#N/A,#N/A,FALSE,"Sheet1";#N/A,#N/A,FALSE,"Sheet2";#N/A,#N/A,FALSE,"TAB96-1"}</definedName>
    <definedName name="wrn.견적." localSheetId="0" hidden="1">{#N/A,#N/A,FALSE,"Sheet1";#N/A,#N/A,FALSE,"Sheet2";#N/A,#N/A,FALSE,"TAB96-1"}</definedName>
    <definedName name="wrn.견적." localSheetId="14" hidden="1">{#N/A,#N/A,FALSE,"Sheet1";#N/A,#N/A,FALSE,"Sheet2";#N/A,#N/A,FALSE,"TAB96-1"}</definedName>
    <definedName name="wrn.견적." localSheetId="22" hidden="1">{#N/A,#N/A,FALSE,"Sheet1";#N/A,#N/A,FALSE,"Sheet2";#N/A,#N/A,FALSE,"TAB96-1"}</definedName>
    <definedName name="wrn.견적." hidden="1">{#N/A,#N/A,FALSE,"Sheet1";#N/A,#N/A,FALSE,"Sheet2";#N/A,#N/A,FALSE,"TAB96-1"}</definedName>
    <definedName name="wrn.보호계전기." localSheetId="16" hidden="1">{#N/A,#N/A,FALSE,"ENG'G(보호계전기)"}</definedName>
    <definedName name="wrn.보호계전기." localSheetId="3" hidden="1">{#N/A,#N/A,FALSE,"ENG'G(보호계전기)"}</definedName>
    <definedName name="wrn.보호계전기." localSheetId="21" hidden="1">{#N/A,#N/A,FALSE,"ENG'G(보호계전기)"}</definedName>
    <definedName name="wrn.보호계전기." localSheetId="20" hidden="1">{#N/A,#N/A,FALSE,"ENG'G(보호계전기)"}</definedName>
    <definedName name="wrn.보호계전기." localSheetId="5" hidden="1">{#N/A,#N/A,FALSE,"ENG'G(보호계전기)"}</definedName>
    <definedName name="wrn.보호계전기." localSheetId="13" hidden="1">{#N/A,#N/A,FALSE,"ENG'G(보호계전기)"}</definedName>
    <definedName name="wrn.보호계전기." localSheetId="10" hidden="1">{#N/A,#N/A,FALSE,"ENG'G(보호계전기)"}</definedName>
    <definedName name="wrn.보호계전기." localSheetId="7" hidden="1">{#N/A,#N/A,FALSE,"ENG'G(보호계전기)"}</definedName>
    <definedName name="wrn.보호계전기." localSheetId="28" hidden="1">{#N/A,#N/A,FALSE,"ENG'G(보호계전기)"}</definedName>
    <definedName name="wrn.보호계전기." localSheetId="6" hidden="1">{#N/A,#N/A,FALSE,"ENG'G(보호계전기)"}</definedName>
    <definedName name="wrn.보호계전기." localSheetId="0" hidden="1">{#N/A,#N/A,FALSE,"ENG'G(보호계전기)"}</definedName>
    <definedName name="wrn.보호계전기." localSheetId="14" hidden="1">{#N/A,#N/A,FALSE,"ENG'G(보호계전기)"}</definedName>
    <definedName name="wrn.보호계전기." localSheetId="22" hidden="1">{#N/A,#N/A,FALSE,"ENG'G(보호계전기)"}</definedName>
    <definedName name="wrn.보호계전기." hidden="1">{#N/A,#N/A,FALSE,"ENG'G(보호계전기)"}</definedName>
    <definedName name="wrn.현장._.NCR._.분석." localSheetId="16" hidden="1">{#N/A,#N/A,FALSE,"현장 NCR 분석";#N/A,#N/A,FALSE,"현장품질감사";#N/A,#N/A,FALSE,"현장품질감사"}</definedName>
    <definedName name="wrn.현장._.NCR._.분석." localSheetId="3" hidden="1">{#N/A,#N/A,FALSE,"현장 NCR 분석";#N/A,#N/A,FALSE,"현장품질감사";#N/A,#N/A,FALSE,"현장품질감사"}</definedName>
    <definedName name="wrn.현장._.NCR._.분석." localSheetId="21" hidden="1">{#N/A,#N/A,FALSE,"현장 NCR 분석";#N/A,#N/A,FALSE,"현장품질감사";#N/A,#N/A,FALSE,"현장품질감사"}</definedName>
    <definedName name="wrn.현장._.NCR._.분석." localSheetId="20" hidden="1">{#N/A,#N/A,FALSE,"현장 NCR 분석";#N/A,#N/A,FALSE,"현장품질감사";#N/A,#N/A,FALSE,"현장품질감사"}</definedName>
    <definedName name="wrn.현장._.NCR._.분석." localSheetId="5" hidden="1">{#N/A,#N/A,FALSE,"현장 NCR 분석";#N/A,#N/A,FALSE,"현장품질감사";#N/A,#N/A,FALSE,"현장품질감사"}</definedName>
    <definedName name="wrn.현장._.NCR._.분석." localSheetId="13" hidden="1">{#N/A,#N/A,FALSE,"현장 NCR 분석";#N/A,#N/A,FALSE,"현장품질감사";#N/A,#N/A,FALSE,"현장품질감사"}</definedName>
    <definedName name="wrn.현장._.NCR._.분석." localSheetId="10" hidden="1">{#N/A,#N/A,FALSE,"현장 NCR 분석";#N/A,#N/A,FALSE,"현장품질감사";#N/A,#N/A,FALSE,"현장품질감사"}</definedName>
    <definedName name="wrn.현장._.NCR._.분석." localSheetId="7" hidden="1">{#N/A,#N/A,FALSE,"현장 NCR 분석";#N/A,#N/A,FALSE,"현장품질감사";#N/A,#N/A,FALSE,"현장품질감사"}</definedName>
    <definedName name="wrn.현장._.NCR._.분석." localSheetId="28" hidden="1">{#N/A,#N/A,FALSE,"현장 NCR 분석";#N/A,#N/A,FALSE,"현장품질감사";#N/A,#N/A,FALSE,"현장품질감사"}</definedName>
    <definedName name="wrn.현장._.NCR._.분석." localSheetId="6" hidden="1">{#N/A,#N/A,FALSE,"현장 NCR 분석";#N/A,#N/A,FALSE,"현장품질감사";#N/A,#N/A,FALSE,"현장품질감사"}</definedName>
    <definedName name="wrn.현장._.NCR._.분석." localSheetId="0" hidden="1">{#N/A,#N/A,FALSE,"현장 NCR 분석";#N/A,#N/A,FALSE,"현장품질감사";#N/A,#N/A,FALSE,"현장품질감사"}</definedName>
    <definedName name="wrn.현장._.NCR._.분석." localSheetId="14" hidden="1">{#N/A,#N/A,FALSE,"현장 NCR 분석";#N/A,#N/A,FALSE,"현장품질감사";#N/A,#N/A,FALSE,"현장품질감사"}</definedName>
    <definedName name="wrn.현장._.NCR._.분석." localSheetId="22" hidden="1">{#N/A,#N/A,FALSE,"현장 NCR 분석";#N/A,#N/A,FALSE,"현장품질감사";#N/A,#N/A,FALSE,"현장품질감사"}</definedName>
    <definedName name="wrn.현장._.NCR._.분석." hidden="1">{#N/A,#N/A,FALSE,"현장 NCR 분석";#N/A,#N/A,FALSE,"현장품질감사";#N/A,#N/A,FALSE,"현장품질감사"}</definedName>
    <definedName name="wrn1.Cons." localSheetId="16" hidden="1">{"EconCons",#N/A,TRUE,"Econômico - Consolidado";"CaixaCons",#N/A,TRUE,"Caixa - Consolidado";"InvestCons",#N/A,TRUE,"Invest Consolidado"}</definedName>
    <definedName name="wrn1.Cons." localSheetId="3" hidden="1">{"EconCons",#N/A,TRUE,"Econômico - Consolidado";"CaixaCons",#N/A,TRUE,"Caixa - Consolidado";"InvestCons",#N/A,TRUE,"Invest Consolidado"}</definedName>
    <definedName name="wrn1.Cons." localSheetId="21" hidden="1">{"EconCons",#N/A,TRUE,"Econômico - Consolidado";"CaixaCons",#N/A,TRUE,"Caixa - Consolidado";"InvestCons",#N/A,TRUE,"Invest Consolidado"}</definedName>
    <definedName name="wrn1.Cons." localSheetId="20" hidden="1">{"EconCons",#N/A,TRUE,"Econômico - Consolidado";"CaixaCons",#N/A,TRUE,"Caixa - Consolidado";"InvestCons",#N/A,TRUE,"Invest Consolidado"}</definedName>
    <definedName name="wrn1.Cons." localSheetId="5" hidden="1">{"EconCons",#N/A,TRUE,"Econômico - Consolidado";"CaixaCons",#N/A,TRUE,"Caixa - Consolidado";"InvestCons",#N/A,TRUE,"Invest Consolidado"}</definedName>
    <definedName name="wrn1.Cons." localSheetId="13" hidden="1">{"EconCons",#N/A,TRUE,"Econômico - Consolidado";"CaixaCons",#N/A,TRUE,"Caixa - Consolidado";"InvestCons",#N/A,TRUE,"Invest Consolidado"}</definedName>
    <definedName name="wrn1.Cons." localSheetId="10" hidden="1">{"EconCons",#N/A,TRUE,"Econômico - Consolidado";"CaixaCons",#N/A,TRUE,"Caixa - Consolidado";"InvestCons",#N/A,TRUE,"Invest Consolidado"}</definedName>
    <definedName name="wrn1.Cons." localSheetId="7" hidden="1">{"EconCons",#N/A,TRUE,"Econômico - Consolidado";"CaixaCons",#N/A,TRUE,"Caixa - Consolidado";"InvestCons",#N/A,TRUE,"Invest Consolidado"}</definedName>
    <definedName name="wrn1.Cons." localSheetId="28" hidden="1">{"EconCons",#N/A,TRUE,"Econômico - Consolidado";"CaixaCons",#N/A,TRUE,"Caixa - Consolidado";"InvestCons",#N/A,TRUE,"Invest Consolidado"}</definedName>
    <definedName name="wrn1.Cons." localSheetId="6" hidden="1">{"EconCons",#N/A,TRUE,"Econômico - Consolidado";"CaixaCons",#N/A,TRUE,"Caixa - Consolidado";"InvestCons",#N/A,TRUE,"Invest Consolidado"}</definedName>
    <definedName name="wrn1.Cons." localSheetId="0" hidden="1">{"EconCons",#N/A,TRUE,"Econômico - Consolidado";"CaixaCons",#N/A,TRUE,"Caixa - Consolidado";"InvestCons",#N/A,TRUE,"Invest Consolidado"}</definedName>
    <definedName name="wrn1.Cons." localSheetId="14" hidden="1">{"EconCons",#N/A,TRUE,"Econômico - Consolidado";"CaixaCons",#N/A,TRUE,"Caixa - Consolidado";"InvestCons",#N/A,TRUE,"Invest Consolidado"}</definedName>
    <definedName name="wrn1.Cons." localSheetId="22" hidden="1">{"EconCons",#N/A,TRUE,"Econômico - Consolidado";"CaixaCons",#N/A,TRUE,"Caixa - Consolidado";"InvestCons",#N/A,TRUE,"Invest Consolidado"}</definedName>
    <definedName name="wrn1.Cons." hidden="1">{"EconCons",#N/A,TRUE,"Econômico - Consolidado";"CaixaCons",#N/A,TRUE,"Caixa - Consolidado";"InvestCons",#N/A,TRUE,"Invest Consolidado"}</definedName>
    <definedName name="wrn1.print._.all." localSheetId="16" hidden="1">{#N/A,#N/A,FALSE,"$170M Cash";#N/A,#N/A,FALSE,"$250M Cash";#N/A,#N/A,FALSE,"$325M Cash"}</definedName>
    <definedName name="wrn1.print._.all." localSheetId="3" hidden="1">{#N/A,#N/A,FALSE,"$170M Cash";#N/A,#N/A,FALSE,"$250M Cash";#N/A,#N/A,FALSE,"$325M Cash"}</definedName>
    <definedName name="wrn1.print._.all." localSheetId="21" hidden="1">{#N/A,#N/A,FALSE,"$170M Cash";#N/A,#N/A,FALSE,"$250M Cash";#N/A,#N/A,FALSE,"$325M Cash"}</definedName>
    <definedName name="wrn1.print._.all." localSheetId="20" hidden="1">{#N/A,#N/A,FALSE,"$170M Cash";#N/A,#N/A,FALSE,"$250M Cash";#N/A,#N/A,FALSE,"$325M Cash"}</definedName>
    <definedName name="wrn1.print._.all." localSheetId="5" hidden="1">{#N/A,#N/A,FALSE,"$170M Cash";#N/A,#N/A,FALSE,"$250M Cash";#N/A,#N/A,FALSE,"$325M Cash"}</definedName>
    <definedName name="wrn1.print._.all." localSheetId="13" hidden="1">{#N/A,#N/A,FALSE,"$170M Cash";#N/A,#N/A,FALSE,"$250M Cash";#N/A,#N/A,FALSE,"$325M Cash"}</definedName>
    <definedName name="wrn1.print._.all." localSheetId="10" hidden="1">{#N/A,#N/A,FALSE,"$170M Cash";#N/A,#N/A,FALSE,"$250M Cash";#N/A,#N/A,FALSE,"$325M Cash"}</definedName>
    <definedName name="wrn1.print._.all." localSheetId="7" hidden="1">{#N/A,#N/A,FALSE,"$170M Cash";#N/A,#N/A,FALSE,"$250M Cash";#N/A,#N/A,FALSE,"$325M Cash"}</definedName>
    <definedName name="wrn1.print._.all." localSheetId="28" hidden="1">{#N/A,#N/A,FALSE,"$170M Cash";#N/A,#N/A,FALSE,"$250M Cash";#N/A,#N/A,FALSE,"$325M Cash"}</definedName>
    <definedName name="wrn1.print._.all." localSheetId="6" hidden="1">{#N/A,#N/A,FALSE,"$170M Cash";#N/A,#N/A,FALSE,"$250M Cash";#N/A,#N/A,FALSE,"$325M Cash"}</definedName>
    <definedName name="wrn1.print._.all." localSheetId="0" hidden="1">{#N/A,#N/A,FALSE,"$170M Cash";#N/A,#N/A,FALSE,"$250M Cash";#N/A,#N/A,FALSE,"$325M Cash"}</definedName>
    <definedName name="wrn1.print._.all." localSheetId="14" hidden="1">{#N/A,#N/A,FALSE,"$170M Cash";#N/A,#N/A,FALSE,"$250M Cash";#N/A,#N/A,FALSE,"$325M Cash"}</definedName>
    <definedName name="wrn1.print._.all." localSheetId="22" hidden="1">{#N/A,#N/A,FALSE,"$170M Cash";#N/A,#N/A,FALSE,"$250M Cash";#N/A,#N/A,FALSE,"$325M Cash"}</definedName>
    <definedName name="wrn1.print._.all." hidden="1">{#N/A,#N/A,FALSE,"$170M Cash";#N/A,#N/A,FALSE,"$250M Cash";#N/A,#N/A,FALSE,"$325M Cash"}</definedName>
    <definedName name="WRS" localSheetId="16" hidden="1">{"'장비'!$A$3:$M$12"}</definedName>
    <definedName name="WRS" localSheetId="3" hidden="1">{"'장비'!$A$3:$M$12"}</definedName>
    <definedName name="WRS" localSheetId="21" hidden="1">{"'장비'!$A$3:$M$12"}</definedName>
    <definedName name="WRS" localSheetId="20" hidden="1">{"'장비'!$A$3:$M$12"}</definedName>
    <definedName name="WRS" localSheetId="5" hidden="1">{"'장비'!$A$3:$M$12"}</definedName>
    <definedName name="WRS" localSheetId="13" hidden="1">{"'장비'!$A$3:$M$12"}</definedName>
    <definedName name="WRS" localSheetId="10" hidden="1">{"'장비'!$A$3:$M$12"}</definedName>
    <definedName name="WRS" localSheetId="7" hidden="1">{"'장비'!$A$3:$M$12"}</definedName>
    <definedName name="WRS" localSheetId="28" hidden="1">{"'장비'!$A$3:$M$12"}</definedName>
    <definedName name="WRS" localSheetId="6" hidden="1">{"'장비'!$A$3:$M$12"}</definedName>
    <definedName name="WRS" localSheetId="0" hidden="1">{"'장비'!$A$3:$M$12"}</definedName>
    <definedName name="WRS" localSheetId="14" hidden="1">{"'장비'!$A$3:$M$12"}</definedName>
    <definedName name="WRS" localSheetId="22" hidden="1">{"'장비'!$A$3:$M$12"}</definedName>
    <definedName name="WRS" hidden="1">{"'장비'!$A$3:$M$12"}</definedName>
    <definedName name="wrt" localSheetId="16" hidden="1">{#N/A,#N/A,FALSE,"$170M Cash";#N/A,#N/A,FALSE,"$250M Cash";#N/A,#N/A,FALSE,"$325M Cash"}</definedName>
    <definedName name="wrt" localSheetId="3" hidden="1">{#N/A,#N/A,FALSE,"$170M Cash";#N/A,#N/A,FALSE,"$250M Cash";#N/A,#N/A,FALSE,"$325M Cash"}</definedName>
    <definedName name="wrt" localSheetId="21" hidden="1">{#N/A,#N/A,FALSE,"$170M Cash";#N/A,#N/A,FALSE,"$250M Cash";#N/A,#N/A,FALSE,"$325M Cash"}</definedName>
    <definedName name="wrt" localSheetId="20" hidden="1">{#N/A,#N/A,FALSE,"$170M Cash";#N/A,#N/A,FALSE,"$250M Cash";#N/A,#N/A,FALSE,"$325M Cash"}</definedName>
    <definedName name="wrt" localSheetId="5" hidden="1">{#N/A,#N/A,FALSE,"$170M Cash";#N/A,#N/A,FALSE,"$250M Cash";#N/A,#N/A,FALSE,"$325M Cash"}</definedName>
    <definedName name="wrt" localSheetId="13" hidden="1">{#N/A,#N/A,FALSE,"$170M Cash";#N/A,#N/A,FALSE,"$250M Cash";#N/A,#N/A,FALSE,"$325M Cash"}</definedName>
    <definedName name="wrt" localSheetId="10" hidden="1">{#N/A,#N/A,FALSE,"$170M Cash";#N/A,#N/A,FALSE,"$250M Cash";#N/A,#N/A,FALSE,"$325M Cash"}</definedName>
    <definedName name="wrt" localSheetId="7" hidden="1">{#N/A,#N/A,FALSE,"$170M Cash";#N/A,#N/A,FALSE,"$250M Cash";#N/A,#N/A,FALSE,"$325M Cash"}</definedName>
    <definedName name="wrt" localSheetId="28" hidden="1">{#N/A,#N/A,FALSE,"$170M Cash";#N/A,#N/A,FALSE,"$250M Cash";#N/A,#N/A,FALSE,"$325M Cash"}</definedName>
    <definedName name="wrt" localSheetId="6" hidden="1">{#N/A,#N/A,FALSE,"$170M Cash";#N/A,#N/A,FALSE,"$250M Cash";#N/A,#N/A,FALSE,"$325M Cash"}</definedName>
    <definedName name="wrt" localSheetId="0" hidden="1">{#N/A,#N/A,FALSE,"$170M Cash";#N/A,#N/A,FALSE,"$250M Cash";#N/A,#N/A,FALSE,"$325M Cash"}</definedName>
    <definedName name="wrt" localSheetId="14" hidden="1">{#N/A,#N/A,FALSE,"$170M Cash";#N/A,#N/A,FALSE,"$250M Cash";#N/A,#N/A,FALSE,"$325M Cash"}</definedName>
    <definedName name="wrt" localSheetId="22" hidden="1">{#N/A,#N/A,FALSE,"$170M Cash";#N/A,#N/A,FALSE,"$250M Cash";#N/A,#N/A,FALSE,"$325M Cash"}</definedName>
    <definedName name="wrt" hidden="1">{#N/A,#N/A,FALSE,"$170M Cash";#N/A,#N/A,FALSE,"$250M Cash";#N/A,#N/A,FALSE,"$325M Cash"}</definedName>
    <definedName name="wvu.PLANILHA2."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hidden="1">{TRUE,TRUE,-1.25,-15.5,604.5,366.75,FALSE,FALSE,TRUE,TRUE,0,1,#N/A,1,#N/A,9.0125,24.4117647058824,1,FALSE,FALSE,3,TRUE,1,FALSE,100,"Swvu.PLANILHA2.","ACwvu.PLANILHA2.",#N/A,FALSE,FALSE,0.787401575,0.34,0.46,0.5,1,"","",FALSE,FALSE,FALSE,FALSE,1,#N/A,1,1,FALSE,FALSE,#N/A,#N/A,FALSE,FALSE,FALSE,9,65532,65532,FALSE,FALSE,TRUE,TRUE,TRUE}</definedName>
    <definedName name="ww"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 localSheetId="16" hidden="1">{"'Ethernet Hubs'!$A$1:$F$14","'Licences'!$A$1:$F$16","'Ports and Converters'!$A$1:$F$46","'Standard Routers'!$A$1:$F$28","'Ports and Converters'!$A$1:$G$46","'Router Chassis'!$A$1:$F$21","'Cables and Connectors'!$A$1:$F$41","'Support, Training and Docs'!$A$1:$F$6","'Management'!$A$1:$F$8"}</definedName>
    <definedName name="wwwwwwwwww" localSheetId="3" hidden="1">{"'Ethernet Hubs'!$A$1:$F$14","'Licences'!$A$1:$F$16","'Ports and Converters'!$A$1:$F$46","'Standard Routers'!$A$1:$F$28","'Ports and Converters'!$A$1:$G$46","'Router Chassis'!$A$1:$F$21","'Cables and Connectors'!$A$1:$F$41","'Support, Training and Docs'!$A$1:$F$6","'Management'!$A$1:$F$8"}</definedName>
    <definedName name="wwwwwwwwww" localSheetId="21"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5"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0" hidden="1">{"'Ethernet Hubs'!$A$1:$F$14","'Licences'!$A$1:$F$16","'Ports and Converters'!$A$1:$F$46","'Standard Routers'!$A$1:$F$28","'Ports and Converters'!$A$1:$G$46","'Router Chassis'!$A$1:$F$21","'Cables and Connectors'!$A$1:$F$41","'Support, Training and Docs'!$A$1:$F$6","'Management'!$A$1:$F$8"}</definedName>
    <definedName name="wwwwwwwwww" localSheetId="7" hidden="1">{"'Ethernet Hubs'!$A$1:$F$14","'Licences'!$A$1:$F$16","'Ports and Converters'!$A$1:$F$46","'Standard Routers'!$A$1:$F$28","'Ports and Converters'!$A$1:$G$46","'Router Chassis'!$A$1:$F$21","'Cables and Connectors'!$A$1:$F$41","'Support, Training and Docs'!$A$1:$F$6","'Management'!$A$1:$F$8"}</definedName>
    <definedName name="wwwwwwwwww" localSheetId="28" hidden="1">{"'Ethernet Hubs'!$A$1:$F$14","'Licences'!$A$1:$F$16","'Ports and Converters'!$A$1:$F$46","'Standard Routers'!$A$1:$F$28","'Ports and Converters'!$A$1:$G$46","'Router Chassis'!$A$1:$F$21","'Cables and Connectors'!$A$1:$F$41","'Support, Training and Docs'!$A$1:$F$6","'Management'!$A$1:$F$8"}</definedName>
    <definedName name="wwwwwwwwww" localSheetId="6" hidden="1">{"'Ethernet Hubs'!$A$1:$F$14","'Licences'!$A$1:$F$16","'Ports and Converters'!$A$1:$F$46","'Standard Routers'!$A$1:$F$28","'Ports and Converters'!$A$1:$G$46","'Router Chassis'!$A$1:$F$21","'Cables and Connectors'!$A$1:$F$41","'Support, Training and Docs'!$A$1:$F$6","'Management'!$A$1:$F$8"}</definedName>
    <definedName name="wwwwwwwwww" localSheetId="0" hidden="1">{"'Ethernet Hubs'!$A$1:$F$14","'Licences'!$A$1:$F$16","'Ports and Converters'!$A$1:$F$46","'Standard Routers'!$A$1:$F$28","'Ports and Converters'!$A$1:$G$46","'Router Chassis'!$A$1:$F$21","'Cables and Connectors'!$A$1:$F$41","'Support, Training and Docs'!$A$1:$F$6","'Management'!$A$1:$F$8"}</definedName>
    <definedName name="wwwwwwwwww" localSheetId="14" hidden="1">{"'Ethernet Hubs'!$A$1:$F$14","'Licences'!$A$1:$F$16","'Ports and Converters'!$A$1:$F$46","'Standard Routers'!$A$1:$F$28","'Ports and Converters'!$A$1:$G$46","'Router Chassis'!$A$1:$F$21","'Cables and Connectors'!$A$1:$F$41","'Support, Training and Docs'!$A$1:$F$6","'Management'!$A$1:$F$8"}</definedName>
    <definedName name="wwwwwwwwww" localSheetId="22"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X" localSheetId="3">#REF!</definedName>
    <definedName name="X" localSheetId="5">#REF!</definedName>
    <definedName name="X" localSheetId="13">#REF!</definedName>
    <definedName name="X" localSheetId="10">#REF!</definedName>
    <definedName name="X" localSheetId="6">#REF!</definedName>
    <definedName name="X" localSheetId="30">#REF!</definedName>
    <definedName name="X">#REF!</definedName>
    <definedName name="XALFA" localSheetId="3">#REF!</definedName>
    <definedName name="XALFA" localSheetId="10">#REF!</definedName>
    <definedName name="XALFA" localSheetId="6">#REF!</definedName>
    <definedName name="XALFA">#REF!</definedName>
    <definedName name="XC" localSheetId="3">#REF!</definedName>
    <definedName name="XC" localSheetId="10">#REF!</definedName>
    <definedName name="XC" localSheetId="6">#REF!</definedName>
    <definedName name="XC" localSheetId="30">#REF!</definedName>
    <definedName name="XC">#REF!</definedName>
    <definedName name="xcfrt" localSheetId="16" hidden="1">{#N/A,#N/A,FALSE,"Plan1";#N/A,#N/A,FALSE,"Plan2"}</definedName>
    <definedName name="xcfrt" localSheetId="3" hidden="1">{#N/A,#N/A,FALSE,"Plan1";#N/A,#N/A,FALSE,"Plan2"}</definedName>
    <definedName name="xcfrt" localSheetId="21" hidden="1">{#N/A,#N/A,FALSE,"Plan1";#N/A,#N/A,FALSE,"Plan2"}</definedName>
    <definedName name="xcfrt" localSheetId="20" hidden="1">{#N/A,#N/A,FALSE,"Plan1";#N/A,#N/A,FALSE,"Plan2"}</definedName>
    <definedName name="xcfrt" localSheetId="5" hidden="1">{#N/A,#N/A,FALSE,"Plan1";#N/A,#N/A,FALSE,"Plan2"}</definedName>
    <definedName name="xcfrt" localSheetId="13" hidden="1">{#N/A,#N/A,FALSE,"Plan1";#N/A,#N/A,FALSE,"Plan2"}</definedName>
    <definedName name="xcfrt" localSheetId="10" hidden="1">{#N/A,#N/A,FALSE,"Plan1";#N/A,#N/A,FALSE,"Plan2"}</definedName>
    <definedName name="xcfrt" localSheetId="7" hidden="1">{#N/A,#N/A,FALSE,"Plan1";#N/A,#N/A,FALSE,"Plan2"}</definedName>
    <definedName name="xcfrt" localSheetId="28" hidden="1">{#N/A,#N/A,FALSE,"Plan1";#N/A,#N/A,FALSE,"Plan2"}</definedName>
    <definedName name="xcfrt" localSheetId="6" hidden="1">{#N/A,#N/A,FALSE,"Plan1";#N/A,#N/A,FALSE,"Plan2"}</definedName>
    <definedName name="xcfrt" localSheetId="0" hidden="1">{#N/A,#N/A,FALSE,"Plan1";#N/A,#N/A,FALSE,"Plan2"}</definedName>
    <definedName name="xcfrt" localSheetId="14" hidden="1">{#N/A,#N/A,FALSE,"Plan1";#N/A,#N/A,FALSE,"Plan2"}</definedName>
    <definedName name="xcfrt" localSheetId="22" hidden="1">{#N/A,#N/A,FALSE,"Plan1";#N/A,#N/A,FALSE,"Plan2"}</definedName>
    <definedName name="xcfrt" hidden="1">{#N/A,#N/A,FALSE,"Plan1";#N/A,#N/A,FALSE,"Plan2"}</definedName>
    <definedName name="xcgjkfghf" localSheetId="16" hidden="1">{#N/A,#N/A,FALSE,"Plan1";#N/A,#N/A,FALSE,"Plan2"}</definedName>
    <definedName name="xcgjkfghf" localSheetId="3" hidden="1">{#N/A,#N/A,FALSE,"Plan1";#N/A,#N/A,FALSE,"Plan2"}</definedName>
    <definedName name="xcgjkfghf" localSheetId="21" hidden="1">{#N/A,#N/A,FALSE,"Plan1";#N/A,#N/A,FALSE,"Plan2"}</definedName>
    <definedName name="xcgjkfghf" localSheetId="20" hidden="1">{#N/A,#N/A,FALSE,"Plan1";#N/A,#N/A,FALSE,"Plan2"}</definedName>
    <definedName name="xcgjkfghf" localSheetId="5" hidden="1">{#N/A,#N/A,FALSE,"Plan1";#N/A,#N/A,FALSE,"Plan2"}</definedName>
    <definedName name="xcgjkfghf" localSheetId="13" hidden="1">{#N/A,#N/A,FALSE,"Plan1";#N/A,#N/A,FALSE,"Plan2"}</definedName>
    <definedName name="xcgjkfghf" localSheetId="10" hidden="1">{#N/A,#N/A,FALSE,"Plan1";#N/A,#N/A,FALSE,"Plan2"}</definedName>
    <definedName name="xcgjkfghf" localSheetId="7" hidden="1">{#N/A,#N/A,FALSE,"Plan1";#N/A,#N/A,FALSE,"Plan2"}</definedName>
    <definedName name="xcgjkfghf" localSheetId="28" hidden="1">{#N/A,#N/A,FALSE,"Plan1";#N/A,#N/A,FALSE,"Plan2"}</definedName>
    <definedName name="xcgjkfghf" localSheetId="6" hidden="1">{#N/A,#N/A,FALSE,"Plan1";#N/A,#N/A,FALSE,"Plan2"}</definedName>
    <definedName name="xcgjkfghf" localSheetId="0" hidden="1">{#N/A,#N/A,FALSE,"Plan1";#N/A,#N/A,FALSE,"Plan2"}</definedName>
    <definedName name="xcgjkfghf" localSheetId="14" hidden="1">{#N/A,#N/A,FALSE,"Plan1";#N/A,#N/A,FALSE,"Plan2"}</definedName>
    <definedName name="xcgjkfghf" localSheetId="22" hidden="1">{#N/A,#N/A,FALSE,"Plan1";#N/A,#N/A,FALSE,"Plan2"}</definedName>
    <definedName name="xcgjkfghf" hidden="1">{#N/A,#N/A,FALSE,"Plan1";#N/A,#N/A,FALSE,"Plan2"}</definedName>
    <definedName name="XCGJKVHFDG" localSheetId="16" hidden="1">{#N/A,#N/A,FALSE,"Plan1";#N/A,#N/A,FALSE,"Plan2"}</definedName>
    <definedName name="XCGJKVHFDG" localSheetId="3" hidden="1">{#N/A,#N/A,FALSE,"Plan1";#N/A,#N/A,FALSE,"Plan2"}</definedName>
    <definedName name="XCGJKVHFDG" localSheetId="21" hidden="1">{#N/A,#N/A,FALSE,"Plan1";#N/A,#N/A,FALSE,"Plan2"}</definedName>
    <definedName name="XCGJKVHFDG" localSheetId="20" hidden="1">{#N/A,#N/A,FALSE,"Plan1";#N/A,#N/A,FALSE,"Plan2"}</definedName>
    <definedName name="XCGJKVHFDG" localSheetId="5" hidden="1">{#N/A,#N/A,FALSE,"Plan1";#N/A,#N/A,FALSE,"Plan2"}</definedName>
    <definedName name="XCGJKVHFDG" localSheetId="13" hidden="1">{#N/A,#N/A,FALSE,"Plan1";#N/A,#N/A,FALSE,"Plan2"}</definedName>
    <definedName name="XCGJKVHFDG" localSheetId="10" hidden="1">{#N/A,#N/A,FALSE,"Plan1";#N/A,#N/A,FALSE,"Plan2"}</definedName>
    <definedName name="XCGJKVHFDG" localSheetId="7" hidden="1">{#N/A,#N/A,FALSE,"Plan1";#N/A,#N/A,FALSE,"Plan2"}</definedName>
    <definedName name="XCGJKVHFDG" localSheetId="28" hidden="1">{#N/A,#N/A,FALSE,"Plan1";#N/A,#N/A,FALSE,"Plan2"}</definedName>
    <definedName name="XCGJKVHFDG" localSheetId="6" hidden="1">{#N/A,#N/A,FALSE,"Plan1";#N/A,#N/A,FALSE,"Plan2"}</definedName>
    <definedName name="XCGJKVHFDG" localSheetId="0" hidden="1">{#N/A,#N/A,FALSE,"Plan1";#N/A,#N/A,FALSE,"Plan2"}</definedName>
    <definedName name="XCGJKVHFDG" localSheetId="14" hidden="1">{#N/A,#N/A,FALSE,"Plan1";#N/A,#N/A,FALSE,"Plan2"}</definedName>
    <definedName name="XCGJKVHFDG" localSheetId="22" hidden="1">{#N/A,#N/A,FALSE,"Plan1";#N/A,#N/A,FALSE,"Plan2"}</definedName>
    <definedName name="XCGJKVHFDG" hidden="1">{#N/A,#N/A,FALSE,"Plan1";#N/A,#N/A,FALSE,"Plan2"}</definedName>
    <definedName name="xcgtrty"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hidden="1">{TRUE,TRUE,-1.25,-15.5,604.5,366.75,FALSE,FALSE,TRUE,TRUE,0,1,#N/A,1,#N/A,9.0125,24.4117647058824,1,FALSE,FALSE,3,TRUE,1,FALSE,100,"Swvu.PLANILHA2.","ACwvu.PLANILHA2.",#N/A,FALSE,FALSE,0.787401575,0.34,0.46,0.5,1,"","",FALSE,FALSE,FALSE,FALSE,1,#N/A,1,1,FALSE,FALSE,#N/A,#N/A,FALSE,FALSE,FALSE,9,65532,65532,FALSE,FALSE,TRUE,TRUE,TRUE}</definedName>
    <definedName name="XCI" localSheetId="3">#REF!</definedName>
    <definedName name="XCI" localSheetId="5">#REF!</definedName>
    <definedName name="XCI" localSheetId="13">#REF!</definedName>
    <definedName name="XCI" localSheetId="10">#REF!</definedName>
    <definedName name="XCI" localSheetId="6">#REF!</definedName>
    <definedName name="XCI" localSheetId="30">#REF!</definedName>
    <definedName name="XCI">#REF!</definedName>
    <definedName name="XCII" localSheetId="3">#REF!</definedName>
    <definedName name="XCII" localSheetId="10">#REF!</definedName>
    <definedName name="XCII" localSheetId="6">#REF!</definedName>
    <definedName name="XCII" localSheetId="30">#REF!</definedName>
    <definedName name="XCII">#REF!</definedName>
    <definedName name="XCIII" localSheetId="3">#REF!</definedName>
    <definedName name="XCIII" localSheetId="10">#REF!</definedName>
    <definedName name="XCIII" localSheetId="6">#REF!</definedName>
    <definedName name="XCIII" localSheetId="30">#REF!</definedName>
    <definedName name="XCIII">#REF!</definedName>
    <definedName name="XCIV" localSheetId="3">#REF!</definedName>
    <definedName name="XCIV" localSheetId="10">#REF!</definedName>
    <definedName name="XCIV" localSheetId="6">#REF!</definedName>
    <definedName name="XCIV" localSheetId="30">#REF!</definedName>
    <definedName name="XCIV">#REF!</definedName>
    <definedName name="XCIX" localSheetId="3">#REF!</definedName>
    <definedName name="XCIX" localSheetId="10">#REF!</definedName>
    <definedName name="XCIX" localSheetId="6">#REF!</definedName>
    <definedName name="XCIX" localSheetId="30">#REF!</definedName>
    <definedName name="XCIX">#REF!</definedName>
    <definedName name="xçl" localSheetId="16" hidden="1">{#N/A,#N/A,FALSE,"Plan1";#N/A,#N/A,FALSE,"Plan2"}</definedName>
    <definedName name="xçl" localSheetId="3" hidden="1">{#N/A,#N/A,FALSE,"Plan1";#N/A,#N/A,FALSE,"Plan2"}</definedName>
    <definedName name="xçl" localSheetId="21" hidden="1">{#N/A,#N/A,FALSE,"Plan1";#N/A,#N/A,FALSE,"Plan2"}</definedName>
    <definedName name="xçl" localSheetId="20" hidden="1">{#N/A,#N/A,FALSE,"Plan1";#N/A,#N/A,FALSE,"Plan2"}</definedName>
    <definedName name="xçl" localSheetId="5" hidden="1">{#N/A,#N/A,FALSE,"Plan1";#N/A,#N/A,FALSE,"Plan2"}</definedName>
    <definedName name="xçl" localSheetId="13" hidden="1">{#N/A,#N/A,FALSE,"Plan1";#N/A,#N/A,FALSE,"Plan2"}</definedName>
    <definedName name="xçl" localSheetId="10" hidden="1">{#N/A,#N/A,FALSE,"Plan1";#N/A,#N/A,FALSE,"Plan2"}</definedName>
    <definedName name="xçl" localSheetId="7" hidden="1">{#N/A,#N/A,FALSE,"Plan1";#N/A,#N/A,FALSE,"Plan2"}</definedName>
    <definedName name="xçl" localSheetId="28" hidden="1">{#N/A,#N/A,FALSE,"Plan1";#N/A,#N/A,FALSE,"Plan2"}</definedName>
    <definedName name="xçl" localSheetId="6" hidden="1">{#N/A,#N/A,FALSE,"Plan1";#N/A,#N/A,FALSE,"Plan2"}</definedName>
    <definedName name="xçl" localSheetId="0" hidden="1">{#N/A,#N/A,FALSE,"Plan1";#N/A,#N/A,FALSE,"Plan2"}</definedName>
    <definedName name="xçl" localSheetId="14" hidden="1">{#N/A,#N/A,FALSE,"Plan1";#N/A,#N/A,FALSE,"Plan2"}</definedName>
    <definedName name="xçl" localSheetId="22" hidden="1">{#N/A,#N/A,FALSE,"Plan1";#N/A,#N/A,FALSE,"Plan2"}</definedName>
    <definedName name="xçl" hidden="1">{#N/A,#N/A,FALSE,"Plan1";#N/A,#N/A,FALSE,"Plan2"}</definedName>
    <definedName name="xcndj" localSheetId="16" hidden="1">{#N/A,#N/A,FALSE,"Plan1";#N/A,#N/A,FALSE,"Plan2"}</definedName>
    <definedName name="xcndj" localSheetId="3" hidden="1">{#N/A,#N/A,FALSE,"Plan1";#N/A,#N/A,FALSE,"Plan2"}</definedName>
    <definedName name="xcndj" localSheetId="21" hidden="1">{#N/A,#N/A,FALSE,"Plan1";#N/A,#N/A,FALSE,"Plan2"}</definedName>
    <definedName name="xcndj" localSheetId="20" hidden="1">{#N/A,#N/A,FALSE,"Plan1";#N/A,#N/A,FALSE,"Plan2"}</definedName>
    <definedName name="xcndj" localSheetId="5" hidden="1">{#N/A,#N/A,FALSE,"Plan1";#N/A,#N/A,FALSE,"Plan2"}</definedName>
    <definedName name="xcndj" localSheetId="13" hidden="1">{#N/A,#N/A,FALSE,"Plan1";#N/A,#N/A,FALSE,"Plan2"}</definedName>
    <definedName name="xcndj" localSheetId="10" hidden="1">{#N/A,#N/A,FALSE,"Plan1";#N/A,#N/A,FALSE,"Plan2"}</definedName>
    <definedName name="xcndj" localSheetId="7" hidden="1">{#N/A,#N/A,FALSE,"Plan1";#N/A,#N/A,FALSE,"Plan2"}</definedName>
    <definedName name="xcndj" localSheetId="28" hidden="1">{#N/A,#N/A,FALSE,"Plan1";#N/A,#N/A,FALSE,"Plan2"}</definedName>
    <definedName name="xcndj" localSheetId="6" hidden="1">{#N/A,#N/A,FALSE,"Plan1";#N/A,#N/A,FALSE,"Plan2"}</definedName>
    <definedName name="xcndj" localSheetId="0" hidden="1">{#N/A,#N/A,FALSE,"Plan1";#N/A,#N/A,FALSE,"Plan2"}</definedName>
    <definedName name="xcndj" localSheetId="14" hidden="1">{#N/A,#N/A,FALSE,"Plan1";#N/A,#N/A,FALSE,"Plan2"}</definedName>
    <definedName name="xcndj" localSheetId="22" hidden="1">{#N/A,#N/A,FALSE,"Plan1";#N/A,#N/A,FALSE,"Plan2"}</definedName>
    <definedName name="xcndj" hidden="1">{#N/A,#N/A,FALSE,"Plan1";#N/A,#N/A,FALSE,"Plan2"}</definedName>
    <definedName name="XCV" localSheetId="3">#REF!</definedName>
    <definedName name="XCV" localSheetId="5">#REF!</definedName>
    <definedName name="XCV" localSheetId="13">#REF!</definedName>
    <definedName name="XCV" localSheetId="10">#REF!</definedName>
    <definedName name="XCV" localSheetId="6">#REF!</definedName>
    <definedName name="XCV" localSheetId="30">#REF!</definedName>
    <definedName name="XCV">#REF!</definedName>
    <definedName name="XCVGGT" localSheetId="16" hidden="1">{#N/A,#N/A,FALSE,"Plan1";#N/A,#N/A,FALSE,"Plan2"}</definedName>
    <definedName name="XCVGGT" localSheetId="3" hidden="1">{#N/A,#N/A,FALSE,"Plan1";#N/A,#N/A,FALSE,"Plan2"}</definedName>
    <definedName name="XCVGGT" localSheetId="21" hidden="1">{#N/A,#N/A,FALSE,"Plan1";#N/A,#N/A,FALSE,"Plan2"}</definedName>
    <definedName name="XCVGGT" localSheetId="20" hidden="1">{#N/A,#N/A,FALSE,"Plan1";#N/A,#N/A,FALSE,"Plan2"}</definedName>
    <definedName name="XCVGGT" localSheetId="5" hidden="1">{#N/A,#N/A,FALSE,"Plan1";#N/A,#N/A,FALSE,"Plan2"}</definedName>
    <definedName name="XCVGGT" localSheetId="13" hidden="1">{#N/A,#N/A,FALSE,"Plan1";#N/A,#N/A,FALSE,"Plan2"}</definedName>
    <definedName name="XCVGGT" localSheetId="10" hidden="1">{#N/A,#N/A,FALSE,"Plan1";#N/A,#N/A,FALSE,"Plan2"}</definedName>
    <definedName name="XCVGGT" localSheetId="7" hidden="1">{#N/A,#N/A,FALSE,"Plan1";#N/A,#N/A,FALSE,"Plan2"}</definedName>
    <definedName name="XCVGGT" localSheetId="28" hidden="1">{#N/A,#N/A,FALSE,"Plan1";#N/A,#N/A,FALSE,"Plan2"}</definedName>
    <definedName name="XCVGGT" localSheetId="6" hidden="1">{#N/A,#N/A,FALSE,"Plan1";#N/A,#N/A,FALSE,"Plan2"}</definedName>
    <definedName name="XCVGGT" localSheetId="0" hidden="1">{#N/A,#N/A,FALSE,"Plan1";#N/A,#N/A,FALSE,"Plan2"}</definedName>
    <definedName name="XCVGGT" localSheetId="14" hidden="1">{#N/A,#N/A,FALSE,"Plan1";#N/A,#N/A,FALSE,"Plan2"}</definedName>
    <definedName name="XCVGGT" localSheetId="22" hidden="1">{#N/A,#N/A,FALSE,"Plan1";#N/A,#N/A,FALSE,"Plan2"}</definedName>
    <definedName name="XCVGGT" hidden="1">{#N/A,#N/A,FALSE,"Plan1";#N/A,#N/A,FALSE,"Plan2"}</definedName>
    <definedName name="XCVI" localSheetId="3">#REF!</definedName>
    <definedName name="XCVI" localSheetId="5">#REF!</definedName>
    <definedName name="XCVI" localSheetId="13">#REF!</definedName>
    <definedName name="XCVI" localSheetId="10">#REF!</definedName>
    <definedName name="XCVI" localSheetId="6">#REF!</definedName>
    <definedName name="XCVI" localSheetId="30">#REF!</definedName>
    <definedName name="XCVI">#REF!</definedName>
    <definedName name="XCVII" localSheetId="3">#REF!</definedName>
    <definedName name="XCVII" localSheetId="10">#REF!</definedName>
    <definedName name="XCVII" localSheetId="6">#REF!</definedName>
    <definedName name="XCVII" localSheetId="30">#REF!</definedName>
    <definedName name="XCVII">#REF!</definedName>
    <definedName name="XCVIII" localSheetId="3">#REF!</definedName>
    <definedName name="XCVIII" localSheetId="10">#REF!</definedName>
    <definedName name="XCVIII" localSheetId="6">#REF!</definedName>
    <definedName name="XCVIII" localSheetId="30">#REF!</definedName>
    <definedName name="XCVIII">#REF!</definedName>
    <definedName name="xcvrg" localSheetId="16" hidden="1">{#N/A,#N/A,FALSE,"Plan1";#N/A,#N/A,FALSE,"Plan2"}</definedName>
    <definedName name="xcvrg" localSheetId="3" hidden="1">{#N/A,#N/A,FALSE,"Plan1";#N/A,#N/A,FALSE,"Plan2"}</definedName>
    <definedName name="xcvrg" localSheetId="21" hidden="1">{#N/A,#N/A,FALSE,"Plan1";#N/A,#N/A,FALSE,"Plan2"}</definedName>
    <definedName name="xcvrg" localSheetId="20" hidden="1">{#N/A,#N/A,FALSE,"Plan1";#N/A,#N/A,FALSE,"Plan2"}</definedName>
    <definedName name="xcvrg" localSheetId="5" hidden="1">{#N/A,#N/A,FALSE,"Plan1";#N/A,#N/A,FALSE,"Plan2"}</definedName>
    <definedName name="xcvrg" localSheetId="13" hidden="1">{#N/A,#N/A,FALSE,"Plan1";#N/A,#N/A,FALSE,"Plan2"}</definedName>
    <definedName name="xcvrg" localSheetId="10" hidden="1">{#N/A,#N/A,FALSE,"Plan1";#N/A,#N/A,FALSE,"Plan2"}</definedName>
    <definedName name="xcvrg" localSheetId="7" hidden="1">{#N/A,#N/A,FALSE,"Plan1";#N/A,#N/A,FALSE,"Plan2"}</definedName>
    <definedName name="xcvrg" localSheetId="28" hidden="1">{#N/A,#N/A,FALSE,"Plan1";#N/A,#N/A,FALSE,"Plan2"}</definedName>
    <definedName name="xcvrg" localSheetId="6" hidden="1">{#N/A,#N/A,FALSE,"Plan1";#N/A,#N/A,FALSE,"Plan2"}</definedName>
    <definedName name="xcvrg" localSheetId="0" hidden="1">{#N/A,#N/A,FALSE,"Plan1";#N/A,#N/A,FALSE,"Plan2"}</definedName>
    <definedName name="xcvrg" localSheetId="14" hidden="1">{#N/A,#N/A,FALSE,"Plan1";#N/A,#N/A,FALSE,"Plan2"}</definedName>
    <definedName name="xcvrg" localSheetId="22" hidden="1">{#N/A,#N/A,FALSE,"Plan1";#N/A,#N/A,FALSE,"Plan2"}</definedName>
    <definedName name="xcvrg" hidden="1">{#N/A,#N/A,FALSE,"Plan1";#N/A,#N/A,FALSE,"Plan2"}</definedName>
    <definedName name="XDATA" localSheetId="3">#REF!</definedName>
    <definedName name="XDATA" localSheetId="10">#REF!</definedName>
    <definedName name="XDATA" localSheetId="6">#REF!</definedName>
    <definedName name="XDATA">#REF!</definedName>
    <definedName name="xdfeft"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hidden="1">{TRUE,TRUE,-1.25,-15.5,604.5,366.75,FALSE,FALSE,TRUE,TRUE,0,1,#N/A,1,#N/A,9.0125,24.4117647058824,1,FALSE,FALSE,3,TRUE,1,FALSE,100,"Swvu.PLANILHA2.","ACwvu.PLANILHA2.",#N/A,FALSE,FALSE,0.787401575,0.34,0.46,0.5,1,"","",FALSE,FALSE,FALSE,FALSE,1,#N/A,1,1,FALSE,FALSE,#N/A,#N/A,FALSE,FALSE,FALSE,9,65532,65532,FALSE,FALSE,TRUE,TRUE,TRUE}</definedName>
    <definedName name="xdgtyhyt" localSheetId="16" hidden="1">{#N/A,#N/A,FALSE,"Plan1";#N/A,#N/A,FALSE,"Plan2"}</definedName>
    <definedName name="xdgtyhyt" localSheetId="3" hidden="1">{#N/A,#N/A,FALSE,"Plan1";#N/A,#N/A,FALSE,"Plan2"}</definedName>
    <definedName name="xdgtyhyt" localSheetId="21" hidden="1">{#N/A,#N/A,FALSE,"Plan1";#N/A,#N/A,FALSE,"Plan2"}</definedName>
    <definedName name="xdgtyhyt" localSheetId="20" hidden="1">{#N/A,#N/A,FALSE,"Plan1";#N/A,#N/A,FALSE,"Plan2"}</definedName>
    <definedName name="xdgtyhyt" localSheetId="5" hidden="1">{#N/A,#N/A,FALSE,"Plan1";#N/A,#N/A,FALSE,"Plan2"}</definedName>
    <definedName name="xdgtyhyt" localSheetId="13" hidden="1">{#N/A,#N/A,FALSE,"Plan1";#N/A,#N/A,FALSE,"Plan2"}</definedName>
    <definedName name="xdgtyhyt" localSheetId="10" hidden="1">{#N/A,#N/A,FALSE,"Plan1";#N/A,#N/A,FALSE,"Plan2"}</definedName>
    <definedName name="xdgtyhyt" localSheetId="7" hidden="1">{#N/A,#N/A,FALSE,"Plan1";#N/A,#N/A,FALSE,"Plan2"}</definedName>
    <definedName name="xdgtyhyt" localSheetId="28" hidden="1">{#N/A,#N/A,FALSE,"Plan1";#N/A,#N/A,FALSE,"Plan2"}</definedName>
    <definedName name="xdgtyhyt" localSheetId="6" hidden="1">{#N/A,#N/A,FALSE,"Plan1";#N/A,#N/A,FALSE,"Plan2"}</definedName>
    <definedName name="xdgtyhyt" localSheetId="0" hidden="1">{#N/A,#N/A,FALSE,"Plan1";#N/A,#N/A,FALSE,"Plan2"}</definedName>
    <definedName name="xdgtyhyt" localSheetId="14" hidden="1">{#N/A,#N/A,FALSE,"Plan1";#N/A,#N/A,FALSE,"Plan2"}</definedName>
    <definedName name="xdgtyhyt" localSheetId="22" hidden="1">{#N/A,#N/A,FALSE,"Plan1";#N/A,#N/A,FALSE,"Plan2"}</definedName>
    <definedName name="xdgtyhyt" hidden="1">{#N/A,#N/A,FALSE,"Plan1";#N/A,#N/A,FALSE,"Plan2"}</definedName>
    <definedName name="xfdlfj" localSheetId="16" hidden="1">{#N/A,#N/A,FALSE,"Plan1";#N/A,#N/A,FALSE,"Plan2"}</definedName>
    <definedName name="xfdlfj" localSheetId="3" hidden="1">{#N/A,#N/A,FALSE,"Plan1";#N/A,#N/A,FALSE,"Plan2"}</definedName>
    <definedName name="xfdlfj" localSheetId="21" hidden="1">{#N/A,#N/A,FALSE,"Plan1";#N/A,#N/A,FALSE,"Plan2"}</definedName>
    <definedName name="xfdlfj" localSheetId="20" hidden="1">{#N/A,#N/A,FALSE,"Plan1";#N/A,#N/A,FALSE,"Plan2"}</definedName>
    <definedName name="xfdlfj" localSheetId="5" hidden="1">{#N/A,#N/A,FALSE,"Plan1";#N/A,#N/A,FALSE,"Plan2"}</definedName>
    <definedName name="xfdlfj" localSheetId="13" hidden="1">{#N/A,#N/A,FALSE,"Plan1";#N/A,#N/A,FALSE,"Plan2"}</definedName>
    <definedName name="xfdlfj" localSheetId="10" hidden="1">{#N/A,#N/A,FALSE,"Plan1";#N/A,#N/A,FALSE,"Plan2"}</definedName>
    <definedName name="xfdlfj" localSheetId="7" hidden="1">{#N/A,#N/A,FALSE,"Plan1";#N/A,#N/A,FALSE,"Plan2"}</definedName>
    <definedName name="xfdlfj" localSheetId="28" hidden="1">{#N/A,#N/A,FALSE,"Plan1";#N/A,#N/A,FALSE,"Plan2"}</definedName>
    <definedName name="xfdlfj" localSheetId="6" hidden="1">{#N/A,#N/A,FALSE,"Plan1";#N/A,#N/A,FALSE,"Plan2"}</definedName>
    <definedName name="xfdlfj" localSheetId="0" hidden="1">{#N/A,#N/A,FALSE,"Plan1";#N/A,#N/A,FALSE,"Plan2"}</definedName>
    <definedName name="xfdlfj" localSheetId="14" hidden="1">{#N/A,#N/A,FALSE,"Plan1";#N/A,#N/A,FALSE,"Plan2"}</definedName>
    <definedName name="xfdlfj" localSheetId="22" hidden="1">{#N/A,#N/A,FALSE,"Plan1";#N/A,#N/A,FALSE,"Plan2"}</definedName>
    <definedName name="xfdlfj" hidden="1">{#N/A,#N/A,FALSE,"Plan1";#N/A,#N/A,FALSE,"Plan2"}</definedName>
    <definedName name="xfdxfdf" localSheetId="16" hidden="1">{#N/A,#N/A,FALSE,"Plan1";#N/A,#N/A,FALSE,"Plan2"}</definedName>
    <definedName name="xfdxfdf" localSheetId="3" hidden="1">{#N/A,#N/A,FALSE,"Plan1";#N/A,#N/A,FALSE,"Plan2"}</definedName>
    <definedName name="xfdxfdf" localSheetId="21" hidden="1">{#N/A,#N/A,FALSE,"Plan1";#N/A,#N/A,FALSE,"Plan2"}</definedName>
    <definedName name="xfdxfdf" localSheetId="20" hidden="1">{#N/A,#N/A,FALSE,"Plan1";#N/A,#N/A,FALSE,"Plan2"}</definedName>
    <definedName name="xfdxfdf" localSheetId="5" hidden="1">{#N/A,#N/A,FALSE,"Plan1";#N/A,#N/A,FALSE,"Plan2"}</definedName>
    <definedName name="xfdxfdf" localSheetId="13" hidden="1">{#N/A,#N/A,FALSE,"Plan1";#N/A,#N/A,FALSE,"Plan2"}</definedName>
    <definedName name="xfdxfdf" localSheetId="10" hidden="1">{#N/A,#N/A,FALSE,"Plan1";#N/A,#N/A,FALSE,"Plan2"}</definedName>
    <definedName name="xfdxfdf" localSheetId="7" hidden="1">{#N/A,#N/A,FALSE,"Plan1";#N/A,#N/A,FALSE,"Plan2"}</definedName>
    <definedName name="xfdxfdf" localSheetId="28" hidden="1">{#N/A,#N/A,FALSE,"Plan1";#N/A,#N/A,FALSE,"Plan2"}</definedName>
    <definedName name="xfdxfdf" localSheetId="6" hidden="1">{#N/A,#N/A,FALSE,"Plan1";#N/A,#N/A,FALSE,"Plan2"}</definedName>
    <definedName name="xfdxfdf" localSheetId="0" hidden="1">{#N/A,#N/A,FALSE,"Plan1";#N/A,#N/A,FALSE,"Plan2"}</definedName>
    <definedName name="xfdxfdf" localSheetId="14" hidden="1">{#N/A,#N/A,FALSE,"Plan1";#N/A,#N/A,FALSE,"Plan2"}</definedName>
    <definedName name="xfdxfdf" localSheetId="22" hidden="1">{#N/A,#N/A,FALSE,"Plan1";#N/A,#N/A,FALSE,"Plan2"}</definedName>
    <definedName name="xfdxfdf" hidden="1">{#N/A,#N/A,FALSE,"Plan1";#N/A,#N/A,FALSE,"Plan2"}</definedName>
    <definedName name="XFJKLDJKLGJ"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hidden="1">{TRUE,TRUE,-1.25,-15.5,604.5,366.75,FALSE,FALSE,TRUE,TRUE,0,1,#N/A,1,#N/A,9.0125,24.4117647058824,1,FALSE,FALSE,3,TRUE,1,FALSE,100,"Swvu.PLANILHA2.","ACwvu.PLANILHA2.",#N/A,FALSE,FALSE,0.787401575,0.34,0.46,0.5,1,"","",FALSE,FALSE,FALSE,FALSE,1,#N/A,1,1,FALSE,FALSE,#N/A,#N/A,FALSE,FALSE,FALSE,9,65532,65532,FALSE,FALSE,TRUE,TRUE,TRUE}</definedName>
    <definedName name="xfrty" localSheetId="16" hidden="1">{#N/A,#N/A,FALSE,"Plan1";#N/A,#N/A,FALSE,"Plan2"}</definedName>
    <definedName name="xfrty" localSheetId="3" hidden="1">{#N/A,#N/A,FALSE,"Plan1";#N/A,#N/A,FALSE,"Plan2"}</definedName>
    <definedName name="xfrty" localSheetId="21" hidden="1">{#N/A,#N/A,FALSE,"Plan1";#N/A,#N/A,FALSE,"Plan2"}</definedName>
    <definedName name="xfrty" localSheetId="20" hidden="1">{#N/A,#N/A,FALSE,"Plan1";#N/A,#N/A,FALSE,"Plan2"}</definedName>
    <definedName name="xfrty" localSheetId="5" hidden="1">{#N/A,#N/A,FALSE,"Plan1";#N/A,#N/A,FALSE,"Plan2"}</definedName>
    <definedName name="xfrty" localSheetId="13" hidden="1">{#N/A,#N/A,FALSE,"Plan1";#N/A,#N/A,FALSE,"Plan2"}</definedName>
    <definedName name="xfrty" localSheetId="10" hidden="1">{#N/A,#N/A,FALSE,"Plan1";#N/A,#N/A,FALSE,"Plan2"}</definedName>
    <definedName name="xfrty" localSheetId="7" hidden="1">{#N/A,#N/A,FALSE,"Plan1";#N/A,#N/A,FALSE,"Plan2"}</definedName>
    <definedName name="xfrty" localSheetId="28" hidden="1">{#N/A,#N/A,FALSE,"Plan1";#N/A,#N/A,FALSE,"Plan2"}</definedName>
    <definedName name="xfrty" localSheetId="6" hidden="1">{#N/A,#N/A,FALSE,"Plan1";#N/A,#N/A,FALSE,"Plan2"}</definedName>
    <definedName name="xfrty" localSheetId="0" hidden="1">{#N/A,#N/A,FALSE,"Plan1";#N/A,#N/A,FALSE,"Plan2"}</definedName>
    <definedName name="xfrty" localSheetId="14" hidden="1">{#N/A,#N/A,FALSE,"Plan1";#N/A,#N/A,FALSE,"Plan2"}</definedName>
    <definedName name="xfrty" localSheetId="22" hidden="1">{#N/A,#N/A,FALSE,"Plan1";#N/A,#N/A,FALSE,"Plan2"}</definedName>
    <definedName name="xfrty" hidden="1">{#N/A,#N/A,FALSE,"Plan1";#N/A,#N/A,FALSE,"Plan2"}</definedName>
    <definedName name="XFT"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XFT" hidden="1">{TRUE,TRUE,-1.25,-15.5,604.5,366.75,FALSE,FALSE,TRUE,TRUE,0,1,#N/A,1,#N/A,9.0125,24.4117647058824,1,FALSE,FALSE,3,TRUE,1,FALSE,100,"Swvu.PLANILHA2.","ACwvu.PLANILHA2.",#N/A,FALSE,FALSE,0.787401575,0.34,0.46,0.5,1,"","",FALSE,FALSE,FALSE,FALSE,1,#N/A,1,1,FALSE,FALSE,#N/A,#N/A,FALSE,FALSE,FALSE,9,65532,65532,FALSE,FALSE,TRUE,TRUE,TRUE}</definedName>
    <definedName name="xfvchdhhd" localSheetId="16" hidden="1">{"Econ Consolidado",#N/A,FALSE,"Econ Consol";"Fluxo de Caixa",#N/A,FALSE,"Fluxo Caixa";"Investimentos",#N/A,FALSE,"Investimentos"}</definedName>
    <definedName name="xfvchdhhd" localSheetId="3" hidden="1">{"Econ Consolidado",#N/A,FALSE,"Econ Consol";"Fluxo de Caixa",#N/A,FALSE,"Fluxo Caixa";"Investimentos",#N/A,FALSE,"Investimentos"}</definedName>
    <definedName name="xfvchdhhd" localSheetId="21" hidden="1">{"Econ Consolidado",#N/A,FALSE,"Econ Consol";"Fluxo de Caixa",#N/A,FALSE,"Fluxo Caixa";"Investimentos",#N/A,FALSE,"Investimentos"}</definedName>
    <definedName name="xfvchdhhd" localSheetId="20" hidden="1">{"Econ Consolidado",#N/A,FALSE,"Econ Consol";"Fluxo de Caixa",#N/A,FALSE,"Fluxo Caixa";"Investimentos",#N/A,FALSE,"Investimentos"}</definedName>
    <definedName name="xfvchdhhd" localSheetId="5" hidden="1">{"Econ Consolidado",#N/A,FALSE,"Econ Consol";"Fluxo de Caixa",#N/A,FALSE,"Fluxo Caixa";"Investimentos",#N/A,FALSE,"Investimentos"}</definedName>
    <definedName name="xfvchdhhd" localSheetId="13" hidden="1">{"Econ Consolidado",#N/A,FALSE,"Econ Consol";"Fluxo de Caixa",#N/A,FALSE,"Fluxo Caixa";"Investimentos",#N/A,FALSE,"Investimentos"}</definedName>
    <definedName name="xfvchdhhd" localSheetId="10" hidden="1">{"Econ Consolidado",#N/A,FALSE,"Econ Consol";"Fluxo de Caixa",#N/A,FALSE,"Fluxo Caixa";"Investimentos",#N/A,FALSE,"Investimentos"}</definedName>
    <definedName name="xfvchdhhd" localSheetId="7" hidden="1">{"Econ Consolidado",#N/A,FALSE,"Econ Consol";"Fluxo de Caixa",#N/A,FALSE,"Fluxo Caixa";"Investimentos",#N/A,FALSE,"Investimentos"}</definedName>
    <definedName name="xfvchdhhd" localSheetId="28" hidden="1">{"Econ Consolidado",#N/A,FALSE,"Econ Consol";"Fluxo de Caixa",#N/A,FALSE,"Fluxo Caixa";"Investimentos",#N/A,FALSE,"Investimentos"}</definedName>
    <definedName name="xfvchdhhd" localSheetId="6" hidden="1">{"Econ Consolidado",#N/A,FALSE,"Econ Consol";"Fluxo de Caixa",#N/A,FALSE,"Fluxo Caixa";"Investimentos",#N/A,FALSE,"Investimentos"}</definedName>
    <definedName name="xfvchdhhd" localSheetId="0" hidden="1">{"Econ Consolidado",#N/A,FALSE,"Econ Consol";"Fluxo de Caixa",#N/A,FALSE,"Fluxo Caixa";"Investimentos",#N/A,FALSE,"Investimentos"}</definedName>
    <definedName name="xfvchdhhd" localSheetId="14" hidden="1">{"Econ Consolidado",#N/A,FALSE,"Econ Consol";"Fluxo de Caixa",#N/A,FALSE,"Fluxo Caixa";"Investimentos",#N/A,FALSE,"Investimentos"}</definedName>
    <definedName name="xfvchdhhd" localSheetId="22" hidden="1">{"Econ Consolidado",#N/A,FALSE,"Econ Consol";"Fluxo de Caixa",#N/A,FALSE,"Fluxo Caixa";"Investimentos",#N/A,FALSE,"Investimentos"}</definedName>
    <definedName name="xfvchdhhd" hidden="1">{"Econ Consolidado",#N/A,FALSE,"Econ Consol";"Fluxo de Caixa",#N/A,FALSE,"Fluxo Caixa";"Investimentos",#N/A,FALSE,"Investimentos"}</definedName>
    <definedName name="xfvgcfgt" localSheetId="16" hidden="1">{#N/A,#N/A,FALSE,"Plan1";#N/A,#N/A,FALSE,"Plan2"}</definedName>
    <definedName name="xfvgcfgt" localSheetId="3" hidden="1">{#N/A,#N/A,FALSE,"Plan1";#N/A,#N/A,FALSE,"Plan2"}</definedName>
    <definedName name="xfvgcfgt" localSheetId="21" hidden="1">{#N/A,#N/A,FALSE,"Plan1";#N/A,#N/A,FALSE,"Plan2"}</definedName>
    <definedName name="xfvgcfgt" localSheetId="20" hidden="1">{#N/A,#N/A,FALSE,"Plan1";#N/A,#N/A,FALSE,"Plan2"}</definedName>
    <definedName name="xfvgcfgt" localSheetId="5" hidden="1">{#N/A,#N/A,FALSE,"Plan1";#N/A,#N/A,FALSE,"Plan2"}</definedName>
    <definedName name="xfvgcfgt" localSheetId="13" hidden="1">{#N/A,#N/A,FALSE,"Plan1";#N/A,#N/A,FALSE,"Plan2"}</definedName>
    <definedName name="xfvgcfgt" localSheetId="10" hidden="1">{#N/A,#N/A,FALSE,"Plan1";#N/A,#N/A,FALSE,"Plan2"}</definedName>
    <definedName name="xfvgcfgt" localSheetId="7" hidden="1">{#N/A,#N/A,FALSE,"Plan1";#N/A,#N/A,FALSE,"Plan2"}</definedName>
    <definedName name="xfvgcfgt" localSheetId="28" hidden="1">{#N/A,#N/A,FALSE,"Plan1";#N/A,#N/A,FALSE,"Plan2"}</definedName>
    <definedName name="xfvgcfgt" localSheetId="6" hidden="1">{#N/A,#N/A,FALSE,"Plan1";#N/A,#N/A,FALSE,"Plan2"}</definedName>
    <definedName name="xfvgcfgt" localSheetId="0" hidden="1">{#N/A,#N/A,FALSE,"Plan1";#N/A,#N/A,FALSE,"Plan2"}</definedName>
    <definedName name="xfvgcfgt" localSheetId="14" hidden="1">{#N/A,#N/A,FALSE,"Plan1";#N/A,#N/A,FALSE,"Plan2"}</definedName>
    <definedName name="xfvgcfgt" localSheetId="22" hidden="1">{#N/A,#N/A,FALSE,"Plan1";#N/A,#N/A,FALSE,"Plan2"}</definedName>
    <definedName name="xfvgcfgt" hidden="1">{#N/A,#N/A,FALSE,"Plan1";#N/A,#N/A,FALSE,"Plan2"}</definedName>
    <definedName name="xgrg" localSheetId="16" hidden="1">{#N/A,#N/A,FALSE,"Plan1";#N/A,#N/A,FALSE,"Plan2"}</definedName>
    <definedName name="xgrg" localSheetId="3" hidden="1">{#N/A,#N/A,FALSE,"Plan1";#N/A,#N/A,FALSE,"Plan2"}</definedName>
    <definedName name="xgrg" localSheetId="21" hidden="1">{#N/A,#N/A,FALSE,"Plan1";#N/A,#N/A,FALSE,"Plan2"}</definedName>
    <definedName name="xgrg" localSheetId="20" hidden="1">{#N/A,#N/A,FALSE,"Plan1";#N/A,#N/A,FALSE,"Plan2"}</definedName>
    <definedName name="xgrg" localSheetId="5" hidden="1">{#N/A,#N/A,FALSE,"Plan1";#N/A,#N/A,FALSE,"Plan2"}</definedName>
    <definedName name="xgrg" localSheetId="13" hidden="1">{#N/A,#N/A,FALSE,"Plan1";#N/A,#N/A,FALSE,"Plan2"}</definedName>
    <definedName name="xgrg" localSheetId="10" hidden="1">{#N/A,#N/A,FALSE,"Plan1";#N/A,#N/A,FALSE,"Plan2"}</definedName>
    <definedName name="xgrg" localSheetId="7" hidden="1">{#N/A,#N/A,FALSE,"Plan1";#N/A,#N/A,FALSE,"Plan2"}</definedName>
    <definedName name="xgrg" localSheetId="28" hidden="1">{#N/A,#N/A,FALSE,"Plan1";#N/A,#N/A,FALSE,"Plan2"}</definedName>
    <definedName name="xgrg" localSheetId="6" hidden="1">{#N/A,#N/A,FALSE,"Plan1";#N/A,#N/A,FALSE,"Plan2"}</definedName>
    <definedName name="xgrg" localSheetId="0" hidden="1">{#N/A,#N/A,FALSE,"Plan1";#N/A,#N/A,FALSE,"Plan2"}</definedName>
    <definedName name="xgrg" localSheetId="14" hidden="1">{#N/A,#N/A,FALSE,"Plan1";#N/A,#N/A,FALSE,"Plan2"}</definedName>
    <definedName name="xgrg" localSheetId="22" hidden="1">{#N/A,#N/A,FALSE,"Plan1";#N/A,#N/A,FALSE,"Plan2"}</definedName>
    <definedName name="xgrg" hidden="1">{#N/A,#N/A,FALSE,"Plan1";#N/A,#N/A,FALSE,"Plan2"}</definedName>
    <definedName name="XI" localSheetId="3">#REF!</definedName>
    <definedName name="XI" localSheetId="5">#REF!</definedName>
    <definedName name="XI" localSheetId="13">#REF!</definedName>
    <definedName name="XI" localSheetId="10">#REF!</definedName>
    <definedName name="XI" localSheetId="6">#REF!</definedName>
    <definedName name="XI" localSheetId="30">#REF!</definedName>
    <definedName name="XI">#REF!</definedName>
    <definedName name="XII" localSheetId="3">#REF!</definedName>
    <definedName name="XII" localSheetId="10">#REF!</definedName>
    <definedName name="XII" localSheetId="6">#REF!</definedName>
    <definedName name="XII" localSheetId="30">#REF!</definedName>
    <definedName name="XII">#REF!</definedName>
    <definedName name="XIII" localSheetId="3">#REF!</definedName>
    <definedName name="XIII" localSheetId="10">#REF!</definedName>
    <definedName name="XIII" localSheetId="6">#REF!</definedName>
    <definedName name="XIII" localSheetId="30">#REF!</definedName>
    <definedName name="XIII">#REF!</definedName>
    <definedName name="XITEM" localSheetId="3">#REF!</definedName>
    <definedName name="XITEM" localSheetId="10">#REF!</definedName>
    <definedName name="XITEM" localSheetId="6">#REF!</definedName>
    <definedName name="XITEM">#REF!</definedName>
    <definedName name="XIV" localSheetId="3">#REF!</definedName>
    <definedName name="XIV" localSheetId="10">#REF!</definedName>
    <definedName name="XIV" localSheetId="6">#REF!</definedName>
    <definedName name="XIV" localSheetId="30">#REF!</definedName>
    <definedName name="XIV">#REF!</definedName>
    <definedName name="XLOC" localSheetId="3">#REF!</definedName>
    <definedName name="XLOC" localSheetId="10">#REF!</definedName>
    <definedName name="XLOC" localSheetId="6">#REF!</definedName>
    <definedName name="XLOC">#REF!</definedName>
    <definedName name="xmght" localSheetId="16" hidden="1">{#N/A,#N/A,FALSE,"Plan1";#N/A,#N/A,FALSE,"Plan2"}</definedName>
    <definedName name="xmght" localSheetId="3" hidden="1">{#N/A,#N/A,FALSE,"Plan1";#N/A,#N/A,FALSE,"Plan2"}</definedName>
    <definedName name="xmght" localSheetId="21" hidden="1">{#N/A,#N/A,FALSE,"Plan1";#N/A,#N/A,FALSE,"Plan2"}</definedName>
    <definedName name="xmght" localSheetId="20" hidden="1">{#N/A,#N/A,FALSE,"Plan1";#N/A,#N/A,FALSE,"Plan2"}</definedName>
    <definedName name="xmght" localSheetId="5" hidden="1">{#N/A,#N/A,FALSE,"Plan1";#N/A,#N/A,FALSE,"Plan2"}</definedName>
    <definedName name="xmght" localSheetId="13" hidden="1">{#N/A,#N/A,FALSE,"Plan1";#N/A,#N/A,FALSE,"Plan2"}</definedName>
    <definedName name="xmght" localSheetId="10" hidden="1">{#N/A,#N/A,FALSE,"Plan1";#N/A,#N/A,FALSE,"Plan2"}</definedName>
    <definedName name="xmght" localSheetId="7" hidden="1">{#N/A,#N/A,FALSE,"Plan1";#N/A,#N/A,FALSE,"Plan2"}</definedName>
    <definedName name="xmght" localSheetId="28" hidden="1">{#N/A,#N/A,FALSE,"Plan1";#N/A,#N/A,FALSE,"Plan2"}</definedName>
    <definedName name="xmght" localSheetId="6" hidden="1">{#N/A,#N/A,FALSE,"Plan1";#N/A,#N/A,FALSE,"Plan2"}</definedName>
    <definedName name="xmght" localSheetId="0" hidden="1">{#N/A,#N/A,FALSE,"Plan1";#N/A,#N/A,FALSE,"Plan2"}</definedName>
    <definedName name="xmght" localSheetId="14" hidden="1">{#N/A,#N/A,FALSE,"Plan1";#N/A,#N/A,FALSE,"Plan2"}</definedName>
    <definedName name="xmght" localSheetId="22" hidden="1">{#N/A,#N/A,FALSE,"Plan1";#N/A,#N/A,FALSE,"Plan2"}</definedName>
    <definedName name="xmght" hidden="1">{#N/A,#N/A,FALSE,"Plan1";#N/A,#N/A,FALSE,"Plan2"}</definedName>
    <definedName name="xnInforme_quantos_bebedouros____bebqt__if_bebqt__0__xlQt.bebedouros_invalida___ENTER_p_reinformar__xresp__branch_rqtderv" localSheetId="3">#REF!</definedName>
    <definedName name="xnInforme_quantos_bebedouros____bebqt__if_bebqt__0__xlQt.bebedouros_invalida___ENTER_p_reinformar__xresp__branch_rqtderv" localSheetId="10">#REF!</definedName>
    <definedName name="xnInforme_quantos_bebedouros____bebqt__if_bebqt__0__xlQt.bebedouros_invalida___ENTER_p_reinformar__xresp__branch_rqtderv" localSheetId="6">#REF!</definedName>
    <definedName name="xnInforme_quantos_bebedouros____bebqt__if_bebqt__0__xlQt.bebedouros_invalida___ENTER_p_reinformar__xresp__branch_rqtderv">#REF!</definedName>
    <definedName name="XNUCOPIAS" localSheetId="3">#REF!</definedName>
    <definedName name="XNUCOPIAS" localSheetId="10">#REF!</definedName>
    <definedName name="XNUCOPIAS" localSheetId="6">#REF!</definedName>
    <definedName name="XNUCOPIAS">#REF!</definedName>
    <definedName name="xo" localSheetId="16" hidden="1">{#N/A,#N/A,FALSE,"Global by BU";#N/A,#N/A,FALSE,"U.S. by BU";#N/A,#N/A,FALSE,"Canada by BU";#N/A,#N/A,FALSE,"Europe by BU";#N/A,#N/A,FALSE,"Asia by BU";#N/A,#N/A,FALSE,"Cala by BU"}</definedName>
    <definedName name="xo" localSheetId="3" hidden="1">{#N/A,#N/A,FALSE,"Global by BU";#N/A,#N/A,FALSE,"U.S. by BU";#N/A,#N/A,FALSE,"Canada by BU";#N/A,#N/A,FALSE,"Europe by BU";#N/A,#N/A,FALSE,"Asia by BU";#N/A,#N/A,FALSE,"Cala by BU"}</definedName>
    <definedName name="xo" localSheetId="21"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5"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0" hidden="1">{#N/A,#N/A,FALSE,"Global by BU";#N/A,#N/A,FALSE,"U.S. by BU";#N/A,#N/A,FALSE,"Canada by BU";#N/A,#N/A,FALSE,"Europe by BU";#N/A,#N/A,FALSE,"Asia by BU";#N/A,#N/A,FALSE,"Cala by BU"}</definedName>
    <definedName name="xo" localSheetId="7" hidden="1">{#N/A,#N/A,FALSE,"Global by BU";#N/A,#N/A,FALSE,"U.S. by BU";#N/A,#N/A,FALSE,"Canada by BU";#N/A,#N/A,FALSE,"Europe by BU";#N/A,#N/A,FALSE,"Asia by BU";#N/A,#N/A,FALSE,"Cala by BU"}</definedName>
    <definedName name="xo" localSheetId="28" hidden="1">{#N/A,#N/A,FALSE,"Global by BU";#N/A,#N/A,FALSE,"U.S. by BU";#N/A,#N/A,FALSE,"Canada by BU";#N/A,#N/A,FALSE,"Europe by BU";#N/A,#N/A,FALSE,"Asia by BU";#N/A,#N/A,FALSE,"Cala by BU"}</definedName>
    <definedName name="xo" localSheetId="6" hidden="1">{#N/A,#N/A,FALSE,"Global by BU";#N/A,#N/A,FALSE,"U.S. by BU";#N/A,#N/A,FALSE,"Canada by BU";#N/A,#N/A,FALSE,"Europe by BU";#N/A,#N/A,FALSE,"Asia by BU";#N/A,#N/A,FALSE,"Cala by BU"}</definedName>
    <definedName name="xo" localSheetId="0" hidden="1">{#N/A,#N/A,FALSE,"Global by BU";#N/A,#N/A,FALSE,"U.S. by BU";#N/A,#N/A,FALSE,"Canada by BU";#N/A,#N/A,FALSE,"Europe by BU";#N/A,#N/A,FALSE,"Asia by BU";#N/A,#N/A,FALSE,"Cala by BU"}</definedName>
    <definedName name="xo" localSheetId="14" hidden="1">{#N/A,#N/A,FALSE,"Global by BU";#N/A,#N/A,FALSE,"U.S. by BU";#N/A,#N/A,FALSE,"Canada by BU";#N/A,#N/A,FALSE,"Europe by BU";#N/A,#N/A,FALSE,"Asia by BU";#N/A,#N/A,FALSE,"Cala by BU"}</definedName>
    <definedName name="xo" localSheetId="22"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REF_COLUMN_1" localSheetId="16" hidden="1">#REF!</definedName>
    <definedName name="XREF_COLUMN_1" localSheetId="3" hidden="1">#REF!</definedName>
    <definedName name="XREF_COLUMN_1" localSheetId="21" hidden="1">#REF!</definedName>
    <definedName name="XREF_COLUMN_1" localSheetId="5" hidden="1">#REF!</definedName>
    <definedName name="XREF_COLUMN_1" localSheetId="10" hidden="1">#REF!</definedName>
    <definedName name="XREF_COLUMN_1" localSheetId="6" hidden="1">#REF!</definedName>
    <definedName name="XREF_COLUMN_1" localSheetId="0" hidden="1">#REF!</definedName>
    <definedName name="XREF_COLUMN_1" hidden="1">#REF!</definedName>
    <definedName name="XREF_COLUMN_2" localSheetId="16" hidden="1">#REF!</definedName>
    <definedName name="XREF_COLUMN_2" localSheetId="3" hidden="1">#REF!</definedName>
    <definedName name="XREF_COLUMN_2" localSheetId="21" hidden="1">#REF!</definedName>
    <definedName name="XREF_COLUMN_2" localSheetId="10" hidden="1">#REF!</definedName>
    <definedName name="XREF_COLUMN_2" localSheetId="6" hidden="1">#REF!</definedName>
    <definedName name="XREF_COLUMN_2" localSheetId="0" hidden="1">#REF!</definedName>
    <definedName name="XREF_COLUMN_2" hidden="1">#REF!</definedName>
    <definedName name="XREF_COLUMN_3" localSheetId="16" hidden="1">#REF!</definedName>
    <definedName name="XREF_COLUMN_3" localSheetId="3" hidden="1">#REF!</definedName>
    <definedName name="XREF_COLUMN_3" localSheetId="21" hidden="1">#REF!</definedName>
    <definedName name="XREF_COLUMN_3" hidden="1">#REF!</definedName>
    <definedName name="XREF_COLUMN_4" localSheetId="16" hidden="1">#REF!</definedName>
    <definedName name="XREF_COLUMN_4" localSheetId="3" hidden="1">#REF!</definedName>
    <definedName name="XREF_COLUMN_4" hidden="1">#REF!</definedName>
    <definedName name="XRefColumnsCount" hidden="1">1</definedName>
    <definedName name="XRefCopy2" localSheetId="16" hidden="1">#REF!</definedName>
    <definedName name="XRefCopy2" localSheetId="3" hidden="1">#REF!</definedName>
    <definedName name="XRefCopy2" localSheetId="21" hidden="1">#REF!</definedName>
    <definedName name="XRefCopy2" localSheetId="5" hidden="1">#REF!</definedName>
    <definedName name="XRefCopy2" localSheetId="13" hidden="1">#REF!</definedName>
    <definedName name="XRefCopy2" localSheetId="10" hidden="1">#REF!</definedName>
    <definedName name="XRefCopy2" localSheetId="6" hidden="1">#REF!</definedName>
    <definedName name="XRefCopy2" hidden="1">#REF!</definedName>
    <definedName name="XRefCopy3Row" localSheetId="16" hidden="1">#REF!</definedName>
    <definedName name="XRefCopy3Row" localSheetId="3" hidden="1">#REF!</definedName>
    <definedName name="XRefCopy3Row" localSheetId="21" hidden="1">#REF!</definedName>
    <definedName name="XRefCopy3Row" localSheetId="10" hidden="1">#REF!</definedName>
    <definedName name="XRefCopy3Row" localSheetId="6" hidden="1">#REF!</definedName>
    <definedName name="XRefCopy3Row" localSheetId="0" hidden="1">#REF!</definedName>
    <definedName name="XRefCopy3Row" hidden="1">#REF!</definedName>
    <definedName name="XRefCopy4Row" localSheetId="21" hidden="1">#REF!</definedName>
    <definedName name="XRefCopy4Row" hidden="1">#REF!</definedName>
    <definedName name="XRefCopy6" hidden="1">#REF!</definedName>
    <definedName name="XRefCopyRangeCount" hidden="1">1</definedName>
    <definedName name="XRefPaste2" localSheetId="16" hidden="1">#REF!</definedName>
    <definedName name="XRefPaste2" localSheetId="3" hidden="1">#REF!</definedName>
    <definedName name="XRefPaste2" localSheetId="21" hidden="1">#REF!</definedName>
    <definedName name="XRefPaste2" localSheetId="5" hidden="1">#REF!</definedName>
    <definedName name="XRefPaste2" localSheetId="13" hidden="1">#REF!</definedName>
    <definedName name="XRefPaste2" localSheetId="10" hidden="1">#REF!</definedName>
    <definedName name="XRefPaste2" localSheetId="6" hidden="1">#REF!</definedName>
    <definedName name="XRefPaste2" hidden="1">#REF!</definedName>
    <definedName name="XRefPaste4" localSheetId="16" hidden="1">#REF!</definedName>
    <definedName name="XRefPaste4" localSheetId="3" hidden="1">#REF!</definedName>
    <definedName name="XRefPaste4" localSheetId="21" hidden="1">#REF!</definedName>
    <definedName name="XRefPaste4" localSheetId="5" hidden="1">#REF!</definedName>
    <definedName name="XRefPaste4" localSheetId="10" hidden="1">#REF!</definedName>
    <definedName name="XRefPaste4" localSheetId="6" hidden="1">#REF!</definedName>
    <definedName name="XRefPaste4" hidden="1">#REF!</definedName>
    <definedName name="XRefPaste5" localSheetId="21" hidden="1">#REF!</definedName>
    <definedName name="XRefPaste5" hidden="1">#REF!</definedName>
    <definedName name="XRefPaste6" hidden="1">#REF!</definedName>
    <definedName name="XRefPaste7Row" hidden="1">#REF!</definedName>
    <definedName name="XRefPasteRangeCount" hidden="1">1</definedName>
    <definedName name="XRESP" localSheetId="3">#REF!</definedName>
    <definedName name="XRESP" localSheetId="10">#REF!</definedName>
    <definedName name="XRESP" localSheetId="6">#REF!</definedName>
    <definedName name="XRESP">#REF!</definedName>
    <definedName name="XTITRES" localSheetId="3">#REF!</definedName>
    <definedName name="XTITRES" localSheetId="10">#REF!</definedName>
    <definedName name="XTITRES" localSheetId="6">#REF!</definedName>
    <definedName name="XTITRES">#REF!</definedName>
    <definedName name="XV" localSheetId="3">#REF!</definedName>
    <definedName name="XV" localSheetId="10">#REF!</definedName>
    <definedName name="XV" localSheetId="6">#REF!</definedName>
    <definedName name="XV" localSheetId="30">#REF!</definedName>
    <definedName name="XV">#REF!</definedName>
    <definedName name="xx" localSheetId="16" hidden="1">#REF!</definedName>
    <definedName name="xx" localSheetId="3" hidden="1">#REF!</definedName>
    <definedName name="XX" localSheetId="10">#REF!</definedName>
    <definedName name="xx" localSheetId="6" hidden="1">#REF!</definedName>
    <definedName name="xx" localSheetId="0" hidden="1">#REF!</definedName>
    <definedName name="XX" localSheetId="30">#REF!</definedName>
    <definedName name="XX">#REF!</definedName>
    <definedName name="XXI" localSheetId="3">#REF!</definedName>
    <definedName name="XXI" localSheetId="10">#REF!</definedName>
    <definedName name="XXI" localSheetId="6">#REF!</definedName>
    <definedName name="XXI" localSheetId="30">#REF!</definedName>
    <definedName name="XXI">#REF!</definedName>
    <definedName name="XXII" localSheetId="3">#REF!</definedName>
    <definedName name="XXII" localSheetId="10">#REF!</definedName>
    <definedName name="XXII" localSheetId="6">#REF!</definedName>
    <definedName name="XXII" localSheetId="30">#REF!</definedName>
    <definedName name="XXII">#REF!</definedName>
    <definedName name="XXIII" localSheetId="3">#REF!</definedName>
    <definedName name="XXIII" localSheetId="10">#REF!</definedName>
    <definedName name="XXIII" localSheetId="6">#REF!</definedName>
    <definedName name="XXIII" localSheetId="30">#REF!</definedName>
    <definedName name="XXIII">#REF!</definedName>
    <definedName name="XXIV" localSheetId="3">#REF!</definedName>
    <definedName name="XXIV" localSheetId="10">#REF!</definedName>
    <definedName name="XXIV" localSheetId="6">#REF!</definedName>
    <definedName name="XXIV" localSheetId="30">#REF!</definedName>
    <definedName name="XXIV">#REF!</definedName>
    <definedName name="XXV" localSheetId="3">#REF!</definedName>
    <definedName name="XXV" localSheetId="10">#REF!</definedName>
    <definedName name="XXV" localSheetId="6">#REF!</definedName>
    <definedName name="XXV" localSheetId="30">#REF!</definedName>
    <definedName name="XXV">#REF!</definedName>
    <definedName name="xxx" localSheetId="16" hidden="1">{#N/A,#N/A,FALSE,"GERAL";#N/A,#N/A,FALSE,"012-96";#N/A,#N/A,FALSE,"018-96";#N/A,#N/A,FALSE,"027-96";#N/A,#N/A,FALSE,"059-96";#N/A,#N/A,FALSE,"076-96";#N/A,#N/A,FALSE,"019-97";#N/A,#N/A,FALSE,"021-97";#N/A,#N/A,FALSE,"022-97";#N/A,#N/A,FALSE,"028-97"}</definedName>
    <definedName name="xxx" localSheetId="3" hidden="1">{#N/A,#N/A,FALSE,"GERAL";#N/A,#N/A,FALSE,"012-96";#N/A,#N/A,FALSE,"018-96";#N/A,#N/A,FALSE,"027-96";#N/A,#N/A,FALSE,"059-96";#N/A,#N/A,FALSE,"076-96";#N/A,#N/A,FALSE,"019-97";#N/A,#N/A,FALSE,"021-97";#N/A,#N/A,FALSE,"022-97";#N/A,#N/A,FALSE,"028-97"}</definedName>
    <definedName name="xxx" localSheetId="5" hidden="1">{#N/A,#N/A,FALSE,"GERAL";#N/A,#N/A,FALSE,"012-96";#N/A,#N/A,FALSE,"018-96";#N/A,#N/A,FALSE,"027-96";#N/A,#N/A,FALSE,"059-96";#N/A,#N/A,FALSE,"076-96";#N/A,#N/A,FALSE,"019-97";#N/A,#N/A,FALSE,"021-97";#N/A,#N/A,FALSE,"022-97";#N/A,#N/A,FALSE,"028-97"}</definedName>
    <definedName name="xxx" localSheetId="13" hidden="1">{#N/A,#N/A,FALSE,"GERAL";#N/A,#N/A,FALSE,"012-96";#N/A,#N/A,FALSE,"018-96";#N/A,#N/A,FALSE,"027-96";#N/A,#N/A,FALSE,"059-96";#N/A,#N/A,FALSE,"076-96";#N/A,#N/A,FALSE,"019-97";#N/A,#N/A,FALSE,"021-97";#N/A,#N/A,FALSE,"022-97";#N/A,#N/A,FALSE,"028-97"}</definedName>
    <definedName name="XXX" localSheetId="10">#REF!</definedName>
    <definedName name="xxx" localSheetId="6" hidden="1">{#N/A,#N/A,FALSE,"GERAL";#N/A,#N/A,FALSE,"012-96";#N/A,#N/A,FALSE,"018-96";#N/A,#N/A,FALSE,"027-96";#N/A,#N/A,FALSE,"059-96";#N/A,#N/A,FALSE,"076-96";#N/A,#N/A,FALSE,"019-97";#N/A,#N/A,FALSE,"021-97";#N/A,#N/A,FALSE,"022-97";#N/A,#N/A,FALSE,"028-97"}</definedName>
    <definedName name="xxx" localSheetId="0" hidden="1">{#N/A,#N/A,FALSE,"GERAL";#N/A,#N/A,FALSE,"012-96";#N/A,#N/A,FALSE,"018-96";#N/A,#N/A,FALSE,"027-96";#N/A,#N/A,FALSE,"059-96";#N/A,#N/A,FALSE,"076-96";#N/A,#N/A,FALSE,"019-97";#N/A,#N/A,FALSE,"021-97";#N/A,#N/A,FALSE,"022-97";#N/A,#N/A,FALSE,"028-97"}</definedName>
    <definedName name="XXX" localSheetId="30">#REF!</definedName>
    <definedName name="XXX">#REF!</definedName>
    <definedName name="XXXI" localSheetId="3">#REF!</definedName>
    <definedName name="XXXI" localSheetId="5">#REF!</definedName>
    <definedName name="XXXI" localSheetId="13">#REF!</definedName>
    <definedName name="XXXI" localSheetId="10">#REF!</definedName>
    <definedName name="XXXI" localSheetId="6">#REF!</definedName>
    <definedName name="XXXI" localSheetId="30">#REF!</definedName>
    <definedName name="XXXI">#REF!</definedName>
    <definedName name="XXXII" localSheetId="3">#REF!</definedName>
    <definedName name="XXXII" localSheetId="10">#REF!</definedName>
    <definedName name="XXXII" localSheetId="6">#REF!</definedName>
    <definedName name="XXXII" localSheetId="30">#REF!</definedName>
    <definedName name="XXXII">#REF!</definedName>
    <definedName name="XXXIII" localSheetId="3">#REF!</definedName>
    <definedName name="XXXIII" localSheetId="10">#REF!</definedName>
    <definedName name="XXXIII" localSheetId="6">#REF!</definedName>
    <definedName name="XXXIII" localSheetId="30">#REF!</definedName>
    <definedName name="XXXIII">#REF!</definedName>
    <definedName name="XXXIV" localSheetId="3">#REF!</definedName>
    <definedName name="XXXIV" localSheetId="10">#REF!</definedName>
    <definedName name="XXXIV" localSheetId="6">#REF!</definedName>
    <definedName name="XXXIV" localSheetId="30">#REF!</definedName>
    <definedName name="XXXIV">#REF!</definedName>
    <definedName name="XXXIX" localSheetId="3">#REF!</definedName>
    <definedName name="XXXIX" localSheetId="10">#REF!</definedName>
    <definedName name="XXXIX" localSheetId="6">#REF!</definedName>
    <definedName name="XXXIX" localSheetId="30">#REF!</definedName>
    <definedName name="XXXIX">#REF!</definedName>
    <definedName name="XXXV" localSheetId="3">#REF!</definedName>
    <definedName name="XXXV" localSheetId="10">#REF!</definedName>
    <definedName name="XXXV" localSheetId="6">#REF!</definedName>
    <definedName name="XXXV" localSheetId="30">#REF!</definedName>
    <definedName name="XXXV">#REF!</definedName>
    <definedName name="XXXVI" localSheetId="3">#REF!</definedName>
    <definedName name="XXXVI" localSheetId="10">#REF!</definedName>
    <definedName name="XXXVI" localSheetId="6">#REF!</definedName>
    <definedName name="XXXVI" localSheetId="30">#REF!</definedName>
    <definedName name="XXXVI">#REF!</definedName>
    <definedName name="XXXVII" localSheetId="3">#REF!</definedName>
    <definedName name="XXXVII" localSheetId="10">#REF!</definedName>
    <definedName name="XXXVII" localSheetId="6">#REF!</definedName>
    <definedName name="XXXVII" localSheetId="30">#REF!</definedName>
    <definedName name="XXXVII">#REF!</definedName>
    <definedName name="XXXVIII" localSheetId="3">#REF!</definedName>
    <definedName name="XXXVIII" localSheetId="10">#REF!</definedName>
    <definedName name="XXXVIII" localSheetId="6">#REF!</definedName>
    <definedName name="XXXVIII" localSheetId="30">#REF!</definedName>
    <definedName name="XXXVIII">#REF!</definedName>
    <definedName name="xxxx"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1">#REF!</definedName>
    <definedName name="xxxx"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13">#REF!</definedName>
    <definedName name="xxxx"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24">#REF!</definedName>
    <definedName name="xxxx"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6">#REF!</definedName>
    <definedName name="xxxx"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xxxx" hidden="1">{TRUE,TRUE,-1.25,-15.5,604.5,366.75,FALSE,FALSE,TRUE,TRUE,0,1,#N/A,1,#N/A,9.0125,24.4117647058824,1,FALSE,FALSE,3,TRUE,1,FALSE,100,"Swvu.PLANILHA2.","ACwvu.PLANILHA2.",#N/A,FALSE,FALSE,0.787401575,0.34,0.46,0.5,1,"","",FALSE,FALSE,FALSE,FALSE,1,#N/A,1,1,FALSE,FALSE,#N/A,#N/A,FALSE,FALSE,FALSE,9,65532,65532,FALSE,FALSE,TRUE,TRUE,TRUE}</definedName>
    <definedName name="XXXXX" localSheetId="16" hidden="1">{#N/A,#N/A,FALSE,"GERAL";#N/A,#N/A,FALSE,"012-96";#N/A,#N/A,FALSE,"018-96";#N/A,#N/A,FALSE,"027-96";#N/A,#N/A,FALSE,"059-96";#N/A,#N/A,FALSE,"076-96";#N/A,#N/A,FALSE,"019-97";#N/A,#N/A,FALSE,"021-97";#N/A,#N/A,FALSE,"022-97";#N/A,#N/A,FALSE,"028-97"}</definedName>
    <definedName name="XXXXX" localSheetId="3" hidden="1">{#N/A,#N/A,FALSE,"GERAL";#N/A,#N/A,FALSE,"012-96";#N/A,#N/A,FALSE,"018-96";#N/A,#N/A,FALSE,"027-96";#N/A,#N/A,FALSE,"059-96";#N/A,#N/A,FALSE,"076-96";#N/A,#N/A,FALSE,"019-97";#N/A,#N/A,FALSE,"021-97";#N/A,#N/A,FALSE,"022-97";#N/A,#N/A,FALSE,"028-97"}</definedName>
    <definedName name="XXXXX" localSheetId="21" hidden="1">{#N/A,#N/A,FALSE,"GERAL";#N/A,#N/A,FALSE,"012-96";#N/A,#N/A,FALSE,"018-96";#N/A,#N/A,FALSE,"027-96";#N/A,#N/A,FALSE,"059-96";#N/A,#N/A,FALSE,"076-96";#N/A,#N/A,FALSE,"019-97";#N/A,#N/A,FALSE,"021-97";#N/A,#N/A,FALSE,"022-97";#N/A,#N/A,FALSE,"028-97"}</definedName>
    <definedName name="XXXXX" localSheetId="20" hidden="1">{#N/A,#N/A,FALSE,"GERAL";#N/A,#N/A,FALSE,"012-96";#N/A,#N/A,FALSE,"018-96";#N/A,#N/A,FALSE,"027-96";#N/A,#N/A,FALSE,"059-96";#N/A,#N/A,FALSE,"076-96";#N/A,#N/A,FALSE,"019-97";#N/A,#N/A,FALSE,"021-97";#N/A,#N/A,FALSE,"022-97";#N/A,#N/A,FALSE,"028-97"}</definedName>
    <definedName name="XXXXX" localSheetId="5" hidden="1">{#N/A,#N/A,FALSE,"GERAL";#N/A,#N/A,FALSE,"012-96";#N/A,#N/A,FALSE,"018-96";#N/A,#N/A,FALSE,"027-96";#N/A,#N/A,FALSE,"059-96";#N/A,#N/A,FALSE,"076-96";#N/A,#N/A,FALSE,"019-97";#N/A,#N/A,FALSE,"021-97";#N/A,#N/A,FALSE,"022-97";#N/A,#N/A,FALSE,"028-97"}</definedName>
    <definedName name="XXXXX" localSheetId="13" hidden="1">{#N/A,#N/A,FALSE,"GERAL";#N/A,#N/A,FALSE,"012-96";#N/A,#N/A,FALSE,"018-96";#N/A,#N/A,FALSE,"027-96";#N/A,#N/A,FALSE,"059-96";#N/A,#N/A,FALSE,"076-96";#N/A,#N/A,FALSE,"019-97";#N/A,#N/A,FALSE,"021-97";#N/A,#N/A,FALSE,"022-97";#N/A,#N/A,FALSE,"028-97"}</definedName>
    <definedName name="XXXXX" localSheetId="10" hidden="1">{#N/A,#N/A,FALSE,"GERAL";#N/A,#N/A,FALSE,"012-96";#N/A,#N/A,FALSE,"018-96";#N/A,#N/A,FALSE,"027-96";#N/A,#N/A,FALSE,"059-96";#N/A,#N/A,FALSE,"076-96";#N/A,#N/A,FALSE,"019-97";#N/A,#N/A,FALSE,"021-97";#N/A,#N/A,FALSE,"022-97";#N/A,#N/A,FALSE,"028-97"}</definedName>
    <definedName name="XXXXX" localSheetId="7" hidden="1">{#N/A,#N/A,FALSE,"GERAL";#N/A,#N/A,FALSE,"012-96";#N/A,#N/A,FALSE,"018-96";#N/A,#N/A,FALSE,"027-96";#N/A,#N/A,FALSE,"059-96";#N/A,#N/A,FALSE,"076-96";#N/A,#N/A,FALSE,"019-97";#N/A,#N/A,FALSE,"021-97";#N/A,#N/A,FALSE,"022-97";#N/A,#N/A,FALSE,"028-97"}</definedName>
    <definedName name="XXXXX" localSheetId="28" hidden="1">{#N/A,#N/A,FALSE,"GERAL";#N/A,#N/A,FALSE,"012-96";#N/A,#N/A,FALSE,"018-96";#N/A,#N/A,FALSE,"027-96";#N/A,#N/A,FALSE,"059-96";#N/A,#N/A,FALSE,"076-96";#N/A,#N/A,FALSE,"019-97";#N/A,#N/A,FALSE,"021-97";#N/A,#N/A,FALSE,"022-97";#N/A,#N/A,FALSE,"028-97"}</definedName>
    <definedName name="XXXXX" localSheetId="6" hidden="1">{#N/A,#N/A,FALSE,"GERAL";#N/A,#N/A,FALSE,"012-96";#N/A,#N/A,FALSE,"018-96";#N/A,#N/A,FALSE,"027-96";#N/A,#N/A,FALSE,"059-96";#N/A,#N/A,FALSE,"076-96";#N/A,#N/A,FALSE,"019-97";#N/A,#N/A,FALSE,"021-97";#N/A,#N/A,FALSE,"022-97";#N/A,#N/A,FALSE,"028-97"}</definedName>
    <definedName name="XXXXX" localSheetId="0" hidden="1">{#N/A,#N/A,FALSE,"GERAL";#N/A,#N/A,FALSE,"012-96";#N/A,#N/A,FALSE,"018-96";#N/A,#N/A,FALSE,"027-96";#N/A,#N/A,FALSE,"059-96";#N/A,#N/A,FALSE,"076-96";#N/A,#N/A,FALSE,"019-97";#N/A,#N/A,FALSE,"021-97";#N/A,#N/A,FALSE,"022-97";#N/A,#N/A,FALSE,"028-97"}</definedName>
    <definedName name="XXXXX" localSheetId="14" hidden="1">{#N/A,#N/A,FALSE,"GERAL";#N/A,#N/A,FALSE,"012-96";#N/A,#N/A,FALSE,"018-96";#N/A,#N/A,FALSE,"027-96";#N/A,#N/A,FALSE,"059-96";#N/A,#N/A,FALSE,"076-96";#N/A,#N/A,FALSE,"019-97";#N/A,#N/A,FALSE,"021-97";#N/A,#N/A,FALSE,"022-97";#N/A,#N/A,FALSE,"028-97"}</definedName>
    <definedName name="XXXXX" localSheetId="22" hidden="1">{#N/A,#N/A,FALSE,"GERAL";#N/A,#N/A,FALSE,"012-96";#N/A,#N/A,FALSE,"018-96";#N/A,#N/A,FALSE,"027-96";#N/A,#N/A,FALSE,"059-96";#N/A,#N/A,FALSE,"076-96";#N/A,#N/A,FALSE,"019-97";#N/A,#N/A,FALSE,"021-97";#N/A,#N/A,FALSE,"022-97";#N/A,#N/A,FALSE,"028-97"}</definedName>
    <definedName name="XXXXX" hidden="1">{#N/A,#N/A,FALSE,"GERAL";#N/A,#N/A,FALSE,"012-96";#N/A,#N/A,FALSE,"018-96";#N/A,#N/A,FALSE,"027-96";#N/A,#N/A,FALSE,"059-96";#N/A,#N/A,FALSE,"076-96";#N/A,#N/A,FALSE,"019-97";#N/A,#N/A,FALSE,"021-97";#N/A,#N/A,FALSE,"022-97";#N/A,#N/A,FALSE,"028-97"}</definedName>
    <definedName name="xxxxxxxxxxxx" localSheetId="16" hidden="1">{"'Edit'!$A$1:$V$2277"}</definedName>
    <definedName name="xxxxxxxxxxxx" localSheetId="3" hidden="1">{"'Edit'!$A$1:$V$2277"}</definedName>
    <definedName name="xxxxxxxxxxxx" localSheetId="5" hidden="1">{"'Edit'!$A$1:$V$2277"}</definedName>
    <definedName name="xxxxxxxxxxxx" localSheetId="13" hidden="1">{"'Edit'!$A$1:$V$2277"}</definedName>
    <definedName name="xxxxxxxxxxxx" localSheetId="10">#REF!</definedName>
    <definedName name="xxxxxxxxxxxx" localSheetId="6" hidden="1">{"'Edit'!$A$1:$V$2277"}</definedName>
    <definedName name="xxxxxxxxxxxx" localSheetId="0" hidden="1">{"'Edit'!$A$1:$V$2277"}</definedName>
    <definedName name="xxxxxxxxxxxx" localSheetId="30">#REF!</definedName>
    <definedName name="xxxxxxxxxxxx">#REF!</definedName>
    <definedName name="xxxxxxxxxxxxxx" localSheetId="16" hidden="1">{#N/A,#N/A,FALSE,"Plan1";#N/A,#N/A,FALSE,"Plan2"}</definedName>
    <definedName name="xxxxxxxxxxxxxx" localSheetId="3" hidden="1">{#N/A,#N/A,FALSE,"Plan1";#N/A,#N/A,FALSE,"Plan2"}</definedName>
    <definedName name="xxxxxxxxxxxxxx" localSheetId="21" hidden="1">{#N/A,#N/A,FALSE,"Plan1";#N/A,#N/A,FALSE,"Plan2"}</definedName>
    <definedName name="xxxxxxxxxxxxxx" localSheetId="20" hidden="1">{#N/A,#N/A,FALSE,"Plan1";#N/A,#N/A,FALSE,"Plan2"}</definedName>
    <definedName name="xxxxxxxxxxxxxx" localSheetId="5" hidden="1">{#N/A,#N/A,FALSE,"Plan1";#N/A,#N/A,FALSE,"Plan2"}</definedName>
    <definedName name="xxxxxxxxxxxxxx" localSheetId="13" hidden="1">{#N/A,#N/A,FALSE,"Plan1";#N/A,#N/A,FALSE,"Plan2"}</definedName>
    <definedName name="xxxxxxxxxxxxxx" localSheetId="10" hidden="1">{#N/A,#N/A,FALSE,"Plan1";#N/A,#N/A,FALSE,"Plan2"}</definedName>
    <definedName name="xxxxxxxxxxxxxx" localSheetId="7" hidden="1">{#N/A,#N/A,FALSE,"Plan1";#N/A,#N/A,FALSE,"Plan2"}</definedName>
    <definedName name="xxxxxxxxxxxxxx" localSheetId="28" hidden="1">{#N/A,#N/A,FALSE,"Plan1";#N/A,#N/A,FALSE,"Plan2"}</definedName>
    <definedName name="xxxxxxxxxxxxxx" localSheetId="6" hidden="1">{#N/A,#N/A,FALSE,"Plan1";#N/A,#N/A,FALSE,"Plan2"}</definedName>
    <definedName name="xxxxxxxxxxxxxx" localSheetId="0" hidden="1">{#N/A,#N/A,FALSE,"Plan1";#N/A,#N/A,FALSE,"Plan2"}</definedName>
    <definedName name="xxxxxxxxxxxxxx" localSheetId="14" hidden="1">{#N/A,#N/A,FALSE,"Plan1";#N/A,#N/A,FALSE,"Plan2"}</definedName>
    <definedName name="xxxxxxxxxxxxxx" localSheetId="22" hidden="1">{#N/A,#N/A,FALSE,"Plan1";#N/A,#N/A,FALSE,"Plan2"}</definedName>
    <definedName name="xxxxxxxxxxxxxx" hidden="1">{#N/A,#N/A,FALSE,"Plan1";#N/A,#N/A,FALSE,"Plan2"}</definedName>
    <definedName name="xzfrt" localSheetId="16" hidden="1">{#N/A,#N/A,FALSE,"Plan1";#N/A,#N/A,FALSE,"Plan2"}</definedName>
    <definedName name="xzfrt" localSheetId="3" hidden="1">{#N/A,#N/A,FALSE,"Plan1";#N/A,#N/A,FALSE,"Plan2"}</definedName>
    <definedName name="xzfrt" localSheetId="21" hidden="1">{#N/A,#N/A,FALSE,"Plan1";#N/A,#N/A,FALSE,"Plan2"}</definedName>
    <definedName name="xzfrt" localSheetId="20" hidden="1">{#N/A,#N/A,FALSE,"Plan1";#N/A,#N/A,FALSE,"Plan2"}</definedName>
    <definedName name="xzfrt" localSheetId="5" hidden="1">{#N/A,#N/A,FALSE,"Plan1";#N/A,#N/A,FALSE,"Plan2"}</definedName>
    <definedName name="xzfrt" localSheetId="13" hidden="1">{#N/A,#N/A,FALSE,"Plan1";#N/A,#N/A,FALSE,"Plan2"}</definedName>
    <definedName name="xzfrt" localSheetId="10" hidden="1">{#N/A,#N/A,FALSE,"Plan1";#N/A,#N/A,FALSE,"Plan2"}</definedName>
    <definedName name="xzfrt" localSheetId="7" hidden="1">{#N/A,#N/A,FALSE,"Plan1";#N/A,#N/A,FALSE,"Plan2"}</definedName>
    <definedName name="xzfrt" localSheetId="28" hidden="1">{#N/A,#N/A,FALSE,"Plan1";#N/A,#N/A,FALSE,"Plan2"}</definedName>
    <definedName name="xzfrt" localSheetId="6" hidden="1">{#N/A,#N/A,FALSE,"Plan1";#N/A,#N/A,FALSE,"Plan2"}</definedName>
    <definedName name="xzfrt" localSheetId="0" hidden="1">{#N/A,#N/A,FALSE,"Plan1";#N/A,#N/A,FALSE,"Plan2"}</definedName>
    <definedName name="xzfrt" localSheetId="14" hidden="1">{#N/A,#N/A,FALSE,"Plan1";#N/A,#N/A,FALSE,"Plan2"}</definedName>
    <definedName name="xzfrt" localSheetId="22" hidden="1">{#N/A,#N/A,FALSE,"Plan1";#N/A,#N/A,FALSE,"Plan2"}</definedName>
    <definedName name="xzfrt" hidden="1">{#N/A,#N/A,FALSE,"Plan1";#N/A,#N/A,FALSE,"Plan2"}</definedName>
    <definedName name="yeitrtged" localSheetId="16" hidden="1">{#N/A,#N/A,FALSE,"Plan1";#N/A,#N/A,FALSE,"Plan2"}</definedName>
    <definedName name="yeitrtged" localSheetId="3" hidden="1">{#N/A,#N/A,FALSE,"Plan1";#N/A,#N/A,FALSE,"Plan2"}</definedName>
    <definedName name="yeitrtged" localSheetId="21" hidden="1">{#N/A,#N/A,FALSE,"Plan1";#N/A,#N/A,FALSE,"Plan2"}</definedName>
    <definedName name="yeitrtged" localSheetId="20" hidden="1">{#N/A,#N/A,FALSE,"Plan1";#N/A,#N/A,FALSE,"Plan2"}</definedName>
    <definedName name="yeitrtged" localSheetId="5" hidden="1">{#N/A,#N/A,FALSE,"Plan1";#N/A,#N/A,FALSE,"Plan2"}</definedName>
    <definedName name="yeitrtged" localSheetId="13" hidden="1">{#N/A,#N/A,FALSE,"Plan1";#N/A,#N/A,FALSE,"Plan2"}</definedName>
    <definedName name="yeitrtged" localSheetId="10" hidden="1">{#N/A,#N/A,FALSE,"Plan1";#N/A,#N/A,FALSE,"Plan2"}</definedName>
    <definedName name="yeitrtged" localSheetId="7" hidden="1">{#N/A,#N/A,FALSE,"Plan1";#N/A,#N/A,FALSE,"Plan2"}</definedName>
    <definedName name="yeitrtged" localSheetId="28" hidden="1">{#N/A,#N/A,FALSE,"Plan1";#N/A,#N/A,FALSE,"Plan2"}</definedName>
    <definedName name="yeitrtged" localSheetId="6" hidden="1">{#N/A,#N/A,FALSE,"Plan1";#N/A,#N/A,FALSE,"Plan2"}</definedName>
    <definedName name="yeitrtged" localSheetId="0" hidden="1">{#N/A,#N/A,FALSE,"Plan1";#N/A,#N/A,FALSE,"Plan2"}</definedName>
    <definedName name="yeitrtged" localSheetId="14" hidden="1">{#N/A,#N/A,FALSE,"Plan1";#N/A,#N/A,FALSE,"Plan2"}</definedName>
    <definedName name="yeitrtged" localSheetId="22" hidden="1">{#N/A,#N/A,FALSE,"Plan1";#N/A,#N/A,FALSE,"Plan2"}</definedName>
    <definedName name="yeitrtged" hidden="1">{#N/A,#N/A,FALSE,"Plan1";#N/A,#N/A,FALSE,"Plan2"}</definedName>
    <definedName name="yhdfiuygrui" localSheetId="16" hidden="1">{#N/A,#N/A,FALSE,"Plan1";#N/A,#N/A,FALSE,"Plan2"}</definedName>
    <definedName name="yhdfiuygrui" localSheetId="3" hidden="1">{#N/A,#N/A,FALSE,"Plan1";#N/A,#N/A,FALSE,"Plan2"}</definedName>
    <definedName name="yhdfiuygrui" localSheetId="21" hidden="1">{#N/A,#N/A,FALSE,"Plan1";#N/A,#N/A,FALSE,"Plan2"}</definedName>
    <definedName name="yhdfiuygrui" localSheetId="20" hidden="1">{#N/A,#N/A,FALSE,"Plan1";#N/A,#N/A,FALSE,"Plan2"}</definedName>
    <definedName name="yhdfiuygrui" localSheetId="5" hidden="1">{#N/A,#N/A,FALSE,"Plan1";#N/A,#N/A,FALSE,"Plan2"}</definedName>
    <definedName name="yhdfiuygrui" localSheetId="13" hidden="1">{#N/A,#N/A,FALSE,"Plan1";#N/A,#N/A,FALSE,"Plan2"}</definedName>
    <definedName name="yhdfiuygrui" localSheetId="10" hidden="1">{#N/A,#N/A,FALSE,"Plan1";#N/A,#N/A,FALSE,"Plan2"}</definedName>
    <definedName name="yhdfiuygrui" localSheetId="7" hidden="1">{#N/A,#N/A,FALSE,"Plan1";#N/A,#N/A,FALSE,"Plan2"}</definedName>
    <definedName name="yhdfiuygrui" localSheetId="28" hidden="1">{#N/A,#N/A,FALSE,"Plan1";#N/A,#N/A,FALSE,"Plan2"}</definedName>
    <definedName name="yhdfiuygrui" localSheetId="6" hidden="1">{#N/A,#N/A,FALSE,"Plan1";#N/A,#N/A,FALSE,"Plan2"}</definedName>
    <definedName name="yhdfiuygrui" localSheetId="0" hidden="1">{#N/A,#N/A,FALSE,"Plan1";#N/A,#N/A,FALSE,"Plan2"}</definedName>
    <definedName name="yhdfiuygrui" localSheetId="14" hidden="1">{#N/A,#N/A,FALSE,"Plan1";#N/A,#N/A,FALSE,"Plan2"}</definedName>
    <definedName name="yhdfiuygrui" localSheetId="22" hidden="1">{#N/A,#N/A,FALSE,"Plan1";#N/A,#N/A,FALSE,"Plan2"}</definedName>
    <definedName name="yhdfiuygrui" hidden="1">{#N/A,#N/A,FALSE,"Plan1";#N/A,#N/A,FALSE,"Plan2"}</definedName>
    <definedName name="YRGUYDRIY" localSheetId="16" hidden="1">{"Econ Consolidado",#N/A,FALSE,"Econ Consol";"Fluxo de Caixa",#N/A,FALSE,"Fluxo Caixa";"Investimentos",#N/A,FALSE,"Investimentos"}</definedName>
    <definedName name="YRGUYDRIY" localSheetId="3" hidden="1">{"Econ Consolidado",#N/A,FALSE,"Econ Consol";"Fluxo de Caixa",#N/A,FALSE,"Fluxo Caixa";"Investimentos",#N/A,FALSE,"Investimentos"}</definedName>
    <definedName name="YRGUYDRIY" localSheetId="21" hidden="1">{"Econ Consolidado",#N/A,FALSE,"Econ Consol";"Fluxo de Caixa",#N/A,FALSE,"Fluxo Caixa";"Investimentos",#N/A,FALSE,"Investimentos"}</definedName>
    <definedName name="YRGUYDRIY" localSheetId="20" hidden="1">{"Econ Consolidado",#N/A,FALSE,"Econ Consol";"Fluxo de Caixa",#N/A,FALSE,"Fluxo Caixa";"Investimentos",#N/A,FALSE,"Investimentos"}</definedName>
    <definedName name="YRGUYDRIY" localSheetId="5" hidden="1">{"Econ Consolidado",#N/A,FALSE,"Econ Consol";"Fluxo de Caixa",#N/A,FALSE,"Fluxo Caixa";"Investimentos",#N/A,FALSE,"Investimentos"}</definedName>
    <definedName name="YRGUYDRIY" localSheetId="13" hidden="1">{"Econ Consolidado",#N/A,FALSE,"Econ Consol";"Fluxo de Caixa",#N/A,FALSE,"Fluxo Caixa";"Investimentos",#N/A,FALSE,"Investimentos"}</definedName>
    <definedName name="YRGUYDRIY" localSheetId="10" hidden="1">{"Econ Consolidado",#N/A,FALSE,"Econ Consol";"Fluxo de Caixa",#N/A,FALSE,"Fluxo Caixa";"Investimentos",#N/A,FALSE,"Investimentos"}</definedName>
    <definedName name="YRGUYDRIY" localSheetId="7" hidden="1">{"Econ Consolidado",#N/A,FALSE,"Econ Consol";"Fluxo de Caixa",#N/A,FALSE,"Fluxo Caixa";"Investimentos",#N/A,FALSE,"Investimentos"}</definedName>
    <definedName name="YRGUYDRIY" localSheetId="28" hidden="1">{"Econ Consolidado",#N/A,FALSE,"Econ Consol";"Fluxo de Caixa",#N/A,FALSE,"Fluxo Caixa";"Investimentos",#N/A,FALSE,"Investimentos"}</definedName>
    <definedName name="YRGUYDRIY" localSheetId="6" hidden="1">{"Econ Consolidado",#N/A,FALSE,"Econ Consol";"Fluxo de Caixa",#N/A,FALSE,"Fluxo Caixa";"Investimentos",#N/A,FALSE,"Investimentos"}</definedName>
    <definedName name="YRGUYDRIY" localSheetId="0" hidden="1">{"Econ Consolidado",#N/A,FALSE,"Econ Consol";"Fluxo de Caixa",#N/A,FALSE,"Fluxo Caixa";"Investimentos",#N/A,FALSE,"Investimentos"}</definedName>
    <definedName name="YRGUYDRIY" localSheetId="14" hidden="1">{"Econ Consolidado",#N/A,FALSE,"Econ Consol";"Fluxo de Caixa",#N/A,FALSE,"Fluxo Caixa";"Investimentos",#N/A,FALSE,"Investimentos"}</definedName>
    <definedName name="YRGUYDRIY" localSheetId="22" hidden="1">{"Econ Consolidado",#N/A,FALSE,"Econ Consol";"Fluxo de Caixa",#N/A,FALSE,"Fluxo Caixa";"Investimentos",#N/A,FALSE,"Investimentos"}</definedName>
    <definedName name="YRGUYDRIY" hidden="1">{"Econ Consolidado",#N/A,FALSE,"Econ Consol";"Fluxo de Caixa",#N/A,FALSE,"Fluxo Caixa";"Investimentos",#N/A,FALSE,"Investimentos"}</definedName>
    <definedName name="ytdju" localSheetId="3">#REF!</definedName>
    <definedName name="ytdju" localSheetId="10">#REF!</definedName>
    <definedName name="ytdju" localSheetId="6">#REF!</definedName>
    <definedName name="ytdju">#REF!</definedName>
    <definedName name="yuegursdmksf" localSheetId="16" hidden="1">{#N/A,#N/A,FALSE,"Plan1";#N/A,#N/A,FALSE,"Plan2"}</definedName>
    <definedName name="yuegursdmksf" localSheetId="3" hidden="1">{#N/A,#N/A,FALSE,"Plan1";#N/A,#N/A,FALSE,"Plan2"}</definedName>
    <definedName name="yuegursdmksf" localSheetId="21" hidden="1">{#N/A,#N/A,FALSE,"Plan1";#N/A,#N/A,FALSE,"Plan2"}</definedName>
    <definedName name="yuegursdmksf" localSheetId="20" hidden="1">{#N/A,#N/A,FALSE,"Plan1";#N/A,#N/A,FALSE,"Plan2"}</definedName>
    <definedName name="yuegursdmksf" localSheetId="5" hidden="1">{#N/A,#N/A,FALSE,"Plan1";#N/A,#N/A,FALSE,"Plan2"}</definedName>
    <definedName name="yuegursdmksf" localSheetId="13" hidden="1">{#N/A,#N/A,FALSE,"Plan1";#N/A,#N/A,FALSE,"Plan2"}</definedName>
    <definedName name="yuegursdmksf" localSheetId="10" hidden="1">{#N/A,#N/A,FALSE,"Plan1";#N/A,#N/A,FALSE,"Plan2"}</definedName>
    <definedName name="yuegursdmksf" localSheetId="7" hidden="1">{#N/A,#N/A,FALSE,"Plan1";#N/A,#N/A,FALSE,"Plan2"}</definedName>
    <definedName name="yuegursdmksf" localSheetId="28" hidden="1">{#N/A,#N/A,FALSE,"Plan1";#N/A,#N/A,FALSE,"Plan2"}</definedName>
    <definedName name="yuegursdmksf" localSheetId="6" hidden="1">{#N/A,#N/A,FALSE,"Plan1";#N/A,#N/A,FALSE,"Plan2"}</definedName>
    <definedName name="yuegursdmksf" localSheetId="0" hidden="1">{#N/A,#N/A,FALSE,"Plan1";#N/A,#N/A,FALSE,"Plan2"}</definedName>
    <definedName name="yuegursdmksf" localSheetId="14" hidden="1">{#N/A,#N/A,FALSE,"Plan1";#N/A,#N/A,FALSE,"Plan2"}</definedName>
    <definedName name="yuegursdmksf" localSheetId="22" hidden="1">{#N/A,#N/A,FALSE,"Plan1";#N/A,#N/A,FALSE,"Plan2"}</definedName>
    <definedName name="yuegursdmksf" hidden="1">{#N/A,#N/A,FALSE,"Plan1";#N/A,#N/A,FALSE,"Plan2"}</definedName>
    <definedName name="yuekl4fr" localSheetId="16" hidden="1">{#N/A,#N/A,FALSE,"Plan1";#N/A,#N/A,FALSE,"Plan2"}</definedName>
    <definedName name="yuekl4fr" localSheetId="3" hidden="1">{#N/A,#N/A,FALSE,"Plan1";#N/A,#N/A,FALSE,"Plan2"}</definedName>
    <definedName name="yuekl4fr" localSheetId="21" hidden="1">{#N/A,#N/A,FALSE,"Plan1";#N/A,#N/A,FALSE,"Plan2"}</definedName>
    <definedName name="yuekl4fr" localSheetId="20" hidden="1">{#N/A,#N/A,FALSE,"Plan1";#N/A,#N/A,FALSE,"Plan2"}</definedName>
    <definedName name="yuekl4fr" localSheetId="5" hidden="1">{#N/A,#N/A,FALSE,"Plan1";#N/A,#N/A,FALSE,"Plan2"}</definedName>
    <definedName name="yuekl4fr" localSheetId="13" hidden="1">{#N/A,#N/A,FALSE,"Plan1";#N/A,#N/A,FALSE,"Plan2"}</definedName>
    <definedName name="yuekl4fr" localSheetId="10" hidden="1">{#N/A,#N/A,FALSE,"Plan1";#N/A,#N/A,FALSE,"Plan2"}</definedName>
    <definedName name="yuekl4fr" localSheetId="7" hidden="1">{#N/A,#N/A,FALSE,"Plan1";#N/A,#N/A,FALSE,"Plan2"}</definedName>
    <definedName name="yuekl4fr" localSheetId="28" hidden="1">{#N/A,#N/A,FALSE,"Plan1";#N/A,#N/A,FALSE,"Plan2"}</definedName>
    <definedName name="yuekl4fr" localSheetId="6" hidden="1">{#N/A,#N/A,FALSE,"Plan1";#N/A,#N/A,FALSE,"Plan2"}</definedName>
    <definedName name="yuekl4fr" localSheetId="0" hidden="1">{#N/A,#N/A,FALSE,"Plan1";#N/A,#N/A,FALSE,"Plan2"}</definedName>
    <definedName name="yuekl4fr" localSheetId="14" hidden="1">{#N/A,#N/A,FALSE,"Plan1";#N/A,#N/A,FALSE,"Plan2"}</definedName>
    <definedName name="yuekl4fr" localSheetId="22" hidden="1">{#N/A,#N/A,FALSE,"Plan1";#N/A,#N/A,FALSE,"Plan2"}</definedName>
    <definedName name="yuekl4fr" hidden="1">{#N/A,#N/A,FALSE,"Plan1";#N/A,#N/A,FALSE,"Plan2"}</definedName>
    <definedName name="yureytuyrea" localSheetId="16" hidden="1">{#N/A,#N/A,FALSE,"Plan1";#N/A,#N/A,FALSE,"Plan2"}</definedName>
    <definedName name="yureytuyrea" localSheetId="3" hidden="1">{#N/A,#N/A,FALSE,"Plan1";#N/A,#N/A,FALSE,"Plan2"}</definedName>
    <definedName name="yureytuyrea" localSheetId="21" hidden="1">{#N/A,#N/A,FALSE,"Plan1";#N/A,#N/A,FALSE,"Plan2"}</definedName>
    <definedName name="yureytuyrea" localSheetId="20" hidden="1">{#N/A,#N/A,FALSE,"Plan1";#N/A,#N/A,FALSE,"Plan2"}</definedName>
    <definedName name="yureytuyrea" localSheetId="5" hidden="1">{#N/A,#N/A,FALSE,"Plan1";#N/A,#N/A,FALSE,"Plan2"}</definedName>
    <definedName name="yureytuyrea" localSheetId="13" hidden="1">{#N/A,#N/A,FALSE,"Plan1";#N/A,#N/A,FALSE,"Plan2"}</definedName>
    <definedName name="yureytuyrea" localSheetId="10" hidden="1">{#N/A,#N/A,FALSE,"Plan1";#N/A,#N/A,FALSE,"Plan2"}</definedName>
    <definedName name="yureytuyrea" localSheetId="7" hidden="1">{#N/A,#N/A,FALSE,"Plan1";#N/A,#N/A,FALSE,"Plan2"}</definedName>
    <definedName name="yureytuyrea" localSheetId="28" hidden="1">{#N/A,#N/A,FALSE,"Plan1";#N/A,#N/A,FALSE,"Plan2"}</definedName>
    <definedName name="yureytuyrea" localSheetId="6" hidden="1">{#N/A,#N/A,FALSE,"Plan1";#N/A,#N/A,FALSE,"Plan2"}</definedName>
    <definedName name="yureytuyrea" localSheetId="0" hidden="1">{#N/A,#N/A,FALSE,"Plan1";#N/A,#N/A,FALSE,"Plan2"}</definedName>
    <definedName name="yureytuyrea" localSheetId="14" hidden="1">{#N/A,#N/A,FALSE,"Plan1";#N/A,#N/A,FALSE,"Plan2"}</definedName>
    <definedName name="yureytuyrea" localSheetId="22" hidden="1">{#N/A,#N/A,FALSE,"Plan1";#N/A,#N/A,FALSE,"Plan2"}</definedName>
    <definedName name="yureytuyrea" hidden="1">{#N/A,#N/A,FALSE,"Plan1";#N/A,#N/A,FALSE,"Plan2"}</definedName>
    <definedName name="z" localSheetId="16" hidden="1">{"'Estimativa de Lançamento-JAN'!$A$1:$AI$85"}</definedName>
    <definedName name="z" localSheetId="3" hidden="1">{"'Estimativa de Lançamento-JAN'!$A$1:$AI$85"}</definedName>
    <definedName name="z" localSheetId="21" hidden="1">{"'Estimativa de Lançamento-JAN'!$A$1:$AI$85"}</definedName>
    <definedName name="z" localSheetId="20" hidden="1">{"'Estimativa de Lançamento-JAN'!$A$1:$AI$85"}</definedName>
    <definedName name="z" localSheetId="5" hidden="1">{"'Estimativa de Lançamento-JAN'!$A$1:$AI$85"}</definedName>
    <definedName name="z" localSheetId="13" hidden="1">{"'Estimativa de Lançamento-JAN'!$A$1:$AI$85"}</definedName>
    <definedName name="z" localSheetId="10" hidden="1">{"'Estimativa de Lançamento-JAN'!$A$1:$AI$85"}</definedName>
    <definedName name="z" localSheetId="7" hidden="1">{"'Estimativa de Lançamento-JAN'!$A$1:$AI$85"}</definedName>
    <definedName name="z" localSheetId="28" hidden="1">{"'Estimativa de Lançamento-JAN'!$A$1:$AI$85"}</definedName>
    <definedName name="z" localSheetId="6" hidden="1">{"'Estimativa de Lançamento-JAN'!$A$1:$AI$85"}</definedName>
    <definedName name="z" localSheetId="0" hidden="1">{"'Estimativa de Lançamento-JAN'!$A$1:$AI$85"}</definedName>
    <definedName name="z" localSheetId="14" hidden="1">{"'Estimativa de Lançamento-JAN'!$A$1:$AI$85"}</definedName>
    <definedName name="z" localSheetId="22" hidden="1">{"'Estimativa de Lançamento-JAN'!$A$1:$AI$85"}</definedName>
    <definedName name="z" hidden="1">{"'Estimativa de Lançamento-JAN'!$A$1:$AI$85"}</definedName>
    <definedName name="z\djs"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localSheetId="16" hidden="1">#REF!</definedName>
    <definedName name="Z_022B7420_7F94_427F_B370_84030F9B3342_.wvu.FilterData" localSheetId="3" hidden="1">#REF!</definedName>
    <definedName name="Z_022B7420_7F94_427F_B370_84030F9B3342_.wvu.FilterData" localSheetId="21" hidden="1">#REF!</definedName>
    <definedName name="Z_022B7420_7F94_427F_B370_84030F9B3342_.wvu.FilterData" localSheetId="5" hidden="1">#REF!</definedName>
    <definedName name="Z_022B7420_7F94_427F_B370_84030F9B3342_.wvu.FilterData" localSheetId="10" hidden="1">#REF!</definedName>
    <definedName name="Z_022B7420_7F94_427F_B370_84030F9B3342_.wvu.FilterData" localSheetId="6" hidden="1">#REF!</definedName>
    <definedName name="Z_022B7420_7F94_427F_B370_84030F9B3342_.wvu.FilterData" localSheetId="0" hidden="1">#REF!</definedName>
    <definedName name="Z_022B7420_7F94_427F_B370_84030F9B3342_.wvu.FilterData" hidden="1">#REF!</definedName>
    <definedName name="Z_04BC043C_175B_412D_8093_6F29CD74FBAE_.wvu.FilterData" localSheetId="21" hidden="1">#REF!</definedName>
    <definedName name="Z_04BC043C_175B_412D_8093_6F29CD74FBAE_.wvu.FilterData" localSheetId="0" hidden="1">#REF!</definedName>
    <definedName name="Z_04BC043C_175B_412D_8093_6F29CD74FBAE_.wvu.FilterData" hidden="1">#REF!</definedName>
    <definedName name="Z_058B9256_CB4D_4C39_834D_D693FEEB491F_.wvu.FilterData" localSheetId="21" hidden="1">#REF!</definedName>
    <definedName name="Z_058B9256_CB4D_4C39_834D_D693FEEB491F_.wvu.FilterData" localSheetId="0"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 hidden="1">#REF!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localSheetId="16" hidden="1">#REF!</definedName>
    <definedName name="Z_14D375AC_5615_46DE_8EE3_95915B2A8B54_.wvu.FilterData" localSheetId="3" hidden="1">#REF!</definedName>
    <definedName name="Z_14D375AC_5615_46DE_8EE3_95915B2A8B54_.wvu.FilterData" localSheetId="21" hidden="1">#REF!</definedName>
    <definedName name="Z_14D375AC_5615_46DE_8EE3_95915B2A8B54_.wvu.FilterData" localSheetId="10" hidden="1">#REF!</definedName>
    <definedName name="Z_14D375AC_5615_46DE_8EE3_95915B2A8B54_.wvu.FilterData" localSheetId="6" hidden="1">#REF!</definedName>
    <definedName name="Z_14D375AC_5615_46DE_8EE3_95915B2A8B54_.wvu.FilterData" localSheetId="0" hidden="1">#REF!</definedName>
    <definedName name="Z_14D375AC_5615_46DE_8EE3_95915B2A8B54_.wvu.FilterData" hidden="1">#REF!</definedName>
    <definedName name="Z_15697660_066E_11D5_AF15_00010242ED40_.wvu.PrintArea" localSheetId="16" hidden="1">#REF!</definedName>
    <definedName name="Z_15697660_066E_11D5_AF15_00010242ED40_.wvu.PrintArea" localSheetId="3" hidden="1">#REF!</definedName>
    <definedName name="Z_15697660_066E_11D5_AF15_00010242ED40_.wvu.PrintArea" localSheetId="21" hidden="1">#REF!</definedName>
    <definedName name="Z_15697660_066E_11D5_AF15_00010242ED40_.wvu.PrintArea" localSheetId="10" hidden="1">#REF!</definedName>
    <definedName name="Z_15697660_066E_11D5_AF15_00010242ED40_.wvu.PrintArea" localSheetId="6" hidden="1">#REF!</definedName>
    <definedName name="Z_15697660_066E_11D5_AF15_00010242ED40_.wvu.PrintArea" localSheetId="0" hidden="1">#REF!</definedName>
    <definedName name="Z_15697660_066E_11D5_AF15_00010242ED40_.wvu.PrintArea" hidden="1">#REF!</definedName>
    <definedName name="Z_15697660_066E_11D5_AF15_00010242ED40_.wvu.PrintTitles" hidden="1">#REF!</definedName>
    <definedName name="Z_15697660_066E_11D5_AF15_00010242ED40_.wvu.Rows" hidden="1">#REF!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 hidden="1">#REF!</definedName>
    <definedName name="Z_4CA4BF7C_65C1_4E25_8563_22DF58586D2C_.wvu.PrintTitles" hidden="1">#REF!</definedName>
    <definedName name="Z_4CA4BF7C_65C1_4E25_8563_22DF58586D2C_.wvu.Rows" hidden="1">#REF!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 localSheetId="16" hidden="1">#REF!,#REF!</definedName>
    <definedName name="Z_60DF8B29_1C1F_4B50_BDA8_B8E0C7DD04C3_.wvu.Cols" localSheetId="3" hidden="1">#REF!,#REF!</definedName>
    <definedName name="Z_60DF8B29_1C1F_4B50_BDA8_B8E0C7DD04C3_.wvu.Cols" localSheetId="21" hidden="1">#REF!,#REF!</definedName>
    <definedName name="Z_60DF8B29_1C1F_4B50_BDA8_B8E0C7DD04C3_.wvu.Cols" localSheetId="5" hidden="1">#REF!,#REF!</definedName>
    <definedName name="Z_60DF8B29_1C1F_4B50_BDA8_B8E0C7DD04C3_.wvu.Cols" localSheetId="10" hidden="1">#REF!,#REF!</definedName>
    <definedName name="Z_60DF8B29_1C1F_4B50_BDA8_B8E0C7DD04C3_.wvu.Cols" localSheetId="6" hidden="1">#REF!,#REF!</definedName>
    <definedName name="Z_60DF8B29_1C1F_4B50_BDA8_B8E0C7DD04C3_.wvu.Cols" localSheetId="0" hidden="1">#REF!,#REF!</definedName>
    <definedName name="Z_60DF8B29_1C1F_4B50_BDA8_B8E0C7DD04C3_.wvu.Cols" hidden="1">#REF!,#REF!</definedName>
    <definedName name="Z_60DF8B29_1C1F_4B50_BDA8_B8E0C7DD04C3_.wvu.FilterData" localSheetId="16" hidden="1">#REF!</definedName>
    <definedName name="Z_60DF8B29_1C1F_4B50_BDA8_B8E0C7DD04C3_.wvu.FilterData" localSheetId="3" hidden="1">#REF!</definedName>
    <definedName name="Z_60DF8B29_1C1F_4B50_BDA8_B8E0C7DD04C3_.wvu.FilterData" localSheetId="21" hidden="1">#REF!</definedName>
    <definedName name="Z_60DF8B29_1C1F_4B50_BDA8_B8E0C7DD04C3_.wvu.FilterData" localSheetId="5" hidden="1">#REF!</definedName>
    <definedName name="Z_60DF8B29_1C1F_4B50_BDA8_B8E0C7DD04C3_.wvu.FilterData" localSheetId="10" hidden="1">#REF!</definedName>
    <definedName name="Z_60DF8B29_1C1F_4B50_BDA8_B8E0C7DD04C3_.wvu.FilterData" localSheetId="6" hidden="1">#REF!</definedName>
    <definedName name="Z_60DF8B29_1C1F_4B50_BDA8_B8E0C7DD04C3_.wvu.FilterData" localSheetId="0" hidden="1">#REF!</definedName>
    <definedName name="Z_60DF8B29_1C1F_4B50_BDA8_B8E0C7DD04C3_.wvu.FilterData" hidden="1">#REF!</definedName>
    <definedName name="Z_615F4A4D_D5AB_4A04_81F5_F436484247A5_.wvu.FilterData" localSheetId="21" hidden="1">#REF!</definedName>
    <definedName name="Z_615F4A4D_D5AB_4A04_81F5_F436484247A5_.wvu.FilterData" localSheetId="0" hidden="1">#REF!</definedName>
    <definedName name="Z_615F4A4D_D5AB_4A04_81F5_F436484247A5_.wvu.FilterData" hidden="1">#REF!</definedName>
    <definedName name="Z_616443B5_6F0D_4082_9223_F71B54305366_.wvu.FilterData" localSheetId="21" hidden="1">#REF!</definedName>
    <definedName name="Z_616443B5_6F0D_4082_9223_F71B54305366_.wvu.FilterData" localSheetId="0"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 hidden="1">#REF!</definedName>
    <definedName name="Z_9066F505_4944_4582_AAF9_B40B49D59413_.wvu.PrintTitles" hidden="1">#REF!</definedName>
    <definedName name="Z_9066F505_4944_4582_AAF9_B40B49D59413_.wvu.Rows" hidden="1">#REF!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 hidden="1">#REF!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 hidden="1">#REF!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 localSheetId="16" hidden="1">#REF!,#REF!</definedName>
    <definedName name="Z_E3FFE9E0_6C4F_4FB4_A56E_FBE96871B5C8_.wvu.Cols" localSheetId="3" hidden="1">#REF!,#REF!</definedName>
    <definedName name="Z_E3FFE9E0_6C4F_4FB4_A56E_FBE96871B5C8_.wvu.Cols" localSheetId="21" hidden="1">#REF!,#REF!</definedName>
    <definedName name="Z_E3FFE9E0_6C4F_4FB4_A56E_FBE96871B5C8_.wvu.Cols" localSheetId="5" hidden="1">#REF!,#REF!</definedName>
    <definedName name="Z_E3FFE9E0_6C4F_4FB4_A56E_FBE96871B5C8_.wvu.Cols" localSheetId="10" hidden="1">#REF!,#REF!</definedName>
    <definedName name="Z_E3FFE9E0_6C4F_4FB4_A56E_FBE96871B5C8_.wvu.Cols" localSheetId="6" hidden="1">#REF!,#REF!</definedName>
    <definedName name="Z_E3FFE9E0_6C4F_4FB4_A56E_FBE96871B5C8_.wvu.Cols" localSheetId="0" hidden="1">#REF!,#REF!</definedName>
    <definedName name="Z_E3FFE9E0_6C4F_4FB4_A56E_FBE96871B5C8_.wvu.Cols" hidden="1">#REF!,#REF!</definedName>
    <definedName name="Z_E3FFE9E0_6C4F_4FB4_A56E_FBE96871B5C8_.wvu.FilterData" localSheetId="16" hidden="1">#REF!</definedName>
    <definedName name="Z_E3FFE9E0_6C4F_4FB4_A56E_FBE96871B5C8_.wvu.FilterData" localSheetId="3" hidden="1">#REF!</definedName>
    <definedName name="Z_E3FFE9E0_6C4F_4FB4_A56E_FBE96871B5C8_.wvu.FilterData" localSheetId="21" hidden="1">#REF!</definedName>
    <definedName name="Z_E3FFE9E0_6C4F_4FB4_A56E_FBE96871B5C8_.wvu.FilterData" localSheetId="5" hidden="1">#REF!</definedName>
    <definedName name="Z_E3FFE9E0_6C4F_4FB4_A56E_FBE96871B5C8_.wvu.FilterData" localSheetId="10" hidden="1">#REF!</definedName>
    <definedName name="Z_E3FFE9E0_6C4F_4FB4_A56E_FBE96871B5C8_.wvu.FilterData" localSheetId="6" hidden="1">#REF!</definedName>
    <definedName name="Z_E3FFE9E0_6C4F_4FB4_A56E_FBE96871B5C8_.wvu.FilterData" localSheetId="0" hidden="1">#REF!</definedName>
    <definedName name="Z_E3FFE9E0_6C4F_4FB4_A56E_FBE96871B5C8_.wvu.FilterData" hidden="1">#REF!</definedName>
    <definedName name="Z_E42D429F_E4E8_41D2_9176_83C726BAF8E3_.wvu.FilterData" localSheetId="21" hidden="1">#REF!</definedName>
    <definedName name="Z_E42D429F_E4E8_41D2_9176_83C726BAF8E3_.wvu.FilterData" localSheetId="0" hidden="1">#REF!</definedName>
    <definedName name="Z_E42D429F_E4E8_41D2_9176_83C726BAF8E3_.wvu.FilterData" hidden="1">#REF!</definedName>
    <definedName name="Z_E491B72F_902A_11D7_9C1E_0004231B06E7_.wvu.FilterData" localSheetId="21" hidden="1">#REF!</definedName>
    <definedName name="Z_E491B72F_902A_11D7_9C1E_0004231B06E7_.wvu.FilterData" localSheetId="0"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 hidden="1">#REF!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localSheetId="16" hidden="1">#REF!</definedName>
    <definedName name="Z_F9CB3A99_6D24_412C_93C4_575819594890_.wvu.FilterData" localSheetId="3" hidden="1">#REF!</definedName>
    <definedName name="Z_F9CB3A99_6D24_412C_93C4_575819594890_.wvu.FilterData" localSheetId="21" hidden="1">#REF!</definedName>
    <definedName name="Z_F9CB3A99_6D24_412C_93C4_575819594890_.wvu.FilterData" localSheetId="10" hidden="1">#REF!</definedName>
    <definedName name="Z_F9CB3A99_6D24_412C_93C4_575819594890_.wvu.FilterData" localSheetId="6" hidden="1">#REF!</definedName>
    <definedName name="Z_F9CB3A99_6D24_412C_93C4_575819594890_.wvu.FilterData" localSheetId="0"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 localSheetId="16" hidden="1">{#N/A,#N/A,FALSE,"Plan1";#N/A,#N/A,FALSE,"Plan2"}</definedName>
    <definedName name="zcdçskld" localSheetId="3" hidden="1">{#N/A,#N/A,FALSE,"Plan1";#N/A,#N/A,FALSE,"Plan2"}</definedName>
    <definedName name="zcdçskld" localSheetId="21" hidden="1">{#N/A,#N/A,FALSE,"Plan1";#N/A,#N/A,FALSE,"Plan2"}</definedName>
    <definedName name="zcdçskld" localSheetId="20" hidden="1">{#N/A,#N/A,FALSE,"Plan1";#N/A,#N/A,FALSE,"Plan2"}</definedName>
    <definedName name="zcdçskld" localSheetId="5" hidden="1">{#N/A,#N/A,FALSE,"Plan1";#N/A,#N/A,FALSE,"Plan2"}</definedName>
    <definedName name="zcdçskld" localSheetId="13" hidden="1">{#N/A,#N/A,FALSE,"Plan1";#N/A,#N/A,FALSE,"Plan2"}</definedName>
    <definedName name="zcdçskld" localSheetId="10" hidden="1">{#N/A,#N/A,FALSE,"Plan1";#N/A,#N/A,FALSE,"Plan2"}</definedName>
    <definedName name="zcdçskld" localSheetId="7" hidden="1">{#N/A,#N/A,FALSE,"Plan1";#N/A,#N/A,FALSE,"Plan2"}</definedName>
    <definedName name="zcdçskld" localSheetId="28" hidden="1">{#N/A,#N/A,FALSE,"Plan1";#N/A,#N/A,FALSE,"Plan2"}</definedName>
    <definedName name="zcdçskld" localSheetId="6" hidden="1">{#N/A,#N/A,FALSE,"Plan1";#N/A,#N/A,FALSE,"Plan2"}</definedName>
    <definedName name="zcdçskld" localSheetId="0" hidden="1">{#N/A,#N/A,FALSE,"Plan1";#N/A,#N/A,FALSE,"Plan2"}</definedName>
    <definedName name="zcdçskld" localSheetId="14" hidden="1">{#N/A,#N/A,FALSE,"Plan1";#N/A,#N/A,FALSE,"Plan2"}</definedName>
    <definedName name="zcdçskld" localSheetId="22" hidden="1">{#N/A,#N/A,FALSE,"Plan1";#N/A,#N/A,FALSE,"Plan2"}</definedName>
    <definedName name="zcdçskld" hidden="1">{#N/A,#N/A,FALSE,"Plan1";#N/A,#N/A,FALSE,"Plan2"}</definedName>
    <definedName name="zcsdrfrt" localSheetId="16" hidden="1">{#N/A,#N/A,FALSE,"Plan1";#N/A,#N/A,FALSE,"Plan2"}</definedName>
    <definedName name="zcsdrfrt" localSheetId="3" hidden="1">{#N/A,#N/A,FALSE,"Plan1";#N/A,#N/A,FALSE,"Plan2"}</definedName>
    <definedName name="zcsdrfrt" localSheetId="21" hidden="1">{#N/A,#N/A,FALSE,"Plan1";#N/A,#N/A,FALSE,"Plan2"}</definedName>
    <definedName name="zcsdrfrt" localSheetId="20" hidden="1">{#N/A,#N/A,FALSE,"Plan1";#N/A,#N/A,FALSE,"Plan2"}</definedName>
    <definedName name="zcsdrfrt" localSheetId="5" hidden="1">{#N/A,#N/A,FALSE,"Plan1";#N/A,#N/A,FALSE,"Plan2"}</definedName>
    <definedName name="zcsdrfrt" localSheetId="13" hidden="1">{#N/A,#N/A,FALSE,"Plan1";#N/A,#N/A,FALSE,"Plan2"}</definedName>
    <definedName name="zcsdrfrt" localSheetId="10" hidden="1">{#N/A,#N/A,FALSE,"Plan1";#N/A,#N/A,FALSE,"Plan2"}</definedName>
    <definedName name="zcsdrfrt" localSheetId="7" hidden="1">{#N/A,#N/A,FALSE,"Plan1";#N/A,#N/A,FALSE,"Plan2"}</definedName>
    <definedName name="zcsdrfrt" localSheetId="28" hidden="1">{#N/A,#N/A,FALSE,"Plan1";#N/A,#N/A,FALSE,"Plan2"}</definedName>
    <definedName name="zcsdrfrt" localSheetId="6" hidden="1">{#N/A,#N/A,FALSE,"Plan1";#N/A,#N/A,FALSE,"Plan2"}</definedName>
    <definedName name="zcsdrfrt" localSheetId="0" hidden="1">{#N/A,#N/A,FALSE,"Plan1";#N/A,#N/A,FALSE,"Plan2"}</definedName>
    <definedName name="zcsdrfrt" localSheetId="14" hidden="1">{#N/A,#N/A,FALSE,"Plan1";#N/A,#N/A,FALSE,"Plan2"}</definedName>
    <definedName name="zcsdrfrt" localSheetId="22" hidden="1">{#N/A,#N/A,FALSE,"Plan1";#N/A,#N/A,FALSE,"Plan2"}</definedName>
    <definedName name="zcsdrfrt" hidden="1">{#N/A,#N/A,FALSE,"Plan1";#N/A,#N/A,FALSE,"Plan2"}</definedName>
    <definedName name="ZDRE" localSheetId="16" hidden="1">{#N/A,#N/A,FALSE,"Plan1";#N/A,#N/A,FALSE,"Plan2"}</definedName>
    <definedName name="ZDRE" localSheetId="3" hidden="1">{#N/A,#N/A,FALSE,"Plan1";#N/A,#N/A,FALSE,"Plan2"}</definedName>
    <definedName name="ZDRE" localSheetId="21" hidden="1">{#N/A,#N/A,FALSE,"Plan1";#N/A,#N/A,FALSE,"Plan2"}</definedName>
    <definedName name="ZDRE" localSheetId="20" hidden="1">{#N/A,#N/A,FALSE,"Plan1";#N/A,#N/A,FALSE,"Plan2"}</definedName>
    <definedName name="ZDRE" localSheetId="5" hidden="1">{#N/A,#N/A,FALSE,"Plan1";#N/A,#N/A,FALSE,"Plan2"}</definedName>
    <definedName name="ZDRE" localSheetId="13" hidden="1">{#N/A,#N/A,FALSE,"Plan1";#N/A,#N/A,FALSE,"Plan2"}</definedName>
    <definedName name="ZDRE" localSheetId="10" hidden="1">{#N/A,#N/A,FALSE,"Plan1";#N/A,#N/A,FALSE,"Plan2"}</definedName>
    <definedName name="ZDRE" localSheetId="7" hidden="1">{#N/A,#N/A,FALSE,"Plan1";#N/A,#N/A,FALSE,"Plan2"}</definedName>
    <definedName name="ZDRE" localSheetId="28" hidden="1">{#N/A,#N/A,FALSE,"Plan1";#N/A,#N/A,FALSE,"Plan2"}</definedName>
    <definedName name="ZDRE" localSheetId="6" hidden="1">{#N/A,#N/A,FALSE,"Plan1";#N/A,#N/A,FALSE,"Plan2"}</definedName>
    <definedName name="ZDRE" localSheetId="0" hidden="1">{#N/A,#N/A,FALSE,"Plan1";#N/A,#N/A,FALSE,"Plan2"}</definedName>
    <definedName name="ZDRE" localSheetId="14" hidden="1">{#N/A,#N/A,FALSE,"Plan1";#N/A,#N/A,FALSE,"Plan2"}</definedName>
    <definedName name="ZDRE" localSheetId="22" hidden="1">{#N/A,#N/A,FALSE,"Plan1";#N/A,#N/A,FALSE,"Plan2"}</definedName>
    <definedName name="ZDRE" hidden="1">{#N/A,#N/A,FALSE,"Plan1";#N/A,#N/A,FALSE,"Plan2"}</definedName>
    <definedName name="ZEZE" localSheetId="3">#REF!</definedName>
    <definedName name="ZEZE" localSheetId="10">#REF!</definedName>
    <definedName name="ZEZE" localSheetId="6">#REF!</definedName>
    <definedName name="ZEZE">#REF!</definedName>
    <definedName name="ZIN" localSheetId="3">#REF!</definedName>
    <definedName name="ZIN" localSheetId="10">#REF!</definedName>
    <definedName name="ZIN" localSheetId="6">#REF!</definedName>
    <definedName name="ZIN">#REF!</definedName>
    <definedName name="ZINS" localSheetId="3">#REF!</definedName>
    <definedName name="ZINS" localSheetId="10">#REF!</definedName>
    <definedName name="ZINS" localSheetId="6">#REF!</definedName>
    <definedName name="ZINS">#REF!</definedName>
    <definedName name="ZSADF" localSheetId="16" hidden="1">{#N/A,#N/A,FALSE,"Plan1";#N/A,#N/A,FALSE,"Plan2"}</definedName>
    <definedName name="ZSADF" localSheetId="3" hidden="1">{#N/A,#N/A,FALSE,"Plan1";#N/A,#N/A,FALSE,"Plan2"}</definedName>
    <definedName name="ZSADF" localSheetId="21" hidden="1">{#N/A,#N/A,FALSE,"Plan1";#N/A,#N/A,FALSE,"Plan2"}</definedName>
    <definedName name="ZSADF" localSheetId="20" hidden="1">{#N/A,#N/A,FALSE,"Plan1";#N/A,#N/A,FALSE,"Plan2"}</definedName>
    <definedName name="ZSADF" localSheetId="5" hidden="1">{#N/A,#N/A,FALSE,"Plan1";#N/A,#N/A,FALSE,"Plan2"}</definedName>
    <definedName name="ZSADF" localSheetId="13" hidden="1">{#N/A,#N/A,FALSE,"Plan1";#N/A,#N/A,FALSE,"Plan2"}</definedName>
    <definedName name="ZSADF" localSheetId="10" hidden="1">{#N/A,#N/A,FALSE,"Plan1";#N/A,#N/A,FALSE,"Plan2"}</definedName>
    <definedName name="ZSADF" localSheetId="7" hidden="1">{#N/A,#N/A,FALSE,"Plan1";#N/A,#N/A,FALSE,"Plan2"}</definedName>
    <definedName name="ZSADF" localSheetId="28" hidden="1">{#N/A,#N/A,FALSE,"Plan1";#N/A,#N/A,FALSE,"Plan2"}</definedName>
    <definedName name="ZSADF" localSheetId="6" hidden="1">{#N/A,#N/A,FALSE,"Plan1";#N/A,#N/A,FALSE,"Plan2"}</definedName>
    <definedName name="ZSADF" localSheetId="0" hidden="1">{#N/A,#N/A,FALSE,"Plan1";#N/A,#N/A,FALSE,"Plan2"}</definedName>
    <definedName name="ZSADF" localSheetId="14" hidden="1">{#N/A,#N/A,FALSE,"Plan1";#N/A,#N/A,FALSE,"Plan2"}</definedName>
    <definedName name="ZSADF" localSheetId="22" hidden="1">{#N/A,#N/A,FALSE,"Plan1";#N/A,#N/A,FALSE,"Plan2"}</definedName>
    <definedName name="ZSADF" hidden="1">{#N/A,#N/A,FALSE,"Plan1";#N/A,#N/A,FALSE,"Plan2"}</definedName>
    <definedName name="zsads" localSheetId="16" hidden="1">{#N/A,#N/A,FALSE,"Plan1";#N/A,#N/A,FALSE,"Plan2"}</definedName>
    <definedName name="zsads" localSheetId="3" hidden="1">{#N/A,#N/A,FALSE,"Plan1";#N/A,#N/A,FALSE,"Plan2"}</definedName>
    <definedName name="zsads" localSheetId="21" hidden="1">{#N/A,#N/A,FALSE,"Plan1";#N/A,#N/A,FALSE,"Plan2"}</definedName>
    <definedName name="zsads" localSheetId="20" hidden="1">{#N/A,#N/A,FALSE,"Plan1";#N/A,#N/A,FALSE,"Plan2"}</definedName>
    <definedName name="zsads" localSheetId="5" hidden="1">{#N/A,#N/A,FALSE,"Plan1";#N/A,#N/A,FALSE,"Plan2"}</definedName>
    <definedName name="zsads" localSheetId="13" hidden="1">{#N/A,#N/A,FALSE,"Plan1";#N/A,#N/A,FALSE,"Plan2"}</definedName>
    <definedName name="zsads" localSheetId="10" hidden="1">{#N/A,#N/A,FALSE,"Plan1";#N/A,#N/A,FALSE,"Plan2"}</definedName>
    <definedName name="zsads" localSheetId="7" hidden="1">{#N/A,#N/A,FALSE,"Plan1";#N/A,#N/A,FALSE,"Plan2"}</definedName>
    <definedName name="zsads" localSheetId="28" hidden="1">{#N/A,#N/A,FALSE,"Plan1";#N/A,#N/A,FALSE,"Plan2"}</definedName>
    <definedName name="zsads" localSheetId="6" hidden="1">{#N/A,#N/A,FALSE,"Plan1";#N/A,#N/A,FALSE,"Plan2"}</definedName>
    <definedName name="zsads" localSheetId="0" hidden="1">{#N/A,#N/A,FALSE,"Plan1";#N/A,#N/A,FALSE,"Plan2"}</definedName>
    <definedName name="zsads" localSheetId="14" hidden="1">{#N/A,#N/A,FALSE,"Plan1";#N/A,#N/A,FALSE,"Plan2"}</definedName>
    <definedName name="zsads" localSheetId="22" hidden="1">{#N/A,#N/A,FALSE,"Plan1";#N/A,#N/A,FALSE,"Plan2"}</definedName>
    <definedName name="zsads" hidden="1">{#N/A,#N/A,FALSE,"Plan1";#N/A,#N/A,FALSE,"Plan2"}</definedName>
    <definedName name="ZSDFSETR" localSheetId="16" hidden="1">#REF!</definedName>
    <definedName name="ZSDFSETR" localSheetId="3" hidden="1">#REF!</definedName>
    <definedName name="ZSDFSETR" localSheetId="5" hidden="1">#REF!</definedName>
    <definedName name="ZSDFSETR" localSheetId="10" hidden="1">#REF!</definedName>
    <definedName name="ZSDFSETR" localSheetId="6" hidden="1">#REF!</definedName>
    <definedName name="ZSDFSETR" localSheetId="0" hidden="1">#REF!</definedName>
    <definedName name="ZSDFSETR" hidden="1">#REF!</definedName>
    <definedName name="zsds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hidden="1">{TRUE,TRUE,-1.25,-15.5,604.5,366.75,FALSE,FALSE,TRUE,TRUE,0,1,#N/A,1,#N/A,9.0125,24.4117647058824,1,FALSE,FALSE,3,TRUE,1,FALSE,100,"Swvu.PLANILHA2.","ACwvu.PLANILHA2.",#N/A,FALSE,FALSE,0.787401575,0.34,0.46,0.5,1,"","",FALSE,FALSE,FALSE,FALSE,1,#N/A,1,1,FALSE,FALSE,#N/A,#N/A,FALSE,FALSE,FALSE,9,65532,65532,FALSE,FALSE,TRUE,TRUE,TRUE}</definedName>
    <definedName name="zxccdf" localSheetId="16" hidden="1">{#N/A,#N/A,FALSE,"Plan1";#N/A,#N/A,FALSE,"Plan2"}</definedName>
    <definedName name="zxccdf" localSheetId="3" hidden="1">{#N/A,#N/A,FALSE,"Plan1";#N/A,#N/A,FALSE,"Plan2"}</definedName>
    <definedName name="zxccdf" localSheetId="21" hidden="1">{#N/A,#N/A,FALSE,"Plan1";#N/A,#N/A,FALSE,"Plan2"}</definedName>
    <definedName name="zxccdf" localSheetId="20" hidden="1">{#N/A,#N/A,FALSE,"Plan1";#N/A,#N/A,FALSE,"Plan2"}</definedName>
    <definedName name="zxccdf" localSheetId="5" hidden="1">{#N/A,#N/A,FALSE,"Plan1";#N/A,#N/A,FALSE,"Plan2"}</definedName>
    <definedName name="zxccdf" localSheetId="13" hidden="1">{#N/A,#N/A,FALSE,"Plan1";#N/A,#N/A,FALSE,"Plan2"}</definedName>
    <definedName name="zxccdf" localSheetId="10" hidden="1">{#N/A,#N/A,FALSE,"Plan1";#N/A,#N/A,FALSE,"Plan2"}</definedName>
    <definedName name="zxccdf" localSheetId="7" hidden="1">{#N/A,#N/A,FALSE,"Plan1";#N/A,#N/A,FALSE,"Plan2"}</definedName>
    <definedName name="zxccdf" localSheetId="28" hidden="1">{#N/A,#N/A,FALSE,"Plan1";#N/A,#N/A,FALSE,"Plan2"}</definedName>
    <definedName name="zxccdf" localSheetId="6" hidden="1">{#N/A,#N/A,FALSE,"Plan1";#N/A,#N/A,FALSE,"Plan2"}</definedName>
    <definedName name="zxccdf" localSheetId="0" hidden="1">{#N/A,#N/A,FALSE,"Plan1";#N/A,#N/A,FALSE,"Plan2"}</definedName>
    <definedName name="zxccdf" localSheetId="14" hidden="1">{#N/A,#N/A,FALSE,"Plan1";#N/A,#N/A,FALSE,"Plan2"}</definedName>
    <definedName name="zxccdf" localSheetId="22" hidden="1">{#N/A,#N/A,FALSE,"Plan1";#N/A,#N/A,FALSE,"Plan2"}</definedName>
    <definedName name="zxccdf" hidden="1">{#N/A,#N/A,FALSE,"Plan1";#N/A,#N/A,FALSE,"Plan2"}</definedName>
    <definedName name="zxcdsf" localSheetId="16" hidden="1">#REF!</definedName>
    <definedName name="zxcdsf" localSheetId="3" hidden="1">#REF!</definedName>
    <definedName name="zxcdsf" localSheetId="21" hidden="1">#REF!</definedName>
    <definedName name="zxcdsf" localSheetId="5" hidden="1">#REF!</definedName>
    <definedName name="zxcdsf" localSheetId="10" hidden="1">#REF!</definedName>
    <definedName name="zxcdsf" localSheetId="6" hidden="1">#REF!</definedName>
    <definedName name="zxcdsf" localSheetId="0" hidden="1">#REF!</definedName>
    <definedName name="zxcdsf" hidden="1">#REF!</definedName>
    <definedName name="zxcfdstrrt" localSheetId="16" hidden="1">{#N/A,#N/A,FALSE,"Plan1";#N/A,#N/A,FALSE,"Plan2"}</definedName>
    <definedName name="zxcfdstrrt" localSheetId="3" hidden="1">{#N/A,#N/A,FALSE,"Plan1";#N/A,#N/A,FALSE,"Plan2"}</definedName>
    <definedName name="zxcfdstrrt" localSheetId="21" hidden="1">{#N/A,#N/A,FALSE,"Plan1";#N/A,#N/A,FALSE,"Plan2"}</definedName>
    <definedName name="zxcfdstrrt" localSheetId="20" hidden="1">{#N/A,#N/A,FALSE,"Plan1";#N/A,#N/A,FALSE,"Plan2"}</definedName>
    <definedName name="zxcfdstrrt" localSheetId="5" hidden="1">{#N/A,#N/A,FALSE,"Plan1";#N/A,#N/A,FALSE,"Plan2"}</definedName>
    <definedName name="zxcfdstrrt" localSheetId="13" hidden="1">{#N/A,#N/A,FALSE,"Plan1";#N/A,#N/A,FALSE,"Plan2"}</definedName>
    <definedName name="zxcfdstrrt" localSheetId="10" hidden="1">{#N/A,#N/A,FALSE,"Plan1";#N/A,#N/A,FALSE,"Plan2"}</definedName>
    <definedName name="zxcfdstrrt" localSheetId="7" hidden="1">{#N/A,#N/A,FALSE,"Plan1";#N/A,#N/A,FALSE,"Plan2"}</definedName>
    <definedName name="zxcfdstrrt" localSheetId="28" hidden="1">{#N/A,#N/A,FALSE,"Plan1";#N/A,#N/A,FALSE,"Plan2"}</definedName>
    <definedName name="zxcfdstrrt" localSheetId="6" hidden="1">{#N/A,#N/A,FALSE,"Plan1";#N/A,#N/A,FALSE,"Plan2"}</definedName>
    <definedName name="zxcfdstrrt" localSheetId="0" hidden="1">{#N/A,#N/A,FALSE,"Plan1";#N/A,#N/A,FALSE,"Plan2"}</definedName>
    <definedName name="zxcfdstrrt" localSheetId="14" hidden="1">{#N/A,#N/A,FALSE,"Plan1";#N/A,#N/A,FALSE,"Plan2"}</definedName>
    <definedName name="zxcfdstrrt" localSheetId="22" hidden="1">{#N/A,#N/A,FALSE,"Plan1";#N/A,#N/A,FALSE,"Plan2"}</definedName>
    <definedName name="zxcfdstrrt" hidden="1">{#N/A,#N/A,FALSE,"Plan1";#N/A,#N/A,FALSE,"Plan2"}</definedName>
    <definedName name="zxcx" localSheetId="16" hidden="1">{#N/A,#N/A,FALSE,"Plan1";#N/A,#N/A,FALSE,"Plan2"}</definedName>
    <definedName name="zxcx" localSheetId="3" hidden="1">{#N/A,#N/A,FALSE,"Plan1";#N/A,#N/A,FALSE,"Plan2"}</definedName>
    <definedName name="zxcx" localSheetId="21" hidden="1">{#N/A,#N/A,FALSE,"Plan1";#N/A,#N/A,FALSE,"Plan2"}</definedName>
    <definedName name="zxcx" localSheetId="20" hidden="1">{#N/A,#N/A,FALSE,"Plan1";#N/A,#N/A,FALSE,"Plan2"}</definedName>
    <definedName name="zxcx" localSheetId="5" hidden="1">{#N/A,#N/A,FALSE,"Plan1";#N/A,#N/A,FALSE,"Plan2"}</definedName>
    <definedName name="zxcx" localSheetId="13" hidden="1">{#N/A,#N/A,FALSE,"Plan1";#N/A,#N/A,FALSE,"Plan2"}</definedName>
    <definedName name="zxcx" localSheetId="10" hidden="1">{#N/A,#N/A,FALSE,"Plan1";#N/A,#N/A,FALSE,"Plan2"}</definedName>
    <definedName name="zxcx" localSheetId="7" hidden="1">{#N/A,#N/A,FALSE,"Plan1";#N/A,#N/A,FALSE,"Plan2"}</definedName>
    <definedName name="zxcx" localSheetId="28" hidden="1">{#N/A,#N/A,FALSE,"Plan1";#N/A,#N/A,FALSE,"Plan2"}</definedName>
    <definedName name="zxcx" localSheetId="6" hidden="1">{#N/A,#N/A,FALSE,"Plan1";#N/A,#N/A,FALSE,"Plan2"}</definedName>
    <definedName name="zxcx" localSheetId="0" hidden="1">{#N/A,#N/A,FALSE,"Plan1";#N/A,#N/A,FALSE,"Plan2"}</definedName>
    <definedName name="zxcx" localSheetId="14" hidden="1">{#N/A,#N/A,FALSE,"Plan1";#N/A,#N/A,FALSE,"Plan2"}</definedName>
    <definedName name="zxcx" localSheetId="22" hidden="1">{#N/A,#N/A,FALSE,"Plan1";#N/A,#N/A,FALSE,"Plan2"}</definedName>
    <definedName name="zxcx" hidden="1">{#N/A,#N/A,FALSE,"Plan1";#N/A,#N/A,FALSE,"Plan2"}</definedName>
    <definedName name="ZXFCRF" localSheetId="16"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21"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20"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5"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10"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7"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28"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6"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14"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22"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hidden="1">{TRUE,TRUE,-1.25,-15.5,604.5,366.75,FALSE,FALSE,TRUE,TRUE,0,1,#N/A,1,#N/A,9.0125,24.4117647058824,1,FALSE,FALSE,3,TRUE,1,FALSE,100,"Swvu.PLANILHA2.","ACwvu.PLANILHA2.",#N/A,FALSE,FALSE,0.787401575,0.34,0.46,0.5,1,"","",FALSE,FALSE,FALSE,FALSE,1,#N/A,1,1,FALSE,FALSE,#N/A,#N/A,FALSE,FALSE,FALSE,9,65532,65532,FALSE,FALSE,TRUE,TRUE,TRUE}</definedName>
    <definedName name="ZXFHDFRHDF" localSheetId="16" hidden="1">{#N/A,#N/A,FALSE,"Plan1";#N/A,#N/A,FALSE,"Plan2"}</definedName>
    <definedName name="ZXFHDFRHDF" localSheetId="3" hidden="1">{#N/A,#N/A,FALSE,"Plan1";#N/A,#N/A,FALSE,"Plan2"}</definedName>
    <definedName name="ZXFHDFRHDF" localSheetId="21" hidden="1">{#N/A,#N/A,FALSE,"Plan1";#N/A,#N/A,FALSE,"Plan2"}</definedName>
    <definedName name="ZXFHDFRHDF" localSheetId="20" hidden="1">{#N/A,#N/A,FALSE,"Plan1";#N/A,#N/A,FALSE,"Plan2"}</definedName>
    <definedName name="ZXFHDFRHDF" localSheetId="5" hidden="1">{#N/A,#N/A,FALSE,"Plan1";#N/A,#N/A,FALSE,"Plan2"}</definedName>
    <definedName name="ZXFHDFRHDF" localSheetId="13" hidden="1">{#N/A,#N/A,FALSE,"Plan1";#N/A,#N/A,FALSE,"Plan2"}</definedName>
    <definedName name="ZXFHDFRHDF" localSheetId="10" hidden="1">{#N/A,#N/A,FALSE,"Plan1";#N/A,#N/A,FALSE,"Plan2"}</definedName>
    <definedName name="ZXFHDFRHDF" localSheetId="7" hidden="1">{#N/A,#N/A,FALSE,"Plan1";#N/A,#N/A,FALSE,"Plan2"}</definedName>
    <definedName name="ZXFHDFRHDF" localSheetId="28" hidden="1">{#N/A,#N/A,FALSE,"Plan1";#N/A,#N/A,FALSE,"Plan2"}</definedName>
    <definedName name="ZXFHDFRHDF" localSheetId="6" hidden="1">{#N/A,#N/A,FALSE,"Plan1";#N/A,#N/A,FALSE,"Plan2"}</definedName>
    <definedName name="ZXFHDFRHDF" localSheetId="0" hidden="1">{#N/A,#N/A,FALSE,"Plan1";#N/A,#N/A,FALSE,"Plan2"}</definedName>
    <definedName name="ZXFHDFRHDF" localSheetId="14" hidden="1">{#N/A,#N/A,FALSE,"Plan1";#N/A,#N/A,FALSE,"Plan2"}</definedName>
    <definedName name="ZXFHDFRHDF" localSheetId="22" hidden="1">{#N/A,#N/A,FALSE,"Plan1";#N/A,#N/A,FALSE,"Plan2"}</definedName>
    <definedName name="ZXFHDFRHDF" hidden="1">{#N/A,#N/A,FALSE,"Plan1";#N/A,#N/A,FALSE,"Plan2"}</definedName>
    <definedName name="ZZ" localSheetId="3">#REF!</definedName>
    <definedName name="ZZ" localSheetId="10">#REF!</definedName>
    <definedName name="ZZ" localSheetId="6">#REF!</definedName>
    <definedName name="ZZ">#REF!</definedName>
    <definedName name="zzdftr" localSheetId="16" hidden="1">{#N/A,#N/A,FALSE,"Plan1";#N/A,#N/A,FALSE,"Plan2"}</definedName>
    <definedName name="zzdftr" localSheetId="3" hidden="1">{#N/A,#N/A,FALSE,"Plan1";#N/A,#N/A,FALSE,"Plan2"}</definedName>
    <definedName name="zzdftr" localSheetId="21" hidden="1">{#N/A,#N/A,FALSE,"Plan1";#N/A,#N/A,FALSE,"Plan2"}</definedName>
    <definedName name="zzdftr" localSheetId="20" hidden="1">{#N/A,#N/A,FALSE,"Plan1";#N/A,#N/A,FALSE,"Plan2"}</definedName>
    <definedName name="zzdftr" localSheetId="5" hidden="1">{#N/A,#N/A,FALSE,"Plan1";#N/A,#N/A,FALSE,"Plan2"}</definedName>
    <definedName name="zzdftr" localSheetId="13" hidden="1">{#N/A,#N/A,FALSE,"Plan1";#N/A,#N/A,FALSE,"Plan2"}</definedName>
    <definedName name="zzdftr" localSheetId="10" hidden="1">{#N/A,#N/A,FALSE,"Plan1";#N/A,#N/A,FALSE,"Plan2"}</definedName>
    <definedName name="zzdftr" localSheetId="7" hidden="1">{#N/A,#N/A,FALSE,"Plan1";#N/A,#N/A,FALSE,"Plan2"}</definedName>
    <definedName name="zzdftr" localSheetId="28" hidden="1">{#N/A,#N/A,FALSE,"Plan1";#N/A,#N/A,FALSE,"Plan2"}</definedName>
    <definedName name="zzdftr" localSheetId="6" hidden="1">{#N/A,#N/A,FALSE,"Plan1";#N/A,#N/A,FALSE,"Plan2"}</definedName>
    <definedName name="zzdftr" localSheetId="0" hidden="1">{#N/A,#N/A,FALSE,"Plan1";#N/A,#N/A,FALSE,"Plan2"}</definedName>
    <definedName name="zzdftr" localSheetId="14" hidden="1">{#N/A,#N/A,FALSE,"Plan1";#N/A,#N/A,FALSE,"Plan2"}</definedName>
    <definedName name="zzdftr" localSheetId="22" hidden="1">{#N/A,#N/A,FALSE,"Plan1";#N/A,#N/A,FALSE,"Plan2"}</definedName>
    <definedName name="zzdftr" hidden="1">{#N/A,#N/A,FALSE,"Plan1";#N/A,#N/A,FALSE,"Plan2"}</definedName>
    <definedName name="zzz" localSheetId="16" hidden="1">{#N/A,#N/A,FALSE,"QD_F1 Invest Detalhado";#N/A,#N/A,FALSE,"QD_F3 Invest_Comparado";#N/A,#N/A,FALSE,"QD_B Trafego";#N/A,#N/A,FALSE,"QD_D0 Custos Operacionais";#N/A,#N/A,FALSE,"QD_C Receita";#N/A,#N/A,FALSE,"QD_D Custos";#N/A,#N/A,FALSE,"QD_E Resultado";#N/A,#N/A,FALSE,"QD_G Fluxo Caixa"}</definedName>
    <definedName name="zzz" localSheetId="3" hidden="1">{#N/A,#N/A,FALSE,"QD_F1 Invest Detalhado";#N/A,#N/A,FALSE,"QD_F3 Invest_Comparado";#N/A,#N/A,FALSE,"QD_B Trafego";#N/A,#N/A,FALSE,"QD_D0 Custos Operacionais";#N/A,#N/A,FALSE,"QD_C Receita";#N/A,#N/A,FALSE,"QD_D Custos";#N/A,#N/A,FALSE,"QD_E Resultado";#N/A,#N/A,FALSE,"QD_G Fluxo Caixa"}</definedName>
    <definedName name="zzz" localSheetId="5" hidden="1">{#N/A,#N/A,FALSE,"QD_F1 Invest Detalhado";#N/A,#N/A,FALSE,"QD_F3 Invest_Comparado";#N/A,#N/A,FALSE,"QD_B Trafego";#N/A,#N/A,FALSE,"QD_D0 Custos Operacionais";#N/A,#N/A,FALSE,"QD_C Receita";#N/A,#N/A,FALSE,"QD_D Custos";#N/A,#N/A,FALSE,"QD_E Resultado";#N/A,#N/A,FALSE,"QD_G Fluxo Caixa"}</definedName>
    <definedName name="zzz" localSheetId="13" hidden="1">{#N/A,#N/A,FALSE,"QD_F1 Invest Detalhado";#N/A,#N/A,FALSE,"QD_F3 Invest_Comparado";#N/A,#N/A,FALSE,"QD_B Trafego";#N/A,#N/A,FALSE,"QD_D0 Custos Operacionais";#N/A,#N/A,FALSE,"QD_C Receita";#N/A,#N/A,FALSE,"QD_D Custos";#N/A,#N/A,FALSE,"QD_E Resultado";#N/A,#N/A,FALSE,"QD_G Fluxo Caixa"}</definedName>
    <definedName name="zzz" localSheetId="10">#REF!</definedName>
    <definedName name="zzz" localSheetId="6" hidden="1">{#N/A,#N/A,FALSE,"QD_F1 Invest Detalhado";#N/A,#N/A,FALSE,"QD_F3 Invest_Comparado";#N/A,#N/A,FALSE,"QD_B Trafego";#N/A,#N/A,FALSE,"QD_D0 Custos Operacionais";#N/A,#N/A,FALSE,"QD_C Receita";#N/A,#N/A,FALSE,"QD_D Custos";#N/A,#N/A,FALSE,"QD_E Resultado";#N/A,#N/A,FALSE,"QD_G Fluxo Caixa"}</definedName>
    <definedName name="zzz" localSheetId="0" hidden="1">{#N/A,#N/A,FALSE,"QD_F1 Invest Detalhado";#N/A,#N/A,FALSE,"QD_F3 Invest_Comparado";#N/A,#N/A,FALSE,"QD_B Trafego";#N/A,#N/A,FALSE,"QD_D0 Custos Operacionais";#N/A,#N/A,FALSE,"QD_C Receita";#N/A,#N/A,FALSE,"QD_D Custos";#N/A,#N/A,FALSE,"QD_E Resultado";#N/A,#N/A,FALSE,"QD_G Fluxo Caixa"}</definedName>
    <definedName name="zzz">#REF!</definedName>
    <definedName name="ㄱ"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 localSheetId="16" hidden="1">{"'장비'!$A$3:$M$12"}</definedName>
    <definedName name="ㄱㄷㄱㄷㄱㄱㅎㄺㄷ" localSheetId="3" hidden="1">{"'장비'!$A$3:$M$12"}</definedName>
    <definedName name="ㄱㄷㄱㄷㄱㄱㅎㄺㄷ" localSheetId="21" hidden="1">{"'장비'!$A$3:$M$12"}</definedName>
    <definedName name="ㄱㄷㄱㄷㄱㄱㅎㄺㄷ" localSheetId="20" hidden="1">{"'장비'!$A$3:$M$12"}</definedName>
    <definedName name="ㄱㄷㄱㄷㄱㄱㅎㄺㄷ" localSheetId="5" hidden="1">{"'장비'!$A$3:$M$12"}</definedName>
    <definedName name="ㄱㄷㄱㄷㄱㄱㅎㄺㄷ" localSheetId="13" hidden="1">{"'장비'!$A$3:$M$12"}</definedName>
    <definedName name="ㄱㄷㄱㄷㄱㄱㅎㄺㄷ" localSheetId="10" hidden="1">{"'장비'!$A$3:$M$12"}</definedName>
    <definedName name="ㄱㄷㄱㄷㄱㄱㅎㄺㄷ" localSheetId="7" hidden="1">{"'장비'!$A$3:$M$12"}</definedName>
    <definedName name="ㄱㄷㄱㄷㄱㄱㅎㄺㄷ" localSheetId="28" hidden="1">{"'장비'!$A$3:$M$12"}</definedName>
    <definedName name="ㄱㄷㄱㄷㄱㄱㅎㄺㄷ" localSheetId="6" hidden="1">{"'장비'!$A$3:$M$12"}</definedName>
    <definedName name="ㄱㄷㄱㄷㄱㄱㅎㄺㄷ" localSheetId="0" hidden="1">{"'장비'!$A$3:$M$12"}</definedName>
    <definedName name="ㄱㄷㄱㄷㄱㄱㅎㄺㄷ" localSheetId="14" hidden="1">{"'장비'!$A$3:$M$12"}</definedName>
    <definedName name="ㄱㄷㄱㄷㄱㄱㅎㄺㄷ" localSheetId="22" hidden="1">{"'장비'!$A$3:$M$12"}</definedName>
    <definedName name="ㄱㄷㄱㄷㄱㄱㅎㄺㄷ" hidden="1">{"'장비'!$A$3:$M$12"}</definedName>
    <definedName name="가나다" hidden="1">#REF!</definedName>
    <definedName name="검증"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 localSheetId="16" hidden="1">#REF!</definedName>
    <definedName name="견적조건" localSheetId="3" hidden="1">#REF!</definedName>
    <definedName name="견적조건" localSheetId="21" hidden="1">#REF!</definedName>
    <definedName name="견적조건" localSheetId="5" hidden="1">#REF!</definedName>
    <definedName name="견적조건" localSheetId="6" hidden="1">#REF!</definedName>
    <definedName name="견적조건" localSheetId="0" hidden="1">#REF!</definedName>
    <definedName name="견적조건" hidden="1">#REF!</definedName>
    <definedName name="계약고햔황2" localSheetId="16" hidden="1">#REF!</definedName>
    <definedName name="계약고햔황2" localSheetId="3" hidden="1">#REF!</definedName>
    <definedName name="계약고햔황2" localSheetId="21" hidden="1">#REF!</definedName>
    <definedName name="계약고햔황2" localSheetId="10" hidden="1">#REF!</definedName>
    <definedName name="계약고햔황2" localSheetId="6" hidden="1">#REF!</definedName>
    <definedName name="계약고햔황2" localSheetId="0" hidden="1">#REF!</definedName>
    <definedName name="계약고햔황2" hidden="1">#REF!</definedName>
    <definedName name="계약고현황2" localSheetId="21" hidden="1">#REF!</definedName>
    <definedName name="계약고현황2" localSheetId="0" hidden="1">#REF!</definedName>
    <definedName name="계약고현황2" hidden="1">#REF!</definedName>
    <definedName name="고문" localSheetId="16" hidden="1">{#N/A,#N/A,FALSE,"현장 NCR 분석";#N/A,#N/A,FALSE,"현장품질감사";#N/A,#N/A,FALSE,"현장품질감사"}</definedName>
    <definedName name="고문" localSheetId="3" hidden="1">{#N/A,#N/A,FALSE,"현장 NCR 분석";#N/A,#N/A,FALSE,"현장품질감사";#N/A,#N/A,FALSE,"현장품질감사"}</definedName>
    <definedName name="고문" localSheetId="21" hidden="1">{#N/A,#N/A,FALSE,"현장 NCR 분석";#N/A,#N/A,FALSE,"현장품질감사";#N/A,#N/A,FALSE,"현장품질감사"}</definedName>
    <definedName name="고문" localSheetId="20" hidden="1">{#N/A,#N/A,FALSE,"현장 NCR 분석";#N/A,#N/A,FALSE,"현장품질감사";#N/A,#N/A,FALSE,"현장품질감사"}</definedName>
    <definedName name="고문" localSheetId="5" hidden="1">{#N/A,#N/A,FALSE,"현장 NCR 분석";#N/A,#N/A,FALSE,"현장품질감사";#N/A,#N/A,FALSE,"현장품질감사"}</definedName>
    <definedName name="고문" localSheetId="13" hidden="1">{#N/A,#N/A,FALSE,"현장 NCR 분석";#N/A,#N/A,FALSE,"현장품질감사";#N/A,#N/A,FALSE,"현장품질감사"}</definedName>
    <definedName name="고문" localSheetId="10" hidden="1">{#N/A,#N/A,FALSE,"현장 NCR 분석";#N/A,#N/A,FALSE,"현장품질감사";#N/A,#N/A,FALSE,"현장품질감사"}</definedName>
    <definedName name="고문" localSheetId="7" hidden="1">{#N/A,#N/A,FALSE,"현장 NCR 분석";#N/A,#N/A,FALSE,"현장품질감사";#N/A,#N/A,FALSE,"현장품질감사"}</definedName>
    <definedName name="고문" localSheetId="28" hidden="1">{#N/A,#N/A,FALSE,"현장 NCR 분석";#N/A,#N/A,FALSE,"현장품질감사";#N/A,#N/A,FALSE,"현장품질감사"}</definedName>
    <definedName name="고문" localSheetId="6" hidden="1">{#N/A,#N/A,FALSE,"현장 NCR 분석";#N/A,#N/A,FALSE,"현장품질감사";#N/A,#N/A,FALSE,"현장품질감사"}</definedName>
    <definedName name="고문" localSheetId="0" hidden="1">{#N/A,#N/A,FALSE,"현장 NCR 분석";#N/A,#N/A,FALSE,"현장품질감사";#N/A,#N/A,FALSE,"현장품질감사"}</definedName>
    <definedName name="고문" localSheetId="14" hidden="1">{#N/A,#N/A,FALSE,"현장 NCR 분석";#N/A,#N/A,FALSE,"현장품질감사";#N/A,#N/A,FALSE,"현장품질감사"}</definedName>
    <definedName name="고문" localSheetId="22" hidden="1">{#N/A,#N/A,FALSE,"현장 NCR 분석";#N/A,#N/A,FALSE,"현장품질감사";#N/A,#N/A,FALSE,"현장품질감사"}</definedName>
    <definedName name="고문" hidden="1">{#N/A,#N/A,FALSE,"현장 NCR 분석";#N/A,#N/A,FALSE,"현장품질감사";#N/A,#N/A,FALSE,"현장품질감사"}</definedName>
    <definedName name="고문2" localSheetId="16" hidden="1">{#N/A,#N/A,FALSE,"현장 NCR 분석";#N/A,#N/A,FALSE,"현장품질감사";#N/A,#N/A,FALSE,"현장품질감사"}</definedName>
    <definedName name="고문2" localSheetId="3" hidden="1">{#N/A,#N/A,FALSE,"현장 NCR 분석";#N/A,#N/A,FALSE,"현장품질감사";#N/A,#N/A,FALSE,"현장품질감사"}</definedName>
    <definedName name="고문2" localSheetId="21" hidden="1">{#N/A,#N/A,FALSE,"현장 NCR 분석";#N/A,#N/A,FALSE,"현장품질감사";#N/A,#N/A,FALSE,"현장품질감사"}</definedName>
    <definedName name="고문2" localSheetId="20" hidden="1">{#N/A,#N/A,FALSE,"현장 NCR 분석";#N/A,#N/A,FALSE,"현장품질감사";#N/A,#N/A,FALSE,"현장품질감사"}</definedName>
    <definedName name="고문2" localSheetId="5" hidden="1">{#N/A,#N/A,FALSE,"현장 NCR 분석";#N/A,#N/A,FALSE,"현장품질감사";#N/A,#N/A,FALSE,"현장품질감사"}</definedName>
    <definedName name="고문2" localSheetId="13" hidden="1">{#N/A,#N/A,FALSE,"현장 NCR 분석";#N/A,#N/A,FALSE,"현장품질감사";#N/A,#N/A,FALSE,"현장품질감사"}</definedName>
    <definedName name="고문2" localSheetId="10" hidden="1">{#N/A,#N/A,FALSE,"현장 NCR 분석";#N/A,#N/A,FALSE,"현장품질감사";#N/A,#N/A,FALSE,"현장품질감사"}</definedName>
    <definedName name="고문2" localSheetId="7" hidden="1">{#N/A,#N/A,FALSE,"현장 NCR 분석";#N/A,#N/A,FALSE,"현장품질감사";#N/A,#N/A,FALSE,"현장품질감사"}</definedName>
    <definedName name="고문2" localSheetId="28" hidden="1">{#N/A,#N/A,FALSE,"현장 NCR 분석";#N/A,#N/A,FALSE,"현장품질감사";#N/A,#N/A,FALSE,"현장품질감사"}</definedName>
    <definedName name="고문2" localSheetId="6" hidden="1">{#N/A,#N/A,FALSE,"현장 NCR 분석";#N/A,#N/A,FALSE,"현장품질감사";#N/A,#N/A,FALSE,"현장품질감사"}</definedName>
    <definedName name="고문2" localSheetId="0" hidden="1">{#N/A,#N/A,FALSE,"현장 NCR 분석";#N/A,#N/A,FALSE,"현장품질감사";#N/A,#N/A,FALSE,"현장품질감사"}</definedName>
    <definedName name="고문2" localSheetId="14" hidden="1">{#N/A,#N/A,FALSE,"현장 NCR 분석";#N/A,#N/A,FALSE,"현장품질감사";#N/A,#N/A,FALSE,"현장품질감사"}</definedName>
    <definedName name="고문2" localSheetId="22" hidden="1">{#N/A,#N/A,FALSE,"현장 NCR 분석";#N/A,#N/A,FALSE,"현장품질감사";#N/A,#N/A,FALSE,"현장품질감사"}</definedName>
    <definedName name="고문2" hidden="1">{#N/A,#N/A,FALSE,"현장 NCR 분석";#N/A,#N/A,FALSE,"현장품질감사";#N/A,#N/A,FALSE,"현장품질감사"}</definedName>
    <definedName name="공공공표"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 localSheetId="16" hidden="1">{#N/A,#N/A,FALSE,"ENG'G(보호계전기)"}</definedName>
    <definedName name="공급구분표_수정" localSheetId="3" hidden="1">{#N/A,#N/A,FALSE,"ENG'G(보호계전기)"}</definedName>
    <definedName name="공급구분표_수정" localSheetId="21" hidden="1">{#N/A,#N/A,FALSE,"ENG'G(보호계전기)"}</definedName>
    <definedName name="공급구분표_수정" localSheetId="20" hidden="1">{#N/A,#N/A,FALSE,"ENG'G(보호계전기)"}</definedName>
    <definedName name="공급구분표_수정" localSheetId="5" hidden="1">{#N/A,#N/A,FALSE,"ENG'G(보호계전기)"}</definedName>
    <definedName name="공급구분표_수정" localSheetId="13" hidden="1">{#N/A,#N/A,FALSE,"ENG'G(보호계전기)"}</definedName>
    <definedName name="공급구분표_수정" localSheetId="10" hidden="1">{#N/A,#N/A,FALSE,"ENG'G(보호계전기)"}</definedName>
    <definedName name="공급구분표_수정" localSheetId="7" hidden="1">{#N/A,#N/A,FALSE,"ENG'G(보호계전기)"}</definedName>
    <definedName name="공급구분표_수정" localSheetId="28" hidden="1">{#N/A,#N/A,FALSE,"ENG'G(보호계전기)"}</definedName>
    <definedName name="공급구분표_수정" localSheetId="6" hidden="1">{#N/A,#N/A,FALSE,"ENG'G(보호계전기)"}</definedName>
    <definedName name="공급구분표_수정" localSheetId="0" hidden="1">{#N/A,#N/A,FALSE,"ENG'G(보호계전기)"}</definedName>
    <definedName name="공급구분표_수정" localSheetId="14" hidden="1">{#N/A,#N/A,FALSE,"ENG'G(보호계전기)"}</definedName>
    <definedName name="공급구분표_수정" localSheetId="22" hidden="1">{#N/A,#N/A,FALSE,"ENG'G(보호계전기)"}</definedName>
    <definedName name="공급구분표_수정" hidden="1">{#N/A,#N/A,FALSE,"ENG'G(보호계전기)"}</definedName>
    <definedName name="공급표표"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 localSheetId="16" hidden="1">#REF!</definedName>
    <definedName name="ㄴㄴㄴㄴ" localSheetId="3" hidden="1">#REF!</definedName>
    <definedName name="ㄴㄴㄴㄴ" localSheetId="21" hidden="1">#REF!</definedName>
    <definedName name="ㄴㄴㄴㄴ" localSheetId="5" hidden="1">#REF!</definedName>
    <definedName name="ㄴㄴㄴㄴ" localSheetId="6" hidden="1">#REF!</definedName>
    <definedName name="ㄴㄴㄴㄴ" localSheetId="0" hidden="1">#REF!</definedName>
    <definedName name="ㄴㄴㄴㄴ" hidden="1">#REF!</definedName>
    <definedName name="내역" localSheetId="16" hidden="1">{#N/A,#N/A,FALSE,"CCTV"}</definedName>
    <definedName name="내역" localSheetId="3" hidden="1">{#N/A,#N/A,FALSE,"CCTV"}</definedName>
    <definedName name="내역" localSheetId="21" hidden="1">{#N/A,#N/A,FALSE,"CCTV"}</definedName>
    <definedName name="내역" localSheetId="20" hidden="1">{#N/A,#N/A,FALSE,"CCTV"}</definedName>
    <definedName name="내역" localSheetId="5" hidden="1">{#N/A,#N/A,FALSE,"CCTV"}</definedName>
    <definedName name="내역" localSheetId="13" hidden="1">{#N/A,#N/A,FALSE,"CCTV"}</definedName>
    <definedName name="내역" localSheetId="10" hidden="1">{#N/A,#N/A,FALSE,"CCTV"}</definedName>
    <definedName name="내역" localSheetId="7" hidden="1">{#N/A,#N/A,FALSE,"CCTV"}</definedName>
    <definedName name="내역" localSheetId="28" hidden="1">{#N/A,#N/A,FALSE,"CCTV"}</definedName>
    <definedName name="내역" localSheetId="6" hidden="1">{#N/A,#N/A,FALSE,"CCTV"}</definedName>
    <definedName name="내역" localSheetId="0" hidden="1">{#N/A,#N/A,FALSE,"CCTV"}</definedName>
    <definedName name="내역" localSheetId="14" hidden="1">{#N/A,#N/A,FALSE,"CCTV"}</definedName>
    <definedName name="내역" localSheetId="22" hidden="1">{#N/A,#N/A,FALSE,"CCTV"}</definedName>
    <definedName name="내역" hidden="1">{#N/A,#N/A,FALSE,"CCTV"}</definedName>
    <definedName name="ㄷㄳ" localSheetId="16" hidden="1">{"'장비'!$A$3:$M$12"}</definedName>
    <definedName name="ㄷㄳ" localSheetId="3" hidden="1">{"'장비'!$A$3:$M$12"}</definedName>
    <definedName name="ㄷㄳ" localSheetId="21" hidden="1">{"'장비'!$A$3:$M$12"}</definedName>
    <definedName name="ㄷㄳ" localSheetId="20" hidden="1">{"'장비'!$A$3:$M$12"}</definedName>
    <definedName name="ㄷㄳ" localSheetId="5" hidden="1">{"'장비'!$A$3:$M$12"}</definedName>
    <definedName name="ㄷㄳ" localSheetId="13" hidden="1">{"'장비'!$A$3:$M$12"}</definedName>
    <definedName name="ㄷㄳ" localSheetId="10" hidden="1">{"'장비'!$A$3:$M$12"}</definedName>
    <definedName name="ㄷㄳ" localSheetId="7" hidden="1">{"'장비'!$A$3:$M$12"}</definedName>
    <definedName name="ㄷㄳ" localSheetId="28" hidden="1">{"'장비'!$A$3:$M$12"}</definedName>
    <definedName name="ㄷㄳ" localSheetId="6" hidden="1">{"'장비'!$A$3:$M$12"}</definedName>
    <definedName name="ㄷㄳ" localSheetId="0" hidden="1">{"'장비'!$A$3:$M$12"}</definedName>
    <definedName name="ㄷㄳ" localSheetId="14" hidden="1">{"'장비'!$A$3:$M$12"}</definedName>
    <definedName name="ㄷㄳ" localSheetId="22" hidden="1">{"'장비'!$A$3:$M$12"}</definedName>
    <definedName name="ㄷㄳ" hidden="1">{"'장비'!$A$3:$M$12"}</definedName>
    <definedName name="ㄷㄷㄷㄷ" localSheetId="16" hidden="1">{"'장비'!$A$3:$M$12"}</definedName>
    <definedName name="ㄷㄷㄷㄷ" localSheetId="3" hidden="1">{"'장비'!$A$3:$M$12"}</definedName>
    <definedName name="ㄷㄷㄷㄷ" localSheetId="21" hidden="1">{"'장비'!$A$3:$M$12"}</definedName>
    <definedName name="ㄷㄷㄷㄷ" localSheetId="20" hidden="1">{"'장비'!$A$3:$M$12"}</definedName>
    <definedName name="ㄷㄷㄷㄷ" localSheetId="5" hidden="1">{"'장비'!$A$3:$M$12"}</definedName>
    <definedName name="ㄷㄷㄷㄷ" localSheetId="13" hidden="1">{"'장비'!$A$3:$M$12"}</definedName>
    <definedName name="ㄷㄷㄷㄷ" localSheetId="10" hidden="1">{"'장비'!$A$3:$M$12"}</definedName>
    <definedName name="ㄷㄷㄷㄷ" localSheetId="7" hidden="1">{"'장비'!$A$3:$M$12"}</definedName>
    <definedName name="ㄷㄷㄷㄷ" localSheetId="28" hidden="1">{"'장비'!$A$3:$M$12"}</definedName>
    <definedName name="ㄷㄷㄷㄷ" localSheetId="6" hidden="1">{"'장비'!$A$3:$M$12"}</definedName>
    <definedName name="ㄷㄷㄷㄷ" localSheetId="0" hidden="1">{"'장비'!$A$3:$M$12"}</definedName>
    <definedName name="ㄷㄷㄷㄷ" localSheetId="14" hidden="1">{"'장비'!$A$3:$M$12"}</definedName>
    <definedName name="ㄷㄷㄷㄷ" localSheetId="22" hidden="1">{"'장비'!$A$3:$M$12"}</definedName>
    <definedName name="ㄷㄷㄷㄷ" hidden="1">{"'장비'!$A$3:$M$12"}</definedName>
    <definedName name="ㄷㅈㅂㄷ" localSheetId="16" hidden="1">{"'장비'!$A$3:$M$12"}</definedName>
    <definedName name="ㄷㅈㅂㄷ" localSheetId="3" hidden="1">{"'장비'!$A$3:$M$12"}</definedName>
    <definedName name="ㄷㅈㅂㄷ" localSheetId="21" hidden="1">{"'장비'!$A$3:$M$12"}</definedName>
    <definedName name="ㄷㅈㅂㄷ" localSheetId="20" hidden="1">{"'장비'!$A$3:$M$12"}</definedName>
    <definedName name="ㄷㅈㅂㄷ" localSheetId="5" hidden="1">{"'장비'!$A$3:$M$12"}</definedName>
    <definedName name="ㄷㅈㅂㄷ" localSheetId="13" hidden="1">{"'장비'!$A$3:$M$12"}</definedName>
    <definedName name="ㄷㅈㅂㄷ" localSheetId="10" hidden="1">{"'장비'!$A$3:$M$12"}</definedName>
    <definedName name="ㄷㅈㅂㄷ" localSheetId="7" hidden="1">{"'장비'!$A$3:$M$12"}</definedName>
    <definedName name="ㄷㅈㅂㄷ" localSheetId="28" hidden="1">{"'장비'!$A$3:$M$12"}</definedName>
    <definedName name="ㄷㅈㅂㄷ" localSheetId="6" hidden="1">{"'장비'!$A$3:$M$12"}</definedName>
    <definedName name="ㄷㅈㅂㄷ" localSheetId="0" hidden="1">{"'장비'!$A$3:$M$12"}</definedName>
    <definedName name="ㄷㅈㅂㄷ" localSheetId="14" hidden="1">{"'장비'!$A$3:$M$12"}</definedName>
    <definedName name="ㄷㅈㅂㄷ" localSheetId="22" hidden="1">{"'장비'!$A$3:$M$12"}</definedName>
    <definedName name="ㄷㅈㅂㄷ" hidden="1">{"'장비'!$A$3:$M$12"}</definedName>
    <definedName name="당초계획" hidden="1">#REF!</definedName>
    <definedName name="도면외주" hidden="1">#REF!</definedName>
    <definedName name="도면용역비" hidden="1">#REF!</definedName>
    <definedName name="ㄹㄹ" localSheetId="16" hidden="1">{"'장비'!$A$3:$M$12"}</definedName>
    <definedName name="ㄹㄹ" localSheetId="3" hidden="1">{"'장비'!$A$3:$M$12"}</definedName>
    <definedName name="ㄹㄹ" localSheetId="21" hidden="1">{"'장비'!$A$3:$M$12"}</definedName>
    <definedName name="ㄹㄹ" localSheetId="20" hidden="1">{"'장비'!$A$3:$M$12"}</definedName>
    <definedName name="ㄹㄹ" localSheetId="5" hidden="1">{"'장비'!$A$3:$M$12"}</definedName>
    <definedName name="ㄹㄹ" localSheetId="13" hidden="1">{"'장비'!$A$3:$M$12"}</definedName>
    <definedName name="ㄹㄹ" localSheetId="10" hidden="1">{"'장비'!$A$3:$M$12"}</definedName>
    <definedName name="ㄹㄹ" localSheetId="7" hidden="1">{"'장비'!$A$3:$M$12"}</definedName>
    <definedName name="ㄹㄹ" localSheetId="28" hidden="1">{"'장비'!$A$3:$M$12"}</definedName>
    <definedName name="ㄹㄹ" localSheetId="6" hidden="1">{"'장비'!$A$3:$M$12"}</definedName>
    <definedName name="ㄹㄹ" localSheetId="0" hidden="1">{"'장비'!$A$3:$M$12"}</definedName>
    <definedName name="ㄹㄹ" localSheetId="14" hidden="1">{"'장비'!$A$3:$M$12"}</definedName>
    <definedName name="ㄹㄹ" localSheetId="22" hidden="1">{"'장비'!$A$3:$M$12"}</definedName>
    <definedName name="ㄹㄹ" hidden="1">{"'장비'!$A$3:$M$12"}</definedName>
    <definedName name="ㄹㄹㄹ" hidden="1">#REF!</definedName>
    <definedName name="랄"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 localSheetId="16" hidden="1">{#N/A,#N/A,FALSE,"현장 NCR 분석";#N/A,#N/A,FALSE,"현장품질감사";#N/A,#N/A,FALSE,"현장품질감사"}</definedName>
    <definedName name="러러러" localSheetId="3" hidden="1">{#N/A,#N/A,FALSE,"현장 NCR 분석";#N/A,#N/A,FALSE,"현장품질감사";#N/A,#N/A,FALSE,"현장품질감사"}</definedName>
    <definedName name="러러러" localSheetId="21" hidden="1">{#N/A,#N/A,FALSE,"현장 NCR 분석";#N/A,#N/A,FALSE,"현장품질감사";#N/A,#N/A,FALSE,"현장품질감사"}</definedName>
    <definedName name="러러러" localSheetId="20" hidden="1">{#N/A,#N/A,FALSE,"현장 NCR 분석";#N/A,#N/A,FALSE,"현장품질감사";#N/A,#N/A,FALSE,"현장품질감사"}</definedName>
    <definedName name="러러러" localSheetId="5" hidden="1">{#N/A,#N/A,FALSE,"현장 NCR 분석";#N/A,#N/A,FALSE,"현장품질감사";#N/A,#N/A,FALSE,"현장품질감사"}</definedName>
    <definedName name="러러러" localSheetId="13" hidden="1">{#N/A,#N/A,FALSE,"현장 NCR 분석";#N/A,#N/A,FALSE,"현장품질감사";#N/A,#N/A,FALSE,"현장품질감사"}</definedName>
    <definedName name="러러러" localSheetId="10" hidden="1">{#N/A,#N/A,FALSE,"현장 NCR 분석";#N/A,#N/A,FALSE,"현장품질감사";#N/A,#N/A,FALSE,"현장품질감사"}</definedName>
    <definedName name="러러러" localSheetId="7" hidden="1">{#N/A,#N/A,FALSE,"현장 NCR 분석";#N/A,#N/A,FALSE,"현장품질감사";#N/A,#N/A,FALSE,"현장품질감사"}</definedName>
    <definedName name="러러러" localSheetId="28" hidden="1">{#N/A,#N/A,FALSE,"현장 NCR 분석";#N/A,#N/A,FALSE,"현장품질감사";#N/A,#N/A,FALSE,"현장품질감사"}</definedName>
    <definedName name="러러러" localSheetId="6" hidden="1">{#N/A,#N/A,FALSE,"현장 NCR 분석";#N/A,#N/A,FALSE,"현장품질감사";#N/A,#N/A,FALSE,"현장품질감사"}</definedName>
    <definedName name="러러러" localSheetId="0" hidden="1">{#N/A,#N/A,FALSE,"현장 NCR 분석";#N/A,#N/A,FALSE,"현장품질감사";#N/A,#N/A,FALSE,"현장품질감사"}</definedName>
    <definedName name="러러러" localSheetId="14" hidden="1">{#N/A,#N/A,FALSE,"현장 NCR 분석";#N/A,#N/A,FALSE,"현장품질감사";#N/A,#N/A,FALSE,"현장품질감사"}</definedName>
    <definedName name="러러러" localSheetId="22" hidden="1">{#N/A,#N/A,FALSE,"현장 NCR 분석";#N/A,#N/A,FALSE,"현장품질감사";#N/A,#N/A,FALSE,"현장품질감사"}</definedName>
    <definedName name="러러러" hidden="1">{#N/A,#N/A,FALSE,"현장 NCR 분석";#N/A,#N/A,FALSE,"현장품질감사";#N/A,#N/A,FALSE,"현장품질감사"}</definedName>
    <definedName name="ㅁ" localSheetId="16" hidden="1">{#N/A,#N/A,FALSE,"명세표"}</definedName>
    <definedName name="ㅁ" localSheetId="3" hidden="1">{#N/A,#N/A,FALSE,"명세표"}</definedName>
    <definedName name="ㅁ" localSheetId="21" hidden="1">{#N/A,#N/A,FALSE,"명세표"}</definedName>
    <definedName name="ㅁ" localSheetId="20" hidden="1">{#N/A,#N/A,FALSE,"명세표"}</definedName>
    <definedName name="ㅁ" localSheetId="5" hidden="1">{#N/A,#N/A,FALSE,"명세표"}</definedName>
    <definedName name="ㅁ" localSheetId="13" hidden="1">{#N/A,#N/A,FALSE,"명세표"}</definedName>
    <definedName name="ㅁ" localSheetId="10" hidden="1">{#N/A,#N/A,FALSE,"명세표"}</definedName>
    <definedName name="ㅁ" localSheetId="7" hidden="1">{#N/A,#N/A,FALSE,"명세표"}</definedName>
    <definedName name="ㅁ" localSheetId="28" hidden="1">{#N/A,#N/A,FALSE,"명세표"}</definedName>
    <definedName name="ㅁ" localSheetId="6" hidden="1">{#N/A,#N/A,FALSE,"명세표"}</definedName>
    <definedName name="ㅁ" localSheetId="0" hidden="1">{#N/A,#N/A,FALSE,"명세표"}</definedName>
    <definedName name="ㅁ" localSheetId="14" hidden="1">{#N/A,#N/A,FALSE,"명세표"}</definedName>
    <definedName name="ㅁ" localSheetId="22" hidden="1">{#N/A,#N/A,FALSE,"명세표"}</definedName>
    <definedName name="ㅁ" hidden="1">{#N/A,#N/A,FALSE,"명세표"}</definedName>
    <definedName name="ㅁㄱ해ㅜ5" localSheetId="16" hidden="1">#REF!</definedName>
    <definedName name="ㅁㄱ해ㅜ5" localSheetId="3" hidden="1">#REF!</definedName>
    <definedName name="ㅁㄱ해ㅜ5" localSheetId="21" hidden="1">#REF!</definedName>
    <definedName name="ㅁㄱ해ㅜ5" localSheetId="5" hidden="1">#REF!</definedName>
    <definedName name="ㅁㄱ해ㅜ5" localSheetId="6" hidden="1">#REF!</definedName>
    <definedName name="ㅁㄱ해ㅜ5" localSheetId="0" hidden="1">#REF!</definedName>
    <definedName name="ㅁㄱ해ㅜ5" hidden="1">#REF!</definedName>
    <definedName name="ㅁㄴ"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 localSheetId="16" hidden="1">{#N/A,#N/A,FALSE,"명세표"}</definedName>
    <definedName name="ㅁㅁ" localSheetId="3" hidden="1">{#N/A,#N/A,FALSE,"명세표"}</definedName>
    <definedName name="ㅁㅁ" localSheetId="21" hidden="1">{#N/A,#N/A,FALSE,"명세표"}</definedName>
    <definedName name="ㅁㅁ" localSheetId="20" hidden="1">{#N/A,#N/A,FALSE,"명세표"}</definedName>
    <definedName name="ㅁㅁ" localSheetId="5" hidden="1">{#N/A,#N/A,FALSE,"명세표"}</definedName>
    <definedName name="ㅁㅁ" localSheetId="13" hidden="1">{#N/A,#N/A,FALSE,"명세표"}</definedName>
    <definedName name="ㅁㅁ" localSheetId="10" hidden="1">{#N/A,#N/A,FALSE,"명세표"}</definedName>
    <definedName name="ㅁㅁ" localSheetId="7" hidden="1">{#N/A,#N/A,FALSE,"명세표"}</definedName>
    <definedName name="ㅁㅁ" localSheetId="28" hidden="1">{#N/A,#N/A,FALSE,"명세표"}</definedName>
    <definedName name="ㅁㅁ" localSheetId="6" hidden="1">{#N/A,#N/A,FALSE,"명세표"}</definedName>
    <definedName name="ㅁㅁ" localSheetId="0" hidden="1">{#N/A,#N/A,FALSE,"명세표"}</definedName>
    <definedName name="ㅁㅁ" localSheetId="14" hidden="1">{#N/A,#N/A,FALSE,"명세표"}</definedName>
    <definedName name="ㅁㅁ" localSheetId="22" hidden="1">{#N/A,#N/A,FALSE,"명세표"}</definedName>
    <definedName name="ㅁㅁ" hidden="1">{#N/A,#N/A,FALSE,"명세표"}</definedName>
    <definedName name="ㅁㅁㅁ" localSheetId="16" hidden="1">#REF!</definedName>
    <definedName name="ㅁㅁㅁ" localSheetId="3" hidden="1">#REF!</definedName>
    <definedName name="ㅁㅁㅁ" localSheetId="21" hidden="1">#REF!</definedName>
    <definedName name="ㅁㅁㅁ" localSheetId="5" hidden="1">#REF!</definedName>
    <definedName name="ㅁㅁㅁ" localSheetId="10" hidden="1">#REF!</definedName>
    <definedName name="ㅁㅁㅁ" localSheetId="6" hidden="1">#REF!</definedName>
    <definedName name="ㅁㅁㅁ" localSheetId="0" hidden="1">#REF!</definedName>
    <definedName name="ㅁㅁㅁ" hidden="1">#REF!</definedName>
    <definedName name="ㅁㅁㅁㅁㅁㅁㅁㅁㅁㅁㅁㅁ"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 localSheetId="16" hidden="1">{#N/A,#N/A,FALSE,"명세표"}</definedName>
    <definedName name="머" localSheetId="3" hidden="1">{#N/A,#N/A,FALSE,"명세표"}</definedName>
    <definedName name="머" localSheetId="21" hidden="1">{#N/A,#N/A,FALSE,"명세표"}</definedName>
    <definedName name="머" localSheetId="20" hidden="1">{#N/A,#N/A,FALSE,"명세표"}</definedName>
    <definedName name="머" localSheetId="5" hidden="1">{#N/A,#N/A,FALSE,"명세표"}</definedName>
    <definedName name="머" localSheetId="13" hidden="1">{#N/A,#N/A,FALSE,"명세표"}</definedName>
    <definedName name="머" localSheetId="10" hidden="1">{#N/A,#N/A,FALSE,"명세표"}</definedName>
    <definedName name="머" localSheetId="7" hidden="1">{#N/A,#N/A,FALSE,"명세표"}</definedName>
    <definedName name="머" localSheetId="28" hidden="1">{#N/A,#N/A,FALSE,"명세표"}</definedName>
    <definedName name="머" localSheetId="6" hidden="1">{#N/A,#N/A,FALSE,"명세표"}</definedName>
    <definedName name="머" localSheetId="0" hidden="1">{#N/A,#N/A,FALSE,"명세표"}</definedName>
    <definedName name="머" localSheetId="14" hidden="1">{#N/A,#N/A,FALSE,"명세표"}</definedName>
    <definedName name="머" localSheetId="22" hidden="1">{#N/A,#N/A,FALSE,"명세표"}</definedName>
    <definedName name="머" hidden="1">{#N/A,#N/A,FALSE,"명세표"}</definedName>
    <definedName name="ㅂㅂㅂㅂ" localSheetId="16" hidden="1">{#N/A,#N/A,FALSE,"명세표"}</definedName>
    <definedName name="ㅂㅂㅂㅂ" localSheetId="3" hidden="1">{#N/A,#N/A,FALSE,"명세표"}</definedName>
    <definedName name="ㅂㅂㅂㅂ" localSheetId="21" hidden="1">{#N/A,#N/A,FALSE,"명세표"}</definedName>
    <definedName name="ㅂㅂㅂㅂ" localSheetId="20" hidden="1">{#N/A,#N/A,FALSE,"명세표"}</definedName>
    <definedName name="ㅂㅂㅂㅂ" localSheetId="5" hidden="1">{#N/A,#N/A,FALSE,"명세표"}</definedName>
    <definedName name="ㅂㅂㅂㅂ" localSheetId="13" hidden="1">{#N/A,#N/A,FALSE,"명세표"}</definedName>
    <definedName name="ㅂㅂㅂㅂ" localSheetId="10" hidden="1">{#N/A,#N/A,FALSE,"명세표"}</definedName>
    <definedName name="ㅂㅂㅂㅂ" localSheetId="7" hidden="1">{#N/A,#N/A,FALSE,"명세표"}</definedName>
    <definedName name="ㅂㅂㅂㅂ" localSheetId="28" hidden="1">{#N/A,#N/A,FALSE,"명세표"}</definedName>
    <definedName name="ㅂㅂㅂㅂ" localSheetId="6" hidden="1">{#N/A,#N/A,FALSE,"명세표"}</definedName>
    <definedName name="ㅂㅂㅂㅂ" localSheetId="0" hidden="1">{#N/A,#N/A,FALSE,"명세표"}</definedName>
    <definedName name="ㅂㅂㅂㅂ" localSheetId="14" hidden="1">{#N/A,#N/A,FALSE,"명세표"}</definedName>
    <definedName name="ㅂㅂㅂㅂ" localSheetId="22" hidden="1">{#N/A,#N/A,FALSE,"명세표"}</definedName>
    <definedName name="ㅂㅂㅂㅂ" hidden="1">{#N/A,#N/A,FALSE,"명세표"}</definedName>
    <definedName name="ㅂㅂㅂㅂㅂㅂㅂ"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 localSheetId="16" hidden="1">{"'장비'!$A$3:$M$12"}</definedName>
    <definedName name="ㅂㅈㄱㅂㅈㄷㄱ" localSheetId="3" hidden="1">{"'장비'!$A$3:$M$12"}</definedName>
    <definedName name="ㅂㅈㄱㅂㅈㄷㄱ" localSheetId="21" hidden="1">{"'장비'!$A$3:$M$12"}</definedName>
    <definedName name="ㅂㅈㄱㅂㅈㄷㄱ" localSheetId="20" hidden="1">{"'장비'!$A$3:$M$12"}</definedName>
    <definedName name="ㅂㅈㄱㅂㅈㄷㄱ" localSheetId="5" hidden="1">{"'장비'!$A$3:$M$12"}</definedName>
    <definedName name="ㅂㅈㄱㅂㅈㄷㄱ" localSheetId="13" hidden="1">{"'장비'!$A$3:$M$12"}</definedName>
    <definedName name="ㅂㅈㄱㅂㅈㄷㄱ" localSheetId="10" hidden="1">{"'장비'!$A$3:$M$12"}</definedName>
    <definedName name="ㅂㅈㄱㅂㅈㄷㄱ" localSheetId="7" hidden="1">{"'장비'!$A$3:$M$12"}</definedName>
    <definedName name="ㅂㅈㄱㅂㅈㄷㄱ" localSheetId="28" hidden="1">{"'장비'!$A$3:$M$12"}</definedName>
    <definedName name="ㅂㅈㄱㅂㅈㄷㄱ" localSheetId="6" hidden="1">{"'장비'!$A$3:$M$12"}</definedName>
    <definedName name="ㅂㅈㄱㅂㅈㄷㄱ" localSheetId="0" hidden="1">{"'장비'!$A$3:$M$12"}</definedName>
    <definedName name="ㅂㅈㄱㅂㅈㄷㄱ" localSheetId="14" hidden="1">{"'장비'!$A$3:$M$12"}</definedName>
    <definedName name="ㅂㅈㄱㅂㅈㄷㄱ" localSheetId="22" hidden="1">{"'장비'!$A$3:$M$12"}</definedName>
    <definedName name="ㅂㅈㄱㅂㅈㄷㄱ" hidden="1">{"'장비'!$A$3:$M$12"}</definedName>
    <definedName name="ㅂㅈㄷ" localSheetId="16" hidden="1">{"'장비'!$A$3:$M$12"}</definedName>
    <definedName name="ㅂㅈㄷ" localSheetId="3" hidden="1">{"'장비'!$A$3:$M$12"}</definedName>
    <definedName name="ㅂㅈㄷ" localSheetId="21" hidden="1">{"'장비'!$A$3:$M$12"}</definedName>
    <definedName name="ㅂㅈㄷ" localSheetId="20" hidden="1">{"'장비'!$A$3:$M$12"}</definedName>
    <definedName name="ㅂㅈㄷ" localSheetId="5" hidden="1">{"'장비'!$A$3:$M$12"}</definedName>
    <definedName name="ㅂㅈㄷ" localSheetId="13" hidden="1">{"'장비'!$A$3:$M$12"}</definedName>
    <definedName name="ㅂㅈㄷ" localSheetId="10" hidden="1">{"'장비'!$A$3:$M$12"}</definedName>
    <definedName name="ㅂㅈㄷ" localSheetId="7" hidden="1">{"'장비'!$A$3:$M$12"}</definedName>
    <definedName name="ㅂㅈㄷ" localSheetId="28" hidden="1">{"'장비'!$A$3:$M$12"}</definedName>
    <definedName name="ㅂㅈㄷ" localSheetId="6" hidden="1">{"'장비'!$A$3:$M$12"}</definedName>
    <definedName name="ㅂㅈㄷ" localSheetId="0" hidden="1">{"'장비'!$A$3:$M$12"}</definedName>
    <definedName name="ㅂㅈㄷ" localSheetId="14" hidden="1">{"'장비'!$A$3:$M$12"}</definedName>
    <definedName name="ㅂㅈㄷ" localSheetId="22" hidden="1">{"'장비'!$A$3:$M$12"}</definedName>
    <definedName name="ㅂㅈㄷ" hidden="1">{"'장비'!$A$3:$M$12"}</definedName>
    <definedName name="ㅂㅈㄷㄷㅂㅈㅈㅂ" localSheetId="16" hidden="1">{"'장비'!$A$3:$M$12"}</definedName>
    <definedName name="ㅂㅈㄷㄷㅂㅈㅈㅂ" localSheetId="3" hidden="1">{"'장비'!$A$3:$M$12"}</definedName>
    <definedName name="ㅂㅈㄷㄷㅂㅈㅈㅂ" localSheetId="21" hidden="1">{"'장비'!$A$3:$M$12"}</definedName>
    <definedName name="ㅂㅈㄷㄷㅂㅈㅈㅂ" localSheetId="20" hidden="1">{"'장비'!$A$3:$M$12"}</definedName>
    <definedName name="ㅂㅈㄷㄷㅂㅈㅈㅂ" localSheetId="5" hidden="1">{"'장비'!$A$3:$M$12"}</definedName>
    <definedName name="ㅂㅈㄷㄷㅂㅈㅈㅂ" localSheetId="13" hidden="1">{"'장비'!$A$3:$M$12"}</definedName>
    <definedName name="ㅂㅈㄷㄷㅂㅈㅈㅂ" localSheetId="10" hidden="1">{"'장비'!$A$3:$M$12"}</definedName>
    <definedName name="ㅂㅈㄷㄷㅂㅈㅈㅂ" localSheetId="7" hidden="1">{"'장비'!$A$3:$M$12"}</definedName>
    <definedName name="ㅂㅈㄷㄷㅂㅈㅈㅂ" localSheetId="28" hidden="1">{"'장비'!$A$3:$M$12"}</definedName>
    <definedName name="ㅂㅈㄷㄷㅂㅈㅈㅂ" localSheetId="6" hidden="1">{"'장비'!$A$3:$M$12"}</definedName>
    <definedName name="ㅂㅈㄷㄷㅂㅈㅈㅂ" localSheetId="0" hidden="1">{"'장비'!$A$3:$M$12"}</definedName>
    <definedName name="ㅂㅈㄷㄷㅂㅈㅈㅂ" localSheetId="14" hidden="1">{"'장비'!$A$3:$M$12"}</definedName>
    <definedName name="ㅂㅈㄷㄷㅂㅈㅈㅂ" localSheetId="22" hidden="1">{"'장비'!$A$3:$M$12"}</definedName>
    <definedName name="ㅂㅈㄷㄷㅂㅈㅈㅂ" hidden="1">{"'장비'!$A$3:$M$12"}</definedName>
    <definedName name="ㅂㅈㄷㅂㅈ" localSheetId="16" hidden="1">{"'장비'!$A$3:$M$12"}</definedName>
    <definedName name="ㅂㅈㄷㅂㅈ" localSheetId="3" hidden="1">{"'장비'!$A$3:$M$12"}</definedName>
    <definedName name="ㅂㅈㄷㅂㅈ" localSheetId="21" hidden="1">{"'장비'!$A$3:$M$12"}</definedName>
    <definedName name="ㅂㅈㄷㅂㅈ" localSheetId="20" hidden="1">{"'장비'!$A$3:$M$12"}</definedName>
    <definedName name="ㅂㅈㄷㅂㅈ" localSheetId="5" hidden="1">{"'장비'!$A$3:$M$12"}</definedName>
    <definedName name="ㅂㅈㄷㅂㅈ" localSheetId="13" hidden="1">{"'장비'!$A$3:$M$12"}</definedName>
    <definedName name="ㅂㅈㄷㅂㅈ" localSheetId="10" hidden="1">{"'장비'!$A$3:$M$12"}</definedName>
    <definedName name="ㅂㅈㄷㅂㅈ" localSheetId="7" hidden="1">{"'장비'!$A$3:$M$12"}</definedName>
    <definedName name="ㅂㅈㄷㅂㅈ" localSheetId="28" hidden="1">{"'장비'!$A$3:$M$12"}</definedName>
    <definedName name="ㅂㅈㄷㅂㅈ" localSheetId="6" hidden="1">{"'장비'!$A$3:$M$12"}</definedName>
    <definedName name="ㅂㅈㄷㅂㅈ" localSheetId="0" hidden="1">{"'장비'!$A$3:$M$12"}</definedName>
    <definedName name="ㅂㅈㄷㅂㅈ" localSheetId="14" hidden="1">{"'장비'!$A$3:$M$12"}</definedName>
    <definedName name="ㅂㅈㄷㅂㅈ" localSheetId="22" hidden="1">{"'장비'!$A$3:$M$12"}</definedName>
    <definedName name="ㅂㅈㄷㅂㅈ" hidden="1">{"'장비'!$A$3:$M$12"}</definedName>
    <definedName name="ㅂㅈㄷㅂㅈㅈㅂㄷ" localSheetId="16" hidden="1">{"'장비'!$A$3:$M$12"}</definedName>
    <definedName name="ㅂㅈㄷㅂㅈㅈㅂㄷ" localSheetId="3" hidden="1">{"'장비'!$A$3:$M$12"}</definedName>
    <definedName name="ㅂㅈㄷㅂㅈㅈㅂㄷ" localSheetId="21" hidden="1">{"'장비'!$A$3:$M$12"}</definedName>
    <definedName name="ㅂㅈㄷㅂㅈㅈㅂㄷ" localSheetId="20" hidden="1">{"'장비'!$A$3:$M$12"}</definedName>
    <definedName name="ㅂㅈㄷㅂㅈㅈㅂㄷ" localSheetId="5" hidden="1">{"'장비'!$A$3:$M$12"}</definedName>
    <definedName name="ㅂㅈㄷㅂㅈㅈㅂㄷ" localSheetId="13" hidden="1">{"'장비'!$A$3:$M$12"}</definedName>
    <definedName name="ㅂㅈㄷㅂㅈㅈㅂㄷ" localSheetId="10" hidden="1">{"'장비'!$A$3:$M$12"}</definedName>
    <definedName name="ㅂㅈㄷㅂㅈㅈㅂㄷ" localSheetId="7" hidden="1">{"'장비'!$A$3:$M$12"}</definedName>
    <definedName name="ㅂㅈㄷㅂㅈㅈㅂㄷ" localSheetId="28" hidden="1">{"'장비'!$A$3:$M$12"}</definedName>
    <definedName name="ㅂㅈㄷㅂㅈㅈㅂㄷ" localSheetId="6" hidden="1">{"'장비'!$A$3:$M$12"}</definedName>
    <definedName name="ㅂㅈㄷㅂㅈㅈㅂㄷ" localSheetId="0" hidden="1">{"'장비'!$A$3:$M$12"}</definedName>
    <definedName name="ㅂㅈㄷㅂㅈㅈㅂㄷ" localSheetId="14" hidden="1">{"'장비'!$A$3:$M$12"}</definedName>
    <definedName name="ㅂㅈㄷㅂㅈㅈㅂㄷ" localSheetId="22" hidden="1">{"'장비'!$A$3:$M$12"}</definedName>
    <definedName name="ㅂㅈㄷㅂㅈㅈㅂㄷ" hidden="1">{"'장비'!$A$3:$M$12"}</definedName>
    <definedName name="ㅂㅈㄷㅈㅂㄷ" localSheetId="16" hidden="1">{"'장비'!$A$3:$M$12"}</definedName>
    <definedName name="ㅂㅈㄷㅈㅂㄷ" localSheetId="3" hidden="1">{"'장비'!$A$3:$M$12"}</definedName>
    <definedName name="ㅂㅈㄷㅈㅂㄷ" localSheetId="21" hidden="1">{"'장비'!$A$3:$M$12"}</definedName>
    <definedName name="ㅂㅈㄷㅈㅂㄷ" localSheetId="20" hidden="1">{"'장비'!$A$3:$M$12"}</definedName>
    <definedName name="ㅂㅈㄷㅈㅂㄷ" localSheetId="5" hidden="1">{"'장비'!$A$3:$M$12"}</definedName>
    <definedName name="ㅂㅈㄷㅈㅂㄷ" localSheetId="13" hidden="1">{"'장비'!$A$3:$M$12"}</definedName>
    <definedName name="ㅂㅈㄷㅈㅂㄷ" localSheetId="10" hidden="1">{"'장비'!$A$3:$M$12"}</definedName>
    <definedName name="ㅂㅈㄷㅈㅂㄷ" localSheetId="7" hidden="1">{"'장비'!$A$3:$M$12"}</definedName>
    <definedName name="ㅂㅈㄷㅈㅂㄷ" localSheetId="28" hidden="1">{"'장비'!$A$3:$M$12"}</definedName>
    <definedName name="ㅂㅈㄷㅈㅂㄷ" localSheetId="6" hidden="1">{"'장비'!$A$3:$M$12"}</definedName>
    <definedName name="ㅂㅈㄷㅈㅂㄷ" localSheetId="0" hidden="1">{"'장비'!$A$3:$M$12"}</definedName>
    <definedName name="ㅂㅈㄷㅈㅂㄷ" localSheetId="14" hidden="1">{"'장비'!$A$3:$M$12"}</definedName>
    <definedName name="ㅂㅈㄷㅈㅂㄷ" localSheetId="22" hidden="1">{"'장비'!$A$3:$M$12"}</definedName>
    <definedName name="ㅂㅈㄷㅈㅂㄷ" hidden="1">{"'장비'!$A$3:$M$12"}</definedName>
    <definedName name="보"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 localSheetId="16" hidden="1">#REF!</definedName>
    <definedName name="보충" localSheetId="3" hidden="1">#REF!</definedName>
    <definedName name="보충" localSheetId="21" hidden="1">#REF!</definedName>
    <definedName name="보충" localSheetId="5" hidden="1">#REF!</definedName>
    <definedName name="보충" localSheetId="10" hidden="1">#REF!</definedName>
    <definedName name="보충" localSheetId="6" hidden="1">#REF!</definedName>
    <definedName name="보충" localSheetId="0" hidden="1">#REF!</definedName>
    <definedName name="보충" hidden="1">#REF!</definedName>
    <definedName name="보호" localSheetId="16" hidden="1">{#N/A,#N/A,FALSE,"ENG'G(보호계전기)"}</definedName>
    <definedName name="보호" localSheetId="3" hidden="1">{#N/A,#N/A,FALSE,"ENG'G(보호계전기)"}</definedName>
    <definedName name="보호" localSheetId="21" hidden="1">{#N/A,#N/A,FALSE,"ENG'G(보호계전기)"}</definedName>
    <definedName name="보호" localSheetId="20" hidden="1">{#N/A,#N/A,FALSE,"ENG'G(보호계전기)"}</definedName>
    <definedName name="보호" localSheetId="5" hidden="1">{#N/A,#N/A,FALSE,"ENG'G(보호계전기)"}</definedName>
    <definedName name="보호" localSheetId="13" hidden="1">{#N/A,#N/A,FALSE,"ENG'G(보호계전기)"}</definedName>
    <definedName name="보호" localSheetId="10" hidden="1">{#N/A,#N/A,FALSE,"ENG'G(보호계전기)"}</definedName>
    <definedName name="보호" localSheetId="7" hidden="1">{#N/A,#N/A,FALSE,"ENG'G(보호계전기)"}</definedName>
    <definedName name="보호" localSheetId="28" hidden="1">{#N/A,#N/A,FALSE,"ENG'G(보호계전기)"}</definedName>
    <definedName name="보호" localSheetId="6" hidden="1">{#N/A,#N/A,FALSE,"ENG'G(보호계전기)"}</definedName>
    <definedName name="보호" localSheetId="0" hidden="1">{#N/A,#N/A,FALSE,"ENG'G(보호계전기)"}</definedName>
    <definedName name="보호" localSheetId="14" hidden="1">{#N/A,#N/A,FALSE,"ENG'G(보호계전기)"}</definedName>
    <definedName name="보호" localSheetId="22" hidden="1">{#N/A,#N/A,FALSE,"ENG'G(보호계전기)"}</definedName>
    <definedName name="보호" hidden="1">{#N/A,#N/A,FALSE,"ENG'G(보호계전기)"}</definedName>
    <definedName name="본공사공정표"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 localSheetId="16" hidden="1">#REF!</definedName>
    <definedName name="부대공사" localSheetId="3" hidden="1">#REF!</definedName>
    <definedName name="부대공사" localSheetId="21" hidden="1">#REF!</definedName>
    <definedName name="부대공사" localSheetId="5" hidden="1">#REF!</definedName>
    <definedName name="부대공사" localSheetId="10" hidden="1">#REF!</definedName>
    <definedName name="부대공사" localSheetId="6" hidden="1">#REF!</definedName>
    <definedName name="부대공사" localSheetId="0" hidden="1">#REF!</definedName>
    <definedName name="부대공사" hidden="1">#REF!</definedName>
    <definedName name="부손익" localSheetId="16" hidden="1">{#N/A,#N/A,FALSE,"현장 NCR 분석";#N/A,#N/A,FALSE,"현장품질감사";#N/A,#N/A,FALSE,"현장품질감사"}</definedName>
    <definedName name="부손익" localSheetId="3" hidden="1">{#N/A,#N/A,FALSE,"현장 NCR 분석";#N/A,#N/A,FALSE,"현장품질감사";#N/A,#N/A,FALSE,"현장품질감사"}</definedName>
    <definedName name="부손익" localSheetId="21" hidden="1">{#N/A,#N/A,FALSE,"현장 NCR 분석";#N/A,#N/A,FALSE,"현장품질감사";#N/A,#N/A,FALSE,"현장품질감사"}</definedName>
    <definedName name="부손익" localSheetId="20" hidden="1">{#N/A,#N/A,FALSE,"현장 NCR 분석";#N/A,#N/A,FALSE,"현장품질감사";#N/A,#N/A,FALSE,"현장품질감사"}</definedName>
    <definedName name="부손익" localSheetId="5" hidden="1">{#N/A,#N/A,FALSE,"현장 NCR 분석";#N/A,#N/A,FALSE,"현장품질감사";#N/A,#N/A,FALSE,"현장품질감사"}</definedName>
    <definedName name="부손익" localSheetId="13" hidden="1">{#N/A,#N/A,FALSE,"현장 NCR 분석";#N/A,#N/A,FALSE,"현장품질감사";#N/A,#N/A,FALSE,"현장품질감사"}</definedName>
    <definedName name="부손익" localSheetId="10" hidden="1">{#N/A,#N/A,FALSE,"현장 NCR 분석";#N/A,#N/A,FALSE,"현장품질감사";#N/A,#N/A,FALSE,"현장품질감사"}</definedName>
    <definedName name="부손익" localSheetId="7" hidden="1">{#N/A,#N/A,FALSE,"현장 NCR 분석";#N/A,#N/A,FALSE,"현장품질감사";#N/A,#N/A,FALSE,"현장품질감사"}</definedName>
    <definedName name="부손익" localSheetId="28" hidden="1">{#N/A,#N/A,FALSE,"현장 NCR 분석";#N/A,#N/A,FALSE,"현장품질감사";#N/A,#N/A,FALSE,"현장품질감사"}</definedName>
    <definedName name="부손익" localSheetId="6" hidden="1">{#N/A,#N/A,FALSE,"현장 NCR 분석";#N/A,#N/A,FALSE,"현장품질감사";#N/A,#N/A,FALSE,"현장품질감사"}</definedName>
    <definedName name="부손익" localSheetId="0" hidden="1">{#N/A,#N/A,FALSE,"현장 NCR 분석";#N/A,#N/A,FALSE,"현장품질감사";#N/A,#N/A,FALSE,"현장품질감사"}</definedName>
    <definedName name="부손익" localSheetId="14" hidden="1">{#N/A,#N/A,FALSE,"현장 NCR 분석";#N/A,#N/A,FALSE,"현장품질감사";#N/A,#N/A,FALSE,"현장품질감사"}</definedName>
    <definedName name="부손익" localSheetId="22" hidden="1">{#N/A,#N/A,FALSE,"현장 NCR 분석";#N/A,#N/A,FALSE,"현장품질감사";#N/A,#N/A,FALSE,"현장품질감사"}</definedName>
    <definedName name="부손익" hidden="1">{#N/A,#N/A,FALSE,"현장 NCR 분석";#N/A,#N/A,FALSE,"현장품질감사";#N/A,#N/A,FALSE,"현장품질감사"}</definedName>
    <definedName name="분야"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 localSheetId="16" hidden="1">{"'장비'!$A$3:$M$12"}</definedName>
    <definedName name="ㅅㄱㄱㄷ" localSheetId="3" hidden="1">{"'장비'!$A$3:$M$12"}</definedName>
    <definedName name="ㅅㄱㄱㄷ" localSheetId="21" hidden="1">{"'장비'!$A$3:$M$12"}</definedName>
    <definedName name="ㅅㄱㄱㄷ" localSheetId="20" hidden="1">{"'장비'!$A$3:$M$12"}</definedName>
    <definedName name="ㅅㄱㄱㄷ" localSheetId="5" hidden="1">{"'장비'!$A$3:$M$12"}</definedName>
    <definedName name="ㅅㄱㄱㄷ" localSheetId="13" hidden="1">{"'장비'!$A$3:$M$12"}</definedName>
    <definedName name="ㅅㄱㄱㄷ" localSheetId="10" hidden="1">{"'장비'!$A$3:$M$12"}</definedName>
    <definedName name="ㅅㄱㄱㄷ" localSheetId="7" hidden="1">{"'장비'!$A$3:$M$12"}</definedName>
    <definedName name="ㅅㄱㄱㄷ" localSheetId="28" hidden="1">{"'장비'!$A$3:$M$12"}</definedName>
    <definedName name="ㅅㄱㄱㄷ" localSheetId="6" hidden="1">{"'장비'!$A$3:$M$12"}</definedName>
    <definedName name="ㅅㄱㄱㄷ" localSheetId="0" hidden="1">{"'장비'!$A$3:$M$12"}</definedName>
    <definedName name="ㅅㄱㄱㄷ" localSheetId="14" hidden="1">{"'장비'!$A$3:$M$12"}</definedName>
    <definedName name="ㅅㄱㄱㄷ" localSheetId="22" hidden="1">{"'장비'!$A$3:$M$12"}</definedName>
    <definedName name="ㅅㄱㄱㄷ" hidden="1">{"'장비'!$A$3:$M$12"}</definedName>
    <definedName name="ㅅㅅㅅㅅㅅ" localSheetId="16" hidden="1">{"'장비'!$A$3:$M$12"}</definedName>
    <definedName name="ㅅㅅㅅㅅㅅ" localSheetId="3" hidden="1">{"'장비'!$A$3:$M$12"}</definedName>
    <definedName name="ㅅㅅㅅㅅㅅ" localSheetId="21" hidden="1">{"'장비'!$A$3:$M$12"}</definedName>
    <definedName name="ㅅㅅㅅㅅㅅ" localSheetId="20" hidden="1">{"'장비'!$A$3:$M$12"}</definedName>
    <definedName name="ㅅㅅㅅㅅㅅ" localSheetId="5" hidden="1">{"'장비'!$A$3:$M$12"}</definedName>
    <definedName name="ㅅㅅㅅㅅㅅ" localSheetId="13" hidden="1">{"'장비'!$A$3:$M$12"}</definedName>
    <definedName name="ㅅㅅㅅㅅㅅ" localSheetId="10" hidden="1">{"'장비'!$A$3:$M$12"}</definedName>
    <definedName name="ㅅㅅㅅㅅㅅ" localSheetId="7" hidden="1">{"'장비'!$A$3:$M$12"}</definedName>
    <definedName name="ㅅㅅㅅㅅㅅ" localSheetId="28" hidden="1">{"'장비'!$A$3:$M$12"}</definedName>
    <definedName name="ㅅㅅㅅㅅㅅ" localSheetId="6" hidden="1">{"'장비'!$A$3:$M$12"}</definedName>
    <definedName name="ㅅㅅㅅㅅㅅ" localSheetId="0" hidden="1">{"'장비'!$A$3:$M$12"}</definedName>
    <definedName name="ㅅㅅㅅㅅㅅ" localSheetId="14" hidden="1">{"'장비'!$A$3:$M$12"}</definedName>
    <definedName name="ㅅㅅㅅㅅㅅ" localSheetId="22" hidden="1">{"'장비'!$A$3:$M$12"}</definedName>
    <definedName name="ㅅㅅㅅㅅㅅ" hidden="1">{"'장비'!$A$3:$M$12"}</definedName>
    <definedName name="사업"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localSheetId="16" hidden="1">#REF!</definedName>
    <definedName name="사업계획수정" localSheetId="3" hidden="1">#REF!</definedName>
    <definedName name="사업계획수정" localSheetId="21" hidden="1">#REF!</definedName>
    <definedName name="사업계획수정" localSheetId="5" hidden="1">#REF!</definedName>
    <definedName name="사업계획수정" localSheetId="10" hidden="1">#REF!</definedName>
    <definedName name="사업계획수정" localSheetId="6" hidden="1">#REF!</definedName>
    <definedName name="사업계획수정" localSheetId="0" hidden="1">#REF!</definedName>
    <definedName name="사업계획수정" hidden="1">#REF!</definedName>
    <definedName name="사업관리"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localSheetId="16" hidden="1">#REF!</definedName>
    <definedName name="사업부양식2" localSheetId="3" hidden="1">#REF!</definedName>
    <definedName name="사업부양식2" localSheetId="21" hidden="1">#REF!</definedName>
    <definedName name="사업부양식2" localSheetId="5" hidden="1">#REF!</definedName>
    <definedName name="사업부양식2" localSheetId="10" hidden="1">#REF!</definedName>
    <definedName name="사업부양식2" localSheetId="6" hidden="1">#REF!</definedName>
    <definedName name="사업부양식2" localSheetId="0" hidden="1">#REF!</definedName>
    <definedName name="사업부양식2" hidden="1">#REF!</definedName>
    <definedName name="산출" localSheetId="21" hidden="1">#REF!</definedName>
    <definedName name="산출" localSheetId="0" hidden="1">#REF!</definedName>
    <definedName name="산출" hidden="1">#REF!</definedName>
    <definedName name="새안" localSheetId="16" hidden="1">{#N/A,#N/A,FALSE,"TABLE"}</definedName>
    <definedName name="새안" localSheetId="3" hidden="1">{#N/A,#N/A,FALSE,"TABLE"}</definedName>
    <definedName name="새안" localSheetId="21" hidden="1">{#N/A,#N/A,FALSE,"TABLE"}</definedName>
    <definedName name="새안" localSheetId="20" hidden="1">{#N/A,#N/A,FALSE,"TABLE"}</definedName>
    <definedName name="새안" localSheetId="5" hidden="1">{#N/A,#N/A,FALSE,"TABLE"}</definedName>
    <definedName name="새안" localSheetId="13" hidden="1">{#N/A,#N/A,FALSE,"TABLE"}</definedName>
    <definedName name="새안" localSheetId="10" hidden="1">{#N/A,#N/A,FALSE,"TABLE"}</definedName>
    <definedName name="새안" localSheetId="7" hidden="1">{#N/A,#N/A,FALSE,"TABLE"}</definedName>
    <definedName name="새안" localSheetId="28" hidden="1">{#N/A,#N/A,FALSE,"TABLE"}</definedName>
    <definedName name="새안" localSheetId="6" hidden="1">{#N/A,#N/A,FALSE,"TABLE"}</definedName>
    <definedName name="새안" localSheetId="0" hidden="1">{#N/A,#N/A,FALSE,"TABLE"}</definedName>
    <definedName name="새안" localSheetId="14" hidden="1">{#N/A,#N/A,FALSE,"TABLE"}</definedName>
    <definedName name="새안" localSheetId="22" hidden="1">{#N/A,#N/A,FALSE,"TABLE"}</definedName>
    <definedName name="새안" hidden="1">{#N/A,#N/A,FALSE,"TABLE"}</definedName>
    <definedName name="석항" localSheetId="16" hidden="1">{#N/A,#N/A,FALSE,"명세표"}</definedName>
    <definedName name="석항" localSheetId="3" hidden="1">{#N/A,#N/A,FALSE,"명세표"}</definedName>
    <definedName name="석항" localSheetId="21" hidden="1">{#N/A,#N/A,FALSE,"명세표"}</definedName>
    <definedName name="석항" localSheetId="20" hidden="1">{#N/A,#N/A,FALSE,"명세표"}</definedName>
    <definedName name="석항" localSheetId="5" hidden="1">{#N/A,#N/A,FALSE,"명세표"}</definedName>
    <definedName name="석항" localSheetId="13" hidden="1">{#N/A,#N/A,FALSE,"명세표"}</definedName>
    <definedName name="석항" localSheetId="10" hidden="1">{#N/A,#N/A,FALSE,"명세표"}</definedName>
    <definedName name="석항" localSheetId="7" hidden="1">{#N/A,#N/A,FALSE,"명세표"}</definedName>
    <definedName name="석항" localSheetId="28" hidden="1">{#N/A,#N/A,FALSE,"명세표"}</definedName>
    <definedName name="석항" localSheetId="6" hidden="1">{#N/A,#N/A,FALSE,"명세표"}</definedName>
    <definedName name="석항" localSheetId="0" hidden="1">{#N/A,#N/A,FALSE,"명세표"}</definedName>
    <definedName name="석항" localSheetId="14" hidden="1">{#N/A,#N/A,FALSE,"명세표"}</definedName>
    <definedName name="석항" localSheetId="22" hidden="1">{#N/A,#N/A,FALSE,"명세표"}</definedName>
    <definedName name="석항" hidden="1">{#N/A,#N/A,FALSE,"명세표"}</definedName>
    <definedName name="설계현황"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 localSheetId="16" hidden="1">#REF!</definedName>
    <definedName name="손익계산서" localSheetId="3" hidden="1">#REF!</definedName>
    <definedName name="손익계산서" localSheetId="21" hidden="1">#REF!</definedName>
    <definedName name="손익계산서" localSheetId="5" hidden="1">#REF!</definedName>
    <definedName name="손익계산서" localSheetId="10" hidden="1">#REF!</definedName>
    <definedName name="손익계산서" localSheetId="6" hidden="1">#REF!</definedName>
    <definedName name="손익계산서" localSheetId="0" hidden="1">#REF!</definedName>
    <definedName name="손익계산서" hidden="1">#REF!</definedName>
    <definedName name="쇼ㅗㅎ로" localSheetId="16" hidden="1">{"'장비'!$A$3:$M$12"}</definedName>
    <definedName name="쇼ㅗㅎ로" localSheetId="3" hidden="1">{"'장비'!$A$3:$M$12"}</definedName>
    <definedName name="쇼ㅗㅎ로" localSheetId="21" hidden="1">{"'장비'!$A$3:$M$12"}</definedName>
    <definedName name="쇼ㅗㅎ로" localSheetId="20" hidden="1">{"'장비'!$A$3:$M$12"}</definedName>
    <definedName name="쇼ㅗㅎ로" localSheetId="5" hidden="1">{"'장비'!$A$3:$M$12"}</definedName>
    <definedName name="쇼ㅗㅎ로" localSheetId="13" hidden="1">{"'장비'!$A$3:$M$12"}</definedName>
    <definedName name="쇼ㅗㅎ로" localSheetId="10" hidden="1">{"'장비'!$A$3:$M$12"}</definedName>
    <definedName name="쇼ㅗㅎ로" localSheetId="7" hidden="1">{"'장비'!$A$3:$M$12"}</definedName>
    <definedName name="쇼ㅗㅎ로" localSheetId="28" hidden="1">{"'장비'!$A$3:$M$12"}</definedName>
    <definedName name="쇼ㅗㅎ로" localSheetId="6" hidden="1">{"'장비'!$A$3:$M$12"}</definedName>
    <definedName name="쇼ㅗㅎ로" localSheetId="0" hidden="1">{"'장비'!$A$3:$M$12"}</definedName>
    <definedName name="쇼ㅗㅎ로" localSheetId="14" hidden="1">{"'장비'!$A$3:$M$12"}</definedName>
    <definedName name="쇼ㅗㅎ로" localSheetId="22" hidden="1">{"'장비'!$A$3:$M$12"}</definedName>
    <definedName name="쇼ㅗㅎ로" hidden="1">{"'장비'!$A$3:$M$12"}</definedName>
    <definedName name="수" hidden="1">#REF!</definedName>
    <definedName name="수당" hidden="1">#N/A</definedName>
    <definedName name="신설" localSheetId="16" hidden="1">{#N/A,#N/A,FALSE,"명세표"}</definedName>
    <definedName name="신설" localSheetId="3" hidden="1">{#N/A,#N/A,FALSE,"명세표"}</definedName>
    <definedName name="신설" localSheetId="21" hidden="1">{#N/A,#N/A,FALSE,"명세표"}</definedName>
    <definedName name="신설" localSheetId="20" hidden="1">{#N/A,#N/A,FALSE,"명세표"}</definedName>
    <definedName name="신설" localSheetId="5" hidden="1">{#N/A,#N/A,FALSE,"명세표"}</definedName>
    <definedName name="신설" localSheetId="13" hidden="1">{#N/A,#N/A,FALSE,"명세표"}</definedName>
    <definedName name="신설" localSheetId="10" hidden="1">{#N/A,#N/A,FALSE,"명세표"}</definedName>
    <definedName name="신설" localSheetId="7" hidden="1">{#N/A,#N/A,FALSE,"명세표"}</definedName>
    <definedName name="신설" localSheetId="28" hidden="1">{#N/A,#N/A,FALSE,"명세표"}</definedName>
    <definedName name="신설" localSheetId="6" hidden="1">{#N/A,#N/A,FALSE,"명세표"}</definedName>
    <definedName name="신설" localSheetId="0" hidden="1">{#N/A,#N/A,FALSE,"명세표"}</definedName>
    <definedName name="신설" localSheetId="14" hidden="1">{#N/A,#N/A,FALSE,"명세표"}</definedName>
    <definedName name="신설" localSheetId="22" hidden="1">{#N/A,#N/A,FALSE,"명세표"}</definedName>
    <definedName name="신설" hidden="1">{#N/A,#N/A,FALSE,"명세표"}</definedName>
    <definedName name="실적총괄1" localSheetId="16" hidden="1">#REF!</definedName>
    <definedName name="실적총괄1" localSheetId="3" hidden="1">#REF!</definedName>
    <definedName name="실적총괄1" localSheetId="21" hidden="1">#REF!</definedName>
    <definedName name="실적총괄1" localSheetId="5" hidden="1">#REF!</definedName>
    <definedName name="실적총괄1" localSheetId="10" hidden="1">#REF!</definedName>
    <definedName name="실적총괄1" localSheetId="6" hidden="1">#REF!</definedName>
    <definedName name="실적총괄1" localSheetId="0" hidden="1">#REF!</definedName>
    <definedName name="실적총괄1" hidden="1">#REF!</definedName>
    <definedName name="실총" localSheetId="21" hidden="1">#REF!</definedName>
    <definedName name="실총" localSheetId="0" hidden="1">#REF!</definedName>
    <definedName name="실총" hidden="1">#REF!</definedName>
    <definedName name="ㅇㄹㄹ" localSheetId="21" hidden="1">#REF!</definedName>
    <definedName name="ㅇㄹㄹ" localSheetId="0" hidden="1">#REF!</definedName>
    <definedName name="ㅇㄹㄹ" hidden="1">#REF!</definedName>
    <definedName name="ㅇㅇ"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 localSheetId="16" hidden="1">#REF!</definedName>
    <definedName name="ㅇㅇㅇㅇ" localSheetId="3" hidden="1">#REF!</definedName>
    <definedName name="ㅇㅇㅇㅇ" localSheetId="21" hidden="1">#REF!</definedName>
    <definedName name="ㅇㅇㅇㅇ" localSheetId="5" hidden="1">#REF!</definedName>
    <definedName name="ㅇㅇㅇㅇ" localSheetId="6" hidden="1">#REF!</definedName>
    <definedName name="ㅇㅇㅇㅇ" localSheetId="0" hidden="1">#REF!</definedName>
    <definedName name="ㅇㅇㅇㅇ" hidden="1">#REF!</definedName>
    <definedName name="양식변경123"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 localSheetId="16" hidden="1">#REF!</definedName>
    <definedName name="이월" localSheetId="3" hidden="1">#REF!</definedName>
    <definedName name="이월" localSheetId="21" hidden="1">#REF!</definedName>
    <definedName name="이월" localSheetId="5" hidden="1">#REF!</definedName>
    <definedName name="이월" localSheetId="10" hidden="1">#REF!</definedName>
    <definedName name="이월" localSheetId="6" hidden="1">#REF!</definedName>
    <definedName name="이월" localSheetId="0" hidden="1">#REF!</definedName>
    <definedName name="이월" hidden="1">#REF!</definedName>
    <definedName name="이이"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 localSheetId="16" hidden="1">{#N/A,#N/A,FALSE,"명세표"}</definedName>
    <definedName name="ㅈ" localSheetId="3" hidden="1">{#N/A,#N/A,FALSE,"명세표"}</definedName>
    <definedName name="ㅈ" localSheetId="21" hidden="1">{#N/A,#N/A,FALSE,"명세표"}</definedName>
    <definedName name="ㅈ" localSheetId="20" hidden="1">{#N/A,#N/A,FALSE,"명세표"}</definedName>
    <definedName name="ㅈ" localSheetId="5" hidden="1">{#N/A,#N/A,FALSE,"명세표"}</definedName>
    <definedName name="ㅈ" localSheetId="13" hidden="1">{#N/A,#N/A,FALSE,"명세표"}</definedName>
    <definedName name="ㅈ" localSheetId="10" hidden="1">{#N/A,#N/A,FALSE,"명세표"}</definedName>
    <definedName name="ㅈ" localSheetId="7" hidden="1">{#N/A,#N/A,FALSE,"명세표"}</definedName>
    <definedName name="ㅈ" localSheetId="28" hidden="1">{#N/A,#N/A,FALSE,"명세표"}</definedName>
    <definedName name="ㅈ" localSheetId="6" hidden="1">{#N/A,#N/A,FALSE,"명세표"}</definedName>
    <definedName name="ㅈ" localSheetId="0" hidden="1">{#N/A,#N/A,FALSE,"명세표"}</definedName>
    <definedName name="ㅈ" localSheetId="14" hidden="1">{#N/A,#N/A,FALSE,"명세표"}</definedName>
    <definedName name="ㅈ" localSheetId="22" hidden="1">{#N/A,#N/A,FALSE,"명세표"}</definedName>
    <definedName name="ㅈ" hidden="1">{#N/A,#N/A,FALSE,"명세표"}</definedName>
    <definedName name="ㅈㅈㅈㅈ" localSheetId="16" hidden="1">{#N/A,#N/A,FALSE,"명세표"}</definedName>
    <definedName name="ㅈㅈㅈㅈ" localSheetId="3" hidden="1">{#N/A,#N/A,FALSE,"명세표"}</definedName>
    <definedName name="ㅈㅈㅈㅈ" localSheetId="21" hidden="1">{#N/A,#N/A,FALSE,"명세표"}</definedName>
    <definedName name="ㅈㅈㅈㅈ" localSheetId="20" hidden="1">{#N/A,#N/A,FALSE,"명세표"}</definedName>
    <definedName name="ㅈㅈㅈㅈ" localSheetId="5" hidden="1">{#N/A,#N/A,FALSE,"명세표"}</definedName>
    <definedName name="ㅈㅈㅈㅈ" localSheetId="13" hidden="1">{#N/A,#N/A,FALSE,"명세표"}</definedName>
    <definedName name="ㅈㅈㅈㅈ" localSheetId="10" hidden="1">{#N/A,#N/A,FALSE,"명세표"}</definedName>
    <definedName name="ㅈㅈㅈㅈ" localSheetId="7" hidden="1">{#N/A,#N/A,FALSE,"명세표"}</definedName>
    <definedName name="ㅈㅈㅈㅈ" localSheetId="28" hidden="1">{#N/A,#N/A,FALSE,"명세표"}</definedName>
    <definedName name="ㅈㅈㅈㅈ" localSheetId="6" hidden="1">{#N/A,#N/A,FALSE,"명세표"}</definedName>
    <definedName name="ㅈㅈㅈㅈ" localSheetId="0" hidden="1">{#N/A,#N/A,FALSE,"명세표"}</definedName>
    <definedName name="ㅈㅈㅈㅈ" localSheetId="14" hidden="1">{#N/A,#N/A,FALSE,"명세표"}</definedName>
    <definedName name="ㅈㅈㅈㅈ" localSheetId="22" hidden="1">{#N/A,#N/A,FALSE,"명세표"}</definedName>
    <definedName name="ㅈㅈㅈㅈ" hidden="1">{#N/A,#N/A,FALSE,"명세표"}</definedName>
    <definedName name="자미" localSheetId="16" hidden="1">{#N/A,#N/A,FALSE,"명세표"}</definedName>
    <definedName name="자미" localSheetId="3" hidden="1">{#N/A,#N/A,FALSE,"명세표"}</definedName>
    <definedName name="자미" localSheetId="21" hidden="1">{#N/A,#N/A,FALSE,"명세표"}</definedName>
    <definedName name="자미" localSheetId="20" hidden="1">{#N/A,#N/A,FALSE,"명세표"}</definedName>
    <definedName name="자미" localSheetId="5" hidden="1">{#N/A,#N/A,FALSE,"명세표"}</definedName>
    <definedName name="자미" localSheetId="13" hidden="1">{#N/A,#N/A,FALSE,"명세표"}</definedName>
    <definedName name="자미" localSheetId="10" hidden="1">{#N/A,#N/A,FALSE,"명세표"}</definedName>
    <definedName name="자미" localSheetId="7" hidden="1">{#N/A,#N/A,FALSE,"명세표"}</definedName>
    <definedName name="자미" localSheetId="28" hidden="1">{#N/A,#N/A,FALSE,"명세표"}</definedName>
    <definedName name="자미" localSheetId="6" hidden="1">{#N/A,#N/A,FALSE,"명세표"}</definedName>
    <definedName name="자미" localSheetId="0" hidden="1">{#N/A,#N/A,FALSE,"명세표"}</definedName>
    <definedName name="자미" localSheetId="14" hidden="1">{#N/A,#N/A,FALSE,"명세표"}</definedName>
    <definedName name="자미" localSheetId="22" hidden="1">{#N/A,#N/A,FALSE,"명세표"}</definedName>
    <definedName name="자미" hidden="1">{#N/A,#N/A,FALSE,"명세표"}</definedName>
    <definedName name="자운" localSheetId="16" hidden="1">#REF!</definedName>
    <definedName name="자운" localSheetId="3" hidden="1">#REF!</definedName>
    <definedName name="자운" localSheetId="21" hidden="1">#REF!</definedName>
    <definedName name="자운" localSheetId="5" hidden="1">#REF!</definedName>
    <definedName name="자운" localSheetId="10" hidden="1">#REF!</definedName>
    <definedName name="자운" localSheetId="6" hidden="1">#REF!</definedName>
    <definedName name="자운" localSheetId="0" hidden="1">#REF!</definedName>
    <definedName name="자운" hidden="1">#REF!</definedName>
    <definedName name="자재3"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 localSheetId="16" hidden="1">#REF!</definedName>
    <definedName name="전계장금액" localSheetId="3" hidden="1">#REF!</definedName>
    <definedName name="전계장금액" localSheetId="21" hidden="1">#REF!</definedName>
    <definedName name="전계장금액" localSheetId="5" hidden="1">#REF!</definedName>
    <definedName name="전계장금액" localSheetId="10" hidden="1">#REF!</definedName>
    <definedName name="전계장금액" localSheetId="6" hidden="1">#REF!</definedName>
    <definedName name="전계장금액" localSheetId="0" hidden="1">#REF!</definedName>
    <definedName name="전계장금액" hidden="1">#REF!</definedName>
    <definedName name="전기사양_SAMPLE"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 localSheetId="16" hidden="1">#REF!</definedName>
    <definedName name="전선조장" localSheetId="3" hidden="1">#REF!</definedName>
    <definedName name="전선조장" localSheetId="21" hidden="1">#REF!</definedName>
    <definedName name="전선조장" localSheetId="5" hidden="1">#REF!</definedName>
    <definedName name="전선조장" localSheetId="10" hidden="1">#REF!</definedName>
    <definedName name="전선조장" localSheetId="6" hidden="1">#REF!</definedName>
    <definedName name="전선조장" localSheetId="0" hidden="1">#REF!</definedName>
    <definedName name="전선조장" hidden="1">#REF!</definedName>
    <definedName name="조직표현장" localSheetId="16" hidden="1">#REF!</definedName>
    <definedName name="조직표현장" localSheetId="3" hidden="1">#REF!</definedName>
    <definedName name="조직표현장" localSheetId="21" hidden="1">#REF!</definedName>
    <definedName name="조직표현장" localSheetId="10" hidden="1">#REF!</definedName>
    <definedName name="조직표현장" localSheetId="6" hidden="1">#REF!</definedName>
    <definedName name="조직표현장" localSheetId="0" hidden="1">#REF!</definedName>
    <definedName name="조직표현장" hidden="1">#REF!</definedName>
    <definedName name="종합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 localSheetId="16" hidden="1">{#N/A,#N/A,FALSE,"ENG'G(보호계전기)"}</definedName>
    <definedName name="중량비교검토" localSheetId="3" hidden="1">{#N/A,#N/A,FALSE,"ENG'G(보호계전기)"}</definedName>
    <definedName name="중량비교검토" localSheetId="21" hidden="1">{#N/A,#N/A,FALSE,"ENG'G(보호계전기)"}</definedName>
    <definedName name="중량비교검토" localSheetId="20" hidden="1">{#N/A,#N/A,FALSE,"ENG'G(보호계전기)"}</definedName>
    <definedName name="중량비교검토" localSheetId="5" hidden="1">{#N/A,#N/A,FALSE,"ENG'G(보호계전기)"}</definedName>
    <definedName name="중량비교검토" localSheetId="13" hidden="1">{#N/A,#N/A,FALSE,"ENG'G(보호계전기)"}</definedName>
    <definedName name="중량비교검토" localSheetId="10" hidden="1">{#N/A,#N/A,FALSE,"ENG'G(보호계전기)"}</definedName>
    <definedName name="중량비교검토" localSheetId="7" hidden="1">{#N/A,#N/A,FALSE,"ENG'G(보호계전기)"}</definedName>
    <definedName name="중량비교검토" localSheetId="28" hidden="1">{#N/A,#N/A,FALSE,"ENG'G(보호계전기)"}</definedName>
    <definedName name="중량비교검토" localSheetId="6" hidden="1">{#N/A,#N/A,FALSE,"ENG'G(보호계전기)"}</definedName>
    <definedName name="중량비교검토" localSheetId="0" hidden="1">{#N/A,#N/A,FALSE,"ENG'G(보호계전기)"}</definedName>
    <definedName name="중량비교검토" localSheetId="14" hidden="1">{#N/A,#N/A,FALSE,"ENG'G(보호계전기)"}</definedName>
    <definedName name="중량비교검토" localSheetId="22" hidden="1">{#N/A,#N/A,FALSE,"ENG'G(보호계전기)"}</definedName>
    <definedName name="중량비교검토" hidden="1">{#N/A,#N/A,FALSE,"ENG'G(보호계전기)"}</definedName>
    <definedName name="집계" localSheetId="16" hidden="1">{#N/A,#N/A,FALSE,"명세표"}</definedName>
    <definedName name="집계" localSheetId="3" hidden="1">{#N/A,#N/A,FALSE,"명세표"}</definedName>
    <definedName name="집계" localSheetId="21" hidden="1">{#N/A,#N/A,FALSE,"명세표"}</definedName>
    <definedName name="집계" localSheetId="20" hidden="1">{#N/A,#N/A,FALSE,"명세표"}</definedName>
    <definedName name="집계" localSheetId="5" hidden="1">{#N/A,#N/A,FALSE,"명세표"}</definedName>
    <definedName name="집계" localSheetId="13" hidden="1">{#N/A,#N/A,FALSE,"명세표"}</definedName>
    <definedName name="집계" localSheetId="10" hidden="1">{#N/A,#N/A,FALSE,"명세표"}</definedName>
    <definedName name="집계" localSheetId="7" hidden="1">{#N/A,#N/A,FALSE,"명세표"}</definedName>
    <definedName name="집계" localSheetId="28" hidden="1">{#N/A,#N/A,FALSE,"명세표"}</definedName>
    <definedName name="집계" localSheetId="6" hidden="1">{#N/A,#N/A,FALSE,"명세표"}</definedName>
    <definedName name="집계" localSheetId="0" hidden="1">{#N/A,#N/A,FALSE,"명세표"}</definedName>
    <definedName name="집계" localSheetId="14" hidden="1">{#N/A,#N/A,FALSE,"명세표"}</definedName>
    <definedName name="집계" localSheetId="22" hidden="1">{#N/A,#N/A,FALSE,"명세표"}</definedName>
    <definedName name="집계" hidden="1">{#N/A,#N/A,FALSE,"명세표"}</definedName>
    <definedName name="철골공정"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 localSheetId="16" hidden="1">{#N/A,#N/A,FALSE,"명세표"}</definedName>
    <definedName name="ㅋㅁ" localSheetId="3" hidden="1">{#N/A,#N/A,FALSE,"명세표"}</definedName>
    <definedName name="ㅋㅁ" localSheetId="21" hidden="1">{#N/A,#N/A,FALSE,"명세표"}</definedName>
    <definedName name="ㅋㅁ" localSheetId="20" hidden="1">{#N/A,#N/A,FALSE,"명세표"}</definedName>
    <definedName name="ㅋㅁ" localSheetId="5" hidden="1">{#N/A,#N/A,FALSE,"명세표"}</definedName>
    <definedName name="ㅋㅁ" localSheetId="13" hidden="1">{#N/A,#N/A,FALSE,"명세표"}</definedName>
    <definedName name="ㅋㅁ" localSheetId="10" hidden="1">{#N/A,#N/A,FALSE,"명세표"}</definedName>
    <definedName name="ㅋㅁ" localSheetId="7" hidden="1">{#N/A,#N/A,FALSE,"명세표"}</definedName>
    <definedName name="ㅋㅁ" localSheetId="28" hidden="1">{#N/A,#N/A,FALSE,"명세표"}</definedName>
    <definedName name="ㅋㅁ" localSheetId="6" hidden="1">{#N/A,#N/A,FALSE,"명세표"}</definedName>
    <definedName name="ㅋㅁ" localSheetId="0" hidden="1">{#N/A,#N/A,FALSE,"명세표"}</definedName>
    <definedName name="ㅋㅁ" localSheetId="14" hidden="1">{#N/A,#N/A,FALSE,"명세표"}</definedName>
    <definedName name="ㅋㅁ" localSheetId="22" hidden="1">{#N/A,#N/A,FALSE,"명세표"}</definedName>
    <definedName name="ㅋㅁ" hidden="1">{#N/A,#N/A,FALSE,"명세표"}</definedName>
    <definedName name="ㅋㅋㅋ" localSheetId="16" hidden="1">{#N/A,#N/A,FALSE,"명세표"}</definedName>
    <definedName name="ㅋㅋㅋ" localSheetId="3" hidden="1">{#N/A,#N/A,FALSE,"명세표"}</definedName>
    <definedName name="ㅋㅋㅋ" localSheetId="21" hidden="1">{#N/A,#N/A,FALSE,"명세표"}</definedName>
    <definedName name="ㅋㅋㅋ" localSheetId="20" hidden="1">{#N/A,#N/A,FALSE,"명세표"}</definedName>
    <definedName name="ㅋㅋㅋ" localSheetId="5" hidden="1">{#N/A,#N/A,FALSE,"명세표"}</definedName>
    <definedName name="ㅋㅋㅋ" localSheetId="13" hidden="1">{#N/A,#N/A,FALSE,"명세표"}</definedName>
    <definedName name="ㅋㅋㅋ" localSheetId="10" hidden="1">{#N/A,#N/A,FALSE,"명세표"}</definedName>
    <definedName name="ㅋㅋㅋ" localSheetId="7" hidden="1">{#N/A,#N/A,FALSE,"명세표"}</definedName>
    <definedName name="ㅋㅋㅋ" localSheetId="28" hidden="1">{#N/A,#N/A,FALSE,"명세표"}</definedName>
    <definedName name="ㅋㅋㅋ" localSheetId="6" hidden="1">{#N/A,#N/A,FALSE,"명세표"}</definedName>
    <definedName name="ㅋㅋㅋ" localSheetId="0" hidden="1">{#N/A,#N/A,FALSE,"명세표"}</definedName>
    <definedName name="ㅋㅋㅋ" localSheetId="14" hidden="1">{#N/A,#N/A,FALSE,"명세표"}</definedName>
    <definedName name="ㅋㅋㅋ" localSheetId="22" hidden="1">{#N/A,#N/A,FALSE,"명세표"}</definedName>
    <definedName name="ㅋㅋㅋ" hidden="1">{#N/A,#N/A,FALSE,"명세표"}</definedName>
    <definedName name="ㅌㅌ" localSheetId="16" hidden="1">{#N/A,#N/A,FALSE,"명세표"}</definedName>
    <definedName name="ㅌㅌ" localSheetId="3" hidden="1">{#N/A,#N/A,FALSE,"명세표"}</definedName>
    <definedName name="ㅌㅌ" localSheetId="21" hidden="1">{#N/A,#N/A,FALSE,"명세표"}</definedName>
    <definedName name="ㅌㅌ" localSheetId="20" hidden="1">{#N/A,#N/A,FALSE,"명세표"}</definedName>
    <definedName name="ㅌㅌ" localSheetId="5" hidden="1">{#N/A,#N/A,FALSE,"명세표"}</definedName>
    <definedName name="ㅌㅌ" localSheetId="13" hidden="1">{#N/A,#N/A,FALSE,"명세표"}</definedName>
    <definedName name="ㅌㅌ" localSheetId="10" hidden="1">{#N/A,#N/A,FALSE,"명세표"}</definedName>
    <definedName name="ㅌㅌ" localSheetId="7" hidden="1">{#N/A,#N/A,FALSE,"명세표"}</definedName>
    <definedName name="ㅌㅌ" localSheetId="28" hidden="1">{#N/A,#N/A,FALSE,"명세표"}</definedName>
    <definedName name="ㅌㅌ" localSheetId="6" hidden="1">{#N/A,#N/A,FALSE,"명세표"}</definedName>
    <definedName name="ㅌㅌ" localSheetId="0" hidden="1">{#N/A,#N/A,FALSE,"명세표"}</definedName>
    <definedName name="ㅌㅌ" localSheetId="14" hidden="1">{#N/A,#N/A,FALSE,"명세표"}</definedName>
    <definedName name="ㅌㅌ" localSheetId="22" hidden="1">{#N/A,#N/A,FALSE,"명세표"}</definedName>
    <definedName name="ㅌㅌ" hidden="1">{#N/A,#N/A,FALSE,"명세표"}</definedName>
    <definedName name="토"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 localSheetId="16" hidden="1">{"'장비'!$A$3:$M$12"}</definedName>
    <definedName name="ㅎㅎㅎㅎ" localSheetId="3" hidden="1">{"'장비'!$A$3:$M$12"}</definedName>
    <definedName name="ㅎㅎㅎㅎ" localSheetId="21" hidden="1">{"'장비'!$A$3:$M$12"}</definedName>
    <definedName name="ㅎㅎㅎㅎ" localSheetId="20" hidden="1">{"'장비'!$A$3:$M$12"}</definedName>
    <definedName name="ㅎㅎㅎㅎ" localSheetId="5" hidden="1">{"'장비'!$A$3:$M$12"}</definedName>
    <definedName name="ㅎㅎㅎㅎ" localSheetId="13" hidden="1">{"'장비'!$A$3:$M$12"}</definedName>
    <definedName name="ㅎㅎㅎㅎ" localSheetId="10" hidden="1">{"'장비'!$A$3:$M$12"}</definedName>
    <definedName name="ㅎㅎㅎㅎ" localSheetId="7" hidden="1">{"'장비'!$A$3:$M$12"}</definedName>
    <definedName name="ㅎㅎㅎㅎ" localSheetId="28" hidden="1">{"'장비'!$A$3:$M$12"}</definedName>
    <definedName name="ㅎㅎㅎㅎ" localSheetId="6" hidden="1">{"'장비'!$A$3:$M$12"}</definedName>
    <definedName name="ㅎㅎㅎㅎ" localSheetId="0" hidden="1">{"'장비'!$A$3:$M$12"}</definedName>
    <definedName name="ㅎㅎㅎㅎ" localSheetId="14" hidden="1">{"'장비'!$A$3:$M$12"}</definedName>
    <definedName name="ㅎㅎㅎㅎ" localSheetId="22" hidden="1">{"'장비'!$A$3:$M$12"}</definedName>
    <definedName name="ㅎㅎㅎㅎ" hidden="1">{"'장비'!$A$3:$M$12"}</definedName>
    <definedName name="하하하" localSheetId="16" hidden="1">{#N/A,#N/A,FALSE,"명세표"}</definedName>
    <definedName name="하하하" localSheetId="3" hidden="1">{#N/A,#N/A,FALSE,"명세표"}</definedName>
    <definedName name="하하하" localSheetId="21" hidden="1">{#N/A,#N/A,FALSE,"명세표"}</definedName>
    <definedName name="하하하" localSheetId="20" hidden="1">{#N/A,#N/A,FALSE,"명세표"}</definedName>
    <definedName name="하하하" localSheetId="5" hidden="1">{#N/A,#N/A,FALSE,"명세표"}</definedName>
    <definedName name="하하하" localSheetId="13" hidden="1">{#N/A,#N/A,FALSE,"명세표"}</definedName>
    <definedName name="하하하" localSheetId="10" hidden="1">{#N/A,#N/A,FALSE,"명세표"}</definedName>
    <definedName name="하하하" localSheetId="7" hidden="1">{#N/A,#N/A,FALSE,"명세표"}</definedName>
    <definedName name="하하하" localSheetId="28" hidden="1">{#N/A,#N/A,FALSE,"명세표"}</definedName>
    <definedName name="하하하" localSheetId="6" hidden="1">{#N/A,#N/A,FALSE,"명세표"}</definedName>
    <definedName name="하하하" localSheetId="0" hidden="1">{#N/A,#N/A,FALSE,"명세표"}</definedName>
    <definedName name="하하하" localSheetId="14" hidden="1">{#N/A,#N/A,FALSE,"명세표"}</definedName>
    <definedName name="하하하" localSheetId="22" hidden="1">{#N/A,#N/A,FALSE,"명세표"}</definedName>
    <definedName name="하하하" hidden="1">{#N/A,#N/A,FALSE,"명세표"}</definedName>
    <definedName name="한국"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 localSheetId="16" hidden="1">{#N/A,#N/A,FALSE,"명세표"}</definedName>
    <definedName name="호호호" localSheetId="3" hidden="1">{#N/A,#N/A,FALSE,"명세표"}</definedName>
    <definedName name="호호호" localSheetId="21" hidden="1">{#N/A,#N/A,FALSE,"명세표"}</definedName>
    <definedName name="호호호" localSheetId="20" hidden="1">{#N/A,#N/A,FALSE,"명세표"}</definedName>
    <definedName name="호호호" localSheetId="5" hidden="1">{#N/A,#N/A,FALSE,"명세표"}</definedName>
    <definedName name="호호호" localSheetId="13" hidden="1">{#N/A,#N/A,FALSE,"명세표"}</definedName>
    <definedName name="호호호" localSheetId="10" hidden="1">{#N/A,#N/A,FALSE,"명세표"}</definedName>
    <definedName name="호호호" localSheetId="7" hidden="1">{#N/A,#N/A,FALSE,"명세표"}</definedName>
    <definedName name="호호호" localSheetId="28" hidden="1">{#N/A,#N/A,FALSE,"명세표"}</definedName>
    <definedName name="호호호" localSheetId="6" hidden="1">{#N/A,#N/A,FALSE,"명세표"}</definedName>
    <definedName name="호호호" localSheetId="0" hidden="1">{#N/A,#N/A,FALSE,"명세표"}</definedName>
    <definedName name="호호호" localSheetId="14" hidden="1">{#N/A,#N/A,FALSE,"명세표"}</definedName>
    <definedName name="호호호" localSheetId="22" hidden="1">{#N/A,#N/A,FALSE,"명세표"}</definedName>
    <definedName name="호호호" hidden="1">{#N/A,#N/A,FALSE,"명세표"}</definedName>
    <definedName name="ㅏㅏㅏ" localSheetId="16" hidden="1">{#N/A,#N/A,FALSE,"명세표"}</definedName>
    <definedName name="ㅏㅏㅏ" localSheetId="3" hidden="1">{#N/A,#N/A,FALSE,"명세표"}</definedName>
    <definedName name="ㅏㅏㅏ" localSheetId="21" hidden="1">{#N/A,#N/A,FALSE,"명세표"}</definedName>
    <definedName name="ㅏㅏㅏ" localSheetId="20" hidden="1">{#N/A,#N/A,FALSE,"명세표"}</definedName>
    <definedName name="ㅏㅏㅏ" localSheetId="5" hidden="1">{#N/A,#N/A,FALSE,"명세표"}</definedName>
    <definedName name="ㅏㅏㅏ" localSheetId="13" hidden="1">{#N/A,#N/A,FALSE,"명세표"}</definedName>
    <definedName name="ㅏㅏㅏ" localSheetId="10" hidden="1">{#N/A,#N/A,FALSE,"명세표"}</definedName>
    <definedName name="ㅏㅏㅏ" localSheetId="7" hidden="1">{#N/A,#N/A,FALSE,"명세표"}</definedName>
    <definedName name="ㅏㅏㅏ" localSheetId="28" hidden="1">{#N/A,#N/A,FALSE,"명세표"}</definedName>
    <definedName name="ㅏㅏㅏ" localSheetId="6" hidden="1">{#N/A,#N/A,FALSE,"명세표"}</definedName>
    <definedName name="ㅏㅏㅏ" localSheetId="0" hidden="1">{#N/A,#N/A,FALSE,"명세표"}</definedName>
    <definedName name="ㅏㅏㅏ" localSheetId="14" hidden="1">{#N/A,#N/A,FALSE,"명세표"}</definedName>
    <definedName name="ㅏㅏㅏ" localSheetId="22" hidden="1">{#N/A,#N/A,FALSE,"명세표"}</definedName>
    <definedName name="ㅏㅏㅏ" hidden="1">{#N/A,#N/A,FALSE,"명세표"}</definedName>
    <definedName name="ㅔㅔ" localSheetId="16" hidden="1">{#N/A,#N/A,FALSE,"명세표"}</definedName>
    <definedName name="ㅔㅔ" localSheetId="3" hidden="1">{#N/A,#N/A,FALSE,"명세표"}</definedName>
    <definedName name="ㅔㅔ" localSheetId="21" hidden="1">{#N/A,#N/A,FALSE,"명세표"}</definedName>
    <definedName name="ㅔㅔ" localSheetId="20" hidden="1">{#N/A,#N/A,FALSE,"명세표"}</definedName>
    <definedName name="ㅔㅔ" localSheetId="5" hidden="1">{#N/A,#N/A,FALSE,"명세표"}</definedName>
    <definedName name="ㅔㅔ" localSheetId="13" hidden="1">{#N/A,#N/A,FALSE,"명세표"}</definedName>
    <definedName name="ㅔㅔ" localSheetId="10" hidden="1">{#N/A,#N/A,FALSE,"명세표"}</definedName>
    <definedName name="ㅔㅔ" localSheetId="7" hidden="1">{#N/A,#N/A,FALSE,"명세표"}</definedName>
    <definedName name="ㅔㅔ" localSheetId="28" hidden="1">{#N/A,#N/A,FALSE,"명세표"}</definedName>
    <definedName name="ㅔㅔ" localSheetId="6" hidden="1">{#N/A,#N/A,FALSE,"명세표"}</definedName>
    <definedName name="ㅔㅔ" localSheetId="0" hidden="1">{#N/A,#N/A,FALSE,"명세표"}</definedName>
    <definedName name="ㅔㅔ" localSheetId="14" hidden="1">{#N/A,#N/A,FALSE,"명세표"}</definedName>
    <definedName name="ㅔㅔ" localSheetId="22" hidden="1">{#N/A,#N/A,FALSE,"명세표"}</definedName>
    <definedName name="ㅔㅔ" hidden="1">{#N/A,#N/A,FALSE,"명세표"}</definedName>
    <definedName name="ㅔㅔㅔㅔㅔ"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 localSheetId="16" hidden="1">{"'장비'!$A$3:$M$12"}</definedName>
    <definedName name="ㅗ홓ㅎ로" localSheetId="3" hidden="1">{"'장비'!$A$3:$M$12"}</definedName>
    <definedName name="ㅗ홓ㅎ로" localSheetId="21" hidden="1">{"'장비'!$A$3:$M$12"}</definedName>
    <definedName name="ㅗ홓ㅎ로" localSheetId="20" hidden="1">{"'장비'!$A$3:$M$12"}</definedName>
    <definedName name="ㅗ홓ㅎ로" localSheetId="5" hidden="1">{"'장비'!$A$3:$M$12"}</definedName>
    <definedName name="ㅗ홓ㅎ로" localSheetId="13" hidden="1">{"'장비'!$A$3:$M$12"}</definedName>
    <definedName name="ㅗ홓ㅎ로" localSheetId="10" hidden="1">{"'장비'!$A$3:$M$12"}</definedName>
    <definedName name="ㅗ홓ㅎ로" localSheetId="7" hidden="1">{"'장비'!$A$3:$M$12"}</definedName>
    <definedName name="ㅗ홓ㅎ로" localSheetId="28" hidden="1">{"'장비'!$A$3:$M$12"}</definedName>
    <definedName name="ㅗ홓ㅎ로" localSheetId="6" hidden="1">{"'장비'!$A$3:$M$12"}</definedName>
    <definedName name="ㅗ홓ㅎ로" localSheetId="0" hidden="1">{"'장비'!$A$3:$M$12"}</definedName>
    <definedName name="ㅗ홓ㅎ로" localSheetId="14" hidden="1">{"'장비'!$A$3:$M$12"}</definedName>
    <definedName name="ㅗ홓ㅎ로" localSheetId="22" hidden="1">{"'장비'!$A$3:$M$12"}</definedName>
    <definedName name="ㅗ홓ㅎ로" hidden="1">{"'장비'!$A$3:$M$12"}</definedName>
    <definedName name="ㅗㅗ" localSheetId="16" hidden="1">{#N/A,#N/A,FALSE,"명세표"}</definedName>
    <definedName name="ㅗㅗ" localSheetId="3" hidden="1">{#N/A,#N/A,FALSE,"명세표"}</definedName>
    <definedName name="ㅗㅗ" localSheetId="21" hidden="1">{#N/A,#N/A,FALSE,"명세표"}</definedName>
    <definedName name="ㅗㅗ" localSheetId="20" hidden="1">{#N/A,#N/A,FALSE,"명세표"}</definedName>
    <definedName name="ㅗㅗ" localSheetId="5" hidden="1">{#N/A,#N/A,FALSE,"명세표"}</definedName>
    <definedName name="ㅗㅗ" localSheetId="13" hidden="1">{#N/A,#N/A,FALSE,"명세표"}</definedName>
    <definedName name="ㅗㅗ" localSheetId="10" hidden="1">{#N/A,#N/A,FALSE,"명세표"}</definedName>
    <definedName name="ㅗㅗ" localSheetId="7" hidden="1">{#N/A,#N/A,FALSE,"명세표"}</definedName>
    <definedName name="ㅗㅗ" localSheetId="28" hidden="1">{#N/A,#N/A,FALSE,"명세표"}</definedName>
    <definedName name="ㅗㅗ" localSheetId="6" hidden="1">{#N/A,#N/A,FALSE,"명세표"}</definedName>
    <definedName name="ㅗㅗ" localSheetId="0" hidden="1">{#N/A,#N/A,FALSE,"명세표"}</definedName>
    <definedName name="ㅗㅗ" localSheetId="14" hidden="1">{#N/A,#N/A,FALSE,"명세표"}</definedName>
    <definedName name="ㅗㅗ" localSheetId="22" hidden="1">{#N/A,#N/A,FALSE,"명세표"}</definedName>
    <definedName name="ㅗㅗ" hidden="1">{#N/A,#N/A,FALSE,"명세표"}</definedName>
    <definedName name="ㅗㅗㅗㅗㅗ" localSheetId="16" hidden="1">{"'장비'!$A$3:$M$12"}</definedName>
    <definedName name="ㅗㅗㅗㅗㅗ" localSheetId="3" hidden="1">{"'장비'!$A$3:$M$12"}</definedName>
    <definedName name="ㅗㅗㅗㅗㅗ" localSheetId="21" hidden="1">{"'장비'!$A$3:$M$12"}</definedName>
    <definedName name="ㅗㅗㅗㅗㅗ" localSheetId="20" hidden="1">{"'장비'!$A$3:$M$12"}</definedName>
    <definedName name="ㅗㅗㅗㅗㅗ" localSheetId="5" hidden="1">{"'장비'!$A$3:$M$12"}</definedName>
    <definedName name="ㅗㅗㅗㅗㅗ" localSheetId="13" hidden="1">{"'장비'!$A$3:$M$12"}</definedName>
    <definedName name="ㅗㅗㅗㅗㅗ" localSheetId="10" hidden="1">{"'장비'!$A$3:$M$12"}</definedName>
    <definedName name="ㅗㅗㅗㅗㅗ" localSheetId="7" hidden="1">{"'장비'!$A$3:$M$12"}</definedName>
    <definedName name="ㅗㅗㅗㅗㅗ" localSheetId="28" hidden="1">{"'장비'!$A$3:$M$12"}</definedName>
    <definedName name="ㅗㅗㅗㅗㅗ" localSheetId="6" hidden="1">{"'장비'!$A$3:$M$12"}</definedName>
    <definedName name="ㅗㅗㅗㅗㅗ" localSheetId="0" hidden="1">{"'장비'!$A$3:$M$12"}</definedName>
    <definedName name="ㅗㅗㅗㅗㅗ" localSheetId="14" hidden="1">{"'장비'!$A$3:$M$12"}</definedName>
    <definedName name="ㅗㅗㅗㅗㅗ" localSheetId="22" hidden="1">{"'장비'!$A$3:$M$12"}</definedName>
    <definedName name="ㅗㅗㅗㅗㅗ" hidden="1">{"'장비'!$A$3:$M$12"}</definedName>
    <definedName name="ㅛ" localSheetId="16" hidden="1">{"'장비'!$A$3:$M$12"}</definedName>
    <definedName name="ㅛ" localSheetId="3" hidden="1">{"'장비'!$A$3:$M$12"}</definedName>
    <definedName name="ㅛ" localSheetId="21" hidden="1">{"'장비'!$A$3:$M$12"}</definedName>
    <definedName name="ㅛ" localSheetId="20" hidden="1">{"'장비'!$A$3:$M$12"}</definedName>
    <definedName name="ㅛ" localSheetId="5" hidden="1">{"'장비'!$A$3:$M$12"}</definedName>
    <definedName name="ㅛ" localSheetId="13" hidden="1">{"'장비'!$A$3:$M$12"}</definedName>
    <definedName name="ㅛ" localSheetId="10" hidden="1">{"'장비'!$A$3:$M$12"}</definedName>
    <definedName name="ㅛ" localSheetId="7" hidden="1">{"'장비'!$A$3:$M$12"}</definedName>
    <definedName name="ㅛ" localSheetId="28" hidden="1">{"'장비'!$A$3:$M$12"}</definedName>
    <definedName name="ㅛ" localSheetId="6" hidden="1">{"'장비'!$A$3:$M$12"}</definedName>
    <definedName name="ㅛ" localSheetId="0" hidden="1">{"'장비'!$A$3:$M$12"}</definedName>
    <definedName name="ㅛ" localSheetId="14" hidden="1">{"'장비'!$A$3:$M$12"}</definedName>
    <definedName name="ㅛ" localSheetId="22" hidden="1">{"'장비'!$A$3:$M$12"}</definedName>
    <definedName name="ㅛ" hidden="1">{"'장비'!$A$3:$M$12"}</definedName>
    <definedName name="ㅛㅕㅛㅕㅛ"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 localSheetId="16" hidden="1">{"'장비'!$A$3:$M$12"}</definedName>
    <definedName name="ㅛㅛㅛ" localSheetId="3" hidden="1">{"'장비'!$A$3:$M$12"}</definedName>
    <definedName name="ㅛㅛㅛ" localSheetId="21" hidden="1">{"'장비'!$A$3:$M$12"}</definedName>
    <definedName name="ㅛㅛㅛ" localSheetId="20" hidden="1">{"'장비'!$A$3:$M$12"}</definedName>
    <definedName name="ㅛㅛㅛ" localSheetId="5" hidden="1">{"'장비'!$A$3:$M$12"}</definedName>
    <definedName name="ㅛㅛㅛ" localSheetId="13" hidden="1">{"'장비'!$A$3:$M$12"}</definedName>
    <definedName name="ㅛㅛㅛ" localSheetId="10" hidden="1">{"'장비'!$A$3:$M$12"}</definedName>
    <definedName name="ㅛㅛㅛ" localSheetId="7" hidden="1">{"'장비'!$A$3:$M$12"}</definedName>
    <definedName name="ㅛㅛㅛ" localSheetId="28" hidden="1">{"'장비'!$A$3:$M$12"}</definedName>
    <definedName name="ㅛㅛㅛ" localSheetId="6" hidden="1">{"'장비'!$A$3:$M$12"}</definedName>
    <definedName name="ㅛㅛㅛ" localSheetId="0" hidden="1">{"'장비'!$A$3:$M$12"}</definedName>
    <definedName name="ㅛㅛㅛ" localSheetId="14" hidden="1">{"'장비'!$A$3:$M$12"}</definedName>
    <definedName name="ㅛㅛㅛ" localSheetId="22" hidden="1">{"'장비'!$A$3:$M$12"}</definedName>
    <definedName name="ㅛㅛㅛ" hidden="1">{"'장비'!$A$3:$M$12"}</definedName>
    <definedName name="ㅜ" localSheetId="16" hidden="1">{#N/A,#N/A,FALSE,"명세표"}</definedName>
    <definedName name="ㅜ" localSheetId="3" hidden="1">{#N/A,#N/A,FALSE,"명세표"}</definedName>
    <definedName name="ㅜ" localSheetId="21" hidden="1">{#N/A,#N/A,FALSE,"명세표"}</definedName>
    <definedName name="ㅜ" localSheetId="20" hidden="1">{#N/A,#N/A,FALSE,"명세표"}</definedName>
    <definedName name="ㅜ" localSheetId="5" hidden="1">{#N/A,#N/A,FALSE,"명세표"}</definedName>
    <definedName name="ㅜ" localSheetId="13" hidden="1">{#N/A,#N/A,FALSE,"명세표"}</definedName>
    <definedName name="ㅜ" localSheetId="10" hidden="1">{#N/A,#N/A,FALSE,"명세표"}</definedName>
    <definedName name="ㅜ" localSheetId="7" hidden="1">{#N/A,#N/A,FALSE,"명세표"}</definedName>
    <definedName name="ㅜ" localSheetId="28" hidden="1">{#N/A,#N/A,FALSE,"명세표"}</definedName>
    <definedName name="ㅜ" localSheetId="6" hidden="1">{#N/A,#N/A,FALSE,"명세표"}</definedName>
    <definedName name="ㅜ" localSheetId="0" hidden="1">{#N/A,#N/A,FALSE,"명세표"}</definedName>
    <definedName name="ㅜ" localSheetId="14" hidden="1">{#N/A,#N/A,FALSE,"명세표"}</definedName>
    <definedName name="ㅜ" localSheetId="22" hidden="1">{#N/A,#N/A,FALSE,"명세표"}</definedName>
    <definedName name="ㅜ" hidden="1">{#N/A,#N/A,FALSE,"명세표"}</definedName>
    <definedName name="ㅠㅠ"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1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7"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 localSheetId="16" hidden="1">{#N/A,#N/A,FALSE,"명세표"}</definedName>
    <definedName name="ㅡㅡ" localSheetId="3" hidden="1">{#N/A,#N/A,FALSE,"명세표"}</definedName>
    <definedName name="ㅡㅡ" localSheetId="21" hidden="1">{#N/A,#N/A,FALSE,"명세표"}</definedName>
    <definedName name="ㅡㅡ" localSheetId="20" hidden="1">{#N/A,#N/A,FALSE,"명세표"}</definedName>
    <definedName name="ㅡㅡ" localSheetId="5" hidden="1">{#N/A,#N/A,FALSE,"명세표"}</definedName>
    <definedName name="ㅡㅡ" localSheetId="13" hidden="1">{#N/A,#N/A,FALSE,"명세표"}</definedName>
    <definedName name="ㅡㅡ" localSheetId="10" hidden="1">{#N/A,#N/A,FALSE,"명세표"}</definedName>
    <definedName name="ㅡㅡ" localSheetId="7" hidden="1">{#N/A,#N/A,FALSE,"명세표"}</definedName>
    <definedName name="ㅡㅡ" localSheetId="28" hidden="1">{#N/A,#N/A,FALSE,"명세표"}</definedName>
    <definedName name="ㅡㅡ" localSheetId="6" hidden="1">{#N/A,#N/A,FALSE,"명세표"}</definedName>
    <definedName name="ㅡㅡ" localSheetId="0" hidden="1">{#N/A,#N/A,FALSE,"명세표"}</definedName>
    <definedName name="ㅡㅡ" localSheetId="14" hidden="1">{#N/A,#N/A,FALSE,"명세표"}</definedName>
    <definedName name="ㅡㅡ" localSheetId="22" hidden="1">{#N/A,#N/A,FALSE,"명세표"}</definedName>
    <definedName name="ㅡㅡ" hidden="1">{#N/A,#N/A,FALSE,"명세표"}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6" i="401" l="1"/>
  <c r="D66" i="401"/>
  <c r="E66" i="401"/>
  <c r="F66" i="401"/>
  <c r="G66" i="401"/>
  <c r="H66" i="401"/>
  <c r="I66" i="401"/>
  <c r="J66" i="401"/>
  <c r="K66" i="401"/>
  <c r="L66" i="401"/>
  <c r="M66" i="401"/>
  <c r="N66" i="401"/>
  <c r="O66" i="401"/>
  <c r="P66" i="401"/>
  <c r="Q66" i="401"/>
  <c r="R66" i="401"/>
  <c r="S66" i="401"/>
  <c r="B66" i="401"/>
  <c r="R48" i="401"/>
  <c r="S48" i="401"/>
  <c r="O48" i="401"/>
  <c r="Q48" i="401"/>
  <c r="G39" i="401"/>
  <c r="F39" i="401"/>
  <c r="K39" i="401" s="1"/>
  <c r="B39" i="401"/>
  <c r="G34" i="401"/>
  <c r="F34" i="401"/>
  <c r="B34" i="401"/>
  <c r="B33" i="401" s="1"/>
  <c r="G29" i="401"/>
  <c r="F29" i="401"/>
  <c r="F28" i="401" s="1"/>
  <c r="B29" i="401"/>
  <c r="G24" i="401"/>
  <c r="B24" i="401"/>
  <c r="H19" i="401"/>
  <c r="G19" i="401"/>
  <c r="C19" i="401"/>
  <c r="B19" i="401"/>
  <c r="I14" i="401"/>
  <c r="H14" i="401"/>
  <c r="G14" i="401"/>
  <c r="D14" i="401"/>
  <c r="C14" i="401"/>
  <c r="B14" i="401"/>
  <c r="H9" i="401"/>
  <c r="G9" i="401"/>
  <c r="D9" i="401"/>
  <c r="C9" i="401"/>
  <c r="B9" i="401"/>
  <c r="E12" i="401"/>
  <c r="E11" i="401"/>
  <c r="D12" i="401"/>
  <c r="D11" i="401"/>
  <c r="C12" i="401"/>
  <c r="H11" i="401"/>
  <c r="G11" i="401"/>
  <c r="I15" i="401"/>
  <c r="H15" i="401"/>
  <c r="H16" i="401"/>
  <c r="G15" i="401"/>
  <c r="G16" i="401"/>
  <c r="F15" i="401"/>
  <c r="F16" i="401"/>
  <c r="E15" i="401"/>
  <c r="E16" i="401"/>
  <c r="D15" i="401"/>
  <c r="D16" i="401"/>
  <c r="C15" i="401"/>
  <c r="C16" i="401"/>
  <c r="B15" i="401"/>
  <c r="H20" i="401"/>
  <c r="G20" i="401"/>
  <c r="G21" i="401"/>
  <c r="F21" i="401"/>
  <c r="F20" i="401"/>
  <c r="E20" i="401"/>
  <c r="E21" i="401"/>
  <c r="D21" i="401"/>
  <c r="D20" i="401"/>
  <c r="C20" i="401"/>
  <c r="C21" i="401"/>
  <c r="B20" i="401"/>
  <c r="F11" i="401"/>
  <c r="K47" i="401"/>
  <c r="K46" i="401"/>
  <c r="K45" i="401"/>
  <c r="K44" i="401"/>
  <c r="P43" i="401"/>
  <c r="N43" i="401"/>
  <c r="M43" i="401"/>
  <c r="L43" i="401"/>
  <c r="J43" i="401"/>
  <c r="I43" i="401"/>
  <c r="H43" i="401"/>
  <c r="G43" i="401"/>
  <c r="F43" i="401"/>
  <c r="E43" i="401"/>
  <c r="D43" i="401"/>
  <c r="C43" i="401"/>
  <c r="B43" i="401"/>
  <c r="K42" i="401"/>
  <c r="K41" i="401"/>
  <c r="K40" i="401"/>
  <c r="P38" i="401"/>
  <c r="N38" i="401"/>
  <c r="M38" i="401"/>
  <c r="L38" i="401"/>
  <c r="J38" i="401"/>
  <c r="I38" i="401"/>
  <c r="H38" i="401"/>
  <c r="G38" i="401"/>
  <c r="F38" i="401"/>
  <c r="E38" i="401"/>
  <c r="D38" i="401"/>
  <c r="C38" i="401"/>
  <c r="B38" i="401"/>
  <c r="K37" i="401"/>
  <c r="K36" i="401"/>
  <c r="K35" i="401"/>
  <c r="P33" i="401"/>
  <c r="N33" i="401"/>
  <c r="M33" i="401"/>
  <c r="L33" i="401"/>
  <c r="J33" i="401"/>
  <c r="I33" i="401"/>
  <c r="H33" i="401"/>
  <c r="F33" i="401"/>
  <c r="E33" i="401"/>
  <c r="D33" i="401"/>
  <c r="C33" i="401"/>
  <c r="K32" i="401"/>
  <c r="K31" i="401"/>
  <c r="K30" i="401"/>
  <c r="P28" i="401"/>
  <c r="N28" i="401"/>
  <c r="M28" i="401"/>
  <c r="L28" i="401"/>
  <c r="J28" i="401"/>
  <c r="I28" i="401"/>
  <c r="H28" i="401"/>
  <c r="E28" i="401"/>
  <c r="D28" i="401"/>
  <c r="C28" i="401"/>
  <c r="B28" i="401"/>
  <c r="J17" i="401"/>
  <c r="P13" i="401"/>
  <c r="N13" i="401"/>
  <c r="M13" i="401"/>
  <c r="L13" i="401"/>
  <c r="K13" i="401"/>
  <c r="K25" i="401"/>
  <c r="K26" i="401"/>
  <c r="K27" i="401"/>
  <c r="J10" i="401"/>
  <c r="P73" i="344"/>
  <c r="M71" i="344"/>
  <c r="K71" i="344"/>
  <c r="J71" i="344"/>
  <c r="H71" i="344"/>
  <c r="C71" i="344"/>
  <c r="K76" i="344"/>
  <c r="N19" i="211"/>
  <c r="O13" i="211"/>
  <c r="N13" i="211"/>
  <c r="O15" i="211"/>
  <c r="N15" i="211"/>
  <c r="H76" i="344"/>
  <c r="H77" i="344"/>
  <c r="H78" i="344"/>
  <c r="H79" i="344"/>
  <c r="H80" i="344"/>
  <c r="H72" i="344"/>
  <c r="H73" i="344"/>
  <c r="H74" i="344"/>
  <c r="H75" i="344"/>
  <c r="J198" i="438"/>
  <c r="L198" i="438" s="1"/>
  <c r="M198" i="438"/>
  <c r="R198" i="438" s="1"/>
  <c r="S198" i="438"/>
  <c r="T198" i="438" s="1"/>
  <c r="U198" i="438"/>
  <c r="J199" i="438"/>
  <c r="L199" i="438" s="1"/>
  <c r="N199" i="438" s="1"/>
  <c r="M199" i="438"/>
  <c r="R199" i="438" s="1"/>
  <c r="S199" i="438"/>
  <c r="T199" i="438" s="1"/>
  <c r="U199" i="438"/>
  <c r="J200" i="438"/>
  <c r="L200" i="438" s="1"/>
  <c r="N200" i="438" s="1"/>
  <c r="M200" i="438"/>
  <c r="R200" i="438" s="1"/>
  <c r="S200" i="438"/>
  <c r="T200" i="438" s="1"/>
  <c r="U200" i="438"/>
  <c r="J201" i="438"/>
  <c r="L201" i="438" s="1"/>
  <c r="M201" i="438"/>
  <c r="R201" i="438" s="1"/>
  <c r="S201" i="438"/>
  <c r="T201" i="438" s="1"/>
  <c r="U201" i="438"/>
  <c r="J211" i="438"/>
  <c r="L211" i="438" s="1"/>
  <c r="M211" i="438"/>
  <c r="R211" i="438" s="1"/>
  <c r="S211" i="438"/>
  <c r="T211" i="438" s="1"/>
  <c r="U211" i="438"/>
  <c r="J212" i="438"/>
  <c r="L212" i="438" s="1"/>
  <c r="M212" i="438"/>
  <c r="R212" i="438" s="1"/>
  <c r="S212" i="438"/>
  <c r="T212" i="438" s="1"/>
  <c r="U212" i="438"/>
  <c r="J213" i="438"/>
  <c r="L213" i="438" s="1"/>
  <c r="M213" i="438"/>
  <c r="R213" i="438" s="1"/>
  <c r="S213" i="438"/>
  <c r="T213" i="438" s="1"/>
  <c r="U213" i="438"/>
  <c r="J214" i="438"/>
  <c r="L214" i="438" s="1"/>
  <c r="N214" i="438" s="1"/>
  <c r="M214" i="438"/>
  <c r="R214" i="438" s="1"/>
  <c r="S214" i="438"/>
  <c r="T214" i="438" s="1"/>
  <c r="U214" i="438"/>
  <c r="J215" i="438"/>
  <c r="L215" i="438" s="1"/>
  <c r="M215" i="438"/>
  <c r="R215" i="438" s="1"/>
  <c r="S215" i="438"/>
  <c r="T215" i="438" s="1"/>
  <c r="U215" i="438"/>
  <c r="J216" i="438"/>
  <c r="L216" i="438" s="1"/>
  <c r="M216" i="438"/>
  <c r="R216" i="438" s="1"/>
  <c r="S216" i="438"/>
  <c r="T216" i="438" s="1"/>
  <c r="U216" i="438"/>
  <c r="J217" i="438"/>
  <c r="L217" i="438" s="1"/>
  <c r="M217" i="438"/>
  <c r="R217" i="438" s="1"/>
  <c r="S217" i="438"/>
  <c r="T217" i="438" s="1"/>
  <c r="U217" i="438"/>
  <c r="J218" i="438"/>
  <c r="L218" i="438" s="1"/>
  <c r="M218" i="438"/>
  <c r="R218" i="438" s="1"/>
  <c r="S218" i="438"/>
  <c r="T218" i="438" s="1"/>
  <c r="U218" i="438"/>
  <c r="J219" i="438"/>
  <c r="L219" i="438" s="1"/>
  <c r="M219" i="438"/>
  <c r="R219" i="438" s="1"/>
  <c r="S219" i="438"/>
  <c r="T219" i="438" s="1"/>
  <c r="U219" i="438"/>
  <c r="J220" i="438"/>
  <c r="L220" i="438" s="1"/>
  <c r="M220" i="438"/>
  <c r="R220" i="438" s="1"/>
  <c r="S220" i="438"/>
  <c r="T220" i="438" s="1"/>
  <c r="U220" i="438"/>
  <c r="J221" i="438"/>
  <c r="L221" i="438" s="1"/>
  <c r="M221" i="438"/>
  <c r="R221" i="438" s="1"/>
  <c r="S221" i="438"/>
  <c r="T221" i="438" s="1"/>
  <c r="U221" i="438"/>
  <c r="J222" i="438"/>
  <c r="L222" i="438" s="1"/>
  <c r="M222" i="438"/>
  <c r="R222" i="438" s="1"/>
  <c r="S222" i="438"/>
  <c r="T222" i="438" s="1"/>
  <c r="U222" i="438"/>
  <c r="J223" i="438"/>
  <c r="L223" i="438" s="1"/>
  <c r="M223" i="438"/>
  <c r="R223" i="438" s="1"/>
  <c r="S223" i="438"/>
  <c r="T223" i="438" s="1"/>
  <c r="U223" i="438"/>
  <c r="J224" i="438"/>
  <c r="L224" i="438" s="1"/>
  <c r="M224" i="438"/>
  <c r="R224" i="438" s="1"/>
  <c r="S224" i="438"/>
  <c r="T224" i="438" s="1"/>
  <c r="U224" i="438"/>
  <c r="J225" i="438"/>
  <c r="L225" i="438" s="1"/>
  <c r="M225" i="438"/>
  <c r="R225" i="438" s="1"/>
  <c r="S225" i="438"/>
  <c r="T225" i="438" s="1"/>
  <c r="U225" i="438"/>
  <c r="J226" i="438"/>
  <c r="L226" i="438" s="1"/>
  <c r="M226" i="438"/>
  <c r="R226" i="438" s="1"/>
  <c r="S226" i="438"/>
  <c r="T226" i="438" s="1"/>
  <c r="U226" i="438"/>
  <c r="J227" i="438"/>
  <c r="L227" i="438" s="1"/>
  <c r="M227" i="438"/>
  <c r="R227" i="438"/>
  <c r="S227" i="438"/>
  <c r="T227" i="438" s="1"/>
  <c r="U227" i="438"/>
  <c r="J228" i="438"/>
  <c r="L228" i="438" s="1"/>
  <c r="M228" i="438"/>
  <c r="R228" i="438" s="1"/>
  <c r="S228" i="438"/>
  <c r="T228" i="438" s="1"/>
  <c r="U228" i="438"/>
  <c r="J229" i="438"/>
  <c r="L229" i="438" s="1"/>
  <c r="M229" i="438"/>
  <c r="R229" i="438" s="1"/>
  <c r="S229" i="438"/>
  <c r="T229" i="438" s="1"/>
  <c r="U229" i="438"/>
  <c r="J230" i="438"/>
  <c r="L230" i="438" s="1"/>
  <c r="M230" i="438"/>
  <c r="R230" i="438" s="1"/>
  <c r="S230" i="438"/>
  <c r="T230" i="438" s="1"/>
  <c r="U230" i="438"/>
  <c r="J231" i="438"/>
  <c r="L231" i="438" s="1"/>
  <c r="M231" i="438"/>
  <c r="R231" i="438" s="1"/>
  <c r="S231" i="438"/>
  <c r="T231" i="438" s="1"/>
  <c r="U231" i="438"/>
  <c r="J232" i="438"/>
  <c r="L232" i="438" s="1"/>
  <c r="M232" i="438"/>
  <c r="R232" i="438" s="1"/>
  <c r="S232" i="438"/>
  <c r="T232" i="438" s="1"/>
  <c r="U232" i="438"/>
  <c r="J233" i="438"/>
  <c r="L233" i="438" s="1"/>
  <c r="M233" i="438"/>
  <c r="R233" i="438" s="1"/>
  <c r="S233" i="438"/>
  <c r="T233" i="438" s="1"/>
  <c r="U233" i="438"/>
  <c r="J234" i="438"/>
  <c r="L234" i="438" s="1"/>
  <c r="N234" i="438" s="1"/>
  <c r="M234" i="438"/>
  <c r="R234" i="438" s="1"/>
  <c r="S234" i="438"/>
  <c r="T234" i="438" s="1"/>
  <c r="U234" i="438"/>
  <c r="J235" i="438"/>
  <c r="L235" i="438" s="1"/>
  <c r="M235" i="438"/>
  <c r="R235" i="438" s="1"/>
  <c r="S235" i="438"/>
  <c r="T235" i="438" s="1"/>
  <c r="U235" i="438"/>
  <c r="J236" i="438"/>
  <c r="L236" i="438" s="1"/>
  <c r="M236" i="438"/>
  <c r="R236" i="438" s="1"/>
  <c r="S236" i="438"/>
  <c r="T236" i="438" s="1"/>
  <c r="U236" i="438"/>
  <c r="J237" i="438"/>
  <c r="L237" i="438" s="1"/>
  <c r="M237" i="438"/>
  <c r="R237" i="438" s="1"/>
  <c r="S237" i="438"/>
  <c r="T237" i="438" s="1"/>
  <c r="U237" i="438"/>
  <c r="J238" i="438"/>
  <c r="L238" i="438" s="1"/>
  <c r="M238" i="438"/>
  <c r="R238" i="438" s="1"/>
  <c r="S238" i="438"/>
  <c r="T238" i="438" s="1"/>
  <c r="U238" i="438"/>
  <c r="J239" i="438"/>
  <c r="L239" i="438" s="1"/>
  <c r="M239" i="438"/>
  <c r="R239" i="438" s="1"/>
  <c r="S239" i="438"/>
  <c r="T239" i="438" s="1"/>
  <c r="U239" i="438"/>
  <c r="J240" i="438"/>
  <c r="L240" i="438" s="1"/>
  <c r="M240" i="438"/>
  <c r="R240" i="438" s="1"/>
  <c r="S240" i="438"/>
  <c r="T240" i="438" s="1"/>
  <c r="U240" i="438"/>
  <c r="J241" i="438"/>
  <c r="L241" i="438" s="1"/>
  <c r="M241" i="438"/>
  <c r="R241" i="438" s="1"/>
  <c r="N241" i="438"/>
  <c r="S241" i="438"/>
  <c r="T241" i="438" s="1"/>
  <c r="U241" i="438"/>
  <c r="J242" i="438"/>
  <c r="L242" i="438" s="1"/>
  <c r="M242" i="438"/>
  <c r="R242" i="438" s="1"/>
  <c r="S242" i="438"/>
  <c r="T242" i="438" s="1"/>
  <c r="U242" i="438"/>
  <c r="J243" i="438"/>
  <c r="L243" i="438" s="1"/>
  <c r="M243" i="438"/>
  <c r="R243" i="438" s="1"/>
  <c r="S243" i="438"/>
  <c r="T243" i="438" s="1"/>
  <c r="U243" i="438"/>
  <c r="J244" i="438"/>
  <c r="L244" i="438" s="1"/>
  <c r="M244" i="438"/>
  <c r="R244" i="438" s="1"/>
  <c r="S244" i="438"/>
  <c r="T244" i="438" s="1"/>
  <c r="U244" i="438"/>
  <c r="J245" i="438"/>
  <c r="L245" i="438" s="1"/>
  <c r="M245" i="438"/>
  <c r="R245" i="438" s="1"/>
  <c r="S245" i="438"/>
  <c r="T245" i="438" s="1"/>
  <c r="U245" i="438"/>
  <c r="J246" i="438"/>
  <c r="L246" i="438" s="1"/>
  <c r="M246" i="438"/>
  <c r="R246" i="438" s="1"/>
  <c r="S246" i="438"/>
  <c r="T246" i="438" s="1"/>
  <c r="U246" i="438"/>
  <c r="J247" i="438"/>
  <c r="L247" i="438" s="1"/>
  <c r="M247" i="438"/>
  <c r="R247" i="438" s="1"/>
  <c r="S247" i="438"/>
  <c r="T247" i="438" s="1"/>
  <c r="U247" i="438"/>
  <c r="J248" i="438"/>
  <c r="L248" i="438" s="1"/>
  <c r="M248" i="438"/>
  <c r="R248" i="438" s="1"/>
  <c r="S248" i="438"/>
  <c r="T248" i="438" s="1"/>
  <c r="U248" i="438"/>
  <c r="J249" i="438"/>
  <c r="L249" i="438" s="1"/>
  <c r="M249" i="438"/>
  <c r="R249" i="438" s="1"/>
  <c r="S249" i="438"/>
  <c r="T249" i="438" s="1"/>
  <c r="U249" i="438"/>
  <c r="J250" i="438"/>
  <c r="L250" i="438" s="1"/>
  <c r="N250" i="438" s="1"/>
  <c r="M250" i="438"/>
  <c r="R250" i="438" s="1"/>
  <c r="S250" i="438"/>
  <c r="T250" i="438" s="1"/>
  <c r="U250" i="438"/>
  <c r="J251" i="438"/>
  <c r="L251" i="438" s="1"/>
  <c r="M251" i="438"/>
  <c r="R251" i="438" s="1"/>
  <c r="S251" i="438"/>
  <c r="T251" i="438" s="1"/>
  <c r="U251" i="438"/>
  <c r="J252" i="438"/>
  <c r="L252" i="438" s="1"/>
  <c r="M252" i="438"/>
  <c r="R252" i="438" s="1"/>
  <c r="S252" i="438"/>
  <c r="T252" i="438" s="1"/>
  <c r="U252" i="438"/>
  <c r="J253" i="438"/>
  <c r="L253" i="438" s="1"/>
  <c r="M253" i="438"/>
  <c r="R253" i="438" s="1"/>
  <c r="S253" i="438"/>
  <c r="T253" i="438" s="1"/>
  <c r="U253" i="438"/>
  <c r="J254" i="438"/>
  <c r="L254" i="438" s="1"/>
  <c r="M254" i="438"/>
  <c r="R254" i="438" s="1"/>
  <c r="S254" i="438"/>
  <c r="T254" i="438" s="1"/>
  <c r="U254" i="438"/>
  <c r="J255" i="438"/>
  <c r="L255" i="438" s="1"/>
  <c r="M255" i="438"/>
  <c r="R255" i="438" s="1"/>
  <c r="S255" i="438"/>
  <c r="T255" i="438" s="1"/>
  <c r="U255" i="438"/>
  <c r="J256" i="438"/>
  <c r="L256" i="438" s="1"/>
  <c r="M256" i="438"/>
  <c r="R256" i="438" s="1"/>
  <c r="S256" i="438"/>
  <c r="T256" i="438" s="1"/>
  <c r="U256" i="438"/>
  <c r="J257" i="438"/>
  <c r="L257" i="438" s="1"/>
  <c r="M257" i="438"/>
  <c r="R257" i="438" s="1"/>
  <c r="S257" i="438"/>
  <c r="T257" i="438" s="1"/>
  <c r="U257" i="438"/>
  <c r="J258" i="438"/>
  <c r="L258" i="438" s="1"/>
  <c r="M258" i="438"/>
  <c r="R258" i="438" s="1"/>
  <c r="S258" i="438"/>
  <c r="T258" i="438" s="1"/>
  <c r="U258" i="438"/>
  <c r="J259" i="438"/>
  <c r="L259" i="438" s="1"/>
  <c r="M259" i="438"/>
  <c r="R259" i="438" s="1"/>
  <c r="S259" i="438"/>
  <c r="T259" i="438" s="1"/>
  <c r="U259" i="438"/>
  <c r="J260" i="438"/>
  <c r="L260" i="438" s="1"/>
  <c r="M260" i="438"/>
  <c r="R260" i="438" s="1"/>
  <c r="S260" i="438"/>
  <c r="T260" i="438"/>
  <c r="U260" i="438"/>
  <c r="N260" i="438" s="1"/>
  <c r="J261" i="438"/>
  <c r="L261" i="438" s="1"/>
  <c r="M261" i="438"/>
  <c r="R261" i="438" s="1"/>
  <c r="S261" i="438"/>
  <c r="T261" i="438" s="1"/>
  <c r="U261" i="438"/>
  <c r="J262" i="438"/>
  <c r="L262" i="438" s="1"/>
  <c r="M262" i="438"/>
  <c r="R262" i="438" s="1"/>
  <c r="S262" i="438"/>
  <c r="T262" i="438" s="1"/>
  <c r="U262" i="438"/>
  <c r="J263" i="438"/>
  <c r="L263" i="438" s="1"/>
  <c r="M263" i="438"/>
  <c r="R263" i="438" s="1"/>
  <c r="S263" i="438"/>
  <c r="T263" i="438" s="1"/>
  <c r="U263" i="438"/>
  <c r="J264" i="438"/>
  <c r="L264" i="438" s="1"/>
  <c r="M264" i="438"/>
  <c r="R264" i="438"/>
  <c r="S264" i="438"/>
  <c r="T264" i="438" s="1"/>
  <c r="U264" i="438"/>
  <c r="J265" i="438"/>
  <c r="L265" i="438" s="1"/>
  <c r="M265" i="438"/>
  <c r="R265" i="438" s="1"/>
  <c r="S265" i="438"/>
  <c r="T265" i="438" s="1"/>
  <c r="U265" i="438"/>
  <c r="J266" i="438"/>
  <c r="L266" i="438" s="1"/>
  <c r="M266" i="438"/>
  <c r="R266" i="438" s="1"/>
  <c r="S266" i="438"/>
  <c r="T266" i="438" s="1"/>
  <c r="U266" i="438"/>
  <c r="J267" i="438"/>
  <c r="L267" i="438" s="1"/>
  <c r="M267" i="438"/>
  <c r="R267" i="438" s="1"/>
  <c r="S267" i="438"/>
  <c r="T267" i="438" s="1"/>
  <c r="U267" i="438"/>
  <c r="J268" i="438"/>
  <c r="L268" i="438" s="1"/>
  <c r="M268" i="438"/>
  <c r="R268" i="438" s="1"/>
  <c r="S268" i="438"/>
  <c r="T268" i="438" s="1"/>
  <c r="U268" i="438"/>
  <c r="J269" i="438"/>
  <c r="L269" i="438" s="1"/>
  <c r="M269" i="438"/>
  <c r="R269" i="438" s="1"/>
  <c r="S269" i="438"/>
  <c r="T269" i="438" s="1"/>
  <c r="U269" i="438"/>
  <c r="J270" i="438"/>
  <c r="L270" i="438" s="1"/>
  <c r="M270" i="438"/>
  <c r="R270" i="438" s="1"/>
  <c r="S270" i="438"/>
  <c r="T270" i="438" s="1"/>
  <c r="U270" i="438"/>
  <c r="J271" i="438"/>
  <c r="L271" i="438" s="1"/>
  <c r="M271" i="438"/>
  <c r="R271" i="438" s="1"/>
  <c r="S271" i="438"/>
  <c r="T271" i="438" s="1"/>
  <c r="U271" i="438"/>
  <c r="J272" i="438"/>
  <c r="L272" i="438" s="1"/>
  <c r="M272" i="438"/>
  <c r="R272" i="438" s="1"/>
  <c r="S272" i="438"/>
  <c r="T272" i="438" s="1"/>
  <c r="U272" i="438"/>
  <c r="J273" i="438"/>
  <c r="L273" i="438" s="1"/>
  <c r="M273" i="438"/>
  <c r="R273" i="438" s="1"/>
  <c r="S273" i="438"/>
  <c r="T273" i="438" s="1"/>
  <c r="U273" i="438"/>
  <c r="J274" i="438"/>
  <c r="L274" i="438" s="1"/>
  <c r="M274" i="438"/>
  <c r="R274" i="438" s="1"/>
  <c r="S274" i="438"/>
  <c r="T274" i="438" s="1"/>
  <c r="U274" i="438"/>
  <c r="J275" i="438"/>
  <c r="L275" i="438" s="1"/>
  <c r="M275" i="438"/>
  <c r="R275" i="438" s="1"/>
  <c r="S275" i="438"/>
  <c r="T275" i="438" s="1"/>
  <c r="U275" i="438"/>
  <c r="J276" i="438"/>
  <c r="L276" i="438" s="1"/>
  <c r="M276" i="438"/>
  <c r="R276" i="438" s="1"/>
  <c r="S276" i="438"/>
  <c r="T276" i="438" s="1"/>
  <c r="U276" i="438"/>
  <c r="J277" i="438"/>
  <c r="L277" i="438" s="1"/>
  <c r="M277" i="438"/>
  <c r="R277" i="438" s="1"/>
  <c r="S277" i="438"/>
  <c r="T277" i="438" s="1"/>
  <c r="U277" i="438"/>
  <c r="J278" i="438"/>
  <c r="L278" i="438" s="1"/>
  <c r="M278" i="438"/>
  <c r="R278" i="438" s="1"/>
  <c r="S278" i="438"/>
  <c r="T278" i="438" s="1"/>
  <c r="U278" i="438"/>
  <c r="J279" i="438"/>
  <c r="L279" i="438" s="1"/>
  <c r="M279" i="438"/>
  <c r="R279" i="438" s="1"/>
  <c r="S279" i="438"/>
  <c r="T279" i="438" s="1"/>
  <c r="U279" i="438"/>
  <c r="J280" i="438"/>
  <c r="L280" i="438" s="1"/>
  <c r="M280" i="438"/>
  <c r="R280" i="438" s="1"/>
  <c r="S280" i="438"/>
  <c r="T280" i="438" s="1"/>
  <c r="U280" i="438"/>
  <c r="J281" i="438"/>
  <c r="L281" i="438" s="1"/>
  <c r="M281" i="438"/>
  <c r="R281" i="438" s="1"/>
  <c r="S281" i="438"/>
  <c r="T281" i="438" s="1"/>
  <c r="U281" i="438"/>
  <c r="J282" i="438"/>
  <c r="L282" i="438" s="1"/>
  <c r="M282" i="438"/>
  <c r="R282" i="438" s="1"/>
  <c r="S282" i="438"/>
  <c r="T282" i="438" s="1"/>
  <c r="U282" i="438"/>
  <c r="J283" i="438"/>
  <c r="L283" i="438" s="1"/>
  <c r="M283" i="438"/>
  <c r="R283" i="438" s="1"/>
  <c r="S283" i="438"/>
  <c r="T283" i="438" s="1"/>
  <c r="U283" i="438"/>
  <c r="J284" i="438"/>
  <c r="L284" i="438" s="1"/>
  <c r="M284" i="438"/>
  <c r="R284" i="438" s="1"/>
  <c r="S284" i="438"/>
  <c r="T284" i="438" s="1"/>
  <c r="U284" i="438"/>
  <c r="J285" i="438"/>
  <c r="L285" i="438" s="1"/>
  <c r="M285" i="438"/>
  <c r="R285" i="438" s="1"/>
  <c r="S285" i="438"/>
  <c r="T285" i="438" s="1"/>
  <c r="U285" i="438"/>
  <c r="J286" i="438"/>
  <c r="L286" i="438" s="1"/>
  <c r="M286" i="438"/>
  <c r="R286" i="438" s="1"/>
  <c r="S286" i="438"/>
  <c r="T286" i="438" s="1"/>
  <c r="U286" i="438"/>
  <c r="J287" i="438"/>
  <c r="L287" i="438" s="1"/>
  <c r="M287" i="438"/>
  <c r="R287" i="438" s="1"/>
  <c r="S287" i="438"/>
  <c r="T287" i="438" s="1"/>
  <c r="U287" i="438"/>
  <c r="J288" i="438"/>
  <c r="L288" i="438" s="1"/>
  <c r="M288" i="438"/>
  <c r="R288" i="438" s="1"/>
  <c r="S288" i="438"/>
  <c r="T288" i="438" s="1"/>
  <c r="U288" i="438"/>
  <c r="J289" i="438"/>
  <c r="L289" i="438" s="1"/>
  <c r="M289" i="438"/>
  <c r="R289" i="438" s="1"/>
  <c r="S289" i="438"/>
  <c r="T289" i="438" s="1"/>
  <c r="U289" i="438"/>
  <c r="J290" i="438"/>
  <c r="L290" i="438" s="1"/>
  <c r="M290" i="438"/>
  <c r="R290" i="438" s="1"/>
  <c r="S290" i="438"/>
  <c r="T290" i="438" s="1"/>
  <c r="U290" i="438"/>
  <c r="J291" i="438"/>
  <c r="L291" i="438" s="1"/>
  <c r="M291" i="438"/>
  <c r="R291" i="438" s="1"/>
  <c r="S291" i="438"/>
  <c r="T291" i="438" s="1"/>
  <c r="U291" i="438"/>
  <c r="J292" i="438"/>
  <c r="L292" i="438" s="1"/>
  <c r="M292" i="438"/>
  <c r="R292" i="438" s="1"/>
  <c r="S292" i="438"/>
  <c r="T292" i="438" s="1"/>
  <c r="U292" i="438"/>
  <c r="J293" i="438"/>
  <c r="L293" i="438" s="1"/>
  <c r="M293" i="438"/>
  <c r="R293" i="438" s="1"/>
  <c r="S293" i="438"/>
  <c r="T293" i="438" s="1"/>
  <c r="U293" i="438"/>
  <c r="J294" i="438"/>
  <c r="L294" i="438" s="1"/>
  <c r="M294" i="438"/>
  <c r="R294" i="438" s="1"/>
  <c r="S294" i="438"/>
  <c r="T294" i="438" s="1"/>
  <c r="U294" i="438"/>
  <c r="J295" i="438"/>
  <c r="L295" i="438" s="1"/>
  <c r="M295" i="438"/>
  <c r="R295" i="438" s="1"/>
  <c r="S295" i="438"/>
  <c r="T295" i="438" s="1"/>
  <c r="U295" i="438"/>
  <c r="J296" i="438"/>
  <c r="L296" i="438" s="1"/>
  <c r="M296" i="438"/>
  <c r="R296" i="438" s="1"/>
  <c r="S296" i="438"/>
  <c r="T296" i="438" s="1"/>
  <c r="U296" i="438"/>
  <c r="J297" i="438"/>
  <c r="L297" i="438" s="1"/>
  <c r="M297" i="438"/>
  <c r="R297" i="438" s="1"/>
  <c r="S297" i="438"/>
  <c r="T297" i="438" s="1"/>
  <c r="U297" i="438"/>
  <c r="J298" i="438"/>
  <c r="L298" i="438" s="1"/>
  <c r="M298" i="438"/>
  <c r="R298" i="438" s="1"/>
  <c r="S298" i="438"/>
  <c r="T298" i="438" s="1"/>
  <c r="U298" i="438"/>
  <c r="J299" i="438"/>
  <c r="L299" i="438" s="1"/>
  <c r="M299" i="438"/>
  <c r="R299" i="438" s="1"/>
  <c r="S299" i="438"/>
  <c r="T299" i="438" s="1"/>
  <c r="U299" i="438"/>
  <c r="J300" i="438"/>
  <c r="L300" i="438" s="1"/>
  <c r="M300" i="438"/>
  <c r="R300" i="438" s="1"/>
  <c r="S300" i="438"/>
  <c r="T300" i="438" s="1"/>
  <c r="U300" i="438"/>
  <c r="J301" i="438"/>
  <c r="L301" i="438" s="1"/>
  <c r="M301" i="438"/>
  <c r="R301" i="438" s="1"/>
  <c r="S301" i="438"/>
  <c r="T301" i="438" s="1"/>
  <c r="U301" i="438"/>
  <c r="J302" i="438"/>
  <c r="L302" i="438" s="1"/>
  <c r="M302" i="438"/>
  <c r="R302" i="438" s="1"/>
  <c r="S302" i="438"/>
  <c r="T302" i="438" s="1"/>
  <c r="U302" i="438"/>
  <c r="J303" i="438"/>
  <c r="L303" i="438" s="1"/>
  <c r="M303" i="438"/>
  <c r="R303" i="438" s="1"/>
  <c r="S303" i="438"/>
  <c r="T303" i="438" s="1"/>
  <c r="U303" i="438"/>
  <c r="J304" i="438"/>
  <c r="L304" i="438" s="1"/>
  <c r="M304" i="438"/>
  <c r="R304" i="438" s="1"/>
  <c r="S304" i="438"/>
  <c r="T304" i="438" s="1"/>
  <c r="U304" i="438"/>
  <c r="J305" i="438"/>
  <c r="L305" i="438" s="1"/>
  <c r="M305" i="438"/>
  <c r="R305" i="438" s="1"/>
  <c r="S305" i="438"/>
  <c r="T305" i="438" s="1"/>
  <c r="U305" i="438"/>
  <c r="J306" i="438"/>
  <c r="L306" i="438"/>
  <c r="M306" i="438"/>
  <c r="R306" i="438" s="1"/>
  <c r="S306" i="438"/>
  <c r="T306" i="438" s="1"/>
  <c r="U306" i="438"/>
  <c r="J307" i="438"/>
  <c r="L307" i="438" s="1"/>
  <c r="M307" i="438"/>
  <c r="R307" i="438" s="1"/>
  <c r="S307" i="438"/>
  <c r="T307" i="438" s="1"/>
  <c r="U307" i="438"/>
  <c r="J308" i="438"/>
  <c r="L308" i="438" s="1"/>
  <c r="M308" i="438"/>
  <c r="R308" i="438" s="1"/>
  <c r="S308" i="438"/>
  <c r="T308" i="438" s="1"/>
  <c r="U308" i="438"/>
  <c r="J309" i="438"/>
  <c r="L309" i="438" s="1"/>
  <c r="N309" i="438" s="1"/>
  <c r="M309" i="438"/>
  <c r="R309" i="438" s="1"/>
  <c r="S309" i="438"/>
  <c r="T309" i="438" s="1"/>
  <c r="U309" i="438"/>
  <c r="J310" i="438"/>
  <c r="L310" i="438" s="1"/>
  <c r="M310" i="438"/>
  <c r="R310" i="438" s="1"/>
  <c r="S310" i="438"/>
  <c r="T310" i="438" s="1"/>
  <c r="U310" i="438"/>
  <c r="J311" i="438"/>
  <c r="L311" i="438" s="1"/>
  <c r="M311" i="438"/>
  <c r="R311" i="438" s="1"/>
  <c r="S311" i="438"/>
  <c r="T311" i="438" s="1"/>
  <c r="U311" i="438"/>
  <c r="J312" i="438"/>
  <c r="L312" i="438" s="1"/>
  <c r="M312" i="438"/>
  <c r="R312" i="438" s="1"/>
  <c r="S312" i="438"/>
  <c r="T312" i="438" s="1"/>
  <c r="U312" i="438"/>
  <c r="J313" i="438"/>
  <c r="L313" i="438" s="1"/>
  <c r="M313" i="438"/>
  <c r="R313" i="438" s="1"/>
  <c r="S313" i="438"/>
  <c r="T313" i="438" s="1"/>
  <c r="U313" i="438"/>
  <c r="J314" i="438"/>
  <c r="L314" i="438" s="1"/>
  <c r="M314" i="438"/>
  <c r="R314" i="438" s="1"/>
  <c r="S314" i="438"/>
  <c r="T314" i="438" s="1"/>
  <c r="U314" i="438"/>
  <c r="J315" i="438"/>
  <c r="L315" i="438" s="1"/>
  <c r="M315" i="438"/>
  <c r="R315" i="438" s="1"/>
  <c r="S315" i="438"/>
  <c r="T315" i="438" s="1"/>
  <c r="U315" i="438"/>
  <c r="J316" i="438"/>
  <c r="L316" i="438" s="1"/>
  <c r="M316" i="438"/>
  <c r="R316" i="438" s="1"/>
  <c r="S316" i="438"/>
  <c r="T316" i="438" s="1"/>
  <c r="U316" i="438"/>
  <c r="J317" i="438"/>
  <c r="L317" i="438" s="1"/>
  <c r="M317" i="438"/>
  <c r="R317" i="438" s="1"/>
  <c r="S317" i="438"/>
  <c r="T317" i="438" s="1"/>
  <c r="U317" i="438"/>
  <c r="J318" i="438"/>
  <c r="L318" i="438" s="1"/>
  <c r="M318" i="438"/>
  <c r="R318" i="438" s="1"/>
  <c r="S318" i="438"/>
  <c r="T318" i="438"/>
  <c r="U318" i="438"/>
  <c r="J319" i="438"/>
  <c r="L319" i="438" s="1"/>
  <c r="M319" i="438"/>
  <c r="R319" i="438" s="1"/>
  <c r="S319" i="438"/>
  <c r="T319" i="438" s="1"/>
  <c r="U319" i="438"/>
  <c r="J320" i="438"/>
  <c r="L320" i="438" s="1"/>
  <c r="M320" i="438"/>
  <c r="R320" i="438" s="1"/>
  <c r="S320" i="438"/>
  <c r="T320" i="438" s="1"/>
  <c r="U320" i="438"/>
  <c r="J321" i="438"/>
  <c r="L321" i="438" s="1"/>
  <c r="M321" i="438"/>
  <c r="R321" i="438" s="1"/>
  <c r="S321" i="438"/>
  <c r="T321" i="438" s="1"/>
  <c r="U321" i="438"/>
  <c r="J322" i="438"/>
  <c r="L322" i="438" s="1"/>
  <c r="M322" i="438"/>
  <c r="R322" i="438" s="1"/>
  <c r="S322" i="438"/>
  <c r="T322" i="438" s="1"/>
  <c r="U322" i="438"/>
  <c r="J323" i="438"/>
  <c r="L323" i="438" s="1"/>
  <c r="M323" i="438"/>
  <c r="R323" i="438" s="1"/>
  <c r="S323" i="438"/>
  <c r="T323" i="438" s="1"/>
  <c r="U323" i="438"/>
  <c r="J324" i="438"/>
  <c r="L324" i="438" s="1"/>
  <c r="M324" i="438"/>
  <c r="R324" i="438" s="1"/>
  <c r="S324" i="438"/>
  <c r="T324" i="438" s="1"/>
  <c r="U324" i="438"/>
  <c r="J325" i="438"/>
  <c r="L325" i="438" s="1"/>
  <c r="M325" i="438"/>
  <c r="R325" i="438" s="1"/>
  <c r="S325" i="438"/>
  <c r="T325" i="438" s="1"/>
  <c r="U325" i="438"/>
  <c r="J326" i="438"/>
  <c r="L326" i="438" s="1"/>
  <c r="M326" i="438"/>
  <c r="R326" i="438" s="1"/>
  <c r="S326" i="438"/>
  <c r="T326" i="438" s="1"/>
  <c r="U326" i="438"/>
  <c r="J327" i="438"/>
  <c r="L327" i="438" s="1"/>
  <c r="M327" i="438"/>
  <c r="R327" i="438" s="1"/>
  <c r="S327" i="438"/>
  <c r="T327" i="438" s="1"/>
  <c r="U327" i="438"/>
  <c r="J328" i="438"/>
  <c r="L328" i="438" s="1"/>
  <c r="M328" i="438"/>
  <c r="R328" i="438" s="1"/>
  <c r="S328" i="438"/>
  <c r="T328" i="438" s="1"/>
  <c r="U328" i="438"/>
  <c r="M210" i="438"/>
  <c r="U210" i="438"/>
  <c r="F338" i="438"/>
  <c r="J140" i="438"/>
  <c r="L140" i="438" s="1"/>
  <c r="M140" i="438"/>
  <c r="R140" i="438" s="1"/>
  <c r="S140" i="438"/>
  <c r="T140" i="438" s="1"/>
  <c r="U140" i="438"/>
  <c r="J141" i="438"/>
  <c r="L141" i="438" s="1"/>
  <c r="M141" i="438"/>
  <c r="R141" i="438" s="1"/>
  <c r="S141" i="438"/>
  <c r="T141" i="438" s="1"/>
  <c r="U141" i="438"/>
  <c r="J142" i="438"/>
  <c r="L142" i="438" s="1"/>
  <c r="M142" i="438"/>
  <c r="R142" i="438" s="1"/>
  <c r="S142" i="438"/>
  <c r="T142" i="438" s="1"/>
  <c r="U142" i="438"/>
  <c r="J143" i="438"/>
  <c r="L143" i="438" s="1"/>
  <c r="M143" i="438"/>
  <c r="R143" i="438" s="1"/>
  <c r="S143" i="438"/>
  <c r="T143" i="438" s="1"/>
  <c r="U143" i="438"/>
  <c r="J144" i="438"/>
  <c r="L144" i="438" s="1"/>
  <c r="M144" i="438"/>
  <c r="R144" i="438" s="1"/>
  <c r="S144" i="438"/>
  <c r="T144" i="438" s="1"/>
  <c r="U144" i="438"/>
  <c r="J145" i="438"/>
  <c r="L145" i="438" s="1"/>
  <c r="M145" i="438"/>
  <c r="R145" i="438" s="1"/>
  <c r="S145" i="438"/>
  <c r="T145" i="438" s="1"/>
  <c r="U145" i="438"/>
  <c r="J146" i="438"/>
  <c r="L146" i="438" s="1"/>
  <c r="M146" i="438"/>
  <c r="R146" i="438" s="1"/>
  <c r="S146" i="438"/>
  <c r="T146" i="438" s="1"/>
  <c r="U146" i="438"/>
  <c r="J147" i="438"/>
  <c r="L147" i="438" s="1"/>
  <c r="M147" i="438"/>
  <c r="R147" i="438" s="1"/>
  <c r="S147" i="438"/>
  <c r="T147" i="438" s="1"/>
  <c r="U147" i="438"/>
  <c r="J148" i="438"/>
  <c r="L148" i="438" s="1"/>
  <c r="M148" i="438"/>
  <c r="R148" i="438" s="1"/>
  <c r="S148" i="438"/>
  <c r="T148" i="438" s="1"/>
  <c r="U148" i="438"/>
  <c r="J149" i="438"/>
  <c r="L149" i="438" s="1"/>
  <c r="M149" i="438"/>
  <c r="R149" i="438" s="1"/>
  <c r="S149" i="438"/>
  <c r="T149" i="438" s="1"/>
  <c r="U149" i="438"/>
  <c r="J150" i="438"/>
  <c r="L150" i="438" s="1"/>
  <c r="M150" i="438"/>
  <c r="R150" i="438" s="1"/>
  <c r="S150" i="438"/>
  <c r="T150" i="438" s="1"/>
  <c r="U150" i="438"/>
  <c r="J151" i="438"/>
  <c r="L151" i="438" s="1"/>
  <c r="M151" i="438"/>
  <c r="R151" i="438" s="1"/>
  <c r="S151" i="438"/>
  <c r="T151" i="438" s="1"/>
  <c r="U151" i="438"/>
  <c r="J152" i="438"/>
  <c r="L152" i="438" s="1"/>
  <c r="M152" i="438"/>
  <c r="R152" i="438" s="1"/>
  <c r="S152" i="438"/>
  <c r="T152" i="438" s="1"/>
  <c r="U152" i="438"/>
  <c r="J153" i="438"/>
  <c r="L153" i="438" s="1"/>
  <c r="M153" i="438"/>
  <c r="R153" i="438" s="1"/>
  <c r="S153" i="438"/>
  <c r="T153" i="438" s="1"/>
  <c r="U153" i="438"/>
  <c r="J154" i="438"/>
  <c r="L154" i="438" s="1"/>
  <c r="M154" i="438"/>
  <c r="R154" i="438" s="1"/>
  <c r="S154" i="438"/>
  <c r="T154" i="438" s="1"/>
  <c r="U154" i="438"/>
  <c r="J155" i="438"/>
  <c r="L155" i="438" s="1"/>
  <c r="M155" i="438"/>
  <c r="R155" i="438" s="1"/>
  <c r="S155" i="438"/>
  <c r="T155" i="438" s="1"/>
  <c r="U155" i="438"/>
  <c r="J156" i="438"/>
  <c r="L156" i="438" s="1"/>
  <c r="M156" i="438"/>
  <c r="R156" i="438" s="1"/>
  <c r="S156" i="438"/>
  <c r="T156" i="438" s="1"/>
  <c r="U156" i="438"/>
  <c r="J157" i="438"/>
  <c r="L157" i="438" s="1"/>
  <c r="M157" i="438"/>
  <c r="R157" i="438" s="1"/>
  <c r="S157" i="438"/>
  <c r="T157" i="438" s="1"/>
  <c r="U157" i="438"/>
  <c r="J158" i="438"/>
  <c r="L158" i="438" s="1"/>
  <c r="M158" i="438"/>
  <c r="R158" i="438" s="1"/>
  <c r="S158" i="438"/>
  <c r="T158" i="438" s="1"/>
  <c r="U158" i="438"/>
  <c r="J159" i="438"/>
  <c r="L159" i="438" s="1"/>
  <c r="M159" i="438"/>
  <c r="R159" i="438" s="1"/>
  <c r="S159" i="438"/>
  <c r="T159" i="438" s="1"/>
  <c r="U159" i="438"/>
  <c r="J160" i="438"/>
  <c r="L160" i="438" s="1"/>
  <c r="M160" i="438"/>
  <c r="R160" i="438" s="1"/>
  <c r="S160" i="438"/>
  <c r="T160" i="438" s="1"/>
  <c r="U160" i="438"/>
  <c r="J161" i="438"/>
  <c r="L161" i="438" s="1"/>
  <c r="M161" i="438"/>
  <c r="R161" i="438" s="1"/>
  <c r="S161" i="438"/>
  <c r="T161" i="438" s="1"/>
  <c r="U161" i="438"/>
  <c r="J162" i="438"/>
  <c r="L162" i="438" s="1"/>
  <c r="M162" i="438"/>
  <c r="R162" i="438" s="1"/>
  <c r="S162" i="438"/>
  <c r="T162" i="438" s="1"/>
  <c r="U162" i="438"/>
  <c r="J163" i="438"/>
  <c r="L163" i="438" s="1"/>
  <c r="M163" i="438"/>
  <c r="R163" i="438" s="1"/>
  <c r="S163" i="438"/>
  <c r="T163" i="438" s="1"/>
  <c r="U163" i="438"/>
  <c r="J164" i="438"/>
  <c r="L164" i="438" s="1"/>
  <c r="M164" i="438"/>
  <c r="R164" i="438" s="1"/>
  <c r="S164" i="438"/>
  <c r="T164" i="438" s="1"/>
  <c r="U164" i="438"/>
  <c r="J165" i="438"/>
  <c r="L165" i="438" s="1"/>
  <c r="M165" i="438"/>
  <c r="R165" i="438" s="1"/>
  <c r="S165" i="438"/>
  <c r="T165" i="438" s="1"/>
  <c r="U165" i="438"/>
  <c r="J166" i="438"/>
  <c r="L166" i="438" s="1"/>
  <c r="M166" i="438"/>
  <c r="R166" i="438" s="1"/>
  <c r="S166" i="438"/>
  <c r="T166" i="438" s="1"/>
  <c r="U166" i="438"/>
  <c r="J167" i="438"/>
  <c r="L167" i="438" s="1"/>
  <c r="M167" i="438"/>
  <c r="R167" i="438" s="1"/>
  <c r="S167" i="438"/>
  <c r="T167" i="438" s="1"/>
  <c r="U167" i="438"/>
  <c r="J168" i="438"/>
  <c r="L168" i="438" s="1"/>
  <c r="M168" i="438"/>
  <c r="R168" i="438" s="1"/>
  <c r="S168" i="438"/>
  <c r="T168" i="438" s="1"/>
  <c r="U168" i="438"/>
  <c r="J169" i="438"/>
  <c r="L169" i="438" s="1"/>
  <c r="M169" i="438"/>
  <c r="R169" i="438" s="1"/>
  <c r="S169" i="438"/>
  <c r="T169" i="438" s="1"/>
  <c r="U169" i="438"/>
  <c r="J170" i="438"/>
  <c r="L170" i="438" s="1"/>
  <c r="M170" i="438"/>
  <c r="R170" i="438" s="1"/>
  <c r="S170" i="438"/>
  <c r="T170" i="438" s="1"/>
  <c r="U170" i="438"/>
  <c r="J171" i="438"/>
  <c r="L171" i="438" s="1"/>
  <c r="M171" i="438"/>
  <c r="R171" i="438" s="1"/>
  <c r="S171" i="438"/>
  <c r="T171" i="438" s="1"/>
  <c r="U171" i="438"/>
  <c r="J172" i="438"/>
  <c r="L172" i="438" s="1"/>
  <c r="M172" i="438"/>
  <c r="R172" i="438" s="1"/>
  <c r="S172" i="438"/>
  <c r="T172" i="438" s="1"/>
  <c r="U172" i="438"/>
  <c r="J173" i="438"/>
  <c r="L173" i="438" s="1"/>
  <c r="M173" i="438"/>
  <c r="R173" i="438" s="1"/>
  <c r="S173" i="438"/>
  <c r="T173" i="438" s="1"/>
  <c r="U173" i="438"/>
  <c r="J174" i="438"/>
  <c r="L174" i="438" s="1"/>
  <c r="M174" i="438"/>
  <c r="R174" i="438" s="1"/>
  <c r="S174" i="438"/>
  <c r="T174" i="438" s="1"/>
  <c r="U174" i="438"/>
  <c r="J175" i="438"/>
  <c r="L175" i="438" s="1"/>
  <c r="M175" i="438"/>
  <c r="R175" i="438" s="1"/>
  <c r="S175" i="438"/>
  <c r="T175" i="438" s="1"/>
  <c r="U175" i="438"/>
  <c r="J176" i="438"/>
  <c r="L176" i="438" s="1"/>
  <c r="M176" i="438"/>
  <c r="R176" i="438" s="1"/>
  <c r="S176" i="438"/>
  <c r="T176" i="438" s="1"/>
  <c r="U176" i="438"/>
  <c r="J177" i="438"/>
  <c r="L177" i="438" s="1"/>
  <c r="M177" i="438"/>
  <c r="R177" i="438" s="1"/>
  <c r="S177" i="438"/>
  <c r="T177" i="438" s="1"/>
  <c r="U177" i="438"/>
  <c r="J178" i="438"/>
  <c r="L178" i="438" s="1"/>
  <c r="M178" i="438"/>
  <c r="R178" i="438" s="1"/>
  <c r="S178" i="438"/>
  <c r="T178" i="438" s="1"/>
  <c r="U178" i="438"/>
  <c r="J179" i="438"/>
  <c r="L179" i="438" s="1"/>
  <c r="M179" i="438"/>
  <c r="R179" i="438" s="1"/>
  <c r="S179" i="438"/>
  <c r="T179" i="438" s="1"/>
  <c r="U179" i="438"/>
  <c r="J180" i="438"/>
  <c r="L180" i="438" s="1"/>
  <c r="M180" i="438"/>
  <c r="R180" i="438" s="1"/>
  <c r="S180" i="438"/>
  <c r="T180" i="438" s="1"/>
  <c r="U180" i="438"/>
  <c r="J181" i="438"/>
  <c r="L181" i="438" s="1"/>
  <c r="M181" i="438"/>
  <c r="R181" i="438" s="1"/>
  <c r="S181" i="438"/>
  <c r="T181" i="438" s="1"/>
  <c r="U181" i="438"/>
  <c r="J182" i="438"/>
  <c r="L182" i="438" s="1"/>
  <c r="M182" i="438"/>
  <c r="R182" i="438" s="1"/>
  <c r="S182" i="438"/>
  <c r="T182" i="438" s="1"/>
  <c r="U182" i="438"/>
  <c r="J183" i="438"/>
  <c r="L183" i="438" s="1"/>
  <c r="M183" i="438"/>
  <c r="R183" i="438" s="1"/>
  <c r="S183" i="438"/>
  <c r="T183" i="438" s="1"/>
  <c r="U183" i="438"/>
  <c r="J184" i="438"/>
  <c r="L184" i="438" s="1"/>
  <c r="M184" i="438"/>
  <c r="R184" i="438" s="1"/>
  <c r="S184" i="438"/>
  <c r="T184" i="438" s="1"/>
  <c r="U184" i="438"/>
  <c r="J185" i="438"/>
  <c r="L185" i="438" s="1"/>
  <c r="M185" i="438"/>
  <c r="R185" i="438" s="1"/>
  <c r="S185" i="438"/>
  <c r="T185" i="438" s="1"/>
  <c r="U185" i="438"/>
  <c r="J186" i="438"/>
  <c r="L186" i="438" s="1"/>
  <c r="M186" i="438"/>
  <c r="R186" i="438" s="1"/>
  <c r="S186" i="438"/>
  <c r="T186" i="438" s="1"/>
  <c r="U186" i="438"/>
  <c r="J187" i="438"/>
  <c r="L187" i="438" s="1"/>
  <c r="M187" i="438"/>
  <c r="R187" i="438" s="1"/>
  <c r="S187" i="438"/>
  <c r="T187" i="438" s="1"/>
  <c r="U187" i="438"/>
  <c r="J188" i="438"/>
  <c r="L188" i="438" s="1"/>
  <c r="M188" i="438"/>
  <c r="R188" i="438" s="1"/>
  <c r="S188" i="438"/>
  <c r="T188" i="438" s="1"/>
  <c r="U188" i="438"/>
  <c r="J189" i="438"/>
  <c r="L189" i="438" s="1"/>
  <c r="M189" i="438"/>
  <c r="R189" i="438" s="1"/>
  <c r="S189" i="438"/>
  <c r="T189" i="438" s="1"/>
  <c r="U189" i="438"/>
  <c r="J190" i="438"/>
  <c r="L190" i="438" s="1"/>
  <c r="M190" i="438"/>
  <c r="R190" i="438" s="1"/>
  <c r="S190" i="438"/>
  <c r="T190" i="438" s="1"/>
  <c r="U190" i="438"/>
  <c r="J191" i="438"/>
  <c r="L191" i="438" s="1"/>
  <c r="M191" i="438"/>
  <c r="R191" i="438" s="1"/>
  <c r="S191" i="438"/>
  <c r="T191" i="438" s="1"/>
  <c r="U191" i="438"/>
  <c r="J192" i="438"/>
  <c r="L192" i="438" s="1"/>
  <c r="M192" i="438"/>
  <c r="R192" i="438" s="1"/>
  <c r="S192" i="438"/>
  <c r="T192" i="438" s="1"/>
  <c r="U192" i="438"/>
  <c r="J193" i="438"/>
  <c r="L193" i="438" s="1"/>
  <c r="M193" i="438"/>
  <c r="R193" i="438" s="1"/>
  <c r="S193" i="438"/>
  <c r="T193" i="438" s="1"/>
  <c r="U193" i="438"/>
  <c r="J194" i="438"/>
  <c r="L194" i="438" s="1"/>
  <c r="M194" i="438"/>
  <c r="R194" i="438" s="1"/>
  <c r="S194" i="438"/>
  <c r="T194" i="438" s="1"/>
  <c r="U194" i="438"/>
  <c r="J195" i="438"/>
  <c r="L195" i="438" s="1"/>
  <c r="M195" i="438"/>
  <c r="R195" i="438" s="1"/>
  <c r="S195" i="438"/>
  <c r="T195" i="438" s="1"/>
  <c r="U195" i="438"/>
  <c r="J196" i="438"/>
  <c r="L196" i="438" s="1"/>
  <c r="M196" i="438"/>
  <c r="R196" i="438" s="1"/>
  <c r="S196" i="438"/>
  <c r="T196" i="438" s="1"/>
  <c r="U196" i="438"/>
  <c r="J197" i="438"/>
  <c r="L197" i="438" s="1"/>
  <c r="M197" i="438"/>
  <c r="R197" i="438" s="1"/>
  <c r="S197" i="438"/>
  <c r="T197" i="438" s="1"/>
  <c r="U197" i="438"/>
  <c r="L107" i="438"/>
  <c r="M107" i="438"/>
  <c r="R107" i="438" s="1"/>
  <c r="S107" i="438"/>
  <c r="U107" i="438"/>
  <c r="L108" i="438"/>
  <c r="M108" i="438"/>
  <c r="R108" i="438" s="1"/>
  <c r="S108" i="438"/>
  <c r="U108" i="438"/>
  <c r="D105" i="438"/>
  <c r="H348" i="438"/>
  <c r="H347" i="438"/>
  <c r="J85" i="438"/>
  <c r="L85" i="438" s="1"/>
  <c r="M85" i="438"/>
  <c r="R85" i="438" s="1"/>
  <c r="S85" i="438"/>
  <c r="U85" i="438"/>
  <c r="J86" i="438"/>
  <c r="L86" i="438" s="1"/>
  <c r="M86" i="438"/>
  <c r="T86" i="438" s="1"/>
  <c r="S86" i="438"/>
  <c r="U86" i="438"/>
  <c r="J87" i="438"/>
  <c r="L87" i="438" s="1"/>
  <c r="M87" i="438"/>
  <c r="T87" i="438" s="1"/>
  <c r="S87" i="438"/>
  <c r="U87" i="438"/>
  <c r="J88" i="438"/>
  <c r="L88" i="438" s="1"/>
  <c r="M88" i="438"/>
  <c r="T88" i="438" s="1"/>
  <c r="S88" i="438"/>
  <c r="U88" i="438"/>
  <c r="J89" i="438"/>
  <c r="L89" i="438" s="1"/>
  <c r="M89" i="438"/>
  <c r="R89" i="438" s="1"/>
  <c r="S89" i="438"/>
  <c r="U89" i="438"/>
  <c r="J90" i="438"/>
  <c r="L90" i="438" s="1"/>
  <c r="M90" i="438"/>
  <c r="T90" i="438" s="1"/>
  <c r="S90" i="438"/>
  <c r="U90" i="438"/>
  <c r="J91" i="438"/>
  <c r="L91" i="438" s="1"/>
  <c r="M91" i="438"/>
  <c r="T91" i="438" s="1"/>
  <c r="S91" i="438"/>
  <c r="U91" i="438"/>
  <c r="J92" i="438"/>
  <c r="L92" i="438" s="1"/>
  <c r="M92" i="438"/>
  <c r="T92" i="438" s="1"/>
  <c r="S92" i="438"/>
  <c r="U92" i="438"/>
  <c r="J93" i="438"/>
  <c r="L93" i="438" s="1"/>
  <c r="M93" i="438"/>
  <c r="R93" i="438" s="1"/>
  <c r="S93" i="438"/>
  <c r="U93" i="438"/>
  <c r="J94" i="438"/>
  <c r="L94" i="438" s="1"/>
  <c r="M94" i="438"/>
  <c r="T94" i="438" s="1"/>
  <c r="S94" i="438"/>
  <c r="U94" i="438"/>
  <c r="J95" i="438"/>
  <c r="L95" i="438" s="1"/>
  <c r="M95" i="438"/>
  <c r="T95" i="438" s="1"/>
  <c r="S95" i="438"/>
  <c r="U95" i="438"/>
  <c r="J96" i="438"/>
  <c r="L96" i="438" s="1"/>
  <c r="M96" i="438"/>
  <c r="R96" i="438" s="1"/>
  <c r="S96" i="438"/>
  <c r="U96" i="438"/>
  <c r="J60" i="438"/>
  <c r="L60" i="438" s="1"/>
  <c r="M60" i="438"/>
  <c r="R60" i="438" s="1"/>
  <c r="S60" i="438"/>
  <c r="U60" i="438"/>
  <c r="J61" i="438"/>
  <c r="L61" i="438" s="1"/>
  <c r="M61" i="438"/>
  <c r="T61" i="438" s="1"/>
  <c r="S61" i="438"/>
  <c r="U61" i="438"/>
  <c r="J62" i="438"/>
  <c r="L62" i="438" s="1"/>
  <c r="M62" i="438"/>
  <c r="R62" i="438" s="1"/>
  <c r="S62" i="438"/>
  <c r="U62" i="438"/>
  <c r="J63" i="438"/>
  <c r="L63" i="438" s="1"/>
  <c r="M63" i="438"/>
  <c r="R63" i="438" s="1"/>
  <c r="S63" i="438"/>
  <c r="U63" i="438"/>
  <c r="J64" i="438"/>
  <c r="L64" i="438" s="1"/>
  <c r="M64" i="438"/>
  <c r="T64" i="438" s="1"/>
  <c r="S64" i="438"/>
  <c r="U64" i="438"/>
  <c r="J65" i="438"/>
  <c r="L65" i="438" s="1"/>
  <c r="M65" i="438"/>
  <c r="T65" i="438" s="1"/>
  <c r="S65" i="438"/>
  <c r="U65" i="438"/>
  <c r="J66" i="438"/>
  <c r="L66" i="438" s="1"/>
  <c r="M66" i="438"/>
  <c r="R66" i="438" s="1"/>
  <c r="S66" i="438"/>
  <c r="U66" i="438"/>
  <c r="J67" i="438"/>
  <c r="L67" i="438" s="1"/>
  <c r="M67" i="438"/>
  <c r="R67" i="438" s="1"/>
  <c r="S67" i="438"/>
  <c r="U67" i="438"/>
  <c r="J68" i="438"/>
  <c r="L68" i="438" s="1"/>
  <c r="M68" i="438"/>
  <c r="T68" i="438" s="1"/>
  <c r="S68" i="438"/>
  <c r="U68" i="438"/>
  <c r="J69" i="438"/>
  <c r="L69" i="438" s="1"/>
  <c r="M69" i="438"/>
  <c r="T69" i="438" s="1"/>
  <c r="S69" i="438"/>
  <c r="U69" i="438"/>
  <c r="J70" i="438"/>
  <c r="L70" i="438" s="1"/>
  <c r="M70" i="438"/>
  <c r="R70" i="438" s="1"/>
  <c r="S70" i="438"/>
  <c r="U70" i="438"/>
  <c r="J71" i="438"/>
  <c r="L71" i="438" s="1"/>
  <c r="M71" i="438"/>
  <c r="R71" i="438" s="1"/>
  <c r="S71" i="438"/>
  <c r="U71" i="438"/>
  <c r="J72" i="438"/>
  <c r="L72" i="438" s="1"/>
  <c r="M72" i="438"/>
  <c r="T72" i="438" s="1"/>
  <c r="S72" i="438"/>
  <c r="U72" i="438"/>
  <c r="J73" i="438"/>
  <c r="L73" i="438" s="1"/>
  <c r="M73" i="438"/>
  <c r="T73" i="438" s="1"/>
  <c r="S73" i="438"/>
  <c r="U73" i="438"/>
  <c r="J74" i="438"/>
  <c r="L74" i="438" s="1"/>
  <c r="M74" i="438"/>
  <c r="R74" i="438" s="1"/>
  <c r="S74" i="438"/>
  <c r="U74" i="438"/>
  <c r="J75" i="438"/>
  <c r="L75" i="438" s="1"/>
  <c r="M75" i="438"/>
  <c r="R75" i="438" s="1"/>
  <c r="S75" i="438"/>
  <c r="U75" i="438"/>
  <c r="J76" i="438"/>
  <c r="L76" i="438" s="1"/>
  <c r="M76" i="438"/>
  <c r="T76" i="438" s="1"/>
  <c r="S76" i="438"/>
  <c r="U76" i="438"/>
  <c r="J77" i="438"/>
  <c r="L77" i="438" s="1"/>
  <c r="M77" i="438"/>
  <c r="T77" i="438" s="1"/>
  <c r="S77" i="438"/>
  <c r="U77" i="438"/>
  <c r="J78" i="438"/>
  <c r="L78" i="438" s="1"/>
  <c r="M78" i="438"/>
  <c r="R78" i="438" s="1"/>
  <c r="S78" i="438"/>
  <c r="U78" i="438"/>
  <c r="J79" i="438"/>
  <c r="L79" i="438" s="1"/>
  <c r="M79" i="438"/>
  <c r="R79" i="438" s="1"/>
  <c r="S79" i="438"/>
  <c r="U79" i="438"/>
  <c r="J80" i="438"/>
  <c r="L80" i="438" s="1"/>
  <c r="M80" i="438"/>
  <c r="R80" i="438" s="1"/>
  <c r="S80" i="438"/>
  <c r="U80" i="438"/>
  <c r="J81" i="438"/>
  <c r="L81" i="438" s="1"/>
  <c r="M81" i="438"/>
  <c r="T81" i="438" s="1"/>
  <c r="S81" i="438"/>
  <c r="U81" i="438"/>
  <c r="J82" i="438"/>
  <c r="L82" i="438" s="1"/>
  <c r="M82" i="438"/>
  <c r="T82" i="438" s="1"/>
  <c r="S82" i="438"/>
  <c r="U82" i="438"/>
  <c r="J83" i="438"/>
  <c r="L83" i="438" s="1"/>
  <c r="M83" i="438"/>
  <c r="R83" i="438" s="1"/>
  <c r="S83" i="438"/>
  <c r="U83" i="438"/>
  <c r="M35" i="438"/>
  <c r="R35" i="438" s="1"/>
  <c r="S35" i="438"/>
  <c r="U35" i="438"/>
  <c r="J35" i="438"/>
  <c r="L35" i="438" s="1"/>
  <c r="J21" i="438"/>
  <c r="L21" i="438" s="1"/>
  <c r="M21" i="438"/>
  <c r="R21" i="438" s="1"/>
  <c r="S21" i="438"/>
  <c r="U21" i="438"/>
  <c r="J22" i="438"/>
  <c r="L22" i="438" s="1"/>
  <c r="M22" i="438"/>
  <c r="T22" i="438" s="1"/>
  <c r="S22" i="438"/>
  <c r="U22" i="438"/>
  <c r="J23" i="438"/>
  <c r="L23" i="438" s="1"/>
  <c r="M23" i="438"/>
  <c r="R23" i="438" s="1"/>
  <c r="S23" i="438"/>
  <c r="U23" i="438"/>
  <c r="J24" i="438"/>
  <c r="L24" i="438" s="1"/>
  <c r="M24" i="438"/>
  <c r="R24" i="438" s="1"/>
  <c r="S24" i="438"/>
  <c r="U24" i="438"/>
  <c r="J25" i="438"/>
  <c r="L25" i="438" s="1"/>
  <c r="M25" i="438"/>
  <c r="R25" i="438" s="1"/>
  <c r="S25" i="438"/>
  <c r="U25" i="438"/>
  <c r="J26" i="438"/>
  <c r="L26" i="438" s="1"/>
  <c r="M26" i="438"/>
  <c r="T26" i="438" s="1"/>
  <c r="S26" i="438"/>
  <c r="U26" i="438"/>
  <c r="J27" i="438"/>
  <c r="L27" i="438" s="1"/>
  <c r="M27" i="438"/>
  <c r="R27" i="438" s="1"/>
  <c r="S27" i="438"/>
  <c r="U27" i="438"/>
  <c r="J28" i="438"/>
  <c r="L28" i="438" s="1"/>
  <c r="M28" i="438"/>
  <c r="R28" i="438" s="1"/>
  <c r="S28" i="438"/>
  <c r="U28" i="438"/>
  <c r="J29" i="438"/>
  <c r="L29" i="438" s="1"/>
  <c r="M29" i="438"/>
  <c r="R29" i="438" s="1"/>
  <c r="S29" i="438"/>
  <c r="U29" i="438"/>
  <c r="J30" i="438"/>
  <c r="L30" i="438" s="1"/>
  <c r="M30" i="438"/>
  <c r="T30" i="438" s="1"/>
  <c r="S30" i="438"/>
  <c r="U30" i="438"/>
  <c r="J31" i="438"/>
  <c r="L31" i="438" s="1"/>
  <c r="M31" i="438"/>
  <c r="R31" i="438" s="1"/>
  <c r="S31" i="438"/>
  <c r="U31" i="438"/>
  <c r="J32" i="438"/>
  <c r="L32" i="438" s="1"/>
  <c r="M32" i="438"/>
  <c r="R32" i="438" s="1"/>
  <c r="S32" i="438"/>
  <c r="U32" i="438"/>
  <c r="J33" i="438"/>
  <c r="L33" i="438" s="1"/>
  <c r="M33" i="438"/>
  <c r="R33" i="438" s="1"/>
  <c r="S33" i="438"/>
  <c r="U33" i="438"/>
  <c r="J34" i="438"/>
  <c r="L34" i="438" s="1"/>
  <c r="M34" i="438"/>
  <c r="T34" i="438" s="1"/>
  <c r="S34" i="438"/>
  <c r="U34" i="438"/>
  <c r="J36" i="438"/>
  <c r="L36" i="438" s="1"/>
  <c r="M36" i="438"/>
  <c r="R36" i="438" s="1"/>
  <c r="S36" i="438"/>
  <c r="U36" i="438"/>
  <c r="J37" i="438"/>
  <c r="L37" i="438" s="1"/>
  <c r="M37" i="438"/>
  <c r="R37" i="438" s="1"/>
  <c r="S37" i="438"/>
  <c r="U37" i="438"/>
  <c r="J38" i="438"/>
  <c r="L38" i="438" s="1"/>
  <c r="M38" i="438"/>
  <c r="R38" i="438" s="1"/>
  <c r="S38" i="438"/>
  <c r="U38" i="438"/>
  <c r="J39" i="438"/>
  <c r="L39" i="438" s="1"/>
  <c r="M39" i="438"/>
  <c r="T39" i="438" s="1"/>
  <c r="S39" i="438"/>
  <c r="U39" i="438"/>
  <c r="J40" i="438"/>
  <c r="L40" i="438" s="1"/>
  <c r="M40" i="438"/>
  <c r="R40" i="438" s="1"/>
  <c r="S40" i="438"/>
  <c r="U40" i="438"/>
  <c r="J41" i="438"/>
  <c r="L41" i="438" s="1"/>
  <c r="M41" i="438"/>
  <c r="R41" i="438" s="1"/>
  <c r="S41" i="438"/>
  <c r="U41" i="438"/>
  <c r="J42" i="438"/>
  <c r="L42" i="438" s="1"/>
  <c r="M42" i="438"/>
  <c r="R42" i="438" s="1"/>
  <c r="S42" i="438"/>
  <c r="U42" i="438"/>
  <c r="J43" i="438"/>
  <c r="L43" i="438" s="1"/>
  <c r="M43" i="438"/>
  <c r="T43" i="438" s="1"/>
  <c r="S43" i="438"/>
  <c r="U43" i="438"/>
  <c r="J44" i="438"/>
  <c r="L44" i="438" s="1"/>
  <c r="M44" i="438"/>
  <c r="T44" i="438" s="1"/>
  <c r="S44" i="438"/>
  <c r="U44" i="438"/>
  <c r="J45" i="438"/>
  <c r="L45" i="438" s="1"/>
  <c r="M45" i="438"/>
  <c r="R45" i="438" s="1"/>
  <c r="S45" i="438"/>
  <c r="U45" i="438"/>
  <c r="J46" i="438"/>
  <c r="L46" i="438" s="1"/>
  <c r="M46" i="438"/>
  <c r="R46" i="438" s="1"/>
  <c r="S46" i="438"/>
  <c r="U46" i="438"/>
  <c r="J47" i="438"/>
  <c r="L47" i="438" s="1"/>
  <c r="M47" i="438"/>
  <c r="T47" i="438" s="1"/>
  <c r="S47" i="438"/>
  <c r="U47" i="438"/>
  <c r="J48" i="438"/>
  <c r="L48" i="438" s="1"/>
  <c r="M48" i="438"/>
  <c r="R48" i="438" s="1"/>
  <c r="S48" i="438"/>
  <c r="U48" i="438"/>
  <c r="J49" i="438"/>
  <c r="L49" i="438" s="1"/>
  <c r="M49" i="438"/>
  <c r="R49" i="438" s="1"/>
  <c r="S49" i="438"/>
  <c r="U49" i="438"/>
  <c r="J50" i="438"/>
  <c r="L50" i="438" s="1"/>
  <c r="M50" i="438"/>
  <c r="R50" i="438" s="1"/>
  <c r="S50" i="438"/>
  <c r="U50" i="438"/>
  <c r="J51" i="438"/>
  <c r="L51" i="438" s="1"/>
  <c r="M51" i="438"/>
  <c r="T51" i="438" s="1"/>
  <c r="S51" i="438"/>
  <c r="U51" i="438"/>
  <c r="J52" i="438"/>
  <c r="L52" i="438" s="1"/>
  <c r="M52" i="438"/>
  <c r="R52" i="438" s="1"/>
  <c r="S52" i="438"/>
  <c r="U52" i="438"/>
  <c r="J53" i="438"/>
  <c r="L53" i="438" s="1"/>
  <c r="M53" i="438"/>
  <c r="R53" i="438" s="1"/>
  <c r="S53" i="438"/>
  <c r="U53" i="438"/>
  <c r="J54" i="438"/>
  <c r="L54" i="438" s="1"/>
  <c r="M54" i="438"/>
  <c r="R54" i="438" s="1"/>
  <c r="S54" i="438"/>
  <c r="U54" i="438"/>
  <c r="J55" i="438"/>
  <c r="L55" i="438" s="1"/>
  <c r="M55" i="438"/>
  <c r="T55" i="438" s="1"/>
  <c r="S55" i="438"/>
  <c r="U55" i="438"/>
  <c r="J56" i="438"/>
  <c r="L56" i="438" s="1"/>
  <c r="M56" i="438"/>
  <c r="R56" i="438" s="1"/>
  <c r="S56" i="438"/>
  <c r="U56" i="438"/>
  <c r="J57" i="438"/>
  <c r="L57" i="438" s="1"/>
  <c r="M57" i="438"/>
  <c r="R57" i="438" s="1"/>
  <c r="S57" i="438"/>
  <c r="U57" i="438"/>
  <c r="J58" i="438"/>
  <c r="L58" i="438" s="1"/>
  <c r="M58" i="438"/>
  <c r="T58" i="438" s="1"/>
  <c r="S58" i="438"/>
  <c r="U58" i="438"/>
  <c r="J59" i="438"/>
  <c r="L59" i="438" s="1"/>
  <c r="M59" i="438"/>
  <c r="T59" i="438" s="1"/>
  <c r="S59" i="438"/>
  <c r="U59" i="438"/>
  <c r="J84" i="438"/>
  <c r="L84" i="438" s="1"/>
  <c r="M84" i="438"/>
  <c r="R84" i="438" s="1"/>
  <c r="S84" i="438"/>
  <c r="U84" i="438"/>
  <c r="J97" i="438"/>
  <c r="L97" i="438" s="1"/>
  <c r="M97" i="438"/>
  <c r="R97" i="438" s="1"/>
  <c r="S97" i="438"/>
  <c r="U97" i="438"/>
  <c r="J15" i="438"/>
  <c r="L30" i="436"/>
  <c r="L32" i="436"/>
  <c r="L31" i="436"/>
  <c r="N31" i="436"/>
  <c r="L34" i="436"/>
  <c r="L24" i="436"/>
  <c r="L25" i="436"/>
  <c r="L26" i="436"/>
  <c r="N26" i="436" s="1"/>
  <c r="P71" i="344"/>
  <c r="O71" i="344"/>
  <c r="N71" i="344"/>
  <c r="N10" i="344"/>
  <c r="N11" i="344"/>
  <c r="N12" i="344"/>
  <c r="N13" i="344"/>
  <c r="N14" i="344"/>
  <c r="N15" i="344"/>
  <c r="N16" i="344"/>
  <c r="N17" i="344"/>
  <c r="N18" i="344"/>
  <c r="N19" i="344"/>
  <c r="N20" i="344"/>
  <c r="N21" i="344"/>
  <c r="N22" i="344"/>
  <c r="N23" i="344"/>
  <c r="N24" i="344"/>
  <c r="N25" i="344"/>
  <c r="N26" i="344"/>
  <c r="N27" i="344"/>
  <c r="N28" i="344"/>
  <c r="N29" i="344"/>
  <c r="N30" i="344"/>
  <c r="N31" i="344"/>
  <c r="N32" i="344"/>
  <c r="N33" i="344"/>
  <c r="N34" i="344"/>
  <c r="N35" i="344"/>
  <c r="N36" i="344"/>
  <c r="N37" i="344"/>
  <c r="N38" i="344"/>
  <c r="N39" i="344"/>
  <c r="N40" i="344"/>
  <c r="N41" i="344"/>
  <c r="N42" i="344"/>
  <c r="N43" i="344"/>
  <c r="N44" i="344"/>
  <c r="N45" i="344"/>
  <c r="N46" i="344"/>
  <c r="N47" i="344"/>
  <c r="N48" i="344"/>
  <c r="N49" i="344"/>
  <c r="N50" i="344"/>
  <c r="N51" i="344"/>
  <c r="N52" i="344"/>
  <c r="N53" i="344"/>
  <c r="N54" i="344"/>
  <c r="N55" i="344"/>
  <c r="N56" i="344"/>
  <c r="N57" i="344"/>
  <c r="N58" i="344"/>
  <c r="N59" i="344"/>
  <c r="N60" i="344"/>
  <c r="N61" i="344"/>
  <c r="N62" i="344"/>
  <c r="N63" i="344"/>
  <c r="N64" i="344"/>
  <c r="N65" i="344"/>
  <c r="N66" i="344"/>
  <c r="N67" i="344"/>
  <c r="N68" i="344"/>
  <c r="N69" i="344"/>
  <c r="N70" i="344"/>
  <c r="N9" i="344"/>
  <c r="O9" i="344"/>
  <c r="M9" i="344"/>
  <c r="I71" i="344"/>
  <c r="F69" i="344"/>
  <c r="G69" i="344"/>
  <c r="H69" i="344" s="1"/>
  <c r="F70" i="344"/>
  <c r="I70" i="344" s="1"/>
  <c r="G70" i="344"/>
  <c r="H70" i="344"/>
  <c r="G66" i="344"/>
  <c r="H66" i="344" s="1"/>
  <c r="F66" i="344"/>
  <c r="G65" i="344"/>
  <c r="H65" i="344" s="1"/>
  <c r="F65" i="344"/>
  <c r="F64" i="344"/>
  <c r="K34" i="401" l="1"/>
  <c r="K29" i="401"/>
  <c r="G33" i="401"/>
  <c r="K24" i="401"/>
  <c r="G28" i="401"/>
  <c r="G13" i="401"/>
  <c r="J19" i="401"/>
  <c r="J20" i="401"/>
  <c r="D13" i="401"/>
  <c r="K43" i="401"/>
  <c r="J14" i="401"/>
  <c r="F13" i="401"/>
  <c r="J16" i="401"/>
  <c r="H13" i="401"/>
  <c r="J12" i="401"/>
  <c r="J9" i="401"/>
  <c r="I13" i="401"/>
  <c r="B13" i="401"/>
  <c r="J15" i="401"/>
  <c r="K38" i="401"/>
  <c r="C13" i="401"/>
  <c r="K28" i="401"/>
  <c r="J11" i="401"/>
  <c r="J21" i="401"/>
  <c r="E13" i="401"/>
  <c r="K33" i="401"/>
  <c r="U202" i="438"/>
  <c r="N246" i="438"/>
  <c r="N242" i="438"/>
  <c r="N296" i="438"/>
  <c r="N201" i="438"/>
  <c r="O201" i="438" s="1"/>
  <c r="N198" i="438"/>
  <c r="O198" i="438" s="1"/>
  <c r="O200" i="438"/>
  <c r="O199" i="438"/>
  <c r="L202" i="438"/>
  <c r="N261" i="438"/>
  <c r="N230" i="438"/>
  <c r="O230" i="438" s="1"/>
  <c r="N229" i="438"/>
  <c r="O229" i="438" s="1"/>
  <c r="N213" i="438"/>
  <c r="N327" i="438"/>
  <c r="N317" i="438"/>
  <c r="O317" i="438" s="1"/>
  <c r="N318" i="438"/>
  <c r="N316" i="438"/>
  <c r="O316" i="438" s="1"/>
  <c r="N308" i="438"/>
  <c r="O308" i="438" s="1"/>
  <c r="N218" i="438"/>
  <c r="O218" i="438" s="1"/>
  <c r="N245" i="438"/>
  <c r="O245" i="438" s="1"/>
  <c r="N226" i="438"/>
  <c r="N225" i="438"/>
  <c r="N310" i="438"/>
  <c r="O310" i="438" s="1"/>
  <c r="N302" i="438"/>
  <c r="O302" i="438" s="1"/>
  <c r="N280" i="438"/>
  <c r="N256" i="438"/>
  <c r="O256" i="438" s="1"/>
  <c r="N237" i="438"/>
  <c r="O237" i="438" s="1"/>
  <c r="N233" i="438"/>
  <c r="O233" i="438" s="1"/>
  <c r="N217" i="438"/>
  <c r="O217" i="438" s="1"/>
  <c r="N323" i="438"/>
  <c r="O323" i="438" s="1"/>
  <c r="N301" i="438"/>
  <c r="O301" i="438" s="1"/>
  <c r="N265" i="438"/>
  <c r="O265" i="438" s="1"/>
  <c r="N254" i="438"/>
  <c r="O254" i="438" s="1"/>
  <c r="N236" i="438"/>
  <c r="O236" i="438" s="1"/>
  <c r="N224" i="438"/>
  <c r="O224" i="438" s="1"/>
  <c r="N300" i="438"/>
  <c r="N253" i="438"/>
  <c r="O253" i="438" s="1"/>
  <c r="N249" i="438"/>
  <c r="O249" i="438" s="1"/>
  <c r="N240" i="438"/>
  <c r="O240" i="438" s="1"/>
  <c r="N222" i="438"/>
  <c r="O222" i="438" s="1"/>
  <c r="N288" i="438"/>
  <c r="N277" i="438"/>
  <c r="O277" i="438" s="1"/>
  <c r="N274" i="438"/>
  <c r="O274" i="438" s="1"/>
  <c r="N252" i="438"/>
  <c r="O252" i="438" s="1"/>
  <c r="N238" i="438"/>
  <c r="O238" i="438" s="1"/>
  <c r="N221" i="438"/>
  <c r="O221" i="438" s="1"/>
  <c r="N292" i="438"/>
  <c r="O292" i="438" s="1"/>
  <c r="N328" i="438"/>
  <c r="O328" i="438" s="1"/>
  <c r="N267" i="438"/>
  <c r="N244" i="438"/>
  <c r="O244" i="438" s="1"/>
  <c r="N212" i="438"/>
  <c r="O212" i="438" s="1"/>
  <c r="N306" i="438"/>
  <c r="O306" i="438" s="1"/>
  <c r="O288" i="438"/>
  <c r="N278" i="438"/>
  <c r="O278" i="438" s="1"/>
  <c r="N272" i="438"/>
  <c r="O272" i="438" s="1"/>
  <c r="N264" i="438"/>
  <c r="O264" i="438" s="1"/>
  <c r="N248" i="438"/>
  <c r="O248" i="438" s="1"/>
  <c r="N232" i="438"/>
  <c r="O232" i="438" s="1"/>
  <c r="N216" i="438"/>
  <c r="O296" i="438"/>
  <c r="O280" i="438"/>
  <c r="N275" i="438"/>
  <c r="O275" i="438" s="1"/>
  <c r="N228" i="438"/>
  <c r="O228" i="438" s="1"/>
  <c r="N284" i="438"/>
  <c r="O284" i="438" s="1"/>
  <c r="O267" i="438"/>
  <c r="N220" i="438"/>
  <c r="N326" i="438"/>
  <c r="O326" i="438" s="1"/>
  <c r="N325" i="438"/>
  <c r="O325" i="438" s="1"/>
  <c r="N315" i="438"/>
  <c r="O315" i="438" s="1"/>
  <c r="N307" i="438"/>
  <c r="O307" i="438" s="1"/>
  <c r="N299" i="438"/>
  <c r="O299" i="438" s="1"/>
  <c r="N294" i="438"/>
  <c r="O294" i="438" s="1"/>
  <c r="N290" i="438"/>
  <c r="O290" i="438" s="1"/>
  <c r="N286" i="438"/>
  <c r="O286" i="438" s="1"/>
  <c r="N282" i="438"/>
  <c r="O282" i="438" s="1"/>
  <c r="N263" i="438"/>
  <c r="O263" i="438" s="1"/>
  <c r="O327" i="438"/>
  <c r="N322" i="438"/>
  <c r="O322" i="438" s="1"/>
  <c r="N321" i="438"/>
  <c r="O321" i="438" s="1"/>
  <c r="O318" i="438"/>
  <c r="N314" i="438"/>
  <c r="O314" i="438" s="1"/>
  <c r="N313" i="438"/>
  <c r="O313" i="438" s="1"/>
  <c r="O309" i="438"/>
  <c r="N305" i="438"/>
  <c r="O305" i="438" s="1"/>
  <c r="N298" i="438"/>
  <c r="O298" i="438" s="1"/>
  <c r="N297" i="438"/>
  <c r="O297" i="438" s="1"/>
  <c r="N293" i="438"/>
  <c r="O293" i="438" s="1"/>
  <c r="N289" i="438"/>
  <c r="O289" i="438" s="1"/>
  <c r="N285" i="438"/>
  <c r="O285" i="438" s="1"/>
  <c r="N281" i="438"/>
  <c r="O281" i="438" s="1"/>
  <c r="N271" i="438"/>
  <c r="O271" i="438" s="1"/>
  <c r="N268" i="438"/>
  <c r="O268" i="438" s="1"/>
  <c r="N266" i="438"/>
  <c r="O266" i="438" s="1"/>
  <c r="O260" i="438"/>
  <c r="N269" i="438"/>
  <c r="O269" i="438" s="1"/>
  <c r="N324" i="438"/>
  <c r="O324" i="438" s="1"/>
  <c r="N320" i="438"/>
  <c r="O320" i="438" s="1"/>
  <c r="N319" i="438"/>
  <c r="O319" i="438" s="1"/>
  <c r="N312" i="438"/>
  <c r="O312" i="438" s="1"/>
  <c r="N311" i="438"/>
  <c r="O311" i="438" s="1"/>
  <c r="N304" i="438"/>
  <c r="O304" i="438" s="1"/>
  <c r="N303" i="438"/>
  <c r="O303" i="438" s="1"/>
  <c r="O300" i="438"/>
  <c r="N295" i="438"/>
  <c r="O295" i="438" s="1"/>
  <c r="N291" i="438"/>
  <c r="O291" i="438" s="1"/>
  <c r="N287" i="438"/>
  <c r="O287" i="438" s="1"/>
  <c r="N283" i="438"/>
  <c r="O283" i="438" s="1"/>
  <c r="N279" i="438"/>
  <c r="O279" i="438" s="1"/>
  <c r="N276" i="438"/>
  <c r="O276" i="438" s="1"/>
  <c r="N259" i="438"/>
  <c r="O259" i="438" s="1"/>
  <c r="N270" i="438"/>
  <c r="O270" i="438" s="1"/>
  <c r="O261" i="438"/>
  <c r="N258" i="438"/>
  <c r="O258" i="438" s="1"/>
  <c r="N255" i="438"/>
  <c r="O255" i="438" s="1"/>
  <c r="N251" i="438"/>
  <c r="O251" i="438" s="1"/>
  <c r="N247" i="438"/>
  <c r="O247" i="438" s="1"/>
  <c r="N243" i="438"/>
  <c r="O243" i="438" s="1"/>
  <c r="O241" i="438"/>
  <c r="N239" i="438"/>
  <c r="O239" i="438" s="1"/>
  <c r="N235" i="438"/>
  <c r="O235" i="438" s="1"/>
  <c r="N231" i="438"/>
  <c r="O231" i="438" s="1"/>
  <c r="N227" i="438"/>
  <c r="O227" i="438" s="1"/>
  <c r="O225" i="438"/>
  <c r="N223" i="438"/>
  <c r="O223" i="438" s="1"/>
  <c r="N219" i="438"/>
  <c r="O219" i="438" s="1"/>
  <c r="N215" i="438"/>
  <c r="O215" i="438" s="1"/>
  <c r="O213" i="438"/>
  <c r="N273" i="438"/>
  <c r="O273" i="438" s="1"/>
  <c r="N262" i="438"/>
  <c r="O262" i="438" s="1"/>
  <c r="N257" i="438"/>
  <c r="O257" i="438" s="1"/>
  <c r="O220" i="438"/>
  <c r="O216" i="438"/>
  <c r="O250" i="438"/>
  <c r="O246" i="438"/>
  <c r="O242" i="438"/>
  <c r="O234" i="438"/>
  <c r="O226" i="438"/>
  <c r="O214" i="438"/>
  <c r="N211" i="438"/>
  <c r="O211" i="438" s="1"/>
  <c r="N188" i="438"/>
  <c r="O188" i="438" s="1"/>
  <c r="N141" i="438"/>
  <c r="N140" i="438"/>
  <c r="O140" i="438" s="1"/>
  <c r="N183" i="438"/>
  <c r="O183" i="438" s="1"/>
  <c r="R91" i="438"/>
  <c r="N94" i="438"/>
  <c r="O94" i="438" s="1"/>
  <c r="R87" i="438"/>
  <c r="N171" i="438"/>
  <c r="O171" i="438" s="1"/>
  <c r="N144" i="438"/>
  <c r="O144" i="438" s="1"/>
  <c r="N156" i="438"/>
  <c r="O156" i="438" s="1"/>
  <c r="N167" i="438"/>
  <c r="O167" i="438" s="1"/>
  <c r="N151" i="438"/>
  <c r="O151" i="438" s="1"/>
  <c r="N148" i="438"/>
  <c r="O148" i="438" s="1"/>
  <c r="N184" i="438"/>
  <c r="O184" i="438" s="1"/>
  <c r="N160" i="438"/>
  <c r="O160" i="438" s="1"/>
  <c r="N192" i="438"/>
  <c r="O192" i="438" s="1"/>
  <c r="N180" i="438"/>
  <c r="O180" i="438" s="1"/>
  <c r="N152" i="438"/>
  <c r="O152" i="438" s="1"/>
  <c r="N107" i="438"/>
  <c r="O107" i="438" s="1"/>
  <c r="N172" i="438"/>
  <c r="O172" i="438" s="1"/>
  <c r="N191" i="438"/>
  <c r="O191" i="438" s="1"/>
  <c r="N179" i="438"/>
  <c r="O179" i="438" s="1"/>
  <c r="N159" i="438"/>
  <c r="O159" i="438" s="1"/>
  <c r="N147" i="438"/>
  <c r="O147" i="438" s="1"/>
  <c r="N196" i="438"/>
  <c r="O196" i="438" s="1"/>
  <c r="N195" i="438"/>
  <c r="O195" i="438" s="1"/>
  <c r="N187" i="438"/>
  <c r="O187" i="438" s="1"/>
  <c r="N176" i="438"/>
  <c r="O176" i="438" s="1"/>
  <c r="N175" i="438"/>
  <c r="O175" i="438" s="1"/>
  <c r="N168" i="438"/>
  <c r="O168" i="438" s="1"/>
  <c r="N164" i="438"/>
  <c r="O164" i="438" s="1"/>
  <c r="N163" i="438"/>
  <c r="O163" i="438" s="1"/>
  <c r="N155" i="438"/>
  <c r="O155" i="438" s="1"/>
  <c r="N190" i="438"/>
  <c r="O190" i="438" s="1"/>
  <c r="N174" i="438"/>
  <c r="O174" i="438" s="1"/>
  <c r="N178" i="438"/>
  <c r="O178" i="438" s="1"/>
  <c r="N182" i="438"/>
  <c r="O182" i="438" s="1"/>
  <c r="N166" i="438"/>
  <c r="O166" i="438" s="1"/>
  <c r="N150" i="438"/>
  <c r="O150" i="438" s="1"/>
  <c r="N158" i="438"/>
  <c r="O158" i="438" s="1"/>
  <c r="N194" i="438"/>
  <c r="O194" i="438" s="1"/>
  <c r="N162" i="438"/>
  <c r="O162" i="438" s="1"/>
  <c r="N186" i="438"/>
  <c r="O186" i="438" s="1"/>
  <c r="N170" i="438"/>
  <c r="O170" i="438" s="1"/>
  <c r="N154" i="438"/>
  <c r="O154" i="438" s="1"/>
  <c r="N145" i="438"/>
  <c r="O145" i="438" s="1"/>
  <c r="N197" i="438"/>
  <c r="O197" i="438" s="1"/>
  <c r="N193" i="438"/>
  <c r="O193" i="438" s="1"/>
  <c r="N189" i="438"/>
  <c r="O189" i="438" s="1"/>
  <c r="N185" i="438"/>
  <c r="O185" i="438" s="1"/>
  <c r="N181" i="438"/>
  <c r="O181" i="438" s="1"/>
  <c r="N177" i="438"/>
  <c r="O177" i="438" s="1"/>
  <c r="N173" i="438"/>
  <c r="O173" i="438" s="1"/>
  <c r="N169" i="438"/>
  <c r="O169" i="438" s="1"/>
  <c r="N165" i="438"/>
  <c r="O165" i="438" s="1"/>
  <c r="N161" i="438"/>
  <c r="O161" i="438" s="1"/>
  <c r="N157" i="438"/>
  <c r="O157" i="438" s="1"/>
  <c r="N153" i="438"/>
  <c r="O153" i="438" s="1"/>
  <c r="N149" i="438"/>
  <c r="O149" i="438" s="1"/>
  <c r="N146" i="438"/>
  <c r="O146" i="438" s="1"/>
  <c r="N143" i="438"/>
  <c r="O143" i="438" s="1"/>
  <c r="N142" i="438"/>
  <c r="O142" i="438" s="1"/>
  <c r="O141" i="438"/>
  <c r="T60" i="438"/>
  <c r="N91" i="438"/>
  <c r="O91" i="438" s="1"/>
  <c r="N90" i="438"/>
  <c r="O90" i="438" s="1"/>
  <c r="R64" i="438"/>
  <c r="R92" i="438"/>
  <c r="R95" i="438"/>
  <c r="N108" i="438"/>
  <c r="O108" i="438" s="1"/>
  <c r="T89" i="438"/>
  <c r="N87" i="438"/>
  <c r="O87" i="438" s="1"/>
  <c r="N95" i="438"/>
  <c r="T93" i="438"/>
  <c r="T96" i="438"/>
  <c r="R88" i="438"/>
  <c r="T85" i="438"/>
  <c r="N93" i="438"/>
  <c r="O93" i="438" s="1"/>
  <c r="N88" i="438"/>
  <c r="O88" i="438" s="1"/>
  <c r="N92" i="438"/>
  <c r="O92" i="438" s="1"/>
  <c r="N89" i="438"/>
  <c r="O89" i="438" s="1"/>
  <c r="N86" i="438"/>
  <c r="O86" i="438" s="1"/>
  <c r="N96" i="438"/>
  <c r="O96" i="438" s="1"/>
  <c r="N85" i="438"/>
  <c r="O85" i="438" s="1"/>
  <c r="O95" i="438"/>
  <c r="R94" i="438"/>
  <c r="R90" i="438"/>
  <c r="R86" i="438"/>
  <c r="R72" i="438"/>
  <c r="R68" i="438"/>
  <c r="T66" i="438"/>
  <c r="N66" i="438"/>
  <c r="O66" i="438" s="1"/>
  <c r="T80" i="438"/>
  <c r="N72" i="438"/>
  <c r="O72" i="438" s="1"/>
  <c r="N74" i="438"/>
  <c r="O74" i="438" s="1"/>
  <c r="T74" i="438"/>
  <c r="N70" i="438"/>
  <c r="O70" i="438" s="1"/>
  <c r="T70" i="438"/>
  <c r="N62" i="438"/>
  <c r="O62" i="438" s="1"/>
  <c r="R82" i="438"/>
  <c r="N80" i="438"/>
  <c r="N68" i="438"/>
  <c r="O68" i="438" s="1"/>
  <c r="N64" i="438"/>
  <c r="O64" i="438" s="1"/>
  <c r="T78" i="438"/>
  <c r="N78" i="438"/>
  <c r="O78" i="438" s="1"/>
  <c r="T62" i="438"/>
  <c r="T31" i="438"/>
  <c r="N82" i="438"/>
  <c r="O82" i="438" s="1"/>
  <c r="O80" i="438"/>
  <c r="R76" i="438"/>
  <c r="N76" i="438"/>
  <c r="O76" i="438" s="1"/>
  <c r="N83" i="438"/>
  <c r="O83" i="438" s="1"/>
  <c r="N69" i="438"/>
  <c r="O69" i="438" s="1"/>
  <c r="N67" i="438"/>
  <c r="O67" i="438" s="1"/>
  <c r="N73" i="438"/>
  <c r="O73" i="438" s="1"/>
  <c r="N71" i="438"/>
  <c r="O71" i="438" s="1"/>
  <c r="N77" i="438"/>
  <c r="O77" i="438" s="1"/>
  <c r="N75" i="438"/>
  <c r="O75" i="438" s="1"/>
  <c r="N61" i="438"/>
  <c r="O61" i="438" s="1"/>
  <c r="N81" i="438"/>
  <c r="O81" i="438" s="1"/>
  <c r="N79" i="438"/>
  <c r="O79" i="438" s="1"/>
  <c r="N65" i="438"/>
  <c r="O65" i="438" s="1"/>
  <c r="N63" i="438"/>
  <c r="O63" i="438" s="1"/>
  <c r="N60" i="438"/>
  <c r="O60" i="438" s="1"/>
  <c r="T83" i="438"/>
  <c r="R81" i="438"/>
  <c r="T79" i="438"/>
  <c r="R77" i="438"/>
  <c r="T75" i="438"/>
  <c r="R73" i="438"/>
  <c r="T71" i="438"/>
  <c r="R69" i="438"/>
  <c r="T67" i="438"/>
  <c r="R65" i="438"/>
  <c r="T63" i="438"/>
  <c r="R61" i="438"/>
  <c r="N48" i="438"/>
  <c r="O48" i="438" s="1"/>
  <c r="T35" i="438"/>
  <c r="N56" i="438"/>
  <c r="O56" i="438" s="1"/>
  <c r="T50" i="438"/>
  <c r="R58" i="438"/>
  <c r="T56" i="438"/>
  <c r="N23" i="438"/>
  <c r="O23" i="438" s="1"/>
  <c r="N29" i="438"/>
  <c r="O29" i="438" s="1"/>
  <c r="T29" i="438"/>
  <c r="T97" i="438"/>
  <c r="T38" i="438"/>
  <c r="N31" i="438"/>
  <c r="O31" i="438" s="1"/>
  <c r="T25" i="438"/>
  <c r="T48" i="438"/>
  <c r="T27" i="438"/>
  <c r="N27" i="438"/>
  <c r="O27" i="438" s="1"/>
  <c r="N44" i="438"/>
  <c r="O44" i="438" s="1"/>
  <c r="T33" i="438"/>
  <c r="N25" i="438"/>
  <c r="O25" i="438" s="1"/>
  <c r="T21" i="438"/>
  <c r="N35" i="438"/>
  <c r="O35" i="438" s="1"/>
  <c r="T54" i="438"/>
  <c r="N54" i="438"/>
  <c r="O54" i="438" s="1"/>
  <c r="N52" i="438"/>
  <c r="O52" i="438" s="1"/>
  <c r="T46" i="438"/>
  <c r="N58" i="438"/>
  <c r="O58" i="438" s="1"/>
  <c r="N50" i="438"/>
  <c r="O50" i="438" s="1"/>
  <c r="N38" i="438"/>
  <c r="O38" i="438" s="1"/>
  <c r="T52" i="438"/>
  <c r="R44" i="438"/>
  <c r="T36" i="438"/>
  <c r="N36" i="438"/>
  <c r="O36" i="438" s="1"/>
  <c r="T23" i="438"/>
  <c r="N97" i="438"/>
  <c r="O97" i="438" s="1"/>
  <c r="N46" i="438"/>
  <c r="O46" i="438" s="1"/>
  <c r="T42" i="438"/>
  <c r="N33" i="438"/>
  <c r="O33" i="438" s="1"/>
  <c r="N42" i="438"/>
  <c r="O42" i="438" s="1"/>
  <c r="T40" i="438"/>
  <c r="N40" i="438"/>
  <c r="O40" i="438" s="1"/>
  <c r="N51" i="438"/>
  <c r="O51" i="438" s="1"/>
  <c r="N49" i="438"/>
  <c r="O49" i="438" s="1"/>
  <c r="N34" i="438"/>
  <c r="O34" i="438" s="1"/>
  <c r="N32" i="438"/>
  <c r="O32" i="438" s="1"/>
  <c r="N55" i="438"/>
  <c r="O55" i="438" s="1"/>
  <c r="N53" i="438"/>
  <c r="O53" i="438" s="1"/>
  <c r="N39" i="438"/>
  <c r="O39" i="438" s="1"/>
  <c r="N37" i="438"/>
  <c r="O37" i="438" s="1"/>
  <c r="N22" i="438"/>
  <c r="O22" i="438" s="1"/>
  <c r="N59" i="438"/>
  <c r="O59" i="438" s="1"/>
  <c r="N57" i="438"/>
  <c r="O57" i="438" s="1"/>
  <c r="N43" i="438"/>
  <c r="O43" i="438" s="1"/>
  <c r="N41" i="438"/>
  <c r="O41" i="438" s="1"/>
  <c r="N26" i="438"/>
  <c r="O26" i="438" s="1"/>
  <c r="N24" i="438"/>
  <c r="O24" i="438" s="1"/>
  <c r="N84" i="438"/>
  <c r="O84" i="438" s="1"/>
  <c r="N47" i="438"/>
  <c r="O47" i="438" s="1"/>
  <c r="N45" i="438"/>
  <c r="O45" i="438" s="1"/>
  <c r="N30" i="438"/>
  <c r="O30" i="438" s="1"/>
  <c r="N28" i="438"/>
  <c r="O28" i="438" s="1"/>
  <c r="N21" i="438"/>
  <c r="O21" i="438" s="1"/>
  <c r="T84" i="438"/>
  <c r="R59" i="438"/>
  <c r="T57" i="438"/>
  <c r="R55" i="438"/>
  <c r="T53" i="438"/>
  <c r="R51" i="438"/>
  <c r="T49" i="438"/>
  <c r="R47" i="438"/>
  <c r="T45" i="438"/>
  <c r="R43" i="438"/>
  <c r="T41" i="438"/>
  <c r="R39" i="438"/>
  <c r="T37" i="438"/>
  <c r="R34" i="438"/>
  <c r="T32" i="438"/>
  <c r="R30" i="438"/>
  <c r="T28" i="438"/>
  <c r="R26" i="438"/>
  <c r="T24" i="438"/>
  <c r="R22" i="438"/>
  <c r="K70" i="344"/>
  <c r="J70" i="344"/>
  <c r="I69" i="344"/>
  <c r="I65" i="344"/>
  <c r="K65" i="344" s="1"/>
  <c r="O65" i="344" s="1"/>
  <c r="I66" i="344"/>
  <c r="K66" i="344" s="1"/>
  <c r="J66" i="344"/>
  <c r="G64" i="344"/>
  <c r="H64" i="344" s="1"/>
  <c r="I64" i="344" s="1"/>
  <c r="G55" i="344"/>
  <c r="H55" i="344" s="1"/>
  <c r="G56" i="344"/>
  <c r="H56" i="344" s="1"/>
  <c r="G57" i="344"/>
  <c r="H57" i="344" s="1"/>
  <c r="G58" i="344"/>
  <c r="H58" i="344" s="1"/>
  <c r="F55" i="344"/>
  <c r="F56" i="344"/>
  <c r="F57" i="344"/>
  <c r="F58" i="344"/>
  <c r="G68" i="344"/>
  <c r="H68" i="344" s="1"/>
  <c r="F68" i="344"/>
  <c r="G67" i="344"/>
  <c r="H67" i="344" s="1"/>
  <c r="F67" i="344"/>
  <c r="G63" i="344"/>
  <c r="H63" i="344" s="1"/>
  <c r="F63" i="344"/>
  <c r="G62" i="344"/>
  <c r="H62" i="344" s="1"/>
  <c r="F62" i="344"/>
  <c r="G61" i="344"/>
  <c r="H61" i="344" s="1"/>
  <c r="F61" i="344"/>
  <c r="G60" i="344"/>
  <c r="H60" i="344" s="1"/>
  <c r="F60" i="344"/>
  <c r="G59" i="344"/>
  <c r="H59" i="344" s="1"/>
  <c r="F59" i="344"/>
  <c r="G11" i="344"/>
  <c r="H11" i="344" s="1"/>
  <c r="F11" i="344"/>
  <c r="C74" i="344"/>
  <c r="G51" i="344"/>
  <c r="H51" i="344" s="1"/>
  <c r="F51" i="344"/>
  <c r="G50" i="344"/>
  <c r="H50" i="344" s="1"/>
  <c r="F50" i="344"/>
  <c r="G49" i="344"/>
  <c r="H49" i="344" s="1"/>
  <c r="F49" i="344"/>
  <c r="G48" i="344"/>
  <c r="H48" i="344" s="1"/>
  <c r="F48" i="344"/>
  <c r="G47" i="344"/>
  <c r="H47" i="344" s="1"/>
  <c r="F47" i="344"/>
  <c r="G46" i="344"/>
  <c r="H46" i="344" s="1"/>
  <c r="F46" i="344"/>
  <c r="G45" i="344"/>
  <c r="H45" i="344" s="1"/>
  <c r="F45" i="344"/>
  <c r="G44" i="344"/>
  <c r="H44" i="344" s="1"/>
  <c r="F44" i="344"/>
  <c r="G54" i="344"/>
  <c r="H54" i="344" s="1"/>
  <c r="F54" i="344"/>
  <c r="G53" i="344"/>
  <c r="H53" i="344" s="1"/>
  <c r="F53" i="344"/>
  <c r="G52" i="344"/>
  <c r="H52" i="344" s="1"/>
  <c r="F52" i="344"/>
  <c r="G43" i="344"/>
  <c r="H43" i="344" s="1"/>
  <c r="F43" i="344"/>
  <c r="G42" i="344"/>
  <c r="H42" i="344" s="1"/>
  <c r="F42" i="344"/>
  <c r="G41" i="344"/>
  <c r="H41" i="344" s="1"/>
  <c r="F41" i="344"/>
  <c r="G40" i="344"/>
  <c r="H40" i="344" s="1"/>
  <c r="F40" i="344"/>
  <c r="G39" i="344"/>
  <c r="H39" i="344" s="1"/>
  <c r="F39" i="344"/>
  <c r="G38" i="344"/>
  <c r="H38" i="344" s="1"/>
  <c r="F38" i="344"/>
  <c r="G37" i="344"/>
  <c r="H37" i="344" s="1"/>
  <c r="F37" i="344"/>
  <c r="G36" i="344"/>
  <c r="H36" i="344" s="1"/>
  <c r="F36" i="344"/>
  <c r="G35" i="344"/>
  <c r="H35" i="344" s="1"/>
  <c r="F35" i="344"/>
  <c r="G34" i="344"/>
  <c r="H34" i="344" s="1"/>
  <c r="F34" i="344"/>
  <c r="G33" i="344"/>
  <c r="H33" i="344" s="1"/>
  <c r="F33" i="344"/>
  <c r="G32" i="344"/>
  <c r="H32" i="344" s="1"/>
  <c r="F32" i="344"/>
  <c r="G31" i="344"/>
  <c r="H31" i="344" s="1"/>
  <c r="F31" i="344"/>
  <c r="G30" i="344"/>
  <c r="H30" i="344" s="1"/>
  <c r="F30" i="344"/>
  <c r="G29" i="344"/>
  <c r="H29" i="344" s="1"/>
  <c r="F29" i="344"/>
  <c r="G28" i="344"/>
  <c r="H28" i="344" s="1"/>
  <c r="F28" i="344"/>
  <c r="G27" i="344"/>
  <c r="H27" i="344" s="1"/>
  <c r="F27" i="344"/>
  <c r="G26" i="344"/>
  <c r="H26" i="344" s="1"/>
  <c r="F26" i="344"/>
  <c r="G25" i="344"/>
  <c r="H25" i="344" s="1"/>
  <c r="F25" i="344"/>
  <c r="G24" i="344"/>
  <c r="H24" i="344" s="1"/>
  <c r="F24" i="344"/>
  <c r="G23" i="344"/>
  <c r="H23" i="344" s="1"/>
  <c r="F23" i="344"/>
  <c r="G22" i="344"/>
  <c r="H22" i="344" s="1"/>
  <c r="F22" i="344"/>
  <c r="G21" i="344"/>
  <c r="H21" i="344" s="1"/>
  <c r="F21" i="344"/>
  <c r="G20" i="344"/>
  <c r="H20" i="344" s="1"/>
  <c r="F20" i="344"/>
  <c r="G19" i="344"/>
  <c r="H19" i="344" s="1"/>
  <c r="F19" i="344"/>
  <c r="F14" i="344"/>
  <c r="G14" i="344"/>
  <c r="H14" i="344" s="1"/>
  <c r="F15" i="344"/>
  <c r="G15" i="344"/>
  <c r="H15" i="344" s="1"/>
  <c r="F16" i="344"/>
  <c r="G16" i="344"/>
  <c r="H16" i="344" s="1"/>
  <c r="F17" i="344"/>
  <c r="G17" i="344"/>
  <c r="H17" i="344" s="1"/>
  <c r="F18" i="344"/>
  <c r="G18" i="344"/>
  <c r="H18" i="344" s="1"/>
  <c r="C75" i="344"/>
  <c r="C76" i="344"/>
  <c r="F10" i="344"/>
  <c r="G10" i="344"/>
  <c r="H10" i="344" s="1"/>
  <c r="F13" i="344"/>
  <c r="G13" i="344"/>
  <c r="H13" i="344" s="1"/>
  <c r="D4" i="412"/>
  <c r="D2" i="412"/>
  <c r="D1" i="412"/>
  <c r="B2" i="408"/>
  <c r="B3" i="408"/>
  <c r="B1" i="408"/>
  <c r="B2" i="407"/>
  <c r="B3" i="407"/>
  <c r="B1" i="407"/>
  <c r="C3" i="344"/>
  <c r="C3" i="211" s="1"/>
  <c r="P5" i="436"/>
  <c r="L693" i="436"/>
  <c r="L692" i="436"/>
  <c r="L690" i="436"/>
  <c r="L689" i="436"/>
  <c r="L688" i="436" s="1"/>
  <c r="L686" i="436"/>
  <c r="L685" i="436"/>
  <c r="L684" i="436"/>
  <c r="L645" i="436"/>
  <c r="N645" i="436" s="1"/>
  <c r="L630" i="436"/>
  <c r="L607" i="436"/>
  <c r="L609" i="436" s="1"/>
  <c r="L598" i="436"/>
  <c r="L596" i="436"/>
  <c r="L590" i="436"/>
  <c r="L594" i="436"/>
  <c r="L593" i="436"/>
  <c r="L592" i="436"/>
  <c r="L591" i="436"/>
  <c r="L587" i="436"/>
  <c r="L581" i="436"/>
  <c r="L585" i="436"/>
  <c r="L583" i="436"/>
  <c r="N583" i="436" s="1"/>
  <c r="L579" i="436"/>
  <c r="L497" i="436"/>
  <c r="L502" i="436" s="1"/>
  <c r="L495" i="436"/>
  <c r="L501" i="436" s="1"/>
  <c r="L494" i="436"/>
  <c r="L500" i="436" s="1"/>
  <c r="L492" i="436"/>
  <c r="L499" i="436" s="1"/>
  <c r="L449" i="436"/>
  <c r="L447" i="436"/>
  <c r="L455" i="436" s="1"/>
  <c r="L446" i="436"/>
  <c r="N446" i="436" s="1"/>
  <c r="L445" i="436"/>
  <c r="N445" i="436" s="1"/>
  <c r="L382" i="436"/>
  <c r="N382" i="436" s="1"/>
  <c r="L387" i="436"/>
  <c r="N387" i="436" s="1"/>
  <c r="L443" i="436"/>
  <c r="L441" i="436"/>
  <c r="L440" i="436"/>
  <c r="L438" i="436"/>
  <c r="L437" i="436"/>
  <c r="L357" i="436"/>
  <c r="L361" i="436" s="1"/>
  <c r="L359" i="436"/>
  <c r="L320" i="436"/>
  <c r="L330" i="436" s="1"/>
  <c r="N330" i="436" s="1"/>
  <c r="L328" i="436"/>
  <c r="N328" i="436" s="1"/>
  <c r="L326" i="436"/>
  <c r="L324" i="436"/>
  <c r="N324" i="436" s="1"/>
  <c r="L323" i="436"/>
  <c r="N323" i="436" s="1"/>
  <c r="L321" i="436"/>
  <c r="L331" i="436" s="1"/>
  <c r="N331" i="436" s="1"/>
  <c r="L189" i="436"/>
  <c r="N189" i="436" s="1"/>
  <c r="L185" i="436"/>
  <c r="N185" i="436" s="1"/>
  <c r="L187" i="436"/>
  <c r="N187" i="436" s="1"/>
  <c r="L183" i="436"/>
  <c r="N183" i="436" s="1"/>
  <c r="L181" i="436"/>
  <c r="N181" i="436" s="1"/>
  <c r="L180" i="436"/>
  <c r="N180" i="436" s="1"/>
  <c r="L128" i="436"/>
  <c r="N128" i="436" s="1"/>
  <c r="L126" i="436"/>
  <c r="N126" i="436" s="1"/>
  <c r="L124" i="436"/>
  <c r="N124" i="436" s="1"/>
  <c r="L122" i="436"/>
  <c r="N122" i="436" s="1"/>
  <c r="L120" i="436"/>
  <c r="N120" i="436" s="1"/>
  <c r="L119" i="436"/>
  <c r="N119" i="436" s="1"/>
  <c r="L118" i="436"/>
  <c r="L677" i="436"/>
  <c r="N677" i="436" s="1"/>
  <c r="L676" i="436"/>
  <c r="L681" i="436" s="1"/>
  <c r="N681" i="436" s="1"/>
  <c r="L674" i="436"/>
  <c r="N674" i="436" s="1"/>
  <c r="L673" i="436"/>
  <c r="N673" i="436" s="1"/>
  <c r="L670" i="436"/>
  <c r="N670" i="436" s="1"/>
  <c r="L669" i="436"/>
  <c r="N669" i="436" s="1"/>
  <c r="L668" i="436"/>
  <c r="L550" i="436"/>
  <c r="N550" i="436" s="1"/>
  <c r="L548" i="436"/>
  <c r="L553" i="436" s="1"/>
  <c r="N553" i="436" s="1"/>
  <c r="L546" i="436"/>
  <c r="L552" i="436" s="1"/>
  <c r="N552" i="436" s="1"/>
  <c r="L574" i="436"/>
  <c r="L576" i="436" s="1"/>
  <c r="N576" i="436" s="1"/>
  <c r="L565" i="436"/>
  <c r="N565" i="436" s="1"/>
  <c r="L563" i="436"/>
  <c r="N563" i="436" s="1"/>
  <c r="L558" i="436"/>
  <c r="N558" i="436" s="1"/>
  <c r="L557" i="436"/>
  <c r="N557" i="436" s="1"/>
  <c r="L561" i="436"/>
  <c r="N561" i="436" s="1"/>
  <c r="L560" i="436"/>
  <c r="N560" i="436" s="1"/>
  <c r="L559" i="436"/>
  <c r="N559" i="436" s="1"/>
  <c r="L479" i="436"/>
  <c r="L486" i="436" s="1"/>
  <c r="N486" i="436" s="1"/>
  <c r="L482" i="436"/>
  <c r="L488" i="436" s="1"/>
  <c r="N488" i="436" s="1"/>
  <c r="L481" i="436"/>
  <c r="L487" i="436" s="1"/>
  <c r="N487" i="436" s="1"/>
  <c r="L484" i="436"/>
  <c r="L489" i="436" s="1"/>
  <c r="N489" i="436" s="1"/>
  <c r="L427" i="436"/>
  <c r="L376" i="436"/>
  <c r="L380" i="436"/>
  <c r="L406" i="436" s="1"/>
  <c r="L425" i="436"/>
  <c r="L433" i="436" s="1"/>
  <c r="L424" i="436"/>
  <c r="L432" i="436" s="1"/>
  <c r="L423" i="436"/>
  <c r="L431" i="436" s="1"/>
  <c r="L421" i="436"/>
  <c r="N421" i="436" s="1"/>
  <c r="L419" i="436"/>
  <c r="N419" i="436" s="1"/>
  <c r="L418" i="436"/>
  <c r="L416" i="436"/>
  <c r="L415" i="436"/>
  <c r="N415" i="436" s="1"/>
  <c r="L352" i="436"/>
  <c r="N352" i="436" s="1"/>
  <c r="L310" i="436"/>
  <c r="L317" i="436" s="1"/>
  <c r="N317" i="436" s="1"/>
  <c r="L299" i="436"/>
  <c r="N299" i="436" s="1"/>
  <c r="L298" i="436"/>
  <c r="L304" i="436"/>
  <c r="L314" i="436" s="1"/>
  <c r="N314" i="436" s="1"/>
  <c r="L302" i="436"/>
  <c r="N302" i="436" s="1"/>
  <c r="L301" i="436"/>
  <c r="N301" i="436" s="1"/>
  <c r="L273" i="436"/>
  <c r="L290" i="436" s="1"/>
  <c r="L288" i="436"/>
  <c r="N288" i="436" s="1"/>
  <c r="L282" i="436"/>
  <c r="N282" i="436" s="1"/>
  <c r="J280" i="436"/>
  <c r="L171" i="436"/>
  <c r="N171" i="436" s="1"/>
  <c r="L169" i="436"/>
  <c r="N169" i="436" s="1"/>
  <c r="L165" i="436"/>
  <c r="N165" i="436" s="1"/>
  <c r="L159" i="436"/>
  <c r="N159" i="436" s="1"/>
  <c r="L158" i="436"/>
  <c r="N158" i="436" s="1"/>
  <c r="E160" i="436"/>
  <c r="E161" i="436" s="1"/>
  <c r="N161" i="436"/>
  <c r="E162" i="436"/>
  <c r="E163" i="436" s="1"/>
  <c r="N163" i="436"/>
  <c r="E174" i="436"/>
  <c r="E175" i="436" s="1"/>
  <c r="N175" i="436"/>
  <c r="E176" i="436"/>
  <c r="E177" i="436" s="1"/>
  <c r="E178" i="436" s="1"/>
  <c r="N177" i="436"/>
  <c r="L105" i="436"/>
  <c r="L114" i="436" s="1"/>
  <c r="N114" i="436" s="1"/>
  <c r="L109" i="436"/>
  <c r="N109" i="436" s="1"/>
  <c r="L107" i="436"/>
  <c r="N107" i="436" s="1"/>
  <c r="L102" i="436"/>
  <c r="L103" i="436"/>
  <c r="N103" i="436" s="1"/>
  <c r="L101" i="436"/>
  <c r="L704" i="436"/>
  <c r="L646" i="436"/>
  <c r="L661" i="436" s="1"/>
  <c r="N661" i="436" s="1"/>
  <c r="L647" i="436"/>
  <c r="N647" i="436" s="1"/>
  <c r="L648" i="436"/>
  <c r="L663" i="436" s="1"/>
  <c r="L649" i="436"/>
  <c r="N649" i="436" s="1"/>
  <c r="L650" i="436"/>
  <c r="N650" i="436" s="1"/>
  <c r="L642" i="436"/>
  <c r="N642" i="436" s="1"/>
  <c r="L643" i="436"/>
  <c r="L641" i="436"/>
  <c r="N641" i="436" s="1"/>
  <c r="L636" i="436"/>
  <c r="N636" i="436" s="1"/>
  <c r="L637" i="436"/>
  <c r="N637" i="436" s="1"/>
  <c r="L638" i="436"/>
  <c r="L539" i="436"/>
  <c r="L543" i="436" s="1"/>
  <c r="N543" i="436" s="1"/>
  <c r="L521" i="436"/>
  <c r="N521" i="436" s="1"/>
  <c r="L522" i="436"/>
  <c r="L526" i="436"/>
  <c r="N526" i="436" s="1"/>
  <c r="L525" i="436"/>
  <c r="N525" i="436" s="1"/>
  <c r="L524" i="436"/>
  <c r="N524" i="436" s="1"/>
  <c r="L523" i="436"/>
  <c r="N523" i="436" s="1"/>
  <c r="L528" i="436"/>
  <c r="N528" i="436" s="1"/>
  <c r="L530" i="436"/>
  <c r="N530" i="436" s="1"/>
  <c r="G488" i="444"/>
  <c r="L508" i="436" s="1"/>
  <c r="N508" i="436" s="1"/>
  <c r="L513" i="436"/>
  <c r="N513" i="436" s="1"/>
  <c r="L511" i="436"/>
  <c r="N511" i="436" s="1"/>
  <c r="L510" i="436"/>
  <c r="N510" i="436" s="1"/>
  <c r="L506" i="436"/>
  <c r="L515" i="436" s="1"/>
  <c r="N515" i="436" s="1"/>
  <c r="L467" i="436"/>
  <c r="L476" i="436" s="1"/>
  <c r="N476" i="436" s="1"/>
  <c r="L468" i="436"/>
  <c r="L475" i="436" s="1"/>
  <c r="N475" i="436" s="1"/>
  <c r="L464" i="436"/>
  <c r="L473" i="436" s="1"/>
  <c r="N473" i="436" s="1"/>
  <c r="L465" i="436"/>
  <c r="N465" i="436" s="1"/>
  <c r="L462" i="436"/>
  <c r="L472" i="436" s="1"/>
  <c r="N472" i="436" s="1"/>
  <c r="L461" i="436"/>
  <c r="L471" i="436" s="1"/>
  <c r="N471" i="436" s="1"/>
  <c r="L460" i="436"/>
  <c r="L470" i="436" s="1"/>
  <c r="N470" i="436" s="1"/>
  <c r="L403" i="436"/>
  <c r="N403" i="436" s="1"/>
  <c r="L398" i="436"/>
  <c r="L399" i="436"/>
  <c r="N399" i="436" s="1"/>
  <c r="L397" i="436"/>
  <c r="N397" i="436" s="1"/>
  <c r="L401" i="436"/>
  <c r="L400" i="436"/>
  <c r="L411" i="436" s="1"/>
  <c r="L394" i="436"/>
  <c r="N394" i="436" s="1"/>
  <c r="L393" i="436"/>
  <c r="N393" i="436" s="1"/>
  <c r="L392" i="436"/>
  <c r="N392" i="436" s="1"/>
  <c r="L395" i="436"/>
  <c r="N395" i="436" s="1"/>
  <c r="L391" i="436"/>
  <c r="N391" i="436" s="1"/>
  <c r="L390" i="436"/>
  <c r="N390" i="436" s="1"/>
  <c r="L389" i="436"/>
  <c r="N389" i="436" s="1"/>
  <c r="L388" i="436"/>
  <c r="N388" i="436" s="1"/>
  <c r="L385" i="436"/>
  <c r="N385" i="436" s="1"/>
  <c r="L384" i="436"/>
  <c r="N384" i="436" s="1"/>
  <c r="L377" i="436"/>
  <c r="N377" i="436" s="1"/>
  <c r="L378" i="436"/>
  <c r="N378" i="436" s="1"/>
  <c r="L379" i="436"/>
  <c r="N379" i="436" s="1"/>
  <c r="L371" i="436"/>
  <c r="N371" i="436" s="1"/>
  <c r="L374" i="436"/>
  <c r="N374" i="436" s="1"/>
  <c r="L373" i="436"/>
  <c r="N373" i="436" s="1"/>
  <c r="L372" i="436"/>
  <c r="N372" i="436" s="1"/>
  <c r="L368" i="436"/>
  <c r="N368" i="436" s="1"/>
  <c r="L369" i="436"/>
  <c r="L367" i="436"/>
  <c r="N367" i="436" s="1"/>
  <c r="L366" i="436"/>
  <c r="N366" i="436" s="1"/>
  <c r="L365" i="436"/>
  <c r="N365" i="436" s="1"/>
  <c r="L343" i="436"/>
  <c r="N343" i="436" s="1"/>
  <c r="L344" i="436"/>
  <c r="N344" i="436" s="1"/>
  <c r="L345" i="436"/>
  <c r="N345" i="436" s="1"/>
  <c r="L342" i="436"/>
  <c r="N342" i="436" s="1"/>
  <c r="M341" i="436"/>
  <c r="N341" i="436" s="1"/>
  <c r="L339" i="436"/>
  <c r="N339" i="436" s="1"/>
  <c r="L338" i="436"/>
  <c r="N338" i="436" s="1"/>
  <c r="L337" i="436"/>
  <c r="L279" i="436"/>
  <c r="L281" i="436"/>
  <c r="N281" i="436" s="1"/>
  <c r="L280" i="436"/>
  <c r="N280" i="436" s="1"/>
  <c r="J281" i="436"/>
  <c r="L277" i="436"/>
  <c r="L276" i="436"/>
  <c r="L274" i="436"/>
  <c r="L291" i="436" s="1"/>
  <c r="L147" i="436"/>
  <c r="L145" i="436"/>
  <c r="L153" i="436"/>
  <c r="N153" i="436" s="1"/>
  <c r="L149" i="436"/>
  <c r="N149" i="436" s="1"/>
  <c r="L143" i="436"/>
  <c r="L141" i="436"/>
  <c r="L139" i="436"/>
  <c r="L137" i="436"/>
  <c r="L136" i="436"/>
  <c r="L95" i="436"/>
  <c r="N95" i="436" s="1"/>
  <c r="L93" i="436"/>
  <c r="L91" i="436"/>
  <c r="L87" i="436"/>
  <c r="N87" i="436" s="1"/>
  <c r="N727" i="436"/>
  <c r="E726" i="436"/>
  <c r="E727" i="436" s="1"/>
  <c r="N714" i="436"/>
  <c r="E713" i="436"/>
  <c r="E714" i="436" s="1"/>
  <c r="N712" i="436"/>
  <c r="E711" i="436"/>
  <c r="E712" i="436" s="1"/>
  <c r="N710" i="436"/>
  <c r="E709" i="436"/>
  <c r="E710" i="436" s="1"/>
  <c r="E678" i="436"/>
  <c r="E679" i="436" s="1"/>
  <c r="E680" i="436" s="1"/>
  <c r="E681" i="436" s="1"/>
  <c r="E675" i="436"/>
  <c r="E676" i="436" s="1"/>
  <c r="E677" i="436" s="1"/>
  <c r="E671" i="436"/>
  <c r="E672" i="436" s="1"/>
  <c r="E673" i="436" s="1"/>
  <c r="E674" i="436" s="1"/>
  <c r="E667" i="436"/>
  <c r="E668" i="436" s="1"/>
  <c r="E669" i="436" s="1"/>
  <c r="E670" i="436" s="1"/>
  <c r="D666" i="436"/>
  <c r="D667" i="436" s="1"/>
  <c r="D668" i="436" s="1"/>
  <c r="D669" i="436" s="1"/>
  <c r="D670" i="436" s="1"/>
  <c r="D671" i="436" s="1"/>
  <c r="D672" i="436" s="1"/>
  <c r="D673" i="436" s="1"/>
  <c r="D674" i="436" s="1"/>
  <c r="D675" i="436" s="1"/>
  <c r="D676" i="436" s="1"/>
  <c r="D677" i="436" s="1"/>
  <c r="D678" i="436" s="1"/>
  <c r="D679" i="436" s="1"/>
  <c r="D680" i="436" s="1"/>
  <c r="D681" i="436" s="1"/>
  <c r="E654" i="436"/>
  <c r="E655" i="436" s="1"/>
  <c r="E656" i="436" s="1"/>
  <c r="E657" i="436" s="1"/>
  <c r="E658" i="436" s="1"/>
  <c r="E659" i="436" s="1"/>
  <c r="N653" i="436"/>
  <c r="E651" i="436"/>
  <c r="E652" i="436" s="1"/>
  <c r="E653" i="436" s="1"/>
  <c r="E644" i="436"/>
  <c r="E645" i="436" s="1"/>
  <c r="E646" i="436" s="1"/>
  <c r="E647" i="436" s="1"/>
  <c r="E648" i="436" s="1"/>
  <c r="E649" i="436" s="1"/>
  <c r="E650" i="436" s="1"/>
  <c r="E639" i="436"/>
  <c r="E640" i="436" s="1"/>
  <c r="E641" i="436" s="1"/>
  <c r="E642" i="436" s="1"/>
  <c r="E643" i="436" s="1"/>
  <c r="E635" i="436"/>
  <c r="E636" i="436" s="1"/>
  <c r="E637" i="436" s="1"/>
  <c r="E638" i="436" s="1"/>
  <c r="D634" i="436"/>
  <c r="D635" i="436" s="1"/>
  <c r="D636" i="436" s="1"/>
  <c r="D637" i="436" s="1"/>
  <c r="D638" i="436" s="1"/>
  <c r="D639" i="436" s="1"/>
  <c r="D640" i="436" s="1"/>
  <c r="D641" i="436" s="1"/>
  <c r="E575" i="436"/>
  <c r="E576" i="436" s="1"/>
  <c r="M574" i="436"/>
  <c r="E573" i="436"/>
  <c r="E574" i="436" s="1"/>
  <c r="D572" i="436"/>
  <c r="D573" i="436" s="1"/>
  <c r="D574" i="436" s="1"/>
  <c r="D575" i="436" s="1"/>
  <c r="D576" i="436" s="1"/>
  <c r="E570" i="436"/>
  <c r="E571" i="436" s="1"/>
  <c r="E572" i="436" s="1"/>
  <c r="N569" i="436"/>
  <c r="E568" i="436"/>
  <c r="E569" i="436" s="1"/>
  <c r="N567" i="436"/>
  <c r="E566" i="436"/>
  <c r="E567" i="436" s="1"/>
  <c r="E564" i="436"/>
  <c r="E565" i="436" s="1"/>
  <c r="E562" i="436"/>
  <c r="E563" i="436" s="1"/>
  <c r="E556" i="436"/>
  <c r="E557" i="436" s="1"/>
  <c r="E558" i="436" s="1"/>
  <c r="D555" i="436"/>
  <c r="D556" i="436" s="1"/>
  <c r="E551" i="436"/>
  <c r="E549" i="436"/>
  <c r="E550" i="436" s="1"/>
  <c r="E547" i="436"/>
  <c r="E548" i="436" s="1"/>
  <c r="E545" i="436"/>
  <c r="E546" i="436" s="1"/>
  <c r="D544" i="436"/>
  <c r="D545" i="436" s="1"/>
  <c r="D546" i="436" s="1"/>
  <c r="D547" i="436" s="1"/>
  <c r="D548" i="436" s="1"/>
  <c r="D549" i="436" s="1"/>
  <c r="D550" i="436" s="1"/>
  <c r="D551" i="436" s="1"/>
  <c r="D552" i="436" s="1"/>
  <c r="D553" i="436" s="1"/>
  <c r="D554" i="436" s="1"/>
  <c r="E542" i="436"/>
  <c r="E543" i="436" s="1"/>
  <c r="E544" i="436" s="1"/>
  <c r="N541" i="436"/>
  <c r="E540" i="436"/>
  <c r="E541" i="436" s="1"/>
  <c r="E538" i="436"/>
  <c r="E539" i="436" s="1"/>
  <c r="D537" i="436"/>
  <c r="D538" i="436" s="1"/>
  <c r="D539" i="436" s="1"/>
  <c r="D540" i="436" s="1"/>
  <c r="D541" i="436" s="1"/>
  <c r="D542" i="436" s="1"/>
  <c r="D543" i="436" s="1"/>
  <c r="E535" i="436"/>
  <c r="E536" i="436" s="1"/>
  <c r="E537" i="436" s="1"/>
  <c r="N534" i="436"/>
  <c r="E533" i="436"/>
  <c r="E534" i="436" s="1"/>
  <c r="N532" i="436"/>
  <c r="E531" i="436"/>
  <c r="E532" i="436" s="1"/>
  <c r="E529" i="436"/>
  <c r="E530" i="436" s="1"/>
  <c r="E527" i="436"/>
  <c r="E528" i="436" s="1"/>
  <c r="E520" i="436"/>
  <c r="E521" i="436" s="1"/>
  <c r="D519" i="436"/>
  <c r="D520" i="436" s="1"/>
  <c r="D521" i="436" s="1"/>
  <c r="E514" i="436"/>
  <c r="E512" i="436"/>
  <c r="E513" i="436" s="1"/>
  <c r="E509" i="436"/>
  <c r="E510" i="436" s="1"/>
  <c r="E511" i="436" s="1"/>
  <c r="E507" i="436"/>
  <c r="E508" i="436" s="1"/>
  <c r="E505" i="436"/>
  <c r="E506" i="436" s="1"/>
  <c r="D504" i="436"/>
  <c r="D505" i="436" s="1"/>
  <c r="D506" i="436" s="1"/>
  <c r="D507" i="436" s="1"/>
  <c r="D508" i="436" s="1"/>
  <c r="D509" i="436" s="1"/>
  <c r="D510" i="436" s="1"/>
  <c r="D511" i="436" s="1"/>
  <c r="D512" i="436" s="1"/>
  <c r="D513" i="436" s="1"/>
  <c r="D514" i="436" s="1"/>
  <c r="D515" i="436" s="1"/>
  <c r="D516" i="436" s="1"/>
  <c r="N602" i="436"/>
  <c r="E601" i="436"/>
  <c r="E602" i="436" s="1"/>
  <c r="E485" i="436"/>
  <c r="E486" i="436" s="1"/>
  <c r="E487" i="436" s="1"/>
  <c r="E488" i="436" s="1"/>
  <c r="E489" i="436" s="1"/>
  <c r="E483" i="436"/>
  <c r="E484" i="436" s="1"/>
  <c r="E480" i="436"/>
  <c r="E481" i="436" s="1"/>
  <c r="E482" i="436" s="1"/>
  <c r="E478" i="436"/>
  <c r="E479" i="436" s="1"/>
  <c r="D477" i="436"/>
  <c r="D478" i="436" s="1"/>
  <c r="D479" i="436" s="1"/>
  <c r="D480" i="436" s="1"/>
  <c r="D481" i="436" s="1"/>
  <c r="D482" i="436" s="1"/>
  <c r="D483" i="436" s="1"/>
  <c r="D484" i="436" s="1"/>
  <c r="D485" i="436" s="1"/>
  <c r="D486" i="436" s="1"/>
  <c r="D487" i="436" s="1"/>
  <c r="D488" i="436" s="1"/>
  <c r="D489" i="436" s="1"/>
  <c r="E469" i="436"/>
  <c r="E470" i="436" s="1"/>
  <c r="E471" i="436" s="1"/>
  <c r="E472" i="436" s="1"/>
  <c r="E473" i="436" s="1"/>
  <c r="E474" i="436" s="1"/>
  <c r="E475" i="436" s="1"/>
  <c r="E476" i="436" s="1"/>
  <c r="E477" i="436" s="1"/>
  <c r="E466" i="436"/>
  <c r="E467" i="436" s="1"/>
  <c r="E468" i="436" s="1"/>
  <c r="E463" i="436"/>
  <c r="E464" i="436" s="1"/>
  <c r="E465" i="436" s="1"/>
  <c r="E459" i="436"/>
  <c r="E460" i="436" s="1"/>
  <c r="E461" i="436" s="1"/>
  <c r="E462" i="436" s="1"/>
  <c r="D458" i="436"/>
  <c r="D459" i="436" s="1"/>
  <c r="D460" i="436" s="1"/>
  <c r="D461" i="436" s="1"/>
  <c r="D462" i="436" s="1"/>
  <c r="D463" i="436" s="1"/>
  <c r="D464" i="436" s="1"/>
  <c r="D465" i="436" s="1"/>
  <c r="D466" i="436" s="1"/>
  <c r="D467" i="436" s="1"/>
  <c r="D468" i="436" s="1"/>
  <c r="D469" i="436" s="1"/>
  <c r="D470" i="436" s="1"/>
  <c r="D471" i="436" s="1"/>
  <c r="D472" i="436" s="1"/>
  <c r="D473" i="436" s="1"/>
  <c r="D474" i="436" s="1"/>
  <c r="D475" i="436" s="1"/>
  <c r="D476" i="436" s="1"/>
  <c r="E428" i="436"/>
  <c r="E429" i="436" s="1"/>
  <c r="E430" i="436" s="1"/>
  <c r="E431" i="436" s="1"/>
  <c r="E432" i="436" s="1"/>
  <c r="E433" i="436" s="1"/>
  <c r="E434" i="436" s="1"/>
  <c r="E426" i="436"/>
  <c r="E427" i="436" s="1"/>
  <c r="E422" i="436"/>
  <c r="E423" i="436" s="1"/>
  <c r="E424" i="436" s="1"/>
  <c r="E425" i="436" s="1"/>
  <c r="E420" i="436"/>
  <c r="E421" i="436" s="1"/>
  <c r="E417" i="436"/>
  <c r="E418" i="436" s="1"/>
  <c r="E419" i="436" s="1"/>
  <c r="E414" i="436"/>
  <c r="E415" i="436" s="1"/>
  <c r="D413" i="436"/>
  <c r="D414" i="436" s="1"/>
  <c r="D415" i="436" s="1"/>
  <c r="E404" i="436"/>
  <c r="E405" i="436" s="1"/>
  <c r="E406" i="436" s="1"/>
  <c r="E407" i="436" s="1"/>
  <c r="E408" i="436" s="1"/>
  <c r="E402" i="436"/>
  <c r="E403" i="436" s="1"/>
  <c r="E396" i="436"/>
  <c r="E397" i="436" s="1"/>
  <c r="E398" i="436" s="1"/>
  <c r="E399" i="436" s="1"/>
  <c r="E386" i="436"/>
  <c r="E383" i="436"/>
  <c r="E381" i="436"/>
  <c r="E382" i="436" s="1"/>
  <c r="E375" i="436"/>
  <c r="E376" i="436" s="1"/>
  <c r="E377" i="436" s="1"/>
  <c r="E378" i="436" s="1"/>
  <c r="E370" i="436"/>
  <c r="E371" i="436" s="1"/>
  <c r="E364" i="436"/>
  <c r="E365" i="436" s="1"/>
  <c r="E366" i="436" s="1"/>
  <c r="E367" i="436" s="1"/>
  <c r="E368" i="436" s="1"/>
  <c r="E369" i="436" s="1"/>
  <c r="D363" i="436"/>
  <c r="D364" i="436" s="1"/>
  <c r="D365" i="436" s="1"/>
  <c r="D366" i="436" s="1"/>
  <c r="D367" i="436" s="1"/>
  <c r="D368" i="436" s="1"/>
  <c r="D369" i="436" s="1"/>
  <c r="D370" i="436" s="1"/>
  <c r="E353" i="436"/>
  <c r="E354" i="436" s="1"/>
  <c r="E351" i="436"/>
  <c r="E352" i="436" s="1"/>
  <c r="E349" i="436"/>
  <c r="E350" i="436" s="1"/>
  <c r="D348" i="436"/>
  <c r="D349" i="436" s="1"/>
  <c r="D350" i="436" s="1"/>
  <c r="D351" i="436" s="1"/>
  <c r="D352" i="436" s="1"/>
  <c r="D353" i="436" s="1"/>
  <c r="D354" i="436" s="1"/>
  <c r="E346" i="436"/>
  <c r="E347" i="436" s="1"/>
  <c r="E348" i="436" s="1"/>
  <c r="E340" i="436"/>
  <c r="E341" i="436" s="1"/>
  <c r="E342" i="436" s="1"/>
  <c r="E336" i="436"/>
  <c r="E337" i="436" s="1"/>
  <c r="E338" i="436" s="1"/>
  <c r="E339" i="436" s="1"/>
  <c r="D335" i="436"/>
  <c r="D336" i="436" s="1"/>
  <c r="D337" i="436" s="1"/>
  <c r="E329" i="436"/>
  <c r="E330" i="436" s="1"/>
  <c r="E331" i="436" s="1"/>
  <c r="E332" i="436" s="1"/>
  <c r="E333" i="436" s="1"/>
  <c r="E327" i="436"/>
  <c r="E328" i="436" s="1"/>
  <c r="E325" i="436"/>
  <c r="E326" i="436" s="1"/>
  <c r="E322" i="436"/>
  <c r="E323" i="436" s="1"/>
  <c r="E324" i="436" s="1"/>
  <c r="E319" i="436"/>
  <c r="E320" i="436" s="1"/>
  <c r="E321" i="436" s="1"/>
  <c r="D318" i="436"/>
  <c r="D319" i="436" s="1"/>
  <c r="D320" i="436" s="1"/>
  <c r="D321" i="436" s="1"/>
  <c r="D322" i="436" s="1"/>
  <c r="D323" i="436" s="1"/>
  <c r="D324" i="436" s="1"/>
  <c r="D325" i="436" s="1"/>
  <c r="D326" i="436" s="1"/>
  <c r="D327" i="436" s="1"/>
  <c r="D328" i="436" s="1"/>
  <c r="D329" i="436" s="1"/>
  <c r="D330" i="436" s="1"/>
  <c r="D331" i="436" s="1"/>
  <c r="D332" i="436" s="1"/>
  <c r="D333" i="436" s="1"/>
  <c r="N316" i="436"/>
  <c r="N315" i="436"/>
  <c r="E311" i="436"/>
  <c r="E312" i="436" s="1"/>
  <c r="E313" i="436" s="1"/>
  <c r="E314" i="436" s="1"/>
  <c r="E315" i="436" s="1"/>
  <c r="E316" i="436" s="1"/>
  <c r="E317" i="436" s="1"/>
  <c r="E309" i="436"/>
  <c r="E310" i="436" s="1"/>
  <c r="N308" i="436"/>
  <c r="N307" i="436"/>
  <c r="N306" i="436"/>
  <c r="E305" i="436"/>
  <c r="E306" i="436" s="1"/>
  <c r="E307" i="436" s="1"/>
  <c r="E308" i="436" s="1"/>
  <c r="E303" i="436"/>
  <c r="E304" i="436" s="1"/>
  <c r="E300" i="436"/>
  <c r="E301" i="436" s="1"/>
  <c r="E302" i="436" s="1"/>
  <c r="E297" i="436"/>
  <c r="E298" i="436" s="1"/>
  <c r="E299" i="436" s="1"/>
  <c r="D296" i="436"/>
  <c r="D297" i="436" s="1"/>
  <c r="D298" i="436" s="1"/>
  <c r="D299" i="436" s="1"/>
  <c r="D300" i="436" s="1"/>
  <c r="D301" i="436" s="1"/>
  <c r="D302" i="436" s="1"/>
  <c r="D303" i="436" s="1"/>
  <c r="D304" i="436" s="1"/>
  <c r="D305" i="436" s="1"/>
  <c r="D306" i="436" s="1"/>
  <c r="D307" i="436" s="1"/>
  <c r="D308" i="436" s="1"/>
  <c r="D309" i="436" s="1"/>
  <c r="D310" i="436" s="1"/>
  <c r="D311" i="436" s="1"/>
  <c r="D312" i="436" s="1"/>
  <c r="D313" i="436" s="1"/>
  <c r="D314" i="436" s="1"/>
  <c r="D315" i="436" s="1"/>
  <c r="D316" i="436" s="1"/>
  <c r="D317" i="436" s="1"/>
  <c r="E188" i="436"/>
  <c r="E189" i="436" s="1"/>
  <c r="E186" i="436"/>
  <c r="E187" i="436" s="1"/>
  <c r="E184" i="436"/>
  <c r="E185" i="436" s="1"/>
  <c r="E182" i="436"/>
  <c r="E183" i="436" s="1"/>
  <c r="E179" i="436"/>
  <c r="E180" i="436" s="1"/>
  <c r="E181" i="436" s="1"/>
  <c r="D178" i="436"/>
  <c r="D179" i="436" s="1"/>
  <c r="D180" i="436" s="1"/>
  <c r="D181" i="436" s="1"/>
  <c r="D182" i="436" s="1"/>
  <c r="D183" i="436" s="1"/>
  <c r="D184" i="436" s="1"/>
  <c r="D185" i="436" s="1"/>
  <c r="D186" i="436" s="1"/>
  <c r="D187" i="436" s="1"/>
  <c r="D188" i="436" s="1"/>
  <c r="D189" i="436" s="1"/>
  <c r="N173" i="436"/>
  <c r="E172" i="436"/>
  <c r="E173" i="436" s="1"/>
  <c r="E170" i="436"/>
  <c r="E171" i="436" s="1"/>
  <c r="E168" i="436"/>
  <c r="E169" i="436" s="1"/>
  <c r="N167" i="436"/>
  <c r="E166" i="436"/>
  <c r="E167" i="436" s="1"/>
  <c r="E164" i="436"/>
  <c r="E165" i="436" s="1"/>
  <c r="E157" i="436"/>
  <c r="E158" i="436" s="1"/>
  <c r="E159" i="436" s="1"/>
  <c r="D156" i="436"/>
  <c r="D157" i="436" s="1"/>
  <c r="D158" i="436" s="1"/>
  <c r="D159" i="436" s="1"/>
  <c r="N155" i="436"/>
  <c r="E154" i="436"/>
  <c r="E155" i="436" s="1"/>
  <c r="E156" i="436" s="1"/>
  <c r="E152" i="436"/>
  <c r="E153" i="436" s="1"/>
  <c r="N151" i="436"/>
  <c r="E150" i="436"/>
  <c r="E151" i="436" s="1"/>
  <c r="E148" i="436"/>
  <c r="E149" i="436" s="1"/>
  <c r="E129" i="436"/>
  <c r="E130" i="436" s="1"/>
  <c r="E127" i="436"/>
  <c r="E128" i="436" s="1"/>
  <c r="E123" i="436"/>
  <c r="E124" i="436" s="1"/>
  <c r="E125" i="436" s="1"/>
  <c r="E126" i="436" s="1"/>
  <c r="E121" i="436"/>
  <c r="E122" i="436" s="1"/>
  <c r="E117" i="436"/>
  <c r="E118" i="436" s="1"/>
  <c r="E119" i="436" s="1"/>
  <c r="E120" i="436" s="1"/>
  <c r="D116" i="436"/>
  <c r="D117" i="436" s="1"/>
  <c r="D118" i="436" s="1"/>
  <c r="D119" i="436" s="1"/>
  <c r="D120" i="436" s="1"/>
  <c r="D121" i="436" s="1"/>
  <c r="D122" i="436" s="1"/>
  <c r="D123" i="436" s="1"/>
  <c r="D124" i="436" s="1"/>
  <c r="D125" i="436" s="1"/>
  <c r="D126" i="436" s="1"/>
  <c r="D127" i="436" s="1"/>
  <c r="D128" i="436" s="1"/>
  <c r="D129" i="436" s="1"/>
  <c r="D130" i="436" s="1"/>
  <c r="D131" i="436" s="1"/>
  <c r="E112" i="436"/>
  <c r="E113" i="436" s="1"/>
  <c r="E114" i="436" s="1"/>
  <c r="E115" i="436" s="1"/>
  <c r="E110" i="436"/>
  <c r="E111" i="436" s="1"/>
  <c r="E106" i="436"/>
  <c r="E107" i="436" s="1"/>
  <c r="E108" i="436" s="1"/>
  <c r="E109" i="436" s="1"/>
  <c r="E104" i="436"/>
  <c r="E105" i="436" s="1"/>
  <c r="E100" i="436"/>
  <c r="E101" i="436" s="1"/>
  <c r="E102" i="436" s="1"/>
  <c r="E103" i="436" s="1"/>
  <c r="D99" i="436"/>
  <c r="D100" i="436" s="1"/>
  <c r="D101" i="436" s="1"/>
  <c r="D102" i="436" s="1"/>
  <c r="D103" i="436" s="1"/>
  <c r="D104" i="436" s="1"/>
  <c r="D105" i="436" s="1"/>
  <c r="D106" i="436" s="1"/>
  <c r="D107" i="436" s="1"/>
  <c r="D108" i="436" s="1"/>
  <c r="D109" i="436" s="1"/>
  <c r="D110" i="436" s="1"/>
  <c r="D111" i="436" s="1"/>
  <c r="D112" i="436" s="1"/>
  <c r="D113" i="436" s="1"/>
  <c r="D114" i="436" s="1"/>
  <c r="D115" i="436" s="1"/>
  <c r="E94" i="436"/>
  <c r="E95" i="436" s="1"/>
  <c r="L85" i="436"/>
  <c r="L86" i="436"/>
  <c r="L84" i="436"/>
  <c r="F793" i="444"/>
  <c r="F807" i="444"/>
  <c r="F823" i="444"/>
  <c r="G841" i="444"/>
  <c r="F841" i="444" s="1"/>
  <c r="F863" i="444"/>
  <c r="F891" i="444"/>
  <c r="F906" i="444"/>
  <c r="F929" i="444"/>
  <c r="G943" i="444"/>
  <c r="E942" i="444"/>
  <c r="G944" i="444"/>
  <c r="F987" i="444"/>
  <c r="F1000" i="444"/>
  <c r="F1019" i="444"/>
  <c r="G1038" i="444"/>
  <c r="F1038" i="444" s="1"/>
  <c r="F1081" i="444"/>
  <c r="F1099" i="444"/>
  <c r="F1113" i="444"/>
  <c r="F1139" i="444"/>
  <c r="G1175" i="444"/>
  <c r="F1175" i="444" s="1"/>
  <c r="G1275" i="444"/>
  <c r="F1275" i="444"/>
  <c r="F1338" i="444"/>
  <c r="F1355" i="444"/>
  <c r="F1372" i="444"/>
  <c r="F1395" i="444"/>
  <c r="F1450" i="444"/>
  <c r="F1475" i="444"/>
  <c r="F1488" i="444"/>
  <c r="F1503" i="444"/>
  <c r="F1540" i="444"/>
  <c r="F1566" i="444"/>
  <c r="G1589" i="444"/>
  <c r="F1589" i="444"/>
  <c r="F1634" i="444"/>
  <c r="F1650" i="444"/>
  <c r="F1669" i="444"/>
  <c r="F1689" i="444"/>
  <c r="F1750" i="444"/>
  <c r="F1768" i="444"/>
  <c r="F1781" i="444"/>
  <c r="E1792" i="444"/>
  <c r="G1795" i="444"/>
  <c r="E1811" i="444"/>
  <c r="G1814" i="444"/>
  <c r="F1814" i="444" s="1"/>
  <c r="F1835" i="444"/>
  <c r="F1863" i="444"/>
  <c r="E1874" i="444"/>
  <c r="G1878" i="444"/>
  <c r="F1878" i="444"/>
  <c r="F1901" i="444"/>
  <c r="G1922" i="444"/>
  <c r="F1922" i="444" s="1"/>
  <c r="F1974" i="444"/>
  <c r="F1992" i="444"/>
  <c r="F2008" i="444"/>
  <c r="F2039" i="444"/>
  <c r="G2090" i="444"/>
  <c r="F2090" i="444"/>
  <c r="E2234" i="444"/>
  <c r="F2248" i="444" s="1"/>
  <c r="G2248" i="444"/>
  <c r="F2325" i="444"/>
  <c r="F2365" i="444"/>
  <c r="G2412" i="444"/>
  <c r="G2413" i="444"/>
  <c r="G2414" i="444"/>
  <c r="G2415" i="444"/>
  <c r="G2411" i="444"/>
  <c r="G2392" i="444"/>
  <c r="F2392" i="444" s="1"/>
  <c r="G2365" i="444"/>
  <c r="G2345" i="444"/>
  <c r="F2345" i="444" s="1"/>
  <c r="G2325" i="444"/>
  <c r="G2039" i="444"/>
  <c r="G2008" i="444"/>
  <c r="G1992" i="444"/>
  <c r="G1974" i="444"/>
  <c r="G1901" i="444"/>
  <c r="G1863" i="444"/>
  <c r="G1835" i="444"/>
  <c r="G1781" i="444"/>
  <c r="G1768" i="444"/>
  <c r="G1750" i="444"/>
  <c r="E1710" i="444"/>
  <c r="G1716" i="444"/>
  <c r="G1689" i="444"/>
  <c r="G1669" i="444"/>
  <c r="G1650" i="444"/>
  <c r="G1634" i="444"/>
  <c r="G1566" i="444"/>
  <c r="G1540" i="444"/>
  <c r="G1503" i="444"/>
  <c r="G1488" i="444"/>
  <c r="G1475" i="444"/>
  <c r="G1450" i="444"/>
  <c r="G1416" i="444"/>
  <c r="F1416" i="444"/>
  <c r="G1395" i="444"/>
  <c r="G1372" i="444"/>
  <c r="G1355" i="444"/>
  <c r="G1338" i="444"/>
  <c r="G1139" i="444"/>
  <c r="G1113" i="444"/>
  <c r="G1099" i="444"/>
  <c r="G1081" i="444"/>
  <c r="G1019" i="444"/>
  <c r="G1000" i="444"/>
  <c r="G987" i="444"/>
  <c r="G964" i="444"/>
  <c r="G963" i="444"/>
  <c r="F964" i="444"/>
  <c r="G929" i="444"/>
  <c r="G906" i="444"/>
  <c r="G891" i="444"/>
  <c r="G863" i="444"/>
  <c r="G823" i="444"/>
  <c r="G807" i="444"/>
  <c r="G793" i="444"/>
  <c r="F756" i="444"/>
  <c r="G756" i="444"/>
  <c r="E857" i="444"/>
  <c r="G859" i="444"/>
  <c r="G860" i="444"/>
  <c r="G861" i="444"/>
  <c r="G862" i="444"/>
  <c r="G858" i="444"/>
  <c r="E904" i="444"/>
  <c r="E888" i="444"/>
  <c r="G890" i="444"/>
  <c r="G889" i="444"/>
  <c r="F890" i="444"/>
  <c r="F889" i="444"/>
  <c r="G905" i="444"/>
  <c r="F905" i="444"/>
  <c r="G916" i="444"/>
  <c r="G917" i="444" s="1"/>
  <c r="F917" i="444" s="1"/>
  <c r="F916" i="444"/>
  <c r="E915" i="444"/>
  <c r="E926" i="444"/>
  <c r="G928" i="444"/>
  <c r="G927" i="444"/>
  <c r="F928" i="444"/>
  <c r="F927" i="444"/>
  <c r="F944" i="444"/>
  <c r="F943" i="444"/>
  <c r="E958" i="444"/>
  <c r="G960" i="444"/>
  <c r="G961" i="444"/>
  <c r="G962" i="444"/>
  <c r="G959" i="444"/>
  <c r="F960" i="444"/>
  <c r="F961" i="444"/>
  <c r="F962" i="444"/>
  <c r="F959" i="444"/>
  <c r="G986" i="444"/>
  <c r="F986" i="444"/>
  <c r="E985" i="444"/>
  <c r="E996" i="444"/>
  <c r="G998" i="444"/>
  <c r="G999" i="444"/>
  <c r="G997" i="444"/>
  <c r="F998" i="444"/>
  <c r="F999" i="444"/>
  <c r="F997" i="444"/>
  <c r="G1018" i="444"/>
  <c r="F1018" i="444"/>
  <c r="E1017" i="444"/>
  <c r="E1028" i="444"/>
  <c r="G1030" i="444"/>
  <c r="G1031" i="444"/>
  <c r="G1032" i="444"/>
  <c r="G1033" i="444"/>
  <c r="G1034" i="444"/>
  <c r="G1035" i="444"/>
  <c r="G1036" i="444"/>
  <c r="G1037" i="444"/>
  <c r="G1029" i="444"/>
  <c r="E1078" i="444"/>
  <c r="G1080" i="444"/>
  <c r="G1079" i="444"/>
  <c r="F1080" i="444"/>
  <c r="F1079" i="444"/>
  <c r="E1097" i="444"/>
  <c r="G1098" i="444"/>
  <c r="F1098" i="444"/>
  <c r="G1110" i="444"/>
  <c r="G1111" i="444"/>
  <c r="G1112" i="444"/>
  <c r="G1109" i="444"/>
  <c r="F1110" i="444"/>
  <c r="F1111" i="444"/>
  <c r="F1112" i="444"/>
  <c r="F1109" i="444"/>
  <c r="E1108" i="444"/>
  <c r="E1134" i="444"/>
  <c r="G1136" i="444"/>
  <c r="G1137" i="444"/>
  <c r="G1138" i="444"/>
  <c r="G1135" i="444"/>
  <c r="F1136" i="444"/>
  <c r="F1137" i="444"/>
  <c r="F1138" i="444"/>
  <c r="F1135" i="444"/>
  <c r="E1160" i="444"/>
  <c r="G1174" i="444"/>
  <c r="G1173" i="444"/>
  <c r="G1172" i="444"/>
  <c r="G1171" i="444"/>
  <c r="G1170" i="444"/>
  <c r="G1169" i="444"/>
  <c r="G1168" i="444"/>
  <c r="G1167" i="444"/>
  <c r="G1162" i="444"/>
  <c r="G1163" i="444"/>
  <c r="G1164" i="444"/>
  <c r="G1165" i="444"/>
  <c r="G1166" i="444"/>
  <c r="G1161" i="444"/>
  <c r="E1261" i="444"/>
  <c r="G1263" i="444"/>
  <c r="G1264" i="444"/>
  <c r="G1265" i="444"/>
  <c r="G1266" i="444"/>
  <c r="G1267" i="444"/>
  <c r="G1268" i="444"/>
  <c r="G1269" i="444"/>
  <c r="G1270" i="444"/>
  <c r="G1271" i="444"/>
  <c r="G1272" i="444"/>
  <c r="G1273" i="444"/>
  <c r="G1274" i="444"/>
  <c r="G1262" i="444"/>
  <c r="G1337" i="444"/>
  <c r="F1337" i="444"/>
  <c r="E1336" i="444"/>
  <c r="E1352" i="444"/>
  <c r="G1354" i="444"/>
  <c r="G1353" i="444"/>
  <c r="F1354" i="444"/>
  <c r="F1353" i="444"/>
  <c r="E1368" i="444"/>
  <c r="G1370" i="444"/>
  <c r="G1371" i="444"/>
  <c r="G1369" i="444"/>
  <c r="F1370" i="444"/>
  <c r="F1371" i="444"/>
  <c r="F1369" i="444"/>
  <c r="E1392" i="444"/>
  <c r="G1394" i="444"/>
  <c r="G1393" i="444"/>
  <c r="F1394" i="444"/>
  <c r="F1393" i="444"/>
  <c r="E1410" i="444"/>
  <c r="G1412" i="444"/>
  <c r="G1413" i="444"/>
  <c r="G1414" i="444"/>
  <c r="G1415" i="444"/>
  <c r="G1411" i="444"/>
  <c r="E836" i="444"/>
  <c r="G838" i="444"/>
  <c r="G839" i="444"/>
  <c r="G840" i="444"/>
  <c r="G837" i="444"/>
  <c r="E820" i="444"/>
  <c r="G822" i="444"/>
  <c r="G821" i="444"/>
  <c r="F822" i="444"/>
  <c r="F821" i="444"/>
  <c r="E804" i="444"/>
  <c r="G806" i="444"/>
  <c r="G805" i="444"/>
  <c r="F806" i="444"/>
  <c r="F805" i="444"/>
  <c r="E790" i="444"/>
  <c r="G792" i="444"/>
  <c r="G791" i="444"/>
  <c r="F792" i="444"/>
  <c r="F791" i="444"/>
  <c r="E745" i="444"/>
  <c r="G747" i="444"/>
  <c r="G748" i="444"/>
  <c r="G749" i="444"/>
  <c r="G750" i="444"/>
  <c r="G751" i="444"/>
  <c r="G752" i="444"/>
  <c r="G753" i="444"/>
  <c r="G754" i="444"/>
  <c r="G755" i="444"/>
  <c r="G746" i="444"/>
  <c r="E731" i="444"/>
  <c r="G733" i="444"/>
  <c r="G732" i="444"/>
  <c r="G734" i="444" s="1"/>
  <c r="F734" i="444" s="1"/>
  <c r="F733" i="444"/>
  <c r="F732" i="444"/>
  <c r="G712" i="444"/>
  <c r="F712" i="444" s="1"/>
  <c r="E708" i="444"/>
  <c r="G710" i="444"/>
  <c r="G711" i="444"/>
  <c r="G709" i="444"/>
  <c r="F710" i="444"/>
  <c r="F711" i="444"/>
  <c r="F709" i="444"/>
  <c r="E675" i="444"/>
  <c r="G678" i="444"/>
  <c r="G677" i="444"/>
  <c r="G676" i="444"/>
  <c r="G679" i="444" s="1"/>
  <c r="F679" i="444" s="1"/>
  <c r="F678" i="444"/>
  <c r="F677" i="444"/>
  <c r="F676" i="444"/>
  <c r="E664" i="444"/>
  <c r="F665" i="444"/>
  <c r="G665" i="444" s="1"/>
  <c r="G666" i="444" s="1"/>
  <c r="F666" i="444" s="1"/>
  <c r="E653" i="444"/>
  <c r="G654" i="444"/>
  <c r="G655" i="444" s="1"/>
  <c r="F655" i="444" s="1"/>
  <c r="F654" i="444"/>
  <c r="E1446" i="444"/>
  <c r="G1448" i="444"/>
  <c r="G1449" i="444"/>
  <c r="G1447" i="444"/>
  <c r="F1448" i="444"/>
  <c r="F1449" i="444"/>
  <c r="F1447" i="444"/>
  <c r="F1474" i="444"/>
  <c r="G1474" i="444"/>
  <c r="E1473" i="444"/>
  <c r="E1486" i="444"/>
  <c r="G1487" i="444"/>
  <c r="F1487" i="444"/>
  <c r="E1499" i="444"/>
  <c r="G1501" i="444"/>
  <c r="G1502" i="444"/>
  <c r="G1500" i="444"/>
  <c r="F1502" i="444"/>
  <c r="F1501" i="444"/>
  <c r="F1500" i="444"/>
  <c r="G1538" i="444"/>
  <c r="G1539" i="444"/>
  <c r="G1537" i="444"/>
  <c r="E1536" i="444"/>
  <c r="E1563" i="444"/>
  <c r="G1564" i="444"/>
  <c r="G1565" i="444"/>
  <c r="F1565" i="444"/>
  <c r="F1564" i="444"/>
  <c r="E1579" i="444"/>
  <c r="G1581" i="444"/>
  <c r="G1582" i="444"/>
  <c r="G1583" i="444"/>
  <c r="G1584" i="444"/>
  <c r="G1585" i="444"/>
  <c r="G1586" i="444"/>
  <c r="G1587" i="444"/>
  <c r="G1588" i="444"/>
  <c r="G1580" i="444"/>
  <c r="E1631" i="444"/>
  <c r="G1633" i="444"/>
  <c r="G1632" i="444"/>
  <c r="F1633" i="444"/>
  <c r="F1632" i="444"/>
  <c r="E1647" i="444"/>
  <c r="G1649" i="444"/>
  <c r="G1648" i="444"/>
  <c r="F1649" i="444"/>
  <c r="F1648" i="444"/>
  <c r="E1666" i="444"/>
  <c r="G1668" i="444"/>
  <c r="G1667" i="444"/>
  <c r="F1668" i="444"/>
  <c r="F1667" i="444"/>
  <c r="E1685" i="444"/>
  <c r="G1687" i="444"/>
  <c r="G1688" i="444"/>
  <c r="G1686" i="444"/>
  <c r="F1687" i="444"/>
  <c r="F1688" i="444"/>
  <c r="F1686" i="444"/>
  <c r="G1715" i="444"/>
  <c r="G1711" i="444"/>
  <c r="G1712" i="444"/>
  <c r="G1713" i="444"/>
  <c r="G1714" i="444"/>
  <c r="E1747" i="444"/>
  <c r="G1749" i="444"/>
  <c r="G1748" i="444"/>
  <c r="F1749" i="444"/>
  <c r="F1748" i="444"/>
  <c r="G1767" i="444"/>
  <c r="F1767" i="444"/>
  <c r="E1766" i="444"/>
  <c r="E1779" i="444"/>
  <c r="G1780" i="444"/>
  <c r="F1780" i="444"/>
  <c r="G1794" i="444"/>
  <c r="G1793" i="444"/>
  <c r="F1794" i="444"/>
  <c r="F1793" i="444"/>
  <c r="G1813" i="444"/>
  <c r="G1812" i="444"/>
  <c r="F1813" i="444"/>
  <c r="F1812" i="444"/>
  <c r="G1832" i="444"/>
  <c r="G1833" i="444"/>
  <c r="G1834" i="444"/>
  <c r="G1831" i="444"/>
  <c r="E1830" i="444"/>
  <c r="E1861" i="444"/>
  <c r="G1862" i="444"/>
  <c r="F1862" i="444"/>
  <c r="G1876" i="444"/>
  <c r="G1877" i="444"/>
  <c r="G1875" i="444"/>
  <c r="F1876" i="444"/>
  <c r="F1877" i="444"/>
  <c r="F1875" i="444"/>
  <c r="G1900" i="444"/>
  <c r="F1900" i="444"/>
  <c r="E1899" i="444"/>
  <c r="E1912" i="444"/>
  <c r="G1914" i="444"/>
  <c r="G1915" i="444"/>
  <c r="G1916" i="444"/>
  <c r="G1917" i="444"/>
  <c r="G1918" i="444"/>
  <c r="G1919" i="444"/>
  <c r="G1920" i="444"/>
  <c r="G1921" i="444"/>
  <c r="G1913" i="444"/>
  <c r="E1972" i="444"/>
  <c r="G1973" i="444"/>
  <c r="F1973" i="444"/>
  <c r="E1990" i="444"/>
  <c r="G1991" i="444"/>
  <c r="F1991" i="444"/>
  <c r="E2003" i="444"/>
  <c r="G2004" i="444"/>
  <c r="G2005" i="444"/>
  <c r="G2006" i="444"/>
  <c r="G2007" i="444"/>
  <c r="E2034" i="444"/>
  <c r="G2035" i="444"/>
  <c r="G2036" i="444"/>
  <c r="G2037" i="444"/>
  <c r="G2038" i="444"/>
  <c r="E2065" i="444"/>
  <c r="G2076" i="444"/>
  <c r="G2075" i="444"/>
  <c r="G2067" i="444"/>
  <c r="G2068" i="444"/>
  <c r="G2069" i="444"/>
  <c r="G2070" i="444"/>
  <c r="G2071" i="444"/>
  <c r="G2072" i="444"/>
  <c r="G2073" i="444"/>
  <c r="G2074" i="444"/>
  <c r="G2077" i="444"/>
  <c r="G2078" i="444"/>
  <c r="G2079" i="444"/>
  <c r="G2080" i="444"/>
  <c r="G2081" i="444"/>
  <c r="G2082" i="444"/>
  <c r="G2083" i="444"/>
  <c r="G2084" i="444"/>
  <c r="G2085" i="444"/>
  <c r="G2086" i="444"/>
  <c r="G2087" i="444"/>
  <c r="G2088" i="444"/>
  <c r="G2089" i="444"/>
  <c r="G2066" i="444"/>
  <c r="E2342" i="444"/>
  <c r="E2323" i="444"/>
  <c r="G2236" i="444"/>
  <c r="G2237" i="444"/>
  <c r="G2238" i="444"/>
  <c r="G2239" i="444"/>
  <c r="G2240" i="444"/>
  <c r="G2241" i="444"/>
  <c r="G2242" i="444"/>
  <c r="G2243" i="444"/>
  <c r="G2244" i="444"/>
  <c r="G2245" i="444"/>
  <c r="G2246" i="444"/>
  <c r="G2247" i="444"/>
  <c r="G2235" i="444"/>
  <c r="G2324" i="444"/>
  <c r="F2324" i="444"/>
  <c r="G2344" i="444"/>
  <c r="G2343" i="444"/>
  <c r="F2344" i="444"/>
  <c r="F2343" i="444"/>
  <c r="G2363" i="444"/>
  <c r="G2364" i="444"/>
  <c r="G2362" i="444"/>
  <c r="F2363" i="444"/>
  <c r="F2364" i="444"/>
  <c r="F2362" i="444"/>
  <c r="E2389" i="444"/>
  <c r="G2391" i="444"/>
  <c r="G2390" i="444"/>
  <c r="F2391" i="444"/>
  <c r="F2390" i="444"/>
  <c r="E2410" i="444"/>
  <c r="E2361" i="444"/>
  <c r="E625" i="444"/>
  <c r="G630" i="444"/>
  <c r="F630" i="444" s="1"/>
  <c r="G629" i="444"/>
  <c r="G627" i="444"/>
  <c r="G628" i="444"/>
  <c r="G626" i="444"/>
  <c r="G614" i="444"/>
  <c r="F614" i="444" s="1"/>
  <c r="G611" i="444"/>
  <c r="F611" i="444" s="1"/>
  <c r="E612" i="444"/>
  <c r="E617" i="444"/>
  <c r="G619" i="444"/>
  <c r="G620" i="444"/>
  <c r="G621" i="444"/>
  <c r="G623" i="444" s="1"/>
  <c r="F623" i="444" s="1"/>
  <c r="G622" i="444"/>
  <c r="G618" i="444"/>
  <c r="F619" i="444"/>
  <c r="F620" i="444"/>
  <c r="F621" i="444"/>
  <c r="F622" i="444"/>
  <c r="F618" i="444"/>
  <c r="G613" i="444"/>
  <c r="F613" i="444"/>
  <c r="G610" i="444"/>
  <c r="F610" i="444"/>
  <c r="E609" i="444"/>
  <c r="F595" i="444"/>
  <c r="G595" i="444"/>
  <c r="G588" i="444"/>
  <c r="G589" i="444"/>
  <c r="G590" i="444"/>
  <c r="G591" i="444"/>
  <c r="G592" i="444"/>
  <c r="G593" i="444"/>
  <c r="G594" i="444"/>
  <c r="G587" i="444"/>
  <c r="E586" i="444"/>
  <c r="G578" i="444"/>
  <c r="F578" i="444" s="1"/>
  <c r="G576" i="444"/>
  <c r="G577" i="444"/>
  <c r="G575" i="444"/>
  <c r="F576" i="444"/>
  <c r="F577" i="444"/>
  <c r="F575" i="444"/>
  <c r="E574" i="444"/>
  <c r="G565" i="444"/>
  <c r="F565" i="444" s="1"/>
  <c r="E561" i="444"/>
  <c r="G563" i="444"/>
  <c r="G564" i="444"/>
  <c r="F563" i="444"/>
  <c r="F564" i="444"/>
  <c r="F562" i="444"/>
  <c r="G562" i="444" s="1"/>
  <c r="G547" i="444"/>
  <c r="G548" i="444"/>
  <c r="G549" i="444"/>
  <c r="G550" i="444"/>
  <c r="G551" i="444"/>
  <c r="G552" i="444"/>
  <c r="G546" i="444"/>
  <c r="G553" i="444" s="1"/>
  <c r="F553" i="444" s="1"/>
  <c r="E545" i="444"/>
  <c r="G543" i="444"/>
  <c r="G542" i="444"/>
  <c r="G544" i="444" s="1"/>
  <c r="F544" i="444" s="1"/>
  <c r="F543" i="444"/>
  <c r="F542" i="444"/>
  <c r="E541" i="444"/>
  <c r="F536" i="444"/>
  <c r="G536" i="444"/>
  <c r="G535" i="444"/>
  <c r="F535" i="444"/>
  <c r="E534" i="444"/>
  <c r="E315" i="444"/>
  <c r="G335" i="444"/>
  <c r="F335" i="444" s="1"/>
  <c r="F525" i="444"/>
  <c r="G525" i="444"/>
  <c r="G516" i="444"/>
  <c r="G517" i="444"/>
  <c r="G518" i="444"/>
  <c r="G519" i="444"/>
  <c r="G520" i="444"/>
  <c r="G521" i="444"/>
  <c r="G522" i="444"/>
  <c r="G523" i="444"/>
  <c r="G524" i="444"/>
  <c r="G515" i="444"/>
  <c r="E514" i="444"/>
  <c r="G423" i="444"/>
  <c r="G424" i="444"/>
  <c r="G425" i="444"/>
  <c r="G426" i="444"/>
  <c r="G427" i="444"/>
  <c r="G428" i="444"/>
  <c r="G429" i="444"/>
  <c r="G430" i="444"/>
  <c r="G431" i="444"/>
  <c r="G432" i="444"/>
  <c r="G433" i="444"/>
  <c r="G434" i="444"/>
  <c r="G435" i="444"/>
  <c r="G436" i="444"/>
  <c r="G437" i="444"/>
  <c r="G438" i="444"/>
  <c r="G439" i="444"/>
  <c r="G440" i="444"/>
  <c r="G441" i="444"/>
  <c r="G442" i="444"/>
  <c r="G443" i="444"/>
  <c r="G444" i="444"/>
  <c r="G445" i="444"/>
  <c r="G446" i="444"/>
  <c r="G447" i="444"/>
  <c r="G448" i="444"/>
  <c r="G449" i="444"/>
  <c r="G450" i="444"/>
  <c r="G451" i="444"/>
  <c r="G452" i="444"/>
  <c r="G453" i="444"/>
  <c r="G454" i="444"/>
  <c r="G455" i="444"/>
  <c r="G456" i="444"/>
  <c r="G457" i="444"/>
  <c r="G458" i="444"/>
  <c r="G459" i="444"/>
  <c r="G460" i="444"/>
  <c r="G461" i="444"/>
  <c r="G462" i="444"/>
  <c r="G463" i="444"/>
  <c r="G464" i="444"/>
  <c r="G465" i="444"/>
  <c r="G466" i="444"/>
  <c r="G467" i="444"/>
  <c r="G468" i="444"/>
  <c r="G469" i="444"/>
  <c r="G470" i="444"/>
  <c r="G471" i="444"/>
  <c r="G472" i="444"/>
  <c r="G473" i="444"/>
  <c r="G474" i="444"/>
  <c r="G475" i="444"/>
  <c r="G476" i="444"/>
  <c r="G477" i="444"/>
  <c r="G478" i="444"/>
  <c r="G479" i="444"/>
  <c r="G480" i="444"/>
  <c r="G481" i="444"/>
  <c r="G482" i="444"/>
  <c r="G483" i="444"/>
  <c r="G484" i="444"/>
  <c r="G485" i="444"/>
  <c r="G486" i="444"/>
  <c r="G487" i="444"/>
  <c r="G489" i="444"/>
  <c r="G422" i="444"/>
  <c r="G490" i="444" s="1"/>
  <c r="E421" i="444"/>
  <c r="G405" i="444"/>
  <c r="G406" i="444"/>
  <c r="G407" i="444"/>
  <c r="G408" i="444"/>
  <c r="G409" i="444"/>
  <c r="G404" i="444"/>
  <c r="E403" i="444"/>
  <c r="E381" i="444"/>
  <c r="G383" i="444"/>
  <c r="G384" i="444"/>
  <c r="G385" i="444"/>
  <c r="G386" i="444"/>
  <c r="G387" i="444"/>
  <c r="G388" i="444"/>
  <c r="G389" i="444"/>
  <c r="G390" i="444"/>
  <c r="G391" i="444"/>
  <c r="G382" i="444"/>
  <c r="E372" i="444"/>
  <c r="F374" i="444"/>
  <c r="G374" i="444" s="1"/>
  <c r="F373" i="444"/>
  <c r="G373" i="444" s="1"/>
  <c r="G375" i="444" s="1"/>
  <c r="F363" i="444"/>
  <c r="G363" i="444" s="1"/>
  <c r="F364" i="444"/>
  <c r="G364" i="444" s="1"/>
  <c r="E360" i="444"/>
  <c r="F362" i="444"/>
  <c r="G362" i="444" s="1"/>
  <c r="F361" i="444"/>
  <c r="G361" i="444" s="1"/>
  <c r="G316" i="444"/>
  <c r="G317" i="444"/>
  <c r="G318" i="444"/>
  <c r="G319" i="444"/>
  <c r="G320" i="444"/>
  <c r="G321" i="444"/>
  <c r="G322" i="444"/>
  <c r="G323" i="444"/>
  <c r="G324" i="444"/>
  <c r="G325" i="444"/>
  <c r="G326" i="444"/>
  <c r="G327" i="444"/>
  <c r="G328" i="444"/>
  <c r="G329" i="444"/>
  <c r="G330" i="444"/>
  <c r="G331" i="444"/>
  <c r="G332" i="444"/>
  <c r="G333" i="444"/>
  <c r="G334" i="444"/>
  <c r="E294" i="444"/>
  <c r="F309" i="444"/>
  <c r="G309" i="444" s="1"/>
  <c r="G310" i="444" s="1"/>
  <c r="E308" i="444"/>
  <c r="G296" i="444"/>
  <c r="G297" i="444"/>
  <c r="G298" i="444"/>
  <c r="G299" i="444"/>
  <c r="G295" i="444"/>
  <c r="E274" i="444"/>
  <c r="G276" i="444"/>
  <c r="G277" i="444"/>
  <c r="G278" i="444"/>
  <c r="G279" i="444"/>
  <c r="G280" i="444"/>
  <c r="G281" i="444"/>
  <c r="G282" i="444"/>
  <c r="G283" i="444"/>
  <c r="G284" i="444"/>
  <c r="G285" i="444"/>
  <c r="G286" i="444"/>
  <c r="G287" i="444"/>
  <c r="G288" i="444"/>
  <c r="G289" i="444"/>
  <c r="G275" i="444"/>
  <c r="F271" i="444"/>
  <c r="G271" i="444" s="1"/>
  <c r="E269" i="444"/>
  <c r="F270" i="444"/>
  <c r="G270" i="444" s="1"/>
  <c r="E266" i="444"/>
  <c r="F267" i="444"/>
  <c r="G267" i="444" s="1"/>
  <c r="G268" i="444" s="1"/>
  <c r="E243" i="444"/>
  <c r="G245" i="444"/>
  <c r="G246" i="444"/>
  <c r="G247" i="444"/>
  <c r="G248" i="444"/>
  <c r="G249" i="444"/>
  <c r="G250" i="444"/>
  <c r="G251" i="444"/>
  <c r="G252" i="444"/>
  <c r="G253" i="444"/>
  <c r="G244" i="444"/>
  <c r="G236" i="444"/>
  <c r="E233" i="444"/>
  <c r="F237" i="444"/>
  <c r="G237" i="444" s="1"/>
  <c r="F236" i="444"/>
  <c r="F235" i="444"/>
  <c r="G235" i="444" s="1"/>
  <c r="F234" i="444"/>
  <c r="G234" i="444" s="1"/>
  <c r="E218" i="444"/>
  <c r="F224" i="444"/>
  <c r="G224" i="444" s="1"/>
  <c r="F225" i="444"/>
  <c r="G225" i="444" s="1"/>
  <c r="F223" i="444"/>
  <c r="G223" i="444" s="1"/>
  <c r="F222" i="444"/>
  <c r="G222" i="444" s="1"/>
  <c r="F221" i="444"/>
  <c r="G221" i="444" s="1"/>
  <c r="F219" i="444"/>
  <c r="G219" i="444" s="1"/>
  <c r="F220" i="444"/>
  <c r="G220" i="444" s="1"/>
  <c r="F211" i="444"/>
  <c r="G211" i="444" s="1"/>
  <c r="F210" i="444"/>
  <c r="G210" i="444" s="1"/>
  <c r="F209" i="444"/>
  <c r="G209" i="444" s="1"/>
  <c r="F207" i="444"/>
  <c r="G207" i="444" s="1"/>
  <c r="E206" i="444"/>
  <c r="F208" i="444"/>
  <c r="G208" i="444" s="1"/>
  <c r="G164" i="444"/>
  <c r="F197" i="444"/>
  <c r="G197" i="444" s="1"/>
  <c r="F198" i="444"/>
  <c r="G198" i="444" s="1"/>
  <c r="F199" i="444"/>
  <c r="G199" i="444" s="1"/>
  <c r="F196" i="444"/>
  <c r="G196" i="444" s="1"/>
  <c r="F194" i="444"/>
  <c r="G194" i="444" s="1"/>
  <c r="F195" i="444"/>
  <c r="G195" i="444" s="1"/>
  <c r="F193" i="444"/>
  <c r="G193" i="444" s="1"/>
  <c r="E189" i="444"/>
  <c r="F190" i="444"/>
  <c r="G190" i="444" s="1"/>
  <c r="E182" i="444"/>
  <c r="F183" i="444"/>
  <c r="G183" i="444" s="1"/>
  <c r="G184" i="444" s="1"/>
  <c r="E192" i="444"/>
  <c r="E154" i="444"/>
  <c r="E144" i="444"/>
  <c r="E134" i="444"/>
  <c r="E120" i="444"/>
  <c r="E89" i="444"/>
  <c r="E71" i="444"/>
  <c r="E59" i="444"/>
  <c r="E39" i="444"/>
  <c r="E34" i="444"/>
  <c r="E29" i="444"/>
  <c r="E13" i="444"/>
  <c r="E163" i="444"/>
  <c r="G165" i="444"/>
  <c r="G166" i="444"/>
  <c r="G167" i="444"/>
  <c r="G168" i="444"/>
  <c r="G169" i="444"/>
  <c r="G170" i="444"/>
  <c r="F158" i="444"/>
  <c r="G158" i="444" s="1"/>
  <c r="F157" i="444"/>
  <c r="G157" i="444" s="1"/>
  <c r="F156" i="444"/>
  <c r="G156" i="444" s="1"/>
  <c r="F155" i="444"/>
  <c r="G155" i="444" s="1"/>
  <c r="F145" i="444"/>
  <c r="G145" i="444" s="1"/>
  <c r="F146" i="444"/>
  <c r="G146" i="444" s="1"/>
  <c r="F135" i="444"/>
  <c r="G135" i="444" s="1"/>
  <c r="F136" i="444"/>
  <c r="G136" i="444" s="1"/>
  <c r="F121" i="444"/>
  <c r="G121" i="444" s="1"/>
  <c r="G105" i="444"/>
  <c r="F122" i="444"/>
  <c r="G122" i="444" s="1"/>
  <c r="G91" i="444"/>
  <c r="G92" i="444"/>
  <c r="G93" i="444"/>
  <c r="G94" i="444"/>
  <c r="G95" i="444"/>
  <c r="G96" i="444"/>
  <c r="G97" i="444"/>
  <c r="G98" i="444"/>
  <c r="G99" i="444"/>
  <c r="G100" i="444"/>
  <c r="G101" i="444"/>
  <c r="G102" i="444"/>
  <c r="G103" i="444"/>
  <c r="G104" i="444"/>
  <c r="G90" i="444"/>
  <c r="F73" i="444"/>
  <c r="G73" i="444" s="1"/>
  <c r="F74" i="444"/>
  <c r="G74" i="444" s="1"/>
  <c r="F75" i="444"/>
  <c r="G75" i="444" s="1"/>
  <c r="F76" i="444"/>
  <c r="G76" i="444" s="1"/>
  <c r="F72" i="444"/>
  <c r="G72" i="444" s="1"/>
  <c r="F62" i="444"/>
  <c r="G62" i="444" s="1"/>
  <c r="F61" i="444"/>
  <c r="G61" i="444" s="1"/>
  <c r="F60" i="444"/>
  <c r="G60" i="444" s="1"/>
  <c r="F41" i="444"/>
  <c r="G41" i="444" s="1"/>
  <c r="F42" i="444"/>
  <c r="G42" i="444" s="1"/>
  <c r="F40" i="444"/>
  <c r="G40" i="444" s="1"/>
  <c r="F35" i="444"/>
  <c r="G35" i="444" s="1"/>
  <c r="G36" i="444" s="1"/>
  <c r="F30" i="444"/>
  <c r="G30" i="444" s="1"/>
  <c r="G31" i="444" s="1"/>
  <c r="F15" i="444"/>
  <c r="G15" i="444" s="1"/>
  <c r="F16" i="444"/>
  <c r="G16" i="444" s="1"/>
  <c r="F17" i="444"/>
  <c r="G17" i="444" s="1"/>
  <c r="F14" i="444"/>
  <c r="G14" i="444" s="1"/>
  <c r="D680" i="427"/>
  <c r="J13" i="401" l="1"/>
  <c r="J8" i="401"/>
  <c r="O202" i="438"/>
  <c r="N202" i="438"/>
  <c r="I67" i="344"/>
  <c r="J65" i="344"/>
  <c r="K69" i="344"/>
  <c r="J69" i="344"/>
  <c r="M70" i="344"/>
  <c r="O70" i="344"/>
  <c r="P70" i="344" s="1"/>
  <c r="I61" i="344"/>
  <c r="I68" i="344"/>
  <c r="K68" i="344" s="1"/>
  <c r="M66" i="344"/>
  <c r="O66" i="344"/>
  <c r="P66" i="344" s="1"/>
  <c r="M65" i="344"/>
  <c r="P65" i="344" s="1"/>
  <c r="J64" i="344"/>
  <c r="K64" i="344"/>
  <c r="I62" i="344"/>
  <c r="K62" i="344" s="1"/>
  <c r="I56" i="344"/>
  <c r="I58" i="344"/>
  <c r="K58" i="344" s="1"/>
  <c r="M58" i="344" s="1"/>
  <c r="I55" i="344"/>
  <c r="J55" i="344" s="1"/>
  <c r="I57" i="344"/>
  <c r="K57" i="344" s="1"/>
  <c r="M57" i="344" s="1"/>
  <c r="J56" i="344"/>
  <c r="K56" i="344"/>
  <c r="M56" i="344" s="1"/>
  <c r="I11" i="344"/>
  <c r="I60" i="344"/>
  <c r="K60" i="344" s="1"/>
  <c r="I59" i="344"/>
  <c r="K59" i="344" s="1"/>
  <c r="J62" i="344"/>
  <c r="J67" i="344"/>
  <c r="K67" i="344"/>
  <c r="K61" i="344"/>
  <c r="J61" i="344"/>
  <c r="I63" i="344"/>
  <c r="I46" i="344"/>
  <c r="K46" i="344" s="1"/>
  <c r="M46" i="344" s="1"/>
  <c r="I21" i="344"/>
  <c r="J21" i="344" s="1"/>
  <c r="I49" i="344"/>
  <c r="J49" i="344" s="1"/>
  <c r="I50" i="344"/>
  <c r="K50" i="344" s="1"/>
  <c r="J11" i="344"/>
  <c r="K11" i="344"/>
  <c r="I51" i="344"/>
  <c r="J51" i="344" s="1"/>
  <c r="I44" i="344"/>
  <c r="J44" i="344" s="1"/>
  <c r="I47" i="344"/>
  <c r="J47" i="344" s="1"/>
  <c r="I45" i="344"/>
  <c r="K45" i="344" s="1"/>
  <c r="K49" i="344"/>
  <c r="I48" i="344"/>
  <c r="I30" i="344"/>
  <c r="K30" i="344" s="1"/>
  <c r="I28" i="344"/>
  <c r="J28" i="344" s="1"/>
  <c r="I22" i="344"/>
  <c r="K22" i="344" s="1"/>
  <c r="I36" i="344"/>
  <c r="K36" i="344" s="1"/>
  <c r="I29" i="344"/>
  <c r="K29" i="344" s="1"/>
  <c r="I23" i="344"/>
  <c r="K23" i="344" s="1"/>
  <c r="I24" i="344"/>
  <c r="I31" i="344"/>
  <c r="J31" i="344" s="1"/>
  <c r="I32" i="344"/>
  <c r="J32" i="344" s="1"/>
  <c r="I25" i="344"/>
  <c r="J25" i="344" s="1"/>
  <c r="I26" i="344"/>
  <c r="I27" i="344"/>
  <c r="J27" i="344" s="1"/>
  <c r="I40" i="344"/>
  <c r="K40" i="344" s="1"/>
  <c r="M40" i="344" s="1"/>
  <c r="I52" i="344"/>
  <c r="K52" i="344" s="1"/>
  <c r="O52" i="344" s="1"/>
  <c r="I43" i="344"/>
  <c r="J43" i="344" s="1"/>
  <c r="I39" i="344"/>
  <c r="K39" i="344" s="1"/>
  <c r="I34" i="344"/>
  <c r="J34" i="344" s="1"/>
  <c r="I33" i="344"/>
  <c r="J33" i="344" s="1"/>
  <c r="I35" i="344"/>
  <c r="K35" i="344" s="1"/>
  <c r="I38" i="344"/>
  <c r="J38" i="344" s="1"/>
  <c r="I42" i="344"/>
  <c r="J42" i="344" s="1"/>
  <c r="I54" i="344"/>
  <c r="K54" i="344" s="1"/>
  <c r="I37" i="344"/>
  <c r="J37" i="344" s="1"/>
  <c r="I41" i="344"/>
  <c r="K41" i="344" s="1"/>
  <c r="I53" i="344"/>
  <c r="K53" i="344" s="1"/>
  <c r="K43" i="344"/>
  <c r="J35" i="344"/>
  <c r="K26" i="344"/>
  <c r="J26" i="344"/>
  <c r="J24" i="344"/>
  <c r="K24" i="344"/>
  <c r="I19" i="344"/>
  <c r="K19" i="344" s="1"/>
  <c r="I20" i="344"/>
  <c r="K20" i="344" s="1"/>
  <c r="I16" i="344"/>
  <c r="J16" i="344" s="1"/>
  <c r="I14" i="344"/>
  <c r="K14" i="344" s="1"/>
  <c r="I15" i="344"/>
  <c r="J15" i="344" s="1"/>
  <c r="I18" i="344"/>
  <c r="K18" i="344" s="1"/>
  <c r="I17" i="344"/>
  <c r="J17" i="344" s="1"/>
  <c r="I13" i="344"/>
  <c r="J13" i="344" s="1"/>
  <c r="I10" i="344"/>
  <c r="J10" i="344" s="1"/>
  <c r="E4" i="401"/>
  <c r="E4" i="402" s="1"/>
  <c r="E4" i="404" s="1"/>
  <c r="L698" i="436"/>
  <c r="N497" i="436"/>
  <c r="L699" i="436"/>
  <c r="L604" i="436"/>
  <c r="L332" i="436"/>
  <c r="N332" i="436" s="1"/>
  <c r="N590" i="436"/>
  <c r="L430" i="436"/>
  <c r="N430" i="436" s="1"/>
  <c r="L429" i="436"/>
  <c r="N429" i="436" s="1"/>
  <c r="N432" i="436"/>
  <c r="L434" i="436"/>
  <c r="N434" i="436" s="1"/>
  <c r="N433" i="436"/>
  <c r="N431" i="436"/>
  <c r="N447" i="436"/>
  <c r="N427" i="436"/>
  <c r="L452" i="436"/>
  <c r="N326" i="436"/>
  <c r="N304" i="436"/>
  <c r="L333" i="436"/>
  <c r="N333" i="436" s="1"/>
  <c r="N320" i="436"/>
  <c r="N425" i="436"/>
  <c r="N479" i="436"/>
  <c r="L313" i="436"/>
  <c r="N313" i="436" s="1"/>
  <c r="N321" i="436"/>
  <c r="N574" i="436"/>
  <c r="N310" i="436"/>
  <c r="N484" i="436"/>
  <c r="N105" i="436"/>
  <c r="N546" i="436"/>
  <c r="N482" i="436"/>
  <c r="L672" i="436"/>
  <c r="N672" i="436" s="1"/>
  <c r="N423" i="436"/>
  <c r="N481" i="436"/>
  <c r="N539" i="436"/>
  <c r="L679" i="436"/>
  <c r="N679" i="436" s="1"/>
  <c r="L680" i="436"/>
  <c r="N680" i="436" s="1"/>
  <c r="N416" i="436"/>
  <c r="L312" i="436"/>
  <c r="N312" i="436" s="1"/>
  <c r="N298" i="436"/>
  <c r="N424" i="436"/>
  <c r="N676" i="436"/>
  <c r="L131" i="436"/>
  <c r="N131" i="436" s="1"/>
  <c r="N418" i="436"/>
  <c r="L405" i="436"/>
  <c r="N405" i="436" s="1"/>
  <c r="L130" i="436"/>
  <c r="N130" i="436" s="1"/>
  <c r="L350" i="436"/>
  <c r="D416" i="436"/>
  <c r="D417" i="436" s="1"/>
  <c r="D418" i="436" s="1"/>
  <c r="D419" i="436" s="1"/>
  <c r="D420" i="436" s="1"/>
  <c r="D421" i="436" s="1"/>
  <c r="D422" i="436" s="1"/>
  <c r="D423" i="436" s="1"/>
  <c r="D424" i="436" s="1"/>
  <c r="D425" i="436" s="1"/>
  <c r="D426" i="436" s="1"/>
  <c r="D427" i="436" s="1"/>
  <c r="D428" i="436" s="1"/>
  <c r="D429" i="436" s="1"/>
  <c r="D430" i="436" s="1"/>
  <c r="D431" i="436" s="1"/>
  <c r="D432" i="436" s="1"/>
  <c r="D433" i="436" s="1"/>
  <c r="D434" i="436" s="1"/>
  <c r="L407" i="436"/>
  <c r="N407" i="436" s="1"/>
  <c r="L554" i="436"/>
  <c r="N554" i="436" s="1"/>
  <c r="D160" i="436"/>
  <c r="D161" i="436" s="1"/>
  <c r="D162" i="436" s="1"/>
  <c r="D163" i="436" s="1"/>
  <c r="D164" i="436" s="1"/>
  <c r="D165" i="436" s="1"/>
  <c r="D166" i="436" s="1"/>
  <c r="D167" i="436" s="1"/>
  <c r="D168" i="436" s="1"/>
  <c r="D169" i="436" s="1"/>
  <c r="D170" i="436" s="1"/>
  <c r="D171" i="436" s="1"/>
  <c r="D172" i="436" s="1"/>
  <c r="D173" i="436" s="1"/>
  <c r="D174" i="436" s="1"/>
  <c r="D175" i="436" s="1"/>
  <c r="D176" i="436" s="1"/>
  <c r="D177" i="436" s="1"/>
  <c r="L410" i="436"/>
  <c r="N410" i="436" s="1"/>
  <c r="L571" i="436"/>
  <c r="N571" i="436" s="1"/>
  <c r="N548" i="436"/>
  <c r="N668" i="436"/>
  <c r="L132" i="436"/>
  <c r="N132" i="436" s="1"/>
  <c r="L409" i="436"/>
  <c r="N409" i="436" s="1"/>
  <c r="E552" i="436"/>
  <c r="E553" i="436" s="1"/>
  <c r="E554" i="436" s="1"/>
  <c r="E555" i="436" s="1"/>
  <c r="E131" i="436"/>
  <c r="E132" i="436" s="1"/>
  <c r="D132" i="436"/>
  <c r="E559" i="436"/>
  <c r="E560" i="436" s="1"/>
  <c r="E561" i="436" s="1"/>
  <c r="E416" i="436"/>
  <c r="L412" i="436"/>
  <c r="N412" i="436" s="1"/>
  <c r="L408" i="436"/>
  <c r="N408" i="436" s="1"/>
  <c r="D557" i="436"/>
  <c r="D558" i="436" s="1"/>
  <c r="D559" i="436" s="1"/>
  <c r="D560" i="436" s="1"/>
  <c r="D561" i="436" s="1"/>
  <c r="D562" i="436" s="1"/>
  <c r="D563" i="436" s="1"/>
  <c r="D564" i="436" s="1"/>
  <c r="D565" i="436" s="1"/>
  <c r="D566" i="436" s="1"/>
  <c r="D567" i="436" s="1"/>
  <c r="D568" i="436" s="1"/>
  <c r="D569" i="436" s="1"/>
  <c r="D570" i="436" s="1"/>
  <c r="D571" i="436" s="1"/>
  <c r="N118" i="436"/>
  <c r="E116" i="436"/>
  <c r="L113" i="436"/>
  <c r="N113" i="436" s="1"/>
  <c r="N102" i="436"/>
  <c r="N646" i="436"/>
  <c r="L111" i="436"/>
  <c r="L658" i="436"/>
  <c r="N658" i="436" s="1"/>
  <c r="L662" i="436"/>
  <c r="N662" i="436" s="1"/>
  <c r="L665" i="436"/>
  <c r="N665" i="436" s="1"/>
  <c r="L655" i="436"/>
  <c r="N655" i="436" s="1"/>
  <c r="L664" i="436"/>
  <c r="N664" i="436" s="1"/>
  <c r="L660" i="436"/>
  <c r="N660" i="436" s="1"/>
  <c r="E660" i="436"/>
  <c r="E661" i="436" s="1"/>
  <c r="E662" i="436" s="1"/>
  <c r="E663" i="436" s="1"/>
  <c r="E664" i="436" s="1"/>
  <c r="E665" i="436" s="1"/>
  <c r="E666" i="436" s="1"/>
  <c r="L659" i="436"/>
  <c r="N659" i="436" s="1"/>
  <c r="N643" i="436"/>
  <c r="L657" i="436"/>
  <c r="N657" i="436" s="1"/>
  <c r="N663" i="436"/>
  <c r="N648" i="436"/>
  <c r="L656" i="436"/>
  <c r="N656" i="436" s="1"/>
  <c r="L640" i="436"/>
  <c r="N640" i="436" s="1"/>
  <c r="N652" i="436"/>
  <c r="N638" i="436"/>
  <c r="D642" i="436"/>
  <c r="D643" i="436" s="1"/>
  <c r="D644" i="436" s="1"/>
  <c r="D645" i="436" s="1"/>
  <c r="D646" i="436" s="1"/>
  <c r="D647" i="436" s="1"/>
  <c r="D648" i="436" s="1"/>
  <c r="L536" i="436"/>
  <c r="N536" i="436" s="1"/>
  <c r="N522" i="436"/>
  <c r="E522" i="436"/>
  <c r="E523" i="436" s="1"/>
  <c r="E524" i="436" s="1"/>
  <c r="E525" i="436" s="1"/>
  <c r="E526" i="436" s="1"/>
  <c r="L518" i="436"/>
  <c r="N518" i="436" s="1"/>
  <c r="L517" i="436"/>
  <c r="N517" i="436" s="1"/>
  <c r="D522" i="436"/>
  <c r="D523" i="436" s="1"/>
  <c r="D524" i="436" s="1"/>
  <c r="D525" i="436" s="1"/>
  <c r="D526" i="436" s="1"/>
  <c r="D527" i="436" s="1"/>
  <c r="D528" i="436" s="1"/>
  <c r="D529" i="436" s="1"/>
  <c r="D530" i="436" s="1"/>
  <c r="D531" i="436" s="1"/>
  <c r="D532" i="436" s="1"/>
  <c r="D533" i="436" s="1"/>
  <c r="D534" i="436" s="1"/>
  <c r="D535" i="436" s="1"/>
  <c r="D536" i="436" s="1"/>
  <c r="N506" i="436"/>
  <c r="L516" i="436"/>
  <c r="N516" i="436" s="1"/>
  <c r="E515" i="436"/>
  <c r="E516" i="436" s="1"/>
  <c r="E517" i="436" s="1"/>
  <c r="D517" i="436"/>
  <c r="D518" i="436" s="1"/>
  <c r="N398" i="436"/>
  <c r="N460" i="436"/>
  <c r="N464" i="436"/>
  <c r="N461" i="436"/>
  <c r="N468" i="436"/>
  <c r="N462" i="436"/>
  <c r="N467" i="436"/>
  <c r="L474" i="436"/>
  <c r="N474" i="436" s="1"/>
  <c r="N400" i="436"/>
  <c r="E409" i="436"/>
  <c r="E410" i="436" s="1"/>
  <c r="E411" i="436" s="1"/>
  <c r="E412" i="436" s="1"/>
  <c r="E413" i="436" s="1"/>
  <c r="N406" i="436"/>
  <c r="N411" i="436"/>
  <c r="N401" i="436"/>
  <c r="E400" i="436"/>
  <c r="E401" i="436" s="1"/>
  <c r="N380" i="436"/>
  <c r="E387" i="436"/>
  <c r="E388" i="436" s="1"/>
  <c r="E389" i="436" s="1"/>
  <c r="E390" i="436" s="1"/>
  <c r="E391" i="436" s="1"/>
  <c r="E379" i="436"/>
  <c r="E380" i="436" s="1"/>
  <c r="E384" i="436" s="1"/>
  <c r="E385" i="436" s="1"/>
  <c r="N376" i="436"/>
  <c r="E372" i="436"/>
  <c r="E373" i="436" s="1"/>
  <c r="E374" i="436" s="1"/>
  <c r="D371" i="436"/>
  <c r="D372" i="436" s="1"/>
  <c r="D373" i="436" s="1"/>
  <c r="D374" i="436" s="1"/>
  <c r="D375" i="436" s="1"/>
  <c r="D376" i="436" s="1"/>
  <c r="D377" i="436" s="1"/>
  <c r="N369" i="436"/>
  <c r="N337" i="436"/>
  <c r="L347" i="436"/>
  <c r="N347" i="436" s="1"/>
  <c r="E343" i="436"/>
  <c r="E344" i="436" s="1"/>
  <c r="E345" i="436" s="1"/>
  <c r="L292" i="436"/>
  <c r="D338" i="436"/>
  <c r="D339" i="436" s="1"/>
  <c r="D340" i="436" s="1"/>
  <c r="L97" i="436"/>
  <c r="L89" i="436"/>
  <c r="N101" i="436"/>
  <c r="G945" i="444"/>
  <c r="F945" i="444" s="1"/>
  <c r="F1795" i="444"/>
  <c r="G2416" i="444"/>
  <c r="F2416" i="444" s="1"/>
  <c r="F1716" i="444"/>
  <c r="F490" i="444"/>
  <c r="G410" i="444"/>
  <c r="F410" i="444" s="1"/>
  <c r="G392" i="444"/>
  <c r="F392" i="444" s="1"/>
  <c r="G365" i="444"/>
  <c r="F365" i="444" s="1"/>
  <c r="G290" i="444"/>
  <c r="F290" i="444" s="1"/>
  <c r="F310" i="444"/>
  <c r="F375" i="444"/>
  <c r="G300" i="444"/>
  <c r="F300" i="444" s="1"/>
  <c r="G238" i="444"/>
  <c r="F238" i="444" s="1"/>
  <c r="G254" i="444"/>
  <c r="F254" i="444" s="1"/>
  <c r="F268" i="444"/>
  <c r="G272" i="444"/>
  <c r="F272" i="444" s="1"/>
  <c r="F36" i="444"/>
  <c r="G226" i="444"/>
  <c r="F226" i="444" s="1"/>
  <c r="G123" i="444"/>
  <c r="F123" i="444" s="1"/>
  <c r="G212" i="444"/>
  <c r="F212" i="444" s="1"/>
  <c r="G200" i="444"/>
  <c r="F200" i="444" s="1"/>
  <c r="G191" i="444"/>
  <c r="F191" i="444" s="1"/>
  <c r="F184" i="444"/>
  <c r="G77" i="444"/>
  <c r="F77" i="444" s="1"/>
  <c r="G137" i="444"/>
  <c r="F137" i="444" s="1"/>
  <c r="G159" i="444"/>
  <c r="F159" i="444" s="1"/>
  <c r="G171" i="444"/>
  <c r="F171" i="444" s="1"/>
  <c r="G63" i="444"/>
  <c r="F63" i="444" s="1"/>
  <c r="G106" i="444"/>
  <c r="F106" i="444" s="1"/>
  <c r="G147" i="444"/>
  <c r="F147" i="444" s="1"/>
  <c r="G43" i="444"/>
  <c r="F43" i="444" s="1"/>
  <c r="F31" i="444"/>
  <c r="G18" i="444"/>
  <c r="F18" i="444" s="1"/>
  <c r="D2" i="440"/>
  <c r="D3" i="440"/>
  <c r="D1" i="440"/>
  <c r="A31" i="440"/>
  <c r="A32" i="440" s="1"/>
  <c r="A33" i="440" s="1"/>
  <c r="A34" i="440" s="1"/>
  <c r="A35" i="440" s="1"/>
  <c r="F29" i="440"/>
  <c r="F28" i="440"/>
  <c r="A28" i="440"/>
  <c r="F27" i="440"/>
  <c r="F26" i="440"/>
  <c r="F25" i="440"/>
  <c r="F24" i="440"/>
  <c r="F23" i="440"/>
  <c r="F22" i="440"/>
  <c r="F21" i="440"/>
  <c r="F20" i="440" s="1"/>
  <c r="F19" i="440"/>
  <c r="F18" i="440"/>
  <c r="A18" i="440"/>
  <c r="A19" i="440" s="1"/>
  <c r="F17" i="440"/>
  <c r="F16" i="440" s="1"/>
  <c r="F15" i="440"/>
  <c r="F13" i="440" s="1"/>
  <c r="A15" i="440"/>
  <c r="F14" i="440"/>
  <c r="E12" i="440"/>
  <c r="F12" i="440" s="1"/>
  <c r="E11" i="440"/>
  <c r="F11" i="440" s="1"/>
  <c r="E10" i="440"/>
  <c r="F10" i="440" s="1"/>
  <c r="E9" i="440"/>
  <c r="F9" i="440" s="1"/>
  <c r="E8" i="440"/>
  <c r="F8" i="440" s="1"/>
  <c r="A8" i="440"/>
  <c r="A11" i="440" s="1"/>
  <c r="A12" i="440" s="1"/>
  <c r="F7" i="440"/>
  <c r="E177" i="435"/>
  <c r="AI176" i="435"/>
  <c r="AG176" i="435"/>
  <c r="AE176" i="435"/>
  <c r="AC176" i="435"/>
  <c r="AA176" i="435"/>
  <c r="Y176" i="435"/>
  <c r="W176" i="435"/>
  <c r="U176" i="435"/>
  <c r="S176" i="435"/>
  <c r="Q176" i="435"/>
  <c r="O176" i="435"/>
  <c r="M176" i="435"/>
  <c r="K176" i="435"/>
  <c r="I176" i="435"/>
  <c r="G176" i="435" s="1"/>
  <c r="D176" i="435"/>
  <c r="AJ176" i="435" s="1"/>
  <c r="AG334" i="435"/>
  <c r="AG333" i="435"/>
  <c r="AG326" i="435"/>
  <c r="AG325" i="435"/>
  <c r="AG322" i="435"/>
  <c r="AG321" i="435"/>
  <c r="AG318" i="435"/>
  <c r="AG317" i="435"/>
  <c r="AG315" i="435"/>
  <c r="AG314" i="435"/>
  <c r="AG313" i="435"/>
  <c r="AG310" i="435"/>
  <c r="AG309" i="435"/>
  <c r="AG301" i="435"/>
  <c r="AG293" i="435"/>
  <c r="AG285" i="435"/>
  <c r="AG277" i="435"/>
  <c r="AG269" i="435"/>
  <c r="AG261" i="435"/>
  <c r="AG253" i="435"/>
  <c r="AG245" i="435"/>
  <c r="AG241" i="435"/>
  <c r="AG237" i="435"/>
  <c r="AG231" i="435"/>
  <c r="AG227" i="435"/>
  <c r="AG225" i="435"/>
  <c r="AG224" i="435"/>
  <c r="AG216" i="435"/>
  <c r="AG208" i="435"/>
  <c r="AG200" i="435"/>
  <c r="AG193" i="435"/>
  <c r="AG192" i="435"/>
  <c r="AG189" i="435"/>
  <c r="AG188" i="435"/>
  <c r="AG186" i="435"/>
  <c r="AG185" i="435"/>
  <c r="AG183" i="435"/>
  <c r="AG182" i="435"/>
  <c r="AG181" i="435"/>
  <c r="AG180" i="435"/>
  <c r="AG177" i="435"/>
  <c r="AG175" i="435"/>
  <c r="AG174" i="435"/>
  <c r="AG168" i="435"/>
  <c r="AG165" i="435"/>
  <c r="AG160" i="435"/>
  <c r="AG157" i="435"/>
  <c r="AG154" i="435"/>
  <c r="AG153" i="435"/>
  <c r="AG152" i="435"/>
  <c r="AG150" i="435"/>
  <c r="AG149" i="435"/>
  <c r="AG148" i="435"/>
  <c r="AG147" i="435"/>
  <c r="AG145" i="435"/>
  <c r="AG142" i="435"/>
  <c r="AG139" i="435"/>
  <c r="AG137" i="435"/>
  <c r="AG136" i="435"/>
  <c r="AG135" i="435"/>
  <c r="AG132" i="435"/>
  <c r="AG131" i="435"/>
  <c r="AG130" i="435"/>
  <c r="AG129" i="435"/>
  <c r="AG127" i="435"/>
  <c r="AG126" i="435"/>
  <c r="AG125" i="435"/>
  <c r="AG124" i="435"/>
  <c r="AG123" i="435"/>
  <c r="AG122" i="435"/>
  <c r="AG120" i="435"/>
  <c r="AG119" i="435"/>
  <c r="AG118" i="435"/>
  <c r="AG117" i="435"/>
  <c r="AG116" i="435"/>
  <c r="AG114" i="435"/>
  <c r="AG106" i="435"/>
  <c r="AG105" i="435"/>
  <c r="AG104" i="435"/>
  <c r="AG98" i="435"/>
  <c r="AG97" i="435"/>
  <c r="AG96" i="435"/>
  <c r="AG90" i="435"/>
  <c r="AG89" i="435"/>
  <c r="AG88" i="435"/>
  <c r="AG81" i="435"/>
  <c r="AG80" i="435"/>
  <c r="AG79" i="435"/>
  <c r="AG78" i="435"/>
  <c r="AG77" i="435"/>
  <c r="AG76" i="435"/>
  <c r="AG75" i="435"/>
  <c r="AG73" i="435"/>
  <c r="AG64" i="435"/>
  <c r="AG61" i="435"/>
  <c r="AG58" i="435"/>
  <c r="AG54" i="435"/>
  <c r="AG51" i="435"/>
  <c r="AG50" i="435"/>
  <c r="AG46" i="435"/>
  <c r="AG43" i="435"/>
  <c r="AG42" i="435"/>
  <c r="AG36" i="435"/>
  <c r="AG35" i="435"/>
  <c r="AG29" i="435"/>
  <c r="AG27" i="435"/>
  <c r="AG25" i="435"/>
  <c r="AG20" i="435"/>
  <c r="AG19" i="435"/>
  <c r="AG17" i="435"/>
  <c r="AG16" i="435"/>
  <c r="AG15" i="435"/>
  <c r="AG340" i="435"/>
  <c r="AG339" i="435"/>
  <c r="AG338" i="435"/>
  <c r="AG337" i="435"/>
  <c r="AG336" i="435"/>
  <c r="AG335" i="435"/>
  <c r="AG332" i="435"/>
  <c r="AG331" i="435"/>
  <c r="AG330" i="435"/>
  <c r="AG329" i="435"/>
  <c r="AG328" i="435"/>
  <c r="AG327" i="435"/>
  <c r="AG324" i="435"/>
  <c r="AG323" i="435"/>
  <c r="AG320" i="435"/>
  <c r="AG319" i="435"/>
  <c r="AG316" i="435"/>
  <c r="AG312" i="435"/>
  <c r="AG311" i="435"/>
  <c r="AG308" i="435"/>
  <c r="AG307" i="435"/>
  <c r="AG306" i="435"/>
  <c r="AG305" i="435"/>
  <c r="AG304" i="435"/>
  <c r="AG303" i="435"/>
  <c r="AG302" i="435"/>
  <c r="AG300" i="435"/>
  <c r="AG299" i="435"/>
  <c r="AG298" i="435"/>
  <c r="AG297" i="435"/>
  <c r="AG296" i="435"/>
  <c r="AG295" i="435"/>
  <c r="AG294" i="435"/>
  <c r="AG292" i="435"/>
  <c r="AG291" i="435"/>
  <c r="AG290" i="435"/>
  <c r="AG289" i="435"/>
  <c r="AG288" i="435"/>
  <c r="AG287" i="435"/>
  <c r="AG286" i="435"/>
  <c r="AG284" i="435"/>
  <c r="AG283" i="435"/>
  <c r="AG282" i="435"/>
  <c r="AG281" i="435"/>
  <c r="AG280" i="435"/>
  <c r="AG279" i="435"/>
  <c r="AG278" i="435"/>
  <c r="AG276" i="435"/>
  <c r="AG275" i="435"/>
  <c r="AG274" i="435"/>
  <c r="AG273" i="435"/>
  <c r="AG272" i="435"/>
  <c r="AG271" i="435"/>
  <c r="AG270" i="435"/>
  <c r="AG268" i="435"/>
  <c r="AG267" i="435"/>
  <c r="AG266" i="435"/>
  <c r="AG265" i="435"/>
  <c r="AG264" i="435"/>
  <c r="AG263" i="435"/>
  <c r="AG262" i="435"/>
  <c r="AG260" i="435"/>
  <c r="AG259" i="435"/>
  <c r="AG258" i="435"/>
  <c r="AG257" i="435"/>
  <c r="AG256" i="435"/>
  <c r="AG255" i="435"/>
  <c r="AG254" i="435"/>
  <c r="AG252" i="435"/>
  <c r="AG251" i="435"/>
  <c r="AG250" i="435"/>
  <c r="AG249" i="435"/>
  <c r="AG248" i="435"/>
  <c r="AG247" i="435"/>
  <c r="AG246" i="435"/>
  <c r="AG244" i="435"/>
  <c r="AG243" i="435"/>
  <c r="AG242" i="435"/>
  <c r="AG240" i="435"/>
  <c r="AG239" i="435"/>
  <c r="AG238" i="435"/>
  <c r="AG236" i="435"/>
  <c r="AG235" i="435"/>
  <c r="AG234" i="435"/>
  <c r="AG233" i="435"/>
  <c r="AG232" i="435"/>
  <c r="AG230" i="435"/>
  <c r="AG229" i="435"/>
  <c r="AG228" i="435"/>
  <c r="AG226" i="435"/>
  <c r="AG223" i="435"/>
  <c r="AG222" i="435"/>
  <c r="AG221" i="435"/>
  <c r="AG220" i="435"/>
  <c r="AG219" i="435"/>
  <c r="AG218" i="435"/>
  <c r="AG217" i="435"/>
  <c r="AG215" i="435"/>
  <c r="AG214" i="435"/>
  <c r="AG213" i="435"/>
  <c r="AG212" i="435"/>
  <c r="AG211" i="435"/>
  <c r="AG210" i="435"/>
  <c r="AG209" i="435"/>
  <c r="AG207" i="435"/>
  <c r="AG206" i="435"/>
  <c r="AG205" i="435"/>
  <c r="AG204" i="435"/>
  <c r="AG203" i="435"/>
  <c r="AG202" i="435"/>
  <c r="AG201" i="435"/>
  <c r="AG199" i="435"/>
  <c r="AG198" i="435"/>
  <c r="AG197" i="435"/>
  <c r="AG196" i="435"/>
  <c r="AG195" i="435"/>
  <c r="AG194" i="435"/>
  <c r="AG191" i="435"/>
  <c r="AG190" i="435"/>
  <c r="AG187" i="435"/>
  <c r="AG184" i="435"/>
  <c r="AG179" i="435"/>
  <c r="AG178" i="435"/>
  <c r="AG173" i="435"/>
  <c r="AG172" i="435"/>
  <c r="AG171" i="435"/>
  <c r="AG170" i="435"/>
  <c r="AG169" i="435"/>
  <c r="AG167" i="435"/>
  <c r="AG166" i="435"/>
  <c r="AG164" i="435"/>
  <c r="AG163" i="435"/>
  <c r="AG162" i="435"/>
  <c r="AG161" i="435"/>
  <c r="AG159" i="435"/>
  <c r="AG158" i="435"/>
  <c r="AG156" i="435"/>
  <c r="AG155" i="435"/>
  <c r="AG151" i="435"/>
  <c r="AG146" i="435"/>
  <c r="AG144" i="435"/>
  <c r="AG143" i="435"/>
  <c r="AG141" i="435"/>
  <c r="AG140" i="435"/>
  <c r="AG138" i="435"/>
  <c r="AG134" i="435"/>
  <c r="AG133" i="435"/>
  <c r="AG128" i="435"/>
  <c r="AG121" i="435"/>
  <c r="AG115" i="435"/>
  <c r="AG113" i="435"/>
  <c r="AG112" i="435"/>
  <c r="AG111" i="435"/>
  <c r="AG110" i="435"/>
  <c r="AG109" i="435"/>
  <c r="AG108" i="435"/>
  <c r="AG107" i="435"/>
  <c r="AG103" i="435"/>
  <c r="AG102" i="435"/>
  <c r="AG101" i="435"/>
  <c r="AG100" i="435"/>
  <c r="AG99" i="435"/>
  <c r="AG95" i="435"/>
  <c r="AG94" i="435"/>
  <c r="AG93" i="435"/>
  <c r="AG92" i="435"/>
  <c r="AG91" i="435"/>
  <c r="AG87" i="435"/>
  <c r="AG86" i="435"/>
  <c r="AG85" i="435"/>
  <c r="AG84" i="435"/>
  <c r="AG83" i="435"/>
  <c r="AG82" i="435"/>
  <c r="AG74" i="435"/>
  <c r="AG72" i="435"/>
  <c r="AG71" i="435"/>
  <c r="AG70" i="435"/>
  <c r="AG69" i="435"/>
  <c r="AG68" i="435"/>
  <c r="AG67" i="435"/>
  <c r="AG66" i="435"/>
  <c r="AG65" i="435"/>
  <c r="AG63" i="435"/>
  <c r="AG62" i="435"/>
  <c r="AG60" i="435"/>
  <c r="AG59" i="435"/>
  <c r="AG57" i="435"/>
  <c r="AG56" i="435"/>
  <c r="AG55" i="435"/>
  <c r="AG53" i="435"/>
  <c r="AG52" i="435"/>
  <c r="AG49" i="435"/>
  <c r="AG48" i="435"/>
  <c r="AG47" i="435"/>
  <c r="AG45" i="435"/>
  <c r="AG44" i="435"/>
  <c r="AG41" i="435"/>
  <c r="AG40" i="435"/>
  <c r="AG39" i="435"/>
  <c r="AG38" i="435"/>
  <c r="AG37" i="435"/>
  <c r="AG34" i="435"/>
  <c r="AG33" i="435"/>
  <c r="AG32" i="435"/>
  <c r="AG31" i="435"/>
  <c r="AG30" i="435"/>
  <c r="AG28" i="435"/>
  <c r="AG26" i="435"/>
  <c r="AG24" i="435"/>
  <c r="AG23" i="435"/>
  <c r="AG22" i="435"/>
  <c r="AG21" i="435"/>
  <c r="AG18" i="435"/>
  <c r="K37" i="344" l="1"/>
  <c r="O58" i="344"/>
  <c r="M69" i="344"/>
  <c r="O69" i="344"/>
  <c r="P69" i="344" s="1"/>
  <c r="K55" i="344"/>
  <c r="O46" i="344"/>
  <c r="J68" i="344"/>
  <c r="K21" i="344"/>
  <c r="O21" i="344" s="1"/>
  <c r="O64" i="344"/>
  <c r="M64" i="344"/>
  <c r="O56" i="344"/>
  <c r="P56" i="344" s="1"/>
  <c r="J46" i="344"/>
  <c r="J58" i="344"/>
  <c r="J59" i="344"/>
  <c r="J57" i="344"/>
  <c r="M55" i="344"/>
  <c r="O55" i="344"/>
  <c r="J60" i="344"/>
  <c r="O57" i="344"/>
  <c r="P57" i="344" s="1"/>
  <c r="P58" i="344"/>
  <c r="O40" i="344"/>
  <c r="P40" i="344" s="1"/>
  <c r="K32" i="344"/>
  <c r="O32" i="344" s="1"/>
  <c r="J29" i="344"/>
  <c r="K34" i="344"/>
  <c r="M34" i="344" s="1"/>
  <c r="K51" i="344"/>
  <c r="M51" i="344" s="1"/>
  <c r="J30" i="344"/>
  <c r="J40" i="344"/>
  <c r="J53" i="344"/>
  <c r="K42" i="344"/>
  <c r="O42" i="344" s="1"/>
  <c r="P46" i="344"/>
  <c r="M67" i="344"/>
  <c r="O67" i="344"/>
  <c r="M68" i="344"/>
  <c r="O68" i="344"/>
  <c r="O59" i="344"/>
  <c r="M59" i="344"/>
  <c r="M62" i="344"/>
  <c r="O62" i="344"/>
  <c r="K63" i="344"/>
  <c r="J63" i="344"/>
  <c r="M61" i="344"/>
  <c r="O61" i="344"/>
  <c r="M60" i="344"/>
  <c r="O60" i="344"/>
  <c r="K25" i="344"/>
  <c r="O25" i="344" s="1"/>
  <c r="J23" i="344"/>
  <c r="K28" i="344"/>
  <c r="M28" i="344" s="1"/>
  <c r="J52" i="344"/>
  <c r="K44" i="344"/>
  <c r="O44" i="344" s="1"/>
  <c r="J50" i="344"/>
  <c r="M52" i="344"/>
  <c r="P52" i="344" s="1"/>
  <c r="J39" i="344"/>
  <c r="J22" i="344"/>
  <c r="K27" i="344"/>
  <c r="O27" i="344" s="1"/>
  <c r="O11" i="344"/>
  <c r="M11" i="344"/>
  <c r="J54" i="344"/>
  <c r="K47" i="344"/>
  <c r="M47" i="344" s="1"/>
  <c r="J45" i="344"/>
  <c r="O51" i="344"/>
  <c r="M49" i="344"/>
  <c r="O49" i="344"/>
  <c r="J48" i="344"/>
  <c r="K48" i="344"/>
  <c r="M50" i="344"/>
  <c r="O50" i="344"/>
  <c r="M45" i="344"/>
  <c r="O45" i="344"/>
  <c r="K31" i="344"/>
  <c r="O31" i="344" s="1"/>
  <c r="J36" i="344"/>
  <c r="K33" i="344"/>
  <c r="O33" i="344" s="1"/>
  <c r="K16" i="344"/>
  <c r="M16" i="344" s="1"/>
  <c r="K38" i="344"/>
  <c r="M38" i="344" s="1"/>
  <c r="J41" i="344"/>
  <c r="O39" i="344"/>
  <c r="M39" i="344"/>
  <c r="O54" i="344"/>
  <c r="M54" i="344"/>
  <c r="M42" i="344"/>
  <c r="O35" i="344"/>
  <c r="M35" i="344"/>
  <c r="O43" i="344"/>
  <c r="M43" i="344"/>
  <c r="M53" i="344"/>
  <c r="O53" i="344"/>
  <c r="M37" i="344"/>
  <c r="O37" i="344"/>
  <c r="O41" i="344"/>
  <c r="M41" i="344"/>
  <c r="M36" i="344"/>
  <c r="O36" i="344"/>
  <c r="O23" i="344"/>
  <c r="M23" i="344"/>
  <c r="M30" i="344"/>
  <c r="O30" i="344"/>
  <c r="M22" i="344"/>
  <c r="O22" i="344"/>
  <c r="M32" i="344"/>
  <c r="O24" i="344"/>
  <c r="M24" i="344"/>
  <c r="O28" i="344"/>
  <c r="M26" i="344"/>
  <c r="O26" i="344"/>
  <c r="O29" i="344"/>
  <c r="M29" i="344"/>
  <c r="J19" i="344"/>
  <c r="K17" i="344"/>
  <c r="O17" i="344" s="1"/>
  <c r="J18" i="344"/>
  <c r="K15" i="344"/>
  <c r="O15" i="344" s="1"/>
  <c r="J14" i="344"/>
  <c r="J20" i="344"/>
  <c r="O20" i="344"/>
  <c r="M20" i="344"/>
  <c r="M19" i="344"/>
  <c r="O19" i="344"/>
  <c r="M14" i="344"/>
  <c r="O14" i="344"/>
  <c r="O18" i="344"/>
  <c r="M18" i="344"/>
  <c r="K10" i="344"/>
  <c r="M10" i="344" s="1"/>
  <c r="K13" i="344"/>
  <c r="O13" i="344" s="1"/>
  <c r="L115" i="436"/>
  <c r="N115" i="436" s="1"/>
  <c r="N111" i="436"/>
  <c r="L354" i="436"/>
  <c r="N354" i="436" s="1"/>
  <c r="N350" i="436"/>
  <c r="L98" i="436"/>
  <c r="L92" i="436"/>
  <c r="L108" i="436"/>
  <c r="N108" i="436" s="1"/>
  <c r="D649" i="436"/>
  <c r="D650" i="436" s="1"/>
  <c r="D651" i="436" s="1"/>
  <c r="D652" i="436" s="1"/>
  <c r="D653" i="436" s="1"/>
  <c r="D654" i="436" s="1"/>
  <c r="D655" i="436" s="1"/>
  <c r="D656" i="436" s="1"/>
  <c r="E518" i="436"/>
  <c r="E519" i="436" s="1"/>
  <c r="E392" i="436"/>
  <c r="D378" i="436"/>
  <c r="D379" i="436" s="1"/>
  <c r="D380" i="436" s="1"/>
  <c r="D341" i="436"/>
  <c r="L125" i="436"/>
  <c r="N125" i="436" s="1"/>
  <c r="F6" i="440"/>
  <c r="F36" i="440"/>
  <c r="A9" i="440"/>
  <c r="A10" i="440" s="1"/>
  <c r="AJ282" i="435"/>
  <c r="AI282" i="435"/>
  <c r="AE282" i="435"/>
  <c r="AC282" i="435"/>
  <c r="AA282" i="435"/>
  <c r="Y282" i="435"/>
  <c r="W282" i="435"/>
  <c r="U282" i="435"/>
  <c r="S282" i="435"/>
  <c r="Q282" i="435"/>
  <c r="O282" i="435"/>
  <c r="M282" i="435"/>
  <c r="K282" i="435"/>
  <c r="I282" i="435"/>
  <c r="AJ279" i="435"/>
  <c r="AI279" i="435"/>
  <c r="AE279" i="435"/>
  <c r="AC279" i="435"/>
  <c r="AA279" i="435"/>
  <c r="Y279" i="435"/>
  <c r="W279" i="435"/>
  <c r="U279" i="435"/>
  <c r="S279" i="435"/>
  <c r="Q279" i="435"/>
  <c r="O279" i="435"/>
  <c r="M279" i="435"/>
  <c r="K279" i="435"/>
  <c r="I279" i="435"/>
  <c r="AJ265" i="435"/>
  <c r="AI265" i="435"/>
  <c r="AE265" i="435"/>
  <c r="AC265" i="435"/>
  <c r="AA265" i="435"/>
  <c r="Y265" i="435"/>
  <c r="W265" i="435"/>
  <c r="U265" i="435"/>
  <c r="S265" i="435"/>
  <c r="Q265" i="435"/>
  <c r="O265" i="435"/>
  <c r="M265" i="435"/>
  <c r="K265" i="435"/>
  <c r="I265" i="435"/>
  <c r="AE340" i="435"/>
  <c r="AE339" i="435"/>
  <c r="AE338" i="435"/>
  <c r="AE337" i="435"/>
  <c r="AE336" i="435"/>
  <c r="AE335" i="435"/>
  <c r="AE334" i="435"/>
  <c r="AE333" i="435"/>
  <c r="AE332" i="435"/>
  <c r="AE331" i="435"/>
  <c r="AE330" i="435"/>
  <c r="AE329" i="435"/>
  <c r="AE328" i="435"/>
  <c r="AE327" i="435"/>
  <c r="AE326" i="435"/>
  <c r="AE325" i="435"/>
  <c r="AE324" i="435"/>
  <c r="AE323" i="435"/>
  <c r="AE322" i="435"/>
  <c r="AE321" i="435"/>
  <c r="AE320" i="435"/>
  <c r="AE319" i="435"/>
  <c r="AE318" i="435"/>
  <c r="AE317" i="435"/>
  <c r="AE316" i="435"/>
  <c r="AE315" i="435"/>
  <c r="AE314" i="435"/>
  <c r="AE313" i="435"/>
  <c r="AE312" i="435"/>
  <c r="AE311" i="435"/>
  <c r="AE310" i="435"/>
  <c r="AE309" i="435"/>
  <c r="AE308" i="435"/>
  <c r="AE307" i="435"/>
  <c r="AE306" i="435"/>
  <c r="AE305" i="435"/>
  <c r="AE304" i="435"/>
  <c r="AE303" i="435"/>
  <c r="AE302" i="435"/>
  <c r="AE301" i="435"/>
  <c r="AE300" i="435"/>
  <c r="AE299" i="435"/>
  <c r="AE298" i="435"/>
  <c r="AE297" i="435"/>
  <c r="AE296" i="435"/>
  <c r="AE295" i="435"/>
  <c r="AE294" i="435"/>
  <c r="AE293" i="435"/>
  <c r="AE292" i="435"/>
  <c r="AE291" i="435"/>
  <c r="AE290" i="435"/>
  <c r="AE289" i="435"/>
  <c r="AE288" i="435"/>
  <c r="AE287" i="435"/>
  <c r="AE286" i="435"/>
  <c r="AE285" i="435"/>
  <c r="AE284" i="435"/>
  <c r="AE283" i="435"/>
  <c r="AE281" i="435"/>
  <c r="AE280" i="435"/>
  <c r="AE278" i="435"/>
  <c r="AE277" i="435"/>
  <c r="AE276" i="435"/>
  <c r="AE275" i="435"/>
  <c r="AE274" i="435"/>
  <c r="AE273" i="435"/>
  <c r="AE272" i="435"/>
  <c r="AE271" i="435"/>
  <c r="AE270" i="435"/>
  <c r="AE269" i="435"/>
  <c r="AE268" i="435"/>
  <c r="AE267" i="435"/>
  <c r="AE266" i="435"/>
  <c r="AE264" i="435"/>
  <c r="AE263" i="435"/>
  <c r="AE262" i="435"/>
  <c r="AE261" i="435"/>
  <c r="AE260" i="435"/>
  <c r="AE259" i="435"/>
  <c r="AE258" i="435"/>
  <c r="AE257" i="435"/>
  <c r="AE256" i="435"/>
  <c r="AE255" i="435"/>
  <c r="AE254" i="435"/>
  <c r="AE253" i="435"/>
  <c r="AE252" i="435"/>
  <c r="AE251" i="435"/>
  <c r="AE250" i="435"/>
  <c r="AE249" i="435"/>
  <c r="AE248" i="435"/>
  <c r="AE247" i="435"/>
  <c r="AE246" i="435"/>
  <c r="AE245" i="435"/>
  <c r="AE244" i="435"/>
  <c r="AE243" i="435"/>
  <c r="AE242" i="435"/>
  <c r="AE241" i="435"/>
  <c r="AE240" i="435"/>
  <c r="AE239" i="435"/>
  <c r="AE238" i="435"/>
  <c r="AE237" i="435"/>
  <c r="AE236" i="435"/>
  <c r="AE235" i="435"/>
  <c r="AE234" i="435"/>
  <c r="AE233" i="435"/>
  <c r="AE232" i="435"/>
  <c r="AE231" i="435"/>
  <c r="AE230" i="435"/>
  <c r="AE229" i="435"/>
  <c r="AE228" i="435"/>
  <c r="AE227" i="435"/>
  <c r="AE226" i="435"/>
  <c r="AE225" i="435"/>
  <c r="AE224" i="435"/>
  <c r="AE223" i="435"/>
  <c r="AE222" i="435"/>
  <c r="AE221" i="435"/>
  <c r="AE220" i="435"/>
  <c r="AE219" i="435"/>
  <c r="AE218" i="435"/>
  <c r="AE217" i="435"/>
  <c r="AE216" i="435"/>
  <c r="AE215" i="435"/>
  <c r="AE214" i="435"/>
  <c r="AE213" i="435"/>
  <c r="AE212" i="435"/>
  <c r="AE211" i="435"/>
  <c r="AE210" i="435"/>
  <c r="AE209" i="435"/>
  <c r="AE208" i="435"/>
  <c r="AE207" i="435"/>
  <c r="AE206" i="435"/>
  <c r="AE205" i="435"/>
  <c r="AE204" i="435"/>
  <c r="AE203" i="435"/>
  <c r="AE202" i="435"/>
  <c r="AE201" i="435"/>
  <c r="AE200" i="435"/>
  <c r="AE199" i="435"/>
  <c r="AE198" i="435"/>
  <c r="AE197" i="435"/>
  <c r="AE196" i="435"/>
  <c r="AE195" i="435"/>
  <c r="AE194" i="435"/>
  <c r="AE193" i="435"/>
  <c r="AE192" i="435"/>
  <c r="AE191" i="435"/>
  <c r="AE190" i="435"/>
  <c r="AE189" i="435"/>
  <c r="AE188" i="435"/>
  <c r="AE187" i="435"/>
  <c r="AE186" i="435"/>
  <c r="AE185" i="435"/>
  <c r="AE184" i="435"/>
  <c r="AE183" i="435"/>
  <c r="AE182" i="435"/>
  <c r="AE181" i="435"/>
  <c r="AE180" i="435"/>
  <c r="AE179" i="435"/>
  <c r="AE178" i="435"/>
  <c r="AE177" i="435"/>
  <c r="AE175" i="435"/>
  <c r="AE174" i="435"/>
  <c r="AE173" i="435"/>
  <c r="AE172" i="435"/>
  <c r="AE171" i="435"/>
  <c r="AE170" i="435"/>
  <c r="AE169" i="435"/>
  <c r="AE168" i="435"/>
  <c r="AE167" i="435"/>
  <c r="AE166" i="435"/>
  <c r="AE165" i="435"/>
  <c r="AE164" i="435"/>
  <c r="AE163" i="435"/>
  <c r="AE162" i="435"/>
  <c r="AE161" i="435"/>
  <c r="AE160" i="435"/>
  <c r="AE159" i="435"/>
  <c r="AE158" i="435"/>
  <c r="AE157" i="435"/>
  <c r="AE156" i="435"/>
  <c r="AE155" i="435"/>
  <c r="AE154" i="435"/>
  <c r="AE153" i="435"/>
  <c r="AE152" i="435"/>
  <c r="AE151" i="435"/>
  <c r="AE150" i="435"/>
  <c r="AE149" i="435"/>
  <c r="AE148" i="435"/>
  <c r="AE147" i="435"/>
  <c r="AE146" i="435"/>
  <c r="AE145" i="435"/>
  <c r="AE144" i="435"/>
  <c r="AE143" i="435"/>
  <c r="AE142" i="435"/>
  <c r="AE141" i="435"/>
  <c r="AE140" i="435"/>
  <c r="AE139" i="435"/>
  <c r="AE138" i="435"/>
  <c r="AE137" i="435"/>
  <c r="AE136" i="435"/>
  <c r="AE135" i="435"/>
  <c r="AE134" i="435"/>
  <c r="AE133" i="435"/>
  <c r="AE132" i="435"/>
  <c r="AE131" i="435"/>
  <c r="AE130" i="435"/>
  <c r="AE129" i="435"/>
  <c r="AE128" i="435"/>
  <c r="AE127" i="435"/>
  <c r="AE126" i="435"/>
  <c r="AE125" i="435"/>
  <c r="AE124" i="435"/>
  <c r="AE123" i="435"/>
  <c r="AE122" i="435"/>
  <c r="AE121" i="435"/>
  <c r="AE120" i="435"/>
  <c r="AE119" i="435"/>
  <c r="AE118" i="435"/>
  <c r="AE117" i="435"/>
  <c r="AE116" i="435"/>
  <c r="AE115" i="435"/>
  <c r="AE114" i="435"/>
  <c r="AE113" i="435"/>
  <c r="AE112" i="435"/>
  <c r="AE111" i="435"/>
  <c r="AE110" i="435"/>
  <c r="AE109" i="435"/>
  <c r="AE108" i="435"/>
  <c r="AE107" i="435"/>
  <c r="AE106" i="435"/>
  <c r="AE105" i="435"/>
  <c r="AE104" i="435"/>
  <c r="AE103" i="435"/>
  <c r="AE102" i="435"/>
  <c r="AE101" i="435"/>
  <c r="AE100" i="435"/>
  <c r="AE99" i="435"/>
  <c r="AE98" i="435"/>
  <c r="AE97" i="435"/>
  <c r="AE96" i="435"/>
  <c r="AE95" i="435"/>
  <c r="AE94" i="435"/>
  <c r="AE93" i="435"/>
  <c r="AE92" i="435"/>
  <c r="AE91" i="435"/>
  <c r="AE90" i="435"/>
  <c r="AE89" i="435"/>
  <c r="AE88" i="435"/>
  <c r="AE87" i="435"/>
  <c r="AE86" i="435"/>
  <c r="AE85" i="435"/>
  <c r="AE84" i="435"/>
  <c r="AE83" i="435"/>
  <c r="AE82" i="435"/>
  <c r="AE81" i="435"/>
  <c r="AE80" i="435"/>
  <c r="AE79" i="435"/>
  <c r="AE78" i="435"/>
  <c r="AE77" i="435"/>
  <c r="AE76" i="435"/>
  <c r="AE75" i="435"/>
  <c r="AE74" i="435"/>
  <c r="AE73" i="435"/>
  <c r="AE72" i="435"/>
  <c r="AE71" i="435"/>
  <c r="AE70" i="435"/>
  <c r="AE69" i="435"/>
  <c r="AE68" i="435"/>
  <c r="AE67" i="435"/>
  <c r="AE66" i="435"/>
  <c r="AE65" i="435"/>
  <c r="AE64" i="435"/>
  <c r="AE63" i="435"/>
  <c r="AE62" i="435"/>
  <c r="AE61" i="435"/>
  <c r="AE60" i="435"/>
  <c r="AE59" i="435"/>
  <c r="AE58" i="435"/>
  <c r="AE57" i="435"/>
  <c r="AE56" i="435"/>
  <c r="AE55" i="435"/>
  <c r="AE54" i="435"/>
  <c r="AE53" i="435"/>
  <c r="AE52" i="435"/>
  <c r="AE51" i="435"/>
  <c r="AE50" i="435"/>
  <c r="AE49" i="435"/>
  <c r="AE48" i="435"/>
  <c r="AE47" i="435"/>
  <c r="AE46" i="435"/>
  <c r="AE45" i="435"/>
  <c r="AE44" i="435"/>
  <c r="AE43" i="435"/>
  <c r="AE42" i="435"/>
  <c r="AE41" i="435"/>
  <c r="AE40" i="435"/>
  <c r="AE39" i="435"/>
  <c r="AE38" i="435"/>
  <c r="AE37" i="435"/>
  <c r="AE36" i="435"/>
  <c r="AE35" i="435"/>
  <c r="AE34" i="435"/>
  <c r="AE33" i="435"/>
  <c r="AE32" i="435"/>
  <c r="AE31" i="435"/>
  <c r="AE30" i="435"/>
  <c r="AE29" i="435"/>
  <c r="AE28" i="435"/>
  <c r="AE27" i="435"/>
  <c r="AE26" i="435"/>
  <c r="AE25" i="435"/>
  <c r="AE24" i="435"/>
  <c r="AE23" i="435"/>
  <c r="AE22" i="435"/>
  <c r="AE21" i="435"/>
  <c r="AE20" i="435"/>
  <c r="AE19" i="435"/>
  <c r="AE18" i="435"/>
  <c r="AE17" i="435"/>
  <c r="AE16" i="435"/>
  <c r="AE15" i="435"/>
  <c r="M21" i="344" l="1"/>
  <c r="P64" i="344"/>
  <c r="O34" i="344"/>
  <c r="P34" i="344" s="1"/>
  <c r="O47" i="344"/>
  <c r="P55" i="344"/>
  <c r="M27" i="344"/>
  <c r="M33" i="344"/>
  <c r="P33" i="344" s="1"/>
  <c r="M25" i="344"/>
  <c r="P25" i="344" s="1"/>
  <c r="O38" i="344"/>
  <c r="P61" i="344"/>
  <c r="P62" i="344"/>
  <c r="P68" i="344"/>
  <c r="P67" i="344"/>
  <c r="P59" i="344"/>
  <c r="P60" i="344"/>
  <c r="O63" i="344"/>
  <c r="M63" i="344"/>
  <c r="M31" i="344"/>
  <c r="P31" i="344" s="1"/>
  <c r="P22" i="344"/>
  <c r="P50" i="344"/>
  <c r="M44" i="344"/>
  <c r="P44" i="344" s="1"/>
  <c r="P11" i="344"/>
  <c r="P51" i="344"/>
  <c r="P47" i="344"/>
  <c r="P45" i="344"/>
  <c r="O48" i="344"/>
  <c r="M48" i="344"/>
  <c r="P49" i="344"/>
  <c r="O16" i="344"/>
  <c r="P16" i="344" s="1"/>
  <c r="P26" i="344"/>
  <c r="P30" i="344"/>
  <c r="P14" i="344"/>
  <c r="P38" i="344"/>
  <c r="P42" i="344"/>
  <c r="P36" i="344"/>
  <c r="P53" i="344"/>
  <c r="P41" i="344"/>
  <c r="P43" i="344"/>
  <c r="P54" i="344"/>
  <c r="P37" i="344"/>
  <c r="P35" i="344"/>
  <c r="P39" i="344"/>
  <c r="P29" i="344"/>
  <c r="P28" i="344"/>
  <c r="P32" i="344"/>
  <c r="P23" i="344"/>
  <c r="M17" i="344"/>
  <c r="P17" i="344" s="1"/>
  <c r="P24" i="344"/>
  <c r="P27" i="344"/>
  <c r="P19" i="344"/>
  <c r="M15" i="344"/>
  <c r="P15" i="344" s="1"/>
  <c r="P20" i="344"/>
  <c r="P21" i="344"/>
  <c r="O10" i="344"/>
  <c r="P10" i="344" s="1"/>
  <c r="P18" i="344"/>
  <c r="M13" i="344"/>
  <c r="P13" i="344" s="1"/>
  <c r="D657" i="436"/>
  <c r="D658" i="436" s="1"/>
  <c r="D659" i="436" s="1"/>
  <c r="E393" i="436"/>
  <c r="E394" i="436" s="1"/>
  <c r="E395" i="436" s="1"/>
  <c r="D342" i="436"/>
  <c r="D343" i="436" s="1"/>
  <c r="D344" i="436" s="1"/>
  <c r="D345" i="436" s="1"/>
  <c r="D346" i="436" s="1"/>
  <c r="D347" i="436" s="1"/>
  <c r="G282" i="435"/>
  <c r="G279" i="435"/>
  <c r="G265" i="435"/>
  <c r="P63" i="344" l="1"/>
  <c r="P48" i="344"/>
  <c r="D660" i="436"/>
  <c r="D661" i="436" s="1"/>
  <c r="D662" i="436" s="1"/>
  <c r="D663" i="436" s="1"/>
  <c r="D664" i="436" s="1"/>
  <c r="D665" i="436" s="1"/>
  <c r="G153" i="437"/>
  <c r="G152" i="437"/>
  <c r="G161" i="437"/>
  <c r="G160" i="437" s="1"/>
  <c r="G134" i="437"/>
  <c r="G121" i="437"/>
  <c r="G113" i="437"/>
  <c r="G103" i="437"/>
  <c r="G85" i="437"/>
  <c r="G72" i="437"/>
  <c r="G59" i="437"/>
  <c r="G54" i="437"/>
  <c r="G49" i="437"/>
  <c r="G42" i="437"/>
  <c r="G26" i="437"/>
  <c r="G24" i="437"/>
  <c r="G19" i="437"/>
  <c r="AI340" i="435"/>
  <c r="AI339" i="435"/>
  <c r="AI338" i="435"/>
  <c r="AI337" i="435"/>
  <c r="AI336" i="435"/>
  <c r="AI335" i="435"/>
  <c r="AI334" i="435"/>
  <c r="AI333" i="435"/>
  <c r="AI332" i="435"/>
  <c r="AI331" i="435"/>
  <c r="AI330" i="435"/>
  <c r="AI329" i="435"/>
  <c r="AI328" i="435"/>
  <c r="AI327" i="435"/>
  <c r="AI326" i="435"/>
  <c r="AI325" i="435"/>
  <c r="AI324" i="435"/>
  <c r="AI323" i="435"/>
  <c r="AI322" i="435"/>
  <c r="AI321" i="435"/>
  <c r="AI320" i="435"/>
  <c r="AI319" i="435"/>
  <c r="AI318" i="435"/>
  <c r="AI317" i="435"/>
  <c r="AI316" i="435"/>
  <c r="AI315" i="435"/>
  <c r="AI314" i="435"/>
  <c r="AI313" i="435"/>
  <c r="AI312" i="435"/>
  <c r="AI311" i="435"/>
  <c r="AI310" i="435"/>
  <c r="AI309" i="435"/>
  <c r="AI308" i="435"/>
  <c r="AI307" i="435"/>
  <c r="AI306" i="435"/>
  <c r="AI305" i="435"/>
  <c r="AI304" i="435"/>
  <c r="AI303" i="435"/>
  <c r="AI302" i="435"/>
  <c r="AI301" i="435"/>
  <c r="AI300" i="435"/>
  <c r="AI299" i="435"/>
  <c r="AI298" i="435"/>
  <c r="AI297" i="435"/>
  <c r="AI296" i="435"/>
  <c r="AI295" i="435"/>
  <c r="AI294" i="435"/>
  <c r="AI293" i="435"/>
  <c r="AI292" i="435"/>
  <c r="AI291" i="435"/>
  <c r="AI290" i="435"/>
  <c r="AI289" i="435"/>
  <c r="AI288" i="435"/>
  <c r="AI287" i="435"/>
  <c r="AI286" i="435"/>
  <c r="AI285" i="435"/>
  <c r="AI284" i="435"/>
  <c r="AI283" i="435"/>
  <c r="AI281" i="435"/>
  <c r="AI280" i="435"/>
  <c r="AI278" i="435"/>
  <c r="AI277" i="435"/>
  <c r="AI276" i="435"/>
  <c r="AI275" i="435"/>
  <c r="AI274" i="435"/>
  <c r="AI273" i="435"/>
  <c r="AI272" i="435"/>
  <c r="AI271" i="435"/>
  <c r="AI270" i="435"/>
  <c r="AI269" i="435"/>
  <c r="AI268" i="435"/>
  <c r="AI267" i="435"/>
  <c r="AI266" i="435"/>
  <c r="AI264" i="435"/>
  <c r="AI263" i="435"/>
  <c r="AI262" i="435"/>
  <c r="AI261" i="435"/>
  <c r="AI260" i="435"/>
  <c r="AI259" i="435"/>
  <c r="AI258" i="435"/>
  <c r="AI257" i="435"/>
  <c r="AI256" i="435"/>
  <c r="AI255" i="435"/>
  <c r="AI254" i="435"/>
  <c r="AI253" i="435"/>
  <c r="AI252" i="435"/>
  <c r="AI251" i="435"/>
  <c r="AI250" i="435"/>
  <c r="AI249" i="435"/>
  <c r="AI248" i="435"/>
  <c r="AI247" i="435"/>
  <c r="AI246" i="435"/>
  <c r="AI245" i="435"/>
  <c r="AI244" i="435"/>
  <c r="AI243" i="435"/>
  <c r="AI242" i="435"/>
  <c r="AI241" i="435"/>
  <c r="AI240" i="435"/>
  <c r="AI239" i="435"/>
  <c r="AI238" i="435"/>
  <c r="AI237" i="435"/>
  <c r="AI236" i="435"/>
  <c r="AI235" i="435"/>
  <c r="AI234" i="435"/>
  <c r="AI233" i="435"/>
  <c r="AI232" i="435"/>
  <c r="AI231" i="435"/>
  <c r="AI230" i="435"/>
  <c r="AI229" i="435"/>
  <c r="AI228" i="435"/>
  <c r="AI227" i="435"/>
  <c r="AI226" i="435"/>
  <c r="AI225" i="435"/>
  <c r="AI224" i="435"/>
  <c r="AI223" i="435"/>
  <c r="AI222" i="435"/>
  <c r="AI221" i="435"/>
  <c r="AI220" i="435"/>
  <c r="AI219" i="435"/>
  <c r="AI218" i="435"/>
  <c r="AI217" i="435"/>
  <c r="AI216" i="435"/>
  <c r="AI215" i="435"/>
  <c r="AI214" i="435"/>
  <c r="AI213" i="435"/>
  <c r="AI212" i="435"/>
  <c r="AI211" i="435"/>
  <c r="AI210" i="435"/>
  <c r="AI209" i="435"/>
  <c r="AI208" i="435"/>
  <c r="AI207" i="435"/>
  <c r="AI206" i="435"/>
  <c r="AI205" i="435"/>
  <c r="AI204" i="435"/>
  <c r="AI203" i="435"/>
  <c r="AI202" i="435"/>
  <c r="AI201" i="435"/>
  <c r="AI200" i="435"/>
  <c r="AI199" i="435"/>
  <c r="AI198" i="435"/>
  <c r="AI197" i="435"/>
  <c r="AI196" i="435"/>
  <c r="AI195" i="435"/>
  <c r="AI194" i="435"/>
  <c r="AI193" i="435"/>
  <c r="AI192" i="435"/>
  <c r="AI191" i="435"/>
  <c r="AI190" i="435"/>
  <c r="AI189" i="435"/>
  <c r="AI188" i="435"/>
  <c r="AI187" i="435"/>
  <c r="AI186" i="435"/>
  <c r="AI185" i="435"/>
  <c r="AI184" i="435"/>
  <c r="AI183" i="435"/>
  <c r="AI182" i="435"/>
  <c r="AI181" i="435"/>
  <c r="AI180" i="435"/>
  <c r="AI179" i="435"/>
  <c r="AI178" i="435"/>
  <c r="AI177" i="435"/>
  <c r="AI175" i="435"/>
  <c r="AI174" i="435"/>
  <c r="AI173" i="435"/>
  <c r="AI172" i="435"/>
  <c r="AI171" i="435"/>
  <c r="AI170" i="435"/>
  <c r="AI169" i="435"/>
  <c r="AI168" i="435"/>
  <c r="AI167" i="435"/>
  <c r="AI166" i="435"/>
  <c r="AI165" i="435"/>
  <c r="AI164" i="435"/>
  <c r="AI163" i="435"/>
  <c r="AI162" i="435"/>
  <c r="AI161" i="435"/>
  <c r="AI160" i="435"/>
  <c r="AI159" i="435"/>
  <c r="AI158" i="435"/>
  <c r="AI157" i="435"/>
  <c r="AI156" i="435"/>
  <c r="AI155" i="435"/>
  <c r="AI154" i="435"/>
  <c r="AI153" i="435"/>
  <c r="AI152" i="435"/>
  <c r="AI151" i="435"/>
  <c r="AI150" i="435"/>
  <c r="AI149" i="435"/>
  <c r="AI148" i="435"/>
  <c r="AI147" i="435"/>
  <c r="AI146" i="435"/>
  <c r="AI145" i="435"/>
  <c r="AI144" i="435"/>
  <c r="AI143" i="435"/>
  <c r="AI142" i="435"/>
  <c r="AI141" i="435"/>
  <c r="AI140" i="435"/>
  <c r="AI139" i="435"/>
  <c r="AI138" i="435"/>
  <c r="AI137" i="435"/>
  <c r="AI136" i="435"/>
  <c r="AI135" i="435"/>
  <c r="AI134" i="435"/>
  <c r="AI133" i="435"/>
  <c r="AI132" i="435"/>
  <c r="AI131" i="435"/>
  <c r="AI130" i="435"/>
  <c r="AI129" i="435"/>
  <c r="AI128" i="435"/>
  <c r="AI127" i="435"/>
  <c r="AI126" i="435"/>
  <c r="AI125" i="435"/>
  <c r="AI124" i="435"/>
  <c r="AI123" i="435"/>
  <c r="AI122" i="435"/>
  <c r="AI121" i="435"/>
  <c r="AI120" i="435"/>
  <c r="AI119" i="435"/>
  <c r="AI118" i="435"/>
  <c r="AI117" i="435"/>
  <c r="AI116" i="435"/>
  <c r="AI115" i="435"/>
  <c r="AI114" i="435"/>
  <c r="AI113" i="435"/>
  <c r="AI112" i="435"/>
  <c r="AI111" i="435"/>
  <c r="AI110" i="435"/>
  <c r="AI109" i="435"/>
  <c r="AI108" i="435"/>
  <c r="AI107" i="435"/>
  <c r="AI106" i="435"/>
  <c r="AI105" i="435"/>
  <c r="AI104" i="435"/>
  <c r="AI103" i="435"/>
  <c r="AI102" i="435"/>
  <c r="AI101" i="435"/>
  <c r="AI100" i="435"/>
  <c r="AI99" i="435"/>
  <c r="AI98" i="435"/>
  <c r="AI97" i="435"/>
  <c r="AI96" i="435"/>
  <c r="AI95" i="435"/>
  <c r="AI94" i="435"/>
  <c r="AI93" i="435"/>
  <c r="AI92" i="435"/>
  <c r="AI91" i="435"/>
  <c r="AI90" i="435"/>
  <c r="AI89" i="435"/>
  <c r="AI88" i="435"/>
  <c r="AI87" i="435"/>
  <c r="AI86" i="435"/>
  <c r="AI85" i="435"/>
  <c r="AI84" i="435"/>
  <c r="AI83" i="435"/>
  <c r="AI82" i="435"/>
  <c r="AI81" i="435"/>
  <c r="AI80" i="435"/>
  <c r="AI79" i="435"/>
  <c r="AI78" i="435"/>
  <c r="AI77" i="435"/>
  <c r="AI76" i="435"/>
  <c r="AI75" i="435"/>
  <c r="AI74" i="435"/>
  <c r="AI73" i="435"/>
  <c r="AI72" i="435"/>
  <c r="AI71" i="435"/>
  <c r="AI70" i="435"/>
  <c r="AI69" i="435"/>
  <c r="AI68" i="435"/>
  <c r="AI67" i="435"/>
  <c r="AI66" i="435"/>
  <c r="AI65" i="435"/>
  <c r="AI64" i="435"/>
  <c r="AI63" i="435"/>
  <c r="AI62" i="435"/>
  <c r="AI61" i="435"/>
  <c r="AI60" i="435"/>
  <c r="AI59" i="435"/>
  <c r="AI58" i="435"/>
  <c r="AI57" i="435"/>
  <c r="AI56" i="435"/>
  <c r="AI55" i="435"/>
  <c r="AI54" i="435"/>
  <c r="AI53" i="435"/>
  <c r="AI52" i="435"/>
  <c r="AI51" i="435"/>
  <c r="AI50" i="435"/>
  <c r="AI49" i="435"/>
  <c r="AI48" i="435"/>
  <c r="AI47" i="435"/>
  <c r="AI46" i="435"/>
  <c r="AI45" i="435"/>
  <c r="AI44" i="435"/>
  <c r="AI43" i="435"/>
  <c r="AI42" i="435"/>
  <c r="AI41" i="435"/>
  <c r="AI40" i="435"/>
  <c r="AI39" i="435"/>
  <c r="AI38" i="435"/>
  <c r="AI37" i="435"/>
  <c r="AI36" i="435"/>
  <c r="AI35" i="435"/>
  <c r="AI34" i="435"/>
  <c r="AI33" i="435"/>
  <c r="AI32" i="435"/>
  <c r="AI31" i="435"/>
  <c r="AI30" i="435"/>
  <c r="AI29" i="435"/>
  <c r="AI28" i="435"/>
  <c r="AI27" i="435"/>
  <c r="AI26" i="435"/>
  <c r="AI25" i="435"/>
  <c r="AI24" i="435"/>
  <c r="AI23" i="435"/>
  <c r="AI22" i="435"/>
  <c r="AI21" i="435"/>
  <c r="AI20" i="435"/>
  <c r="AI19" i="435"/>
  <c r="AI18" i="435"/>
  <c r="AI17" i="435"/>
  <c r="AI16" i="435"/>
  <c r="AI15" i="435"/>
  <c r="AC340" i="435"/>
  <c r="AC339" i="435"/>
  <c r="AC338" i="435"/>
  <c r="AC337" i="435"/>
  <c r="AC336" i="435"/>
  <c r="AC335" i="435"/>
  <c r="AC334" i="435"/>
  <c r="AC333" i="435"/>
  <c r="AC332" i="435"/>
  <c r="AC331" i="435"/>
  <c r="AC330" i="435"/>
  <c r="AC329" i="435"/>
  <c r="AC328" i="435"/>
  <c r="AC327" i="435"/>
  <c r="AC326" i="435"/>
  <c r="AC325" i="435"/>
  <c r="AC324" i="435"/>
  <c r="AC323" i="435"/>
  <c r="AC322" i="435"/>
  <c r="AC321" i="435"/>
  <c r="AC320" i="435"/>
  <c r="AC319" i="435"/>
  <c r="AC318" i="435"/>
  <c r="AC317" i="435"/>
  <c r="AC316" i="435"/>
  <c r="AC315" i="435"/>
  <c r="AC314" i="435"/>
  <c r="AC313" i="435"/>
  <c r="AC312" i="435"/>
  <c r="AC311" i="435"/>
  <c r="AC310" i="435"/>
  <c r="AC309" i="435"/>
  <c r="AC308" i="435"/>
  <c r="AC307" i="435"/>
  <c r="AC306" i="435"/>
  <c r="AC305" i="435"/>
  <c r="AC304" i="435"/>
  <c r="AC303" i="435"/>
  <c r="AC302" i="435"/>
  <c r="AC301" i="435"/>
  <c r="AC300" i="435"/>
  <c r="AC299" i="435"/>
  <c r="AC298" i="435"/>
  <c r="AC297" i="435"/>
  <c r="AC296" i="435"/>
  <c r="AC295" i="435"/>
  <c r="AC294" i="435"/>
  <c r="AC293" i="435"/>
  <c r="AC292" i="435"/>
  <c r="AC291" i="435"/>
  <c r="AC290" i="435"/>
  <c r="AC289" i="435"/>
  <c r="AC288" i="435"/>
  <c r="AC287" i="435"/>
  <c r="AC286" i="435"/>
  <c r="AC285" i="435"/>
  <c r="AC284" i="435"/>
  <c r="AC283" i="435"/>
  <c r="AC281" i="435"/>
  <c r="AC280" i="435"/>
  <c r="AC278" i="435"/>
  <c r="AC277" i="435"/>
  <c r="AC276" i="435"/>
  <c r="AC275" i="435"/>
  <c r="AC274" i="435"/>
  <c r="AC273" i="435"/>
  <c r="AC272" i="435"/>
  <c r="AC271" i="435"/>
  <c r="AC270" i="435"/>
  <c r="AC269" i="435"/>
  <c r="AC268" i="435"/>
  <c r="AC267" i="435"/>
  <c r="AC266" i="435"/>
  <c r="AC264" i="435"/>
  <c r="AC263" i="435"/>
  <c r="AC262" i="435"/>
  <c r="AC261" i="435"/>
  <c r="AC260" i="435"/>
  <c r="AC259" i="435"/>
  <c r="AC258" i="435"/>
  <c r="AC257" i="435"/>
  <c r="AC256" i="435"/>
  <c r="AC255" i="435"/>
  <c r="AC254" i="435"/>
  <c r="AC253" i="435"/>
  <c r="AC252" i="435"/>
  <c r="AC251" i="435"/>
  <c r="AC250" i="435"/>
  <c r="AC249" i="435"/>
  <c r="AC248" i="435"/>
  <c r="AC247" i="435"/>
  <c r="AC246" i="435"/>
  <c r="AC245" i="435"/>
  <c r="AC244" i="435"/>
  <c r="AC243" i="435"/>
  <c r="AC242" i="435"/>
  <c r="AC241" i="435"/>
  <c r="AC240" i="435"/>
  <c r="AC239" i="435"/>
  <c r="AC238" i="435"/>
  <c r="AC237" i="435"/>
  <c r="AC236" i="435"/>
  <c r="AC235" i="435"/>
  <c r="AC234" i="435"/>
  <c r="AC233" i="435"/>
  <c r="AC232" i="435"/>
  <c r="AC231" i="435"/>
  <c r="AC230" i="435"/>
  <c r="AC229" i="435"/>
  <c r="AC228" i="435"/>
  <c r="AC227" i="435"/>
  <c r="AC226" i="435"/>
  <c r="AC225" i="435"/>
  <c r="AC224" i="435"/>
  <c r="AC223" i="435"/>
  <c r="AC222" i="435"/>
  <c r="AC221" i="435"/>
  <c r="AC220" i="435"/>
  <c r="AC219" i="435"/>
  <c r="AC218" i="435"/>
  <c r="AC217" i="435"/>
  <c r="AC216" i="435"/>
  <c r="AC215" i="435"/>
  <c r="AC214" i="435"/>
  <c r="AC213" i="435"/>
  <c r="AC212" i="435"/>
  <c r="AC211" i="435"/>
  <c r="AC210" i="435"/>
  <c r="AC209" i="435"/>
  <c r="AC208" i="435"/>
  <c r="AC207" i="435"/>
  <c r="AC206" i="435"/>
  <c r="AC205" i="435"/>
  <c r="AC204" i="435"/>
  <c r="AC203" i="435"/>
  <c r="AC202" i="435"/>
  <c r="AC201" i="435"/>
  <c r="AC200" i="435"/>
  <c r="AC199" i="435"/>
  <c r="AC198" i="435"/>
  <c r="AC197" i="435"/>
  <c r="AC196" i="435"/>
  <c r="AC195" i="435"/>
  <c r="AC194" i="435"/>
  <c r="AC193" i="435"/>
  <c r="AC192" i="435"/>
  <c r="AC191" i="435"/>
  <c r="AC190" i="435"/>
  <c r="AC189" i="435"/>
  <c r="AC188" i="435"/>
  <c r="AC187" i="435"/>
  <c r="AC186" i="435"/>
  <c r="AC185" i="435"/>
  <c r="AC184" i="435"/>
  <c r="AC183" i="435"/>
  <c r="AC182" i="435"/>
  <c r="AC181" i="435"/>
  <c r="AC180" i="435"/>
  <c r="AC179" i="435"/>
  <c r="AC178" i="435"/>
  <c r="AC177" i="435"/>
  <c r="AC175" i="435"/>
  <c r="AC174" i="435"/>
  <c r="AC173" i="435"/>
  <c r="AC172" i="435"/>
  <c r="AC171" i="435"/>
  <c r="AC170" i="435"/>
  <c r="AC169" i="435"/>
  <c r="AC168" i="435"/>
  <c r="AC167" i="435"/>
  <c r="AC166" i="435"/>
  <c r="AC165" i="435"/>
  <c r="AC164" i="435"/>
  <c r="AC163" i="435"/>
  <c r="AC162" i="435"/>
  <c r="AC161" i="435"/>
  <c r="AC160" i="435"/>
  <c r="AC159" i="435"/>
  <c r="AC158" i="435"/>
  <c r="AC157" i="435"/>
  <c r="AC156" i="435"/>
  <c r="AC155" i="435"/>
  <c r="AC154" i="435"/>
  <c r="AC153" i="435"/>
  <c r="AC152" i="435"/>
  <c r="AC151" i="435"/>
  <c r="AC150" i="435"/>
  <c r="AC149" i="435"/>
  <c r="AC148" i="435"/>
  <c r="AC147" i="435"/>
  <c r="AC146" i="435"/>
  <c r="AC145" i="435"/>
  <c r="AC144" i="435"/>
  <c r="AC143" i="435"/>
  <c r="AC142" i="435"/>
  <c r="AC141" i="435"/>
  <c r="AC140" i="435"/>
  <c r="AC139" i="435"/>
  <c r="AC138" i="435"/>
  <c r="AC137" i="435"/>
  <c r="AC136" i="435"/>
  <c r="AC135" i="435"/>
  <c r="AC134" i="435"/>
  <c r="AC133" i="435"/>
  <c r="AC132" i="435"/>
  <c r="AC131" i="435"/>
  <c r="AC130" i="435"/>
  <c r="AC129" i="435"/>
  <c r="AC128" i="435"/>
  <c r="AC127" i="435"/>
  <c r="AC126" i="435"/>
  <c r="AC125" i="435"/>
  <c r="AC124" i="435"/>
  <c r="AC123" i="435"/>
  <c r="AC122" i="435"/>
  <c r="AC121" i="435"/>
  <c r="AC120" i="435"/>
  <c r="AC119" i="435"/>
  <c r="AC118" i="435"/>
  <c r="AC117" i="435"/>
  <c r="AC116" i="435"/>
  <c r="AC115" i="435"/>
  <c r="AC114" i="435"/>
  <c r="AC113" i="435"/>
  <c r="AC112" i="435"/>
  <c r="AC111" i="435"/>
  <c r="AC110" i="435"/>
  <c r="AC109" i="435"/>
  <c r="AC108" i="435"/>
  <c r="AC107" i="435"/>
  <c r="AC106" i="435"/>
  <c r="AC105" i="435"/>
  <c r="AC104" i="435"/>
  <c r="AC103" i="435"/>
  <c r="AC102" i="435"/>
  <c r="AC101" i="435"/>
  <c r="AC100" i="435"/>
  <c r="AC99" i="435"/>
  <c r="AC98" i="435"/>
  <c r="AC97" i="435"/>
  <c r="AC96" i="435"/>
  <c r="AC95" i="435"/>
  <c r="AC94" i="435"/>
  <c r="AC93" i="435"/>
  <c r="AC92" i="435"/>
  <c r="AC91" i="435"/>
  <c r="AC90" i="435"/>
  <c r="AC89" i="435"/>
  <c r="AC88" i="435"/>
  <c r="AC87" i="435"/>
  <c r="AC86" i="435"/>
  <c r="AC85" i="435"/>
  <c r="AC84" i="435"/>
  <c r="AC83" i="435"/>
  <c r="AC82" i="435"/>
  <c r="AC81" i="435"/>
  <c r="AC80" i="435"/>
  <c r="AC79" i="435"/>
  <c r="AC78" i="435"/>
  <c r="AC77" i="435"/>
  <c r="AC76" i="435"/>
  <c r="AC75" i="435"/>
  <c r="AC74" i="435"/>
  <c r="AC73" i="435"/>
  <c r="AC72" i="435"/>
  <c r="AC71" i="435"/>
  <c r="AC70" i="435"/>
  <c r="AC69" i="435"/>
  <c r="AC68" i="435"/>
  <c r="AC67" i="435"/>
  <c r="AC66" i="435"/>
  <c r="AC65" i="435"/>
  <c r="AC64" i="435"/>
  <c r="AC63" i="435"/>
  <c r="AC62" i="435"/>
  <c r="AC61" i="435"/>
  <c r="AC60" i="435"/>
  <c r="AC59" i="435"/>
  <c r="AC58" i="435"/>
  <c r="AC57" i="435"/>
  <c r="AC56" i="435"/>
  <c r="AC55" i="435"/>
  <c r="AC54" i="435"/>
  <c r="AC53" i="435"/>
  <c r="AC52" i="435"/>
  <c r="AC51" i="435"/>
  <c r="AC50" i="435"/>
  <c r="AC49" i="435"/>
  <c r="AC48" i="435"/>
  <c r="AC47" i="435"/>
  <c r="AC46" i="435"/>
  <c r="AC45" i="435"/>
  <c r="AC44" i="435"/>
  <c r="AC43" i="435"/>
  <c r="AC42" i="435"/>
  <c r="AC41" i="435"/>
  <c r="AC40" i="435"/>
  <c r="AC39" i="435"/>
  <c r="AC38" i="435"/>
  <c r="AC37" i="435"/>
  <c r="AC36" i="435"/>
  <c r="AC35" i="435"/>
  <c r="AC34" i="435"/>
  <c r="AC33" i="435"/>
  <c r="AC32" i="435"/>
  <c r="AC31" i="435"/>
  <c r="AC30" i="435"/>
  <c r="AC29" i="435"/>
  <c r="AC28" i="435"/>
  <c r="AC27" i="435"/>
  <c r="AC26" i="435"/>
  <c r="AC25" i="435"/>
  <c r="AC24" i="435"/>
  <c r="AC23" i="435"/>
  <c r="AC22" i="435"/>
  <c r="AC21" i="435"/>
  <c r="AC20" i="435"/>
  <c r="AC19" i="435"/>
  <c r="AC18" i="435"/>
  <c r="AC17" i="435"/>
  <c r="AC16" i="435"/>
  <c r="AC15" i="435"/>
  <c r="AA340" i="435"/>
  <c r="AA339" i="435"/>
  <c r="AA338" i="435"/>
  <c r="AA337" i="435"/>
  <c r="AA336" i="435"/>
  <c r="AA335" i="435"/>
  <c r="AA334" i="435"/>
  <c r="AA333" i="435"/>
  <c r="AA332" i="435"/>
  <c r="AA331" i="435"/>
  <c r="AA330" i="435"/>
  <c r="AA329" i="435"/>
  <c r="AA328" i="435"/>
  <c r="AA327" i="435"/>
  <c r="AA326" i="435"/>
  <c r="AA325" i="435"/>
  <c r="AA324" i="435"/>
  <c r="AA323" i="435"/>
  <c r="AA322" i="435"/>
  <c r="AA321" i="435"/>
  <c r="AA320" i="435"/>
  <c r="AA319" i="435"/>
  <c r="AA318" i="435"/>
  <c r="AA317" i="435"/>
  <c r="AA316" i="435"/>
  <c r="AA315" i="435"/>
  <c r="AA314" i="435"/>
  <c r="AA313" i="435"/>
  <c r="AA312" i="435"/>
  <c r="AA311" i="435"/>
  <c r="AA310" i="435"/>
  <c r="AA309" i="435"/>
  <c r="AA308" i="435"/>
  <c r="AA307" i="435"/>
  <c r="AA306" i="435"/>
  <c r="AA305" i="435"/>
  <c r="AA304" i="435"/>
  <c r="AA303" i="435"/>
  <c r="AA302" i="435"/>
  <c r="AA301" i="435"/>
  <c r="AA300" i="435"/>
  <c r="AA299" i="435"/>
  <c r="AA298" i="435"/>
  <c r="AA297" i="435"/>
  <c r="AA296" i="435"/>
  <c r="AA295" i="435"/>
  <c r="AA294" i="435"/>
  <c r="AA293" i="435"/>
  <c r="AA292" i="435"/>
  <c r="AA291" i="435"/>
  <c r="AA290" i="435"/>
  <c r="AA289" i="435"/>
  <c r="AA288" i="435"/>
  <c r="AA287" i="435"/>
  <c r="AA286" i="435"/>
  <c r="AA285" i="435"/>
  <c r="AA284" i="435"/>
  <c r="AA283" i="435"/>
  <c r="AA281" i="435"/>
  <c r="AA280" i="435"/>
  <c r="AA278" i="435"/>
  <c r="AA277" i="435"/>
  <c r="AA276" i="435"/>
  <c r="AA275" i="435"/>
  <c r="AA274" i="435"/>
  <c r="AA273" i="435"/>
  <c r="AA272" i="435"/>
  <c r="AA271" i="435"/>
  <c r="AA270" i="435"/>
  <c r="AA269" i="435"/>
  <c r="AA268" i="435"/>
  <c r="AA267" i="435"/>
  <c r="AA266" i="435"/>
  <c r="AA264" i="435"/>
  <c r="AA263" i="435"/>
  <c r="AA262" i="435"/>
  <c r="AA261" i="435"/>
  <c r="AA260" i="435"/>
  <c r="AA259" i="435"/>
  <c r="AA258" i="435"/>
  <c r="AA257" i="435"/>
  <c r="AA256" i="435"/>
  <c r="AA255" i="435"/>
  <c r="AA254" i="435"/>
  <c r="AA253" i="435"/>
  <c r="AA252" i="435"/>
  <c r="AA251" i="435"/>
  <c r="AA250" i="435"/>
  <c r="AA249" i="435"/>
  <c r="AA248" i="435"/>
  <c r="AA247" i="435"/>
  <c r="AA246" i="435"/>
  <c r="AA245" i="435"/>
  <c r="AA244" i="435"/>
  <c r="AA243" i="435"/>
  <c r="AA242" i="435"/>
  <c r="AA241" i="435"/>
  <c r="AA240" i="435"/>
  <c r="AA239" i="435"/>
  <c r="AA238" i="435"/>
  <c r="AA237" i="435"/>
  <c r="AA236" i="435"/>
  <c r="AA235" i="435"/>
  <c r="AA234" i="435"/>
  <c r="AA233" i="435"/>
  <c r="AA232" i="435"/>
  <c r="AA231" i="435"/>
  <c r="AA230" i="435"/>
  <c r="AA229" i="435"/>
  <c r="AA228" i="435"/>
  <c r="AA227" i="435"/>
  <c r="AA226" i="435"/>
  <c r="AA225" i="435"/>
  <c r="AA224" i="435"/>
  <c r="AA223" i="435"/>
  <c r="AA222" i="435"/>
  <c r="AA221" i="435"/>
  <c r="AA220" i="435"/>
  <c r="AA219" i="435"/>
  <c r="AA218" i="435"/>
  <c r="AA217" i="435"/>
  <c r="AA216" i="435"/>
  <c r="AA215" i="435"/>
  <c r="AA214" i="435"/>
  <c r="AA213" i="435"/>
  <c r="AA212" i="435"/>
  <c r="AA211" i="435"/>
  <c r="AA210" i="435"/>
  <c r="AA209" i="435"/>
  <c r="AA208" i="435"/>
  <c r="AA207" i="435"/>
  <c r="AA206" i="435"/>
  <c r="AA205" i="435"/>
  <c r="AA204" i="435"/>
  <c r="AA203" i="435"/>
  <c r="AA202" i="435"/>
  <c r="AA201" i="435"/>
  <c r="AA200" i="435"/>
  <c r="AA199" i="435"/>
  <c r="AA198" i="435"/>
  <c r="AA197" i="435"/>
  <c r="AA196" i="435"/>
  <c r="AA195" i="435"/>
  <c r="AA194" i="435"/>
  <c r="AA193" i="435"/>
  <c r="AA192" i="435"/>
  <c r="AA191" i="435"/>
  <c r="AA190" i="435"/>
  <c r="AA189" i="435"/>
  <c r="AA188" i="435"/>
  <c r="AA187" i="435"/>
  <c r="AA186" i="435"/>
  <c r="AA185" i="435"/>
  <c r="AA184" i="435"/>
  <c r="AA183" i="435"/>
  <c r="AA182" i="435"/>
  <c r="AA181" i="435"/>
  <c r="AA180" i="435"/>
  <c r="AA179" i="435"/>
  <c r="AA178" i="435"/>
  <c r="AA177" i="435"/>
  <c r="AA175" i="435"/>
  <c r="AA174" i="435"/>
  <c r="AA173" i="435"/>
  <c r="AA172" i="435"/>
  <c r="AA171" i="435"/>
  <c r="AA170" i="435"/>
  <c r="AA169" i="435"/>
  <c r="AA168" i="435"/>
  <c r="AA167" i="435"/>
  <c r="AA166" i="435"/>
  <c r="AA165" i="435"/>
  <c r="AA164" i="435"/>
  <c r="AA163" i="435"/>
  <c r="AA162" i="435"/>
  <c r="AA161" i="435"/>
  <c r="AA160" i="435"/>
  <c r="AA159" i="435"/>
  <c r="AA158" i="435"/>
  <c r="AA157" i="435"/>
  <c r="AA156" i="435"/>
  <c r="AA155" i="435"/>
  <c r="AA154" i="435"/>
  <c r="AA153" i="435"/>
  <c r="AA152" i="435"/>
  <c r="AA151" i="435"/>
  <c r="AA150" i="435"/>
  <c r="AA149" i="435"/>
  <c r="AA148" i="435"/>
  <c r="AA147" i="435"/>
  <c r="AA146" i="435"/>
  <c r="AA145" i="435"/>
  <c r="AA144" i="435"/>
  <c r="AA143" i="435"/>
  <c r="AA142" i="435"/>
  <c r="AA141" i="435"/>
  <c r="AA140" i="435"/>
  <c r="AA139" i="435"/>
  <c r="AA138" i="435"/>
  <c r="AA137" i="435"/>
  <c r="AA136" i="435"/>
  <c r="AA135" i="435"/>
  <c r="AA134" i="435"/>
  <c r="AA133" i="435"/>
  <c r="AA132" i="435"/>
  <c r="AA131" i="435"/>
  <c r="AA130" i="435"/>
  <c r="AA129" i="435"/>
  <c r="AA128" i="435"/>
  <c r="AA127" i="435"/>
  <c r="AA126" i="435"/>
  <c r="AA125" i="435"/>
  <c r="AA124" i="435"/>
  <c r="AA123" i="435"/>
  <c r="AA122" i="435"/>
  <c r="AA121" i="435"/>
  <c r="AA120" i="435"/>
  <c r="AA119" i="435"/>
  <c r="AA118" i="435"/>
  <c r="AA117" i="435"/>
  <c r="AA116" i="435"/>
  <c r="AA115" i="435"/>
  <c r="AA114" i="435"/>
  <c r="AA113" i="435"/>
  <c r="AA112" i="435"/>
  <c r="AA111" i="435"/>
  <c r="AA110" i="435"/>
  <c r="AA109" i="435"/>
  <c r="AA108" i="435"/>
  <c r="AA107" i="435"/>
  <c r="AA106" i="435"/>
  <c r="AA105" i="435"/>
  <c r="AA104" i="435"/>
  <c r="AA103" i="435"/>
  <c r="AA102" i="435"/>
  <c r="AA101" i="435"/>
  <c r="AA100" i="435"/>
  <c r="AA99" i="435"/>
  <c r="AA98" i="435"/>
  <c r="AA97" i="435"/>
  <c r="AA96" i="435"/>
  <c r="AA95" i="435"/>
  <c r="AA94" i="435"/>
  <c r="AA93" i="435"/>
  <c r="AA92" i="435"/>
  <c r="AA91" i="435"/>
  <c r="AA90" i="435"/>
  <c r="AA89" i="435"/>
  <c r="AA88" i="435"/>
  <c r="AA87" i="435"/>
  <c r="AA86" i="435"/>
  <c r="AA85" i="435"/>
  <c r="AA84" i="435"/>
  <c r="AA83" i="435"/>
  <c r="AA82" i="435"/>
  <c r="AA81" i="435"/>
  <c r="AA80" i="435"/>
  <c r="AA79" i="435"/>
  <c r="AA78" i="435"/>
  <c r="AA77" i="435"/>
  <c r="AA76" i="435"/>
  <c r="AA75" i="435"/>
  <c r="AA74" i="435"/>
  <c r="AA73" i="435"/>
  <c r="AA72" i="435"/>
  <c r="AA71" i="435"/>
  <c r="AA70" i="435"/>
  <c r="AA69" i="435"/>
  <c r="AA68" i="435"/>
  <c r="AA67" i="435"/>
  <c r="AA66" i="435"/>
  <c r="AA65" i="435"/>
  <c r="AA64" i="435"/>
  <c r="AA63" i="435"/>
  <c r="AA62" i="435"/>
  <c r="AA61" i="435"/>
  <c r="AA60" i="435"/>
  <c r="AA59" i="435"/>
  <c r="AA58" i="435"/>
  <c r="AA57" i="435"/>
  <c r="AA56" i="435"/>
  <c r="AA55" i="435"/>
  <c r="AA54" i="435"/>
  <c r="AA53" i="435"/>
  <c r="AA52" i="435"/>
  <c r="AA51" i="435"/>
  <c r="AA50" i="435"/>
  <c r="AA49" i="435"/>
  <c r="AA48" i="435"/>
  <c r="AA47" i="435"/>
  <c r="AA46" i="435"/>
  <c r="AA45" i="435"/>
  <c r="AA44" i="435"/>
  <c r="AA43" i="435"/>
  <c r="AA42" i="435"/>
  <c r="AA41" i="435"/>
  <c r="AA40" i="435"/>
  <c r="AA39" i="435"/>
  <c r="AA38" i="435"/>
  <c r="AA37" i="435"/>
  <c r="AA36" i="435"/>
  <c r="AA35" i="435"/>
  <c r="AA34" i="435"/>
  <c r="AA33" i="435"/>
  <c r="AA32" i="435"/>
  <c r="AA31" i="435"/>
  <c r="AA30" i="435"/>
  <c r="AA29" i="435"/>
  <c r="AA28" i="435"/>
  <c r="AA27" i="435"/>
  <c r="AA26" i="435"/>
  <c r="AA25" i="435"/>
  <c r="AA24" i="435"/>
  <c r="AA23" i="435"/>
  <c r="AA22" i="435"/>
  <c r="AA21" i="435"/>
  <c r="AA20" i="435"/>
  <c r="AA19" i="435"/>
  <c r="AA18" i="435"/>
  <c r="AA17" i="435"/>
  <c r="AA16" i="435"/>
  <c r="AA15" i="435"/>
  <c r="Y340" i="435"/>
  <c r="Y339" i="435"/>
  <c r="Y338" i="435"/>
  <c r="Y337" i="435"/>
  <c r="Y336" i="435"/>
  <c r="Y335" i="435"/>
  <c r="Y334" i="435"/>
  <c r="Y333" i="435"/>
  <c r="Y332" i="435"/>
  <c r="Y331" i="435"/>
  <c r="Y330" i="435"/>
  <c r="Y329" i="435"/>
  <c r="Y328" i="435"/>
  <c r="Y327" i="435"/>
  <c r="Y326" i="435"/>
  <c r="Y325" i="435"/>
  <c r="Y324" i="435"/>
  <c r="Y323" i="435"/>
  <c r="Y322" i="435"/>
  <c r="Y321" i="435"/>
  <c r="Y320" i="435"/>
  <c r="Y319" i="435"/>
  <c r="Y318" i="435"/>
  <c r="Y317" i="435"/>
  <c r="Y316" i="435"/>
  <c r="Y315" i="435"/>
  <c r="Y314" i="435"/>
  <c r="Y313" i="435"/>
  <c r="Y312" i="435"/>
  <c r="Y311" i="435"/>
  <c r="Y310" i="435"/>
  <c r="Y309" i="435"/>
  <c r="Y308" i="435"/>
  <c r="Y307" i="435"/>
  <c r="Y306" i="435"/>
  <c r="Y305" i="435"/>
  <c r="Y304" i="435"/>
  <c r="Y303" i="435"/>
  <c r="Y302" i="435"/>
  <c r="Y301" i="435"/>
  <c r="Y300" i="435"/>
  <c r="Y299" i="435"/>
  <c r="Y298" i="435"/>
  <c r="Y297" i="435"/>
  <c r="Y296" i="435"/>
  <c r="Y295" i="435"/>
  <c r="Y294" i="435"/>
  <c r="Y293" i="435"/>
  <c r="Y292" i="435"/>
  <c r="Y291" i="435"/>
  <c r="Y290" i="435"/>
  <c r="Y289" i="435"/>
  <c r="Y288" i="435"/>
  <c r="Y287" i="435"/>
  <c r="Y286" i="435"/>
  <c r="Y285" i="435"/>
  <c r="Y284" i="435"/>
  <c r="Y283" i="435"/>
  <c r="Y281" i="435"/>
  <c r="Y280" i="435"/>
  <c r="Y278" i="435"/>
  <c r="Y277" i="435"/>
  <c r="Y276" i="435"/>
  <c r="Y275" i="435"/>
  <c r="Y274" i="435"/>
  <c r="Y273" i="435"/>
  <c r="Y272" i="435"/>
  <c r="Y271" i="435"/>
  <c r="Y270" i="435"/>
  <c r="Y269" i="435"/>
  <c r="Y268" i="435"/>
  <c r="Y267" i="435"/>
  <c r="Y266" i="435"/>
  <c r="Y264" i="435"/>
  <c r="Y263" i="435"/>
  <c r="Y262" i="435"/>
  <c r="Y261" i="435"/>
  <c r="Y260" i="435"/>
  <c r="Y259" i="435"/>
  <c r="Y258" i="435"/>
  <c r="Y257" i="435"/>
  <c r="Y256" i="435"/>
  <c r="Y255" i="435"/>
  <c r="Y254" i="435"/>
  <c r="Y253" i="435"/>
  <c r="Y252" i="435"/>
  <c r="Y251" i="435"/>
  <c r="Y250" i="435"/>
  <c r="Y249" i="435"/>
  <c r="Y248" i="435"/>
  <c r="Y247" i="435"/>
  <c r="Y246" i="435"/>
  <c r="Y245" i="435"/>
  <c r="Y244" i="435"/>
  <c r="Y243" i="435"/>
  <c r="Y242" i="435"/>
  <c r="Y241" i="435"/>
  <c r="Y240" i="435"/>
  <c r="Y239" i="435"/>
  <c r="Y238" i="435"/>
  <c r="Y237" i="435"/>
  <c r="Y236" i="435"/>
  <c r="Y235" i="435"/>
  <c r="Y234" i="435"/>
  <c r="Y233" i="435"/>
  <c r="Y232" i="435"/>
  <c r="Y231" i="435"/>
  <c r="Y230" i="435"/>
  <c r="Y229" i="435"/>
  <c r="Y228" i="435"/>
  <c r="Y227" i="435"/>
  <c r="Y226" i="435"/>
  <c r="Y225" i="435"/>
  <c r="Y224" i="435"/>
  <c r="Y223" i="435"/>
  <c r="Y222" i="435"/>
  <c r="Y221" i="435"/>
  <c r="Y220" i="435"/>
  <c r="Y219" i="435"/>
  <c r="Y218" i="435"/>
  <c r="Y217" i="435"/>
  <c r="Y216" i="435"/>
  <c r="Y215" i="435"/>
  <c r="Y214" i="435"/>
  <c r="Y213" i="435"/>
  <c r="Y212" i="435"/>
  <c r="Y211" i="435"/>
  <c r="Y210" i="435"/>
  <c r="Y209" i="435"/>
  <c r="Y208" i="435"/>
  <c r="Y207" i="435"/>
  <c r="Y206" i="435"/>
  <c r="Y205" i="435"/>
  <c r="Y204" i="435"/>
  <c r="Y203" i="435"/>
  <c r="Y202" i="435"/>
  <c r="Y201" i="435"/>
  <c r="Y200" i="435"/>
  <c r="Y199" i="435"/>
  <c r="Y198" i="435"/>
  <c r="Y197" i="435"/>
  <c r="Y196" i="435"/>
  <c r="Y195" i="435"/>
  <c r="Y194" i="435"/>
  <c r="Y193" i="435"/>
  <c r="Y192" i="435"/>
  <c r="Y191" i="435"/>
  <c r="Y190" i="435"/>
  <c r="Y189" i="435"/>
  <c r="Y188" i="435"/>
  <c r="Y187" i="435"/>
  <c r="Y186" i="435"/>
  <c r="Y185" i="435"/>
  <c r="Y184" i="435"/>
  <c r="Y183" i="435"/>
  <c r="Y182" i="435"/>
  <c r="Y181" i="435"/>
  <c r="Y180" i="435"/>
  <c r="Y179" i="435"/>
  <c r="Y178" i="435"/>
  <c r="Y177" i="435"/>
  <c r="Y175" i="435"/>
  <c r="Y174" i="435"/>
  <c r="Y173" i="435"/>
  <c r="Y172" i="435"/>
  <c r="Y171" i="435"/>
  <c r="Y170" i="435"/>
  <c r="Y169" i="435"/>
  <c r="Y168" i="435"/>
  <c r="Y167" i="435"/>
  <c r="Y166" i="435"/>
  <c r="Y165" i="435"/>
  <c r="Y164" i="435"/>
  <c r="Y163" i="435"/>
  <c r="Y162" i="435"/>
  <c r="Y161" i="435"/>
  <c r="Y160" i="435"/>
  <c r="Y159" i="435"/>
  <c r="Y158" i="435"/>
  <c r="Y157" i="435"/>
  <c r="Y156" i="435"/>
  <c r="Y155" i="435"/>
  <c r="Y154" i="435"/>
  <c r="Y153" i="435"/>
  <c r="Y152" i="435"/>
  <c r="Y151" i="435"/>
  <c r="Y150" i="435"/>
  <c r="Y149" i="435"/>
  <c r="Y148" i="435"/>
  <c r="Y147" i="435"/>
  <c r="Y146" i="435"/>
  <c r="Y145" i="435"/>
  <c r="Y144" i="435"/>
  <c r="Y143" i="435"/>
  <c r="Y142" i="435"/>
  <c r="Y141" i="435"/>
  <c r="Y140" i="435"/>
  <c r="Y139" i="435"/>
  <c r="Y138" i="435"/>
  <c r="Y137" i="435"/>
  <c r="Y136" i="435"/>
  <c r="Y135" i="435"/>
  <c r="Y134" i="435"/>
  <c r="Y133" i="435"/>
  <c r="Y132" i="435"/>
  <c r="Y131" i="435"/>
  <c r="Y130" i="435"/>
  <c r="Y129" i="435"/>
  <c r="Y128" i="435"/>
  <c r="Y127" i="435"/>
  <c r="Y126" i="435"/>
  <c r="Y125" i="435"/>
  <c r="Y124" i="435"/>
  <c r="Y123" i="435"/>
  <c r="Y122" i="435"/>
  <c r="Y121" i="435"/>
  <c r="Y120" i="435"/>
  <c r="Y119" i="435"/>
  <c r="Y118" i="435"/>
  <c r="Y117" i="435"/>
  <c r="Y116" i="435"/>
  <c r="Y115" i="435"/>
  <c r="Y114" i="435"/>
  <c r="Y113" i="435"/>
  <c r="Y112" i="435"/>
  <c r="Y111" i="435"/>
  <c r="Y110" i="435"/>
  <c r="Y109" i="435"/>
  <c r="Y108" i="435"/>
  <c r="Y107" i="435"/>
  <c r="Y106" i="435"/>
  <c r="Y105" i="435"/>
  <c r="Y104" i="435"/>
  <c r="Y103" i="435"/>
  <c r="Y102" i="435"/>
  <c r="Y101" i="435"/>
  <c r="Y100" i="435"/>
  <c r="Y99" i="435"/>
  <c r="Y98" i="435"/>
  <c r="Y97" i="435"/>
  <c r="Y96" i="435"/>
  <c r="Y95" i="435"/>
  <c r="Y94" i="435"/>
  <c r="Y93" i="435"/>
  <c r="Y92" i="435"/>
  <c r="Y91" i="435"/>
  <c r="Y90" i="435"/>
  <c r="Y89" i="435"/>
  <c r="Y88" i="435"/>
  <c r="Y87" i="435"/>
  <c r="Y86" i="435"/>
  <c r="Y85" i="435"/>
  <c r="Y84" i="435"/>
  <c r="Y83" i="435"/>
  <c r="Y82" i="435"/>
  <c r="Y81" i="435"/>
  <c r="Y80" i="435"/>
  <c r="Y79" i="435"/>
  <c r="Y78" i="435"/>
  <c r="Y77" i="435"/>
  <c r="Y76" i="435"/>
  <c r="Y75" i="435"/>
  <c r="Y74" i="435"/>
  <c r="Y73" i="435"/>
  <c r="Y72" i="435"/>
  <c r="Y71" i="435"/>
  <c r="Y70" i="435"/>
  <c r="Y69" i="435"/>
  <c r="Y68" i="435"/>
  <c r="Y67" i="435"/>
  <c r="Y66" i="435"/>
  <c r="Y65" i="435"/>
  <c r="Y64" i="435"/>
  <c r="Y63" i="435"/>
  <c r="Y62" i="435"/>
  <c r="Y61" i="435"/>
  <c r="Y60" i="435"/>
  <c r="Y59" i="435"/>
  <c r="Y58" i="435"/>
  <c r="Y57" i="435"/>
  <c r="Y56" i="435"/>
  <c r="Y55" i="435"/>
  <c r="Y54" i="435"/>
  <c r="Y53" i="435"/>
  <c r="Y52" i="435"/>
  <c r="Y51" i="435"/>
  <c r="Y50" i="435"/>
  <c r="Y49" i="435"/>
  <c r="Y48" i="435"/>
  <c r="Y47" i="435"/>
  <c r="Y46" i="435"/>
  <c r="Y45" i="435"/>
  <c r="Y44" i="435"/>
  <c r="Y43" i="435"/>
  <c r="Y42" i="435"/>
  <c r="Y41" i="435"/>
  <c r="Y40" i="435"/>
  <c r="Y39" i="435"/>
  <c r="Y38" i="435"/>
  <c r="Y37" i="435"/>
  <c r="Y36" i="435"/>
  <c r="Y35" i="435"/>
  <c r="Y34" i="435"/>
  <c r="Y33" i="435"/>
  <c r="Y32" i="435"/>
  <c r="Y31" i="435"/>
  <c r="Y30" i="435"/>
  <c r="Y29" i="435"/>
  <c r="Y28" i="435"/>
  <c r="Y27" i="435"/>
  <c r="Y26" i="435"/>
  <c r="Y25" i="435"/>
  <c r="Y24" i="435"/>
  <c r="Y23" i="435"/>
  <c r="Y22" i="435"/>
  <c r="Y21" i="435"/>
  <c r="Y20" i="435"/>
  <c r="Y19" i="435"/>
  <c r="Y18" i="435"/>
  <c r="Y17" i="435"/>
  <c r="Y16" i="435"/>
  <c r="Y15" i="435"/>
  <c r="W340" i="435"/>
  <c r="W339" i="435"/>
  <c r="W338" i="435"/>
  <c r="W337" i="435"/>
  <c r="W336" i="435"/>
  <c r="W335" i="435"/>
  <c r="W334" i="435"/>
  <c r="W333" i="435"/>
  <c r="W332" i="435"/>
  <c r="W331" i="435"/>
  <c r="W330" i="435"/>
  <c r="W329" i="435"/>
  <c r="W328" i="435"/>
  <c r="W327" i="435"/>
  <c r="W326" i="435"/>
  <c r="W325" i="435"/>
  <c r="W324" i="435"/>
  <c r="W323" i="435"/>
  <c r="W322" i="435"/>
  <c r="W321" i="435"/>
  <c r="W320" i="435"/>
  <c r="W319" i="435"/>
  <c r="W318" i="435"/>
  <c r="W317" i="435"/>
  <c r="W316" i="435"/>
  <c r="W315" i="435"/>
  <c r="W314" i="435"/>
  <c r="W313" i="435"/>
  <c r="W312" i="435"/>
  <c r="W311" i="435"/>
  <c r="W310" i="435"/>
  <c r="W309" i="435"/>
  <c r="W308" i="435"/>
  <c r="W307" i="435"/>
  <c r="W306" i="435"/>
  <c r="W305" i="435"/>
  <c r="W304" i="435"/>
  <c r="W303" i="435"/>
  <c r="W302" i="435"/>
  <c r="W301" i="435"/>
  <c r="W300" i="435"/>
  <c r="W299" i="435"/>
  <c r="W298" i="435"/>
  <c r="W297" i="435"/>
  <c r="W296" i="435"/>
  <c r="W295" i="435"/>
  <c r="W294" i="435"/>
  <c r="W293" i="435"/>
  <c r="W292" i="435"/>
  <c r="W291" i="435"/>
  <c r="W290" i="435"/>
  <c r="W289" i="435"/>
  <c r="W288" i="435"/>
  <c r="W287" i="435"/>
  <c r="W286" i="435"/>
  <c r="W285" i="435"/>
  <c r="W284" i="435"/>
  <c r="W283" i="435"/>
  <c r="W281" i="435"/>
  <c r="W280" i="435"/>
  <c r="W278" i="435"/>
  <c r="W277" i="435"/>
  <c r="W276" i="435"/>
  <c r="W275" i="435"/>
  <c r="W274" i="435"/>
  <c r="W273" i="435"/>
  <c r="W272" i="435"/>
  <c r="W271" i="435"/>
  <c r="W270" i="435"/>
  <c r="W269" i="435"/>
  <c r="W268" i="435"/>
  <c r="W267" i="435"/>
  <c r="W266" i="435"/>
  <c r="W264" i="435"/>
  <c r="W263" i="435"/>
  <c r="W262" i="435"/>
  <c r="W261" i="435"/>
  <c r="W260" i="435"/>
  <c r="W259" i="435"/>
  <c r="W258" i="435"/>
  <c r="W257" i="435"/>
  <c r="W256" i="435"/>
  <c r="W255" i="435"/>
  <c r="W254" i="435"/>
  <c r="W253" i="435"/>
  <c r="W252" i="435"/>
  <c r="W251" i="435"/>
  <c r="W250" i="435"/>
  <c r="W249" i="435"/>
  <c r="W248" i="435"/>
  <c r="W247" i="435"/>
  <c r="W246" i="435"/>
  <c r="W245" i="435"/>
  <c r="W244" i="435"/>
  <c r="W243" i="435"/>
  <c r="W242" i="435"/>
  <c r="W241" i="435"/>
  <c r="W240" i="435"/>
  <c r="W239" i="435"/>
  <c r="W238" i="435"/>
  <c r="W237" i="435"/>
  <c r="W236" i="435"/>
  <c r="W235" i="435"/>
  <c r="W234" i="435"/>
  <c r="W233" i="435"/>
  <c r="W232" i="435"/>
  <c r="W231" i="435"/>
  <c r="W230" i="435"/>
  <c r="W229" i="435"/>
  <c r="W228" i="435"/>
  <c r="W227" i="435"/>
  <c r="W226" i="435"/>
  <c r="W225" i="435"/>
  <c r="W224" i="435"/>
  <c r="W223" i="435"/>
  <c r="W222" i="435"/>
  <c r="W221" i="435"/>
  <c r="W220" i="435"/>
  <c r="W219" i="435"/>
  <c r="W218" i="435"/>
  <c r="W217" i="435"/>
  <c r="W216" i="435"/>
  <c r="W215" i="435"/>
  <c r="W214" i="435"/>
  <c r="W213" i="435"/>
  <c r="W212" i="435"/>
  <c r="W211" i="435"/>
  <c r="W210" i="435"/>
  <c r="W209" i="435"/>
  <c r="W208" i="435"/>
  <c r="W207" i="435"/>
  <c r="W206" i="435"/>
  <c r="W205" i="435"/>
  <c r="W204" i="435"/>
  <c r="W203" i="435"/>
  <c r="W202" i="435"/>
  <c r="W201" i="435"/>
  <c r="W200" i="435"/>
  <c r="W199" i="435"/>
  <c r="W198" i="435"/>
  <c r="W197" i="435"/>
  <c r="W196" i="435"/>
  <c r="W195" i="435"/>
  <c r="W194" i="435"/>
  <c r="W193" i="435"/>
  <c r="W192" i="435"/>
  <c r="W191" i="435"/>
  <c r="W190" i="435"/>
  <c r="W189" i="435"/>
  <c r="W188" i="435"/>
  <c r="W187" i="435"/>
  <c r="W186" i="435"/>
  <c r="W185" i="435"/>
  <c r="W184" i="435"/>
  <c r="W183" i="435"/>
  <c r="W182" i="435"/>
  <c r="W181" i="435"/>
  <c r="W180" i="435"/>
  <c r="W179" i="435"/>
  <c r="W178" i="435"/>
  <c r="W177" i="435"/>
  <c r="W175" i="435"/>
  <c r="W174" i="435"/>
  <c r="W173" i="435"/>
  <c r="W172" i="435"/>
  <c r="W171" i="435"/>
  <c r="W170" i="435"/>
  <c r="W169" i="435"/>
  <c r="W168" i="435"/>
  <c r="W167" i="435"/>
  <c r="W166" i="435"/>
  <c r="W165" i="435"/>
  <c r="W164" i="435"/>
  <c r="W163" i="435"/>
  <c r="W162" i="435"/>
  <c r="W161" i="435"/>
  <c r="W160" i="435"/>
  <c r="W159" i="435"/>
  <c r="W158" i="435"/>
  <c r="W157" i="435"/>
  <c r="W156" i="435"/>
  <c r="W155" i="435"/>
  <c r="W154" i="435"/>
  <c r="W153" i="435"/>
  <c r="W152" i="435"/>
  <c r="W151" i="435"/>
  <c r="W150" i="435"/>
  <c r="W149" i="435"/>
  <c r="W148" i="435"/>
  <c r="W147" i="435"/>
  <c r="W146" i="435"/>
  <c r="W145" i="435"/>
  <c r="W144" i="435"/>
  <c r="W143" i="435"/>
  <c r="W142" i="435"/>
  <c r="W141" i="435"/>
  <c r="W140" i="435"/>
  <c r="W139" i="435"/>
  <c r="W138" i="435"/>
  <c r="W137" i="435"/>
  <c r="W136" i="435"/>
  <c r="W135" i="435"/>
  <c r="W134" i="435"/>
  <c r="W133" i="435"/>
  <c r="W132" i="435"/>
  <c r="W131" i="435"/>
  <c r="W130" i="435"/>
  <c r="W129" i="435"/>
  <c r="W128" i="435"/>
  <c r="W127" i="435"/>
  <c r="W126" i="435"/>
  <c r="W125" i="435"/>
  <c r="W124" i="435"/>
  <c r="W123" i="435"/>
  <c r="W122" i="435"/>
  <c r="W121" i="435"/>
  <c r="W120" i="435"/>
  <c r="W119" i="435"/>
  <c r="W118" i="435"/>
  <c r="W117" i="435"/>
  <c r="W116" i="435"/>
  <c r="W115" i="435"/>
  <c r="W114" i="435"/>
  <c r="W113" i="435"/>
  <c r="W112" i="435"/>
  <c r="W111" i="435"/>
  <c r="W110" i="435"/>
  <c r="W109" i="435"/>
  <c r="W108" i="435"/>
  <c r="W107" i="435"/>
  <c r="W106" i="435"/>
  <c r="W105" i="435"/>
  <c r="W104" i="435"/>
  <c r="W103" i="435"/>
  <c r="W102" i="435"/>
  <c r="W101" i="435"/>
  <c r="W100" i="435"/>
  <c r="W99" i="435"/>
  <c r="W98" i="435"/>
  <c r="W97" i="435"/>
  <c r="W96" i="435"/>
  <c r="W95" i="435"/>
  <c r="W94" i="435"/>
  <c r="W93" i="435"/>
  <c r="W92" i="435"/>
  <c r="W91" i="435"/>
  <c r="W90" i="435"/>
  <c r="W89" i="435"/>
  <c r="W88" i="435"/>
  <c r="W87" i="435"/>
  <c r="W86" i="435"/>
  <c r="W85" i="435"/>
  <c r="W84" i="435"/>
  <c r="W83" i="435"/>
  <c r="W82" i="435"/>
  <c r="W81" i="435"/>
  <c r="W80" i="435"/>
  <c r="W79" i="435"/>
  <c r="W78" i="435"/>
  <c r="W77" i="435"/>
  <c r="W76" i="435"/>
  <c r="W75" i="435"/>
  <c r="W74" i="435"/>
  <c r="W73" i="435"/>
  <c r="W72" i="435"/>
  <c r="W71" i="435"/>
  <c r="W70" i="435"/>
  <c r="W69" i="435"/>
  <c r="W68" i="435"/>
  <c r="W67" i="435"/>
  <c r="W66" i="435"/>
  <c r="W65" i="435"/>
  <c r="W64" i="435"/>
  <c r="W63" i="435"/>
  <c r="W62" i="435"/>
  <c r="W61" i="435"/>
  <c r="W60" i="435"/>
  <c r="W59" i="435"/>
  <c r="W58" i="435"/>
  <c r="W57" i="435"/>
  <c r="W56" i="435"/>
  <c r="W55" i="435"/>
  <c r="W54" i="435"/>
  <c r="W53" i="435"/>
  <c r="W52" i="435"/>
  <c r="W51" i="435"/>
  <c r="W50" i="435"/>
  <c r="W49" i="435"/>
  <c r="W48" i="435"/>
  <c r="W47" i="435"/>
  <c r="W46" i="435"/>
  <c r="W45" i="435"/>
  <c r="W44" i="435"/>
  <c r="W43" i="435"/>
  <c r="W42" i="435"/>
  <c r="W41" i="435"/>
  <c r="W40" i="435"/>
  <c r="W39" i="435"/>
  <c r="W38" i="435"/>
  <c r="W37" i="435"/>
  <c r="W36" i="435"/>
  <c r="W35" i="435"/>
  <c r="W34" i="435"/>
  <c r="W33" i="435"/>
  <c r="W32" i="435"/>
  <c r="W31" i="435"/>
  <c r="W30" i="435"/>
  <c r="W29" i="435"/>
  <c r="W28" i="435"/>
  <c r="W27" i="435"/>
  <c r="W26" i="435"/>
  <c r="W25" i="435"/>
  <c r="W24" i="435"/>
  <c r="W23" i="435"/>
  <c r="W22" i="435"/>
  <c r="W21" i="435"/>
  <c r="W20" i="435"/>
  <c r="W19" i="435"/>
  <c r="W18" i="435"/>
  <c r="W17" i="435"/>
  <c r="W16" i="435"/>
  <c r="W15" i="435"/>
  <c r="U340" i="435"/>
  <c r="U339" i="435"/>
  <c r="U338" i="435"/>
  <c r="U337" i="435"/>
  <c r="U336" i="435"/>
  <c r="U335" i="435"/>
  <c r="U334" i="435"/>
  <c r="U333" i="435"/>
  <c r="U332" i="435"/>
  <c r="U331" i="435"/>
  <c r="U330" i="435"/>
  <c r="U329" i="435"/>
  <c r="U328" i="435"/>
  <c r="U327" i="435"/>
  <c r="U326" i="435"/>
  <c r="U325" i="435"/>
  <c r="U324" i="435"/>
  <c r="U323" i="435"/>
  <c r="U322" i="435"/>
  <c r="U321" i="435"/>
  <c r="U320" i="435"/>
  <c r="U319" i="435"/>
  <c r="U318" i="435"/>
  <c r="U317" i="435"/>
  <c r="U316" i="435"/>
  <c r="U315" i="435"/>
  <c r="U314" i="435"/>
  <c r="U313" i="435"/>
  <c r="U312" i="435"/>
  <c r="U311" i="435"/>
  <c r="U310" i="435"/>
  <c r="U309" i="435"/>
  <c r="U308" i="435"/>
  <c r="U307" i="435"/>
  <c r="U306" i="435"/>
  <c r="U305" i="435"/>
  <c r="U304" i="435"/>
  <c r="U303" i="435"/>
  <c r="U302" i="435"/>
  <c r="U301" i="435"/>
  <c r="U300" i="435"/>
  <c r="U299" i="435"/>
  <c r="U298" i="435"/>
  <c r="U297" i="435"/>
  <c r="U296" i="435"/>
  <c r="U295" i="435"/>
  <c r="U294" i="435"/>
  <c r="U293" i="435"/>
  <c r="U292" i="435"/>
  <c r="U291" i="435"/>
  <c r="U290" i="435"/>
  <c r="U289" i="435"/>
  <c r="U288" i="435"/>
  <c r="U287" i="435"/>
  <c r="U286" i="435"/>
  <c r="U285" i="435"/>
  <c r="U284" i="435"/>
  <c r="U283" i="435"/>
  <c r="U281" i="435"/>
  <c r="U280" i="435"/>
  <c r="U278" i="435"/>
  <c r="U277" i="435"/>
  <c r="U276" i="435"/>
  <c r="U275" i="435"/>
  <c r="U274" i="435"/>
  <c r="U273" i="435"/>
  <c r="U272" i="435"/>
  <c r="U271" i="435"/>
  <c r="U270" i="435"/>
  <c r="U269" i="435"/>
  <c r="U268" i="435"/>
  <c r="U267" i="435"/>
  <c r="U266" i="435"/>
  <c r="U264" i="435"/>
  <c r="U263" i="435"/>
  <c r="U262" i="435"/>
  <c r="U261" i="435"/>
  <c r="U260" i="435"/>
  <c r="U259" i="435"/>
  <c r="U258" i="435"/>
  <c r="U257" i="435"/>
  <c r="U256" i="435"/>
  <c r="U255" i="435"/>
  <c r="U254" i="435"/>
  <c r="U253" i="435"/>
  <c r="U252" i="435"/>
  <c r="U251" i="435"/>
  <c r="U250" i="435"/>
  <c r="U249" i="435"/>
  <c r="U248" i="435"/>
  <c r="U247" i="435"/>
  <c r="U246" i="435"/>
  <c r="U245" i="435"/>
  <c r="U244" i="435"/>
  <c r="U243" i="435"/>
  <c r="U242" i="435"/>
  <c r="U241" i="435"/>
  <c r="U240" i="435"/>
  <c r="U239" i="435"/>
  <c r="U238" i="435"/>
  <c r="U237" i="435"/>
  <c r="U236" i="435"/>
  <c r="U235" i="435"/>
  <c r="U234" i="435"/>
  <c r="U233" i="435"/>
  <c r="U232" i="435"/>
  <c r="U231" i="435"/>
  <c r="U230" i="435"/>
  <c r="U229" i="435"/>
  <c r="U228" i="435"/>
  <c r="U227" i="435"/>
  <c r="U226" i="435"/>
  <c r="U225" i="435"/>
  <c r="U224" i="435"/>
  <c r="U223" i="435"/>
  <c r="U222" i="435"/>
  <c r="U221" i="435"/>
  <c r="U220" i="435"/>
  <c r="U219" i="435"/>
  <c r="U218" i="435"/>
  <c r="U217" i="435"/>
  <c r="U216" i="435"/>
  <c r="U215" i="435"/>
  <c r="U214" i="435"/>
  <c r="U213" i="435"/>
  <c r="U212" i="435"/>
  <c r="U211" i="435"/>
  <c r="U210" i="435"/>
  <c r="U209" i="435"/>
  <c r="U208" i="435"/>
  <c r="U207" i="435"/>
  <c r="U206" i="435"/>
  <c r="U205" i="435"/>
  <c r="U204" i="435"/>
  <c r="U203" i="435"/>
  <c r="U202" i="435"/>
  <c r="U201" i="435"/>
  <c r="U200" i="435"/>
  <c r="U199" i="435"/>
  <c r="U198" i="435"/>
  <c r="U197" i="435"/>
  <c r="U196" i="435"/>
  <c r="U195" i="435"/>
  <c r="U194" i="435"/>
  <c r="U193" i="435"/>
  <c r="U192" i="435"/>
  <c r="U191" i="435"/>
  <c r="U190" i="435"/>
  <c r="U189" i="435"/>
  <c r="U188" i="435"/>
  <c r="U187" i="435"/>
  <c r="U186" i="435"/>
  <c r="U185" i="435"/>
  <c r="U184" i="435"/>
  <c r="U183" i="435"/>
  <c r="U182" i="435"/>
  <c r="U181" i="435"/>
  <c r="U180" i="435"/>
  <c r="U179" i="435"/>
  <c r="U178" i="435"/>
  <c r="U177" i="435"/>
  <c r="U175" i="435"/>
  <c r="U174" i="435"/>
  <c r="U173" i="435"/>
  <c r="U172" i="435"/>
  <c r="U171" i="435"/>
  <c r="U170" i="435"/>
  <c r="U169" i="435"/>
  <c r="U168" i="435"/>
  <c r="U167" i="435"/>
  <c r="U166" i="435"/>
  <c r="U165" i="435"/>
  <c r="U164" i="435"/>
  <c r="U163" i="435"/>
  <c r="U162" i="435"/>
  <c r="U161" i="435"/>
  <c r="U160" i="435"/>
  <c r="U159" i="435"/>
  <c r="U158" i="435"/>
  <c r="U157" i="435"/>
  <c r="U156" i="435"/>
  <c r="U155" i="435"/>
  <c r="U154" i="435"/>
  <c r="U153" i="435"/>
  <c r="U152" i="435"/>
  <c r="U151" i="435"/>
  <c r="U150" i="435"/>
  <c r="U149" i="435"/>
  <c r="U148" i="435"/>
  <c r="U147" i="435"/>
  <c r="U146" i="435"/>
  <c r="U145" i="435"/>
  <c r="U144" i="435"/>
  <c r="U143" i="435"/>
  <c r="U142" i="435"/>
  <c r="U141" i="435"/>
  <c r="U140" i="435"/>
  <c r="U139" i="435"/>
  <c r="U138" i="435"/>
  <c r="U137" i="435"/>
  <c r="U136" i="435"/>
  <c r="U135" i="435"/>
  <c r="U134" i="435"/>
  <c r="U133" i="435"/>
  <c r="U132" i="435"/>
  <c r="U131" i="435"/>
  <c r="U130" i="435"/>
  <c r="U129" i="435"/>
  <c r="U128" i="435"/>
  <c r="U127" i="435"/>
  <c r="U126" i="435"/>
  <c r="U125" i="435"/>
  <c r="U124" i="435"/>
  <c r="U123" i="435"/>
  <c r="U122" i="435"/>
  <c r="U121" i="435"/>
  <c r="U120" i="435"/>
  <c r="U119" i="435"/>
  <c r="U118" i="435"/>
  <c r="U117" i="435"/>
  <c r="U116" i="435"/>
  <c r="U115" i="435"/>
  <c r="U114" i="435"/>
  <c r="U113" i="435"/>
  <c r="U112" i="435"/>
  <c r="U111" i="435"/>
  <c r="U110" i="435"/>
  <c r="U109" i="435"/>
  <c r="U108" i="435"/>
  <c r="U107" i="435"/>
  <c r="U106" i="435"/>
  <c r="U105" i="435"/>
  <c r="U104" i="435"/>
  <c r="U103" i="435"/>
  <c r="U102" i="435"/>
  <c r="U101" i="435"/>
  <c r="U100" i="435"/>
  <c r="U99" i="435"/>
  <c r="U98" i="435"/>
  <c r="U97" i="435"/>
  <c r="U96" i="435"/>
  <c r="U95" i="435"/>
  <c r="U94" i="435"/>
  <c r="U93" i="435"/>
  <c r="U92" i="435"/>
  <c r="U91" i="435"/>
  <c r="U90" i="435"/>
  <c r="U89" i="435"/>
  <c r="U88" i="435"/>
  <c r="U87" i="435"/>
  <c r="U86" i="435"/>
  <c r="U85" i="435"/>
  <c r="U84" i="435"/>
  <c r="U83" i="435"/>
  <c r="U82" i="435"/>
  <c r="U81" i="435"/>
  <c r="U80" i="435"/>
  <c r="U79" i="435"/>
  <c r="U78" i="435"/>
  <c r="U77" i="435"/>
  <c r="U76" i="435"/>
  <c r="U75" i="435"/>
  <c r="U74" i="435"/>
  <c r="U73" i="435"/>
  <c r="U72" i="435"/>
  <c r="U71" i="435"/>
  <c r="U70" i="435"/>
  <c r="U69" i="435"/>
  <c r="U68" i="435"/>
  <c r="U67" i="435"/>
  <c r="U66" i="435"/>
  <c r="U65" i="435"/>
  <c r="U64" i="435"/>
  <c r="U63" i="435"/>
  <c r="U62" i="435"/>
  <c r="U61" i="435"/>
  <c r="U60" i="435"/>
  <c r="U59" i="435"/>
  <c r="U58" i="435"/>
  <c r="U57" i="435"/>
  <c r="U56" i="435"/>
  <c r="U55" i="435"/>
  <c r="U54" i="435"/>
  <c r="U53" i="435"/>
  <c r="U52" i="435"/>
  <c r="U51" i="435"/>
  <c r="U50" i="435"/>
  <c r="U49" i="435"/>
  <c r="U48" i="435"/>
  <c r="U47" i="435"/>
  <c r="U46" i="435"/>
  <c r="U45" i="435"/>
  <c r="U44" i="435"/>
  <c r="U43" i="435"/>
  <c r="U42" i="435"/>
  <c r="U41" i="435"/>
  <c r="U40" i="435"/>
  <c r="U39" i="435"/>
  <c r="U38" i="435"/>
  <c r="U37" i="435"/>
  <c r="U36" i="435"/>
  <c r="U35" i="435"/>
  <c r="U34" i="435"/>
  <c r="U33" i="435"/>
  <c r="U32" i="435"/>
  <c r="U31" i="435"/>
  <c r="U30" i="435"/>
  <c r="U29" i="435"/>
  <c r="U28" i="435"/>
  <c r="U27" i="435"/>
  <c r="U26" i="435"/>
  <c r="U25" i="435"/>
  <c r="U24" i="435"/>
  <c r="U23" i="435"/>
  <c r="U22" i="435"/>
  <c r="U21" i="435"/>
  <c r="U20" i="435"/>
  <c r="U19" i="435"/>
  <c r="U18" i="435"/>
  <c r="U17" i="435"/>
  <c r="U16" i="435"/>
  <c r="U15" i="435"/>
  <c r="S340" i="435"/>
  <c r="S339" i="435"/>
  <c r="S338" i="435"/>
  <c r="S337" i="435"/>
  <c r="S336" i="435"/>
  <c r="S335" i="435"/>
  <c r="S334" i="435"/>
  <c r="S333" i="435"/>
  <c r="S332" i="435"/>
  <c r="S331" i="435"/>
  <c r="S330" i="435"/>
  <c r="S329" i="435"/>
  <c r="S328" i="435"/>
  <c r="S327" i="435"/>
  <c r="S326" i="435"/>
  <c r="S325" i="435"/>
  <c r="S324" i="435"/>
  <c r="S323" i="435"/>
  <c r="S322" i="435"/>
  <c r="S321" i="435"/>
  <c r="S320" i="435"/>
  <c r="S319" i="435"/>
  <c r="S318" i="435"/>
  <c r="S317" i="435"/>
  <c r="S316" i="435"/>
  <c r="S315" i="435"/>
  <c r="S314" i="435"/>
  <c r="S313" i="435"/>
  <c r="S312" i="435"/>
  <c r="S311" i="435"/>
  <c r="S310" i="435"/>
  <c r="S309" i="435"/>
  <c r="S308" i="435"/>
  <c r="S307" i="435"/>
  <c r="S306" i="435"/>
  <c r="S305" i="435"/>
  <c r="S304" i="435"/>
  <c r="S303" i="435"/>
  <c r="S302" i="435"/>
  <c r="S301" i="435"/>
  <c r="S300" i="435"/>
  <c r="S299" i="435"/>
  <c r="S298" i="435"/>
  <c r="S297" i="435"/>
  <c r="S296" i="435"/>
  <c r="S295" i="435"/>
  <c r="S294" i="435"/>
  <c r="S293" i="435"/>
  <c r="S292" i="435"/>
  <c r="S291" i="435"/>
  <c r="S290" i="435"/>
  <c r="S289" i="435"/>
  <c r="S288" i="435"/>
  <c r="S287" i="435"/>
  <c r="S286" i="435"/>
  <c r="S285" i="435"/>
  <c r="S284" i="435"/>
  <c r="S283" i="435"/>
  <c r="S281" i="435"/>
  <c r="S280" i="435"/>
  <c r="S278" i="435"/>
  <c r="S277" i="435"/>
  <c r="S276" i="435"/>
  <c r="S275" i="435"/>
  <c r="S274" i="435"/>
  <c r="S273" i="435"/>
  <c r="S272" i="435"/>
  <c r="S271" i="435"/>
  <c r="S270" i="435"/>
  <c r="S269" i="435"/>
  <c r="S268" i="435"/>
  <c r="S267" i="435"/>
  <c r="S266" i="435"/>
  <c r="S264" i="435"/>
  <c r="S263" i="435"/>
  <c r="S262" i="435"/>
  <c r="S261" i="435"/>
  <c r="S260" i="435"/>
  <c r="S259" i="435"/>
  <c r="S258" i="435"/>
  <c r="S257" i="435"/>
  <c r="S256" i="435"/>
  <c r="S255" i="435"/>
  <c r="S254" i="435"/>
  <c r="S253" i="435"/>
  <c r="S252" i="435"/>
  <c r="S251" i="435"/>
  <c r="S250" i="435"/>
  <c r="S249" i="435"/>
  <c r="S248" i="435"/>
  <c r="S247" i="435"/>
  <c r="S246" i="435"/>
  <c r="S245" i="435"/>
  <c r="S244" i="435"/>
  <c r="S243" i="435"/>
  <c r="S242" i="435"/>
  <c r="S241" i="435"/>
  <c r="S240" i="435"/>
  <c r="S239" i="435"/>
  <c r="S238" i="435"/>
  <c r="S237" i="435"/>
  <c r="S236" i="435"/>
  <c r="S235" i="435"/>
  <c r="S234" i="435"/>
  <c r="S233" i="435"/>
  <c r="S232" i="435"/>
  <c r="S231" i="435"/>
  <c r="S230" i="435"/>
  <c r="S229" i="435"/>
  <c r="S228" i="435"/>
  <c r="S227" i="435"/>
  <c r="S226" i="435"/>
  <c r="S225" i="435"/>
  <c r="S224" i="435"/>
  <c r="S223" i="435"/>
  <c r="S222" i="435"/>
  <c r="S221" i="435"/>
  <c r="S220" i="435"/>
  <c r="S219" i="435"/>
  <c r="S218" i="435"/>
  <c r="S217" i="435"/>
  <c r="S216" i="435"/>
  <c r="S215" i="435"/>
  <c r="S214" i="435"/>
  <c r="S213" i="435"/>
  <c r="S212" i="435"/>
  <c r="S211" i="435"/>
  <c r="S210" i="435"/>
  <c r="S209" i="435"/>
  <c r="S208" i="435"/>
  <c r="S207" i="435"/>
  <c r="S206" i="435"/>
  <c r="S205" i="435"/>
  <c r="S204" i="435"/>
  <c r="S203" i="435"/>
  <c r="S202" i="435"/>
  <c r="S201" i="435"/>
  <c r="S200" i="435"/>
  <c r="S199" i="435"/>
  <c r="S198" i="435"/>
  <c r="S197" i="435"/>
  <c r="S196" i="435"/>
  <c r="S195" i="435"/>
  <c r="S194" i="435"/>
  <c r="S193" i="435"/>
  <c r="S192" i="435"/>
  <c r="S191" i="435"/>
  <c r="S190" i="435"/>
  <c r="S189" i="435"/>
  <c r="S188" i="435"/>
  <c r="S187" i="435"/>
  <c r="S186" i="435"/>
  <c r="S185" i="435"/>
  <c r="S184" i="435"/>
  <c r="S183" i="435"/>
  <c r="S182" i="435"/>
  <c r="S181" i="435"/>
  <c r="S180" i="435"/>
  <c r="S179" i="435"/>
  <c r="S178" i="435"/>
  <c r="S177" i="435"/>
  <c r="S175" i="435"/>
  <c r="S174" i="435"/>
  <c r="S173" i="435"/>
  <c r="S172" i="435"/>
  <c r="S171" i="435"/>
  <c r="S170" i="435"/>
  <c r="S169" i="435"/>
  <c r="S168" i="435"/>
  <c r="S167" i="435"/>
  <c r="S166" i="435"/>
  <c r="S165" i="435"/>
  <c r="S164" i="435"/>
  <c r="S163" i="435"/>
  <c r="S162" i="435"/>
  <c r="S161" i="435"/>
  <c r="S160" i="435"/>
  <c r="S159" i="435"/>
  <c r="S158" i="435"/>
  <c r="S157" i="435"/>
  <c r="S156" i="435"/>
  <c r="S155" i="435"/>
  <c r="S154" i="435"/>
  <c r="S153" i="435"/>
  <c r="S152" i="435"/>
  <c r="S151" i="435"/>
  <c r="S150" i="435"/>
  <c r="S149" i="435"/>
  <c r="S148" i="435"/>
  <c r="S147" i="435"/>
  <c r="S146" i="435"/>
  <c r="S145" i="435"/>
  <c r="S144" i="435"/>
  <c r="S143" i="435"/>
  <c r="S142" i="435"/>
  <c r="S141" i="435"/>
  <c r="S140" i="435"/>
  <c r="S139" i="435"/>
  <c r="S138" i="435"/>
  <c r="S137" i="435"/>
  <c r="S136" i="435"/>
  <c r="S135" i="435"/>
  <c r="S134" i="435"/>
  <c r="S133" i="435"/>
  <c r="S132" i="435"/>
  <c r="S131" i="435"/>
  <c r="S130" i="435"/>
  <c r="S129" i="435"/>
  <c r="S128" i="435"/>
  <c r="S127" i="435"/>
  <c r="S126" i="435"/>
  <c r="S125" i="435"/>
  <c r="S124" i="435"/>
  <c r="S123" i="435"/>
  <c r="S122" i="435"/>
  <c r="S121" i="435"/>
  <c r="S120" i="435"/>
  <c r="S119" i="435"/>
  <c r="S118" i="435"/>
  <c r="S117" i="435"/>
  <c r="S116" i="435"/>
  <c r="S115" i="435"/>
  <c r="S114" i="435"/>
  <c r="S113" i="435"/>
  <c r="S112" i="435"/>
  <c r="S111" i="435"/>
  <c r="S110" i="435"/>
  <c r="S109" i="435"/>
  <c r="S108" i="435"/>
  <c r="S107" i="435"/>
  <c r="S106" i="435"/>
  <c r="S105" i="435"/>
  <c r="S104" i="435"/>
  <c r="S103" i="435"/>
  <c r="S102" i="435"/>
  <c r="S101" i="435"/>
  <c r="S100" i="435"/>
  <c r="S99" i="435"/>
  <c r="S98" i="435"/>
  <c r="S97" i="435"/>
  <c r="S96" i="435"/>
  <c r="S95" i="435"/>
  <c r="S94" i="435"/>
  <c r="S93" i="435"/>
  <c r="S92" i="435"/>
  <c r="S91" i="435"/>
  <c r="S90" i="435"/>
  <c r="S89" i="435"/>
  <c r="S88" i="435"/>
  <c r="S87" i="435"/>
  <c r="S86" i="435"/>
  <c r="S85" i="435"/>
  <c r="S84" i="435"/>
  <c r="S83" i="435"/>
  <c r="S82" i="435"/>
  <c r="S81" i="435"/>
  <c r="S80" i="435"/>
  <c r="S79" i="435"/>
  <c r="S78" i="435"/>
  <c r="S77" i="435"/>
  <c r="S76" i="435"/>
  <c r="S75" i="435"/>
  <c r="S74" i="435"/>
  <c r="S73" i="435"/>
  <c r="S72" i="435"/>
  <c r="S71" i="435"/>
  <c r="S70" i="435"/>
  <c r="S69" i="435"/>
  <c r="S68" i="435"/>
  <c r="S67" i="435"/>
  <c r="S66" i="435"/>
  <c r="S65" i="435"/>
  <c r="S64" i="435"/>
  <c r="S63" i="435"/>
  <c r="S62" i="435"/>
  <c r="S61" i="435"/>
  <c r="S60" i="435"/>
  <c r="S59" i="435"/>
  <c r="S58" i="435"/>
  <c r="S57" i="435"/>
  <c r="S56" i="435"/>
  <c r="S55" i="435"/>
  <c r="S54" i="435"/>
  <c r="S53" i="435"/>
  <c r="S52" i="435"/>
  <c r="S51" i="435"/>
  <c r="S50" i="435"/>
  <c r="S49" i="435"/>
  <c r="S48" i="435"/>
  <c r="S47" i="435"/>
  <c r="S46" i="435"/>
  <c r="S45" i="435"/>
  <c r="S44" i="435"/>
  <c r="S43" i="435"/>
  <c r="S42" i="435"/>
  <c r="S41" i="435"/>
  <c r="S40" i="435"/>
  <c r="S39" i="435"/>
  <c r="S38" i="435"/>
  <c r="S37" i="435"/>
  <c r="S36" i="435"/>
  <c r="S35" i="435"/>
  <c r="S34" i="435"/>
  <c r="S33" i="435"/>
  <c r="S32" i="435"/>
  <c r="S31" i="435"/>
  <c r="S30" i="435"/>
  <c r="S29" i="435"/>
  <c r="S28" i="435"/>
  <c r="S27" i="435"/>
  <c r="S26" i="435"/>
  <c r="S25" i="435"/>
  <c r="S24" i="435"/>
  <c r="S23" i="435"/>
  <c r="S22" i="435"/>
  <c r="S21" i="435"/>
  <c r="S20" i="435"/>
  <c r="S19" i="435"/>
  <c r="S18" i="435"/>
  <c r="S17" i="435"/>
  <c r="S16" i="435"/>
  <c r="S15" i="435"/>
  <c r="Q340" i="435"/>
  <c r="Q339" i="435"/>
  <c r="Q338" i="435"/>
  <c r="Q337" i="435"/>
  <c r="Q336" i="435"/>
  <c r="Q335" i="435"/>
  <c r="Q334" i="435"/>
  <c r="Q333" i="435"/>
  <c r="Q332" i="435"/>
  <c r="Q331" i="435"/>
  <c r="Q330" i="435"/>
  <c r="Q329" i="435"/>
  <c r="Q328" i="435"/>
  <c r="Q327" i="435"/>
  <c r="Q326" i="435"/>
  <c r="Q325" i="435"/>
  <c r="Q324" i="435"/>
  <c r="Q323" i="435"/>
  <c r="Q322" i="435"/>
  <c r="Q321" i="435"/>
  <c r="Q320" i="435"/>
  <c r="Q319" i="435"/>
  <c r="Q318" i="435"/>
  <c r="Q317" i="435"/>
  <c r="Q316" i="435"/>
  <c r="Q315" i="435"/>
  <c r="Q314" i="435"/>
  <c r="Q313" i="435"/>
  <c r="Q312" i="435"/>
  <c r="Q311" i="435"/>
  <c r="Q310" i="435"/>
  <c r="Q309" i="435"/>
  <c r="Q308" i="435"/>
  <c r="Q307" i="435"/>
  <c r="Q306" i="435"/>
  <c r="Q305" i="435"/>
  <c r="Q304" i="435"/>
  <c r="Q303" i="435"/>
  <c r="Q302" i="435"/>
  <c r="Q301" i="435"/>
  <c r="Q300" i="435"/>
  <c r="Q299" i="435"/>
  <c r="Q298" i="435"/>
  <c r="Q297" i="435"/>
  <c r="Q296" i="435"/>
  <c r="Q295" i="435"/>
  <c r="Q294" i="435"/>
  <c r="Q293" i="435"/>
  <c r="Q292" i="435"/>
  <c r="Q291" i="435"/>
  <c r="Q290" i="435"/>
  <c r="Q289" i="435"/>
  <c r="Q288" i="435"/>
  <c r="Q287" i="435"/>
  <c r="Q286" i="435"/>
  <c r="Q285" i="435"/>
  <c r="Q284" i="435"/>
  <c r="Q283" i="435"/>
  <c r="Q281" i="435"/>
  <c r="Q280" i="435"/>
  <c r="Q278" i="435"/>
  <c r="Q277" i="435"/>
  <c r="Q276" i="435"/>
  <c r="Q275" i="435"/>
  <c r="Q274" i="435"/>
  <c r="Q273" i="435"/>
  <c r="Q272" i="435"/>
  <c r="Q271" i="435"/>
  <c r="Q270" i="435"/>
  <c r="Q269" i="435"/>
  <c r="Q268" i="435"/>
  <c r="Q267" i="435"/>
  <c r="Q266" i="435"/>
  <c r="Q264" i="435"/>
  <c r="Q263" i="435"/>
  <c r="Q262" i="435"/>
  <c r="Q261" i="435"/>
  <c r="Q260" i="435"/>
  <c r="Q259" i="435"/>
  <c r="Q258" i="435"/>
  <c r="Q257" i="435"/>
  <c r="Q256" i="435"/>
  <c r="Q255" i="435"/>
  <c r="Q254" i="435"/>
  <c r="Q253" i="435"/>
  <c r="Q252" i="435"/>
  <c r="Q251" i="435"/>
  <c r="Q250" i="435"/>
  <c r="Q249" i="435"/>
  <c r="Q248" i="435"/>
  <c r="Q247" i="435"/>
  <c r="Q246" i="435"/>
  <c r="Q245" i="435"/>
  <c r="Q244" i="435"/>
  <c r="Q243" i="435"/>
  <c r="Q242" i="435"/>
  <c r="Q241" i="435"/>
  <c r="Q240" i="435"/>
  <c r="Q239" i="435"/>
  <c r="Q238" i="435"/>
  <c r="Q237" i="435"/>
  <c r="Q236" i="435"/>
  <c r="Q235" i="435"/>
  <c r="Q234" i="435"/>
  <c r="Q233" i="435"/>
  <c r="Q232" i="435"/>
  <c r="Q231" i="435"/>
  <c r="Q230" i="435"/>
  <c r="Q229" i="435"/>
  <c r="Q228" i="435"/>
  <c r="Q227" i="435"/>
  <c r="Q226" i="435"/>
  <c r="Q225" i="435"/>
  <c r="Q224" i="435"/>
  <c r="Q223" i="435"/>
  <c r="Q222" i="435"/>
  <c r="Q221" i="435"/>
  <c r="Q220" i="435"/>
  <c r="Q219" i="435"/>
  <c r="Q218" i="435"/>
  <c r="Q217" i="435"/>
  <c r="Q216" i="435"/>
  <c r="Q215" i="435"/>
  <c r="Q214" i="435"/>
  <c r="Q213" i="435"/>
  <c r="Q212" i="435"/>
  <c r="Q211" i="435"/>
  <c r="Q210" i="435"/>
  <c r="Q209" i="435"/>
  <c r="Q208" i="435"/>
  <c r="Q207" i="435"/>
  <c r="Q206" i="435"/>
  <c r="Q205" i="435"/>
  <c r="Q204" i="435"/>
  <c r="Q203" i="435"/>
  <c r="Q202" i="435"/>
  <c r="Q201" i="435"/>
  <c r="Q200" i="435"/>
  <c r="Q199" i="435"/>
  <c r="Q198" i="435"/>
  <c r="Q197" i="435"/>
  <c r="Q196" i="435"/>
  <c r="Q195" i="435"/>
  <c r="Q194" i="435"/>
  <c r="Q193" i="435"/>
  <c r="Q192" i="435"/>
  <c r="Q191" i="435"/>
  <c r="Q190" i="435"/>
  <c r="Q189" i="435"/>
  <c r="Q188" i="435"/>
  <c r="Q187" i="435"/>
  <c r="Q186" i="435"/>
  <c r="Q185" i="435"/>
  <c r="Q184" i="435"/>
  <c r="Q183" i="435"/>
  <c r="Q182" i="435"/>
  <c r="Q181" i="435"/>
  <c r="Q180" i="435"/>
  <c r="Q179" i="435"/>
  <c r="Q178" i="435"/>
  <c r="Q177" i="435"/>
  <c r="Q175" i="435"/>
  <c r="Q174" i="435"/>
  <c r="Q173" i="435"/>
  <c r="Q172" i="435"/>
  <c r="Q171" i="435"/>
  <c r="Q170" i="435"/>
  <c r="Q169" i="435"/>
  <c r="Q168" i="435"/>
  <c r="Q167" i="435"/>
  <c r="Q166" i="435"/>
  <c r="Q165" i="435"/>
  <c r="Q164" i="435"/>
  <c r="Q163" i="435"/>
  <c r="Q162" i="435"/>
  <c r="Q161" i="435"/>
  <c r="Q160" i="435"/>
  <c r="Q159" i="435"/>
  <c r="Q158" i="435"/>
  <c r="Q157" i="435"/>
  <c r="Q156" i="435"/>
  <c r="Q155" i="435"/>
  <c r="Q154" i="435"/>
  <c r="Q153" i="435"/>
  <c r="Q152" i="435"/>
  <c r="Q151" i="435"/>
  <c r="Q150" i="435"/>
  <c r="Q149" i="435"/>
  <c r="Q148" i="435"/>
  <c r="Q147" i="435"/>
  <c r="Q146" i="435"/>
  <c r="Q145" i="435"/>
  <c r="Q144" i="435"/>
  <c r="Q143" i="435"/>
  <c r="Q142" i="435"/>
  <c r="Q141" i="435"/>
  <c r="Q140" i="435"/>
  <c r="Q139" i="435"/>
  <c r="Q138" i="435"/>
  <c r="Q137" i="435"/>
  <c r="Q136" i="435"/>
  <c r="Q135" i="435"/>
  <c r="Q134" i="435"/>
  <c r="Q133" i="435"/>
  <c r="Q132" i="435"/>
  <c r="Q131" i="435"/>
  <c r="Q130" i="435"/>
  <c r="Q129" i="435"/>
  <c r="Q128" i="435"/>
  <c r="Q127" i="435"/>
  <c r="Q126" i="435"/>
  <c r="Q125" i="435"/>
  <c r="Q124" i="435"/>
  <c r="Q123" i="435"/>
  <c r="Q122" i="435"/>
  <c r="Q121" i="435"/>
  <c r="Q120" i="435"/>
  <c r="Q119" i="435"/>
  <c r="Q118" i="435"/>
  <c r="Q117" i="435"/>
  <c r="Q116" i="435"/>
  <c r="Q115" i="435"/>
  <c r="Q114" i="435"/>
  <c r="Q113" i="435"/>
  <c r="Q112" i="435"/>
  <c r="Q111" i="435"/>
  <c r="Q110" i="435"/>
  <c r="Q109" i="435"/>
  <c r="Q108" i="435"/>
  <c r="Q107" i="435"/>
  <c r="Q106" i="435"/>
  <c r="Q105" i="435"/>
  <c r="Q104" i="435"/>
  <c r="Q103" i="435"/>
  <c r="Q102" i="435"/>
  <c r="Q101" i="435"/>
  <c r="Q100" i="435"/>
  <c r="Q99" i="435"/>
  <c r="Q98" i="435"/>
  <c r="Q97" i="435"/>
  <c r="Q96" i="435"/>
  <c r="Q95" i="435"/>
  <c r="Q94" i="435"/>
  <c r="Q93" i="435"/>
  <c r="Q92" i="435"/>
  <c r="Q91" i="435"/>
  <c r="Q90" i="435"/>
  <c r="Q89" i="435"/>
  <c r="Q88" i="435"/>
  <c r="Q87" i="435"/>
  <c r="Q86" i="435"/>
  <c r="Q85" i="435"/>
  <c r="Q84" i="435"/>
  <c r="Q83" i="435"/>
  <c r="Q82" i="435"/>
  <c r="Q81" i="435"/>
  <c r="Q80" i="435"/>
  <c r="Q79" i="435"/>
  <c r="Q78" i="435"/>
  <c r="Q77" i="435"/>
  <c r="Q76" i="435"/>
  <c r="Q75" i="435"/>
  <c r="Q74" i="435"/>
  <c r="Q73" i="435"/>
  <c r="Q72" i="435"/>
  <c r="Q71" i="435"/>
  <c r="Q70" i="435"/>
  <c r="Q69" i="435"/>
  <c r="Q68" i="435"/>
  <c r="Q67" i="435"/>
  <c r="Q66" i="435"/>
  <c r="Q65" i="435"/>
  <c r="Q64" i="435"/>
  <c r="Q63" i="435"/>
  <c r="Q62" i="435"/>
  <c r="Q61" i="435"/>
  <c r="Q60" i="435"/>
  <c r="Q59" i="435"/>
  <c r="Q58" i="435"/>
  <c r="Q57" i="435"/>
  <c r="Q56" i="435"/>
  <c r="Q55" i="435"/>
  <c r="Q54" i="435"/>
  <c r="Q53" i="435"/>
  <c r="Q52" i="435"/>
  <c r="Q51" i="435"/>
  <c r="Q50" i="435"/>
  <c r="Q49" i="435"/>
  <c r="Q48" i="435"/>
  <c r="Q47" i="435"/>
  <c r="Q46" i="435"/>
  <c r="Q45" i="435"/>
  <c r="Q44" i="435"/>
  <c r="Q43" i="435"/>
  <c r="Q42" i="435"/>
  <c r="Q41" i="435"/>
  <c r="Q40" i="435"/>
  <c r="Q39" i="435"/>
  <c r="Q38" i="435"/>
  <c r="Q37" i="435"/>
  <c r="Q36" i="435"/>
  <c r="Q35" i="435"/>
  <c r="Q34" i="435"/>
  <c r="Q33" i="435"/>
  <c r="Q32" i="435"/>
  <c r="Q31" i="435"/>
  <c r="Q30" i="435"/>
  <c r="Q29" i="435"/>
  <c r="Q28" i="435"/>
  <c r="Q27" i="435"/>
  <c r="Q26" i="435"/>
  <c r="Q25" i="435"/>
  <c r="Q24" i="435"/>
  <c r="Q23" i="435"/>
  <c r="Q22" i="435"/>
  <c r="Q21" i="435"/>
  <c r="Q20" i="435"/>
  <c r="Q19" i="435"/>
  <c r="Q18" i="435"/>
  <c r="Q17" i="435"/>
  <c r="Q16" i="435"/>
  <c r="Q15" i="435"/>
  <c r="O340" i="435"/>
  <c r="O339" i="435"/>
  <c r="O338" i="435"/>
  <c r="O337" i="435"/>
  <c r="O336" i="435"/>
  <c r="O335" i="435"/>
  <c r="O334" i="435"/>
  <c r="O333" i="435"/>
  <c r="O332" i="435"/>
  <c r="O331" i="435"/>
  <c r="O330" i="435"/>
  <c r="O329" i="435"/>
  <c r="O328" i="435"/>
  <c r="O327" i="435"/>
  <c r="O326" i="435"/>
  <c r="O325" i="435"/>
  <c r="O324" i="435"/>
  <c r="O323" i="435"/>
  <c r="O322" i="435"/>
  <c r="O321" i="435"/>
  <c r="O320" i="435"/>
  <c r="O319" i="435"/>
  <c r="O318" i="435"/>
  <c r="O317" i="435"/>
  <c r="O316" i="435"/>
  <c r="O315" i="435"/>
  <c r="O314" i="435"/>
  <c r="O313" i="435"/>
  <c r="O312" i="435"/>
  <c r="O311" i="435"/>
  <c r="O310" i="435"/>
  <c r="O309" i="435"/>
  <c r="O308" i="435"/>
  <c r="O307" i="435"/>
  <c r="O306" i="435"/>
  <c r="O305" i="435"/>
  <c r="O304" i="435"/>
  <c r="O303" i="435"/>
  <c r="O302" i="435"/>
  <c r="O301" i="435"/>
  <c r="O300" i="435"/>
  <c r="O299" i="435"/>
  <c r="O298" i="435"/>
  <c r="O297" i="435"/>
  <c r="O296" i="435"/>
  <c r="O295" i="435"/>
  <c r="O294" i="435"/>
  <c r="O293" i="435"/>
  <c r="O292" i="435"/>
  <c r="O291" i="435"/>
  <c r="O290" i="435"/>
  <c r="O289" i="435"/>
  <c r="O288" i="435"/>
  <c r="O287" i="435"/>
  <c r="O286" i="435"/>
  <c r="O285" i="435"/>
  <c r="O284" i="435"/>
  <c r="O283" i="435"/>
  <c r="O281" i="435"/>
  <c r="O280" i="435"/>
  <c r="O278" i="435"/>
  <c r="O277" i="435"/>
  <c r="O276" i="435"/>
  <c r="O275" i="435"/>
  <c r="O274" i="435"/>
  <c r="O273" i="435"/>
  <c r="O272" i="435"/>
  <c r="O271" i="435"/>
  <c r="O270" i="435"/>
  <c r="O269" i="435"/>
  <c r="O268" i="435"/>
  <c r="O267" i="435"/>
  <c r="O266" i="435"/>
  <c r="O264" i="435"/>
  <c r="O263" i="435"/>
  <c r="O262" i="435"/>
  <c r="O261" i="435"/>
  <c r="O260" i="435"/>
  <c r="O259" i="435"/>
  <c r="O258" i="435"/>
  <c r="O257" i="435"/>
  <c r="O256" i="435"/>
  <c r="O255" i="435"/>
  <c r="O254" i="435"/>
  <c r="O253" i="435"/>
  <c r="O252" i="435"/>
  <c r="O251" i="435"/>
  <c r="O250" i="435"/>
  <c r="O249" i="435"/>
  <c r="O248" i="435"/>
  <c r="O247" i="435"/>
  <c r="O246" i="435"/>
  <c r="O245" i="435"/>
  <c r="O244" i="435"/>
  <c r="O243" i="435"/>
  <c r="O242" i="435"/>
  <c r="O241" i="435"/>
  <c r="O240" i="435"/>
  <c r="O239" i="435"/>
  <c r="O238" i="435"/>
  <c r="O237" i="435"/>
  <c r="O236" i="435"/>
  <c r="O235" i="435"/>
  <c r="O234" i="435"/>
  <c r="O233" i="435"/>
  <c r="O232" i="435"/>
  <c r="O231" i="435"/>
  <c r="O230" i="435"/>
  <c r="O229" i="435"/>
  <c r="O228" i="435"/>
  <c r="O227" i="435"/>
  <c r="O226" i="435"/>
  <c r="O225" i="435"/>
  <c r="O224" i="435"/>
  <c r="O223" i="435"/>
  <c r="O222" i="435"/>
  <c r="O221" i="435"/>
  <c r="O220" i="435"/>
  <c r="O219" i="435"/>
  <c r="O218" i="435"/>
  <c r="O217" i="435"/>
  <c r="O216" i="435"/>
  <c r="O215" i="435"/>
  <c r="O214" i="435"/>
  <c r="O213" i="435"/>
  <c r="O212" i="435"/>
  <c r="O211" i="435"/>
  <c r="O210" i="435"/>
  <c r="O209" i="435"/>
  <c r="O208" i="435"/>
  <c r="O207" i="435"/>
  <c r="O206" i="435"/>
  <c r="O205" i="435"/>
  <c r="O204" i="435"/>
  <c r="O203" i="435"/>
  <c r="O202" i="435"/>
  <c r="O201" i="435"/>
  <c r="O200" i="435"/>
  <c r="O199" i="435"/>
  <c r="O198" i="435"/>
  <c r="O197" i="435"/>
  <c r="O196" i="435"/>
  <c r="O195" i="435"/>
  <c r="O194" i="435"/>
  <c r="O193" i="435"/>
  <c r="O192" i="435"/>
  <c r="O191" i="435"/>
  <c r="O190" i="435"/>
  <c r="O189" i="435"/>
  <c r="O188" i="435"/>
  <c r="O187" i="435"/>
  <c r="O186" i="435"/>
  <c r="O185" i="435"/>
  <c r="O184" i="435"/>
  <c r="O183" i="435"/>
  <c r="O182" i="435"/>
  <c r="O181" i="435"/>
  <c r="O180" i="435"/>
  <c r="O179" i="435"/>
  <c r="O178" i="435"/>
  <c r="O177" i="435"/>
  <c r="O175" i="435"/>
  <c r="O174" i="435"/>
  <c r="O173" i="435"/>
  <c r="O172" i="435"/>
  <c r="O171" i="435"/>
  <c r="O170" i="435"/>
  <c r="O169" i="435"/>
  <c r="O168" i="435"/>
  <c r="O167" i="435"/>
  <c r="O166" i="435"/>
  <c r="O165" i="435"/>
  <c r="O164" i="435"/>
  <c r="O163" i="435"/>
  <c r="O162" i="435"/>
  <c r="O161" i="435"/>
  <c r="O160" i="435"/>
  <c r="O159" i="435"/>
  <c r="O158" i="435"/>
  <c r="O157" i="435"/>
  <c r="O156" i="435"/>
  <c r="O155" i="435"/>
  <c r="O154" i="435"/>
  <c r="O153" i="435"/>
  <c r="O152" i="435"/>
  <c r="O151" i="435"/>
  <c r="O150" i="435"/>
  <c r="O149" i="435"/>
  <c r="O148" i="435"/>
  <c r="O147" i="435"/>
  <c r="O146" i="435"/>
  <c r="O145" i="435"/>
  <c r="O144" i="435"/>
  <c r="O143" i="435"/>
  <c r="O142" i="435"/>
  <c r="O141" i="435"/>
  <c r="O140" i="435"/>
  <c r="O139" i="435"/>
  <c r="O138" i="435"/>
  <c r="O137" i="435"/>
  <c r="O136" i="435"/>
  <c r="O135" i="435"/>
  <c r="O134" i="435"/>
  <c r="O133" i="435"/>
  <c r="O132" i="435"/>
  <c r="O131" i="435"/>
  <c r="O130" i="435"/>
  <c r="O129" i="435"/>
  <c r="O128" i="435"/>
  <c r="O127" i="435"/>
  <c r="O126" i="435"/>
  <c r="O125" i="435"/>
  <c r="O124" i="435"/>
  <c r="O123" i="435"/>
  <c r="O122" i="435"/>
  <c r="O121" i="435"/>
  <c r="O120" i="435"/>
  <c r="O119" i="435"/>
  <c r="O118" i="435"/>
  <c r="O117" i="435"/>
  <c r="O116" i="435"/>
  <c r="O115" i="435"/>
  <c r="O114" i="435"/>
  <c r="O113" i="435"/>
  <c r="O112" i="435"/>
  <c r="O111" i="435"/>
  <c r="O110" i="435"/>
  <c r="O109" i="435"/>
  <c r="O108" i="435"/>
  <c r="O107" i="435"/>
  <c r="O106" i="435"/>
  <c r="O105" i="435"/>
  <c r="O104" i="435"/>
  <c r="O103" i="435"/>
  <c r="O102" i="435"/>
  <c r="O101" i="435"/>
  <c r="O100" i="435"/>
  <c r="O99" i="435"/>
  <c r="O98" i="435"/>
  <c r="O97" i="435"/>
  <c r="O96" i="435"/>
  <c r="O95" i="435"/>
  <c r="O94" i="435"/>
  <c r="O93" i="435"/>
  <c r="O92" i="435"/>
  <c r="O91" i="435"/>
  <c r="O90" i="435"/>
  <c r="O89" i="435"/>
  <c r="O88" i="435"/>
  <c r="O87" i="435"/>
  <c r="O86" i="435"/>
  <c r="O85" i="435"/>
  <c r="O84" i="435"/>
  <c r="O83" i="435"/>
  <c r="O82" i="435"/>
  <c r="O81" i="435"/>
  <c r="O80" i="435"/>
  <c r="O79" i="435"/>
  <c r="O78" i="435"/>
  <c r="O77" i="435"/>
  <c r="O76" i="435"/>
  <c r="O75" i="435"/>
  <c r="O74" i="435"/>
  <c r="O73" i="435"/>
  <c r="O72" i="435"/>
  <c r="O71" i="435"/>
  <c r="O70" i="435"/>
  <c r="O69" i="435"/>
  <c r="O68" i="435"/>
  <c r="O67" i="435"/>
  <c r="O66" i="435"/>
  <c r="O65" i="435"/>
  <c r="O64" i="435"/>
  <c r="O63" i="435"/>
  <c r="O62" i="435"/>
  <c r="O61" i="435"/>
  <c r="O60" i="435"/>
  <c r="O59" i="435"/>
  <c r="O58" i="435"/>
  <c r="O57" i="435"/>
  <c r="O56" i="435"/>
  <c r="O55" i="435"/>
  <c r="O54" i="435"/>
  <c r="O53" i="435"/>
  <c r="O52" i="435"/>
  <c r="O51" i="435"/>
  <c r="O50" i="435"/>
  <c r="O49" i="435"/>
  <c r="O48" i="435"/>
  <c r="O47" i="435"/>
  <c r="O46" i="435"/>
  <c r="O45" i="435"/>
  <c r="O44" i="435"/>
  <c r="O43" i="435"/>
  <c r="O42" i="435"/>
  <c r="O41" i="435"/>
  <c r="O40" i="435"/>
  <c r="O39" i="435"/>
  <c r="O38" i="435"/>
  <c r="O37" i="435"/>
  <c r="O36" i="435"/>
  <c r="O35" i="435"/>
  <c r="O34" i="435"/>
  <c r="O33" i="435"/>
  <c r="O32" i="435"/>
  <c r="O31" i="435"/>
  <c r="O30" i="435"/>
  <c r="O29" i="435"/>
  <c r="O28" i="435"/>
  <c r="O27" i="435"/>
  <c r="O26" i="435"/>
  <c r="O25" i="435"/>
  <c r="O24" i="435"/>
  <c r="O23" i="435"/>
  <c r="O22" i="435"/>
  <c r="O21" i="435"/>
  <c r="O20" i="435"/>
  <c r="O19" i="435"/>
  <c r="O18" i="435"/>
  <c r="O17" i="435"/>
  <c r="O16" i="435"/>
  <c r="O15" i="435"/>
  <c r="M340" i="435"/>
  <c r="M339" i="435"/>
  <c r="M338" i="435"/>
  <c r="M337" i="435"/>
  <c r="M336" i="435"/>
  <c r="M335" i="435"/>
  <c r="M334" i="435"/>
  <c r="M333" i="435"/>
  <c r="M332" i="435"/>
  <c r="M331" i="435"/>
  <c r="M330" i="435"/>
  <c r="M329" i="435"/>
  <c r="M328" i="435"/>
  <c r="M327" i="435"/>
  <c r="M326" i="435"/>
  <c r="M325" i="435"/>
  <c r="M324" i="435"/>
  <c r="M323" i="435"/>
  <c r="M322" i="435"/>
  <c r="M321" i="435"/>
  <c r="M320" i="435"/>
  <c r="M319" i="435"/>
  <c r="M318" i="435"/>
  <c r="M317" i="435"/>
  <c r="M316" i="435"/>
  <c r="M315" i="435"/>
  <c r="M314" i="435"/>
  <c r="M313" i="435"/>
  <c r="M312" i="435"/>
  <c r="M311" i="435"/>
  <c r="M310" i="435"/>
  <c r="M309" i="435"/>
  <c r="M308" i="435"/>
  <c r="M307" i="435"/>
  <c r="M306" i="435"/>
  <c r="M305" i="435"/>
  <c r="M304" i="435"/>
  <c r="M303" i="435"/>
  <c r="M302" i="435"/>
  <c r="M301" i="435"/>
  <c r="M300" i="435"/>
  <c r="M299" i="435"/>
  <c r="M298" i="435"/>
  <c r="M297" i="435"/>
  <c r="M296" i="435"/>
  <c r="M295" i="435"/>
  <c r="M294" i="435"/>
  <c r="M293" i="435"/>
  <c r="M292" i="435"/>
  <c r="M291" i="435"/>
  <c r="M290" i="435"/>
  <c r="M289" i="435"/>
  <c r="M288" i="435"/>
  <c r="M287" i="435"/>
  <c r="M286" i="435"/>
  <c r="M285" i="435"/>
  <c r="M284" i="435"/>
  <c r="M283" i="435"/>
  <c r="M281" i="435"/>
  <c r="M280" i="435"/>
  <c r="M278" i="435"/>
  <c r="M277" i="435"/>
  <c r="M276" i="435"/>
  <c r="M275" i="435"/>
  <c r="M274" i="435"/>
  <c r="M273" i="435"/>
  <c r="M272" i="435"/>
  <c r="M271" i="435"/>
  <c r="M270" i="435"/>
  <c r="M269" i="435"/>
  <c r="M268" i="435"/>
  <c r="M267" i="435"/>
  <c r="M266" i="435"/>
  <c r="M264" i="435"/>
  <c r="M263" i="435"/>
  <c r="M262" i="435"/>
  <c r="M261" i="435"/>
  <c r="M260" i="435"/>
  <c r="M259" i="435"/>
  <c r="M258" i="435"/>
  <c r="M257" i="435"/>
  <c r="M256" i="435"/>
  <c r="M255" i="435"/>
  <c r="M254" i="435"/>
  <c r="M253" i="435"/>
  <c r="M252" i="435"/>
  <c r="M251" i="435"/>
  <c r="M250" i="435"/>
  <c r="M249" i="435"/>
  <c r="M248" i="435"/>
  <c r="M247" i="435"/>
  <c r="M246" i="435"/>
  <c r="M245" i="435"/>
  <c r="M244" i="435"/>
  <c r="M243" i="435"/>
  <c r="M242" i="435"/>
  <c r="M241" i="435"/>
  <c r="M240" i="435"/>
  <c r="M239" i="435"/>
  <c r="M238" i="435"/>
  <c r="M237" i="435"/>
  <c r="M236" i="435"/>
  <c r="M235" i="435"/>
  <c r="M234" i="435"/>
  <c r="M233" i="435"/>
  <c r="M232" i="435"/>
  <c r="M231" i="435"/>
  <c r="M230" i="435"/>
  <c r="M229" i="435"/>
  <c r="M228" i="435"/>
  <c r="M227" i="435"/>
  <c r="M226" i="435"/>
  <c r="M225" i="435"/>
  <c r="M224" i="435"/>
  <c r="M223" i="435"/>
  <c r="M222" i="435"/>
  <c r="M221" i="435"/>
  <c r="M220" i="435"/>
  <c r="M219" i="435"/>
  <c r="M218" i="435"/>
  <c r="M217" i="435"/>
  <c r="M216" i="435"/>
  <c r="M215" i="435"/>
  <c r="M214" i="435"/>
  <c r="M213" i="435"/>
  <c r="M212" i="435"/>
  <c r="M211" i="435"/>
  <c r="M210" i="435"/>
  <c r="M209" i="435"/>
  <c r="M208" i="435"/>
  <c r="M207" i="435"/>
  <c r="M206" i="435"/>
  <c r="M205" i="435"/>
  <c r="M204" i="435"/>
  <c r="M203" i="435"/>
  <c r="M202" i="435"/>
  <c r="M201" i="435"/>
  <c r="M200" i="435"/>
  <c r="M199" i="435"/>
  <c r="M198" i="435"/>
  <c r="M197" i="435"/>
  <c r="M196" i="435"/>
  <c r="M195" i="435"/>
  <c r="M194" i="435"/>
  <c r="M193" i="435"/>
  <c r="M192" i="435"/>
  <c r="M191" i="435"/>
  <c r="M190" i="435"/>
  <c r="M189" i="435"/>
  <c r="M188" i="435"/>
  <c r="M187" i="435"/>
  <c r="M186" i="435"/>
  <c r="M185" i="435"/>
  <c r="M184" i="435"/>
  <c r="M183" i="435"/>
  <c r="M182" i="435"/>
  <c r="M181" i="435"/>
  <c r="M180" i="435"/>
  <c r="M179" i="435"/>
  <c r="M178" i="435"/>
  <c r="M177" i="435"/>
  <c r="M175" i="435"/>
  <c r="M174" i="435"/>
  <c r="M173" i="435"/>
  <c r="M172" i="435"/>
  <c r="M171" i="435"/>
  <c r="M170" i="435"/>
  <c r="M169" i="435"/>
  <c r="M168" i="435"/>
  <c r="M167" i="435"/>
  <c r="M166" i="435"/>
  <c r="M165" i="435"/>
  <c r="M164" i="435"/>
  <c r="M163" i="435"/>
  <c r="M162" i="435"/>
  <c r="M161" i="435"/>
  <c r="M160" i="435"/>
  <c r="M159" i="435"/>
  <c r="M158" i="435"/>
  <c r="M157" i="435"/>
  <c r="M156" i="435"/>
  <c r="M155" i="435"/>
  <c r="M154" i="435"/>
  <c r="M153" i="435"/>
  <c r="M152" i="435"/>
  <c r="M151" i="435"/>
  <c r="M150" i="435"/>
  <c r="M149" i="435"/>
  <c r="M148" i="435"/>
  <c r="M147" i="435"/>
  <c r="M146" i="435"/>
  <c r="M145" i="435"/>
  <c r="M144" i="435"/>
  <c r="M143" i="435"/>
  <c r="M142" i="435"/>
  <c r="M141" i="435"/>
  <c r="M140" i="435"/>
  <c r="M139" i="435"/>
  <c r="M138" i="435"/>
  <c r="M137" i="435"/>
  <c r="M136" i="435"/>
  <c r="M135" i="435"/>
  <c r="M134" i="435"/>
  <c r="M133" i="435"/>
  <c r="M132" i="435"/>
  <c r="M131" i="435"/>
  <c r="M130" i="435"/>
  <c r="M129" i="435"/>
  <c r="M128" i="435"/>
  <c r="M127" i="435"/>
  <c r="M126" i="435"/>
  <c r="M125" i="435"/>
  <c r="M124" i="435"/>
  <c r="M123" i="435"/>
  <c r="M122" i="435"/>
  <c r="M121" i="435"/>
  <c r="M120" i="435"/>
  <c r="M119" i="435"/>
  <c r="M118" i="435"/>
  <c r="M117" i="435"/>
  <c r="M116" i="435"/>
  <c r="M115" i="435"/>
  <c r="M114" i="435"/>
  <c r="M113" i="435"/>
  <c r="M112" i="435"/>
  <c r="M111" i="435"/>
  <c r="M110" i="435"/>
  <c r="M109" i="435"/>
  <c r="M108" i="435"/>
  <c r="M107" i="435"/>
  <c r="M106" i="435"/>
  <c r="M105" i="435"/>
  <c r="M104" i="435"/>
  <c r="M103" i="435"/>
  <c r="M102" i="435"/>
  <c r="M101" i="435"/>
  <c r="M100" i="435"/>
  <c r="M99" i="435"/>
  <c r="M98" i="435"/>
  <c r="M97" i="435"/>
  <c r="M96" i="435"/>
  <c r="M95" i="435"/>
  <c r="M94" i="435"/>
  <c r="M93" i="435"/>
  <c r="M92" i="435"/>
  <c r="M91" i="435"/>
  <c r="M90" i="435"/>
  <c r="M89" i="435"/>
  <c r="M88" i="435"/>
  <c r="M87" i="435"/>
  <c r="M86" i="435"/>
  <c r="M85" i="435"/>
  <c r="M84" i="435"/>
  <c r="M83" i="435"/>
  <c r="M82" i="435"/>
  <c r="M81" i="435"/>
  <c r="M80" i="435"/>
  <c r="M79" i="435"/>
  <c r="M78" i="435"/>
  <c r="M77" i="435"/>
  <c r="M76" i="435"/>
  <c r="M75" i="435"/>
  <c r="M74" i="435"/>
  <c r="M73" i="435"/>
  <c r="M72" i="435"/>
  <c r="M71" i="435"/>
  <c r="M70" i="435"/>
  <c r="M69" i="435"/>
  <c r="M68" i="435"/>
  <c r="M67" i="435"/>
  <c r="M66" i="435"/>
  <c r="M65" i="435"/>
  <c r="M64" i="435"/>
  <c r="M63" i="435"/>
  <c r="M62" i="435"/>
  <c r="M61" i="435"/>
  <c r="M60" i="435"/>
  <c r="M59" i="435"/>
  <c r="M58" i="435"/>
  <c r="M57" i="435"/>
  <c r="M56" i="435"/>
  <c r="M55" i="435"/>
  <c r="M54" i="435"/>
  <c r="M53" i="435"/>
  <c r="M52" i="435"/>
  <c r="M51" i="435"/>
  <c r="M50" i="435"/>
  <c r="M49" i="435"/>
  <c r="M48" i="435"/>
  <c r="M47" i="435"/>
  <c r="M46" i="435"/>
  <c r="M45" i="435"/>
  <c r="M44" i="435"/>
  <c r="M43" i="435"/>
  <c r="M42" i="435"/>
  <c r="M41" i="435"/>
  <c r="M40" i="435"/>
  <c r="M39" i="435"/>
  <c r="M38" i="435"/>
  <c r="M37" i="435"/>
  <c r="M36" i="435"/>
  <c r="M35" i="435"/>
  <c r="M34" i="435"/>
  <c r="M33" i="435"/>
  <c r="M32" i="435"/>
  <c r="M31" i="435"/>
  <c r="M30" i="435"/>
  <c r="M29" i="435"/>
  <c r="M28" i="435"/>
  <c r="M27" i="435"/>
  <c r="M26" i="435"/>
  <c r="M25" i="435"/>
  <c r="M24" i="435"/>
  <c r="M23" i="435"/>
  <c r="M22" i="435"/>
  <c r="M21" i="435"/>
  <c r="M20" i="435"/>
  <c r="M19" i="435"/>
  <c r="M18" i="435"/>
  <c r="M17" i="435"/>
  <c r="M16" i="435"/>
  <c r="M15" i="435"/>
  <c r="K340" i="435"/>
  <c r="K339" i="435"/>
  <c r="K338" i="435"/>
  <c r="K337" i="435"/>
  <c r="K336" i="435"/>
  <c r="K335" i="435"/>
  <c r="K334" i="435"/>
  <c r="K333" i="435"/>
  <c r="K332" i="435"/>
  <c r="K331" i="435"/>
  <c r="K330" i="435"/>
  <c r="K329" i="435"/>
  <c r="K328" i="435"/>
  <c r="K327" i="435"/>
  <c r="K326" i="435"/>
  <c r="K325" i="435"/>
  <c r="K324" i="435"/>
  <c r="K323" i="435"/>
  <c r="K322" i="435"/>
  <c r="K321" i="435"/>
  <c r="K320" i="435"/>
  <c r="K319" i="435"/>
  <c r="K318" i="435"/>
  <c r="K317" i="435"/>
  <c r="K316" i="435"/>
  <c r="K315" i="435"/>
  <c r="K314" i="435"/>
  <c r="K313" i="435"/>
  <c r="K312" i="435"/>
  <c r="K311" i="435"/>
  <c r="K310" i="435"/>
  <c r="K309" i="435"/>
  <c r="K308" i="435"/>
  <c r="K307" i="435"/>
  <c r="K306" i="435"/>
  <c r="K305" i="435"/>
  <c r="K304" i="435"/>
  <c r="K303" i="435"/>
  <c r="K302" i="435"/>
  <c r="K301" i="435"/>
  <c r="K300" i="435"/>
  <c r="K299" i="435"/>
  <c r="K298" i="435"/>
  <c r="K297" i="435"/>
  <c r="K296" i="435"/>
  <c r="K295" i="435"/>
  <c r="K294" i="435"/>
  <c r="K293" i="435"/>
  <c r="K292" i="435"/>
  <c r="K291" i="435"/>
  <c r="K290" i="435"/>
  <c r="K289" i="435"/>
  <c r="K288" i="435"/>
  <c r="K287" i="435"/>
  <c r="K286" i="435"/>
  <c r="K285" i="435"/>
  <c r="K284" i="435"/>
  <c r="K283" i="435"/>
  <c r="K281" i="435"/>
  <c r="K280" i="435"/>
  <c r="K278" i="435"/>
  <c r="K277" i="435"/>
  <c r="K276" i="435"/>
  <c r="K275" i="435"/>
  <c r="K274" i="435"/>
  <c r="K273" i="435"/>
  <c r="K272" i="435"/>
  <c r="K271" i="435"/>
  <c r="K270" i="435"/>
  <c r="K269" i="435"/>
  <c r="K268" i="435"/>
  <c r="K267" i="435"/>
  <c r="K266" i="435"/>
  <c r="K264" i="435"/>
  <c r="K263" i="435"/>
  <c r="K262" i="435"/>
  <c r="K261" i="435"/>
  <c r="K260" i="435"/>
  <c r="K259" i="435"/>
  <c r="K258" i="435"/>
  <c r="K257" i="435"/>
  <c r="K256" i="435"/>
  <c r="K255" i="435"/>
  <c r="K254" i="435"/>
  <c r="K253" i="435"/>
  <c r="K252" i="435"/>
  <c r="K251" i="435"/>
  <c r="K250" i="435"/>
  <c r="K249" i="435"/>
  <c r="K248" i="435"/>
  <c r="K247" i="435"/>
  <c r="K246" i="435"/>
  <c r="K245" i="435"/>
  <c r="K244" i="435"/>
  <c r="K243" i="435"/>
  <c r="K242" i="435"/>
  <c r="K241" i="435"/>
  <c r="K240" i="435"/>
  <c r="K239" i="435"/>
  <c r="K238" i="435"/>
  <c r="K237" i="435"/>
  <c r="K236" i="435"/>
  <c r="K235" i="435"/>
  <c r="K234" i="435"/>
  <c r="K233" i="435"/>
  <c r="K232" i="435"/>
  <c r="K231" i="435"/>
  <c r="K230" i="435"/>
  <c r="K229" i="435"/>
  <c r="K228" i="435"/>
  <c r="K227" i="435"/>
  <c r="K226" i="435"/>
  <c r="K225" i="435"/>
  <c r="K224" i="435"/>
  <c r="K223" i="435"/>
  <c r="K222" i="435"/>
  <c r="K221" i="435"/>
  <c r="K220" i="435"/>
  <c r="K219" i="435"/>
  <c r="K218" i="435"/>
  <c r="K217" i="435"/>
  <c r="K216" i="435"/>
  <c r="K215" i="435"/>
  <c r="K214" i="435"/>
  <c r="K213" i="435"/>
  <c r="K212" i="435"/>
  <c r="K211" i="435"/>
  <c r="K210" i="435"/>
  <c r="K209" i="435"/>
  <c r="K208" i="435"/>
  <c r="K207" i="435"/>
  <c r="K206" i="435"/>
  <c r="K205" i="435"/>
  <c r="K204" i="435"/>
  <c r="K203" i="435"/>
  <c r="K202" i="435"/>
  <c r="K201" i="435"/>
  <c r="K200" i="435"/>
  <c r="K199" i="435"/>
  <c r="K198" i="435"/>
  <c r="K197" i="435"/>
  <c r="K196" i="435"/>
  <c r="K195" i="435"/>
  <c r="K194" i="435"/>
  <c r="K193" i="435"/>
  <c r="K192" i="435"/>
  <c r="K191" i="435"/>
  <c r="K190" i="435"/>
  <c r="K189" i="435"/>
  <c r="K188" i="435"/>
  <c r="K187" i="435"/>
  <c r="K186" i="435"/>
  <c r="K185" i="435"/>
  <c r="K184" i="435"/>
  <c r="K183" i="435"/>
  <c r="K182" i="435"/>
  <c r="K181" i="435"/>
  <c r="K180" i="435"/>
  <c r="K179" i="435"/>
  <c r="K178" i="435"/>
  <c r="K177" i="435"/>
  <c r="K175" i="435"/>
  <c r="K174" i="435"/>
  <c r="K173" i="435"/>
  <c r="K172" i="435"/>
  <c r="K171" i="435"/>
  <c r="K170" i="435"/>
  <c r="K169" i="435"/>
  <c r="K168" i="435"/>
  <c r="K167" i="435"/>
  <c r="K166" i="435"/>
  <c r="K165" i="435"/>
  <c r="K164" i="435"/>
  <c r="K163" i="435"/>
  <c r="K162" i="435"/>
  <c r="K161" i="435"/>
  <c r="K160" i="435"/>
  <c r="K159" i="435"/>
  <c r="K158" i="435"/>
  <c r="K157" i="435"/>
  <c r="K156" i="435"/>
  <c r="K155" i="435"/>
  <c r="K154" i="435"/>
  <c r="K153" i="435"/>
  <c r="K152" i="435"/>
  <c r="K151" i="435"/>
  <c r="K150" i="435"/>
  <c r="K149" i="435"/>
  <c r="K148" i="435"/>
  <c r="K147" i="435"/>
  <c r="K146" i="435"/>
  <c r="K145" i="435"/>
  <c r="K144" i="435"/>
  <c r="K143" i="435"/>
  <c r="K142" i="435"/>
  <c r="K141" i="435"/>
  <c r="K140" i="435"/>
  <c r="K139" i="435"/>
  <c r="K138" i="435"/>
  <c r="K137" i="435"/>
  <c r="K136" i="435"/>
  <c r="K135" i="435"/>
  <c r="K134" i="435"/>
  <c r="K133" i="435"/>
  <c r="K132" i="435"/>
  <c r="K131" i="435"/>
  <c r="K130" i="435"/>
  <c r="K129" i="435"/>
  <c r="K128" i="435"/>
  <c r="K127" i="435"/>
  <c r="K126" i="435"/>
  <c r="K125" i="435"/>
  <c r="K124" i="435"/>
  <c r="K123" i="435"/>
  <c r="K122" i="435"/>
  <c r="K121" i="435"/>
  <c r="K120" i="435"/>
  <c r="K119" i="435"/>
  <c r="K118" i="435"/>
  <c r="K117" i="435"/>
  <c r="K116" i="435"/>
  <c r="K115" i="435"/>
  <c r="K114" i="435"/>
  <c r="K113" i="435"/>
  <c r="K112" i="435"/>
  <c r="K111" i="435"/>
  <c r="K110" i="435"/>
  <c r="K109" i="435"/>
  <c r="K108" i="435"/>
  <c r="K107" i="435"/>
  <c r="K106" i="435"/>
  <c r="K105" i="435"/>
  <c r="K104" i="435"/>
  <c r="K103" i="435"/>
  <c r="K102" i="435"/>
  <c r="K101" i="435"/>
  <c r="K100" i="435"/>
  <c r="K99" i="435"/>
  <c r="K98" i="435"/>
  <c r="K97" i="435"/>
  <c r="K96" i="435"/>
  <c r="K95" i="435"/>
  <c r="K94" i="435"/>
  <c r="K93" i="435"/>
  <c r="K92" i="435"/>
  <c r="K91" i="435"/>
  <c r="K90" i="435"/>
  <c r="K89" i="435"/>
  <c r="K88" i="435"/>
  <c r="K87" i="435"/>
  <c r="K86" i="435"/>
  <c r="K85" i="435"/>
  <c r="K84" i="435"/>
  <c r="K83" i="435"/>
  <c r="K82" i="435"/>
  <c r="K81" i="435"/>
  <c r="K80" i="435"/>
  <c r="K79" i="435"/>
  <c r="K78" i="435"/>
  <c r="K77" i="435"/>
  <c r="K76" i="435"/>
  <c r="K75" i="435"/>
  <c r="K74" i="435"/>
  <c r="K73" i="435"/>
  <c r="K72" i="435"/>
  <c r="K71" i="435"/>
  <c r="K70" i="435"/>
  <c r="K69" i="435"/>
  <c r="K68" i="435"/>
  <c r="K67" i="435"/>
  <c r="K66" i="435"/>
  <c r="K65" i="435"/>
  <c r="K64" i="435"/>
  <c r="K63" i="435"/>
  <c r="K62" i="435"/>
  <c r="K61" i="435"/>
  <c r="K60" i="435"/>
  <c r="K59" i="435"/>
  <c r="K58" i="435"/>
  <c r="K57" i="435"/>
  <c r="K56" i="435"/>
  <c r="K55" i="435"/>
  <c r="K54" i="435"/>
  <c r="K53" i="435"/>
  <c r="K52" i="435"/>
  <c r="K51" i="435"/>
  <c r="K50" i="435"/>
  <c r="K49" i="435"/>
  <c r="K48" i="435"/>
  <c r="K47" i="435"/>
  <c r="K46" i="435"/>
  <c r="K45" i="435"/>
  <c r="K44" i="435"/>
  <c r="K43" i="435"/>
  <c r="K42" i="435"/>
  <c r="K41" i="435"/>
  <c r="K40" i="435"/>
  <c r="K39" i="435"/>
  <c r="K38" i="435"/>
  <c r="K37" i="435"/>
  <c r="K36" i="435"/>
  <c r="K35" i="435"/>
  <c r="K34" i="435"/>
  <c r="K33" i="435"/>
  <c r="K32" i="435"/>
  <c r="K31" i="435"/>
  <c r="K30" i="435"/>
  <c r="K29" i="435"/>
  <c r="K28" i="435"/>
  <c r="K27" i="435"/>
  <c r="K26" i="435"/>
  <c r="K25" i="435"/>
  <c r="K24" i="435"/>
  <c r="K23" i="435"/>
  <c r="K22" i="435"/>
  <c r="K21" i="435"/>
  <c r="K20" i="435"/>
  <c r="K19" i="435"/>
  <c r="K18" i="435"/>
  <c r="K17" i="435"/>
  <c r="K16" i="435"/>
  <c r="K15" i="435"/>
  <c r="I340" i="435"/>
  <c r="I339" i="435"/>
  <c r="I338" i="435"/>
  <c r="I337" i="435"/>
  <c r="I336" i="435"/>
  <c r="I335" i="435"/>
  <c r="I334" i="435"/>
  <c r="I333" i="435"/>
  <c r="I332" i="435"/>
  <c r="I331" i="435"/>
  <c r="I330" i="435"/>
  <c r="I329" i="435"/>
  <c r="I328" i="435"/>
  <c r="I327" i="435"/>
  <c r="I326" i="435"/>
  <c r="I325" i="435"/>
  <c r="I324" i="435"/>
  <c r="I323" i="435"/>
  <c r="I322" i="435"/>
  <c r="I321" i="435"/>
  <c r="I320" i="435"/>
  <c r="I319" i="435"/>
  <c r="I318" i="435"/>
  <c r="I317" i="435"/>
  <c r="I316" i="435"/>
  <c r="I315" i="435"/>
  <c r="I314" i="435"/>
  <c r="I313" i="435"/>
  <c r="I312" i="435"/>
  <c r="I311" i="435"/>
  <c r="I310" i="435"/>
  <c r="I309" i="435"/>
  <c r="I308" i="435"/>
  <c r="I307" i="435"/>
  <c r="I306" i="435"/>
  <c r="I305" i="435"/>
  <c r="I304" i="435"/>
  <c r="I303" i="435"/>
  <c r="I302" i="435"/>
  <c r="I301" i="435"/>
  <c r="I300" i="435"/>
  <c r="I299" i="435"/>
  <c r="I298" i="435"/>
  <c r="I297" i="435"/>
  <c r="I296" i="435"/>
  <c r="I295" i="435"/>
  <c r="I294" i="435"/>
  <c r="I293" i="435"/>
  <c r="I292" i="435"/>
  <c r="I291" i="435"/>
  <c r="I290" i="435"/>
  <c r="I289" i="435"/>
  <c r="I288" i="435"/>
  <c r="I287" i="435"/>
  <c r="I286" i="435"/>
  <c r="I285" i="435"/>
  <c r="I284" i="435"/>
  <c r="I283" i="435"/>
  <c r="I281" i="435"/>
  <c r="I280" i="435"/>
  <c r="I278" i="435"/>
  <c r="I277" i="435"/>
  <c r="I276" i="435"/>
  <c r="I275" i="435"/>
  <c r="I274" i="435"/>
  <c r="I273" i="435"/>
  <c r="I272" i="435"/>
  <c r="I271" i="435"/>
  <c r="I270" i="435"/>
  <c r="I269" i="435"/>
  <c r="I268" i="435"/>
  <c r="I267" i="435"/>
  <c r="I266" i="435"/>
  <c r="I264" i="435"/>
  <c r="I263" i="435"/>
  <c r="I262" i="435"/>
  <c r="I261" i="435"/>
  <c r="I260" i="435"/>
  <c r="I259" i="435"/>
  <c r="I258" i="435"/>
  <c r="I257" i="435"/>
  <c r="I256" i="435"/>
  <c r="I255" i="435"/>
  <c r="I254" i="435"/>
  <c r="I253" i="435"/>
  <c r="I252" i="435"/>
  <c r="I251" i="435"/>
  <c r="I250" i="435"/>
  <c r="I249" i="435"/>
  <c r="I248" i="435"/>
  <c r="I247" i="435"/>
  <c r="I246" i="435"/>
  <c r="I245" i="435"/>
  <c r="I244" i="435"/>
  <c r="I243" i="435"/>
  <c r="I242" i="435"/>
  <c r="I241" i="435"/>
  <c r="I240" i="435"/>
  <c r="I239" i="435"/>
  <c r="I238" i="435"/>
  <c r="I237" i="435"/>
  <c r="I236" i="435"/>
  <c r="I235" i="435"/>
  <c r="I234" i="435"/>
  <c r="I233" i="435"/>
  <c r="I232" i="435"/>
  <c r="I231" i="435"/>
  <c r="I230" i="435"/>
  <c r="I229" i="435"/>
  <c r="I228" i="435"/>
  <c r="I227" i="435"/>
  <c r="I226" i="435"/>
  <c r="I225" i="435"/>
  <c r="I224" i="435"/>
  <c r="I223" i="435"/>
  <c r="I222" i="435"/>
  <c r="I221" i="435"/>
  <c r="I220" i="435"/>
  <c r="I219" i="435"/>
  <c r="I218" i="435"/>
  <c r="I217" i="435"/>
  <c r="I216" i="435"/>
  <c r="I215" i="435"/>
  <c r="I214" i="435"/>
  <c r="I213" i="435"/>
  <c r="I212" i="435"/>
  <c r="I211" i="435"/>
  <c r="I210" i="435"/>
  <c r="I209" i="435"/>
  <c r="I208" i="435"/>
  <c r="I207" i="435"/>
  <c r="I206" i="435"/>
  <c r="I205" i="435"/>
  <c r="I204" i="435"/>
  <c r="I203" i="435"/>
  <c r="I202" i="435"/>
  <c r="I201" i="435"/>
  <c r="I200" i="435"/>
  <c r="I199" i="435"/>
  <c r="I198" i="435"/>
  <c r="I197" i="435"/>
  <c r="I196" i="435"/>
  <c r="I195" i="435"/>
  <c r="I194" i="435"/>
  <c r="I193" i="435"/>
  <c r="I192" i="435"/>
  <c r="I191" i="435"/>
  <c r="I190" i="435"/>
  <c r="I189" i="435"/>
  <c r="I188" i="435"/>
  <c r="I187" i="435"/>
  <c r="I186" i="435"/>
  <c r="I185" i="435"/>
  <c r="I184" i="435"/>
  <c r="I183" i="435"/>
  <c r="I182" i="435"/>
  <c r="I181" i="435"/>
  <c r="I180" i="435"/>
  <c r="I179" i="435"/>
  <c r="I178" i="435"/>
  <c r="I177" i="435"/>
  <c r="I175" i="435"/>
  <c r="I174" i="435"/>
  <c r="I173" i="435"/>
  <c r="I172" i="435"/>
  <c r="I171" i="435"/>
  <c r="I170" i="435"/>
  <c r="I169" i="435"/>
  <c r="I168" i="435"/>
  <c r="I167" i="435"/>
  <c r="I166" i="435"/>
  <c r="I165" i="435"/>
  <c r="I164" i="435"/>
  <c r="I163" i="435"/>
  <c r="I162" i="435"/>
  <c r="I161" i="435"/>
  <c r="I160" i="435"/>
  <c r="I159" i="435"/>
  <c r="I158" i="435"/>
  <c r="I157" i="435"/>
  <c r="I156" i="435"/>
  <c r="I155" i="435"/>
  <c r="I154" i="435"/>
  <c r="I153" i="435"/>
  <c r="I152" i="435"/>
  <c r="I151" i="435"/>
  <c r="I150" i="435"/>
  <c r="I149" i="435"/>
  <c r="I148" i="435"/>
  <c r="I147" i="435"/>
  <c r="I146" i="435"/>
  <c r="I145" i="435"/>
  <c r="I144" i="435"/>
  <c r="I143" i="435"/>
  <c r="I142" i="435"/>
  <c r="I141" i="435"/>
  <c r="I140" i="435"/>
  <c r="I139" i="435"/>
  <c r="I138" i="435"/>
  <c r="I137" i="435"/>
  <c r="I136" i="435"/>
  <c r="I135" i="435"/>
  <c r="I134" i="435"/>
  <c r="I133" i="435"/>
  <c r="I132" i="435"/>
  <c r="I131" i="435"/>
  <c r="I130" i="435"/>
  <c r="I129" i="435"/>
  <c r="I128" i="435"/>
  <c r="I127" i="435"/>
  <c r="I126" i="435"/>
  <c r="I125" i="435"/>
  <c r="I124" i="435"/>
  <c r="I123" i="435"/>
  <c r="I122" i="435"/>
  <c r="I121" i="435"/>
  <c r="I120" i="435"/>
  <c r="I119" i="435"/>
  <c r="I118" i="435"/>
  <c r="I117" i="435"/>
  <c r="I116" i="435"/>
  <c r="I115" i="435"/>
  <c r="I114" i="435"/>
  <c r="I113" i="435"/>
  <c r="I112" i="435"/>
  <c r="I111" i="435"/>
  <c r="I110" i="435"/>
  <c r="I109" i="435"/>
  <c r="I108" i="435"/>
  <c r="I107" i="435"/>
  <c r="I106" i="435"/>
  <c r="I105" i="435"/>
  <c r="I104" i="435"/>
  <c r="I103" i="435"/>
  <c r="I102" i="435"/>
  <c r="I101" i="435"/>
  <c r="I100" i="435"/>
  <c r="I99" i="435"/>
  <c r="I98" i="435"/>
  <c r="I97" i="435"/>
  <c r="I96" i="435"/>
  <c r="I95" i="435"/>
  <c r="I94" i="435"/>
  <c r="I93" i="435"/>
  <c r="I92" i="435"/>
  <c r="I91" i="435"/>
  <c r="I90" i="435"/>
  <c r="I89" i="435"/>
  <c r="I88" i="435"/>
  <c r="I87" i="435"/>
  <c r="I86" i="435"/>
  <c r="I85" i="435"/>
  <c r="I84" i="435"/>
  <c r="I83" i="435"/>
  <c r="I82" i="435"/>
  <c r="I81" i="435"/>
  <c r="I80" i="435"/>
  <c r="I79" i="435"/>
  <c r="I78" i="435"/>
  <c r="I77" i="435"/>
  <c r="I76" i="435"/>
  <c r="I75" i="435"/>
  <c r="I74" i="435"/>
  <c r="I73" i="435"/>
  <c r="I72" i="435"/>
  <c r="I71" i="435"/>
  <c r="I70" i="435"/>
  <c r="I69" i="435"/>
  <c r="I68" i="435"/>
  <c r="I67" i="435"/>
  <c r="I66" i="435"/>
  <c r="I65" i="435"/>
  <c r="I64" i="435"/>
  <c r="I63" i="435"/>
  <c r="I62" i="435"/>
  <c r="I61" i="435"/>
  <c r="I60" i="435"/>
  <c r="I59" i="435"/>
  <c r="I58" i="435"/>
  <c r="I57" i="435"/>
  <c r="I56" i="435"/>
  <c r="I55" i="435"/>
  <c r="I54" i="435"/>
  <c r="I53" i="435"/>
  <c r="I52" i="435"/>
  <c r="I51" i="435"/>
  <c r="I50" i="435"/>
  <c r="I49" i="435"/>
  <c r="I48" i="435"/>
  <c r="I47" i="435"/>
  <c r="I46" i="435"/>
  <c r="I45" i="435"/>
  <c r="I44" i="435"/>
  <c r="I43" i="435"/>
  <c r="I42" i="435"/>
  <c r="I41" i="435"/>
  <c r="I40" i="435"/>
  <c r="I39" i="435"/>
  <c r="I38" i="435"/>
  <c r="I37" i="435"/>
  <c r="I36" i="435"/>
  <c r="I35" i="435"/>
  <c r="I34" i="435"/>
  <c r="I33" i="435"/>
  <c r="I32" i="435"/>
  <c r="I31" i="435"/>
  <c r="I30" i="435"/>
  <c r="I29" i="435"/>
  <c r="I28" i="435"/>
  <c r="I27" i="435"/>
  <c r="I26" i="435"/>
  <c r="I25" i="435"/>
  <c r="I24" i="435"/>
  <c r="I23" i="435"/>
  <c r="I22" i="435"/>
  <c r="I21" i="435"/>
  <c r="I20" i="435"/>
  <c r="I19" i="435"/>
  <c r="I18" i="435"/>
  <c r="I17" i="435"/>
  <c r="I16" i="435"/>
  <c r="I15" i="435"/>
  <c r="F112" i="439"/>
  <c r="F111" i="439"/>
  <c r="F110" i="439"/>
  <c r="F109" i="439"/>
  <c r="F108" i="439"/>
  <c r="F107" i="439"/>
  <c r="F106" i="439"/>
  <c r="F105" i="439"/>
  <c r="F104" i="439"/>
  <c r="F103" i="439"/>
  <c r="F102" i="439"/>
  <c r="F101" i="439"/>
  <c r="F100" i="439"/>
  <c r="F99" i="439"/>
  <c r="F98" i="439"/>
  <c r="F97" i="439"/>
  <c r="F96" i="439"/>
  <c r="F95" i="439"/>
  <c r="F94" i="439"/>
  <c r="F93" i="439"/>
  <c r="F92" i="439"/>
  <c r="F91" i="439"/>
  <c r="F90" i="439"/>
  <c r="F89" i="439"/>
  <c r="F88" i="439"/>
  <c r="F87" i="439"/>
  <c r="F86" i="439"/>
  <c r="F85" i="439"/>
  <c r="F84" i="439"/>
  <c r="F83" i="439"/>
  <c r="F82" i="439"/>
  <c r="F81" i="439"/>
  <c r="F80" i="439"/>
  <c r="F79" i="439"/>
  <c r="F78" i="439"/>
  <c r="F77" i="439"/>
  <c r="F76" i="439"/>
  <c r="F75" i="439"/>
  <c r="F74" i="439"/>
  <c r="F73" i="439"/>
  <c r="F72" i="439"/>
  <c r="F71" i="439"/>
  <c r="F70" i="439"/>
  <c r="F69" i="439"/>
  <c r="F68" i="439"/>
  <c r="F67" i="439"/>
  <c r="F66" i="439"/>
  <c r="F65" i="439"/>
  <c r="F64" i="439"/>
  <c r="F63" i="439"/>
  <c r="F62" i="439"/>
  <c r="F61" i="439"/>
  <c r="F60" i="439"/>
  <c r="F59" i="439"/>
  <c r="F58" i="439"/>
  <c r="F57" i="439"/>
  <c r="F56" i="439"/>
  <c r="F55" i="439"/>
  <c r="F54" i="439"/>
  <c r="F53" i="439"/>
  <c r="F52" i="439"/>
  <c r="F51" i="439"/>
  <c r="F50" i="439"/>
  <c r="F49" i="439"/>
  <c r="F48" i="439"/>
  <c r="F47" i="439"/>
  <c r="F46" i="439"/>
  <c r="F45" i="439"/>
  <c r="F44" i="439"/>
  <c r="F43" i="439"/>
  <c r="F42" i="439"/>
  <c r="F41" i="439"/>
  <c r="F40" i="439"/>
  <c r="F39" i="439"/>
  <c r="F38" i="439"/>
  <c r="F37" i="439"/>
  <c r="F36" i="439"/>
  <c r="F35" i="439"/>
  <c r="F34" i="439"/>
  <c r="F33" i="439"/>
  <c r="F32" i="439"/>
  <c r="F31" i="439"/>
  <c r="F30" i="439"/>
  <c r="F29" i="439"/>
  <c r="F28" i="439"/>
  <c r="F27" i="439"/>
  <c r="F26" i="439"/>
  <c r="F25" i="439"/>
  <c r="F24" i="439"/>
  <c r="F23" i="439"/>
  <c r="F22" i="439"/>
  <c r="F21" i="439"/>
  <c r="F20" i="439"/>
  <c r="F19" i="439"/>
  <c r="F18" i="439"/>
  <c r="F17" i="439"/>
  <c r="F16" i="439"/>
  <c r="F15" i="439"/>
  <c r="F14" i="439"/>
  <c r="F13" i="439"/>
  <c r="F12" i="439"/>
  <c r="F11" i="439"/>
  <c r="F10" i="439"/>
  <c r="F9" i="439"/>
  <c r="F8" i="439"/>
  <c r="E113" i="439"/>
  <c r="E112" i="439"/>
  <c r="E111" i="439"/>
  <c r="E110" i="439"/>
  <c r="E109" i="439"/>
  <c r="E108" i="439"/>
  <c r="E107" i="439"/>
  <c r="E106" i="439"/>
  <c r="E105" i="439"/>
  <c r="E104" i="439"/>
  <c r="E103" i="439"/>
  <c r="E102" i="439"/>
  <c r="E101" i="439"/>
  <c r="E100" i="439"/>
  <c r="E99" i="439"/>
  <c r="E98" i="439"/>
  <c r="E97" i="439"/>
  <c r="E96" i="439"/>
  <c r="E95" i="439"/>
  <c r="E94" i="439"/>
  <c r="E93" i="439"/>
  <c r="E92" i="439"/>
  <c r="E91" i="439"/>
  <c r="E90" i="439"/>
  <c r="E89" i="439"/>
  <c r="E88" i="439"/>
  <c r="E87" i="439"/>
  <c r="E86" i="439"/>
  <c r="E85" i="439"/>
  <c r="E84" i="439"/>
  <c r="E83" i="439"/>
  <c r="E82" i="439"/>
  <c r="E81" i="439"/>
  <c r="E80" i="439"/>
  <c r="E79" i="439"/>
  <c r="E78" i="439"/>
  <c r="E77" i="439"/>
  <c r="E76" i="439"/>
  <c r="E75" i="439"/>
  <c r="E74" i="439"/>
  <c r="E73" i="439"/>
  <c r="E72" i="439"/>
  <c r="E71" i="439"/>
  <c r="E70" i="439"/>
  <c r="E69" i="439"/>
  <c r="E68" i="439"/>
  <c r="E67" i="439"/>
  <c r="E66" i="439"/>
  <c r="E65" i="439"/>
  <c r="E64" i="439"/>
  <c r="E63" i="439"/>
  <c r="E62" i="439"/>
  <c r="E61" i="439"/>
  <c r="E60" i="439"/>
  <c r="E59" i="439"/>
  <c r="E58" i="439"/>
  <c r="E57" i="439"/>
  <c r="E56" i="439"/>
  <c r="E55" i="439"/>
  <c r="E54" i="439"/>
  <c r="E53" i="439"/>
  <c r="E52" i="439"/>
  <c r="E51" i="439"/>
  <c r="E50" i="439"/>
  <c r="E49" i="439"/>
  <c r="E48" i="439"/>
  <c r="E47" i="439"/>
  <c r="E46" i="439"/>
  <c r="E45" i="439"/>
  <c r="E44" i="439"/>
  <c r="E43" i="439"/>
  <c r="E42" i="439"/>
  <c r="E41" i="439"/>
  <c r="E40" i="439"/>
  <c r="E39" i="439"/>
  <c r="E38" i="439"/>
  <c r="E37" i="439"/>
  <c r="E36" i="439"/>
  <c r="E35" i="439"/>
  <c r="E34" i="439"/>
  <c r="E33" i="439"/>
  <c r="E32" i="439"/>
  <c r="E31" i="439"/>
  <c r="E30" i="439"/>
  <c r="E28" i="439"/>
  <c r="E27" i="439"/>
  <c r="E26" i="439"/>
  <c r="E25" i="439"/>
  <c r="E24" i="439"/>
  <c r="E23" i="439"/>
  <c r="E22" i="439"/>
  <c r="E21" i="439"/>
  <c r="E20" i="439"/>
  <c r="E19" i="439"/>
  <c r="E18" i="439"/>
  <c r="E17" i="439"/>
  <c r="E16" i="439"/>
  <c r="E15" i="439"/>
  <c r="E14" i="439"/>
  <c r="E13" i="439"/>
  <c r="E12" i="439"/>
  <c r="E11" i="439"/>
  <c r="E10" i="439"/>
  <c r="E9" i="439"/>
  <c r="E8" i="439"/>
  <c r="E29" i="439"/>
  <c r="N735" i="436"/>
  <c r="N733" i="436"/>
  <c r="N732" i="436"/>
  <c r="N731" i="436"/>
  <c r="N729" i="436"/>
  <c r="N725" i="436"/>
  <c r="N724" i="436"/>
  <c r="N723" i="436"/>
  <c r="N722" i="436"/>
  <c r="N721" i="436"/>
  <c r="N720" i="436"/>
  <c r="N719" i="436"/>
  <c r="N717" i="436"/>
  <c r="N706" i="436"/>
  <c r="N705" i="436"/>
  <c r="N704" i="436"/>
  <c r="N693" i="436"/>
  <c r="N692" i="436"/>
  <c r="N690" i="436"/>
  <c r="N689" i="436"/>
  <c r="N696" i="436"/>
  <c r="N686" i="436"/>
  <c r="N685" i="436"/>
  <c r="N684" i="436"/>
  <c r="N632" i="436"/>
  <c r="N630" i="436"/>
  <c r="N628" i="436"/>
  <c r="N627" i="436"/>
  <c r="N625" i="436"/>
  <c r="N623" i="436"/>
  <c r="N619" i="436"/>
  <c r="N617" i="436"/>
  <c r="N615" i="436"/>
  <c r="N613" i="436"/>
  <c r="N600" i="436"/>
  <c r="N598" i="436"/>
  <c r="N596" i="436"/>
  <c r="N594" i="436"/>
  <c r="N593" i="436"/>
  <c r="N592" i="436"/>
  <c r="N591" i="436"/>
  <c r="N587" i="436"/>
  <c r="N585" i="436"/>
  <c r="N581" i="436"/>
  <c r="N579" i="436"/>
  <c r="N495" i="436"/>
  <c r="N494" i="436"/>
  <c r="N492" i="436"/>
  <c r="N449" i="436"/>
  <c r="N443" i="436"/>
  <c r="N441" i="436"/>
  <c r="N440" i="436"/>
  <c r="N437" i="436"/>
  <c r="N359" i="436"/>
  <c r="N357" i="436"/>
  <c r="N286" i="436"/>
  <c r="N285" i="436"/>
  <c r="N284" i="436"/>
  <c r="N279" i="436"/>
  <c r="N274" i="436"/>
  <c r="N273" i="436"/>
  <c r="N277" i="436"/>
  <c r="N276" i="436"/>
  <c r="N269" i="436"/>
  <c r="N267" i="436"/>
  <c r="N266" i="436"/>
  <c r="N260" i="436"/>
  <c r="N258" i="436"/>
  <c r="N257" i="436"/>
  <c r="N256" i="436"/>
  <c r="N255" i="436"/>
  <c r="N254" i="436"/>
  <c r="N253" i="436"/>
  <c r="N249" i="436"/>
  <c r="N247" i="436"/>
  <c r="N246" i="436"/>
  <c r="N245" i="436"/>
  <c r="N241" i="436"/>
  <c r="N239" i="436"/>
  <c r="N238" i="436"/>
  <c r="N237" i="436"/>
  <c r="N236" i="436"/>
  <c r="N232" i="436"/>
  <c r="N231" i="436"/>
  <c r="N230" i="436"/>
  <c r="N229" i="436"/>
  <c r="N227" i="436"/>
  <c r="N226" i="436"/>
  <c r="N225" i="436"/>
  <c r="N224" i="436"/>
  <c r="N223" i="436"/>
  <c r="N222" i="436"/>
  <c r="N218" i="436"/>
  <c r="N216" i="436"/>
  <c r="N214" i="436"/>
  <c r="N212" i="436"/>
  <c r="N210" i="436"/>
  <c r="N208" i="436"/>
  <c r="N206" i="436"/>
  <c r="N202" i="436"/>
  <c r="N200" i="436"/>
  <c r="N198" i="436"/>
  <c r="N197" i="436"/>
  <c r="N195" i="436"/>
  <c r="N193" i="436"/>
  <c r="N145" i="436"/>
  <c r="N143" i="436"/>
  <c r="N141" i="436"/>
  <c r="N139" i="436"/>
  <c r="N137" i="436"/>
  <c r="N136" i="436"/>
  <c r="N93" i="436"/>
  <c r="N91" i="436"/>
  <c r="N89" i="436"/>
  <c r="N86" i="436"/>
  <c r="N85" i="436"/>
  <c r="N84" i="436"/>
  <c r="N79" i="436"/>
  <c r="N74" i="436"/>
  <c r="N73" i="436"/>
  <c r="N72" i="436"/>
  <c r="N69" i="436"/>
  <c r="N68" i="436"/>
  <c r="N67" i="436"/>
  <c r="N66" i="436"/>
  <c r="N65" i="436"/>
  <c r="N64" i="436"/>
  <c r="N63" i="436"/>
  <c r="N61" i="436"/>
  <c r="N60" i="436"/>
  <c r="N59" i="436"/>
  <c r="N58" i="436"/>
  <c r="N57" i="436"/>
  <c r="N56" i="436"/>
  <c r="N55" i="436"/>
  <c r="N51" i="436"/>
  <c r="N49" i="436"/>
  <c r="N48" i="436"/>
  <c r="N46" i="436"/>
  <c r="N45" i="436"/>
  <c r="N44" i="436"/>
  <c r="N43" i="436"/>
  <c r="N42" i="436"/>
  <c r="N41" i="436"/>
  <c r="N40" i="436"/>
  <c r="N39" i="436"/>
  <c r="N37" i="436"/>
  <c r="N34" i="436"/>
  <c r="N32" i="436"/>
  <c r="N30" i="436"/>
  <c r="N28" i="436"/>
  <c r="N27" i="436"/>
  <c r="N25" i="436"/>
  <c r="N24" i="436"/>
  <c r="N20" i="436"/>
  <c r="N19" i="436"/>
  <c r="N17" i="436"/>
  <c r="N16" i="436"/>
  <c r="N14" i="436"/>
  <c r="N13" i="436"/>
  <c r="N11" i="436"/>
  <c r="E12" i="436"/>
  <c r="E13" i="436" s="1"/>
  <c r="E14" i="436" s="1"/>
  <c r="E15" i="436"/>
  <c r="E16" i="436" s="1"/>
  <c r="E17" i="436" s="1"/>
  <c r="E18" i="436"/>
  <c r="E19" i="436" s="1"/>
  <c r="E20" i="436" s="1"/>
  <c r="E21" i="436" s="1"/>
  <c r="E22" i="436" s="1"/>
  <c r="C21" i="436"/>
  <c r="C22" i="436" s="1"/>
  <c r="C23" i="436" s="1"/>
  <c r="C24" i="436" s="1"/>
  <c r="C25" i="436" s="1"/>
  <c r="D22" i="436"/>
  <c r="D23" i="436" s="1"/>
  <c r="D24" i="436" s="1"/>
  <c r="D25" i="436" s="1"/>
  <c r="E23" i="436"/>
  <c r="E24" i="436" s="1"/>
  <c r="E25" i="436" s="1"/>
  <c r="E29" i="436"/>
  <c r="E30" i="436" s="1"/>
  <c r="E33" i="436"/>
  <c r="E34" i="436" s="1"/>
  <c r="E35" i="436" s="1"/>
  <c r="D35" i="436"/>
  <c r="D36" i="436" s="1"/>
  <c r="D37" i="436" s="1"/>
  <c r="D38" i="436" s="1"/>
  <c r="D39" i="436" s="1"/>
  <c r="D40" i="436" s="1"/>
  <c r="D41" i="436" s="1"/>
  <c r="D42" i="436" s="1"/>
  <c r="D43" i="436" s="1"/>
  <c r="D44" i="436" s="1"/>
  <c r="D45" i="436" s="1"/>
  <c r="D46" i="436" s="1"/>
  <c r="D47" i="436" s="1"/>
  <c r="D48" i="436" s="1"/>
  <c r="D49" i="436" s="1"/>
  <c r="D50" i="436" s="1"/>
  <c r="D51" i="436" s="1"/>
  <c r="D52" i="436" s="1"/>
  <c r="E36" i="436"/>
  <c r="E37" i="436" s="1"/>
  <c r="E38" i="436"/>
  <c r="E39" i="436" s="1"/>
  <c r="E40" i="436" s="1"/>
  <c r="E41" i="436" s="1"/>
  <c r="E42" i="436" s="1"/>
  <c r="E43" i="436" s="1"/>
  <c r="E44" i="436" s="1"/>
  <c r="E45" i="436" s="1"/>
  <c r="E46" i="436" s="1"/>
  <c r="E47" i="436"/>
  <c r="E48" i="436" s="1"/>
  <c r="E49" i="436" s="1"/>
  <c r="E50" i="436"/>
  <c r="E51" i="436" s="1"/>
  <c r="E52" i="436" s="1"/>
  <c r="E53" i="436" s="1"/>
  <c r="C52" i="436"/>
  <c r="C53" i="436" s="1"/>
  <c r="C54" i="436" s="1"/>
  <c r="C55" i="436" s="1"/>
  <c r="C56" i="436" s="1"/>
  <c r="C57" i="436" s="1"/>
  <c r="C58" i="436" s="1"/>
  <c r="C59" i="436" s="1"/>
  <c r="C60" i="436" s="1"/>
  <c r="C61" i="436" s="1"/>
  <c r="C62" i="436" s="1"/>
  <c r="C63" i="436" s="1"/>
  <c r="C64" i="436" s="1"/>
  <c r="C65" i="436" s="1"/>
  <c r="C66" i="436" s="1"/>
  <c r="C67" i="436" s="1"/>
  <c r="C68" i="436" s="1"/>
  <c r="C69" i="436" s="1"/>
  <c r="C70" i="436" s="1"/>
  <c r="C71" i="436" s="1"/>
  <c r="C72" i="436" s="1"/>
  <c r="C73" i="436" s="1"/>
  <c r="C74" i="436" s="1"/>
  <c r="C75" i="436" s="1"/>
  <c r="C76" i="436" s="1"/>
  <c r="C77" i="436" s="1"/>
  <c r="C78" i="436" s="1"/>
  <c r="C79" i="436" s="1"/>
  <c r="C80" i="436" s="1"/>
  <c r="D53" i="436"/>
  <c r="D54" i="436" s="1"/>
  <c r="D55" i="436" s="1"/>
  <c r="D56" i="436" s="1"/>
  <c r="D57" i="436" s="1"/>
  <c r="D58" i="436" s="1"/>
  <c r="D59" i="436" s="1"/>
  <c r="D60" i="436" s="1"/>
  <c r="D61" i="436" s="1"/>
  <c r="D62" i="436" s="1"/>
  <c r="D63" i="436" s="1"/>
  <c r="D64" i="436" s="1"/>
  <c r="D65" i="436" s="1"/>
  <c r="D66" i="436" s="1"/>
  <c r="D67" i="436" s="1"/>
  <c r="D68" i="436" s="1"/>
  <c r="D69" i="436" s="1"/>
  <c r="D70" i="436" s="1"/>
  <c r="D71" i="436" s="1"/>
  <c r="D72" i="436" s="1"/>
  <c r="D73" i="436" s="1"/>
  <c r="D74" i="436" s="1"/>
  <c r="D75" i="436" s="1"/>
  <c r="D76" i="436" s="1"/>
  <c r="D77" i="436" s="1"/>
  <c r="D78" i="436" s="1"/>
  <c r="D79" i="436" s="1"/>
  <c r="D80" i="436" s="1"/>
  <c r="D81" i="436" s="1"/>
  <c r="E54" i="436"/>
  <c r="E55" i="436" s="1"/>
  <c r="E56" i="436" s="1"/>
  <c r="E57" i="436" s="1"/>
  <c r="E58" i="436" s="1"/>
  <c r="E59" i="436" s="1"/>
  <c r="E60" i="436" s="1"/>
  <c r="E61" i="436" s="1"/>
  <c r="E62" i="436"/>
  <c r="E63" i="436" s="1"/>
  <c r="E64" i="436" s="1"/>
  <c r="E65" i="436" s="1"/>
  <c r="E66" i="436" s="1"/>
  <c r="E67" i="436" s="1"/>
  <c r="E68" i="436" s="1"/>
  <c r="E69" i="436" s="1"/>
  <c r="E70" i="436" s="1"/>
  <c r="E71" i="436"/>
  <c r="E72" i="436" s="1"/>
  <c r="E73" i="436" s="1"/>
  <c r="E74" i="436" s="1"/>
  <c r="E75" i="436"/>
  <c r="E76" i="436" s="1"/>
  <c r="E77" i="436" s="1"/>
  <c r="E78" i="436"/>
  <c r="E79" i="436" s="1"/>
  <c r="E80" i="436" s="1"/>
  <c r="E81" i="436" s="1"/>
  <c r="E82" i="436" s="1"/>
  <c r="C81" i="436"/>
  <c r="C82" i="436" s="1"/>
  <c r="C83" i="436" s="1"/>
  <c r="C84" i="436" s="1"/>
  <c r="C85" i="436" s="1"/>
  <c r="C86" i="436" s="1"/>
  <c r="D82" i="436"/>
  <c r="D83" i="436" s="1"/>
  <c r="D84" i="436" s="1"/>
  <c r="D85" i="436" s="1"/>
  <c r="D86" i="436" s="1"/>
  <c r="E83" i="436"/>
  <c r="E84" i="436" s="1"/>
  <c r="E85" i="436" s="1"/>
  <c r="E86" i="436" s="1"/>
  <c r="E87" i="436" s="1"/>
  <c r="E88" i="436"/>
  <c r="E89" i="436" s="1"/>
  <c r="E90" i="436"/>
  <c r="E91" i="436" s="1"/>
  <c r="E92" i="436" s="1"/>
  <c r="E93" i="436" s="1"/>
  <c r="E96" i="436"/>
  <c r="E97" i="436" s="1"/>
  <c r="E98" i="436" s="1"/>
  <c r="C133" i="436"/>
  <c r="C134" i="436" s="1"/>
  <c r="C135" i="436" s="1"/>
  <c r="C136" i="436" s="1"/>
  <c r="C137" i="436" s="1"/>
  <c r="C138" i="436" s="1"/>
  <c r="C139" i="436" s="1"/>
  <c r="C140" i="436" s="1"/>
  <c r="C141" i="436" s="1"/>
  <c r="C142" i="436" s="1"/>
  <c r="C143" i="436" s="1"/>
  <c r="C144" i="436" s="1"/>
  <c r="C145" i="436" s="1"/>
  <c r="C146" i="436" s="1"/>
  <c r="C147" i="436" s="1"/>
  <c r="D134" i="436"/>
  <c r="D135" i="436" s="1"/>
  <c r="D136" i="436" s="1"/>
  <c r="D137" i="436" s="1"/>
  <c r="D138" i="436" s="1"/>
  <c r="D139" i="436" s="1"/>
  <c r="D140" i="436" s="1"/>
  <c r="D141" i="436" s="1"/>
  <c r="D142" i="436" s="1"/>
  <c r="D143" i="436" s="1"/>
  <c r="D144" i="436" s="1"/>
  <c r="D145" i="436" s="1"/>
  <c r="D146" i="436" s="1"/>
  <c r="D147" i="436" s="1"/>
  <c r="E135" i="436"/>
  <c r="E136" i="436" s="1"/>
  <c r="E137" i="436" s="1"/>
  <c r="E138" i="436"/>
  <c r="E139" i="436" s="1"/>
  <c r="E140" i="436"/>
  <c r="E141" i="436" s="1"/>
  <c r="E142" i="436"/>
  <c r="E143" i="436" s="1"/>
  <c r="E144" i="436"/>
  <c r="E145" i="436" s="1"/>
  <c r="E146" i="436"/>
  <c r="E147" i="436" s="1"/>
  <c r="E190" i="436"/>
  <c r="E191" i="436" s="1"/>
  <c r="C190" i="436"/>
  <c r="C191" i="436" s="1"/>
  <c r="C192" i="436" s="1"/>
  <c r="C193" i="436" s="1"/>
  <c r="C194" i="436" s="1"/>
  <c r="C195" i="436" s="1"/>
  <c r="C196" i="436" s="1"/>
  <c r="C197" i="436" s="1"/>
  <c r="C198" i="436" s="1"/>
  <c r="C199" i="436" s="1"/>
  <c r="C200" i="436" s="1"/>
  <c r="C201" i="436" s="1"/>
  <c r="C202" i="436" s="1"/>
  <c r="D191" i="436"/>
  <c r="D192" i="436" s="1"/>
  <c r="D193" i="436" s="1"/>
  <c r="D194" i="436" s="1"/>
  <c r="D195" i="436" s="1"/>
  <c r="D196" i="436" s="1"/>
  <c r="D197" i="436" s="1"/>
  <c r="D198" i="436" s="1"/>
  <c r="D199" i="436" s="1"/>
  <c r="D200" i="436" s="1"/>
  <c r="D201" i="436" s="1"/>
  <c r="D202" i="436" s="1"/>
  <c r="D203" i="436" s="1"/>
  <c r="E192" i="436"/>
  <c r="E193" i="436" s="1"/>
  <c r="E194" i="436"/>
  <c r="E195" i="436" s="1"/>
  <c r="E196" i="436"/>
  <c r="E197" i="436" s="1"/>
  <c r="E198" i="436" s="1"/>
  <c r="E199" i="436"/>
  <c r="E200" i="436" s="1"/>
  <c r="E201" i="436"/>
  <c r="E202" i="436" s="1"/>
  <c r="E203" i="436" s="1"/>
  <c r="E204" i="436" s="1"/>
  <c r="C203" i="436"/>
  <c r="C204" i="436" s="1"/>
  <c r="C205" i="436" s="1"/>
  <c r="C206" i="436" s="1"/>
  <c r="C207" i="436" s="1"/>
  <c r="C208" i="436" s="1"/>
  <c r="C209" i="436" s="1"/>
  <c r="C210" i="436" s="1"/>
  <c r="C211" i="436" s="1"/>
  <c r="C212" i="436" s="1"/>
  <c r="C213" i="436" s="1"/>
  <c r="C214" i="436" s="1"/>
  <c r="C215" i="436" s="1"/>
  <c r="C216" i="436" s="1"/>
  <c r="C217" i="436" s="1"/>
  <c r="C218" i="436" s="1"/>
  <c r="D204" i="436"/>
  <c r="D205" i="436" s="1"/>
  <c r="D206" i="436" s="1"/>
  <c r="D207" i="436" s="1"/>
  <c r="D208" i="436" s="1"/>
  <c r="D209" i="436" s="1"/>
  <c r="D210" i="436" s="1"/>
  <c r="D211" i="436" s="1"/>
  <c r="D212" i="436" s="1"/>
  <c r="D213" i="436" s="1"/>
  <c r="D214" i="436" s="1"/>
  <c r="D215" i="436" s="1"/>
  <c r="D216" i="436" s="1"/>
  <c r="D217" i="436" s="1"/>
  <c r="D218" i="436" s="1"/>
  <c r="D219" i="436" s="1"/>
  <c r="E205" i="436"/>
  <c r="E206" i="436" s="1"/>
  <c r="E207" i="436"/>
  <c r="E208" i="436" s="1"/>
  <c r="E209" i="436"/>
  <c r="E210" i="436" s="1"/>
  <c r="E211" i="436"/>
  <c r="E212" i="436" s="1"/>
  <c r="E213" i="436"/>
  <c r="E214" i="436" s="1"/>
  <c r="E215" i="436"/>
  <c r="E216" i="436" s="1"/>
  <c r="E217" i="436"/>
  <c r="E218" i="436" s="1"/>
  <c r="E219" i="436" s="1"/>
  <c r="E220" i="436" s="1"/>
  <c r="C219" i="436"/>
  <c r="C220" i="436" s="1"/>
  <c r="C221" i="436" s="1"/>
  <c r="C222" i="436" s="1"/>
  <c r="C223" i="436" s="1"/>
  <c r="C224" i="436" s="1"/>
  <c r="C225" i="436" s="1"/>
  <c r="C226" i="436" s="1"/>
  <c r="C227" i="436" s="1"/>
  <c r="C228" i="436" s="1"/>
  <c r="C229" i="436" s="1"/>
  <c r="C230" i="436" s="1"/>
  <c r="C231" i="436" s="1"/>
  <c r="C232" i="436" s="1"/>
  <c r="D220" i="436"/>
  <c r="D221" i="436" s="1"/>
  <c r="D222" i="436" s="1"/>
  <c r="D223" i="436" s="1"/>
  <c r="D224" i="436" s="1"/>
  <c r="D225" i="436" s="1"/>
  <c r="D226" i="436" s="1"/>
  <c r="D227" i="436" s="1"/>
  <c r="D228" i="436" s="1"/>
  <c r="D229" i="436" s="1"/>
  <c r="D230" i="436" s="1"/>
  <c r="D231" i="436" s="1"/>
  <c r="D232" i="436" s="1"/>
  <c r="D233" i="436" s="1"/>
  <c r="E221" i="436"/>
  <c r="E222" i="436" s="1"/>
  <c r="E223" i="436" s="1"/>
  <c r="E224" i="436" s="1"/>
  <c r="E225" i="436" s="1"/>
  <c r="E226" i="436" s="1"/>
  <c r="E227" i="436" s="1"/>
  <c r="E228" i="436"/>
  <c r="E229" i="436" s="1"/>
  <c r="E230" i="436" s="1"/>
  <c r="E231" i="436" s="1"/>
  <c r="E232" i="436" s="1"/>
  <c r="E233" i="436" s="1"/>
  <c r="E234" i="436" s="1"/>
  <c r="C233" i="436"/>
  <c r="C234" i="436" s="1"/>
  <c r="C235" i="436" s="1"/>
  <c r="C236" i="436" s="1"/>
  <c r="C237" i="436" s="1"/>
  <c r="C238" i="436" s="1"/>
  <c r="C239" i="436" s="1"/>
  <c r="C240" i="436" s="1"/>
  <c r="C241" i="436" s="1"/>
  <c r="D234" i="436"/>
  <c r="D235" i="436" s="1"/>
  <c r="D236" i="436" s="1"/>
  <c r="D237" i="436" s="1"/>
  <c r="D238" i="436" s="1"/>
  <c r="D239" i="436" s="1"/>
  <c r="D240" i="436" s="1"/>
  <c r="D241" i="436" s="1"/>
  <c r="D242" i="436" s="1"/>
  <c r="E235" i="436"/>
  <c r="E236" i="436" s="1"/>
  <c r="E237" i="436" s="1"/>
  <c r="E238" i="436" s="1"/>
  <c r="E239" i="436" s="1"/>
  <c r="E240" i="436"/>
  <c r="E241" i="436" s="1"/>
  <c r="E242" i="436" s="1"/>
  <c r="E243" i="436" s="1"/>
  <c r="C242" i="436"/>
  <c r="C243" i="436" s="1"/>
  <c r="C244" i="436" s="1"/>
  <c r="C245" i="436" s="1"/>
  <c r="C246" i="436" s="1"/>
  <c r="C247" i="436" s="1"/>
  <c r="C248" i="436" s="1"/>
  <c r="C249" i="436" s="1"/>
  <c r="D243" i="436"/>
  <c r="D244" i="436" s="1"/>
  <c r="D245" i="436" s="1"/>
  <c r="D246" i="436" s="1"/>
  <c r="D247" i="436" s="1"/>
  <c r="D248" i="436" s="1"/>
  <c r="D249" i="436" s="1"/>
  <c r="D250" i="436" s="1"/>
  <c r="E244" i="436"/>
  <c r="E245" i="436" s="1"/>
  <c r="E246" i="436" s="1"/>
  <c r="E247" i="436" s="1"/>
  <c r="E248" i="436"/>
  <c r="E249" i="436" s="1"/>
  <c r="E250" i="436" s="1"/>
  <c r="E251" i="436" s="1"/>
  <c r="C250" i="436"/>
  <c r="C251" i="436" s="1"/>
  <c r="C252" i="436" s="1"/>
  <c r="C253" i="436" s="1"/>
  <c r="C254" i="436" s="1"/>
  <c r="C255" i="436" s="1"/>
  <c r="C256" i="436" s="1"/>
  <c r="C257" i="436" s="1"/>
  <c r="C258" i="436" s="1"/>
  <c r="C259" i="436" s="1"/>
  <c r="C260" i="436" s="1"/>
  <c r="D251" i="436"/>
  <c r="D252" i="436" s="1"/>
  <c r="D253" i="436" s="1"/>
  <c r="D254" i="436" s="1"/>
  <c r="D255" i="436" s="1"/>
  <c r="D256" i="436" s="1"/>
  <c r="D257" i="436" s="1"/>
  <c r="D258" i="436" s="1"/>
  <c r="D259" i="436" s="1"/>
  <c r="D260" i="436" s="1"/>
  <c r="D261" i="436" s="1"/>
  <c r="E252" i="436"/>
  <c r="E253" i="436" s="1"/>
  <c r="E254" i="436" s="1"/>
  <c r="E255" i="436" s="1"/>
  <c r="E256" i="436" s="1"/>
  <c r="E257" i="436" s="1"/>
  <c r="E258" i="436" s="1"/>
  <c r="E259" i="436"/>
  <c r="E260" i="436" s="1"/>
  <c r="E261" i="436" s="1"/>
  <c r="E262" i="436" s="1"/>
  <c r="C261" i="436"/>
  <c r="C262" i="436" s="1"/>
  <c r="C263" i="436" s="1"/>
  <c r="C264" i="436" s="1"/>
  <c r="C265" i="436" s="1"/>
  <c r="C266" i="436" s="1"/>
  <c r="C267" i="436" s="1"/>
  <c r="C268" i="436" s="1"/>
  <c r="C269" i="436" s="1"/>
  <c r="D262" i="436"/>
  <c r="D263" i="436" s="1"/>
  <c r="D264" i="436" s="1"/>
  <c r="D265" i="436" s="1"/>
  <c r="D266" i="436" s="1"/>
  <c r="D267" i="436" s="1"/>
  <c r="D268" i="436" s="1"/>
  <c r="D269" i="436" s="1"/>
  <c r="D270" i="436" s="1"/>
  <c r="E263" i="436"/>
  <c r="E264" i="436" s="1"/>
  <c r="E265" i="436"/>
  <c r="E266" i="436" s="1"/>
  <c r="E267" i="436" s="1"/>
  <c r="E268" i="436"/>
  <c r="E269" i="436" s="1"/>
  <c r="E270" i="436" s="1"/>
  <c r="E271" i="436" s="1"/>
  <c r="C270" i="436"/>
  <c r="C271" i="436" s="1"/>
  <c r="D271" i="436"/>
  <c r="E275" i="436"/>
  <c r="E276" i="436" s="1"/>
  <c r="E277" i="436" s="1"/>
  <c r="E272" i="436"/>
  <c r="E273" i="436" s="1"/>
  <c r="E274" i="436" s="1"/>
  <c r="E278" i="436"/>
  <c r="E279" i="436" s="1"/>
  <c r="E283" i="436"/>
  <c r="E284" i="436" s="1"/>
  <c r="E285" i="436" s="1"/>
  <c r="E286" i="436" s="1"/>
  <c r="E287" i="436"/>
  <c r="E288" i="436" s="1"/>
  <c r="E289" i="436"/>
  <c r="E290" i="436" s="1"/>
  <c r="E291" i="436" s="1"/>
  <c r="E292" i="436" s="1"/>
  <c r="E293" i="436" s="1"/>
  <c r="E294" i="436" s="1"/>
  <c r="E295" i="436" s="1"/>
  <c r="C334" i="436"/>
  <c r="D355" i="436"/>
  <c r="D356" i="436" s="1"/>
  <c r="D357" i="436" s="1"/>
  <c r="D358" i="436" s="1"/>
  <c r="D359" i="436" s="1"/>
  <c r="D360" i="436" s="1"/>
  <c r="D361" i="436" s="1"/>
  <c r="D362" i="436" s="1"/>
  <c r="E356" i="436"/>
  <c r="E357" i="436" s="1"/>
  <c r="E358" i="436"/>
  <c r="E359" i="436" s="1"/>
  <c r="E360" i="436"/>
  <c r="E361" i="436" s="1"/>
  <c r="E362" i="436" s="1"/>
  <c r="C362" i="436"/>
  <c r="D435" i="436"/>
  <c r="D436" i="436" s="1"/>
  <c r="D437" i="436" s="1"/>
  <c r="D438" i="436" s="1"/>
  <c r="D439" i="436" s="1"/>
  <c r="D440" i="436" s="1"/>
  <c r="D441" i="436" s="1"/>
  <c r="D442" i="436" s="1"/>
  <c r="D443" i="436" s="1"/>
  <c r="E436" i="436"/>
  <c r="E437" i="436" s="1"/>
  <c r="E438" i="436" s="1"/>
  <c r="E439" i="436"/>
  <c r="E440" i="436" s="1"/>
  <c r="E441" i="436" s="1"/>
  <c r="E442" i="436"/>
  <c r="E443" i="436" s="1"/>
  <c r="E444" i="436"/>
  <c r="E448" i="436"/>
  <c r="E449" i="436" s="1"/>
  <c r="E450" i="436"/>
  <c r="E451" i="436" s="1"/>
  <c r="E452" i="436" s="1"/>
  <c r="E453" i="436" s="1"/>
  <c r="E454" i="436" s="1"/>
  <c r="E455" i="436" s="1"/>
  <c r="E456" i="436" s="1"/>
  <c r="E457" i="436" s="1"/>
  <c r="C457" i="436"/>
  <c r="D490" i="436"/>
  <c r="D491" i="436" s="1"/>
  <c r="D492" i="436" s="1"/>
  <c r="D493" i="436" s="1"/>
  <c r="D494" i="436" s="1"/>
  <c r="D495" i="436" s="1"/>
  <c r="D496" i="436" s="1"/>
  <c r="D497" i="436" s="1"/>
  <c r="E491" i="436"/>
  <c r="E492" i="436" s="1"/>
  <c r="E493" i="436"/>
  <c r="E494" i="436" s="1"/>
  <c r="E495" i="436" s="1"/>
  <c r="E496" i="436"/>
  <c r="E497" i="436" s="1"/>
  <c r="E498" i="436"/>
  <c r="E499" i="436" s="1"/>
  <c r="E500" i="436" s="1"/>
  <c r="E501" i="436" s="1"/>
  <c r="E502" i="436" s="1"/>
  <c r="E503" i="436" s="1"/>
  <c r="C503" i="436"/>
  <c r="D577" i="436"/>
  <c r="D578" i="436" s="1"/>
  <c r="D579" i="436" s="1"/>
  <c r="D580" i="436" s="1"/>
  <c r="D581" i="436" s="1"/>
  <c r="D582" i="436" s="1"/>
  <c r="E578" i="436"/>
  <c r="E579" i="436" s="1"/>
  <c r="E580" i="436"/>
  <c r="E581" i="436" s="1"/>
  <c r="E582" i="436"/>
  <c r="E583" i="436" s="1"/>
  <c r="E584" i="436"/>
  <c r="E585" i="436" s="1"/>
  <c r="E586" i="436"/>
  <c r="E587" i="436" s="1"/>
  <c r="E588" i="436" s="1"/>
  <c r="D588" i="436"/>
  <c r="D589" i="436" s="1"/>
  <c r="E589" i="436"/>
  <c r="E595" i="436"/>
  <c r="E596" i="436" s="1"/>
  <c r="E597" i="436"/>
  <c r="E598" i="436" s="1"/>
  <c r="E599" i="436"/>
  <c r="E600" i="436" s="1"/>
  <c r="E603" i="436"/>
  <c r="E604" i="436" s="1"/>
  <c r="E605" i="436" s="1"/>
  <c r="D605" i="436"/>
  <c r="D606" i="436" s="1"/>
  <c r="D607" i="436" s="1"/>
  <c r="D608" i="436" s="1"/>
  <c r="D609" i="436" s="1"/>
  <c r="D610" i="436" s="1"/>
  <c r="E606" i="436"/>
  <c r="E607" i="436" s="1"/>
  <c r="E608" i="436"/>
  <c r="E609" i="436" s="1"/>
  <c r="E610" i="436" s="1"/>
  <c r="E611" i="436" s="1"/>
  <c r="C610" i="436"/>
  <c r="C611" i="436" s="1"/>
  <c r="C612" i="436" s="1"/>
  <c r="C613" i="436" s="1"/>
  <c r="C614" i="436" s="1"/>
  <c r="C615" i="436" s="1"/>
  <c r="C616" i="436" s="1"/>
  <c r="C617" i="436" s="1"/>
  <c r="C618" i="436" s="1"/>
  <c r="C619" i="436" s="1"/>
  <c r="D611" i="436"/>
  <c r="D612" i="436" s="1"/>
  <c r="D613" i="436" s="1"/>
  <c r="D614" i="436" s="1"/>
  <c r="D615" i="436" s="1"/>
  <c r="D616" i="436" s="1"/>
  <c r="D617" i="436" s="1"/>
  <c r="D618" i="436" s="1"/>
  <c r="D619" i="436" s="1"/>
  <c r="D620" i="436" s="1"/>
  <c r="E612" i="436"/>
  <c r="E613" i="436" s="1"/>
  <c r="E614" i="436"/>
  <c r="E615" i="436" s="1"/>
  <c r="E616" i="436"/>
  <c r="E617" i="436" s="1"/>
  <c r="E618" i="436"/>
  <c r="E619" i="436" s="1"/>
  <c r="E620" i="436" s="1"/>
  <c r="E621" i="436" s="1"/>
  <c r="C620" i="436"/>
  <c r="C621" i="436" s="1"/>
  <c r="C622" i="436" s="1"/>
  <c r="C623" i="436" s="1"/>
  <c r="C624" i="436" s="1"/>
  <c r="C625" i="436" s="1"/>
  <c r="C626" i="436" s="1"/>
  <c r="C627" i="436" s="1"/>
  <c r="C628" i="436" s="1"/>
  <c r="C629" i="436" s="1"/>
  <c r="C630" i="436" s="1"/>
  <c r="C631" i="436" s="1"/>
  <c r="C632" i="436" s="1"/>
  <c r="D621" i="436"/>
  <c r="D622" i="436" s="1"/>
  <c r="D623" i="436" s="1"/>
  <c r="D624" i="436" s="1"/>
  <c r="D625" i="436" s="1"/>
  <c r="D626" i="436" s="1"/>
  <c r="D627" i="436" s="1"/>
  <c r="D628" i="436" s="1"/>
  <c r="D629" i="436" s="1"/>
  <c r="D630" i="436" s="1"/>
  <c r="D631" i="436" s="1"/>
  <c r="D632" i="436" s="1"/>
  <c r="D633" i="436" s="1"/>
  <c r="E622" i="436"/>
  <c r="E623" i="436" s="1"/>
  <c r="E624" i="436"/>
  <c r="E625" i="436" s="1"/>
  <c r="E626" i="436"/>
  <c r="E627" i="436" s="1"/>
  <c r="E628" i="436" s="1"/>
  <c r="E629" i="436"/>
  <c r="E630" i="436" s="1"/>
  <c r="E631" i="436"/>
  <c r="E632" i="436" s="1"/>
  <c r="E633" i="436" s="1"/>
  <c r="C633" i="436"/>
  <c r="D682" i="436"/>
  <c r="D683" i="436" s="1"/>
  <c r="D684" i="436" s="1"/>
  <c r="D685" i="436" s="1"/>
  <c r="D686" i="436" s="1"/>
  <c r="E683" i="436"/>
  <c r="E684" i="436" s="1"/>
  <c r="E685" i="436" s="1"/>
  <c r="E686" i="436" s="1"/>
  <c r="E694" i="436"/>
  <c r="E695" i="436" s="1"/>
  <c r="E696" i="436" s="1"/>
  <c r="E687" i="436"/>
  <c r="E688" i="436" s="1"/>
  <c r="E689" i="436" s="1"/>
  <c r="E690" i="436" s="1"/>
  <c r="E691" i="436"/>
  <c r="E692" i="436" s="1"/>
  <c r="E693" i="436" s="1"/>
  <c r="E697" i="436"/>
  <c r="E698" i="436" s="1"/>
  <c r="E699" i="436" s="1"/>
  <c r="E700" i="436" s="1"/>
  <c r="E701" i="436" s="1"/>
  <c r="E702" i="436" s="1"/>
  <c r="C701" i="436"/>
  <c r="C702" i="436" s="1"/>
  <c r="C703" i="436" s="1"/>
  <c r="C704" i="436" s="1"/>
  <c r="C705" i="436" s="1"/>
  <c r="C706" i="436" s="1"/>
  <c r="C707" i="436" s="1"/>
  <c r="C708" i="436" s="1"/>
  <c r="D702" i="436"/>
  <c r="D703" i="436" s="1"/>
  <c r="D704" i="436" s="1"/>
  <c r="D705" i="436" s="1"/>
  <c r="D706" i="436" s="1"/>
  <c r="D707" i="436" s="1"/>
  <c r="D708" i="436" s="1"/>
  <c r="D709" i="436" s="1"/>
  <c r="D710" i="436" s="1"/>
  <c r="D711" i="436" s="1"/>
  <c r="D712" i="436" s="1"/>
  <c r="D713" i="436" s="1"/>
  <c r="D714" i="436" s="1"/>
  <c r="E703" i="436"/>
  <c r="E704" i="436" s="1"/>
  <c r="E705" i="436" s="1"/>
  <c r="E706" i="436" s="1"/>
  <c r="E707" i="436" s="1"/>
  <c r="E708" i="436" s="1"/>
  <c r="E715" i="436" s="1"/>
  <c r="D715" i="436"/>
  <c r="D716" i="436" s="1"/>
  <c r="D717" i="436" s="1"/>
  <c r="D718" i="436" s="1"/>
  <c r="D719" i="436" s="1"/>
  <c r="D720" i="436" s="1"/>
  <c r="D721" i="436" s="1"/>
  <c r="D722" i="436" s="1"/>
  <c r="D723" i="436" s="1"/>
  <c r="D724" i="436" s="1"/>
  <c r="D725" i="436" s="1"/>
  <c r="E716" i="436"/>
  <c r="E717" i="436" s="1"/>
  <c r="E718" i="436"/>
  <c r="E719" i="436" s="1"/>
  <c r="E720" i="436" s="1"/>
  <c r="E721" i="436" s="1"/>
  <c r="E722" i="436" s="1"/>
  <c r="E723" i="436" s="1"/>
  <c r="E724" i="436" s="1"/>
  <c r="E725" i="436" s="1"/>
  <c r="E728" i="436"/>
  <c r="E729" i="436" s="1"/>
  <c r="E730" i="436"/>
  <c r="E731" i="436" s="1"/>
  <c r="E732" i="436" s="1"/>
  <c r="E733" i="436" s="1"/>
  <c r="E734" i="436"/>
  <c r="E735" i="436" s="1"/>
  <c r="E736" i="436" s="1"/>
  <c r="E737" i="436" s="1"/>
  <c r="C736" i="436"/>
  <c r="C737" i="436" s="1"/>
  <c r="C738" i="436" s="1"/>
  <c r="C739" i="436" s="1"/>
  <c r="C740" i="436" s="1"/>
  <c r="C741" i="436" s="1"/>
  <c r="C742" i="436" s="1"/>
  <c r="C743" i="436" s="1"/>
  <c r="C744" i="436" s="1"/>
  <c r="C745" i="436" s="1"/>
  <c r="C746" i="436" s="1"/>
  <c r="C747" i="436" s="1"/>
  <c r="C748" i="436" s="1"/>
  <c r="C749" i="436" s="1"/>
  <c r="C750" i="436" s="1"/>
  <c r="C751" i="436" s="1"/>
  <c r="C752" i="436" s="1"/>
  <c r="C753" i="436" s="1"/>
  <c r="C754" i="436" s="1"/>
  <c r="C755" i="436" s="1"/>
  <c r="C756" i="436" s="1"/>
  <c r="C757" i="436" s="1"/>
  <c r="C758" i="436" s="1"/>
  <c r="C759" i="436" s="1"/>
  <c r="C760" i="436" s="1"/>
  <c r="C761" i="436" s="1"/>
  <c r="C762" i="436" s="1"/>
  <c r="C763" i="436" s="1"/>
  <c r="C764" i="436" s="1"/>
  <c r="C765" i="436" s="1"/>
  <c r="C766" i="436" s="1"/>
  <c r="C767" i="436" s="1"/>
  <c r="C768" i="436" s="1"/>
  <c r="C769" i="436" s="1"/>
  <c r="C770" i="436" s="1"/>
  <c r="C771" i="436" s="1"/>
  <c r="C772" i="436" s="1"/>
  <c r="C773" i="436" s="1"/>
  <c r="C774" i="436" s="1"/>
  <c r="C775" i="436" s="1"/>
  <c r="C776" i="436" s="1"/>
  <c r="C777" i="436" s="1"/>
  <c r="C778" i="436" s="1"/>
  <c r="C779" i="436" s="1"/>
  <c r="C780" i="436" s="1"/>
  <c r="C781" i="436" s="1"/>
  <c r="C782" i="436" s="1"/>
  <c r="C783" i="436" s="1"/>
  <c r="C784" i="436" s="1"/>
  <c r="C785" i="436" s="1"/>
  <c r="C786" i="436" s="1"/>
  <c r="C787" i="436" s="1"/>
  <c r="C788" i="436" s="1"/>
  <c r="C789" i="436" s="1"/>
  <c r="C790" i="436" s="1"/>
  <c r="C791" i="436" s="1"/>
  <c r="C792" i="436" s="1"/>
  <c r="C793" i="436" s="1"/>
  <c r="C794" i="436" s="1"/>
  <c r="C795" i="436" s="1"/>
  <c r="C796" i="436" s="1"/>
  <c r="C797" i="436" s="1"/>
  <c r="C798" i="436" s="1"/>
  <c r="C799" i="436" s="1"/>
  <c r="C800" i="436" s="1"/>
  <c r="C801" i="436" s="1"/>
  <c r="C802" i="436" s="1"/>
  <c r="C803" i="436" s="1"/>
  <c r="C804" i="436" s="1"/>
  <c r="C805" i="436" s="1"/>
  <c r="C806" i="436" s="1"/>
  <c r="C807" i="436" s="1"/>
  <c r="C808" i="436" s="1"/>
  <c r="C809" i="436" s="1"/>
  <c r="C810" i="436" s="1"/>
  <c r="C811" i="436" s="1"/>
  <c r="C812" i="436" s="1"/>
  <c r="C813" i="436" s="1"/>
  <c r="C814" i="436" s="1"/>
  <c r="C815" i="436" s="1"/>
  <c r="C816" i="436" s="1"/>
  <c r="C817" i="436" s="1"/>
  <c r="C818" i="436" s="1"/>
  <c r="C819" i="436" s="1"/>
  <c r="C820" i="436" s="1"/>
  <c r="C821" i="436" s="1"/>
  <c r="C822" i="436" s="1"/>
  <c r="C823" i="436" s="1"/>
  <c r="C824" i="436" s="1"/>
  <c r="C825" i="436" s="1"/>
  <c r="C826" i="436" s="1"/>
  <c r="C827" i="436" s="1"/>
  <c r="C828" i="436" s="1"/>
  <c r="C829" i="436" s="1"/>
  <c r="C830" i="436" s="1"/>
  <c r="C831" i="436" s="1"/>
  <c r="C832" i="436" s="1"/>
  <c r="C833" i="436" s="1"/>
  <c r="C834" i="436" s="1"/>
  <c r="C835" i="436" s="1"/>
  <c r="C836" i="436" s="1"/>
  <c r="C837" i="436" s="1"/>
  <c r="C838" i="436" s="1"/>
  <c r="C839" i="436" s="1"/>
  <c r="C840" i="436" s="1"/>
  <c r="C841" i="436" s="1"/>
  <c r="C842" i="436" s="1"/>
  <c r="C843" i="436" s="1"/>
  <c r="C844" i="436" s="1"/>
  <c r="C845" i="436" s="1"/>
  <c r="C846" i="436" s="1"/>
  <c r="C847" i="436" s="1"/>
  <c r="C848" i="436" s="1"/>
  <c r="C849" i="436" s="1"/>
  <c r="C850" i="436" s="1"/>
  <c r="C851" i="436" s="1"/>
  <c r="C852" i="436" s="1"/>
  <c r="C853" i="436" s="1"/>
  <c r="C854" i="436" s="1"/>
  <c r="C855" i="436" s="1"/>
  <c r="C856" i="436" s="1"/>
  <c r="C857" i="436" s="1"/>
  <c r="C858" i="436" s="1"/>
  <c r="C859" i="436" s="1"/>
  <c r="C860" i="436" s="1"/>
  <c r="C861" i="436" s="1"/>
  <c r="C862" i="436" s="1"/>
  <c r="C863" i="436" s="1"/>
  <c r="C864" i="436" s="1"/>
  <c r="C865" i="436" s="1"/>
  <c r="C866" i="436" s="1"/>
  <c r="C867" i="436" s="1"/>
  <c r="C868" i="436" s="1"/>
  <c r="C869" i="436" s="1"/>
  <c r="C870" i="436" s="1"/>
  <c r="C871" i="436" s="1"/>
  <c r="C872" i="436" s="1"/>
  <c r="C873" i="436" s="1"/>
  <c r="C874" i="436" s="1"/>
  <c r="C875" i="436" s="1"/>
  <c r="C876" i="436" s="1"/>
  <c r="C877" i="436" s="1"/>
  <c r="C878" i="436" s="1"/>
  <c r="C879" i="436" s="1"/>
  <c r="C880" i="436" s="1"/>
  <c r="C881" i="436" s="1"/>
  <c r="C882" i="436" s="1"/>
  <c r="C883" i="436" s="1"/>
  <c r="C884" i="436" s="1"/>
  <c r="C885" i="436" s="1"/>
  <c r="C886" i="436" s="1"/>
  <c r="C887" i="436" s="1"/>
  <c r="C888" i="436" s="1"/>
  <c r="C889" i="436" s="1"/>
  <c r="C890" i="436" s="1"/>
  <c r="C891" i="436" s="1"/>
  <c r="C892" i="436" s="1"/>
  <c r="C893" i="436" s="1"/>
  <c r="C894" i="436" s="1"/>
  <c r="C895" i="436" s="1"/>
  <c r="C896" i="436" s="1"/>
  <c r="C897" i="436" s="1"/>
  <c r="C898" i="436" s="1"/>
  <c r="C899" i="436" s="1"/>
  <c r="C900" i="436" s="1"/>
  <c r="C901" i="436" s="1"/>
  <c r="C902" i="436" s="1"/>
  <c r="C903" i="436" s="1"/>
  <c r="C904" i="436" s="1"/>
  <c r="C905" i="436" s="1"/>
  <c r="C906" i="436" s="1"/>
  <c r="C907" i="436" s="1"/>
  <c r="C908" i="436" s="1"/>
  <c r="C909" i="436" s="1"/>
  <c r="C910" i="436" s="1"/>
  <c r="C911" i="436" s="1"/>
  <c r="C912" i="436" s="1"/>
  <c r="C913" i="436" s="1"/>
  <c r="C914" i="436" s="1"/>
  <c r="C915" i="436" s="1"/>
  <c r="C916" i="436" s="1"/>
  <c r="C917" i="436" s="1"/>
  <c r="C918" i="436" s="1"/>
  <c r="C919" i="436" s="1"/>
  <c r="C920" i="436" s="1"/>
  <c r="C921" i="436" s="1"/>
  <c r="C922" i="436" s="1"/>
  <c r="C923" i="436" s="1"/>
  <c r="C924" i="436" s="1"/>
  <c r="C925" i="436" s="1"/>
  <c r="C926" i="436" s="1"/>
  <c r="C927" i="436" s="1"/>
  <c r="C928" i="436" s="1"/>
  <c r="C929" i="436" s="1"/>
  <c r="C930" i="436" s="1"/>
  <c r="C931" i="436" s="1"/>
  <c r="C932" i="436" s="1"/>
  <c r="C933" i="436" s="1"/>
  <c r="C934" i="436" s="1"/>
  <c r="C935" i="436" s="1"/>
  <c r="C936" i="436" s="1"/>
  <c r="C937" i="436" s="1"/>
  <c r="C938" i="436" s="1"/>
  <c r="C939" i="436" s="1"/>
  <c r="C940" i="436" s="1"/>
  <c r="C941" i="436" s="1"/>
  <c r="C942" i="436" s="1"/>
  <c r="C943" i="436" s="1"/>
  <c r="C944" i="436" s="1"/>
  <c r="C945" i="436" s="1"/>
  <c r="C946" i="436" s="1"/>
  <c r="C947" i="436" s="1"/>
  <c r="C948" i="436" s="1"/>
  <c r="C949" i="436" s="1"/>
  <c r="C950" i="436" s="1"/>
  <c r="C951" i="436" s="1"/>
  <c r="C952" i="436" s="1"/>
  <c r="C953" i="436" s="1"/>
  <c r="C954" i="436" s="1"/>
  <c r="C955" i="436" s="1"/>
  <c r="C956" i="436" s="1"/>
  <c r="C957" i="436" s="1"/>
  <c r="C958" i="436" s="1"/>
  <c r="C959" i="436" s="1"/>
  <c r="C960" i="436" s="1"/>
  <c r="C961" i="436" s="1"/>
  <c r="C962" i="436" s="1"/>
  <c r="C963" i="436" s="1"/>
  <c r="C964" i="436" s="1"/>
  <c r="C965" i="436" s="1"/>
  <c r="C966" i="436" s="1"/>
  <c r="C967" i="436" s="1"/>
  <c r="C968" i="436" s="1"/>
  <c r="C969" i="436" s="1"/>
  <c r="C970" i="436" s="1"/>
  <c r="C971" i="436" s="1"/>
  <c r="C972" i="436" s="1"/>
  <c r="C973" i="436" s="1"/>
  <c r="C974" i="436" s="1"/>
  <c r="C975" i="436" s="1"/>
  <c r="C976" i="436" s="1"/>
  <c r="C977" i="436" s="1"/>
  <c r="C978" i="436" s="1"/>
  <c r="C979" i="436" s="1"/>
  <c r="C980" i="436" s="1"/>
  <c r="C981" i="436" s="1"/>
  <c r="C982" i="436" s="1"/>
  <c r="C983" i="436" s="1"/>
  <c r="C984" i="436" s="1"/>
  <c r="C985" i="436" s="1"/>
  <c r="C986" i="436" s="1"/>
  <c r="C987" i="436" s="1"/>
  <c r="C988" i="436" s="1"/>
  <c r="C989" i="436" s="1"/>
  <c r="C990" i="436" s="1"/>
  <c r="C991" i="436" s="1"/>
  <c r="C992" i="436" s="1"/>
  <c r="C993" i="436" s="1"/>
  <c r="C994" i="436" s="1"/>
  <c r="C995" i="436" s="1"/>
  <c r="C996" i="436" s="1"/>
  <c r="C997" i="436" s="1"/>
  <c r="C998" i="436" s="1"/>
  <c r="C999" i="436" s="1"/>
  <c r="C1000" i="436" s="1"/>
  <c r="C1001" i="436" s="1"/>
  <c r="C1002" i="436" s="1"/>
  <c r="C1003" i="436" s="1"/>
  <c r="C1004" i="436" s="1"/>
  <c r="C1005" i="436" s="1"/>
  <c r="C1006" i="436" s="1"/>
  <c r="C1007" i="436" s="1"/>
  <c r="C1008" i="436" s="1"/>
  <c r="C1009" i="436" s="1"/>
  <c r="C1010" i="436" s="1"/>
  <c r="C1011" i="436" s="1"/>
  <c r="C1012" i="436" s="1"/>
  <c r="C1013" i="436" s="1"/>
  <c r="C1014" i="436" s="1"/>
  <c r="C1015" i="436" s="1"/>
  <c r="C1016" i="436" s="1"/>
  <c r="C1017" i="436" s="1"/>
  <c r="C1018" i="436" s="1"/>
  <c r="C1019" i="436" s="1"/>
  <c r="C1020" i="436" s="1"/>
  <c r="C1021" i="436" s="1"/>
  <c r="C1022" i="436" s="1"/>
  <c r="C1023" i="436" s="1"/>
  <c r="C1024" i="436" s="1"/>
  <c r="C1025" i="436" s="1"/>
  <c r="C1026" i="436" s="1"/>
  <c r="C1027" i="436" s="1"/>
  <c r="C1028" i="436" s="1"/>
  <c r="C1029" i="436" s="1"/>
  <c r="C1030" i="436" s="1"/>
  <c r="C1031" i="436" s="1"/>
  <c r="C1032" i="436" s="1"/>
  <c r="C1033" i="436" s="1"/>
  <c r="C1034" i="436" s="1"/>
  <c r="C1035" i="436" s="1"/>
  <c r="C1036" i="436" s="1"/>
  <c r="C1037" i="436" s="1"/>
  <c r="C1038" i="436" s="1"/>
  <c r="C1039" i="436" s="1"/>
  <c r="C1040" i="436" s="1"/>
  <c r="C1041" i="436" s="1"/>
  <c r="C1042" i="436" s="1"/>
  <c r="C1043" i="436" s="1"/>
  <c r="C1044" i="436" s="1"/>
  <c r="C1045" i="436" s="1"/>
  <c r="C1046" i="436" s="1"/>
  <c r="C1047" i="436" s="1"/>
  <c r="C1048" i="436" s="1"/>
  <c r="C1049" i="436" s="1"/>
  <c r="C1050" i="436" s="1"/>
  <c r="C1051" i="436" s="1"/>
  <c r="C1052" i="436" s="1"/>
  <c r="C1053" i="436" s="1"/>
  <c r="C1054" i="436" s="1"/>
  <c r="C1055" i="436" s="1"/>
  <c r="C1056" i="436" s="1"/>
  <c r="C1057" i="436" s="1"/>
  <c r="C1058" i="436" s="1"/>
  <c r="C1059" i="436" s="1"/>
  <c r="C1060" i="436" s="1"/>
  <c r="C1061" i="436" s="1"/>
  <c r="C1062" i="436" s="1"/>
  <c r="C1063" i="436" s="1"/>
  <c r="C1064" i="436" s="1"/>
  <c r="C1065" i="436" s="1"/>
  <c r="C1066" i="436" s="1"/>
  <c r="C1067" i="436" s="1"/>
  <c r="C1068" i="436" s="1"/>
  <c r="C1069" i="436" s="1"/>
  <c r="C1070" i="436" s="1"/>
  <c r="C1071" i="436" s="1"/>
  <c r="C1072" i="436" s="1"/>
  <c r="C1073" i="436" s="1"/>
  <c r="C1074" i="436" s="1"/>
  <c r="C1075" i="436" s="1"/>
  <c r="C1076" i="436" s="1"/>
  <c r="C1077" i="436" s="1"/>
  <c r="C1078" i="436" s="1"/>
  <c r="C1079" i="436" s="1"/>
  <c r="C1080" i="436" s="1"/>
  <c r="C1081" i="436" s="1"/>
  <c r="C1082" i="436" s="1"/>
  <c r="C1083" i="436" s="1"/>
  <c r="C1084" i="436" s="1"/>
  <c r="C1085" i="436" s="1"/>
  <c r="C1086" i="436" s="1"/>
  <c r="C1087" i="436" s="1"/>
  <c r="C1088" i="436" s="1"/>
  <c r="C1089" i="436" s="1"/>
  <c r="C1090" i="436" s="1"/>
  <c r="C1091" i="436" s="1"/>
  <c r="C1092" i="436" s="1"/>
  <c r="C1093" i="436" s="1"/>
  <c r="C1094" i="436" s="1"/>
  <c r="C1095" i="436" s="1"/>
  <c r="C1096" i="436" s="1"/>
  <c r="C1097" i="436" s="1"/>
  <c r="C1098" i="436" s="1"/>
  <c r="C1099" i="436" s="1"/>
  <c r="C1100" i="436" s="1"/>
  <c r="C1101" i="436" s="1"/>
  <c r="C1102" i="436" s="1"/>
  <c r="C1103" i="436" s="1"/>
  <c r="C1104" i="436" s="1"/>
  <c r="C1105" i="436" s="1"/>
  <c r="C1106" i="436" s="1"/>
  <c r="C1107" i="436" s="1"/>
  <c r="C1108" i="436" s="1"/>
  <c r="C1109" i="436" s="1"/>
  <c r="C1110" i="436" s="1"/>
  <c r="C1111" i="436" s="1"/>
  <c r="C1112" i="436" s="1"/>
  <c r="C1113" i="436" s="1"/>
  <c r="C1114" i="436" s="1"/>
  <c r="C1115" i="436" s="1"/>
  <c r="C1116" i="436" s="1"/>
  <c r="C1117" i="436" s="1"/>
  <c r="C1118" i="436" s="1"/>
  <c r="C1119" i="436" s="1"/>
  <c r="C1120" i="436" s="1"/>
  <c r="C1121" i="436" s="1"/>
  <c r="C1122" i="436" s="1"/>
  <c r="C1123" i="436" s="1"/>
  <c r="C1124" i="436" s="1"/>
  <c r="C1125" i="436" s="1"/>
  <c r="C1126" i="436" s="1"/>
  <c r="C1127" i="436" s="1"/>
  <c r="C1128" i="436" s="1"/>
  <c r="C1129" i="436" s="1"/>
  <c r="C1130" i="436" s="1"/>
  <c r="C1131" i="436" s="1"/>
  <c r="C1132" i="436" s="1"/>
  <c r="C1133" i="436" s="1"/>
  <c r="C1134" i="436" s="1"/>
  <c r="C1135" i="436" s="1"/>
  <c r="C1136" i="436" s="1"/>
  <c r="C1137" i="436" s="1"/>
  <c r="C1138" i="436" s="1"/>
  <c r="C1139" i="436" s="1"/>
  <c r="C1140" i="436" s="1"/>
  <c r="C1141" i="436" s="1"/>
  <c r="C1142" i="436" s="1"/>
  <c r="C1143" i="436" s="1"/>
  <c r="C1144" i="436" s="1"/>
  <c r="C1145" i="436" s="1"/>
  <c r="C1146" i="436" s="1"/>
  <c r="C1147" i="436" s="1"/>
  <c r="C1148" i="436" s="1"/>
  <c r="C1149" i="436" s="1"/>
  <c r="C1150" i="436" s="1"/>
  <c r="C1151" i="436" s="1"/>
  <c r="C1152" i="436" s="1"/>
  <c r="C1153" i="436" s="1"/>
  <c r="C1154" i="436" s="1"/>
  <c r="C1155" i="436" s="1"/>
  <c r="C1156" i="436" s="1"/>
  <c r="C1157" i="436" s="1"/>
  <c r="C1158" i="436" s="1"/>
  <c r="C1159" i="436" s="1"/>
  <c r="C1160" i="436" s="1"/>
  <c r="C1161" i="436" s="1"/>
  <c r="C1162" i="436" s="1"/>
  <c r="C1163" i="436" s="1"/>
  <c r="C1164" i="436" s="1"/>
  <c r="C1165" i="436" s="1"/>
  <c r="C1166" i="436" s="1"/>
  <c r="C1167" i="436" s="1"/>
  <c r="C1168" i="436" s="1"/>
  <c r="C1169" i="436" s="1"/>
  <c r="C1170" i="436" s="1"/>
  <c r="C1171" i="436" s="1"/>
  <c r="C1172" i="436" s="1"/>
  <c r="C1173" i="436" s="1"/>
  <c r="C1174" i="436" s="1"/>
  <c r="C1175" i="436" s="1"/>
  <c r="C1176" i="436" s="1"/>
  <c r="C1177" i="436" s="1"/>
  <c r="C1178" i="436" s="1"/>
  <c r="C1179" i="436" s="1"/>
  <c r="C1180" i="436" s="1"/>
  <c r="C1181" i="436" s="1"/>
  <c r="C1182" i="436" s="1"/>
  <c r="C1183" i="436" s="1"/>
  <c r="C1184" i="436" s="1"/>
  <c r="C1185" i="436" s="1"/>
  <c r="C1186" i="436" s="1"/>
  <c r="C1187" i="436" s="1"/>
  <c r="C1188" i="436" s="1"/>
  <c r="C1189" i="436" s="1"/>
  <c r="C1190" i="436" s="1"/>
  <c r="C1191" i="436" s="1"/>
  <c r="C1192" i="436" s="1"/>
  <c r="C1193" i="436" s="1"/>
  <c r="C1194" i="436" s="1"/>
  <c r="C1195" i="436" s="1"/>
  <c r="C1196" i="436" s="1"/>
  <c r="C1197" i="436" s="1"/>
  <c r="C1198" i="436" s="1"/>
  <c r="C1199" i="436" s="1"/>
  <c r="C1200" i="436" s="1"/>
  <c r="C1201" i="436" s="1"/>
  <c r="C1202" i="436" s="1"/>
  <c r="C1203" i="436" s="1"/>
  <c r="C1204" i="436" s="1"/>
  <c r="C1205" i="436" s="1"/>
  <c r="C1206" i="436" s="1"/>
  <c r="C1207" i="436" s="1"/>
  <c r="C1208" i="436" s="1"/>
  <c r="C1209" i="436" s="1"/>
  <c r="C1210" i="436" s="1"/>
  <c r="C1211" i="436" s="1"/>
  <c r="C1212" i="436" s="1"/>
  <c r="C1213" i="436" s="1"/>
  <c r="C1214" i="436" s="1"/>
  <c r="C1215" i="436" s="1"/>
  <c r="C1216" i="436" s="1"/>
  <c r="C1217" i="436" s="1"/>
  <c r="C1218" i="436" s="1"/>
  <c r="C1219" i="436" s="1"/>
  <c r="C1220" i="436" s="1"/>
  <c r="C1221" i="436" s="1"/>
  <c r="C1222" i="436" s="1"/>
  <c r="C1223" i="436" s="1"/>
  <c r="C1224" i="436" s="1"/>
  <c r="C1225" i="436" s="1"/>
  <c r="C1226" i="436" s="1"/>
  <c r="C1227" i="436" s="1"/>
  <c r="C1228" i="436" s="1"/>
  <c r="C1229" i="436" s="1"/>
  <c r="C1230" i="436" s="1"/>
  <c r="C1231" i="436" s="1"/>
  <c r="C1232" i="436" s="1"/>
  <c r="C1233" i="436" s="1"/>
  <c r="C1234" i="436" s="1"/>
  <c r="C1235" i="436" s="1"/>
  <c r="C1236" i="436" s="1"/>
  <c r="C1237" i="436" s="1"/>
  <c r="C1238" i="436" s="1"/>
  <c r="C1239" i="436" s="1"/>
  <c r="C1240" i="436" s="1"/>
  <c r="C1241" i="436" s="1"/>
  <c r="C1242" i="436" s="1"/>
  <c r="C1243" i="436" s="1"/>
  <c r="C1244" i="436" s="1"/>
  <c r="C1245" i="436" s="1"/>
  <c r="C1246" i="436" s="1"/>
  <c r="C1247" i="436" s="1"/>
  <c r="C1248" i="436" s="1"/>
  <c r="C1249" i="436" s="1"/>
  <c r="C1250" i="436" s="1"/>
  <c r="C1251" i="436" s="1"/>
  <c r="C1252" i="436" s="1"/>
  <c r="C1253" i="436" s="1"/>
  <c r="C1254" i="436" s="1"/>
  <c r="C1255" i="436" s="1"/>
  <c r="C1256" i="436" s="1"/>
  <c r="C1257" i="436" s="1"/>
  <c r="C1258" i="436" s="1"/>
  <c r="C1259" i="436" s="1"/>
  <c r="C1260" i="436" s="1"/>
  <c r="C1261" i="436" s="1"/>
  <c r="C1262" i="436" s="1"/>
  <c r="C1263" i="436" s="1"/>
  <c r="C1264" i="436" s="1"/>
  <c r="C1265" i="436" s="1"/>
  <c r="C1266" i="436" s="1"/>
  <c r="C1267" i="436" s="1"/>
  <c r="C1268" i="436" s="1"/>
  <c r="C1269" i="436" s="1"/>
  <c r="C1270" i="436" s="1"/>
  <c r="C1271" i="436" s="1"/>
  <c r="C1272" i="436" s="1"/>
  <c r="C1273" i="436" s="1"/>
  <c r="C1274" i="436" s="1"/>
  <c r="C1275" i="436" s="1"/>
  <c r="C1276" i="436" s="1"/>
  <c r="C1277" i="436" s="1"/>
  <c r="C1278" i="436" s="1"/>
  <c r="C1279" i="436" s="1"/>
  <c r="C1280" i="436" s="1"/>
  <c r="C1281" i="436" s="1"/>
  <c r="C1282" i="436" s="1"/>
  <c r="C1283" i="436" s="1"/>
  <c r="C1284" i="436" s="1"/>
  <c r="C1285" i="436" s="1"/>
  <c r="C1286" i="436" s="1"/>
  <c r="C1287" i="436" s="1"/>
  <c r="C1288" i="436" s="1"/>
  <c r="C1289" i="436" s="1"/>
  <c r="C1290" i="436" s="1"/>
  <c r="C1291" i="436" s="1"/>
  <c r="C1292" i="436" s="1"/>
  <c r="C1293" i="436" s="1"/>
  <c r="C1294" i="436" s="1"/>
  <c r="C1295" i="436" s="1"/>
  <c r="C1296" i="436" s="1"/>
  <c r="C1297" i="436" s="1"/>
  <c r="C1298" i="436" s="1"/>
  <c r="C1299" i="436" s="1"/>
  <c r="C1300" i="436" s="1"/>
  <c r="C1301" i="436" s="1"/>
  <c r="C1302" i="436" s="1"/>
  <c r="C1303" i="436" s="1"/>
  <c r="C1304" i="436" s="1"/>
  <c r="C1305" i="436" s="1"/>
  <c r="C1306" i="436" s="1"/>
  <c r="C1307" i="436" s="1"/>
  <c r="C1308" i="436" s="1"/>
  <c r="C1309" i="436" s="1"/>
  <c r="C1310" i="436" s="1"/>
  <c r="C1311" i="436" s="1"/>
  <c r="C1312" i="436" s="1"/>
  <c r="C1313" i="436" s="1"/>
  <c r="C1314" i="436" s="1"/>
  <c r="C1315" i="436" s="1"/>
  <c r="C1316" i="436" s="1"/>
  <c r="C1317" i="436" s="1"/>
  <c r="C1318" i="436" s="1"/>
  <c r="C1319" i="436" s="1"/>
  <c r="C1320" i="436" s="1"/>
  <c r="C1321" i="436" s="1"/>
  <c r="C1322" i="436" s="1"/>
  <c r="C1323" i="436" s="1"/>
  <c r="C1324" i="436" s="1"/>
  <c r="C1325" i="436" s="1"/>
  <c r="C1326" i="436" s="1"/>
  <c r="C1327" i="436" s="1"/>
  <c r="C1328" i="436" s="1"/>
  <c r="C1329" i="436" s="1"/>
  <c r="C1330" i="436" s="1"/>
  <c r="C1331" i="436" s="1"/>
  <c r="C1332" i="436" s="1"/>
  <c r="C1333" i="436" s="1"/>
  <c r="C1334" i="436" s="1"/>
  <c r="C1335" i="436" s="1"/>
  <c r="C1336" i="436" s="1"/>
  <c r="C1337" i="436" s="1"/>
  <c r="C1338" i="436" s="1"/>
  <c r="C1339" i="436" s="1"/>
  <c r="C1340" i="436" s="1"/>
  <c r="C1341" i="436" s="1"/>
  <c r="C1342" i="436" s="1"/>
  <c r="C1343" i="436" s="1"/>
  <c r="C1344" i="436" s="1"/>
  <c r="C1345" i="436" s="1"/>
  <c r="C1346" i="436" s="1"/>
  <c r="C1347" i="436" s="1"/>
  <c r="C1348" i="436" s="1"/>
  <c r="C1349" i="436" s="1"/>
  <c r="C1350" i="436" s="1"/>
  <c r="C1351" i="436" s="1"/>
  <c r="C1352" i="436" s="1"/>
  <c r="C1353" i="436" s="1"/>
  <c r="C1354" i="436" s="1"/>
  <c r="C1355" i="436" s="1"/>
  <c r="C1356" i="436" s="1"/>
  <c r="C1357" i="436" s="1"/>
  <c r="C1358" i="436" s="1"/>
  <c r="C1359" i="436" s="1"/>
  <c r="C1360" i="436" s="1"/>
  <c r="C1361" i="436" s="1"/>
  <c r="C1362" i="436" s="1"/>
  <c r="C1363" i="436" s="1"/>
  <c r="C1364" i="436" s="1"/>
  <c r="C1365" i="436" s="1"/>
  <c r="C1366" i="436" s="1"/>
  <c r="C1367" i="436" s="1"/>
  <c r="C1368" i="436" s="1"/>
  <c r="C1369" i="436" s="1"/>
  <c r="C1370" i="436" s="1"/>
  <c r="C1371" i="436" s="1"/>
  <c r="C1372" i="436" s="1"/>
  <c r="C1373" i="436" s="1"/>
  <c r="C1374" i="436" s="1"/>
  <c r="C1375" i="436" s="1"/>
  <c r="C1376" i="436" s="1"/>
  <c r="C1377" i="436" s="1"/>
  <c r="D737" i="436"/>
  <c r="D738" i="436" s="1"/>
  <c r="D739" i="436" s="1"/>
  <c r="D740" i="436" s="1"/>
  <c r="D741" i="436" s="1"/>
  <c r="D742" i="436" s="1"/>
  <c r="D743" i="436" s="1"/>
  <c r="D744" i="436" s="1"/>
  <c r="D745" i="436" s="1"/>
  <c r="D746" i="436" s="1"/>
  <c r="D747" i="436" s="1"/>
  <c r="D748" i="436" s="1"/>
  <c r="D749" i="436" s="1"/>
  <c r="D750" i="436" s="1"/>
  <c r="D751" i="436" s="1"/>
  <c r="D752" i="436" s="1"/>
  <c r="D753" i="436" s="1"/>
  <c r="D754" i="436" s="1"/>
  <c r="D755" i="436" s="1"/>
  <c r="D756" i="436" s="1"/>
  <c r="D757" i="436" s="1"/>
  <c r="D758" i="436" s="1"/>
  <c r="D759" i="436" s="1"/>
  <c r="D760" i="436" s="1"/>
  <c r="D761" i="436" s="1"/>
  <c r="D762" i="436" s="1"/>
  <c r="D763" i="436" s="1"/>
  <c r="D764" i="436" s="1"/>
  <c r="D765" i="436" s="1"/>
  <c r="D766" i="436" s="1"/>
  <c r="D767" i="436" s="1"/>
  <c r="D768" i="436" s="1"/>
  <c r="D769" i="436" s="1"/>
  <c r="D770" i="436" s="1"/>
  <c r="D771" i="436" s="1"/>
  <c r="D772" i="436" s="1"/>
  <c r="D773" i="436" s="1"/>
  <c r="D774" i="436" s="1"/>
  <c r="D775" i="436" s="1"/>
  <c r="D776" i="436" s="1"/>
  <c r="D777" i="436" s="1"/>
  <c r="D778" i="436" s="1"/>
  <c r="D779" i="436" s="1"/>
  <c r="D780" i="436" s="1"/>
  <c r="D781" i="436" s="1"/>
  <c r="D782" i="436" s="1"/>
  <c r="D783" i="436" s="1"/>
  <c r="D784" i="436" s="1"/>
  <c r="D785" i="436" s="1"/>
  <c r="D786" i="436" s="1"/>
  <c r="D787" i="436" s="1"/>
  <c r="D788" i="436" s="1"/>
  <c r="D789" i="436" s="1"/>
  <c r="D790" i="436" s="1"/>
  <c r="D791" i="436" s="1"/>
  <c r="D792" i="436" s="1"/>
  <c r="D793" i="436" s="1"/>
  <c r="D794" i="436" s="1"/>
  <c r="D795" i="436" s="1"/>
  <c r="D796" i="436" s="1"/>
  <c r="D797" i="436" s="1"/>
  <c r="D798" i="436" s="1"/>
  <c r="D799" i="436" s="1"/>
  <c r="D800" i="436" s="1"/>
  <c r="D801" i="436" s="1"/>
  <c r="D802" i="436" s="1"/>
  <c r="D803" i="436" s="1"/>
  <c r="D804" i="436" s="1"/>
  <c r="D805" i="436" s="1"/>
  <c r="D806" i="436" s="1"/>
  <c r="D807" i="436" s="1"/>
  <c r="D808" i="436" s="1"/>
  <c r="D809" i="436" s="1"/>
  <c r="D810" i="436" s="1"/>
  <c r="D811" i="436" s="1"/>
  <c r="D812" i="436" s="1"/>
  <c r="D813" i="436" s="1"/>
  <c r="D814" i="436" s="1"/>
  <c r="D815" i="436" s="1"/>
  <c r="D816" i="436" s="1"/>
  <c r="D817" i="436" s="1"/>
  <c r="D818" i="436" s="1"/>
  <c r="D819" i="436" s="1"/>
  <c r="D820" i="436" s="1"/>
  <c r="D821" i="436" s="1"/>
  <c r="D822" i="436" s="1"/>
  <c r="D823" i="436" s="1"/>
  <c r="D824" i="436" s="1"/>
  <c r="D825" i="436" s="1"/>
  <c r="D826" i="436" s="1"/>
  <c r="D827" i="436" s="1"/>
  <c r="D828" i="436" s="1"/>
  <c r="D829" i="436" s="1"/>
  <c r="D830" i="436" s="1"/>
  <c r="D831" i="436" s="1"/>
  <c r="D832" i="436" s="1"/>
  <c r="D833" i="436" s="1"/>
  <c r="D834" i="436" s="1"/>
  <c r="D835" i="436" s="1"/>
  <c r="D836" i="436" s="1"/>
  <c r="D837" i="436" s="1"/>
  <c r="D838" i="436" s="1"/>
  <c r="D839" i="436" s="1"/>
  <c r="D840" i="436" s="1"/>
  <c r="D841" i="436" s="1"/>
  <c r="D842" i="436" s="1"/>
  <c r="D843" i="436" s="1"/>
  <c r="D844" i="436" s="1"/>
  <c r="D845" i="436" s="1"/>
  <c r="D846" i="436" s="1"/>
  <c r="D847" i="436" s="1"/>
  <c r="D848" i="436" s="1"/>
  <c r="D849" i="436" s="1"/>
  <c r="D850" i="436" s="1"/>
  <c r="D851" i="436" s="1"/>
  <c r="D852" i="436" s="1"/>
  <c r="D853" i="436" s="1"/>
  <c r="D854" i="436" s="1"/>
  <c r="D855" i="436" s="1"/>
  <c r="D856" i="436" s="1"/>
  <c r="D857" i="436" s="1"/>
  <c r="D858" i="436" s="1"/>
  <c r="D859" i="436" s="1"/>
  <c r="D860" i="436" s="1"/>
  <c r="D861" i="436" s="1"/>
  <c r="D862" i="436" s="1"/>
  <c r="D863" i="436" s="1"/>
  <c r="D864" i="436" s="1"/>
  <c r="D865" i="436" s="1"/>
  <c r="D866" i="436" s="1"/>
  <c r="D867" i="436" s="1"/>
  <c r="D868" i="436" s="1"/>
  <c r="D869" i="436" s="1"/>
  <c r="D870" i="436" s="1"/>
  <c r="D871" i="436" s="1"/>
  <c r="D872" i="436" s="1"/>
  <c r="D873" i="436" s="1"/>
  <c r="D874" i="436" s="1"/>
  <c r="D875" i="436" s="1"/>
  <c r="D876" i="436" s="1"/>
  <c r="D877" i="436" s="1"/>
  <c r="D878" i="436" s="1"/>
  <c r="D879" i="436" s="1"/>
  <c r="D880" i="436" s="1"/>
  <c r="D881" i="436" s="1"/>
  <c r="D882" i="436" s="1"/>
  <c r="D883" i="436" s="1"/>
  <c r="D884" i="436" s="1"/>
  <c r="D885" i="436" s="1"/>
  <c r="D886" i="436" s="1"/>
  <c r="D887" i="436" s="1"/>
  <c r="D888" i="436" s="1"/>
  <c r="D889" i="436" s="1"/>
  <c r="D890" i="436" s="1"/>
  <c r="D891" i="436" s="1"/>
  <c r="D892" i="436" s="1"/>
  <c r="D893" i="436" s="1"/>
  <c r="D894" i="436" s="1"/>
  <c r="D895" i="436" s="1"/>
  <c r="D896" i="436" s="1"/>
  <c r="D897" i="436" s="1"/>
  <c r="D898" i="436" s="1"/>
  <c r="D899" i="436" s="1"/>
  <c r="D900" i="436" s="1"/>
  <c r="D901" i="436" s="1"/>
  <c r="D902" i="436" s="1"/>
  <c r="D903" i="436" s="1"/>
  <c r="D904" i="436" s="1"/>
  <c r="D905" i="436" s="1"/>
  <c r="D906" i="436" s="1"/>
  <c r="D907" i="436" s="1"/>
  <c r="D908" i="436" s="1"/>
  <c r="D909" i="436" s="1"/>
  <c r="D910" i="436" s="1"/>
  <c r="D911" i="436" s="1"/>
  <c r="D912" i="436" s="1"/>
  <c r="D913" i="436" s="1"/>
  <c r="D914" i="436" s="1"/>
  <c r="D915" i="436" s="1"/>
  <c r="D916" i="436" s="1"/>
  <c r="D917" i="436" s="1"/>
  <c r="D918" i="436" s="1"/>
  <c r="D919" i="436" s="1"/>
  <c r="D920" i="436" s="1"/>
  <c r="D921" i="436" s="1"/>
  <c r="D922" i="436" s="1"/>
  <c r="D923" i="436" s="1"/>
  <c r="D924" i="436" s="1"/>
  <c r="D925" i="436" s="1"/>
  <c r="D926" i="436" s="1"/>
  <c r="D927" i="436" s="1"/>
  <c r="D928" i="436" s="1"/>
  <c r="D929" i="436" s="1"/>
  <c r="D930" i="436" s="1"/>
  <c r="D931" i="436" s="1"/>
  <c r="D932" i="436" s="1"/>
  <c r="D933" i="436" s="1"/>
  <c r="D934" i="436" s="1"/>
  <c r="D935" i="436" s="1"/>
  <c r="D936" i="436" s="1"/>
  <c r="D937" i="436" s="1"/>
  <c r="D938" i="436" s="1"/>
  <c r="D939" i="436" s="1"/>
  <c r="D940" i="436" s="1"/>
  <c r="D941" i="436" s="1"/>
  <c r="D942" i="436" s="1"/>
  <c r="D943" i="436" s="1"/>
  <c r="D944" i="436" s="1"/>
  <c r="D945" i="436" s="1"/>
  <c r="D946" i="436" s="1"/>
  <c r="D947" i="436" s="1"/>
  <c r="D948" i="436" s="1"/>
  <c r="D949" i="436" s="1"/>
  <c r="D950" i="436" s="1"/>
  <c r="D951" i="436" s="1"/>
  <c r="D952" i="436" s="1"/>
  <c r="D953" i="436" s="1"/>
  <c r="D954" i="436" s="1"/>
  <c r="D955" i="436" s="1"/>
  <c r="D956" i="436" s="1"/>
  <c r="D957" i="436" s="1"/>
  <c r="D958" i="436" s="1"/>
  <c r="D959" i="436" s="1"/>
  <c r="D960" i="436" s="1"/>
  <c r="D961" i="436" s="1"/>
  <c r="D962" i="436" s="1"/>
  <c r="D963" i="436" s="1"/>
  <c r="D964" i="436" s="1"/>
  <c r="D965" i="436" s="1"/>
  <c r="D966" i="436" s="1"/>
  <c r="D967" i="436" s="1"/>
  <c r="D968" i="436" s="1"/>
  <c r="D969" i="436" s="1"/>
  <c r="D970" i="436" s="1"/>
  <c r="D971" i="436" s="1"/>
  <c r="D972" i="436" s="1"/>
  <c r="D973" i="436" s="1"/>
  <c r="D974" i="436" s="1"/>
  <c r="D975" i="436" s="1"/>
  <c r="D976" i="436" s="1"/>
  <c r="D977" i="436" s="1"/>
  <c r="D978" i="436" s="1"/>
  <c r="D979" i="436" s="1"/>
  <c r="D980" i="436" s="1"/>
  <c r="D981" i="436" s="1"/>
  <c r="D982" i="436" s="1"/>
  <c r="D983" i="436" s="1"/>
  <c r="D984" i="436" s="1"/>
  <c r="D985" i="436" s="1"/>
  <c r="D986" i="436" s="1"/>
  <c r="D987" i="436" s="1"/>
  <c r="D988" i="436" s="1"/>
  <c r="D989" i="436" s="1"/>
  <c r="D990" i="436" s="1"/>
  <c r="D991" i="436" s="1"/>
  <c r="D992" i="436" s="1"/>
  <c r="D993" i="436" s="1"/>
  <c r="D994" i="436" s="1"/>
  <c r="D995" i="436" s="1"/>
  <c r="D996" i="436" s="1"/>
  <c r="D997" i="436" s="1"/>
  <c r="D998" i="436" s="1"/>
  <c r="D999" i="436" s="1"/>
  <c r="D1000" i="436" s="1"/>
  <c r="D1001" i="436" s="1"/>
  <c r="D1002" i="436" s="1"/>
  <c r="D1003" i="436" s="1"/>
  <c r="D1004" i="436" s="1"/>
  <c r="D1005" i="436" s="1"/>
  <c r="D1006" i="436" s="1"/>
  <c r="D1007" i="436" s="1"/>
  <c r="D1008" i="436" s="1"/>
  <c r="D1009" i="436" s="1"/>
  <c r="D1010" i="436" s="1"/>
  <c r="D1011" i="436" s="1"/>
  <c r="D1012" i="436" s="1"/>
  <c r="D1013" i="436" s="1"/>
  <c r="D1014" i="436" s="1"/>
  <c r="D1015" i="436" s="1"/>
  <c r="D1016" i="436" s="1"/>
  <c r="D1017" i="436" s="1"/>
  <c r="D1018" i="436" s="1"/>
  <c r="D1019" i="436" s="1"/>
  <c r="D1020" i="436" s="1"/>
  <c r="D1021" i="436" s="1"/>
  <c r="D1022" i="436" s="1"/>
  <c r="D1023" i="436" s="1"/>
  <c r="D1024" i="436" s="1"/>
  <c r="D1025" i="436" s="1"/>
  <c r="D1026" i="436" s="1"/>
  <c r="D1027" i="436" s="1"/>
  <c r="D1028" i="436" s="1"/>
  <c r="D1029" i="436" s="1"/>
  <c r="D1030" i="436" s="1"/>
  <c r="D1031" i="436" s="1"/>
  <c r="D1032" i="436" s="1"/>
  <c r="D1033" i="436" s="1"/>
  <c r="D1034" i="436" s="1"/>
  <c r="D1035" i="436" s="1"/>
  <c r="D1036" i="436" s="1"/>
  <c r="D1037" i="436" s="1"/>
  <c r="D1038" i="436" s="1"/>
  <c r="D1039" i="436" s="1"/>
  <c r="D1040" i="436" s="1"/>
  <c r="D1041" i="436" s="1"/>
  <c r="D1042" i="436" s="1"/>
  <c r="D1043" i="436" s="1"/>
  <c r="D1044" i="436" s="1"/>
  <c r="D1045" i="436" s="1"/>
  <c r="D1046" i="436" s="1"/>
  <c r="D1047" i="436" s="1"/>
  <c r="D1048" i="436" s="1"/>
  <c r="D1049" i="436" s="1"/>
  <c r="D1050" i="436" s="1"/>
  <c r="D1051" i="436" s="1"/>
  <c r="D1052" i="436" s="1"/>
  <c r="D1053" i="436" s="1"/>
  <c r="D1054" i="436" s="1"/>
  <c r="D1055" i="436" s="1"/>
  <c r="D1056" i="436" s="1"/>
  <c r="D1057" i="436" s="1"/>
  <c r="D1058" i="436" s="1"/>
  <c r="D1059" i="436" s="1"/>
  <c r="D1060" i="436" s="1"/>
  <c r="D1061" i="436" s="1"/>
  <c r="D1062" i="436" s="1"/>
  <c r="D1063" i="436" s="1"/>
  <c r="D1064" i="436" s="1"/>
  <c r="D1065" i="436" s="1"/>
  <c r="D1066" i="436" s="1"/>
  <c r="D1067" i="436" s="1"/>
  <c r="D1068" i="436" s="1"/>
  <c r="D1069" i="436" s="1"/>
  <c r="D1070" i="436" s="1"/>
  <c r="D1071" i="436" s="1"/>
  <c r="D1072" i="436" s="1"/>
  <c r="D1073" i="436" s="1"/>
  <c r="D1074" i="436" s="1"/>
  <c r="D1075" i="436" s="1"/>
  <c r="D1076" i="436" s="1"/>
  <c r="D1077" i="436" s="1"/>
  <c r="D1078" i="436" s="1"/>
  <c r="D1079" i="436" s="1"/>
  <c r="D1080" i="436" s="1"/>
  <c r="D1081" i="436" s="1"/>
  <c r="D1082" i="436" s="1"/>
  <c r="D1083" i="436" s="1"/>
  <c r="D1084" i="436" s="1"/>
  <c r="D1085" i="436" s="1"/>
  <c r="D1086" i="436" s="1"/>
  <c r="D1087" i="436" s="1"/>
  <c r="D1088" i="436" s="1"/>
  <c r="D1089" i="436" s="1"/>
  <c r="D1090" i="436" s="1"/>
  <c r="D1091" i="436" s="1"/>
  <c r="D1092" i="436" s="1"/>
  <c r="D1093" i="436" s="1"/>
  <c r="D1094" i="436" s="1"/>
  <c r="D1095" i="436" s="1"/>
  <c r="D1096" i="436" s="1"/>
  <c r="D1097" i="436" s="1"/>
  <c r="D1098" i="436" s="1"/>
  <c r="D1099" i="436" s="1"/>
  <c r="D1100" i="436" s="1"/>
  <c r="D1101" i="436" s="1"/>
  <c r="D1102" i="436" s="1"/>
  <c r="D1103" i="436" s="1"/>
  <c r="D1104" i="436" s="1"/>
  <c r="D1105" i="436" s="1"/>
  <c r="D1106" i="436" s="1"/>
  <c r="D1107" i="436" s="1"/>
  <c r="D1108" i="436" s="1"/>
  <c r="D1109" i="436" s="1"/>
  <c r="D1110" i="436" s="1"/>
  <c r="D1111" i="436" s="1"/>
  <c r="D1112" i="436" s="1"/>
  <c r="D1113" i="436" s="1"/>
  <c r="D1114" i="436" s="1"/>
  <c r="D1115" i="436" s="1"/>
  <c r="D1116" i="436" s="1"/>
  <c r="D1117" i="436" s="1"/>
  <c r="D1118" i="436" s="1"/>
  <c r="D1119" i="436" s="1"/>
  <c r="D1120" i="436" s="1"/>
  <c r="D1121" i="436" s="1"/>
  <c r="D1122" i="436" s="1"/>
  <c r="D1123" i="436" s="1"/>
  <c r="D1124" i="436" s="1"/>
  <c r="D1125" i="436" s="1"/>
  <c r="D1126" i="436" s="1"/>
  <c r="D1127" i="436" s="1"/>
  <c r="D1128" i="436" s="1"/>
  <c r="D1129" i="436" s="1"/>
  <c r="D1130" i="436" s="1"/>
  <c r="D1131" i="436" s="1"/>
  <c r="D1132" i="436" s="1"/>
  <c r="D1133" i="436" s="1"/>
  <c r="D1134" i="436" s="1"/>
  <c r="D1135" i="436" s="1"/>
  <c r="D1136" i="436" s="1"/>
  <c r="D1137" i="436" s="1"/>
  <c r="D1138" i="436" s="1"/>
  <c r="D1139" i="436" s="1"/>
  <c r="D1140" i="436" s="1"/>
  <c r="D1141" i="436" s="1"/>
  <c r="D1142" i="436" s="1"/>
  <c r="D1143" i="436" s="1"/>
  <c r="D1144" i="436" s="1"/>
  <c r="D1145" i="436" s="1"/>
  <c r="D1146" i="436" s="1"/>
  <c r="D1147" i="436" s="1"/>
  <c r="D1148" i="436" s="1"/>
  <c r="D1149" i="436" s="1"/>
  <c r="D1150" i="436" s="1"/>
  <c r="D1151" i="436" s="1"/>
  <c r="D1152" i="436" s="1"/>
  <c r="D1153" i="436" s="1"/>
  <c r="D1154" i="436" s="1"/>
  <c r="D1155" i="436" s="1"/>
  <c r="D1156" i="436" s="1"/>
  <c r="D1157" i="436" s="1"/>
  <c r="D1158" i="436" s="1"/>
  <c r="D1159" i="436" s="1"/>
  <c r="D1160" i="436" s="1"/>
  <c r="D1161" i="436" s="1"/>
  <c r="D1162" i="436" s="1"/>
  <c r="D1163" i="436" s="1"/>
  <c r="D1164" i="436" s="1"/>
  <c r="D1165" i="436" s="1"/>
  <c r="D1166" i="436" s="1"/>
  <c r="D1167" i="436" s="1"/>
  <c r="D1168" i="436" s="1"/>
  <c r="D1169" i="436" s="1"/>
  <c r="D1170" i="436" s="1"/>
  <c r="D1171" i="436" s="1"/>
  <c r="D1172" i="436" s="1"/>
  <c r="D1173" i="436" s="1"/>
  <c r="D1174" i="436" s="1"/>
  <c r="D1175" i="436" s="1"/>
  <c r="D1176" i="436" s="1"/>
  <c r="D1177" i="436" s="1"/>
  <c r="D1178" i="436" s="1"/>
  <c r="D1179" i="436" s="1"/>
  <c r="D1180" i="436" s="1"/>
  <c r="D1181" i="436" s="1"/>
  <c r="D1182" i="436" s="1"/>
  <c r="D1183" i="436" s="1"/>
  <c r="D1184" i="436" s="1"/>
  <c r="D1185" i="436" s="1"/>
  <c r="D1186" i="436" s="1"/>
  <c r="D1187" i="436" s="1"/>
  <c r="D1188" i="436" s="1"/>
  <c r="D1189" i="436" s="1"/>
  <c r="D1190" i="436" s="1"/>
  <c r="D1191" i="436" s="1"/>
  <c r="D1192" i="436" s="1"/>
  <c r="D1193" i="436" s="1"/>
  <c r="D1194" i="436" s="1"/>
  <c r="D1195" i="436" s="1"/>
  <c r="D1196" i="436" s="1"/>
  <c r="D1197" i="436" s="1"/>
  <c r="D1198" i="436" s="1"/>
  <c r="D1199" i="436" s="1"/>
  <c r="D1200" i="436" s="1"/>
  <c r="D1201" i="436" s="1"/>
  <c r="D1202" i="436" s="1"/>
  <c r="D1203" i="436" s="1"/>
  <c r="D1204" i="436" s="1"/>
  <c r="D1205" i="436" s="1"/>
  <c r="D1206" i="436" s="1"/>
  <c r="D1207" i="436" s="1"/>
  <c r="D1208" i="436" s="1"/>
  <c r="D1209" i="436" s="1"/>
  <c r="D1210" i="436" s="1"/>
  <c r="D1211" i="436" s="1"/>
  <c r="D1212" i="436" s="1"/>
  <c r="D1213" i="436" s="1"/>
  <c r="D1214" i="436" s="1"/>
  <c r="D1215" i="436" s="1"/>
  <c r="D1216" i="436" s="1"/>
  <c r="D1217" i="436" s="1"/>
  <c r="D1218" i="436" s="1"/>
  <c r="D1219" i="436" s="1"/>
  <c r="D1220" i="436" s="1"/>
  <c r="D1221" i="436" s="1"/>
  <c r="D1222" i="436" s="1"/>
  <c r="D1223" i="436" s="1"/>
  <c r="D1224" i="436" s="1"/>
  <c r="D1225" i="436" s="1"/>
  <c r="D1226" i="436" s="1"/>
  <c r="D1227" i="436" s="1"/>
  <c r="D1228" i="436" s="1"/>
  <c r="D1229" i="436" s="1"/>
  <c r="D1230" i="436" s="1"/>
  <c r="D1231" i="436" s="1"/>
  <c r="D1232" i="436" s="1"/>
  <c r="D1233" i="436" s="1"/>
  <c r="D1234" i="436" s="1"/>
  <c r="D1235" i="436" s="1"/>
  <c r="D1236" i="436" s="1"/>
  <c r="D1237" i="436" s="1"/>
  <c r="D1238" i="436" s="1"/>
  <c r="D1239" i="436" s="1"/>
  <c r="D1240" i="436" s="1"/>
  <c r="D1241" i="436" s="1"/>
  <c r="D1242" i="436" s="1"/>
  <c r="D1243" i="436" s="1"/>
  <c r="D1244" i="436" s="1"/>
  <c r="D1245" i="436" s="1"/>
  <c r="D1246" i="436" s="1"/>
  <c r="D1247" i="436" s="1"/>
  <c r="D1248" i="436" s="1"/>
  <c r="D1249" i="436" s="1"/>
  <c r="D1250" i="436" s="1"/>
  <c r="D1251" i="436" s="1"/>
  <c r="D1252" i="436" s="1"/>
  <c r="D1253" i="436" s="1"/>
  <c r="D1254" i="436" s="1"/>
  <c r="D1255" i="436" s="1"/>
  <c r="D1256" i="436" s="1"/>
  <c r="D1257" i="436" s="1"/>
  <c r="D1258" i="436" s="1"/>
  <c r="D1259" i="436" s="1"/>
  <c r="D1260" i="436" s="1"/>
  <c r="D1261" i="436" s="1"/>
  <c r="D1262" i="436" s="1"/>
  <c r="D1263" i="436" s="1"/>
  <c r="D1264" i="436" s="1"/>
  <c r="D1265" i="436" s="1"/>
  <c r="D1266" i="436" s="1"/>
  <c r="D1267" i="436" s="1"/>
  <c r="D1268" i="436" s="1"/>
  <c r="D1269" i="436" s="1"/>
  <c r="D1270" i="436" s="1"/>
  <c r="D1271" i="436" s="1"/>
  <c r="D1272" i="436" s="1"/>
  <c r="D1273" i="436" s="1"/>
  <c r="D1274" i="436" s="1"/>
  <c r="D1275" i="436" s="1"/>
  <c r="D1276" i="436" s="1"/>
  <c r="D1277" i="436" s="1"/>
  <c r="D1278" i="436" s="1"/>
  <c r="D1279" i="436" s="1"/>
  <c r="D1280" i="436" s="1"/>
  <c r="D1281" i="436" s="1"/>
  <c r="D1282" i="436" s="1"/>
  <c r="D1283" i="436" s="1"/>
  <c r="D1284" i="436" s="1"/>
  <c r="D1285" i="436" s="1"/>
  <c r="D1286" i="436" s="1"/>
  <c r="D1287" i="436" s="1"/>
  <c r="D1288" i="436" s="1"/>
  <c r="D1289" i="436" s="1"/>
  <c r="D1290" i="436" s="1"/>
  <c r="D1291" i="436" s="1"/>
  <c r="D1292" i="436" s="1"/>
  <c r="D1293" i="436" s="1"/>
  <c r="D1294" i="436" s="1"/>
  <c r="D1295" i="436" s="1"/>
  <c r="D1296" i="436" s="1"/>
  <c r="D1297" i="436" s="1"/>
  <c r="D1298" i="436" s="1"/>
  <c r="D1299" i="436" s="1"/>
  <c r="D1300" i="436" s="1"/>
  <c r="D1301" i="436" s="1"/>
  <c r="D1302" i="436" s="1"/>
  <c r="D1303" i="436" s="1"/>
  <c r="D1304" i="436" s="1"/>
  <c r="D1305" i="436" s="1"/>
  <c r="D1306" i="436" s="1"/>
  <c r="D1307" i="436" s="1"/>
  <c r="D1308" i="436" s="1"/>
  <c r="D1309" i="436" s="1"/>
  <c r="D1310" i="436" s="1"/>
  <c r="D1311" i="436" s="1"/>
  <c r="D1312" i="436" s="1"/>
  <c r="D1313" i="436" s="1"/>
  <c r="D1314" i="436" s="1"/>
  <c r="D1315" i="436" s="1"/>
  <c r="D1316" i="436" s="1"/>
  <c r="D1317" i="436" s="1"/>
  <c r="D1318" i="436" s="1"/>
  <c r="D1319" i="436" s="1"/>
  <c r="D1320" i="436" s="1"/>
  <c r="D1321" i="436" s="1"/>
  <c r="D1322" i="436" s="1"/>
  <c r="D1323" i="436" s="1"/>
  <c r="D1324" i="436" s="1"/>
  <c r="D1325" i="436" s="1"/>
  <c r="D1326" i="436" s="1"/>
  <c r="D1327" i="436" s="1"/>
  <c r="D1328" i="436" s="1"/>
  <c r="D1329" i="436" s="1"/>
  <c r="D1330" i="436" s="1"/>
  <c r="D1331" i="436" s="1"/>
  <c r="D1332" i="436" s="1"/>
  <c r="D1333" i="436" s="1"/>
  <c r="D1334" i="436" s="1"/>
  <c r="D1335" i="436" s="1"/>
  <c r="D1336" i="436" s="1"/>
  <c r="D1337" i="436" s="1"/>
  <c r="D1338" i="436" s="1"/>
  <c r="D1339" i="436" s="1"/>
  <c r="D1340" i="436" s="1"/>
  <c r="D1341" i="436" s="1"/>
  <c r="D1342" i="436" s="1"/>
  <c r="D1343" i="436" s="1"/>
  <c r="D1344" i="436" s="1"/>
  <c r="D1345" i="436" s="1"/>
  <c r="D1346" i="436" s="1"/>
  <c r="D1347" i="436" s="1"/>
  <c r="D1348" i="436" s="1"/>
  <c r="D1349" i="436" s="1"/>
  <c r="D1350" i="436" s="1"/>
  <c r="D1351" i="436" s="1"/>
  <c r="D1352" i="436" s="1"/>
  <c r="D1353" i="436" s="1"/>
  <c r="D1354" i="436" s="1"/>
  <c r="D1355" i="436" s="1"/>
  <c r="D1356" i="436" s="1"/>
  <c r="D1357" i="436" s="1"/>
  <c r="D1358" i="436" s="1"/>
  <c r="D1359" i="436" s="1"/>
  <c r="D1360" i="436" s="1"/>
  <c r="D1361" i="436" s="1"/>
  <c r="D1362" i="436" s="1"/>
  <c r="D1363" i="436" s="1"/>
  <c r="D1364" i="436" s="1"/>
  <c r="D1365" i="436" s="1"/>
  <c r="D1366" i="436" s="1"/>
  <c r="D1367" i="436" s="1"/>
  <c r="D1368" i="436" s="1"/>
  <c r="D1369" i="436" s="1"/>
  <c r="D1370" i="436" s="1"/>
  <c r="D1371" i="436" s="1"/>
  <c r="D1372" i="436" s="1"/>
  <c r="D1373" i="436" s="1"/>
  <c r="D1374" i="436" s="1"/>
  <c r="D1375" i="436" s="1"/>
  <c r="D1376" i="436" s="1"/>
  <c r="D1377" i="436" s="1"/>
  <c r="E738" i="436"/>
  <c r="E739" i="436" s="1"/>
  <c r="E740" i="436" s="1"/>
  <c r="E741" i="436" s="1"/>
  <c r="E742" i="436" s="1"/>
  <c r="E743" i="436" s="1"/>
  <c r="E744" i="436" s="1"/>
  <c r="E745" i="436" s="1"/>
  <c r="E746" i="436" s="1"/>
  <c r="E747" i="436" s="1"/>
  <c r="E748" i="436" s="1"/>
  <c r="E749" i="436" s="1"/>
  <c r="E750" i="436" s="1"/>
  <c r="E751" i="436" s="1"/>
  <c r="E752" i="436" s="1"/>
  <c r="E753" i="436" s="1"/>
  <c r="E754" i="436" s="1"/>
  <c r="E755" i="436" s="1"/>
  <c r="E756" i="436" s="1"/>
  <c r="E757" i="436" s="1"/>
  <c r="E758" i="436" s="1"/>
  <c r="E759" i="436" s="1"/>
  <c r="E760" i="436" s="1"/>
  <c r="E761" i="436" s="1"/>
  <c r="E762" i="436" s="1"/>
  <c r="E763" i="436" s="1"/>
  <c r="E764" i="436" s="1"/>
  <c r="E765" i="436" s="1"/>
  <c r="E766" i="436" s="1"/>
  <c r="E767" i="436" s="1"/>
  <c r="E768" i="436" s="1"/>
  <c r="E769" i="436" s="1"/>
  <c r="E770" i="436" s="1"/>
  <c r="E771" i="436" s="1"/>
  <c r="E772" i="436" s="1"/>
  <c r="E773" i="436" s="1"/>
  <c r="E774" i="436" s="1"/>
  <c r="E775" i="436" s="1"/>
  <c r="E776" i="436" s="1"/>
  <c r="E777" i="436" s="1"/>
  <c r="E778" i="436" s="1"/>
  <c r="E779" i="436" s="1"/>
  <c r="E780" i="436" s="1"/>
  <c r="E781" i="436" s="1"/>
  <c r="E782" i="436" s="1"/>
  <c r="E783" i="436" s="1"/>
  <c r="E784" i="436" s="1"/>
  <c r="E785" i="436" s="1"/>
  <c r="E786" i="436" s="1"/>
  <c r="E787" i="436" s="1"/>
  <c r="E788" i="436" s="1"/>
  <c r="E789" i="436" s="1"/>
  <c r="E790" i="436" s="1"/>
  <c r="E791" i="436" s="1"/>
  <c r="E792" i="436" s="1"/>
  <c r="E793" i="436" s="1"/>
  <c r="E794" i="436" s="1"/>
  <c r="E795" i="436" s="1"/>
  <c r="E796" i="436" s="1"/>
  <c r="E797" i="436" s="1"/>
  <c r="E798" i="436" s="1"/>
  <c r="E799" i="436" s="1"/>
  <c r="E800" i="436" s="1"/>
  <c r="E801" i="436" s="1"/>
  <c r="E802" i="436" s="1"/>
  <c r="E803" i="436" s="1"/>
  <c r="E804" i="436" s="1"/>
  <c r="E805" i="436" s="1"/>
  <c r="E806" i="436" s="1"/>
  <c r="E807" i="436" s="1"/>
  <c r="E808" i="436" s="1"/>
  <c r="E809" i="436" s="1"/>
  <c r="E810" i="436" s="1"/>
  <c r="E811" i="436" s="1"/>
  <c r="E812" i="436" s="1"/>
  <c r="E813" i="436" s="1"/>
  <c r="E814" i="436" s="1"/>
  <c r="E815" i="436" s="1"/>
  <c r="E816" i="436" s="1"/>
  <c r="E817" i="436" s="1"/>
  <c r="E818" i="436" s="1"/>
  <c r="E819" i="436" s="1"/>
  <c r="E820" i="436" s="1"/>
  <c r="E821" i="436" s="1"/>
  <c r="E822" i="436" s="1"/>
  <c r="E823" i="436" s="1"/>
  <c r="E824" i="436" s="1"/>
  <c r="E825" i="436" s="1"/>
  <c r="E826" i="436" s="1"/>
  <c r="E827" i="436" s="1"/>
  <c r="E828" i="436" s="1"/>
  <c r="E829" i="436" s="1"/>
  <c r="E830" i="436" s="1"/>
  <c r="E831" i="436" s="1"/>
  <c r="E832" i="436" s="1"/>
  <c r="E833" i="436" s="1"/>
  <c r="E834" i="436" s="1"/>
  <c r="E835" i="436" s="1"/>
  <c r="E836" i="436" s="1"/>
  <c r="E837" i="436" s="1"/>
  <c r="E838" i="436" s="1"/>
  <c r="E839" i="436" s="1"/>
  <c r="E840" i="436" s="1"/>
  <c r="E841" i="436" s="1"/>
  <c r="E842" i="436" s="1"/>
  <c r="E843" i="436" s="1"/>
  <c r="E844" i="436" s="1"/>
  <c r="E845" i="436" s="1"/>
  <c r="E846" i="436" s="1"/>
  <c r="E847" i="436" s="1"/>
  <c r="E848" i="436" s="1"/>
  <c r="E849" i="436" s="1"/>
  <c r="E850" i="436" s="1"/>
  <c r="E851" i="436" s="1"/>
  <c r="E852" i="436" s="1"/>
  <c r="E853" i="436" s="1"/>
  <c r="E854" i="436" s="1"/>
  <c r="E855" i="436" s="1"/>
  <c r="E856" i="436" s="1"/>
  <c r="E857" i="436" s="1"/>
  <c r="E858" i="436" s="1"/>
  <c r="E859" i="436" s="1"/>
  <c r="E860" i="436" s="1"/>
  <c r="E861" i="436" s="1"/>
  <c r="E862" i="436" s="1"/>
  <c r="E863" i="436" s="1"/>
  <c r="E864" i="436" s="1"/>
  <c r="E865" i="436" s="1"/>
  <c r="E866" i="436" s="1"/>
  <c r="E867" i="436" s="1"/>
  <c r="E868" i="436" s="1"/>
  <c r="E869" i="436" s="1"/>
  <c r="E870" i="436" s="1"/>
  <c r="E871" i="436" s="1"/>
  <c r="E872" i="436" s="1"/>
  <c r="E873" i="436" s="1"/>
  <c r="E874" i="436" s="1"/>
  <c r="E875" i="436" s="1"/>
  <c r="E876" i="436" s="1"/>
  <c r="E877" i="436" s="1"/>
  <c r="E878" i="436" s="1"/>
  <c r="E879" i="436" s="1"/>
  <c r="E880" i="436" s="1"/>
  <c r="E881" i="436" s="1"/>
  <c r="E882" i="436" s="1"/>
  <c r="E883" i="436" s="1"/>
  <c r="E884" i="436" s="1"/>
  <c r="E885" i="436" s="1"/>
  <c r="E886" i="436" s="1"/>
  <c r="E887" i="436" s="1"/>
  <c r="E888" i="436" s="1"/>
  <c r="E889" i="436" s="1"/>
  <c r="E890" i="436" s="1"/>
  <c r="E891" i="436" s="1"/>
  <c r="E892" i="436" s="1"/>
  <c r="E893" i="436" s="1"/>
  <c r="E894" i="436" s="1"/>
  <c r="E895" i="436" s="1"/>
  <c r="E896" i="436" s="1"/>
  <c r="E897" i="436" s="1"/>
  <c r="E898" i="436" s="1"/>
  <c r="E899" i="436" s="1"/>
  <c r="E900" i="436" s="1"/>
  <c r="E901" i="436" s="1"/>
  <c r="E902" i="436" s="1"/>
  <c r="E903" i="436" s="1"/>
  <c r="E904" i="436" s="1"/>
  <c r="E905" i="436" s="1"/>
  <c r="E906" i="436" s="1"/>
  <c r="E907" i="436" s="1"/>
  <c r="E908" i="436" s="1"/>
  <c r="E909" i="436" s="1"/>
  <c r="E910" i="436" s="1"/>
  <c r="E911" i="436" s="1"/>
  <c r="E912" i="436" s="1"/>
  <c r="E913" i="436" s="1"/>
  <c r="E914" i="436" s="1"/>
  <c r="E915" i="436" s="1"/>
  <c r="E916" i="436" s="1"/>
  <c r="E917" i="436" s="1"/>
  <c r="E918" i="436" s="1"/>
  <c r="E919" i="436" s="1"/>
  <c r="E920" i="436" s="1"/>
  <c r="E921" i="436" s="1"/>
  <c r="E922" i="436" s="1"/>
  <c r="E923" i="436" s="1"/>
  <c r="E924" i="436" s="1"/>
  <c r="E925" i="436" s="1"/>
  <c r="E926" i="436" s="1"/>
  <c r="E927" i="436" s="1"/>
  <c r="E928" i="436" s="1"/>
  <c r="E929" i="436" s="1"/>
  <c r="E930" i="436" s="1"/>
  <c r="E931" i="436" s="1"/>
  <c r="E932" i="436" s="1"/>
  <c r="E933" i="436" s="1"/>
  <c r="E934" i="436" s="1"/>
  <c r="E935" i="436" s="1"/>
  <c r="E936" i="436" s="1"/>
  <c r="E937" i="436" s="1"/>
  <c r="E938" i="436" s="1"/>
  <c r="E939" i="436" s="1"/>
  <c r="E940" i="436" s="1"/>
  <c r="E941" i="436" s="1"/>
  <c r="E942" i="436" s="1"/>
  <c r="E943" i="436" s="1"/>
  <c r="E944" i="436" s="1"/>
  <c r="E945" i="436" s="1"/>
  <c r="E946" i="436" s="1"/>
  <c r="E947" i="436" s="1"/>
  <c r="E948" i="436" s="1"/>
  <c r="E949" i="436" s="1"/>
  <c r="E950" i="436" s="1"/>
  <c r="E951" i="436" s="1"/>
  <c r="E952" i="436" s="1"/>
  <c r="E953" i="436" s="1"/>
  <c r="E954" i="436" s="1"/>
  <c r="E955" i="436" s="1"/>
  <c r="E956" i="436" s="1"/>
  <c r="E957" i="436" s="1"/>
  <c r="E958" i="436" s="1"/>
  <c r="E959" i="436" s="1"/>
  <c r="E960" i="436" s="1"/>
  <c r="E961" i="436" s="1"/>
  <c r="E962" i="436" s="1"/>
  <c r="E963" i="436" s="1"/>
  <c r="E964" i="436" s="1"/>
  <c r="E965" i="436" s="1"/>
  <c r="E966" i="436" s="1"/>
  <c r="E967" i="436" s="1"/>
  <c r="E968" i="436" s="1"/>
  <c r="E969" i="436" s="1"/>
  <c r="E970" i="436" s="1"/>
  <c r="E971" i="436" s="1"/>
  <c r="E972" i="436" s="1"/>
  <c r="E973" i="436" s="1"/>
  <c r="E974" i="436" s="1"/>
  <c r="E975" i="436" s="1"/>
  <c r="E976" i="436" s="1"/>
  <c r="E977" i="436" s="1"/>
  <c r="E978" i="436" s="1"/>
  <c r="E979" i="436" s="1"/>
  <c r="E980" i="436" s="1"/>
  <c r="E981" i="436" s="1"/>
  <c r="E982" i="436" s="1"/>
  <c r="E983" i="436" s="1"/>
  <c r="E984" i="436" s="1"/>
  <c r="E985" i="436" s="1"/>
  <c r="E986" i="436" s="1"/>
  <c r="E987" i="436" s="1"/>
  <c r="E988" i="436" s="1"/>
  <c r="E989" i="436" s="1"/>
  <c r="E990" i="436" s="1"/>
  <c r="E991" i="436" s="1"/>
  <c r="E992" i="436" s="1"/>
  <c r="E993" i="436" s="1"/>
  <c r="E994" i="436" s="1"/>
  <c r="E995" i="436" s="1"/>
  <c r="E996" i="436" s="1"/>
  <c r="E997" i="436" s="1"/>
  <c r="E998" i="436" s="1"/>
  <c r="E999" i="436" s="1"/>
  <c r="E1000" i="436" s="1"/>
  <c r="E1001" i="436" s="1"/>
  <c r="E1002" i="436" s="1"/>
  <c r="E1003" i="436" s="1"/>
  <c r="E1004" i="436" s="1"/>
  <c r="E1005" i="436" s="1"/>
  <c r="E1006" i="436" s="1"/>
  <c r="E1007" i="436" s="1"/>
  <c r="E1008" i="436" s="1"/>
  <c r="E1009" i="436" s="1"/>
  <c r="E1010" i="436" s="1"/>
  <c r="E1011" i="436" s="1"/>
  <c r="E1012" i="436" s="1"/>
  <c r="E1013" i="436" s="1"/>
  <c r="E1014" i="436" s="1"/>
  <c r="E1015" i="436" s="1"/>
  <c r="E1016" i="436" s="1"/>
  <c r="E1017" i="436" s="1"/>
  <c r="E1018" i="436" s="1"/>
  <c r="E1019" i="436" s="1"/>
  <c r="E1020" i="436" s="1"/>
  <c r="E1021" i="436" s="1"/>
  <c r="E1022" i="436" s="1"/>
  <c r="E1023" i="436" s="1"/>
  <c r="E1024" i="436" s="1"/>
  <c r="E1025" i="436" s="1"/>
  <c r="E1026" i="436" s="1"/>
  <c r="E1027" i="436" s="1"/>
  <c r="E1028" i="436" s="1"/>
  <c r="E1029" i="436" s="1"/>
  <c r="E1030" i="436" s="1"/>
  <c r="E1031" i="436" s="1"/>
  <c r="E1032" i="436" s="1"/>
  <c r="E1033" i="436" s="1"/>
  <c r="E1034" i="436" s="1"/>
  <c r="E1035" i="436" s="1"/>
  <c r="E1036" i="436" s="1"/>
  <c r="E1037" i="436" s="1"/>
  <c r="E1038" i="436" s="1"/>
  <c r="E1039" i="436" s="1"/>
  <c r="E1040" i="436" s="1"/>
  <c r="E1041" i="436" s="1"/>
  <c r="E1042" i="436" s="1"/>
  <c r="E1043" i="436" s="1"/>
  <c r="E1044" i="436" s="1"/>
  <c r="E1045" i="436" s="1"/>
  <c r="E1046" i="436" s="1"/>
  <c r="E1047" i="436" s="1"/>
  <c r="E1048" i="436" s="1"/>
  <c r="E1049" i="436" s="1"/>
  <c r="E1050" i="436" s="1"/>
  <c r="E1051" i="436" s="1"/>
  <c r="E1052" i="436" s="1"/>
  <c r="E1053" i="436" s="1"/>
  <c r="E1054" i="436" s="1"/>
  <c r="E1055" i="436" s="1"/>
  <c r="E1056" i="436" s="1"/>
  <c r="E1057" i="436" s="1"/>
  <c r="E1058" i="436" s="1"/>
  <c r="E1059" i="436" s="1"/>
  <c r="E1060" i="436" s="1"/>
  <c r="E1061" i="436" s="1"/>
  <c r="E1062" i="436" s="1"/>
  <c r="E1063" i="436" s="1"/>
  <c r="E1064" i="436" s="1"/>
  <c r="E1065" i="436" s="1"/>
  <c r="E1066" i="436" s="1"/>
  <c r="E1067" i="436" s="1"/>
  <c r="E1068" i="436" s="1"/>
  <c r="E1069" i="436" s="1"/>
  <c r="E1070" i="436" s="1"/>
  <c r="E1071" i="436" s="1"/>
  <c r="E1072" i="436" s="1"/>
  <c r="E1073" i="436" s="1"/>
  <c r="E1074" i="436" s="1"/>
  <c r="E1075" i="436" s="1"/>
  <c r="E1076" i="436" s="1"/>
  <c r="E1077" i="436" s="1"/>
  <c r="E1078" i="436" s="1"/>
  <c r="E1079" i="436" s="1"/>
  <c r="E1080" i="436" s="1"/>
  <c r="E1081" i="436" s="1"/>
  <c r="E1082" i="436" s="1"/>
  <c r="E1083" i="436" s="1"/>
  <c r="E1084" i="436" s="1"/>
  <c r="E1085" i="436" s="1"/>
  <c r="E1086" i="436" s="1"/>
  <c r="E1087" i="436" s="1"/>
  <c r="E1088" i="436" s="1"/>
  <c r="E1089" i="436" s="1"/>
  <c r="E1090" i="436" s="1"/>
  <c r="E1091" i="436" s="1"/>
  <c r="E1092" i="436" s="1"/>
  <c r="E1093" i="436" s="1"/>
  <c r="E1094" i="436" s="1"/>
  <c r="E1095" i="436" s="1"/>
  <c r="E1096" i="436" s="1"/>
  <c r="E1097" i="436" s="1"/>
  <c r="E1098" i="436" s="1"/>
  <c r="E1099" i="436" s="1"/>
  <c r="E1100" i="436" s="1"/>
  <c r="E1101" i="436" s="1"/>
  <c r="E1102" i="436" s="1"/>
  <c r="E1103" i="436" s="1"/>
  <c r="E1104" i="436" s="1"/>
  <c r="E1105" i="436" s="1"/>
  <c r="E1106" i="436" s="1"/>
  <c r="E1107" i="436" s="1"/>
  <c r="E1108" i="436" s="1"/>
  <c r="E1109" i="436" s="1"/>
  <c r="E1110" i="436" s="1"/>
  <c r="E1111" i="436" s="1"/>
  <c r="E1112" i="436" s="1"/>
  <c r="E1113" i="436" s="1"/>
  <c r="E1114" i="436" s="1"/>
  <c r="E1115" i="436" s="1"/>
  <c r="E1116" i="436" s="1"/>
  <c r="E1117" i="436" s="1"/>
  <c r="E1118" i="436" s="1"/>
  <c r="E1119" i="436" s="1"/>
  <c r="E1120" i="436" s="1"/>
  <c r="E1121" i="436" s="1"/>
  <c r="E1122" i="436" s="1"/>
  <c r="E1123" i="436" s="1"/>
  <c r="E1124" i="436" s="1"/>
  <c r="E1125" i="436" s="1"/>
  <c r="E1126" i="436" s="1"/>
  <c r="E1127" i="436" s="1"/>
  <c r="E1128" i="436" s="1"/>
  <c r="E1129" i="436" s="1"/>
  <c r="E1130" i="436" s="1"/>
  <c r="E1131" i="436" s="1"/>
  <c r="E1132" i="436" s="1"/>
  <c r="E1133" i="436" s="1"/>
  <c r="E1134" i="436" s="1"/>
  <c r="E1135" i="436" s="1"/>
  <c r="E1136" i="436" s="1"/>
  <c r="E1137" i="436" s="1"/>
  <c r="E1138" i="436" s="1"/>
  <c r="E1139" i="436" s="1"/>
  <c r="E1140" i="436" s="1"/>
  <c r="E1141" i="436" s="1"/>
  <c r="E1142" i="436" s="1"/>
  <c r="E1143" i="436" s="1"/>
  <c r="E1144" i="436" s="1"/>
  <c r="E1145" i="436" s="1"/>
  <c r="E1146" i="436" s="1"/>
  <c r="E1147" i="436" s="1"/>
  <c r="E1148" i="436" s="1"/>
  <c r="E1149" i="436" s="1"/>
  <c r="E1150" i="436" s="1"/>
  <c r="E1151" i="436" s="1"/>
  <c r="E1152" i="436" s="1"/>
  <c r="E1153" i="436" s="1"/>
  <c r="E1154" i="436" s="1"/>
  <c r="E1155" i="436" s="1"/>
  <c r="E1156" i="436" s="1"/>
  <c r="E1157" i="436" s="1"/>
  <c r="E1158" i="436" s="1"/>
  <c r="E1159" i="436" s="1"/>
  <c r="E1160" i="436" s="1"/>
  <c r="E1161" i="436" s="1"/>
  <c r="E1162" i="436" s="1"/>
  <c r="E1163" i="436" s="1"/>
  <c r="E1164" i="436" s="1"/>
  <c r="E1165" i="436" s="1"/>
  <c r="E1166" i="436" s="1"/>
  <c r="E1167" i="436" s="1"/>
  <c r="E1168" i="436" s="1"/>
  <c r="E1169" i="436" s="1"/>
  <c r="E1170" i="436" s="1"/>
  <c r="E1171" i="436" s="1"/>
  <c r="E1172" i="436" s="1"/>
  <c r="E1173" i="436" s="1"/>
  <c r="E1174" i="436" s="1"/>
  <c r="E1175" i="436" s="1"/>
  <c r="E1176" i="436" s="1"/>
  <c r="E1177" i="436" s="1"/>
  <c r="E1178" i="436" s="1"/>
  <c r="E1179" i="436" s="1"/>
  <c r="E1180" i="436" s="1"/>
  <c r="E1181" i="436" s="1"/>
  <c r="E1182" i="436" s="1"/>
  <c r="E1183" i="436" s="1"/>
  <c r="E1184" i="436" s="1"/>
  <c r="E1185" i="436" s="1"/>
  <c r="E1186" i="436" s="1"/>
  <c r="E1187" i="436" s="1"/>
  <c r="E1188" i="436" s="1"/>
  <c r="E1189" i="436" s="1"/>
  <c r="E1190" i="436" s="1"/>
  <c r="E1191" i="436" s="1"/>
  <c r="E1192" i="436" s="1"/>
  <c r="E1193" i="436" s="1"/>
  <c r="E1194" i="436" s="1"/>
  <c r="E1195" i="436" s="1"/>
  <c r="E1196" i="436" s="1"/>
  <c r="E1197" i="436" s="1"/>
  <c r="E1198" i="436" s="1"/>
  <c r="E1199" i="436" s="1"/>
  <c r="E1200" i="436" s="1"/>
  <c r="E1201" i="436" s="1"/>
  <c r="E1202" i="436" s="1"/>
  <c r="E1203" i="436" s="1"/>
  <c r="E1204" i="436" s="1"/>
  <c r="E1205" i="436" s="1"/>
  <c r="E1206" i="436" s="1"/>
  <c r="E1207" i="436" s="1"/>
  <c r="E1208" i="436" s="1"/>
  <c r="E1209" i="436" s="1"/>
  <c r="E1210" i="436" s="1"/>
  <c r="E1211" i="436" s="1"/>
  <c r="E1212" i="436" s="1"/>
  <c r="E1213" i="436" s="1"/>
  <c r="E1214" i="436" s="1"/>
  <c r="E1215" i="436" s="1"/>
  <c r="E1216" i="436" s="1"/>
  <c r="E1217" i="436" s="1"/>
  <c r="E1218" i="436" s="1"/>
  <c r="E1219" i="436" s="1"/>
  <c r="E1220" i="436" s="1"/>
  <c r="E1221" i="436" s="1"/>
  <c r="E1222" i="436" s="1"/>
  <c r="E1223" i="436" s="1"/>
  <c r="E1224" i="436" s="1"/>
  <c r="E1225" i="436" s="1"/>
  <c r="E1226" i="436" s="1"/>
  <c r="E1227" i="436" s="1"/>
  <c r="E1228" i="436" s="1"/>
  <c r="E1229" i="436" s="1"/>
  <c r="E1230" i="436" s="1"/>
  <c r="E1231" i="436" s="1"/>
  <c r="E1232" i="436" s="1"/>
  <c r="E1233" i="436" s="1"/>
  <c r="E1234" i="436" s="1"/>
  <c r="E1235" i="436" s="1"/>
  <c r="E1236" i="436" s="1"/>
  <c r="E1237" i="436" s="1"/>
  <c r="E1238" i="436" s="1"/>
  <c r="E1239" i="436" s="1"/>
  <c r="E1240" i="436" s="1"/>
  <c r="E1241" i="436" s="1"/>
  <c r="E1242" i="436" s="1"/>
  <c r="E1243" i="436" s="1"/>
  <c r="E1244" i="436" s="1"/>
  <c r="E1245" i="436" s="1"/>
  <c r="E1246" i="436" s="1"/>
  <c r="E1247" i="436" s="1"/>
  <c r="E1248" i="436" s="1"/>
  <c r="E1249" i="436" s="1"/>
  <c r="E1250" i="436" s="1"/>
  <c r="E1251" i="436" s="1"/>
  <c r="E1252" i="436" s="1"/>
  <c r="E1253" i="436" s="1"/>
  <c r="E1254" i="436" s="1"/>
  <c r="E1255" i="436" s="1"/>
  <c r="E1256" i="436" s="1"/>
  <c r="E1257" i="436" s="1"/>
  <c r="E1258" i="436" s="1"/>
  <c r="E1259" i="436" s="1"/>
  <c r="E1260" i="436" s="1"/>
  <c r="E1261" i="436" s="1"/>
  <c r="E1262" i="436" s="1"/>
  <c r="E1263" i="436" s="1"/>
  <c r="E1264" i="436" s="1"/>
  <c r="E1265" i="436" s="1"/>
  <c r="E1266" i="436" s="1"/>
  <c r="E1267" i="436" s="1"/>
  <c r="E1268" i="436" s="1"/>
  <c r="E1269" i="436" s="1"/>
  <c r="E1270" i="436" s="1"/>
  <c r="E1271" i="436" s="1"/>
  <c r="E1272" i="436" s="1"/>
  <c r="E1273" i="436" s="1"/>
  <c r="E1274" i="436" s="1"/>
  <c r="E1275" i="436" s="1"/>
  <c r="E1276" i="436" s="1"/>
  <c r="E1277" i="436" s="1"/>
  <c r="E1278" i="436" s="1"/>
  <c r="E1279" i="436" s="1"/>
  <c r="E1280" i="436" s="1"/>
  <c r="E1281" i="436" s="1"/>
  <c r="E1282" i="436" s="1"/>
  <c r="E1283" i="436" s="1"/>
  <c r="E1284" i="436" s="1"/>
  <c r="E1285" i="436" s="1"/>
  <c r="E1286" i="436" s="1"/>
  <c r="E1287" i="436" s="1"/>
  <c r="E1288" i="436" s="1"/>
  <c r="E1289" i="436" s="1"/>
  <c r="E1290" i="436" s="1"/>
  <c r="E1291" i="436" s="1"/>
  <c r="E1292" i="436" s="1"/>
  <c r="E1293" i="436" s="1"/>
  <c r="E1294" i="436" s="1"/>
  <c r="E1295" i="436" s="1"/>
  <c r="E1296" i="436" s="1"/>
  <c r="E1297" i="436" s="1"/>
  <c r="E1298" i="436" s="1"/>
  <c r="E1299" i="436" s="1"/>
  <c r="E1300" i="436" s="1"/>
  <c r="E1301" i="436" s="1"/>
  <c r="E1302" i="436" s="1"/>
  <c r="E1303" i="436" s="1"/>
  <c r="E1304" i="436" s="1"/>
  <c r="E1305" i="436" s="1"/>
  <c r="E1306" i="436" s="1"/>
  <c r="E1307" i="436" s="1"/>
  <c r="E1308" i="436" s="1"/>
  <c r="E1309" i="436" s="1"/>
  <c r="E1310" i="436" s="1"/>
  <c r="E1311" i="436" s="1"/>
  <c r="E1312" i="436" s="1"/>
  <c r="E1313" i="436" s="1"/>
  <c r="E1314" i="436" s="1"/>
  <c r="E1315" i="436" s="1"/>
  <c r="E1316" i="436" s="1"/>
  <c r="E1317" i="436" s="1"/>
  <c r="E1318" i="436" s="1"/>
  <c r="E1319" i="436" s="1"/>
  <c r="E1320" i="436" s="1"/>
  <c r="E1321" i="436" s="1"/>
  <c r="E1322" i="436" s="1"/>
  <c r="E1323" i="436" s="1"/>
  <c r="E1324" i="436" s="1"/>
  <c r="E1325" i="436" s="1"/>
  <c r="E1326" i="436" s="1"/>
  <c r="E1327" i="436" s="1"/>
  <c r="E1328" i="436" s="1"/>
  <c r="E1329" i="436" s="1"/>
  <c r="E1330" i="436" s="1"/>
  <c r="E1331" i="436" s="1"/>
  <c r="E1332" i="436" s="1"/>
  <c r="E1333" i="436" s="1"/>
  <c r="E1334" i="436" s="1"/>
  <c r="E1335" i="436" s="1"/>
  <c r="E1336" i="436" s="1"/>
  <c r="E1337" i="436" s="1"/>
  <c r="E1338" i="436" s="1"/>
  <c r="E1339" i="436" s="1"/>
  <c r="E1340" i="436" s="1"/>
  <c r="E1341" i="436" s="1"/>
  <c r="E1342" i="436" s="1"/>
  <c r="E1343" i="436" s="1"/>
  <c r="E1344" i="436" s="1"/>
  <c r="E1345" i="436" s="1"/>
  <c r="E1346" i="436" s="1"/>
  <c r="E1347" i="436" s="1"/>
  <c r="E1348" i="436" s="1"/>
  <c r="E1349" i="436" s="1"/>
  <c r="E1350" i="436" s="1"/>
  <c r="E1351" i="436" s="1"/>
  <c r="E1352" i="436" s="1"/>
  <c r="E1353" i="436" s="1"/>
  <c r="E1354" i="436" s="1"/>
  <c r="E1355" i="436" s="1"/>
  <c r="E1356" i="436" s="1"/>
  <c r="E1357" i="436" s="1"/>
  <c r="E1358" i="436" s="1"/>
  <c r="E1359" i="436" s="1"/>
  <c r="E1360" i="436" s="1"/>
  <c r="E1361" i="436" s="1"/>
  <c r="E1362" i="436" s="1"/>
  <c r="E1363" i="436" s="1"/>
  <c r="E1364" i="436" s="1"/>
  <c r="E1365" i="436" s="1"/>
  <c r="E1366" i="436" s="1"/>
  <c r="E1367" i="436" s="1"/>
  <c r="E1368" i="436" s="1"/>
  <c r="E1369" i="436" s="1"/>
  <c r="E1370" i="436" s="1"/>
  <c r="E1371" i="436" s="1"/>
  <c r="E1372" i="436" s="1"/>
  <c r="E1373" i="436" s="1"/>
  <c r="E1374" i="436" s="1"/>
  <c r="E1375" i="436" s="1"/>
  <c r="E1376" i="436" s="1"/>
  <c r="E1377" i="436" s="1"/>
  <c r="D9" i="429"/>
  <c r="D10" i="429" s="1"/>
  <c r="D11" i="429" s="1"/>
  <c r="D12" i="429" s="1"/>
  <c r="D13" i="429" s="1"/>
  <c r="D14" i="429" s="1"/>
  <c r="D15" i="429" s="1"/>
  <c r="D16" i="429" s="1"/>
  <c r="D17" i="429" s="1"/>
  <c r="D18" i="429" s="1"/>
  <c r="D19" i="429" s="1"/>
  <c r="D20" i="429" s="1"/>
  <c r="D21" i="429" s="1"/>
  <c r="D22" i="429" s="1"/>
  <c r="D23" i="429" s="1"/>
  <c r="D24" i="429" s="1"/>
  <c r="D25" i="429" s="1"/>
  <c r="D26" i="429" s="1"/>
  <c r="D27" i="429" s="1"/>
  <c r="D28" i="429" s="1"/>
  <c r="D29" i="429" s="1"/>
  <c r="D30" i="429" s="1"/>
  <c r="D31" i="429" s="1"/>
  <c r="D32" i="429" s="1"/>
  <c r="D33" i="429" s="1"/>
  <c r="E10" i="429"/>
  <c r="E11" i="429" s="1"/>
  <c r="E12" i="429" s="1"/>
  <c r="E13" i="429" s="1"/>
  <c r="E14" i="429" s="1"/>
  <c r="E15" i="429" s="1"/>
  <c r="E16" i="429" s="1"/>
  <c r="E17" i="429"/>
  <c r="E18" i="429" s="1"/>
  <c r="E19" i="429" s="1"/>
  <c r="E20" i="429" s="1"/>
  <c r="E21" i="429" s="1"/>
  <c r="E22" i="429" s="1"/>
  <c r="E23" i="429" s="1"/>
  <c r="E24" i="429" s="1"/>
  <c r="E25" i="429" s="1"/>
  <c r="E26" i="429" s="1"/>
  <c r="E27" i="429"/>
  <c r="E28" i="429" s="1"/>
  <c r="E29" i="429" s="1"/>
  <c r="E30" i="429" s="1"/>
  <c r="E31" i="429" s="1"/>
  <c r="E32" i="429"/>
  <c r="E33" i="429" s="1"/>
  <c r="E34" i="429" s="1"/>
  <c r="D34" i="429"/>
  <c r="D35" i="429" s="1"/>
  <c r="D36" i="429" s="1"/>
  <c r="D37" i="429" s="1"/>
  <c r="D38" i="429" s="1"/>
  <c r="D39" i="429" s="1"/>
  <c r="D40" i="429" s="1"/>
  <c r="D41" i="429" s="1"/>
  <c r="D42" i="429" s="1"/>
  <c r="D43" i="429" s="1"/>
  <c r="D44" i="429" s="1"/>
  <c r="D45" i="429" s="1"/>
  <c r="D46" i="429" s="1"/>
  <c r="D47" i="429" s="1"/>
  <c r="D48" i="429" s="1"/>
  <c r="D49" i="429" s="1"/>
  <c r="D50" i="429" s="1"/>
  <c r="D51" i="429" s="1"/>
  <c r="D52" i="429" s="1"/>
  <c r="D53" i="429" s="1"/>
  <c r="E35" i="429"/>
  <c r="E36" i="429" s="1"/>
  <c r="E37" i="429" s="1"/>
  <c r="E38" i="429" s="1"/>
  <c r="E39" i="429" s="1"/>
  <c r="E40" i="429" s="1"/>
  <c r="E41" i="429" s="1"/>
  <c r="E42" i="429" s="1"/>
  <c r="E43" i="429" s="1"/>
  <c r="E44" i="429" s="1"/>
  <c r="E45" i="429" s="1"/>
  <c r="E46" i="429" s="1"/>
  <c r="E47" i="429" s="1"/>
  <c r="E48" i="429"/>
  <c r="E49" i="429" s="1"/>
  <c r="E50" i="429" s="1"/>
  <c r="E51" i="429" s="1"/>
  <c r="E52" i="429" s="1"/>
  <c r="E53" i="429" s="1"/>
  <c r="E54" i="429" s="1"/>
  <c r="C53" i="429"/>
  <c r="C54" i="429" s="1"/>
  <c r="C55" i="429" s="1"/>
  <c r="C56" i="429" s="1"/>
  <c r="C57" i="429" s="1"/>
  <c r="C58" i="429" s="1"/>
  <c r="C59" i="429" s="1"/>
  <c r="C60" i="429" s="1"/>
  <c r="C61" i="429" s="1"/>
  <c r="C62" i="429" s="1"/>
  <c r="C63" i="429" s="1"/>
  <c r="C64" i="429" s="1"/>
  <c r="C65" i="429" s="1"/>
  <c r="C66" i="429" s="1"/>
  <c r="C67" i="429" s="1"/>
  <c r="C68" i="429" s="1"/>
  <c r="C69" i="429" s="1"/>
  <c r="C70" i="429" s="1"/>
  <c r="C71" i="429" s="1"/>
  <c r="C72" i="429" s="1"/>
  <c r="C73" i="429" s="1"/>
  <c r="C74" i="429" s="1"/>
  <c r="C75" i="429" s="1"/>
  <c r="C76" i="429" s="1"/>
  <c r="C77" i="429" s="1"/>
  <c r="C78" i="429" s="1"/>
  <c r="C79" i="429" s="1"/>
  <c r="C80" i="429" s="1"/>
  <c r="C81" i="429" s="1"/>
  <c r="C82" i="429" s="1"/>
  <c r="C83" i="429" s="1"/>
  <c r="C84" i="429" s="1"/>
  <c r="C85" i="429" s="1"/>
  <c r="C86" i="429" s="1"/>
  <c r="C87" i="429" s="1"/>
  <c r="C88" i="429" s="1"/>
  <c r="C89" i="429" s="1"/>
  <c r="C90" i="429" s="1"/>
  <c r="C91" i="429" s="1"/>
  <c r="C92" i="429" s="1"/>
  <c r="C93" i="429" s="1"/>
  <c r="C94" i="429" s="1"/>
  <c r="C95" i="429" s="1"/>
  <c r="C96" i="429" s="1"/>
  <c r="C97" i="429" s="1"/>
  <c r="C98" i="429" s="1"/>
  <c r="C99" i="429" s="1"/>
  <c r="C100" i="429" s="1"/>
  <c r="C101" i="429" s="1"/>
  <c r="C102" i="429" s="1"/>
  <c r="C103" i="429" s="1"/>
  <c r="C104" i="429" s="1"/>
  <c r="C105" i="429" s="1"/>
  <c r="C106" i="429" s="1"/>
  <c r="C107" i="429" s="1"/>
  <c r="C108" i="429" s="1"/>
  <c r="C109" i="429" s="1"/>
  <c r="C110" i="429" s="1"/>
  <c r="C111" i="429" s="1"/>
  <c r="C112" i="429" s="1"/>
  <c r="C113" i="429" s="1"/>
  <c r="D54" i="429"/>
  <c r="D55" i="429" s="1"/>
  <c r="D56" i="429" s="1"/>
  <c r="D57" i="429" s="1"/>
  <c r="D58" i="429" s="1"/>
  <c r="D59" i="429" s="1"/>
  <c r="D60" i="429" s="1"/>
  <c r="D61" i="429" s="1"/>
  <c r="D62" i="429" s="1"/>
  <c r="D63" i="429" s="1"/>
  <c r="D64" i="429" s="1"/>
  <c r="D65" i="429" s="1"/>
  <c r="D66" i="429" s="1"/>
  <c r="D67" i="429" s="1"/>
  <c r="D68" i="429" s="1"/>
  <c r="D69" i="429" s="1"/>
  <c r="D70" i="429" s="1"/>
  <c r="D71" i="429" s="1"/>
  <c r="D72" i="429" s="1"/>
  <c r="D73" i="429" s="1"/>
  <c r="D74" i="429" s="1"/>
  <c r="D75" i="429" s="1"/>
  <c r="D76" i="429" s="1"/>
  <c r="D77" i="429" s="1"/>
  <c r="D78" i="429" s="1"/>
  <c r="D79" i="429" s="1"/>
  <c r="E55" i="429"/>
  <c r="E56" i="429" s="1"/>
  <c r="E57" i="429" s="1"/>
  <c r="E58" i="429" s="1"/>
  <c r="E59" i="429"/>
  <c r="E60" i="429" s="1"/>
  <c r="E61" i="429" s="1"/>
  <c r="E62" i="429" s="1"/>
  <c r="E63" i="429" s="1"/>
  <c r="E64" i="429" s="1"/>
  <c r="E65" i="429" s="1"/>
  <c r="E66" i="429" s="1"/>
  <c r="E67" i="429" s="1"/>
  <c r="E68" i="429" s="1"/>
  <c r="E69" i="429" s="1"/>
  <c r="E70" i="429"/>
  <c r="E71" i="429" s="1"/>
  <c r="E72" i="429" s="1"/>
  <c r="E73" i="429" s="1"/>
  <c r="E74" i="429" s="1"/>
  <c r="E75" i="429" s="1"/>
  <c r="E76" i="429"/>
  <c r="E77" i="429" s="1"/>
  <c r="E78" i="429" s="1"/>
  <c r="E79" i="429" s="1"/>
  <c r="E80" i="429" s="1"/>
  <c r="D80" i="429"/>
  <c r="D81" i="429" s="1"/>
  <c r="D82" i="429" s="1"/>
  <c r="D83" i="429" s="1"/>
  <c r="D84" i="429" s="1"/>
  <c r="D85" i="429" s="1"/>
  <c r="D86" i="429" s="1"/>
  <c r="D87" i="429" s="1"/>
  <c r="D88" i="429" s="1"/>
  <c r="D89" i="429" s="1"/>
  <c r="D90" i="429" s="1"/>
  <c r="D91" i="429" s="1"/>
  <c r="D92" i="429" s="1"/>
  <c r="D93" i="429" s="1"/>
  <c r="D94" i="429" s="1"/>
  <c r="D95" i="429" s="1"/>
  <c r="D96" i="429" s="1"/>
  <c r="D97" i="429" s="1"/>
  <c r="D98" i="429" s="1"/>
  <c r="D99" i="429" s="1"/>
  <c r="D100" i="429" s="1"/>
  <c r="D101" i="429" s="1"/>
  <c r="D102" i="429" s="1"/>
  <c r="D103" i="429" s="1"/>
  <c r="D104" i="429" s="1"/>
  <c r="D105" i="429" s="1"/>
  <c r="D106" i="429" s="1"/>
  <c r="D107" i="429" s="1"/>
  <c r="D108" i="429" s="1"/>
  <c r="D109" i="429" s="1"/>
  <c r="D110" i="429" s="1"/>
  <c r="D111" i="429" s="1"/>
  <c r="D112" i="429" s="1"/>
  <c r="D113" i="429" s="1"/>
  <c r="D114" i="429" s="1"/>
  <c r="E81" i="429"/>
  <c r="E82" i="429" s="1"/>
  <c r="E83" i="429" s="1"/>
  <c r="E84" i="429" s="1"/>
  <c r="E85" i="429" s="1"/>
  <c r="E86" i="429"/>
  <c r="E87" i="429" s="1"/>
  <c r="E88" i="429" s="1"/>
  <c r="E89" i="429" s="1"/>
  <c r="E90" i="429" s="1"/>
  <c r="E91" i="429" s="1"/>
  <c r="E92" i="429" s="1"/>
  <c r="E93" i="429" s="1"/>
  <c r="E94" i="429" s="1"/>
  <c r="E95" i="429" s="1"/>
  <c r="E96" i="429" s="1"/>
  <c r="E97" i="429" s="1"/>
  <c r="E98" i="429" s="1"/>
  <c r="E99" i="429" s="1"/>
  <c r="E100" i="429" s="1"/>
  <c r="E101" i="429" s="1"/>
  <c r="E102" i="429" s="1"/>
  <c r="E103" i="429" s="1"/>
  <c r="E104" i="429"/>
  <c r="E105" i="429" s="1"/>
  <c r="E106" i="429" s="1"/>
  <c r="E107" i="429" s="1"/>
  <c r="E108" i="429" s="1"/>
  <c r="E109" i="429" s="1"/>
  <c r="E110" i="429" s="1"/>
  <c r="E111" i="429"/>
  <c r="E112" i="429" s="1"/>
  <c r="E113" i="429" s="1"/>
  <c r="E114" i="429" s="1"/>
  <c r="E115" i="429" s="1"/>
  <c r="C114" i="429"/>
  <c r="C115" i="429" s="1"/>
  <c r="C116" i="429" s="1"/>
  <c r="C117" i="429" s="1"/>
  <c r="C118" i="429" s="1"/>
  <c r="C119" i="429" s="1"/>
  <c r="C120" i="429" s="1"/>
  <c r="C121" i="429" s="1"/>
  <c r="C122" i="429" s="1"/>
  <c r="C123" i="429" s="1"/>
  <c r="C124" i="429" s="1"/>
  <c r="C125" i="429" s="1"/>
  <c r="C126" i="429" s="1"/>
  <c r="C127" i="429" s="1"/>
  <c r="C128" i="429" s="1"/>
  <c r="C129" i="429" s="1"/>
  <c r="C130" i="429" s="1"/>
  <c r="C131" i="429" s="1"/>
  <c r="C132" i="429" s="1"/>
  <c r="C133" i="429" s="1"/>
  <c r="C134" i="429" s="1"/>
  <c r="C135" i="429" s="1"/>
  <c r="C136" i="429" s="1"/>
  <c r="C137" i="429" s="1"/>
  <c r="C138" i="429" s="1"/>
  <c r="C139" i="429" s="1"/>
  <c r="C140" i="429" s="1"/>
  <c r="C141" i="429" s="1"/>
  <c r="C142" i="429" s="1"/>
  <c r="C143" i="429" s="1"/>
  <c r="C144" i="429" s="1"/>
  <c r="C145" i="429" s="1"/>
  <c r="C146" i="429" s="1"/>
  <c r="C147" i="429" s="1"/>
  <c r="C148" i="429" s="1"/>
  <c r="C149" i="429" s="1"/>
  <c r="C150" i="429" s="1"/>
  <c r="C151" i="429" s="1"/>
  <c r="C152" i="429" s="1"/>
  <c r="C153" i="429" s="1"/>
  <c r="C154" i="429" s="1"/>
  <c r="C155" i="429" s="1"/>
  <c r="C156" i="429" s="1"/>
  <c r="C157" i="429" s="1"/>
  <c r="C158" i="429" s="1"/>
  <c r="C159" i="429" s="1"/>
  <c r="C160" i="429" s="1"/>
  <c r="C161" i="429" s="1"/>
  <c r="C162" i="429" s="1"/>
  <c r="C163" i="429" s="1"/>
  <c r="C164" i="429" s="1"/>
  <c r="C165" i="429" s="1"/>
  <c r="C166" i="429" s="1"/>
  <c r="C167" i="429" s="1"/>
  <c r="C168" i="429" s="1"/>
  <c r="C169" i="429" s="1"/>
  <c r="C170" i="429" s="1"/>
  <c r="C171" i="429" s="1"/>
  <c r="C172" i="429" s="1"/>
  <c r="C173" i="429" s="1"/>
  <c r="C174" i="429" s="1"/>
  <c r="C175" i="429" s="1"/>
  <c r="C176" i="429" s="1"/>
  <c r="C177" i="429" s="1"/>
  <c r="C178" i="429" s="1"/>
  <c r="C179" i="429" s="1"/>
  <c r="C180" i="429" s="1"/>
  <c r="C181" i="429" s="1"/>
  <c r="C182" i="429" s="1"/>
  <c r="C183" i="429" s="1"/>
  <c r="C184" i="429" s="1"/>
  <c r="C185" i="429" s="1"/>
  <c r="C186" i="429" s="1"/>
  <c r="C187" i="429" s="1"/>
  <c r="C188" i="429" s="1"/>
  <c r="C189" i="429" s="1"/>
  <c r="C190" i="429" s="1"/>
  <c r="C191" i="429" s="1"/>
  <c r="C192" i="429" s="1"/>
  <c r="C193" i="429" s="1"/>
  <c r="C194" i="429" s="1"/>
  <c r="C195" i="429" s="1"/>
  <c r="C196" i="429" s="1"/>
  <c r="C197" i="429" s="1"/>
  <c r="C198" i="429" s="1"/>
  <c r="C199" i="429" s="1"/>
  <c r="C200" i="429" s="1"/>
  <c r="C201" i="429" s="1"/>
  <c r="C202" i="429" s="1"/>
  <c r="C203" i="429" s="1"/>
  <c r="C204" i="429" s="1"/>
  <c r="C205" i="429" s="1"/>
  <c r="C206" i="429" s="1"/>
  <c r="C207" i="429" s="1"/>
  <c r="C208" i="429" s="1"/>
  <c r="C209" i="429" s="1"/>
  <c r="C210" i="429" s="1"/>
  <c r="C211" i="429" s="1"/>
  <c r="C212" i="429" s="1"/>
  <c r="C213" i="429" s="1"/>
  <c r="C214" i="429" s="1"/>
  <c r="C215" i="429" s="1"/>
  <c r="C216" i="429" s="1"/>
  <c r="C217" i="429" s="1"/>
  <c r="C218" i="429" s="1"/>
  <c r="C219" i="429" s="1"/>
  <c r="C220" i="429" s="1"/>
  <c r="C221" i="429" s="1"/>
  <c r="C222" i="429" s="1"/>
  <c r="C223" i="429" s="1"/>
  <c r="C224" i="429" s="1"/>
  <c r="C225" i="429" s="1"/>
  <c r="C226" i="429" s="1"/>
  <c r="C227" i="429" s="1"/>
  <c r="C228" i="429" s="1"/>
  <c r="C229" i="429" s="1"/>
  <c r="C230" i="429" s="1"/>
  <c r="C231" i="429" s="1"/>
  <c r="C232" i="429" s="1"/>
  <c r="C233" i="429" s="1"/>
  <c r="C234" i="429" s="1"/>
  <c r="C235" i="429" s="1"/>
  <c r="C236" i="429" s="1"/>
  <c r="C237" i="429" s="1"/>
  <c r="C238" i="429" s="1"/>
  <c r="C239" i="429" s="1"/>
  <c r="C240" i="429" s="1"/>
  <c r="C241" i="429" s="1"/>
  <c r="C242" i="429" s="1"/>
  <c r="C243" i="429" s="1"/>
  <c r="C244" i="429" s="1"/>
  <c r="C245" i="429" s="1"/>
  <c r="C246" i="429" s="1"/>
  <c r="C247" i="429" s="1"/>
  <c r="C248" i="429" s="1"/>
  <c r="C249" i="429" s="1"/>
  <c r="C250" i="429" s="1"/>
  <c r="C251" i="429" s="1"/>
  <c r="C252" i="429" s="1"/>
  <c r="C253" i="429" s="1"/>
  <c r="C254" i="429" s="1"/>
  <c r="C255" i="429" s="1"/>
  <c r="C256" i="429" s="1"/>
  <c r="C257" i="429" s="1"/>
  <c r="C258" i="429" s="1"/>
  <c r="C259" i="429" s="1"/>
  <c r="C260" i="429" s="1"/>
  <c r="C261" i="429" s="1"/>
  <c r="C262" i="429" s="1"/>
  <c r="C263" i="429" s="1"/>
  <c r="C264" i="429" s="1"/>
  <c r="C265" i="429" s="1"/>
  <c r="C266" i="429" s="1"/>
  <c r="C267" i="429" s="1"/>
  <c r="C268" i="429" s="1"/>
  <c r="C269" i="429" s="1"/>
  <c r="C270" i="429" s="1"/>
  <c r="C271" i="429" s="1"/>
  <c r="C272" i="429" s="1"/>
  <c r="C273" i="429" s="1"/>
  <c r="C274" i="429" s="1"/>
  <c r="C275" i="429" s="1"/>
  <c r="C276" i="429" s="1"/>
  <c r="C277" i="429" s="1"/>
  <c r="C278" i="429" s="1"/>
  <c r="C279" i="429" s="1"/>
  <c r="C280" i="429" s="1"/>
  <c r="C281" i="429" s="1"/>
  <c r="C282" i="429" s="1"/>
  <c r="C283" i="429" s="1"/>
  <c r="C284" i="429" s="1"/>
  <c r="C285" i="429" s="1"/>
  <c r="C286" i="429" s="1"/>
  <c r="C287" i="429" s="1"/>
  <c r="C288" i="429" s="1"/>
  <c r="C289" i="429" s="1"/>
  <c r="C290" i="429" s="1"/>
  <c r="C291" i="429" s="1"/>
  <c r="C292" i="429" s="1"/>
  <c r="C293" i="429" s="1"/>
  <c r="C294" i="429" s="1"/>
  <c r="C295" i="429" s="1"/>
  <c r="C296" i="429" s="1"/>
  <c r="C297" i="429" s="1"/>
  <c r="C298" i="429" s="1"/>
  <c r="C299" i="429" s="1"/>
  <c r="C300" i="429" s="1"/>
  <c r="C301" i="429" s="1"/>
  <c r="C302" i="429" s="1"/>
  <c r="C303" i="429" s="1"/>
  <c r="C304" i="429" s="1"/>
  <c r="C305" i="429" s="1"/>
  <c r="C306" i="429" s="1"/>
  <c r="C307" i="429" s="1"/>
  <c r="C308" i="429" s="1"/>
  <c r="C309" i="429" s="1"/>
  <c r="C310" i="429" s="1"/>
  <c r="C311" i="429" s="1"/>
  <c r="C312" i="429" s="1"/>
  <c r="C313" i="429" s="1"/>
  <c r="C314" i="429" s="1"/>
  <c r="C315" i="429" s="1"/>
  <c r="C316" i="429" s="1"/>
  <c r="C317" i="429" s="1"/>
  <c r="C318" i="429" s="1"/>
  <c r="C319" i="429" s="1"/>
  <c r="C320" i="429" s="1"/>
  <c r="C321" i="429" s="1"/>
  <c r="C322" i="429" s="1"/>
  <c r="C323" i="429" s="1"/>
  <c r="C324" i="429" s="1"/>
  <c r="C325" i="429" s="1"/>
  <c r="C326" i="429" s="1"/>
  <c r="C327" i="429" s="1"/>
  <c r="C328" i="429" s="1"/>
  <c r="C329" i="429" s="1"/>
  <c r="C330" i="429" s="1"/>
  <c r="C331" i="429" s="1"/>
  <c r="C332" i="429" s="1"/>
  <c r="C333" i="429" s="1"/>
  <c r="C334" i="429" s="1"/>
  <c r="C335" i="429" s="1"/>
  <c r="C336" i="429" s="1"/>
  <c r="C337" i="429" s="1"/>
  <c r="C338" i="429" s="1"/>
  <c r="C339" i="429" s="1"/>
  <c r="C340" i="429" s="1"/>
  <c r="C341" i="429" s="1"/>
  <c r="C342" i="429" s="1"/>
  <c r="C343" i="429" s="1"/>
  <c r="C344" i="429" s="1"/>
  <c r="C345" i="429" s="1"/>
  <c r="C346" i="429" s="1"/>
  <c r="C347" i="429" s="1"/>
  <c r="C348" i="429" s="1"/>
  <c r="C349" i="429" s="1"/>
  <c r="C350" i="429" s="1"/>
  <c r="C351" i="429" s="1"/>
  <c r="C352" i="429" s="1"/>
  <c r="C353" i="429" s="1"/>
  <c r="C354" i="429" s="1"/>
  <c r="C355" i="429" s="1"/>
  <c r="C356" i="429" s="1"/>
  <c r="C357" i="429" s="1"/>
  <c r="C358" i="429" s="1"/>
  <c r="C359" i="429" s="1"/>
  <c r="C360" i="429" s="1"/>
  <c r="C361" i="429" s="1"/>
  <c r="C362" i="429" s="1"/>
  <c r="C363" i="429" s="1"/>
  <c r="C364" i="429" s="1"/>
  <c r="C365" i="429" s="1"/>
  <c r="C366" i="429" s="1"/>
  <c r="C367" i="429" s="1"/>
  <c r="C368" i="429" s="1"/>
  <c r="C369" i="429" s="1"/>
  <c r="C370" i="429" s="1"/>
  <c r="C371" i="429" s="1"/>
  <c r="C372" i="429" s="1"/>
  <c r="C373" i="429" s="1"/>
  <c r="C374" i="429" s="1"/>
  <c r="C375" i="429" s="1"/>
  <c r="C376" i="429" s="1"/>
  <c r="C377" i="429" s="1"/>
  <c r="C378" i="429" s="1"/>
  <c r="C379" i="429" s="1"/>
  <c r="C380" i="429" s="1"/>
  <c r="C381" i="429" s="1"/>
  <c r="C382" i="429" s="1"/>
  <c r="C383" i="429" s="1"/>
  <c r="C384" i="429" s="1"/>
  <c r="C385" i="429" s="1"/>
  <c r="C386" i="429" s="1"/>
  <c r="C387" i="429" s="1"/>
  <c r="C388" i="429" s="1"/>
  <c r="C389" i="429" s="1"/>
  <c r="C390" i="429" s="1"/>
  <c r="C391" i="429" s="1"/>
  <c r="C392" i="429" s="1"/>
  <c r="C393" i="429" s="1"/>
  <c r="C394" i="429" s="1"/>
  <c r="C395" i="429" s="1"/>
  <c r="C396" i="429" s="1"/>
  <c r="C397" i="429" s="1"/>
  <c r="C398" i="429" s="1"/>
  <c r="C399" i="429" s="1"/>
  <c r="C400" i="429" s="1"/>
  <c r="C401" i="429" s="1"/>
  <c r="C402" i="429" s="1"/>
  <c r="C403" i="429" s="1"/>
  <c r="C404" i="429" s="1"/>
  <c r="C405" i="429" s="1"/>
  <c r="C406" i="429" s="1"/>
  <c r="C407" i="429" s="1"/>
  <c r="C408" i="429" s="1"/>
  <c r="C409" i="429" s="1"/>
  <c r="C410" i="429" s="1"/>
  <c r="C411" i="429" s="1"/>
  <c r="C412" i="429" s="1"/>
  <c r="C413" i="429" s="1"/>
  <c r="C414" i="429" s="1"/>
  <c r="C415" i="429" s="1"/>
  <c r="C416" i="429" s="1"/>
  <c r="C417" i="429" s="1"/>
  <c r="C418" i="429" s="1"/>
  <c r="C419" i="429" s="1"/>
  <c r="C420" i="429" s="1"/>
  <c r="C421" i="429" s="1"/>
  <c r="C422" i="429" s="1"/>
  <c r="C423" i="429" s="1"/>
  <c r="C424" i="429" s="1"/>
  <c r="C425" i="429" s="1"/>
  <c r="C426" i="429" s="1"/>
  <c r="C427" i="429" s="1"/>
  <c r="C428" i="429" s="1"/>
  <c r="C429" i="429" s="1"/>
  <c r="C430" i="429" s="1"/>
  <c r="C431" i="429" s="1"/>
  <c r="C432" i="429" s="1"/>
  <c r="C433" i="429" s="1"/>
  <c r="C434" i="429" s="1"/>
  <c r="C435" i="429" s="1"/>
  <c r="C436" i="429" s="1"/>
  <c r="C437" i="429" s="1"/>
  <c r="C438" i="429" s="1"/>
  <c r="C439" i="429" s="1"/>
  <c r="C440" i="429" s="1"/>
  <c r="C441" i="429" s="1"/>
  <c r="C442" i="429" s="1"/>
  <c r="C443" i="429" s="1"/>
  <c r="C444" i="429" s="1"/>
  <c r="C445" i="429" s="1"/>
  <c r="C446" i="429" s="1"/>
  <c r="C447" i="429" s="1"/>
  <c r="C448" i="429" s="1"/>
  <c r="C449" i="429" s="1"/>
  <c r="C450" i="429" s="1"/>
  <c r="C451" i="429" s="1"/>
  <c r="C452" i="429" s="1"/>
  <c r="C453" i="429" s="1"/>
  <c r="C454" i="429" s="1"/>
  <c r="C455" i="429" s="1"/>
  <c r="C456" i="429" s="1"/>
  <c r="C457" i="429" s="1"/>
  <c r="C458" i="429" s="1"/>
  <c r="C459" i="429" s="1"/>
  <c r="C460" i="429" s="1"/>
  <c r="C461" i="429" s="1"/>
  <c r="C462" i="429" s="1"/>
  <c r="C463" i="429" s="1"/>
  <c r="C464" i="429" s="1"/>
  <c r="C465" i="429" s="1"/>
  <c r="C466" i="429" s="1"/>
  <c r="C467" i="429" s="1"/>
  <c r="C468" i="429" s="1"/>
  <c r="C469" i="429" s="1"/>
  <c r="C470" i="429" s="1"/>
  <c r="C471" i="429" s="1"/>
  <c r="C472" i="429" s="1"/>
  <c r="C473" i="429" s="1"/>
  <c r="C474" i="429" s="1"/>
  <c r="C475" i="429" s="1"/>
  <c r="C476" i="429" s="1"/>
  <c r="C477" i="429" s="1"/>
  <c r="C478" i="429" s="1"/>
  <c r="C479" i="429" s="1"/>
  <c r="C480" i="429" s="1"/>
  <c r="C481" i="429" s="1"/>
  <c r="C482" i="429" s="1"/>
  <c r="C483" i="429" s="1"/>
  <c r="C484" i="429" s="1"/>
  <c r="C485" i="429" s="1"/>
  <c r="C486" i="429" s="1"/>
  <c r="C487" i="429" s="1"/>
  <c r="C488" i="429" s="1"/>
  <c r="C489" i="429" s="1"/>
  <c r="C490" i="429" s="1"/>
  <c r="C491" i="429" s="1"/>
  <c r="C492" i="429" s="1"/>
  <c r="C493" i="429" s="1"/>
  <c r="C494" i="429" s="1"/>
  <c r="C495" i="429" s="1"/>
  <c r="C496" i="429" s="1"/>
  <c r="C497" i="429" s="1"/>
  <c r="C498" i="429" s="1"/>
  <c r="C499" i="429" s="1"/>
  <c r="C500" i="429" s="1"/>
  <c r="C501" i="429" s="1"/>
  <c r="C502" i="429" s="1"/>
  <c r="C503" i="429" s="1"/>
  <c r="C504" i="429" s="1"/>
  <c r="C505" i="429" s="1"/>
  <c r="C506" i="429" s="1"/>
  <c r="C507" i="429" s="1"/>
  <c r="C508" i="429" s="1"/>
  <c r="C509" i="429" s="1"/>
  <c r="C510" i="429" s="1"/>
  <c r="C511" i="429" s="1"/>
  <c r="C512" i="429" s="1"/>
  <c r="C513" i="429" s="1"/>
  <c r="C514" i="429" s="1"/>
  <c r="C515" i="429" s="1"/>
  <c r="C516" i="429" s="1"/>
  <c r="C517" i="429" s="1"/>
  <c r="C518" i="429" s="1"/>
  <c r="C519" i="429" s="1"/>
  <c r="C520" i="429" s="1"/>
  <c r="C521" i="429" s="1"/>
  <c r="C522" i="429" s="1"/>
  <c r="C523" i="429" s="1"/>
  <c r="C524" i="429" s="1"/>
  <c r="C525" i="429" s="1"/>
  <c r="C526" i="429" s="1"/>
  <c r="C527" i="429" s="1"/>
  <c r="C528" i="429" s="1"/>
  <c r="C529" i="429" s="1"/>
  <c r="C530" i="429" s="1"/>
  <c r="C531" i="429" s="1"/>
  <c r="C532" i="429" s="1"/>
  <c r="C533" i="429" s="1"/>
  <c r="C534" i="429" s="1"/>
  <c r="C535" i="429" s="1"/>
  <c r="C536" i="429" s="1"/>
  <c r="C537" i="429" s="1"/>
  <c r="C538" i="429" s="1"/>
  <c r="C539" i="429" s="1"/>
  <c r="C540" i="429" s="1"/>
  <c r="C541" i="429" s="1"/>
  <c r="C542" i="429" s="1"/>
  <c r="C543" i="429" s="1"/>
  <c r="C544" i="429" s="1"/>
  <c r="C545" i="429" s="1"/>
  <c r="C546" i="429" s="1"/>
  <c r="C547" i="429" s="1"/>
  <c r="C548" i="429" s="1"/>
  <c r="C549" i="429" s="1"/>
  <c r="C550" i="429" s="1"/>
  <c r="C551" i="429" s="1"/>
  <c r="C552" i="429" s="1"/>
  <c r="C553" i="429" s="1"/>
  <c r="C554" i="429" s="1"/>
  <c r="C555" i="429" s="1"/>
  <c r="C556" i="429" s="1"/>
  <c r="C557" i="429" s="1"/>
  <c r="C558" i="429" s="1"/>
  <c r="C559" i="429" s="1"/>
  <c r="C560" i="429" s="1"/>
  <c r="C561" i="429" s="1"/>
  <c r="C562" i="429" s="1"/>
  <c r="C563" i="429" s="1"/>
  <c r="C564" i="429" s="1"/>
  <c r="C565" i="429" s="1"/>
  <c r="C566" i="429" s="1"/>
  <c r="C567" i="429" s="1"/>
  <c r="C568" i="429" s="1"/>
  <c r="C569" i="429" s="1"/>
  <c r="C570" i="429" s="1"/>
  <c r="C571" i="429" s="1"/>
  <c r="C572" i="429" s="1"/>
  <c r="C573" i="429" s="1"/>
  <c r="C574" i="429" s="1"/>
  <c r="C575" i="429" s="1"/>
  <c r="C576" i="429" s="1"/>
  <c r="C577" i="429" s="1"/>
  <c r="C578" i="429" s="1"/>
  <c r="C579" i="429" s="1"/>
  <c r="C580" i="429" s="1"/>
  <c r="C581" i="429" s="1"/>
  <c r="C582" i="429" s="1"/>
  <c r="C583" i="429" s="1"/>
  <c r="C584" i="429" s="1"/>
  <c r="C585" i="429" s="1"/>
  <c r="C586" i="429" s="1"/>
  <c r="C587" i="429" s="1"/>
  <c r="C588" i="429" s="1"/>
  <c r="C589" i="429" s="1"/>
  <c r="C590" i="429" s="1"/>
  <c r="C591" i="429" s="1"/>
  <c r="C592" i="429" s="1"/>
  <c r="C593" i="429" s="1"/>
  <c r="C594" i="429" s="1"/>
  <c r="C595" i="429" s="1"/>
  <c r="C596" i="429" s="1"/>
  <c r="C597" i="429" s="1"/>
  <c r="C598" i="429" s="1"/>
  <c r="C599" i="429" s="1"/>
  <c r="C600" i="429" s="1"/>
  <c r="C601" i="429" s="1"/>
  <c r="C602" i="429" s="1"/>
  <c r="C603" i="429" s="1"/>
  <c r="C604" i="429" s="1"/>
  <c r="C605" i="429" s="1"/>
  <c r="C606" i="429" s="1"/>
  <c r="C607" i="429" s="1"/>
  <c r="C608" i="429" s="1"/>
  <c r="C609" i="429" s="1"/>
  <c r="C610" i="429" s="1"/>
  <c r="C611" i="429" s="1"/>
  <c r="C612" i="429" s="1"/>
  <c r="C613" i="429" s="1"/>
  <c r="C614" i="429" s="1"/>
  <c r="C615" i="429" s="1"/>
  <c r="C616" i="429" s="1"/>
  <c r="C617" i="429" s="1"/>
  <c r="C618" i="429" s="1"/>
  <c r="C619" i="429" s="1"/>
  <c r="C620" i="429" s="1"/>
  <c r="C621" i="429" s="1"/>
  <c r="C622" i="429" s="1"/>
  <c r="C623" i="429" s="1"/>
  <c r="C624" i="429" s="1"/>
  <c r="C625" i="429" s="1"/>
  <c r="C626" i="429" s="1"/>
  <c r="C627" i="429" s="1"/>
  <c r="C628" i="429" s="1"/>
  <c r="C629" i="429" s="1"/>
  <c r="C630" i="429" s="1"/>
  <c r="C631" i="429" s="1"/>
  <c r="C632" i="429" s="1"/>
  <c r="C633" i="429" s="1"/>
  <c r="C634" i="429" s="1"/>
  <c r="C635" i="429" s="1"/>
  <c r="C636" i="429" s="1"/>
  <c r="C637" i="429" s="1"/>
  <c r="C638" i="429" s="1"/>
  <c r="C639" i="429" s="1"/>
  <c r="C640" i="429" s="1"/>
  <c r="C641" i="429" s="1"/>
  <c r="C642" i="429" s="1"/>
  <c r="C643" i="429" s="1"/>
  <c r="C644" i="429" s="1"/>
  <c r="C645" i="429" s="1"/>
  <c r="C646" i="429" s="1"/>
  <c r="C647" i="429" s="1"/>
  <c r="C648" i="429" s="1"/>
  <c r="C649" i="429" s="1"/>
  <c r="C650" i="429" s="1"/>
  <c r="C651" i="429" s="1"/>
  <c r="C652" i="429" s="1"/>
  <c r="C653" i="429" s="1"/>
  <c r="C654" i="429" s="1"/>
  <c r="C655" i="429" s="1"/>
  <c r="C656" i="429" s="1"/>
  <c r="C657" i="429" s="1"/>
  <c r="C658" i="429" s="1"/>
  <c r="C659" i="429" s="1"/>
  <c r="C660" i="429" s="1"/>
  <c r="C661" i="429" s="1"/>
  <c r="C662" i="429" s="1"/>
  <c r="C663" i="429" s="1"/>
  <c r="C664" i="429" s="1"/>
  <c r="C665" i="429" s="1"/>
  <c r="C666" i="429" s="1"/>
  <c r="C667" i="429" s="1"/>
  <c r="C668" i="429" s="1"/>
  <c r="C669" i="429" s="1"/>
  <c r="C670" i="429" s="1"/>
  <c r="C671" i="429" s="1"/>
  <c r="C672" i="429" s="1"/>
  <c r="C673" i="429" s="1"/>
  <c r="C674" i="429" s="1"/>
  <c r="C675" i="429" s="1"/>
  <c r="C676" i="429" s="1"/>
  <c r="C677" i="429" s="1"/>
  <c r="C678" i="429" s="1"/>
  <c r="C679" i="429" s="1"/>
  <c r="C680" i="429" s="1"/>
  <c r="C681" i="429" s="1"/>
  <c r="C682" i="429" s="1"/>
  <c r="C683" i="429" s="1"/>
  <c r="C684" i="429" s="1"/>
  <c r="C685" i="429" s="1"/>
  <c r="C686" i="429" s="1"/>
  <c r="C687" i="429" s="1"/>
  <c r="C688" i="429" s="1"/>
  <c r="C689" i="429" s="1"/>
  <c r="C690" i="429" s="1"/>
  <c r="C691" i="429" s="1"/>
  <c r="C692" i="429" s="1"/>
  <c r="C693" i="429" s="1"/>
  <c r="C694" i="429" s="1"/>
  <c r="C695" i="429" s="1"/>
  <c r="C696" i="429" s="1"/>
  <c r="C697" i="429" s="1"/>
  <c r="C698" i="429" s="1"/>
  <c r="C699" i="429" s="1"/>
  <c r="C700" i="429" s="1"/>
  <c r="C701" i="429" s="1"/>
  <c r="C702" i="429" s="1"/>
  <c r="C703" i="429" s="1"/>
  <c r="C704" i="429" s="1"/>
  <c r="C705" i="429" s="1"/>
  <c r="C706" i="429" s="1"/>
  <c r="C707" i="429" s="1"/>
  <c r="C708" i="429" s="1"/>
  <c r="C709" i="429" s="1"/>
  <c r="C710" i="429" s="1"/>
  <c r="C711" i="429" s="1"/>
  <c r="C712" i="429" s="1"/>
  <c r="C713" i="429" s="1"/>
  <c r="C714" i="429" s="1"/>
  <c r="C715" i="429" s="1"/>
  <c r="C716" i="429" s="1"/>
  <c r="C717" i="429" s="1"/>
  <c r="C718" i="429" s="1"/>
  <c r="C719" i="429" s="1"/>
  <c r="C720" i="429" s="1"/>
  <c r="C721" i="429" s="1"/>
  <c r="C722" i="429" s="1"/>
  <c r="C723" i="429" s="1"/>
  <c r="C724" i="429" s="1"/>
  <c r="C725" i="429" s="1"/>
  <c r="C726" i="429" s="1"/>
  <c r="C727" i="429" s="1"/>
  <c r="C728" i="429" s="1"/>
  <c r="C729" i="429" s="1"/>
  <c r="C730" i="429" s="1"/>
  <c r="C731" i="429" s="1"/>
  <c r="C732" i="429" s="1"/>
  <c r="C733" i="429" s="1"/>
  <c r="C734" i="429" s="1"/>
  <c r="C735" i="429" s="1"/>
  <c r="C736" i="429" s="1"/>
  <c r="C737" i="429" s="1"/>
  <c r="C738" i="429" s="1"/>
  <c r="C739" i="429" s="1"/>
  <c r="C740" i="429" s="1"/>
  <c r="C741" i="429" s="1"/>
  <c r="C742" i="429" s="1"/>
  <c r="C743" i="429" s="1"/>
  <c r="C744" i="429" s="1"/>
  <c r="C745" i="429" s="1"/>
  <c r="C746" i="429" s="1"/>
  <c r="C747" i="429" s="1"/>
  <c r="C748" i="429" s="1"/>
  <c r="C749" i="429" s="1"/>
  <c r="C750" i="429" s="1"/>
  <c r="C751" i="429" s="1"/>
  <c r="C752" i="429" s="1"/>
  <c r="C753" i="429" s="1"/>
  <c r="C754" i="429" s="1"/>
  <c r="C755" i="429" s="1"/>
  <c r="C756" i="429" s="1"/>
  <c r="C757" i="429" s="1"/>
  <c r="D115" i="429"/>
  <c r="D116" i="429" s="1"/>
  <c r="D117" i="429" s="1"/>
  <c r="D118" i="429" s="1"/>
  <c r="D119" i="429" s="1"/>
  <c r="D120" i="429" s="1"/>
  <c r="D121" i="429" s="1"/>
  <c r="D122" i="429" s="1"/>
  <c r="D123" i="429" s="1"/>
  <c r="D124" i="429" s="1"/>
  <c r="D125" i="429" s="1"/>
  <c r="D126" i="429" s="1"/>
  <c r="D127" i="429" s="1"/>
  <c r="D128" i="429" s="1"/>
  <c r="D129" i="429" s="1"/>
  <c r="D130" i="429" s="1"/>
  <c r="D131" i="429" s="1"/>
  <c r="D132" i="429" s="1"/>
  <c r="D133" i="429" s="1"/>
  <c r="D134" i="429" s="1"/>
  <c r="D135" i="429" s="1"/>
  <c r="D136" i="429" s="1"/>
  <c r="D137" i="429" s="1"/>
  <c r="D138" i="429" s="1"/>
  <c r="D139" i="429" s="1"/>
  <c r="D140" i="429" s="1"/>
  <c r="D141" i="429" s="1"/>
  <c r="D142" i="429" s="1"/>
  <c r="D143" i="429" s="1"/>
  <c r="D144" i="429" s="1"/>
  <c r="D145" i="429" s="1"/>
  <c r="D146" i="429" s="1"/>
  <c r="D147" i="429" s="1"/>
  <c r="D148" i="429" s="1"/>
  <c r="D149" i="429" s="1"/>
  <c r="D150" i="429" s="1"/>
  <c r="D151" i="429" s="1"/>
  <c r="D152" i="429" s="1"/>
  <c r="D153" i="429" s="1"/>
  <c r="D154" i="429" s="1"/>
  <c r="D155" i="429" s="1"/>
  <c r="D156" i="429" s="1"/>
  <c r="D157" i="429" s="1"/>
  <c r="D158" i="429" s="1"/>
  <c r="D159" i="429" s="1"/>
  <c r="D160" i="429" s="1"/>
  <c r="D161" i="429" s="1"/>
  <c r="D162" i="429" s="1"/>
  <c r="D163" i="429" s="1"/>
  <c r="D164" i="429" s="1"/>
  <c r="D165" i="429" s="1"/>
  <c r="D166" i="429" s="1"/>
  <c r="D167" i="429" s="1"/>
  <c r="D168" i="429" s="1"/>
  <c r="D169" i="429" s="1"/>
  <c r="D170" i="429" s="1"/>
  <c r="D171" i="429" s="1"/>
  <c r="D172" i="429" s="1"/>
  <c r="D173" i="429" s="1"/>
  <c r="D174" i="429" s="1"/>
  <c r="D175" i="429" s="1"/>
  <c r="D176" i="429" s="1"/>
  <c r="D177" i="429" s="1"/>
  <c r="D178" i="429" s="1"/>
  <c r="D179" i="429" s="1"/>
  <c r="D180" i="429" s="1"/>
  <c r="D181" i="429" s="1"/>
  <c r="D182" i="429" s="1"/>
  <c r="D183" i="429" s="1"/>
  <c r="D184" i="429" s="1"/>
  <c r="D185" i="429" s="1"/>
  <c r="D186" i="429" s="1"/>
  <c r="D187" i="429" s="1"/>
  <c r="D188" i="429" s="1"/>
  <c r="D189" i="429" s="1"/>
  <c r="D190" i="429" s="1"/>
  <c r="D191" i="429" s="1"/>
  <c r="D192" i="429" s="1"/>
  <c r="D193" i="429" s="1"/>
  <c r="D194" i="429" s="1"/>
  <c r="D195" i="429" s="1"/>
  <c r="D196" i="429" s="1"/>
  <c r="D197" i="429" s="1"/>
  <c r="D198" i="429" s="1"/>
  <c r="D199" i="429" s="1"/>
  <c r="D200" i="429" s="1"/>
  <c r="D201" i="429" s="1"/>
  <c r="D202" i="429" s="1"/>
  <c r="D203" i="429" s="1"/>
  <c r="D204" i="429" s="1"/>
  <c r="D205" i="429" s="1"/>
  <c r="D206" i="429" s="1"/>
  <c r="D207" i="429" s="1"/>
  <c r="D208" i="429" s="1"/>
  <c r="D209" i="429" s="1"/>
  <c r="D210" i="429" s="1"/>
  <c r="D211" i="429" s="1"/>
  <c r="D212" i="429" s="1"/>
  <c r="D213" i="429" s="1"/>
  <c r="D214" i="429" s="1"/>
  <c r="D215" i="429" s="1"/>
  <c r="D216" i="429" s="1"/>
  <c r="D217" i="429" s="1"/>
  <c r="D218" i="429" s="1"/>
  <c r="D219" i="429" s="1"/>
  <c r="D220" i="429" s="1"/>
  <c r="D221" i="429" s="1"/>
  <c r="D222" i="429" s="1"/>
  <c r="D223" i="429" s="1"/>
  <c r="D224" i="429" s="1"/>
  <c r="D225" i="429" s="1"/>
  <c r="D226" i="429" s="1"/>
  <c r="D227" i="429" s="1"/>
  <c r="D228" i="429" s="1"/>
  <c r="D229" i="429" s="1"/>
  <c r="D230" i="429" s="1"/>
  <c r="D231" i="429" s="1"/>
  <c r="D232" i="429" s="1"/>
  <c r="D233" i="429" s="1"/>
  <c r="D234" i="429" s="1"/>
  <c r="D235" i="429" s="1"/>
  <c r="D236" i="429" s="1"/>
  <c r="D237" i="429" s="1"/>
  <c r="D238" i="429" s="1"/>
  <c r="D239" i="429" s="1"/>
  <c r="D240" i="429" s="1"/>
  <c r="D241" i="429" s="1"/>
  <c r="D242" i="429" s="1"/>
  <c r="D243" i="429" s="1"/>
  <c r="D244" i="429" s="1"/>
  <c r="D245" i="429" s="1"/>
  <c r="D246" i="429" s="1"/>
  <c r="D247" i="429" s="1"/>
  <c r="D248" i="429" s="1"/>
  <c r="D249" i="429" s="1"/>
  <c r="D250" i="429" s="1"/>
  <c r="D251" i="429" s="1"/>
  <c r="D252" i="429" s="1"/>
  <c r="D253" i="429" s="1"/>
  <c r="D254" i="429" s="1"/>
  <c r="D255" i="429" s="1"/>
  <c r="D256" i="429" s="1"/>
  <c r="D257" i="429" s="1"/>
  <c r="D258" i="429" s="1"/>
  <c r="D259" i="429" s="1"/>
  <c r="D260" i="429" s="1"/>
  <c r="D261" i="429" s="1"/>
  <c r="D262" i="429" s="1"/>
  <c r="D263" i="429" s="1"/>
  <c r="D264" i="429" s="1"/>
  <c r="D265" i="429" s="1"/>
  <c r="D266" i="429" s="1"/>
  <c r="D267" i="429" s="1"/>
  <c r="D268" i="429" s="1"/>
  <c r="D269" i="429" s="1"/>
  <c r="D270" i="429" s="1"/>
  <c r="D271" i="429" s="1"/>
  <c r="D272" i="429" s="1"/>
  <c r="D273" i="429" s="1"/>
  <c r="D274" i="429" s="1"/>
  <c r="D275" i="429" s="1"/>
  <c r="D276" i="429" s="1"/>
  <c r="D277" i="429" s="1"/>
  <c r="D278" i="429" s="1"/>
  <c r="D279" i="429" s="1"/>
  <c r="D280" i="429" s="1"/>
  <c r="D281" i="429" s="1"/>
  <c r="D282" i="429" s="1"/>
  <c r="D283" i="429" s="1"/>
  <c r="D284" i="429" s="1"/>
  <c r="D285" i="429" s="1"/>
  <c r="D286" i="429" s="1"/>
  <c r="D287" i="429" s="1"/>
  <c r="D288" i="429" s="1"/>
  <c r="D289" i="429" s="1"/>
  <c r="D290" i="429" s="1"/>
  <c r="D291" i="429" s="1"/>
  <c r="D292" i="429" s="1"/>
  <c r="D293" i="429" s="1"/>
  <c r="D294" i="429" s="1"/>
  <c r="D295" i="429" s="1"/>
  <c r="D296" i="429" s="1"/>
  <c r="D297" i="429" s="1"/>
  <c r="D298" i="429" s="1"/>
  <c r="D299" i="429" s="1"/>
  <c r="D300" i="429" s="1"/>
  <c r="D301" i="429" s="1"/>
  <c r="D302" i="429" s="1"/>
  <c r="D303" i="429" s="1"/>
  <c r="D304" i="429" s="1"/>
  <c r="D305" i="429" s="1"/>
  <c r="D306" i="429" s="1"/>
  <c r="D307" i="429" s="1"/>
  <c r="D308" i="429" s="1"/>
  <c r="D309" i="429" s="1"/>
  <c r="D310" i="429" s="1"/>
  <c r="D311" i="429" s="1"/>
  <c r="D312" i="429" s="1"/>
  <c r="D313" i="429" s="1"/>
  <c r="D314" i="429" s="1"/>
  <c r="D315" i="429" s="1"/>
  <c r="D316" i="429" s="1"/>
  <c r="D317" i="429" s="1"/>
  <c r="D318" i="429" s="1"/>
  <c r="D319" i="429" s="1"/>
  <c r="D320" i="429" s="1"/>
  <c r="D321" i="429" s="1"/>
  <c r="D322" i="429" s="1"/>
  <c r="D323" i="429" s="1"/>
  <c r="D324" i="429" s="1"/>
  <c r="D325" i="429" s="1"/>
  <c r="D326" i="429" s="1"/>
  <c r="D327" i="429" s="1"/>
  <c r="D328" i="429" s="1"/>
  <c r="D329" i="429" s="1"/>
  <c r="D330" i="429" s="1"/>
  <c r="D331" i="429" s="1"/>
  <c r="D332" i="429" s="1"/>
  <c r="D333" i="429" s="1"/>
  <c r="D334" i="429" s="1"/>
  <c r="D335" i="429" s="1"/>
  <c r="D336" i="429" s="1"/>
  <c r="D337" i="429" s="1"/>
  <c r="D338" i="429" s="1"/>
  <c r="D339" i="429" s="1"/>
  <c r="D340" i="429" s="1"/>
  <c r="D341" i="429" s="1"/>
  <c r="D342" i="429" s="1"/>
  <c r="D343" i="429" s="1"/>
  <c r="D344" i="429" s="1"/>
  <c r="D345" i="429" s="1"/>
  <c r="D346" i="429" s="1"/>
  <c r="D347" i="429" s="1"/>
  <c r="D348" i="429" s="1"/>
  <c r="D349" i="429" s="1"/>
  <c r="D350" i="429" s="1"/>
  <c r="D351" i="429" s="1"/>
  <c r="D352" i="429" s="1"/>
  <c r="D353" i="429" s="1"/>
  <c r="D354" i="429" s="1"/>
  <c r="D355" i="429" s="1"/>
  <c r="D356" i="429" s="1"/>
  <c r="D357" i="429" s="1"/>
  <c r="D358" i="429" s="1"/>
  <c r="D359" i="429" s="1"/>
  <c r="D360" i="429" s="1"/>
  <c r="D361" i="429" s="1"/>
  <c r="D362" i="429" s="1"/>
  <c r="D363" i="429" s="1"/>
  <c r="D364" i="429" s="1"/>
  <c r="D365" i="429" s="1"/>
  <c r="D366" i="429" s="1"/>
  <c r="D367" i="429" s="1"/>
  <c r="D368" i="429" s="1"/>
  <c r="D369" i="429" s="1"/>
  <c r="D370" i="429" s="1"/>
  <c r="D371" i="429" s="1"/>
  <c r="D372" i="429" s="1"/>
  <c r="D373" i="429" s="1"/>
  <c r="D374" i="429" s="1"/>
  <c r="D375" i="429" s="1"/>
  <c r="D376" i="429" s="1"/>
  <c r="D377" i="429" s="1"/>
  <c r="D378" i="429" s="1"/>
  <c r="D379" i="429" s="1"/>
  <c r="D380" i="429" s="1"/>
  <c r="D381" i="429" s="1"/>
  <c r="D382" i="429" s="1"/>
  <c r="D383" i="429" s="1"/>
  <c r="D384" i="429" s="1"/>
  <c r="D385" i="429" s="1"/>
  <c r="D386" i="429" s="1"/>
  <c r="D387" i="429" s="1"/>
  <c r="D388" i="429" s="1"/>
  <c r="D389" i="429" s="1"/>
  <c r="D390" i="429" s="1"/>
  <c r="D391" i="429" s="1"/>
  <c r="D392" i="429" s="1"/>
  <c r="D393" i="429" s="1"/>
  <c r="D394" i="429" s="1"/>
  <c r="D395" i="429" s="1"/>
  <c r="D396" i="429" s="1"/>
  <c r="D397" i="429" s="1"/>
  <c r="D398" i="429" s="1"/>
  <c r="D399" i="429" s="1"/>
  <c r="D400" i="429" s="1"/>
  <c r="D401" i="429" s="1"/>
  <c r="D402" i="429" s="1"/>
  <c r="D403" i="429" s="1"/>
  <c r="D404" i="429" s="1"/>
  <c r="D405" i="429" s="1"/>
  <c r="D406" i="429" s="1"/>
  <c r="D407" i="429" s="1"/>
  <c r="D408" i="429" s="1"/>
  <c r="D409" i="429" s="1"/>
  <c r="D410" i="429" s="1"/>
  <c r="D411" i="429" s="1"/>
  <c r="D412" i="429" s="1"/>
  <c r="D413" i="429" s="1"/>
  <c r="D414" i="429" s="1"/>
  <c r="D415" i="429" s="1"/>
  <c r="D416" i="429" s="1"/>
  <c r="D417" i="429" s="1"/>
  <c r="D418" i="429" s="1"/>
  <c r="D419" i="429" s="1"/>
  <c r="D420" i="429" s="1"/>
  <c r="D421" i="429" s="1"/>
  <c r="D422" i="429" s="1"/>
  <c r="D423" i="429" s="1"/>
  <c r="D424" i="429" s="1"/>
  <c r="D425" i="429" s="1"/>
  <c r="D426" i="429" s="1"/>
  <c r="D427" i="429" s="1"/>
  <c r="D428" i="429" s="1"/>
  <c r="D429" i="429" s="1"/>
  <c r="D430" i="429" s="1"/>
  <c r="D431" i="429" s="1"/>
  <c r="D432" i="429" s="1"/>
  <c r="D433" i="429" s="1"/>
  <c r="D434" i="429" s="1"/>
  <c r="D435" i="429" s="1"/>
  <c r="D436" i="429" s="1"/>
  <c r="D437" i="429" s="1"/>
  <c r="D438" i="429" s="1"/>
  <c r="D439" i="429" s="1"/>
  <c r="D440" i="429" s="1"/>
  <c r="D441" i="429" s="1"/>
  <c r="D442" i="429" s="1"/>
  <c r="D443" i="429" s="1"/>
  <c r="D444" i="429" s="1"/>
  <c r="D445" i="429" s="1"/>
  <c r="D446" i="429" s="1"/>
  <c r="D447" i="429" s="1"/>
  <c r="D448" i="429" s="1"/>
  <c r="D449" i="429" s="1"/>
  <c r="D450" i="429" s="1"/>
  <c r="D451" i="429" s="1"/>
  <c r="D452" i="429" s="1"/>
  <c r="D453" i="429" s="1"/>
  <c r="D454" i="429" s="1"/>
  <c r="D455" i="429" s="1"/>
  <c r="D456" i="429" s="1"/>
  <c r="D457" i="429" s="1"/>
  <c r="D458" i="429" s="1"/>
  <c r="D459" i="429" s="1"/>
  <c r="D460" i="429" s="1"/>
  <c r="D461" i="429" s="1"/>
  <c r="D462" i="429" s="1"/>
  <c r="D463" i="429" s="1"/>
  <c r="D464" i="429" s="1"/>
  <c r="D465" i="429" s="1"/>
  <c r="D466" i="429" s="1"/>
  <c r="D467" i="429" s="1"/>
  <c r="D468" i="429" s="1"/>
  <c r="D469" i="429" s="1"/>
  <c r="D470" i="429" s="1"/>
  <c r="D471" i="429" s="1"/>
  <c r="D472" i="429" s="1"/>
  <c r="D473" i="429" s="1"/>
  <c r="D474" i="429" s="1"/>
  <c r="D475" i="429" s="1"/>
  <c r="D476" i="429" s="1"/>
  <c r="D477" i="429" s="1"/>
  <c r="D478" i="429" s="1"/>
  <c r="D479" i="429" s="1"/>
  <c r="D480" i="429" s="1"/>
  <c r="D481" i="429" s="1"/>
  <c r="D482" i="429" s="1"/>
  <c r="D483" i="429" s="1"/>
  <c r="D484" i="429" s="1"/>
  <c r="D485" i="429" s="1"/>
  <c r="D486" i="429" s="1"/>
  <c r="D487" i="429" s="1"/>
  <c r="D488" i="429" s="1"/>
  <c r="D489" i="429" s="1"/>
  <c r="D490" i="429" s="1"/>
  <c r="D491" i="429" s="1"/>
  <c r="D492" i="429" s="1"/>
  <c r="D493" i="429" s="1"/>
  <c r="D494" i="429" s="1"/>
  <c r="D495" i="429" s="1"/>
  <c r="D496" i="429" s="1"/>
  <c r="D497" i="429" s="1"/>
  <c r="D498" i="429" s="1"/>
  <c r="D499" i="429" s="1"/>
  <c r="D500" i="429" s="1"/>
  <c r="D501" i="429" s="1"/>
  <c r="D502" i="429" s="1"/>
  <c r="D503" i="429" s="1"/>
  <c r="D504" i="429" s="1"/>
  <c r="D505" i="429" s="1"/>
  <c r="D506" i="429" s="1"/>
  <c r="D507" i="429" s="1"/>
  <c r="D508" i="429" s="1"/>
  <c r="D509" i="429" s="1"/>
  <c r="D510" i="429" s="1"/>
  <c r="D511" i="429" s="1"/>
  <c r="D512" i="429" s="1"/>
  <c r="D513" i="429" s="1"/>
  <c r="D514" i="429" s="1"/>
  <c r="D515" i="429" s="1"/>
  <c r="D516" i="429" s="1"/>
  <c r="D517" i="429" s="1"/>
  <c r="D518" i="429" s="1"/>
  <c r="D519" i="429" s="1"/>
  <c r="D520" i="429" s="1"/>
  <c r="D521" i="429" s="1"/>
  <c r="D522" i="429" s="1"/>
  <c r="D523" i="429" s="1"/>
  <c r="D524" i="429" s="1"/>
  <c r="D525" i="429" s="1"/>
  <c r="D526" i="429" s="1"/>
  <c r="D527" i="429" s="1"/>
  <c r="D528" i="429" s="1"/>
  <c r="D529" i="429" s="1"/>
  <c r="D530" i="429" s="1"/>
  <c r="D531" i="429" s="1"/>
  <c r="D532" i="429" s="1"/>
  <c r="D533" i="429" s="1"/>
  <c r="D534" i="429" s="1"/>
  <c r="D535" i="429" s="1"/>
  <c r="D536" i="429" s="1"/>
  <c r="D537" i="429" s="1"/>
  <c r="D538" i="429" s="1"/>
  <c r="D539" i="429" s="1"/>
  <c r="D540" i="429" s="1"/>
  <c r="D541" i="429" s="1"/>
  <c r="D542" i="429" s="1"/>
  <c r="D543" i="429" s="1"/>
  <c r="D544" i="429" s="1"/>
  <c r="D545" i="429" s="1"/>
  <c r="D546" i="429" s="1"/>
  <c r="D547" i="429" s="1"/>
  <c r="D548" i="429" s="1"/>
  <c r="D549" i="429" s="1"/>
  <c r="D550" i="429" s="1"/>
  <c r="D551" i="429" s="1"/>
  <c r="D552" i="429" s="1"/>
  <c r="D553" i="429" s="1"/>
  <c r="D554" i="429" s="1"/>
  <c r="D555" i="429" s="1"/>
  <c r="D556" i="429" s="1"/>
  <c r="D557" i="429" s="1"/>
  <c r="D558" i="429" s="1"/>
  <c r="D559" i="429" s="1"/>
  <c r="D560" i="429" s="1"/>
  <c r="D561" i="429" s="1"/>
  <c r="D562" i="429" s="1"/>
  <c r="D563" i="429" s="1"/>
  <c r="D564" i="429" s="1"/>
  <c r="D565" i="429" s="1"/>
  <c r="D566" i="429" s="1"/>
  <c r="D567" i="429" s="1"/>
  <c r="D568" i="429" s="1"/>
  <c r="D569" i="429" s="1"/>
  <c r="D570" i="429" s="1"/>
  <c r="D571" i="429" s="1"/>
  <c r="D572" i="429" s="1"/>
  <c r="D573" i="429" s="1"/>
  <c r="D574" i="429" s="1"/>
  <c r="D575" i="429" s="1"/>
  <c r="D576" i="429" s="1"/>
  <c r="D577" i="429" s="1"/>
  <c r="D578" i="429" s="1"/>
  <c r="D579" i="429" s="1"/>
  <c r="D580" i="429" s="1"/>
  <c r="D581" i="429" s="1"/>
  <c r="D582" i="429" s="1"/>
  <c r="D583" i="429" s="1"/>
  <c r="D584" i="429" s="1"/>
  <c r="D585" i="429" s="1"/>
  <c r="D586" i="429" s="1"/>
  <c r="D587" i="429" s="1"/>
  <c r="D588" i="429" s="1"/>
  <c r="D589" i="429" s="1"/>
  <c r="D590" i="429" s="1"/>
  <c r="D591" i="429" s="1"/>
  <c r="D592" i="429" s="1"/>
  <c r="D593" i="429" s="1"/>
  <c r="D594" i="429" s="1"/>
  <c r="D595" i="429" s="1"/>
  <c r="D596" i="429" s="1"/>
  <c r="D597" i="429" s="1"/>
  <c r="D598" i="429" s="1"/>
  <c r="D599" i="429" s="1"/>
  <c r="D600" i="429" s="1"/>
  <c r="D601" i="429" s="1"/>
  <c r="D602" i="429" s="1"/>
  <c r="D603" i="429" s="1"/>
  <c r="D604" i="429" s="1"/>
  <c r="D605" i="429" s="1"/>
  <c r="D606" i="429" s="1"/>
  <c r="D607" i="429" s="1"/>
  <c r="D608" i="429" s="1"/>
  <c r="D609" i="429" s="1"/>
  <c r="D610" i="429" s="1"/>
  <c r="D611" i="429" s="1"/>
  <c r="D612" i="429" s="1"/>
  <c r="D613" i="429" s="1"/>
  <c r="D614" i="429" s="1"/>
  <c r="D615" i="429" s="1"/>
  <c r="D616" i="429" s="1"/>
  <c r="D617" i="429" s="1"/>
  <c r="D618" i="429" s="1"/>
  <c r="D619" i="429" s="1"/>
  <c r="D620" i="429" s="1"/>
  <c r="D621" i="429" s="1"/>
  <c r="D622" i="429" s="1"/>
  <c r="D623" i="429" s="1"/>
  <c r="D624" i="429" s="1"/>
  <c r="D625" i="429" s="1"/>
  <c r="D626" i="429" s="1"/>
  <c r="D627" i="429" s="1"/>
  <c r="D628" i="429" s="1"/>
  <c r="D629" i="429" s="1"/>
  <c r="D630" i="429" s="1"/>
  <c r="D631" i="429" s="1"/>
  <c r="D632" i="429" s="1"/>
  <c r="D633" i="429" s="1"/>
  <c r="D634" i="429" s="1"/>
  <c r="D635" i="429" s="1"/>
  <c r="D636" i="429" s="1"/>
  <c r="D637" i="429" s="1"/>
  <c r="D638" i="429" s="1"/>
  <c r="D639" i="429" s="1"/>
  <c r="D640" i="429" s="1"/>
  <c r="D641" i="429" s="1"/>
  <c r="D642" i="429" s="1"/>
  <c r="D643" i="429" s="1"/>
  <c r="D644" i="429" s="1"/>
  <c r="D645" i="429" s="1"/>
  <c r="D646" i="429" s="1"/>
  <c r="D647" i="429" s="1"/>
  <c r="D648" i="429" s="1"/>
  <c r="D649" i="429" s="1"/>
  <c r="D650" i="429" s="1"/>
  <c r="D651" i="429" s="1"/>
  <c r="D652" i="429" s="1"/>
  <c r="D653" i="429" s="1"/>
  <c r="D654" i="429" s="1"/>
  <c r="D655" i="429" s="1"/>
  <c r="D656" i="429" s="1"/>
  <c r="D657" i="429" s="1"/>
  <c r="D658" i="429" s="1"/>
  <c r="D659" i="429" s="1"/>
  <c r="D660" i="429" s="1"/>
  <c r="D661" i="429" s="1"/>
  <c r="D662" i="429" s="1"/>
  <c r="D663" i="429" s="1"/>
  <c r="D664" i="429" s="1"/>
  <c r="D665" i="429" s="1"/>
  <c r="D666" i="429" s="1"/>
  <c r="D667" i="429" s="1"/>
  <c r="D668" i="429" s="1"/>
  <c r="D669" i="429" s="1"/>
  <c r="D670" i="429" s="1"/>
  <c r="D671" i="429" s="1"/>
  <c r="D672" i="429" s="1"/>
  <c r="D673" i="429" s="1"/>
  <c r="D674" i="429" s="1"/>
  <c r="D675" i="429" s="1"/>
  <c r="D676" i="429" s="1"/>
  <c r="D677" i="429" s="1"/>
  <c r="D678" i="429" s="1"/>
  <c r="D679" i="429" s="1"/>
  <c r="D680" i="429" s="1"/>
  <c r="D681" i="429" s="1"/>
  <c r="D682" i="429" s="1"/>
  <c r="D683" i="429" s="1"/>
  <c r="D684" i="429" s="1"/>
  <c r="D685" i="429" s="1"/>
  <c r="D686" i="429" s="1"/>
  <c r="D687" i="429" s="1"/>
  <c r="D688" i="429" s="1"/>
  <c r="D689" i="429" s="1"/>
  <c r="D690" i="429" s="1"/>
  <c r="D691" i="429" s="1"/>
  <c r="D692" i="429" s="1"/>
  <c r="D693" i="429" s="1"/>
  <c r="D694" i="429" s="1"/>
  <c r="D695" i="429" s="1"/>
  <c r="D696" i="429" s="1"/>
  <c r="D697" i="429" s="1"/>
  <c r="D698" i="429" s="1"/>
  <c r="D699" i="429" s="1"/>
  <c r="D700" i="429" s="1"/>
  <c r="D701" i="429" s="1"/>
  <c r="D702" i="429" s="1"/>
  <c r="D703" i="429" s="1"/>
  <c r="D704" i="429" s="1"/>
  <c r="D705" i="429" s="1"/>
  <c r="D706" i="429" s="1"/>
  <c r="D707" i="429" s="1"/>
  <c r="D708" i="429" s="1"/>
  <c r="D709" i="429" s="1"/>
  <c r="D710" i="429" s="1"/>
  <c r="D711" i="429" s="1"/>
  <c r="D712" i="429" s="1"/>
  <c r="D713" i="429" s="1"/>
  <c r="D714" i="429" s="1"/>
  <c r="D715" i="429" s="1"/>
  <c r="D716" i="429" s="1"/>
  <c r="D717" i="429" s="1"/>
  <c r="D718" i="429" s="1"/>
  <c r="D719" i="429" s="1"/>
  <c r="D720" i="429" s="1"/>
  <c r="D721" i="429" s="1"/>
  <c r="D722" i="429" s="1"/>
  <c r="D723" i="429" s="1"/>
  <c r="D724" i="429" s="1"/>
  <c r="D725" i="429" s="1"/>
  <c r="D726" i="429" s="1"/>
  <c r="D727" i="429" s="1"/>
  <c r="D728" i="429" s="1"/>
  <c r="D729" i="429" s="1"/>
  <c r="D730" i="429" s="1"/>
  <c r="D731" i="429" s="1"/>
  <c r="D732" i="429" s="1"/>
  <c r="D733" i="429" s="1"/>
  <c r="D734" i="429" s="1"/>
  <c r="D735" i="429" s="1"/>
  <c r="D736" i="429" s="1"/>
  <c r="D737" i="429" s="1"/>
  <c r="D738" i="429" s="1"/>
  <c r="D739" i="429" s="1"/>
  <c r="D740" i="429" s="1"/>
  <c r="D741" i="429" s="1"/>
  <c r="D742" i="429" s="1"/>
  <c r="D743" i="429" s="1"/>
  <c r="D744" i="429" s="1"/>
  <c r="D745" i="429" s="1"/>
  <c r="D746" i="429" s="1"/>
  <c r="D747" i="429" s="1"/>
  <c r="D748" i="429" s="1"/>
  <c r="D749" i="429" s="1"/>
  <c r="D750" i="429" s="1"/>
  <c r="D751" i="429" s="1"/>
  <c r="D752" i="429" s="1"/>
  <c r="D753" i="429" s="1"/>
  <c r="D754" i="429" s="1"/>
  <c r="D755" i="429" s="1"/>
  <c r="D756" i="429" s="1"/>
  <c r="D757" i="429" s="1"/>
  <c r="E116" i="429"/>
  <c r="E117" i="429" s="1"/>
  <c r="E118" i="429" s="1"/>
  <c r="E119" i="429" s="1"/>
  <c r="E120" i="429" s="1"/>
  <c r="E121" i="429" s="1"/>
  <c r="E122" i="429" s="1"/>
  <c r="E123" i="429" s="1"/>
  <c r="E124" i="429" s="1"/>
  <c r="E125" i="429" s="1"/>
  <c r="E126" i="429" s="1"/>
  <c r="E127" i="429" s="1"/>
  <c r="E128" i="429" s="1"/>
  <c r="E129" i="429" s="1"/>
  <c r="E130" i="429" s="1"/>
  <c r="E131" i="429" s="1"/>
  <c r="E132" i="429" s="1"/>
  <c r="E133" i="429" s="1"/>
  <c r="E134" i="429" s="1"/>
  <c r="E135" i="429" s="1"/>
  <c r="E136" i="429" s="1"/>
  <c r="E137" i="429" s="1"/>
  <c r="E138" i="429" s="1"/>
  <c r="E139" i="429" s="1"/>
  <c r="E140" i="429" s="1"/>
  <c r="E141" i="429" s="1"/>
  <c r="E142" i="429" s="1"/>
  <c r="E143" i="429" s="1"/>
  <c r="E144" i="429" s="1"/>
  <c r="E145" i="429" s="1"/>
  <c r="E146" i="429" s="1"/>
  <c r="E147" i="429" s="1"/>
  <c r="E148" i="429" s="1"/>
  <c r="E149" i="429" s="1"/>
  <c r="E150" i="429" s="1"/>
  <c r="E151" i="429" s="1"/>
  <c r="E152" i="429" s="1"/>
  <c r="E153" i="429" s="1"/>
  <c r="E154" i="429" s="1"/>
  <c r="E155" i="429" s="1"/>
  <c r="E156" i="429" s="1"/>
  <c r="E157" i="429" s="1"/>
  <c r="E158" i="429" s="1"/>
  <c r="E159" i="429" s="1"/>
  <c r="E160" i="429" s="1"/>
  <c r="E161" i="429" s="1"/>
  <c r="E162" i="429" s="1"/>
  <c r="E163" i="429" s="1"/>
  <c r="E164" i="429" s="1"/>
  <c r="E165" i="429" s="1"/>
  <c r="E166" i="429" s="1"/>
  <c r="E167" i="429" s="1"/>
  <c r="E168" i="429" s="1"/>
  <c r="E169" i="429" s="1"/>
  <c r="E170" i="429" s="1"/>
  <c r="E171" i="429" s="1"/>
  <c r="E172" i="429" s="1"/>
  <c r="E173" i="429" s="1"/>
  <c r="E174" i="429" s="1"/>
  <c r="E175" i="429" s="1"/>
  <c r="E176" i="429" s="1"/>
  <c r="E177" i="429" s="1"/>
  <c r="E178" i="429" s="1"/>
  <c r="E179" i="429" s="1"/>
  <c r="E180" i="429" s="1"/>
  <c r="E181" i="429" s="1"/>
  <c r="E182" i="429" s="1"/>
  <c r="E183" i="429" s="1"/>
  <c r="E184" i="429" s="1"/>
  <c r="E185" i="429" s="1"/>
  <c r="E186" i="429" s="1"/>
  <c r="E187" i="429" s="1"/>
  <c r="E188" i="429" s="1"/>
  <c r="E189" i="429" s="1"/>
  <c r="E190" i="429" s="1"/>
  <c r="E191" i="429" s="1"/>
  <c r="E192" i="429" s="1"/>
  <c r="E193" i="429" s="1"/>
  <c r="E194" i="429" s="1"/>
  <c r="E195" i="429" s="1"/>
  <c r="E196" i="429" s="1"/>
  <c r="E197" i="429" s="1"/>
  <c r="E198" i="429" s="1"/>
  <c r="E199" i="429" s="1"/>
  <c r="E200" i="429" s="1"/>
  <c r="E201" i="429" s="1"/>
  <c r="E202" i="429" s="1"/>
  <c r="E203" i="429" s="1"/>
  <c r="E204" i="429" s="1"/>
  <c r="E205" i="429" s="1"/>
  <c r="E206" i="429" s="1"/>
  <c r="E207" i="429" s="1"/>
  <c r="E208" i="429" s="1"/>
  <c r="E209" i="429" s="1"/>
  <c r="E210" i="429" s="1"/>
  <c r="E211" i="429" s="1"/>
  <c r="E212" i="429" s="1"/>
  <c r="E213" i="429" s="1"/>
  <c r="E214" i="429" s="1"/>
  <c r="E215" i="429" s="1"/>
  <c r="E216" i="429" s="1"/>
  <c r="E217" i="429" s="1"/>
  <c r="E218" i="429" s="1"/>
  <c r="E219" i="429" s="1"/>
  <c r="E220" i="429" s="1"/>
  <c r="E221" i="429" s="1"/>
  <c r="E222" i="429" s="1"/>
  <c r="E223" i="429" s="1"/>
  <c r="E224" i="429" s="1"/>
  <c r="E225" i="429" s="1"/>
  <c r="E226" i="429" s="1"/>
  <c r="E227" i="429" s="1"/>
  <c r="E228" i="429" s="1"/>
  <c r="E229" i="429" s="1"/>
  <c r="E230" i="429" s="1"/>
  <c r="E231" i="429" s="1"/>
  <c r="E232" i="429" s="1"/>
  <c r="E233" i="429" s="1"/>
  <c r="E234" i="429" s="1"/>
  <c r="E235" i="429" s="1"/>
  <c r="E236" i="429" s="1"/>
  <c r="E237" i="429" s="1"/>
  <c r="E238" i="429" s="1"/>
  <c r="E239" i="429" s="1"/>
  <c r="E240" i="429" s="1"/>
  <c r="E241" i="429" s="1"/>
  <c r="E242" i="429" s="1"/>
  <c r="E243" i="429" s="1"/>
  <c r="E244" i="429" s="1"/>
  <c r="E245" i="429" s="1"/>
  <c r="E246" i="429" s="1"/>
  <c r="E247" i="429" s="1"/>
  <c r="E248" i="429" s="1"/>
  <c r="E249" i="429" s="1"/>
  <c r="E250" i="429" s="1"/>
  <c r="E251" i="429" s="1"/>
  <c r="E252" i="429" s="1"/>
  <c r="E253" i="429" s="1"/>
  <c r="E254" i="429" s="1"/>
  <c r="E255" i="429" s="1"/>
  <c r="E256" i="429" s="1"/>
  <c r="E257" i="429" s="1"/>
  <c r="E258" i="429" s="1"/>
  <c r="E259" i="429" s="1"/>
  <c r="E260" i="429" s="1"/>
  <c r="E261" i="429" s="1"/>
  <c r="E262" i="429" s="1"/>
  <c r="E263" i="429" s="1"/>
  <c r="E264" i="429" s="1"/>
  <c r="E265" i="429" s="1"/>
  <c r="E266" i="429" s="1"/>
  <c r="E267" i="429" s="1"/>
  <c r="E268" i="429" s="1"/>
  <c r="E269" i="429" s="1"/>
  <c r="E270" i="429" s="1"/>
  <c r="E271" i="429" s="1"/>
  <c r="E272" i="429" s="1"/>
  <c r="E273" i="429" s="1"/>
  <c r="E274" i="429" s="1"/>
  <c r="E275" i="429" s="1"/>
  <c r="E276" i="429" s="1"/>
  <c r="E277" i="429" s="1"/>
  <c r="E278" i="429" s="1"/>
  <c r="E279" i="429" s="1"/>
  <c r="E280" i="429" s="1"/>
  <c r="E281" i="429" s="1"/>
  <c r="E282" i="429" s="1"/>
  <c r="E283" i="429" s="1"/>
  <c r="E284" i="429" s="1"/>
  <c r="E285" i="429" s="1"/>
  <c r="E286" i="429" s="1"/>
  <c r="E287" i="429" s="1"/>
  <c r="E288" i="429" s="1"/>
  <c r="E289" i="429" s="1"/>
  <c r="E290" i="429" s="1"/>
  <c r="E291" i="429" s="1"/>
  <c r="E292" i="429" s="1"/>
  <c r="E293" i="429" s="1"/>
  <c r="E294" i="429" s="1"/>
  <c r="E295" i="429" s="1"/>
  <c r="E296" i="429" s="1"/>
  <c r="E297" i="429" s="1"/>
  <c r="E298" i="429" s="1"/>
  <c r="E299" i="429" s="1"/>
  <c r="E300" i="429" s="1"/>
  <c r="E301" i="429" s="1"/>
  <c r="E302" i="429" s="1"/>
  <c r="E303" i="429" s="1"/>
  <c r="E304" i="429" s="1"/>
  <c r="E305" i="429" s="1"/>
  <c r="E306" i="429" s="1"/>
  <c r="E307" i="429" s="1"/>
  <c r="E308" i="429" s="1"/>
  <c r="E309" i="429" s="1"/>
  <c r="E310" i="429" s="1"/>
  <c r="E311" i="429" s="1"/>
  <c r="E312" i="429" s="1"/>
  <c r="E313" i="429" s="1"/>
  <c r="E314" i="429" s="1"/>
  <c r="E315" i="429" s="1"/>
  <c r="E316" i="429" s="1"/>
  <c r="E317" i="429" s="1"/>
  <c r="E318" i="429" s="1"/>
  <c r="E319" i="429" s="1"/>
  <c r="E320" i="429" s="1"/>
  <c r="E321" i="429" s="1"/>
  <c r="E322" i="429" s="1"/>
  <c r="E323" i="429" s="1"/>
  <c r="E324" i="429" s="1"/>
  <c r="E325" i="429" s="1"/>
  <c r="E326" i="429" s="1"/>
  <c r="E327" i="429" s="1"/>
  <c r="E328" i="429" s="1"/>
  <c r="E329" i="429" s="1"/>
  <c r="E330" i="429" s="1"/>
  <c r="E331" i="429" s="1"/>
  <c r="E332" i="429" s="1"/>
  <c r="E333" i="429" s="1"/>
  <c r="E334" i="429" s="1"/>
  <c r="E335" i="429" s="1"/>
  <c r="E336" i="429" s="1"/>
  <c r="E337" i="429" s="1"/>
  <c r="E338" i="429" s="1"/>
  <c r="E339" i="429" s="1"/>
  <c r="E340" i="429" s="1"/>
  <c r="E341" i="429" s="1"/>
  <c r="E342" i="429" s="1"/>
  <c r="E343" i="429" s="1"/>
  <c r="E344" i="429" s="1"/>
  <c r="E345" i="429" s="1"/>
  <c r="E346" i="429" s="1"/>
  <c r="E347" i="429" s="1"/>
  <c r="E348" i="429" s="1"/>
  <c r="E349" i="429" s="1"/>
  <c r="E350" i="429" s="1"/>
  <c r="E351" i="429" s="1"/>
  <c r="E352" i="429" s="1"/>
  <c r="E353" i="429" s="1"/>
  <c r="E354" i="429" s="1"/>
  <c r="E355" i="429" s="1"/>
  <c r="E356" i="429" s="1"/>
  <c r="E357" i="429" s="1"/>
  <c r="E358" i="429" s="1"/>
  <c r="E359" i="429" s="1"/>
  <c r="E360" i="429" s="1"/>
  <c r="E361" i="429" s="1"/>
  <c r="E362" i="429" s="1"/>
  <c r="E363" i="429" s="1"/>
  <c r="E364" i="429" s="1"/>
  <c r="E365" i="429" s="1"/>
  <c r="E366" i="429" s="1"/>
  <c r="E367" i="429" s="1"/>
  <c r="E368" i="429" s="1"/>
  <c r="E369" i="429" s="1"/>
  <c r="E370" i="429" s="1"/>
  <c r="E371" i="429" s="1"/>
  <c r="E372" i="429" s="1"/>
  <c r="E373" i="429" s="1"/>
  <c r="E374" i="429" s="1"/>
  <c r="E375" i="429" s="1"/>
  <c r="E376" i="429" s="1"/>
  <c r="E377" i="429" s="1"/>
  <c r="E378" i="429" s="1"/>
  <c r="E379" i="429" s="1"/>
  <c r="E380" i="429" s="1"/>
  <c r="E381" i="429" s="1"/>
  <c r="E382" i="429" s="1"/>
  <c r="E383" i="429" s="1"/>
  <c r="E384" i="429" s="1"/>
  <c r="E385" i="429" s="1"/>
  <c r="E386" i="429" s="1"/>
  <c r="E387" i="429" s="1"/>
  <c r="E388" i="429" s="1"/>
  <c r="E389" i="429" s="1"/>
  <c r="E390" i="429" s="1"/>
  <c r="E391" i="429" s="1"/>
  <c r="E392" i="429" s="1"/>
  <c r="E393" i="429" s="1"/>
  <c r="E394" i="429" s="1"/>
  <c r="E395" i="429" s="1"/>
  <c r="E396" i="429" s="1"/>
  <c r="E397" i="429" s="1"/>
  <c r="E398" i="429" s="1"/>
  <c r="E399" i="429" s="1"/>
  <c r="E400" i="429" s="1"/>
  <c r="E401" i="429" s="1"/>
  <c r="E402" i="429" s="1"/>
  <c r="E403" i="429" s="1"/>
  <c r="E404" i="429" s="1"/>
  <c r="E405" i="429" s="1"/>
  <c r="E406" i="429" s="1"/>
  <c r="E407" i="429" s="1"/>
  <c r="E408" i="429" s="1"/>
  <c r="E409" i="429" s="1"/>
  <c r="E410" i="429" s="1"/>
  <c r="E411" i="429" s="1"/>
  <c r="E412" i="429" s="1"/>
  <c r="E413" i="429" s="1"/>
  <c r="E414" i="429" s="1"/>
  <c r="E415" i="429" s="1"/>
  <c r="E416" i="429" s="1"/>
  <c r="E417" i="429" s="1"/>
  <c r="E418" i="429" s="1"/>
  <c r="E419" i="429" s="1"/>
  <c r="E420" i="429" s="1"/>
  <c r="E421" i="429" s="1"/>
  <c r="E422" i="429" s="1"/>
  <c r="E423" i="429" s="1"/>
  <c r="E424" i="429" s="1"/>
  <c r="E425" i="429" s="1"/>
  <c r="E426" i="429" s="1"/>
  <c r="E427" i="429" s="1"/>
  <c r="E428" i="429" s="1"/>
  <c r="E429" i="429" s="1"/>
  <c r="E430" i="429" s="1"/>
  <c r="E431" i="429" s="1"/>
  <c r="E432" i="429" s="1"/>
  <c r="E433" i="429" s="1"/>
  <c r="E434" i="429" s="1"/>
  <c r="E435" i="429" s="1"/>
  <c r="E436" i="429" s="1"/>
  <c r="E437" i="429" s="1"/>
  <c r="E438" i="429" s="1"/>
  <c r="E439" i="429" s="1"/>
  <c r="E440" i="429" s="1"/>
  <c r="E441" i="429" s="1"/>
  <c r="E442" i="429" s="1"/>
  <c r="E443" i="429" s="1"/>
  <c r="E444" i="429" s="1"/>
  <c r="E445" i="429" s="1"/>
  <c r="E446" i="429" s="1"/>
  <c r="E447" i="429" s="1"/>
  <c r="E448" i="429" s="1"/>
  <c r="E449" i="429" s="1"/>
  <c r="E450" i="429" s="1"/>
  <c r="E451" i="429" s="1"/>
  <c r="E452" i="429" s="1"/>
  <c r="E453" i="429" s="1"/>
  <c r="E454" i="429" s="1"/>
  <c r="E455" i="429" s="1"/>
  <c r="E456" i="429" s="1"/>
  <c r="E457" i="429" s="1"/>
  <c r="E458" i="429" s="1"/>
  <c r="E459" i="429" s="1"/>
  <c r="E460" i="429" s="1"/>
  <c r="E461" i="429" s="1"/>
  <c r="E462" i="429" s="1"/>
  <c r="E463" i="429" s="1"/>
  <c r="E464" i="429" s="1"/>
  <c r="E465" i="429" s="1"/>
  <c r="E466" i="429" s="1"/>
  <c r="E467" i="429" s="1"/>
  <c r="E468" i="429" s="1"/>
  <c r="E469" i="429" s="1"/>
  <c r="E470" i="429" s="1"/>
  <c r="E471" i="429" s="1"/>
  <c r="E472" i="429" s="1"/>
  <c r="E473" i="429" s="1"/>
  <c r="E474" i="429" s="1"/>
  <c r="E475" i="429" s="1"/>
  <c r="E476" i="429" s="1"/>
  <c r="E477" i="429" s="1"/>
  <c r="E478" i="429" s="1"/>
  <c r="E479" i="429" s="1"/>
  <c r="E480" i="429" s="1"/>
  <c r="E481" i="429" s="1"/>
  <c r="E482" i="429" s="1"/>
  <c r="E483" i="429" s="1"/>
  <c r="E484" i="429" s="1"/>
  <c r="E485" i="429" s="1"/>
  <c r="E486" i="429" s="1"/>
  <c r="E487" i="429" s="1"/>
  <c r="E488" i="429" s="1"/>
  <c r="E489" i="429" s="1"/>
  <c r="E490" i="429" s="1"/>
  <c r="E491" i="429" s="1"/>
  <c r="E492" i="429" s="1"/>
  <c r="E493" i="429" s="1"/>
  <c r="E494" i="429" s="1"/>
  <c r="E495" i="429" s="1"/>
  <c r="E496" i="429" s="1"/>
  <c r="E497" i="429" s="1"/>
  <c r="E498" i="429" s="1"/>
  <c r="E499" i="429" s="1"/>
  <c r="E500" i="429" s="1"/>
  <c r="E501" i="429" s="1"/>
  <c r="E502" i="429" s="1"/>
  <c r="E503" i="429" s="1"/>
  <c r="E504" i="429" s="1"/>
  <c r="E505" i="429" s="1"/>
  <c r="E506" i="429" s="1"/>
  <c r="E507" i="429" s="1"/>
  <c r="E508" i="429" s="1"/>
  <c r="E509" i="429" s="1"/>
  <c r="E510" i="429" s="1"/>
  <c r="E511" i="429" s="1"/>
  <c r="E512" i="429" s="1"/>
  <c r="E513" i="429" s="1"/>
  <c r="E514" i="429" s="1"/>
  <c r="E515" i="429" s="1"/>
  <c r="E516" i="429" s="1"/>
  <c r="E517" i="429" s="1"/>
  <c r="E518" i="429" s="1"/>
  <c r="E519" i="429" s="1"/>
  <c r="E520" i="429" s="1"/>
  <c r="E521" i="429" s="1"/>
  <c r="E522" i="429" s="1"/>
  <c r="E523" i="429" s="1"/>
  <c r="E524" i="429" s="1"/>
  <c r="E525" i="429" s="1"/>
  <c r="E526" i="429" s="1"/>
  <c r="E527" i="429" s="1"/>
  <c r="E528" i="429" s="1"/>
  <c r="E529" i="429" s="1"/>
  <c r="E530" i="429" s="1"/>
  <c r="E531" i="429" s="1"/>
  <c r="E532" i="429" s="1"/>
  <c r="E533" i="429" s="1"/>
  <c r="E534" i="429" s="1"/>
  <c r="E535" i="429" s="1"/>
  <c r="E536" i="429" s="1"/>
  <c r="E537" i="429" s="1"/>
  <c r="E538" i="429" s="1"/>
  <c r="E539" i="429" s="1"/>
  <c r="E540" i="429" s="1"/>
  <c r="E541" i="429" s="1"/>
  <c r="E542" i="429" s="1"/>
  <c r="E543" i="429" s="1"/>
  <c r="E544" i="429" s="1"/>
  <c r="E545" i="429" s="1"/>
  <c r="E546" i="429" s="1"/>
  <c r="E547" i="429" s="1"/>
  <c r="E548" i="429" s="1"/>
  <c r="E549" i="429" s="1"/>
  <c r="E550" i="429" s="1"/>
  <c r="E551" i="429" s="1"/>
  <c r="E552" i="429" s="1"/>
  <c r="E553" i="429" s="1"/>
  <c r="E554" i="429" s="1"/>
  <c r="E555" i="429" s="1"/>
  <c r="E556" i="429" s="1"/>
  <c r="E557" i="429" s="1"/>
  <c r="E558" i="429" s="1"/>
  <c r="E559" i="429" s="1"/>
  <c r="E560" i="429" s="1"/>
  <c r="E561" i="429" s="1"/>
  <c r="E562" i="429" s="1"/>
  <c r="E563" i="429" s="1"/>
  <c r="E564" i="429" s="1"/>
  <c r="E565" i="429" s="1"/>
  <c r="E566" i="429" s="1"/>
  <c r="E567" i="429" s="1"/>
  <c r="E568" i="429" s="1"/>
  <c r="E569" i="429" s="1"/>
  <c r="E570" i="429" s="1"/>
  <c r="E571" i="429" s="1"/>
  <c r="E572" i="429" s="1"/>
  <c r="E573" i="429" s="1"/>
  <c r="E574" i="429" s="1"/>
  <c r="E575" i="429" s="1"/>
  <c r="E576" i="429" s="1"/>
  <c r="E577" i="429" s="1"/>
  <c r="E578" i="429" s="1"/>
  <c r="E579" i="429" s="1"/>
  <c r="E580" i="429" s="1"/>
  <c r="E581" i="429" s="1"/>
  <c r="E582" i="429" s="1"/>
  <c r="E583" i="429" s="1"/>
  <c r="E584" i="429" s="1"/>
  <c r="E585" i="429" s="1"/>
  <c r="E586" i="429" s="1"/>
  <c r="E587" i="429" s="1"/>
  <c r="E588" i="429" s="1"/>
  <c r="E589" i="429" s="1"/>
  <c r="E590" i="429" s="1"/>
  <c r="E591" i="429" s="1"/>
  <c r="E592" i="429" s="1"/>
  <c r="E593" i="429" s="1"/>
  <c r="E594" i="429" s="1"/>
  <c r="E595" i="429" s="1"/>
  <c r="E596" i="429" s="1"/>
  <c r="E597" i="429" s="1"/>
  <c r="E598" i="429" s="1"/>
  <c r="E599" i="429" s="1"/>
  <c r="E600" i="429" s="1"/>
  <c r="E601" i="429" s="1"/>
  <c r="E602" i="429" s="1"/>
  <c r="E603" i="429" s="1"/>
  <c r="E604" i="429" s="1"/>
  <c r="E605" i="429" s="1"/>
  <c r="E606" i="429" s="1"/>
  <c r="E607" i="429" s="1"/>
  <c r="E608" i="429" s="1"/>
  <c r="E609" i="429" s="1"/>
  <c r="E610" i="429" s="1"/>
  <c r="E611" i="429" s="1"/>
  <c r="E612" i="429" s="1"/>
  <c r="E613" i="429" s="1"/>
  <c r="E614" i="429" s="1"/>
  <c r="E615" i="429" s="1"/>
  <c r="E616" i="429" s="1"/>
  <c r="E617" i="429" s="1"/>
  <c r="E618" i="429" s="1"/>
  <c r="E619" i="429" s="1"/>
  <c r="E620" i="429" s="1"/>
  <c r="E621" i="429" s="1"/>
  <c r="E622" i="429" s="1"/>
  <c r="E623" i="429" s="1"/>
  <c r="E624" i="429" s="1"/>
  <c r="E625" i="429" s="1"/>
  <c r="E626" i="429" s="1"/>
  <c r="E627" i="429" s="1"/>
  <c r="E628" i="429" s="1"/>
  <c r="E629" i="429" s="1"/>
  <c r="E630" i="429" s="1"/>
  <c r="E631" i="429" s="1"/>
  <c r="E632" i="429" s="1"/>
  <c r="E633" i="429" s="1"/>
  <c r="E634" i="429" s="1"/>
  <c r="E635" i="429" s="1"/>
  <c r="E636" i="429" s="1"/>
  <c r="E637" i="429" s="1"/>
  <c r="E638" i="429" s="1"/>
  <c r="E639" i="429" s="1"/>
  <c r="E640" i="429" s="1"/>
  <c r="E641" i="429" s="1"/>
  <c r="E642" i="429" s="1"/>
  <c r="E643" i="429" s="1"/>
  <c r="E644" i="429" s="1"/>
  <c r="E645" i="429" s="1"/>
  <c r="E646" i="429" s="1"/>
  <c r="E647" i="429" s="1"/>
  <c r="E648" i="429" s="1"/>
  <c r="E649" i="429" s="1"/>
  <c r="E650" i="429" s="1"/>
  <c r="E651" i="429" s="1"/>
  <c r="E652" i="429" s="1"/>
  <c r="E653" i="429" s="1"/>
  <c r="E654" i="429" s="1"/>
  <c r="E655" i="429" s="1"/>
  <c r="E656" i="429" s="1"/>
  <c r="E657" i="429" s="1"/>
  <c r="E658" i="429" s="1"/>
  <c r="E659" i="429" s="1"/>
  <c r="E660" i="429" s="1"/>
  <c r="E661" i="429" s="1"/>
  <c r="E662" i="429" s="1"/>
  <c r="E663" i="429" s="1"/>
  <c r="E664" i="429" s="1"/>
  <c r="E665" i="429" s="1"/>
  <c r="E666" i="429" s="1"/>
  <c r="E667" i="429" s="1"/>
  <c r="E668" i="429" s="1"/>
  <c r="E669" i="429" s="1"/>
  <c r="E670" i="429" s="1"/>
  <c r="E671" i="429" s="1"/>
  <c r="E672" i="429" s="1"/>
  <c r="E673" i="429" s="1"/>
  <c r="E674" i="429" s="1"/>
  <c r="E675" i="429" s="1"/>
  <c r="E676" i="429" s="1"/>
  <c r="E677" i="429" s="1"/>
  <c r="E678" i="429" s="1"/>
  <c r="E679" i="429" s="1"/>
  <c r="E680" i="429" s="1"/>
  <c r="E681" i="429" s="1"/>
  <c r="E682" i="429" s="1"/>
  <c r="E683" i="429" s="1"/>
  <c r="E684" i="429" s="1"/>
  <c r="E685" i="429" s="1"/>
  <c r="E686" i="429" s="1"/>
  <c r="E687" i="429" s="1"/>
  <c r="E688" i="429" s="1"/>
  <c r="E689" i="429" s="1"/>
  <c r="E690" i="429" s="1"/>
  <c r="E691" i="429" s="1"/>
  <c r="E692" i="429" s="1"/>
  <c r="E693" i="429" s="1"/>
  <c r="E694" i="429" s="1"/>
  <c r="E695" i="429" s="1"/>
  <c r="E696" i="429" s="1"/>
  <c r="E697" i="429" s="1"/>
  <c r="E698" i="429" s="1"/>
  <c r="E699" i="429" s="1"/>
  <c r="E700" i="429" s="1"/>
  <c r="E701" i="429" s="1"/>
  <c r="E702" i="429" s="1"/>
  <c r="E703" i="429" s="1"/>
  <c r="E704" i="429" s="1"/>
  <c r="E705" i="429" s="1"/>
  <c r="E706" i="429" s="1"/>
  <c r="E707" i="429" s="1"/>
  <c r="E708" i="429" s="1"/>
  <c r="E709" i="429" s="1"/>
  <c r="E710" i="429" s="1"/>
  <c r="E711" i="429" s="1"/>
  <c r="E712" i="429" s="1"/>
  <c r="E713" i="429" s="1"/>
  <c r="E714" i="429" s="1"/>
  <c r="E715" i="429" s="1"/>
  <c r="E716" i="429" s="1"/>
  <c r="E717" i="429" s="1"/>
  <c r="E718" i="429" s="1"/>
  <c r="E719" i="429" s="1"/>
  <c r="E720" i="429" s="1"/>
  <c r="E721" i="429" s="1"/>
  <c r="E722" i="429" s="1"/>
  <c r="E723" i="429" s="1"/>
  <c r="E724" i="429" s="1"/>
  <c r="E725" i="429" s="1"/>
  <c r="E726" i="429" s="1"/>
  <c r="E727" i="429" s="1"/>
  <c r="E728" i="429" s="1"/>
  <c r="E729" i="429" s="1"/>
  <c r="E730" i="429" s="1"/>
  <c r="E731" i="429" s="1"/>
  <c r="E732" i="429" s="1"/>
  <c r="E733" i="429" s="1"/>
  <c r="E734" i="429" s="1"/>
  <c r="E735" i="429" s="1"/>
  <c r="E736" i="429" s="1"/>
  <c r="E737" i="429" s="1"/>
  <c r="E738" i="429" s="1"/>
  <c r="E739" i="429" s="1"/>
  <c r="E740" i="429" s="1"/>
  <c r="E741" i="429" s="1"/>
  <c r="E742" i="429" s="1"/>
  <c r="E743" i="429" s="1"/>
  <c r="E744" i="429" s="1"/>
  <c r="E745" i="429" s="1"/>
  <c r="E746" i="429" s="1"/>
  <c r="E747" i="429" s="1"/>
  <c r="E748" i="429" s="1"/>
  <c r="E749" i="429" s="1"/>
  <c r="E750" i="429" s="1"/>
  <c r="E751" i="429" s="1"/>
  <c r="E752" i="429" s="1"/>
  <c r="E753" i="429" s="1"/>
  <c r="E754" i="429" s="1"/>
  <c r="E755" i="429" s="1"/>
  <c r="E756" i="429" s="1"/>
  <c r="E757" i="429" s="1"/>
  <c r="N119" i="429"/>
  <c r="N118" i="429"/>
  <c r="N117" i="429"/>
  <c r="N113" i="429"/>
  <c r="N112" i="429"/>
  <c r="N110" i="429"/>
  <c r="N109" i="429"/>
  <c r="N108" i="429"/>
  <c r="N107" i="429"/>
  <c r="N106" i="429"/>
  <c r="N105" i="429"/>
  <c r="N103" i="429"/>
  <c r="N102" i="429"/>
  <c r="N101" i="429"/>
  <c r="N100" i="429"/>
  <c r="N98" i="429"/>
  <c r="N97" i="429"/>
  <c r="N96" i="429"/>
  <c r="N95" i="429"/>
  <c r="N94" i="429"/>
  <c r="N93" i="429"/>
  <c r="N92" i="429"/>
  <c r="N91" i="429"/>
  <c r="N90" i="429"/>
  <c r="N89" i="429"/>
  <c r="N88" i="429"/>
  <c r="N87" i="429"/>
  <c r="N83" i="429"/>
  <c r="N82" i="429"/>
  <c r="N79" i="429"/>
  <c r="N78" i="429"/>
  <c r="N77" i="429"/>
  <c r="N75" i="429"/>
  <c r="N74" i="429"/>
  <c r="N73" i="429"/>
  <c r="N72" i="429"/>
  <c r="N71" i="429"/>
  <c r="N69" i="429"/>
  <c r="N68" i="429"/>
  <c r="N67" i="429"/>
  <c r="N66" i="429"/>
  <c r="N65" i="429"/>
  <c r="N64" i="429"/>
  <c r="N63" i="429"/>
  <c r="N62" i="429"/>
  <c r="N61" i="429"/>
  <c r="N60" i="429"/>
  <c r="N58" i="429"/>
  <c r="N57" i="429"/>
  <c r="N52" i="429"/>
  <c r="N51" i="429"/>
  <c r="N50" i="429"/>
  <c r="N49" i="429"/>
  <c r="N47" i="429"/>
  <c r="N46" i="429"/>
  <c r="N45" i="429"/>
  <c r="N44" i="429"/>
  <c r="N43" i="429"/>
  <c r="N42" i="429"/>
  <c r="N41" i="429"/>
  <c r="N40" i="429"/>
  <c r="N39" i="429"/>
  <c r="N38" i="429"/>
  <c r="N37" i="429"/>
  <c r="N36" i="429"/>
  <c r="N31" i="429"/>
  <c r="N30" i="429"/>
  <c r="N28" i="429"/>
  <c r="N26" i="429"/>
  <c r="N25" i="429"/>
  <c r="N24" i="429"/>
  <c r="N23" i="429"/>
  <c r="N22" i="429"/>
  <c r="N21" i="429"/>
  <c r="N20" i="429"/>
  <c r="N19" i="429"/>
  <c r="N18" i="429"/>
  <c r="N16" i="429"/>
  <c r="N15" i="429"/>
  <c r="N14" i="429"/>
  <c r="N13" i="429"/>
  <c r="N12" i="429"/>
  <c r="N11" i="429"/>
  <c r="B1" i="439"/>
  <c r="E31" i="436" l="1"/>
  <c r="E32" i="436" s="1"/>
  <c r="C26" i="436"/>
  <c r="C27" i="436" s="1"/>
  <c r="C28" i="436" s="1"/>
  <c r="C29" i="436" s="1"/>
  <c r="C30" i="436" s="1"/>
  <c r="E26" i="436"/>
  <c r="E27" i="436" s="1"/>
  <c r="E28" i="436" s="1"/>
  <c r="D26" i="436"/>
  <c r="D27" i="436" s="1"/>
  <c r="D28" i="436" s="1"/>
  <c r="D29" i="436" s="1"/>
  <c r="D30" i="436" s="1"/>
  <c r="D590" i="436"/>
  <c r="D591" i="436" s="1"/>
  <c r="D592" i="436" s="1"/>
  <c r="D593" i="436" s="1"/>
  <c r="D594" i="436" s="1"/>
  <c r="D595" i="436" s="1"/>
  <c r="D596" i="436" s="1"/>
  <c r="D597" i="436" s="1"/>
  <c r="D598" i="436" s="1"/>
  <c r="D599" i="436" s="1"/>
  <c r="D600" i="436" s="1"/>
  <c r="D601" i="436" s="1"/>
  <c r="D602" i="436" s="1"/>
  <c r="D603" i="436" s="1"/>
  <c r="D604" i="436" s="1"/>
  <c r="E590" i="436"/>
  <c r="E591" i="436" s="1"/>
  <c r="E592" i="436" s="1"/>
  <c r="E593" i="436" s="1"/>
  <c r="E594" i="436" s="1"/>
  <c r="E445" i="436"/>
  <c r="E446" i="436" s="1"/>
  <c r="E447" i="436" s="1"/>
  <c r="D381" i="436"/>
  <c r="D382" i="436" s="1"/>
  <c r="D383" i="436" s="1"/>
  <c r="E280" i="436"/>
  <c r="E281" i="436" s="1"/>
  <c r="E282" i="436" s="1"/>
  <c r="D726" i="436"/>
  <c r="D727" i="436" s="1"/>
  <c r="D728" i="436" s="1"/>
  <c r="D729" i="436" s="1"/>
  <c r="D730" i="436" s="1"/>
  <c r="D731" i="436" s="1"/>
  <c r="D732" i="436" s="1"/>
  <c r="D733" i="436" s="1"/>
  <c r="D734" i="436" s="1"/>
  <c r="D735" i="436" s="1"/>
  <c r="D736" i="436" s="1"/>
  <c r="C709" i="436"/>
  <c r="C710" i="436" s="1"/>
  <c r="C711" i="436" s="1"/>
  <c r="C712" i="436" s="1"/>
  <c r="C713" i="436" s="1"/>
  <c r="C714" i="436" s="1"/>
  <c r="C715" i="436" s="1"/>
  <c r="C716" i="436" s="1"/>
  <c r="C717" i="436" s="1"/>
  <c r="C718" i="436" s="1"/>
  <c r="C719" i="436" s="1"/>
  <c r="C720" i="436" s="1"/>
  <c r="C721" i="436" s="1"/>
  <c r="C722" i="436" s="1"/>
  <c r="C723" i="436" s="1"/>
  <c r="C724" i="436" s="1"/>
  <c r="C725" i="436" s="1"/>
  <c r="E682" i="436"/>
  <c r="E634" i="436"/>
  <c r="C634" i="436"/>
  <c r="C635" i="436" s="1"/>
  <c r="C636" i="436" s="1"/>
  <c r="C637" i="436" s="1"/>
  <c r="C638" i="436" s="1"/>
  <c r="C639" i="436" s="1"/>
  <c r="C640" i="436" s="1"/>
  <c r="C641" i="436" s="1"/>
  <c r="C504" i="436"/>
  <c r="C505" i="436" s="1"/>
  <c r="C506" i="436" s="1"/>
  <c r="C507" i="436" s="1"/>
  <c r="C508" i="436" s="1"/>
  <c r="C509" i="436" s="1"/>
  <c r="C510" i="436" s="1"/>
  <c r="C511" i="436" s="1"/>
  <c r="C512" i="436" s="1"/>
  <c r="C513" i="436" s="1"/>
  <c r="C514" i="436" s="1"/>
  <c r="E577" i="436"/>
  <c r="E504" i="436"/>
  <c r="D583" i="436"/>
  <c r="D584" i="436" s="1"/>
  <c r="D585" i="436" s="1"/>
  <c r="D586" i="436" s="1"/>
  <c r="D587" i="436" s="1"/>
  <c r="E490" i="436"/>
  <c r="E458" i="436"/>
  <c r="C458" i="436"/>
  <c r="C459" i="436" s="1"/>
  <c r="C460" i="436" s="1"/>
  <c r="C461" i="436" s="1"/>
  <c r="C462" i="436" s="1"/>
  <c r="C463" i="436" s="1"/>
  <c r="C464" i="436" s="1"/>
  <c r="C465" i="436" s="1"/>
  <c r="C466" i="436" s="1"/>
  <c r="C467" i="436" s="1"/>
  <c r="C468" i="436" s="1"/>
  <c r="C469" i="436" s="1"/>
  <c r="C470" i="436" s="1"/>
  <c r="C471" i="436" s="1"/>
  <c r="C472" i="436" s="1"/>
  <c r="C473" i="436" s="1"/>
  <c r="C474" i="436" s="1"/>
  <c r="C475" i="436" s="1"/>
  <c r="C476" i="436" s="1"/>
  <c r="C477" i="436" s="1"/>
  <c r="C478" i="436" s="1"/>
  <c r="C479" i="436" s="1"/>
  <c r="C480" i="436" s="1"/>
  <c r="C481" i="436" s="1"/>
  <c r="C482" i="436" s="1"/>
  <c r="C483" i="436" s="1"/>
  <c r="C484" i="436" s="1"/>
  <c r="C485" i="436" s="1"/>
  <c r="C486" i="436" s="1"/>
  <c r="C487" i="436" s="1"/>
  <c r="C488" i="436" s="1"/>
  <c r="C489" i="436" s="1"/>
  <c r="C490" i="436" s="1"/>
  <c r="C491" i="436" s="1"/>
  <c r="C492" i="436" s="1"/>
  <c r="C493" i="436" s="1"/>
  <c r="C494" i="436" s="1"/>
  <c r="C495" i="436" s="1"/>
  <c r="C496" i="436" s="1"/>
  <c r="C497" i="436" s="1"/>
  <c r="C498" i="436" s="1"/>
  <c r="C499" i="436" s="1"/>
  <c r="C500" i="436" s="1"/>
  <c r="C501" i="436" s="1"/>
  <c r="C502" i="436" s="1"/>
  <c r="D498" i="436"/>
  <c r="D499" i="436" s="1"/>
  <c r="D500" i="436" s="1"/>
  <c r="D501" i="436" s="1"/>
  <c r="D502" i="436" s="1"/>
  <c r="D503" i="436" s="1"/>
  <c r="E435" i="436"/>
  <c r="E363" i="436"/>
  <c r="C363" i="436"/>
  <c r="C364" i="436" s="1"/>
  <c r="C365" i="436" s="1"/>
  <c r="C366" i="436" s="1"/>
  <c r="C367" i="436" s="1"/>
  <c r="C368" i="436" s="1"/>
  <c r="C369" i="436" s="1"/>
  <c r="C370" i="436" s="1"/>
  <c r="E334" i="436"/>
  <c r="E318" i="436" s="1"/>
  <c r="E296" i="436"/>
  <c r="D148" i="436"/>
  <c r="D149" i="436" s="1"/>
  <c r="D150" i="436" s="1"/>
  <c r="D151" i="436" s="1"/>
  <c r="D152" i="436" s="1"/>
  <c r="D153" i="436" s="1"/>
  <c r="D154" i="436" s="1"/>
  <c r="D155" i="436" s="1"/>
  <c r="D190" i="436" s="1"/>
  <c r="C148" i="436"/>
  <c r="C149" i="436" s="1"/>
  <c r="C150" i="436" s="1"/>
  <c r="C151" i="436" s="1"/>
  <c r="C152" i="436" s="1"/>
  <c r="C153" i="436" s="1"/>
  <c r="C154" i="436" s="1"/>
  <c r="C155" i="436" s="1"/>
  <c r="C156" i="436" s="1"/>
  <c r="C157" i="436" s="1"/>
  <c r="C158" i="436" s="1"/>
  <c r="C159" i="436" s="1"/>
  <c r="E133" i="436"/>
  <c r="E134" i="436" s="1"/>
  <c r="E99" i="436"/>
  <c r="D87" i="436"/>
  <c r="D88" i="436" s="1"/>
  <c r="D89" i="436" s="1"/>
  <c r="D90" i="436" s="1"/>
  <c r="D91" i="436" s="1"/>
  <c r="D92" i="436" s="1"/>
  <c r="D93" i="436" s="1"/>
  <c r="C87" i="436"/>
  <c r="C88" i="436" s="1"/>
  <c r="C89" i="436" s="1"/>
  <c r="C90" i="436" s="1"/>
  <c r="C91" i="436" s="1"/>
  <c r="C92" i="436" s="1"/>
  <c r="C93" i="436" s="1"/>
  <c r="G71" i="437"/>
  <c r="I4" i="436"/>
  <c r="C1" i="344" s="1"/>
  <c r="C1" i="211" s="1"/>
  <c r="E1" i="401" s="1"/>
  <c r="E1" i="402" s="1"/>
  <c r="E1" i="404" s="1"/>
  <c r="I5" i="436"/>
  <c r="C2" i="344" s="1"/>
  <c r="C2" i="211" s="1"/>
  <c r="E2" i="401" s="1"/>
  <c r="E2" i="402" s="1"/>
  <c r="E2" i="404" s="1"/>
  <c r="I5" i="429"/>
  <c r="I4" i="429"/>
  <c r="B2" i="439"/>
  <c r="B3" i="439"/>
  <c r="N121" i="439"/>
  <c r="N120" i="439"/>
  <c r="N119" i="439"/>
  <c r="N118" i="439"/>
  <c r="N117" i="439"/>
  <c r="N116" i="439"/>
  <c r="N115" i="439"/>
  <c r="N114" i="439"/>
  <c r="P121" i="439"/>
  <c r="O121" i="439"/>
  <c r="M121" i="439"/>
  <c r="L121" i="439"/>
  <c r="K121" i="439"/>
  <c r="J121" i="439"/>
  <c r="I121" i="439"/>
  <c r="H121" i="439"/>
  <c r="P120" i="439"/>
  <c r="O120" i="439"/>
  <c r="M120" i="439"/>
  <c r="L120" i="439"/>
  <c r="K120" i="439"/>
  <c r="J120" i="439"/>
  <c r="I120" i="439"/>
  <c r="H120" i="439"/>
  <c r="P119" i="439"/>
  <c r="O119" i="439"/>
  <c r="M119" i="439"/>
  <c r="L119" i="439"/>
  <c r="K119" i="439"/>
  <c r="J119" i="439"/>
  <c r="I119" i="439"/>
  <c r="H119" i="439"/>
  <c r="P118" i="439"/>
  <c r="O118" i="439"/>
  <c r="M118" i="439"/>
  <c r="L118" i="439"/>
  <c r="K118" i="439"/>
  <c r="J118" i="439"/>
  <c r="I118" i="439"/>
  <c r="H118" i="439"/>
  <c r="P117" i="439"/>
  <c r="O117" i="439"/>
  <c r="M117" i="439"/>
  <c r="L117" i="439"/>
  <c r="K117" i="439"/>
  <c r="J117" i="439"/>
  <c r="I117" i="439"/>
  <c r="H117" i="439"/>
  <c r="P116" i="439"/>
  <c r="O116" i="439"/>
  <c r="M116" i="439"/>
  <c r="L116" i="439"/>
  <c r="K116" i="439"/>
  <c r="J116" i="439"/>
  <c r="I116" i="439"/>
  <c r="H116" i="439"/>
  <c r="P115" i="439"/>
  <c r="O115" i="439"/>
  <c r="M115" i="439"/>
  <c r="L115" i="439"/>
  <c r="K115" i="439"/>
  <c r="J115" i="439"/>
  <c r="I115" i="439"/>
  <c r="H115" i="439"/>
  <c r="P114" i="439"/>
  <c r="O114" i="439"/>
  <c r="M114" i="439"/>
  <c r="L114" i="439"/>
  <c r="K114" i="439"/>
  <c r="J114" i="439"/>
  <c r="I114" i="439"/>
  <c r="H114" i="439"/>
  <c r="Z113" i="439"/>
  <c r="F113" i="439"/>
  <c r="W113" i="439" s="1"/>
  <c r="Z112" i="439"/>
  <c r="W112" i="439"/>
  <c r="Z111" i="439"/>
  <c r="W111" i="439"/>
  <c r="Z110" i="439"/>
  <c r="W110" i="439"/>
  <c r="Z109" i="439"/>
  <c r="W109" i="439"/>
  <c r="Z108" i="439"/>
  <c r="W108" i="439"/>
  <c r="Z107" i="439"/>
  <c r="W107" i="439"/>
  <c r="Z106" i="439"/>
  <c r="W106" i="439"/>
  <c r="Z105" i="439"/>
  <c r="W105" i="439"/>
  <c r="Z104" i="439"/>
  <c r="W104" i="439"/>
  <c r="Z103" i="439"/>
  <c r="W103" i="439"/>
  <c r="Z102" i="439"/>
  <c r="W102" i="439"/>
  <c r="Z101" i="439"/>
  <c r="W101" i="439"/>
  <c r="Z100" i="439"/>
  <c r="W100" i="439"/>
  <c r="Z99" i="439"/>
  <c r="W99" i="439"/>
  <c r="Z98" i="439"/>
  <c r="W98" i="439"/>
  <c r="Z97" i="439"/>
  <c r="W97" i="439"/>
  <c r="Z96" i="439"/>
  <c r="Z95" i="439"/>
  <c r="AA95" i="439"/>
  <c r="Z94" i="439"/>
  <c r="W93" i="439"/>
  <c r="Z92" i="439"/>
  <c r="Z91" i="439"/>
  <c r="Z90" i="439"/>
  <c r="W89" i="439"/>
  <c r="Z88" i="439"/>
  <c r="Z87" i="439"/>
  <c r="Z86" i="439"/>
  <c r="Z85" i="439"/>
  <c r="W84" i="439"/>
  <c r="Z83" i="439"/>
  <c r="Z82" i="439"/>
  <c r="Z81" i="439"/>
  <c r="Z80" i="439"/>
  <c r="Z79" i="439"/>
  <c r="F119" i="439"/>
  <c r="W77" i="439"/>
  <c r="Z77" i="439"/>
  <c r="W76" i="439"/>
  <c r="Z76" i="439"/>
  <c r="W75" i="439"/>
  <c r="Z75" i="439"/>
  <c r="W74" i="439"/>
  <c r="W73" i="439"/>
  <c r="Z72" i="439"/>
  <c r="W72" i="439"/>
  <c r="Z71" i="439"/>
  <c r="W71" i="439"/>
  <c r="Z70" i="439"/>
  <c r="W70" i="439"/>
  <c r="Z69" i="439"/>
  <c r="W69" i="439"/>
  <c r="Z68" i="439"/>
  <c r="W68" i="439"/>
  <c r="Z67" i="439"/>
  <c r="W67" i="439"/>
  <c r="Z66" i="439"/>
  <c r="W66" i="439"/>
  <c r="Z65" i="439"/>
  <c r="W65" i="439"/>
  <c r="Z64" i="439"/>
  <c r="W64" i="439"/>
  <c r="Z63" i="439"/>
  <c r="W63" i="439"/>
  <c r="Z62" i="439"/>
  <c r="W62" i="439"/>
  <c r="Z61" i="439"/>
  <c r="W61" i="439"/>
  <c r="Z60" i="439"/>
  <c r="W60" i="439"/>
  <c r="Z59" i="439"/>
  <c r="W59" i="439"/>
  <c r="Z58" i="439"/>
  <c r="W58" i="439"/>
  <c r="Z57" i="439"/>
  <c r="W57" i="439"/>
  <c r="Z56" i="439"/>
  <c r="W56" i="439"/>
  <c r="Z55" i="439"/>
  <c r="Z54" i="439"/>
  <c r="Z53" i="439"/>
  <c r="W53" i="439"/>
  <c r="Z52" i="439"/>
  <c r="W52" i="439"/>
  <c r="Z51" i="439"/>
  <c r="W51" i="439"/>
  <c r="Z50" i="439"/>
  <c r="W50" i="439"/>
  <c r="Z49" i="439"/>
  <c r="W49" i="439"/>
  <c r="Z48" i="439"/>
  <c r="W48" i="439"/>
  <c r="Z47" i="439"/>
  <c r="W47" i="439"/>
  <c r="Z46" i="439"/>
  <c r="W46" i="439"/>
  <c r="Z45" i="439"/>
  <c r="W45" i="439"/>
  <c r="Z44" i="439"/>
  <c r="W44" i="439"/>
  <c r="Z43" i="439"/>
  <c r="W43" i="439"/>
  <c r="Z42" i="439"/>
  <c r="W42" i="439"/>
  <c r="Z41" i="439"/>
  <c r="W41" i="439"/>
  <c r="Z40" i="439"/>
  <c r="W40" i="439"/>
  <c r="Z39" i="439"/>
  <c r="W39" i="439"/>
  <c r="Z38" i="439"/>
  <c r="W38" i="439"/>
  <c r="Z37" i="439"/>
  <c r="W37" i="439"/>
  <c r="Z36" i="439"/>
  <c r="W36" i="439"/>
  <c r="Z35" i="439"/>
  <c r="W35" i="439"/>
  <c r="Z34" i="439"/>
  <c r="W34" i="439"/>
  <c r="Z33" i="439"/>
  <c r="W33" i="439"/>
  <c r="Z32" i="439"/>
  <c r="W32" i="439"/>
  <c r="Z31" i="439"/>
  <c r="W31" i="439"/>
  <c r="Z30" i="439"/>
  <c r="W30" i="439"/>
  <c r="Z29" i="439"/>
  <c r="W29" i="439"/>
  <c r="Z28" i="439"/>
  <c r="W28" i="439"/>
  <c r="Z27" i="439"/>
  <c r="W27" i="439"/>
  <c r="Z26" i="439"/>
  <c r="W26" i="439"/>
  <c r="Z25" i="439"/>
  <c r="W25" i="439"/>
  <c r="Z24" i="439"/>
  <c r="W24" i="439"/>
  <c r="Z23" i="439"/>
  <c r="W23" i="439"/>
  <c r="Z22" i="439"/>
  <c r="W22" i="439"/>
  <c r="Z21" i="439"/>
  <c r="W21" i="439"/>
  <c r="Z20" i="439"/>
  <c r="W20" i="439"/>
  <c r="Z19" i="439"/>
  <c r="W19" i="439"/>
  <c r="Z18" i="439"/>
  <c r="W18" i="439"/>
  <c r="Z17" i="439"/>
  <c r="W17" i="439"/>
  <c r="Z16" i="439"/>
  <c r="W16" i="439"/>
  <c r="Z15" i="439"/>
  <c r="W15" i="439"/>
  <c r="Z14" i="439"/>
  <c r="W14" i="439"/>
  <c r="F115" i="439"/>
  <c r="Z13" i="439"/>
  <c r="W13" i="439"/>
  <c r="Z12" i="439"/>
  <c r="W12" i="439"/>
  <c r="Z11" i="439"/>
  <c r="Z10" i="439"/>
  <c r="Z9" i="439"/>
  <c r="Z8" i="439"/>
  <c r="C31" i="436" l="1"/>
  <c r="C32" i="436" s="1"/>
  <c r="C33" i="436" s="1"/>
  <c r="C34" i="436" s="1"/>
  <c r="C35" i="436" s="1"/>
  <c r="C36" i="436" s="1"/>
  <c r="C37" i="436" s="1"/>
  <c r="C38" i="436" s="1"/>
  <c r="C39" i="436" s="1"/>
  <c r="C40" i="436" s="1"/>
  <c r="C41" i="436" s="1"/>
  <c r="C42" i="436" s="1"/>
  <c r="C43" i="436" s="1"/>
  <c r="C44" i="436" s="1"/>
  <c r="C45" i="436" s="1"/>
  <c r="C46" i="436" s="1"/>
  <c r="C47" i="436" s="1"/>
  <c r="C48" i="436" s="1"/>
  <c r="C49" i="436" s="1"/>
  <c r="C50" i="436" s="1"/>
  <c r="C51" i="436" s="1"/>
  <c r="D31" i="436"/>
  <c r="D32" i="436" s="1"/>
  <c r="D33" i="436" s="1"/>
  <c r="D34" i="436" s="1"/>
  <c r="C160" i="436"/>
  <c r="C161" i="436" s="1"/>
  <c r="C162" i="436" s="1"/>
  <c r="C163" i="436" s="1"/>
  <c r="C164" i="436" s="1"/>
  <c r="C165" i="436" s="1"/>
  <c r="C166" i="436" s="1"/>
  <c r="C167" i="436" s="1"/>
  <c r="C168" i="436" s="1"/>
  <c r="C169" i="436" s="1"/>
  <c r="C170" i="436" s="1"/>
  <c r="C171" i="436" s="1"/>
  <c r="C172" i="436" s="1"/>
  <c r="C173" i="436" s="1"/>
  <c r="C642" i="436"/>
  <c r="C643" i="436" s="1"/>
  <c r="C644" i="436" s="1"/>
  <c r="C645" i="436" s="1"/>
  <c r="C646" i="436" s="1"/>
  <c r="C647" i="436" s="1"/>
  <c r="C648" i="436" s="1"/>
  <c r="C515" i="436"/>
  <c r="C516" i="436" s="1"/>
  <c r="C517" i="436" s="1"/>
  <c r="D384" i="436"/>
  <c r="D385" i="436" s="1"/>
  <c r="D386" i="436" s="1"/>
  <c r="D387" i="436" s="1"/>
  <c r="C371" i="436"/>
  <c r="C372" i="436" s="1"/>
  <c r="C373" i="436" s="1"/>
  <c r="C374" i="436" s="1"/>
  <c r="C375" i="436" s="1"/>
  <c r="C376" i="436" s="1"/>
  <c r="C377" i="436" s="1"/>
  <c r="C726" i="436"/>
  <c r="C727" i="436" s="1"/>
  <c r="C728" i="436" s="1"/>
  <c r="C729" i="436" s="1"/>
  <c r="C730" i="436" s="1"/>
  <c r="C731" i="436" s="1"/>
  <c r="C732" i="436" s="1"/>
  <c r="C733" i="436" s="1"/>
  <c r="C734" i="436" s="1"/>
  <c r="C735" i="436" s="1"/>
  <c r="D444" i="436"/>
  <c r="E355" i="436"/>
  <c r="E335" i="436"/>
  <c r="C94" i="436"/>
  <c r="C95" i="436" s="1"/>
  <c r="C96" i="436" s="1"/>
  <c r="C97" i="436" s="1"/>
  <c r="C98" i="436" s="1"/>
  <c r="C99" i="436" s="1"/>
  <c r="C100" i="436" s="1"/>
  <c r="C101" i="436" s="1"/>
  <c r="C102" i="436" s="1"/>
  <c r="C103" i="436" s="1"/>
  <c r="C104" i="436" s="1"/>
  <c r="C105" i="436" s="1"/>
  <c r="C106" i="436" s="1"/>
  <c r="C107" i="436" s="1"/>
  <c r="C108" i="436" s="1"/>
  <c r="C109" i="436" s="1"/>
  <c r="C110" i="436" s="1"/>
  <c r="C111" i="436" s="1"/>
  <c r="C112" i="436" s="1"/>
  <c r="C113" i="436" s="1"/>
  <c r="C114" i="436" s="1"/>
  <c r="D94" i="436"/>
  <c r="D95" i="436" s="1"/>
  <c r="D96" i="436" s="1"/>
  <c r="D97" i="436" s="1"/>
  <c r="D98" i="436" s="1"/>
  <c r="D133" i="436" s="1"/>
  <c r="F114" i="439"/>
  <c r="F117" i="439"/>
  <c r="W117" i="439" s="1"/>
  <c r="F120" i="439"/>
  <c r="W120" i="439" s="1"/>
  <c r="Z84" i="439"/>
  <c r="F116" i="439"/>
  <c r="W116" i="439" s="1"/>
  <c r="W87" i="439"/>
  <c r="W88" i="439"/>
  <c r="F121" i="439"/>
  <c r="W121" i="439" s="1"/>
  <c r="W82" i="439"/>
  <c r="W119" i="439"/>
  <c r="W10" i="439"/>
  <c r="W78" i="439"/>
  <c r="W91" i="439"/>
  <c r="W79" i="439"/>
  <c r="W92" i="439"/>
  <c r="Z118" i="439"/>
  <c r="Z120" i="439"/>
  <c r="Z121" i="439"/>
  <c r="W54" i="439"/>
  <c r="Z115" i="439"/>
  <c r="Z117" i="439"/>
  <c r="F118" i="439"/>
  <c r="W118" i="439" s="1"/>
  <c r="W55" i="439"/>
  <c r="Z73" i="439"/>
  <c r="W115" i="439"/>
  <c r="W83" i="439"/>
  <c r="W114" i="439"/>
  <c r="Z93" i="439"/>
  <c r="W94" i="439"/>
  <c r="Z116" i="439"/>
  <c r="W8" i="439"/>
  <c r="W9" i="439"/>
  <c r="W11" i="439"/>
  <c r="Z74" i="439"/>
  <c r="Z89" i="439"/>
  <c r="AA97" i="439"/>
  <c r="W96" i="439"/>
  <c r="Z119" i="439"/>
  <c r="W90" i="439"/>
  <c r="W80" i="439"/>
  <c r="W85" i="439"/>
  <c r="AA96" i="439"/>
  <c r="W95" i="439"/>
  <c r="Z78" i="439"/>
  <c r="W81" i="439"/>
  <c r="W86" i="439"/>
  <c r="D445" i="436" l="1"/>
  <c r="D446" i="436" s="1"/>
  <c r="D447" i="436" s="1"/>
  <c r="D448" i="436" s="1"/>
  <c r="D449" i="436" s="1"/>
  <c r="D450" i="436" s="1"/>
  <c r="D451" i="436" s="1"/>
  <c r="D452" i="436" s="1"/>
  <c r="D453" i="436" s="1"/>
  <c r="D454" i="436" s="1"/>
  <c r="D455" i="436" s="1"/>
  <c r="D456" i="436" s="1"/>
  <c r="D457" i="436" s="1"/>
  <c r="C174" i="436"/>
  <c r="C175" i="436" s="1"/>
  <c r="C176" i="436" s="1"/>
  <c r="C177" i="436" s="1"/>
  <c r="C178" i="436" s="1"/>
  <c r="C179" i="436" s="1"/>
  <c r="C180" i="436" s="1"/>
  <c r="C181" i="436" s="1"/>
  <c r="C182" i="436" s="1"/>
  <c r="C183" i="436" s="1"/>
  <c r="C184" i="436" s="1"/>
  <c r="C185" i="436" s="1"/>
  <c r="C186" i="436" s="1"/>
  <c r="C187" i="436" s="1"/>
  <c r="C188" i="436" s="1"/>
  <c r="C189" i="436" s="1"/>
  <c r="C115" i="436"/>
  <c r="C116" i="436" s="1"/>
  <c r="C117" i="436" s="1"/>
  <c r="C118" i="436" s="1"/>
  <c r="C119" i="436" s="1"/>
  <c r="C120" i="436" s="1"/>
  <c r="C121" i="436" s="1"/>
  <c r="C122" i="436" s="1"/>
  <c r="C123" i="436" s="1"/>
  <c r="C124" i="436" s="1"/>
  <c r="C125" i="436" s="1"/>
  <c r="C126" i="436" s="1"/>
  <c r="C127" i="436" s="1"/>
  <c r="C128" i="436" s="1"/>
  <c r="C129" i="436" s="1"/>
  <c r="C130" i="436" s="1"/>
  <c r="C649" i="436"/>
  <c r="C650" i="436" s="1"/>
  <c r="C651" i="436" s="1"/>
  <c r="C652" i="436" s="1"/>
  <c r="C653" i="436" s="1"/>
  <c r="C654" i="436" s="1"/>
  <c r="C655" i="436" s="1"/>
  <c r="C656" i="436" s="1"/>
  <c r="C518" i="436"/>
  <c r="C519" i="436" s="1"/>
  <c r="C520" i="436" s="1"/>
  <c r="C521" i="436" s="1"/>
  <c r="D388" i="436"/>
  <c r="D389" i="436" s="1"/>
  <c r="D390" i="436" s="1"/>
  <c r="D391" i="436" s="1"/>
  <c r="C378" i="436"/>
  <c r="C379" i="436" s="1"/>
  <c r="C380" i="436" s="1"/>
  <c r="C13" i="424"/>
  <c r="C14" i="424"/>
  <c r="C15" i="424"/>
  <c r="E1" i="438"/>
  <c r="E2" i="438"/>
  <c r="E3" i="438"/>
  <c r="Y349" i="438"/>
  <c r="X349" i="438"/>
  <c r="R349" i="438"/>
  <c r="L8" i="438" s="1"/>
  <c r="A349" i="438"/>
  <c r="U348" i="438"/>
  <c r="T348" i="438"/>
  <c r="S348" i="438"/>
  <c r="Q348" i="438"/>
  <c r="K348" i="438"/>
  <c r="U347" i="438"/>
  <c r="Q8" i="438" s="1"/>
  <c r="T347" i="438"/>
  <c r="S347" i="438"/>
  <c r="Q347" i="438"/>
  <c r="K347" i="438"/>
  <c r="Q339" i="438"/>
  <c r="A339" i="438"/>
  <c r="U338" i="438"/>
  <c r="T338" i="438"/>
  <c r="S338" i="438"/>
  <c r="M338" i="438"/>
  <c r="R338" i="438" s="1"/>
  <c r="J338" i="438"/>
  <c r="L338" i="438" s="1"/>
  <c r="U337" i="438"/>
  <c r="T337" i="438"/>
  <c r="S337" i="438"/>
  <c r="M337" i="438"/>
  <c r="J337" i="438"/>
  <c r="L337" i="438" s="1"/>
  <c r="Q329" i="438"/>
  <c r="A329" i="438"/>
  <c r="S210" i="438"/>
  <c r="R210" i="438"/>
  <c r="J210" i="438"/>
  <c r="L210" i="438" s="1"/>
  <c r="Q202" i="438"/>
  <c r="A202" i="438"/>
  <c r="T131" i="438"/>
  <c r="Q131" i="438"/>
  <c r="A131" i="438"/>
  <c r="U130" i="438"/>
  <c r="S130" i="438"/>
  <c r="R130" i="438"/>
  <c r="M130" i="438"/>
  <c r="J130" i="438"/>
  <c r="L130" i="438" s="1"/>
  <c r="U129" i="438"/>
  <c r="S129" i="438"/>
  <c r="R129" i="438"/>
  <c r="M129" i="438"/>
  <c r="J129" i="438"/>
  <c r="L129" i="438" s="1"/>
  <c r="U128" i="438"/>
  <c r="S128" i="438"/>
  <c r="R128" i="438"/>
  <c r="M128" i="438"/>
  <c r="J128" i="438"/>
  <c r="L128" i="438" s="1"/>
  <c r="U127" i="438"/>
  <c r="S127" i="438"/>
  <c r="R127" i="438"/>
  <c r="M127" i="438"/>
  <c r="J127" i="438"/>
  <c r="L127" i="438" s="1"/>
  <c r="U126" i="438"/>
  <c r="S126" i="438"/>
  <c r="R126" i="438"/>
  <c r="M126" i="438"/>
  <c r="J126" i="438"/>
  <c r="L126" i="438" s="1"/>
  <c r="U125" i="438"/>
  <c r="S125" i="438"/>
  <c r="R125" i="438"/>
  <c r="M125" i="438"/>
  <c r="J125" i="438"/>
  <c r="L125" i="438" s="1"/>
  <c r="U124" i="438"/>
  <c r="S124" i="438"/>
  <c r="R124" i="438"/>
  <c r="M124" i="438"/>
  <c r="J124" i="438"/>
  <c r="L124" i="438" s="1"/>
  <c r="U123" i="438"/>
  <c r="S123" i="438"/>
  <c r="R123" i="438"/>
  <c r="M123" i="438"/>
  <c r="J123" i="438"/>
  <c r="L123" i="438" s="1"/>
  <c r="U122" i="438"/>
  <c r="S122" i="438"/>
  <c r="R122" i="438"/>
  <c r="M122" i="438"/>
  <c r="J122" i="438"/>
  <c r="L122" i="438" s="1"/>
  <c r="U121" i="438"/>
  <c r="S121" i="438"/>
  <c r="R121" i="438"/>
  <c r="M121" i="438"/>
  <c r="J121" i="438"/>
  <c r="L121" i="438" s="1"/>
  <c r="U120" i="438"/>
  <c r="S120" i="438"/>
  <c r="T113" i="438"/>
  <c r="Q113" i="438"/>
  <c r="A113" i="438"/>
  <c r="U112" i="438"/>
  <c r="S112" i="438"/>
  <c r="M112" i="438"/>
  <c r="R112" i="438" s="1"/>
  <c r="L112" i="438"/>
  <c r="U111" i="438"/>
  <c r="U110" i="438"/>
  <c r="L110" i="438"/>
  <c r="S110" i="438"/>
  <c r="M109" i="438"/>
  <c r="R109" i="438" s="1"/>
  <c r="L106" i="438"/>
  <c r="M106" i="438"/>
  <c r="R106" i="438" s="1"/>
  <c r="L105" i="438"/>
  <c r="M105" i="438"/>
  <c r="Q98" i="438"/>
  <c r="A98" i="438"/>
  <c r="U20" i="438"/>
  <c r="S20" i="438"/>
  <c r="M20" i="438"/>
  <c r="R20" i="438" s="1"/>
  <c r="J20" i="438"/>
  <c r="L20" i="438" s="1"/>
  <c r="U19" i="438"/>
  <c r="S19" i="438"/>
  <c r="M19" i="438"/>
  <c r="T19" i="438" s="1"/>
  <c r="J19" i="438"/>
  <c r="L19" i="438" s="1"/>
  <c r="U18" i="438"/>
  <c r="S18" i="438"/>
  <c r="M18" i="438"/>
  <c r="T18" i="438" s="1"/>
  <c r="J18" i="438"/>
  <c r="L18" i="438" s="1"/>
  <c r="U17" i="438"/>
  <c r="S17" i="438"/>
  <c r="M17" i="438"/>
  <c r="T17" i="438" s="1"/>
  <c r="J17" i="438"/>
  <c r="L17" i="438" s="1"/>
  <c r="U16" i="438"/>
  <c r="S16" i="438"/>
  <c r="M16" i="438"/>
  <c r="R16" i="438" s="1"/>
  <c r="J16" i="438"/>
  <c r="L16" i="438" s="1"/>
  <c r="U15" i="438"/>
  <c r="S15" i="438"/>
  <c r="M15" i="438"/>
  <c r="L15" i="438"/>
  <c r="S8" i="438"/>
  <c r="R8" i="438"/>
  <c r="P8" i="438"/>
  <c r="J8" i="438"/>
  <c r="I8" i="438"/>
  <c r="H8" i="438"/>
  <c r="G8" i="438"/>
  <c r="R7" i="438"/>
  <c r="O7" i="438"/>
  <c r="O5" i="429"/>
  <c r="C1" i="437"/>
  <c r="C2" i="437"/>
  <c r="C3" i="437"/>
  <c r="D93" i="412"/>
  <c r="G163" i="437"/>
  <c r="E163" i="437"/>
  <c r="C163" i="437"/>
  <c r="E162" i="437"/>
  <c r="G162" i="437" s="1"/>
  <c r="C162" i="437"/>
  <c r="B161" i="437"/>
  <c r="B163" i="437" s="1"/>
  <c r="G159" i="437"/>
  <c r="G158" i="437"/>
  <c r="G157" i="437"/>
  <c r="G156" i="437"/>
  <c r="G155" i="437"/>
  <c r="E154" i="437"/>
  <c r="G154" i="437" s="1"/>
  <c r="C154" i="437"/>
  <c r="C155" i="437" s="1"/>
  <c r="C156" i="437" s="1"/>
  <c r="C157" i="437" s="1"/>
  <c r="C158" i="437" s="1"/>
  <c r="C159" i="437" s="1"/>
  <c r="G151" i="437"/>
  <c r="G150" i="437"/>
  <c r="G149" i="437"/>
  <c r="G148" i="437"/>
  <c r="G147" i="437"/>
  <c r="E146" i="437"/>
  <c r="G146" i="437" s="1"/>
  <c r="G145" i="437"/>
  <c r="G144" i="437"/>
  <c r="G143" i="437"/>
  <c r="G142" i="437"/>
  <c r="G141" i="437"/>
  <c r="G140" i="437"/>
  <c r="G139" i="437"/>
  <c r="G138" i="437"/>
  <c r="G137" i="437"/>
  <c r="G136" i="437"/>
  <c r="E135" i="437"/>
  <c r="G135" i="437" s="1"/>
  <c r="C135" i="437"/>
  <c r="C136" i="437" s="1"/>
  <c r="C137" i="437" s="1"/>
  <c r="C139" i="437" s="1"/>
  <c r="G133" i="437"/>
  <c r="G132" i="437"/>
  <c r="E131" i="437"/>
  <c r="G131" i="437" s="1"/>
  <c r="G130" i="437"/>
  <c r="G129" i="437"/>
  <c r="G128" i="437"/>
  <c r="G127" i="437"/>
  <c r="G126" i="437"/>
  <c r="G125" i="437"/>
  <c r="G124" i="437"/>
  <c r="C124" i="437"/>
  <c r="C128" i="437" s="1"/>
  <c r="G123" i="437"/>
  <c r="C123" i="437"/>
  <c r="C126" i="437" s="1"/>
  <c r="C122" i="437"/>
  <c r="E121" i="437"/>
  <c r="E122" i="437" s="1"/>
  <c r="G122" i="437" s="1"/>
  <c r="G120" i="437"/>
  <c r="E119" i="437"/>
  <c r="G119" i="437" s="1"/>
  <c r="G118" i="437"/>
  <c r="G117" i="437"/>
  <c r="G116" i="437"/>
  <c r="G115" i="437"/>
  <c r="C114" i="437"/>
  <c r="C115" i="437" s="1"/>
  <c r="C116" i="437" s="1"/>
  <c r="C117" i="437" s="1"/>
  <c r="C118" i="437" s="1"/>
  <c r="C119" i="437" s="1"/>
  <c r="C120" i="437" s="1"/>
  <c r="E113" i="437"/>
  <c r="E114" i="437" s="1"/>
  <c r="G114" i="437" s="1"/>
  <c r="G112" i="437"/>
  <c r="G111" i="437"/>
  <c r="G110" i="437"/>
  <c r="G109" i="437"/>
  <c r="G108" i="437"/>
  <c r="G107" i="437"/>
  <c r="G106" i="437"/>
  <c r="G105" i="437"/>
  <c r="E104" i="437"/>
  <c r="G104" i="437" s="1"/>
  <c r="C104" i="437"/>
  <c r="C105" i="437" s="1"/>
  <c r="C106" i="437" s="1"/>
  <c r="C107" i="437" s="1"/>
  <c r="C108" i="437" s="1"/>
  <c r="C109" i="437" s="1"/>
  <c r="C110" i="437" s="1"/>
  <c r="C111" i="437" s="1"/>
  <c r="C112" i="437" s="1"/>
  <c r="G102" i="437"/>
  <c r="G101" i="437"/>
  <c r="G100" i="437"/>
  <c r="G99" i="437"/>
  <c r="G98" i="437"/>
  <c r="G97" i="437"/>
  <c r="G96" i="437"/>
  <c r="G95" i="437"/>
  <c r="G94" i="437"/>
  <c r="G93" i="437"/>
  <c r="E92" i="437"/>
  <c r="G92" i="437" s="1"/>
  <c r="G91" i="437"/>
  <c r="G90" i="437"/>
  <c r="G89" i="437"/>
  <c r="G88" i="437"/>
  <c r="C88" i="437"/>
  <c r="G87" i="437"/>
  <c r="E86" i="437"/>
  <c r="G86" i="437" s="1"/>
  <c r="C86" i="437"/>
  <c r="C87" i="437" s="1"/>
  <c r="C89" i="437" s="1"/>
  <c r="C90" i="437" s="1"/>
  <c r="C91" i="437" s="1"/>
  <c r="C92" i="437" s="1"/>
  <c r="C93" i="437" s="1"/>
  <c r="C94" i="437" s="1"/>
  <c r="C95" i="437" s="1"/>
  <c r="C96" i="437" s="1"/>
  <c r="C97" i="437" s="1"/>
  <c r="C98" i="437" s="1"/>
  <c r="C99" i="437" s="1"/>
  <c r="C100" i="437" s="1"/>
  <c r="C101" i="437" s="1"/>
  <c r="C102" i="437" s="1"/>
  <c r="G84" i="437"/>
  <c r="G83" i="437"/>
  <c r="G82" i="437"/>
  <c r="G81" i="437"/>
  <c r="G80" i="437"/>
  <c r="G79" i="437"/>
  <c r="G78" i="437"/>
  <c r="G77" i="437"/>
  <c r="G76" i="437"/>
  <c r="G75" i="437"/>
  <c r="G74" i="437"/>
  <c r="E73" i="437"/>
  <c r="G73" i="437" s="1"/>
  <c r="C73" i="437"/>
  <c r="C74" i="437" s="1"/>
  <c r="C75" i="437" s="1"/>
  <c r="C76" i="437" s="1"/>
  <c r="C77" i="437" s="1"/>
  <c r="B72" i="437"/>
  <c r="B73" i="437" s="1"/>
  <c r="B74" i="437" s="1"/>
  <c r="B75" i="437" s="1"/>
  <c r="B76" i="437" s="1"/>
  <c r="B77" i="437" s="1"/>
  <c r="G70" i="437"/>
  <c r="G69" i="437"/>
  <c r="G68" i="437"/>
  <c r="G67" i="437"/>
  <c r="G66" i="437"/>
  <c r="G65" i="437"/>
  <c r="G64" i="437"/>
  <c r="G63" i="437"/>
  <c r="G62" i="437"/>
  <c r="G61" i="437"/>
  <c r="E60" i="437"/>
  <c r="G60" i="437" s="1"/>
  <c r="C60" i="437"/>
  <c r="C61" i="437" s="1"/>
  <c r="C62" i="437" s="1"/>
  <c r="C63" i="437" s="1"/>
  <c r="C64" i="437" s="1"/>
  <c r="C65" i="437" s="1"/>
  <c r="C66" i="437" s="1"/>
  <c r="C67" i="437" s="1"/>
  <c r="C68" i="437" s="1"/>
  <c r="C69" i="437" s="1"/>
  <c r="C70" i="437" s="1"/>
  <c r="G58" i="437"/>
  <c r="G57" i="437"/>
  <c r="G56" i="437"/>
  <c r="E55" i="437"/>
  <c r="G55" i="437" s="1"/>
  <c r="C55" i="437"/>
  <c r="C56" i="437" s="1"/>
  <c r="C57" i="437" s="1"/>
  <c r="C58" i="437" s="1"/>
  <c r="G53" i="437"/>
  <c r="G52" i="437"/>
  <c r="G51" i="437"/>
  <c r="E50" i="437"/>
  <c r="C50" i="437"/>
  <c r="C51" i="437" s="1"/>
  <c r="C52" i="437" s="1"/>
  <c r="C53" i="437" s="1"/>
  <c r="G48" i="437"/>
  <c r="G47" i="437"/>
  <c r="G46" i="437"/>
  <c r="G45" i="437"/>
  <c r="G44" i="437"/>
  <c r="E43" i="437"/>
  <c r="G43" i="437" s="1"/>
  <c r="C43" i="437"/>
  <c r="C44" i="437" s="1"/>
  <c r="C45" i="437" s="1"/>
  <c r="C46" i="437" s="1"/>
  <c r="C47" i="437" s="1"/>
  <c r="C48" i="437" s="1"/>
  <c r="G41" i="437"/>
  <c r="G40" i="437"/>
  <c r="G39" i="437"/>
  <c r="G38" i="437"/>
  <c r="G37" i="437"/>
  <c r="G36" i="437"/>
  <c r="G35" i="437"/>
  <c r="G34" i="437"/>
  <c r="G33" i="437"/>
  <c r="G32" i="437"/>
  <c r="G31" i="437"/>
  <c r="G30" i="437"/>
  <c r="G29" i="437"/>
  <c r="G28" i="437"/>
  <c r="E27" i="437"/>
  <c r="G27" i="437" s="1"/>
  <c r="C27" i="437"/>
  <c r="C28" i="437" s="1"/>
  <c r="C29" i="437" s="1"/>
  <c r="C30" i="437" s="1"/>
  <c r="C31" i="437" s="1"/>
  <c r="C32" i="437" s="1"/>
  <c r="C33" i="437" s="1"/>
  <c r="C34" i="437" s="1"/>
  <c r="C35" i="437" s="1"/>
  <c r="C36" i="437" s="1"/>
  <c r="C37" i="437" s="1"/>
  <c r="C38" i="437" s="1"/>
  <c r="C39" i="437" s="1"/>
  <c r="C40" i="437" s="1"/>
  <c r="C41" i="437" s="1"/>
  <c r="G25" i="437"/>
  <c r="C25" i="437"/>
  <c r="G23" i="437"/>
  <c r="G22" i="437"/>
  <c r="G21" i="437"/>
  <c r="G20" i="437"/>
  <c r="C20" i="437"/>
  <c r="C21" i="437" s="1"/>
  <c r="C22" i="437" s="1"/>
  <c r="C23" i="437" s="1"/>
  <c r="G18" i="437"/>
  <c r="G17" i="437"/>
  <c r="G16" i="437"/>
  <c r="G15" i="437"/>
  <c r="E14" i="437"/>
  <c r="G14" i="437" s="1"/>
  <c r="C14" i="437"/>
  <c r="C15" i="437" s="1"/>
  <c r="C16" i="437" s="1"/>
  <c r="C17" i="437" s="1"/>
  <c r="C18" i="437" s="1"/>
  <c r="B13" i="437"/>
  <c r="B14" i="437" s="1"/>
  <c r="B15" i="437" s="1"/>
  <c r="B16" i="437" s="1"/>
  <c r="B17" i="437" s="1"/>
  <c r="B18" i="437" s="1"/>
  <c r="B19" i="437" s="1"/>
  <c r="B20" i="437" s="1"/>
  <c r="B21" i="437" s="1"/>
  <c r="B22" i="437" s="1"/>
  <c r="B23" i="437" s="1"/>
  <c r="B24" i="437" s="1"/>
  <c r="B25" i="437" s="1"/>
  <c r="B26" i="437" s="1"/>
  <c r="B27" i="437" s="1"/>
  <c r="B28" i="437" s="1"/>
  <c r="B29" i="437" s="1"/>
  <c r="B30" i="437" s="1"/>
  <c r="B31" i="437" s="1"/>
  <c r="B32" i="437" s="1"/>
  <c r="B33" i="437" s="1"/>
  <c r="B34" i="437" s="1"/>
  <c r="B35" i="437" s="1"/>
  <c r="B36" i="437" s="1"/>
  <c r="B37" i="437" s="1"/>
  <c r="B38" i="437" s="1"/>
  <c r="B39" i="437" s="1"/>
  <c r="B40" i="437" s="1"/>
  <c r="B41" i="437" s="1"/>
  <c r="B42" i="437" s="1"/>
  <c r="B43" i="437" s="1"/>
  <c r="B44" i="437" s="1"/>
  <c r="B45" i="437" s="1"/>
  <c r="B46" i="437" s="1"/>
  <c r="B47" i="437" s="1"/>
  <c r="B48" i="437" s="1"/>
  <c r="B49" i="437" s="1"/>
  <c r="B50" i="437" s="1"/>
  <c r="B51" i="437" s="1"/>
  <c r="B52" i="437" s="1"/>
  <c r="B53" i="437" s="1"/>
  <c r="B54" i="437" s="1"/>
  <c r="B55" i="437" s="1"/>
  <c r="B56" i="437" s="1"/>
  <c r="B57" i="437" s="1"/>
  <c r="B58" i="437" s="1"/>
  <c r="B59" i="437" s="1"/>
  <c r="B60" i="437" s="1"/>
  <c r="B61" i="437" s="1"/>
  <c r="B62" i="437" s="1"/>
  <c r="B63" i="437" s="1"/>
  <c r="B64" i="437" s="1"/>
  <c r="B65" i="437" s="1"/>
  <c r="B66" i="437" s="1"/>
  <c r="B67" i="437" s="1"/>
  <c r="B68" i="437" s="1"/>
  <c r="B69" i="437" s="1"/>
  <c r="B70" i="437" s="1"/>
  <c r="C7" i="437"/>
  <c r="E9" i="432"/>
  <c r="M125" i="429"/>
  <c r="N708" i="436"/>
  <c r="N707" i="436"/>
  <c r="N698" i="436"/>
  <c r="N700" i="436"/>
  <c r="N609" i="436"/>
  <c r="M607" i="436"/>
  <c r="N607" i="436" s="1"/>
  <c r="N502" i="436"/>
  <c r="N500" i="436"/>
  <c r="N501" i="436"/>
  <c r="N455" i="436"/>
  <c r="L454" i="436"/>
  <c r="N454" i="436" s="1"/>
  <c r="L453" i="436"/>
  <c r="N453" i="436" s="1"/>
  <c r="N452" i="436"/>
  <c r="N438" i="436"/>
  <c r="L451" i="436"/>
  <c r="N451" i="436" s="1"/>
  <c r="N361" i="436"/>
  <c r="N295" i="436"/>
  <c r="N294" i="436"/>
  <c r="N293" i="436"/>
  <c r="L264" i="436"/>
  <c r="N264" i="436" s="1"/>
  <c r="N92" i="436"/>
  <c r="M76" i="436"/>
  <c r="N76" i="436" s="1"/>
  <c r="N80" i="436"/>
  <c r="N77" i="436"/>
  <c r="N70" i="436"/>
  <c r="E10" i="436"/>
  <c r="E11" i="436" s="1"/>
  <c r="A10" i="436"/>
  <c r="D9" i="436"/>
  <c r="D10" i="436" s="1"/>
  <c r="D11" i="436" s="1"/>
  <c r="D12" i="436" s="1"/>
  <c r="D13" i="436" s="1"/>
  <c r="D14" i="436" s="1"/>
  <c r="D15" i="436" s="1"/>
  <c r="D16" i="436" s="1"/>
  <c r="D17" i="436" s="1"/>
  <c r="D18" i="436" s="1"/>
  <c r="D19" i="436" s="1"/>
  <c r="D20" i="436" s="1"/>
  <c r="D21" i="436" s="1"/>
  <c r="E8" i="436"/>
  <c r="E9" i="436" s="1"/>
  <c r="D8" i="436"/>
  <c r="C8" i="436"/>
  <c r="C9" i="436" s="1"/>
  <c r="C10" i="436" s="1"/>
  <c r="C11" i="436" s="1"/>
  <c r="C12" i="436" s="1"/>
  <c r="C13" i="436" s="1"/>
  <c r="C14" i="436" s="1"/>
  <c r="C15" i="436" s="1"/>
  <c r="C16" i="436" s="1"/>
  <c r="C17" i="436" s="1"/>
  <c r="C18" i="436" s="1"/>
  <c r="C19" i="436" s="1"/>
  <c r="C20" i="436" s="1"/>
  <c r="B8" i="436"/>
  <c r="A8" i="436"/>
  <c r="AJ340" i="435"/>
  <c r="G340" i="435"/>
  <c r="AJ339" i="435"/>
  <c r="G339" i="435"/>
  <c r="E338" i="435"/>
  <c r="AJ337" i="435"/>
  <c r="G337" i="435"/>
  <c r="AJ336" i="435"/>
  <c r="G336" i="435"/>
  <c r="AJ335" i="435"/>
  <c r="AJ334" i="435"/>
  <c r="AJ333" i="435"/>
  <c r="G333" i="435"/>
  <c r="AJ332" i="435"/>
  <c r="AJ331" i="435"/>
  <c r="G331" i="435"/>
  <c r="AJ330" i="435"/>
  <c r="G330" i="435"/>
  <c r="AJ329" i="435"/>
  <c r="G329" i="435"/>
  <c r="AJ328" i="435"/>
  <c r="G328" i="435"/>
  <c r="AJ327" i="435"/>
  <c r="AJ326" i="435"/>
  <c r="AJ325" i="435"/>
  <c r="G325" i="435"/>
  <c r="AJ324" i="435"/>
  <c r="G324" i="435"/>
  <c r="AJ323" i="435"/>
  <c r="G323" i="435"/>
  <c r="AJ322" i="435"/>
  <c r="G322" i="435"/>
  <c r="AJ321" i="435"/>
  <c r="AJ320" i="435"/>
  <c r="G320" i="435"/>
  <c r="AJ319" i="435"/>
  <c r="G319" i="435"/>
  <c r="AJ318" i="435"/>
  <c r="G318" i="435"/>
  <c r="AJ317" i="435"/>
  <c r="AJ316" i="435"/>
  <c r="G316" i="435"/>
  <c r="AJ315" i="435"/>
  <c r="G315" i="435"/>
  <c r="AJ314" i="435"/>
  <c r="G314" i="435"/>
  <c r="AJ313" i="435"/>
  <c r="G313" i="435"/>
  <c r="AJ312" i="435"/>
  <c r="AJ311" i="435"/>
  <c r="G311" i="435"/>
  <c r="G310" i="435"/>
  <c r="AJ309" i="435"/>
  <c r="G309" i="435"/>
  <c r="AJ307" i="435"/>
  <c r="AJ306" i="435"/>
  <c r="AJ305" i="435"/>
  <c r="AJ304" i="435"/>
  <c r="G304" i="435"/>
  <c r="AJ303" i="435"/>
  <c r="G303" i="435"/>
  <c r="AJ302" i="435"/>
  <c r="G302" i="435"/>
  <c r="AJ301" i="435"/>
  <c r="AJ300" i="435"/>
  <c r="G300" i="435"/>
  <c r="AJ299" i="435"/>
  <c r="G299" i="435"/>
  <c r="AJ298" i="435"/>
  <c r="G298" i="435"/>
  <c r="AJ297" i="435"/>
  <c r="AJ296" i="435"/>
  <c r="G296" i="435"/>
  <c r="AJ295" i="435"/>
  <c r="G295" i="435"/>
  <c r="AJ294" i="435"/>
  <c r="G294" i="435"/>
  <c r="AJ293" i="435"/>
  <c r="AJ292" i="435"/>
  <c r="AJ291" i="435"/>
  <c r="G291" i="435"/>
  <c r="AJ290" i="435"/>
  <c r="G290" i="435"/>
  <c r="AJ289" i="435"/>
  <c r="G289" i="435"/>
  <c r="AJ288" i="435"/>
  <c r="AJ287" i="435"/>
  <c r="G287" i="435"/>
  <c r="AJ286" i="435"/>
  <c r="G286" i="435"/>
  <c r="AJ285" i="435"/>
  <c r="G285" i="435"/>
  <c r="AJ284" i="435"/>
  <c r="AJ283" i="435"/>
  <c r="G283" i="435"/>
  <c r="AJ281" i="435"/>
  <c r="G281" i="435"/>
  <c r="AJ280" i="435"/>
  <c r="G280" i="435"/>
  <c r="AJ278" i="435"/>
  <c r="AJ277" i="435"/>
  <c r="G277" i="435"/>
  <c r="AJ276" i="435"/>
  <c r="G276" i="435"/>
  <c r="AJ275" i="435"/>
  <c r="AJ274" i="435"/>
  <c r="G274" i="435"/>
  <c r="AJ273" i="435"/>
  <c r="G273" i="435"/>
  <c r="AJ272" i="435"/>
  <c r="AJ271" i="435"/>
  <c r="G271" i="435"/>
  <c r="AJ270" i="435"/>
  <c r="G270" i="435"/>
  <c r="AJ269" i="435"/>
  <c r="G269" i="435"/>
  <c r="AJ268" i="435"/>
  <c r="G268" i="435"/>
  <c r="AJ267" i="435"/>
  <c r="AJ266" i="435"/>
  <c r="G266" i="435"/>
  <c r="G264" i="435"/>
  <c r="E264" i="435"/>
  <c r="AJ264" i="435" s="1"/>
  <c r="AJ263" i="435"/>
  <c r="G263" i="435"/>
  <c r="E263" i="435"/>
  <c r="AJ262" i="435"/>
  <c r="G262" i="435"/>
  <c r="AJ261" i="435"/>
  <c r="G261" i="435"/>
  <c r="G260" i="435"/>
  <c r="E260" i="435"/>
  <c r="AJ260" i="435" s="1"/>
  <c r="AJ259" i="435"/>
  <c r="G259" i="435"/>
  <c r="AJ258" i="435"/>
  <c r="AJ257" i="435"/>
  <c r="G257" i="435"/>
  <c r="AJ256" i="435"/>
  <c r="G256" i="435"/>
  <c r="AJ255" i="435"/>
  <c r="G255" i="435"/>
  <c r="AJ254" i="435"/>
  <c r="AJ253" i="435"/>
  <c r="G253" i="435"/>
  <c r="AJ252" i="435"/>
  <c r="AJ251" i="435"/>
  <c r="G251" i="435"/>
  <c r="AJ250" i="435"/>
  <c r="AJ249" i="435"/>
  <c r="G249" i="435"/>
  <c r="AJ248" i="435"/>
  <c r="G248" i="435"/>
  <c r="AJ247" i="435"/>
  <c r="G247" i="435"/>
  <c r="AJ246" i="435"/>
  <c r="G246" i="435"/>
  <c r="AJ245" i="435"/>
  <c r="G245" i="435"/>
  <c r="AJ244" i="435"/>
  <c r="AJ243" i="435"/>
  <c r="G243" i="435"/>
  <c r="AJ242" i="435"/>
  <c r="G242" i="435"/>
  <c r="G241" i="435"/>
  <c r="E241" i="435"/>
  <c r="AJ241" i="435" s="1"/>
  <c r="G240" i="435"/>
  <c r="E240" i="435"/>
  <c r="AJ240" i="435" s="1"/>
  <c r="G239" i="435"/>
  <c r="E239" i="435"/>
  <c r="AJ239" i="435" s="1"/>
  <c r="AJ238" i="435"/>
  <c r="G238" i="435"/>
  <c r="G237" i="435"/>
  <c r="E237" i="435"/>
  <c r="AJ237" i="435" s="1"/>
  <c r="AJ236" i="435"/>
  <c r="G236" i="435"/>
  <c r="G233" i="435"/>
  <c r="C233" i="435"/>
  <c r="G232" i="435"/>
  <c r="C232" i="435"/>
  <c r="C231" i="435"/>
  <c r="AJ230" i="435"/>
  <c r="G230" i="435"/>
  <c r="C230" i="435"/>
  <c r="A230" i="435"/>
  <c r="G229" i="435"/>
  <c r="C229" i="435"/>
  <c r="A229" i="435"/>
  <c r="C228" i="435"/>
  <c r="G227" i="435"/>
  <c r="C227" i="435"/>
  <c r="A227" i="435"/>
  <c r="C226" i="435"/>
  <c r="A226" i="435"/>
  <c r="G225" i="435"/>
  <c r="C225" i="435"/>
  <c r="A225" i="435"/>
  <c r="C224" i="435"/>
  <c r="A224" i="435"/>
  <c r="G222" i="435"/>
  <c r="AJ220" i="435"/>
  <c r="G220" i="435"/>
  <c r="AJ219" i="435"/>
  <c r="G219" i="435"/>
  <c r="AJ218" i="435"/>
  <c r="G218" i="435"/>
  <c r="AJ217" i="435"/>
  <c r="G217" i="435"/>
  <c r="G216" i="435"/>
  <c r="AJ215" i="435"/>
  <c r="G215" i="435"/>
  <c r="AJ214" i="435"/>
  <c r="G214" i="435"/>
  <c r="AJ213" i="435"/>
  <c r="G213" i="435"/>
  <c r="AJ212" i="435"/>
  <c r="G212" i="435"/>
  <c r="AJ211" i="435"/>
  <c r="AJ210" i="435"/>
  <c r="AJ209" i="435"/>
  <c r="G209" i="435"/>
  <c r="G208" i="435"/>
  <c r="G207" i="435"/>
  <c r="AJ206" i="435"/>
  <c r="G206" i="435"/>
  <c r="AJ205" i="435"/>
  <c r="G205" i="435"/>
  <c r="AJ204" i="435"/>
  <c r="G204" i="435"/>
  <c r="AJ203" i="435"/>
  <c r="G203" i="435"/>
  <c r="AJ202" i="435"/>
  <c r="G202" i="435"/>
  <c r="AJ201" i="435"/>
  <c r="G201" i="435"/>
  <c r="AJ200" i="435"/>
  <c r="G198" i="435"/>
  <c r="AJ197" i="435"/>
  <c r="G196" i="435"/>
  <c r="E196" i="435"/>
  <c r="G195" i="435"/>
  <c r="G193" i="435"/>
  <c r="G192" i="435"/>
  <c r="AJ190" i="435"/>
  <c r="G189" i="435"/>
  <c r="G186" i="435"/>
  <c r="G185" i="435"/>
  <c r="AJ183" i="435"/>
  <c r="G183" i="435"/>
  <c r="G182" i="435"/>
  <c r="AJ181" i="435"/>
  <c r="AJ180" i="435"/>
  <c r="G180" i="435"/>
  <c r="G177" i="435"/>
  <c r="G175" i="435"/>
  <c r="D175" i="435"/>
  <c r="AJ175" i="435" s="1"/>
  <c r="G174" i="435"/>
  <c r="AJ172" i="435"/>
  <c r="G172" i="435"/>
  <c r="AJ171" i="435"/>
  <c r="G171" i="435"/>
  <c r="AJ170" i="435"/>
  <c r="G170" i="435"/>
  <c r="AJ169" i="435"/>
  <c r="AJ168" i="435"/>
  <c r="G168" i="435"/>
  <c r="AJ167" i="435"/>
  <c r="G167" i="435"/>
  <c r="AJ166" i="435"/>
  <c r="G166" i="435"/>
  <c r="AJ165" i="435"/>
  <c r="G165" i="435"/>
  <c r="AJ164" i="435"/>
  <c r="G164" i="435"/>
  <c r="AJ163" i="435"/>
  <c r="G163" i="435"/>
  <c r="AJ162" i="435"/>
  <c r="G162" i="435"/>
  <c r="AJ161" i="435"/>
  <c r="G161" i="435"/>
  <c r="AJ160" i="435"/>
  <c r="AJ159" i="435"/>
  <c r="G159" i="435"/>
  <c r="AJ158" i="435"/>
  <c r="AJ157" i="435"/>
  <c r="AJ156" i="435"/>
  <c r="G156" i="435"/>
  <c r="AJ155" i="435"/>
  <c r="G155" i="435"/>
  <c r="AJ154" i="435"/>
  <c r="G154" i="435"/>
  <c r="AJ153" i="435"/>
  <c r="AJ152" i="435"/>
  <c r="G152" i="435"/>
  <c r="E151" i="435"/>
  <c r="G150" i="435"/>
  <c r="E150" i="435"/>
  <c r="AJ149" i="435"/>
  <c r="G149" i="435"/>
  <c r="AJ148" i="435"/>
  <c r="G148" i="435"/>
  <c r="AJ147" i="435"/>
  <c r="G147" i="435"/>
  <c r="G145" i="435"/>
  <c r="E145" i="435"/>
  <c r="AJ143" i="435"/>
  <c r="G143" i="435"/>
  <c r="G142" i="435"/>
  <c r="G141" i="435"/>
  <c r="AJ140" i="435"/>
  <c r="G140" i="435"/>
  <c r="AJ139" i="435"/>
  <c r="G139" i="435"/>
  <c r="AJ137" i="435"/>
  <c r="G137" i="435"/>
  <c r="G136" i="435"/>
  <c r="G132" i="435"/>
  <c r="AJ129" i="435"/>
  <c r="G129" i="435"/>
  <c r="G127" i="435"/>
  <c r="G126" i="435"/>
  <c r="G125" i="435"/>
  <c r="AJ124" i="435"/>
  <c r="G124" i="435"/>
  <c r="AJ123" i="435"/>
  <c r="G123" i="435"/>
  <c r="AJ122" i="435"/>
  <c r="AJ120" i="435"/>
  <c r="G120" i="435"/>
  <c r="AJ119" i="435"/>
  <c r="G119" i="435"/>
  <c r="AJ118" i="435"/>
  <c r="AJ117" i="435"/>
  <c r="AJ116" i="435"/>
  <c r="G116" i="435"/>
  <c r="E115" i="435"/>
  <c r="AJ114" i="435"/>
  <c r="E113" i="435"/>
  <c r="AJ111" i="435"/>
  <c r="G111" i="435"/>
  <c r="AJ110" i="435"/>
  <c r="G110" i="435"/>
  <c r="AJ109" i="435"/>
  <c r="G109" i="435"/>
  <c r="AJ108" i="435"/>
  <c r="G108" i="435"/>
  <c r="AJ107" i="435"/>
  <c r="G107" i="435"/>
  <c r="AJ106" i="435"/>
  <c r="G106" i="435"/>
  <c r="AJ105" i="435"/>
  <c r="G105" i="435"/>
  <c r="AJ104" i="435"/>
  <c r="G104" i="435"/>
  <c r="AJ103" i="435"/>
  <c r="AJ102" i="435"/>
  <c r="G102" i="435"/>
  <c r="AJ101" i="435"/>
  <c r="AJ100" i="435"/>
  <c r="AJ99" i="435"/>
  <c r="G99" i="435"/>
  <c r="AJ98" i="435"/>
  <c r="G98" i="435"/>
  <c r="AJ97" i="435"/>
  <c r="G97" i="435"/>
  <c r="AJ96" i="435"/>
  <c r="AJ95" i="435"/>
  <c r="G95" i="435"/>
  <c r="AJ94" i="435"/>
  <c r="G94" i="435"/>
  <c r="AJ93" i="435"/>
  <c r="G93" i="435"/>
  <c r="AJ92" i="435"/>
  <c r="G92" i="435"/>
  <c r="AJ91" i="435"/>
  <c r="G91" i="435"/>
  <c r="AJ90" i="435"/>
  <c r="G90" i="435"/>
  <c r="AJ89" i="435"/>
  <c r="G89" i="435"/>
  <c r="AJ88" i="435"/>
  <c r="G88" i="435"/>
  <c r="AJ87" i="435"/>
  <c r="AJ86" i="435"/>
  <c r="G86" i="435"/>
  <c r="AJ85" i="435"/>
  <c r="AJ84" i="435"/>
  <c r="G84" i="435"/>
  <c r="G83" i="435"/>
  <c r="D83" i="435"/>
  <c r="AJ83" i="435" s="1"/>
  <c r="AJ81" i="435"/>
  <c r="G81" i="435"/>
  <c r="AJ80" i="435"/>
  <c r="AJ79" i="435"/>
  <c r="G79" i="435"/>
  <c r="AJ78" i="435"/>
  <c r="G78" i="435"/>
  <c r="AJ77" i="435"/>
  <c r="G77" i="435"/>
  <c r="AJ76" i="435"/>
  <c r="AJ75" i="435"/>
  <c r="G75" i="435"/>
  <c r="E74" i="435"/>
  <c r="AJ73" i="435"/>
  <c r="G73" i="435"/>
  <c r="AJ72" i="435"/>
  <c r="AJ71" i="435"/>
  <c r="G71" i="435"/>
  <c r="AJ70" i="435"/>
  <c r="E69" i="435"/>
  <c r="AJ68" i="435"/>
  <c r="G67" i="435"/>
  <c r="AJ66" i="435"/>
  <c r="AJ65" i="435"/>
  <c r="G65" i="435"/>
  <c r="AJ64" i="435"/>
  <c r="G64" i="435"/>
  <c r="AJ63" i="435"/>
  <c r="AJ62" i="435"/>
  <c r="G62" i="435"/>
  <c r="AJ61" i="435"/>
  <c r="AJ60" i="435"/>
  <c r="G60" i="435"/>
  <c r="AJ58" i="435"/>
  <c r="AJ57" i="435"/>
  <c r="G57" i="435"/>
  <c r="AJ56" i="435"/>
  <c r="AJ55" i="435"/>
  <c r="AJ54" i="435"/>
  <c r="G54" i="435"/>
  <c r="AJ53" i="435"/>
  <c r="G53" i="435"/>
  <c r="AJ52" i="435"/>
  <c r="G52" i="435"/>
  <c r="G51" i="435"/>
  <c r="AJ50" i="435"/>
  <c r="G50" i="435"/>
  <c r="AJ49" i="435"/>
  <c r="AJ48" i="435"/>
  <c r="G48" i="435"/>
  <c r="AJ47" i="435"/>
  <c r="G47" i="435"/>
  <c r="AJ45" i="435"/>
  <c r="G44" i="435"/>
  <c r="AJ43" i="435"/>
  <c r="AJ42" i="435"/>
  <c r="G42" i="435"/>
  <c r="AJ41" i="435"/>
  <c r="G41" i="435"/>
  <c r="G40" i="435"/>
  <c r="AJ39" i="435"/>
  <c r="G39" i="435"/>
  <c r="AJ37" i="435"/>
  <c r="G37" i="435"/>
  <c r="AJ36" i="435"/>
  <c r="G36" i="435"/>
  <c r="G35" i="435"/>
  <c r="AJ33" i="435"/>
  <c r="AJ31" i="435"/>
  <c r="G31" i="435"/>
  <c r="AJ30" i="435"/>
  <c r="AJ28" i="435"/>
  <c r="G27" i="435"/>
  <c r="AJ26" i="435"/>
  <c r="G26" i="435"/>
  <c r="G25" i="435"/>
  <c r="AJ23" i="435"/>
  <c r="AJ22" i="435"/>
  <c r="G22" i="435"/>
  <c r="AJ21" i="435"/>
  <c r="G18" i="435"/>
  <c r="AJ17" i="435"/>
  <c r="G16" i="435"/>
  <c r="G15" i="435"/>
  <c r="B9" i="435"/>
  <c r="B8" i="435"/>
  <c r="B7" i="435"/>
  <c r="B4" i="435"/>
  <c r="B3" i="435"/>
  <c r="B2" i="435"/>
  <c r="P70" i="434"/>
  <c r="P66" i="434"/>
  <c r="P64" i="434"/>
  <c r="G63" i="434"/>
  <c r="G62" i="434"/>
  <c r="P61" i="434"/>
  <c r="G61" i="434"/>
  <c r="G60" i="434"/>
  <c r="P59" i="434"/>
  <c r="G59" i="434"/>
  <c r="G58" i="434"/>
  <c r="P54" i="434"/>
  <c r="P52" i="434"/>
  <c r="E50" i="434"/>
  <c r="G50" i="434" s="1"/>
  <c r="G49" i="434"/>
  <c r="E49" i="434"/>
  <c r="E48" i="434"/>
  <c r="G48" i="434" s="1"/>
  <c r="E47" i="434"/>
  <c r="G47" i="434" s="1"/>
  <c r="E46" i="434"/>
  <c r="G46" i="434" s="1"/>
  <c r="E45" i="434"/>
  <c r="G45" i="434" s="1"/>
  <c r="G44" i="434"/>
  <c r="E44" i="434"/>
  <c r="E43" i="434"/>
  <c r="G43" i="434" s="1"/>
  <c r="E42" i="434"/>
  <c r="G42" i="434" s="1"/>
  <c r="E41" i="434"/>
  <c r="G41" i="434" s="1"/>
  <c r="G40" i="434"/>
  <c r="E40" i="434"/>
  <c r="E39" i="434"/>
  <c r="G39" i="434" s="1"/>
  <c r="E38" i="434"/>
  <c r="G38" i="434" s="1"/>
  <c r="G37" i="434"/>
  <c r="E37" i="434"/>
  <c r="E36" i="434"/>
  <c r="G36" i="434" s="1"/>
  <c r="P34" i="434"/>
  <c r="F30" i="434"/>
  <c r="F29" i="434"/>
  <c r="F28" i="434"/>
  <c r="F31" i="434" s="1"/>
  <c r="E222" i="435" s="1"/>
  <c r="AJ222" i="435" s="1"/>
  <c r="D28" i="434"/>
  <c r="D25" i="434"/>
  <c r="F25" i="434" s="1"/>
  <c r="F24" i="434"/>
  <c r="F23" i="434"/>
  <c r="F22" i="434"/>
  <c r="D21" i="434"/>
  <c r="F21" i="434" s="1"/>
  <c r="P20" i="434"/>
  <c r="D13" i="434"/>
  <c r="P12" i="434"/>
  <c r="P14" i="434" s="1"/>
  <c r="P11" i="434"/>
  <c r="D8" i="434"/>
  <c r="P6" i="434"/>
  <c r="P33" i="434" s="1"/>
  <c r="T4" i="434"/>
  <c r="B3" i="434"/>
  <c r="B2" i="434"/>
  <c r="B1" i="434"/>
  <c r="D70" i="433"/>
  <c r="B63" i="433"/>
  <c r="A232" i="435" s="1"/>
  <c r="B57" i="433"/>
  <c r="A231" i="435" s="1"/>
  <c r="D57" i="433"/>
  <c r="D231" i="435" s="1"/>
  <c r="AJ231" i="435" s="1"/>
  <c r="D49" i="433"/>
  <c r="D233" i="435" s="1"/>
  <c r="AJ233" i="435" s="1"/>
  <c r="B49" i="433"/>
  <c r="A233" i="435" s="1"/>
  <c r="D47" i="433"/>
  <c r="B42" i="433"/>
  <c r="A228" i="435" s="1"/>
  <c r="D41" i="433"/>
  <c r="D42" i="433" s="1"/>
  <c r="D228" i="435" s="1"/>
  <c r="AJ228" i="435" s="1"/>
  <c r="D36" i="433"/>
  <c r="B36" i="433"/>
  <c r="D33" i="433"/>
  <c r="D229" i="435" s="1"/>
  <c r="AJ229" i="435" s="1"/>
  <c r="D23" i="433"/>
  <c r="D25" i="433" s="1"/>
  <c r="D18" i="433"/>
  <c r="D226" i="435" s="1"/>
  <c r="AJ226" i="435" s="1"/>
  <c r="D12" i="433"/>
  <c r="D225" i="435" s="1"/>
  <c r="AJ225" i="435" s="1"/>
  <c r="D11" i="433"/>
  <c r="D224" i="435" s="1"/>
  <c r="B3" i="433"/>
  <c r="B2" i="433"/>
  <c r="B1" i="433"/>
  <c r="D10" i="434"/>
  <c r="D12" i="434" s="1"/>
  <c r="Q7" i="438" l="1"/>
  <c r="K349" i="438"/>
  <c r="T349" i="438"/>
  <c r="N8" i="438" s="1"/>
  <c r="N18" i="438"/>
  <c r="O18" i="438" s="1"/>
  <c r="C131" i="436"/>
  <c r="C132" i="436" s="1"/>
  <c r="C657" i="436"/>
  <c r="C658" i="436" s="1"/>
  <c r="C659" i="436" s="1"/>
  <c r="C522" i="436"/>
  <c r="C523" i="436" s="1"/>
  <c r="C524" i="436" s="1"/>
  <c r="C525" i="436" s="1"/>
  <c r="C526" i="436" s="1"/>
  <c r="C527" i="436" s="1"/>
  <c r="C528" i="436" s="1"/>
  <c r="C529" i="436" s="1"/>
  <c r="C530" i="436" s="1"/>
  <c r="C531" i="436" s="1"/>
  <c r="C532" i="436" s="1"/>
  <c r="C533" i="436" s="1"/>
  <c r="C534" i="436" s="1"/>
  <c r="C535" i="436" s="1"/>
  <c r="C536" i="436" s="1"/>
  <c r="C537" i="436" s="1"/>
  <c r="C538" i="436" s="1"/>
  <c r="C539" i="436" s="1"/>
  <c r="C540" i="436" s="1"/>
  <c r="C541" i="436" s="1"/>
  <c r="C542" i="436" s="1"/>
  <c r="C543" i="436" s="1"/>
  <c r="C544" i="436" s="1"/>
  <c r="C545" i="436" s="1"/>
  <c r="C546" i="436" s="1"/>
  <c r="C547" i="436" s="1"/>
  <c r="C548" i="436" s="1"/>
  <c r="C549" i="436" s="1"/>
  <c r="C550" i="436" s="1"/>
  <c r="C551" i="436" s="1"/>
  <c r="D392" i="436"/>
  <c r="N147" i="436"/>
  <c r="E186" i="435"/>
  <c r="AJ186" i="435" s="1"/>
  <c r="AJ177" i="435"/>
  <c r="E82" i="435"/>
  <c r="C6" i="437"/>
  <c r="C9" i="437" s="1"/>
  <c r="B162" i="437"/>
  <c r="A11" i="436"/>
  <c r="O8" i="438"/>
  <c r="T16" i="438"/>
  <c r="S98" i="438"/>
  <c r="N112" i="438"/>
  <c r="O112" i="438" s="1"/>
  <c r="N337" i="438"/>
  <c r="O337" i="438" s="1"/>
  <c r="K7" i="438"/>
  <c r="F8" i="438"/>
  <c r="S202" i="438"/>
  <c r="N17" i="438"/>
  <c r="O17" i="438" s="1"/>
  <c r="S339" i="438"/>
  <c r="N110" i="438"/>
  <c r="O110" i="438" s="1"/>
  <c r="M98" i="438"/>
  <c r="U349" i="438"/>
  <c r="S131" i="438"/>
  <c r="U329" i="438"/>
  <c r="U131" i="438"/>
  <c r="S349" i="438"/>
  <c r="M8" i="438" s="1"/>
  <c r="L109" i="438"/>
  <c r="M111" i="438"/>
  <c r="R111" i="438" s="1"/>
  <c r="M131" i="438"/>
  <c r="S111" i="438"/>
  <c r="R131" i="438"/>
  <c r="T339" i="438"/>
  <c r="Q349" i="438"/>
  <c r="K8" i="438" s="1"/>
  <c r="R15" i="438"/>
  <c r="U98" i="438"/>
  <c r="N126" i="438"/>
  <c r="O126" i="438" s="1"/>
  <c r="N20" i="438"/>
  <c r="O20" i="438" s="1"/>
  <c r="N123" i="438"/>
  <c r="O123" i="438" s="1"/>
  <c r="N128" i="438"/>
  <c r="O128" i="438" s="1"/>
  <c r="N16" i="438"/>
  <c r="O16" i="438" s="1"/>
  <c r="L98" i="438"/>
  <c r="N15" i="438"/>
  <c r="O15" i="438" s="1"/>
  <c r="N125" i="438"/>
  <c r="O125" i="438" s="1"/>
  <c r="R105" i="438"/>
  <c r="N122" i="438"/>
  <c r="O122" i="438" s="1"/>
  <c r="N130" i="438"/>
  <c r="O130" i="438" s="1"/>
  <c r="N127" i="438"/>
  <c r="O127" i="438" s="1"/>
  <c r="N124" i="438"/>
  <c r="O124" i="438" s="1"/>
  <c r="L131" i="438"/>
  <c r="N121" i="438"/>
  <c r="O121" i="438" s="1"/>
  <c r="N129" i="438"/>
  <c r="O129" i="438" s="1"/>
  <c r="T20" i="438"/>
  <c r="M110" i="438"/>
  <c r="R110" i="438" s="1"/>
  <c r="L111" i="438"/>
  <c r="S329" i="438"/>
  <c r="T210" i="438"/>
  <c r="T329" i="438" s="1"/>
  <c r="N19" i="438"/>
  <c r="O19" i="438" s="1"/>
  <c r="S105" i="438"/>
  <c r="S106" i="438"/>
  <c r="N338" i="438"/>
  <c r="O338" i="438" s="1"/>
  <c r="T15" i="438"/>
  <c r="R17" i="438"/>
  <c r="R18" i="438"/>
  <c r="U105" i="438"/>
  <c r="U106" i="438"/>
  <c r="N106" i="438" s="1"/>
  <c r="O106" i="438" s="1"/>
  <c r="S109" i="438"/>
  <c r="N210" i="438"/>
  <c r="L329" i="438"/>
  <c r="L339" i="438"/>
  <c r="R19" i="438"/>
  <c r="U109" i="438"/>
  <c r="M329" i="438"/>
  <c r="M339" i="438"/>
  <c r="R337" i="438"/>
  <c r="R339" i="438" s="1"/>
  <c r="R329" i="438"/>
  <c r="U339" i="438"/>
  <c r="C8" i="437"/>
  <c r="G13" i="437"/>
  <c r="G12" i="437" s="1"/>
  <c r="B79" i="437"/>
  <c r="B78" i="437"/>
  <c r="B80" i="437" s="1"/>
  <c r="B81" i="437" s="1"/>
  <c r="B82" i="437" s="1"/>
  <c r="B83" i="437" s="1"/>
  <c r="B84" i="437" s="1"/>
  <c r="B85" i="437" s="1"/>
  <c r="B86" i="437" s="1"/>
  <c r="B87" i="437" s="1"/>
  <c r="B88" i="437" s="1"/>
  <c r="B89" i="437" s="1"/>
  <c r="B90" i="437" s="1"/>
  <c r="B91" i="437" s="1"/>
  <c r="B92" i="437" s="1"/>
  <c r="B93" i="437" s="1"/>
  <c r="B94" i="437" s="1"/>
  <c r="B95" i="437" s="1"/>
  <c r="B96" i="437" s="1"/>
  <c r="B97" i="437" s="1"/>
  <c r="B98" i="437" s="1"/>
  <c r="B99" i="437" s="1"/>
  <c r="B100" i="437" s="1"/>
  <c r="B101" i="437" s="1"/>
  <c r="B102" i="437" s="1"/>
  <c r="B103" i="437" s="1"/>
  <c r="B104" i="437" s="1"/>
  <c r="B105" i="437" s="1"/>
  <c r="B106" i="437" s="1"/>
  <c r="B107" i="437" s="1"/>
  <c r="B108" i="437" s="1"/>
  <c r="B109" i="437" s="1"/>
  <c r="B110" i="437" s="1"/>
  <c r="B111" i="437" s="1"/>
  <c r="B112" i="437" s="1"/>
  <c r="B113" i="437" s="1"/>
  <c r="B114" i="437" s="1"/>
  <c r="B115" i="437" s="1"/>
  <c r="B116" i="437" s="1"/>
  <c r="B117" i="437" s="1"/>
  <c r="B118" i="437" s="1"/>
  <c r="B119" i="437" s="1"/>
  <c r="B120" i="437" s="1"/>
  <c r="B121" i="437" s="1"/>
  <c r="B122" i="437" s="1"/>
  <c r="B123" i="437" s="1"/>
  <c r="C79" i="437"/>
  <c r="C78" i="437"/>
  <c r="C80" i="437" s="1"/>
  <c r="C81" i="437" s="1"/>
  <c r="C82" i="437" s="1"/>
  <c r="C83" i="437" s="1"/>
  <c r="C84" i="437" s="1"/>
  <c r="C129" i="437"/>
  <c r="C131" i="437" s="1"/>
  <c r="C133" i="437" s="1"/>
  <c r="C130" i="437"/>
  <c r="C132" i="437" s="1"/>
  <c r="G50" i="437"/>
  <c r="C127" i="437"/>
  <c r="C140" i="437"/>
  <c r="C125" i="437"/>
  <c r="C138" i="437"/>
  <c r="C142" i="437" s="1"/>
  <c r="C143" i="437" s="1"/>
  <c r="C144" i="437" s="1"/>
  <c r="C145" i="437" s="1"/>
  <c r="C146" i="437" s="1"/>
  <c r="C147" i="437" s="1"/>
  <c r="C148" i="437" s="1"/>
  <c r="C149" i="437" s="1"/>
  <c r="C150" i="437" s="1"/>
  <c r="C151" i="437" s="1"/>
  <c r="C152" i="437" s="1"/>
  <c r="C141" i="437"/>
  <c r="D15" i="434"/>
  <c r="G51" i="434"/>
  <c r="B9" i="436"/>
  <c r="I8" i="436"/>
  <c r="N292" i="436"/>
  <c r="N688" i="436"/>
  <c r="N699" i="436"/>
  <c r="A9" i="436"/>
  <c r="N291" i="436"/>
  <c r="N695" i="436"/>
  <c r="N290" i="436"/>
  <c r="N499" i="436"/>
  <c r="N97" i="436"/>
  <c r="L456" i="436"/>
  <c r="N456" i="436" s="1"/>
  <c r="N98" i="436"/>
  <c r="N604" i="436"/>
  <c r="F26" i="434"/>
  <c r="E221" i="435" s="1"/>
  <c r="AJ221" i="435" s="1"/>
  <c r="E34" i="435"/>
  <c r="G131" i="435"/>
  <c r="G221" i="435"/>
  <c r="G231" i="435"/>
  <c r="G250" i="435"/>
  <c r="G254" i="435"/>
  <c r="G278" i="435"/>
  <c r="G284" i="435"/>
  <c r="G297" i="435"/>
  <c r="G301" i="435"/>
  <c r="G306" i="435"/>
  <c r="G307" i="435"/>
  <c r="G332" i="435"/>
  <c r="G338" i="435"/>
  <c r="G17" i="435"/>
  <c r="G20" i="435"/>
  <c r="G33" i="435"/>
  <c r="G43" i="435"/>
  <c r="D16" i="434"/>
  <c r="D14" i="434"/>
  <c r="E25" i="435"/>
  <c r="G30" i="435"/>
  <c r="E46" i="435"/>
  <c r="AJ46" i="435" s="1"/>
  <c r="E51" i="435"/>
  <c r="AJ51" i="435" s="1"/>
  <c r="G63" i="435"/>
  <c r="G68" i="435"/>
  <c r="G87" i="435"/>
  <c r="G96" i="435"/>
  <c r="G100" i="435"/>
  <c r="G153" i="435"/>
  <c r="G157" i="435"/>
  <c r="G181" i="435"/>
  <c r="G188" i="435"/>
  <c r="G191" i="435"/>
  <c r="G194" i="435"/>
  <c r="G197" i="435"/>
  <c r="G200" i="435"/>
  <c r="E216" i="435"/>
  <c r="G224" i="435"/>
  <c r="G226" i="435"/>
  <c r="G258" i="435"/>
  <c r="G288" i="435"/>
  <c r="G292" i="435"/>
  <c r="G305" i="435"/>
  <c r="G64" i="434"/>
  <c r="E188" i="435"/>
  <c r="AJ188" i="435" s="1"/>
  <c r="G46" i="435"/>
  <c r="G130" i="435"/>
  <c r="G211" i="435"/>
  <c r="E142" i="435"/>
  <c r="AJ142" i="435" s="1"/>
  <c r="E141" i="435"/>
  <c r="E16" i="435"/>
  <c r="AJ16" i="435" s="1"/>
  <c r="E15" i="435"/>
  <c r="E195" i="435"/>
  <c r="E44" i="435"/>
  <c r="AJ44" i="435" s="1"/>
  <c r="E20" i="435"/>
  <c r="AJ20" i="435" s="1"/>
  <c r="E19" i="435"/>
  <c r="AJ19" i="435" s="1"/>
  <c r="E18" i="435"/>
  <c r="AJ18" i="435" s="1"/>
  <c r="E67" i="435"/>
  <c r="E194" i="435"/>
  <c r="E193" i="435"/>
  <c r="E27" i="435"/>
  <c r="AJ27" i="435" s="1"/>
  <c r="E189" i="435"/>
  <c r="AJ189" i="435" s="1"/>
  <c r="AL189" i="435" s="1"/>
  <c r="E29" i="435"/>
  <c r="AJ29" i="435" s="1"/>
  <c r="E174" i="435"/>
  <c r="AJ174" i="435" s="1"/>
  <c r="E127" i="435"/>
  <c r="AJ127" i="435" s="1"/>
  <c r="E126" i="435"/>
  <c r="AJ126" i="435" s="1"/>
  <c r="E125" i="435"/>
  <c r="AJ224" i="435"/>
  <c r="G19" i="435"/>
  <c r="G29" i="435"/>
  <c r="E40" i="435"/>
  <c r="G45" i="435"/>
  <c r="G72" i="435"/>
  <c r="G103" i="435"/>
  <c r="G117" i="435"/>
  <c r="G118" i="435"/>
  <c r="G160" i="435"/>
  <c r="G169" i="435"/>
  <c r="G190" i="435"/>
  <c r="G335" i="435"/>
  <c r="D227" i="435"/>
  <c r="AJ227" i="435" s="1"/>
  <c r="D62" i="433"/>
  <c r="D63" i="433" s="1"/>
  <c r="D232" i="435" s="1"/>
  <c r="AJ232" i="435" s="1"/>
  <c r="G23" i="435"/>
  <c r="D208" i="435"/>
  <c r="AJ208" i="435" s="1"/>
  <c r="D207" i="435"/>
  <c r="E207" i="435" s="1"/>
  <c r="AJ207" i="435" s="1"/>
  <c r="D199" i="435"/>
  <c r="AJ199" i="435" s="1"/>
  <c r="D198" i="435"/>
  <c r="AJ198" i="435" s="1"/>
  <c r="D196" i="435"/>
  <c r="AJ196" i="435" s="1"/>
  <c r="D195" i="435"/>
  <c r="D145" i="435"/>
  <c r="E144" i="435" s="1"/>
  <c r="D136" i="435"/>
  <c r="AJ136" i="435" s="1"/>
  <c r="D135" i="435"/>
  <c r="D310" i="435"/>
  <c r="D194" i="435"/>
  <c r="D193" i="435"/>
  <c r="D192" i="435"/>
  <c r="AJ192" i="435" s="1"/>
  <c r="D191" i="435"/>
  <c r="AJ191" i="435" s="1"/>
  <c r="D216" i="435"/>
  <c r="D150" i="435"/>
  <c r="E146" i="435" s="1"/>
  <c r="G55" i="435"/>
  <c r="G56" i="435"/>
  <c r="G61" i="435"/>
  <c r="G66" i="435"/>
  <c r="G76" i="435"/>
  <c r="E185" i="435"/>
  <c r="AJ185" i="435" s="1"/>
  <c r="G199" i="435"/>
  <c r="G210" i="435"/>
  <c r="G228" i="435"/>
  <c r="G244" i="435"/>
  <c r="G252" i="435"/>
  <c r="G267" i="435"/>
  <c r="G272" i="435"/>
  <c r="G317" i="435"/>
  <c r="G321" i="435"/>
  <c r="G326" i="435"/>
  <c r="G327" i="435"/>
  <c r="G334" i="435"/>
  <c r="D338" i="435"/>
  <c r="AJ338" i="435" s="1"/>
  <c r="G21" i="435"/>
  <c r="G28" i="435"/>
  <c r="E35" i="435"/>
  <c r="AJ35" i="435" s="1"/>
  <c r="G49" i="435"/>
  <c r="G80" i="435"/>
  <c r="G85" i="435"/>
  <c r="G114" i="435"/>
  <c r="G122" i="435"/>
  <c r="E132" i="435"/>
  <c r="AJ132" i="435" s="1"/>
  <c r="G135" i="435"/>
  <c r="G275" i="435"/>
  <c r="G312" i="435"/>
  <c r="D182" i="435"/>
  <c r="G34" i="435"/>
  <c r="G58" i="435"/>
  <c r="G70" i="435"/>
  <c r="G101" i="435"/>
  <c r="E131" i="435"/>
  <c r="G158" i="435"/>
  <c r="G293" i="435"/>
  <c r="P31" i="434"/>
  <c r="P17" i="434"/>
  <c r="N105" i="438" l="1"/>
  <c r="P7" i="438"/>
  <c r="C552" i="436"/>
  <c r="C553" i="436" s="1"/>
  <c r="C554" i="436" s="1"/>
  <c r="C555" i="436" s="1"/>
  <c r="C556" i="436" s="1"/>
  <c r="C660" i="436"/>
  <c r="C661" i="436" s="1"/>
  <c r="C662" i="436" s="1"/>
  <c r="C663" i="436" s="1"/>
  <c r="C664" i="436" s="1"/>
  <c r="C665" i="436" s="1"/>
  <c r="C666" i="436" s="1"/>
  <c r="C667" i="436" s="1"/>
  <c r="C668" i="436" s="1"/>
  <c r="C669" i="436" s="1"/>
  <c r="C670" i="436" s="1"/>
  <c r="C671" i="436" s="1"/>
  <c r="C672" i="436" s="1"/>
  <c r="C673" i="436" s="1"/>
  <c r="C674" i="436" s="1"/>
  <c r="C675" i="436" s="1"/>
  <c r="C676" i="436" s="1"/>
  <c r="C677" i="436" s="1"/>
  <c r="C678" i="436" s="1"/>
  <c r="C679" i="436" s="1"/>
  <c r="C680" i="436" s="1"/>
  <c r="C681" i="436" s="1"/>
  <c r="C682" i="436" s="1"/>
  <c r="C683" i="436" s="1"/>
  <c r="C684" i="436" s="1"/>
  <c r="C685" i="436" s="1"/>
  <c r="C686" i="436" s="1"/>
  <c r="D393" i="436"/>
  <c r="D394" i="436" s="1"/>
  <c r="D395" i="436" s="1"/>
  <c r="D396" i="436" s="1"/>
  <c r="E223" i="435"/>
  <c r="A14" i="436"/>
  <c r="A13" i="436"/>
  <c r="A12" i="436"/>
  <c r="N739" i="436"/>
  <c r="L113" i="438"/>
  <c r="N109" i="438"/>
  <c r="O109" i="438" s="1"/>
  <c r="S7" i="438"/>
  <c r="T202" i="438"/>
  <c r="N339" i="438"/>
  <c r="O105" i="438"/>
  <c r="N329" i="438"/>
  <c r="O339" i="438"/>
  <c r="N131" i="438"/>
  <c r="N98" i="438"/>
  <c r="O131" i="438"/>
  <c r="O98" i="438"/>
  <c r="O210" i="438"/>
  <c r="O329" i="438" s="1"/>
  <c r="R98" i="438"/>
  <c r="R113" i="438"/>
  <c r="T98" i="438"/>
  <c r="M202" i="438"/>
  <c r="M113" i="438"/>
  <c r="N111" i="438"/>
  <c r="R202" i="438"/>
  <c r="U113" i="438"/>
  <c r="O7" i="211" s="1"/>
  <c r="S113" i="438"/>
  <c r="M7" i="438" s="1"/>
  <c r="B124" i="437"/>
  <c r="B126" i="437"/>
  <c r="B127" i="437"/>
  <c r="B133" i="437" s="1"/>
  <c r="E173" i="435"/>
  <c r="AJ193" i="435"/>
  <c r="B10" i="436"/>
  <c r="I9" i="436"/>
  <c r="E14" i="435"/>
  <c r="AJ15" i="435"/>
  <c r="AJ125" i="435"/>
  <c r="E121" i="435"/>
  <c r="AJ194" i="435"/>
  <c r="AJ216" i="435"/>
  <c r="AJ145" i="435"/>
  <c r="AJ67" i="435"/>
  <c r="E59" i="435"/>
  <c r="AJ141" i="435"/>
  <c r="E138" i="435"/>
  <c r="AJ25" i="435"/>
  <c r="E24" i="435"/>
  <c r="E310" i="435"/>
  <c r="AJ310" i="435" s="1"/>
  <c r="AJ131" i="435"/>
  <c r="D130" i="435"/>
  <c r="AJ40" i="435"/>
  <c r="E38" i="435"/>
  <c r="E234" i="435"/>
  <c r="AJ150" i="435"/>
  <c r="AJ34" i="435"/>
  <c r="E32" i="435"/>
  <c r="AJ182" i="435"/>
  <c r="E178" i="435"/>
  <c r="AJ135" i="435"/>
  <c r="E134" i="435"/>
  <c r="AJ195" i="435"/>
  <c r="N7" i="211" l="1"/>
  <c r="N7" i="438"/>
  <c r="C557" i="436"/>
  <c r="C558" i="436" s="1"/>
  <c r="C559" i="436" s="1"/>
  <c r="C560" i="436" s="1"/>
  <c r="C561" i="436" s="1"/>
  <c r="C562" i="436" s="1"/>
  <c r="C563" i="436" s="1"/>
  <c r="C564" i="436" s="1"/>
  <c r="C565" i="436" s="1"/>
  <c r="C566" i="436" s="1"/>
  <c r="C567" i="436" s="1"/>
  <c r="C568" i="436" s="1"/>
  <c r="C569" i="436" s="1"/>
  <c r="C570" i="436" s="1"/>
  <c r="C571" i="436" s="1"/>
  <c r="C572" i="436" s="1"/>
  <c r="C573" i="436" s="1"/>
  <c r="C574" i="436" s="1"/>
  <c r="C575" i="436" s="1"/>
  <c r="C576" i="436" s="1"/>
  <c r="C577" i="436" s="1"/>
  <c r="C578" i="436" s="1"/>
  <c r="C579" i="436" s="1"/>
  <c r="C580" i="436" s="1"/>
  <c r="C581" i="436" s="1"/>
  <c r="C582" i="436" s="1"/>
  <c r="C583" i="436" s="1"/>
  <c r="C584" i="436" s="1"/>
  <c r="C585" i="436" s="1"/>
  <c r="C586" i="436" s="1"/>
  <c r="C587" i="436" s="1"/>
  <c r="C588" i="436" s="1"/>
  <c r="C589" i="436" s="1"/>
  <c r="D397" i="436"/>
  <c r="D398" i="436" s="1"/>
  <c r="D399" i="436" s="1"/>
  <c r="D400" i="436" s="1"/>
  <c r="D401" i="436" s="1"/>
  <c r="D402" i="436" s="1"/>
  <c r="D403" i="436" s="1"/>
  <c r="D404" i="436" s="1"/>
  <c r="D405" i="436" s="1"/>
  <c r="D406" i="436" s="1"/>
  <c r="D407" i="436" s="1"/>
  <c r="C381" i="436"/>
  <c r="C382" i="436" s="1"/>
  <c r="C383" i="436" s="1"/>
  <c r="B11" i="436"/>
  <c r="A15" i="436"/>
  <c r="A17" i="436"/>
  <c r="A16" i="436"/>
  <c r="M743" i="436"/>
  <c r="G7" i="438"/>
  <c r="N113" i="438"/>
  <c r="H7" i="438"/>
  <c r="L7" i="438"/>
  <c r="O111" i="438"/>
  <c r="O113" i="438" s="1"/>
  <c r="B134" i="437"/>
  <c r="B135" i="437" s="1"/>
  <c r="B137" i="437" s="1"/>
  <c r="B136" i="437"/>
  <c r="B131" i="437"/>
  <c r="B132" i="437"/>
  <c r="B128" i="437"/>
  <c r="B125" i="437"/>
  <c r="I10" i="436"/>
  <c r="AJ130" i="435"/>
  <c r="AJ12" i="435" s="1"/>
  <c r="E128" i="435"/>
  <c r="E11" i="435" s="1"/>
  <c r="C590" i="436" l="1"/>
  <c r="C591" i="436" s="1"/>
  <c r="C592" i="436" s="1"/>
  <c r="C593" i="436" s="1"/>
  <c r="C594" i="436" s="1"/>
  <c r="C595" i="436" s="1"/>
  <c r="C596" i="436" s="1"/>
  <c r="C597" i="436" s="1"/>
  <c r="C598" i="436" s="1"/>
  <c r="C599" i="436" s="1"/>
  <c r="C600" i="436" s="1"/>
  <c r="C601" i="436" s="1"/>
  <c r="C602" i="436" s="1"/>
  <c r="C603" i="436" s="1"/>
  <c r="C604" i="436" s="1"/>
  <c r="C605" i="436" s="1"/>
  <c r="C606" i="436" s="1"/>
  <c r="C607" i="436" s="1"/>
  <c r="C608" i="436" s="1"/>
  <c r="C609" i="436" s="1"/>
  <c r="D408" i="436"/>
  <c r="D409" i="436" s="1"/>
  <c r="D410" i="436" s="1"/>
  <c r="D411" i="436" s="1"/>
  <c r="D412" i="436" s="1"/>
  <c r="C384" i="436"/>
  <c r="C385" i="436" s="1"/>
  <c r="C386" i="436" s="1"/>
  <c r="C387" i="436" s="1"/>
  <c r="A18" i="436"/>
  <c r="B12" i="436"/>
  <c r="A20" i="436"/>
  <c r="A19" i="436"/>
  <c r="I7" i="438"/>
  <c r="J7" i="438"/>
  <c r="B129" i="437"/>
  <c r="B130" i="437"/>
  <c r="B141" i="437"/>
  <c r="B138" i="437"/>
  <c r="B140" i="437"/>
  <c r="B144" i="437" s="1"/>
  <c r="B147" i="437" s="1"/>
  <c r="B150" i="437" s="1"/>
  <c r="B153" i="437" s="1"/>
  <c r="B156" i="437" s="1"/>
  <c r="B159" i="437" s="1"/>
  <c r="B6" i="435"/>
  <c r="M126" i="429"/>
  <c r="I11" i="436"/>
  <c r="AJ10" i="435"/>
  <c r="AJ11" i="435"/>
  <c r="A21" i="436" l="1"/>
  <c r="A24" i="436" s="1"/>
  <c r="C388" i="436"/>
  <c r="C389" i="436" s="1"/>
  <c r="C390" i="436" s="1"/>
  <c r="C391" i="436" s="1"/>
  <c r="A23" i="436"/>
  <c r="B13" i="436"/>
  <c r="A22" i="436"/>
  <c r="B142" i="437"/>
  <c r="B145" i="437" s="1"/>
  <c r="B148" i="437" s="1"/>
  <c r="B151" i="437" s="1"/>
  <c r="B154" i="437" s="1"/>
  <c r="B157" i="437" s="1"/>
  <c r="B139" i="437"/>
  <c r="B143" i="437" s="1"/>
  <c r="B146" i="437" s="1"/>
  <c r="B149" i="437" s="1"/>
  <c r="B152" i="437" s="1"/>
  <c r="B155" i="437" s="1"/>
  <c r="B158" i="437" s="1"/>
  <c r="I12" i="436"/>
  <c r="A8" i="429"/>
  <c r="B8" i="429"/>
  <c r="B9" i="429" s="1"/>
  <c r="B10" i="429" s="1"/>
  <c r="B11" i="429" s="1"/>
  <c r="B12" i="429" s="1"/>
  <c r="B13" i="429" s="1"/>
  <c r="B14" i="429" s="1"/>
  <c r="B15" i="429" s="1"/>
  <c r="B16" i="429" s="1"/>
  <c r="B17" i="429" s="1"/>
  <c r="B18" i="429" s="1"/>
  <c r="B19" i="429" s="1"/>
  <c r="B20" i="429" s="1"/>
  <c r="B21" i="429" s="1"/>
  <c r="B22" i="429" s="1"/>
  <c r="B23" i="429" s="1"/>
  <c r="B24" i="429" s="1"/>
  <c r="B25" i="429" s="1"/>
  <c r="B26" i="429" s="1"/>
  <c r="B27" i="429" s="1"/>
  <c r="B28" i="429" s="1"/>
  <c r="B29" i="429" s="1"/>
  <c r="B30" i="429" s="1"/>
  <c r="B31" i="429" s="1"/>
  <c r="B32" i="429" s="1"/>
  <c r="B33" i="429" s="1"/>
  <c r="B34" i="429" s="1"/>
  <c r="B35" i="429" s="1"/>
  <c r="B36" i="429" s="1"/>
  <c r="B37" i="429" s="1"/>
  <c r="B38" i="429" s="1"/>
  <c r="B39" i="429" s="1"/>
  <c r="B40" i="429" s="1"/>
  <c r="B41" i="429" s="1"/>
  <c r="B42" i="429" s="1"/>
  <c r="B43" i="429" s="1"/>
  <c r="B44" i="429" s="1"/>
  <c r="B45" i="429" s="1"/>
  <c r="B46" i="429" s="1"/>
  <c r="B47" i="429" s="1"/>
  <c r="B48" i="429" s="1"/>
  <c r="B49" i="429" s="1"/>
  <c r="B50" i="429" s="1"/>
  <c r="B51" i="429" s="1"/>
  <c r="B52" i="429" s="1"/>
  <c r="B53" i="429" s="1"/>
  <c r="B54" i="429" s="1"/>
  <c r="B55" i="429" s="1"/>
  <c r="B56" i="429" s="1"/>
  <c r="B57" i="429" s="1"/>
  <c r="B58" i="429" s="1"/>
  <c r="B59" i="429" s="1"/>
  <c r="B60" i="429" s="1"/>
  <c r="B61" i="429" s="1"/>
  <c r="B62" i="429" s="1"/>
  <c r="B63" i="429" s="1"/>
  <c r="B64" i="429" s="1"/>
  <c r="B65" i="429" s="1"/>
  <c r="B66" i="429" s="1"/>
  <c r="B67" i="429" s="1"/>
  <c r="B68" i="429" s="1"/>
  <c r="B69" i="429" s="1"/>
  <c r="B70" i="429" s="1"/>
  <c r="B71" i="429" s="1"/>
  <c r="B72" i="429" s="1"/>
  <c r="B73" i="429" s="1"/>
  <c r="B74" i="429" s="1"/>
  <c r="B75" i="429" s="1"/>
  <c r="B76" i="429" s="1"/>
  <c r="B77" i="429" s="1"/>
  <c r="B78" i="429" s="1"/>
  <c r="B79" i="429" s="1"/>
  <c r="B80" i="429" s="1"/>
  <c r="B81" i="429" s="1"/>
  <c r="B82" i="429" s="1"/>
  <c r="B83" i="429" s="1"/>
  <c r="B84" i="429" s="1"/>
  <c r="B85" i="429" s="1"/>
  <c r="B86" i="429" s="1"/>
  <c r="B87" i="429" s="1"/>
  <c r="B88" i="429" s="1"/>
  <c r="B89" i="429" s="1"/>
  <c r="B90" i="429" s="1"/>
  <c r="B91" i="429" s="1"/>
  <c r="B92" i="429" s="1"/>
  <c r="B93" i="429" s="1"/>
  <c r="B94" i="429" s="1"/>
  <c r="B95" i="429" s="1"/>
  <c r="B96" i="429" s="1"/>
  <c r="B97" i="429" s="1"/>
  <c r="B98" i="429" s="1"/>
  <c r="B99" i="429" s="1"/>
  <c r="B100" i="429" s="1"/>
  <c r="B101" i="429" s="1"/>
  <c r="B102" i="429" s="1"/>
  <c r="B103" i="429" s="1"/>
  <c r="B104" i="429" s="1"/>
  <c r="B105" i="429" s="1"/>
  <c r="B106" i="429" s="1"/>
  <c r="B107" i="429" s="1"/>
  <c r="B108" i="429" s="1"/>
  <c r="B109" i="429" s="1"/>
  <c r="B110" i="429" s="1"/>
  <c r="B111" i="429" s="1"/>
  <c r="B112" i="429" s="1"/>
  <c r="B113" i="429" s="1"/>
  <c r="B114" i="429" s="1"/>
  <c r="B115" i="429" s="1"/>
  <c r="B116" i="429" s="1"/>
  <c r="B117" i="429" s="1"/>
  <c r="B118" i="429" s="1"/>
  <c r="B119" i="429" s="1"/>
  <c r="B120" i="429" s="1"/>
  <c r="B121" i="429" s="1"/>
  <c r="B122" i="429" s="1"/>
  <c r="B123" i="429" s="1"/>
  <c r="B124" i="429" s="1"/>
  <c r="B125" i="429" s="1"/>
  <c r="B126" i="429" s="1"/>
  <c r="B127" i="429" s="1"/>
  <c r="B128" i="429" s="1"/>
  <c r="B129" i="429" s="1"/>
  <c r="B130" i="429" s="1"/>
  <c r="B131" i="429" s="1"/>
  <c r="B132" i="429" s="1"/>
  <c r="B133" i="429" s="1"/>
  <c r="B134" i="429" s="1"/>
  <c r="B135" i="429" s="1"/>
  <c r="B136" i="429" s="1"/>
  <c r="B137" i="429" s="1"/>
  <c r="B138" i="429" s="1"/>
  <c r="B139" i="429" s="1"/>
  <c r="B140" i="429" s="1"/>
  <c r="B141" i="429" s="1"/>
  <c r="B142" i="429" s="1"/>
  <c r="B143" i="429" s="1"/>
  <c r="B144" i="429" s="1"/>
  <c r="B145" i="429" s="1"/>
  <c r="B146" i="429" s="1"/>
  <c r="B147" i="429" s="1"/>
  <c r="B148" i="429" s="1"/>
  <c r="B149" i="429" s="1"/>
  <c r="B150" i="429" s="1"/>
  <c r="B151" i="429" s="1"/>
  <c r="B152" i="429" s="1"/>
  <c r="B153" i="429" s="1"/>
  <c r="B154" i="429" s="1"/>
  <c r="B155" i="429" s="1"/>
  <c r="B156" i="429" s="1"/>
  <c r="B157" i="429" s="1"/>
  <c r="B158" i="429" s="1"/>
  <c r="B159" i="429" s="1"/>
  <c r="B160" i="429" s="1"/>
  <c r="B161" i="429" s="1"/>
  <c r="B162" i="429" s="1"/>
  <c r="B163" i="429" s="1"/>
  <c r="B164" i="429" s="1"/>
  <c r="B165" i="429" s="1"/>
  <c r="B166" i="429" s="1"/>
  <c r="B167" i="429" s="1"/>
  <c r="B168" i="429" s="1"/>
  <c r="B169" i="429" s="1"/>
  <c r="B170" i="429" s="1"/>
  <c r="B171" i="429" s="1"/>
  <c r="B172" i="429" s="1"/>
  <c r="B173" i="429" s="1"/>
  <c r="B174" i="429" s="1"/>
  <c r="B175" i="429" s="1"/>
  <c r="B176" i="429" s="1"/>
  <c r="B177" i="429" s="1"/>
  <c r="B178" i="429" s="1"/>
  <c r="B179" i="429" s="1"/>
  <c r="B180" i="429" s="1"/>
  <c r="B181" i="429" s="1"/>
  <c r="B182" i="429" s="1"/>
  <c r="B183" i="429" s="1"/>
  <c r="B184" i="429" s="1"/>
  <c r="B185" i="429" s="1"/>
  <c r="B186" i="429" s="1"/>
  <c r="B187" i="429" s="1"/>
  <c r="B188" i="429" s="1"/>
  <c r="B189" i="429" s="1"/>
  <c r="B190" i="429" s="1"/>
  <c r="B191" i="429" s="1"/>
  <c r="B192" i="429" s="1"/>
  <c r="B193" i="429" s="1"/>
  <c r="B194" i="429" s="1"/>
  <c r="B195" i="429" s="1"/>
  <c r="B196" i="429" s="1"/>
  <c r="B197" i="429" s="1"/>
  <c r="B198" i="429" s="1"/>
  <c r="B199" i="429" s="1"/>
  <c r="B200" i="429" s="1"/>
  <c r="B201" i="429" s="1"/>
  <c r="B202" i="429" s="1"/>
  <c r="B203" i="429" s="1"/>
  <c r="B204" i="429" s="1"/>
  <c r="B205" i="429" s="1"/>
  <c r="B206" i="429" s="1"/>
  <c r="B207" i="429" s="1"/>
  <c r="B208" i="429" s="1"/>
  <c r="B209" i="429" s="1"/>
  <c r="B210" i="429" s="1"/>
  <c r="B211" i="429" s="1"/>
  <c r="B212" i="429" s="1"/>
  <c r="B213" i="429" s="1"/>
  <c r="B214" i="429" s="1"/>
  <c r="B215" i="429" s="1"/>
  <c r="B216" i="429" s="1"/>
  <c r="B217" i="429" s="1"/>
  <c r="B218" i="429" s="1"/>
  <c r="B219" i="429" s="1"/>
  <c r="B220" i="429" s="1"/>
  <c r="B221" i="429" s="1"/>
  <c r="B222" i="429" s="1"/>
  <c r="B223" i="429" s="1"/>
  <c r="B224" i="429" s="1"/>
  <c r="B225" i="429" s="1"/>
  <c r="B226" i="429" s="1"/>
  <c r="B227" i="429" s="1"/>
  <c r="B228" i="429" s="1"/>
  <c r="B229" i="429" s="1"/>
  <c r="B230" i="429" s="1"/>
  <c r="B231" i="429" s="1"/>
  <c r="B232" i="429" s="1"/>
  <c r="B233" i="429" s="1"/>
  <c r="B234" i="429" s="1"/>
  <c r="B235" i="429" s="1"/>
  <c r="B236" i="429" s="1"/>
  <c r="B237" i="429" s="1"/>
  <c r="B238" i="429" s="1"/>
  <c r="B239" i="429" s="1"/>
  <c r="B240" i="429" s="1"/>
  <c r="B241" i="429" s="1"/>
  <c r="B242" i="429" s="1"/>
  <c r="B243" i="429" s="1"/>
  <c r="B244" i="429" s="1"/>
  <c r="B245" i="429" s="1"/>
  <c r="B246" i="429" s="1"/>
  <c r="B247" i="429" s="1"/>
  <c r="B248" i="429" s="1"/>
  <c r="B249" i="429" s="1"/>
  <c r="B250" i="429" s="1"/>
  <c r="B251" i="429" s="1"/>
  <c r="B252" i="429" s="1"/>
  <c r="B253" i="429" s="1"/>
  <c r="B254" i="429" s="1"/>
  <c r="B255" i="429" s="1"/>
  <c r="B256" i="429" s="1"/>
  <c r="B257" i="429" s="1"/>
  <c r="B258" i="429" s="1"/>
  <c r="B259" i="429" s="1"/>
  <c r="B260" i="429" s="1"/>
  <c r="B261" i="429" s="1"/>
  <c r="B262" i="429" s="1"/>
  <c r="B263" i="429" s="1"/>
  <c r="B264" i="429" s="1"/>
  <c r="B265" i="429" s="1"/>
  <c r="B266" i="429" s="1"/>
  <c r="B267" i="429" s="1"/>
  <c r="B268" i="429" s="1"/>
  <c r="B269" i="429" s="1"/>
  <c r="B270" i="429" s="1"/>
  <c r="B271" i="429" s="1"/>
  <c r="B272" i="429" s="1"/>
  <c r="B273" i="429" s="1"/>
  <c r="B274" i="429" s="1"/>
  <c r="B275" i="429" s="1"/>
  <c r="B276" i="429" s="1"/>
  <c r="B277" i="429" s="1"/>
  <c r="B278" i="429" s="1"/>
  <c r="B279" i="429" s="1"/>
  <c r="B280" i="429" s="1"/>
  <c r="B281" i="429" s="1"/>
  <c r="B282" i="429" s="1"/>
  <c r="B283" i="429" s="1"/>
  <c r="B284" i="429" s="1"/>
  <c r="B285" i="429" s="1"/>
  <c r="B286" i="429" s="1"/>
  <c r="B287" i="429" s="1"/>
  <c r="B288" i="429" s="1"/>
  <c r="B289" i="429" s="1"/>
  <c r="B290" i="429" s="1"/>
  <c r="B291" i="429" s="1"/>
  <c r="B292" i="429" s="1"/>
  <c r="B293" i="429" s="1"/>
  <c r="B294" i="429" s="1"/>
  <c r="B295" i="429" s="1"/>
  <c r="B296" i="429" s="1"/>
  <c r="B297" i="429" s="1"/>
  <c r="B298" i="429" s="1"/>
  <c r="B299" i="429" s="1"/>
  <c r="B300" i="429" s="1"/>
  <c r="B301" i="429" s="1"/>
  <c r="B302" i="429" s="1"/>
  <c r="B303" i="429" s="1"/>
  <c r="B304" i="429" s="1"/>
  <c r="B305" i="429" s="1"/>
  <c r="B306" i="429" s="1"/>
  <c r="B307" i="429" s="1"/>
  <c r="B308" i="429" s="1"/>
  <c r="B309" i="429" s="1"/>
  <c r="B310" i="429" s="1"/>
  <c r="B311" i="429" s="1"/>
  <c r="B312" i="429" s="1"/>
  <c r="B313" i="429" s="1"/>
  <c r="B314" i="429" s="1"/>
  <c r="B315" i="429" s="1"/>
  <c r="B316" i="429" s="1"/>
  <c r="B317" i="429" s="1"/>
  <c r="B318" i="429" s="1"/>
  <c r="B319" i="429" s="1"/>
  <c r="B320" i="429" s="1"/>
  <c r="B321" i="429" s="1"/>
  <c r="B322" i="429" s="1"/>
  <c r="B323" i="429" s="1"/>
  <c r="B324" i="429" s="1"/>
  <c r="B325" i="429" s="1"/>
  <c r="B326" i="429" s="1"/>
  <c r="B327" i="429" s="1"/>
  <c r="B328" i="429" s="1"/>
  <c r="B329" i="429" s="1"/>
  <c r="B330" i="429" s="1"/>
  <c r="B331" i="429" s="1"/>
  <c r="B332" i="429" s="1"/>
  <c r="B333" i="429" s="1"/>
  <c r="B334" i="429" s="1"/>
  <c r="B335" i="429" s="1"/>
  <c r="B336" i="429" s="1"/>
  <c r="B337" i="429" s="1"/>
  <c r="B338" i="429" s="1"/>
  <c r="B339" i="429" s="1"/>
  <c r="B340" i="429" s="1"/>
  <c r="B341" i="429" s="1"/>
  <c r="B342" i="429" s="1"/>
  <c r="B343" i="429" s="1"/>
  <c r="B344" i="429" s="1"/>
  <c r="B345" i="429" s="1"/>
  <c r="B346" i="429" s="1"/>
  <c r="B347" i="429" s="1"/>
  <c r="B348" i="429" s="1"/>
  <c r="B349" i="429" s="1"/>
  <c r="B350" i="429" s="1"/>
  <c r="B351" i="429" s="1"/>
  <c r="B352" i="429" s="1"/>
  <c r="B353" i="429" s="1"/>
  <c r="B354" i="429" s="1"/>
  <c r="B355" i="429" s="1"/>
  <c r="B356" i="429" s="1"/>
  <c r="B357" i="429" s="1"/>
  <c r="B358" i="429" s="1"/>
  <c r="B359" i="429" s="1"/>
  <c r="B360" i="429" s="1"/>
  <c r="B361" i="429" s="1"/>
  <c r="B362" i="429" s="1"/>
  <c r="B363" i="429" s="1"/>
  <c r="B364" i="429" s="1"/>
  <c r="B365" i="429" s="1"/>
  <c r="B366" i="429" s="1"/>
  <c r="B367" i="429" s="1"/>
  <c r="B368" i="429" s="1"/>
  <c r="B369" i="429" s="1"/>
  <c r="B370" i="429" s="1"/>
  <c r="B371" i="429" s="1"/>
  <c r="B372" i="429" s="1"/>
  <c r="B373" i="429" s="1"/>
  <c r="B374" i="429" s="1"/>
  <c r="B375" i="429" s="1"/>
  <c r="B376" i="429" s="1"/>
  <c r="B377" i="429" s="1"/>
  <c r="B378" i="429" s="1"/>
  <c r="B379" i="429" s="1"/>
  <c r="B380" i="429" s="1"/>
  <c r="B381" i="429" s="1"/>
  <c r="B382" i="429" s="1"/>
  <c r="B383" i="429" s="1"/>
  <c r="B384" i="429" s="1"/>
  <c r="B385" i="429" s="1"/>
  <c r="B386" i="429" s="1"/>
  <c r="B387" i="429" s="1"/>
  <c r="B388" i="429" s="1"/>
  <c r="B389" i="429" s="1"/>
  <c r="B390" i="429" s="1"/>
  <c r="B391" i="429" s="1"/>
  <c r="B392" i="429" s="1"/>
  <c r="B393" i="429" s="1"/>
  <c r="B394" i="429" s="1"/>
  <c r="B395" i="429" s="1"/>
  <c r="B396" i="429" s="1"/>
  <c r="B397" i="429" s="1"/>
  <c r="B398" i="429" s="1"/>
  <c r="B399" i="429" s="1"/>
  <c r="B400" i="429" s="1"/>
  <c r="B401" i="429" s="1"/>
  <c r="B402" i="429" s="1"/>
  <c r="B403" i="429" s="1"/>
  <c r="B404" i="429" s="1"/>
  <c r="B405" i="429" s="1"/>
  <c r="B406" i="429" s="1"/>
  <c r="B407" i="429" s="1"/>
  <c r="B408" i="429" s="1"/>
  <c r="B409" i="429" s="1"/>
  <c r="B410" i="429" s="1"/>
  <c r="B411" i="429" s="1"/>
  <c r="B412" i="429" s="1"/>
  <c r="B413" i="429" s="1"/>
  <c r="B414" i="429" s="1"/>
  <c r="B415" i="429" s="1"/>
  <c r="B416" i="429" s="1"/>
  <c r="B417" i="429" s="1"/>
  <c r="B418" i="429" s="1"/>
  <c r="B419" i="429" s="1"/>
  <c r="B420" i="429" s="1"/>
  <c r="B421" i="429" s="1"/>
  <c r="B422" i="429" s="1"/>
  <c r="B423" i="429" s="1"/>
  <c r="B424" i="429" s="1"/>
  <c r="B425" i="429" s="1"/>
  <c r="B426" i="429" s="1"/>
  <c r="B427" i="429" s="1"/>
  <c r="B428" i="429" s="1"/>
  <c r="B429" i="429" s="1"/>
  <c r="B430" i="429" s="1"/>
  <c r="B431" i="429" s="1"/>
  <c r="B432" i="429" s="1"/>
  <c r="B433" i="429" s="1"/>
  <c r="B434" i="429" s="1"/>
  <c r="B435" i="429" s="1"/>
  <c r="B436" i="429" s="1"/>
  <c r="B437" i="429" s="1"/>
  <c r="B438" i="429" s="1"/>
  <c r="B439" i="429" s="1"/>
  <c r="B440" i="429" s="1"/>
  <c r="B441" i="429" s="1"/>
  <c r="B442" i="429" s="1"/>
  <c r="B443" i="429" s="1"/>
  <c r="B444" i="429" s="1"/>
  <c r="B445" i="429" s="1"/>
  <c r="B446" i="429" s="1"/>
  <c r="B447" i="429" s="1"/>
  <c r="B448" i="429" s="1"/>
  <c r="B449" i="429" s="1"/>
  <c r="B450" i="429" s="1"/>
  <c r="B451" i="429" s="1"/>
  <c r="B452" i="429" s="1"/>
  <c r="B453" i="429" s="1"/>
  <c r="B454" i="429" s="1"/>
  <c r="B455" i="429" s="1"/>
  <c r="B456" i="429" s="1"/>
  <c r="B457" i="429" s="1"/>
  <c r="B458" i="429" s="1"/>
  <c r="B459" i="429" s="1"/>
  <c r="B460" i="429" s="1"/>
  <c r="B461" i="429" s="1"/>
  <c r="B462" i="429" s="1"/>
  <c r="B463" i="429" s="1"/>
  <c r="B464" i="429" s="1"/>
  <c r="B465" i="429" s="1"/>
  <c r="B466" i="429" s="1"/>
  <c r="B467" i="429" s="1"/>
  <c r="B468" i="429" s="1"/>
  <c r="B469" i="429" s="1"/>
  <c r="B470" i="429" s="1"/>
  <c r="B471" i="429" s="1"/>
  <c r="B472" i="429" s="1"/>
  <c r="B473" i="429" s="1"/>
  <c r="B474" i="429" s="1"/>
  <c r="B475" i="429" s="1"/>
  <c r="B476" i="429" s="1"/>
  <c r="B477" i="429" s="1"/>
  <c r="B478" i="429" s="1"/>
  <c r="B479" i="429" s="1"/>
  <c r="B480" i="429" s="1"/>
  <c r="B481" i="429" s="1"/>
  <c r="B482" i="429" s="1"/>
  <c r="B483" i="429" s="1"/>
  <c r="B484" i="429" s="1"/>
  <c r="B485" i="429" s="1"/>
  <c r="B486" i="429" s="1"/>
  <c r="B487" i="429" s="1"/>
  <c r="B488" i="429" s="1"/>
  <c r="B489" i="429" s="1"/>
  <c r="B490" i="429" s="1"/>
  <c r="B491" i="429" s="1"/>
  <c r="B492" i="429" s="1"/>
  <c r="B493" i="429" s="1"/>
  <c r="B494" i="429" s="1"/>
  <c r="B495" i="429" s="1"/>
  <c r="B496" i="429" s="1"/>
  <c r="B497" i="429" s="1"/>
  <c r="B498" i="429" s="1"/>
  <c r="B499" i="429" s="1"/>
  <c r="B500" i="429" s="1"/>
  <c r="B501" i="429" s="1"/>
  <c r="B502" i="429" s="1"/>
  <c r="B503" i="429" s="1"/>
  <c r="B504" i="429" s="1"/>
  <c r="B505" i="429" s="1"/>
  <c r="B506" i="429" s="1"/>
  <c r="B507" i="429" s="1"/>
  <c r="B508" i="429" s="1"/>
  <c r="B509" i="429" s="1"/>
  <c r="B510" i="429" s="1"/>
  <c r="B511" i="429" s="1"/>
  <c r="B512" i="429" s="1"/>
  <c r="B513" i="429" s="1"/>
  <c r="B514" i="429" s="1"/>
  <c r="B515" i="429" s="1"/>
  <c r="B516" i="429" s="1"/>
  <c r="B517" i="429" s="1"/>
  <c r="B518" i="429" s="1"/>
  <c r="B519" i="429" s="1"/>
  <c r="B520" i="429" s="1"/>
  <c r="B521" i="429" s="1"/>
  <c r="B522" i="429" s="1"/>
  <c r="B523" i="429" s="1"/>
  <c r="B524" i="429" s="1"/>
  <c r="B525" i="429" s="1"/>
  <c r="B526" i="429" s="1"/>
  <c r="B527" i="429" s="1"/>
  <c r="B528" i="429" s="1"/>
  <c r="B529" i="429" s="1"/>
  <c r="B530" i="429" s="1"/>
  <c r="B531" i="429" s="1"/>
  <c r="B532" i="429" s="1"/>
  <c r="B533" i="429" s="1"/>
  <c r="B534" i="429" s="1"/>
  <c r="B535" i="429" s="1"/>
  <c r="B536" i="429" s="1"/>
  <c r="B537" i="429" s="1"/>
  <c r="B538" i="429" s="1"/>
  <c r="B539" i="429" s="1"/>
  <c r="B540" i="429" s="1"/>
  <c r="B541" i="429" s="1"/>
  <c r="B542" i="429" s="1"/>
  <c r="B543" i="429" s="1"/>
  <c r="B544" i="429" s="1"/>
  <c r="B545" i="429" s="1"/>
  <c r="B546" i="429" s="1"/>
  <c r="B547" i="429" s="1"/>
  <c r="B548" i="429" s="1"/>
  <c r="B549" i="429" s="1"/>
  <c r="B550" i="429" s="1"/>
  <c r="B551" i="429" s="1"/>
  <c r="B552" i="429" s="1"/>
  <c r="B553" i="429" s="1"/>
  <c r="B554" i="429" s="1"/>
  <c r="B555" i="429" s="1"/>
  <c r="B556" i="429" s="1"/>
  <c r="B557" i="429" s="1"/>
  <c r="B558" i="429" s="1"/>
  <c r="B559" i="429" s="1"/>
  <c r="B560" i="429" s="1"/>
  <c r="B561" i="429" s="1"/>
  <c r="B562" i="429" s="1"/>
  <c r="B563" i="429" s="1"/>
  <c r="B564" i="429" s="1"/>
  <c r="B565" i="429" s="1"/>
  <c r="B566" i="429" s="1"/>
  <c r="B567" i="429" s="1"/>
  <c r="B568" i="429" s="1"/>
  <c r="B569" i="429" s="1"/>
  <c r="B570" i="429" s="1"/>
  <c r="B571" i="429" s="1"/>
  <c r="B572" i="429" s="1"/>
  <c r="B573" i="429" s="1"/>
  <c r="B574" i="429" s="1"/>
  <c r="B575" i="429" s="1"/>
  <c r="B576" i="429" s="1"/>
  <c r="B577" i="429" s="1"/>
  <c r="B578" i="429" s="1"/>
  <c r="B579" i="429" s="1"/>
  <c r="B580" i="429" s="1"/>
  <c r="B581" i="429" s="1"/>
  <c r="B582" i="429" s="1"/>
  <c r="B583" i="429" s="1"/>
  <c r="B584" i="429" s="1"/>
  <c r="B585" i="429" s="1"/>
  <c r="B586" i="429" s="1"/>
  <c r="B587" i="429" s="1"/>
  <c r="B588" i="429" s="1"/>
  <c r="B589" i="429" s="1"/>
  <c r="B590" i="429" s="1"/>
  <c r="B591" i="429" s="1"/>
  <c r="B592" i="429" s="1"/>
  <c r="B593" i="429" s="1"/>
  <c r="B594" i="429" s="1"/>
  <c r="B595" i="429" s="1"/>
  <c r="B596" i="429" s="1"/>
  <c r="B597" i="429" s="1"/>
  <c r="B598" i="429" s="1"/>
  <c r="B599" i="429" s="1"/>
  <c r="B600" i="429" s="1"/>
  <c r="B601" i="429" s="1"/>
  <c r="B602" i="429" s="1"/>
  <c r="B603" i="429" s="1"/>
  <c r="B604" i="429" s="1"/>
  <c r="B605" i="429" s="1"/>
  <c r="B606" i="429" s="1"/>
  <c r="B607" i="429" s="1"/>
  <c r="B608" i="429" s="1"/>
  <c r="B609" i="429" s="1"/>
  <c r="B610" i="429" s="1"/>
  <c r="B611" i="429" s="1"/>
  <c r="B612" i="429" s="1"/>
  <c r="B613" i="429" s="1"/>
  <c r="B614" i="429" s="1"/>
  <c r="B615" i="429" s="1"/>
  <c r="B616" i="429" s="1"/>
  <c r="B617" i="429" s="1"/>
  <c r="B618" i="429" s="1"/>
  <c r="B619" i="429" s="1"/>
  <c r="B620" i="429" s="1"/>
  <c r="B621" i="429" s="1"/>
  <c r="B622" i="429" s="1"/>
  <c r="B623" i="429" s="1"/>
  <c r="B624" i="429" s="1"/>
  <c r="B625" i="429" s="1"/>
  <c r="B626" i="429" s="1"/>
  <c r="B627" i="429" s="1"/>
  <c r="B628" i="429" s="1"/>
  <c r="B629" i="429" s="1"/>
  <c r="B630" i="429" s="1"/>
  <c r="B631" i="429" s="1"/>
  <c r="B632" i="429" s="1"/>
  <c r="B633" i="429" s="1"/>
  <c r="B634" i="429" s="1"/>
  <c r="B635" i="429" s="1"/>
  <c r="B636" i="429" s="1"/>
  <c r="B637" i="429" s="1"/>
  <c r="B638" i="429" s="1"/>
  <c r="B639" i="429" s="1"/>
  <c r="B640" i="429" s="1"/>
  <c r="B641" i="429" s="1"/>
  <c r="B642" i="429" s="1"/>
  <c r="B643" i="429" s="1"/>
  <c r="B644" i="429" s="1"/>
  <c r="B645" i="429" s="1"/>
  <c r="B646" i="429" s="1"/>
  <c r="B647" i="429" s="1"/>
  <c r="B648" i="429" s="1"/>
  <c r="B649" i="429" s="1"/>
  <c r="B650" i="429" s="1"/>
  <c r="B651" i="429" s="1"/>
  <c r="B652" i="429" s="1"/>
  <c r="B653" i="429" s="1"/>
  <c r="B654" i="429" s="1"/>
  <c r="B655" i="429" s="1"/>
  <c r="B656" i="429" s="1"/>
  <c r="B657" i="429" s="1"/>
  <c r="B658" i="429" s="1"/>
  <c r="B659" i="429" s="1"/>
  <c r="B660" i="429" s="1"/>
  <c r="B661" i="429" s="1"/>
  <c r="B662" i="429" s="1"/>
  <c r="B663" i="429" s="1"/>
  <c r="B664" i="429" s="1"/>
  <c r="B665" i="429" s="1"/>
  <c r="B666" i="429" s="1"/>
  <c r="B667" i="429" s="1"/>
  <c r="B668" i="429" s="1"/>
  <c r="B669" i="429" s="1"/>
  <c r="B670" i="429" s="1"/>
  <c r="B671" i="429" s="1"/>
  <c r="B672" i="429" s="1"/>
  <c r="B673" i="429" s="1"/>
  <c r="B674" i="429" s="1"/>
  <c r="B675" i="429" s="1"/>
  <c r="B676" i="429" s="1"/>
  <c r="B677" i="429" s="1"/>
  <c r="B678" i="429" s="1"/>
  <c r="B679" i="429" s="1"/>
  <c r="B680" i="429" s="1"/>
  <c r="B681" i="429" s="1"/>
  <c r="B682" i="429" s="1"/>
  <c r="B683" i="429" s="1"/>
  <c r="B684" i="429" s="1"/>
  <c r="B685" i="429" s="1"/>
  <c r="B686" i="429" s="1"/>
  <c r="B687" i="429" s="1"/>
  <c r="B688" i="429" s="1"/>
  <c r="B689" i="429" s="1"/>
  <c r="B690" i="429" s="1"/>
  <c r="B691" i="429" s="1"/>
  <c r="B692" i="429" s="1"/>
  <c r="B693" i="429" s="1"/>
  <c r="B694" i="429" s="1"/>
  <c r="B695" i="429" s="1"/>
  <c r="B696" i="429" s="1"/>
  <c r="B697" i="429" s="1"/>
  <c r="B698" i="429" s="1"/>
  <c r="B699" i="429" s="1"/>
  <c r="B700" i="429" s="1"/>
  <c r="B701" i="429" s="1"/>
  <c r="B702" i="429" s="1"/>
  <c r="B703" i="429" s="1"/>
  <c r="B704" i="429" s="1"/>
  <c r="B705" i="429" s="1"/>
  <c r="B706" i="429" s="1"/>
  <c r="B707" i="429" s="1"/>
  <c r="B708" i="429" s="1"/>
  <c r="B709" i="429" s="1"/>
  <c r="B710" i="429" s="1"/>
  <c r="B711" i="429" s="1"/>
  <c r="B712" i="429" s="1"/>
  <c r="B713" i="429" s="1"/>
  <c r="B714" i="429" s="1"/>
  <c r="B715" i="429" s="1"/>
  <c r="B716" i="429" s="1"/>
  <c r="B717" i="429" s="1"/>
  <c r="B718" i="429" s="1"/>
  <c r="B719" i="429" s="1"/>
  <c r="B720" i="429" s="1"/>
  <c r="B721" i="429" s="1"/>
  <c r="B722" i="429" s="1"/>
  <c r="B723" i="429" s="1"/>
  <c r="B724" i="429" s="1"/>
  <c r="B725" i="429" s="1"/>
  <c r="B726" i="429" s="1"/>
  <c r="B727" i="429" s="1"/>
  <c r="B728" i="429" s="1"/>
  <c r="B729" i="429" s="1"/>
  <c r="B730" i="429" s="1"/>
  <c r="B731" i="429" s="1"/>
  <c r="B732" i="429" s="1"/>
  <c r="B733" i="429" s="1"/>
  <c r="B734" i="429" s="1"/>
  <c r="B735" i="429" s="1"/>
  <c r="B736" i="429" s="1"/>
  <c r="B737" i="429" s="1"/>
  <c r="B738" i="429" s="1"/>
  <c r="B739" i="429" s="1"/>
  <c r="B740" i="429" s="1"/>
  <c r="B741" i="429" s="1"/>
  <c r="B742" i="429" s="1"/>
  <c r="B743" i="429" s="1"/>
  <c r="B744" i="429" s="1"/>
  <c r="B745" i="429" s="1"/>
  <c r="B746" i="429" s="1"/>
  <c r="B747" i="429" s="1"/>
  <c r="B748" i="429" s="1"/>
  <c r="B749" i="429" s="1"/>
  <c r="B750" i="429" s="1"/>
  <c r="B751" i="429" s="1"/>
  <c r="B752" i="429" s="1"/>
  <c r="B753" i="429" s="1"/>
  <c r="B754" i="429" s="1"/>
  <c r="B755" i="429" s="1"/>
  <c r="B756" i="429" s="1"/>
  <c r="B757" i="429" s="1"/>
  <c r="C8" i="429"/>
  <c r="C9" i="429" s="1"/>
  <c r="C10" i="429" s="1"/>
  <c r="C11" i="429" s="1"/>
  <c r="C12" i="429" s="1"/>
  <c r="C13" i="429" s="1"/>
  <c r="C14" i="429" s="1"/>
  <c r="C15" i="429" s="1"/>
  <c r="C16" i="429" s="1"/>
  <c r="C17" i="429" s="1"/>
  <c r="C18" i="429" s="1"/>
  <c r="C19" i="429" s="1"/>
  <c r="C20" i="429" s="1"/>
  <c r="C21" i="429" s="1"/>
  <c r="C22" i="429" s="1"/>
  <c r="C23" i="429" s="1"/>
  <c r="C24" i="429" s="1"/>
  <c r="C25" i="429" s="1"/>
  <c r="C26" i="429" s="1"/>
  <c r="C27" i="429" s="1"/>
  <c r="C28" i="429" s="1"/>
  <c r="C29" i="429" s="1"/>
  <c r="C30" i="429" s="1"/>
  <c r="C31" i="429" s="1"/>
  <c r="C32" i="429" s="1"/>
  <c r="C33" i="429" s="1"/>
  <c r="C34" i="429" s="1"/>
  <c r="C35" i="429" s="1"/>
  <c r="C36" i="429" s="1"/>
  <c r="C37" i="429" s="1"/>
  <c r="C38" i="429" s="1"/>
  <c r="C39" i="429" s="1"/>
  <c r="C40" i="429" s="1"/>
  <c r="C41" i="429" s="1"/>
  <c r="C42" i="429" s="1"/>
  <c r="C43" i="429" s="1"/>
  <c r="C44" i="429" s="1"/>
  <c r="C45" i="429" s="1"/>
  <c r="C46" i="429" s="1"/>
  <c r="C47" i="429" s="1"/>
  <c r="C48" i="429" s="1"/>
  <c r="C49" i="429" s="1"/>
  <c r="C50" i="429" s="1"/>
  <c r="C51" i="429" s="1"/>
  <c r="C52" i="429" s="1"/>
  <c r="D8" i="429"/>
  <c r="E8" i="429"/>
  <c r="E9" i="429" s="1"/>
  <c r="M29" i="429"/>
  <c r="N29" i="429" s="1"/>
  <c r="M56" i="429"/>
  <c r="N56" i="429" s="1"/>
  <c r="M84" i="429"/>
  <c r="N84" i="429" s="1"/>
  <c r="L85" i="429"/>
  <c r="M85" i="429"/>
  <c r="L99" i="429"/>
  <c r="N99" i="429" s="1"/>
  <c r="D1842" i="427"/>
  <c r="G1845" i="427"/>
  <c r="G1846" i="427"/>
  <c r="G1847" i="427"/>
  <c r="G1848" i="427"/>
  <c r="G1849" i="427"/>
  <c r="G1850" i="427"/>
  <c r="G1851" i="427"/>
  <c r="G1852" i="427"/>
  <c r="G1853" i="427"/>
  <c r="G1854" i="427"/>
  <c r="G1855" i="427"/>
  <c r="G1856" i="427"/>
  <c r="G1857" i="427"/>
  <c r="G1858" i="427"/>
  <c r="G1844" i="427"/>
  <c r="D1819" i="427"/>
  <c r="G1822" i="427"/>
  <c r="G1823" i="427"/>
  <c r="G1821" i="427"/>
  <c r="D1708" i="427"/>
  <c r="G1711" i="427"/>
  <c r="G1712" i="427"/>
  <c r="G1713" i="427"/>
  <c r="G1710" i="427"/>
  <c r="D1509" i="427"/>
  <c r="G1513" i="427"/>
  <c r="G1514" i="427"/>
  <c r="G1515" i="427"/>
  <c r="G1516" i="427"/>
  <c r="G1517" i="427"/>
  <c r="G1518" i="427"/>
  <c r="G1519" i="427"/>
  <c r="G1512" i="427"/>
  <c r="D1049" i="427"/>
  <c r="D932" i="427"/>
  <c r="D879" i="427"/>
  <c r="D785" i="427"/>
  <c r="E880" i="427"/>
  <c r="D838" i="427"/>
  <c r="A26" i="436" l="1"/>
  <c r="C392" i="436"/>
  <c r="A27" i="436"/>
  <c r="B14" i="436"/>
  <c r="A28" i="436"/>
  <c r="A25" i="436"/>
  <c r="A9" i="429"/>
  <c r="A10" i="429" s="1"/>
  <c r="I8" i="429"/>
  <c r="N85" i="429"/>
  <c r="I13" i="436"/>
  <c r="E785" i="427"/>
  <c r="E680" i="427"/>
  <c r="A31" i="436" l="1"/>
  <c r="C393" i="436"/>
  <c r="C394" i="436" s="1"/>
  <c r="C395" i="436" s="1"/>
  <c r="C396" i="436" s="1"/>
  <c r="A29" i="436"/>
  <c r="B15" i="436"/>
  <c r="A32" i="436"/>
  <c r="A30" i="436"/>
  <c r="A11" i="429"/>
  <c r="A12" i="429" s="1"/>
  <c r="I9" i="429"/>
  <c r="I14" i="436"/>
  <c r="C397" i="436" l="1"/>
  <c r="C398" i="436" s="1"/>
  <c r="C399" i="436" s="1"/>
  <c r="C400" i="436" s="1"/>
  <c r="C401" i="436" s="1"/>
  <c r="C402" i="436" s="1"/>
  <c r="C403" i="436" s="1"/>
  <c r="C404" i="436" s="1"/>
  <c r="C405" i="436" s="1"/>
  <c r="C406" i="436" s="1"/>
  <c r="C407" i="436" s="1"/>
  <c r="A33" i="436"/>
  <c r="A36" i="436" s="1"/>
  <c r="A34" i="436"/>
  <c r="B16" i="436"/>
  <c r="A35" i="436"/>
  <c r="A13" i="429"/>
  <c r="I10" i="429"/>
  <c r="I15" i="436"/>
  <c r="C408" i="436" l="1"/>
  <c r="C409" i="436" s="1"/>
  <c r="C410" i="436" s="1"/>
  <c r="C411" i="436" s="1"/>
  <c r="C412" i="436" s="1"/>
  <c r="C413" i="436" s="1"/>
  <c r="C414" i="436" s="1"/>
  <c r="C415" i="436" s="1"/>
  <c r="A37" i="436"/>
  <c r="A40" i="436" s="1"/>
  <c r="A38" i="436"/>
  <c r="B17" i="436"/>
  <c r="A39" i="436"/>
  <c r="A14" i="429"/>
  <c r="A15" i="429" s="1"/>
  <c r="I11" i="429"/>
  <c r="I16" i="436"/>
  <c r="C416" i="436" l="1"/>
  <c r="C417" i="436" s="1"/>
  <c r="C418" i="436" s="1"/>
  <c r="C419" i="436" s="1"/>
  <c r="C420" i="436" s="1"/>
  <c r="C421" i="436" s="1"/>
  <c r="C422" i="436" s="1"/>
  <c r="C423" i="436" s="1"/>
  <c r="C424" i="436" s="1"/>
  <c r="C425" i="436" s="1"/>
  <c r="C426" i="436" s="1"/>
  <c r="C427" i="436" s="1"/>
  <c r="C428" i="436" s="1"/>
  <c r="C429" i="436" s="1"/>
  <c r="C430" i="436" s="1"/>
  <c r="C431" i="436" s="1"/>
  <c r="C432" i="436" s="1"/>
  <c r="C433" i="436" s="1"/>
  <c r="C434" i="436" s="1"/>
  <c r="C435" i="436" s="1"/>
  <c r="C436" i="436" s="1"/>
  <c r="C437" i="436" s="1"/>
  <c r="C438" i="436" s="1"/>
  <c r="C439" i="436" s="1"/>
  <c r="C440" i="436" s="1"/>
  <c r="C441" i="436" s="1"/>
  <c r="C442" i="436" s="1"/>
  <c r="C443" i="436" s="1"/>
  <c r="C444" i="436" s="1"/>
  <c r="A41" i="436"/>
  <c r="A44" i="436" s="1"/>
  <c r="A42" i="436"/>
  <c r="A43" i="436"/>
  <c r="B18" i="436"/>
  <c r="A16" i="429"/>
  <c r="A17" i="429" s="1"/>
  <c r="I12" i="429"/>
  <c r="I17" i="436"/>
  <c r="C445" i="436" l="1"/>
  <c r="C446" i="436" s="1"/>
  <c r="C447" i="436" s="1"/>
  <c r="C448" i="436" s="1"/>
  <c r="C449" i="436" s="1"/>
  <c r="C450" i="436" s="1"/>
  <c r="C451" i="436" s="1"/>
  <c r="C452" i="436" s="1"/>
  <c r="C453" i="436" s="1"/>
  <c r="C454" i="436" s="1"/>
  <c r="C455" i="436" s="1"/>
  <c r="C456" i="436" s="1"/>
  <c r="A45" i="436"/>
  <c r="A48" i="436" s="1"/>
  <c r="A46" i="436"/>
  <c r="A47" i="436"/>
  <c r="B19" i="436"/>
  <c r="A18" i="429"/>
  <c r="A19" i="429" s="1"/>
  <c r="I13" i="429"/>
  <c r="I18" i="436"/>
  <c r="G2090" i="427"/>
  <c r="G2091" i="427"/>
  <c r="G2092" i="427"/>
  <c r="G2093" i="427"/>
  <c r="G2094" i="427"/>
  <c r="G2095" i="427"/>
  <c r="G2096" i="427"/>
  <c r="G2097" i="427"/>
  <c r="G2098" i="427"/>
  <c r="G2099" i="427"/>
  <c r="G2100" i="427"/>
  <c r="G2089" i="427"/>
  <c r="D2030" i="427"/>
  <c r="A49" i="436" l="1"/>
  <c r="A52" i="436" s="1"/>
  <c r="A50" i="436"/>
  <c r="A51" i="436"/>
  <c r="B20" i="436"/>
  <c r="A20" i="429"/>
  <c r="A21" i="429" s="1"/>
  <c r="I14" i="429"/>
  <c r="I19" i="436"/>
  <c r="G2101" i="427"/>
  <c r="J25" i="404"/>
  <c r="J8" i="404"/>
  <c r="J11" i="404"/>
  <c r="J14" i="404"/>
  <c r="J17" i="404"/>
  <c r="J20" i="404"/>
  <c r="J23" i="404"/>
  <c r="C22" i="404"/>
  <c r="C21" i="404"/>
  <c r="C19" i="404"/>
  <c r="C18" i="404"/>
  <c r="I24" i="404"/>
  <c r="H24" i="404"/>
  <c r="F24" i="404"/>
  <c r="I22" i="404"/>
  <c r="H22" i="404"/>
  <c r="F22" i="404"/>
  <c r="I21" i="404"/>
  <c r="H21" i="404"/>
  <c r="F21" i="404"/>
  <c r="C16" i="404"/>
  <c r="C15" i="404"/>
  <c r="C13" i="404"/>
  <c r="C12" i="404"/>
  <c r="I19" i="404"/>
  <c r="H19" i="404"/>
  <c r="F19" i="404"/>
  <c r="I18" i="404"/>
  <c r="H18" i="404"/>
  <c r="F18" i="404"/>
  <c r="I16" i="404"/>
  <c r="H16" i="404"/>
  <c r="F16" i="404"/>
  <c r="I15" i="404"/>
  <c r="H15" i="404"/>
  <c r="F15" i="404"/>
  <c r="I10" i="404"/>
  <c r="I9" i="404"/>
  <c r="D98" i="427"/>
  <c r="D55" i="427"/>
  <c r="D12" i="427"/>
  <c r="A53" i="436" l="1"/>
  <c r="A56" i="436" s="1"/>
  <c r="A54" i="436"/>
  <c r="A55" i="436"/>
  <c r="B21" i="436"/>
  <c r="A22" i="429"/>
  <c r="A23" i="429" s="1"/>
  <c r="A24" i="429" s="1"/>
  <c r="A25" i="429" s="1"/>
  <c r="A26" i="429" s="1"/>
  <c r="A27" i="429" s="1"/>
  <c r="A28" i="429" s="1"/>
  <c r="A29" i="429" s="1"/>
  <c r="A30" i="429" s="1"/>
  <c r="A31" i="429" s="1"/>
  <c r="A32" i="429" s="1"/>
  <c r="A33" i="429" s="1"/>
  <c r="A34" i="429" s="1"/>
  <c r="A35" i="429" s="1"/>
  <c r="A36" i="429" s="1"/>
  <c r="A37" i="429" s="1"/>
  <c r="A38" i="429" s="1"/>
  <c r="A39" i="429" s="1"/>
  <c r="A40" i="429" s="1"/>
  <c r="A41" i="429" s="1"/>
  <c r="A42" i="429" s="1"/>
  <c r="A43" i="429" s="1"/>
  <c r="A44" i="429" s="1"/>
  <c r="A45" i="429" s="1"/>
  <c r="A46" i="429" s="1"/>
  <c r="A47" i="429" s="1"/>
  <c r="A48" i="429" s="1"/>
  <c r="A49" i="429" s="1"/>
  <c r="A50" i="429" s="1"/>
  <c r="A51" i="429" s="1"/>
  <c r="A52" i="429" s="1"/>
  <c r="A53" i="429" s="1"/>
  <c r="A54" i="429" s="1"/>
  <c r="A55" i="429" s="1"/>
  <c r="A56" i="429" s="1"/>
  <c r="A57" i="429" s="1"/>
  <c r="A58" i="429" s="1"/>
  <c r="A59" i="429" s="1"/>
  <c r="A60" i="429" s="1"/>
  <c r="A61" i="429" s="1"/>
  <c r="A62" i="429" s="1"/>
  <c r="A63" i="429" s="1"/>
  <c r="A64" i="429" s="1"/>
  <c r="A65" i="429" s="1"/>
  <c r="A66" i="429" s="1"/>
  <c r="A67" i="429" s="1"/>
  <c r="A68" i="429" s="1"/>
  <c r="A69" i="429" s="1"/>
  <c r="A70" i="429" s="1"/>
  <c r="A71" i="429" s="1"/>
  <c r="A72" i="429" s="1"/>
  <c r="A73" i="429" s="1"/>
  <c r="A74" i="429" s="1"/>
  <c r="A75" i="429" s="1"/>
  <c r="A76" i="429" s="1"/>
  <c r="A77" i="429" s="1"/>
  <c r="A78" i="429" s="1"/>
  <c r="A79" i="429" s="1"/>
  <c r="A80" i="429" s="1"/>
  <c r="A81" i="429" s="1"/>
  <c r="A82" i="429" s="1"/>
  <c r="A83" i="429" s="1"/>
  <c r="A84" i="429" s="1"/>
  <c r="A85" i="429" s="1"/>
  <c r="A86" i="429" s="1"/>
  <c r="A87" i="429" s="1"/>
  <c r="A88" i="429" s="1"/>
  <c r="A89" i="429" s="1"/>
  <c r="A90" i="429" s="1"/>
  <c r="A91" i="429" s="1"/>
  <c r="A92" i="429" s="1"/>
  <c r="A93" i="429" s="1"/>
  <c r="A94" i="429" s="1"/>
  <c r="A95" i="429" s="1"/>
  <c r="A96" i="429" s="1"/>
  <c r="A97" i="429" s="1"/>
  <c r="A98" i="429" s="1"/>
  <c r="A99" i="429" s="1"/>
  <c r="A100" i="429" s="1"/>
  <c r="A101" i="429" s="1"/>
  <c r="A102" i="429" s="1"/>
  <c r="A103" i="429" s="1"/>
  <c r="A104" i="429" s="1"/>
  <c r="A105" i="429" s="1"/>
  <c r="A106" i="429" s="1"/>
  <c r="A107" i="429" s="1"/>
  <c r="A108" i="429" s="1"/>
  <c r="A109" i="429" s="1"/>
  <c r="A110" i="429" s="1"/>
  <c r="A111" i="429" s="1"/>
  <c r="A112" i="429" s="1"/>
  <c r="A113" i="429" s="1"/>
  <c r="A114" i="429" s="1"/>
  <c r="A115" i="429" s="1"/>
  <c r="A116" i="429" s="1"/>
  <c r="A117" i="429" s="1"/>
  <c r="A118" i="429" s="1"/>
  <c r="A119" i="429" s="1"/>
  <c r="A120" i="429" s="1"/>
  <c r="A121" i="429" s="1"/>
  <c r="A122" i="429" s="1"/>
  <c r="A123" i="429" s="1"/>
  <c r="A124" i="429" s="1"/>
  <c r="A125" i="429" s="1"/>
  <c r="A126" i="429" s="1"/>
  <c r="A127" i="429" s="1"/>
  <c r="A128" i="429" s="1"/>
  <c r="A129" i="429" s="1"/>
  <c r="A130" i="429" s="1"/>
  <c r="A131" i="429" s="1"/>
  <c r="A132" i="429" s="1"/>
  <c r="A133" i="429" s="1"/>
  <c r="A134" i="429" s="1"/>
  <c r="A135" i="429" s="1"/>
  <c r="A136" i="429" s="1"/>
  <c r="A137" i="429" s="1"/>
  <c r="A138" i="429" s="1"/>
  <c r="A139" i="429" s="1"/>
  <c r="A140" i="429" s="1"/>
  <c r="A141" i="429" s="1"/>
  <c r="A142" i="429" s="1"/>
  <c r="A143" i="429" s="1"/>
  <c r="A144" i="429" s="1"/>
  <c r="A145" i="429" s="1"/>
  <c r="A146" i="429" s="1"/>
  <c r="A147" i="429" s="1"/>
  <c r="A148" i="429" s="1"/>
  <c r="A149" i="429" s="1"/>
  <c r="A150" i="429" s="1"/>
  <c r="A151" i="429" s="1"/>
  <c r="A152" i="429" s="1"/>
  <c r="A153" i="429" s="1"/>
  <c r="A154" i="429" s="1"/>
  <c r="A155" i="429" s="1"/>
  <c r="A156" i="429" s="1"/>
  <c r="A157" i="429" s="1"/>
  <c r="A158" i="429" s="1"/>
  <c r="A159" i="429" s="1"/>
  <c r="A160" i="429" s="1"/>
  <c r="A161" i="429" s="1"/>
  <c r="A162" i="429" s="1"/>
  <c r="A163" i="429" s="1"/>
  <c r="A164" i="429" s="1"/>
  <c r="A165" i="429" s="1"/>
  <c r="A166" i="429" s="1"/>
  <c r="A167" i="429" s="1"/>
  <c r="A168" i="429" s="1"/>
  <c r="A169" i="429" s="1"/>
  <c r="A170" i="429" s="1"/>
  <c r="A171" i="429" s="1"/>
  <c r="A172" i="429" s="1"/>
  <c r="A173" i="429" s="1"/>
  <c r="A174" i="429" s="1"/>
  <c r="A175" i="429" s="1"/>
  <c r="A176" i="429" s="1"/>
  <c r="A177" i="429" s="1"/>
  <c r="A178" i="429" s="1"/>
  <c r="A179" i="429" s="1"/>
  <c r="A180" i="429" s="1"/>
  <c r="A181" i="429" s="1"/>
  <c r="A182" i="429" s="1"/>
  <c r="A183" i="429" s="1"/>
  <c r="A184" i="429" s="1"/>
  <c r="A185" i="429" s="1"/>
  <c r="A186" i="429" s="1"/>
  <c r="A187" i="429" s="1"/>
  <c r="A188" i="429" s="1"/>
  <c r="A189" i="429" s="1"/>
  <c r="A190" i="429" s="1"/>
  <c r="A191" i="429" s="1"/>
  <c r="A192" i="429" s="1"/>
  <c r="A193" i="429" s="1"/>
  <c r="A194" i="429" s="1"/>
  <c r="A195" i="429" s="1"/>
  <c r="A196" i="429" s="1"/>
  <c r="A197" i="429" s="1"/>
  <c r="A198" i="429" s="1"/>
  <c r="A199" i="429" s="1"/>
  <c r="A200" i="429" s="1"/>
  <c r="A201" i="429" s="1"/>
  <c r="A202" i="429" s="1"/>
  <c r="A203" i="429" s="1"/>
  <c r="A204" i="429" s="1"/>
  <c r="A205" i="429" s="1"/>
  <c r="A206" i="429" s="1"/>
  <c r="A207" i="429" s="1"/>
  <c r="A208" i="429" s="1"/>
  <c r="A209" i="429" s="1"/>
  <c r="A210" i="429" s="1"/>
  <c r="A211" i="429" s="1"/>
  <c r="A212" i="429" s="1"/>
  <c r="A213" i="429" s="1"/>
  <c r="A214" i="429" s="1"/>
  <c r="A215" i="429" s="1"/>
  <c r="A216" i="429" s="1"/>
  <c r="A217" i="429" s="1"/>
  <c r="A218" i="429" s="1"/>
  <c r="A219" i="429" s="1"/>
  <c r="A220" i="429" s="1"/>
  <c r="A221" i="429" s="1"/>
  <c r="A222" i="429" s="1"/>
  <c r="A223" i="429" s="1"/>
  <c r="A224" i="429" s="1"/>
  <c r="A225" i="429" s="1"/>
  <c r="A226" i="429" s="1"/>
  <c r="A227" i="429" s="1"/>
  <c r="A228" i="429" s="1"/>
  <c r="A229" i="429" s="1"/>
  <c r="A230" i="429" s="1"/>
  <c r="A231" i="429" s="1"/>
  <c r="A232" i="429" s="1"/>
  <c r="A233" i="429" s="1"/>
  <c r="A234" i="429" s="1"/>
  <c r="A235" i="429" s="1"/>
  <c r="A236" i="429" s="1"/>
  <c r="A237" i="429" s="1"/>
  <c r="A238" i="429" s="1"/>
  <c r="A239" i="429" s="1"/>
  <c r="A240" i="429" s="1"/>
  <c r="A241" i="429" s="1"/>
  <c r="A242" i="429" s="1"/>
  <c r="A243" i="429" s="1"/>
  <c r="A244" i="429" s="1"/>
  <c r="A245" i="429" s="1"/>
  <c r="A246" i="429" s="1"/>
  <c r="A247" i="429" s="1"/>
  <c r="A248" i="429" s="1"/>
  <c r="A249" i="429" s="1"/>
  <c r="A250" i="429" s="1"/>
  <c r="A251" i="429" s="1"/>
  <c r="A252" i="429" s="1"/>
  <c r="A253" i="429" s="1"/>
  <c r="A254" i="429" s="1"/>
  <c r="A255" i="429" s="1"/>
  <c r="A256" i="429" s="1"/>
  <c r="A257" i="429" s="1"/>
  <c r="A258" i="429" s="1"/>
  <c r="A259" i="429" s="1"/>
  <c r="A260" i="429" s="1"/>
  <c r="A261" i="429" s="1"/>
  <c r="A262" i="429" s="1"/>
  <c r="A263" i="429" s="1"/>
  <c r="A264" i="429" s="1"/>
  <c r="A265" i="429" s="1"/>
  <c r="A266" i="429" s="1"/>
  <c r="A267" i="429" s="1"/>
  <c r="A268" i="429" s="1"/>
  <c r="A269" i="429" s="1"/>
  <c r="A270" i="429" s="1"/>
  <c r="A271" i="429" s="1"/>
  <c r="A272" i="429" s="1"/>
  <c r="A273" i="429" s="1"/>
  <c r="A274" i="429" s="1"/>
  <c r="A275" i="429" s="1"/>
  <c r="A276" i="429" s="1"/>
  <c r="A277" i="429" s="1"/>
  <c r="A278" i="429" s="1"/>
  <c r="A279" i="429" s="1"/>
  <c r="A280" i="429" s="1"/>
  <c r="A281" i="429" s="1"/>
  <c r="A282" i="429" s="1"/>
  <c r="A283" i="429" s="1"/>
  <c r="A284" i="429" s="1"/>
  <c r="A285" i="429" s="1"/>
  <c r="A286" i="429" s="1"/>
  <c r="A287" i="429" s="1"/>
  <c r="A288" i="429" s="1"/>
  <c r="A289" i="429" s="1"/>
  <c r="A290" i="429" s="1"/>
  <c r="A291" i="429" s="1"/>
  <c r="A292" i="429" s="1"/>
  <c r="A293" i="429" s="1"/>
  <c r="A294" i="429" s="1"/>
  <c r="A295" i="429" s="1"/>
  <c r="A296" i="429" s="1"/>
  <c r="A297" i="429" s="1"/>
  <c r="A298" i="429" s="1"/>
  <c r="A299" i="429" s="1"/>
  <c r="A300" i="429" s="1"/>
  <c r="A301" i="429" s="1"/>
  <c r="A302" i="429" s="1"/>
  <c r="A303" i="429" s="1"/>
  <c r="A304" i="429" s="1"/>
  <c r="A305" i="429" s="1"/>
  <c r="A306" i="429" s="1"/>
  <c r="A307" i="429" s="1"/>
  <c r="A308" i="429" s="1"/>
  <c r="A309" i="429" s="1"/>
  <c r="A310" i="429" s="1"/>
  <c r="A311" i="429" s="1"/>
  <c r="A312" i="429" s="1"/>
  <c r="A313" i="429" s="1"/>
  <c r="A314" i="429" s="1"/>
  <c r="A315" i="429" s="1"/>
  <c r="A316" i="429" s="1"/>
  <c r="A317" i="429" s="1"/>
  <c r="A318" i="429" s="1"/>
  <c r="A319" i="429" s="1"/>
  <c r="A320" i="429" s="1"/>
  <c r="A321" i="429" s="1"/>
  <c r="A322" i="429" s="1"/>
  <c r="A323" i="429" s="1"/>
  <c r="A324" i="429" s="1"/>
  <c r="A325" i="429" s="1"/>
  <c r="A326" i="429" s="1"/>
  <c r="A327" i="429" s="1"/>
  <c r="A328" i="429" s="1"/>
  <c r="A329" i="429" s="1"/>
  <c r="A330" i="429" s="1"/>
  <c r="A331" i="429" s="1"/>
  <c r="A332" i="429" s="1"/>
  <c r="A333" i="429" s="1"/>
  <c r="A334" i="429" s="1"/>
  <c r="A335" i="429" s="1"/>
  <c r="A336" i="429" s="1"/>
  <c r="A337" i="429" s="1"/>
  <c r="A338" i="429" s="1"/>
  <c r="A339" i="429" s="1"/>
  <c r="A340" i="429" s="1"/>
  <c r="A341" i="429" s="1"/>
  <c r="A342" i="429" s="1"/>
  <c r="A343" i="429" s="1"/>
  <c r="A344" i="429" s="1"/>
  <c r="A345" i="429" s="1"/>
  <c r="A346" i="429" s="1"/>
  <c r="A347" i="429" s="1"/>
  <c r="A348" i="429" s="1"/>
  <c r="A349" i="429" s="1"/>
  <c r="A350" i="429" s="1"/>
  <c r="A351" i="429" s="1"/>
  <c r="A352" i="429" s="1"/>
  <c r="A353" i="429" s="1"/>
  <c r="A354" i="429" s="1"/>
  <c r="A355" i="429" s="1"/>
  <c r="A356" i="429" s="1"/>
  <c r="A357" i="429" s="1"/>
  <c r="A358" i="429" s="1"/>
  <c r="A359" i="429" s="1"/>
  <c r="A360" i="429" s="1"/>
  <c r="A361" i="429" s="1"/>
  <c r="A362" i="429" s="1"/>
  <c r="A363" i="429" s="1"/>
  <c r="A364" i="429" s="1"/>
  <c r="A365" i="429" s="1"/>
  <c r="A366" i="429" s="1"/>
  <c r="A367" i="429" s="1"/>
  <c r="A368" i="429" s="1"/>
  <c r="A369" i="429" s="1"/>
  <c r="A370" i="429" s="1"/>
  <c r="A371" i="429" s="1"/>
  <c r="A372" i="429" s="1"/>
  <c r="A373" i="429" s="1"/>
  <c r="A374" i="429" s="1"/>
  <c r="A375" i="429" s="1"/>
  <c r="A376" i="429" s="1"/>
  <c r="A377" i="429" s="1"/>
  <c r="A378" i="429" s="1"/>
  <c r="A379" i="429" s="1"/>
  <c r="A380" i="429" s="1"/>
  <c r="A381" i="429" s="1"/>
  <c r="A382" i="429" s="1"/>
  <c r="A383" i="429" s="1"/>
  <c r="A384" i="429" s="1"/>
  <c r="A385" i="429" s="1"/>
  <c r="A386" i="429" s="1"/>
  <c r="A387" i="429" s="1"/>
  <c r="A388" i="429" s="1"/>
  <c r="A389" i="429" s="1"/>
  <c r="A390" i="429" s="1"/>
  <c r="A391" i="429" s="1"/>
  <c r="A392" i="429" s="1"/>
  <c r="A393" i="429" s="1"/>
  <c r="A394" i="429" s="1"/>
  <c r="A395" i="429" s="1"/>
  <c r="A396" i="429" s="1"/>
  <c r="A397" i="429" s="1"/>
  <c r="A398" i="429" s="1"/>
  <c r="A399" i="429" s="1"/>
  <c r="A400" i="429" s="1"/>
  <c r="A401" i="429" s="1"/>
  <c r="A402" i="429" s="1"/>
  <c r="A403" i="429" s="1"/>
  <c r="A404" i="429" s="1"/>
  <c r="A405" i="429" s="1"/>
  <c r="A406" i="429" s="1"/>
  <c r="A407" i="429" s="1"/>
  <c r="A408" i="429" s="1"/>
  <c r="A409" i="429" s="1"/>
  <c r="A410" i="429" s="1"/>
  <c r="A411" i="429" s="1"/>
  <c r="A412" i="429" s="1"/>
  <c r="A413" i="429" s="1"/>
  <c r="A414" i="429" s="1"/>
  <c r="A415" i="429" s="1"/>
  <c r="A416" i="429" s="1"/>
  <c r="A417" i="429" s="1"/>
  <c r="A418" i="429" s="1"/>
  <c r="A419" i="429" s="1"/>
  <c r="A420" i="429" s="1"/>
  <c r="A421" i="429" s="1"/>
  <c r="A422" i="429" s="1"/>
  <c r="A423" i="429" s="1"/>
  <c r="A424" i="429" s="1"/>
  <c r="A425" i="429" s="1"/>
  <c r="A426" i="429" s="1"/>
  <c r="A427" i="429" s="1"/>
  <c r="A428" i="429" s="1"/>
  <c r="A429" i="429" s="1"/>
  <c r="A430" i="429" s="1"/>
  <c r="A431" i="429" s="1"/>
  <c r="A432" i="429" s="1"/>
  <c r="A433" i="429" s="1"/>
  <c r="A434" i="429" s="1"/>
  <c r="A435" i="429" s="1"/>
  <c r="A436" i="429" s="1"/>
  <c r="A437" i="429" s="1"/>
  <c r="A438" i="429" s="1"/>
  <c r="A439" i="429" s="1"/>
  <c r="A440" i="429" s="1"/>
  <c r="A441" i="429" s="1"/>
  <c r="A442" i="429" s="1"/>
  <c r="A443" i="429" s="1"/>
  <c r="A444" i="429" s="1"/>
  <c r="A445" i="429" s="1"/>
  <c r="A446" i="429" s="1"/>
  <c r="A447" i="429" s="1"/>
  <c r="A448" i="429" s="1"/>
  <c r="A449" i="429" s="1"/>
  <c r="A450" i="429" s="1"/>
  <c r="A451" i="429" s="1"/>
  <c r="A452" i="429" s="1"/>
  <c r="A453" i="429" s="1"/>
  <c r="A454" i="429" s="1"/>
  <c r="A455" i="429" s="1"/>
  <c r="A456" i="429" s="1"/>
  <c r="A457" i="429" s="1"/>
  <c r="A458" i="429" s="1"/>
  <c r="A459" i="429" s="1"/>
  <c r="A460" i="429" s="1"/>
  <c r="A461" i="429" s="1"/>
  <c r="A462" i="429" s="1"/>
  <c r="A463" i="429" s="1"/>
  <c r="A464" i="429" s="1"/>
  <c r="A465" i="429" s="1"/>
  <c r="A466" i="429" s="1"/>
  <c r="A467" i="429" s="1"/>
  <c r="A468" i="429" s="1"/>
  <c r="A469" i="429" s="1"/>
  <c r="A470" i="429" s="1"/>
  <c r="A471" i="429" s="1"/>
  <c r="A472" i="429" s="1"/>
  <c r="A473" i="429" s="1"/>
  <c r="A474" i="429" s="1"/>
  <c r="A475" i="429" s="1"/>
  <c r="A476" i="429" s="1"/>
  <c r="A477" i="429" s="1"/>
  <c r="A478" i="429" s="1"/>
  <c r="A479" i="429" s="1"/>
  <c r="A480" i="429" s="1"/>
  <c r="A481" i="429" s="1"/>
  <c r="A482" i="429" s="1"/>
  <c r="A483" i="429" s="1"/>
  <c r="A484" i="429" s="1"/>
  <c r="A485" i="429" s="1"/>
  <c r="A486" i="429" s="1"/>
  <c r="A487" i="429" s="1"/>
  <c r="A488" i="429" s="1"/>
  <c r="A489" i="429" s="1"/>
  <c r="A490" i="429" s="1"/>
  <c r="A491" i="429" s="1"/>
  <c r="A492" i="429" s="1"/>
  <c r="A493" i="429" s="1"/>
  <c r="A494" i="429" s="1"/>
  <c r="A495" i="429" s="1"/>
  <c r="A496" i="429" s="1"/>
  <c r="A497" i="429" s="1"/>
  <c r="A498" i="429" s="1"/>
  <c r="A499" i="429" s="1"/>
  <c r="A500" i="429" s="1"/>
  <c r="A501" i="429" s="1"/>
  <c r="A502" i="429" s="1"/>
  <c r="A503" i="429" s="1"/>
  <c r="A504" i="429" s="1"/>
  <c r="A505" i="429" s="1"/>
  <c r="A506" i="429" s="1"/>
  <c r="A507" i="429" s="1"/>
  <c r="A508" i="429" s="1"/>
  <c r="A509" i="429" s="1"/>
  <c r="A510" i="429" s="1"/>
  <c r="A511" i="429" s="1"/>
  <c r="A512" i="429" s="1"/>
  <c r="A513" i="429" s="1"/>
  <c r="A514" i="429" s="1"/>
  <c r="A515" i="429" s="1"/>
  <c r="A516" i="429" s="1"/>
  <c r="A517" i="429" s="1"/>
  <c r="A518" i="429" s="1"/>
  <c r="A519" i="429" s="1"/>
  <c r="A520" i="429" s="1"/>
  <c r="A521" i="429" s="1"/>
  <c r="A522" i="429" s="1"/>
  <c r="A523" i="429" s="1"/>
  <c r="A524" i="429" s="1"/>
  <c r="A525" i="429" s="1"/>
  <c r="A526" i="429" s="1"/>
  <c r="A527" i="429" s="1"/>
  <c r="A528" i="429" s="1"/>
  <c r="A529" i="429" s="1"/>
  <c r="A530" i="429" s="1"/>
  <c r="A531" i="429" s="1"/>
  <c r="A532" i="429" s="1"/>
  <c r="A533" i="429" s="1"/>
  <c r="A534" i="429" s="1"/>
  <c r="A535" i="429" s="1"/>
  <c r="A536" i="429" s="1"/>
  <c r="A537" i="429" s="1"/>
  <c r="A538" i="429" s="1"/>
  <c r="A539" i="429" s="1"/>
  <c r="A540" i="429" s="1"/>
  <c r="A541" i="429" s="1"/>
  <c r="A542" i="429" s="1"/>
  <c r="A543" i="429" s="1"/>
  <c r="A544" i="429" s="1"/>
  <c r="A545" i="429" s="1"/>
  <c r="A546" i="429" s="1"/>
  <c r="A547" i="429" s="1"/>
  <c r="A548" i="429" s="1"/>
  <c r="A549" i="429" s="1"/>
  <c r="A550" i="429" s="1"/>
  <c r="A551" i="429" s="1"/>
  <c r="A552" i="429" s="1"/>
  <c r="A553" i="429" s="1"/>
  <c r="A554" i="429" s="1"/>
  <c r="A555" i="429" s="1"/>
  <c r="A556" i="429" s="1"/>
  <c r="A557" i="429" s="1"/>
  <c r="A558" i="429" s="1"/>
  <c r="A559" i="429" s="1"/>
  <c r="A560" i="429" s="1"/>
  <c r="A561" i="429" s="1"/>
  <c r="A562" i="429" s="1"/>
  <c r="A563" i="429" s="1"/>
  <c r="A564" i="429" s="1"/>
  <c r="A565" i="429" s="1"/>
  <c r="A566" i="429" s="1"/>
  <c r="A567" i="429" s="1"/>
  <c r="A568" i="429" s="1"/>
  <c r="A569" i="429" s="1"/>
  <c r="A570" i="429" s="1"/>
  <c r="A571" i="429" s="1"/>
  <c r="A572" i="429" s="1"/>
  <c r="A573" i="429" s="1"/>
  <c r="A574" i="429" s="1"/>
  <c r="A575" i="429" s="1"/>
  <c r="A576" i="429" s="1"/>
  <c r="A577" i="429" s="1"/>
  <c r="A578" i="429" s="1"/>
  <c r="A579" i="429" s="1"/>
  <c r="A580" i="429" s="1"/>
  <c r="A581" i="429" s="1"/>
  <c r="A582" i="429" s="1"/>
  <c r="A583" i="429" s="1"/>
  <c r="A584" i="429" s="1"/>
  <c r="A585" i="429" s="1"/>
  <c r="A586" i="429" s="1"/>
  <c r="A587" i="429" s="1"/>
  <c r="A588" i="429" s="1"/>
  <c r="A589" i="429" s="1"/>
  <c r="A590" i="429" s="1"/>
  <c r="A591" i="429" s="1"/>
  <c r="A592" i="429" s="1"/>
  <c r="A593" i="429" s="1"/>
  <c r="A594" i="429" s="1"/>
  <c r="A595" i="429" s="1"/>
  <c r="A596" i="429" s="1"/>
  <c r="A597" i="429" s="1"/>
  <c r="A598" i="429" s="1"/>
  <c r="A599" i="429" s="1"/>
  <c r="A600" i="429" s="1"/>
  <c r="A601" i="429" s="1"/>
  <c r="A602" i="429" s="1"/>
  <c r="A603" i="429" s="1"/>
  <c r="A604" i="429" s="1"/>
  <c r="A605" i="429" s="1"/>
  <c r="A606" i="429" s="1"/>
  <c r="A607" i="429" s="1"/>
  <c r="A608" i="429" s="1"/>
  <c r="A609" i="429" s="1"/>
  <c r="A610" i="429" s="1"/>
  <c r="A611" i="429" s="1"/>
  <c r="A612" i="429" s="1"/>
  <c r="A613" i="429" s="1"/>
  <c r="A614" i="429" s="1"/>
  <c r="A615" i="429" s="1"/>
  <c r="A616" i="429" s="1"/>
  <c r="A617" i="429" s="1"/>
  <c r="A618" i="429" s="1"/>
  <c r="A619" i="429" s="1"/>
  <c r="A620" i="429" s="1"/>
  <c r="A621" i="429" s="1"/>
  <c r="A622" i="429" s="1"/>
  <c r="A623" i="429" s="1"/>
  <c r="A624" i="429" s="1"/>
  <c r="A625" i="429" s="1"/>
  <c r="A626" i="429" s="1"/>
  <c r="A627" i="429" s="1"/>
  <c r="A628" i="429" s="1"/>
  <c r="A629" i="429" s="1"/>
  <c r="A630" i="429" s="1"/>
  <c r="A631" i="429" s="1"/>
  <c r="A632" i="429" s="1"/>
  <c r="A633" i="429" s="1"/>
  <c r="A634" i="429" s="1"/>
  <c r="A635" i="429" s="1"/>
  <c r="A636" i="429" s="1"/>
  <c r="A637" i="429" s="1"/>
  <c r="A638" i="429" s="1"/>
  <c r="A639" i="429" s="1"/>
  <c r="A640" i="429" s="1"/>
  <c r="A641" i="429" s="1"/>
  <c r="A642" i="429" s="1"/>
  <c r="A643" i="429" s="1"/>
  <c r="A644" i="429" s="1"/>
  <c r="A645" i="429" s="1"/>
  <c r="A646" i="429" s="1"/>
  <c r="A647" i="429" s="1"/>
  <c r="A648" i="429" s="1"/>
  <c r="A649" i="429" s="1"/>
  <c r="A650" i="429" s="1"/>
  <c r="A651" i="429" s="1"/>
  <c r="A652" i="429" s="1"/>
  <c r="A653" i="429" s="1"/>
  <c r="A654" i="429" s="1"/>
  <c r="A655" i="429" s="1"/>
  <c r="A656" i="429" s="1"/>
  <c r="A657" i="429" s="1"/>
  <c r="A658" i="429" s="1"/>
  <c r="A659" i="429" s="1"/>
  <c r="A660" i="429" s="1"/>
  <c r="A661" i="429" s="1"/>
  <c r="A662" i="429" s="1"/>
  <c r="A663" i="429" s="1"/>
  <c r="A664" i="429" s="1"/>
  <c r="A665" i="429" s="1"/>
  <c r="A666" i="429" s="1"/>
  <c r="A667" i="429" s="1"/>
  <c r="A668" i="429" s="1"/>
  <c r="A669" i="429" s="1"/>
  <c r="A670" i="429" s="1"/>
  <c r="A671" i="429" s="1"/>
  <c r="A672" i="429" s="1"/>
  <c r="A673" i="429" s="1"/>
  <c r="A674" i="429" s="1"/>
  <c r="A675" i="429" s="1"/>
  <c r="A676" i="429" s="1"/>
  <c r="A677" i="429" s="1"/>
  <c r="A678" i="429" s="1"/>
  <c r="A679" i="429" s="1"/>
  <c r="A680" i="429" s="1"/>
  <c r="A681" i="429" s="1"/>
  <c r="A682" i="429" s="1"/>
  <c r="A683" i="429" s="1"/>
  <c r="A684" i="429" s="1"/>
  <c r="A685" i="429" s="1"/>
  <c r="A686" i="429" s="1"/>
  <c r="A687" i="429" s="1"/>
  <c r="A688" i="429" s="1"/>
  <c r="A689" i="429" s="1"/>
  <c r="A690" i="429" s="1"/>
  <c r="A691" i="429" s="1"/>
  <c r="A692" i="429" s="1"/>
  <c r="A693" i="429" s="1"/>
  <c r="A694" i="429" s="1"/>
  <c r="A695" i="429" s="1"/>
  <c r="A696" i="429" s="1"/>
  <c r="A697" i="429" s="1"/>
  <c r="A698" i="429" s="1"/>
  <c r="A699" i="429" s="1"/>
  <c r="A700" i="429" s="1"/>
  <c r="A701" i="429" s="1"/>
  <c r="A702" i="429" s="1"/>
  <c r="A703" i="429" s="1"/>
  <c r="A704" i="429" s="1"/>
  <c r="A705" i="429" s="1"/>
  <c r="A706" i="429" s="1"/>
  <c r="A707" i="429" s="1"/>
  <c r="A708" i="429" s="1"/>
  <c r="A709" i="429" s="1"/>
  <c r="A710" i="429" s="1"/>
  <c r="A711" i="429" s="1"/>
  <c r="A712" i="429" s="1"/>
  <c r="A713" i="429" s="1"/>
  <c r="A714" i="429" s="1"/>
  <c r="A715" i="429" s="1"/>
  <c r="A716" i="429" s="1"/>
  <c r="A717" i="429" s="1"/>
  <c r="A718" i="429" s="1"/>
  <c r="A719" i="429" s="1"/>
  <c r="A720" i="429" s="1"/>
  <c r="A721" i="429" s="1"/>
  <c r="A722" i="429" s="1"/>
  <c r="A723" i="429" s="1"/>
  <c r="A724" i="429" s="1"/>
  <c r="A725" i="429" s="1"/>
  <c r="A726" i="429" s="1"/>
  <c r="A727" i="429" s="1"/>
  <c r="A728" i="429" s="1"/>
  <c r="A729" i="429" s="1"/>
  <c r="A730" i="429" s="1"/>
  <c r="A731" i="429" s="1"/>
  <c r="A732" i="429" s="1"/>
  <c r="A733" i="429" s="1"/>
  <c r="A734" i="429" s="1"/>
  <c r="A735" i="429" s="1"/>
  <c r="A736" i="429" s="1"/>
  <c r="A737" i="429" s="1"/>
  <c r="A738" i="429" s="1"/>
  <c r="A739" i="429" s="1"/>
  <c r="A740" i="429" s="1"/>
  <c r="A741" i="429" s="1"/>
  <c r="A742" i="429" s="1"/>
  <c r="A743" i="429" s="1"/>
  <c r="A744" i="429" s="1"/>
  <c r="A745" i="429" s="1"/>
  <c r="A746" i="429" s="1"/>
  <c r="A747" i="429" s="1"/>
  <c r="A748" i="429" s="1"/>
  <c r="A749" i="429" s="1"/>
  <c r="A750" i="429" s="1"/>
  <c r="A751" i="429" s="1"/>
  <c r="A752" i="429" s="1"/>
  <c r="A753" i="429" s="1"/>
  <c r="A754" i="429" s="1"/>
  <c r="A755" i="429" s="1"/>
  <c r="A756" i="429" s="1"/>
  <c r="A757" i="429" s="1"/>
  <c r="I15" i="429"/>
  <c r="I20" i="436"/>
  <c r="J24" i="404"/>
  <c r="J22" i="404"/>
  <c r="J21" i="404"/>
  <c r="J16" i="404"/>
  <c r="J18" i="404"/>
  <c r="J19" i="404"/>
  <c r="J15" i="404"/>
  <c r="E12" i="427"/>
  <c r="A57" i="436" l="1"/>
  <c r="A60" i="436" s="1"/>
  <c r="A58" i="436"/>
  <c r="A59" i="436"/>
  <c r="B22" i="436"/>
  <c r="I16" i="429"/>
  <c r="I21" i="436"/>
  <c r="A61" i="436" l="1"/>
  <c r="A64" i="436" s="1"/>
  <c r="A62" i="436"/>
  <c r="A63" i="436"/>
  <c r="B23" i="436"/>
  <c r="I17" i="429"/>
  <c r="I22" i="436"/>
  <c r="A65" i="436" l="1"/>
  <c r="A68" i="436" s="1"/>
  <c r="A67" i="436"/>
  <c r="A66" i="436"/>
  <c r="B24" i="436"/>
  <c r="I18" i="429"/>
  <c r="I23" i="436"/>
  <c r="E23" i="211"/>
  <c r="F23" i="211"/>
  <c r="G23" i="211"/>
  <c r="H23" i="211"/>
  <c r="I23" i="211"/>
  <c r="J23" i="211"/>
  <c r="K23" i="211"/>
  <c r="L23" i="211"/>
  <c r="M23" i="211"/>
  <c r="D23" i="211"/>
  <c r="N21" i="211"/>
  <c r="O19" i="211"/>
  <c r="O21" i="211"/>
  <c r="O17" i="211"/>
  <c r="N17" i="211"/>
  <c r="G12" i="344"/>
  <c r="H12" i="344" s="1"/>
  <c r="F12" i="344"/>
  <c r="A71" i="436" l="1"/>
  <c r="A70" i="436"/>
  <c r="A69" i="436"/>
  <c r="A72" i="436" s="1"/>
  <c r="B25" i="436"/>
  <c r="B26" i="436" s="1"/>
  <c r="I26" i="436" s="1"/>
  <c r="I19" i="429"/>
  <c r="I24" i="436"/>
  <c r="C23" i="211"/>
  <c r="I12" i="344"/>
  <c r="A75" i="436" l="1"/>
  <c r="A73" i="436"/>
  <c r="A76" i="436" s="1"/>
  <c r="A74" i="436"/>
  <c r="B27" i="436"/>
  <c r="I20" i="429"/>
  <c r="I25" i="436"/>
  <c r="J12" i="344"/>
  <c r="K12" i="344"/>
  <c r="A77" i="436" l="1"/>
  <c r="A80" i="436" s="1"/>
  <c r="A78" i="436"/>
  <c r="A79" i="436"/>
  <c r="B28" i="436"/>
  <c r="I21" i="429"/>
  <c r="I27" i="436"/>
  <c r="M12" i="344"/>
  <c r="O12" i="344"/>
  <c r="P54" i="424"/>
  <c r="O54" i="424"/>
  <c r="N54" i="424"/>
  <c r="M54" i="424"/>
  <c r="L51" i="424"/>
  <c r="P51" i="424" s="1"/>
  <c r="S53" i="424"/>
  <c r="C53" i="424" s="1"/>
  <c r="S52" i="424"/>
  <c r="C52" i="424" s="1"/>
  <c r="E52" i="424" s="1"/>
  <c r="E47" i="424"/>
  <c r="E44" i="424"/>
  <c r="E49" i="424"/>
  <c r="E46" i="424"/>
  <c r="E43" i="424"/>
  <c r="A81" i="436" l="1"/>
  <c r="A84" i="436" s="1"/>
  <c r="A83" i="436"/>
  <c r="A82" i="436"/>
  <c r="B29" i="436"/>
  <c r="I22" i="429"/>
  <c r="I28" i="436"/>
  <c r="P12" i="344"/>
  <c r="E53" i="424"/>
  <c r="M51" i="424"/>
  <c r="N51" i="424"/>
  <c r="O51" i="424"/>
  <c r="S54" i="424"/>
  <c r="C54" i="424" s="1"/>
  <c r="S51" i="424"/>
  <c r="C51" i="424" s="1"/>
  <c r="A87" i="436" l="1"/>
  <c r="A86" i="436"/>
  <c r="A88" i="436"/>
  <c r="A85" i="436"/>
  <c r="A89" i="436" s="1"/>
  <c r="B30" i="436"/>
  <c r="B31" i="436" s="1"/>
  <c r="I31" i="436" s="1"/>
  <c r="I23" i="429"/>
  <c r="I29" i="436"/>
  <c r="E51" i="424"/>
  <c r="E54" i="424"/>
  <c r="A91" i="436" l="1"/>
  <c r="A90" i="436"/>
  <c r="B32" i="436"/>
  <c r="I24" i="429"/>
  <c r="I30" i="436"/>
  <c r="A92" i="436" l="1"/>
  <c r="A95" i="436" s="1"/>
  <c r="A94" i="436"/>
  <c r="A96" i="436"/>
  <c r="A93" i="436"/>
  <c r="B33" i="436"/>
  <c r="I25" i="429"/>
  <c r="I32" i="436"/>
  <c r="E34" i="424"/>
  <c r="S34" i="424" s="1"/>
  <c r="A97" i="436" l="1"/>
  <c r="A98" i="436"/>
  <c r="B34" i="436"/>
  <c r="I26" i="429"/>
  <c r="E38" i="424"/>
  <c r="E39" i="424"/>
  <c r="E37" i="424"/>
  <c r="C20" i="407"/>
  <c r="C19" i="407"/>
  <c r="C11" i="407"/>
  <c r="J11" i="424"/>
  <c r="J12" i="424" s="1"/>
  <c r="A101" i="436" l="1"/>
  <c r="A134" i="436"/>
  <c r="A100" i="436"/>
  <c r="A133" i="436"/>
  <c r="A99" i="436"/>
  <c r="A135" i="436"/>
  <c r="B35" i="436"/>
  <c r="I27" i="429"/>
  <c r="I33" i="436"/>
  <c r="E36" i="424"/>
  <c r="A103" i="436" l="1"/>
  <c r="A104" i="436"/>
  <c r="A102" i="436"/>
  <c r="A105" i="436" s="1"/>
  <c r="B36" i="436"/>
  <c r="I28" i="429"/>
  <c r="I34" i="436"/>
  <c r="S36" i="424"/>
  <c r="D36" i="424"/>
  <c r="A106" i="436" l="1"/>
  <c r="A109" i="436" s="1"/>
  <c r="A110" i="436"/>
  <c r="A108" i="436"/>
  <c r="A107" i="436"/>
  <c r="B37" i="436"/>
  <c r="I29" i="429"/>
  <c r="I35" i="436"/>
  <c r="A112" i="436" l="1"/>
  <c r="A111" i="436"/>
  <c r="A113" i="436"/>
  <c r="B38" i="436"/>
  <c r="I30" i="429"/>
  <c r="I36" i="436"/>
  <c r="A115" i="436" l="1"/>
  <c r="A117" i="436"/>
  <c r="A116" i="436"/>
  <c r="A114" i="436"/>
  <c r="A118" i="436" s="1"/>
  <c r="B39" i="436"/>
  <c r="I31" i="429"/>
  <c r="I37" i="436"/>
  <c r="E27" i="424"/>
  <c r="S27" i="424" s="1"/>
  <c r="A157" i="436" l="1"/>
  <c r="A156" i="436"/>
  <c r="A119" i="436"/>
  <c r="A120" i="436"/>
  <c r="A121" i="436"/>
  <c r="B40" i="436"/>
  <c r="I32" i="429"/>
  <c r="I38" i="436"/>
  <c r="E26" i="424"/>
  <c r="S26" i="424" s="1"/>
  <c r="A122" i="436" l="1"/>
  <c r="A125" i="436" s="1"/>
  <c r="A123" i="436"/>
  <c r="A124" i="436"/>
  <c r="B41" i="436"/>
  <c r="I33" i="429"/>
  <c r="I39" i="436"/>
  <c r="E41" i="424"/>
  <c r="S41" i="424" s="1"/>
  <c r="E40" i="424"/>
  <c r="S40" i="424" s="1"/>
  <c r="E35" i="424"/>
  <c r="E33" i="424"/>
  <c r="E32" i="424"/>
  <c r="Q31" i="424"/>
  <c r="E25" i="424"/>
  <c r="S25" i="424" s="1"/>
  <c r="A127" i="436" l="1"/>
  <c r="A126" i="436"/>
  <c r="A128" i="436"/>
  <c r="A129" i="436"/>
  <c r="A130" i="436"/>
  <c r="B42" i="436"/>
  <c r="I34" i="429"/>
  <c r="I40" i="436"/>
  <c r="E31" i="424"/>
  <c r="L31" i="424"/>
  <c r="P31" i="424"/>
  <c r="O31" i="424"/>
  <c r="N31" i="424"/>
  <c r="M31" i="424"/>
  <c r="N35" i="424"/>
  <c r="O35" i="424"/>
  <c r="H35" i="424"/>
  <c r="J35" i="424"/>
  <c r="M35" i="424"/>
  <c r="L35" i="424"/>
  <c r="Q35" i="424"/>
  <c r="K35" i="424"/>
  <c r="I35" i="424"/>
  <c r="R35" i="424"/>
  <c r="T35" i="424"/>
  <c r="P35" i="424"/>
  <c r="J33" i="424"/>
  <c r="K33" i="424"/>
  <c r="N33" i="424"/>
  <c r="P33" i="424"/>
  <c r="Q33" i="424"/>
  <c r="R33" i="424"/>
  <c r="O33" i="424"/>
  <c r="M33" i="424"/>
  <c r="I33" i="424"/>
  <c r="L33" i="424"/>
  <c r="H33" i="424"/>
  <c r="L32" i="424"/>
  <c r="K32" i="424"/>
  <c r="Q32" i="424"/>
  <c r="N32" i="424"/>
  <c r="M32" i="424"/>
  <c r="R32" i="424"/>
  <c r="O32" i="424"/>
  <c r="J32" i="424"/>
  <c r="P32" i="424"/>
  <c r="I32" i="424"/>
  <c r="H32" i="424"/>
  <c r="H31" i="424"/>
  <c r="E30" i="424"/>
  <c r="E21" i="424"/>
  <c r="L21" i="424"/>
  <c r="I21" i="424"/>
  <c r="J21" i="424"/>
  <c r="K21" i="424"/>
  <c r="O21" i="424"/>
  <c r="P21" i="424"/>
  <c r="Q21" i="424"/>
  <c r="R21" i="424"/>
  <c r="H21" i="424"/>
  <c r="N21" i="424"/>
  <c r="M21" i="424"/>
  <c r="E19" i="424"/>
  <c r="E20" i="424"/>
  <c r="J20" i="424"/>
  <c r="L20" i="424"/>
  <c r="I20" i="424"/>
  <c r="M20" i="424"/>
  <c r="N20" i="424"/>
  <c r="K20" i="424"/>
  <c r="P20" i="424"/>
  <c r="O20" i="424"/>
  <c r="Q20" i="424"/>
  <c r="H20" i="424"/>
  <c r="R20" i="424"/>
  <c r="E22" i="424"/>
  <c r="M22" i="424"/>
  <c r="H22" i="424"/>
  <c r="L22" i="424"/>
  <c r="J22" i="424"/>
  <c r="R22" i="424"/>
  <c r="P22" i="424"/>
  <c r="O22" i="424"/>
  <c r="K22" i="424"/>
  <c r="Q22" i="424"/>
  <c r="N22" i="424"/>
  <c r="I22" i="424"/>
  <c r="E24" i="424"/>
  <c r="M24" i="424"/>
  <c r="L24" i="424"/>
  <c r="J24" i="424"/>
  <c r="O24" i="424"/>
  <c r="P24" i="424"/>
  <c r="Q24" i="424"/>
  <c r="R24" i="424"/>
  <c r="I24" i="424"/>
  <c r="K24" i="424"/>
  <c r="N24" i="424"/>
  <c r="H24" i="424"/>
  <c r="L23" i="424"/>
  <c r="E23" i="424"/>
  <c r="J23" i="424"/>
  <c r="M23" i="424"/>
  <c r="Q23" i="424"/>
  <c r="N23" i="424"/>
  <c r="I23" i="424"/>
  <c r="P23" i="424"/>
  <c r="O23" i="424"/>
  <c r="R23" i="424"/>
  <c r="K23" i="424"/>
  <c r="H23" i="424"/>
  <c r="H28" i="424"/>
  <c r="R28" i="424"/>
  <c r="E28" i="424"/>
  <c r="I28" i="424"/>
  <c r="M28" i="424"/>
  <c r="Q28" i="424"/>
  <c r="L28" i="424"/>
  <c r="N28" i="424"/>
  <c r="J28" i="424"/>
  <c r="T28" i="424"/>
  <c r="O28" i="424"/>
  <c r="K28" i="424"/>
  <c r="P28" i="424"/>
  <c r="A131" i="436" l="1"/>
  <c r="A132" i="436"/>
  <c r="B43" i="436"/>
  <c r="B44" i="436" s="1"/>
  <c r="B45" i="436" s="1"/>
  <c r="B46" i="436" s="1"/>
  <c r="B47" i="436" s="1"/>
  <c r="I35" i="429"/>
  <c r="I41" i="436"/>
  <c r="S33" i="424"/>
  <c r="S35" i="424"/>
  <c r="S32" i="424"/>
  <c r="S31" i="424"/>
  <c r="R30" i="424"/>
  <c r="N30" i="424"/>
  <c r="I30" i="424"/>
  <c r="M30" i="424"/>
  <c r="O30" i="424"/>
  <c r="Q30" i="424"/>
  <c r="H30" i="424"/>
  <c r="P30" i="424"/>
  <c r="J30" i="424"/>
  <c r="K30" i="424"/>
  <c r="L30" i="424"/>
  <c r="S19" i="424"/>
  <c r="S23" i="424"/>
  <c r="S21" i="424"/>
  <c r="S20" i="424"/>
  <c r="S22" i="424"/>
  <c r="S24" i="424"/>
  <c r="S28" i="424"/>
  <c r="F11" i="421"/>
  <c r="F9" i="421"/>
  <c r="A9" i="421"/>
  <c r="A10" i="421" s="1"/>
  <c r="A11" i="421" s="1"/>
  <c r="F8" i="421"/>
  <c r="A136" i="436" l="1"/>
  <c r="A139" i="436" s="1"/>
  <c r="A137" i="436"/>
  <c r="A138" i="436"/>
  <c r="B48" i="436"/>
  <c r="I36" i="429"/>
  <c r="I42" i="436"/>
  <c r="S30" i="424"/>
  <c r="E10" i="421"/>
  <c r="F10" i="421" s="1"/>
  <c r="F12" i="421" s="1"/>
  <c r="A179" i="436" l="1"/>
  <c r="A140" i="436"/>
  <c r="A143" i="436" s="1"/>
  <c r="A178" i="436"/>
  <c r="A142" i="436"/>
  <c r="A141" i="436"/>
  <c r="B49" i="436"/>
  <c r="I37" i="429"/>
  <c r="M124" i="429"/>
  <c r="I43" i="436"/>
  <c r="M33" i="429"/>
  <c r="N33" i="429" s="1"/>
  <c r="A145" i="436" l="1"/>
  <c r="A144" i="436"/>
  <c r="A147" i="436" s="1"/>
  <c r="A146" i="436"/>
  <c r="B50" i="436"/>
  <c r="I38" i="429"/>
  <c r="I44" i="436"/>
  <c r="A150" i="436" l="1"/>
  <c r="A148" i="436"/>
  <c r="A151" i="436" s="1"/>
  <c r="A149" i="436"/>
  <c r="B51" i="436"/>
  <c r="I39" i="429"/>
  <c r="I45" i="436"/>
  <c r="A154" i="436" l="1"/>
  <c r="A153" i="436"/>
  <c r="A152" i="436"/>
  <c r="B52" i="436"/>
  <c r="I40" i="429"/>
  <c r="I46" i="436"/>
  <c r="A155" i="436" l="1"/>
  <c r="A160" i="436" s="1"/>
  <c r="B53" i="436"/>
  <c r="I41" i="429"/>
  <c r="I47" i="436"/>
  <c r="D103" i="412"/>
  <c r="F103" i="412" s="1"/>
  <c r="D99" i="412"/>
  <c r="F99" i="412" s="1"/>
  <c r="D92" i="412"/>
  <c r="F92" i="412" s="1"/>
  <c r="F85" i="412"/>
  <c r="F84" i="412"/>
  <c r="F83" i="412"/>
  <c r="F82" i="412"/>
  <c r="F81" i="412"/>
  <c r="F80" i="412"/>
  <c r="F79" i="412"/>
  <c r="F78" i="412"/>
  <c r="F77" i="412"/>
  <c r="F76" i="412"/>
  <c r="D90" i="412" s="1"/>
  <c r="F90" i="412" s="1"/>
  <c r="F75" i="412"/>
  <c r="F74" i="412"/>
  <c r="D104" i="412" s="1"/>
  <c r="F104" i="412" s="1"/>
  <c r="F73" i="412"/>
  <c r="F72" i="412"/>
  <c r="F71" i="412"/>
  <c r="F70" i="412"/>
  <c r="F69" i="412"/>
  <c r="F68" i="412"/>
  <c r="F67" i="412"/>
  <c r="F66" i="412"/>
  <c r="F65" i="412"/>
  <c r="F64" i="412"/>
  <c r="F63" i="412"/>
  <c r="F62" i="412"/>
  <c r="F61" i="412"/>
  <c r="D101" i="412" s="1"/>
  <c r="F101" i="412" s="1"/>
  <c r="F60" i="412"/>
  <c r="F59" i="412"/>
  <c r="D59" i="412"/>
  <c r="F58" i="412"/>
  <c r="F57" i="412"/>
  <c r="F56" i="412"/>
  <c r="F55" i="412"/>
  <c r="F53" i="412"/>
  <c r="E53" i="412"/>
  <c r="F52" i="412"/>
  <c r="E52" i="412"/>
  <c r="E51" i="412"/>
  <c r="F51" i="412" s="1"/>
  <c r="E50" i="412"/>
  <c r="F50" i="412" s="1"/>
  <c r="F49" i="412"/>
  <c r="E49" i="412"/>
  <c r="F48" i="412"/>
  <c r="E48" i="412"/>
  <c r="E47" i="412"/>
  <c r="F47" i="412" s="1"/>
  <c r="F46" i="412"/>
  <c r="E46" i="412"/>
  <c r="F45" i="412"/>
  <c r="E45" i="412"/>
  <c r="F44" i="412"/>
  <c r="E44" i="412"/>
  <c r="E43" i="412"/>
  <c r="F43" i="412" s="1"/>
  <c r="E42" i="412"/>
  <c r="F42" i="412" s="1"/>
  <c r="F93" i="412" s="1"/>
  <c r="F40" i="412"/>
  <c r="F39" i="412"/>
  <c r="F38" i="412"/>
  <c r="F37" i="412"/>
  <c r="F36" i="412"/>
  <c r="F35" i="412"/>
  <c r="F34" i="412"/>
  <c r="F33" i="412"/>
  <c r="F32" i="412"/>
  <c r="F31" i="412"/>
  <c r="F30" i="412"/>
  <c r="F29" i="412"/>
  <c r="F27" i="412"/>
  <c r="F26" i="412"/>
  <c r="F25" i="412"/>
  <c r="F24" i="412"/>
  <c r="F23" i="412"/>
  <c r="D107" i="412" s="1"/>
  <c r="F107" i="412" s="1"/>
  <c r="D23" i="412"/>
  <c r="F22" i="412"/>
  <c r="F21" i="412"/>
  <c r="D91" i="412" s="1"/>
  <c r="F91" i="412" s="1"/>
  <c r="F20" i="412"/>
  <c r="F19" i="412"/>
  <c r="D96" i="412" s="1"/>
  <c r="F96" i="412" s="1"/>
  <c r="F17" i="412"/>
  <c r="D105" i="412" s="1"/>
  <c r="F105" i="412" s="1"/>
  <c r="F16" i="412"/>
  <c r="F15" i="412"/>
  <c r="D100" i="412" s="1"/>
  <c r="F100" i="412" s="1"/>
  <c r="F14" i="412"/>
  <c r="F13" i="412"/>
  <c r="D97" i="412" s="1"/>
  <c r="F97" i="412" s="1"/>
  <c r="F12" i="412"/>
  <c r="D98" i="412" s="1"/>
  <c r="F98" i="412" s="1"/>
  <c r="F11" i="412"/>
  <c r="F10" i="412"/>
  <c r="D102" i="412" s="1"/>
  <c r="F102" i="412" s="1"/>
  <c r="F9" i="412"/>
  <c r="F8" i="412"/>
  <c r="C14" i="409"/>
  <c r="C17" i="409" s="1"/>
  <c r="F17" i="409" s="1"/>
  <c r="F13" i="409"/>
  <c r="C13" i="409"/>
  <c r="F12" i="409"/>
  <c r="F11" i="409"/>
  <c r="F27" i="408"/>
  <c r="F26" i="408"/>
  <c r="F25" i="408"/>
  <c r="F24" i="408"/>
  <c r="F23" i="408"/>
  <c r="F22" i="408"/>
  <c r="F21" i="408"/>
  <c r="F20" i="408"/>
  <c r="F19" i="408"/>
  <c r="F18" i="408"/>
  <c r="F17" i="408"/>
  <c r="F16" i="408"/>
  <c r="F15" i="408"/>
  <c r="F14" i="408"/>
  <c r="F13" i="408"/>
  <c r="F12" i="408"/>
  <c r="F11" i="408"/>
  <c r="F28" i="408" s="1"/>
  <c r="F20" i="407"/>
  <c r="F19" i="407"/>
  <c r="C17" i="407"/>
  <c r="F17" i="407" s="1"/>
  <c r="C15" i="407"/>
  <c r="F15" i="407" s="1"/>
  <c r="C14" i="407"/>
  <c r="C18" i="407" s="1"/>
  <c r="F18" i="407" s="1"/>
  <c r="F13" i="407"/>
  <c r="F12" i="407"/>
  <c r="F11" i="407"/>
  <c r="I13" i="404"/>
  <c r="H13" i="404"/>
  <c r="F13" i="404"/>
  <c r="C25" i="404"/>
  <c r="I12" i="404"/>
  <c r="H12" i="404"/>
  <c r="F12" i="404"/>
  <c r="H10" i="404"/>
  <c r="F10" i="404"/>
  <c r="H9" i="404"/>
  <c r="F9" i="404"/>
  <c r="N16" i="402"/>
  <c r="L16" i="402"/>
  <c r="J16" i="402"/>
  <c r="I16" i="402"/>
  <c r="H16" i="402"/>
  <c r="G16" i="402"/>
  <c r="F16" i="402"/>
  <c r="D16" i="402"/>
  <c r="C16" i="402"/>
  <c r="O15" i="402"/>
  <c r="E15" i="402"/>
  <c r="R15" i="402" s="1"/>
  <c r="D15" i="402"/>
  <c r="N14" i="402"/>
  <c r="M14" i="402"/>
  <c r="M16" i="402" s="1"/>
  <c r="K14" i="402"/>
  <c r="K16" i="402" s="1"/>
  <c r="E14" i="402"/>
  <c r="D14" i="402"/>
  <c r="R14" i="402" s="1"/>
  <c r="E13" i="402"/>
  <c r="D13" i="402"/>
  <c r="R13" i="402" s="1"/>
  <c r="E12" i="402"/>
  <c r="P12" i="402" s="1"/>
  <c r="D12" i="402"/>
  <c r="R12" i="402" s="1"/>
  <c r="R11" i="402"/>
  <c r="Q11" i="402"/>
  <c r="P11" i="402"/>
  <c r="O11" i="402"/>
  <c r="R10" i="402"/>
  <c r="P10" i="402"/>
  <c r="Q10" i="402" s="1"/>
  <c r="O10" i="402"/>
  <c r="S65" i="401"/>
  <c r="R65" i="401"/>
  <c r="O65" i="401"/>
  <c r="Q61" i="401"/>
  <c r="P61" i="401"/>
  <c r="N61" i="401"/>
  <c r="M61" i="401"/>
  <c r="L61" i="401"/>
  <c r="K61" i="401"/>
  <c r="J61" i="401"/>
  <c r="I61" i="401"/>
  <c r="H61" i="401"/>
  <c r="G61" i="401"/>
  <c r="F61" i="401"/>
  <c r="E61" i="401"/>
  <c r="D61" i="401"/>
  <c r="C61" i="401"/>
  <c r="B61" i="401"/>
  <c r="Q57" i="401"/>
  <c r="P57" i="401"/>
  <c r="N57" i="401"/>
  <c r="M57" i="401"/>
  <c r="L57" i="401"/>
  <c r="K57" i="401"/>
  <c r="J57" i="401"/>
  <c r="I57" i="401"/>
  <c r="H57" i="401"/>
  <c r="G57" i="401"/>
  <c r="F57" i="401"/>
  <c r="E57" i="401"/>
  <c r="D57" i="401"/>
  <c r="C57" i="401"/>
  <c r="B57" i="401"/>
  <c r="Q53" i="401"/>
  <c r="P53" i="401"/>
  <c r="N53" i="401"/>
  <c r="M53" i="401"/>
  <c r="L53" i="401"/>
  <c r="K53" i="401"/>
  <c r="J53" i="401"/>
  <c r="I53" i="401"/>
  <c r="H53" i="401"/>
  <c r="G53" i="401"/>
  <c r="F53" i="401"/>
  <c r="E53" i="401"/>
  <c r="D53" i="401"/>
  <c r="C53" i="401"/>
  <c r="B53" i="401"/>
  <c r="Q49" i="401"/>
  <c r="P49" i="401"/>
  <c r="N49" i="401"/>
  <c r="M49" i="401"/>
  <c r="L49" i="401"/>
  <c r="K49" i="401"/>
  <c r="J49" i="401"/>
  <c r="I49" i="401"/>
  <c r="H49" i="401"/>
  <c r="G49" i="401"/>
  <c r="F49" i="401"/>
  <c r="E49" i="401"/>
  <c r="D49" i="401"/>
  <c r="C49" i="401"/>
  <c r="B49" i="401"/>
  <c r="F23" i="401"/>
  <c r="D23" i="401"/>
  <c r="C23" i="401"/>
  <c r="P23" i="401"/>
  <c r="L23" i="401"/>
  <c r="K23" i="401"/>
  <c r="I23" i="401"/>
  <c r="H23" i="401"/>
  <c r="G23" i="401"/>
  <c r="E23" i="401"/>
  <c r="F18" i="401"/>
  <c r="D18" i="401"/>
  <c r="C18" i="401"/>
  <c r="P18" i="401"/>
  <c r="L18" i="401"/>
  <c r="K18" i="401"/>
  <c r="I18" i="401"/>
  <c r="H18" i="401"/>
  <c r="G18" i="401"/>
  <c r="E18" i="401"/>
  <c r="N8" i="401"/>
  <c r="M8" i="401"/>
  <c r="F8" i="401"/>
  <c r="D8" i="401"/>
  <c r="B8" i="401"/>
  <c r="P8" i="401"/>
  <c r="P48" i="401" s="1"/>
  <c r="L8" i="401"/>
  <c r="L48" i="401" s="1"/>
  <c r="K8" i="401"/>
  <c r="K48" i="401" s="1"/>
  <c r="I8" i="401"/>
  <c r="H8" i="401"/>
  <c r="H48" i="401" s="1"/>
  <c r="G8" i="401"/>
  <c r="G48" i="401" s="1"/>
  <c r="E8" i="401"/>
  <c r="E48" i="401" s="1"/>
  <c r="C8" i="401"/>
  <c r="D48" i="401" l="1"/>
  <c r="F48" i="401"/>
  <c r="C48" i="401"/>
  <c r="I48" i="401"/>
  <c r="I65" i="401"/>
  <c r="C65" i="401"/>
  <c r="A158" i="436"/>
  <c r="A161" i="436" s="1"/>
  <c r="A159" i="436"/>
  <c r="A192" i="436"/>
  <c r="B54" i="436"/>
  <c r="I42" i="429"/>
  <c r="I48" i="436"/>
  <c r="D65" i="401"/>
  <c r="H65" i="401"/>
  <c r="S67" i="401"/>
  <c r="J65" i="401"/>
  <c r="L65" i="401"/>
  <c r="N65" i="401"/>
  <c r="P65" i="401"/>
  <c r="F65" i="401"/>
  <c r="G65" i="401"/>
  <c r="E65" i="401"/>
  <c r="K65" i="401"/>
  <c r="M65" i="401"/>
  <c r="O67" i="401"/>
  <c r="Q65" i="401"/>
  <c r="B65" i="401"/>
  <c r="J23" i="401"/>
  <c r="R67" i="401"/>
  <c r="J12" i="404"/>
  <c r="J13" i="404"/>
  <c r="J10" i="404"/>
  <c r="J9" i="404"/>
  <c r="Q12" i="402"/>
  <c r="F106" i="412"/>
  <c r="F108" i="412" s="1"/>
  <c r="F86" i="412"/>
  <c r="R16" i="402"/>
  <c r="E16" i="402"/>
  <c r="F14" i="409"/>
  <c r="C15" i="409"/>
  <c r="F15" i="409" s="1"/>
  <c r="F18" i="409" s="1"/>
  <c r="C16" i="409"/>
  <c r="F16" i="409" s="1"/>
  <c r="O14" i="402"/>
  <c r="O12" i="402"/>
  <c r="P14" i="402"/>
  <c r="F14" i="407"/>
  <c r="F21" i="407" s="1"/>
  <c r="D94" i="412"/>
  <c r="F94" i="412" s="1"/>
  <c r="F95" i="412" s="1"/>
  <c r="C16" i="407"/>
  <c r="F16" i="407" s="1"/>
  <c r="O13" i="402"/>
  <c r="P15" i="402"/>
  <c r="P13" i="402"/>
  <c r="P16" i="402" s="1"/>
  <c r="Q16" i="402" s="1"/>
  <c r="B23" i="401"/>
  <c r="E67" i="401" l="1"/>
  <c r="I67" i="401"/>
  <c r="L67" i="401"/>
  <c r="K67" i="401"/>
  <c r="D67" i="401"/>
  <c r="H67" i="401"/>
  <c r="A163" i="436"/>
  <c r="A162" i="436"/>
  <c r="A165" i="436" s="1"/>
  <c r="A164" i="436"/>
  <c r="A191" i="436"/>
  <c r="A190" i="436"/>
  <c r="B55" i="436"/>
  <c r="I43" i="429"/>
  <c r="I49" i="436"/>
  <c r="F67" i="401"/>
  <c r="P67" i="401"/>
  <c r="C67" i="401"/>
  <c r="G67" i="401"/>
  <c r="Q67" i="401"/>
  <c r="E18" i="424"/>
  <c r="Q14" i="402"/>
  <c r="M18" i="401"/>
  <c r="M48" i="401" s="1"/>
  <c r="M23" i="401"/>
  <c r="Q15" i="402"/>
  <c r="O16" i="402"/>
  <c r="J22" i="401"/>
  <c r="J18" i="401" s="1"/>
  <c r="J48" i="401" s="1"/>
  <c r="B18" i="401"/>
  <c r="B48" i="401" s="1"/>
  <c r="Q13" i="402"/>
  <c r="N18" i="401"/>
  <c r="N23" i="401"/>
  <c r="N48" i="401" l="1"/>
  <c r="M67" i="401"/>
  <c r="A166" i="436"/>
  <c r="A169" i="436" s="1"/>
  <c r="A168" i="436"/>
  <c r="A167" i="436"/>
  <c r="B56" i="436"/>
  <c r="I44" i="429"/>
  <c r="I50" i="436"/>
  <c r="J67" i="401"/>
  <c r="B67" i="401"/>
  <c r="N67" i="401"/>
  <c r="A170" i="436" l="1"/>
  <c r="A173" i="436" s="1"/>
  <c r="A172" i="436"/>
  <c r="A171" i="436"/>
  <c r="B57" i="436"/>
  <c r="I45" i="429"/>
  <c r="I51" i="436"/>
  <c r="A174" i="436" l="1"/>
  <c r="A177" i="436" s="1"/>
  <c r="A176" i="436"/>
  <c r="A175" i="436"/>
  <c r="B58" i="436"/>
  <c r="I46" i="429"/>
  <c r="I52" i="436"/>
  <c r="A181" i="436" l="1"/>
  <c r="A180" i="436"/>
  <c r="B59" i="436"/>
  <c r="I47" i="429"/>
  <c r="I53" i="436"/>
  <c r="A182" i="436" l="1"/>
  <c r="B60" i="436"/>
  <c r="I48" i="429"/>
  <c r="I54" i="436"/>
  <c r="A183" i="436" l="1"/>
  <c r="A184" i="436" s="1"/>
  <c r="B61" i="436"/>
  <c r="I49" i="429"/>
  <c r="I55" i="436"/>
  <c r="A186" i="436" l="1"/>
  <c r="A187" i="436"/>
  <c r="A185" i="436"/>
  <c r="B62" i="436"/>
  <c r="I50" i="429"/>
  <c r="I56" i="436"/>
  <c r="A188" i="436" l="1"/>
  <c r="A189" i="436"/>
  <c r="B63" i="436"/>
  <c r="B64" i="436" s="1"/>
  <c r="B65" i="436" s="1"/>
  <c r="B66" i="436" s="1"/>
  <c r="B67" i="436" s="1"/>
  <c r="B68" i="436" s="1"/>
  <c r="B69" i="436" s="1"/>
  <c r="B70" i="436" s="1"/>
  <c r="B71" i="436" s="1"/>
  <c r="I51" i="429"/>
  <c r="I57" i="436"/>
  <c r="B72" i="436" l="1"/>
  <c r="I52" i="429"/>
  <c r="I58" i="436"/>
  <c r="A195" i="436" l="1"/>
  <c r="A193" i="436"/>
  <c r="A194" i="436"/>
  <c r="B73" i="436"/>
  <c r="I53" i="429"/>
  <c r="I59" i="436"/>
  <c r="A196" i="436" l="1"/>
  <c r="A197" i="436"/>
  <c r="A198" i="436"/>
  <c r="B74" i="436"/>
  <c r="I54" i="429"/>
  <c r="I60" i="436"/>
  <c r="A201" i="436" l="1"/>
  <c r="A199" i="436"/>
  <c r="A200" i="436"/>
  <c r="B75" i="436"/>
  <c r="I55" i="429"/>
  <c r="I61" i="436"/>
  <c r="A202" i="436" l="1"/>
  <c r="A203" i="436"/>
  <c r="A204" i="436"/>
  <c r="B76" i="436"/>
  <c r="I56" i="429"/>
  <c r="I62" i="436"/>
  <c r="L6" i="393"/>
  <c r="M6" i="393" s="1"/>
  <c r="A206" i="436" l="1"/>
  <c r="A207" i="436"/>
  <c r="A205" i="436"/>
  <c r="A208" i="436" s="1"/>
  <c r="B77" i="436"/>
  <c r="I57" i="429"/>
  <c r="I63" i="436"/>
  <c r="A211" i="436" l="1"/>
  <c r="A210" i="436"/>
  <c r="A209" i="436"/>
  <c r="A212" i="436" s="1"/>
  <c r="B78" i="436"/>
  <c r="I58" i="429"/>
  <c r="I64" i="436"/>
  <c r="A215" i="436" l="1"/>
  <c r="A213" i="436"/>
  <c r="A216" i="436" s="1"/>
  <c r="A214" i="436"/>
  <c r="B79" i="436"/>
  <c r="I59" i="429"/>
  <c r="I65" i="436"/>
  <c r="A218" i="436" l="1"/>
  <c r="A217" i="436"/>
  <c r="A219" i="436"/>
  <c r="B80" i="436"/>
  <c r="I60" i="429"/>
  <c r="I66" i="436"/>
  <c r="A220" i="436" l="1"/>
  <c r="A221" i="436"/>
  <c r="A222" i="436"/>
  <c r="B81" i="436"/>
  <c r="I61" i="429"/>
  <c r="I67" i="436"/>
  <c r="P46" i="364"/>
  <c r="S46" i="364" s="1"/>
  <c r="N46" i="364"/>
  <c r="I46" i="364"/>
  <c r="L46" i="364" s="1"/>
  <c r="E46" i="364"/>
  <c r="H46" i="364" s="1"/>
  <c r="P45" i="364"/>
  <c r="S45" i="364" s="1"/>
  <c r="N45" i="364"/>
  <c r="I45" i="364"/>
  <c r="L45" i="364" s="1"/>
  <c r="E45" i="364"/>
  <c r="H45" i="364" s="1"/>
  <c r="P44" i="364"/>
  <c r="S44" i="364" s="1"/>
  <c r="N44" i="364"/>
  <c r="I44" i="364"/>
  <c r="L44" i="364" s="1"/>
  <c r="E44" i="364"/>
  <c r="H44" i="364" s="1"/>
  <c r="P43" i="364"/>
  <c r="S43" i="364" s="1"/>
  <c r="N43" i="364"/>
  <c r="I43" i="364"/>
  <c r="L43" i="364" s="1"/>
  <c r="E43" i="364"/>
  <c r="H43" i="364" s="1"/>
  <c r="P42" i="364"/>
  <c r="S42" i="364" s="1"/>
  <c r="N42" i="364"/>
  <c r="I42" i="364"/>
  <c r="L42" i="364" s="1"/>
  <c r="E42" i="364"/>
  <c r="H42" i="364" s="1"/>
  <c r="P41" i="364"/>
  <c r="S41" i="364" s="1"/>
  <c r="N41" i="364"/>
  <c r="I41" i="364"/>
  <c r="L41" i="364" s="1"/>
  <c r="E41" i="364"/>
  <c r="H41" i="364" s="1"/>
  <c r="P40" i="364"/>
  <c r="S40" i="364" s="1"/>
  <c r="N40" i="364"/>
  <c r="I40" i="364"/>
  <c r="L40" i="364" s="1"/>
  <c r="E40" i="364"/>
  <c r="H40" i="364" s="1"/>
  <c r="P39" i="364"/>
  <c r="S39" i="364" s="1"/>
  <c r="N39" i="364"/>
  <c r="I39" i="364"/>
  <c r="L39" i="364" s="1"/>
  <c r="E39" i="364"/>
  <c r="H39" i="364" s="1"/>
  <c r="P38" i="364"/>
  <c r="S38" i="364" s="1"/>
  <c r="N38" i="364"/>
  <c r="I38" i="364"/>
  <c r="L38" i="364" s="1"/>
  <c r="E38" i="364"/>
  <c r="H38" i="364" s="1"/>
  <c r="P37" i="364"/>
  <c r="S37" i="364" s="1"/>
  <c r="N37" i="364"/>
  <c r="I37" i="364"/>
  <c r="L37" i="364" s="1"/>
  <c r="E37" i="364"/>
  <c r="H37" i="364" s="1"/>
  <c r="P36" i="364"/>
  <c r="S36" i="364" s="1"/>
  <c r="N36" i="364"/>
  <c r="I36" i="364"/>
  <c r="L36" i="364" s="1"/>
  <c r="E36" i="364"/>
  <c r="H36" i="364" s="1"/>
  <c r="P35" i="364"/>
  <c r="S35" i="364" s="1"/>
  <c r="N35" i="364"/>
  <c r="I35" i="364"/>
  <c r="L35" i="364" s="1"/>
  <c r="E35" i="364"/>
  <c r="H35" i="364" s="1"/>
  <c r="S34" i="364"/>
  <c r="P34" i="364"/>
  <c r="N34" i="364"/>
  <c r="I34" i="364"/>
  <c r="L34" i="364" s="1"/>
  <c r="E34" i="364"/>
  <c r="H34" i="364" s="1"/>
  <c r="P33" i="364"/>
  <c r="S33" i="364" s="1"/>
  <c r="N33" i="364"/>
  <c r="I33" i="364"/>
  <c r="L33" i="364" s="1"/>
  <c r="E33" i="364"/>
  <c r="H33" i="364" s="1"/>
  <c r="P32" i="364"/>
  <c r="S32" i="364" s="1"/>
  <c r="N32" i="364"/>
  <c r="I32" i="364"/>
  <c r="L32" i="364" s="1"/>
  <c r="E32" i="364"/>
  <c r="H32" i="364" s="1"/>
  <c r="P31" i="364"/>
  <c r="S31" i="364" s="1"/>
  <c r="N31" i="364"/>
  <c r="I31" i="364"/>
  <c r="L31" i="364" s="1"/>
  <c r="E31" i="364"/>
  <c r="H31" i="364" s="1"/>
  <c r="P30" i="364"/>
  <c r="S30" i="364" s="1"/>
  <c r="N30" i="364"/>
  <c r="I30" i="364"/>
  <c r="L30" i="364" s="1"/>
  <c r="E30" i="364"/>
  <c r="H30" i="364" s="1"/>
  <c r="P29" i="364"/>
  <c r="S29" i="364" s="1"/>
  <c r="N29" i="364"/>
  <c r="I29" i="364"/>
  <c r="L29" i="364" s="1"/>
  <c r="E29" i="364"/>
  <c r="H29" i="364" s="1"/>
  <c r="P28" i="364"/>
  <c r="S28" i="364" s="1"/>
  <c r="N28" i="364"/>
  <c r="I28" i="364"/>
  <c r="L28" i="364" s="1"/>
  <c r="E28" i="364"/>
  <c r="H28" i="364" s="1"/>
  <c r="P27" i="364"/>
  <c r="S27" i="364" s="1"/>
  <c r="N27" i="364"/>
  <c r="I27" i="364"/>
  <c r="L27" i="364" s="1"/>
  <c r="E27" i="364"/>
  <c r="H27" i="364" s="1"/>
  <c r="J27" i="364" s="1"/>
  <c r="K27" i="364" s="1"/>
  <c r="P26" i="364"/>
  <c r="S26" i="364" s="1"/>
  <c r="N26" i="364"/>
  <c r="I26" i="364"/>
  <c r="L26" i="364" s="1"/>
  <c r="E26" i="364"/>
  <c r="H26" i="364" s="1"/>
  <c r="P25" i="364"/>
  <c r="S25" i="364" s="1"/>
  <c r="N25" i="364"/>
  <c r="I25" i="364"/>
  <c r="L25" i="364" s="1"/>
  <c r="E25" i="364"/>
  <c r="H25" i="364" s="1"/>
  <c r="P24" i="364"/>
  <c r="S24" i="364" s="1"/>
  <c r="N24" i="364"/>
  <c r="I24" i="364"/>
  <c r="L24" i="364" s="1"/>
  <c r="E24" i="364"/>
  <c r="H24" i="364" s="1"/>
  <c r="P23" i="364"/>
  <c r="S23" i="364" s="1"/>
  <c r="N23" i="364"/>
  <c r="I23" i="364"/>
  <c r="L23" i="364" s="1"/>
  <c r="E23" i="364"/>
  <c r="H23" i="364" s="1"/>
  <c r="P22" i="364"/>
  <c r="S22" i="364" s="1"/>
  <c r="N22" i="364"/>
  <c r="I22" i="364"/>
  <c r="L22" i="364" s="1"/>
  <c r="E22" i="364"/>
  <c r="H22" i="364" s="1"/>
  <c r="P21" i="364"/>
  <c r="S21" i="364" s="1"/>
  <c r="N21" i="364"/>
  <c r="I21" i="364"/>
  <c r="L21" i="364" s="1"/>
  <c r="E21" i="364"/>
  <c r="H21" i="364" s="1"/>
  <c r="P20" i="364"/>
  <c r="S20" i="364" s="1"/>
  <c r="N20" i="364"/>
  <c r="I20" i="364"/>
  <c r="L20" i="364" s="1"/>
  <c r="E20" i="364"/>
  <c r="H20" i="364" s="1"/>
  <c r="P19" i="364"/>
  <c r="S19" i="364" s="1"/>
  <c r="N19" i="364"/>
  <c r="I19" i="364"/>
  <c r="L19" i="364" s="1"/>
  <c r="E19" i="364"/>
  <c r="H19" i="364" s="1"/>
  <c r="P18" i="364"/>
  <c r="S18" i="364" s="1"/>
  <c r="N18" i="364"/>
  <c r="I18" i="364"/>
  <c r="L18" i="364" s="1"/>
  <c r="E18" i="364"/>
  <c r="H18" i="364" s="1"/>
  <c r="P17" i="364"/>
  <c r="S17" i="364" s="1"/>
  <c r="N17" i="364"/>
  <c r="I17" i="364"/>
  <c r="L17" i="364" s="1"/>
  <c r="E17" i="364"/>
  <c r="H17" i="364" s="1"/>
  <c r="P16" i="364"/>
  <c r="S16" i="364" s="1"/>
  <c r="N16" i="364"/>
  <c r="I16" i="364"/>
  <c r="L16" i="364" s="1"/>
  <c r="E16" i="364"/>
  <c r="H16" i="364" s="1"/>
  <c r="P15" i="364"/>
  <c r="S15" i="364" s="1"/>
  <c r="N15" i="364"/>
  <c r="I15" i="364"/>
  <c r="L15" i="364" s="1"/>
  <c r="E15" i="364"/>
  <c r="H15" i="364" s="1"/>
  <c r="P14" i="364"/>
  <c r="S14" i="364" s="1"/>
  <c r="N14" i="364"/>
  <c r="I14" i="364"/>
  <c r="L14" i="364" s="1"/>
  <c r="E14" i="364"/>
  <c r="H14" i="364" s="1"/>
  <c r="P13" i="364"/>
  <c r="S13" i="364" s="1"/>
  <c r="N13" i="364"/>
  <c r="I13" i="364"/>
  <c r="L13" i="364" s="1"/>
  <c r="E13" i="364"/>
  <c r="H13" i="364" s="1"/>
  <c r="J13" i="364" s="1"/>
  <c r="P12" i="364"/>
  <c r="S12" i="364" s="1"/>
  <c r="N12" i="364"/>
  <c r="I12" i="364"/>
  <c r="L12" i="364" s="1"/>
  <c r="E12" i="364"/>
  <c r="H12" i="364" s="1"/>
  <c r="P11" i="364"/>
  <c r="S11" i="364" s="1"/>
  <c r="N11" i="364"/>
  <c r="I11" i="364"/>
  <c r="L11" i="364" s="1"/>
  <c r="E11" i="364"/>
  <c r="H11" i="364" s="1"/>
  <c r="P10" i="364"/>
  <c r="S10" i="364" s="1"/>
  <c r="N10" i="364"/>
  <c r="I10" i="364"/>
  <c r="L10" i="364" s="1"/>
  <c r="E10" i="364"/>
  <c r="H10" i="364" s="1"/>
  <c r="P9" i="364"/>
  <c r="S9" i="364" s="1"/>
  <c r="N9" i="364"/>
  <c r="I9" i="364"/>
  <c r="L9" i="364" s="1"/>
  <c r="E9" i="364"/>
  <c r="H9" i="364" s="1"/>
  <c r="A224" i="436" l="1"/>
  <c r="A223" i="436"/>
  <c r="A225" i="436"/>
  <c r="B82" i="436"/>
  <c r="I62" i="429"/>
  <c r="I68" i="436"/>
  <c r="J11" i="364"/>
  <c r="K11" i="364" s="1"/>
  <c r="J19" i="364"/>
  <c r="K19" i="364" s="1"/>
  <c r="J21" i="364"/>
  <c r="K21" i="364" s="1"/>
  <c r="K13" i="364"/>
  <c r="J40" i="364"/>
  <c r="K40" i="364" s="1"/>
  <c r="J45" i="364"/>
  <c r="K45" i="364" s="1"/>
  <c r="J24" i="364"/>
  <c r="K24" i="364" s="1"/>
  <c r="J32" i="364"/>
  <c r="K32" i="364" s="1"/>
  <c r="J37" i="364"/>
  <c r="K37" i="364" s="1"/>
  <c r="J42" i="364"/>
  <c r="K42" i="364" s="1"/>
  <c r="J35" i="364"/>
  <c r="K35" i="364" s="1"/>
  <c r="J20" i="364"/>
  <c r="K20" i="364" s="1"/>
  <c r="J31" i="364"/>
  <c r="K31" i="364" s="1"/>
  <c r="J44" i="364"/>
  <c r="K44" i="364" s="1"/>
  <c r="J10" i="364"/>
  <c r="K10" i="364" s="1"/>
  <c r="K29" i="364"/>
  <c r="J29" i="364"/>
  <c r="J16" i="364"/>
  <c r="K16" i="364" s="1"/>
  <c r="J36" i="364"/>
  <c r="K36" i="364" s="1"/>
  <c r="J39" i="364"/>
  <c r="K39" i="364" s="1"/>
  <c r="J12" i="364"/>
  <c r="K12" i="364" s="1"/>
  <c r="J28" i="364"/>
  <c r="K28" i="364" s="1"/>
  <c r="J26" i="364"/>
  <c r="K26" i="364" s="1"/>
  <c r="J34" i="364"/>
  <c r="K34" i="364" s="1"/>
  <c r="J23" i="364"/>
  <c r="K23" i="364" s="1"/>
  <c r="J15" i="364"/>
  <c r="K15" i="364" s="1"/>
  <c r="J18" i="364"/>
  <c r="K18" i="364" s="1"/>
  <c r="J43" i="364"/>
  <c r="K43" i="364" s="1"/>
  <c r="J14" i="364"/>
  <c r="K14" i="364" s="1"/>
  <c r="J22" i="364"/>
  <c r="K22" i="364" s="1"/>
  <c r="J30" i="364"/>
  <c r="K30" i="364" s="1"/>
  <c r="J38" i="364"/>
  <c r="K38" i="364" s="1"/>
  <c r="J46" i="364"/>
  <c r="K46" i="364" s="1"/>
  <c r="J9" i="364"/>
  <c r="K9" i="364" s="1"/>
  <c r="J17" i="364"/>
  <c r="K17" i="364" s="1"/>
  <c r="J25" i="364"/>
  <c r="K25" i="364" s="1"/>
  <c r="J33" i="364"/>
  <c r="K33" i="364" s="1"/>
  <c r="J41" i="364"/>
  <c r="K41" i="364" s="1"/>
  <c r="A228" i="436" l="1"/>
  <c r="A227" i="436"/>
  <c r="A226" i="436"/>
  <c r="B83" i="436"/>
  <c r="I63" i="429"/>
  <c r="I69" i="436"/>
  <c r="A231" i="436" l="1"/>
  <c r="A230" i="436"/>
  <c r="A229" i="436"/>
  <c r="B84" i="436"/>
  <c r="I64" i="429"/>
  <c r="I70" i="436"/>
  <c r="A234" i="436" l="1"/>
  <c r="A232" i="436"/>
  <c r="A233" i="436"/>
  <c r="B85" i="436"/>
  <c r="I65" i="429"/>
  <c r="I71" i="436"/>
  <c r="A237" i="436" l="1"/>
  <c r="A235" i="436"/>
  <c r="A238" i="436" s="1"/>
  <c r="A236" i="436"/>
  <c r="B86" i="436"/>
  <c r="B87" i="436" s="1"/>
  <c r="I87" i="436" s="1"/>
  <c r="I66" i="429"/>
  <c r="I72" i="436"/>
  <c r="A241" i="436" l="1"/>
  <c r="A240" i="436"/>
  <c r="A239" i="436"/>
  <c r="A242" i="436" s="1"/>
  <c r="B88" i="436"/>
  <c r="I67" i="429"/>
  <c r="I73" i="436"/>
  <c r="A245" i="436" l="1"/>
  <c r="A243" i="436"/>
  <c r="A246" i="436" s="1"/>
  <c r="A244" i="436"/>
  <c r="B89" i="436"/>
  <c r="I68" i="429"/>
  <c r="I74" i="436"/>
  <c r="A248" i="436" l="1"/>
  <c r="A247" i="436"/>
  <c r="A250" i="436" s="1"/>
  <c r="A249" i="436"/>
  <c r="I69" i="429"/>
  <c r="I75" i="436"/>
  <c r="P17" i="368"/>
  <c r="O17" i="368"/>
  <c r="M17" i="368"/>
  <c r="L17" i="368"/>
  <c r="I17" i="368"/>
  <c r="P16" i="368"/>
  <c r="O16" i="368"/>
  <c r="Q16" i="368" s="1"/>
  <c r="M16" i="368"/>
  <c r="L16" i="368"/>
  <c r="N16" i="368" s="1"/>
  <c r="I16" i="368"/>
  <c r="P15" i="368"/>
  <c r="O15" i="368"/>
  <c r="M15" i="368"/>
  <c r="L15" i="368"/>
  <c r="I15" i="368"/>
  <c r="P14" i="368"/>
  <c r="O14" i="368"/>
  <c r="M14" i="368"/>
  <c r="L14" i="368"/>
  <c r="I14" i="368"/>
  <c r="P12" i="368"/>
  <c r="O12" i="368"/>
  <c r="M12" i="368"/>
  <c r="L12" i="368"/>
  <c r="I12" i="368"/>
  <c r="T11" i="368"/>
  <c r="P11" i="368"/>
  <c r="O11" i="368"/>
  <c r="M11" i="368"/>
  <c r="L11" i="368"/>
  <c r="I11" i="368"/>
  <c r="T10" i="368"/>
  <c r="P10" i="368"/>
  <c r="O10" i="368"/>
  <c r="M10" i="368"/>
  <c r="L10" i="368"/>
  <c r="I10" i="368"/>
  <c r="T9" i="368"/>
  <c r="P9" i="368"/>
  <c r="O9" i="368"/>
  <c r="Q9" i="368" s="1"/>
  <c r="M9" i="368"/>
  <c r="L9" i="368"/>
  <c r="I9" i="368"/>
  <c r="T8" i="368"/>
  <c r="P8" i="368"/>
  <c r="O8" i="368"/>
  <c r="M8" i="368"/>
  <c r="L8" i="368"/>
  <c r="I8" i="368"/>
  <c r="T7" i="368"/>
  <c r="P7" i="368"/>
  <c r="O7" i="368"/>
  <c r="Q7" i="368" s="1"/>
  <c r="M7" i="368"/>
  <c r="L7" i="368"/>
  <c r="I7" i="368"/>
  <c r="T6" i="368"/>
  <c r="A252" i="436" l="1"/>
  <c r="A251" i="436"/>
  <c r="A253" i="436"/>
  <c r="B90" i="436"/>
  <c r="I70" i="429"/>
  <c r="I76" i="436"/>
  <c r="N12" i="368"/>
  <c r="N15" i="368"/>
  <c r="Q15" i="368"/>
  <c r="Q10" i="368"/>
  <c r="Q17" i="368"/>
  <c r="N17" i="368"/>
  <c r="Q12" i="368"/>
  <c r="Q8" i="368"/>
  <c r="Q18" i="368" s="1"/>
  <c r="Q11" i="368"/>
  <c r="N9" i="368"/>
  <c r="N8" i="368"/>
  <c r="N7" i="368"/>
  <c r="N14" i="368"/>
  <c r="N11" i="368"/>
  <c r="Q14" i="368"/>
  <c r="N10" i="368"/>
  <c r="T12" i="368"/>
  <c r="A255" i="436" l="1"/>
  <c r="A256" i="436"/>
  <c r="A254" i="436"/>
  <c r="A257" i="436" s="1"/>
  <c r="B91" i="436"/>
  <c r="I71" i="429"/>
  <c r="I77" i="436"/>
  <c r="N21" i="368"/>
  <c r="N18" i="368"/>
  <c r="U12" i="368"/>
  <c r="A260" i="436" l="1"/>
  <c r="A258" i="436"/>
  <c r="A261" i="436" s="1"/>
  <c r="A259" i="436"/>
  <c r="B92" i="436"/>
  <c r="I72" i="429"/>
  <c r="I78" i="436"/>
  <c r="T55" i="364"/>
  <c r="Q55" i="364"/>
  <c r="O55" i="364"/>
  <c r="C55" i="364"/>
  <c r="P54" i="364"/>
  <c r="S54" i="364" s="1"/>
  <c r="N54" i="364"/>
  <c r="I54" i="364"/>
  <c r="L54" i="364" s="1"/>
  <c r="E54" i="364"/>
  <c r="H54" i="364" s="1"/>
  <c r="P53" i="364"/>
  <c r="S53" i="364" s="1"/>
  <c r="N53" i="364"/>
  <c r="I53" i="364"/>
  <c r="L53" i="364" s="1"/>
  <c r="E53" i="364"/>
  <c r="H53" i="364" s="1"/>
  <c r="P52" i="364"/>
  <c r="S52" i="364" s="1"/>
  <c r="N52" i="364"/>
  <c r="I52" i="364"/>
  <c r="L52" i="364" s="1"/>
  <c r="E52" i="364"/>
  <c r="H52" i="364" s="1"/>
  <c r="P51" i="364"/>
  <c r="S51" i="364" s="1"/>
  <c r="N51" i="364"/>
  <c r="I51" i="364"/>
  <c r="L51" i="364" s="1"/>
  <c r="E51" i="364"/>
  <c r="H51" i="364" s="1"/>
  <c r="P50" i="364"/>
  <c r="S50" i="364" s="1"/>
  <c r="N50" i="364"/>
  <c r="I50" i="364"/>
  <c r="L50" i="364" s="1"/>
  <c r="E50" i="364"/>
  <c r="H50" i="364" s="1"/>
  <c r="P48" i="364"/>
  <c r="S48" i="364" s="1"/>
  <c r="N48" i="364"/>
  <c r="I48" i="364"/>
  <c r="L48" i="364" s="1"/>
  <c r="E48" i="364"/>
  <c r="H48" i="364" s="1"/>
  <c r="V12" i="364"/>
  <c r="V11" i="364"/>
  <c r="V10" i="364"/>
  <c r="V9" i="364"/>
  <c r="V8" i="364"/>
  <c r="C2" i="364"/>
  <c r="C1" i="364"/>
  <c r="O17" i="363"/>
  <c r="O19" i="363" s="1"/>
  <c r="N17" i="363"/>
  <c r="N19" i="363" s="1"/>
  <c r="M17" i="363"/>
  <c r="M19" i="363" s="1"/>
  <c r="L17" i="363"/>
  <c r="L19" i="363" s="1"/>
  <c r="J17" i="363"/>
  <c r="J19" i="363" s="1"/>
  <c r="C2" i="363"/>
  <c r="C1" i="363"/>
  <c r="A264" i="436" l="1"/>
  <c r="A262" i="436"/>
  <c r="A265" i="436" s="1"/>
  <c r="A263" i="436"/>
  <c r="B93" i="436"/>
  <c r="B94" i="436" s="1"/>
  <c r="I73" i="429"/>
  <c r="I79" i="436"/>
  <c r="J54" i="364"/>
  <c r="K54" i="364" s="1"/>
  <c r="N55" i="364"/>
  <c r="B59" i="364" s="1"/>
  <c r="V14" i="364"/>
  <c r="J50" i="364"/>
  <c r="K50" i="364" s="1"/>
  <c r="J52" i="364"/>
  <c r="K52" i="364" s="1"/>
  <c r="L55" i="364"/>
  <c r="J51" i="364"/>
  <c r="K51" i="364" s="1"/>
  <c r="J48" i="364"/>
  <c r="K48" i="364" s="1"/>
  <c r="J53" i="364"/>
  <c r="K53" i="364" s="1"/>
  <c r="H17" i="363"/>
  <c r="H19" i="363" s="1"/>
  <c r="D17" i="363"/>
  <c r="I17" i="363"/>
  <c r="I19" i="363" s="1"/>
  <c r="K17" i="363"/>
  <c r="K19" i="363" s="1"/>
  <c r="F17" i="363"/>
  <c r="F19" i="363" s="1"/>
  <c r="E17" i="363"/>
  <c r="E19" i="363" s="1"/>
  <c r="G17" i="363"/>
  <c r="G19" i="363" s="1"/>
  <c r="A267" i="436" l="1"/>
  <c r="A266" i="436"/>
  <c r="A268" i="436"/>
  <c r="I94" i="436"/>
  <c r="B95" i="436"/>
  <c r="I95" i="436" s="1"/>
  <c r="I74" i="429"/>
  <c r="I80" i="436"/>
  <c r="S55" i="364"/>
  <c r="I55" i="364"/>
  <c r="P55" i="364"/>
  <c r="H55" i="364"/>
  <c r="C17" i="363"/>
  <c r="D19" i="363"/>
  <c r="A270" i="436" l="1"/>
  <c r="A269" i="436"/>
  <c r="A271" i="436"/>
  <c r="B96" i="436"/>
  <c r="I75" i="429"/>
  <c r="I81" i="436"/>
  <c r="C19" i="363"/>
  <c r="K55" i="364"/>
  <c r="J55" i="364"/>
  <c r="W14" i="364"/>
  <c r="I96" i="436" l="1"/>
  <c r="A363" i="436"/>
  <c r="A276" i="436"/>
  <c r="A275" i="436"/>
  <c r="A277" i="436"/>
  <c r="B97" i="436"/>
  <c r="B98" i="436" s="1"/>
  <c r="I76" i="429"/>
  <c r="I82" i="436"/>
  <c r="O23" i="211"/>
  <c r="N23" i="211"/>
  <c r="C2" i="359"/>
  <c r="C1" i="359"/>
  <c r="B99" i="436" l="1"/>
  <c r="I77" i="429"/>
  <c r="I83" i="436"/>
  <c r="B100" i="436" l="1"/>
  <c r="I99" i="436"/>
  <c r="I78" i="429"/>
  <c r="I84" i="436"/>
  <c r="I100" i="436" l="1"/>
  <c r="B101" i="436"/>
  <c r="I79" i="429"/>
  <c r="I85" i="436"/>
  <c r="I101" i="436" l="1"/>
  <c r="I80" i="429"/>
  <c r="I86" i="436"/>
  <c r="B102" i="436" l="1"/>
  <c r="I81" i="429"/>
  <c r="I88" i="436"/>
  <c r="B103" i="436" l="1"/>
  <c r="I102" i="436"/>
  <c r="I82" i="429"/>
  <c r="I89" i="436"/>
  <c r="K78" i="344"/>
  <c r="B104" i="436" l="1"/>
  <c r="I103" i="436"/>
  <c r="I83" i="429"/>
  <c r="H11" i="144"/>
  <c r="H10" i="144"/>
  <c r="I104" i="436" l="1"/>
  <c r="I84" i="429"/>
  <c r="I90" i="436"/>
  <c r="O22" i="137"/>
  <c r="N22" i="137"/>
  <c r="K22" i="137"/>
  <c r="J22" i="137"/>
  <c r="I22" i="137"/>
  <c r="H22" i="137"/>
  <c r="N21" i="137"/>
  <c r="O21" i="137" s="1"/>
  <c r="J21" i="137"/>
  <c r="K21" i="137" s="1"/>
  <c r="H21" i="137"/>
  <c r="I21" i="137" s="1"/>
  <c r="N20" i="137"/>
  <c r="O20" i="137" s="1"/>
  <c r="J20" i="137"/>
  <c r="K20" i="137" s="1"/>
  <c r="H20" i="137"/>
  <c r="I20" i="137" s="1"/>
  <c r="O19" i="137"/>
  <c r="N19" i="137"/>
  <c r="K19" i="137"/>
  <c r="J19" i="137"/>
  <c r="I19" i="137"/>
  <c r="H19" i="137"/>
  <c r="O18" i="137"/>
  <c r="N18" i="137"/>
  <c r="K18" i="137"/>
  <c r="J18" i="137"/>
  <c r="I18" i="137"/>
  <c r="H18" i="137"/>
  <c r="N17" i="137"/>
  <c r="O17" i="137" s="1"/>
  <c r="J17" i="137"/>
  <c r="K17" i="137" s="1"/>
  <c r="H17" i="137"/>
  <c r="I17" i="137" s="1"/>
  <c r="N16" i="137"/>
  <c r="O16" i="137" s="1"/>
  <c r="J16" i="137"/>
  <c r="K16" i="137" s="1"/>
  <c r="H16" i="137"/>
  <c r="I16" i="137" s="1"/>
  <c r="N15" i="137"/>
  <c r="O15" i="137" s="1"/>
  <c r="J15" i="137"/>
  <c r="K15" i="137" s="1"/>
  <c r="H15" i="137"/>
  <c r="I15" i="137" s="1"/>
  <c r="O14" i="137"/>
  <c r="N14" i="137"/>
  <c r="K14" i="137"/>
  <c r="J14" i="137"/>
  <c r="I14" i="137"/>
  <c r="H14" i="137"/>
  <c r="O13" i="137"/>
  <c r="N13" i="137"/>
  <c r="K13" i="137"/>
  <c r="J13" i="137"/>
  <c r="I13" i="137"/>
  <c r="H13" i="137"/>
  <c r="N12" i="137"/>
  <c r="O12" i="137" s="1"/>
  <c r="J12" i="137"/>
  <c r="K12" i="137" s="1"/>
  <c r="H12" i="137"/>
  <c r="I12" i="137" s="1"/>
  <c r="N11" i="137"/>
  <c r="O11" i="137" s="1"/>
  <c r="J11" i="137"/>
  <c r="K11" i="137" s="1"/>
  <c r="H11" i="137"/>
  <c r="I11" i="137" s="1"/>
  <c r="O10" i="137"/>
  <c r="N10" i="137"/>
  <c r="K10" i="137"/>
  <c r="J10" i="137"/>
  <c r="I10" i="137"/>
  <c r="H10" i="137"/>
  <c r="O9" i="137"/>
  <c r="N9" i="137"/>
  <c r="K9" i="137"/>
  <c r="J9" i="137"/>
  <c r="I9" i="137"/>
  <c r="H9" i="137"/>
  <c r="N8" i="137"/>
  <c r="O8" i="137" s="1"/>
  <c r="J8" i="137"/>
  <c r="K8" i="137" s="1"/>
  <c r="H8" i="137"/>
  <c r="I8" i="137" s="1"/>
  <c r="N7" i="137"/>
  <c r="O7" i="137" s="1"/>
  <c r="J7" i="137"/>
  <c r="K7" i="137" s="1"/>
  <c r="H7" i="137"/>
  <c r="I7" i="137" s="1"/>
  <c r="I20" i="147"/>
  <c r="I19" i="147"/>
  <c r="I18" i="147"/>
  <c r="I16" i="147"/>
  <c r="I15" i="147"/>
  <c r="I14" i="147"/>
  <c r="I12" i="147"/>
  <c r="I11" i="147"/>
  <c r="I10" i="147"/>
  <c r="I9" i="147"/>
  <c r="I8" i="147"/>
  <c r="P10" i="147"/>
  <c r="O10" i="147"/>
  <c r="M10" i="147"/>
  <c r="L10" i="147"/>
  <c r="P11" i="147"/>
  <c r="O11" i="147"/>
  <c r="M11" i="147"/>
  <c r="L11" i="147"/>
  <c r="B105" i="436" l="1"/>
  <c r="I85" i="429"/>
  <c r="I91" i="436"/>
  <c r="Q11" i="147"/>
  <c r="N11" i="147"/>
  <c r="N10" i="147"/>
  <c r="Q10" i="147"/>
  <c r="B106" i="436" l="1"/>
  <c r="I105" i="436"/>
  <c r="I86" i="429"/>
  <c r="I92" i="436"/>
  <c r="G11" i="144"/>
  <c r="G10" i="144"/>
  <c r="G9" i="144"/>
  <c r="H9" i="144" s="1"/>
  <c r="G8" i="144"/>
  <c r="H8" i="144" s="1"/>
  <c r="I106" i="436" l="1"/>
  <c r="B107" i="436"/>
  <c r="I87" i="429"/>
  <c r="I93" i="436"/>
  <c r="Q12" i="137"/>
  <c r="I107" i="436" l="1"/>
  <c r="B108" i="436"/>
  <c r="I88" i="429"/>
  <c r="P11" i="144"/>
  <c r="O11" i="144"/>
  <c r="P10" i="144"/>
  <c r="O10" i="144"/>
  <c r="P9" i="144"/>
  <c r="O9" i="144"/>
  <c r="L11" i="144"/>
  <c r="K11" i="144"/>
  <c r="J11" i="144"/>
  <c r="I11" i="144"/>
  <c r="L10" i="144"/>
  <c r="K10" i="144"/>
  <c r="J10" i="144"/>
  <c r="I10" i="144"/>
  <c r="K9" i="144"/>
  <c r="L9" i="144" s="1"/>
  <c r="J9" i="144"/>
  <c r="I9" i="144"/>
  <c r="P8" i="144"/>
  <c r="O8" i="144"/>
  <c r="J8" i="144"/>
  <c r="I8" i="144"/>
  <c r="K8" i="144"/>
  <c r="L8" i="144"/>
  <c r="B109" i="436" l="1"/>
  <c r="I108" i="436"/>
  <c r="I89" i="429"/>
  <c r="I97" i="436"/>
  <c r="O12" i="144"/>
  <c r="G12" i="144"/>
  <c r="B110" i="436" l="1"/>
  <c r="I109" i="436"/>
  <c r="I90" i="429"/>
  <c r="I98" i="436"/>
  <c r="B111" i="436" l="1"/>
  <c r="I110" i="436"/>
  <c r="I91" i="429"/>
  <c r="F9" i="344"/>
  <c r="I111" i="436" l="1"/>
  <c r="B112" i="436"/>
  <c r="I92" i="429"/>
  <c r="I112" i="436" l="1"/>
  <c r="B113" i="436"/>
  <c r="I93" i="429"/>
  <c r="I113" i="436" l="1"/>
  <c r="I94" i="429"/>
  <c r="B114" i="436" l="1"/>
  <c r="I95" i="429"/>
  <c r="B115" i="436" l="1"/>
  <c r="I115" i="436" s="1"/>
  <c r="I114" i="436"/>
  <c r="I96" i="429"/>
  <c r="K80" i="344"/>
  <c r="K79" i="344"/>
  <c r="K77" i="344"/>
  <c r="K75" i="344"/>
  <c r="K73" i="344"/>
  <c r="G9" i="344"/>
  <c r="K72" i="344"/>
  <c r="B116" i="436" l="1"/>
  <c r="I97" i="429"/>
  <c r="H9" i="344"/>
  <c r="B117" i="436" l="1"/>
  <c r="I116" i="436"/>
  <c r="I98" i="429"/>
  <c r="I9" i="344"/>
  <c r="K9" i="344" s="1"/>
  <c r="K74" i="344"/>
  <c r="J9" i="344" l="1"/>
  <c r="I117" i="436"/>
  <c r="B118" i="436"/>
  <c r="I99" i="429"/>
  <c r="P7" i="344" l="1"/>
  <c r="I118" i="436"/>
  <c r="I100" i="429"/>
  <c r="P9" i="344"/>
  <c r="C12" i="144"/>
  <c r="B119" i="436" l="1"/>
  <c r="I101" i="429"/>
  <c r="Q17" i="137"/>
  <c r="B120" i="436" l="1"/>
  <c r="I119" i="436"/>
  <c r="I102" i="429"/>
  <c r="Q8" i="137"/>
  <c r="B121" i="436" l="1"/>
  <c r="I120" i="436"/>
  <c r="I103" i="429"/>
  <c r="J145" i="320"/>
  <c r="J144" i="320"/>
  <c r="J143" i="320"/>
  <c r="J142" i="320"/>
  <c r="J141" i="320"/>
  <c r="J140" i="320"/>
  <c r="I74" i="320"/>
  <c r="G74" i="320"/>
  <c r="E74" i="320"/>
  <c r="I73" i="320"/>
  <c r="G73" i="320"/>
  <c r="E73" i="320"/>
  <c r="I67" i="320"/>
  <c r="G67" i="320"/>
  <c r="E67" i="320"/>
  <c r="H18" i="320"/>
  <c r="H19" i="320"/>
  <c r="H20" i="320"/>
  <c r="H21" i="320"/>
  <c r="H17" i="320"/>
  <c r="H22" i="320"/>
  <c r="G21" i="320"/>
  <c r="E21" i="320"/>
  <c r="G22" i="320"/>
  <c r="G20" i="320"/>
  <c r="G19" i="320"/>
  <c r="G18" i="320"/>
  <c r="G17" i="320"/>
  <c r="H13" i="320"/>
  <c r="H14" i="320"/>
  <c r="H15" i="320"/>
  <c r="H16" i="320"/>
  <c r="H12" i="320"/>
  <c r="E22" i="320"/>
  <c r="E20" i="320"/>
  <c r="E19" i="320"/>
  <c r="E18" i="320"/>
  <c r="E17" i="320"/>
  <c r="I121" i="436" l="1"/>
  <c r="I104" i="429"/>
  <c r="I19" i="320"/>
  <c r="I22" i="320"/>
  <c r="I21" i="320"/>
  <c r="I20" i="320"/>
  <c r="I17" i="320"/>
  <c r="I18" i="320"/>
  <c r="B122" i="436" l="1"/>
  <c r="I105" i="429"/>
  <c r="I52" i="320"/>
  <c r="G52" i="320"/>
  <c r="E52" i="320"/>
  <c r="B123" i="436" l="1"/>
  <c r="I122" i="436"/>
  <c r="I106" i="429"/>
  <c r="J137" i="320"/>
  <c r="J136" i="320"/>
  <c r="J135" i="320"/>
  <c r="J134" i="320"/>
  <c r="J130" i="320"/>
  <c r="J129" i="320"/>
  <c r="J128" i="320"/>
  <c r="J127" i="320"/>
  <c r="J126" i="320"/>
  <c r="J125" i="320"/>
  <c r="J124" i="320"/>
  <c r="J123" i="320"/>
  <c r="J122" i="320"/>
  <c r="J121" i="320"/>
  <c r="J120" i="320"/>
  <c r="J119" i="320"/>
  <c r="J118" i="320"/>
  <c r="J117" i="320"/>
  <c r="J116" i="320"/>
  <c r="J115" i="320"/>
  <c r="J114" i="320"/>
  <c r="J113" i="320"/>
  <c r="J105" i="320"/>
  <c r="J104" i="320"/>
  <c r="J103" i="320"/>
  <c r="J102" i="320"/>
  <c r="J101" i="320"/>
  <c r="J100" i="320"/>
  <c r="J99" i="320"/>
  <c r="J98" i="320"/>
  <c r="J97" i="320"/>
  <c r="J96" i="320"/>
  <c r="J95" i="320"/>
  <c r="J94" i="320"/>
  <c r="J93" i="320"/>
  <c r="J92" i="320"/>
  <c r="J91" i="320"/>
  <c r="J90" i="320"/>
  <c r="J89" i="320"/>
  <c r="J88" i="320"/>
  <c r="J87" i="320"/>
  <c r="J86" i="320"/>
  <c r="J85" i="320"/>
  <c r="J84" i="320"/>
  <c r="J83" i="320"/>
  <c r="J82" i="320"/>
  <c r="J81" i="320"/>
  <c r="J80" i="320"/>
  <c r="J79" i="320"/>
  <c r="J78" i="320"/>
  <c r="J77" i="320"/>
  <c r="J76" i="320"/>
  <c r="J75" i="320"/>
  <c r="J71" i="320"/>
  <c r="J69" i="320"/>
  <c r="J65" i="320"/>
  <c r="J64" i="320"/>
  <c r="J61" i="320"/>
  <c r="J58" i="320"/>
  <c r="J41" i="320"/>
  <c r="J40" i="320"/>
  <c r="J39" i="320"/>
  <c r="J34" i="320"/>
  <c r="J33" i="320"/>
  <c r="J32" i="320"/>
  <c r="J31" i="320"/>
  <c r="J30" i="320"/>
  <c r="J29" i="320"/>
  <c r="J28" i="320"/>
  <c r="J27" i="320"/>
  <c r="J26" i="320"/>
  <c r="J25" i="320"/>
  <c r="J24" i="320"/>
  <c r="J23" i="320"/>
  <c r="I130" i="320"/>
  <c r="I105" i="320"/>
  <c r="I34" i="320"/>
  <c r="I123" i="436" l="1"/>
  <c r="B124" i="436"/>
  <c r="I107" i="429"/>
  <c r="E120" i="320"/>
  <c r="E119" i="320"/>
  <c r="E117" i="320"/>
  <c r="E118" i="320"/>
  <c r="E116" i="320"/>
  <c r="E115" i="320"/>
  <c r="E114" i="320"/>
  <c r="E113" i="320"/>
  <c r="E112" i="320"/>
  <c r="E111" i="320"/>
  <c r="E110" i="320"/>
  <c r="E109" i="320"/>
  <c r="E108" i="320"/>
  <c r="E107" i="320"/>
  <c r="G43" i="320"/>
  <c r="G44" i="320"/>
  <c r="G45" i="320"/>
  <c r="G46" i="320"/>
  <c r="G47" i="320"/>
  <c r="G48" i="320"/>
  <c r="G49" i="320"/>
  <c r="G50" i="320"/>
  <c r="G51" i="320"/>
  <c r="G53" i="320"/>
  <c r="G54" i="320"/>
  <c r="G55" i="320"/>
  <c r="G56" i="320"/>
  <c r="G57" i="320"/>
  <c r="G58" i="320"/>
  <c r="G59" i="320"/>
  <c r="G60" i="320"/>
  <c r="G61" i="320"/>
  <c r="G62" i="320"/>
  <c r="G63" i="320"/>
  <c r="G64" i="320"/>
  <c r="G65" i="320"/>
  <c r="G66" i="320"/>
  <c r="G68" i="320"/>
  <c r="G69" i="320"/>
  <c r="G70" i="320"/>
  <c r="G71" i="320"/>
  <c r="A3" i="320"/>
  <c r="E104" i="320"/>
  <c r="E103" i="320"/>
  <c r="E102" i="320"/>
  <c r="E101" i="320"/>
  <c r="E100" i="320"/>
  <c r="E99" i="320"/>
  <c r="E98" i="320"/>
  <c r="E97" i="320"/>
  <c r="E96" i="320"/>
  <c r="E95" i="320"/>
  <c r="E94" i="320"/>
  <c r="E93" i="320"/>
  <c r="E92" i="320"/>
  <c r="E91" i="320"/>
  <c r="E90" i="320"/>
  <c r="E89" i="320"/>
  <c r="E88" i="320"/>
  <c r="E87" i="320"/>
  <c r="E86" i="320"/>
  <c r="E85" i="320"/>
  <c r="E84" i="320"/>
  <c r="E83" i="320"/>
  <c r="E82" i="320"/>
  <c r="E81" i="320"/>
  <c r="E80" i="320"/>
  <c r="E79" i="320"/>
  <c r="E78" i="320"/>
  <c r="E77" i="320"/>
  <c r="E76" i="320"/>
  <c r="E75" i="320"/>
  <c r="E72" i="320"/>
  <c r="E71" i="320"/>
  <c r="E70" i="320"/>
  <c r="E69" i="320"/>
  <c r="E68" i="320"/>
  <c r="E66" i="320"/>
  <c r="E65" i="320"/>
  <c r="E64" i="320"/>
  <c r="E63" i="320"/>
  <c r="E62" i="320"/>
  <c r="E61" i="320"/>
  <c r="E60" i="320"/>
  <c r="E59" i="320"/>
  <c r="E58" i="320"/>
  <c r="E57" i="320"/>
  <c r="J57" i="320" s="1"/>
  <c r="E56" i="320"/>
  <c r="E55" i="320"/>
  <c r="E54" i="320"/>
  <c r="E53" i="320"/>
  <c r="E51" i="320"/>
  <c r="E50" i="320"/>
  <c r="E49" i="320"/>
  <c r="E48" i="320"/>
  <c r="E47" i="320"/>
  <c r="E46" i="320"/>
  <c r="E45" i="320"/>
  <c r="E44" i="320"/>
  <c r="E43" i="320"/>
  <c r="E40" i="320"/>
  <c r="E39" i="320"/>
  <c r="E38" i="320"/>
  <c r="E37" i="320"/>
  <c r="E36" i="320"/>
  <c r="E33" i="320"/>
  <c r="E32" i="320"/>
  <c r="E31" i="320"/>
  <c r="E30" i="320"/>
  <c r="E29" i="320"/>
  <c r="E28" i="320"/>
  <c r="E27" i="320"/>
  <c r="E26" i="320"/>
  <c r="E25" i="320"/>
  <c r="E24" i="320"/>
  <c r="E23" i="320"/>
  <c r="E16" i="320"/>
  <c r="E15" i="320"/>
  <c r="E14" i="320"/>
  <c r="E13" i="320"/>
  <c r="E12" i="320"/>
  <c r="E11" i="320"/>
  <c r="E10" i="320"/>
  <c r="E9" i="320"/>
  <c r="E8" i="320"/>
  <c r="E7" i="320"/>
  <c r="G7" i="320"/>
  <c r="I129" i="320"/>
  <c r="G129" i="320"/>
  <c r="I128" i="320"/>
  <c r="G128" i="320"/>
  <c r="I115" i="320"/>
  <c r="G115" i="320"/>
  <c r="I114" i="320"/>
  <c r="G114" i="320"/>
  <c r="I113" i="320"/>
  <c r="G113" i="320"/>
  <c r="I112" i="320"/>
  <c r="G112" i="320"/>
  <c r="I111" i="320"/>
  <c r="G111" i="320"/>
  <c r="I110" i="320"/>
  <c r="G110" i="320"/>
  <c r="I109" i="320"/>
  <c r="G109" i="320"/>
  <c r="I108" i="320"/>
  <c r="G108" i="320"/>
  <c r="I107" i="320"/>
  <c r="G107" i="320"/>
  <c r="I104" i="320"/>
  <c r="G104" i="320"/>
  <c r="I103" i="320"/>
  <c r="G103" i="320"/>
  <c r="I102" i="320"/>
  <c r="G102" i="320"/>
  <c r="I101" i="320"/>
  <c r="G101" i="320"/>
  <c r="I100" i="320"/>
  <c r="G100" i="320"/>
  <c r="I99" i="320"/>
  <c r="G99" i="320"/>
  <c r="I98" i="320"/>
  <c r="G98" i="320"/>
  <c r="I97" i="320"/>
  <c r="G97" i="320"/>
  <c r="I96" i="320"/>
  <c r="G96" i="320"/>
  <c r="I95" i="320"/>
  <c r="G95" i="320"/>
  <c r="I94" i="320"/>
  <c r="G94" i="320"/>
  <c r="I93" i="320"/>
  <c r="G93" i="320"/>
  <c r="I92" i="320"/>
  <c r="G92" i="320"/>
  <c r="I91" i="320"/>
  <c r="G91" i="320"/>
  <c r="I90" i="320"/>
  <c r="G90" i="320"/>
  <c r="I89" i="320"/>
  <c r="G89" i="320"/>
  <c r="I88" i="320"/>
  <c r="G88" i="320"/>
  <c r="I87" i="320"/>
  <c r="G87" i="320"/>
  <c r="I86" i="320"/>
  <c r="G86" i="320"/>
  <c r="I85" i="320"/>
  <c r="G85" i="320"/>
  <c r="I84" i="320"/>
  <c r="G84" i="320"/>
  <c r="I83" i="320"/>
  <c r="G83" i="320"/>
  <c r="I82" i="320"/>
  <c r="G82" i="320"/>
  <c r="I81" i="320"/>
  <c r="G81" i="320"/>
  <c r="I80" i="320"/>
  <c r="G80" i="320"/>
  <c r="I79" i="320"/>
  <c r="G79" i="320"/>
  <c r="I78" i="320"/>
  <c r="G78" i="320"/>
  <c r="I77" i="320"/>
  <c r="G77" i="320"/>
  <c r="I76" i="320"/>
  <c r="G76" i="320"/>
  <c r="I75" i="320"/>
  <c r="G75" i="320"/>
  <c r="I72" i="320"/>
  <c r="G72" i="320"/>
  <c r="I71" i="320"/>
  <c r="I70" i="320"/>
  <c r="I69" i="320"/>
  <c r="I68" i="320"/>
  <c r="I66" i="320"/>
  <c r="I65" i="320"/>
  <c r="I64" i="320"/>
  <c r="I63" i="320"/>
  <c r="I62" i="320"/>
  <c r="I61" i="320"/>
  <c r="I60" i="320"/>
  <c r="I59" i="320"/>
  <c r="I58" i="320"/>
  <c r="I57" i="320"/>
  <c r="I56" i="320"/>
  <c r="I55" i="320"/>
  <c r="I54" i="320"/>
  <c r="I53" i="320"/>
  <c r="I51" i="320"/>
  <c r="I50" i="320"/>
  <c r="I49" i="320"/>
  <c r="I48" i="320"/>
  <c r="I47" i="320"/>
  <c r="I46" i="320"/>
  <c r="I45" i="320"/>
  <c r="I44" i="320"/>
  <c r="I43" i="320"/>
  <c r="I33" i="320"/>
  <c r="G33" i="320"/>
  <c r="I32" i="320"/>
  <c r="G32" i="320"/>
  <c r="I31" i="320"/>
  <c r="G31" i="320"/>
  <c r="I30" i="320"/>
  <c r="G30" i="320"/>
  <c r="I29" i="320"/>
  <c r="G29" i="320"/>
  <c r="I28" i="320"/>
  <c r="G28" i="320"/>
  <c r="I27" i="320"/>
  <c r="G27" i="320"/>
  <c r="I26" i="320"/>
  <c r="G26" i="320"/>
  <c r="I25" i="320"/>
  <c r="G25" i="320"/>
  <c r="I24" i="320"/>
  <c r="G24" i="320"/>
  <c r="I23" i="320"/>
  <c r="G23" i="320"/>
  <c r="I16" i="320"/>
  <c r="G16" i="320"/>
  <c r="I15" i="320"/>
  <c r="G15" i="320"/>
  <c r="I14" i="320"/>
  <c r="G14" i="320"/>
  <c r="I13" i="320"/>
  <c r="G13" i="320"/>
  <c r="I12" i="320"/>
  <c r="G12" i="320"/>
  <c r="I11" i="320"/>
  <c r="G11" i="320"/>
  <c r="I10" i="320"/>
  <c r="G10" i="320"/>
  <c r="I9" i="320"/>
  <c r="G9" i="320"/>
  <c r="I8" i="320"/>
  <c r="G8" i="320"/>
  <c r="I7" i="320"/>
  <c r="I124" i="436" l="1"/>
  <c r="B125" i="436"/>
  <c r="I108" i="429"/>
  <c r="J50" i="320"/>
  <c r="J108" i="320"/>
  <c r="J59" i="320"/>
  <c r="J47" i="320"/>
  <c r="J60" i="320"/>
  <c r="J74" i="320"/>
  <c r="J68" i="320"/>
  <c r="J70" i="320"/>
  <c r="J54" i="320"/>
  <c r="J62" i="320"/>
  <c r="J55" i="320"/>
  <c r="J63" i="320"/>
  <c r="J56" i="320"/>
  <c r="J111" i="320"/>
  <c r="J109" i="320"/>
  <c r="J48" i="320"/>
  <c r="J73" i="320"/>
  <c r="B126" i="436" l="1"/>
  <c r="I125" i="436"/>
  <c r="I109" i="429"/>
  <c r="J9" i="320"/>
  <c r="J12" i="320"/>
  <c r="J67" i="320"/>
  <c r="J21" i="320"/>
  <c r="J13" i="320"/>
  <c r="J20" i="320"/>
  <c r="J17" i="320"/>
  <c r="J19" i="320"/>
  <c r="J22" i="320"/>
  <c r="J18" i="320"/>
  <c r="J15" i="320"/>
  <c r="J52" i="320"/>
  <c r="J16" i="320"/>
  <c r="J37" i="320"/>
  <c r="J139" i="320"/>
  <c r="J133" i="320"/>
  <c r="J49" i="320"/>
  <c r="J11" i="320"/>
  <c r="J46" i="320"/>
  <c r="J7" i="320"/>
  <c r="J53" i="320"/>
  <c r="J8" i="320"/>
  <c r="J43" i="320"/>
  <c r="J112" i="320"/>
  <c r="J66" i="320"/>
  <c r="J45" i="320"/>
  <c r="J51" i="320"/>
  <c r="J107" i="320"/>
  <c r="J72" i="320"/>
  <c r="J36" i="320"/>
  <c r="J10" i="320"/>
  <c r="J44" i="320"/>
  <c r="J14" i="320"/>
  <c r="J38" i="320"/>
  <c r="J132" i="320"/>
  <c r="J110" i="320"/>
  <c r="B127" i="436" l="1"/>
  <c r="I126" i="436"/>
  <c r="I110" i="429"/>
  <c r="J138" i="320"/>
  <c r="J131" i="320"/>
  <c r="B128" i="436" l="1"/>
  <c r="I127" i="436"/>
  <c r="I111" i="429"/>
  <c r="S8" i="144"/>
  <c r="S9" i="144"/>
  <c r="S11" i="144"/>
  <c r="S12" i="144"/>
  <c r="S7" i="144"/>
  <c r="I128" i="436" l="1"/>
  <c r="B129" i="436"/>
  <c r="I112" i="429"/>
  <c r="M7" i="212"/>
  <c r="M8" i="212"/>
  <c r="M9" i="212"/>
  <c r="M10" i="212"/>
  <c r="M12" i="212"/>
  <c r="M13" i="212"/>
  <c r="M14" i="212"/>
  <c r="I129" i="436" l="1"/>
  <c r="B130" i="436"/>
  <c r="I113" i="429"/>
  <c r="A3" i="215"/>
  <c r="T10" i="147"/>
  <c r="T12" i="147"/>
  <c r="T13" i="147"/>
  <c r="T7" i="147"/>
  <c r="A3" i="147"/>
  <c r="Q20" i="137"/>
  <c r="Q13" i="137"/>
  <c r="Q11" i="137"/>
  <c r="Q9" i="137"/>
  <c r="T8" i="137"/>
  <c r="T9" i="137"/>
  <c r="T11" i="137"/>
  <c r="T12" i="137"/>
  <c r="T6" i="137"/>
  <c r="A3" i="137"/>
  <c r="J10" i="143"/>
  <c r="K10" i="143" s="1"/>
  <c r="H10" i="143"/>
  <c r="I10" i="143" s="1"/>
  <c r="N8" i="143"/>
  <c r="N9" i="143"/>
  <c r="N11" i="143"/>
  <c r="N12" i="143"/>
  <c r="N6" i="143"/>
  <c r="A3" i="143"/>
  <c r="A3" i="212"/>
  <c r="B131" i="436" l="1"/>
  <c r="I130" i="436"/>
  <c r="I114" i="429"/>
  <c r="P12" i="147"/>
  <c r="O12" i="147"/>
  <c r="M12" i="147"/>
  <c r="L12" i="147"/>
  <c r="P9" i="147"/>
  <c r="O9" i="147"/>
  <c r="M9" i="147"/>
  <c r="L9" i="147"/>
  <c r="P8" i="147"/>
  <c r="O8" i="147"/>
  <c r="M8" i="147"/>
  <c r="L8" i="147"/>
  <c r="I131" i="436" l="1"/>
  <c r="B132" i="436"/>
  <c r="I115" i="429"/>
  <c r="Q9" i="147"/>
  <c r="N9" i="147"/>
  <c r="Q8" i="147"/>
  <c r="Q12" i="147"/>
  <c r="N12" i="147"/>
  <c r="N8" i="147"/>
  <c r="I132" i="436" l="1"/>
  <c r="B133" i="436"/>
  <c r="I116" i="429"/>
  <c r="N24" i="147"/>
  <c r="T9" i="147"/>
  <c r="B134" i="436" l="1"/>
  <c r="I133" i="436"/>
  <c r="I117" i="429"/>
  <c r="I58" i="212"/>
  <c r="J58" i="212" s="1"/>
  <c r="G58" i="212"/>
  <c r="H58" i="212" s="1"/>
  <c r="J31" i="143"/>
  <c r="K31" i="143" s="1"/>
  <c r="H31" i="143"/>
  <c r="I31" i="143" s="1"/>
  <c r="J30" i="143"/>
  <c r="K30" i="143" s="1"/>
  <c r="H30" i="143"/>
  <c r="I30" i="143" s="1"/>
  <c r="J29" i="143"/>
  <c r="K29" i="143" s="1"/>
  <c r="H29" i="143"/>
  <c r="I29" i="143" s="1"/>
  <c r="B135" i="436" l="1"/>
  <c r="I134" i="436"/>
  <c r="I118" i="429"/>
  <c r="Q21" i="137"/>
  <c r="B136" i="436" l="1"/>
  <c r="I135" i="436"/>
  <c r="I119" i="429"/>
  <c r="I25" i="137"/>
  <c r="B137" i="436" l="1"/>
  <c r="I136" i="436"/>
  <c r="D7" i="215"/>
  <c r="L8" i="215" s="1"/>
  <c r="M8" i="215" s="1"/>
  <c r="O8" i="215" s="1"/>
  <c r="L7" i="215"/>
  <c r="M7" i="215" s="1"/>
  <c r="O7" i="215" s="1"/>
  <c r="B138" i="436" l="1"/>
  <c r="I137" i="436"/>
  <c r="N9" i="429"/>
  <c r="N8" i="429"/>
  <c r="N10" i="429"/>
  <c r="N17" i="429"/>
  <c r="N27" i="429"/>
  <c r="N32" i="429"/>
  <c r="N35" i="429"/>
  <c r="N34" i="429"/>
  <c r="N48" i="429"/>
  <c r="N53" i="429"/>
  <c r="N55" i="429"/>
  <c r="N54" i="429"/>
  <c r="N59" i="429"/>
  <c r="N70" i="429"/>
  <c r="N76" i="429"/>
  <c r="N80" i="429"/>
  <c r="N81" i="429"/>
  <c r="N86" i="429"/>
  <c r="N104" i="429"/>
  <c r="N111" i="429"/>
  <c r="N114" i="429"/>
  <c r="N116" i="429"/>
  <c r="N115" i="429"/>
  <c r="L14" i="215"/>
  <c r="M14" i="215" s="1"/>
  <c r="O14" i="215" s="1"/>
  <c r="L15" i="215"/>
  <c r="M15" i="215" s="1"/>
  <c r="O15" i="215" s="1"/>
  <c r="D9" i="215"/>
  <c r="L16" i="215"/>
  <c r="M16" i="215" s="1"/>
  <c r="O16" i="215" s="1"/>
  <c r="D10" i="215"/>
  <c r="L11" i="215"/>
  <c r="M11" i="215" s="1"/>
  <c r="O11" i="215" s="1"/>
  <c r="D17" i="215"/>
  <c r="D15" i="215"/>
  <c r="D13" i="215"/>
  <c r="E13" i="215" s="1"/>
  <c r="G13" i="215" s="1"/>
  <c r="L12" i="215"/>
  <c r="M12" i="215" s="1"/>
  <c r="O12" i="215" s="1"/>
  <c r="L17" i="215"/>
  <c r="M17" i="215" s="1"/>
  <c r="O17" i="215" s="1"/>
  <c r="D8" i="215"/>
  <c r="D16" i="215"/>
  <c r="L13" i="215"/>
  <c r="M13" i="215" s="1"/>
  <c r="O13" i="215" s="1"/>
  <c r="L10" i="215"/>
  <c r="M10" i="215" s="1"/>
  <c r="O10" i="215" s="1"/>
  <c r="L9" i="215"/>
  <c r="M9" i="215" s="1"/>
  <c r="O9" i="215" s="1"/>
  <c r="D12" i="215"/>
  <c r="D14" i="215"/>
  <c r="E14" i="215" s="1"/>
  <c r="G14" i="215" s="1"/>
  <c r="D11" i="215"/>
  <c r="B139" i="436" l="1"/>
  <c r="I138" i="436"/>
  <c r="M122" i="429"/>
  <c r="N120" i="429"/>
  <c r="M123" i="429"/>
  <c r="M121" i="429"/>
  <c r="O18" i="215"/>
  <c r="M18" i="215"/>
  <c r="B140" i="436" l="1"/>
  <c r="I139" i="436"/>
  <c r="L18" i="147"/>
  <c r="Q7" i="137"/>
  <c r="J17" i="143"/>
  <c r="K17" i="143" s="1"/>
  <c r="H17" i="143"/>
  <c r="I17" i="143" s="1"/>
  <c r="B141" i="436" l="1"/>
  <c r="I140" i="436"/>
  <c r="P20" i="147"/>
  <c r="O20" i="147"/>
  <c r="M20" i="147"/>
  <c r="L20" i="147"/>
  <c r="P19" i="147"/>
  <c r="O19" i="147"/>
  <c r="M19" i="147"/>
  <c r="L19" i="147"/>
  <c r="P18" i="147"/>
  <c r="O18" i="147"/>
  <c r="M18" i="147"/>
  <c r="B142" i="436" l="1"/>
  <c r="I141" i="436"/>
  <c r="Q19" i="147"/>
  <c r="N20" i="147"/>
  <c r="N19" i="147"/>
  <c r="Q18" i="147"/>
  <c r="Q20" i="147"/>
  <c r="N18" i="147"/>
  <c r="B143" i="436" l="1"/>
  <c r="I142" i="436"/>
  <c r="C23" i="137"/>
  <c r="I56" i="212"/>
  <c r="J56" i="212" s="1"/>
  <c r="G56" i="212"/>
  <c r="H56" i="212" s="1"/>
  <c r="I55" i="212"/>
  <c r="J55" i="212" s="1"/>
  <c r="G55" i="212"/>
  <c r="H55" i="212" s="1"/>
  <c r="I54" i="212"/>
  <c r="J54" i="212" s="1"/>
  <c r="G54" i="212"/>
  <c r="H54" i="212" s="1"/>
  <c r="I53" i="212"/>
  <c r="J53" i="212" s="1"/>
  <c r="G53" i="212"/>
  <c r="H53" i="212" s="1"/>
  <c r="I52" i="212"/>
  <c r="J52" i="212" s="1"/>
  <c r="G52" i="212"/>
  <c r="H52" i="212" s="1"/>
  <c r="I51" i="212"/>
  <c r="J51" i="212" s="1"/>
  <c r="G51" i="212"/>
  <c r="H51" i="212" s="1"/>
  <c r="I50" i="212"/>
  <c r="J50" i="212" s="1"/>
  <c r="G50" i="212"/>
  <c r="H50" i="212" s="1"/>
  <c r="I49" i="212"/>
  <c r="J49" i="212" s="1"/>
  <c r="G49" i="212"/>
  <c r="H49" i="212" s="1"/>
  <c r="I48" i="212"/>
  <c r="J48" i="212" s="1"/>
  <c r="G48" i="212"/>
  <c r="H48" i="212" s="1"/>
  <c r="I47" i="212"/>
  <c r="J47" i="212" s="1"/>
  <c r="G47" i="212"/>
  <c r="H47" i="212" s="1"/>
  <c r="I46" i="212"/>
  <c r="J46" i="212" s="1"/>
  <c r="G46" i="212"/>
  <c r="H46" i="212" s="1"/>
  <c r="I45" i="212"/>
  <c r="J45" i="212" s="1"/>
  <c r="G45" i="212"/>
  <c r="H45" i="212" s="1"/>
  <c r="J13" i="143"/>
  <c r="H13" i="143"/>
  <c r="I13" i="143" s="1"/>
  <c r="J26" i="143"/>
  <c r="K26" i="143" s="1"/>
  <c r="H26" i="143"/>
  <c r="J24" i="143"/>
  <c r="K24" i="143" s="1"/>
  <c r="H24" i="143"/>
  <c r="I24" i="143" s="1"/>
  <c r="J23" i="143"/>
  <c r="K23" i="143" s="1"/>
  <c r="H23" i="143"/>
  <c r="I23" i="143" s="1"/>
  <c r="J22" i="143"/>
  <c r="K22" i="143" s="1"/>
  <c r="H22" i="143"/>
  <c r="I22" i="143" s="1"/>
  <c r="J21" i="143"/>
  <c r="K21" i="143" s="1"/>
  <c r="H21" i="143"/>
  <c r="I21" i="143" s="1"/>
  <c r="J20" i="143"/>
  <c r="K20" i="143" s="1"/>
  <c r="H20" i="143"/>
  <c r="I20" i="143" s="1"/>
  <c r="J19" i="143"/>
  <c r="K19" i="143" s="1"/>
  <c r="H19" i="143"/>
  <c r="I19" i="143" s="1"/>
  <c r="J11" i="143"/>
  <c r="K11" i="143" s="1"/>
  <c r="H11" i="143"/>
  <c r="I11" i="143" s="1"/>
  <c r="J9" i="143"/>
  <c r="K9" i="143" s="1"/>
  <c r="H9" i="143"/>
  <c r="I9" i="143" s="1"/>
  <c r="J8" i="143"/>
  <c r="K8" i="143" s="1"/>
  <c r="H8" i="143"/>
  <c r="I8" i="143" s="1"/>
  <c r="J7" i="143"/>
  <c r="K7" i="143" s="1"/>
  <c r="H7" i="143"/>
  <c r="I7" i="143" s="1"/>
  <c r="G9" i="212"/>
  <c r="H9" i="212" s="1"/>
  <c r="I9" i="212"/>
  <c r="J9" i="212" s="1"/>
  <c r="G10" i="212"/>
  <c r="H10" i="212" s="1"/>
  <c r="I10" i="212"/>
  <c r="J10" i="212" s="1"/>
  <c r="G11" i="212"/>
  <c r="H11" i="212" s="1"/>
  <c r="I11" i="212"/>
  <c r="J11" i="212" s="1"/>
  <c r="G12" i="212"/>
  <c r="H12" i="212" s="1"/>
  <c r="I12" i="212"/>
  <c r="J12" i="212" s="1"/>
  <c r="G13" i="212"/>
  <c r="H13" i="212" s="1"/>
  <c r="I13" i="212"/>
  <c r="J13" i="212" s="1"/>
  <c r="G14" i="212"/>
  <c r="H14" i="212" s="1"/>
  <c r="I14" i="212"/>
  <c r="J14" i="212" s="1"/>
  <c r="G15" i="212"/>
  <c r="H15" i="212" s="1"/>
  <c r="I15" i="212"/>
  <c r="J15" i="212" s="1"/>
  <c r="G16" i="212"/>
  <c r="H16" i="212" s="1"/>
  <c r="I16" i="212"/>
  <c r="J16" i="212" s="1"/>
  <c r="G17" i="212"/>
  <c r="H17" i="212" s="1"/>
  <c r="I17" i="212"/>
  <c r="J17" i="212" s="1"/>
  <c r="G19" i="212"/>
  <c r="H19" i="212" s="1"/>
  <c r="I19" i="212"/>
  <c r="J19" i="212" s="1"/>
  <c r="G20" i="212"/>
  <c r="H20" i="212" s="1"/>
  <c r="I20" i="212"/>
  <c r="J20" i="212" s="1"/>
  <c r="G21" i="212"/>
  <c r="H21" i="212" s="1"/>
  <c r="I21" i="212"/>
  <c r="J21" i="212" s="1"/>
  <c r="G22" i="212"/>
  <c r="H22" i="212" s="1"/>
  <c r="I22" i="212"/>
  <c r="J22" i="212" s="1"/>
  <c r="G23" i="212"/>
  <c r="H23" i="212" s="1"/>
  <c r="I23" i="212"/>
  <c r="J23" i="212" s="1"/>
  <c r="G24" i="212"/>
  <c r="H24" i="212" s="1"/>
  <c r="I24" i="212"/>
  <c r="J24" i="212" s="1"/>
  <c r="G25" i="212"/>
  <c r="H25" i="212" s="1"/>
  <c r="I25" i="212"/>
  <c r="J25" i="212" s="1"/>
  <c r="G26" i="212"/>
  <c r="H26" i="212" s="1"/>
  <c r="I26" i="212"/>
  <c r="J26" i="212" s="1"/>
  <c r="G27" i="212"/>
  <c r="H27" i="212" s="1"/>
  <c r="I27" i="212"/>
  <c r="J27" i="212" s="1"/>
  <c r="G28" i="212"/>
  <c r="H28" i="212" s="1"/>
  <c r="I28" i="212"/>
  <c r="J28" i="212" s="1"/>
  <c r="G30" i="212"/>
  <c r="H30" i="212" s="1"/>
  <c r="I30" i="212"/>
  <c r="J30" i="212" s="1"/>
  <c r="G31" i="212"/>
  <c r="H31" i="212" s="1"/>
  <c r="I31" i="212"/>
  <c r="J31" i="212" s="1"/>
  <c r="G32" i="212"/>
  <c r="H32" i="212" s="1"/>
  <c r="I32" i="212"/>
  <c r="J32" i="212" s="1"/>
  <c r="G33" i="212"/>
  <c r="H33" i="212" s="1"/>
  <c r="I33" i="212"/>
  <c r="J33" i="212" s="1"/>
  <c r="G34" i="212"/>
  <c r="H34" i="212" s="1"/>
  <c r="I34" i="212"/>
  <c r="J34" i="212" s="1"/>
  <c r="G35" i="212"/>
  <c r="H35" i="212" s="1"/>
  <c r="I35" i="212"/>
  <c r="J35" i="212" s="1"/>
  <c r="G36" i="212"/>
  <c r="H36" i="212" s="1"/>
  <c r="I36" i="212"/>
  <c r="J36" i="212" s="1"/>
  <c r="G37" i="212"/>
  <c r="H37" i="212" s="1"/>
  <c r="I37" i="212"/>
  <c r="J37" i="212" s="1"/>
  <c r="G38" i="212"/>
  <c r="H38" i="212" s="1"/>
  <c r="I38" i="212"/>
  <c r="J38" i="212" s="1"/>
  <c r="G39" i="212"/>
  <c r="H39" i="212" s="1"/>
  <c r="I39" i="212"/>
  <c r="J39" i="212" s="1"/>
  <c r="G40" i="212"/>
  <c r="H40" i="212" s="1"/>
  <c r="I40" i="212"/>
  <c r="J40" i="212" s="1"/>
  <c r="G41" i="212"/>
  <c r="H41" i="212" s="1"/>
  <c r="I41" i="212"/>
  <c r="J41" i="212" s="1"/>
  <c r="G42" i="212"/>
  <c r="H42" i="212" s="1"/>
  <c r="I42" i="212"/>
  <c r="J42" i="212" s="1"/>
  <c r="G43" i="212"/>
  <c r="H43" i="212" s="1"/>
  <c r="I43" i="212"/>
  <c r="J43" i="212" s="1"/>
  <c r="G59" i="212"/>
  <c r="H59" i="212" s="1"/>
  <c r="I59" i="212"/>
  <c r="J59" i="212" s="1"/>
  <c r="I8" i="212"/>
  <c r="J8" i="212" s="1"/>
  <c r="G8" i="212"/>
  <c r="H8" i="212" s="1"/>
  <c r="B144" i="436" l="1"/>
  <c r="I143" i="436"/>
  <c r="H62" i="212"/>
  <c r="Q15" i="137"/>
  <c r="Q16" i="137"/>
  <c r="M11" i="212"/>
  <c r="N7" i="143"/>
  <c r="K13" i="143"/>
  <c r="H60" i="212"/>
  <c r="J60" i="212"/>
  <c r="I26" i="143"/>
  <c r="B145" i="436" l="1"/>
  <c r="I144" i="436"/>
  <c r="M15" i="212"/>
  <c r="N15" i="212" s="1"/>
  <c r="P16" i="147"/>
  <c r="O16" i="147"/>
  <c r="M16" i="147"/>
  <c r="L16" i="147"/>
  <c r="P15" i="147"/>
  <c r="O15" i="147"/>
  <c r="M15" i="147"/>
  <c r="L15" i="147"/>
  <c r="J16" i="143"/>
  <c r="K16" i="143" s="1"/>
  <c r="H16" i="143"/>
  <c r="I16" i="143" s="1"/>
  <c r="J15" i="143"/>
  <c r="K15" i="143" s="1"/>
  <c r="H15" i="143"/>
  <c r="I15" i="143" s="1"/>
  <c r="J14" i="143"/>
  <c r="H14" i="143"/>
  <c r="I14" i="143" s="1"/>
  <c r="B146" i="436" l="1"/>
  <c r="I145" i="436"/>
  <c r="I35" i="143"/>
  <c r="I33" i="143"/>
  <c r="K14" i="143"/>
  <c r="N15" i="147"/>
  <c r="N16" i="147"/>
  <c r="Q15" i="147"/>
  <c r="Q16" i="147"/>
  <c r="B147" i="436" l="1"/>
  <c r="I146" i="436"/>
  <c r="N10" i="143"/>
  <c r="K33" i="143"/>
  <c r="B148" i="436" l="1"/>
  <c r="I147" i="436"/>
  <c r="N13" i="143"/>
  <c r="O13" i="143" s="1"/>
  <c r="B149" i="436" l="1"/>
  <c r="I148" i="436"/>
  <c r="I149" i="436" l="1"/>
  <c r="B150" i="436"/>
  <c r="T7" i="137"/>
  <c r="I150" i="436" l="1"/>
  <c r="B151" i="436"/>
  <c r="I151" i="436" l="1"/>
  <c r="B152" i="436"/>
  <c r="I152" i="436" l="1"/>
  <c r="B153" i="436"/>
  <c r="I153" i="436" l="1"/>
  <c r="B154" i="436"/>
  <c r="I154" i="436" l="1"/>
  <c r="B155" i="436"/>
  <c r="Q18" i="137"/>
  <c r="B156" i="436" l="1"/>
  <c r="I155" i="436"/>
  <c r="I156" i="436" l="1"/>
  <c r="B157" i="436"/>
  <c r="E15" i="215"/>
  <c r="G15" i="215" s="1"/>
  <c r="E8" i="215"/>
  <c r="G8" i="215" s="1"/>
  <c r="B158" i="436" l="1"/>
  <c r="I157" i="436"/>
  <c r="E9" i="215"/>
  <c r="G9" i="215" s="1"/>
  <c r="E10" i="215"/>
  <c r="G10" i="215" s="1"/>
  <c r="E11" i="215"/>
  <c r="G11" i="215" s="1"/>
  <c r="E12" i="215"/>
  <c r="G12" i="215" s="1"/>
  <c r="E16" i="215"/>
  <c r="G16" i="215" s="1"/>
  <c r="E17" i="215"/>
  <c r="G17" i="215" s="1"/>
  <c r="E7" i="215"/>
  <c r="B159" i="436" l="1"/>
  <c r="B160" i="436" s="1"/>
  <c r="I158" i="436"/>
  <c r="G7" i="215"/>
  <c r="G18" i="215" s="1"/>
  <c r="E18" i="215"/>
  <c r="I160" i="436" l="1"/>
  <c r="B161" i="436"/>
  <c r="I159" i="436"/>
  <c r="B162" i="436" l="1"/>
  <c r="I161" i="436"/>
  <c r="P12" i="144"/>
  <c r="P14" i="147"/>
  <c r="O14" i="147"/>
  <c r="M14" i="147"/>
  <c r="L14" i="147"/>
  <c r="B163" i="436" l="1"/>
  <c r="I162" i="436"/>
  <c r="I12" i="144"/>
  <c r="J12" i="144"/>
  <c r="O23" i="137"/>
  <c r="Q14" i="147"/>
  <c r="N14" i="147"/>
  <c r="N21" i="147" s="1"/>
  <c r="I163" i="436" l="1"/>
  <c r="Q21" i="147"/>
  <c r="T8" i="147"/>
  <c r="S10" i="144"/>
  <c r="T11" i="147"/>
  <c r="T14" i="147" s="1"/>
  <c r="U14" i="147" s="1"/>
  <c r="K23" i="137"/>
  <c r="I23" i="137"/>
  <c r="K12" i="144"/>
  <c r="L12" i="144"/>
  <c r="B164" i="436" l="1"/>
  <c r="S13" i="144"/>
  <c r="T13" i="144" s="1"/>
  <c r="T10" i="137"/>
  <c r="I164" i="436" l="1"/>
  <c r="B165" i="436"/>
  <c r="T13" i="137"/>
  <c r="U13" i="137" s="1"/>
  <c r="I165" i="436" l="1"/>
  <c r="B166" i="436"/>
  <c r="H12" i="144"/>
  <c r="B167" i="436" l="1"/>
  <c r="I166" i="436"/>
  <c r="I167" i="436" l="1"/>
  <c r="B168" i="436"/>
  <c r="I168" i="436" l="1"/>
  <c r="B169" i="436"/>
  <c r="B170" i="436" l="1"/>
  <c r="I169" i="436"/>
  <c r="I170" i="436" l="1"/>
  <c r="B171" i="436"/>
  <c r="I171" i="436" l="1"/>
  <c r="B172" i="436"/>
  <c r="I172" i="436" l="1"/>
  <c r="B173" i="436"/>
  <c r="B174" i="436" s="1"/>
  <c r="I174" i="436" l="1"/>
  <c r="B175" i="436"/>
  <c r="I173" i="436"/>
  <c r="B176" i="436" l="1"/>
  <c r="I175" i="436"/>
  <c r="B177" i="436" l="1"/>
  <c r="I176" i="436"/>
  <c r="I177" i="436" l="1"/>
  <c r="B178" i="436"/>
  <c r="I178" i="436" l="1"/>
  <c r="B179" i="436"/>
  <c r="I179" i="436" l="1"/>
  <c r="B180" i="436"/>
  <c r="B181" i="436" l="1"/>
  <c r="I180" i="436"/>
  <c r="I181" i="436" l="1"/>
  <c r="B182" i="436" l="1"/>
  <c r="B183" i="436" l="1"/>
  <c r="I182" i="436"/>
  <c r="I183" i="436" l="1"/>
  <c r="B184" i="436" l="1"/>
  <c r="I184" i="436" l="1"/>
  <c r="B185" i="436"/>
  <c r="B186" i="436" l="1"/>
  <c r="I185" i="436"/>
  <c r="I186" i="436" l="1"/>
  <c r="B187" i="436"/>
  <c r="I187" i="436" l="1"/>
  <c r="B188" i="436"/>
  <c r="I188" i="436" l="1"/>
  <c r="B189" i="436"/>
  <c r="I189" i="436" l="1"/>
  <c r="B190" i="436" l="1"/>
  <c r="B191" i="436" l="1"/>
  <c r="I190" i="436"/>
  <c r="I191" i="436" l="1"/>
  <c r="B192" i="436"/>
  <c r="B193" i="436" l="1"/>
  <c r="I192" i="436"/>
  <c r="B194" i="436" l="1"/>
  <c r="I193" i="436"/>
  <c r="I194" i="436" l="1"/>
  <c r="B195" i="436"/>
  <c r="I195" i="436" l="1"/>
  <c r="B196" i="436"/>
  <c r="B197" i="436" l="1"/>
  <c r="I196" i="436"/>
  <c r="I197" i="436" l="1"/>
  <c r="B198" i="436"/>
  <c r="B199" i="436" l="1"/>
  <c r="I198" i="436"/>
  <c r="B200" i="436" l="1"/>
  <c r="I199" i="436"/>
  <c r="B201" i="436" l="1"/>
  <c r="I200" i="436"/>
  <c r="I201" i="436" l="1"/>
  <c r="B202" i="436"/>
  <c r="I202" i="436" l="1"/>
  <c r="B203" i="436"/>
  <c r="B204" i="436" l="1"/>
  <c r="I203" i="436"/>
  <c r="I204" i="436" l="1"/>
  <c r="B205" i="436"/>
  <c r="B206" i="436" l="1"/>
  <c r="I205" i="436"/>
  <c r="I206" i="436" l="1"/>
  <c r="B207" i="436"/>
  <c r="I207" i="436" l="1"/>
  <c r="B208" i="436"/>
  <c r="I208" i="436" l="1"/>
  <c r="B209" i="436"/>
  <c r="B210" i="436" l="1"/>
  <c r="I209" i="436"/>
  <c r="I210" i="436" l="1"/>
  <c r="B211" i="436"/>
  <c r="B212" i="436" l="1"/>
  <c r="I211" i="436"/>
  <c r="I212" i="436" l="1"/>
  <c r="B213" i="436"/>
  <c r="B214" i="436" l="1"/>
  <c r="I213" i="436"/>
  <c r="B215" i="436" l="1"/>
  <c r="I214" i="436"/>
  <c r="B216" i="436" l="1"/>
  <c r="I215" i="436"/>
  <c r="B217" i="436" l="1"/>
  <c r="I216" i="436"/>
  <c r="I217" i="436" l="1"/>
  <c r="B218" i="436"/>
  <c r="I218" i="436" l="1"/>
  <c r="B219" i="436"/>
  <c r="I219" i="436" l="1"/>
  <c r="B220" i="436"/>
  <c r="I220" i="436" l="1"/>
  <c r="B221" i="436"/>
  <c r="B222" i="436" l="1"/>
  <c r="I221" i="436"/>
  <c r="I222" i="436" l="1"/>
  <c r="B223" i="436"/>
  <c r="I223" i="436" l="1"/>
  <c r="B224" i="436"/>
  <c r="I224" i="436" l="1"/>
  <c r="B225" i="436"/>
  <c r="B226" i="436" l="1"/>
  <c r="I225" i="436"/>
  <c r="B227" i="436" l="1"/>
  <c r="I226" i="436"/>
  <c r="I227" i="436" l="1"/>
  <c r="B228" i="436"/>
  <c r="B229" i="436" l="1"/>
  <c r="I228" i="436"/>
  <c r="B230" i="436" l="1"/>
  <c r="I229" i="436"/>
  <c r="I230" i="436" l="1"/>
  <c r="B231" i="436"/>
  <c r="I231" i="436" l="1"/>
  <c r="B232" i="436"/>
  <c r="I232" i="436" l="1"/>
  <c r="B233" i="436"/>
  <c r="I233" i="436" l="1"/>
  <c r="B234" i="436"/>
  <c r="I234" i="436" l="1"/>
  <c r="B235" i="436"/>
  <c r="B236" i="436" l="1"/>
  <c r="I235" i="436"/>
  <c r="B237" i="436" l="1"/>
  <c r="I236" i="436"/>
  <c r="I237" i="436" l="1"/>
  <c r="B238" i="436"/>
  <c r="I238" i="436" l="1"/>
  <c r="B239" i="436"/>
  <c r="I239" i="436" l="1"/>
  <c r="B240" i="436"/>
  <c r="I240" i="436" l="1"/>
  <c r="B241" i="436"/>
  <c r="B242" i="436" l="1"/>
  <c r="I241" i="436"/>
  <c r="I242" i="436" l="1"/>
  <c r="B243" i="436"/>
  <c r="I243" i="436" l="1"/>
  <c r="B244" i="436"/>
  <c r="I244" i="436" l="1"/>
  <c r="B245" i="436"/>
  <c r="I245" i="436" l="1"/>
  <c r="B246" i="436"/>
  <c r="I246" i="436" l="1"/>
  <c r="B247" i="436"/>
  <c r="I247" i="436" l="1"/>
  <c r="B248" i="436"/>
  <c r="I248" i="436" l="1"/>
  <c r="B249" i="436"/>
  <c r="I249" i="436" l="1"/>
  <c r="B250" i="436"/>
  <c r="I250" i="436" l="1"/>
  <c r="B251" i="436"/>
  <c r="B252" i="436" l="1"/>
  <c r="I251" i="436"/>
  <c r="I252" i="436" l="1"/>
  <c r="B253" i="436"/>
  <c r="I253" i="436" l="1"/>
  <c r="B254" i="436"/>
  <c r="B255" i="436" l="1"/>
  <c r="I254" i="436"/>
  <c r="B256" i="436" l="1"/>
  <c r="I255" i="436"/>
  <c r="I256" i="436" l="1"/>
  <c r="B257" i="436"/>
  <c r="I257" i="436" l="1"/>
  <c r="B258" i="436"/>
  <c r="I258" i="436" l="1"/>
  <c r="B259" i="436"/>
  <c r="I259" i="436" l="1"/>
  <c r="B260" i="436"/>
  <c r="I260" i="436" l="1"/>
  <c r="B261" i="436"/>
  <c r="I261" i="436" l="1"/>
  <c r="B262" i="436"/>
  <c r="I262" i="436" l="1"/>
  <c r="B263" i="436"/>
  <c r="I263" i="436" l="1"/>
  <c r="B264" i="436"/>
  <c r="I264" i="436" l="1"/>
  <c r="B265" i="436"/>
  <c r="I265" i="436" l="1"/>
  <c r="B266" i="436"/>
  <c r="B267" i="436" l="1"/>
  <c r="I266" i="436"/>
  <c r="B268" i="436" l="1"/>
  <c r="I267" i="436"/>
  <c r="B269" i="436" l="1"/>
  <c r="I268" i="436"/>
  <c r="I269" i="436" l="1"/>
  <c r="B270" i="436"/>
  <c r="B271" i="436" l="1"/>
  <c r="I270" i="436"/>
  <c r="I271" i="436" l="1"/>
  <c r="B272" i="436"/>
  <c r="B273" i="436" s="1"/>
  <c r="B274" i="436" s="1"/>
  <c r="B275" i="436" s="1"/>
  <c r="B276" i="436" s="1"/>
  <c r="B277" i="436" s="1"/>
  <c r="B278" i="436" s="1"/>
  <c r="B279" i="436" s="1"/>
  <c r="B280" i="436" s="1"/>
  <c r="B281" i="436" l="1"/>
  <c r="B282" i="436" s="1"/>
  <c r="B283" i="436" s="1"/>
  <c r="B284" i="436" s="1"/>
  <c r="B285" i="436" l="1"/>
  <c r="B286" i="436" l="1"/>
  <c r="B287" i="436" l="1"/>
  <c r="B288" i="436" l="1"/>
  <c r="B289" i="436" l="1"/>
  <c r="B290" i="436" l="1"/>
  <c r="B291" i="436" l="1"/>
  <c r="B292" i="436" l="1"/>
  <c r="B293" i="436" l="1"/>
  <c r="B294" i="436" l="1"/>
  <c r="B295" i="436" l="1"/>
  <c r="B296" i="436" s="1"/>
  <c r="B297" i="436" l="1"/>
  <c r="B298" i="436" l="1"/>
  <c r="B299" i="436" l="1"/>
  <c r="B300" i="436" l="1"/>
  <c r="B301" i="436" l="1"/>
  <c r="B302" i="436" l="1"/>
  <c r="B303" i="436" l="1"/>
  <c r="B304" i="436" l="1"/>
  <c r="B305" i="436" l="1"/>
  <c r="B306" i="436" l="1"/>
  <c r="B307" i="436" l="1"/>
  <c r="B308" i="436" l="1"/>
  <c r="B309" i="436" l="1"/>
  <c r="B310" i="436" l="1"/>
  <c r="B311" i="436" l="1"/>
  <c r="B312" i="436" l="1"/>
  <c r="B313" i="436" l="1"/>
  <c r="B314" i="436" l="1"/>
  <c r="B315" i="436" l="1"/>
  <c r="B316" i="436" l="1"/>
  <c r="B317" i="436" l="1"/>
  <c r="B318" i="436" l="1"/>
  <c r="B319" i="436" s="1"/>
  <c r="B320" i="436" s="1"/>
  <c r="B321" i="436" s="1"/>
  <c r="B322" i="436" s="1"/>
  <c r="B323" i="436" s="1"/>
  <c r="B324" i="436" s="1"/>
  <c r="B325" i="436" s="1"/>
  <c r="B326" i="436" s="1"/>
  <c r="B327" i="436" s="1"/>
  <c r="B328" i="436" s="1"/>
  <c r="B329" i="436" s="1"/>
  <c r="B330" i="436" s="1"/>
  <c r="B331" i="436" s="1"/>
  <c r="B332" i="436" s="1"/>
  <c r="B333" i="436" s="1"/>
  <c r="B334" i="436" l="1"/>
  <c r="I334" i="436" s="1"/>
  <c r="B335" i="436" l="1"/>
  <c r="B336" i="436" s="1"/>
  <c r="B337" i="436" s="1"/>
  <c r="B338" i="436" l="1"/>
  <c r="B339" i="436" l="1"/>
  <c r="B340" i="436" l="1"/>
  <c r="B341" i="436" l="1"/>
  <c r="B342" i="436" s="1"/>
  <c r="B343" i="436" l="1"/>
  <c r="B344" i="436" l="1"/>
  <c r="B345" i="436" l="1"/>
  <c r="B346" i="436" s="1"/>
  <c r="B347" i="436" s="1"/>
  <c r="B348" i="436" s="1"/>
  <c r="B349" i="436" s="1"/>
  <c r="B350" i="436" s="1"/>
  <c r="B351" i="436" l="1"/>
  <c r="B352" i="436" l="1"/>
  <c r="B353" i="436" l="1"/>
  <c r="B354" i="436" l="1"/>
  <c r="B355" i="436" l="1"/>
  <c r="B356" i="436" l="1"/>
  <c r="B357" i="436" l="1"/>
  <c r="B358" i="436" l="1"/>
  <c r="B359" i="436" l="1"/>
  <c r="B360" i="436" l="1"/>
  <c r="B361" i="436" l="1"/>
  <c r="B362" i="436" l="1"/>
  <c r="B363" i="436" s="1"/>
  <c r="I363" i="436" l="1"/>
  <c r="B364" i="436"/>
  <c r="I362" i="436"/>
  <c r="I364" i="436" l="1"/>
  <c r="B365" i="436"/>
  <c r="B366" i="436" l="1"/>
  <c r="I365" i="436"/>
  <c r="I366" i="436" l="1"/>
  <c r="B367" i="436"/>
  <c r="I367" i="436" l="1"/>
  <c r="B368" i="436"/>
  <c r="I368" i="436" l="1"/>
  <c r="B369" i="436" l="1"/>
  <c r="B370" i="436" l="1"/>
  <c r="B371" i="436" s="1"/>
  <c r="I371" i="436" s="1"/>
  <c r="I369" i="436"/>
  <c r="I370" i="436" l="1"/>
  <c r="B372" i="436"/>
  <c r="I372" i="436" l="1"/>
  <c r="B373" i="436"/>
  <c r="B374" i="436" s="1"/>
  <c r="I374" i="436" s="1"/>
  <c r="I373" i="436" l="1"/>
  <c r="B375" i="436"/>
  <c r="B376" i="436" l="1"/>
  <c r="I375" i="436"/>
  <c r="I376" i="436" l="1"/>
  <c r="B377" i="436"/>
  <c r="B378" i="436" s="1"/>
  <c r="I378" i="436" s="1"/>
  <c r="I377" i="436" l="1"/>
  <c r="B379" i="436"/>
  <c r="I379" i="436" l="1"/>
  <c r="B380" i="436"/>
  <c r="I380" i="436" l="1"/>
  <c r="E32" i="432" l="1"/>
  <c r="E45" i="432" l="1"/>
  <c r="E44" i="432"/>
  <c r="E41" i="432"/>
  <c r="E36" i="432"/>
  <c r="E51" i="432"/>
  <c r="E35" i="432"/>
  <c r="E46" i="432"/>
  <c r="E50" i="432"/>
  <c r="E34" i="432"/>
  <c r="E49" i="432"/>
  <c r="E33" i="432"/>
  <c r="E42" i="432"/>
  <c r="E48" i="432"/>
  <c r="E47" i="432"/>
  <c r="E40" i="432" l="1"/>
  <c r="E38" i="432"/>
  <c r="E43" i="432" l="1"/>
  <c r="E37" i="432" l="1"/>
  <c r="E39" i="432"/>
  <c r="E52" i="432" l="1"/>
  <c r="C53" i="432"/>
  <c r="E53" i="432"/>
  <c r="E54" i="432" s="1"/>
  <c r="D32" i="432" l="1"/>
  <c r="D50" i="432"/>
  <c r="D33" i="432"/>
  <c r="D45" i="432"/>
  <c r="D36" i="432"/>
  <c r="D51" i="432"/>
  <c r="D34" i="432"/>
  <c r="D42" i="432"/>
  <c r="D44" i="432"/>
  <c r="D35" i="432"/>
  <c r="D49" i="432"/>
  <c r="D48" i="432"/>
  <c r="D41" i="432"/>
  <c r="D46" i="432"/>
  <c r="D47" i="432"/>
  <c r="D40" i="432"/>
  <c r="D38" i="432"/>
  <c r="D43" i="432"/>
  <c r="D37" i="432"/>
  <c r="D39" i="432"/>
  <c r="D52" i="432"/>
  <c r="D53" i="432" l="1"/>
  <c r="C272" i="436" l="1"/>
  <c r="C273" i="436" s="1"/>
  <c r="D272" i="436"/>
  <c r="D273" i="436" s="1"/>
  <c r="D274" i="436" s="1"/>
  <c r="D275" i="436" s="1"/>
  <c r="D276" i="436" s="1"/>
  <c r="D277" i="436" s="1"/>
  <c r="D278" i="436" s="1"/>
  <c r="D279" i="436" s="1"/>
  <c r="D280" i="436" s="1"/>
  <c r="D281" i="436" l="1"/>
  <c r="D282" i="436" s="1"/>
  <c r="D283" i="436" s="1"/>
  <c r="D284" i="436" s="1"/>
  <c r="D285" i="436" s="1"/>
  <c r="D286" i="436" s="1"/>
  <c r="D287" i="436" s="1"/>
  <c r="D288" i="436" s="1"/>
  <c r="D289" i="436" s="1"/>
  <c r="D290" i="436" s="1"/>
  <c r="D291" i="436" s="1"/>
  <c r="D292" i="436" s="1"/>
  <c r="D293" i="436" s="1"/>
  <c r="D294" i="436" s="1"/>
  <c r="D295" i="436" s="1"/>
  <c r="D334" i="436" s="1"/>
  <c r="I272" i="436"/>
  <c r="C274" i="436"/>
  <c r="I273" i="436"/>
  <c r="I274" i="436" l="1"/>
  <c r="C275" i="436"/>
  <c r="I275" i="436" l="1"/>
  <c r="C276" i="436"/>
  <c r="C277" i="436" l="1"/>
  <c r="I276" i="436"/>
  <c r="I277" i="436" l="1"/>
  <c r="C278" i="436"/>
  <c r="I278" i="436" l="1"/>
  <c r="C279" i="436"/>
  <c r="C280" i="436" l="1"/>
  <c r="I280" i="436" s="1"/>
  <c r="I279" i="436"/>
  <c r="C281" i="436" l="1"/>
  <c r="C282" i="436" l="1"/>
  <c r="I281" i="436"/>
  <c r="I282" i="436" l="1"/>
  <c r="C283" i="436"/>
  <c r="I283" i="436" l="1"/>
  <c r="C284" i="436"/>
  <c r="I284" i="436" l="1"/>
  <c r="C285" i="436"/>
  <c r="C286" i="436" l="1"/>
  <c r="I285" i="436"/>
  <c r="I286" i="436" l="1"/>
  <c r="C287" i="436"/>
  <c r="I287" i="436" l="1"/>
  <c r="C288" i="436"/>
  <c r="I288" i="436" l="1"/>
  <c r="C289" i="436"/>
  <c r="I289" i="436" l="1"/>
  <c r="C290" i="436"/>
  <c r="C291" i="436" l="1"/>
  <c r="I290" i="436"/>
  <c r="I291" i="436" l="1"/>
  <c r="C292" i="436"/>
  <c r="C293" i="436" l="1"/>
  <c r="I292" i="436"/>
  <c r="C294" i="436" l="1"/>
  <c r="I293" i="436"/>
  <c r="C295" i="436" l="1"/>
  <c r="I294" i="436"/>
  <c r="C296" i="436" l="1"/>
  <c r="I295" i="436"/>
  <c r="C297" i="436" l="1"/>
  <c r="I296" i="436"/>
  <c r="C298" i="436" l="1"/>
  <c r="I297" i="436"/>
  <c r="C299" i="436" l="1"/>
  <c r="I298" i="436"/>
  <c r="C300" i="436" l="1"/>
  <c r="I299" i="436"/>
  <c r="C301" i="436" l="1"/>
  <c r="I300" i="436"/>
  <c r="C302" i="436" l="1"/>
  <c r="I301" i="436"/>
  <c r="C303" i="436" l="1"/>
  <c r="I302" i="436"/>
  <c r="C304" i="436" l="1"/>
  <c r="I303" i="436"/>
  <c r="C305" i="436" l="1"/>
  <c r="I304" i="436"/>
  <c r="C306" i="436" l="1"/>
  <c r="I305" i="436"/>
  <c r="I306" i="436" l="1"/>
  <c r="C307" i="436"/>
  <c r="C308" i="436" l="1"/>
  <c r="I307" i="436"/>
  <c r="C309" i="436" l="1"/>
  <c r="I308" i="436"/>
  <c r="C310" i="436" l="1"/>
  <c r="I309" i="436"/>
  <c r="I310" i="436" l="1"/>
  <c r="C311" i="436"/>
  <c r="C312" i="436" l="1"/>
  <c r="I311" i="436"/>
  <c r="C313" i="436" l="1"/>
  <c r="I312" i="436"/>
  <c r="C314" i="436" l="1"/>
  <c r="I313" i="436"/>
  <c r="I314" i="436" l="1"/>
  <c r="C315" i="436"/>
  <c r="C316" i="436" l="1"/>
  <c r="I315" i="436"/>
  <c r="C317" i="436" l="1"/>
  <c r="I316" i="436"/>
  <c r="C318" i="436" l="1"/>
  <c r="I317" i="436"/>
  <c r="C319" i="436" l="1"/>
  <c r="I318" i="436"/>
  <c r="I319" i="436" l="1"/>
  <c r="C320" i="436"/>
  <c r="C321" i="436" l="1"/>
  <c r="I320" i="436"/>
  <c r="C322" i="436" l="1"/>
  <c r="I321" i="436"/>
  <c r="C323" i="436" l="1"/>
  <c r="I322" i="436"/>
  <c r="C324" i="436" l="1"/>
  <c r="I323" i="436"/>
  <c r="I324" i="436" l="1"/>
  <c r="C325" i="436"/>
  <c r="C326" i="436" l="1"/>
  <c r="I325" i="436"/>
  <c r="I326" i="436" l="1"/>
  <c r="C327" i="436" l="1"/>
  <c r="C328" i="436" l="1"/>
  <c r="I327" i="436"/>
  <c r="C329" i="436" l="1"/>
  <c r="I328" i="436"/>
  <c r="C330" i="436" l="1"/>
  <c r="I329" i="436"/>
  <c r="I330" i="436" l="1"/>
  <c r="C331" i="436"/>
  <c r="C335" i="436"/>
  <c r="I331" i="436" l="1"/>
  <c r="C332" i="436"/>
  <c r="C336" i="436"/>
  <c r="I335" i="436"/>
  <c r="I332" i="436" l="1"/>
  <c r="C337" i="436"/>
  <c r="C338" i="436" s="1"/>
  <c r="I336" i="436"/>
  <c r="C339" i="436" l="1"/>
  <c r="I339" i="436" s="1"/>
  <c r="I338" i="436"/>
  <c r="I337" i="436"/>
  <c r="C333" i="436" l="1"/>
  <c r="I333" i="436" s="1"/>
  <c r="C340" i="436" l="1"/>
  <c r="C341" i="436" s="1"/>
  <c r="C342" i="436" s="1"/>
  <c r="I342" i="436" s="1"/>
  <c r="C343" i="436" l="1"/>
  <c r="I341" i="436"/>
  <c r="I340" i="436"/>
  <c r="C344" i="436" l="1"/>
  <c r="I343" i="436"/>
  <c r="I344" i="436" l="1"/>
  <c r="C345" i="436"/>
  <c r="C346" i="436" l="1"/>
  <c r="I345" i="436"/>
  <c r="I346" i="436" l="1"/>
  <c r="C347" i="436"/>
  <c r="C348" i="436" l="1"/>
  <c r="I347" i="436"/>
  <c r="I348" i="436" l="1"/>
  <c r="C349" i="436"/>
  <c r="C350" i="436" l="1"/>
  <c r="I349" i="436"/>
  <c r="I350" i="436" l="1"/>
  <c r="C351" i="436"/>
  <c r="C352" i="436" l="1"/>
  <c r="I351" i="436"/>
  <c r="I352" i="436" l="1"/>
  <c r="C353" i="436" l="1"/>
  <c r="C354" i="436" l="1"/>
  <c r="I353" i="436"/>
  <c r="I354" i="436" l="1"/>
  <c r="C355" i="436"/>
  <c r="C356" i="436" l="1"/>
  <c r="I355" i="436"/>
  <c r="I356" i="436" l="1"/>
  <c r="C357" i="436"/>
  <c r="C358" i="436" l="1"/>
  <c r="I357" i="436"/>
  <c r="I358" i="436" l="1"/>
  <c r="C359" i="436"/>
  <c r="I359" i="436" l="1"/>
  <c r="C360" i="436" l="1"/>
  <c r="I360" i="436" l="1"/>
  <c r="C361" i="436"/>
  <c r="I361" i="436" s="1"/>
  <c r="C687" i="436" l="1"/>
  <c r="C688" i="436" s="1"/>
  <c r="D687" i="436"/>
  <c r="D688" i="436" s="1"/>
  <c r="D689" i="436" s="1"/>
  <c r="C689" i="436" l="1"/>
  <c r="C690" i="436" s="1"/>
  <c r="D690" i="436"/>
  <c r="D691" i="436" l="1"/>
  <c r="D692" i="436" s="1"/>
  <c r="D693" i="436" s="1"/>
  <c r="D694" i="436" s="1"/>
  <c r="D695" i="436" s="1"/>
  <c r="D696" i="436" s="1"/>
  <c r="D697" i="436" s="1"/>
  <c r="D698" i="436" s="1"/>
  <c r="D699" i="436" s="1"/>
  <c r="D700" i="436" s="1"/>
  <c r="D701" i="436" s="1"/>
  <c r="C691" i="436"/>
  <c r="C692" i="436" l="1"/>
  <c r="C693" i="436" l="1"/>
  <c r="C694" i="436" l="1"/>
  <c r="C695" i="436" l="1"/>
  <c r="C696" i="436" l="1"/>
  <c r="C697" i="436" l="1"/>
  <c r="C698" i="436" l="1"/>
  <c r="C699" i="436" l="1"/>
  <c r="C700" i="436" l="1"/>
  <c r="B381" i="436" l="1"/>
  <c r="I381" i="436" l="1"/>
  <c r="B382" i="436"/>
  <c r="B383" i="436" l="1"/>
  <c r="B384" i="436" s="1"/>
  <c r="I382" i="436"/>
  <c r="I384" i="436" l="1"/>
  <c r="B385" i="436"/>
  <c r="I385" i="436" s="1"/>
  <c r="I383" i="436"/>
  <c r="B386" i="436" l="1"/>
  <c r="B387" i="436" l="1"/>
  <c r="B388" i="436" s="1"/>
  <c r="I386" i="436"/>
  <c r="I387" i="436" l="1"/>
  <c r="B389" i="436"/>
  <c r="I388" i="436"/>
  <c r="B390" i="436" l="1"/>
  <c r="I389" i="436"/>
  <c r="B391" i="436" l="1"/>
  <c r="B392" i="436" s="1"/>
  <c r="I390" i="436"/>
  <c r="I392" i="436" l="1"/>
  <c r="B393" i="436"/>
  <c r="I391" i="436"/>
  <c r="B394" i="436" l="1"/>
  <c r="I393" i="436"/>
  <c r="I394" i="436" l="1"/>
  <c r="B395" i="436"/>
  <c r="I395" i="436" l="1"/>
  <c r="B396" i="436"/>
  <c r="B397" i="436" s="1"/>
  <c r="B398" i="436" l="1"/>
  <c r="I397" i="436"/>
  <c r="I396" i="436"/>
  <c r="B399" i="436" l="1"/>
  <c r="I399" i="436" s="1"/>
  <c r="I398" i="436"/>
  <c r="B400" i="436" l="1"/>
  <c r="B401" i="436" s="1"/>
  <c r="I400" i="436" l="1"/>
  <c r="B402" i="436"/>
  <c r="I401" i="436"/>
  <c r="B403" i="436" l="1"/>
  <c r="I402" i="436"/>
  <c r="I403" i="436" l="1"/>
  <c r="B404" i="436"/>
  <c r="I404" i="436" l="1"/>
  <c r="B405" i="436" l="1"/>
  <c r="B406" i="436" l="1"/>
  <c r="I405" i="436"/>
  <c r="B407" i="436" l="1"/>
  <c r="B408" i="436" s="1"/>
  <c r="I408" i="436" s="1"/>
  <c r="I406" i="436"/>
  <c r="I407" i="436" l="1"/>
  <c r="B409" i="436" l="1"/>
  <c r="B410" i="436" l="1"/>
  <c r="I409" i="436"/>
  <c r="B411" i="436" l="1"/>
  <c r="I410" i="436"/>
  <c r="B412" i="436" l="1"/>
  <c r="I411" i="436"/>
  <c r="I412" i="436" l="1"/>
  <c r="B413" i="436"/>
  <c r="I413" i="436" l="1"/>
  <c r="B414" i="436"/>
  <c r="I414" i="436" l="1"/>
  <c r="B415" i="436" l="1"/>
  <c r="I415" i="436" l="1"/>
  <c r="B416" i="436" l="1"/>
  <c r="I416" i="436" l="1"/>
  <c r="B417" i="436" l="1"/>
  <c r="I417" i="436" l="1"/>
  <c r="B418" i="436"/>
  <c r="B419" i="436" l="1"/>
  <c r="I418" i="436"/>
  <c r="I419" i="436" l="1"/>
  <c r="B420" i="436" l="1"/>
  <c r="I420" i="436" l="1"/>
  <c r="B421" i="436"/>
  <c r="I421" i="436" l="1"/>
  <c r="B422" i="436" l="1"/>
  <c r="I422" i="436" l="1"/>
  <c r="B423" i="436"/>
  <c r="I423" i="436" l="1"/>
  <c r="B424" i="436"/>
  <c r="I424" i="436" l="1"/>
  <c r="B425" i="436" l="1"/>
  <c r="I425" i="436" l="1"/>
  <c r="B426" i="436" l="1"/>
  <c r="I426" i="436" l="1"/>
  <c r="B427" i="436"/>
  <c r="I427" i="436" l="1"/>
  <c r="B428" i="436"/>
  <c r="I428" i="436" l="1"/>
  <c r="B429" i="436"/>
  <c r="I429" i="436" l="1"/>
  <c r="B430" i="436" l="1"/>
  <c r="I430" i="436" l="1"/>
  <c r="B431" i="436" l="1"/>
  <c r="I431" i="436" l="1"/>
  <c r="B432" i="436"/>
  <c r="I432" i="436" l="1"/>
  <c r="B433" i="436" l="1"/>
  <c r="I433" i="436" l="1"/>
  <c r="B434" i="436"/>
  <c r="B435" i="436" l="1"/>
  <c r="I434" i="436"/>
  <c r="B436" i="436" l="1"/>
  <c r="I435" i="436"/>
  <c r="I436" i="436" l="1"/>
  <c r="B437" i="436" l="1"/>
  <c r="I437" i="436" l="1"/>
  <c r="B438" i="436" l="1"/>
  <c r="I438" i="436" l="1"/>
  <c r="B439" i="436" l="1"/>
  <c r="B440" i="436" l="1"/>
  <c r="I439" i="436"/>
  <c r="B441" i="436" l="1"/>
  <c r="I440" i="436"/>
  <c r="I441" i="436" l="1"/>
  <c r="B442" i="436" l="1"/>
  <c r="I442" i="436" l="1"/>
  <c r="B443" i="436"/>
  <c r="I443" i="436" l="1"/>
  <c r="B444" i="436" l="1"/>
  <c r="B445" i="436" s="1"/>
  <c r="B446" i="436" l="1"/>
  <c r="I445" i="436"/>
  <c r="I444" i="436"/>
  <c r="B447" i="436" l="1"/>
  <c r="I447" i="436" s="1"/>
  <c r="I446" i="436"/>
  <c r="B448" i="436" l="1"/>
  <c r="I448" i="436" l="1"/>
  <c r="B449" i="436"/>
  <c r="B450" i="436" l="1"/>
  <c r="I449" i="436"/>
  <c r="I450" i="436" l="1"/>
  <c r="B451" i="436"/>
  <c r="I451" i="436" l="1"/>
  <c r="B452" i="436" l="1"/>
  <c r="I452" i="436" l="1"/>
  <c r="B453" i="436" l="1"/>
  <c r="I453" i="436" l="1"/>
  <c r="B454" i="436"/>
  <c r="I454" i="436" l="1"/>
  <c r="B455" i="436"/>
  <c r="I455" i="436" l="1"/>
  <c r="B456" i="436" l="1"/>
  <c r="I456" i="436" l="1"/>
  <c r="B457" i="436"/>
  <c r="I457" i="436" l="1"/>
  <c r="B458" i="436"/>
  <c r="I458" i="436" l="1"/>
  <c r="B459" i="436"/>
  <c r="B460" i="436" l="1"/>
  <c r="I459" i="436"/>
  <c r="B461" i="436" l="1"/>
  <c r="I460" i="436"/>
  <c r="B462" i="436" l="1"/>
  <c r="I461" i="436"/>
  <c r="B463" i="436" l="1"/>
  <c r="I462" i="436"/>
  <c r="I463" i="436" l="1"/>
  <c r="B464" i="436"/>
  <c r="B465" i="436" l="1"/>
  <c r="I464" i="436"/>
  <c r="I465" i="436" l="1"/>
  <c r="B466" i="436"/>
  <c r="B467" i="436" l="1"/>
  <c r="I466" i="436"/>
  <c r="I467" i="436" l="1"/>
  <c r="B468" i="436"/>
  <c r="I468" i="436" l="1"/>
  <c r="B469" i="436" l="1"/>
  <c r="B470" i="436" l="1"/>
  <c r="I469" i="436"/>
  <c r="I470" i="436" l="1"/>
  <c r="B471" i="436"/>
  <c r="I471" i="436" l="1"/>
  <c r="B472" i="436"/>
  <c r="I472" i="436" l="1"/>
  <c r="B473" i="436"/>
  <c r="B474" i="436" l="1"/>
  <c r="I473" i="436"/>
  <c r="I474" i="436" l="1"/>
  <c r="B475" i="436"/>
  <c r="I475" i="436" l="1"/>
  <c r="B476" i="436"/>
  <c r="I476" i="436" l="1"/>
  <c r="B477" i="436"/>
  <c r="I477" i="436" l="1"/>
  <c r="B478" i="436"/>
  <c r="I478" i="436" l="1"/>
  <c r="B479" i="436" l="1"/>
  <c r="I479" i="436" l="1"/>
  <c r="B480" i="436"/>
  <c r="I480" i="436" l="1"/>
  <c r="B481" i="436"/>
  <c r="I481" i="436" l="1"/>
  <c r="B482" i="436"/>
  <c r="B483" i="436" l="1"/>
  <c r="I482" i="436"/>
  <c r="I483" i="436" l="1"/>
  <c r="B484" i="436"/>
  <c r="I484" i="436" l="1"/>
  <c r="B485" i="436" l="1"/>
  <c r="I485" i="436" l="1"/>
  <c r="B486" i="436" l="1"/>
  <c r="B487" i="436" l="1"/>
  <c r="I486" i="436"/>
  <c r="B488" i="436" l="1"/>
  <c r="I487" i="436"/>
  <c r="I488" i="436" l="1"/>
  <c r="B489" i="436" l="1"/>
  <c r="I489" i="436" l="1"/>
  <c r="B490" i="436"/>
  <c r="I490" i="436" l="1"/>
  <c r="B491" i="436"/>
  <c r="I491" i="436" l="1"/>
  <c r="B492" i="436" l="1"/>
  <c r="I492" i="436" l="1"/>
  <c r="B493" i="436"/>
  <c r="I493" i="436" l="1"/>
  <c r="B494" i="436"/>
  <c r="I494" i="436" l="1"/>
  <c r="B495" i="436"/>
  <c r="I495" i="436" l="1"/>
  <c r="B496" i="436"/>
  <c r="I496" i="436" l="1"/>
  <c r="B497" i="436" l="1"/>
  <c r="I497" i="436" l="1"/>
  <c r="B498" i="436" l="1"/>
  <c r="I498" i="436" l="1"/>
  <c r="B499" i="436" l="1"/>
  <c r="I499" i="436" l="1"/>
  <c r="B500" i="436"/>
  <c r="I500" i="436" l="1"/>
  <c r="B501" i="436"/>
  <c r="I501" i="436" l="1"/>
  <c r="B502" i="436"/>
  <c r="I502" i="436" l="1"/>
  <c r="B503" i="436" l="1"/>
  <c r="B504" i="436" l="1"/>
  <c r="I503" i="436"/>
  <c r="B505" i="436" l="1"/>
  <c r="I504" i="436"/>
  <c r="I505" i="436" l="1"/>
  <c r="B506" i="436"/>
  <c r="B507" i="436" l="1"/>
  <c r="I506" i="436"/>
  <c r="I507" i="436" l="1"/>
  <c r="B508" i="436"/>
  <c r="I508" i="436" l="1"/>
  <c r="B509" i="436"/>
  <c r="B510" i="436" l="1"/>
  <c r="I509" i="436"/>
  <c r="B511" i="436" l="1"/>
  <c r="I510" i="436"/>
  <c r="I511" i="436" l="1"/>
  <c r="B512" i="436" l="1"/>
  <c r="B513" i="436" l="1"/>
  <c r="I512" i="436"/>
  <c r="B514" i="436" l="1"/>
  <c r="B515" i="436" s="1"/>
  <c r="I513" i="436"/>
  <c r="I515" i="436" l="1"/>
  <c r="B516" i="436"/>
  <c r="I516" i="436" s="1"/>
  <c r="I514" i="436"/>
  <c r="B517" i="436" l="1"/>
  <c r="B518" i="436" s="1"/>
  <c r="I517" i="436" l="1"/>
  <c r="I518" i="436"/>
  <c r="B519" i="436" l="1"/>
  <c r="B520" i="436" l="1"/>
  <c r="I519" i="436"/>
  <c r="B521" i="436" l="1"/>
  <c r="I521" i="436" s="1"/>
  <c r="I520" i="436"/>
  <c r="B522" i="436" l="1"/>
  <c r="I522" i="436" l="1"/>
  <c r="B523" i="436"/>
  <c r="I523" i="436" l="1"/>
  <c r="B524" i="436"/>
  <c r="I524" i="436" l="1"/>
  <c r="B525" i="436"/>
  <c r="I525" i="436" l="1"/>
  <c r="B526" i="436"/>
  <c r="I526" i="436" l="1"/>
  <c r="B527" i="436"/>
  <c r="I527" i="436" l="1"/>
  <c r="B528" i="436"/>
  <c r="B529" i="436" l="1"/>
  <c r="I528" i="436"/>
  <c r="B530" i="436" l="1"/>
  <c r="I529" i="436"/>
  <c r="B531" i="436" l="1"/>
  <c r="I530" i="436"/>
  <c r="I531" i="436" l="1"/>
  <c r="B532" i="436"/>
  <c r="I532" i="436" l="1"/>
  <c r="B533" i="436"/>
  <c r="B534" i="436" l="1"/>
  <c r="I533" i="436"/>
  <c r="I534" i="436" l="1"/>
  <c r="B535" i="436"/>
  <c r="B536" i="436" l="1"/>
  <c r="I535" i="436"/>
  <c r="B537" i="436" l="1"/>
  <c r="I536" i="436"/>
  <c r="I537" i="436" l="1"/>
  <c r="B538" i="436"/>
  <c r="I538" i="436" l="1"/>
  <c r="B539" i="436" l="1"/>
  <c r="B540" i="436" l="1"/>
  <c r="I539" i="436"/>
  <c r="I540" i="436" l="1"/>
  <c r="B541" i="436"/>
  <c r="B542" i="436" l="1"/>
  <c r="I541" i="436"/>
  <c r="B543" i="436" l="1"/>
  <c r="I542" i="436"/>
  <c r="I543" i="436" l="1"/>
  <c r="B544" i="436"/>
  <c r="B545" i="436" l="1"/>
  <c r="I544" i="436"/>
  <c r="B546" i="436" l="1"/>
  <c r="I545" i="436"/>
  <c r="B547" i="436" l="1"/>
  <c r="I546" i="436"/>
  <c r="I547" i="436" l="1"/>
  <c r="B548" i="436"/>
  <c r="B549" i="436" l="1"/>
  <c r="I548" i="436"/>
  <c r="I549" i="436" l="1"/>
  <c r="B550" i="436"/>
  <c r="I550" i="436" l="1"/>
  <c r="B551" i="436" l="1"/>
  <c r="B552" i="436" l="1"/>
  <c r="I551" i="436"/>
  <c r="I552" i="436" l="1"/>
  <c r="B553" i="436"/>
  <c r="I553" i="436" l="1"/>
  <c r="B554" i="436"/>
  <c r="I554" i="436" l="1"/>
  <c r="B555" i="436"/>
  <c r="B556" i="436" l="1"/>
  <c r="I555" i="436"/>
  <c r="B557" i="436" l="1"/>
  <c r="I556" i="436"/>
  <c r="B558" i="436" l="1"/>
  <c r="I557" i="436"/>
  <c r="I558" i="436" l="1"/>
  <c r="B559" i="436"/>
  <c r="B560" i="436" l="1"/>
  <c r="I559" i="436"/>
  <c r="B561" i="436" l="1"/>
  <c r="I560" i="436"/>
  <c r="I561" i="436" l="1"/>
  <c r="B562" i="436"/>
  <c r="B563" i="436" l="1"/>
  <c r="I562" i="436"/>
  <c r="I563" i="436" l="1"/>
  <c r="B564" i="436"/>
  <c r="B565" i="436" l="1"/>
  <c r="I564" i="436"/>
  <c r="I565" i="436" l="1"/>
  <c r="B566" i="436"/>
  <c r="B567" i="436" l="1"/>
  <c r="I566" i="436"/>
  <c r="I567" i="436" l="1"/>
  <c r="B568" i="436"/>
  <c r="B569" i="436" l="1"/>
  <c r="I568" i="436"/>
  <c r="B570" i="436" l="1"/>
  <c r="I569" i="436"/>
  <c r="B571" i="436" l="1"/>
  <c r="I570" i="436"/>
  <c r="B572" i="436" l="1"/>
  <c r="I571" i="436"/>
  <c r="B573" i="436" l="1"/>
  <c r="I572" i="436"/>
  <c r="I573" i="436" l="1"/>
  <c r="B574" i="436"/>
  <c r="B575" i="436" s="1"/>
  <c r="I574" i="436" l="1"/>
  <c r="B576" i="436"/>
  <c r="I575" i="436"/>
  <c r="I576" i="436" l="1"/>
  <c r="B577" i="436"/>
  <c r="I577" i="436" l="1"/>
  <c r="B578" i="436"/>
  <c r="B579" i="436" l="1"/>
  <c r="I578" i="436"/>
  <c r="B580" i="436" l="1"/>
  <c r="I579" i="436"/>
  <c r="I580" i="436" l="1"/>
  <c r="B581" i="436"/>
  <c r="B582" i="436" l="1"/>
  <c r="I581" i="436"/>
  <c r="B583" i="436" l="1"/>
  <c r="I582" i="436"/>
  <c r="I583" i="436" l="1"/>
  <c r="B584" i="436" l="1"/>
  <c r="I584" i="436" l="1"/>
  <c r="B585" i="436"/>
  <c r="I585" i="436" l="1"/>
  <c r="B586" i="436"/>
  <c r="I586" i="436" l="1"/>
  <c r="B587" i="436"/>
  <c r="B588" i="436" l="1"/>
  <c r="I587" i="436"/>
  <c r="B589" i="436" l="1"/>
  <c r="I588" i="436"/>
  <c r="B590" i="436" l="1"/>
  <c r="I590" i="436" s="1"/>
  <c r="I589" i="436"/>
  <c r="B591" i="436" l="1"/>
  <c r="I591" i="436" s="1"/>
  <c r="B592" i="436" l="1"/>
  <c r="B593" i="436" s="1"/>
  <c r="I592" i="436" l="1"/>
  <c r="B594" i="436"/>
  <c r="I593" i="436"/>
  <c r="I594" i="436" l="1"/>
  <c r="B595" i="436"/>
  <c r="B596" i="436" l="1"/>
  <c r="I595" i="436"/>
  <c r="B597" i="436" l="1"/>
  <c r="I596" i="436"/>
  <c r="B598" i="436" l="1"/>
  <c r="I597" i="436"/>
  <c r="I598" i="436" l="1"/>
  <c r="B599" i="436"/>
  <c r="I599" i="436" l="1"/>
  <c r="B600" i="436"/>
  <c r="I600" i="436" l="1"/>
  <c r="B601" i="436"/>
  <c r="B602" i="436" l="1"/>
  <c r="I601" i="436"/>
  <c r="I602" i="436" l="1"/>
  <c r="B603" i="436"/>
  <c r="I603" i="436" l="1"/>
  <c r="B604" i="436"/>
  <c r="I604" i="436" l="1"/>
  <c r="B605" i="436"/>
  <c r="B606" i="436" l="1"/>
  <c r="I605" i="436"/>
  <c r="I606" i="436" l="1"/>
  <c r="B607" i="436" l="1"/>
  <c r="I607" i="436" l="1"/>
  <c r="B608" i="436" l="1"/>
  <c r="I608" i="436" l="1"/>
  <c r="B609" i="436"/>
  <c r="B610" i="436" l="1"/>
  <c r="I609" i="436"/>
  <c r="B611" i="436" l="1"/>
  <c r="I610" i="436"/>
  <c r="B612" i="436" l="1"/>
  <c r="I611" i="436"/>
  <c r="B613" i="436" l="1"/>
  <c r="I612" i="436"/>
  <c r="B614" i="436" l="1"/>
  <c r="I613" i="436"/>
  <c r="B615" i="436" l="1"/>
  <c r="I614" i="436"/>
  <c r="B616" i="436" l="1"/>
  <c r="I615" i="436"/>
  <c r="B617" i="436" l="1"/>
  <c r="I616" i="436"/>
  <c r="B618" i="436" l="1"/>
  <c r="I617" i="436"/>
  <c r="B619" i="436" l="1"/>
  <c r="I618" i="436"/>
  <c r="I619" i="436" l="1"/>
  <c r="B620" i="436"/>
  <c r="B621" i="436" l="1"/>
  <c r="I620" i="436"/>
  <c r="B622" i="436" l="1"/>
  <c r="I621" i="436"/>
  <c r="B623" i="436" l="1"/>
  <c r="I622" i="436"/>
  <c r="I623" i="436" l="1"/>
  <c r="B624" i="436"/>
  <c r="I624" i="436" l="1"/>
  <c r="B625" i="436"/>
  <c r="B626" i="436" l="1"/>
  <c r="I625" i="436"/>
  <c r="B627" i="436" l="1"/>
  <c r="I626" i="436"/>
  <c r="I627" i="436" l="1"/>
  <c r="B628" i="436"/>
  <c r="B629" i="436" l="1"/>
  <c r="I628" i="436"/>
  <c r="I629" i="436" l="1"/>
  <c r="B630" i="436"/>
  <c r="B631" i="436" l="1"/>
  <c r="I630" i="436"/>
  <c r="I631" i="436" l="1"/>
  <c r="B632" i="436"/>
  <c r="B633" i="436" l="1"/>
  <c r="I632" i="436"/>
  <c r="B634" i="436" l="1"/>
  <c r="I633" i="436"/>
  <c r="I634" i="436" l="1"/>
  <c r="B635" i="436"/>
  <c r="B636" i="436" l="1"/>
  <c r="I635" i="436"/>
  <c r="I636" i="436" l="1"/>
  <c r="B637" i="436"/>
  <c r="I637" i="436" l="1"/>
  <c r="B638" i="436"/>
  <c r="B639" i="436" l="1"/>
  <c r="I638" i="436"/>
  <c r="B640" i="436" l="1"/>
  <c r="I639" i="436"/>
  <c r="B641" i="436" l="1"/>
  <c r="B642" i="436" s="1"/>
  <c r="I640" i="436"/>
  <c r="I642" i="436" l="1"/>
  <c r="B643" i="436"/>
  <c r="I643" i="436" s="1"/>
  <c r="I641" i="436"/>
  <c r="B644" i="436" l="1"/>
  <c r="B645" i="436" l="1"/>
  <c r="I644" i="436"/>
  <c r="I645" i="436" l="1"/>
  <c r="B646" i="436"/>
  <c r="I646" i="436" l="1"/>
  <c r="B647" i="436"/>
  <c r="B648" i="436" l="1"/>
  <c r="B649" i="436" s="1"/>
  <c r="I647" i="436"/>
  <c r="I649" i="436" l="1"/>
  <c r="B650" i="436"/>
  <c r="I650" i="436" s="1"/>
  <c r="I648" i="436"/>
  <c r="B651" i="436" l="1"/>
  <c r="I651" i="436" s="1"/>
  <c r="B652" i="436" l="1"/>
  <c r="B653" i="436" s="1"/>
  <c r="I652" i="436" l="1"/>
  <c r="I653" i="436"/>
  <c r="B654" i="436"/>
  <c r="I654" i="436" l="1"/>
  <c r="B655" i="436"/>
  <c r="I655" i="436" l="1"/>
  <c r="B656" i="436"/>
  <c r="B657" i="436" s="1"/>
  <c r="B658" i="436" l="1"/>
  <c r="I657" i="436"/>
  <c r="I656" i="436"/>
  <c r="B659" i="436" l="1"/>
  <c r="B660" i="436" s="1"/>
  <c r="I658" i="436"/>
  <c r="I660" i="436" l="1"/>
  <c r="B661" i="436"/>
  <c r="I659" i="436"/>
  <c r="B662" i="436" l="1"/>
  <c r="I661" i="436"/>
  <c r="I662" i="436" l="1"/>
  <c r="B663" i="436"/>
  <c r="I663" i="436" l="1"/>
  <c r="B664" i="436"/>
  <c r="B665" i="436" l="1"/>
  <c r="I664" i="436"/>
  <c r="I665" i="436" l="1"/>
  <c r="B666" i="436"/>
  <c r="B667" i="436" l="1"/>
  <c r="I666" i="436"/>
  <c r="I667" i="436" l="1"/>
  <c r="B668" i="436"/>
  <c r="I668" i="436" l="1"/>
  <c r="B669" i="436"/>
  <c r="B670" i="436" l="1"/>
  <c r="I669" i="436"/>
  <c r="I670" i="436" l="1"/>
  <c r="B671" i="436"/>
  <c r="I671" i="436" l="1"/>
  <c r="B672" i="436"/>
  <c r="I672" i="436" l="1"/>
  <c r="B673" i="436"/>
  <c r="B674" i="436" l="1"/>
  <c r="I673" i="436"/>
  <c r="I674" i="436" l="1"/>
  <c r="B675" i="436"/>
  <c r="I675" i="436" l="1"/>
  <c r="B676" i="436" l="1"/>
  <c r="B677" i="436" l="1"/>
  <c r="I676" i="436"/>
  <c r="I677" i="436" l="1"/>
  <c r="B678" i="436" l="1"/>
  <c r="I678" i="436" l="1"/>
  <c r="B679" i="436"/>
  <c r="I679" i="436" l="1"/>
  <c r="B680" i="436"/>
  <c r="I680" i="436" l="1"/>
  <c r="B681" i="436" l="1"/>
  <c r="I681" i="436" l="1"/>
  <c r="B682" i="436" l="1"/>
  <c r="I682" i="436" l="1"/>
  <c r="B683" i="436"/>
  <c r="I683" i="436" l="1"/>
  <c r="B684" i="436"/>
  <c r="I684" i="436" l="1"/>
  <c r="B685" i="436"/>
  <c r="B686" i="436" l="1"/>
  <c r="I685" i="436"/>
  <c r="I686" i="436" l="1"/>
  <c r="B687" i="436"/>
  <c r="B688" i="436" l="1"/>
  <c r="I687" i="436"/>
  <c r="B689" i="436" l="1"/>
  <c r="I688" i="436"/>
  <c r="B690" i="436" l="1"/>
  <c r="I689" i="436"/>
  <c r="I690" i="436" l="1"/>
  <c r="B691" i="436"/>
  <c r="I691" i="436" l="1"/>
  <c r="B692" i="436" l="1"/>
  <c r="I692" i="436" l="1"/>
  <c r="B693" i="436"/>
  <c r="I693" i="436" l="1"/>
  <c r="B694" i="436"/>
  <c r="B695" i="436" l="1"/>
  <c r="I694" i="436"/>
  <c r="B696" i="436" l="1"/>
  <c r="I695" i="436"/>
  <c r="B697" i="436" l="1"/>
  <c r="I696" i="436"/>
  <c r="I697" i="436" l="1"/>
  <c r="B698" i="436"/>
  <c r="B699" i="436" l="1"/>
  <c r="I698" i="436"/>
  <c r="I699" i="436" l="1"/>
  <c r="B700" i="436" l="1"/>
  <c r="I700" i="436" l="1"/>
  <c r="B701" i="436" l="1"/>
  <c r="B702" i="436" l="1"/>
  <c r="I701" i="436"/>
  <c r="I702" i="436" l="1"/>
  <c r="B703" i="436"/>
  <c r="B704" i="436" l="1"/>
  <c r="I703" i="436"/>
  <c r="B705" i="436" l="1"/>
  <c r="I704" i="436"/>
  <c r="I705" i="436" l="1"/>
  <c r="B706" i="436"/>
  <c r="B707" i="436" l="1"/>
  <c r="I706" i="436"/>
  <c r="B708" i="436" l="1"/>
  <c r="I707" i="436"/>
  <c r="I708" i="436" l="1"/>
  <c r="B709" i="436"/>
  <c r="I709" i="436" l="1"/>
  <c r="B710" i="436"/>
  <c r="I710" i="436" l="1"/>
  <c r="B711" i="436"/>
  <c r="I711" i="436" l="1"/>
  <c r="B712" i="436"/>
  <c r="I712" i="436" l="1"/>
  <c r="B713" i="436"/>
  <c r="I713" i="436" l="1"/>
  <c r="B714" i="436"/>
  <c r="B715" i="436" l="1"/>
  <c r="I714" i="436"/>
  <c r="B716" i="436" l="1"/>
  <c r="I715" i="436"/>
  <c r="I716" i="436" l="1"/>
  <c r="B717" i="436"/>
  <c r="I717" i="436" l="1"/>
  <c r="B718" i="436"/>
  <c r="I718" i="436" l="1"/>
  <c r="B719" i="436"/>
  <c r="B720" i="436" l="1"/>
  <c r="I719" i="436"/>
  <c r="B721" i="436" l="1"/>
  <c r="I720" i="436"/>
  <c r="B722" i="436" l="1"/>
  <c r="I721" i="436"/>
  <c r="I722" i="436" l="1"/>
  <c r="B723" i="436"/>
  <c r="B724" i="436" l="1"/>
  <c r="I723" i="436"/>
  <c r="I724" i="436" l="1"/>
  <c r="B725" i="436"/>
  <c r="I725" i="436" l="1"/>
  <c r="B726" i="436"/>
  <c r="I726" i="436" l="1"/>
  <c r="B727" i="436"/>
  <c r="I727" i="436" l="1"/>
  <c r="B728" i="436"/>
  <c r="I728" i="436" l="1"/>
  <c r="B729" i="436"/>
  <c r="I729" i="436" l="1"/>
  <c r="B730" i="436"/>
  <c r="B731" i="436" l="1"/>
  <c r="I730" i="436"/>
  <c r="B732" i="436" l="1"/>
  <c r="I731" i="436"/>
  <c r="B733" i="436" l="1"/>
  <c r="I732" i="436"/>
  <c r="I733" i="436" l="1"/>
  <c r="B734" i="436"/>
  <c r="I734" i="436" l="1"/>
  <c r="B735" i="436"/>
  <c r="I735" i="436" l="1"/>
  <c r="B736" i="436"/>
  <c r="B737" i="436" l="1"/>
  <c r="I736" i="436"/>
  <c r="B738" i="436" l="1"/>
  <c r="I737" i="436"/>
  <c r="I738" i="436" l="1"/>
  <c r="B739" i="436"/>
  <c r="N413" i="436" s="1"/>
  <c r="N578" i="436" l="1"/>
  <c r="N535" i="436"/>
  <c r="N157" i="436"/>
  <c r="N150" i="436"/>
  <c r="N36" i="436"/>
  <c r="N248" i="436"/>
  <c r="N606" i="436"/>
  <c r="N346" i="436"/>
  <c r="N297" i="436"/>
  <c r="N209" i="436"/>
  <c r="N305" i="436"/>
  <c r="N570" i="436"/>
  <c r="N545" i="436"/>
  <c r="N422" i="436"/>
  <c r="N603" i="436"/>
  <c r="N402" i="436"/>
  <c r="N697" i="436"/>
  <c r="N589" i="436"/>
  <c r="N355" i="436"/>
  <c r="N184" i="436"/>
  <c r="N605" i="436"/>
  <c r="N439" i="436"/>
  <c r="N148" i="436"/>
  <c r="N507" i="436"/>
  <c r="N182" i="436"/>
  <c r="N318" i="436"/>
  <c r="N562" i="436"/>
  <c r="N584" i="436"/>
  <c r="N414" i="436"/>
  <c r="N450" i="436"/>
  <c r="N586" i="436"/>
  <c r="N50" i="436"/>
  <c r="N582" i="436"/>
  <c r="N718" i="436"/>
  <c r="N726" i="436"/>
  <c r="N435" i="436"/>
  <c r="N106" i="436"/>
  <c r="N217" i="436"/>
  <c r="N140" i="436"/>
  <c r="N88" i="436"/>
  <c r="N178" i="436"/>
  <c r="N360" i="436"/>
  <c r="N529" i="436"/>
  <c r="N300" i="436"/>
  <c r="N325" i="436"/>
  <c r="N164" i="436"/>
  <c r="N104" i="436"/>
  <c r="N349" i="436"/>
  <c r="N436" i="436"/>
  <c r="N580" i="436"/>
  <c r="N351" i="436"/>
  <c r="N564" i="436"/>
  <c r="N358" i="436"/>
  <c r="N327" i="436"/>
  <c r="N442" i="436"/>
  <c r="N491" i="436"/>
  <c r="N566" i="436"/>
  <c r="N730" i="436"/>
  <c r="N694" i="436"/>
  <c r="N322" i="436"/>
  <c r="N309" i="436"/>
  <c r="N527" i="436"/>
  <c r="N444" i="436"/>
  <c r="N353" i="436"/>
  <c r="N493" i="436"/>
  <c r="N303" i="436"/>
  <c r="N38" i="436"/>
  <c r="N678" i="436"/>
  <c r="N483" i="436"/>
  <c r="N715" i="436"/>
  <c r="N588" i="436"/>
  <c r="N728" i="436"/>
  <c r="N166" i="436"/>
  <c r="N509" i="436"/>
  <c r="N577" i="436"/>
  <c r="N597" i="436"/>
  <c r="N485" i="436"/>
  <c r="N716" i="436"/>
  <c r="N428" i="436"/>
  <c r="N568" i="436"/>
  <c r="N671" i="436"/>
  <c r="N540" i="436"/>
  <c r="N533" i="436"/>
  <c r="N35" i="436"/>
  <c r="N265" i="436"/>
  <c r="N99" i="436"/>
  <c r="N651" i="436"/>
  <c r="N734" i="436"/>
  <c r="N172" i="436"/>
  <c r="N616" i="436"/>
  <c r="N417" i="436"/>
  <c r="N296" i="436"/>
  <c r="N691" i="436"/>
  <c r="N156" i="436"/>
  <c r="N531" i="436"/>
  <c r="N62" i="436"/>
  <c r="N311" i="436"/>
  <c r="N375" i="436"/>
  <c r="N639" i="436"/>
  <c r="N383" i="436"/>
  <c r="N259" i="436"/>
  <c r="N404" i="436"/>
  <c r="N168" i="436"/>
  <c r="N477" i="436"/>
  <c r="N519" i="436"/>
  <c r="N348" i="436"/>
  <c r="N90" i="436"/>
  <c r="N654" i="436"/>
  <c r="N213" i="436"/>
  <c r="N15" i="436"/>
  <c r="N624" i="436"/>
  <c r="N514" i="436"/>
  <c r="N154" i="436"/>
  <c r="N626" i="436"/>
  <c r="N278" i="436"/>
  <c r="N29" i="436"/>
  <c r="N370" i="436"/>
  <c r="N466" i="436"/>
  <c r="N211" i="436"/>
  <c r="N78" i="436"/>
  <c r="N469" i="436"/>
  <c r="N386" i="436"/>
  <c r="N152" i="436"/>
  <c r="N146" i="436"/>
  <c r="N12" i="436"/>
  <c r="N240" i="436"/>
  <c r="N463" i="436"/>
  <c r="N215" i="436"/>
  <c r="N644" i="436"/>
  <c r="N201" i="436"/>
  <c r="N340" i="436"/>
  <c r="N283" i="436"/>
  <c r="N631" i="436"/>
  <c r="N207" i="436"/>
  <c r="N275" i="436"/>
  <c r="N47" i="436"/>
  <c r="N228" i="436"/>
  <c r="N194" i="436"/>
  <c r="N96" i="436"/>
  <c r="N512" i="436"/>
  <c r="N713" i="436"/>
  <c r="N138" i="436"/>
  <c r="N381" i="436"/>
  <c r="N629" i="436"/>
  <c r="N709" i="436"/>
  <c r="N420" i="436"/>
  <c r="N112" i="436"/>
  <c r="N683" i="436"/>
  <c r="N18" i="436"/>
  <c r="N599" i="436"/>
  <c r="N537" i="436"/>
  <c r="N170" i="436"/>
  <c r="N329" i="436"/>
  <c r="N711" i="436"/>
  <c r="N538" i="436"/>
  <c r="N595" i="436"/>
  <c r="N608" i="436"/>
  <c r="N480" i="436"/>
  <c r="N396" i="436"/>
  <c r="N687" i="436"/>
  <c r="N478" i="436"/>
  <c r="N426" i="436"/>
  <c r="N520" i="436"/>
  <c r="N682" i="436"/>
  <c r="N188" i="436"/>
  <c r="N448" i="436"/>
  <c r="N186" i="436"/>
  <c r="N319" i="436"/>
  <c r="N268" i="436"/>
  <c r="N601" i="436"/>
  <c r="N100" i="436"/>
  <c r="N614" i="436"/>
  <c r="N75" i="436"/>
  <c r="N144" i="436"/>
  <c r="N33" i="436"/>
  <c r="N618" i="436"/>
  <c r="N196" i="436"/>
  <c r="N179" i="436"/>
  <c r="N142" i="436"/>
  <c r="N356" i="436"/>
  <c r="N289" i="436"/>
  <c r="N199" i="436"/>
  <c r="N71" i="436"/>
  <c r="B740" i="436"/>
  <c r="B741" i="436" s="1"/>
  <c r="B742" i="436" s="1"/>
  <c r="B743" i="436" s="1"/>
  <c r="B744" i="436" s="1"/>
  <c r="N490" i="436" s="1"/>
  <c r="N263" i="436"/>
  <c r="N10" i="436"/>
  <c r="N634" i="436"/>
  <c r="N334" i="436"/>
  <c r="N363" i="436"/>
  <c r="N364" i="436"/>
  <c r="N336" i="436"/>
  <c r="N242" i="436"/>
  <c r="N620" i="436"/>
  <c r="N737" i="436"/>
  <c r="N135" i="436"/>
  <c r="N335" i="436"/>
  <c r="N233" i="436"/>
  <c r="N459" i="436"/>
  <c r="N23" i="436"/>
  <c r="N191" i="436"/>
  <c r="N702" i="436"/>
  <c r="N190" i="436"/>
  <c r="N622" i="436"/>
  <c r="N8" i="436"/>
  <c r="N633" i="436"/>
  <c r="N9" i="436"/>
  <c r="N250" i="436"/>
  <c r="N272" i="436"/>
  <c r="N22" i="436"/>
  <c r="N703" i="436"/>
  <c r="N133" i="436"/>
  <c r="N261" i="436"/>
  <c r="N611" i="436"/>
  <c r="N262" i="436"/>
  <c r="N635" i="436"/>
  <c r="N252" i="436"/>
  <c r="N610" i="436"/>
  <c r="N83" i="436"/>
  <c r="N220" i="436"/>
  <c r="N505" i="436"/>
  <c r="N457" i="436"/>
  <c r="N53" i="436"/>
  <c r="N221" i="436"/>
  <c r="N701" i="436"/>
  <c r="N251" i="436"/>
  <c r="N81" i="436"/>
  <c r="N204" i="436"/>
  <c r="N362" i="436"/>
  <c r="N234" i="436"/>
  <c r="N736" i="436"/>
  <c r="N54" i="436"/>
  <c r="N271" i="436"/>
  <c r="N243" i="436"/>
  <c r="N205" i="436"/>
  <c r="N203" i="436"/>
  <c r="N219" i="436"/>
  <c r="N270" i="436"/>
  <c r="N235" i="436"/>
  <c r="N621" i="436"/>
  <c r="N192" i="436"/>
  <c r="N52" i="436"/>
  <c r="N458" i="436"/>
  <c r="N244" i="436"/>
  <c r="N612" i="436"/>
  <c r="N82" i="436"/>
  <c r="N504" i="436"/>
  <c r="I739" i="436"/>
  <c r="N21" i="436"/>
  <c r="N738" i="436"/>
  <c r="N498" i="436" l="1"/>
  <c r="N496" i="436"/>
  <c r="N542" i="436"/>
  <c r="N675" i="436"/>
  <c r="N572" i="436"/>
  <c r="N667" i="436"/>
  <c r="N573" i="436"/>
  <c r="N575" i="436"/>
  <c r="N556" i="436"/>
  <c r="N551" i="436"/>
  <c r="N547" i="436"/>
  <c r="N549" i="436"/>
  <c r="B745" i="436"/>
  <c r="B746" i="436" s="1"/>
  <c r="B747" i="436" s="1"/>
  <c r="B748" i="436" s="1"/>
  <c r="B749" i="436" s="1"/>
  <c r="B750" i="436" s="1"/>
  <c r="B751" i="436" s="1"/>
  <c r="B752" i="436" s="1"/>
  <c r="B753" i="436" s="1"/>
  <c r="B754" i="436" s="1"/>
  <c r="B755" i="436" s="1"/>
  <c r="B756" i="436" s="1"/>
  <c r="B757" i="436" s="1"/>
  <c r="B758" i="436" s="1"/>
  <c r="B759" i="436" s="1"/>
  <c r="B760" i="436" s="1"/>
  <c r="B761" i="436" s="1"/>
  <c r="B762" i="436" s="1"/>
  <c r="B763" i="436" s="1"/>
  <c r="B764" i="436" s="1"/>
  <c r="B765" i="436" s="1"/>
  <c r="B766" i="436" s="1"/>
  <c r="B767" i="436" s="1"/>
  <c r="B768" i="436" s="1"/>
  <c r="B769" i="436" s="1"/>
  <c r="B770" i="436" s="1"/>
  <c r="B771" i="436" s="1"/>
  <c r="B772" i="436" s="1"/>
  <c r="B773" i="436" s="1"/>
  <c r="B774" i="436" s="1"/>
  <c r="B775" i="436" s="1"/>
  <c r="B776" i="436" s="1"/>
  <c r="B777" i="436" s="1"/>
  <c r="B778" i="436" s="1"/>
  <c r="B779" i="436" s="1"/>
  <c r="B780" i="436" s="1"/>
  <c r="B781" i="436" s="1"/>
  <c r="B782" i="436" s="1"/>
  <c r="B783" i="436" s="1"/>
  <c r="B784" i="436" s="1"/>
  <c r="B785" i="436" s="1"/>
  <c r="B786" i="436" s="1"/>
  <c r="B787" i="436" s="1"/>
  <c r="B788" i="436" s="1"/>
  <c r="B789" i="436" s="1"/>
  <c r="B790" i="436" s="1"/>
  <c r="B791" i="436" s="1"/>
  <c r="B792" i="436" s="1"/>
  <c r="B793" i="436" s="1"/>
  <c r="B794" i="436" s="1"/>
  <c r="B795" i="436" s="1"/>
  <c r="B796" i="436" s="1"/>
  <c r="B797" i="436" s="1"/>
  <c r="B798" i="436" s="1"/>
  <c r="B799" i="436" s="1"/>
  <c r="B800" i="436" s="1"/>
  <c r="B801" i="436" s="1"/>
  <c r="B802" i="436" s="1"/>
  <c r="B803" i="436" s="1"/>
  <c r="B804" i="436" s="1"/>
  <c r="B805" i="436" s="1"/>
  <c r="B806" i="436" s="1"/>
  <c r="B807" i="436" s="1"/>
  <c r="B808" i="436" s="1"/>
  <c r="B809" i="436" s="1"/>
  <c r="B810" i="436" s="1"/>
  <c r="B811" i="436" s="1"/>
  <c r="B812" i="436" s="1"/>
  <c r="B813" i="436" s="1"/>
  <c r="B814" i="436" s="1"/>
  <c r="B815" i="436" s="1"/>
  <c r="B816" i="436" s="1"/>
  <c r="B817" i="436" s="1"/>
  <c r="B818" i="436" s="1"/>
  <c r="B819" i="436" s="1"/>
  <c r="B820" i="436" s="1"/>
  <c r="B821" i="436" s="1"/>
  <c r="B822" i="436" s="1"/>
  <c r="B823" i="436" s="1"/>
  <c r="B824" i="436" s="1"/>
  <c r="B825" i="436" s="1"/>
  <c r="B826" i="436" s="1"/>
  <c r="B827" i="436" s="1"/>
  <c r="B828" i="436" s="1"/>
  <c r="B829" i="436" s="1"/>
  <c r="B830" i="436" s="1"/>
  <c r="B831" i="436" s="1"/>
  <c r="B832" i="436" s="1"/>
  <c r="B833" i="436" s="1"/>
  <c r="B834" i="436" s="1"/>
  <c r="B835" i="436" s="1"/>
  <c r="B836" i="436" s="1"/>
  <c r="B837" i="436" s="1"/>
  <c r="B838" i="436" s="1"/>
  <c r="B839" i="436" s="1"/>
  <c r="B840" i="436" s="1"/>
  <c r="B841" i="436" s="1"/>
  <c r="B842" i="436" s="1"/>
  <c r="B843" i="436" s="1"/>
  <c r="B844" i="436" s="1"/>
  <c r="B845" i="436" s="1"/>
  <c r="B846" i="436" s="1"/>
  <c r="B847" i="436" s="1"/>
  <c r="B848" i="436" s="1"/>
  <c r="B849" i="436" s="1"/>
  <c r="B850" i="436" s="1"/>
  <c r="B851" i="436" s="1"/>
  <c r="B852" i="436" s="1"/>
  <c r="B853" i="436" s="1"/>
  <c r="B854" i="436" s="1"/>
  <c r="B855" i="436" s="1"/>
  <c r="B856" i="436" s="1"/>
  <c r="B857" i="436" s="1"/>
  <c r="B858" i="436" s="1"/>
  <c r="B859" i="436" s="1"/>
  <c r="B860" i="436" s="1"/>
  <c r="B861" i="436" s="1"/>
  <c r="B862" i="436" s="1"/>
  <c r="B863" i="436" s="1"/>
  <c r="B864" i="436" s="1"/>
  <c r="B865" i="436" s="1"/>
  <c r="B866" i="436" s="1"/>
  <c r="B867" i="436" s="1"/>
  <c r="B868" i="436" s="1"/>
  <c r="B869" i="436" s="1"/>
  <c r="B870" i="436" s="1"/>
  <c r="B871" i="436" s="1"/>
  <c r="B872" i="436" s="1"/>
  <c r="B873" i="436" s="1"/>
  <c r="B874" i="436" s="1"/>
  <c r="B875" i="436" s="1"/>
  <c r="B876" i="436" s="1"/>
  <c r="B877" i="436" s="1"/>
  <c r="B878" i="436" s="1"/>
  <c r="B879" i="436" s="1"/>
  <c r="B880" i="436" s="1"/>
  <c r="B881" i="436" s="1"/>
  <c r="B882" i="436" s="1"/>
  <c r="B883" i="436" s="1"/>
  <c r="B884" i="436" s="1"/>
  <c r="B885" i="436" s="1"/>
  <c r="B886" i="436" s="1"/>
  <c r="B887" i="436" s="1"/>
  <c r="B888" i="436" s="1"/>
  <c r="B889" i="436" s="1"/>
  <c r="B890" i="436" s="1"/>
  <c r="B891" i="436" s="1"/>
  <c r="B892" i="436" s="1"/>
  <c r="B893" i="436" s="1"/>
  <c r="B894" i="436" s="1"/>
  <c r="B895" i="436" s="1"/>
  <c r="B896" i="436" s="1"/>
  <c r="B897" i="436" s="1"/>
  <c r="B898" i="436" s="1"/>
  <c r="B899" i="436" s="1"/>
  <c r="B900" i="436" s="1"/>
  <c r="B901" i="436" s="1"/>
  <c r="B902" i="436" s="1"/>
  <c r="B903" i="436" s="1"/>
  <c r="B904" i="436" s="1"/>
  <c r="B905" i="436" s="1"/>
  <c r="B906" i="436" s="1"/>
  <c r="B907" i="436" s="1"/>
  <c r="B908" i="436" s="1"/>
  <c r="B909" i="436" s="1"/>
  <c r="B910" i="436" s="1"/>
  <c r="B911" i="436" s="1"/>
  <c r="B912" i="436" s="1"/>
  <c r="B913" i="436" s="1"/>
  <c r="B914" i="436" s="1"/>
  <c r="B915" i="436" s="1"/>
  <c r="B916" i="436" s="1"/>
  <c r="B917" i="436" s="1"/>
  <c r="B918" i="436" s="1"/>
  <c r="B919" i="436" s="1"/>
  <c r="B920" i="436" s="1"/>
  <c r="B921" i="436" s="1"/>
  <c r="B922" i="436" s="1"/>
  <c r="B923" i="436" s="1"/>
  <c r="B924" i="436" s="1"/>
  <c r="B925" i="436" s="1"/>
  <c r="B926" i="436" s="1"/>
  <c r="B927" i="436" s="1"/>
  <c r="B928" i="436" s="1"/>
  <c r="B929" i="436" s="1"/>
  <c r="B930" i="436" s="1"/>
  <c r="B931" i="436" s="1"/>
  <c r="B932" i="436" s="1"/>
  <c r="B933" i="436" s="1"/>
  <c r="B934" i="436" s="1"/>
  <c r="B935" i="436" s="1"/>
  <c r="B936" i="436" s="1"/>
  <c r="B937" i="436" s="1"/>
  <c r="B938" i="436" s="1"/>
  <c r="B939" i="436" s="1"/>
  <c r="B940" i="436" s="1"/>
  <c r="B941" i="436" s="1"/>
  <c r="B942" i="436" s="1"/>
  <c r="B943" i="436" s="1"/>
  <c r="B944" i="436" s="1"/>
  <c r="B945" i="436" s="1"/>
  <c r="B946" i="436" s="1"/>
  <c r="B947" i="436" s="1"/>
  <c r="B948" i="436" s="1"/>
  <c r="B949" i="436" s="1"/>
  <c r="B950" i="436" s="1"/>
  <c r="B951" i="436" s="1"/>
  <c r="B952" i="436" s="1"/>
  <c r="B953" i="436" s="1"/>
  <c r="B954" i="436" s="1"/>
  <c r="B955" i="436" s="1"/>
  <c r="B956" i="436" s="1"/>
  <c r="B957" i="436" s="1"/>
  <c r="B958" i="436" s="1"/>
  <c r="B959" i="436" s="1"/>
  <c r="B960" i="436" s="1"/>
  <c r="B961" i="436" s="1"/>
  <c r="B962" i="436" s="1"/>
  <c r="B963" i="436" s="1"/>
  <c r="B964" i="436" s="1"/>
  <c r="B965" i="436" s="1"/>
  <c r="B966" i="436" s="1"/>
  <c r="B967" i="436" s="1"/>
  <c r="B968" i="436" s="1"/>
  <c r="B969" i="436" s="1"/>
  <c r="B970" i="436" s="1"/>
  <c r="B971" i="436" s="1"/>
  <c r="B972" i="436" s="1"/>
  <c r="B973" i="436" s="1"/>
  <c r="B974" i="436" s="1"/>
  <c r="B975" i="436" s="1"/>
  <c r="B976" i="436" s="1"/>
  <c r="B977" i="436" s="1"/>
  <c r="B978" i="436" s="1"/>
  <c r="B979" i="436" s="1"/>
  <c r="B980" i="436" s="1"/>
  <c r="B981" i="436" s="1"/>
  <c r="B982" i="436" s="1"/>
  <c r="B983" i="436" s="1"/>
  <c r="B984" i="436" s="1"/>
  <c r="B985" i="436" s="1"/>
  <c r="B986" i="436" s="1"/>
  <c r="B987" i="436" s="1"/>
  <c r="B988" i="436" s="1"/>
  <c r="B989" i="436" s="1"/>
  <c r="B990" i="436" s="1"/>
  <c r="B991" i="436" s="1"/>
  <c r="B992" i="436" s="1"/>
  <c r="B993" i="436" s="1"/>
  <c r="B994" i="436" s="1"/>
  <c r="B995" i="436" s="1"/>
  <c r="B996" i="436" s="1"/>
  <c r="B997" i="436" s="1"/>
  <c r="B998" i="436" s="1"/>
  <c r="B999" i="436" s="1"/>
  <c r="B1000" i="436" s="1"/>
  <c r="B1001" i="436" s="1"/>
  <c r="B1002" i="436" s="1"/>
  <c r="B1003" i="436" s="1"/>
  <c r="B1004" i="436" s="1"/>
  <c r="B1005" i="436" s="1"/>
  <c r="B1006" i="436" s="1"/>
  <c r="B1007" i="436" s="1"/>
  <c r="B1008" i="436" s="1"/>
  <c r="B1009" i="436" s="1"/>
  <c r="B1010" i="436" s="1"/>
  <c r="B1011" i="436" s="1"/>
  <c r="B1012" i="436" s="1"/>
  <c r="B1013" i="436" s="1"/>
  <c r="B1014" i="436" s="1"/>
  <c r="B1015" i="436" s="1"/>
  <c r="B1016" i="436" s="1"/>
  <c r="B1017" i="436" s="1"/>
  <c r="B1018" i="436" s="1"/>
  <c r="B1019" i="436" s="1"/>
  <c r="B1020" i="436" s="1"/>
  <c r="B1021" i="436" s="1"/>
  <c r="B1022" i="436" s="1"/>
  <c r="B1023" i="436" s="1"/>
  <c r="B1024" i="436" s="1"/>
  <c r="B1025" i="436" s="1"/>
  <c r="B1026" i="436" s="1"/>
  <c r="B1027" i="436" s="1"/>
  <c r="B1028" i="436" s="1"/>
  <c r="B1029" i="436" s="1"/>
  <c r="B1030" i="436" s="1"/>
  <c r="B1031" i="436" s="1"/>
  <c r="B1032" i="436" s="1"/>
  <c r="B1033" i="436" s="1"/>
  <c r="B1034" i="436" s="1"/>
  <c r="B1035" i="436" s="1"/>
  <c r="B1036" i="436" s="1"/>
  <c r="B1037" i="436" s="1"/>
  <c r="B1038" i="436" s="1"/>
  <c r="B1039" i="436" s="1"/>
  <c r="B1040" i="436" s="1"/>
  <c r="B1041" i="436" s="1"/>
  <c r="B1042" i="436" s="1"/>
  <c r="B1043" i="436" s="1"/>
  <c r="B1044" i="436" s="1"/>
  <c r="B1045" i="436" s="1"/>
  <c r="B1046" i="436" s="1"/>
  <c r="B1047" i="436" s="1"/>
  <c r="B1048" i="436" s="1"/>
  <c r="B1049" i="436" s="1"/>
  <c r="B1050" i="436" s="1"/>
  <c r="B1051" i="436" s="1"/>
  <c r="B1052" i="436" s="1"/>
  <c r="B1053" i="436" s="1"/>
  <c r="B1054" i="436" s="1"/>
  <c r="B1055" i="436" s="1"/>
  <c r="B1056" i="436" s="1"/>
  <c r="B1057" i="436" s="1"/>
  <c r="B1058" i="436" s="1"/>
  <c r="B1059" i="436" s="1"/>
  <c r="B1060" i="436" s="1"/>
  <c r="B1061" i="436" s="1"/>
  <c r="B1062" i="436" s="1"/>
  <c r="B1063" i="436" s="1"/>
  <c r="B1064" i="436" s="1"/>
  <c r="B1065" i="436" s="1"/>
  <c r="B1066" i="436" s="1"/>
  <c r="B1067" i="436" s="1"/>
  <c r="B1068" i="436" s="1"/>
  <c r="B1069" i="436" s="1"/>
  <c r="B1070" i="436" s="1"/>
  <c r="B1071" i="436" s="1"/>
  <c r="B1072" i="436" s="1"/>
  <c r="B1073" i="436" s="1"/>
  <c r="B1074" i="436" s="1"/>
  <c r="B1075" i="436" s="1"/>
  <c r="B1076" i="436" s="1"/>
  <c r="B1077" i="436" s="1"/>
  <c r="B1078" i="436" s="1"/>
  <c r="B1079" i="436" s="1"/>
  <c r="B1080" i="436" s="1"/>
  <c r="B1081" i="436" s="1"/>
  <c r="B1082" i="436" s="1"/>
  <c r="B1083" i="436" s="1"/>
  <c r="B1084" i="436" s="1"/>
  <c r="B1085" i="436" s="1"/>
  <c r="B1086" i="436" s="1"/>
  <c r="B1087" i="436" s="1"/>
  <c r="B1088" i="436" s="1"/>
  <c r="B1089" i="436" s="1"/>
  <c r="B1090" i="436" s="1"/>
  <c r="B1091" i="436" s="1"/>
  <c r="B1092" i="436" s="1"/>
  <c r="B1093" i="436" s="1"/>
  <c r="B1094" i="436" s="1"/>
  <c r="B1095" i="436" s="1"/>
  <c r="B1096" i="436" s="1"/>
  <c r="B1097" i="436" s="1"/>
  <c r="B1098" i="436" s="1"/>
  <c r="B1099" i="436" s="1"/>
  <c r="B1100" i="436" s="1"/>
  <c r="B1101" i="436" s="1"/>
  <c r="B1102" i="436" s="1"/>
  <c r="B1103" i="436" s="1"/>
  <c r="B1104" i="436" s="1"/>
  <c r="B1105" i="436" s="1"/>
  <c r="B1106" i="436" s="1"/>
  <c r="B1107" i="436" s="1"/>
  <c r="B1108" i="436" s="1"/>
  <c r="B1109" i="436" s="1"/>
  <c r="B1110" i="436" s="1"/>
  <c r="B1111" i="436" s="1"/>
  <c r="B1112" i="436" s="1"/>
  <c r="B1113" i="436" s="1"/>
  <c r="B1114" i="436" s="1"/>
  <c r="B1115" i="436" s="1"/>
  <c r="B1116" i="436" s="1"/>
  <c r="B1117" i="436" s="1"/>
  <c r="B1118" i="436" s="1"/>
  <c r="B1119" i="436" s="1"/>
  <c r="B1120" i="436" s="1"/>
  <c r="B1121" i="436" s="1"/>
  <c r="B1122" i="436" s="1"/>
  <c r="B1123" i="436" s="1"/>
  <c r="B1124" i="436" s="1"/>
  <c r="B1125" i="436" s="1"/>
  <c r="B1126" i="436" s="1"/>
  <c r="B1127" i="436" s="1"/>
  <c r="B1128" i="436" s="1"/>
  <c r="B1129" i="436" s="1"/>
  <c r="B1130" i="436" s="1"/>
  <c r="B1131" i="436" s="1"/>
  <c r="B1132" i="436" s="1"/>
  <c r="B1133" i="436" s="1"/>
  <c r="B1134" i="436" s="1"/>
  <c r="B1135" i="436" s="1"/>
  <c r="B1136" i="436" s="1"/>
  <c r="B1137" i="436" s="1"/>
  <c r="B1138" i="436" s="1"/>
  <c r="B1139" i="436" s="1"/>
  <c r="B1140" i="436" s="1"/>
  <c r="B1141" i="436" s="1"/>
  <c r="B1142" i="436" s="1"/>
  <c r="B1143" i="436" s="1"/>
  <c r="B1144" i="436" s="1"/>
  <c r="B1145" i="436" s="1"/>
  <c r="B1146" i="436" s="1"/>
  <c r="B1147" i="436" s="1"/>
  <c r="B1148" i="436" s="1"/>
  <c r="B1149" i="436" s="1"/>
  <c r="B1150" i="436" s="1"/>
  <c r="B1151" i="436" s="1"/>
  <c r="B1152" i="436" s="1"/>
  <c r="B1153" i="436" s="1"/>
  <c r="B1154" i="436" s="1"/>
  <c r="B1155" i="436" s="1"/>
  <c r="B1156" i="436" s="1"/>
  <c r="B1157" i="436" s="1"/>
  <c r="B1158" i="436" s="1"/>
  <c r="B1159" i="436" s="1"/>
  <c r="B1160" i="436" s="1"/>
  <c r="B1161" i="436" s="1"/>
  <c r="B1162" i="436" s="1"/>
  <c r="B1163" i="436" s="1"/>
  <c r="B1164" i="436" s="1"/>
  <c r="B1165" i="436" s="1"/>
  <c r="B1166" i="436" s="1"/>
  <c r="B1167" i="436" s="1"/>
  <c r="B1168" i="436" s="1"/>
  <c r="B1169" i="436" s="1"/>
  <c r="B1170" i="436" s="1"/>
  <c r="B1171" i="436" s="1"/>
  <c r="B1172" i="436" s="1"/>
  <c r="B1173" i="436" s="1"/>
  <c r="B1174" i="436" s="1"/>
  <c r="B1175" i="436" s="1"/>
  <c r="B1176" i="436" s="1"/>
  <c r="B1177" i="436" s="1"/>
  <c r="B1178" i="436" s="1"/>
  <c r="B1179" i="436" s="1"/>
  <c r="B1180" i="436" s="1"/>
  <c r="B1181" i="436" s="1"/>
  <c r="B1182" i="436" s="1"/>
  <c r="B1183" i="436" s="1"/>
  <c r="B1184" i="436" s="1"/>
  <c r="B1185" i="436" s="1"/>
  <c r="B1186" i="436" s="1"/>
  <c r="B1187" i="436" s="1"/>
  <c r="B1188" i="436" s="1"/>
  <c r="B1189" i="436" s="1"/>
  <c r="B1190" i="436" s="1"/>
  <c r="B1191" i="436" s="1"/>
  <c r="B1192" i="436" s="1"/>
  <c r="B1193" i="436" s="1"/>
  <c r="B1194" i="436" s="1"/>
  <c r="B1195" i="436" s="1"/>
  <c r="B1196" i="436" s="1"/>
  <c r="B1197" i="436" s="1"/>
  <c r="B1198" i="436" s="1"/>
  <c r="B1199" i="436" s="1"/>
  <c r="B1200" i="436" s="1"/>
  <c r="B1201" i="436" s="1"/>
  <c r="B1202" i="436" s="1"/>
  <c r="B1203" i="436" s="1"/>
  <c r="B1204" i="436" s="1"/>
  <c r="B1205" i="436" s="1"/>
  <c r="B1206" i="436" s="1"/>
  <c r="B1207" i="436" s="1"/>
  <c r="B1208" i="436" s="1"/>
  <c r="B1209" i="436" s="1"/>
  <c r="B1210" i="436" s="1"/>
  <c r="B1211" i="436" s="1"/>
  <c r="B1212" i="436" s="1"/>
  <c r="B1213" i="436" s="1"/>
  <c r="B1214" i="436" s="1"/>
  <c r="B1215" i="436" s="1"/>
  <c r="B1216" i="436" s="1"/>
  <c r="B1217" i="436" s="1"/>
  <c r="B1218" i="436" s="1"/>
  <c r="B1219" i="436" s="1"/>
  <c r="B1220" i="436" s="1"/>
  <c r="B1221" i="436" s="1"/>
  <c r="B1222" i="436" s="1"/>
  <c r="B1223" i="436" s="1"/>
  <c r="B1224" i="436" s="1"/>
  <c r="B1225" i="436" s="1"/>
  <c r="B1226" i="436" s="1"/>
  <c r="B1227" i="436" s="1"/>
  <c r="B1228" i="436" s="1"/>
  <c r="B1229" i="436" s="1"/>
  <c r="B1230" i="436" s="1"/>
  <c r="B1231" i="436" s="1"/>
  <c r="B1232" i="436" s="1"/>
  <c r="B1233" i="436" s="1"/>
  <c r="B1234" i="436" s="1"/>
  <c r="B1235" i="436" s="1"/>
  <c r="B1236" i="436" s="1"/>
  <c r="B1237" i="436" s="1"/>
  <c r="B1238" i="436" s="1"/>
  <c r="B1239" i="436" s="1"/>
  <c r="B1240" i="436" s="1"/>
  <c r="B1241" i="436" s="1"/>
  <c r="B1242" i="436" s="1"/>
  <c r="B1243" i="436" s="1"/>
  <c r="B1244" i="436" s="1"/>
  <c r="B1245" i="436" s="1"/>
  <c r="B1246" i="436" s="1"/>
  <c r="B1247" i="436" s="1"/>
  <c r="B1248" i="436" s="1"/>
  <c r="B1249" i="436" s="1"/>
  <c r="B1250" i="436" s="1"/>
  <c r="B1251" i="436" s="1"/>
  <c r="B1252" i="436" s="1"/>
  <c r="B1253" i="436" s="1"/>
  <c r="B1254" i="436" s="1"/>
  <c r="B1255" i="436" s="1"/>
  <c r="B1256" i="436" s="1"/>
  <c r="B1257" i="436" s="1"/>
  <c r="B1258" i="436" s="1"/>
  <c r="B1259" i="436" s="1"/>
  <c r="B1260" i="436" s="1"/>
  <c r="B1261" i="436" s="1"/>
  <c r="B1262" i="436" s="1"/>
  <c r="B1263" i="436" s="1"/>
  <c r="B1264" i="436" s="1"/>
  <c r="B1265" i="436" s="1"/>
  <c r="B1266" i="436" s="1"/>
  <c r="B1267" i="436" s="1"/>
  <c r="B1268" i="436" s="1"/>
  <c r="B1269" i="436" s="1"/>
  <c r="B1270" i="436" s="1"/>
  <c r="B1271" i="436" s="1"/>
  <c r="B1272" i="436" s="1"/>
  <c r="B1273" i="436" s="1"/>
  <c r="B1274" i="436" s="1"/>
  <c r="B1275" i="436" s="1"/>
  <c r="B1276" i="436" s="1"/>
  <c r="B1277" i="436" s="1"/>
  <c r="B1278" i="436" s="1"/>
  <c r="B1279" i="436" s="1"/>
  <c r="B1280" i="436" s="1"/>
  <c r="B1281" i="436" s="1"/>
  <c r="B1282" i="436" s="1"/>
  <c r="B1283" i="436" s="1"/>
  <c r="B1284" i="436" s="1"/>
  <c r="B1285" i="436" s="1"/>
  <c r="B1286" i="436" s="1"/>
  <c r="B1287" i="436" s="1"/>
  <c r="B1288" i="436" s="1"/>
  <c r="B1289" i="436" s="1"/>
  <c r="B1290" i="436" s="1"/>
  <c r="B1291" i="436" s="1"/>
  <c r="B1292" i="436" s="1"/>
  <c r="B1293" i="436" s="1"/>
  <c r="B1294" i="436" s="1"/>
  <c r="B1295" i="436" s="1"/>
  <c r="B1296" i="436" s="1"/>
  <c r="B1297" i="436" s="1"/>
  <c r="B1298" i="436" s="1"/>
  <c r="B1299" i="436" s="1"/>
  <c r="B1300" i="436" s="1"/>
  <c r="B1301" i="436" s="1"/>
  <c r="B1302" i="436" s="1"/>
  <c r="B1303" i="436" s="1"/>
  <c r="B1304" i="436" s="1"/>
  <c r="B1305" i="436" s="1"/>
  <c r="B1306" i="436" s="1"/>
  <c r="B1307" i="436" s="1"/>
  <c r="B1308" i="436" s="1"/>
  <c r="B1309" i="436" s="1"/>
  <c r="B1310" i="436" s="1"/>
  <c r="B1311" i="436" s="1"/>
  <c r="B1312" i="436" s="1"/>
  <c r="B1313" i="436" s="1"/>
  <c r="B1314" i="436" s="1"/>
  <c r="B1315" i="436" s="1"/>
  <c r="B1316" i="436" s="1"/>
  <c r="B1317" i="436" s="1"/>
  <c r="B1318" i="436" s="1"/>
  <c r="B1319" i="436" s="1"/>
  <c r="B1320" i="436" s="1"/>
  <c r="B1321" i="436" s="1"/>
  <c r="B1322" i="436" s="1"/>
  <c r="B1323" i="436" s="1"/>
  <c r="B1324" i="436" s="1"/>
  <c r="B1325" i="436" s="1"/>
  <c r="B1326" i="436" s="1"/>
  <c r="B1327" i="436" s="1"/>
  <c r="B1328" i="436" s="1"/>
  <c r="B1329" i="436" s="1"/>
  <c r="B1330" i="436" s="1"/>
  <c r="B1331" i="436" s="1"/>
  <c r="B1332" i="436" s="1"/>
  <c r="B1333" i="436" s="1"/>
  <c r="B1334" i="436" s="1"/>
  <c r="B1335" i="436" s="1"/>
  <c r="B1336" i="436" s="1"/>
  <c r="B1337" i="436" s="1"/>
  <c r="B1338" i="436" s="1"/>
  <c r="B1339" i="436" s="1"/>
  <c r="B1340" i="436" s="1"/>
  <c r="B1341" i="436" s="1"/>
  <c r="B1342" i="436" s="1"/>
  <c r="B1343" i="436" s="1"/>
  <c r="B1344" i="436" s="1"/>
  <c r="B1345" i="436" s="1"/>
  <c r="B1346" i="436" s="1"/>
  <c r="B1347" i="436" s="1"/>
  <c r="B1348" i="436" s="1"/>
  <c r="B1349" i="436" s="1"/>
  <c r="B1350" i="436" s="1"/>
  <c r="B1351" i="436" s="1"/>
  <c r="B1352" i="436" s="1"/>
  <c r="B1353" i="436" s="1"/>
  <c r="B1354" i="436" s="1"/>
  <c r="B1355" i="436" s="1"/>
  <c r="B1356" i="436" s="1"/>
  <c r="B1357" i="436" s="1"/>
  <c r="B1358" i="436" s="1"/>
  <c r="B1359" i="436" s="1"/>
  <c r="B1360" i="436" s="1"/>
  <c r="B1361" i="436" s="1"/>
  <c r="B1362" i="436" s="1"/>
  <c r="B1363" i="436" s="1"/>
  <c r="B1364" i="436" s="1"/>
  <c r="B1365" i="436" s="1"/>
  <c r="B1366" i="436" s="1"/>
  <c r="B1367" i="436" s="1"/>
  <c r="B1368" i="436" s="1"/>
  <c r="B1369" i="436" s="1"/>
  <c r="B1370" i="436" s="1"/>
  <c r="B1371" i="436" s="1"/>
  <c r="B1372" i="436" s="1"/>
  <c r="B1373" i="436" s="1"/>
  <c r="B1374" i="436" s="1"/>
  <c r="B1375" i="436" s="1"/>
  <c r="B1376" i="436" s="1"/>
  <c r="B1377" i="436" s="1"/>
  <c r="N94" i="436"/>
  <c r="N110" i="436"/>
  <c r="N116" i="436"/>
  <c r="N117" i="436"/>
  <c r="N121" i="436"/>
  <c r="N123" i="436"/>
  <c r="N127" i="436"/>
  <c r="N129" i="436"/>
  <c r="N134" i="436"/>
  <c r="N160" i="436"/>
  <c r="N162" i="436"/>
  <c r="N174" i="436"/>
  <c r="N176" i="436"/>
  <c r="N503" i="436"/>
  <c r="M740" i="436" s="1"/>
  <c r="N287" i="436"/>
  <c r="N544" i="436"/>
  <c r="N555" i="436"/>
  <c r="N666" i="436"/>
  <c r="M741" i="436" l="1"/>
  <c r="M742" i="436"/>
  <c r="A696" i="436"/>
  <c r="A788" i="436"/>
  <c r="A863" i="436"/>
  <c r="A621" i="436"/>
  <c r="A1345" i="436"/>
  <c r="A937" i="436"/>
  <c r="A399" i="436"/>
  <c r="A412" i="436"/>
  <c r="A549" i="436"/>
  <c r="A1272" i="436"/>
  <c r="A629" i="436"/>
  <c r="A911" i="436"/>
  <c r="A461" i="436"/>
  <c r="A813" i="436"/>
  <c r="A683" i="436"/>
  <c r="A960" i="436"/>
  <c r="A1162" i="436"/>
  <c r="A1273" i="436"/>
  <c r="A597" i="436"/>
  <c r="A544" i="436"/>
  <c r="A495" i="436"/>
  <c r="A1051" i="436"/>
  <c r="A1185" i="436"/>
  <c r="A584" i="436"/>
  <c r="A1092" i="436"/>
  <c r="A829" i="436"/>
  <c r="A896" i="436"/>
  <c r="A880" i="436"/>
  <c r="A483" i="436"/>
  <c r="A1358" i="436"/>
  <c r="A1319" i="436"/>
  <c r="A1203" i="436"/>
  <c r="A908" i="436"/>
  <c r="A274" i="436"/>
  <c r="A1015" i="436"/>
  <c r="A984" i="436"/>
  <c r="A835" i="436"/>
  <c r="A398" i="436"/>
  <c r="A1055" i="436"/>
  <c r="A671" i="436"/>
  <c r="A1035" i="436"/>
  <c r="A759" i="436"/>
  <c r="A648" i="436"/>
  <c r="A826" i="436"/>
  <c r="A870" i="436"/>
  <c r="A1105" i="436"/>
  <c r="A719" i="436"/>
  <c r="A1199" i="436"/>
  <c r="A1221" i="436"/>
  <c r="A1156" i="436"/>
  <c r="A1004" i="436"/>
  <c r="A789" i="436"/>
  <c r="A604" i="436"/>
  <c r="A287" i="436"/>
  <c r="A699" i="436"/>
  <c r="A684" i="436"/>
  <c r="A731" i="436"/>
  <c r="A444" i="436"/>
  <c r="A833" i="436"/>
  <c r="A634" i="436"/>
  <c r="A1366" i="436"/>
  <c r="A1371" i="436"/>
  <c r="A451" i="436"/>
  <c r="A1143" i="436"/>
  <c r="A746" i="436"/>
  <c r="A1360" i="436"/>
  <c r="A355" i="436"/>
  <c r="A1189" i="436"/>
  <c r="A343" i="436"/>
  <c r="A1120" i="436"/>
  <c r="A361" i="436"/>
  <c r="A431" i="436"/>
  <c r="A496" i="436"/>
  <c r="A512" i="436"/>
  <c r="A1197" i="436"/>
  <c r="A991" i="436"/>
  <c r="A1166" i="436"/>
  <c r="A799" i="436"/>
  <c r="A769" i="436"/>
  <c r="A558" i="436"/>
  <c r="A931" i="436"/>
  <c r="A1017" i="436"/>
  <c r="A755" i="436"/>
  <c r="A1346" i="436"/>
  <c r="A1299" i="436"/>
  <c r="A422" i="436"/>
  <c r="A962" i="436"/>
  <c r="A1214" i="436"/>
  <c r="A1289" i="436"/>
  <c r="A404" i="436"/>
  <c r="A351" i="436"/>
  <c r="A439" i="436"/>
  <c r="A650" i="436"/>
  <c r="A858" i="436"/>
  <c r="A857" i="436"/>
  <c r="A335" i="436"/>
  <c r="A690" i="436"/>
  <c r="A678" i="436"/>
  <c r="A779" i="436"/>
  <c r="A528" i="436"/>
  <c r="A1259" i="436"/>
  <c r="A926" i="436"/>
  <c r="A1224" i="436"/>
  <c r="A308" i="436"/>
  <c r="A1318" i="436"/>
  <c r="A1297" i="436"/>
  <c r="A1284" i="436"/>
  <c r="A1020" i="436"/>
  <c r="A800" i="436"/>
  <c r="A1204" i="436"/>
  <c r="A469" i="436"/>
  <c r="A560" i="436"/>
  <c r="A1106" i="436"/>
  <c r="A1288" i="436"/>
  <c r="A794" i="436"/>
  <c r="A448" i="436"/>
  <c r="A930" i="436"/>
  <c r="A332" i="436"/>
  <c r="A595" i="436"/>
  <c r="A376" i="436"/>
  <c r="A389" i="436"/>
  <c r="A596" i="436"/>
  <c r="A767" i="436"/>
  <c r="A1328" i="436"/>
  <c r="A1083" i="436"/>
  <c r="A916" i="436"/>
  <c r="A553" i="436"/>
  <c r="A390" i="436"/>
  <c r="A1312" i="436"/>
  <c r="A1169" i="436"/>
  <c r="A957" i="436"/>
  <c r="A1007" i="436"/>
  <c r="A1336" i="436"/>
  <c r="A644" i="436"/>
  <c r="A875" i="436"/>
  <c r="A1355" i="436"/>
  <c r="A292" i="436"/>
  <c r="A742" i="436"/>
  <c r="A306" i="436"/>
  <c r="A910" i="436"/>
  <c r="A878" i="436"/>
  <c r="A298" i="436"/>
  <c r="A1131" i="436"/>
  <c r="A906" i="436"/>
  <c r="A1363" i="436"/>
  <c r="A1201" i="436"/>
  <c r="A647" i="436"/>
  <c r="A643" i="436"/>
  <c r="A440" i="436"/>
  <c r="A320" i="436"/>
  <c r="A1026" i="436"/>
  <c r="A1280" i="436"/>
  <c r="A927" i="436"/>
  <c r="A331" i="436"/>
  <c r="A567" i="436"/>
  <c r="A861" i="436"/>
  <c r="A1158" i="436"/>
  <c r="A379" i="436"/>
  <c r="A588" i="436"/>
  <c r="A850" i="436"/>
  <c r="A328" i="436"/>
  <c r="A1282" i="436"/>
  <c r="A1316" i="436"/>
  <c r="A1307" i="436"/>
  <c r="A738" i="436"/>
  <c r="A1152" i="436"/>
  <c r="A1333" i="436"/>
  <c r="A1138" i="436"/>
  <c r="A976" i="436"/>
  <c r="A1082" i="436"/>
  <c r="A326" i="436"/>
  <c r="A772" i="436"/>
  <c r="A733" i="436"/>
  <c r="A980" i="436"/>
  <c r="A545" i="436"/>
  <c r="A818" i="436"/>
  <c r="A655" i="436"/>
  <c r="A687" i="436"/>
  <c r="A1123" i="436"/>
  <c r="A492" i="436"/>
  <c r="A1283" i="436"/>
  <c r="A1200" i="436"/>
  <c r="A978" i="436"/>
  <c r="A464" i="436"/>
  <c r="A1103" i="436"/>
  <c r="A1210" i="436"/>
  <c r="A1269" i="436"/>
  <c r="A770" i="436"/>
  <c r="A831" i="436"/>
  <c r="A760" i="436"/>
  <c r="A381" i="436"/>
  <c r="A507" i="436"/>
  <c r="A1164" i="436"/>
  <c r="A876" i="436"/>
  <c r="A285" i="436"/>
  <c r="A1160" i="436"/>
  <c r="A736" i="436"/>
  <c r="A1049" i="436"/>
  <c r="A460" i="436"/>
  <c r="A409" i="436"/>
  <c r="A1147" i="436"/>
  <c r="A417" i="436"/>
  <c r="A589" i="436"/>
  <c r="A1159" i="436"/>
  <c r="A692" i="436"/>
  <c r="A827" i="436"/>
  <c r="A1167" i="436"/>
  <c r="A1062" i="436"/>
  <c r="A605" i="436"/>
  <c r="A1194" i="436"/>
  <c r="A463" i="436"/>
  <c r="A1230" i="436"/>
  <c r="A1252" i="436"/>
  <c r="A1246" i="436"/>
  <c r="A840" i="436"/>
  <c r="A998" i="436"/>
  <c r="A1005" i="436"/>
  <c r="A612" i="436"/>
  <c r="A997" i="436"/>
  <c r="A1253" i="436"/>
  <c r="A1086" i="436"/>
  <c r="A881" i="436"/>
  <c r="A1171" i="436"/>
  <c r="A843" i="436"/>
  <c r="A493" i="436"/>
  <c r="A428" i="436"/>
  <c r="A502" i="436"/>
  <c r="A1129" i="436"/>
  <c r="A532" i="436"/>
  <c r="A1222" i="436"/>
  <c r="A795" i="436"/>
  <c r="A373" i="436"/>
  <c r="A608" i="436"/>
  <c r="A1186" i="436"/>
  <c r="A1217" i="436"/>
  <c r="A1279" i="436"/>
  <c r="A601" i="436"/>
  <c r="A860" i="436"/>
  <c r="A1322" i="436"/>
  <c r="A408" i="436"/>
  <c r="A728" i="436"/>
  <c r="A1266" i="436"/>
  <c r="A952" i="436"/>
  <c r="A1173" i="436"/>
  <c r="A909" i="436"/>
  <c r="A1095" i="436"/>
  <c r="A518" i="436"/>
  <c r="A1361" i="436"/>
  <c r="A989" i="436"/>
  <c r="A302" i="436"/>
  <c r="A314" i="436"/>
  <c r="A1016" i="436"/>
  <c r="A504" i="436"/>
  <c r="A485" i="436"/>
  <c r="A992" i="436"/>
  <c r="A529" i="436"/>
  <c r="A1341" i="436"/>
  <c r="A743" i="436"/>
  <c r="A410" i="436"/>
  <c r="A1043" i="436"/>
  <c r="A420" i="436"/>
  <c r="A670" i="436"/>
  <c r="A932" i="436"/>
  <c r="A1261" i="436"/>
  <c r="A322" i="436"/>
  <c r="A869" i="436"/>
  <c r="A283" i="436"/>
  <c r="A627" i="436"/>
  <c r="A1081" i="436"/>
  <c r="A606" i="436"/>
  <c r="A572" i="436"/>
  <c r="A716" i="436"/>
  <c r="A1181" i="436"/>
  <c r="A891" i="436"/>
  <c r="A1211" i="436"/>
  <c r="A785" i="436"/>
  <c r="A820" i="436"/>
  <c r="A994" i="436"/>
  <c r="A848" i="436"/>
  <c r="A543" i="436"/>
  <c r="A445" i="436"/>
  <c r="A673" i="436"/>
  <c r="A1234" i="436"/>
  <c r="A985" i="436"/>
  <c r="A1012" i="436"/>
  <c r="A566" i="436"/>
  <c r="A357" i="436"/>
  <c r="A674" i="436"/>
  <c r="A556" i="436"/>
  <c r="A1362" i="436"/>
  <c r="A1046" i="436"/>
  <c r="A693" i="436"/>
  <c r="A839" i="436"/>
  <c r="A657" i="436"/>
  <c r="A341" i="436"/>
  <c r="A1146" i="436"/>
  <c r="A578" i="436"/>
  <c r="A538" i="436"/>
  <c r="A280" i="436"/>
  <c r="A1059" i="436"/>
  <c r="A921" i="436"/>
  <c r="A854" i="436"/>
  <c r="A1342" i="436"/>
  <c r="A718" i="436"/>
  <c r="A727" i="436"/>
  <c r="A649" i="436"/>
  <c r="A851" i="436"/>
  <c r="A489" i="436"/>
  <c r="A438" i="436"/>
  <c r="A713" i="436"/>
  <c r="A1053" i="436"/>
  <c r="A823" i="436"/>
  <c r="A617" i="436"/>
  <c r="A337" i="436"/>
  <c r="A667" i="436"/>
  <c r="A1144" i="436"/>
  <c r="A313" i="436"/>
  <c r="A429" i="436"/>
  <c r="A709" i="436"/>
  <c r="A847" i="436"/>
  <c r="A378" i="436"/>
  <c r="A1209" i="436"/>
  <c r="A845" i="436"/>
  <c r="A1165" i="436"/>
  <c r="A509" i="436"/>
  <c r="A1064" i="436"/>
  <c r="A1249" i="436"/>
  <c r="A879" i="436"/>
  <c r="A294" i="436"/>
  <c r="A672" i="436"/>
  <c r="A1045" i="436"/>
  <c r="A530" i="436"/>
  <c r="A846" i="436"/>
  <c r="A1352" i="436"/>
  <c r="A418" i="436"/>
  <c r="A792" i="436"/>
  <c r="A885" i="436"/>
  <c r="A1022" i="436"/>
  <c r="A1125" i="436"/>
  <c r="A282" i="436"/>
  <c r="A454" i="436"/>
  <c r="A540" i="436"/>
  <c r="A427" i="436"/>
  <c r="A721" i="436"/>
  <c r="A539" i="436"/>
  <c r="A1040" i="436"/>
  <c r="A400" i="436"/>
  <c r="A1232" i="436"/>
  <c r="A1010" i="436"/>
  <c r="A1140" i="436"/>
  <c r="A1310" i="436"/>
  <c r="A1013" i="436"/>
  <c r="A793" i="436"/>
  <c r="A434" i="436"/>
  <c r="A573" i="436"/>
  <c r="A1068" i="436"/>
  <c r="A1047" i="436"/>
  <c r="A651" i="436"/>
  <c r="A414" i="436"/>
  <c r="A929" i="436"/>
  <c r="A304" i="436"/>
  <c r="A640" i="436"/>
  <c r="A904" i="436"/>
  <c r="A765" i="436"/>
  <c r="A575" i="436"/>
  <c r="A301" i="436"/>
  <c r="A1350" i="436"/>
  <c r="A974" i="436"/>
  <c r="A1268" i="436"/>
  <c r="A658" i="436"/>
  <c r="A563" i="436"/>
  <c r="A646" i="436"/>
  <c r="A1039" i="436"/>
  <c r="A425" i="436"/>
  <c r="A1218" i="436"/>
  <c r="A890" i="436"/>
  <c r="A603" i="436"/>
  <c r="A877" i="436"/>
  <c r="A884" i="436"/>
  <c r="A1110" i="436"/>
  <c r="A592" i="436"/>
  <c r="A1188" i="436"/>
  <c r="A1244" i="436"/>
  <c r="A1089" i="436"/>
  <c r="A1097" i="436"/>
  <c r="A796" i="436"/>
  <c r="A1364" i="436"/>
  <c r="A933" i="436"/>
  <c r="A1335" i="436"/>
  <c r="A323" i="436"/>
  <c r="A1327" i="436"/>
  <c r="A666" i="436"/>
  <c r="A1077" i="436"/>
  <c r="A446" i="436"/>
  <c r="A1150" i="436"/>
  <c r="A958" i="436"/>
  <c r="A1344" i="436"/>
  <c r="A392" i="436"/>
  <c r="A711" i="436"/>
  <c r="A345" i="436"/>
  <c r="A872" i="436"/>
  <c r="A1324" i="436"/>
  <c r="A786" i="436"/>
  <c r="A339" i="436"/>
  <c r="A660" i="436"/>
  <c r="A797" i="436"/>
  <c r="A525" i="436"/>
  <c r="A421" i="436"/>
  <c r="A1314" i="436"/>
  <c r="A1235" i="436"/>
  <c r="A477" i="436"/>
  <c r="A741" i="436"/>
  <c r="A278" i="436"/>
  <c r="A402" i="436"/>
  <c r="A712" i="436"/>
  <c r="A874" i="436"/>
  <c r="A513" i="436"/>
  <c r="A941" i="436"/>
  <c r="A1353" i="436"/>
  <c r="A1179" i="436"/>
  <c r="A1294" i="436"/>
  <c r="A771" i="436"/>
  <c r="A631" i="436"/>
  <c r="A889" i="436"/>
  <c r="A751" i="436"/>
  <c r="A344" i="436"/>
  <c r="A327" i="436"/>
  <c r="A752" i="436"/>
  <c r="A1281" i="436"/>
  <c r="A814" i="436"/>
  <c r="A707" i="436"/>
  <c r="A319" i="436"/>
  <c r="A620" i="436"/>
  <c r="A1116" i="436"/>
  <c r="A630" i="436"/>
  <c r="A758" i="436"/>
  <c r="A1331" i="436"/>
  <c r="A1060" i="436"/>
  <c r="A1148" i="436"/>
  <c r="A968" i="436"/>
  <c r="A1325" i="436"/>
  <c r="A375" i="436"/>
  <c r="A1243" i="436"/>
  <c r="A396" i="436"/>
  <c r="A761" i="436"/>
  <c r="A279" i="436"/>
  <c r="A628" i="436"/>
  <c r="A703" i="436"/>
  <c r="A1239" i="436"/>
  <c r="A290" i="436"/>
  <c r="A1161" i="436"/>
  <c r="A382" i="436"/>
  <c r="A296" i="436"/>
  <c r="A642" i="436"/>
  <c r="A467" i="436"/>
  <c r="A862" i="436"/>
  <c r="A527" i="436"/>
  <c r="A455" i="436"/>
  <c r="A551" i="436"/>
  <c r="A695" i="436"/>
  <c r="A570" i="436"/>
  <c r="A1011" i="436"/>
  <c r="A708" i="436"/>
  <c r="A388" i="436"/>
  <c r="A959" i="436"/>
  <c r="A450" i="436"/>
  <c r="A1292" i="436"/>
  <c r="A732" i="436"/>
  <c r="A1184" i="436"/>
  <c r="A517" i="436"/>
  <c r="A768" i="436"/>
  <c r="A945" i="436"/>
  <c r="A593" i="436"/>
  <c r="A663" i="436"/>
  <c r="A966" i="436"/>
  <c r="A342" i="436"/>
  <c r="A754" i="436"/>
  <c r="A365" i="436"/>
  <c r="A724" i="436"/>
  <c r="A1216" i="436"/>
  <c r="A815" i="436"/>
  <c r="A873" i="436"/>
  <c r="A362" i="436"/>
  <c r="A616" i="436"/>
  <c r="A729" i="436"/>
  <c r="A963" i="436"/>
  <c r="A1226" i="436"/>
  <c r="A430" i="436"/>
  <c r="A1033" i="436"/>
  <c r="A665" i="436"/>
  <c r="A1098" i="436"/>
  <c r="A403" i="436"/>
  <c r="A406" i="436"/>
  <c r="A1262" i="436"/>
  <c r="A810" i="436"/>
  <c r="A1368" i="436"/>
  <c r="A1300" i="436"/>
  <c r="A691" i="436"/>
  <c r="A1338" i="436"/>
  <c r="A1377" i="436"/>
  <c r="A546" i="436"/>
  <c r="A1088" i="436"/>
  <c r="A841" i="436"/>
  <c r="A521" i="436"/>
  <c r="A459" i="436"/>
  <c r="A349" i="436"/>
  <c r="A1254" i="436"/>
  <c r="A462" i="436"/>
  <c r="A506" i="436"/>
  <c r="A886" i="436"/>
  <c r="A970" i="436"/>
  <c r="A1034" i="436"/>
  <c r="A1070" i="436"/>
  <c r="A817" i="436"/>
  <c r="A468" i="436"/>
  <c r="A680" i="436"/>
  <c r="A1134" i="436"/>
  <c r="A625" i="436"/>
  <c r="A1198" i="436"/>
  <c r="A1323" i="436"/>
  <c r="A681" i="436"/>
  <c r="A706" i="436"/>
  <c r="A961" i="436"/>
  <c r="A798" i="436"/>
  <c r="A645" i="436"/>
  <c r="A1374" i="436"/>
  <c r="A288" i="436"/>
  <c r="A300" i="436"/>
  <c r="A996" i="436"/>
  <c r="A1024" i="436"/>
  <c r="A641" i="436"/>
  <c r="A338" i="436"/>
  <c r="A503" i="436"/>
  <c r="A1113" i="436"/>
  <c r="A1295" i="436"/>
  <c r="A855" i="436"/>
  <c r="A550" i="436"/>
  <c r="A688" i="436"/>
  <c r="A1228" i="436"/>
  <c r="A812" i="436"/>
  <c r="A928" i="436"/>
  <c r="A1061" i="436"/>
  <c r="A580" i="436"/>
  <c r="A1172" i="436"/>
  <c r="A735" i="436"/>
  <c r="A1057" i="436"/>
  <c r="A1072" i="436"/>
  <c r="A452" i="436"/>
  <c r="A614" i="436"/>
  <c r="A367" i="436"/>
  <c r="A1365" i="436"/>
  <c r="A524" i="436"/>
  <c r="A1021" i="436"/>
  <c r="A1286" i="436"/>
  <c r="A295" i="436"/>
  <c r="A1275" i="436"/>
  <c r="A749" i="436"/>
  <c r="A347" i="436"/>
  <c r="A609" i="436"/>
  <c r="A324" i="436"/>
  <c r="A982" i="436"/>
  <c r="A372" i="436"/>
  <c r="A956" i="436"/>
  <c r="A774" i="436"/>
  <c r="A969" i="436"/>
  <c r="A534" i="436"/>
  <c r="A1151" i="436"/>
  <c r="A805" i="436"/>
  <c r="A1139" i="436"/>
  <c r="A1187" i="436"/>
  <c r="A744" i="436"/>
  <c r="A652" i="436"/>
  <c r="A413" i="436"/>
  <c r="A714" i="436"/>
  <c r="A585" i="436"/>
  <c r="A940" i="436"/>
  <c r="A598" i="436"/>
  <c r="A1308" i="436"/>
  <c r="A346" i="436"/>
  <c r="A1038" i="436"/>
  <c r="A471" i="436"/>
  <c r="A1122" i="436"/>
  <c r="A1041" i="436"/>
  <c r="A1102" i="436"/>
  <c r="A679" i="436"/>
  <c r="A1137" i="436"/>
  <c r="A1220" i="436"/>
  <c r="A948" i="436"/>
  <c r="A979" i="436"/>
  <c r="A523" i="436"/>
  <c r="A311" i="436"/>
  <c r="A999" i="436"/>
  <c r="A883" i="436"/>
  <c r="A953" i="436"/>
  <c r="A623" i="436"/>
  <c r="A291" i="436"/>
  <c r="A615" i="436"/>
  <c r="A498" i="436"/>
  <c r="A1130" i="436"/>
  <c r="A685" i="436"/>
  <c r="A1075" i="436"/>
  <c r="A394" i="436"/>
  <c r="A602" i="436"/>
  <c r="A819" i="436"/>
  <c r="A1067" i="436"/>
  <c r="A384" i="436"/>
  <c r="A897" i="436"/>
  <c r="A694" i="436"/>
  <c r="A1008" i="436"/>
  <c r="A591" i="436"/>
  <c r="A983" i="436"/>
  <c r="A470" i="436"/>
  <c r="A715" i="436"/>
  <c r="A1370" i="436"/>
  <c r="A557" i="436"/>
  <c r="A576" i="436"/>
  <c r="A1028" i="436"/>
  <c r="A1121" i="436"/>
  <c r="A1029" i="436"/>
  <c r="A1367" i="436"/>
  <c r="A547" i="436"/>
  <c r="A723" i="436"/>
  <c r="A424" i="436"/>
  <c r="A892" i="436"/>
  <c r="A1044" i="436"/>
  <c r="A882" i="436"/>
  <c r="A1107" i="436"/>
  <c r="A1128" i="436"/>
  <c r="A1229" i="436"/>
  <c r="A852" i="436"/>
  <c r="A1305" i="436"/>
  <c r="A1069" i="436"/>
  <c r="A289" i="436"/>
  <c r="A781" i="436"/>
  <c r="A1304" i="436"/>
  <c r="A757" i="436"/>
  <c r="A1263" i="436"/>
  <c r="A515" i="436"/>
  <c r="A988" i="436"/>
  <c r="A725" i="436"/>
  <c r="A1267" i="436"/>
  <c r="A1065" i="436"/>
  <c r="A934" i="436"/>
  <c r="A638" i="436"/>
  <c r="A334" i="436"/>
  <c r="A531" i="436"/>
  <c r="A822" i="436"/>
  <c r="A1242" i="436"/>
  <c r="A756" i="436"/>
  <c r="A868" i="436"/>
  <c r="A1202" i="436"/>
  <c r="A333" i="436"/>
  <c r="A1317" i="436"/>
  <c r="A1212" i="436"/>
  <c r="A329" i="436"/>
  <c r="A971" i="436"/>
  <c r="A315" i="436"/>
  <c r="A763" i="436"/>
  <c r="A1274" i="436"/>
  <c r="A1332" i="436"/>
  <c r="A542" i="436"/>
  <c r="A1090" i="436"/>
  <c r="A1285" i="436"/>
  <c r="A1372" i="436"/>
  <c r="A1149" i="436"/>
  <c r="A456" i="436"/>
  <c r="A481" i="436"/>
  <c r="A1133" i="436"/>
  <c r="A1348" i="436"/>
  <c r="A1321" i="436"/>
  <c r="A777" i="436"/>
  <c r="A352" i="436"/>
  <c r="A1251" i="436"/>
  <c r="A867" i="436"/>
  <c r="A1174" i="436"/>
  <c r="A383" i="436"/>
  <c r="A1233" i="436"/>
  <c r="A393" i="436"/>
  <c r="A1063" i="436"/>
  <c r="A806" i="436"/>
  <c r="A907" i="436"/>
  <c r="A442" i="436"/>
  <c r="A423" i="436"/>
  <c r="A686" i="436"/>
  <c r="A1091" i="436"/>
  <c r="A1154" i="436"/>
  <c r="A473" i="436"/>
  <c r="A894" i="436"/>
  <c r="A853" i="436"/>
  <c r="A922" i="436"/>
  <c r="A574" i="436"/>
  <c r="A1014" i="436"/>
  <c r="A740" i="436"/>
  <c r="A1255" i="436"/>
  <c r="A552" i="436"/>
  <c r="A981" i="436"/>
  <c r="A939" i="436"/>
  <c r="A395" i="436"/>
  <c r="A505" i="436"/>
  <c r="A1126" i="436"/>
  <c r="A775" i="436"/>
  <c r="A856" i="436"/>
  <c r="A577" i="436"/>
  <c r="A1276" i="436"/>
  <c r="A887" i="436"/>
  <c r="A536" i="436"/>
  <c r="A582" i="436"/>
  <c r="A350" i="436"/>
  <c r="A899" i="436"/>
  <c r="A705" i="436"/>
  <c r="A297" i="436"/>
  <c r="A594" i="436"/>
  <c r="A1052" i="436"/>
  <c r="A1018" i="436"/>
  <c r="A1264" i="436"/>
  <c r="A1315" i="436"/>
  <c r="A1180" i="436"/>
  <c r="A664" i="436"/>
  <c r="A1119" i="436"/>
  <c r="A520" i="436"/>
  <c r="A1054" i="436"/>
  <c r="A316" i="436"/>
  <c r="A720" i="436"/>
  <c r="A1369" i="436"/>
  <c r="A1302" i="436"/>
  <c r="A1309" i="436"/>
  <c r="A955" i="436"/>
  <c r="A1145" i="436"/>
  <c r="A935" i="436"/>
  <c r="A541" i="436"/>
  <c r="A561" i="436"/>
  <c r="A1019" i="436"/>
  <c r="A745" i="436"/>
  <c r="A1340" i="436"/>
  <c r="A359" i="436"/>
  <c r="A599" i="436"/>
  <c r="A972" i="436"/>
  <c r="A717" i="436"/>
  <c r="A1357" i="436"/>
  <c r="A458" i="436"/>
  <c r="A1207" i="436"/>
  <c r="A535" i="436"/>
  <c r="A659" i="436"/>
  <c r="A441" i="436"/>
  <c r="A954" i="436"/>
  <c r="A366" i="436"/>
  <c r="A925" i="436"/>
  <c r="A804" i="436"/>
  <c r="A1356" i="436"/>
  <c r="A965" i="436"/>
  <c r="A1074" i="436"/>
  <c r="A1178" i="436"/>
  <c r="A762" i="436"/>
  <c r="A533" i="436"/>
  <c r="A494" i="436"/>
  <c r="A790" i="436"/>
  <c r="A305" i="436"/>
  <c r="A1215" i="436"/>
  <c r="A949" i="436"/>
  <c r="A776" i="436"/>
  <c r="A618" i="436"/>
  <c r="A1141" i="436"/>
  <c r="A356" i="436"/>
  <c r="A1023" i="436"/>
  <c r="A739" i="436"/>
  <c r="A465" i="436"/>
  <c r="A912" i="436"/>
  <c r="A510" i="436"/>
  <c r="A433" i="436"/>
  <c r="A1257" i="436"/>
  <c r="A499" i="436"/>
  <c r="A475" i="436"/>
  <c r="A564" i="436"/>
  <c r="A1241" i="436"/>
  <c r="A371" i="436"/>
  <c r="A419" i="436"/>
  <c r="A380" i="436"/>
  <c r="A1003" i="436"/>
  <c r="A1208" i="436"/>
  <c r="A587" i="436"/>
  <c r="A1277" i="436"/>
  <c r="A1231" i="436"/>
  <c r="A562" i="436"/>
  <c r="A973" i="436"/>
  <c r="A1196" i="436"/>
  <c r="A1320" i="436"/>
  <c r="A791" i="436"/>
  <c r="A653" i="436"/>
  <c r="A1329" i="436"/>
  <c r="A1101" i="436"/>
  <c r="A986" i="436"/>
  <c r="A730" i="436"/>
  <c r="A633" i="436"/>
  <c r="A537" i="436"/>
  <c r="A1127" i="436"/>
  <c r="A437" i="436"/>
  <c r="A1191" i="436"/>
  <c r="A1027" i="436"/>
  <c r="A943" i="436"/>
  <c r="A581" i="436"/>
  <c r="A1337" i="436"/>
  <c r="A832" i="436"/>
  <c r="A401" i="436"/>
  <c r="A801" i="436"/>
  <c r="A944" i="436"/>
  <c r="A472" i="436"/>
  <c r="A803" i="436"/>
  <c r="A656" i="436"/>
  <c r="A1190" i="436"/>
  <c r="A639" i="436"/>
  <c r="A1306" i="436"/>
  <c r="A1250" i="436"/>
  <c r="A902" i="436"/>
  <c r="A816" i="436"/>
  <c r="A1048" i="436"/>
  <c r="A484" i="436"/>
  <c r="A668" i="436"/>
  <c r="A859" i="436"/>
  <c r="A821" i="436"/>
  <c r="A635" i="436"/>
  <c r="A838" i="436"/>
  <c r="A842" i="436"/>
  <c r="A1031" i="436"/>
  <c r="A1287" i="436"/>
  <c r="A1066" i="436"/>
  <c r="A1157" i="436"/>
  <c r="A632" i="436"/>
  <c r="A950" i="436"/>
  <c r="A1265" i="436"/>
  <c r="A698" i="436"/>
  <c r="A1000" i="436"/>
  <c r="A1271" i="436"/>
  <c r="A622" i="436"/>
  <c r="A1206" i="436"/>
  <c r="A1359" i="436"/>
  <c r="A1334" i="436"/>
  <c r="A474" i="436"/>
  <c r="A747" i="436"/>
  <c r="A1219" i="436"/>
  <c r="A360" i="436"/>
  <c r="A778" i="436"/>
  <c r="A490" i="436"/>
  <c r="A1349" i="436"/>
  <c r="A457" i="436"/>
  <c r="A1153" i="436"/>
  <c r="A828" i="436"/>
  <c r="A888" i="436"/>
  <c r="A336" i="436"/>
  <c r="A1001" i="436"/>
  <c r="A830" i="436"/>
  <c r="A924" i="436"/>
  <c r="A391" i="436"/>
  <c r="A364" i="436"/>
  <c r="A1073" i="436"/>
  <c r="A1093" i="436"/>
  <c r="A1195" i="436"/>
  <c r="A936" i="436"/>
  <c r="A766" i="436"/>
  <c r="A611" i="436"/>
  <c r="A938" i="436"/>
  <c r="A807" i="436"/>
  <c r="A782" i="436"/>
  <c r="A1056" i="436"/>
  <c r="A764" i="436"/>
  <c r="A1085" i="436"/>
  <c r="A802" i="436"/>
  <c r="A415" i="436"/>
  <c r="A704" i="436"/>
  <c r="A946" i="436"/>
  <c r="A1291" i="436"/>
  <c r="A1136" i="436"/>
  <c r="A700" i="436"/>
  <c r="A514" i="436"/>
  <c r="A281" i="436"/>
  <c r="A750" i="436"/>
  <c r="A913" i="436"/>
  <c r="A1042" i="436"/>
  <c r="A1142" i="436"/>
  <c r="A354" i="436"/>
  <c r="A1002" i="436"/>
  <c r="A987" i="436"/>
  <c r="A1303" i="436"/>
  <c r="A1071" i="436"/>
  <c r="A405" i="436"/>
  <c r="A825" i="436"/>
  <c r="A669" i="436"/>
  <c r="A836" i="436"/>
  <c r="A1006" i="436"/>
  <c r="A1193" i="436"/>
  <c r="A951" i="436"/>
  <c r="A1376" i="436"/>
  <c r="A370" i="436"/>
  <c r="A1099" i="436"/>
  <c r="A1260" i="436"/>
  <c r="A734" i="436"/>
  <c r="A1176" i="436"/>
  <c r="A1313" i="436"/>
  <c r="A358" i="436"/>
  <c r="A1094" i="436"/>
  <c r="A737" i="436"/>
  <c r="A497" i="436"/>
  <c r="A967" i="436"/>
  <c r="A519" i="436"/>
  <c r="A1118" i="436"/>
  <c r="A917" i="436"/>
  <c r="A1111" i="436"/>
  <c r="A1076" i="436"/>
  <c r="A482" i="436"/>
  <c r="A453" i="436"/>
  <c r="A369" i="436"/>
  <c r="A1084" i="436"/>
  <c r="A501" i="436"/>
  <c r="A273" i="436"/>
  <c r="A1237" i="436"/>
  <c r="A1347" i="436"/>
  <c r="A1339" i="436"/>
  <c r="A903" i="436"/>
  <c r="A1293" i="436"/>
  <c r="A1296" i="436"/>
  <c r="A554" i="436"/>
  <c r="A849" i="436"/>
  <c r="A837" i="436"/>
  <c r="A478" i="436"/>
  <c r="A488" i="436"/>
  <c r="A923" i="436"/>
  <c r="A340" i="436"/>
  <c r="A942" i="436"/>
  <c r="A1108" i="436"/>
  <c r="A432" i="436"/>
  <c r="A387" i="436"/>
  <c r="A1050" i="436"/>
  <c r="A901" i="436"/>
  <c r="A726" i="436"/>
  <c r="A661" i="436"/>
  <c r="A864" i="436"/>
  <c r="A624" i="436"/>
  <c r="A1373" i="436"/>
  <c r="A701" i="436"/>
  <c r="A1375" i="436"/>
  <c r="A702" i="436"/>
  <c r="A773" i="436"/>
  <c r="A286" i="436"/>
  <c r="A386" i="436"/>
  <c r="A1168" i="436"/>
  <c r="A1078" i="436"/>
  <c r="A1301" i="436"/>
  <c r="A682" i="436"/>
  <c r="A317" i="436"/>
  <c r="A1100" i="436"/>
  <c r="A915" i="436"/>
  <c r="A900" i="436"/>
  <c r="A710" i="436"/>
  <c r="A526" i="436"/>
  <c r="A1247" i="436"/>
  <c r="A1087" i="436"/>
  <c r="A548" i="436"/>
  <c r="A480" i="436"/>
  <c r="A1058" i="436"/>
  <c r="A626" i="436"/>
  <c r="A411" i="436"/>
  <c r="A1223" i="436"/>
  <c r="A809" i="436"/>
  <c r="A325" i="436"/>
  <c r="A1238" i="436"/>
  <c r="A1270" i="436"/>
  <c r="A385" i="436"/>
  <c r="A748" i="436"/>
  <c r="A407" i="436"/>
  <c r="A1311" i="436"/>
  <c r="A811" i="436"/>
  <c r="A1037" i="436"/>
  <c r="A500" i="436"/>
  <c r="A1205" i="436"/>
  <c r="A307" i="436"/>
  <c r="A1326" i="436"/>
  <c r="A565" i="436"/>
  <c r="A1132" i="436"/>
  <c r="A947" i="436"/>
  <c r="A435" i="436"/>
  <c r="A1225" i="436"/>
  <c r="A374" i="436"/>
  <c r="A571" i="436"/>
  <c r="A1177" i="436"/>
  <c r="A1175" i="436"/>
  <c r="A1248" i="436"/>
  <c r="A1213" i="436"/>
  <c r="A330" i="436"/>
  <c r="A416" i="436"/>
  <c r="A1245" i="436"/>
  <c r="A1032" i="436"/>
  <c r="A871" i="436"/>
  <c r="A677" i="436"/>
  <c r="A637" i="436"/>
  <c r="A348" i="436"/>
  <c r="A918" i="436"/>
  <c r="A619" i="436"/>
  <c r="A568" i="436"/>
  <c r="A1079" i="436"/>
  <c r="A824" i="436"/>
  <c r="A964" i="436"/>
  <c r="A1343" i="436"/>
  <c r="A569" i="436"/>
  <c r="A1258" i="436"/>
  <c r="A1124" i="436"/>
  <c r="A722" i="436"/>
  <c r="A636" i="436"/>
  <c r="A990" i="436"/>
  <c r="A486" i="436"/>
  <c r="A1009" i="436"/>
  <c r="A1080" i="436"/>
  <c r="A487" i="436"/>
  <c r="A1236" i="436"/>
  <c r="A1115" i="436"/>
  <c r="A479" i="436"/>
  <c r="A808" i="436"/>
  <c r="A555" i="436"/>
  <c r="A303" i="436"/>
  <c r="A491" i="436"/>
  <c r="A975" i="436"/>
  <c r="A920" i="436"/>
  <c r="A866" i="436"/>
  <c r="A1030" i="436"/>
  <c r="A654" i="436"/>
  <c r="A662" i="436"/>
  <c r="A449" i="436"/>
  <c r="A919" i="436"/>
  <c r="A436" i="436"/>
  <c r="A834" i="436"/>
  <c r="A284" i="436"/>
  <c r="A511" i="436"/>
  <c r="A905" i="436"/>
  <c r="A466" i="436"/>
  <c r="A1114" i="436"/>
  <c r="A784" i="436"/>
  <c r="A476" i="436"/>
  <c r="A1096" i="436"/>
  <c r="A397" i="436"/>
  <c r="A995" i="436"/>
  <c r="A1109" i="436"/>
  <c r="A443" i="436"/>
  <c r="A1036" i="436"/>
  <c r="A522" i="436"/>
  <c r="A600" i="436"/>
  <c r="A697" i="436"/>
  <c r="A586" i="436"/>
  <c r="A1192" i="436"/>
  <c r="A1227" i="436"/>
  <c r="A579" i="436"/>
  <c r="A1182" i="436"/>
  <c r="A1290" i="436"/>
  <c r="A844" i="436"/>
  <c r="A1240" i="436"/>
  <c r="A1155" i="436"/>
  <c r="A893" i="436"/>
  <c r="A583" i="436"/>
  <c r="A377" i="436"/>
  <c r="A447" i="436"/>
  <c r="A1298" i="436"/>
  <c r="A312" i="436"/>
  <c r="A610" i="436"/>
  <c r="A977" i="436"/>
  <c r="A676" i="436"/>
  <c r="A1183" i="436"/>
  <c r="A590" i="436"/>
  <c r="A1351" i="436"/>
  <c r="A516" i="436"/>
  <c r="A559" i="436"/>
  <c r="A299" i="436"/>
  <c r="A1104" i="436"/>
  <c r="A689" i="436"/>
  <c r="A310" i="436"/>
  <c r="A1330" i="436"/>
  <c r="A321" i="436"/>
  <c r="A787" i="436"/>
  <c r="A1170" i="436"/>
  <c r="A1117" i="436"/>
  <c r="A613" i="436"/>
  <c r="A607" i="436"/>
  <c r="A353" i="436"/>
  <c r="A1112" i="436"/>
  <c r="A780" i="436"/>
  <c r="A914" i="436"/>
  <c r="A993" i="436"/>
  <c r="A675" i="436"/>
  <c r="A1354" i="436"/>
  <c r="A426" i="436"/>
  <c r="A1135" i="436"/>
  <c r="A1278" i="436"/>
  <c r="A368" i="436"/>
  <c r="A1256" i="436"/>
  <c r="A318" i="436"/>
  <c r="A293" i="436"/>
  <c r="A898" i="436"/>
  <c r="A753" i="436"/>
  <c r="A895" i="436"/>
  <c r="A1025" i="436"/>
  <c r="A309" i="436"/>
  <c r="A865" i="436"/>
  <c r="A783" i="436"/>
  <c r="A508" i="436"/>
  <c r="A272" i="436"/>
  <c r="A1163" i="4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Valquiria Vansquelhe</author>
  </authors>
  <commentList>
    <comment ref="B69" authorId="0" shapeId="0" xr:uid="{74A84FC4-491A-4F53-A1F4-04861C89B8D2}">
      <text>
        <r>
          <rPr>
            <sz val="9"/>
            <color indexed="81"/>
            <rFont val="Segoe UI"/>
            <family val="2"/>
          </rPr>
          <t>ALTURA DOS 3 ULTIMOS PAVS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Valquiria Vansquelhe</author>
  </authors>
  <commentList>
    <comment ref="E145" authorId="0" shapeId="0" xr:uid="{6D2AC69B-23AD-4C32-B35C-96E58E3FC126}">
      <text>
        <r>
          <rPr>
            <b/>
            <sz val="9"/>
            <color indexed="81"/>
            <rFont val="Segoe UI"/>
            <family val="2"/>
          </rPr>
          <t>Valquiria Vansquelhe:</t>
        </r>
        <r>
          <rPr>
            <sz val="9"/>
            <color indexed="81"/>
            <rFont val="Segoe UI"/>
            <family val="2"/>
          </rPr>
          <t xml:space="preserve">
Recebido do Cliente:
500,00/Caçamba
Cosiderado 4 caçambas por mês durante o prazo da obra</t>
        </r>
      </text>
    </comment>
    <comment ref="E150" authorId="0" shapeId="0" xr:uid="{40C1B589-2372-49BD-8741-E64BAA519165}">
      <text>
        <r>
          <rPr>
            <b/>
            <sz val="9"/>
            <color indexed="81"/>
            <rFont val="Segoe UI"/>
            <family val="2"/>
          </rPr>
          <t>Valquiria Vansquelhe:</t>
        </r>
        <r>
          <rPr>
            <sz val="9"/>
            <color indexed="81"/>
            <rFont val="Segoe UI"/>
            <family val="2"/>
          </rPr>
          <t xml:space="preserve">
Conforme Formulário considerar verba para 2 nionário,poiso EPI é do epreiteiro.
Considerado 500 por Funcionários por ano - </t>
        </r>
      </text>
    </comment>
    <comment ref="E196" authorId="0" shapeId="0" xr:uid="{01FFCD18-BBEE-4788-9B05-52E707AD1D0F}">
      <text>
        <r>
          <rPr>
            <b/>
            <sz val="9"/>
            <color indexed="81"/>
            <rFont val="Segoe UI"/>
            <family val="2"/>
          </rPr>
          <t>Valquiria Vansquelhe:</t>
        </r>
        <r>
          <rPr>
            <sz val="9"/>
            <color indexed="81"/>
            <rFont val="Segoe UI"/>
            <family val="2"/>
          </rPr>
          <t xml:space="preserve">
Considerado 35 por funcionário para 2 funcionário.
Café e almoço</t>
        </r>
      </text>
    </comment>
    <comment ref="B310" authorId="0" shapeId="0" xr:uid="{31C439A8-F2D0-4CCC-9CD3-7E0CC33B29F0}">
      <text>
        <r>
          <rPr>
            <b/>
            <sz val="9"/>
            <color indexed="81"/>
            <rFont val="Segoe UI"/>
            <family val="2"/>
          </rPr>
          <t>Valquiria Vansquelhe:</t>
        </r>
        <r>
          <rPr>
            <sz val="9"/>
            <color indexed="81"/>
            <rFont val="Segoe UI"/>
            <family val="2"/>
          </rPr>
          <t xml:space="preserve">
Custo da Aba Canteiro / pelo Prazo de Obra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Valquiria Vansquelhe</author>
    <author>Win10</author>
  </authors>
  <commentList>
    <comment ref="J11" authorId="0" shapeId="0" xr:uid="{DD29DA33-61A8-4D99-8B9C-4E50F278BB52}">
      <text>
        <r>
          <rPr>
            <b/>
            <sz val="9"/>
            <color indexed="81"/>
            <rFont val="Segoe UI"/>
            <family val="2"/>
          </rPr>
          <t xml:space="preserve">Valquiria Vansquelhe:
- </t>
        </r>
        <r>
          <rPr>
            <sz val="9"/>
            <color indexed="81"/>
            <rFont val="Segoe UI"/>
            <family val="2"/>
          </rPr>
          <t>Preenchido no Formulário que terá rebaixamento de lençol freático, porem empreendimento Não tem Sub solo.
- Considerado 6 meses para conclusão da fundação.
- Prazo estimado com indices.</t>
        </r>
      </text>
    </comment>
    <comment ref="J30" authorId="1" shapeId="0" xr:uid="{727AD382-95C2-4343-AEA3-3FCD51C0C9E5}">
      <text>
        <r>
          <rPr>
            <b/>
            <sz val="9"/>
            <color indexed="81"/>
            <rFont val="Segoe UI"/>
            <family val="2"/>
          </rPr>
          <t>Win10:</t>
        </r>
        <r>
          <rPr>
            <sz val="9"/>
            <color indexed="81"/>
            <rFont val="Segoe UI"/>
            <family val="2"/>
          </rPr>
          <t xml:space="preserve">
Corte e dobra em obra verificar se sim ou não
</t>
        </r>
      </text>
    </comment>
    <comment ref="J89" authorId="1" shapeId="0" xr:uid="{F70CFAE8-870B-4389-99C4-D406A20AACDF}">
      <text>
        <r>
          <rPr>
            <b/>
            <sz val="9"/>
            <color indexed="81"/>
            <rFont val="Segoe UI"/>
            <charset val="1"/>
          </rPr>
          <t>Win10:</t>
        </r>
        <r>
          <rPr>
            <sz val="9"/>
            <color indexed="81"/>
            <rFont val="Segoe UI"/>
            <charset val="1"/>
          </rPr>
          <t xml:space="preserve">
Descrever melhor
</t>
        </r>
      </text>
    </comment>
    <comment ref="J91" authorId="1" shapeId="0" xr:uid="{1F90755A-3EE4-495F-BEDE-14B4B382AE42}">
      <text>
        <r>
          <rPr>
            <b/>
            <sz val="9"/>
            <color indexed="81"/>
            <rFont val="Segoe UI"/>
            <charset val="1"/>
          </rPr>
          <t>Win10:</t>
        </r>
        <r>
          <rPr>
            <sz val="9"/>
            <color indexed="81"/>
            <rFont val="Segoe UI"/>
            <charset val="1"/>
          </rPr>
          <t xml:space="preserve">
Verif. Se é essa argamassa</t>
        </r>
      </text>
    </comment>
    <comment ref="J98" authorId="1" shapeId="0" xr:uid="{32E0C698-9FEB-409A-BA35-BAE5285063CC}">
      <text>
        <r>
          <rPr>
            <b/>
            <sz val="9"/>
            <color indexed="81"/>
            <rFont val="Segoe UI"/>
            <charset val="1"/>
          </rPr>
          <t>Win10:</t>
        </r>
        <r>
          <rPr>
            <sz val="9"/>
            <color indexed="81"/>
            <rFont val="Segoe UI"/>
            <charset val="1"/>
          </rPr>
          <t xml:space="preserve">
Verificar descrição</t>
        </r>
      </text>
    </comment>
    <comment ref="J273" authorId="1" shapeId="0" xr:uid="{C7683CBC-6BD2-455B-8834-5E35E1B4004F}">
      <text>
        <r>
          <rPr>
            <b/>
            <sz val="9"/>
            <color indexed="81"/>
            <rFont val="Segoe UI"/>
            <charset val="1"/>
          </rPr>
          <t>Win10:</t>
        </r>
        <r>
          <rPr>
            <sz val="9"/>
            <color indexed="81"/>
            <rFont val="Segoe UI"/>
            <charset val="1"/>
          </rPr>
          <t xml:space="preserve">
Conferir material
</t>
        </r>
      </text>
    </comment>
    <comment ref="J276" authorId="1" shapeId="0" xr:uid="{3F782797-0A89-4982-B80F-D88442FE483E}">
      <text>
        <r>
          <rPr>
            <b/>
            <sz val="9"/>
            <color indexed="81"/>
            <rFont val="Segoe UI"/>
            <charset val="1"/>
          </rPr>
          <t>Win10:</t>
        </r>
        <r>
          <rPr>
            <sz val="9"/>
            <color indexed="81"/>
            <rFont val="Segoe UI"/>
            <charset val="1"/>
          </rPr>
          <t xml:space="preserve">
Chapisco revisar material
</t>
        </r>
      </text>
    </comment>
    <comment ref="J280" authorId="1" shapeId="0" xr:uid="{2994FE87-E011-47B8-B09B-4AE3469667E5}">
      <text>
        <r>
          <rPr>
            <b/>
            <sz val="9"/>
            <color indexed="81"/>
            <rFont val="Segoe UI"/>
            <charset val="1"/>
          </rPr>
          <t>Win10:</t>
        </r>
        <r>
          <rPr>
            <sz val="9"/>
            <color indexed="81"/>
            <rFont val="Segoe UI"/>
            <charset val="1"/>
          </rPr>
          <t xml:space="preserve">
Descrição</t>
        </r>
      </text>
    </comment>
    <comment ref="J342" authorId="1" shapeId="0" xr:uid="{72945C83-D621-4EE5-9780-D995D29F7F87}">
      <text>
        <r>
          <rPr>
            <b/>
            <sz val="9"/>
            <color indexed="81"/>
            <rFont val="Segoe UI"/>
            <charset val="1"/>
          </rPr>
          <t>Win10:</t>
        </r>
        <r>
          <rPr>
            <sz val="9"/>
            <color indexed="81"/>
            <rFont val="Segoe UI"/>
            <charset val="1"/>
          </rPr>
          <t xml:space="preserve">
Descrições
</t>
        </r>
      </text>
    </comment>
    <comment ref="M367" authorId="1" shapeId="0" xr:uid="{970206E6-BD5E-4C92-BED4-C92174198811}">
      <text>
        <r>
          <rPr>
            <b/>
            <sz val="9"/>
            <color indexed="81"/>
            <rFont val="Segoe UI"/>
            <charset val="1"/>
          </rPr>
          <t>Win10:</t>
        </r>
        <r>
          <rPr>
            <sz val="9"/>
            <color indexed="81"/>
            <rFont val="Segoe UI"/>
            <charset val="1"/>
          </rPr>
          <t xml:space="preserve">
Preço da de 6cm, rever se considera o mesmo valor ou muda
</t>
        </r>
      </text>
    </comment>
    <comment ref="J368" authorId="1" shapeId="0" xr:uid="{3BA216C4-6CF9-44D6-9829-25514FD89103}">
      <text>
        <r>
          <rPr>
            <b/>
            <sz val="9"/>
            <color indexed="81"/>
            <rFont val="Segoe UI"/>
            <charset val="1"/>
          </rPr>
          <t>Win10:</t>
        </r>
        <r>
          <rPr>
            <sz val="9"/>
            <color indexed="81"/>
            <rFont val="Segoe UI"/>
            <charset val="1"/>
          </rPr>
          <t xml:space="preserve">
Calçada rever espessura, se mudar muda o preço tbm
</t>
        </r>
      </text>
    </comment>
    <comment ref="J462" authorId="1" shapeId="0" xr:uid="{DC3CE5D3-E2E8-4974-95DF-A1A1320261C6}">
      <text>
        <r>
          <rPr>
            <b/>
            <sz val="9"/>
            <color indexed="81"/>
            <rFont val="Segoe UI"/>
            <family val="2"/>
          </rPr>
          <t>Win10:</t>
        </r>
        <r>
          <rPr>
            <sz val="9"/>
            <color indexed="81"/>
            <rFont val="Segoe UI"/>
            <family val="2"/>
          </rPr>
          <t xml:space="preserve">
Escada</t>
        </r>
      </text>
    </comment>
    <comment ref="M511" authorId="1" shapeId="0" xr:uid="{B036BD7C-DC3D-4CC5-9AA1-6287042A810B}">
      <text>
        <r>
          <rPr>
            <b/>
            <sz val="9"/>
            <color indexed="81"/>
            <rFont val="Segoe UI"/>
            <family val="2"/>
          </rPr>
          <t>Win10:</t>
        </r>
        <r>
          <rPr>
            <sz val="9"/>
            <color indexed="81"/>
            <rFont val="Segoe UI"/>
            <family val="2"/>
          </rPr>
          <t xml:space="preserve">
Custo guarda corpo 1,2</t>
        </r>
      </text>
    </comment>
    <comment ref="L637" authorId="1" shapeId="0" xr:uid="{BB8182D8-CF2F-44BB-88AA-DCE44397676F}">
      <text>
        <r>
          <rPr>
            <b/>
            <sz val="9"/>
            <color indexed="81"/>
            <rFont val="Segoe UI"/>
            <family val="2"/>
          </rPr>
          <t>Win10:</t>
        </r>
        <r>
          <rPr>
            <sz val="9"/>
            <color indexed="81"/>
            <rFont val="Segoe UI"/>
            <family val="2"/>
          </rPr>
          <t xml:space="preserve">
Estrutura</t>
        </r>
      </text>
    </comment>
    <comment ref="J652" authorId="1" shapeId="0" xr:uid="{8CF069FC-136C-4923-8B80-109F9C2AF0B1}">
      <text>
        <r>
          <rPr>
            <b/>
            <sz val="9"/>
            <color indexed="81"/>
            <rFont val="Segoe UI"/>
            <family val="2"/>
          </rPr>
          <t>Win10:</t>
        </r>
        <r>
          <rPr>
            <sz val="9"/>
            <color indexed="81"/>
            <rFont val="Segoe UI"/>
            <family val="2"/>
          </rPr>
          <t xml:space="preserve">
Não encontrado no modelo</t>
        </r>
      </text>
    </comment>
    <comment ref="J695" authorId="1" shapeId="0" xr:uid="{C67636C0-5927-4FED-BAF3-0F47F36CFD2D}">
      <text>
        <r>
          <rPr>
            <b/>
            <sz val="9"/>
            <color indexed="81"/>
            <rFont val="Segoe UI"/>
            <charset val="1"/>
          </rPr>
          <t>Win10:</t>
        </r>
        <r>
          <rPr>
            <sz val="9"/>
            <color indexed="81"/>
            <rFont val="Segoe UI"/>
            <charset val="1"/>
          </rPr>
          <t xml:space="preserve">
Não encontrado</t>
        </r>
      </text>
    </comment>
    <comment ref="J699" authorId="1" shapeId="0" xr:uid="{8D71703C-410A-439E-B447-ECAF5F916CBA}">
      <text>
        <r>
          <rPr>
            <b/>
            <sz val="9"/>
            <color indexed="81"/>
            <rFont val="Segoe UI"/>
            <charset val="1"/>
          </rPr>
          <t>Win10:</t>
        </r>
        <r>
          <rPr>
            <sz val="9"/>
            <color indexed="81"/>
            <rFont val="Segoe UI"/>
            <charset val="1"/>
          </rPr>
          <t xml:space="preserve">
Fundo Selador a ser considerado</t>
        </r>
      </text>
    </comment>
    <comment ref="M704" authorId="1" shapeId="0" xr:uid="{F3FC67DC-8420-4553-A510-5EF505FACAEA}">
      <text>
        <r>
          <rPr>
            <b/>
            <sz val="9"/>
            <color indexed="81"/>
            <rFont val="Segoe UI"/>
            <family val="2"/>
          </rPr>
          <t>Win10:</t>
        </r>
        <r>
          <rPr>
            <sz val="9"/>
            <color indexed="81"/>
            <rFont val="Segoe UI"/>
            <family val="2"/>
          </rPr>
          <t xml:space="preserve">
Custo de concreto intertravado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Win10</author>
  </authors>
  <commentList>
    <comment ref="F488" authorId="0" shapeId="0" xr:uid="{4359169E-C3DF-4E2D-89C0-BCFED9351D01}">
      <text>
        <r>
          <rPr>
            <b/>
            <sz val="9"/>
            <color indexed="81"/>
            <rFont val="Segoe UI"/>
            <family val="2"/>
          </rPr>
          <t>Win10:</t>
        </r>
        <r>
          <rPr>
            <sz val="9"/>
            <color indexed="81"/>
            <rFont val="Segoe UI"/>
            <family val="2"/>
          </rPr>
          <t xml:space="preserve">
Informação a mais extraída, desconsiderar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Win10</author>
  </authors>
  <commentList>
    <comment ref="N6" authorId="0" shapeId="0" xr:uid="{63341923-8D66-47E2-BD4A-B0E51E06F6D3}">
      <text>
        <r>
          <rPr>
            <b/>
            <sz val="9"/>
            <color indexed="81"/>
            <rFont val="Segoe UI"/>
            <charset val="1"/>
          </rPr>
          <t>Win10:</t>
        </r>
        <r>
          <rPr>
            <sz val="9"/>
            <color indexed="81"/>
            <rFont val="Segoe UI"/>
            <charset val="1"/>
          </rPr>
          <t xml:space="preserve">
Valor a Preencher
</t>
        </r>
      </text>
    </comment>
    <comment ref="N7" authorId="0" shapeId="0" xr:uid="{E3A4B575-5003-4EEE-998C-360497E74830}">
      <text>
        <r>
          <rPr>
            <b/>
            <sz val="9"/>
            <color indexed="81"/>
            <rFont val="Segoe UI"/>
            <family val="2"/>
          </rPr>
          <t>Win10:</t>
        </r>
        <r>
          <rPr>
            <sz val="9"/>
            <color indexed="81"/>
            <rFont val="Segoe UI"/>
            <family val="2"/>
          </rPr>
          <t xml:space="preserve">
Adicionado não contabilizado o item acima</t>
        </r>
      </text>
    </comment>
    <comment ref="E63" authorId="0" shapeId="0" xr:uid="{3B846628-92DB-498C-A946-962B80B96788}">
      <text>
        <r>
          <rPr>
            <b/>
            <sz val="9"/>
            <color indexed="81"/>
            <rFont val="Segoe UI"/>
            <family val="2"/>
          </rPr>
          <t>Win10:</t>
        </r>
        <r>
          <rPr>
            <sz val="9"/>
            <color indexed="81"/>
            <rFont val="Segoe UI"/>
            <family val="2"/>
          </rPr>
          <t xml:space="preserve">
Verificar sinal negativo
</t>
        </r>
      </text>
    </comment>
    <comment ref="C74" authorId="0" shapeId="0" xr:uid="{01EE13AC-F461-4E68-82BF-F7D903D8A52A}">
      <text>
        <r>
          <rPr>
            <b/>
            <sz val="9"/>
            <color indexed="81"/>
            <rFont val="Segoe UI"/>
            <family val="2"/>
          </rPr>
          <t>Win10:</t>
        </r>
        <r>
          <rPr>
            <sz val="9"/>
            <color indexed="81"/>
            <rFont val="Segoe UI"/>
            <family val="2"/>
          </rPr>
          <t xml:space="preserve">
Verifcar conforme o arquivo</t>
        </r>
      </text>
    </comment>
    <comment ref="A94" authorId="0" shapeId="0" xr:uid="{933B2544-A38D-4326-BDDA-ABF7E319F867}">
      <text>
        <r>
          <rPr>
            <b/>
            <sz val="9"/>
            <color indexed="81"/>
            <rFont val="Segoe UI"/>
            <family val="2"/>
          </rPr>
          <t>Win10:</t>
        </r>
        <r>
          <rPr>
            <sz val="9"/>
            <color indexed="81"/>
            <rFont val="Segoe UI"/>
            <family val="2"/>
          </rPr>
          <t xml:space="preserve">
Verificar o volume de concreto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Laura Freo</author>
    <author>Win10</author>
  </authors>
  <commentList>
    <comment ref="S119" authorId="0" shapeId="0" xr:uid="{B54353B4-0AC7-4B85-9F12-06AB3B56C1C3}">
      <text>
        <r>
          <rPr>
            <sz val="8"/>
            <color indexed="81"/>
            <rFont val="Tahoma"/>
            <family val="2"/>
          </rPr>
          <t xml:space="preserve">INCLUSO PESCOÇO DA SAPATA </t>
        </r>
      </text>
    </comment>
    <comment ref="S138" authorId="0" shapeId="0" xr:uid="{2076F5DF-2DAC-4051-BC4A-F6462072F3A4}">
      <text>
        <r>
          <rPr>
            <sz val="8"/>
            <color indexed="81"/>
            <rFont val="Tahoma"/>
            <family val="2"/>
          </rPr>
          <t xml:space="preserve">INCLUSO PESCOÇO DA SAPATA </t>
        </r>
      </text>
    </comment>
    <comment ref="S208" authorId="0" shapeId="0" xr:uid="{A447408A-DDCB-4396-80F9-BD01DFDCC1F3}">
      <text>
        <r>
          <rPr>
            <sz val="8"/>
            <color indexed="81"/>
            <rFont val="Tahoma"/>
            <family val="2"/>
          </rPr>
          <t xml:space="preserve">INCLUSO PESCOÇO DA SAPATA </t>
        </r>
      </text>
    </comment>
    <comment ref="B337" authorId="1" shapeId="0" xr:uid="{A4DB4860-8EAD-4EF3-A478-525EA48C6465}">
      <text>
        <r>
          <rPr>
            <b/>
            <sz val="9"/>
            <color indexed="81"/>
            <rFont val="Segoe UI"/>
            <charset val="1"/>
          </rPr>
          <t>Win10:</t>
        </r>
        <r>
          <rPr>
            <sz val="9"/>
            <color indexed="81"/>
            <rFont val="Segoe UI"/>
            <charset val="1"/>
          </rPr>
          <t xml:space="preserve">
Não localizado em projeto</t>
        </r>
      </text>
    </comment>
    <comment ref="P347" authorId="1" shapeId="0" xr:uid="{DDD1EB70-6684-400E-A985-3994AC361E68}">
      <text>
        <r>
          <rPr>
            <b/>
            <sz val="9"/>
            <color indexed="81"/>
            <rFont val="Segoe UI"/>
            <charset val="1"/>
          </rPr>
          <t>Win10:</t>
        </r>
        <r>
          <rPr>
            <sz val="9"/>
            <color indexed="81"/>
            <rFont val="Segoe UI"/>
            <charset val="1"/>
          </rPr>
          <t xml:space="preserve">
Conferir, não localizado em projeto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Win10</author>
  </authors>
  <commentList>
    <comment ref="K16" authorId="0" shapeId="0" xr:uid="{F422837D-01DA-4D35-880D-8BC88467AD99}">
      <text>
        <r>
          <rPr>
            <b/>
            <sz val="9"/>
            <color indexed="81"/>
            <rFont val="Segoe UI"/>
            <charset val="1"/>
          </rPr>
          <t>Win10:</t>
        </r>
        <r>
          <rPr>
            <sz val="9"/>
            <color indexed="81"/>
            <rFont val="Segoe UI"/>
            <charset val="1"/>
          </rPr>
          <t xml:space="preserve">
Não encontrado quantitativos</t>
        </r>
      </text>
    </comment>
    <comment ref="K18" authorId="0" shapeId="0" xr:uid="{1AC97F2E-93D7-42FA-A251-5022F0BC5099}">
      <text>
        <r>
          <rPr>
            <b/>
            <sz val="9"/>
            <color indexed="81"/>
            <rFont val="Segoe UI"/>
            <charset val="1"/>
          </rPr>
          <t>Win10:</t>
        </r>
        <r>
          <rPr>
            <sz val="9"/>
            <color indexed="81"/>
            <rFont val="Segoe UI"/>
            <charset val="1"/>
          </rPr>
          <t xml:space="preserve">
Não encontrado quantitativos</t>
        </r>
      </text>
    </comment>
    <comment ref="K20" authorId="0" shapeId="0" xr:uid="{5297A0C7-E653-49EF-9ADB-B2074A198A8B}">
      <text>
        <r>
          <rPr>
            <b/>
            <sz val="9"/>
            <color indexed="81"/>
            <rFont val="Segoe UI"/>
            <charset val="1"/>
          </rPr>
          <t>Win10:</t>
        </r>
        <r>
          <rPr>
            <sz val="9"/>
            <color indexed="81"/>
            <rFont val="Segoe UI"/>
            <charset val="1"/>
          </rPr>
          <t xml:space="preserve">
Não encontrado quantitativos</t>
        </r>
      </text>
    </comment>
    <comment ref="K22" authorId="0" shapeId="0" xr:uid="{6B06208C-7A32-4089-B56A-F681050AE0FD}">
      <text>
        <r>
          <rPr>
            <b/>
            <sz val="9"/>
            <color indexed="81"/>
            <rFont val="Segoe UI"/>
            <charset val="1"/>
          </rPr>
          <t>Win10:</t>
        </r>
        <r>
          <rPr>
            <sz val="9"/>
            <color indexed="81"/>
            <rFont val="Segoe UI"/>
            <charset val="1"/>
          </rPr>
          <t xml:space="preserve">
Não encontrado quantitativos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renatamarques</author>
  </authors>
  <commentList>
    <comment ref="E6" authorId="0" shapeId="0" xr:uid="{7BCF2508-69A0-4EDB-91B8-44E08C3B34A4}">
      <text>
        <r>
          <rPr>
            <sz val="8"/>
            <color indexed="81"/>
            <rFont val="Tahoma"/>
            <family val="2"/>
          </rPr>
          <t>Folga total</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Michelle Oliveira Santana</author>
  </authors>
  <commentList>
    <comment ref="J4" authorId="0" shapeId="0" xr:uid="{E956E864-05C2-4A16-96A7-5E21C51BE84A}">
      <text>
        <r>
          <rPr>
            <b/>
            <sz val="9"/>
            <color indexed="81"/>
            <rFont val="Segoe UI"/>
            <family val="2"/>
          </rPr>
          <t>Quant. degraus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Michelle Oliveira</author>
  </authors>
  <commentList>
    <comment ref="G5" authorId="0" shapeId="0" xr:uid="{00000000-0006-0000-1800-000001000000}">
      <text>
        <r>
          <rPr>
            <b/>
            <sz val="8"/>
            <color indexed="81"/>
            <rFont val="Segoe UI"/>
            <family val="2"/>
          </rPr>
          <t>Michelle Oliveira:</t>
        </r>
        <r>
          <rPr>
            <sz val="8"/>
            <color indexed="81"/>
            <rFont val="Segoe UI"/>
            <family val="2"/>
          </rPr>
          <t xml:space="preserve">
Considerando a borda (perimetral) com 2cm a mais</t>
        </r>
      </text>
    </comment>
    <comment ref="F6" authorId="0" shapeId="0" xr:uid="{00000000-0006-0000-1800-000002000000}">
      <text>
        <r>
          <rPr>
            <b/>
            <sz val="8"/>
            <color indexed="81"/>
            <rFont val="Segoe UI"/>
            <family val="2"/>
          </rPr>
          <t>Michelle Oliveira:</t>
        </r>
        <r>
          <rPr>
            <sz val="8"/>
            <color indexed="81"/>
            <rFont val="Segoe UI"/>
            <family val="2"/>
          </rPr>
          <t xml:space="preserve">
Para descontos, inserir a quantidade negativa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Michelle Oliveira Santana</author>
  </authors>
  <commentList>
    <comment ref="H62" authorId="0" shapeId="0" xr:uid="{00000000-0006-0000-1D00-000001000000}">
      <text>
        <r>
          <rPr>
            <sz val="9"/>
            <color indexed="81"/>
            <rFont val="Segoe UI"/>
            <family val="2"/>
          </rPr>
          <t>Verificar fórmula</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Michelle Oliveira Santana</author>
  </authors>
  <commentList>
    <comment ref="I35" authorId="0" shapeId="0" xr:uid="{00000000-0006-0000-1F00-000001000000}">
      <text>
        <r>
          <rPr>
            <sz val="9"/>
            <color indexed="81"/>
            <rFont val="Segoe UI"/>
            <family val="2"/>
          </rPr>
          <t>Verificar fórmula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Michelle Oliveira</author>
    <author>Michelle Oliveira Santana</author>
  </authors>
  <commentList>
    <comment ref="G4" authorId="0" shapeId="0" xr:uid="{00000000-0006-0000-2100-000001000000}">
      <text>
        <r>
          <rPr>
            <b/>
            <sz val="8"/>
            <color indexed="81"/>
            <rFont val="Segoe UI"/>
            <family val="2"/>
          </rPr>
          <t>Michelle Oliveira:</t>
        </r>
        <r>
          <rPr>
            <sz val="8"/>
            <color indexed="81"/>
            <rFont val="Segoe UI"/>
            <family val="2"/>
          </rPr>
          <t xml:space="preserve">
Considerando a borda (perimetral) com 2cm a mais</t>
        </r>
      </text>
    </comment>
    <comment ref="F5" authorId="0" shapeId="0" xr:uid="{00000000-0006-0000-2100-000002000000}">
      <text>
        <r>
          <rPr>
            <b/>
            <sz val="8"/>
            <color indexed="81"/>
            <rFont val="Segoe UI"/>
            <family val="2"/>
          </rPr>
          <t>Michelle Oliveira:</t>
        </r>
        <r>
          <rPr>
            <sz val="8"/>
            <color indexed="81"/>
            <rFont val="Segoe UI"/>
            <family val="2"/>
          </rPr>
          <t xml:space="preserve">
Para descontos, inserir a quantidade negativa</t>
        </r>
      </text>
    </comment>
    <comment ref="I25" authorId="1" shapeId="0" xr:uid="{00000000-0006-0000-2100-000003000000}">
      <text>
        <r>
          <rPr>
            <sz val="9"/>
            <color indexed="81"/>
            <rFont val="Segoe UI"/>
            <family val="2"/>
          </rPr>
          <t>Verificar fórmula</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Michelle Oliveira Santana</author>
  </authors>
  <commentList>
    <comment ref="J5" authorId="0" shapeId="0" xr:uid="{00000000-0006-0000-2300-000001000000}">
      <text>
        <r>
          <rPr>
            <b/>
            <sz val="9"/>
            <color indexed="81"/>
            <rFont val="Segoe UI"/>
            <family val="2"/>
          </rPr>
          <t>Quant. degraus</t>
        </r>
      </text>
    </comment>
  </commentList>
</comments>
</file>

<file path=xl/sharedStrings.xml><?xml version="1.0" encoding="utf-8"?>
<sst xmlns="http://schemas.openxmlformats.org/spreadsheetml/2006/main" count="20753" uniqueCount="7271">
  <si>
    <t>Descrição</t>
  </si>
  <si>
    <t>m2</t>
  </si>
  <si>
    <t>un</t>
  </si>
  <si>
    <t>m</t>
  </si>
  <si>
    <t>m3</t>
  </si>
  <si>
    <t>kg</t>
  </si>
  <si>
    <t>ITEM</t>
  </si>
  <si>
    <t>H</t>
  </si>
  <si>
    <t>DATA:</t>
  </si>
  <si>
    <t>TOTAL</t>
  </si>
  <si>
    <t>TIPO</t>
  </si>
  <si>
    <t>PEÇA</t>
  </si>
  <si>
    <t>ÁREA</t>
  </si>
  <si>
    <t>S</t>
  </si>
  <si>
    <t>m²</t>
  </si>
  <si>
    <t>Total</t>
  </si>
  <si>
    <t>M2</t>
  </si>
  <si>
    <t>REVISÃO:</t>
  </si>
  <si>
    <t>x</t>
  </si>
  <si>
    <t>TOTAL GERAL</t>
  </si>
  <si>
    <t>Item</t>
  </si>
  <si>
    <t>QUANT</t>
  </si>
  <si>
    <t xml:space="preserve">TOTAL </t>
  </si>
  <si>
    <t>CA-60 - m</t>
  </si>
  <si>
    <t>TOTAL - M</t>
  </si>
  <si>
    <t>PESO kg/m</t>
  </si>
  <si>
    <t>TOTAL - kg</t>
  </si>
  <si>
    <t>TABELA DE AÇO</t>
  </si>
  <si>
    <t>CA-50</t>
  </si>
  <si>
    <t>CA-60</t>
  </si>
  <si>
    <t>Ø - mm</t>
  </si>
  <si>
    <t>kg/m</t>
  </si>
  <si>
    <t>pol</t>
  </si>
  <si>
    <t>1/4"</t>
  </si>
  <si>
    <t>5/16"</t>
  </si>
  <si>
    <t>3/8"</t>
  </si>
  <si>
    <t>1/2"</t>
  </si>
  <si>
    <t>5/8"</t>
  </si>
  <si>
    <t>3/4"</t>
  </si>
  <si>
    <t>1"</t>
  </si>
  <si>
    <t>1 1/4"</t>
  </si>
  <si>
    <t>1 5/8"</t>
  </si>
  <si>
    <t>PROJETO</t>
  </si>
  <si>
    <t>DIMENSÕES UNITÁRIAS</t>
  </si>
  <si>
    <t>ESCAV</t>
  </si>
  <si>
    <t>Adição</t>
  </si>
  <si>
    <t>APILOA</t>
  </si>
  <si>
    <t>REATER</t>
  </si>
  <si>
    <t>BOTA FORA</t>
  </si>
  <si>
    <t>LASTRO</t>
  </si>
  <si>
    <t>FORMA</t>
  </si>
  <si>
    <t>TAXA AÇO (KG/M3)</t>
  </si>
  <si>
    <t>IMPERM</t>
  </si>
  <si>
    <t>A</t>
  </si>
  <si>
    <t>B</t>
  </si>
  <si>
    <t>C</t>
  </si>
  <si>
    <t>lados</t>
  </si>
  <si>
    <t>DETALHE TÍPICO</t>
  </si>
  <si>
    <t>UNIT</t>
  </si>
  <si>
    <t>LAJE / MOLDE</t>
  </si>
  <si>
    <t>ESCORAMENTO</t>
  </si>
  <si>
    <t>LARG</t>
  </si>
  <si>
    <t>COMPR</t>
  </si>
  <si>
    <t>ALT</t>
  </si>
  <si>
    <t>PD</t>
  </si>
  <si>
    <t>COMP</t>
  </si>
  <si>
    <t>Lados</t>
  </si>
  <si>
    <t>MOLDADA IN LOCO</t>
  </si>
  <si>
    <t>LAJE PISO</t>
  </si>
  <si>
    <t>DEGRAUS / ESPELHO</t>
  </si>
  <si>
    <t>D</t>
  </si>
  <si>
    <t>E</t>
  </si>
  <si>
    <t>F</t>
  </si>
  <si>
    <t>G</t>
  </si>
  <si>
    <t>DETALHE DA ESCADA MEDIDAS A SEREM FORNECIDAS</t>
  </si>
  <si>
    <t>MA02</t>
  </si>
  <si>
    <t>QUANTITATIVO PROJETISTA</t>
  </si>
  <si>
    <t>Área</t>
  </si>
  <si>
    <t>Descontos</t>
  </si>
  <si>
    <t>COEF</t>
  </si>
  <si>
    <t>QUANTIDADE POR ITEM CA-50 - m</t>
  </si>
  <si>
    <t>DIMENSÕES UNITÁRIAS - m</t>
  </si>
  <si>
    <t>ALTURA</t>
  </si>
  <si>
    <t>SEÇÃO 1</t>
  </si>
  <si>
    <t>SEÇÃO 2</t>
  </si>
  <si>
    <t>LADOS</t>
  </si>
  <si>
    <t>ESPESS</t>
  </si>
  <si>
    <t>BASE</t>
  </si>
  <si>
    <t>DEGRAUS</t>
  </si>
  <si>
    <t>FUNDO S/N</t>
  </si>
  <si>
    <t>m³</t>
  </si>
  <si>
    <t>COBERTURA</t>
  </si>
  <si>
    <t>1º lance</t>
  </si>
  <si>
    <t>Térreo - 1° pavto</t>
  </si>
  <si>
    <t>Tipo</t>
  </si>
  <si>
    <t>Unidade</t>
  </si>
  <si>
    <t>FERRAGENS</t>
  </si>
  <si>
    <t>LARGURA</t>
  </si>
  <si>
    <t xml:space="preserve">Patamar </t>
  </si>
  <si>
    <t>2º lance</t>
  </si>
  <si>
    <t>3º lance</t>
  </si>
  <si>
    <t>Laje Piso 1º Pav</t>
  </si>
  <si>
    <t>L10cm</t>
  </si>
  <si>
    <t>Laje Cobertura</t>
  </si>
  <si>
    <t>Laje barrilete</t>
  </si>
  <si>
    <t>BARRILETE</t>
  </si>
  <si>
    <t>CORRIMÃO</t>
  </si>
  <si>
    <t>MA01</t>
  </si>
  <si>
    <t>MA03</t>
  </si>
  <si>
    <t>Laje Tipo</t>
  </si>
  <si>
    <t>Quantidade</t>
  </si>
  <si>
    <t>Bloco</t>
  </si>
  <si>
    <t>canaleta</t>
  </si>
  <si>
    <t>Dimensões</t>
  </si>
  <si>
    <t>Indice</t>
  </si>
  <si>
    <t>Indice + Perda</t>
  </si>
  <si>
    <t>L20cm</t>
  </si>
  <si>
    <t>14x19x39</t>
  </si>
  <si>
    <t>14x19x34</t>
  </si>
  <si>
    <t>14x19x04</t>
  </si>
  <si>
    <t>14x19x09</t>
  </si>
  <si>
    <t>14x19x19</t>
  </si>
  <si>
    <t>14x19x54</t>
  </si>
  <si>
    <t>Perda</t>
  </si>
  <si>
    <t>ES01</t>
  </si>
  <si>
    <t>ES02</t>
  </si>
  <si>
    <t>ES03</t>
  </si>
  <si>
    <t>ES04</t>
  </si>
  <si>
    <t>ES05</t>
  </si>
  <si>
    <t>ES06</t>
  </si>
  <si>
    <t>ES07</t>
  </si>
  <si>
    <t>ES08</t>
  </si>
  <si>
    <t>ES09</t>
  </si>
  <si>
    <t>ES10</t>
  </si>
  <si>
    <t>ES11</t>
  </si>
  <si>
    <t>ES12</t>
  </si>
  <si>
    <t>ES13</t>
  </si>
  <si>
    <t>ES14</t>
  </si>
  <si>
    <t>ES15</t>
  </si>
  <si>
    <t>ES16</t>
  </si>
  <si>
    <t>ES17</t>
  </si>
  <si>
    <t>ES18</t>
  </si>
  <si>
    <t>-</t>
  </si>
  <si>
    <t xml:space="preserve"> Pavimentos Tipo - Torre 1</t>
  </si>
  <si>
    <t>MA04</t>
  </si>
  <si>
    <t>MA05</t>
  </si>
  <si>
    <t>MA06</t>
  </si>
  <si>
    <t>MA07</t>
  </si>
  <si>
    <t>MA08</t>
  </si>
  <si>
    <t>MA09</t>
  </si>
  <si>
    <t>MA10</t>
  </si>
  <si>
    <t xml:space="preserve"> Pavimentos Tipo - Torre 2</t>
  </si>
  <si>
    <t>CONCRETO</t>
  </si>
  <si>
    <t>L15cm</t>
  </si>
  <si>
    <t>1° pavto - 2º pvto</t>
  </si>
  <si>
    <t>2 FOLHAS DE CORRER DE VIDRO LISO + PERSIANA INTEGRADA</t>
  </si>
  <si>
    <t>2 FOLHAS DE CORRER DE VIDRO</t>
  </si>
  <si>
    <t>2 FOLHAS DE CORRER DE VIDRO LISO + BANDEIRA SUPERIOR COM V.P.</t>
  </si>
  <si>
    <t>2 FOLHAS DE CORRER EM VIDRO LISO SUPERIOR E VIDRO DE SEGURANÇA LISO  INFERIOR + VENEZIANA</t>
  </si>
  <si>
    <t>1 FOLHA DE MAXIM-AR COM BANDEIRA INFERIOR E VIDRO FANTASIA COM LIMITADOR DE ABERTURA</t>
  </si>
  <si>
    <t>3 FOLHAS DE CORRER EM VIDRO LISO</t>
  </si>
  <si>
    <t>1 FOLHA VENEZIANA DE ABRIR COM V.P.</t>
  </si>
  <si>
    <t>2 FOLHAS DE ABRIR ASSIMÉTRICAS EM VIDRO LISO SUPERIOR E VIDRO DE SEGURANÇA LISO  INFERIOR</t>
  </si>
  <si>
    <t>2 FOLHAS DE ABRIR SIMÉTRICAS EM VIDRO LISO SUPERIOR E VIDRO DE SEGURANÇA LISO  INFERIOR</t>
  </si>
  <si>
    <t>1 FOLHA FIXA DE VIDRO DE SEGURANÇA</t>
  </si>
  <si>
    <t>1 FOLHA VENEZIANA FIXA COM V.P.</t>
  </si>
  <si>
    <t>2 FOLHAS DE CORRER DE VIDRO + 2 FIXAS</t>
  </si>
  <si>
    <t>VP19</t>
  </si>
  <si>
    <t>VENEZIANA FIXA ( VENTILAÇÃO PERMANENTE)</t>
  </si>
  <si>
    <t>VP20</t>
  </si>
  <si>
    <t>VP21</t>
  </si>
  <si>
    <t>VP22</t>
  </si>
  <si>
    <t>2 FOLHAS DE ABRIR SIMÉTRICAS COM VENEZIANA</t>
  </si>
  <si>
    <t>VP23</t>
  </si>
  <si>
    <t>PR24</t>
  </si>
  <si>
    <t>PR25</t>
  </si>
  <si>
    <t>PR26</t>
  </si>
  <si>
    <t>PR27</t>
  </si>
  <si>
    <t>EMPREENDIMENTO:</t>
  </si>
  <si>
    <t>Local</t>
  </si>
  <si>
    <t>comp</t>
  </si>
  <si>
    <t>altura</t>
  </si>
  <si>
    <t>FE01</t>
  </si>
  <si>
    <t>RESUMO - CONCRETO</t>
  </si>
  <si>
    <t>40 MPa</t>
  </si>
  <si>
    <t xml:space="preserve">CONCRETO </t>
  </si>
  <si>
    <t>RESISTÊNCIA</t>
  </si>
  <si>
    <t>QUANT.
m3</t>
  </si>
  <si>
    <t>DIMENSÕES UNITÁRIAS - METROS</t>
  </si>
  <si>
    <t>IMAGENS LEVANTAMENTO</t>
  </si>
  <si>
    <t>JOGO DE FORMA PARA O RESUMO:</t>
  </si>
  <si>
    <t>14x19x14</t>
  </si>
  <si>
    <t>DATA</t>
  </si>
  <si>
    <t>PERÍMETRO</t>
  </si>
  <si>
    <t>PROJETO:</t>
  </si>
  <si>
    <t>CONCRETO 
m³</t>
  </si>
  <si>
    <t>LONA
m²</t>
  </si>
  <si>
    <t>Atalho</t>
  </si>
  <si>
    <t xml:space="preserve">PROJETO: </t>
  </si>
  <si>
    <t>item</t>
  </si>
  <si>
    <t>código</t>
  </si>
  <si>
    <t>*</t>
  </si>
  <si>
    <t>PORTAS DE MADEIRA EM MARCENARIA (BATENTE/FOLHA/GUARNIÇÃO/FERRAGENS)</t>
  </si>
  <si>
    <t>ESQUADRIAS DE ALUMÍNIO</t>
  </si>
  <si>
    <t>ESQUADRIAS METÁLICAS</t>
  </si>
  <si>
    <t>OBSERVAÇÕES:</t>
  </si>
  <si>
    <t>Não lançar nada em células com fórmulas (todas com formatação em cinza)</t>
  </si>
  <si>
    <t>Atentar aos textos das unidades, o texto deverá estar digitado igualmente, sem espaços para não ocasionar erro de fórmula</t>
  </si>
  <si>
    <t>1 FOLHA DE ABRIR EM MADEIRA COM BATENTE REGULÁVEL DE 15cm + MOLDURA EXTERNA</t>
  </si>
  <si>
    <t>ENTRADA APTOS (TÉRREO E TIPO)</t>
  </si>
  <si>
    <t>1 FOLHA LISA DE ABRIR EM MADEIRA COM BATENTE REGULÁVEL DE 10cm</t>
  </si>
  <si>
    <t>DORMITÓRIOS (TIPO)/ VEST. MASC E FEM. (TÉRREO TORRE 1)/ SALA DE ENTREGA TÉRREO TORRE 1)/DML (TORRE 1 E 2)/ COPA (SALÃO DE FESTAS)</t>
  </si>
  <si>
    <t>BANHO APTO PNE  (TÉRREO E 1º PAV)</t>
  </si>
  <si>
    <t>1 FOLHA LISA DE ABRIR EM MADEIRA COM BATENTE REGULÁVEL DE 15cm</t>
  </si>
  <si>
    <t>BANHO APTO TIPO / WC PORTARIA/ WC ESPAÇO FLEX/ WCS BRINQUEDOTECA/ WC FEM E MASC. (SALÃO DE FESTAS)</t>
  </si>
  <si>
    <t>DORMITÓRIO APTO PNE/ APA (TÉRREO TORRE 1)/ HALL DE SERVIÇO (TORRES 1 E 2)/ ADM (TORRE 2)</t>
  </si>
  <si>
    <t>DORMITÓRIO (TÉRREOS E TIPO)</t>
  </si>
  <si>
    <t>SALA (TÉRREO E TIPO)</t>
  </si>
  <si>
    <t>A.S. (TÉRREO E TIPO)</t>
  </si>
  <si>
    <t>SALA/TERRAÇO (TÉRREO E TIPO)</t>
  </si>
  <si>
    <t>SALA/TERRAÇO APTO PNE (TÉRREO E 1ºPAV)</t>
  </si>
  <si>
    <t>PORTARIA - TÉRREO</t>
  </si>
  <si>
    <t>SALÃO DE FESTAS -IMPLANTAÇÃO</t>
  </si>
  <si>
    <t>F1</t>
  </si>
  <si>
    <t>F2</t>
  </si>
  <si>
    <t>F3</t>
  </si>
  <si>
    <t>FECHADURA EXTERNA - PADO CONCEPT POLIDO 406-30E</t>
  </si>
  <si>
    <t>FECHADURA INTERNA - PADO CONCEPT POLIDO 4061-30I</t>
  </si>
  <si>
    <t>FECHADURA BANHO - PADO CONCEPT POLIDO 406-30B</t>
  </si>
  <si>
    <t>CENTRO MEDIÇÃO(TORRE 2)/ VESTIÁRIO PCD (TORRE 2)/ W.C. PCD(TORRE 1)/ DEPÓSITO LIXO (TORRE 2 - TÉRREO)/ HALL SERVIÇOS (TORRE 1)</t>
  </si>
  <si>
    <t>HALL TORRES/ BRINQUEDOTECA/ LAVANDERIA/ ESPAÇO FLEX/ BICICLETÁRIO (TÉRREO)/ FITNESS</t>
  </si>
  <si>
    <t>BRINQUEDOTECA/LAVANDERIA/ESPAÇO FLEX (TÉRREO)/ FITNESS</t>
  </si>
  <si>
    <t>HALL TORRE (TÉRREO  -TORRE 1)</t>
  </si>
  <si>
    <t>ELEVADOR (BARRILETE)</t>
  </si>
  <si>
    <t>CASA DE BOMBAS</t>
  </si>
  <si>
    <t>CASA DE BOMBAS PISCINA</t>
  </si>
  <si>
    <t>CENTRO DE MEDIÇÃO</t>
  </si>
  <si>
    <t>VENTOKIT</t>
  </si>
  <si>
    <t>SALA DE PRESSURIZAÇÃO ( TÉRREO - TORRE 1)</t>
  </si>
  <si>
    <t>SALA DE PRESSURIZAÇÃO ( TÉRREO - TORRE 2)</t>
  </si>
  <si>
    <t>PORTA CORTA FOGO</t>
  </si>
  <si>
    <t>ESCADA TORRES / SALA DE PRESSURIZAÇÃO / CASA DE BOMBAS BARRILETE</t>
  </si>
  <si>
    <t>FE02</t>
  </si>
  <si>
    <t>ESCADA MARINHEIRO</t>
  </si>
  <si>
    <t>FE03</t>
  </si>
  <si>
    <t>ALÇAPÃO</t>
  </si>
  <si>
    <t>BARRILETE / CASA DE BOMBAS (IMPLANTAÇÃO)</t>
  </si>
  <si>
    <t>FE04</t>
  </si>
  <si>
    <t>GUARDA-CORPO</t>
  </si>
  <si>
    <t>TERRAÇOS APTOS</t>
  </si>
  <si>
    <t>FE05</t>
  </si>
  <si>
    <t>ESCADA MARINHEIRO COM GAIOLA</t>
  </si>
  <si>
    <t>FE06</t>
  </si>
  <si>
    <t xml:space="preserve">CORRIMÃO ESCADAS </t>
  </si>
  <si>
    <t>TORRES</t>
  </si>
  <si>
    <t>FE07</t>
  </si>
  <si>
    <t>PORTÃO BASCULANTE - ACESSO VEÍCULOS</t>
  </si>
  <si>
    <t>IMPLANTAÇÃO</t>
  </si>
  <si>
    <t>FE08</t>
  </si>
  <si>
    <t>GUARDA-CORPO PISCINA</t>
  </si>
  <si>
    <t>FE09</t>
  </si>
  <si>
    <t>FE10</t>
  </si>
  <si>
    <t>PORTÃO ACESSO PEDESTRES</t>
  </si>
  <si>
    <t>PORTARIA - TÉRREO TORRE 1</t>
  </si>
  <si>
    <t>FE11</t>
  </si>
  <si>
    <t>2 FOLHAS DE ABRIR EM FERRO COM VENEZIANA</t>
  </si>
  <si>
    <t xml:space="preserve">HIDRÔMETRO - TÉRREO TORRE 1 </t>
  </si>
  <si>
    <t>FE12</t>
  </si>
  <si>
    <t>1 FOLHA DE ABRIR EM FERRO COM VENEZIANA</t>
  </si>
  <si>
    <t xml:space="preserve">REGISTRO DE GÁS - TÉRREO TORRE 1 </t>
  </si>
  <si>
    <t>FE13</t>
  </si>
  <si>
    <t xml:space="preserve">ABRIGO DE GÁS -  TÉRREO TORRE 1 </t>
  </si>
  <si>
    <t>VP</t>
  </si>
  <si>
    <t>PINTURA ESMALTE EM ESQUADRIAS DE FERRO</t>
  </si>
  <si>
    <t>VP SALA DE PRESSURIZAÇÃO</t>
  </si>
  <si>
    <t>VP2</t>
  </si>
  <si>
    <t>VP3</t>
  </si>
  <si>
    <t>ESCADA</t>
  </si>
  <si>
    <t>Inserir Linhas Acima...</t>
  </si>
  <si>
    <t>LASTRO DE BRITA
m³</t>
  </si>
  <si>
    <t>PEITORIL</t>
  </si>
  <si>
    <t>M</t>
  </si>
  <si>
    <t>D.G. (TÉRRE0)/COPA SALÃO DE FESTAS/ PORTARIA/ SALA DE ENTREGA/ DEP. LIXO (TORRE 1 - TÉRREO)</t>
  </si>
  <si>
    <t>606</t>
  </si>
  <si>
    <t>607</t>
  </si>
  <si>
    <t>608</t>
  </si>
  <si>
    <t>609</t>
  </si>
  <si>
    <t>610</t>
  </si>
  <si>
    <t>Situação</t>
  </si>
  <si>
    <t>ES09A</t>
  </si>
  <si>
    <t>FITNESS</t>
  </si>
  <si>
    <t>MA06A</t>
  </si>
  <si>
    <t>MA07A</t>
  </si>
  <si>
    <t>MA08A</t>
  </si>
  <si>
    <t>MA09A</t>
  </si>
  <si>
    <t>MA10A</t>
  </si>
  <si>
    <t>MA08B</t>
  </si>
  <si>
    <t>SHAFT HIDRÁULICA (TÉRREO TORRE 02  E 1º PAV TORRE 01)</t>
  </si>
  <si>
    <t>SHAFT ELÉTRICA / SISTEMAS  (TÉRREO TORRE 02  E 1º PAV TORRE 01)</t>
  </si>
  <si>
    <t>SHAFT HIDRANTE  (TÉRREO TORRE 02  E 1º PAV TORRE 01)</t>
  </si>
  <si>
    <t>SHAFT ELÉTRICA  (TÉRREO TORRE 02  E 1º PAV TORRE 01)</t>
  </si>
  <si>
    <t>SHAFT ELÉTRICA / SISTEMAS (TÉRREO TORRE 01)</t>
  </si>
  <si>
    <t>2 FOLHAS DE ABRIR DE 63x200cm (CADA) COM FRISOS DECORATIVOS P/ TÉRREO E SEM FRISOS DEMAIS PAVIMENTOS + BANDEIRA FIXA</t>
  </si>
  <si>
    <t>1 FOLHA DE ABRIR DE 0,70x200m COM FRISOS DECORATIVOS P/ TÉRREO E SEM FRISOS DEMAIS PAVIMENTOS + BANDEIRA FIXA</t>
  </si>
  <si>
    <t>1 FOLHA DE ABRIR DE 70x200cm COM FRISOS DECORATIVOS P/ TÉRREO E SEM FRISOS DEMAIS PAVIMENTOS + BANDEIRA FIXA</t>
  </si>
  <si>
    <t>SHAFT HIDRÁULICA (TIPO)</t>
  </si>
  <si>
    <t>SHAFT ELÉTRICA / SISTEMAS (TIPO)</t>
  </si>
  <si>
    <t>SHAFT ELÉTRICA / SISTEMAS (TÉRREO TORRE 01) (TIPO)</t>
  </si>
  <si>
    <t>SHAFT HIDRANTE (TIPO)</t>
  </si>
  <si>
    <t>SHAFT ELÉTRICA  (TIPO)</t>
  </si>
  <si>
    <t>1 FOLHA DE ABRIR DE 57X200cm ABRIR COM FRISOS DECORATIVOS P/ TÉRREO E SEM FRISOS DEMAIS PAVIMENTOS</t>
  </si>
  <si>
    <t>VP23A</t>
  </si>
  <si>
    <t>ESCADA TÉRREO TORRE 02</t>
  </si>
  <si>
    <t xml:space="preserve">R00 </t>
  </si>
  <si>
    <t>ÁREA
m²</t>
  </si>
  <si>
    <t>PERÍMETRO
m</t>
  </si>
  <si>
    <t>ALT
m</t>
  </si>
  <si>
    <t>UNIT
m²</t>
  </si>
  <si>
    <t>TOTAL
m²</t>
  </si>
  <si>
    <t>UNIT
m³</t>
  </si>
  <si>
    <t>TOTAL
m³</t>
  </si>
  <si>
    <t>30 MPa</t>
  </si>
  <si>
    <t>35 MPa</t>
  </si>
  <si>
    <t>25 MPa</t>
  </si>
  <si>
    <t>20 MPa</t>
  </si>
  <si>
    <t>20MPa</t>
  </si>
  <si>
    <t>40MPa</t>
  </si>
  <si>
    <t>25MPa</t>
  </si>
  <si>
    <t>30MPa</t>
  </si>
  <si>
    <t>35MPa</t>
  </si>
  <si>
    <t>CORRIMÃO + GUARDA-CORPO RAMPaS EXTERNAS</t>
  </si>
  <si>
    <t>Piso térreo</t>
  </si>
  <si>
    <t>BOTA-FORA</t>
  </si>
  <si>
    <t>TAXA AÇO</t>
  </si>
  <si>
    <t>C. Topo</t>
  </si>
  <si>
    <t>C. Apoio</t>
  </si>
  <si>
    <t>Ø peça</t>
  </si>
  <si>
    <t>KG/M3</t>
  </si>
  <si>
    <t xml:space="preserve">Hélice diam 60 cm </t>
  </si>
  <si>
    <t xml:space="preserve">Hélice diam 70 cm </t>
  </si>
  <si>
    <t xml:space="preserve">Hélice diam 80 cm </t>
  </si>
  <si>
    <t>Arrasamento</t>
  </si>
  <si>
    <t xml:space="preserve">Hélice diam 40 cm </t>
  </si>
  <si>
    <t xml:space="preserve">Hélice diam 50 cm </t>
  </si>
  <si>
    <t xml:space="preserve">E.P. Hélice diam 70 cm </t>
  </si>
  <si>
    <t>Lançamento de Concreto para Estacas (Edifícios)</t>
  </si>
  <si>
    <t xml:space="preserve">R00 - </t>
  </si>
  <si>
    <t>QUANT. PROJETISTA</t>
  </si>
  <si>
    <t>Concreto</t>
  </si>
  <si>
    <t>.... MPa</t>
  </si>
  <si>
    <t>(PCF, Guarda Corpo, Escada Marinheiro e Alçapão)</t>
  </si>
  <si>
    <t>PROJETO: 0002-PD01-EST-EX-612-TOR-ESC_R00</t>
  </si>
  <si>
    <t>PROJETO: 0002-PD01-EST-EX-802-TOR-ESC_R00</t>
  </si>
  <si>
    <t>PROJETO: 0002-PD01-EST-EX-806-TOR-ESC_R00</t>
  </si>
  <si>
    <t xml:space="preserve">Hélice diam 90 cm </t>
  </si>
  <si>
    <t xml:space="preserve">Quant. </t>
  </si>
  <si>
    <t>LADO 1 DO BLOCO</t>
  </si>
  <si>
    <t>LADO 2 DO BLOCO</t>
  </si>
  <si>
    <t>LADO 3 DO BLOCO</t>
  </si>
  <si>
    <t>LADO 4 DO BLOCO</t>
  </si>
  <si>
    <t>LADO 5 DO BLOCO</t>
  </si>
  <si>
    <t>ALTURA DO BLOCO</t>
  </si>
  <si>
    <t>R</t>
  </si>
  <si>
    <t>h1 + h2</t>
  </si>
  <si>
    <t>h2</t>
  </si>
  <si>
    <t>b2</t>
  </si>
  <si>
    <t>b1</t>
  </si>
  <si>
    <t>Hb</t>
  </si>
  <si>
    <t>VB</t>
  </si>
  <si>
    <t>AP</t>
  </si>
  <si>
    <t>UD</t>
  </si>
  <si>
    <t>BLOCOS TRIANGULARES</t>
  </si>
  <si>
    <t>Obra</t>
  </si>
  <si>
    <t>Empresa</t>
  </si>
  <si>
    <t>Revisão</t>
  </si>
  <si>
    <t>Lausanne</t>
  </si>
  <si>
    <t>Santo André</t>
  </si>
  <si>
    <t>R00 - Michelle Furlan - 06/02/24</t>
  </si>
  <si>
    <t>ESTACAS</t>
  </si>
  <si>
    <t>ARMAÇÃO FUNDAÇÃO DIRETA</t>
  </si>
  <si>
    <t>ESTRUTURA - PISO ARMADO</t>
  </si>
  <si>
    <t>FUNDAÇÃO PROFUNDA</t>
  </si>
  <si>
    <t>FUNDAÇÃO RASA</t>
  </si>
  <si>
    <t>MOVIMENTAÇÃO DE TERRA</t>
  </si>
  <si>
    <t xml:space="preserve">MOVIMENTAÇÃO DE TERRA	</t>
  </si>
  <si>
    <t>Escavação e Reaterro de Valas</t>
  </si>
  <si>
    <t>Movimentação de bota - fora</t>
  </si>
  <si>
    <t>INFRAESTRUTURA</t>
  </si>
  <si>
    <t>Perfuração</t>
  </si>
  <si>
    <t>Armadura</t>
  </si>
  <si>
    <t>Armação aço CA-50 ø 6,3mm para estaca (corte e dobra em obra)</t>
  </si>
  <si>
    <t>Armação aço CA-50 ø 16,0mm para estaca (corte e dobra em obra)</t>
  </si>
  <si>
    <t>Mão de Obra</t>
  </si>
  <si>
    <t>Forma</t>
  </si>
  <si>
    <t>Armação aço CA-50 ø 8,0mm para infraestrutura (corte e dobra em obra)</t>
  </si>
  <si>
    <t>Armação aço CA-50 ø 10,0mm para infraestrutura (corte e dobra em obra)</t>
  </si>
  <si>
    <t>Armação aço CA-50 ø 16,0mm para infraestrutura (corte e dobra em obra)</t>
  </si>
  <si>
    <t>Considerações</t>
  </si>
  <si>
    <t>Considerado empolamento 30% da escavação</t>
  </si>
  <si>
    <t>GERENCIAMENTO EXECUTIVO</t>
  </si>
  <si>
    <t>Data</t>
  </si>
  <si>
    <t>Site</t>
  </si>
  <si>
    <t>Status</t>
  </si>
  <si>
    <t>E-mail</t>
  </si>
  <si>
    <t>CONTROLE DE COTAÇÕES</t>
  </si>
  <si>
    <t>CUSTO</t>
  </si>
  <si>
    <t>*proposta salva no drive</t>
  </si>
  <si>
    <r>
      <t xml:space="preserve">INFORMAÇÕES IMPORTANTES: </t>
    </r>
    <r>
      <rPr>
        <sz val="9"/>
        <color theme="0"/>
        <rFont val="Calibri"/>
        <family val="2"/>
        <scheme val="minor"/>
      </rPr>
      <t>CNPJ XXXX / XXXXX / Endereço da obra: XXXX</t>
    </r>
  </si>
  <si>
    <t>Projeto</t>
  </si>
  <si>
    <t>EMPRESA:</t>
  </si>
  <si>
    <t>X</t>
  </si>
  <si>
    <t>FORMA (PROJETISTA)</t>
  </si>
  <si>
    <t>CONCRETO (PROJETISTA)</t>
  </si>
  <si>
    <t>IMPERMEABILIZAÇÃO DO BALDRAME</t>
  </si>
  <si>
    <t>CORTINA</t>
  </si>
  <si>
    <t>ARMAÇÃO CORTINA</t>
  </si>
  <si>
    <t>VIGAS  FUNDAÇÃO</t>
  </si>
  <si>
    <t>SUPRAESTRUTURA</t>
  </si>
  <si>
    <t>ESCADAS</t>
  </si>
  <si>
    <t>Complementares</t>
  </si>
  <si>
    <t>Alvenaria de vedação com blocos cerâmicos</t>
  </si>
  <si>
    <t>Serviços complementares para alvenaria de vedação</t>
  </si>
  <si>
    <t>Mão de obra</t>
  </si>
  <si>
    <t>Regularização e proteção mecânica</t>
  </si>
  <si>
    <t>Acabamentos cerâmicos</t>
  </si>
  <si>
    <t>Acabamentos especiais</t>
  </si>
  <si>
    <t>Peitoris</t>
  </si>
  <si>
    <t>Revestimento interno argamassado em teto</t>
  </si>
  <si>
    <t>Acabamento de gesso em teto</t>
  </si>
  <si>
    <t>Contrapiso</t>
  </si>
  <si>
    <t>Acabamentos cerâmicos em piso</t>
  </si>
  <si>
    <t>Rodapés</t>
  </si>
  <si>
    <t>Estucamento</t>
  </si>
  <si>
    <t>Pavimento</t>
  </si>
  <si>
    <t>Ambiente</t>
  </si>
  <si>
    <t>LIBERATO</t>
  </si>
  <si>
    <t>SISTEMAS DE PINTURA INTERNA</t>
  </si>
  <si>
    <t>PINTURA INTERNA</t>
  </si>
  <si>
    <t>Sistema de pintura em piso</t>
  </si>
  <si>
    <t>Sistema de pintura em parede</t>
  </si>
  <si>
    <t>Sistema de pintura em teto</t>
  </si>
  <si>
    <t>ESQUADRIAS, VIDROS E FERRAGENS</t>
  </si>
  <si>
    <t>Contramarco</t>
  </si>
  <si>
    <t>Esquadrias de alumínio</t>
  </si>
  <si>
    <t>Esquadrias de Alumínio - fornecimento e instalação</t>
  </si>
  <si>
    <t>Guarda corpo</t>
  </si>
  <si>
    <t>Esquadrias de madeira</t>
  </si>
  <si>
    <t xml:space="preserve">Corrimão de madeira </t>
  </si>
  <si>
    <t>Mão de obra para instalação de portas de madeira</t>
  </si>
  <si>
    <t>Esquadrias metálicas</t>
  </si>
  <si>
    <t>Serralheria</t>
  </si>
  <si>
    <t>LOUÇAS E METAIS</t>
  </si>
  <si>
    <t>Louças</t>
  </si>
  <si>
    <t>vb</t>
  </si>
  <si>
    <t>Metais e acessórios</t>
  </si>
  <si>
    <t>Acabamentos e acessórios</t>
  </si>
  <si>
    <t>Bancadas, pias e divisórias</t>
  </si>
  <si>
    <t xml:space="preserve">Tampo de Granito </t>
  </si>
  <si>
    <t>Instalação de louças e metais sanitários</t>
  </si>
  <si>
    <t>Vaso sanitário deca branco</t>
  </si>
  <si>
    <t>Vaso sanitário deca branco PNE</t>
  </si>
  <si>
    <t>Lavatório PNE de canto</t>
  </si>
  <si>
    <t>Torneira banheiro PNE</t>
  </si>
  <si>
    <t>Torneira de jardim</t>
  </si>
  <si>
    <t>Válvula de escoamento para lavatório</t>
  </si>
  <si>
    <t>Barra de apoio PNE</t>
  </si>
  <si>
    <t>Anel de vedação, 100 mm, para saíde de bacia sanitária</t>
  </si>
  <si>
    <t>Engate/ rabicho flexível inóx 1/2"x40mm</t>
  </si>
  <si>
    <t>Parafuso niquelado para fixação de bacia sanitária - tamanho S-10</t>
  </si>
  <si>
    <t>Sifão ajustável multiuso</t>
  </si>
  <si>
    <t>Serviços complementares</t>
  </si>
  <si>
    <t>REVESTIMENTOS E ACABAMENTOS EM FACHADA</t>
  </si>
  <si>
    <t>Revestimento argamassado em fachada</t>
  </si>
  <si>
    <t>Pintura e textura em fachada</t>
  </si>
  <si>
    <t>Fundo selador látex acrílico em paredes externas - 1 demão</t>
  </si>
  <si>
    <t>Acabamentos especiais em fachada</t>
  </si>
  <si>
    <t>Mao de obra para reboco externo - inclui chapisco</t>
  </si>
  <si>
    <t>SERVIÇOS COMPLEMENTARES E FINAIS</t>
  </si>
  <si>
    <t>SERVIÇOS COMPLEMENTARES EXTERNOS</t>
  </si>
  <si>
    <t>Calçadas e Passeios</t>
  </si>
  <si>
    <t>Mobiliário e decoração</t>
  </si>
  <si>
    <t xml:space="preserve">Mobiliário e decoração </t>
  </si>
  <si>
    <t>Paisagismo</t>
  </si>
  <si>
    <t xml:space="preserve">Paisagismo </t>
  </si>
  <si>
    <t>Serviços Finais</t>
  </si>
  <si>
    <t>Limpeza final</t>
  </si>
  <si>
    <t>Desmobilização</t>
  </si>
  <si>
    <t>Ligações definitivas</t>
  </si>
  <si>
    <t xml:space="preserve">IMPREVISTOS E CONTINGÊNCIAS </t>
  </si>
  <si>
    <t>Imprevistos e contingências</t>
  </si>
  <si>
    <t>INSTALAÇÕES</t>
  </si>
  <si>
    <t>Valor (R$)</t>
  </si>
  <si>
    <t>SISTEMAS E INSTALAÇÕES ELÉTRICAS</t>
  </si>
  <si>
    <t>Entrada de Energia</t>
  </si>
  <si>
    <t>Quadros e Disjuntores</t>
  </si>
  <si>
    <t>Eletrodutos e Eletrocalhas</t>
  </si>
  <si>
    <t>SISTEMAS E INSTALAÇÕES HIDROSSANITÁRIAS E DRENAGEM</t>
  </si>
  <si>
    <t>Instalações de água fria</t>
  </si>
  <si>
    <t>Instalações de água quente</t>
  </si>
  <si>
    <t>Entrada de energia</t>
  </si>
  <si>
    <t>Quadros elétricos e disjuntores</t>
  </si>
  <si>
    <t>Fios e cabos elétricos</t>
  </si>
  <si>
    <t xml:space="preserve">Luminárias, lâmpadas e acessórios </t>
  </si>
  <si>
    <t>Luminárias, lâmpadas e acessórios</t>
  </si>
  <si>
    <t>Instalações de proteção e aterramento -SPDA</t>
  </si>
  <si>
    <t>INSTALAÇÕES DE COMUNICAÇÕES</t>
  </si>
  <si>
    <t>Sistema de interfone / controle de acesso</t>
  </si>
  <si>
    <t>EQUIPAMENTOS E SISTEMAS ESPECIAIS</t>
  </si>
  <si>
    <t>Equipamentos de piscina</t>
  </si>
  <si>
    <t>Elevadores</t>
  </si>
  <si>
    <t>CLIMATIZAÇÃO, EXAUSTÃO MECÂNICA E PRESSURIZAÇÃO</t>
  </si>
  <si>
    <t>Climatização</t>
  </si>
  <si>
    <t>Exaustão mecânica</t>
  </si>
  <si>
    <t>Cuba de embutir</t>
  </si>
  <si>
    <t>Aparelho interfone</t>
  </si>
  <si>
    <t>pç</t>
  </si>
  <si>
    <t>Porteiro externo</t>
  </si>
  <si>
    <t>Centro de acesso digital</t>
  </si>
  <si>
    <t>Fechadura solenoide</t>
  </si>
  <si>
    <t>Fechadura eletromagnetica</t>
  </si>
  <si>
    <t>Fonte alimentação</t>
  </si>
  <si>
    <t>no Break</t>
  </si>
  <si>
    <t>Bateria</t>
  </si>
  <si>
    <t>Botão de saida</t>
  </si>
  <si>
    <t>Tag id</t>
  </si>
  <si>
    <t xml:space="preserve">R00 - Michelle Furlan - </t>
  </si>
  <si>
    <t xml:space="preserve">R00 - Michelle Furlan </t>
  </si>
  <si>
    <t xml:space="preserve">PROJETO:  </t>
  </si>
  <si>
    <t>BLOCOS</t>
  </si>
  <si>
    <t>Armação aço CA-50 ø 6,3mm para infraestrutura (corte e dobra em obra)</t>
  </si>
  <si>
    <t xml:space="preserve">Armação aço CA-50 ø 12,5mm para infraestrutura (corte e dobra em obra) </t>
  </si>
  <si>
    <t xml:space="preserve">Armação aço CA-50 ø 20,0mm para infraestrutura (corte e dobra em obra) </t>
  </si>
  <si>
    <t xml:space="preserve">Hélice diam 35 cm </t>
  </si>
  <si>
    <t>Lastro de brita</t>
  </si>
  <si>
    <t xml:space="preserve">Área: </t>
  </si>
  <si>
    <t>Preço un</t>
  </si>
  <si>
    <t xml:space="preserve">	Mobilização e desmobilização de equipamentos - Para execução de estaca hélice</t>
  </si>
  <si>
    <t>Lançado ERP</t>
  </si>
  <si>
    <t>Mão de obra para execução de fundação rasa e profunda</t>
  </si>
  <si>
    <t xml:space="preserve">Armação aço CA-60 ø 5,00mm para infraestrutura (corte e dobra em obra) </t>
  </si>
  <si>
    <t>Escavação mecanizada para blocos de fundação, vigas de fundação e poço de elevador, com retroescavadeira</t>
  </si>
  <si>
    <t>Reaterro mecanizado de valas para blocos e vigas de fundação, com retroescavadeira</t>
  </si>
  <si>
    <t>Movimentação de terra para bota-fora</t>
  </si>
  <si>
    <t>TERREO</t>
  </si>
  <si>
    <t>Observações</t>
  </si>
  <si>
    <t>Espelhos</t>
  </si>
  <si>
    <t>Kit Ketleball + suporte</t>
  </si>
  <si>
    <t>Tapete de yoga Asana - 4.5mm PVC ecológico - Ameixa</t>
  </si>
  <si>
    <t>Soleira</t>
  </si>
  <si>
    <t>Quantidade (un)</t>
  </si>
  <si>
    <t>Unidade Construtiva</t>
  </si>
  <si>
    <t>Célula Construtiva</t>
  </si>
  <si>
    <t>Etapa</t>
  </si>
  <si>
    <t>Subetapa</t>
  </si>
  <si>
    <t>Serviço</t>
  </si>
  <si>
    <t>NIVEL</t>
  </si>
  <si>
    <t>CÉLULA CONSTRUTIVA</t>
  </si>
  <si>
    <t>ETAPA</t>
  </si>
  <si>
    <t>SUBETAPA</t>
  </si>
  <si>
    <t>SERVIÇO</t>
  </si>
  <si>
    <t xml:space="preserve">Concreto </t>
  </si>
  <si>
    <t>Mão de obra para execução de supraestrutura de concreto armado</t>
  </si>
  <si>
    <t>IMPERMEABILIZAÇÃO E TRATAMENTOS</t>
  </si>
  <si>
    <t>Impermeabilização de ralos</t>
  </si>
  <si>
    <t>Tratamento de ralo com manta de poliéster</t>
  </si>
  <si>
    <t>EQUIPAMENTOS</t>
  </si>
  <si>
    <t>Comunicação visual</t>
  </si>
  <si>
    <t>Cliente</t>
  </si>
  <si>
    <t/>
  </si>
  <si>
    <t>R00 - Patricia Bragato</t>
  </si>
  <si>
    <t>QUADRO DE ÁREAS</t>
  </si>
  <si>
    <t>MESES DE OBRA</t>
  </si>
  <si>
    <t>MÊS</t>
  </si>
  <si>
    <t>ÁREA DO TERRENO</t>
  </si>
  <si>
    <t>ÁREA CONSTRUÍDA</t>
  </si>
  <si>
    <t>SOBRELOJA</t>
  </si>
  <si>
    <t>RESERVATÓRIO</t>
  </si>
  <si>
    <t>NÚMERO DE UNIDADES HABITACIONAIS</t>
  </si>
  <si>
    <t>UN</t>
  </si>
  <si>
    <t>ÁREA PRIVATIVA</t>
  </si>
  <si>
    <t>NÚMERO DE PAVIMENTOS</t>
  </si>
  <si>
    <t>VALOR ORÇADO</t>
  </si>
  <si>
    <t>%</t>
  </si>
  <si>
    <t>VALOR / m²</t>
  </si>
  <si>
    <t>GERENCIAMENTO TÉCNICO E ADMINISTRATIVO</t>
  </si>
  <si>
    <t>ALVENARIA</t>
  </si>
  <si>
    <t>INSTALAÇÕES ELÉTRICAS, HIDRÁULICAS, GLP E PREVENTIVAS</t>
  </si>
  <si>
    <t>ACABAMENTOS EM PISOS E PAVIMENTAÇÕES</t>
  </si>
  <si>
    <t>ACABAMENTOS INTERNOS EM TETO</t>
  </si>
  <si>
    <t>REVESTIMENTOS E ACABAMENTOS DE FACHADA</t>
  </si>
  <si>
    <t>SERVIÇOS COMPLEMENTARES</t>
  </si>
  <si>
    <t>CUB/SC</t>
  </si>
  <si>
    <t>G1</t>
  </si>
  <si>
    <t>Origem</t>
  </si>
  <si>
    <t>6.3</t>
  </si>
  <si>
    <t>12.5</t>
  </si>
  <si>
    <t>Aço</t>
  </si>
  <si>
    <t>Q92</t>
  </si>
  <si>
    <t>Q138</t>
  </si>
  <si>
    <t>Concreto C40</t>
  </si>
  <si>
    <t xml:space="preserve">Forma </t>
  </si>
  <si>
    <t>Area</t>
  </si>
  <si>
    <t>Enchimento EPS</t>
  </si>
  <si>
    <t>Cubetas Atex 800</t>
  </si>
  <si>
    <t>kgf</t>
  </si>
  <si>
    <t xml:space="preserve"> (m³)</t>
  </si>
  <si>
    <t xml:space="preserve"> (m²)</t>
  </si>
  <si>
    <t>50x50x15</t>
  </si>
  <si>
    <t>50x50x20</t>
  </si>
  <si>
    <t>Forma Inteira 80x80x20</t>
  </si>
  <si>
    <t>Meia Forma 40x80x20</t>
  </si>
  <si>
    <t>Pilares</t>
  </si>
  <si>
    <t>Vigas</t>
  </si>
  <si>
    <t>Lajes</t>
  </si>
  <si>
    <t>Escada</t>
  </si>
  <si>
    <t>CASA DE MÁQUINAS</t>
  </si>
  <si>
    <t>COBERTURA RESERVATÓRIO</t>
  </si>
  <si>
    <t>TOTAL SUPRA</t>
  </si>
  <si>
    <t>PAVIMENTO</t>
  </si>
  <si>
    <t>CÓDIGO DA ESCADA</t>
  </si>
  <si>
    <t>NÚMERO DE PATAMARES</t>
  </si>
  <si>
    <t>LADO 1 DO PATAMAR</t>
  </si>
  <si>
    <t>LADO 2 DO PATAMAR</t>
  </si>
  <si>
    <t>NÚMERO DE DEGRAUS</t>
  </si>
  <si>
    <t>COMPRIMENTO DO DEGRAU</t>
  </si>
  <si>
    <t>LARGURA DO DEGRAU</t>
  </si>
  <si>
    <t>ALTURA DO ESPELHO DO DEGRAU</t>
  </si>
  <si>
    <t>ESPESSURA MÉDIA DO DEGRAU</t>
  </si>
  <si>
    <t>Ø5,00</t>
  </si>
  <si>
    <t>Ø6,30</t>
  </si>
  <si>
    <t>Ø8,00</t>
  </si>
  <si>
    <t>Ø12,00</t>
  </si>
  <si>
    <t>FORMA DE COMPENSADO</t>
  </si>
  <si>
    <t>VOLUME DE CONCRETO</t>
  </si>
  <si>
    <t>TAXA DE ARMADURA</t>
  </si>
  <si>
    <t>COD.</t>
  </si>
  <si>
    <t>PATAMARES</t>
  </si>
  <si>
    <t>T</t>
  </si>
  <si>
    <t>Aesc</t>
  </si>
  <si>
    <t>NP</t>
  </si>
  <si>
    <t>L1</t>
  </si>
  <si>
    <t>L2</t>
  </si>
  <si>
    <t>ND</t>
  </si>
  <si>
    <t>d</t>
  </si>
  <si>
    <t>e</t>
  </si>
  <si>
    <t>kg/m3</t>
  </si>
  <si>
    <t>Projeto: PNEG-EST-PE-502-ESCA-R00 até PNEG-EST-PE-507-ESCA-R00</t>
  </si>
  <si>
    <t>Subsolo 02</t>
  </si>
  <si>
    <t>Subsolo 01</t>
  </si>
  <si>
    <t>Térreo</t>
  </si>
  <si>
    <t>Sobreloja</t>
  </si>
  <si>
    <t>Pav tipo x6</t>
  </si>
  <si>
    <t>8º Pavimento</t>
  </si>
  <si>
    <t>DADOS</t>
  </si>
  <si>
    <t>Titulo</t>
  </si>
  <si>
    <t>QUANTITATIVO</t>
  </si>
  <si>
    <t>Cidade</t>
  </si>
  <si>
    <t>Endereço</t>
  </si>
  <si>
    <t>QUANTITATIVOS</t>
  </si>
  <si>
    <t>Unid.</t>
  </si>
  <si>
    <t>1.</t>
  </si>
  <si>
    <t>1.1.</t>
  </si>
  <si>
    <t>1.1.1</t>
  </si>
  <si>
    <t>1.2.</t>
  </si>
  <si>
    <t>1.2.1</t>
  </si>
  <si>
    <t>BLOCO CERAMICO, 11,5 cm</t>
  </si>
  <si>
    <t>1.3.</t>
  </si>
  <si>
    <t>1.3.1</t>
  </si>
  <si>
    <t>1.4.</t>
  </si>
  <si>
    <t>1.4.1</t>
  </si>
  <si>
    <t>1.5.</t>
  </si>
  <si>
    <t>1.5.1</t>
  </si>
  <si>
    <t>1.6.</t>
  </si>
  <si>
    <t>1.6.1</t>
  </si>
  <si>
    <t>1.7.</t>
  </si>
  <si>
    <t>1.7.1</t>
  </si>
  <si>
    <t>1.8.</t>
  </si>
  <si>
    <t>05_TIPO 1</t>
  </si>
  <si>
    <t>1.8.1</t>
  </si>
  <si>
    <t>1.9.</t>
  </si>
  <si>
    <t>1.9.1</t>
  </si>
  <si>
    <t>1.10.</t>
  </si>
  <si>
    <t>1.10.1</t>
  </si>
  <si>
    <t>1.11.</t>
  </si>
  <si>
    <t>1.11.1</t>
  </si>
  <si>
    <t>1.12.</t>
  </si>
  <si>
    <t>1.12.1</t>
  </si>
  <si>
    <t>1.13.</t>
  </si>
  <si>
    <t>1.13.1</t>
  </si>
  <si>
    <t>1.14.</t>
  </si>
  <si>
    <t>1.14.1</t>
  </si>
  <si>
    <t>1.15.</t>
  </si>
  <si>
    <t>1.15.1</t>
  </si>
  <si>
    <t>1.16.</t>
  </si>
  <si>
    <t>1.16.1</t>
  </si>
  <si>
    <t>2.</t>
  </si>
  <si>
    <t>2.1.</t>
  </si>
  <si>
    <t>2.1.1</t>
  </si>
  <si>
    <t>.CHAPISCO ARGAMASSADO INTERNO</t>
  </si>
  <si>
    <t>.CHAPISCO ARGAMASSADO PARA ESTRUTURA INTERNO</t>
  </si>
  <si>
    <t>.REBOCO ARGAMASSADO INTERNO</t>
  </si>
  <si>
    <t>2.2.</t>
  </si>
  <si>
    <t>2.2.1</t>
  </si>
  <si>
    <t>2.3.</t>
  </si>
  <si>
    <t>2.3.1</t>
  </si>
  <si>
    <t>2.4.</t>
  </si>
  <si>
    <t>2.4.1</t>
  </si>
  <si>
    <t>2.5.</t>
  </si>
  <si>
    <t>2.5.1</t>
  </si>
  <si>
    <t>2.6.</t>
  </si>
  <si>
    <t>2.6.1</t>
  </si>
  <si>
    <t>2.7.</t>
  </si>
  <si>
    <t>2.7.1</t>
  </si>
  <si>
    <t>2.8.</t>
  </si>
  <si>
    <t>2.8.1</t>
  </si>
  <si>
    <t>2.9.</t>
  </si>
  <si>
    <t>2.9.1</t>
  </si>
  <si>
    <t>2.10.</t>
  </si>
  <si>
    <t>2.10.1</t>
  </si>
  <si>
    <t>2.11.</t>
  </si>
  <si>
    <t>2.11.1</t>
  </si>
  <si>
    <t>2.12.</t>
  </si>
  <si>
    <t>2.12.1</t>
  </si>
  <si>
    <t>2.13.</t>
  </si>
  <si>
    <t>2.13.1</t>
  </si>
  <si>
    <t>2.14.</t>
  </si>
  <si>
    <t>2.14.1</t>
  </si>
  <si>
    <t>2.15.</t>
  </si>
  <si>
    <t>2.15.1</t>
  </si>
  <si>
    <t>3.</t>
  </si>
  <si>
    <t>3.1.</t>
  </si>
  <si>
    <t>3.1.1</t>
  </si>
  <si>
    <t>3.2.</t>
  </si>
  <si>
    <t>3.2.1</t>
  </si>
  <si>
    <t>3.3.</t>
  </si>
  <si>
    <t>3.3.1</t>
  </si>
  <si>
    <t>4.</t>
  </si>
  <si>
    <t>4.1.</t>
  </si>
  <si>
    <t>4.1.1</t>
  </si>
  <si>
    <t>4.1.2</t>
  </si>
  <si>
    <t>4.1.3</t>
  </si>
  <si>
    <t>4.2.</t>
  </si>
  <si>
    <t>4.2.1</t>
  </si>
  <si>
    <t>4.2.2</t>
  </si>
  <si>
    <t>4.2.3</t>
  </si>
  <si>
    <t>4.3.</t>
  </si>
  <si>
    <t>4.3.1</t>
  </si>
  <si>
    <t>4.3.2</t>
  </si>
  <si>
    <t>4.3.3</t>
  </si>
  <si>
    <t>4.4.</t>
  </si>
  <si>
    <t>4.4.1</t>
  </si>
  <si>
    <t>4.4.2</t>
  </si>
  <si>
    <t>4.4.3</t>
  </si>
  <si>
    <t>4.5.</t>
  </si>
  <si>
    <t>4.5.1</t>
  </si>
  <si>
    <t>4.5.2</t>
  </si>
  <si>
    <t>4.5.3</t>
  </si>
  <si>
    <t>4.6.</t>
  </si>
  <si>
    <t>4.6.1</t>
  </si>
  <si>
    <t>4.6.2</t>
  </si>
  <si>
    <t>4.6.3</t>
  </si>
  <si>
    <t>4.7.</t>
  </si>
  <si>
    <t>4.7.1</t>
  </si>
  <si>
    <t>4.7.2</t>
  </si>
  <si>
    <t>4.7.3</t>
  </si>
  <si>
    <t>4.8.</t>
  </si>
  <si>
    <t>4.8.1</t>
  </si>
  <si>
    <t>4.8.2</t>
  </si>
  <si>
    <t>4.8.3</t>
  </si>
  <si>
    <t>4.9.</t>
  </si>
  <si>
    <t>4.9.1</t>
  </si>
  <si>
    <t>4.9.2</t>
  </si>
  <si>
    <t>4.9.3</t>
  </si>
  <si>
    <t>4.10.</t>
  </si>
  <si>
    <t>4.10.1</t>
  </si>
  <si>
    <t>4.10.2</t>
  </si>
  <si>
    <t>4.10.3</t>
  </si>
  <si>
    <t>4.11.</t>
  </si>
  <si>
    <t>4.11.1</t>
  </si>
  <si>
    <t>4.11.2</t>
  </si>
  <si>
    <t>4.11.3</t>
  </si>
  <si>
    <t>4.12.</t>
  </si>
  <si>
    <t>4.12.1</t>
  </si>
  <si>
    <t>4.12.2</t>
  </si>
  <si>
    <t>4.12.3</t>
  </si>
  <si>
    <t>4.13.</t>
  </si>
  <si>
    <t>4.13.1</t>
  </si>
  <si>
    <t>4.14.</t>
  </si>
  <si>
    <t>4.14.1</t>
  </si>
  <si>
    <t>4.15.</t>
  </si>
  <si>
    <t>4.15.1</t>
  </si>
  <si>
    <t>5.</t>
  </si>
  <si>
    <t>5.1.</t>
  </si>
  <si>
    <t>5.1.1</t>
  </si>
  <si>
    <t>5.1.2</t>
  </si>
  <si>
    <t>REVESTIMENTO INTERNO, PAREDE - PINTURA, A. TECNICA</t>
  </si>
  <si>
    <t>REVESTIMENTO INTERNO, PAREDE - PINTURA, ESCADA/ANTECAMERA</t>
  </si>
  <si>
    <t>5.2.</t>
  </si>
  <si>
    <t>5.2.1</t>
  </si>
  <si>
    <t>5.2.2</t>
  </si>
  <si>
    <t>5.3.</t>
  </si>
  <si>
    <t>5.3.1</t>
  </si>
  <si>
    <t>5.3.2</t>
  </si>
  <si>
    <t>5.4.</t>
  </si>
  <si>
    <t>5.4.1</t>
  </si>
  <si>
    <t>5.4.2</t>
  </si>
  <si>
    <t>5.5.</t>
  </si>
  <si>
    <t>5.5.1</t>
  </si>
  <si>
    <t>5.5.2</t>
  </si>
  <si>
    <t>REVESTIMENTO INTERNO, PAREDE - PINTURA, A. PRIVATIVA</t>
  </si>
  <si>
    <t>REVESTIMENTO INTERNO, PAREDE - PINTURA, HALL</t>
  </si>
  <si>
    <t>REVESTIMENTO INTERNO, PAREDE - PORCELANATO, BANHEIRO</t>
  </si>
  <si>
    <t>5.6.</t>
  </si>
  <si>
    <t>5.6.1</t>
  </si>
  <si>
    <t>5.6.2</t>
  </si>
  <si>
    <t>5.7.</t>
  </si>
  <si>
    <t>5.7.1</t>
  </si>
  <si>
    <t>5.7.2</t>
  </si>
  <si>
    <t>5.8.</t>
  </si>
  <si>
    <t>5.8.1</t>
  </si>
  <si>
    <t>5.8.2</t>
  </si>
  <si>
    <t>5.9.</t>
  </si>
  <si>
    <t>5.9.1</t>
  </si>
  <si>
    <t>5.9.2</t>
  </si>
  <si>
    <t>5.10.</t>
  </si>
  <si>
    <t>5.10.1</t>
  </si>
  <si>
    <t>5.10.2</t>
  </si>
  <si>
    <t>5.11.</t>
  </si>
  <si>
    <t>5.11.1</t>
  </si>
  <si>
    <t>5.11.2</t>
  </si>
  <si>
    <t>5.12.</t>
  </si>
  <si>
    <t>5.12.1</t>
  </si>
  <si>
    <t>5.12.2</t>
  </si>
  <si>
    <t>REVESTIMENTO INTERNO, PAREDE - PINTURA, A. COMUM</t>
  </si>
  <si>
    <t>5.13.</t>
  </si>
  <si>
    <t>5.13.1</t>
  </si>
  <si>
    <t>5.13.2</t>
  </si>
  <si>
    <t>5.14.</t>
  </si>
  <si>
    <t>5.14.1</t>
  </si>
  <si>
    <t>5.15.</t>
  </si>
  <si>
    <t>5.15.1</t>
  </si>
  <si>
    <t>6.</t>
  </si>
  <si>
    <t>6.1.</t>
  </si>
  <si>
    <t>6.1.1</t>
  </si>
  <si>
    <t>6.2.</t>
  </si>
  <si>
    <t>6.2.1</t>
  </si>
  <si>
    <t>6.3.</t>
  </si>
  <si>
    <t>6.3.1</t>
  </si>
  <si>
    <t>6.4.</t>
  </si>
  <si>
    <t>6.4.1</t>
  </si>
  <si>
    <t>6.5.</t>
  </si>
  <si>
    <t>6.5.1</t>
  </si>
  <si>
    <t>6.6.</t>
  </si>
  <si>
    <t>6.6.1</t>
  </si>
  <si>
    <t>6.7.</t>
  </si>
  <si>
    <t>6.7.1</t>
  </si>
  <si>
    <t>6.8.</t>
  </si>
  <si>
    <t>6.8.1</t>
  </si>
  <si>
    <t>6.9.</t>
  </si>
  <si>
    <t>6.9.1</t>
  </si>
  <si>
    <t>6.10.</t>
  </si>
  <si>
    <t>6.10.1</t>
  </si>
  <si>
    <t>7.</t>
  </si>
  <si>
    <t>7.1.</t>
  </si>
  <si>
    <t>7.1.1</t>
  </si>
  <si>
    <t>7.2.</t>
  </si>
  <si>
    <t>7.2.1</t>
  </si>
  <si>
    <t>7.3.</t>
  </si>
  <si>
    <t>7.3.1</t>
  </si>
  <si>
    <t>7.4.</t>
  </si>
  <si>
    <t>7.5.</t>
  </si>
  <si>
    <t>7.6.</t>
  </si>
  <si>
    <t>7.7.</t>
  </si>
  <si>
    <t>7.8.</t>
  </si>
  <si>
    <t>7.9.</t>
  </si>
  <si>
    <t>7.10.</t>
  </si>
  <si>
    <t>7.11.</t>
  </si>
  <si>
    <t>7.12.</t>
  </si>
  <si>
    <t>7.12.1</t>
  </si>
  <si>
    <t>REVESTIMENTO - PORCELANATO, AREA COMUM EXTERNA</t>
  </si>
  <si>
    <t>7.13.</t>
  </si>
  <si>
    <t>7.13.1</t>
  </si>
  <si>
    <t>8.</t>
  </si>
  <si>
    <t>8.1.</t>
  </si>
  <si>
    <t>8.1.1</t>
  </si>
  <si>
    <t>8.2.</t>
  </si>
  <si>
    <t>8.2.1</t>
  </si>
  <si>
    <t>8.3.</t>
  </si>
  <si>
    <t>8.3.1</t>
  </si>
  <si>
    <t>8.4.</t>
  </si>
  <si>
    <t>8.4.1</t>
  </si>
  <si>
    <t>8.5.</t>
  </si>
  <si>
    <t>8.5.1</t>
  </si>
  <si>
    <t>8.6.</t>
  </si>
  <si>
    <t>8.6.1</t>
  </si>
  <si>
    <t>8.7.</t>
  </si>
  <si>
    <t>8.7.1</t>
  </si>
  <si>
    <t>8.8.</t>
  </si>
  <si>
    <t>8.8.1</t>
  </si>
  <si>
    <t>8.9.</t>
  </si>
  <si>
    <t>8.9.1</t>
  </si>
  <si>
    <t>8.10.</t>
  </si>
  <si>
    <t>8.10.1</t>
  </si>
  <si>
    <t>8.11.</t>
  </si>
  <si>
    <t>8.11.1</t>
  </si>
  <si>
    <t>9.</t>
  </si>
  <si>
    <t>9.1.</t>
  </si>
  <si>
    <t>9.1.1</t>
  </si>
  <si>
    <t>10.</t>
  </si>
  <si>
    <t>10.1.</t>
  </si>
  <si>
    <t>10.1.1</t>
  </si>
  <si>
    <t>10.2.</t>
  </si>
  <si>
    <t>10.2.1</t>
  </si>
  <si>
    <t>10.3.</t>
  </si>
  <si>
    <t>10.3.1</t>
  </si>
  <si>
    <t>10.4.</t>
  </si>
  <si>
    <t>10.4.1</t>
  </si>
  <si>
    <t>10.5.</t>
  </si>
  <si>
    <t>10.5.1</t>
  </si>
  <si>
    <t>10.6.</t>
  </si>
  <si>
    <t>10.6.1</t>
  </si>
  <si>
    <t>10.7.</t>
  </si>
  <si>
    <t>10.7.1</t>
  </si>
  <si>
    <t>10.8.</t>
  </si>
  <si>
    <t>10.8.1</t>
  </si>
  <si>
    <t>10.9.</t>
  </si>
  <si>
    <t>10.9.1</t>
  </si>
  <si>
    <t>10.10.</t>
  </si>
  <si>
    <t>10.10.1</t>
  </si>
  <si>
    <t>10.11.</t>
  </si>
  <si>
    <t>10.11.1</t>
  </si>
  <si>
    <t>10.12.</t>
  </si>
  <si>
    <t>10.12.1</t>
  </si>
  <si>
    <t>10.13.</t>
  </si>
  <si>
    <t>10.13.1</t>
  </si>
  <si>
    <t>10.14.</t>
  </si>
  <si>
    <t>10.14.1</t>
  </si>
  <si>
    <t>10.15.</t>
  </si>
  <si>
    <t>10.15.1</t>
  </si>
  <si>
    <t>11.</t>
  </si>
  <si>
    <t>11.1.</t>
  </si>
  <si>
    <t>11.1.1</t>
  </si>
  <si>
    <t>11.2.</t>
  </si>
  <si>
    <t>11.2.1</t>
  </si>
  <si>
    <t>11.3.</t>
  </si>
  <si>
    <t>11.3.1</t>
  </si>
  <si>
    <t>11.4.</t>
  </si>
  <si>
    <t>11.4.1</t>
  </si>
  <si>
    <t>11.5.</t>
  </si>
  <si>
    <t>11.5.1</t>
  </si>
  <si>
    <t>11.6.</t>
  </si>
  <si>
    <t>11.6.1</t>
  </si>
  <si>
    <t>11.7.</t>
  </si>
  <si>
    <t>11.7.1</t>
  </si>
  <si>
    <t>11.8.</t>
  </si>
  <si>
    <t>11.8.1</t>
  </si>
  <si>
    <t>11.9.</t>
  </si>
  <si>
    <t>11.9.1</t>
  </si>
  <si>
    <t>11.10.</t>
  </si>
  <si>
    <t>11.10.1</t>
  </si>
  <si>
    <t>11.11.</t>
  </si>
  <si>
    <t>11.11.1</t>
  </si>
  <si>
    <t>11.12.</t>
  </si>
  <si>
    <t>12.</t>
  </si>
  <si>
    <t>12.1.</t>
  </si>
  <si>
    <t>12.2.</t>
  </si>
  <si>
    <t>12.2.1</t>
  </si>
  <si>
    <t>12.3.</t>
  </si>
  <si>
    <t>12.3.1</t>
  </si>
  <si>
    <t>GUARDA-CORPO, VIDRO, 110 cm</t>
  </si>
  <si>
    <t>12.4.</t>
  </si>
  <si>
    <t>12.4.1</t>
  </si>
  <si>
    <t>12.5.</t>
  </si>
  <si>
    <t>12.5.1</t>
  </si>
  <si>
    <t>12.6.</t>
  </si>
  <si>
    <t>12.6.1</t>
  </si>
  <si>
    <t>12.7.</t>
  </si>
  <si>
    <t>12.7.1</t>
  </si>
  <si>
    <t>12.8.</t>
  </si>
  <si>
    <t>12.8.1</t>
  </si>
  <si>
    <t>12.9.</t>
  </si>
  <si>
    <t>12.9.1</t>
  </si>
  <si>
    <t>12.10.</t>
  </si>
  <si>
    <t>12.10.1</t>
  </si>
  <si>
    <t>12.11.</t>
  </si>
  <si>
    <t>12.11.1</t>
  </si>
  <si>
    <t>12.12.</t>
  </si>
  <si>
    <t>12.13.</t>
  </si>
  <si>
    <t>12.14.</t>
  </si>
  <si>
    <t>13.</t>
  </si>
  <si>
    <t>13.1.</t>
  </si>
  <si>
    <t>13.1.1</t>
  </si>
  <si>
    <t>14.</t>
  </si>
  <si>
    <t>14.1.</t>
  </si>
  <si>
    <t>14.1.1</t>
  </si>
  <si>
    <t>14.2.</t>
  </si>
  <si>
    <t>14.2.1</t>
  </si>
  <si>
    <t>14.3.</t>
  </si>
  <si>
    <t>14.3.1</t>
  </si>
  <si>
    <t>14.4.</t>
  </si>
  <si>
    <t>14.4.1</t>
  </si>
  <si>
    <t>14.5.</t>
  </si>
  <si>
    <t>14.5.1</t>
  </si>
  <si>
    <t>14.6.</t>
  </si>
  <si>
    <t>14.6.1</t>
  </si>
  <si>
    <t>14.6.2</t>
  </si>
  <si>
    <t>14.7.</t>
  </si>
  <si>
    <t>14.7.1</t>
  </si>
  <si>
    <t>14.7.2</t>
  </si>
  <si>
    <t>14.8.</t>
  </si>
  <si>
    <t>14.8.1</t>
  </si>
  <si>
    <t>14.8.2</t>
  </si>
  <si>
    <t>14.9.</t>
  </si>
  <si>
    <t>14.9.1</t>
  </si>
  <si>
    <t>14.9.2</t>
  </si>
  <si>
    <t>14.10.</t>
  </si>
  <si>
    <t>14.10.1</t>
  </si>
  <si>
    <t>14.11.</t>
  </si>
  <si>
    <t>14.11.1</t>
  </si>
  <si>
    <t>14.12.</t>
  </si>
  <si>
    <t>14.12.1</t>
  </si>
  <si>
    <t>14.13.</t>
  </si>
  <si>
    <t>14.13.1</t>
  </si>
  <si>
    <t>14.14.</t>
  </si>
  <si>
    <t>14.14.1</t>
  </si>
  <si>
    <t>14.15.</t>
  </si>
  <si>
    <t>14.15.1</t>
  </si>
  <si>
    <t>14.16.</t>
  </si>
  <si>
    <t>14.16.1</t>
  </si>
  <si>
    <t>CHURRASQUERIA</t>
  </si>
  <si>
    <t>CÓDIGO DA CHURRASQUEIRA</t>
  </si>
  <si>
    <t>NUMERO DE CHURRASQUEIRAS</t>
  </si>
  <si>
    <t>LADO A</t>
  </si>
  <si>
    <t>LADO B</t>
  </si>
  <si>
    <t>PERIMETRO</t>
  </si>
  <si>
    <t>AREA DE PISO</t>
  </si>
  <si>
    <t>AREA DA ABERTURA</t>
  </si>
  <si>
    <t>AREA DE REFRATÁRIO</t>
  </si>
  <si>
    <t>NC</t>
  </si>
  <si>
    <t>P</t>
  </si>
  <si>
    <t>a</t>
  </si>
  <si>
    <t>AA</t>
  </si>
  <si>
    <t>AR</t>
  </si>
  <si>
    <t>Tipo 1</t>
  </si>
  <si>
    <t>IMPERMEABILIZAÇÃO</t>
  </si>
  <si>
    <t>CISTERNA</t>
  </si>
  <si>
    <t>Lavabo PCD</t>
  </si>
  <si>
    <t>QUANTIFICAÇÃO</t>
  </si>
  <si>
    <t>Interfonia</t>
  </si>
  <si>
    <t>Descrição quantitativo</t>
  </si>
  <si>
    <t>unidade</t>
  </si>
  <si>
    <t>Preço unitário</t>
  </si>
  <si>
    <t>Preço total</t>
  </si>
  <si>
    <t>Piscina</t>
  </si>
  <si>
    <t>RALO DE FUNDO QUADRA ANTI-TURBILHÃO (16X16cm) E ANTI-APRISIONAMENTO COM DIFUSOR DE
SOBREPOR EM AÇO INOX CRISTAL LED</t>
  </si>
  <si>
    <t xml:space="preserve">un </t>
  </si>
  <si>
    <t>BOCAL DE ASPIRAÇÃO QUADRA ANTI-TURBILHÃO E ANTI-APRISIONAMENTO AÇO INOX 316-L CRISTAL
LED ENCAIXE P/ TUBO DE 50mm</t>
  </si>
  <si>
    <t>BR - BOCAL DE RETORNO QUADRA AÇO INOX 316-L CRISTAL LED ENCAIXE P/ TUBO DE 50mm</t>
  </si>
  <si>
    <t xml:space="preserve">COADEIRA COMPACTA CRISTAL LED EM ABS C/ ACABAMENTO FRENTE EM INOX </t>
  </si>
  <si>
    <t>FILTRO SODRAMAR FM-50 – COM 125kg areia</t>
  </si>
  <si>
    <t>MOTOBOMBA SYLLENT AUTO ESCORVANTE 3/4CV Mono</t>
  </si>
  <si>
    <t>GERADOR DE COLORO BZ -30</t>
  </si>
  <si>
    <t>TAMPA ARTICULADA GDA 110X110cm CÓDIGO 3140</t>
  </si>
  <si>
    <t>RALO DE FUNDO QUADRA ANTI-TURBILHÃO (21X21cm) E ANTI-APRISIONAMENTO COM DIFUSOR DE
SOBREPOR EM AÇO INOX CRISTAL LED.</t>
  </si>
  <si>
    <t>COADEIRA COMPACTA CRISTAL LED EM ABS C/ ACABAMENTO FRENTE EM INOX</t>
  </si>
  <si>
    <t xml:space="preserve">BOCAL LADRÃO Grade 6,5x12cm EM LATÃO C/ ACABAMENTO INOX INAQUA </t>
  </si>
  <si>
    <t xml:space="preserve">FILTRO SODRAMAR FM-36 – COM 40kg areia </t>
  </si>
  <si>
    <t xml:space="preserve">MOTOBOMBA SYLLENT AUTO ESCORVANTE 1/3CV Mono </t>
  </si>
  <si>
    <t>GERADOR DE COLORO BZ -20</t>
  </si>
  <si>
    <t>TAMPA GDA REBAIXADA C/ GRELHA 80X80cm CÓDIGO 3078</t>
  </si>
  <si>
    <t>PORTÕES</t>
  </si>
  <si>
    <t>Automatização de portões</t>
  </si>
  <si>
    <t>MOTOR BASCULANTE BV HOME CUSTON CALHA 1,4 M</t>
  </si>
  <si>
    <t>MOTOR DZ STARK 400</t>
  </si>
  <si>
    <t>No break portão</t>
  </si>
  <si>
    <t>BATERIA MOURA 12MN45 ESTACIONARIA</t>
  </si>
  <si>
    <t>CABO PARA BATERIA EXTERNA</t>
  </si>
  <si>
    <t>SENSOR ANTI ESMAGAMENTO</t>
  </si>
  <si>
    <t>PLACA CONTROLADORA IP 01 PORTAS -
C3-200</t>
  </si>
  <si>
    <t>DESCRIÇÃO</t>
  </si>
  <si>
    <t>QUANTIDADE</t>
  </si>
  <si>
    <t>CUSTO UNITÁRIO</t>
  </si>
  <si>
    <t>CUSTO TOTAL</t>
  </si>
  <si>
    <t>AMBIENTE</t>
  </si>
  <si>
    <t>UNIDADE</t>
  </si>
  <si>
    <t>REPETIÇÃO</t>
  </si>
  <si>
    <t>Acabamento metálico para registro de gaveta</t>
  </si>
  <si>
    <t>Lavabo</t>
  </si>
  <si>
    <t>Bancada em granito</t>
  </si>
  <si>
    <t>TIPO 1</t>
  </si>
  <si>
    <t>BWC</t>
  </si>
  <si>
    <t>Cozinhas/areas de serviço</t>
  </si>
  <si>
    <t>Sacadas</t>
  </si>
  <si>
    <t>TIPO 2 (x6)</t>
  </si>
  <si>
    <t>ATICO</t>
  </si>
  <si>
    <t>Espaço Gourmet</t>
  </si>
  <si>
    <t>Válvula de escoamento para cuba</t>
  </si>
  <si>
    <t>Cuba de cozinha</t>
  </si>
  <si>
    <t>Confraria</t>
  </si>
  <si>
    <t>Grill e Pizza</t>
  </si>
  <si>
    <t>LOUÇAS</t>
  </si>
  <si>
    <t>METAIS</t>
  </si>
  <si>
    <t>BANCADA</t>
  </si>
  <si>
    <t>Pendente</t>
  </si>
  <si>
    <t>Calçadas e passeios</t>
  </si>
  <si>
    <t>Reboco externo</t>
  </si>
  <si>
    <t>Chapisco externo</t>
  </si>
  <si>
    <t>33.</t>
  </si>
  <si>
    <t>32.</t>
  </si>
  <si>
    <t>Telhamento para cobertura</t>
  </si>
  <si>
    <t>31.</t>
  </si>
  <si>
    <t>Estrutura e trama para cobertura</t>
  </si>
  <si>
    <t>30.</t>
  </si>
  <si>
    <t>29.</t>
  </si>
  <si>
    <t>PORTA DO ELEVADOR</t>
  </si>
  <si>
    <t>28.</t>
  </si>
  <si>
    <t>P1 - PORTA DE ABRIR, 1 FOLHA, MADEIRA, 90 x 210 cm</t>
  </si>
  <si>
    <t>27.</t>
  </si>
  <si>
    <t>ABERTURA CHURRASQUEIRA</t>
  </si>
  <si>
    <t>26.</t>
  </si>
  <si>
    <t>PINTURA EM TETO</t>
  </si>
  <si>
    <t>Sistemas de pintura em teto</t>
  </si>
  <si>
    <t>25.</t>
  </si>
  <si>
    <t>REVESTIMENTO INTERNO, PAREDE - TEXTURA, A. TECNICA</t>
  </si>
  <si>
    <t>REVESTIMENTO INTERNO, PAREDE - PINTURA, FOSSOS E DUTOS</t>
  </si>
  <si>
    <t>Sistemas de pintura em parede</t>
  </si>
  <si>
    <t>24.</t>
  </si>
  <si>
    <t>23.</t>
  </si>
  <si>
    <t>Rodapes</t>
  </si>
  <si>
    <t>22.</t>
  </si>
  <si>
    <t>Acabamentos especiais em piso</t>
  </si>
  <si>
    <t>21.</t>
  </si>
  <si>
    <t>20.</t>
  </si>
  <si>
    <t>19.</t>
  </si>
  <si>
    <t>18.</t>
  </si>
  <si>
    <t>17.</t>
  </si>
  <si>
    <t>15.</t>
  </si>
  <si>
    <t>REVESTIMENTO INTERNO, PAREDE - PORCELANATO, A. COMUM</t>
  </si>
  <si>
    <t>.ESTUCAMENTO</t>
  </si>
  <si>
    <t>Reboco Interno</t>
  </si>
  <si>
    <t>Chapisco Interno</t>
  </si>
  <si>
    <t>IMPERMEABILIZAÇAO EM VIGAS BALDRAME</t>
  </si>
  <si>
    <t>IMPERMEABILIZAÇAO EM TERRAÇOS</t>
  </si>
  <si>
    <t>IMPERMEABILIZAÇAO EM SACADA</t>
  </si>
  <si>
    <t>IMPERMEABILIZAÇAO EM RESERVATORIOS</t>
  </si>
  <si>
    <t>IMPERMEABILIZAÇAO EM PISCINA</t>
  </si>
  <si>
    <t>IMPERMEABILIZAÇAO EM FOSSO ELEVADOR</t>
  </si>
  <si>
    <t>IMPERMEABILIZAÇAO EM FLOREIRAS</t>
  </si>
  <si>
    <t>IMPERMEABILIZAÇAO EM ESQUADRIAS</t>
  </si>
  <si>
    <t>IMPERMEABILIZAÇAO EM BOX DE BANHEIRO</t>
  </si>
  <si>
    <t>Impermeabilizaçao e tratamentos</t>
  </si>
  <si>
    <t>REGULARIZAÇAO</t>
  </si>
  <si>
    <t>PROTEÇAO MECANICA</t>
  </si>
  <si>
    <t>VERGA/CONTRAVERGA</t>
  </si>
  <si>
    <t>TELA SOLDADA</t>
  </si>
  <si>
    <t>ENCUNHAMENTO</t>
  </si>
  <si>
    <t>Serviços complementares para alvenaria</t>
  </si>
  <si>
    <t>Alvenaria de vedação com bocos acf</t>
  </si>
  <si>
    <t>Mão de Obra Piso Porcenato/ Cerâmico</t>
  </si>
  <si>
    <t>Coberturas especiais</t>
  </si>
  <si>
    <t>Chapisco externo de argamassa preparada em obra de cimento e areia - traço 1:4 - aplicação em paredes externas</t>
  </si>
  <si>
    <t>Bandejas de proteção</t>
  </si>
  <si>
    <t>Perímetro de projeção embasamento</t>
  </si>
  <si>
    <t>Bandeja de proteção primária</t>
  </si>
  <si>
    <t>Perímetro de projeção torre</t>
  </si>
  <si>
    <t>Bandeja de proteção secundária</t>
  </si>
  <si>
    <t>Guarda - corpo de desforma</t>
  </si>
  <si>
    <t>Repetições de pavimentos**</t>
  </si>
  <si>
    <t>Proteção de periferia pós desforma torre</t>
  </si>
  <si>
    <t>Tela fachadeira</t>
  </si>
  <si>
    <t>Altura de cobrimento da tela</t>
  </si>
  <si>
    <t xml:space="preserve">Fechamento removível de vãos em madeira </t>
  </si>
  <si>
    <t xml:space="preserve">Área das portas de elevadores </t>
  </si>
  <si>
    <t>Quantidade de elevadores</t>
  </si>
  <si>
    <t>Quantidade de portas de elevadores</t>
  </si>
  <si>
    <t>Área das portas de aptos</t>
  </si>
  <si>
    <t>Quantidade de aptos</t>
  </si>
  <si>
    <t>Guarda - corpo de vãos</t>
  </si>
  <si>
    <t>Perímetro de vãos</t>
  </si>
  <si>
    <t>Tapume</t>
  </si>
  <si>
    <t>Altura do tapume</t>
  </si>
  <si>
    <t>Perímetro de projeção da torre</t>
  </si>
  <si>
    <t>Perímetro de encontro com pavimentação</t>
  </si>
  <si>
    <t>Linha de vida</t>
  </si>
  <si>
    <t>Fechamento removível de vãos de porta de entrada dos aptos. em madeira</t>
  </si>
  <si>
    <t>Instalações de canteiro</t>
  </si>
  <si>
    <t>Produtividade média</t>
  </si>
  <si>
    <t>m2 / mês</t>
  </si>
  <si>
    <t>Pm</t>
  </si>
  <si>
    <t xml:space="preserve">h/m2 </t>
  </si>
  <si>
    <t>Numero de funcionários</t>
  </si>
  <si>
    <t>Equipe administrativa</t>
  </si>
  <si>
    <t>Ferramentas</t>
  </si>
  <si>
    <t>R$</t>
  </si>
  <si>
    <t>800,00/func.</t>
  </si>
  <si>
    <t>EPI</t>
  </si>
  <si>
    <t>500,00/func.</t>
  </si>
  <si>
    <t xml:space="preserve">Banheiro </t>
  </si>
  <si>
    <t>1/20 func</t>
  </si>
  <si>
    <t>Custo unitário</t>
  </si>
  <si>
    <t>Custo total</t>
  </si>
  <si>
    <t>Cadeira</t>
  </si>
  <si>
    <t>Mesa</t>
  </si>
  <si>
    <t>Ar condicionado</t>
  </si>
  <si>
    <t>Armário</t>
  </si>
  <si>
    <t>Escrivaninha</t>
  </si>
  <si>
    <t>Computador pessoal</t>
  </si>
  <si>
    <t>Impressora</t>
  </si>
  <si>
    <t>Roteador</t>
  </si>
  <si>
    <t>COND.01</t>
  </si>
  <si>
    <t>Descrição/Especificação</t>
  </si>
  <si>
    <t>V. Unit. (R$)</t>
  </si>
  <si>
    <t>Qtde.</t>
  </si>
  <si>
    <t>V. Total
(R$)</t>
  </si>
  <si>
    <t>CONTROLE TECNOLÓGICO  - CONCRETO</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</si>
  <si>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</si>
  <si>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</si>
  <si>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</si>
  <si>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</si>
  <si>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</si>
  <si>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</si>
  <si>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</si>
  <si>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</si>
  <si>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t>A cada 5 pav.</t>
    </r>
    <r>
      <rPr>
        <sz val="9"/>
        <color theme="0" tint="-0.499984740745262"/>
        <rFont val="Poppins"/>
      </rPr>
      <t xml:space="preserve"> (e quando houver troca de fornecedor)</t>
    </r>
  </si>
  <si>
    <t>SUBTOTAL:</t>
  </si>
  <si>
    <t>VALOR/M3</t>
  </si>
  <si>
    <t>Levantamento Topográfico</t>
  </si>
  <si>
    <t>SERVIÇOS INICIAIS</t>
  </si>
  <si>
    <t>Bandeja de Proteção Primária com estrutura metálica e trama de madeira</t>
  </si>
  <si>
    <t>Bandeja de Proteção Seundária com estrutura metálica e trama de madeira</t>
  </si>
  <si>
    <t>Fechamento removível de vãos de porta de elevador em madeira</t>
  </si>
  <si>
    <t>Remoção de entulhos e resíduos</t>
  </si>
  <si>
    <t>ADMINISTRAÇÃO E CANTEIRO DE OBRA</t>
  </si>
  <si>
    <t>Equipe de Gestão e Apoio</t>
  </si>
  <si>
    <t>Ligações Provisórias</t>
  </si>
  <si>
    <t xml:space="preserve">SERVIÇOS TÉCNICOS </t>
  </si>
  <si>
    <t>ESTUDOS, PROJETOS, CONSULTORIA E ENSAIOS</t>
  </si>
  <si>
    <t>Estudos</t>
  </si>
  <si>
    <t>Memorial descritivo</t>
  </si>
  <si>
    <t>Estudo geológico</t>
  </si>
  <si>
    <t>Estudo ambiental</t>
  </si>
  <si>
    <t>Sondagem do terreno</t>
  </si>
  <si>
    <t>Projeto de canteiro</t>
  </si>
  <si>
    <t>Projetos</t>
  </si>
  <si>
    <t>Legalização de incorporação</t>
  </si>
  <si>
    <t>Projeto Arquitetônico legal - incluindo: executivo + elétrico + comunicação e dados + telefonia + luminotécnico + hidrosanitário + drenagem + pluvial + gás</t>
  </si>
  <si>
    <t>Projeto arquitetônico interiores/ambientação</t>
  </si>
  <si>
    <t>Projeto arquitetônico de fachada</t>
  </si>
  <si>
    <t>Projeto Estrutura</t>
  </si>
  <si>
    <t>Projeto de terraplanagem</t>
  </si>
  <si>
    <t>Projeto Fundações</t>
  </si>
  <si>
    <t>Projeto preventivo (PPCI - Plano de Prevenção e Proteção Contra Incêndios)</t>
  </si>
  <si>
    <t>Projeto de segurança</t>
  </si>
  <si>
    <t>Consultorias</t>
  </si>
  <si>
    <t>Consultoria técnica de legalização</t>
  </si>
  <si>
    <t>Orçamento e planejamento</t>
  </si>
  <si>
    <t>Consultoria técnicas diversas</t>
  </si>
  <si>
    <t>Auditoria de qualidade</t>
  </si>
  <si>
    <t>Ensaios</t>
  </si>
  <si>
    <t>Controle Tecnologico de Concreto</t>
  </si>
  <si>
    <t>CONSUMOS, TAXAS E DOCUMENTOS</t>
  </si>
  <si>
    <t>Licenciamentos, Taxas, Impostos, Aprovações e Seguros</t>
  </si>
  <si>
    <t>Despesas de Seguros</t>
  </si>
  <si>
    <t>Aprovação e legalização ambiental</t>
  </si>
  <si>
    <t>Aprovação e legalização prefeitura</t>
  </si>
  <si>
    <t>Aprovação e legalização água e esgoto</t>
  </si>
  <si>
    <t>Aprovação e legalização elétrico</t>
  </si>
  <si>
    <t>Aprovação e legalização bombeiros</t>
  </si>
  <si>
    <t>Taxas de ART</t>
  </si>
  <si>
    <t>Alvará Construção</t>
  </si>
  <si>
    <t>Despesas cartório, licenças, certidões e jurídicas</t>
  </si>
  <si>
    <t>Incorporação</t>
  </si>
  <si>
    <t>Iptu</t>
  </si>
  <si>
    <t>Alvará Habite-se</t>
  </si>
  <si>
    <t>Documentos</t>
  </si>
  <si>
    <t>As Built</t>
  </si>
  <si>
    <t>Laudo técnico de vistoria de entrega</t>
  </si>
  <si>
    <t>Manuais técnicos condomínio/proprietários</t>
  </si>
  <si>
    <t>Certidão INSS</t>
  </si>
  <si>
    <t>SEGURANÇA, MEIO AMBIENTE E SAÚDE</t>
  </si>
  <si>
    <t>Segurança do Trabalho</t>
  </si>
  <si>
    <t>Serviço de segurança do trabalho - Terceirizado</t>
  </si>
  <si>
    <t>mes</t>
  </si>
  <si>
    <t>Equipamentos de proteção individual - EPI</t>
  </si>
  <si>
    <t>Equipamentos de proteção de canteiro</t>
  </si>
  <si>
    <t>Guarda-corpo de vãos, fixado em fôrma de madeira, em trama de madeira com tela de polipropileno</t>
  </si>
  <si>
    <t>Guarda corpo de laje após desforma de pontalete de madeira, travessões e tela</t>
  </si>
  <si>
    <t>Rede de proteção, SLQA, Intermediário</t>
  </si>
  <si>
    <t>Instalações Provisórias (central de aço, formas, argamassa, almoxarifado geral, construções temporárias)</t>
  </si>
  <si>
    <t>Tela fachadeira mosqueteiro reforçada simples</t>
  </si>
  <si>
    <t>Meio Ambiente</t>
  </si>
  <si>
    <t>Elaboração do Programa de Prevenção dos Riscos Ambientais (PPRA)</t>
  </si>
  <si>
    <t>Elaboração do Programa de Controle Médico de Saúde Ocupacional (PCMSO)</t>
  </si>
  <si>
    <t>Elaboração do Programa de Condições e Meio Ambiente de Trabalho na indústria da construção (PCMAT)</t>
  </si>
  <si>
    <t xml:space="preserve"> Projetos de Segurança do Trabalho   </t>
  </si>
  <si>
    <t>Saúde Ocupacional</t>
  </si>
  <si>
    <t>Medicamentos Emergência</t>
  </si>
  <si>
    <t>Kit socorrista</t>
  </si>
  <si>
    <t>Dedetização, desratização e sanitização dos ambientes</t>
  </si>
  <si>
    <t>Engenheiro</t>
  </si>
  <si>
    <t>Mestre</t>
  </si>
  <si>
    <t>Almoxarife</t>
  </si>
  <si>
    <t>Despesas de Consumo e Manutenção</t>
  </si>
  <si>
    <t>Consumo de água e esgoto</t>
  </si>
  <si>
    <t>Consumo de luz/energia</t>
  </si>
  <si>
    <t>Consumo internet</t>
  </si>
  <si>
    <t>Consumo de telefone</t>
  </si>
  <si>
    <t>Coleta de lixo</t>
  </si>
  <si>
    <t>Alimentação</t>
  </si>
  <si>
    <t>Consumo de material de expediente/escritório</t>
  </si>
  <si>
    <t>Gerenciamento eletrônico</t>
  </si>
  <si>
    <t>Consumo de material de higiene e limpeza</t>
  </si>
  <si>
    <t>Frete</t>
  </si>
  <si>
    <t>Fotocópias e Heliográficas</t>
  </si>
  <si>
    <t>Despesas com vizinhos</t>
  </si>
  <si>
    <t>Esgotamento de sistema sanitário temporário</t>
  </si>
  <si>
    <t>Manutenção provisória do canteiro</t>
  </si>
  <si>
    <t>Manutenção provisória elétrica</t>
  </si>
  <si>
    <t>Manutenção provisória hidrossanitária</t>
  </si>
  <si>
    <t>Manutenção provisória vigilância e acessos</t>
  </si>
  <si>
    <t>Instalações Provisórias de Canteiro de Obra</t>
  </si>
  <si>
    <t>Sinalização de obra</t>
  </si>
  <si>
    <t>Mobiliário de apoio a obra</t>
  </si>
  <si>
    <t>Tapume de telha metálica trapezoidal</t>
  </si>
  <si>
    <t>Rede de água fria, esgoto e drenagem</t>
  </si>
  <si>
    <t>Redes elétricas, comunicação e dados</t>
  </si>
  <si>
    <t>Equipamentos de Obra</t>
  </si>
  <si>
    <t>Elevador cremalheira - Manutenção periódica</t>
  </si>
  <si>
    <t>Elevador cremalheira - Montagem e Desmontagem</t>
  </si>
  <si>
    <t>Estimado com base em índices históricos</t>
  </si>
  <si>
    <t>Valor informado em formulário</t>
  </si>
  <si>
    <t>Estimado com base em índices históricos para elaboração interna</t>
  </si>
  <si>
    <t>Custo de contratação Cartesian</t>
  </si>
  <si>
    <t>Guincheiro</t>
  </si>
  <si>
    <t>Valor informado em formulário COM EXECUÇÃO - projeto estimado com base em índices históricos</t>
  </si>
  <si>
    <t>Treinamento de funcionários</t>
  </si>
  <si>
    <t>Valor informado em formulário prevendo o treinamento de 104 pessoas, confrome cálculo da aba "Canteiro"</t>
  </si>
  <si>
    <t>Confrome cálculo da aba "Canteiro</t>
  </si>
  <si>
    <t>Consideração de 8 caçambas de 5m³ ao mês - prevendo custo de 400,00/caçamba</t>
  </si>
  <si>
    <t>Aquisição de container</t>
  </si>
  <si>
    <t>Locação de banheiro químico</t>
  </si>
  <si>
    <t>Equipamentos de apoio a obra</t>
  </si>
  <si>
    <t>Conforme estimativa da aba "Canteiro"</t>
  </si>
  <si>
    <t>Fechamento frontal da obra</t>
  </si>
  <si>
    <t>Elevador cremalheira - Mobilização e desmobilização</t>
  </si>
  <si>
    <t>Previsão para o período da infraestrutura</t>
  </si>
  <si>
    <t>Previsto confomre NR18</t>
  </si>
  <si>
    <t>Mão de obra - Sistemas e instalações elétricas</t>
  </si>
  <si>
    <t>Mão de obra para instalações elétricas</t>
  </si>
  <si>
    <t>Instalação de CFTV</t>
  </si>
  <si>
    <t>TV VHF/CABO/SATÉLITE</t>
  </si>
  <si>
    <t>Sistema de bombas</t>
  </si>
  <si>
    <t>Instalações de esgoto e pluviais</t>
  </si>
  <si>
    <t xml:space="preserve">Mão de obra - instalações hidrossanitárias e drenagem </t>
  </si>
  <si>
    <t>Mezanino</t>
  </si>
  <si>
    <t>Mezanino G1</t>
  </si>
  <si>
    <t>Tipo 2 x4</t>
  </si>
  <si>
    <t>Tipo 3 x6</t>
  </si>
  <si>
    <t>Tipo 4 x2</t>
  </si>
  <si>
    <t>Tipo 5</t>
  </si>
  <si>
    <t>Rooftop</t>
  </si>
  <si>
    <t>Bar/resev/heli</t>
  </si>
  <si>
    <t>Consideração</t>
  </si>
  <si>
    <t>Geral</t>
  </si>
  <si>
    <t>Média</t>
  </si>
  <si>
    <t>Cabos e Fiacoes</t>
  </si>
  <si>
    <t>Pontos de Tomadas e Interruptores</t>
  </si>
  <si>
    <t>Luminarias</t>
  </si>
  <si>
    <t>Sistema de telecomunicação</t>
  </si>
  <si>
    <t>Mao de obra de instalacoes eletricas</t>
  </si>
  <si>
    <t xml:space="preserve">SISTEMAS E INSTALAÇÕES HIDROSSANITÁRIAS | DRENAGEM </t>
  </si>
  <si>
    <t>Instalacoes de Agua Fria</t>
  </si>
  <si>
    <t>Instalacoes de Agua Quente</t>
  </si>
  <si>
    <t>Instalacoes de Aguas Pluviais</t>
  </si>
  <si>
    <t>Instalacoes de Esgoto</t>
  </si>
  <si>
    <t>Hidrometros</t>
  </si>
  <si>
    <t>Sistema de tratamento de esgoto</t>
  </si>
  <si>
    <t>Sistema de reuso de agua pluvial</t>
  </si>
  <si>
    <t>Instalações de Gás e GLP</t>
  </si>
  <si>
    <t xml:space="preserve">Instalacoes de Gas </t>
  </si>
  <si>
    <t>Mao de obra de instalacoes de gas (GLP)</t>
  </si>
  <si>
    <t>Instalacos do Sistema Preventivo de Incendio</t>
  </si>
  <si>
    <t>Instalacos do Sistema Preventivo de Incendio - incluso mo e material</t>
  </si>
  <si>
    <t>Mao de obra</t>
  </si>
  <si>
    <t>INSTALAÇÕES SPDA</t>
  </si>
  <si>
    <t>Instalacoes de Protecao e Aterramento - SPDA</t>
  </si>
  <si>
    <t>Instalações de Exaustão Mecânica</t>
  </si>
  <si>
    <t>Estrutura de exaustão</t>
  </si>
  <si>
    <t>Infraestrutura para instalacao de ar condicionado</t>
  </si>
  <si>
    <t>Equipamento de ar-condicionado</t>
  </si>
  <si>
    <t>Exaustores Churrasqueira - contar pontos</t>
  </si>
  <si>
    <t>Pavimentos</t>
  </si>
  <si>
    <t>Lançado Sienge</t>
  </si>
  <si>
    <t>Sistema de CFTV</t>
  </si>
  <si>
    <t>Pressurizador 1cv</t>
  </si>
  <si>
    <t>Valvula redutora de pressao</t>
  </si>
  <si>
    <t>Bombas 9m³/h 100mca (Bomba Centrífuga Multiestágio Schneider Me-Al 23100v 10 Cv Trifásica 220/380/440/760v)</t>
  </si>
  <si>
    <t>Composição</t>
  </si>
  <si>
    <t>INSTALAÇÕES PREVENTIVAS</t>
  </si>
  <si>
    <t>INSTALAÇÕES DE GÁS</t>
  </si>
  <si>
    <t>Exaustores Churrasqueira</t>
  </si>
  <si>
    <t xml:space="preserve">Estrutura de exaustão </t>
  </si>
  <si>
    <t>Ponto</t>
  </si>
  <si>
    <t>Infraestrutura para instalação de ar condicionado</t>
  </si>
  <si>
    <t>Alvenaria de vedação com blocos de concreto</t>
  </si>
  <si>
    <t>Encunhamento de alvenaria de vedação com argamassa expansiva</t>
  </si>
  <si>
    <t>Tela soldada para ligacao alvenaria/estrutura - para blocos de 9 a 14cm</t>
  </si>
  <si>
    <t>Verga/contraverga de concreto, moldada in loco</t>
  </si>
  <si>
    <t>Mão de obra para assentamento de blocos cerâmicos</t>
  </si>
  <si>
    <t xml:space="preserve">QUANTIDADE POR ITEM CA-50 </t>
  </si>
  <si>
    <t>ARRANQUE</t>
  </si>
  <si>
    <t>LAJES</t>
  </si>
  <si>
    <t>VIGAS BALDRAME</t>
  </si>
  <si>
    <t>DUTO</t>
  </si>
  <si>
    <t>TR 08644</t>
  </si>
  <si>
    <t>40 MPA imp</t>
  </si>
  <si>
    <t xml:space="preserve">Perfuração de estaca hélice contínua Ø 60cm	</t>
  </si>
  <si>
    <t>DUTO E CISTERNA</t>
  </si>
  <si>
    <t>Concreto Usinado bombeável para estacas 40MPa  - incluindo serviço de bombeamento</t>
  </si>
  <si>
    <t>Considerado blocos, vigas de fundação, duto e cisterna</t>
  </si>
  <si>
    <t>01_TER</t>
  </si>
  <si>
    <t>02_MEZ TER</t>
  </si>
  <si>
    <t>03_G1</t>
  </si>
  <si>
    <t>04_MEZ G1</t>
  </si>
  <si>
    <t>06_TIPO 2</t>
  </si>
  <si>
    <t>07_TIPO 2</t>
  </si>
  <si>
    <t>08_TIPO 2</t>
  </si>
  <si>
    <t>09_TIPO 2</t>
  </si>
  <si>
    <t>10_TIPO 3</t>
  </si>
  <si>
    <t>11_TIPO 4</t>
  </si>
  <si>
    <t>12_TIPO 4</t>
  </si>
  <si>
    <t>13_TIPO 5</t>
  </si>
  <si>
    <t>14_PAV 3</t>
  </si>
  <si>
    <t>15_PAV 3</t>
  </si>
  <si>
    <t>16_PAV 3</t>
  </si>
  <si>
    <t>1.17.</t>
  </si>
  <si>
    <t>17_PAV 3</t>
  </si>
  <si>
    <t>1.17.1</t>
  </si>
  <si>
    <t>1.18.</t>
  </si>
  <si>
    <t>18_PAV 3</t>
  </si>
  <si>
    <t>1.18.1</t>
  </si>
  <si>
    <t>1.19.</t>
  </si>
  <si>
    <t>19_ROOF</t>
  </si>
  <si>
    <t>1.19.1</t>
  </si>
  <si>
    <t>1.20.</t>
  </si>
  <si>
    <t>20_PLAT</t>
  </si>
  <si>
    <t>1.20.1</t>
  </si>
  <si>
    <t>1.21.</t>
  </si>
  <si>
    <t>21_CASA MÁQ</t>
  </si>
  <si>
    <t>1.21.1</t>
  </si>
  <si>
    <t>Alvenaria de vedação com bocos de concreto</t>
  </si>
  <si>
    <t>BLOCO CONCRETO, 11,5 cm</t>
  </si>
  <si>
    <t>2.16.</t>
  </si>
  <si>
    <t>2.16.1</t>
  </si>
  <si>
    <t>2.17.</t>
  </si>
  <si>
    <t>2.17.1</t>
  </si>
  <si>
    <t>2.18.</t>
  </si>
  <si>
    <t>2.18.1</t>
  </si>
  <si>
    <t>2.19.</t>
  </si>
  <si>
    <t>2.19.1</t>
  </si>
  <si>
    <t>2.20.</t>
  </si>
  <si>
    <t>2.20.1</t>
  </si>
  <si>
    <t>2.21.</t>
  </si>
  <si>
    <t>2.21.1</t>
  </si>
  <si>
    <t>BLOCO ANTI-CHAMAS, 10 cm</t>
  </si>
  <si>
    <t>3.4.</t>
  </si>
  <si>
    <t>3.4.1</t>
  </si>
  <si>
    <t>3.5.</t>
  </si>
  <si>
    <t>3.5.1</t>
  </si>
  <si>
    <t>3.6.</t>
  </si>
  <si>
    <t>3.6.1</t>
  </si>
  <si>
    <t>3.7.</t>
  </si>
  <si>
    <t>3.7.1</t>
  </si>
  <si>
    <t>3.8.</t>
  </si>
  <si>
    <t>3.8.1</t>
  </si>
  <si>
    <t>3.9.</t>
  </si>
  <si>
    <t>3.9.1</t>
  </si>
  <si>
    <t>3.10.</t>
  </si>
  <si>
    <t>3.10.1</t>
  </si>
  <si>
    <t>3.11.</t>
  </si>
  <si>
    <t>3.11.1</t>
  </si>
  <si>
    <t>3.12.</t>
  </si>
  <si>
    <t>3.12.1</t>
  </si>
  <si>
    <t>3.13.</t>
  </si>
  <si>
    <t>3.13.1</t>
  </si>
  <si>
    <t>3.14.</t>
  </si>
  <si>
    <t>3.14.1</t>
  </si>
  <si>
    <t>3.15.</t>
  </si>
  <si>
    <t>3.15.1</t>
  </si>
  <si>
    <t>3.16.</t>
  </si>
  <si>
    <t>3.16.1</t>
  </si>
  <si>
    <t>3.17.</t>
  </si>
  <si>
    <t>3.17.1</t>
  </si>
  <si>
    <t>3.18.</t>
  </si>
  <si>
    <t>3.18.1</t>
  </si>
  <si>
    <t>3.19.</t>
  </si>
  <si>
    <t>3.19.1</t>
  </si>
  <si>
    <t>3.20.</t>
  </si>
  <si>
    <t>3.20.1</t>
  </si>
  <si>
    <t>3.21.</t>
  </si>
  <si>
    <t>3.21.1</t>
  </si>
  <si>
    <t>3.22.</t>
  </si>
  <si>
    <t>22_CX D'ÁGUA</t>
  </si>
  <si>
    <t>3.22.1</t>
  </si>
  <si>
    <t>4.13.2</t>
  </si>
  <si>
    <t>4.13.3</t>
  </si>
  <si>
    <t>4.14.2</t>
  </si>
  <si>
    <t>4.14.3</t>
  </si>
  <si>
    <t>4.15.2</t>
  </si>
  <si>
    <t>4.15.3</t>
  </si>
  <si>
    <t>4.16.</t>
  </si>
  <si>
    <t>4.16.1</t>
  </si>
  <si>
    <t>4.16.2</t>
  </si>
  <si>
    <t>4.16.3</t>
  </si>
  <si>
    <t>4.17.</t>
  </si>
  <si>
    <t>4.17.1</t>
  </si>
  <si>
    <t>4.17.2</t>
  </si>
  <si>
    <t>4.17.3</t>
  </si>
  <si>
    <t>4.18.</t>
  </si>
  <si>
    <t>4.18.1</t>
  </si>
  <si>
    <t>4.18.2</t>
  </si>
  <si>
    <t>4.18.3</t>
  </si>
  <si>
    <t>4.19.</t>
  </si>
  <si>
    <t>4.19.1</t>
  </si>
  <si>
    <t>4.19.2</t>
  </si>
  <si>
    <t>4.19.3</t>
  </si>
  <si>
    <t>4.20.</t>
  </si>
  <si>
    <t>4.20.1</t>
  </si>
  <si>
    <t>4.20.2</t>
  </si>
  <si>
    <t>4.20.3</t>
  </si>
  <si>
    <t>4.21.</t>
  </si>
  <si>
    <t>4.21.1</t>
  </si>
  <si>
    <t>4.21.2</t>
  </si>
  <si>
    <t>4.21.3</t>
  </si>
  <si>
    <t>4.22.</t>
  </si>
  <si>
    <t>4.22.1</t>
  </si>
  <si>
    <t>4.22.2</t>
  </si>
  <si>
    <t>4.22.3</t>
  </si>
  <si>
    <t>4.23.</t>
  </si>
  <si>
    <t>23_HELIP</t>
  </si>
  <si>
    <t>4.23.1</t>
  </si>
  <si>
    <t>5.14.2</t>
  </si>
  <si>
    <t>5.15.2</t>
  </si>
  <si>
    <t>5.16.</t>
  </si>
  <si>
    <t>5.16.1</t>
  </si>
  <si>
    <t>5.16.2</t>
  </si>
  <si>
    <t>5.17.</t>
  </si>
  <si>
    <t>5.17.1</t>
  </si>
  <si>
    <t>5.17.2</t>
  </si>
  <si>
    <t>5.18.</t>
  </si>
  <si>
    <t>5.18.1</t>
  </si>
  <si>
    <t>5.18.2</t>
  </si>
  <si>
    <t>5.19.</t>
  </si>
  <si>
    <t>5.19.1</t>
  </si>
  <si>
    <t>5.19.2</t>
  </si>
  <si>
    <t>5.20.</t>
  </si>
  <si>
    <t>5.20.1</t>
  </si>
  <si>
    <t>5.20.2</t>
  </si>
  <si>
    <t>5.21.</t>
  </si>
  <si>
    <t>5.21.1</t>
  </si>
  <si>
    <t>5.21.2</t>
  </si>
  <si>
    <t>5.22.</t>
  </si>
  <si>
    <t>5.22.1</t>
  </si>
  <si>
    <t>5.22.2</t>
  </si>
  <si>
    <t>6.11.</t>
  </si>
  <si>
    <t>6.11.1</t>
  </si>
  <si>
    <t>6.12.</t>
  </si>
  <si>
    <t>6.12.1</t>
  </si>
  <si>
    <t>6.13.</t>
  </si>
  <si>
    <t>6.13.1</t>
  </si>
  <si>
    <t>6.14.</t>
  </si>
  <si>
    <t>6.14.1</t>
  </si>
  <si>
    <t>6.15.</t>
  </si>
  <si>
    <t>6.15.1</t>
  </si>
  <si>
    <t>6.16.</t>
  </si>
  <si>
    <t>6.16.1</t>
  </si>
  <si>
    <t>6.17.</t>
  </si>
  <si>
    <t>6.17.1</t>
  </si>
  <si>
    <t>6.18.</t>
  </si>
  <si>
    <t>6.18.1</t>
  </si>
  <si>
    <t>6.19.</t>
  </si>
  <si>
    <t>6.19.1</t>
  </si>
  <si>
    <t>6.20.</t>
  </si>
  <si>
    <t>6.20.1</t>
  </si>
  <si>
    <t>6.21.</t>
  </si>
  <si>
    <t>6.21.1</t>
  </si>
  <si>
    <t>6.22.</t>
  </si>
  <si>
    <t>6.22.1</t>
  </si>
  <si>
    <t>7.4.1</t>
  </si>
  <si>
    <t>7.5.1</t>
  </si>
  <si>
    <t>7.6.1</t>
  </si>
  <si>
    <t>7.7.1</t>
  </si>
  <si>
    <t>7.8.1</t>
  </si>
  <si>
    <t>7.9.1</t>
  </si>
  <si>
    <t>7.10.1</t>
  </si>
  <si>
    <t>7.11.1</t>
  </si>
  <si>
    <t>7.14.</t>
  </si>
  <si>
    <t>7.14.1</t>
  </si>
  <si>
    <t>7.15.</t>
  </si>
  <si>
    <t>7.15.1</t>
  </si>
  <si>
    <t>7.16.</t>
  </si>
  <si>
    <t>7.16.1</t>
  </si>
  <si>
    <t>7.17.</t>
  </si>
  <si>
    <t>7.17.1</t>
  </si>
  <si>
    <t>7.18.</t>
  </si>
  <si>
    <t>7.18.1</t>
  </si>
  <si>
    <t>7.19.</t>
  </si>
  <si>
    <t>7.19.1</t>
  </si>
  <si>
    <t>7.20.</t>
  </si>
  <si>
    <t>7.20.1</t>
  </si>
  <si>
    <t>7.21.</t>
  </si>
  <si>
    <t>7.21.1</t>
  </si>
  <si>
    <t>REVESTIMENTO INTERNO, PAREDE - PORCELANATO, A. PRIVATIVA</t>
  </si>
  <si>
    <t>8.3.2</t>
  </si>
  <si>
    <t>8.4.2</t>
  </si>
  <si>
    <t>8.5.2</t>
  </si>
  <si>
    <t>8.6.2</t>
  </si>
  <si>
    <t>8.7.2</t>
  </si>
  <si>
    <t>8.8.2</t>
  </si>
  <si>
    <t>8.9.2</t>
  </si>
  <si>
    <t>8.10.2</t>
  </si>
  <si>
    <t>8.11.2</t>
  </si>
  <si>
    <t>8.12.</t>
  </si>
  <si>
    <t>8.12.1</t>
  </si>
  <si>
    <t>8.12.2</t>
  </si>
  <si>
    <t>8.13.</t>
  </si>
  <si>
    <t>8.13.1</t>
  </si>
  <si>
    <t>8.13.2</t>
  </si>
  <si>
    <t>8.14.</t>
  </si>
  <si>
    <t>8.14.1</t>
  </si>
  <si>
    <t>8.14.2</t>
  </si>
  <si>
    <t>8.15.</t>
  </si>
  <si>
    <t>8.15.1</t>
  </si>
  <si>
    <t>8.15.2</t>
  </si>
  <si>
    <t>8.16.</t>
  </si>
  <si>
    <t>8.16.1</t>
  </si>
  <si>
    <t>8.16.2</t>
  </si>
  <si>
    <t>8.17.</t>
  </si>
  <si>
    <t>8.17.1</t>
  </si>
  <si>
    <t>8.17.2</t>
  </si>
  <si>
    <t>REVESTIMENTO - PORCELANATO, PISCINA</t>
  </si>
  <si>
    <t>REVESTIMENTO INTERNO, PAREDE - PEDRA NATURAL, A. COMUM</t>
  </si>
  <si>
    <t>10.16.</t>
  </si>
  <si>
    <t>10.16.1</t>
  </si>
  <si>
    <t>10.17.</t>
  </si>
  <si>
    <t>10.17.1</t>
  </si>
  <si>
    <t>FORRO GESSO CORRIDO</t>
  </si>
  <si>
    <t>11.12.1</t>
  </si>
  <si>
    <t>11.13.</t>
  </si>
  <si>
    <t>11.13.1</t>
  </si>
  <si>
    <t>11.14.</t>
  </si>
  <si>
    <t>11.14.1</t>
  </si>
  <si>
    <t>11.15.</t>
  </si>
  <si>
    <t>11.15.1</t>
  </si>
  <si>
    <t>11.16.</t>
  </si>
  <si>
    <t>11.16.1</t>
  </si>
  <si>
    <t>11.17.</t>
  </si>
  <si>
    <t>11.17.1</t>
  </si>
  <si>
    <t>11.18.</t>
  </si>
  <si>
    <t>11.18.1</t>
  </si>
  <si>
    <t>11.19.</t>
  </si>
  <si>
    <t>11.19.1</t>
  </si>
  <si>
    <t>12.1.1</t>
  </si>
  <si>
    <t>REVESTIMENTO ARGAMASSADO EM TETO COM PINTURA</t>
  </si>
  <si>
    <t>12.12.1</t>
  </si>
  <si>
    <t>12.13.1</t>
  </si>
  <si>
    <t>12.14.1</t>
  </si>
  <si>
    <t>12.15.</t>
  </si>
  <si>
    <t>12.15.1</t>
  </si>
  <si>
    <t>12.16.</t>
  </si>
  <si>
    <t>12.16.1</t>
  </si>
  <si>
    <t>12.17.</t>
  </si>
  <si>
    <t>12.17.1</t>
  </si>
  <si>
    <t>12.18.</t>
  </si>
  <si>
    <t>12.18.1</t>
  </si>
  <si>
    <t>12.19.</t>
  </si>
  <si>
    <t>12.19.1</t>
  </si>
  <si>
    <t>GRELHA METALICA EM TETO</t>
  </si>
  <si>
    <t>12.19.2</t>
  </si>
  <si>
    <t>12.20.</t>
  </si>
  <si>
    <t>12.20.1</t>
  </si>
  <si>
    <t>12.21.</t>
  </si>
  <si>
    <t>12.21.1</t>
  </si>
  <si>
    <t>12.22.</t>
  </si>
  <si>
    <t>12.22.1</t>
  </si>
  <si>
    <t xml:space="preserve">REVESTIMENTO - CONTRA PISO, 5 cm / </t>
  </si>
  <si>
    <t xml:space="preserve">REVESTIMENTO - CONTRA PISO, 6 cm / </t>
  </si>
  <si>
    <t>14.17.</t>
  </si>
  <si>
    <t>14.17.1</t>
  </si>
  <si>
    <t>14.18.</t>
  </si>
  <si>
    <t>14.18.1</t>
  </si>
  <si>
    <t>14.19.</t>
  </si>
  <si>
    <t>14.19.1</t>
  </si>
  <si>
    <t>14.19.2</t>
  </si>
  <si>
    <t>REVESTIMENTO - CONTRA PISO, 6 cm</t>
  </si>
  <si>
    <t>14.19.3</t>
  </si>
  <si>
    <t xml:space="preserve">REVESTIMENTO - CONTRA PISO ACUSTICO, 5 cm / </t>
  </si>
  <si>
    <t>14.20.</t>
  </si>
  <si>
    <t>14.20.1</t>
  </si>
  <si>
    <t>14.21.</t>
  </si>
  <si>
    <t>14.21.1</t>
  </si>
  <si>
    <t>14.22.</t>
  </si>
  <si>
    <t>14.22.1</t>
  </si>
  <si>
    <t>14.23.</t>
  </si>
  <si>
    <t>14.23.1</t>
  </si>
  <si>
    <t>Acabamentos cimentados</t>
  </si>
  <si>
    <t>15.1.</t>
  </si>
  <si>
    <t>15.1.1</t>
  </si>
  <si>
    <t xml:space="preserve">REVESTIMENTO - PISO CIMENTADO ANTE CAMERA/ESCADA / </t>
  </si>
  <si>
    <t>15.1.2</t>
  </si>
  <si>
    <t xml:space="preserve">REVESTIMENTO - PISO CONCRETO ESTAMPADO / </t>
  </si>
  <si>
    <t>15.2.</t>
  </si>
  <si>
    <t>15.2.1</t>
  </si>
  <si>
    <t>15.3.</t>
  </si>
  <si>
    <t>15.3.1</t>
  </si>
  <si>
    <t>15.4.</t>
  </si>
  <si>
    <t>15.4.1</t>
  </si>
  <si>
    <t>15.5.</t>
  </si>
  <si>
    <t>15.5.1</t>
  </si>
  <si>
    <t>15.6.</t>
  </si>
  <si>
    <t>15.6.1</t>
  </si>
  <si>
    <t>15.7.</t>
  </si>
  <si>
    <t>15.7.1</t>
  </si>
  <si>
    <t>15.8.</t>
  </si>
  <si>
    <t>15.8.1</t>
  </si>
  <si>
    <t>15.9.</t>
  </si>
  <si>
    <t>15.9.1</t>
  </si>
  <si>
    <t>15.10.</t>
  </si>
  <si>
    <t>15.10.1</t>
  </si>
  <si>
    <t>15.11.</t>
  </si>
  <si>
    <t>15.11.1</t>
  </si>
  <si>
    <t>15.12.</t>
  </si>
  <si>
    <t>15.12.1</t>
  </si>
  <si>
    <t>15.13.</t>
  </si>
  <si>
    <t>15.13.1</t>
  </si>
  <si>
    <t>15.14.</t>
  </si>
  <si>
    <t>15.14.1</t>
  </si>
  <si>
    <t>15.15.</t>
  </si>
  <si>
    <t>15.15.1</t>
  </si>
  <si>
    <t>15.16.</t>
  </si>
  <si>
    <t>15.16.1</t>
  </si>
  <si>
    <t>15.17.</t>
  </si>
  <si>
    <t>15.17.1</t>
  </si>
  <si>
    <t>15.18.</t>
  </si>
  <si>
    <t>15.18.1</t>
  </si>
  <si>
    <t>15.19.</t>
  </si>
  <si>
    <t>15.19.1</t>
  </si>
  <si>
    <t>15.20.</t>
  </si>
  <si>
    <t>15.20.1</t>
  </si>
  <si>
    <t>15.21.</t>
  </si>
  <si>
    <t>15.21.1</t>
  </si>
  <si>
    <t>15.22.</t>
  </si>
  <si>
    <t>15.22.1</t>
  </si>
  <si>
    <t>16.</t>
  </si>
  <si>
    <t>16.1.</t>
  </si>
  <si>
    <t>16.1.1</t>
  </si>
  <si>
    <t xml:space="preserve">REVESTIMENTO - CERAMICA, LIXEIRA/GN / </t>
  </si>
  <si>
    <t>16.1.2</t>
  </si>
  <si>
    <t xml:space="preserve">REVESTIMENTO - PORCELANATO, AREA COMUM INTERNA / </t>
  </si>
  <si>
    <t>16.1.3</t>
  </si>
  <si>
    <t xml:space="preserve">REVESTIMENTO - PORCELANATO, HALL INTERNO / </t>
  </si>
  <si>
    <t>16.2.</t>
  </si>
  <si>
    <t>16.2.1</t>
  </si>
  <si>
    <t>16.3.</t>
  </si>
  <si>
    <t>16.3.1</t>
  </si>
  <si>
    <t>16.4.</t>
  </si>
  <si>
    <t>16.4.1</t>
  </si>
  <si>
    <t>16.5.</t>
  </si>
  <si>
    <t>16.5.1</t>
  </si>
  <si>
    <t xml:space="preserve">REVESTIMENTO - PORCELANATO, AREA PRIVATIVA EXTERNA / </t>
  </si>
  <si>
    <t>16.5.2</t>
  </si>
  <si>
    <t xml:space="preserve">REVESTIMENTO - PORCELANATO, AREA PRIVATIVA INTERNA / </t>
  </si>
  <si>
    <t>16.5.3</t>
  </si>
  <si>
    <t xml:space="preserve">REVESTIMENTO - PORCELANATO, BANHEIRO / </t>
  </si>
  <si>
    <t>16.5.4</t>
  </si>
  <si>
    <t>16.6.</t>
  </si>
  <si>
    <t>16.6.1</t>
  </si>
  <si>
    <t>16.6.2</t>
  </si>
  <si>
    <t>16.6.3</t>
  </si>
  <si>
    <t xml:space="preserve">REVESTIMENTO - PORCELANATO, A. TECNICA / </t>
  </si>
  <si>
    <t>16.6.4</t>
  </si>
  <si>
    <t>16.6.5</t>
  </si>
  <si>
    <t>16.7.</t>
  </si>
  <si>
    <t>16.7.1</t>
  </si>
  <si>
    <t>16.7.2</t>
  </si>
  <si>
    <t>16.7.3</t>
  </si>
  <si>
    <t>16.7.4</t>
  </si>
  <si>
    <t>16.7.5</t>
  </si>
  <si>
    <t>16.8.</t>
  </si>
  <si>
    <t>16.8.1</t>
  </si>
  <si>
    <t>16.8.2</t>
  </si>
  <si>
    <t>16.8.3</t>
  </si>
  <si>
    <t>16.8.4</t>
  </si>
  <si>
    <t>16.8.5</t>
  </si>
  <si>
    <t>16.9.</t>
  </si>
  <si>
    <t>16.9.1</t>
  </si>
  <si>
    <t>16.9.2</t>
  </si>
  <si>
    <t>16.9.3</t>
  </si>
  <si>
    <t>16.9.4</t>
  </si>
  <si>
    <t>16.9.5</t>
  </si>
  <si>
    <t>16.10.</t>
  </si>
  <si>
    <t>16.10.1</t>
  </si>
  <si>
    <t>16.10.2</t>
  </si>
  <si>
    <t>16.10.3</t>
  </si>
  <si>
    <t>16.10.4</t>
  </si>
  <si>
    <t>16.10.5</t>
  </si>
  <si>
    <t>16.11.</t>
  </si>
  <si>
    <t>16.11.1</t>
  </si>
  <si>
    <t>16.11.2</t>
  </si>
  <si>
    <t>16.11.3</t>
  </si>
  <si>
    <t>16.11.4</t>
  </si>
  <si>
    <t>16.11.5</t>
  </si>
  <si>
    <t>16.12.</t>
  </si>
  <si>
    <t>16.12.1</t>
  </si>
  <si>
    <t>16.12.2</t>
  </si>
  <si>
    <t>16.12.3</t>
  </si>
  <si>
    <t>16.12.4</t>
  </si>
  <si>
    <t>16.12.5</t>
  </si>
  <si>
    <t>16.13.</t>
  </si>
  <si>
    <t>16.13.1</t>
  </si>
  <si>
    <t>16.13.2</t>
  </si>
  <si>
    <t>16.13.3</t>
  </si>
  <si>
    <t>16.13.4</t>
  </si>
  <si>
    <t>16.13.5</t>
  </si>
  <si>
    <t>16.14.</t>
  </si>
  <si>
    <t>16.14.1</t>
  </si>
  <si>
    <t>16.14.2</t>
  </si>
  <si>
    <t>16.14.3</t>
  </si>
  <si>
    <t>16.14.4</t>
  </si>
  <si>
    <t>16.14.5</t>
  </si>
  <si>
    <t>16.15.</t>
  </si>
  <si>
    <t>16.15.1</t>
  </si>
  <si>
    <t>16.15.2</t>
  </si>
  <si>
    <t>16.15.3</t>
  </si>
  <si>
    <t>16.15.4</t>
  </si>
  <si>
    <t>16.15.5</t>
  </si>
  <si>
    <t>16.16.</t>
  </si>
  <si>
    <t>16.16.1</t>
  </si>
  <si>
    <t>16.16.2</t>
  </si>
  <si>
    <t>16.16.3</t>
  </si>
  <si>
    <t>16.16.4</t>
  </si>
  <si>
    <t>16.16.5</t>
  </si>
  <si>
    <t>16.17.</t>
  </si>
  <si>
    <t>16.17.1</t>
  </si>
  <si>
    <t>16.17.2</t>
  </si>
  <si>
    <t>16.17.3</t>
  </si>
  <si>
    <t>16.17.4</t>
  </si>
  <si>
    <t>16.17.5</t>
  </si>
  <si>
    <t>16.18.</t>
  </si>
  <si>
    <t>16.18.1</t>
  </si>
  <si>
    <t>16.18.2</t>
  </si>
  <si>
    <t>16.18.3</t>
  </si>
  <si>
    <t>16.18.4</t>
  </si>
  <si>
    <t>16.18.5</t>
  </si>
  <si>
    <t>16.19.</t>
  </si>
  <si>
    <t>16.19.1</t>
  </si>
  <si>
    <t>16.19.2</t>
  </si>
  <si>
    <t xml:space="preserve">REVESTIMENTO - PORCELANATO, AREA COMUM EXTERNA / </t>
  </si>
  <si>
    <t>16.19.3</t>
  </si>
  <si>
    <t>16.19.4</t>
  </si>
  <si>
    <t>16.19.5</t>
  </si>
  <si>
    <t xml:space="preserve">REVESTIMENTO - PORCELANATO, PISCINA / </t>
  </si>
  <si>
    <t>16.20.</t>
  </si>
  <si>
    <t>16.20.1</t>
  </si>
  <si>
    <t>16.21.</t>
  </si>
  <si>
    <t>16.21.1</t>
  </si>
  <si>
    <t>18.1.</t>
  </si>
  <si>
    <t>18.1.1</t>
  </si>
  <si>
    <t>RODAPE EM POLIESTIRENO, 7 cm</t>
  </si>
  <si>
    <t>18.2.</t>
  </si>
  <si>
    <t>18.2.1</t>
  </si>
  <si>
    <t>18.3.</t>
  </si>
  <si>
    <t>18.3.1</t>
  </si>
  <si>
    <t>18.4.</t>
  </si>
  <si>
    <t>18.4.1</t>
  </si>
  <si>
    <t>18.5.</t>
  </si>
  <si>
    <t>18.5.1</t>
  </si>
  <si>
    <t>18.5.2</t>
  </si>
  <si>
    <t>RODAPE EM PORCELANATO, 7 cm</t>
  </si>
  <si>
    <t>18.6.</t>
  </si>
  <si>
    <t>18.6.1</t>
  </si>
  <si>
    <t>18.6.2</t>
  </si>
  <si>
    <t>18.7.</t>
  </si>
  <si>
    <t>18.7.1</t>
  </si>
  <si>
    <t>18.7.2</t>
  </si>
  <si>
    <t>18.8.</t>
  </si>
  <si>
    <t>18.8.1</t>
  </si>
  <si>
    <t>18.8.2</t>
  </si>
  <si>
    <t>18.9.</t>
  </si>
  <si>
    <t>18.9.1</t>
  </si>
  <si>
    <t>18.9.2</t>
  </si>
  <si>
    <t>18.10.</t>
  </si>
  <si>
    <t>18.10.1</t>
  </si>
  <si>
    <t>18.10.2</t>
  </si>
  <si>
    <t>18.11.</t>
  </si>
  <si>
    <t>18.11.1</t>
  </si>
  <si>
    <t>18.11.2</t>
  </si>
  <si>
    <t>18.12.</t>
  </si>
  <si>
    <t>18.12.1</t>
  </si>
  <si>
    <t>18.12.2</t>
  </si>
  <si>
    <t>18.13.</t>
  </si>
  <si>
    <t>18.13.1</t>
  </si>
  <si>
    <t>18.14.</t>
  </si>
  <si>
    <t>18.14.1</t>
  </si>
  <si>
    <t>18.14.2</t>
  </si>
  <si>
    <t>18.15.</t>
  </si>
  <si>
    <t>18.15.1</t>
  </si>
  <si>
    <t>18.15.2</t>
  </si>
  <si>
    <t>18.16.</t>
  </si>
  <si>
    <t>18.16.1</t>
  </si>
  <si>
    <t>18.16.2</t>
  </si>
  <si>
    <t>18.17.</t>
  </si>
  <si>
    <t>18.17.1</t>
  </si>
  <si>
    <t>18.17.2</t>
  </si>
  <si>
    <t>18.18.</t>
  </si>
  <si>
    <t>18.18.1</t>
  </si>
  <si>
    <t>18.18.2</t>
  </si>
  <si>
    <t>18.19.</t>
  </si>
  <si>
    <t>18.19.1</t>
  </si>
  <si>
    <t>18.19.2</t>
  </si>
  <si>
    <t>19.1.</t>
  </si>
  <si>
    <t>19.1.1</t>
  </si>
  <si>
    <t>19.2.</t>
  </si>
  <si>
    <t>19.2.1</t>
  </si>
  <si>
    <t>19.3.</t>
  </si>
  <si>
    <t>19.3.1</t>
  </si>
  <si>
    <t>19.4.</t>
  </si>
  <si>
    <t>19.4.1</t>
  </si>
  <si>
    <t>19.5.</t>
  </si>
  <si>
    <t>19.5.1</t>
  </si>
  <si>
    <t>19.6.</t>
  </si>
  <si>
    <t>19.6.1</t>
  </si>
  <si>
    <t>19.7.</t>
  </si>
  <si>
    <t>19.7.1</t>
  </si>
  <si>
    <t>19.8.</t>
  </si>
  <si>
    <t>19.8.1</t>
  </si>
  <si>
    <t>19.9.</t>
  </si>
  <si>
    <t>19.9.1</t>
  </si>
  <si>
    <t>19.10.</t>
  </si>
  <si>
    <t>19.10.1</t>
  </si>
  <si>
    <t>19.11.</t>
  </si>
  <si>
    <t>19.11.1</t>
  </si>
  <si>
    <t>19.12.</t>
  </si>
  <si>
    <t>19.12.1</t>
  </si>
  <si>
    <t>19.13.</t>
  </si>
  <si>
    <t>19.13.1</t>
  </si>
  <si>
    <t>19.14.</t>
  </si>
  <si>
    <t>19.14.1</t>
  </si>
  <si>
    <t>19.15.</t>
  </si>
  <si>
    <t>19.15.1</t>
  </si>
  <si>
    <t>19.16.</t>
  </si>
  <si>
    <t>19.16.1</t>
  </si>
  <si>
    <t>19.17.</t>
  </si>
  <si>
    <t>19.17.1</t>
  </si>
  <si>
    <t>19.18.</t>
  </si>
  <si>
    <t>19.18.1</t>
  </si>
  <si>
    <t>19.19.</t>
  </si>
  <si>
    <t>19.19.1</t>
  </si>
  <si>
    <t>19.20.</t>
  </si>
  <si>
    <t>19.20.1</t>
  </si>
  <si>
    <t>20.1.</t>
  </si>
  <si>
    <t>20.1.1</t>
  </si>
  <si>
    <t>20.1.2</t>
  </si>
  <si>
    <t>20.1.3</t>
  </si>
  <si>
    <t>20.2.</t>
  </si>
  <si>
    <t>20.2.1</t>
  </si>
  <si>
    <t>20.2.2</t>
  </si>
  <si>
    <t>20.2.3</t>
  </si>
  <si>
    <t>20.3.</t>
  </si>
  <si>
    <t>20.3.1</t>
  </si>
  <si>
    <t>20.3.2</t>
  </si>
  <si>
    <t>20.3.3</t>
  </si>
  <si>
    <t>20.4.</t>
  </si>
  <si>
    <t>20.4.1</t>
  </si>
  <si>
    <t>20.4.2</t>
  </si>
  <si>
    <t>20.4.3</t>
  </si>
  <si>
    <t>20.5.</t>
  </si>
  <si>
    <t>20.5.1</t>
  </si>
  <si>
    <t>20.6.</t>
  </si>
  <si>
    <t>20.6.1</t>
  </si>
  <si>
    <t>20.7.</t>
  </si>
  <si>
    <t>20.7.1</t>
  </si>
  <si>
    <t>20.8.</t>
  </si>
  <si>
    <t>20.8.1</t>
  </si>
  <si>
    <t>20.9.</t>
  </si>
  <si>
    <t>20.9.1</t>
  </si>
  <si>
    <t>20.10.</t>
  </si>
  <si>
    <t>20.10.1</t>
  </si>
  <si>
    <t>20.11.</t>
  </si>
  <si>
    <t>20.11.1</t>
  </si>
  <si>
    <t>20.12.</t>
  </si>
  <si>
    <t>20.12.1</t>
  </si>
  <si>
    <t>20.13.</t>
  </si>
  <si>
    <t>20.13.1</t>
  </si>
  <si>
    <t>20.14.</t>
  </si>
  <si>
    <t>20.14.1</t>
  </si>
  <si>
    <t>20.15.</t>
  </si>
  <si>
    <t>20.15.1</t>
  </si>
  <si>
    <t>20.16.</t>
  </si>
  <si>
    <t>20.16.1</t>
  </si>
  <si>
    <t>20.17.</t>
  </si>
  <si>
    <t>20.17.1</t>
  </si>
  <si>
    <t>20.18.</t>
  </si>
  <si>
    <t>20.18.1</t>
  </si>
  <si>
    <t>20.19.</t>
  </si>
  <si>
    <t>20.19.1</t>
  </si>
  <si>
    <t>20.20.</t>
  </si>
  <si>
    <t>20.20.1</t>
  </si>
  <si>
    <t>20.21.</t>
  </si>
  <si>
    <t>20.21.1</t>
  </si>
  <si>
    <t>20.22.</t>
  </si>
  <si>
    <t>20.22.1</t>
  </si>
  <si>
    <t>21.1.</t>
  </si>
  <si>
    <t>21.1.1</t>
  </si>
  <si>
    <t>21.1.2</t>
  </si>
  <si>
    <t>21.1.3</t>
  </si>
  <si>
    <t>21.1.4</t>
  </si>
  <si>
    <t>REVESTIMENTO INTERNO, PAREDE - PINTURA, FAIXA DE GARAGEM</t>
  </si>
  <si>
    <t>21.1.5</t>
  </si>
  <si>
    <t>21.1.6</t>
  </si>
  <si>
    <t>21.1.7</t>
  </si>
  <si>
    <t>21.1.8</t>
  </si>
  <si>
    <t>REVESTIMENTO INTERNO, PAREDE - TEXTURA, GARAGEM</t>
  </si>
  <si>
    <t>21.1.9</t>
  </si>
  <si>
    <t>REVESTIMENTO INTERNO, PAREDE - TEXTURA, LIXEIRA/G.N</t>
  </si>
  <si>
    <t>21.2.</t>
  </si>
  <si>
    <t>21.2.1</t>
  </si>
  <si>
    <t>21.2.2</t>
  </si>
  <si>
    <t>21.2.3</t>
  </si>
  <si>
    <t>21.2.4</t>
  </si>
  <si>
    <t>21.2.5</t>
  </si>
  <si>
    <t>21.2.6</t>
  </si>
  <si>
    <t>21.2.7</t>
  </si>
  <si>
    <t>21.3.</t>
  </si>
  <si>
    <t>21.3.1</t>
  </si>
  <si>
    <t>21.3.2</t>
  </si>
  <si>
    <t>21.3.3</t>
  </si>
  <si>
    <t>21.3.4</t>
  </si>
  <si>
    <t>21.3.5</t>
  </si>
  <si>
    <t>21.4.</t>
  </si>
  <si>
    <t>21.4.1</t>
  </si>
  <si>
    <t>21.4.2</t>
  </si>
  <si>
    <t>21.4.3</t>
  </si>
  <si>
    <t>21.4.4</t>
  </si>
  <si>
    <t>21.4.5</t>
  </si>
  <si>
    <t>21.5.</t>
  </si>
  <si>
    <t>21.5.1</t>
  </si>
  <si>
    <t>21.5.2</t>
  </si>
  <si>
    <t>21.5.3</t>
  </si>
  <si>
    <t>21.5.4</t>
  </si>
  <si>
    <t>21.6.</t>
  </si>
  <si>
    <t>21.6.1</t>
  </si>
  <si>
    <t>21.6.2</t>
  </si>
  <si>
    <t>21.6.3</t>
  </si>
  <si>
    <t>21.6.4</t>
  </si>
  <si>
    <t>21.7.</t>
  </si>
  <si>
    <t>21.7.1</t>
  </si>
  <si>
    <t>21.7.2</t>
  </si>
  <si>
    <t>21.7.3</t>
  </si>
  <si>
    <t>21.7.4</t>
  </si>
  <si>
    <t>21.8.</t>
  </si>
  <si>
    <t>21.8.1</t>
  </si>
  <si>
    <t>21.8.2</t>
  </si>
  <si>
    <t>21.8.3</t>
  </si>
  <si>
    <t>21.8.4</t>
  </si>
  <si>
    <t>21.9.</t>
  </si>
  <si>
    <t>21.9.1</t>
  </si>
  <si>
    <t>21.9.2</t>
  </si>
  <si>
    <t>21.9.3</t>
  </si>
  <si>
    <t>21.9.4</t>
  </si>
  <si>
    <t>21.10.</t>
  </si>
  <si>
    <t>21.10.1</t>
  </si>
  <si>
    <t>21.10.2</t>
  </si>
  <si>
    <t>21.10.3</t>
  </si>
  <si>
    <t>21.10.4</t>
  </si>
  <si>
    <t>21.11.</t>
  </si>
  <si>
    <t>21.11.1</t>
  </si>
  <si>
    <t>21.11.2</t>
  </si>
  <si>
    <t>21.11.3</t>
  </si>
  <si>
    <t>21.11.4</t>
  </si>
  <si>
    <t>21.12.</t>
  </si>
  <si>
    <t>21.12.1</t>
  </si>
  <si>
    <t>21.12.2</t>
  </si>
  <si>
    <t>21.12.3</t>
  </si>
  <si>
    <t>21.12.4</t>
  </si>
  <si>
    <t>21.13.</t>
  </si>
  <si>
    <t>21.13.1</t>
  </si>
  <si>
    <t>21.13.2</t>
  </si>
  <si>
    <t>21.13.3</t>
  </si>
  <si>
    <t>21.13.4</t>
  </si>
  <si>
    <t>21.14.</t>
  </si>
  <si>
    <t>21.14.1</t>
  </si>
  <si>
    <t>21.14.2</t>
  </si>
  <si>
    <t>21.14.3</t>
  </si>
  <si>
    <t>21.14.4</t>
  </si>
  <si>
    <t>21.15.</t>
  </si>
  <si>
    <t>21.15.1</t>
  </si>
  <si>
    <t>21.15.2</t>
  </si>
  <si>
    <t>21.15.3</t>
  </si>
  <si>
    <t>21.15.4</t>
  </si>
  <si>
    <t>21.16.</t>
  </si>
  <si>
    <t>21.16.1</t>
  </si>
  <si>
    <t>21.16.2</t>
  </si>
  <si>
    <t>21.16.3</t>
  </si>
  <si>
    <t>21.16.4</t>
  </si>
  <si>
    <t>21.17.</t>
  </si>
  <si>
    <t>21.17.1</t>
  </si>
  <si>
    <t>21.17.2</t>
  </si>
  <si>
    <t>21.17.3</t>
  </si>
  <si>
    <t>21.17.4</t>
  </si>
  <si>
    <t>21.18.</t>
  </si>
  <si>
    <t>21.18.1</t>
  </si>
  <si>
    <t>21.18.2</t>
  </si>
  <si>
    <t>21.18.3</t>
  </si>
  <si>
    <t>21.18.4</t>
  </si>
  <si>
    <t>21.19.</t>
  </si>
  <si>
    <t>21.19.1</t>
  </si>
  <si>
    <t>21.19.2</t>
  </si>
  <si>
    <t>21.19.3</t>
  </si>
  <si>
    <t>21.19.4</t>
  </si>
  <si>
    <t>21.20.</t>
  </si>
  <si>
    <t>21.20.1</t>
  </si>
  <si>
    <t>21.20.2</t>
  </si>
  <si>
    <t>21.20.3</t>
  </si>
  <si>
    <t>21.21.</t>
  </si>
  <si>
    <t>21.21.1</t>
  </si>
  <si>
    <t>21.21.2</t>
  </si>
  <si>
    <t>21.21.3</t>
  </si>
  <si>
    <t>21.22.</t>
  </si>
  <si>
    <t>21.22.1</t>
  </si>
  <si>
    <t>21.22.2</t>
  </si>
  <si>
    <t>22.1.</t>
  </si>
  <si>
    <t>22.1.1</t>
  </si>
  <si>
    <t>22.2.</t>
  </si>
  <si>
    <t>22.2.1</t>
  </si>
  <si>
    <t>22.3.</t>
  </si>
  <si>
    <t>22.3.1</t>
  </si>
  <si>
    <t>22.4.</t>
  </si>
  <si>
    <t>22.4.1</t>
  </si>
  <si>
    <t>22.5.</t>
  </si>
  <si>
    <t>22.5.1</t>
  </si>
  <si>
    <t>22.6.</t>
  </si>
  <si>
    <t>22.6.1</t>
  </si>
  <si>
    <t>22.7.</t>
  </si>
  <si>
    <t>22.7.1</t>
  </si>
  <si>
    <t>22.8.</t>
  </si>
  <si>
    <t>22.8.1</t>
  </si>
  <si>
    <t>22.9.</t>
  </si>
  <si>
    <t>22.9.1</t>
  </si>
  <si>
    <t>22.10.</t>
  </si>
  <si>
    <t>22.10.1</t>
  </si>
  <si>
    <t>22.11.</t>
  </si>
  <si>
    <t>22.11.1</t>
  </si>
  <si>
    <t>22.12.</t>
  </si>
  <si>
    <t>22.12.1</t>
  </si>
  <si>
    <t>22.13.</t>
  </si>
  <si>
    <t>22.13.1</t>
  </si>
  <si>
    <t>22.14.</t>
  </si>
  <si>
    <t>22.14.1</t>
  </si>
  <si>
    <t>22.15.</t>
  </si>
  <si>
    <t>22.15.1</t>
  </si>
  <si>
    <t>22.16.</t>
  </si>
  <si>
    <t>22.16.1</t>
  </si>
  <si>
    <t>22.17.</t>
  </si>
  <si>
    <t>22.17.1</t>
  </si>
  <si>
    <t>22.18.</t>
  </si>
  <si>
    <t>22.18.1</t>
  </si>
  <si>
    <t>22.19.</t>
  </si>
  <si>
    <t>22.19.1</t>
  </si>
  <si>
    <t>22.20.</t>
  </si>
  <si>
    <t>22.20.1</t>
  </si>
  <si>
    <t>22.21.</t>
  </si>
  <si>
    <t>22.21.1</t>
  </si>
  <si>
    <t>22.22.</t>
  </si>
  <si>
    <t>22.22.1</t>
  </si>
  <si>
    <t>23.1.</t>
  </si>
  <si>
    <t>23.1.1</t>
  </si>
  <si>
    <t>23.2.</t>
  </si>
  <si>
    <t>23.2.1</t>
  </si>
  <si>
    <t>23.3.</t>
  </si>
  <si>
    <t>23.3.1</t>
  </si>
  <si>
    <t>23.4.</t>
  </si>
  <si>
    <t>23.4.1</t>
  </si>
  <si>
    <t>24.1.</t>
  </si>
  <si>
    <t>24.1.1</t>
  </si>
  <si>
    <t>J2 - JANELA DE CORRER, 2 FOLHAS, ALUMÍNIO E VIDRO, 140 x 120 cm</t>
  </si>
  <si>
    <t>J4 - JANELA FIXA, 1 FOLHA, ALUMÍNIO E VENEZIANA, 120 x 70 cm</t>
  </si>
  <si>
    <t>P10 - PORTÃO BASCULANTE, 1 FOLHA, ALUMINIO / VIDRO, 517 x 240 cm</t>
  </si>
  <si>
    <t>P11 - PORTA DE ABRIR, 2 FOLHAS, ALUMÍNIO VENEZIANA, 130 x 90 cm</t>
  </si>
  <si>
    <t>P7 - PORTA DE ABRIR, 1 FOLHA, ALUMINIO 70 x 200 cm</t>
  </si>
  <si>
    <t>P8 - PORTÃO BASCULANTE, 1 FOLHA, ALUMINIO / VIDRO, 315 x 240 cm</t>
  </si>
  <si>
    <t>P9 - PORTÃO BASCULANTE, 1 FOLHA, ALUMINIO / VIDRO, 395 x 240 cm</t>
  </si>
  <si>
    <t>PE - PORTA DE ABRIR, 1 FOLHA, VIDRO LAMINADO, 90 x 210 cm</t>
  </si>
  <si>
    <t>24.2.</t>
  </si>
  <si>
    <t>24.2.1</t>
  </si>
  <si>
    <t>24.3.</t>
  </si>
  <si>
    <t>24.3.1</t>
  </si>
  <si>
    <t>24.4.</t>
  </si>
  <si>
    <t>24.4.1</t>
  </si>
  <si>
    <t>24.5.</t>
  </si>
  <si>
    <t>24.5.1</t>
  </si>
  <si>
    <t>J1 - JANELA DE CORRER, 2 FOLHAS, ALUMÍNIO E VIDRO, 160 x 120 cm</t>
  </si>
  <si>
    <t>J3 - JANELA MAXIM-AIR, 1 FOLHA, ALUMÍNIO E VIDRO, 70 x 60 cm</t>
  </si>
  <si>
    <t>J6 - JANELA DE CORRER, 2 FOLHAS, ALUMÍNIO E VIDRO, 200 x 120 cm</t>
  </si>
  <si>
    <t>J7 - JANELA DE CORRER, 2 FOLHAS + BANDEIRA FIXA, ALUMÍNIO E VIDRO, 160 x 120 cm</t>
  </si>
  <si>
    <t>J8 - JANELA DE CORRER, 2 FOLHAS, ALUMÍNIO E VIDRO, 160 x 230 cm</t>
  </si>
  <si>
    <t>PJ1 - PORTA DE CORRER, 4 FOLHAS, VIDRO E ALUMÍNIO, 174 x 230 cm</t>
  </si>
  <si>
    <t>PJ2 - PORTA DE CORRER, 4 FOLHAS, VIDRO E ALUMÍNIO, 140 x 230 cm</t>
  </si>
  <si>
    <t>PJ4  - PORTA DE CORRER, 4 FOLHAS, VIDRO E ALUMÍNIO, 160 x 230 cm</t>
  </si>
  <si>
    <t>24.6.</t>
  </si>
  <si>
    <t>24.6.1</t>
  </si>
  <si>
    <t>24.7.</t>
  </si>
  <si>
    <t>24.7.1</t>
  </si>
  <si>
    <t>24.8.</t>
  </si>
  <si>
    <t>24.8.1</t>
  </si>
  <si>
    <t>24.9.</t>
  </si>
  <si>
    <t>24.9.1</t>
  </si>
  <si>
    <t>24.10.</t>
  </si>
  <si>
    <t>24.10.1</t>
  </si>
  <si>
    <t>PJ3 - PORTA DE CORRER, 4 FOLHAS, VIDRO E ALUMÍNIO, 235 x 230 cm</t>
  </si>
  <si>
    <t>24.11.</t>
  </si>
  <si>
    <t>24.11.1</t>
  </si>
  <si>
    <t>24.12.</t>
  </si>
  <si>
    <t>24.12.1</t>
  </si>
  <si>
    <t>24.13.</t>
  </si>
  <si>
    <t>24.13.1</t>
  </si>
  <si>
    <t>24.14.</t>
  </si>
  <si>
    <t>24.14.1</t>
  </si>
  <si>
    <t>24.15.</t>
  </si>
  <si>
    <t>24.15.1</t>
  </si>
  <si>
    <t>24.16.</t>
  </si>
  <si>
    <t>24.16.1</t>
  </si>
  <si>
    <t>24.17.</t>
  </si>
  <si>
    <t>24.17.1</t>
  </si>
  <si>
    <t>24.18.</t>
  </si>
  <si>
    <t>24.18.1</t>
  </si>
  <si>
    <t>24.19.</t>
  </si>
  <si>
    <t>24.19.1</t>
  </si>
  <si>
    <t>P6 - PORTA DE ABRIR, 1 FOLHA, ALUMINIO E VIDRO, 80 x 210 cm</t>
  </si>
  <si>
    <t>GUARDA CORPO, 92 cm</t>
  </si>
  <si>
    <t>P5 - PORTA DE ABRIR, 1 FOLHA, VENEZIANA / ALUMINIO 80 x 210 cm</t>
  </si>
  <si>
    <t>J5 - JANELA FIXA, 1 FOLHA, ALUMÍNIO E VENEZIANA, 100 x 100 cm</t>
  </si>
  <si>
    <t>25.1.</t>
  </si>
  <si>
    <t>25.1.1</t>
  </si>
  <si>
    <t>CORRIMÃO ESCADA_PAREDE - MADEIRA</t>
  </si>
  <si>
    <t>25.1.2</t>
  </si>
  <si>
    <t>P2 - PORTA DE ABRIR, 1 FOLHA, MADEIRA SEMI-OCA, 80 x 210 cm</t>
  </si>
  <si>
    <t>25.1.3</t>
  </si>
  <si>
    <t>P3 - PORTA DE ABRIR, 1 FOLHA, MADEIRA SEMI-OCA, 70 x 210 cm</t>
  </si>
  <si>
    <t>25.2.</t>
  </si>
  <si>
    <t>25.2.1</t>
  </si>
  <si>
    <t>25.3.</t>
  </si>
  <si>
    <t>25.3.1</t>
  </si>
  <si>
    <t>25.4.</t>
  </si>
  <si>
    <t>25.4.1</t>
  </si>
  <si>
    <t>25.5.</t>
  </si>
  <si>
    <t>25.5.1</t>
  </si>
  <si>
    <t>25.5.2</t>
  </si>
  <si>
    <t>25.5.3</t>
  </si>
  <si>
    <t>25.5.4</t>
  </si>
  <si>
    <t>25.6.</t>
  </si>
  <si>
    <t>25.6.1</t>
  </si>
  <si>
    <t>25.6.2</t>
  </si>
  <si>
    <t>25.6.3</t>
  </si>
  <si>
    <t>25.6.4</t>
  </si>
  <si>
    <t>25.7.</t>
  </si>
  <si>
    <t>25.7.1</t>
  </si>
  <si>
    <t>25.7.2</t>
  </si>
  <si>
    <t>25.7.3</t>
  </si>
  <si>
    <t>25.7.4</t>
  </si>
  <si>
    <t>25.8.</t>
  </si>
  <si>
    <t>25.8.1</t>
  </si>
  <si>
    <t>25.8.2</t>
  </si>
  <si>
    <t>25.8.3</t>
  </si>
  <si>
    <t>25.8.4</t>
  </si>
  <si>
    <t>25.9.</t>
  </si>
  <si>
    <t>25.9.1</t>
  </si>
  <si>
    <t>25.9.2</t>
  </si>
  <si>
    <t>25.9.3</t>
  </si>
  <si>
    <t>25.9.4</t>
  </si>
  <si>
    <t>25.10.</t>
  </si>
  <si>
    <t>25.10.1</t>
  </si>
  <si>
    <t>25.10.2</t>
  </si>
  <si>
    <t>25.10.3</t>
  </si>
  <si>
    <t>25.10.4</t>
  </si>
  <si>
    <t>25.11.</t>
  </si>
  <si>
    <t>25.11.1</t>
  </si>
  <si>
    <t>25.11.2</t>
  </si>
  <si>
    <t>25.11.3</t>
  </si>
  <si>
    <t>25.11.4</t>
  </si>
  <si>
    <t>25.12.</t>
  </si>
  <si>
    <t>25.12.1</t>
  </si>
  <si>
    <t>25.12.2</t>
  </si>
  <si>
    <t>25.12.3</t>
  </si>
  <si>
    <t>25.12.4</t>
  </si>
  <si>
    <t>25.13.</t>
  </si>
  <si>
    <t>25.13.1</t>
  </si>
  <si>
    <t>25.13.2</t>
  </si>
  <si>
    <t>25.13.3</t>
  </si>
  <si>
    <t>25.13.4</t>
  </si>
  <si>
    <t>25.14.</t>
  </si>
  <si>
    <t>25.14.1</t>
  </si>
  <si>
    <t>25.14.2</t>
  </si>
  <si>
    <t>25.14.3</t>
  </si>
  <si>
    <t>25.14.4</t>
  </si>
  <si>
    <t>25.15.</t>
  </si>
  <si>
    <t>25.15.1</t>
  </si>
  <si>
    <t>25.15.2</t>
  </si>
  <si>
    <t>25.15.3</t>
  </si>
  <si>
    <t>25.15.4</t>
  </si>
  <si>
    <t>25.16.</t>
  </si>
  <si>
    <t>25.16.1</t>
  </si>
  <si>
    <t>25.16.2</t>
  </si>
  <si>
    <t>25.16.3</t>
  </si>
  <si>
    <t>25.16.4</t>
  </si>
  <si>
    <t>25.17.</t>
  </si>
  <si>
    <t>25.17.1</t>
  </si>
  <si>
    <t>25.17.2</t>
  </si>
  <si>
    <t>25.17.3</t>
  </si>
  <si>
    <t>25.17.4</t>
  </si>
  <si>
    <t>25.18.</t>
  </si>
  <si>
    <t>25.18.1</t>
  </si>
  <si>
    <t>25.18.2</t>
  </si>
  <si>
    <t>25.18.3</t>
  </si>
  <si>
    <t>25.18.4</t>
  </si>
  <si>
    <t>25.19.</t>
  </si>
  <si>
    <t>25.19.1</t>
  </si>
  <si>
    <t>25.19.2</t>
  </si>
  <si>
    <t>25.19.3</t>
  </si>
  <si>
    <t>26.1.</t>
  </si>
  <si>
    <t>26.1.1</t>
  </si>
  <si>
    <t>P4 - PORTA DE ABRIR, 1 FOLHA, CORTA FOGO, 80 x 210 cm</t>
  </si>
  <si>
    <t>26.1.2</t>
  </si>
  <si>
    <t>26.2.</t>
  </si>
  <si>
    <t>26.2.1</t>
  </si>
  <si>
    <t>BRISE DE METALICO VERTICAL, 354 cm</t>
  </si>
  <si>
    <t>26.2.2</t>
  </si>
  <si>
    <t>BRISE DE METALICO VERTICAL, 364 cm</t>
  </si>
  <si>
    <t>26.2.3</t>
  </si>
  <si>
    <t>26.2.4</t>
  </si>
  <si>
    <t>26.3.</t>
  </si>
  <si>
    <t>26.3.1</t>
  </si>
  <si>
    <t>BRISE DE METALICO VERTICAL, 272 cm</t>
  </si>
  <si>
    <t>26.3.2</t>
  </si>
  <si>
    <t>26.3.3</t>
  </si>
  <si>
    <t>26.4.</t>
  </si>
  <si>
    <t>26.4.1</t>
  </si>
  <si>
    <t>BRISE DE METALICO VERTICAL, 448 cm</t>
  </si>
  <si>
    <t>26.4.2</t>
  </si>
  <si>
    <t>26.4.3</t>
  </si>
  <si>
    <t>26.5.</t>
  </si>
  <si>
    <t>26.5.1</t>
  </si>
  <si>
    <t>BRISE DE METALICO VERTICAL, 270 cm</t>
  </si>
  <si>
    <t>26.5.2</t>
  </si>
  <si>
    <t>26.5.3</t>
  </si>
  <si>
    <t>26.6.</t>
  </si>
  <si>
    <t>26.6.1</t>
  </si>
  <si>
    <t>26.6.2</t>
  </si>
  <si>
    <t>26.6.3</t>
  </si>
  <si>
    <t>26.7.</t>
  </si>
  <si>
    <t>26.7.1</t>
  </si>
  <si>
    <t>26.7.2</t>
  </si>
  <si>
    <t>26.7.3</t>
  </si>
  <si>
    <t>26.8.</t>
  </si>
  <si>
    <t>26.8.1</t>
  </si>
  <si>
    <t>26.8.2</t>
  </si>
  <si>
    <t>26.8.3</t>
  </si>
  <si>
    <t>26.9.</t>
  </si>
  <si>
    <t>26.9.1</t>
  </si>
  <si>
    <t>26.9.2</t>
  </si>
  <si>
    <t>26.9.3</t>
  </si>
  <si>
    <t>26.10.</t>
  </si>
  <si>
    <t>26.10.1</t>
  </si>
  <si>
    <t>26.10.2</t>
  </si>
  <si>
    <t>26.10.3</t>
  </si>
  <si>
    <t>26.11.</t>
  </si>
  <si>
    <t>26.11.1</t>
  </si>
  <si>
    <t>26.11.2</t>
  </si>
  <si>
    <t>26.11.3</t>
  </si>
  <si>
    <t>26.12.</t>
  </si>
  <si>
    <t>26.12.1</t>
  </si>
  <si>
    <t>26.12.2</t>
  </si>
  <si>
    <t>26.12.3</t>
  </si>
  <si>
    <t>26.13.</t>
  </si>
  <si>
    <t>26.13.1</t>
  </si>
  <si>
    <t>26.13.2</t>
  </si>
  <si>
    <t>26.13.3</t>
  </si>
  <si>
    <t>26.14.</t>
  </si>
  <si>
    <t>26.14.1</t>
  </si>
  <si>
    <t>26.14.2</t>
  </si>
  <si>
    <t>26.14.3</t>
  </si>
  <si>
    <t>26.15.</t>
  </si>
  <si>
    <t>26.15.1</t>
  </si>
  <si>
    <t>26.15.2</t>
  </si>
  <si>
    <t>26.15.3</t>
  </si>
  <si>
    <t>26.16.</t>
  </si>
  <si>
    <t>26.16.1</t>
  </si>
  <si>
    <t>26.16.2</t>
  </si>
  <si>
    <t>26.16.3</t>
  </si>
  <si>
    <t>26.17.</t>
  </si>
  <si>
    <t>26.17.1</t>
  </si>
  <si>
    <t>26.17.2</t>
  </si>
  <si>
    <t>26.17.3</t>
  </si>
  <si>
    <t>26.18.</t>
  </si>
  <si>
    <t>26.18.1</t>
  </si>
  <si>
    <t>26.18.2</t>
  </si>
  <si>
    <t>26.18.3</t>
  </si>
  <si>
    <t>26.19.</t>
  </si>
  <si>
    <t>26.19.1</t>
  </si>
  <si>
    <t>26.19.2</t>
  </si>
  <si>
    <t>26.20.</t>
  </si>
  <si>
    <t>26.20.1</t>
  </si>
  <si>
    <t>26.21.</t>
  </si>
  <si>
    <t>26.21.1</t>
  </si>
  <si>
    <t>ALÇAPÃO EM ALUMINIO</t>
  </si>
  <si>
    <t>27.1.</t>
  </si>
  <si>
    <t>27.1.1</t>
  </si>
  <si>
    <t>27.1.2</t>
  </si>
  <si>
    <t>27.2.</t>
  </si>
  <si>
    <t>27.2.1</t>
  </si>
  <si>
    <t>27.2.2</t>
  </si>
  <si>
    <t>27.3.</t>
  </si>
  <si>
    <t>27.3.1</t>
  </si>
  <si>
    <t>27.3.2</t>
  </si>
  <si>
    <t>27.4.</t>
  </si>
  <si>
    <t>27.4.1</t>
  </si>
  <si>
    <t>27.4.2</t>
  </si>
  <si>
    <t>27.5.</t>
  </si>
  <si>
    <t>27.5.1</t>
  </si>
  <si>
    <t>27.5.2</t>
  </si>
  <si>
    <t>27.6.</t>
  </si>
  <si>
    <t>27.6.1</t>
  </si>
  <si>
    <t>27.6.2</t>
  </si>
  <si>
    <t>27.7.</t>
  </si>
  <si>
    <t>27.7.1</t>
  </si>
  <si>
    <t>27.7.2</t>
  </si>
  <si>
    <t>27.8.</t>
  </si>
  <si>
    <t>27.8.1</t>
  </si>
  <si>
    <t>27.8.2</t>
  </si>
  <si>
    <t>27.9.</t>
  </si>
  <si>
    <t>27.9.1</t>
  </si>
  <si>
    <t>27.9.2</t>
  </si>
  <si>
    <t>27.10.</t>
  </si>
  <si>
    <t>27.10.1</t>
  </si>
  <si>
    <t>27.10.2</t>
  </si>
  <si>
    <t>27.11.</t>
  </si>
  <si>
    <t>27.11.1</t>
  </si>
  <si>
    <t>27.11.2</t>
  </si>
  <si>
    <t>27.12.</t>
  </si>
  <si>
    <t>27.12.1</t>
  </si>
  <si>
    <t>27.12.2</t>
  </si>
  <si>
    <t>27.13.</t>
  </si>
  <si>
    <t>27.13.1</t>
  </si>
  <si>
    <t>27.13.2</t>
  </si>
  <si>
    <t>27.14.</t>
  </si>
  <si>
    <t>27.14.1</t>
  </si>
  <si>
    <t>27.14.2</t>
  </si>
  <si>
    <t>27.15.</t>
  </si>
  <si>
    <t>27.15.1</t>
  </si>
  <si>
    <t>27.15.2</t>
  </si>
  <si>
    <t>27.16.</t>
  </si>
  <si>
    <t>27.16.1</t>
  </si>
  <si>
    <t>27.16.2</t>
  </si>
  <si>
    <t>27.17.</t>
  </si>
  <si>
    <t>27.17.1</t>
  </si>
  <si>
    <t>27.17.2</t>
  </si>
  <si>
    <t>27.18.</t>
  </si>
  <si>
    <t>27.18.1</t>
  </si>
  <si>
    <t>27.18.2</t>
  </si>
  <si>
    <t>27.19.</t>
  </si>
  <si>
    <t>27.19.1</t>
  </si>
  <si>
    <t>27.19.2</t>
  </si>
  <si>
    <t>27.20.</t>
  </si>
  <si>
    <t>27.20.1</t>
  </si>
  <si>
    <t>27.20.2</t>
  </si>
  <si>
    <t>27.21.</t>
  </si>
  <si>
    <t>27.21.1</t>
  </si>
  <si>
    <t>27.21.2</t>
  </si>
  <si>
    <t>27.22.</t>
  </si>
  <si>
    <t>27.22.1</t>
  </si>
  <si>
    <t>27.22.2</t>
  </si>
  <si>
    <t>28.1.</t>
  </si>
  <si>
    <t>28.1.1</t>
  </si>
  <si>
    <t>28.2.</t>
  </si>
  <si>
    <t>28.2.1</t>
  </si>
  <si>
    <t>28.3.</t>
  </si>
  <si>
    <t>28.3.1</t>
  </si>
  <si>
    <t>28.4.</t>
  </si>
  <si>
    <t>28.4.1</t>
  </si>
  <si>
    <t>28.5.</t>
  </si>
  <si>
    <t>28.5.1</t>
  </si>
  <si>
    <t>28.6.</t>
  </si>
  <si>
    <t>28.6.1</t>
  </si>
  <si>
    <t>28.7.</t>
  </si>
  <si>
    <t>28.7.1</t>
  </si>
  <si>
    <t>28.8.</t>
  </si>
  <si>
    <t>28.8.1</t>
  </si>
  <si>
    <t>28.9.</t>
  </si>
  <si>
    <t>28.9.1</t>
  </si>
  <si>
    <t>28.10.</t>
  </si>
  <si>
    <t>28.10.1</t>
  </si>
  <si>
    <t>28.11.</t>
  </si>
  <si>
    <t>28.11.1</t>
  </si>
  <si>
    <t>28.12.</t>
  </si>
  <si>
    <t>28.12.1</t>
  </si>
  <si>
    <t>28.13.</t>
  </si>
  <si>
    <t>28.13.1</t>
  </si>
  <si>
    <t>28.14.</t>
  </si>
  <si>
    <t>28.14.1</t>
  </si>
  <si>
    <t>28.15.</t>
  </si>
  <si>
    <t>28.15.1</t>
  </si>
  <si>
    <t>28.16.</t>
  </si>
  <si>
    <t>28.16.1</t>
  </si>
  <si>
    <t>28.17.</t>
  </si>
  <si>
    <t>28.17.1</t>
  </si>
  <si>
    <t>28.18.</t>
  </si>
  <si>
    <t>28.18.1</t>
  </si>
  <si>
    <t>28.19.</t>
  </si>
  <si>
    <t>28.19.1</t>
  </si>
  <si>
    <t>28.20.</t>
  </si>
  <si>
    <t>28.20.1</t>
  </si>
  <si>
    <t>28.21.</t>
  </si>
  <si>
    <t>28.21.1</t>
  </si>
  <si>
    <t>28.22.</t>
  </si>
  <si>
    <t>28.22.1</t>
  </si>
  <si>
    <t>29.1.</t>
  </si>
  <si>
    <t>29.1.1</t>
  </si>
  <si>
    <t>29.1.2</t>
  </si>
  <si>
    <t>29.2.</t>
  </si>
  <si>
    <t>29.2.1</t>
  </si>
  <si>
    <t>29.2.2</t>
  </si>
  <si>
    <t>29.3.</t>
  </si>
  <si>
    <t>29.3.1</t>
  </si>
  <si>
    <t>29.4.</t>
  </si>
  <si>
    <t>29.4.1</t>
  </si>
  <si>
    <t>29.5.</t>
  </si>
  <si>
    <t>29.5.1</t>
  </si>
  <si>
    <t>29.6.</t>
  </si>
  <si>
    <t>29.6.1</t>
  </si>
  <si>
    <t>29.7.</t>
  </si>
  <si>
    <t>29.7.1</t>
  </si>
  <si>
    <t>29.8.</t>
  </si>
  <si>
    <t>29.8.1</t>
  </si>
  <si>
    <t>30.1.</t>
  </si>
  <si>
    <t>30.1.1</t>
  </si>
  <si>
    <t>30.1.2</t>
  </si>
  <si>
    <t>30.1.3</t>
  </si>
  <si>
    <t>30.2.</t>
  </si>
  <si>
    <t>30.2.1</t>
  </si>
  <si>
    <t>30.2.2</t>
  </si>
  <si>
    <t>30.2.3</t>
  </si>
  <si>
    <t>30.3.</t>
  </si>
  <si>
    <t>30.3.1</t>
  </si>
  <si>
    <t>30.3.2</t>
  </si>
  <si>
    <t>30.3.3</t>
  </si>
  <si>
    <t>30.4.</t>
  </si>
  <si>
    <t>30.4.1</t>
  </si>
  <si>
    <t>30.4.2</t>
  </si>
  <si>
    <t>30.4.3</t>
  </si>
  <si>
    <t>30.5.</t>
  </si>
  <si>
    <t>30.5.1</t>
  </si>
  <si>
    <t>30.5.2</t>
  </si>
  <si>
    <t>30.5.3</t>
  </si>
  <si>
    <t>30.7.</t>
  </si>
  <si>
    <t>30.7.1</t>
  </si>
  <si>
    <t>30.7.2</t>
  </si>
  <si>
    <t>30.8.</t>
  </si>
  <si>
    <t>30.8.1</t>
  </si>
  <si>
    <t>30.8.2</t>
  </si>
  <si>
    <t>30.9.</t>
  </si>
  <si>
    <t>30.9.1</t>
  </si>
  <si>
    <t>30.9.2</t>
  </si>
  <si>
    <t>30.10.</t>
  </si>
  <si>
    <t>30.10.1</t>
  </si>
  <si>
    <t>30.10.2</t>
  </si>
  <si>
    <t>30.11.</t>
  </si>
  <si>
    <t>30.11.1</t>
  </si>
  <si>
    <t>30.11.2</t>
  </si>
  <si>
    <t>30.12.</t>
  </si>
  <si>
    <t>30.12.1</t>
  </si>
  <si>
    <t>30.12.2</t>
  </si>
  <si>
    <t>30.13.</t>
  </si>
  <si>
    <t>30.13.1</t>
  </si>
  <si>
    <t>30.13.2</t>
  </si>
  <si>
    <t>30.14.</t>
  </si>
  <si>
    <t>30.14.1</t>
  </si>
  <si>
    <t>30.14.2</t>
  </si>
  <si>
    <t>30.15.</t>
  </si>
  <si>
    <t>30.15.1</t>
  </si>
  <si>
    <t>30.15.2</t>
  </si>
  <si>
    <t>30.16.</t>
  </si>
  <si>
    <t>30.16.1</t>
  </si>
  <si>
    <t>30.16.2</t>
  </si>
  <si>
    <t>30.17.</t>
  </si>
  <si>
    <t>30.17.1</t>
  </si>
  <si>
    <t>30.17.2</t>
  </si>
  <si>
    <t>30.18.</t>
  </si>
  <si>
    <t>30.18.1</t>
  </si>
  <si>
    <t>30.18.2</t>
  </si>
  <si>
    <t>30.19.</t>
  </si>
  <si>
    <t>30.19.1</t>
  </si>
  <si>
    <t>30.19.2</t>
  </si>
  <si>
    <t>30.20.</t>
  </si>
  <si>
    <t>30.20.1</t>
  </si>
  <si>
    <t>30.20.2</t>
  </si>
  <si>
    <t>30.21.</t>
  </si>
  <si>
    <t>30.21.1</t>
  </si>
  <si>
    <t>30.21.2</t>
  </si>
  <si>
    <t>30.22.</t>
  </si>
  <si>
    <t>30.22.1</t>
  </si>
  <si>
    <t>30.22.2</t>
  </si>
  <si>
    <t>31.1.</t>
  </si>
  <si>
    <t>31.1.1</t>
  </si>
  <si>
    <t xml:space="preserve">REVESTIMENTO - BLOCO DE CONCRETO INTERTRAVADO / </t>
  </si>
  <si>
    <t>31.1.2</t>
  </si>
  <si>
    <t xml:space="preserve">REVESTIMENTO - BLOCO PODOTATIL / </t>
  </si>
  <si>
    <t>32.1.</t>
  </si>
  <si>
    <t>32.1.1</t>
  </si>
  <si>
    <t>32.1.2</t>
  </si>
  <si>
    <t>32.2.</t>
  </si>
  <si>
    <t>32.2.1</t>
  </si>
  <si>
    <t>32.3.</t>
  </si>
  <si>
    <t>32.3.1</t>
  </si>
  <si>
    <t>32.4.</t>
  </si>
  <si>
    <t>32.4.1</t>
  </si>
  <si>
    <t>32.5.</t>
  </si>
  <si>
    <t>32.5.1</t>
  </si>
  <si>
    <t>32.5.2</t>
  </si>
  <si>
    <t>32.6.</t>
  </si>
  <si>
    <t>32.6.1</t>
  </si>
  <si>
    <t>32.6.2</t>
  </si>
  <si>
    <t>32.7.</t>
  </si>
  <si>
    <t>32.7.1</t>
  </si>
  <si>
    <t>32.7.2</t>
  </si>
  <si>
    <t>32.8.</t>
  </si>
  <si>
    <t>32.8.1</t>
  </si>
  <si>
    <t>32.8.2</t>
  </si>
  <si>
    <t>32.9.</t>
  </si>
  <si>
    <t>32.9.1</t>
  </si>
  <si>
    <t>32.9.2</t>
  </si>
  <si>
    <t>32.10.</t>
  </si>
  <si>
    <t>32.10.1</t>
  </si>
  <si>
    <t>32.10.2</t>
  </si>
  <si>
    <t>32.11.</t>
  </si>
  <si>
    <t>32.11.1</t>
  </si>
  <si>
    <t>32.11.2</t>
  </si>
  <si>
    <t>32.12.</t>
  </si>
  <si>
    <t>32.12.1</t>
  </si>
  <si>
    <t>32.12.2</t>
  </si>
  <si>
    <t>32.13.</t>
  </si>
  <si>
    <t>32.13.1</t>
  </si>
  <si>
    <t>32.13.2</t>
  </si>
  <si>
    <t>32.14.</t>
  </si>
  <si>
    <t>32.14.1</t>
  </si>
  <si>
    <t>32.15.</t>
  </si>
  <si>
    <t>32.15.1</t>
  </si>
  <si>
    <t>32.16.</t>
  </si>
  <si>
    <t>32.16.1</t>
  </si>
  <si>
    <t>32.17.</t>
  </si>
  <si>
    <t>32.17.1</t>
  </si>
  <si>
    <t>32.18.</t>
  </si>
  <si>
    <t>32.18.1</t>
  </si>
  <si>
    <t>32.19.</t>
  </si>
  <si>
    <t>32.19.1</t>
  </si>
  <si>
    <t>32.19.2</t>
  </si>
  <si>
    <t>32.20.</t>
  </si>
  <si>
    <t>32.20.1</t>
  </si>
  <si>
    <t>32.21.</t>
  </si>
  <si>
    <t>32.21.1</t>
  </si>
  <si>
    <t>32.22.</t>
  </si>
  <si>
    <t>32.22.1</t>
  </si>
  <si>
    <t>32.22.2</t>
  </si>
  <si>
    <t>33.1.</t>
  </si>
  <si>
    <t>33.1.1</t>
  </si>
  <si>
    <t>33.1.2</t>
  </si>
  <si>
    <t>33.1.3</t>
  </si>
  <si>
    <t>IMPERMEABILIZAÇAO EM CENTRAL DE GAS/LIXEIRA</t>
  </si>
  <si>
    <t>33.1.4</t>
  </si>
  <si>
    <t>33.1.5</t>
  </si>
  <si>
    <t>33.1.6</t>
  </si>
  <si>
    <t>33.2.</t>
  </si>
  <si>
    <t>33.2.1</t>
  </si>
  <si>
    <t>33.2.2</t>
  </si>
  <si>
    <t>33.3.</t>
  </si>
  <si>
    <t>33.3.1</t>
  </si>
  <si>
    <t>33.4.</t>
  </si>
  <si>
    <t>33.4.1</t>
  </si>
  <si>
    <t>33.5.</t>
  </si>
  <si>
    <t>33.5.1</t>
  </si>
  <si>
    <t>33.5.2</t>
  </si>
  <si>
    <t>33.5.3</t>
  </si>
  <si>
    <t>33.5.4</t>
  </si>
  <si>
    <t>33.6.</t>
  </si>
  <si>
    <t>33.6.1</t>
  </si>
  <si>
    <t>33.6.2</t>
  </si>
  <si>
    <t>33.6.3</t>
  </si>
  <si>
    <t>33.6.4</t>
  </si>
  <si>
    <t>33.7.</t>
  </si>
  <si>
    <t>33.7.1</t>
  </si>
  <si>
    <t>33.7.2</t>
  </si>
  <si>
    <t>33.7.3</t>
  </si>
  <si>
    <t>33.7.4</t>
  </si>
  <si>
    <t>33.8.</t>
  </si>
  <si>
    <t>33.8.1</t>
  </si>
  <si>
    <t>33.8.2</t>
  </si>
  <si>
    <t>33.8.3</t>
  </si>
  <si>
    <t>33.8.4</t>
  </si>
  <si>
    <t>33.9.</t>
  </si>
  <si>
    <t>33.9.1</t>
  </si>
  <si>
    <t>33.9.2</t>
  </si>
  <si>
    <t>33.9.3</t>
  </si>
  <si>
    <t>33.9.4</t>
  </si>
  <si>
    <t>33.10.</t>
  </si>
  <si>
    <t>33.10.1</t>
  </si>
  <si>
    <t>33.10.2</t>
  </si>
  <si>
    <t>33.10.3</t>
  </si>
  <si>
    <t>33.10.4</t>
  </si>
  <si>
    <t>33.11.</t>
  </si>
  <si>
    <t>33.11.1</t>
  </si>
  <si>
    <t>33.11.2</t>
  </si>
  <si>
    <t>33.11.3</t>
  </si>
  <si>
    <t>33.11.4</t>
  </si>
  <si>
    <t>33.12.</t>
  </si>
  <si>
    <t>33.12.1</t>
  </si>
  <si>
    <t>33.12.2</t>
  </si>
  <si>
    <t>33.12.3</t>
  </si>
  <si>
    <t>33.12.4</t>
  </si>
  <si>
    <t>33.13.</t>
  </si>
  <si>
    <t>33.13.1</t>
  </si>
  <si>
    <t>33.13.2</t>
  </si>
  <si>
    <t>33.13.3</t>
  </si>
  <si>
    <t>33.13.4</t>
  </si>
  <si>
    <t>33.14.</t>
  </si>
  <si>
    <t>33.14.1</t>
  </si>
  <si>
    <t>33.14.2</t>
  </si>
  <si>
    <t>33.14.3</t>
  </si>
  <si>
    <t>33.14.4</t>
  </si>
  <si>
    <t>33.15.</t>
  </si>
  <si>
    <t>33.15.1</t>
  </si>
  <si>
    <t>33.15.2</t>
  </si>
  <si>
    <t>33.15.3</t>
  </si>
  <si>
    <t>33.15.4</t>
  </si>
  <si>
    <t>33.16.</t>
  </si>
  <si>
    <t>33.16.1</t>
  </si>
  <si>
    <t>33.16.2</t>
  </si>
  <si>
    <t>33.16.3</t>
  </si>
  <si>
    <t>33.16.4</t>
  </si>
  <si>
    <t>33.17.</t>
  </si>
  <si>
    <t>33.17.1</t>
  </si>
  <si>
    <t>33.17.2</t>
  </si>
  <si>
    <t>33.17.3</t>
  </si>
  <si>
    <t>33.17.4</t>
  </si>
  <si>
    <t>33.18.</t>
  </si>
  <si>
    <t>33.18.1</t>
  </si>
  <si>
    <t>33.18.2</t>
  </si>
  <si>
    <t>33.18.3</t>
  </si>
  <si>
    <t>33.18.4</t>
  </si>
  <si>
    <t>33.19.</t>
  </si>
  <si>
    <t>33.19.1</t>
  </si>
  <si>
    <t>33.19.2</t>
  </si>
  <si>
    <t>33.19.3</t>
  </si>
  <si>
    <t>33.19.4</t>
  </si>
  <si>
    <t>33.20.</t>
  </si>
  <si>
    <t>33.20.1</t>
  </si>
  <si>
    <t>33.20.2</t>
  </si>
  <si>
    <t>33.21.</t>
  </si>
  <si>
    <t>33.21.1</t>
  </si>
  <si>
    <t>33.22.</t>
  </si>
  <si>
    <t>33.22.1</t>
  </si>
  <si>
    <t>33.22.2</t>
  </si>
  <si>
    <t>33.23.</t>
  </si>
  <si>
    <t>33.23.1</t>
  </si>
  <si>
    <t>33.23.2</t>
  </si>
  <si>
    <t>Projeto: 06 - Pavto. Tipo 01 (x01) - R9</t>
  </si>
  <si>
    <t>Projeto: 07 - Pavto. Tipo 02 (x04) - R9</t>
  </si>
  <si>
    <t>Tipo 2 (x4)</t>
  </si>
  <si>
    <t>Tipo 3 (x6)</t>
  </si>
  <si>
    <t>Projeto: 08 - Pavto. Tipo 03 (x06) - R9</t>
  </si>
  <si>
    <t>Projeto: 09 - Pavto Tipo 05 (x01) - R9</t>
  </si>
  <si>
    <t>Projeto: 10 -Pavto. Tipo 04 (x02) - R9</t>
  </si>
  <si>
    <t>Tipo 4 (x2)</t>
  </si>
  <si>
    <t>Projeto: 11 - Pavto. Rooftop - R9.pdf</t>
  </si>
  <si>
    <t>Estucamento de estrutura de concreto em pilares e vigas</t>
  </si>
  <si>
    <t>Contrapiso comum em argamassa estabilizada, nao aderido, espessura 5cm</t>
  </si>
  <si>
    <t>Acabamentos cimentados em piso</t>
  </si>
  <si>
    <t>Mão de obra execução de massa única em paredes interna, incluindo chapisco</t>
  </si>
  <si>
    <t>Mão de obra estucamento de paredes</t>
  </si>
  <si>
    <t>10.3.2</t>
  </si>
  <si>
    <t>10.4.2</t>
  </si>
  <si>
    <t>10.5.2</t>
  </si>
  <si>
    <t>10.6.2</t>
  </si>
  <si>
    <t>10.7.2</t>
  </si>
  <si>
    <t>10.8.2</t>
  </si>
  <si>
    <t>10.9.2</t>
  </si>
  <si>
    <t>10.10.2</t>
  </si>
  <si>
    <t>10.11.2</t>
  </si>
  <si>
    <t>10.12.2</t>
  </si>
  <si>
    <t>10.13.2</t>
  </si>
  <si>
    <t>10.14.2</t>
  </si>
  <si>
    <t>10.15.2</t>
  </si>
  <si>
    <t>10.16.2</t>
  </si>
  <si>
    <t>10.18.</t>
  </si>
  <si>
    <t>10.18.1</t>
  </si>
  <si>
    <t>IMPERMEABILIZAÇAO EM VIGAS</t>
  </si>
  <si>
    <t>IMPERMEABILIZAÇAO EM TAMPA DE RESERVATÓRIOS</t>
  </si>
  <si>
    <t>ACABAMENTOS INTERNOS EM PAREDE</t>
  </si>
  <si>
    <t>CONSIDERADO PINTURA</t>
  </si>
  <si>
    <t>CONSIDERADO JUNTO DO PISO</t>
  </si>
  <si>
    <t>REVESTIMENTO - PEITORIL, PEDRA NATURAL</t>
  </si>
  <si>
    <t>REVESTIMENTO - GENERICO - BORDA ROOFTOP</t>
  </si>
  <si>
    <t>REVESTIMENTO - GENERICO - BORDA PLATIBANDA</t>
  </si>
  <si>
    <t>Peitoril em granito, largura 15cm - espessura 2cm</t>
  </si>
  <si>
    <t>Mão de obra para assentamento de revestimento cerâmico em parede</t>
  </si>
  <si>
    <t>Mão de obra para colocação de peitoril e pingadeira</t>
  </si>
  <si>
    <t>Mão de obra - pintura interna</t>
  </si>
  <si>
    <t>Cobertura</t>
  </si>
  <si>
    <t>REVESTIMENTO - PINTURA RESINA, DEMARCAÇAO DE VAGAS</t>
  </si>
  <si>
    <t>REVESTIMENTO - PINTURA RESINA, ESCADA/ANTECAMERA</t>
  </si>
  <si>
    <t>REVESTIMENTO - PINTURA RESINA, GARAGEM</t>
  </si>
  <si>
    <t>Mão de Obra Polimento de piso</t>
  </si>
  <si>
    <t>Soleira em granito, largura 15cm - espessura 2cm</t>
  </si>
  <si>
    <t>Mão de obra de colocação de soleira em granito</t>
  </si>
  <si>
    <t>REVESTIMENTO - SOLEIRA, PEDRA NATURAL</t>
  </si>
  <si>
    <t>Soleiras</t>
  </si>
  <si>
    <t>Textura acrílica aplicação em paredes internas, 1 demão</t>
  </si>
  <si>
    <t>Mão de obra para aplicação de textura acrílica em paredes internas, 1 demão</t>
  </si>
  <si>
    <t>Mão de obra para pintura acrílica em teto, 3 demãos</t>
  </si>
  <si>
    <t>Custo Unitário</t>
  </si>
  <si>
    <t xml:space="preserve">CONTRAMARCO ALUMINIO </t>
  </si>
  <si>
    <t>Guarda-corpos</t>
  </si>
  <si>
    <t>Guarda Corpo de vidro e aluminio h=110cm</t>
  </si>
  <si>
    <t>23.1.2</t>
  </si>
  <si>
    <t>23.1.3</t>
  </si>
  <si>
    <t>23.1.4</t>
  </si>
  <si>
    <t>23.1.5</t>
  </si>
  <si>
    <t>23.1.6</t>
  </si>
  <si>
    <t>23.1.7</t>
  </si>
  <si>
    <t>23.1.8</t>
  </si>
  <si>
    <t>23.1.9</t>
  </si>
  <si>
    <t>23.2.2</t>
  </si>
  <si>
    <t>23.3.2</t>
  </si>
  <si>
    <t>23.4.2</t>
  </si>
  <si>
    <t>23.5.</t>
  </si>
  <si>
    <t>23.5.1</t>
  </si>
  <si>
    <t>23.5.2</t>
  </si>
  <si>
    <t>23.5.3</t>
  </si>
  <si>
    <t>23.5.4</t>
  </si>
  <si>
    <t>23.5.5</t>
  </si>
  <si>
    <t>23.5.6</t>
  </si>
  <si>
    <t>23.5.7</t>
  </si>
  <si>
    <t>23.5.8</t>
  </si>
  <si>
    <t>23.5.9</t>
  </si>
  <si>
    <t>23.5.10</t>
  </si>
  <si>
    <t>23.5.11</t>
  </si>
  <si>
    <t>23.5.12</t>
  </si>
  <si>
    <t>23.6.</t>
  </si>
  <si>
    <t>23.6.1</t>
  </si>
  <si>
    <t>23.6.2</t>
  </si>
  <si>
    <t>23.6.3</t>
  </si>
  <si>
    <t>23.6.4</t>
  </si>
  <si>
    <t>23.6.5</t>
  </si>
  <si>
    <t>23.6.6</t>
  </si>
  <si>
    <t>23.6.7</t>
  </si>
  <si>
    <t>23.6.8</t>
  </si>
  <si>
    <t>23.6.9</t>
  </si>
  <si>
    <t>23.6.10</t>
  </si>
  <si>
    <t>23.6.11</t>
  </si>
  <si>
    <t>23.6.12</t>
  </si>
  <si>
    <t>23.7.</t>
  </si>
  <si>
    <t>23.7.1</t>
  </si>
  <si>
    <t>23.7.2</t>
  </si>
  <si>
    <t>23.7.3</t>
  </si>
  <si>
    <t>23.7.4</t>
  </si>
  <si>
    <t>23.7.5</t>
  </si>
  <si>
    <t>23.7.6</t>
  </si>
  <si>
    <t>23.7.7</t>
  </si>
  <si>
    <t>23.7.8</t>
  </si>
  <si>
    <t>23.7.9</t>
  </si>
  <si>
    <t>23.7.10</t>
  </si>
  <si>
    <t>23.7.11</t>
  </si>
  <si>
    <t>23.7.12</t>
  </si>
  <si>
    <t>23.8.</t>
  </si>
  <si>
    <t>23.8.1</t>
  </si>
  <si>
    <t>23.8.2</t>
  </si>
  <si>
    <t>23.8.3</t>
  </si>
  <si>
    <t>23.8.4</t>
  </si>
  <si>
    <t>23.8.5</t>
  </si>
  <si>
    <t>23.8.6</t>
  </si>
  <si>
    <t>23.8.7</t>
  </si>
  <si>
    <t>23.8.8</t>
  </si>
  <si>
    <t>23.8.9</t>
  </si>
  <si>
    <t>23.8.10</t>
  </si>
  <si>
    <t>23.8.11</t>
  </si>
  <si>
    <t>23.8.12</t>
  </si>
  <si>
    <t>23.9.</t>
  </si>
  <si>
    <t>23.9.1</t>
  </si>
  <si>
    <t>23.9.2</t>
  </si>
  <si>
    <t>23.9.3</t>
  </si>
  <si>
    <t>23.9.4</t>
  </si>
  <si>
    <t>23.9.5</t>
  </si>
  <si>
    <t>23.9.6</t>
  </si>
  <si>
    <t>23.9.7</t>
  </si>
  <si>
    <t>23.9.8</t>
  </si>
  <si>
    <t>23.9.9</t>
  </si>
  <si>
    <t>23.9.10</t>
  </si>
  <si>
    <t>23.9.11</t>
  </si>
  <si>
    <t>23.9.12</t>
  </si>
  <si>
    <t>23.10.</t>
  </si>
  <si>
    <t>23.10.1</t>
  </si>
  <si>
    <t>23.10.2</t>
  </si>
  <si>
    <t>23.10.3</t>
  </si>
  <si>
    <t>23.10.4</t>
  </si>
  <si>
    <t>23.10.5</t>
  </si>
  <si>
    <t>23.10.6</t>
  </si>
  <si>
    <t>23.10.7</t>
  </si>
  <si>
    <t>23.10.8</t>
  </si>
  <si>
    <t>23.10.9</t>
  </si>
  <si>
    <t>23.10.10</t>
  </si>
  <si>
    <t>23.10.11</t>
  </si>
  <si>
    <t>23.11.</t>
  </si>
  <si>
    <t>23.11.1</t>
  </si>
  <si>
    <t>23.11.2</t>
  </si>
  <si>
    <t>23.11.3</t>
  </si>
  <si>
    <t>23.11.4</t>
  </si>
  <si>
    <t>23.11.5</t>
  </si>
  <si>
    <t>23.11.6</t>
  </si>
  <si>
    <t>23.11.7</t>
  </si>
  <si>
    <t>23.11.8</t>
  </si>
  <si>
    <t>23.11.9</t>
  </si>
  <si>
    <t>23.11.10</t>
  </si>
  <si>
    <t>23.11.11</t>
  </si>
  <si>
    <t>23.12.</t>
  </si>
  <si>
    <t>23.12.1</t>
  </si>
  <si>
    <t>23.12.2</t>
  </si>
  <si>
    <t>23.12.3</t>
  </si>
  <si>
    <t>23.12.4</t>
  </si>
  <si>
    <t>23.12.5</t>
  </si>
  <si>
    <t>23.12.6</t>
  </si>
  <si>
    <t>23.12.7</t>
  </si>
  <si>
    <t>23.12.8</t>
  </si>
  <si>
    <t>23.12.9</t>
  </si>
  <si>
    <t>23.12.10</t>
  </si>
  <si>
    <t>23.12.11</t>
  </si>
  <si>
    <t>23.13.</t>
  </si>
  <si>
    <t>23.13.1</t>
  </si>
  <si>
    <t>23.13.2</t>
  </si>
  <si>
    <t>23.13.3</t>
  </si>
  <si>
    <t>23.13.4</t>
  </si>
  <si>
    <t>23.13.5</t>
  </si>
  <si>
    <t>23.13.6</t>
  </si>
  <si>
    <t>23.13.7</t>
  </si>
  <si>
    <t>23.13.8</t>
  </si>
  <si>
    <t>23.13.9</t>
  </si>
  <si>
    <t>23.13.10</t>
  </si>
  <si>
    <t>23.13.11</t>
  </si>
  <si>
    <t>23.13.12</t>
  </si>
  <si>
    <t>23.14.</t>
  </si>
  <si>
    <t>23.14.1</t>
  </si>
  <si>
    <t>23.14.2</t>
  </si>
  <si>
    <t>23.14.3</t>
  </si>
  <si>
    <t>23.14.4</t>
  </si>
  <si>
    <t>23.14.5</t>
  </si>
  <si>
    <t>23.14.6</t>
  </si>
  <si>
    <t>23.14.7</t>
  </si>
  <si>
    <t>23.14.8</t>
  </si>
  <si>
    <t>23.14.9</t>
  </si>
  <si>
    <t>23.14.10</t>
  </si>
  <si>
    <t>23.14.11</t>
  </si>
  <si>
    <t>23.15.</t>
  </si>
  <si>
    <t>23.15.1</t>
  </si>
  <si>
    <t>23.15.2</t>
  </si>
  <si>
    <t>23.15.3</t>
  </si>
  <si>
    <t>23.15.4</t>
  </si>
  <si>
    <t>23.15.5</t>
  </si>
  <si>
    <t>23.15.6</t>
  </si>
  <si>
    <t>23.15.7</t>
  </si>
  <si>
    <t>23.15.8</t>
  </si>
  <si>
    <t>23.15.9</t>
  </si>
  <si>
    <t>23.15.10</t>
  </si>
  <si>
    <t>23.15.11</t>
  </si>
  <si>
    <t>23.16.</t>
  </si>
  <si>
    <t>23.16.1</t>
  </si>
  <si>
    <t>23.16.2</t>
  </si>
  <si>
    <t>23.16.3</t>
  </si>
  <si>
    <t>23.16.4</t>
  </si>
  <si>
    <t>23.16.5</t>
  </si>
  <si>
    <t>23.16.6</t>
  </si>
  <si>
    <t>23.16.7</t>
  </si>
  <si>
    <t>23.16.8</t>
  </si>
  <si>
    <t>23.16.9</t>
  </si>
  <si>
    <t>23.16.10</t>
  </si>
  <si>
    <t>23.16.11</t>
  </si>
  <si>
    <t>23.17.</t>
  </si>
  <si>
    <t>23.17.1</t>
  </si>
  <si>
    <t>23.17.2</t>
  </si>
  <si>
    <t>23.17.3</t>
  </si>
  <si>
    <t>23.17.4</t>
  </si>
  <si>
    <t>23.17.5</t>
  </si>
  <si>
    <t>23.17.6</t>
  </si>
  <si>
    <t>23.17.7</t>
  </si>
  <si>
    <t>23.17.8</t>
  </si>
  <si>
    <t>23.17.9</t>
  </si>
  <si>
    <t>23.17.10</t>
  </si>
  <si>
    <t>23.17.11</t>
  </si>
  <si>
    <t>23.18.</t>
  </si>
  <si>
    <t>23.18.1</t>
  </si>
  <si>
    <t>23.18.2</t>
  </si>
  <si>
    <t>23.18.3</t>
  </si>
  <si>
    <t>23.18.4</t>
  </si>
  <si>
    <t>23.18.5</t>
  </si>
  <si>
    <t>23.18.6</t>
  </si>
  <si>
    <t>23.18.7</t>
  </si>
  <si>
    <t>23.18.8</t>
  </si>
  <si>
    <t>23.18.9</t>
  </si>
  <si>
    <t>23.18.10</t>
  </si>
  <si>
    <t>23.18.11</t>
  </si>
  <si>
    <t>23.19.</t>
  </si>
  <si>
    <t>23.19.1</t>
  </si>
  <si>
    <t>23.19.2</t>
  </si>
  <si>
    <t>23.19.3</t>
  </si>
  <si>
    <t>23.19.4</t>
  </si>
  <si>
    <t>23.19.5</t>
  </si>
  <si>
    <t>23.20.</t>
  </si>
  <si>
    <t>23.20.1</t>
  </si>
  <si>
    <t>23.20.2</t>
  </si>
  <si>
    <t>23.20.3</t>
  </si>
  <si>
    <t>23.21.</t>
  </si>
  <si>
    <t>23.21.1</t>
  </si>
  <si>
    <t>23.21.2</t>
  </si>
  <si>
    <t>23.22.</t>
  </si>
  <si>
    <t>23.22.1</t>
  </si>
  <si>
    <t>23.22.2</t>
  </si>
  <si>
    <t xml:space="preserve">CONTRAMARCO FERRO </t>
  </si>
  <si>
    <t>26.20.2</t>
  </si>
  <si>
    <t>Corrimão de escadas em madeira</t>
  </si>
  <si>
    <t>Mão de obra para instalação de portas corta-fogo</t>
  </si>
  <si>
    <t>FACHADA FRONTAL - .CHAPISCO ARGAMASSADO EXTERNO</t>
  </si>
  <si>
    <t>FACHADA LATERAL DIREITA - .CHAPISCO ARGAMASSADO EXTERNO</t>
  </si>
  <si>
    <t>27.1.3</t>
  </si>
  <si>
    <t>FACHADA LATERAL ESQUERDA - .CHAPISCO ARGAMASSADO EXTERNO</t>
  </si>
  <si>
    <t>27.1.4</t>
  </si>
  <si>
    <t>FACHADA POSTERIOR - .CHAPISCO ARGAMASSADO EXTERNO</t>
  </si>
  <si>
    <t>27.1.5</t>
  </si>
  <si>
    <t>FACHADA FRONTAL - .CHAPISCO ARGAMASSADO PARA ESTRUTURA EXTERNO</t>
  </si>
  <si>
    <t>27.1.6</t>
  </si>
  <si>
    <t>FACHADA LATERAL DIREITA - .CHAPISCO ARGAMASSADO PARA ESTRUTURA EXTERNO</t>
  </si>
  <si>
    <t>27.1.7</t>
  </si>
  <si>
    <t>FACHADA LATERAL ESQUERDA - .CHAPISCO ARGAMASSADO PARA ESTRUTURA EXTERNO</t>
  </si>
  <si>
    <t>27.1.8</t>
  </si>
  <si>
    <t>FACHADA POSTERIOR - .CHAPISCO ARGAMASSADO PARA ESTRUTURA EXTERNO</t>
  </si>
  <si>
    <t>27.2.3</t>
  </si>
  <si>
    <t>27.2.4</t>
  </si>
  <si>
    <t>27.2.5</t>
  </si>
  <si>
    <t>27.2.6</t>
  </si>
  <si>
    <t>27.2.7</t>
  </si>
  <si>
    <t>27.2.8</t>
  </si>
  <si>
    <t>27.3.3</t>
  </si>
  <si>
    <t>27.3.4</t>
  </si>
  <si>
    <t>27.3.5</t>
  </si>
  <si>
    <t>27.3.6</t>
  </si>
  <si>
    <t>27.3.7</t>
  </si>
  <si>
    <t>27.3.8</t>
  </si>
  <si>
    <t>27.4.3</t>
  </si>
  <si>
    <t>27.4.4</t>
  </si>
  <si>
    <t>27.4.5</t>
  </si>
  <si>
    <t>27.4.6</t>
  </si>
  <si>
    <t>27.4.7</t>
  </si>
  <si>
    <t>27.4.8</t>
  </si>
  <si>
    <t>27.5.3</t>
  </si>
  <si>
    <t>27.5.4</t>
  </si>
  <si>
    <t>27.5.5</t>
  </si>
  <si>
    <t>27.5.6</t>
  </si>
  <si>
    <t>27.5.7</t>
  </si>
  <si>
    <t>27.5.8</t>
  </si>
  <si>
    <t>27.6.3</t>
  </si>
  <si>
    <t>27.6.4</t>
  </si>
  <si>
    <t>27.6.5</t>
  </si>
  <si>
    <t>27.6.6</t>
  </si>
  <si>
    <t>27.6.7</t>
  </si>
  <si>
    <t>27.6.8</t>
  </si>
  <si>
    <t>27.7.3</t>
  </si>
  <si>
    <t>27.7.4</t>
  </si>
  <si>
    <t>27.7.5</t>
  </si>
  <si>
    <t>27.7.6</t>
  </si>
  <si>
    <t>27.7.7</t>
  </si>
  <si>
    <t>27.7.8</t>
  </si>
  <si>
    <t>27.8.3</t>
  </si>
  <si>
    <t>27.8.4</t>
  </si>
  <si>
    <t>27.8.5</t>
  </si>
  <si>
    <t>27.8.6</t>
  </si>
  <si>
    <t>27.8.7</t>
  </si>
  <si>
    <t>27.8.8</t>
  </si>
  <si>
    <t>27.9.3</t>
  </si>
  <si>
    <t>27.9.4</t>
  </si>
  <si>
    <t>27.9.5</t>
  </si>
  <si>
    <t>27.9.6</t>
  </si>
  <si>
    <t>27.9.7</t>
  </si>
  <si>
    <t>27.9.8</t>
  </si>
  <si>
    <t>27.10.3</t>
  </si>
  <si>
    <t>27.10.4</t>
  </si>
  <si>
    <t>27.10.5</t>
  </si>
  <si>
    <t>27.10.6</t>
  </si>
  <si>
    <t>27.10.7</t>
  </si>
  <si>
    <t>27.10.8</t>
  </si>
  <si>
    <t>27.11.3</t>
  </si>
  <si>
    <t>27.11.4</t>
  </si>
  <si>
    <t>27.11.5</t>
  </si>
  <si>
    <t>27.11.6</t>
  </si>
  <si>
    <t>27.11.7</t>
  </si>
  <si>
    <t>27.11.8</t>
  </si>
  <si>
    <t>27.12.3</t>
  </si>
  <si>
    <t>27.12.4</t>
  </si>
  <si>
    <t>27.12.5</t>
  </si>
  <si>
    <t>27.12.6</t>
  </si>
  <si>
    <t>27.12.7</t>
  </si>
  <si>
    <t>27.12.8</t>
  </si>
  <si>
    <t>27.13.3</t>
  </si>
  <si>
    <t>27.13.4</t>
  </si>
  <si>
    <t>27.13.5</t>
  </si>
  <si>
    <t>27.13.6</t>
  </si>
  <si>
    <t>27.13.7</t>
  </si>
  <si>
    <t>27.13.8</t>
  </si>
  <si>
    <t>27.14.3</t>
  </si>
  <si>
    <t>27.14.4</t>
  </si>
  <si>
    <t>27.14.5</t>
  </si>
  <si>
    <t>27.14.6</t>
  </si>
  <si>
    <t>27.14.7</t>
  </si>
  <si>
    <t>27.14.8</t>
  </si>
  <si>
    <t>27.15.3</t>
  </si>
  <si>
    <t>27.15.4</t>
  </si>
  <si>
    <t>27.15.5</t>
  </si>
  <si>
    <t>27.15.6</t>
  </si>
  <si>
    <t>27.15.7</t>
  </si>
  <si>
    <t>27.15.8</t>
  </si>
  <si>
    <t>27.16.3</t>
  </si>
  <si>
    <t>27.16.4</t>
  </si>
  <si>
    <t>27.16.5</t>
  </si>
  <si>
    <t>27.16.6</t>
  </si>
  <si>
    <t>27.16.7</t>
  </si>
  <si>
    <t>27.16.8</t>
  </si>
  <si>
    <t>27.17.3</t>
  </si>
  <si>
    <t>27.17.4</t>
  </si>
  <si>
    <t>27.17.5</t>
  </si>
  <si>
    <t>27.17.6</t>
  </si>
  <si>
    <t>27.17.7</t>
  </si>
  <si>
    <t>27.17.8</t>
  </si>
  <si>
    <t>27.18.3</t>
  </si>
  <si>
    <t>27.18.4</t>
  </si>
  <si>
    <t>27.18.5</t>
  </si>
  <si>
    <t>27.18.6</t>
  </si>
  <si>
    <t>27.18.7</t>
  </si>
  <si>
    <t>27.18.8</t>
  </si>
  <si>
    <t>27.19.3</t>
  </si>
  <si>
    <t>27.19.4</t>
  </si>
  <si>
    <t>27.19.5</t>
  </si>
  <si>
    <t>27.19.6</t>
  </si>
  <si>
    <t>27.19.7</t>
  </si>
  <si>
    <t>27.19.8</t>
  </si>
  <si>
    <t>27.20.3</t>
  </si>
  <si>
    <t>27.20.4</t>
  </si>
  <si>
    <t>27.20.5</t>
  </si>
  <si>
    <t>27.20.6</t>
  </si>
  <si>
    <t>27.20.7</t>
  </si>
  <si>
    <t>27.20.8</t>
  </si>
  <si>
    <t>27.21.3</t>
  </si>
  <si>
    <t>27.21.4</t>
  </si>
  <si>
    <t>27.21.5</t>
  </si>
  <si>
    <t>27.21.6</t>
  </si>
  <si>
    <t>27.21.7</t>
  </si>
  <si>
    <t>27.21.8</t>
  </si>
  <si>
    <t>27.22.3</t>
  </si>
  <si>
    <t>27.22.4</t>
  </si>
  <si>
    <t>27.22.5</t>
  </si>
  <si>
    <t>27.22.6</t>
  </si>
  <si>
    <t>27.22.7</t>
  </si>
  <si>
    <t>27.22.8</t>
  </si>
  <si>
    <t>FACHADA FRONTAL - .REBOCO ARGAMASSADO EXTERNO</t>
  </si>
  <si>
    <t>28.1.2</t>
  </si>
  <si>
    <t>FACHADA LATERAL DIREITA - .REBOCO ARGAMASSADO EXTERNO</t>
  </si>
  <si>
    <t>28.1.3</t>
  </si>
  <si>
    <t>FACHADA LATERAL ESQUERDA - .REBOCO ARGAMASSADO EXTERNO</t>
  </si>
  <si>
    <t>28.1.4</t>
  </si>
  <si>
    <t>FACHADA POSTERIOR - .REBOCO ARGAMASSADO EXTERNO</t>
  </si>
  <si>
    <t>28.2.2</t>
  </si>
  <si>
    <t>28.2.3</t>
  </si>
  <si>
    <t>28.2.4</t>
  </si>
  <si>
    <t>28.3.2</t>
  </si>
  <si>
    <t>28.3.3</t>
  </si>
  <si>
    <t>28.3.4</t>
  </si>
  <si>
    <t>28.4.2</t>
  </si>
  <si>
    <t>28.4.3</t>
  </si>
  <si>
    <t>28.4.4</t>
  </si>
  <si>
    <t>28.5.2</t>
  </si>
  <si>
    <t>28.5.3</t>
  </si>
  <si>
    <t>28.5.4</t>
  </si>
  <si>
    <t>28.6.2</t>
  </si>
  <si>
    <t>28.6.3</t>
  </si>
  <si>
    <t>28.6.4</t>
  </si>
  <si>
    <t>28.7.2</t>
  </si>
  <si>
    <t>28.7.3</t>
  </si>
  <si>
    <t>28.7.4</t>
  </si>
  <si>
    <t>28.8.2</t>
  </si>
  <si>
    <t>28.8.3</t>
  </si>
  <si>
    <t>28.8.4</t>
  </si>
  <si>
    <t>28.9.2</t>
  </si>
  <si>
    <t>28.9.3</t>
  </si>
  <si>
    <t>28.9.4</t>
  </si>
  <si>
    <t>28.10.2</t>
  </si>
  <si>
    <t>28.10.3</t>
  </si>
  <si>
    <t>28.10.4</t>
  </si>
  <si>
    <t>28.11.2</t>
  </si>
  <si>
    <t>28.11.3</t>
  </si>
  <si>
    <t>28.11.4</t>
  </si>
  <si>
    <t>28.12.2</t>
  </si>
  <si>
    <t>28.12.3</t>
  </si>
  <si>
    <t>28.12.4</t>
  </si>
  <si>
    <t>28.13.2</t>
  </si>
  <si>
    <t>28.13.3</t>
  </si>
  <si>
    <t>28.13.4</t>
  </si>
  <si>
    <t>28.14.2</t>
  </si>
  <si>
    <t>28.14.3</t>
  </si>
  <si>
    <t>28.14.4</t>
  </si>
  <si>
    <t>28.15.2</t>
  </si>
  <si>
    <t>28.15.3</t>
  </si>
  <si>
    <t>28.15.4</t>
  </si>
  <si>
    <t>28.16.2</t>
  </si>
  <si>
    <t>28.16.3</t>
  </si>
  <si>
    <t>28.16.4</t>
  </si>
  <si>
    <t>28.17.2</t>
  </si>
  <si>
    <t>28.17.3</t>
  </si>
  <si>
    <t>28.17.4</t>
  </si>
  <si>
    <t>28.18.2</t>
  </si>
  <si>
    <t>28.18.3</t>
  </si>
  <si>
    <t>28.18.4</t>
  </si>
  <si>
    <t>28.19.2</t>
  </si>
  <si>
    <t>28.19.3</t>
  </si>
  <si>
    <t>28.19.4</t>
  </si>
  <si>
    <t>28.20.2</t>
  </si>
  <si>
    <t>28.20.3</t>
  </si>
  <si>
    <t>28.20.4</t>
  </si>
  <si>
    <t>28.21.2</t>
  </si>
  <si>
    <t>28.21.3</t>
  </si>
  <si>
    <t>28.21.4</t>
  </si>
  <si>
    <t>28.22.2</t>
  </si>
  <si>
    <t>28.22.3</t>
  </si>
  <si>
    <t>28.22.4</t>
  </si>
  <si>
    <t>FACHADA FRONTAL - REVESTIMENTO EXTERNO - CERAMICA PARA FACHADA, MARMORIZADO</t>
  </si>
  <si>
    <t>FACHADA FRONTAL - REVESTIMENTO EXTERNO - PAREDE VERDE PARA FACHADA</t>
  </si>
  <si>
    <t>29.1.3</t>
  </si>
  <si>
    <t>FACHADA LATERAL DIREITA - REVESTIMENTO EXTERNO - CERAMICA PARA FACHADA, MARMORIZADO</t>
  </si>
  <si>
    <t>29.2.3</t>
  </si>
  <si>
    <t>29.3.2</t>
  </si>
  <si>
    <t>29.4.2</t>
  </si>
  <si>
    <t>FACHADA FRONTAL - REVESTIMENTO EXTERNO - PINTURA PARA FACHADA, BRANCO</t>
  </si>
  <si>
    <t>FACHADA FRONTAL - REVESTIMENTO EXTERNO - TEXTURA PARA FACHADA</t>
  </si>
  <si>
    <t>FACHADA LATERAL DIREITA - REVESTIMENTO EXTERNO - PINTURA PARA FACHADA, BRANCO</t>
  </si>
  <si>
    <t>30.1.4</t>
  </si>
  <si>
    <t>FACHADA LATERAL DIREITA - REVESTIMENTO EXTERNO - TEXTURA PARA FACHADA, DIVISA VIZINHO</t>
  </si>
  <si>
    <t>30.1.5</t>
  </si>
  <si>
    <t>FACHADA LATERAL ESQUERDA - REVESTIMENTO EXTERNO - PINTURA PARA FACHADA, BRANCO</t>
  </si>
  <si>
    <t>30.1.6</t>
  </si>
  <si>
    <t>FACHADA LATERAL ESQUERDA - REVESTIMENTO EXTERNO - TEXTURA PARA FACHADA, DIVISA VIZINHO</t>
  </si>
  <si>
    <t>30.1.7</t>
  </si>
  <si>
    <t>FACHADA POSTERIOR - REVESTIMENTO EXTERNO - TEXTURA PARA FACHADA, DIVISA VIZINHO</t>
  </si>
  <si>
    <t>30.2.4</t>
  </si>
  <si>
    <t>30.2.5</t>
  </si>
  <si>
    <t>30.2.6</t>
  </si>
  <si>
    <t>30.2.7</t>
  </si>
  <si>
    <t>30.3.4</t>
  </si>
  <si>
    <t>30.3.5</t>
  </si>
  <si>
    <t>30.3.6</t>
  </si>
  <si>
    <t>FACHADA LATERAL ESQUERDA - REVESTIMENTO EXTERNO - TEXTURA PARA FACHADA</t>
  </si>
  <si>
    <t>30.3.7</t>
  </si>
  <si>
    <t>30.3.8</t>
  </si>
  <si>
    <t>30.4.4</t>
  </si>
  <si>
    <t>30.4.5</t>
  </si>
  <si>
    <t>30.4.6</t>
  </si>
  <si>
    <t>30.4.7</t>
  </si>
  <si>
    <t>30.5.4</t>
  </si>
  <si>
    <t>FACHADA LATERAL DIREITA - REVESTIMENTO EXTERNO - TEXTURA PARA FACHADA</t>
  </si>
  <si>
    <t>30.5.5</t>
  </si>
  <si>
    <t>30.5.6</t>
  </si>
  <si>
    <t>30.5.7</t>
  </si>
  <si>
    <t>30.5.8</t>
  </si>
  <si>
    <t>30.5.9</t>
  </si>
  <si>
    <t>FACHADA POSTERIOR - REVESTIMENTO EXTERNO - PINTURA PARA FACHADA, BRANCO</t>
  </si>
  <si>
    <t>30.5.10</t>
  </si>
  <si>
    <t>FACHADA POSTERIOR - REVESTIMENTO EXTERNO - TEXTURA PARA FACHADA</t>
  </si>
  <si>
    <t>30.5.11</t>
  </si>
  <si>
    <t>30.7.3</t>
  </si>
  <si>
    <t>30.7.4</t>
  </si>
  <si>
    <t>30.7.5</t>
  </si>
  <si>
    <t>30.7.6</t>
  </si>
  <si>
    <t>30.7.7</t>
  </si>
  <si>
    <t>30.7.8</t>
  </si>
  <si>
    <t>30.8.3</t>
  </si>
  <si>
    <t>30.8.4</t>
  </si>
  <si>
    <t>30.8.5</t>
  </si>
  <si>
    <t>30.8.6</t>
  </si>
  <si>
    <t>30.8.7</t>
  </si>
  <si>
    <t>30.8.8</t>
  </si>
  <si>
    <t>30.9.3</t>
  </si>
  <si>
    <t>30.9.4</t>
  </si>
  <si>
    <t>30.9.5</t>
  </si>
  <si>
    <t>30.9.6</t>
  </si>
  <si>
    <t>30.9.7</t>
  </si>
  <si>
    <t>30.9.8</t>
  </si>
  <si>
    <t>30.10.3</t>
  </si>
  <si>
    <t>30.10.4</t>
  </si>
  <si>
    <t>30.10.5</t>
  </si>
  <si>
    <t>30.10.6</t>
  </si>
  <si>
    <t>30.10.7</t>
  </si>
  <si>
    <t>30.10.8</t>
  </si>
  <si>
    <t>30.11.3</t>
  </si>
  <si>
    <t>30.11.4</t>
  </si>
  <si>
    <t>30.11.5</t>
  </si>
  <si>
    <t>30.11.6</t>
  </si>
  <si>
    <t>30.11.7</t>
  </si>
  <si>
    <t>30.11.8</t>
  </si>
  <si>
    <t>30.12.3</t>
  </si>
  <si>
    <t>30.12.4</t>
  </si>
  <si>
    <t>30.12.5</t>
  </si>
  <si>
    <t>30.12.6</t>
  </si>
  <si>
    <t>30.12.7</t>
  </si>
  <si>
    <t>30.12.8</t>
  </si>
  <si>
    <t>30.13.3</t>
  </si>
  <si>
    <t>30.13.4</t>
  </si>
  <si>
    <t>30.13.5</t>
  </si>
  <si>
    <t>30.13.6</t>
  </si>
  <si>
    <t>30.13.7</t>
  </si>
  <si>
    <t>30.13.8</t>
  </si>
  <si>
    <t>30.14.3</t>
  </si>
  <si>
    <t>30.14.4</t>
  </si>
  <si>
    <t>30.14.5</t>
  </si>
  <si>
    <t>30.14.6</t>
  </si>
  <si>
    <t>30.14.7</t>
  </si>
  <si>
    <t>30.14.8</t>
  </si>
  <si>
    <t>30.15.3</t>
  </si>
  <si>
    <t>30.15.4</t>
  </si>
  <si>
    <t>30.15.5</t>
  </si>
  <si>
    <t>30.15.6</t>
  </si>
  <si>
    <t>30.15.7</t>
  </si>
  <si>
    <t>30.15.8</t>
  </si>
  <si>
    <t>30.16.3</t>
  </si>
  <si>
    <t>30.16.4</t>
  </si>
  <si>
    <t>30.16.5</t>
  </si>
  <si>
    <t>30.16.6</t>
  </si>
  <si>
    <t>30.16.7</t>
  </si>
  <si>
    <t>30.16.8</t>
  </si>
  <si>
    <t>30.17.3</t>
  </si>
  <si>
    <t>30.17.4</t>
  </si>
  <si>
    <t>30.17.5</t>
  </si>
  <si>
    <t>30.17.6</t>
  </si>
  <si>
    <t>30.17.7</t>
  </si>
  <si>
    <t>30.17.8</t>
  </si>
  <si>
    <t>30.18.3</t>
  </si>
  <si>
    <t>30.18.4</t>
  </si>
  <si>
    <t>30.18.5</t>
  </si>
  <si>
    <t>30.18.6</t>
  </si>
  <si>
    <t>30.18.7</t>
  </si>
  <si>
    <t>30.18.8</t>
  </si>
  <si>
    <t>30.19.3</t>
  </si>
  <si>
    <t>30.19.4</t>
  </si>
  <si>
    <t>30.19.5</t>
  </si>
  <si>
    <t>30.19.6</t>
  </si>
  <si>
    <t>30.19.7</t>
  </si>
  <si>
    <t>30.19.8</t>
  </si>
  <si>
    <t>30.20.3</t>
  </si>
  <si>
    <t>FACHADA LATERAL ESQUERDA - REVESTIMENTO EXTERNO - PINTURA PARA FACHADA</t>
  </si>
  <si>
    <t>30.20.4</t>
  </si>
  <si>
    <t>30.20.5</t>
  </si>
  <si>
    <t>30.21.3</t>
  </si>
  <si>
    <t>30.21.4</t>
  </si>
  <si>
    <t>30.21.5</t>
  </si>
  <si>
    <t>FACHADA FRONTAL - REVESTIMENTO EXTERNO - PINTURA PARA FACHADA</t>
  </si>
  <si>
    <t>30.22.3</t>
  </si>
  <si>
    <t>FACHADA LATERAL DIREITA - REVESTIMENTO EXTERNO - PINTURA PARA FACHADA</t>
  </si>
  <si>
    <t>30.22.4</t>
  </si>
  <si>
    <t>30.22.5</t>
  </si>
  <si>
    <t>30.22.6</t>
  </si>
  <si>
    <t>30.22.7</t>
  </si>
  <si>
    <t>FACHADA POSTERIOR - REVESTIMENTO EXTERNO - PINTURA PARA FACHADA</t>
  </si>
  <si>
    <t>30.22.8</t>
  </si>
  <si>
    <t>Estimativas Custos Indiretos</t>
  </si>
  <si>
    <t>Modelo</t>
  </si>
  <si>
    <t>R$/m²</t>
  </si>
  <si>
    <t>Área de Terreno</t>
  </si>
  <si>
    <t>Estimado</t>
  </si>
  <si>
    <t>Área Construída</t>
  </si>
  <si>
    <t>Recebido</t>
  </si>
  <si>
    <t>N° pavimentos</t>
  </si>
  <si>
    <t>Status do Custo</t>
  </si>
  <si>
    <t>Indice Médio</t>
  </si>
  <si>
    <t>Valor</t>
  </si>
  <si>
    <t>Referência</t>
  </si>
  <si>
    <t>TEC 01 – ESTUDOS, PROJETOS, CONSULTORIAS, ENSAIOS E LAUDOS</t>
  </si>
  <si>
    <t xml:space="preserve">ESTUDOS </t>
  </si>
  <si>
    <t>Levantamento topográfico</t>
  </si>
  <si>
    <t>Estudo de Análise Técnica de Projeto</t>
  </si>
  <si>
    <t>Estudo Rebaixamento de Lençol Freático</t>
  </si>
  <si>
    <t>Projetos - Arquitetonico</t>
  </si>
  <si>
    <t>Projeto Arquitetônico</t>
  </si>
  <si>
    <t>Projeto Arquitetônico Legal</t>
  </si>
  <si>
    <t>Projeto Arquitetônico Executivo</t>
  </si>
  <si>
    <t xml:space="preserve">Projeto Arquitetônico interiores </t>
  </si>
  <si>
    <t>Projeto técnico de fachada</t>
  </si>
  <si>
    <t>Projetos - Estrutural</t>
  </si>
  <si>
    <t>Projeto de Fundação</t>
  </si>
  <si>
    <t>Projeto estrutural</t>
  </si>
  <si>
    <t>Projeto de estrutura metálica</t>
  </si>
  <si>
    <t>Projeto de alvenaria estrutural</t>
  </si>
  <si>
    <t>Projetos - Complementares</t>
  </si>
  <si>
    <t>Projeto elétrico/comunicação/telefonia/luminotécnico</t>
  </si>
  <si>
    <t>Projeto elétrico</t>
  </si>
  <si>
    <t>Projeto comunicação e dados</t>
  </si>
  <si>
    <t>Projeto de telefonia</t>
  </si>
  <si>
    <t>Projeto luminotécnico</t>
  </si>
  <si>
    <t>Projeto de automação</t>
  </si>
  <si>
    <t>Projeto hidrossanitário</t>
  </si>
  <si>
    <t>Projeto hidrossanitário/drenagem/pluvial</t>
  </si>
  <si>
    <t>Projeto de drenagem</t>
  </si>
  <si>
    <t>Projeto pluvial</t>
  </si>
  <si>
    <t>Projeto de irrigação</t>
  </si>
  <si>
    <t>Projeto preventivo (PPCI - Plano de Prevenção e Proteção Contra Incêndios) e Gás</t>
  </si>
  <si>
    <t>Projeto preventivo (PPCI)</t>
  </si>
  <si>
    <t>Projeto de climatização/exaustão</t>
  </si>
  <si>
    <t>Projeto de climatização</t>
  </si>
  <si>
    <t>Projeto de exautão</t>
  </si>
  <si>
    <t>Projeto de gás</t>
  </si>
  <si>
    <t>Projeto de Segurança</t>
  </si>
  <si>
    <t>Projeto pressurização</t>
  </si>
  <si>
    <t>Projeto de Impremeabilização</t>
  </si>
  <si>
    <t>Projeto de esquadrias</t>
  </si>
  <si>
    <t>Projeto de forro</t>
  </si>
  <si>
    <t>Projeto acústico</t>
  </si>
  <si>
    <t>Protjeto de Sonorização</t>
  </si>
  <si>
    <t>Projeto de Piscina</t>
  </si>
  <si>
    <t>Projeto de comunicação visual</t>
  </si>
  <si>
    <t>Projeto de Paisagismo</t>
  </si>
  <si>
    <t>Projeto de pavimentação</t>
  </si>
  <si>
    <t>Projetos - BIM</t>
  </si>
  <si>
    <t>Modelagem BIM arquitetônica</t>
  </si>
  <si>
    <t>Modelagem BIM Complementares</t>
  </si>
  <si>
    <t>Compatibilização de Projetos BIM</t>
  </si>
  <si>
    <t>CONSULTORIAS</t>
  </si>
  <si>
    <t>Consultorias Técnicas de esquadrias</t>
  </si>
  <si>
    <t>Consultoria técnica de fachada</t>
  </si>
  <si>
    <t>consultoria técnica de legalização</t>
  </si>
  <si>
    <t>Consultoria técnica de qualidade</t>
  </si>
  <si>
    <t>Prevision</t>
  </si>
  <si>
    <t>SERVIÇOS TÉCNICOS</t>
  </si>
  <si>
    <t>Controle tecnológico do concreto</t>
  </si>
  <si>
    <t>Un</t>
  </si>
  <si>
    <t>Ensaio de graute</t>
  </si>
  <si>
    <t>Ensaio de argamassa</t>
  </si>
  <si>
    <t>Prova de carga</t>
  </si>
  <si>
    <t>Tese de Esquadrias</t>
  </si>
  <si>
    <t>Ensiao de caixilho</t>
  </si>
  <si>
    <t>Ensaio de guarda-corpo</t>
  </si>
  <si>
    <t>Ensaio de arrancamento de reboco</t>
  </si>
  <si>
    <t>Ensaio de arrancamento revestimento cerâmico</t>
  </si>
  <si>
    <t>Ensaio de arrancamento fachada</t>
  </si>
  <si>
    <t>Ensaio de arrancamento de gancho da cobertura</t>
  </si>
  <si>
    <t>Ensaio de prisma (oco e cheio)</t>
  </si>
  <si>
    <t>Ensaio de bloco estrutual</t>
  </si>
  <si>
    <t>Laudo de Vizinhança</t>
  </si>
  <si>
    <t>Laudo de avaliação de desempenho</t>
  </si>
  <si>
    <t>Laudo de avaliação de desempenho - Luminico</t>
  </si>
  <si>
    <t xml:space="preserve">Laudo de avaliação de desempenho - Acústico </t>
  </si>
  <si>
    <t xml:space="preserve">Laudo de avaliação de desempenho - Térmico </t>
  </si>
  <si>
    <t>Laudo de Vistória de Fim e Obra</t>
  </si>
  <si>
    <t>Laudo de Potabilidade de água</t>
  </si>
  <si>
    <t>Topografia</t>
  </si>
  <si>
    <t>Limpeza Caixas De Passagem E Caixa Reuso</t>
  </si>
  <si>
    <t>Limpeza Caixa D'Água</t>
  </si>
  <si>
    <t>Laudo Gás</t>
  </si>
  <si>
    <t>Laudo Ohmico</t>
  </si>
  <si>
    <t>Laudo Instalações Elétricas</t>
  </si>
  <si>
    <t>Laudo Spda</t>
  </si>
  <si>
    <t>Acompanhamento Ambiental</t>
  </si>
  <si>
    <t>Teste de Acoragem</t>
  </si>
  <si>
    <t>TEC 02 – TAXAS, DOCUMENTOS</t>
  </si>
  <si>
    <t>TAXAS E DOCUMENTOS</t>
  </si>
  <si>
    <t>Aprovação e legalização</t>
  </si>
  <si>
    <t>Avaliação e Legalização ambiental</t>
  </si>
  <si>
    <t>Taxas</t>
  </si>
  <si>
    <t>Taxas ART</t>
  </si>
  <si>
    <t>Taxas alvará</t>
  </si>
  <si>
    <t>IPTU</t>
  </si>
  <si>
    <t>Taxa Habite-se</t>
  </si>
  <si>
    <t>ADM 01 – SEGURANÇA, MEIO AMBIENTE E SAÚDE</t>
  </si>
  <si>
    <t>CONSERVAÇÃO DE OBRA, SEGURANÇA DO TRABALHO</t>
  </si>
  <si>
    <t>Técnico de segurança do trabalho - Quantidade</t>
  </si>
  <si>
    <t>mês</t>
  </si>
  <si>
    <t>Serviço terceirizado de segurança do trabalho - Valor/mês (R$)</t>
  </si>
  <si>
    <t>Treinamento por funcionário (R$)</t>
  </si>
  <si>
    <t>Programa de gerenciamento de risco</t>
  </si>
  <si>
    <t>Projetos de segurança do trabalho</t>
  </si>
  <si>
    <t>Elaboração do programa de gerenciamento de riscos (PGR)</t>
  </si>
  <si>
    <t>Meio ambiente</t>
  </si>
  <si>
    <t>Saúde ocupacional</t>
  </si>
  <si>
    <t>Medicamentos preventivos e de emergência</t>
  </si>
  <si>
    <t>EQUIPE</t>
  </si>
  <si>
    <t>Engenheiro Civil</t>
  </si>
  <si>
    <t>Arquiteto</t>
  </si>
  <si>
    <t>Mestre De Obras</t>
  </si>
  <si>
    <t>Técnico de edificações</t>
  </si>
  <si>
    <t>Técnico de qualidade</t>
  </si>
  <si>
    <t>Auxiliar de engenharia</t>
  </si>
  <si>
    <t>Assistente administrativo</t>
  </si>
  <si>
    <t>Estagiário</t>
  </si>
  <si>
    <t>Servente</t>
  </si>
  <si>
    <t>Operador De Grua</t>
  </si>
  <si>
    <t>Operador De Cremalheira</t>
  </si>
  <si>
    <t>Tecnico Segurança Do Trabalho</t>
  </si>
  <si>
    <t>Encarregado Instaladora</t>
  </si>
  <si>
    <t>Limpeza e copa</t>
  </si>
  <si>
    <t>Vigilância / portaria</t>
  </si>
  <si>
    <t>Encarregado Acabamento</t>
  </si>
  <si>
    <t>Encarregado Fundação</t>
  </si>
  <si>
    <t>Auxiliar Segurança Do Trabalho</t>
  </si>
  <si>
    <t>Demolições</t>
  </si>
  <si>
    <t>Limpeza da camada vegetal</t>
  </si>
  <si>
    <t>Locação da obra</t>
  </si>
  <si>
    <t>CANTEIRO DE OBRA</t>
  </si>
  <si>
    <t>Instalações provisórias</t>
  </si>
  <si>
    <t>Instalações Provisórias: Aquisição Contêiner</t>
  </si>
  <si>
    <t>Locação de container</t>
  </si>
  <si>
    <t>Redes Provisórias: Rede de água fria, esgoto e drenagem</t>
  </si>
  <si>
    <t>Redes Provisórias: Redes elétricas, comunicação e dados</t>
  </si>
  <si>
    <t>Despesas de consumo e manutenção</t>
  </si>
  <si>
    <t>Brindes Datas Comemortivas</t>
  </si>
  <si>
    <t>Consumos Mensais: Água e Esgoto</t>
  </si>
  <si>
    <t>Consumos Mensais: Luz/energia</t>
  </si>
  <si>
    <t>Consumos Mensais: Internet</t>
  </si>
  <si>
    <t>Consumos Mensais: Telefone</t>
  </si>
  <si>
    <t>Consumos Mensais: Coleta de Lixo</t>
  </si>
  <si>
    <t>Consumos Mensais: Alimentação</t>
  </si>
  <si>
    <t>Consumos Mensais: Alimentação - Refeição Extra(atraso Concretagem)</t>
  </si>
  <si>
    <t>Consumos Mensais: Mateirial de expediênte/escritório</t>
  </si>
  <si>
    <t>Consumos Mensais: Material de higiêne e limpeza</t>
  </si>
  <si>
    <t>Cota Combustível</t>
  </si>
  <si>
    <t>Monitoramento</t>
  </si>
  <si>
    <t>Vigilante</t>
  </si>
  <si>
    <t>Placas De Identificação Provisória</t>
  </si>
  <si>
    <t>Rádio Comunicadores</t>
  </si>
  <si>
    <t>Catraca</t>
  </si>
  <si>
    <t>Serviços De Informática</t>
  </si>
  <si>
    <t>Consumos gerais: Fretes</t>
  </si>
  <si>
    <t>Consumos gerais: Consumo de cópias</t>
  </si>
  <si>
    <t>Consumos gerais: Papelaria</t>
  </si>
  <si>
    <t>Consumos gerais: Gerenciamento Eletrônico</t>
  </si>
  <si>
    <t>Consumos gerais: Despesas com vizinhos</t>
  </si>
  <si>
    <t>Consumos gerais: Esgotamento de sistema sanitário temporário</t>
  </si>
  <si>
    <t>Caminhão Pipa</t>
  </si>
  <si>
    <t>Calibração Equipamentos</t>
  </si>
  <si>
    <t>Consumos gerais: Gerador autônomo de energia</t>
  </si>
  <si>
    <t>Despesas de manutenção: Manutenção provisória do canteiro</t>
  </si>
  <si>
    <t>Despesas de manutenção: Manutenção provisória elétrica</t>
  </si>
  <si>
    <t>Despesas de manutenção: Manutenção provisória hidrossanitária</t>
  </si>
  <si>
    <t>Despesas de manutenção: Manutenção provisória vigilância e acessos</t>
  </si>
  <si>
    <t>Mobilização/Desmobilização Canteiro</t>
  </si>
  <si>
    <t>Mobiliario de apoio a obra</t>
  </si>
  <si>
    <t>Equipamentos de escritorio</t>
  </si>
  <si>
    <t>Equipamentos de Proteção Coletiva</t>
  </si>
  <si>
    <t>Equipamentos de carga e transporte</t>
  </si>
  <si>
    <t>Equipamentos de Carga e Transporte</t>
  </si>
  <si>
    <t>Locação Elevador cremalheira</t>
  </si>
  <si>
    <t>Aquisição Elevador cremalheira</t>
  </si>
  <si>
    <t>Manutenção Inicial Elevador cremalheira</t>
  </si>
  <si>
    <t>Manutenção Periódica Elevador cremalheira</t>
  </si>
  <si>
    <t>Montagem e Desmontagem Elevador cremalheira</t>
  </si>
  <si>
    <t>Mobilização e Desmobilização Elevador cremalheira</t>
  </si>
  <si>
    <t>Aquisição Elevador Carga</t>
  </si>
  <si>
    <t>Manutenção Inicial Elevador Carga</t>
  </si>
  <si>
    <t>Manutenção Periódica Elevador Carga</t>
  </si>
  <si>
    <t>Montagem e Desmontagem  Elevador Carga</t>
  </si>
  <si>
    <t>Aquisição Grua ascensional</t>
  </si>
  <si>
    <t>Manutenção Inicial Grua ascensional</t>
  </si>
  <si>
    <t>Manutenção Periódica Grua ascensional</t>
  </si>
  <si>
    <t>Montagem e Desmontagem Grua ascensional</t>
  </si>
  <si>
    <t>Mobilização e Desmobilização Grua ascensional</t>
  </si>
  <si>
    <t>Aquisição Grua com torre fixa</t>
  </si>
  <si>
    <t>Manutenção Inicial Grua com torre fixa</t>
  </si>
  <si>
    <t>Manutenção Periódica Grua com torre fixa</t>
  </si>
  <si>
    <t>Montagem e Desmontagem Grua com torre fixa</t>
  </si>
  <si>
    <t>Aquisição Grua com torre movel</t>
  </si>
  <si>
    <t>Manutenção Inicial Grua com torre movel</t>
  </si>
  <si>
    <t>Manutenção Periódica Grua com torre movel</t>
  </si>
  <si>
    <t>Montagem e Desmontagem Grua com torre movel</t>
  </si>
  <si>
    <t>Locação Mini Grua</t>
  </si>
  <si>
    <t>Aquisição Mini Grua</t>
  </si>
  <si>
    <t>Manutenção Inicial Mini Grua</t>
  </si>
  <si>
    <t>Manutenção Periódica Mini Grua</t>
  </si>
  <si>
    <t>Montagem e Desmontagem Mini Grua</t>
  </si>
  <si>
    <t>Mobilização e Desmobilização Mini Grua</t>
  </si>
  <si>
    <t>Aquisição Guincho de coluna</t>
  </si>
  <si>
    <t>Manutenção Inicial Guincho de coluna</t>
  </si>
  <si>
    <t>Manutenção Periódica Guincho de coluna</t>
  </si>
  <si>
    <t>Montagem e Desmontagem Guincho de coluna</t>
  </si>
  <si>
    <t xml:space="preserve">Aquisição Mini Guincho </t>
  </si>
  <si>
    <t xml:space="preserve">Manutenção Inicial Mini Guincho </t>
  </si>
  <si>
    <t xml:space="preserve">Manutenção Periódica Mini Guincho </t>
  </si>
  <si>
    <t xml:space="preserve">Montagem e Desmontagem Mini Guincho </t>
  </si>
  <si>
    <t>Locação Guindaste</t>
  </si>
  <si>
    <t>Aquisição Guindaste</t>
  </si>
  <si>
    <t>Manutenção Inicial Guindaste</t>
  </si>
  <si>
    <t>Manutenção Periódica Guindaste</t>
  </si>
  <si>
    <t>Montagem e Desmontagem Guindaste</t>
  </si>
  <si>
    <t>Andaime modular fachadeiro</t>
  </si>
  <si>
    <t>Manutenção inicial Andaime modular fachadeiro</t>
  </si>
  <si>
    <t>Manutenção periódica Andaime modular fachadeiro</t>
  </si>
  <si>
    <t>Andaime multidirecional</t>
  </si>
  <si>
    <t>Manutenção inicial Andaime multidirecional</t>
  </si>
  <si>
    <t>Manutenção periódica Andaime multidirecional</t>
  </si>
  <si>
    <t>Aquisição Andaime tubular tipo torre</t>
  </si>
  <si>
    <t>Manutenção inicial Aquisição Andaime tubular tipo torre</t>
  </si>
  <si>
    <t>Manutenção periódica Aquisição Andaime tubular tipo torre</t>
  </si>
  <si>
    <t>Andaime suspenso manual</t>
  </si>
  <si>
    <t>Manutenção inicial Andaime suspenso manual</t>
  </si>
  <si>
    <t>Manutenção periódica Andaime suspenso manual</t>
  </si>
  <si>
    <t>Locação Andaime suspenso motorizado</t>
  </si>
  <si>
    <t>Manutenção inicial Andaime suspenso motorizado</t>
  </si>
  <si>
    <t>Manutenção periódica Andaime suspenso motorizado</t>
  </si>
  <si>
    <t>Montagem e Desmontagem Andaime suspenso motorizado</t>
  </si>
  <si>
    <t>Mobilização e Desmobilização Andaime suspenso motorizado</t>
  </si>
  <si>
    <t>Locação Balancim</t>
  </si>
  <si>
    <t>Montagem/Deslocamento/Desmontagem Balancim</t>
  </si>
  <si>
    <t>Desmobilização Grua</t>
  </si>
  <si>
    <t>Desmobilização Cremalheira</t>
  </si>
  <si>
    <t>Locação Munck</t>
  </si>
  <si>
    <t>Locação Mini Escavadeira</t>
  </si>
  <si>
    <t>Locação Mini Carregadeira</t>
  </si>
  <si>
    <t>Manutenção Equipamentos</t>
  </si>
  <si>
    <t>Manutenção Preventiva Grua</t>
  </si>
  <si>
    <t>Manutenção Preventiva Cremalheira</t>
  </si>
  <si>
    <t>Equipamentos de obra</t>
  </si>
  <si>
    <t>Locação Escora</t>
  </si>
  <si>
    <t>Ferramentas/equipamentos</t>
  </si>
  <si>
    <t>Aquisição Carrinho plataforma</t>
  </si>
  <si>
    <t>Aquisição Carrinho de mão</t>
  </si>
  <si>
    <t>Aquisição Girica 60L</t>
  </si>
  <si>
    <t>Aquisição Girica 90L</t>
  </si>
  <si>
    <t>Aquisição Manipulador telescópico</t>
  </si>
  <si>
    <t>Aquisição Carrinho mini paletes</t>
  </si>
  <si>
    <t>Aquisição Minicarregadeira</t>
  </si>
  <si>
    <t>Aquisição Condutor de entulho vertical</t>
  </si>
  <si>
    <t>24 Pav</t>
  </si>
  <si>
    <t>Aquisição Rolo compressor</t>
  </si>
  <si>
    <t>Aquisição Betoneira</t>
  </si>
  <si>
    <t>Locação Rompedor</t>
  </si>
  <si>
    <t>Aquisição Rompedor</t>
  </si>
  <si>
    <t>Aquisição Martelete</t>
  </si>
  <si>
    <t>Aquisição Serra Mármore</t>
  </si>
  <si>
    <t>Aquisição Serra circular madeira</t>
  </si>
  <si>
    <t>Aquisição esmerilhadeira</t>
  </si>
  <si>
    <t>Aquisição nível laser</t>
  </si>
  <si>
    <t>Aquisição parafusadeira</t>
  </si>
  <si>
    <t>Veículo de apoio: Carro para passageiros</t>
  </si>
  <si>
    <t>Veículo de apoio: Carro utilitário para transporte de cargas ou pessoas</t>
  </si>
  <si>
    <t>Veículo de apoio: Carro com caçamba</t>
  </si>
  <si>
    <t>Veículo de apoio: Caminhão dois eixos</t>
  </si>
  <si>
    <t>Aquisição de Pressurizador</t>
  </si>
  <si>
    <t>Locação Andaime Tubular</t>
  </si>
  <si>
    <t>Indenização</t>
  </si>
  <si>
    <t>Caçambas</t>
  </si>
  <si>
    <t>Manutenção Veículo de apoio: Carro para passageiros</t>
  </si>
  <si>
    <t>Manutenção Veículo de apoio: Carro utilitário para transporte de cargas ou pessoas</t>
  </si>
  <si>
    <t>Manutenção Veículo de apoio: Carro com caçamba</t>
  </si>
  <si>
    <t>Manutenção Veículo de apoio: Caminhão dois eixos</t>
  </si>
  <si>
    <t>SAPATAS</t>
  </si>
  <si>
    <t>Quant.</t>
  </si>
  <si>
    <t>Dimensões Unitárias - m</t>
  </si>
  <si>
    <t>Quantidade de Serviços</t>
  </si>
  <si>
    <t>H0</t>
  </si>
  <si>
    <t>H1</t>
  </si>
  <si>
    <t>largura</t>
  </si>
  <si>
    <t>Escav</t>
  </si>
  <si>
    <t>Apiloam</t>
  </si>
  <si>
    <t>Reaterro</t>
  </si>
  <si>
    <t>Bota-fora</t>
  </si>
  <si>
    <t>Fôrma</t>
  </si>
  <si>
    <t>Imperm</t>
  </si>
  <si>
    <t>esp</t>
  </si>
  <si>
    <r>
      <t xml:space="preserve">Vol. tronco pirâmide </t>
    </r>
    <r>
      <rPr>
        <sz val="9"/>
        <rFont val="Calibri"/>
        <family val="2"/>
        <scheme val="minor"/>
      </rPr>
      <t>= (H2/6) * [ (A*B) + (C*D) + (A+C)*(B+D) ]</t>
    </r>
  </si>
  <si>
    <t>Arbitrado tamanho de cisterna de 3,5x8m com espessura de 10cm</t>
  </si>
  <si>
    <t>OBRA</t>
  </si>
  <si>
    <t>BASES</t>
  </si>
  <si>
    <t>Imagens</t>
  </si>
  <si>
    <t>M²</t>
  </si>
  <si>
    <t>NÚMERO DE UNIDADES COMERCIAIS</t>
  </si>
  <si>
    <t>Garagem G1</t>
  </si>
  <si>
    <t>Garagem G2</t>
  </si>
  <si>
    <t>Garagem G3</t>
  </si>
  <si>
    <t>Garagem G4</t>
  </si>
  <si>
    <t>Tipo 01 (1x)</t>
  </si>
  <si>
    <t>Tipo 02 (11x)</t>
  </si>
  <si>
    <t>Tipo 03 (01x)</t>
  </si>
  <si>
    <t>Casa de máquinas</t>
  </si>
  <si>
    <t>Caixa D'água</t>
  </si>
  <si>
    <t>REVESTIMENTOS ARGAMASSADOS PISO E PAREDE</t>
  </si>
  <si>
    <t>REVESTIMENTOS ARGAMASSADOS TETO</t>
  </si>
  <si>
    <t>IMPREVISTOS</t>
  </si>
  <si>
    <t>Equipamentos de proteção coletiva</t>
  </si>
  <si>
    <t>Perímetro</t>
  </si>
  <si>
    <t>Pé Direito</t>
  </si>
  <si>
    <t>Imagem formulário</t>
  </si>
  <si>
    <t>Perímetro de projeção Primária tipo 1</t>
  </si>
  <si>
    <t>Perímetro de projeção torre tipo 1</t>
  </si>
  <si>
    <t>* Considerado as informações do Projeto de Segurança</t>
  </si>
  <si>
    <t>Area da fachada</t>
  </si>
  <si>
    <t>SLQA</t>
  </si>
  <si>
    <t>Perímetro de projeção da torre 1</t>
  </si>
  <si>
    <t>Linha de Vida</t>
  </si>
  <si>
    <t xml:space="preserve">Perímetro de Pavimentos </t>
  </si>
  <si>
    <t>Cobertura para Proteção de Pedestres</t>
  </si>
  <si>
    <t>Número de funcionários</t>
  </si>
  <si>
    <t>Produtividade média (h/m2)</t>
  </si>
  <si>
    <t>Área construída</t>
  </si>
  <si>
    <t>A.C/prazo</t>
  </si>
  <si>
    <t>Prazo da obra</t>
  </si>
  <si>
    <t>meses</t>
  </si>
  <si>
    <t>NF</t>
  </si>
  <si>
    <t>funcionários</t>
  </si>
  <si>
    <t>Barracão interno</t>
  </si>
  <si>
    <t>Pontos de água e esgoto</t>
  </si>
  <si>
    <t>20 funcionários/ponto</t>
  </si>
  <si>
    <t>Externo</t>
  </si>
  <si>
    <t>Bebedouro</t>
  </si>
  <si>
    <t>1 / 5 pav.</t>
  </si>
  <si>
    <t>Área refeitório</t>
  </si>
  <si>
    <t>m²/funcionários</t>
  </si>
  <si>
    <t>Mobiliário de canteiro</t>
  </si>
  <si>
    <t>Área de vestiário</t>
  </si>
  <si>
    <t>Área sanitários</t>
  </si>
  <si>
    <t>área lavatório</t>
  </si>
  <si>
    <t>Área de chuveiros</t>
  </si>
  <si>
    <t>Será utilizado</t>
  </si>
  <si>
    <t>Sim</t>
  </si>
  <si>
    <t>Não</t>
  </si>
  <si>
    <t>* Central de armazenamento entre pavimentos</t>
  </si>
  <si>
    <t>Sinalização</t>
  </si>
  <si>
    <t>Escritório</t>
  </si>
  <si>
    <t>m²/pessoa</t>
  </si>
  <si>
    <t xml:space="preserve">Almoxarifado </t>
  </si>
  <si>
    <t xml:space="preserve">800 por funcionário </t>
  </si>
  <si>
    <t>500,00 por funcionário</t>
  </si>
  <si>
    <t>Considerando entrega de 2 uniformes, capacete, bota, óculos e cinto</t>
  </si>
  <si>
    <t>para cada</t>
  </si>
  <si>
    <t>pessoas</t>
  </si>
  <si>
    <t>CN empreendimentos</t>
  </si>
  <si>
    <t>Amalfi Construções e Incorporações</t>
  </si>
  <si>
    <t>AS Ramos</t>
  </si>
  <si>
    <t>Mabrem Maiochi Empreendimentos</t>
  </si>
  <si>
    <t>All Empreendimentos</t>
  </si>
  <si>
    <t>ASPEN TOWERS</t>
  </si>
  <si>
    <t>Brava Ocean</t>
  </si>
  <si>
    <t>BRAVA VALLEY</t>
  </si>
  <si>
    <t>Tramonti</t>
  </si>
  <si>
    <t>MARINE</t>
  </si>
  <si>
    <t>MAIORI</t>
  </si>
  <si>
    <t>Ravello</t>
  </si>
  <si>
    <t>PAESAGGIO</t>
  </si>
  <si>
    <t>Acacias JK</t>
  </si>
  <si>
    <t>Lago di Garda Residenciale</t>
  </si>
  <si>
    <t>JTA EMPREENDIMENTOS E URBANISMO</t>
  </si>
  <si>
    <t>Prazo de Obra</t>
  </si>
  <si>
    <t>Cidade/Estado</t>
  </si>
  <si>
    <t>Porto Belo - SC</t>
  </si>
  <si>
    <t>Itajaí - SC</t>
  </si>
  <si>
    <t>Navegantes - SC</t>
  </si>
  <si>
    <t>Balneáreo Camboriú - SC</t>
  </si>
  <si>
    <t>Florianópolis – SC</t>
  </si>
  <si>
    <t>Cub</t>
  </si>
  <si>
    <t>Data Cub</t>
  </si>
  <si>
    <t>Não Solicitado</t>
  </si>
  <si>
    <t>Informações complementares de Estudos</t>
  </si>
  <si>
    <t>Projeto elétrico/comunicação/telefonia</t>
  </si>
  <si>
    <t>Informações complementares de projetos</t>
  </si>
  <si>
    <t>Apontador</t>
  </si>
  <si>
    <t>Sinalizacao Plaqueiro</t>
  </si>
  <si>
    <t>Sinalizacao geral da obra</t>
  </si>
  <si>
    <t>R00</t>
  </si>
  <si>
    <t>Rebaixamento de Lençol Freático</t>
  </si>
  <si>
    <t>Finalizado</t>
  </si>
  <si>
    <t>Lastro de Concreto Magro, Aplicado em Blocos de Fundação, e=10cm</t>
  </si>
  <si>
    <t>Considerado sem indicação em projeto, consideração de 13% de perda</t>
  </si>
  <si>
    <t>Lastro de Brita, Aplicado em Blocos de Fundação, e= 5cm</t>
  </si>
  <si>
    <t>Movimentação de terra para bota-fora - Estacas</t>
  </si>
  <si>
    <t>Quantitade de Projetos</t>
  </si>
  <si>
    <t>Corte e Preparo de Cabeça de Estaca</t>
  </si>
  <si>
    <t>Quantidade projeto - 30% de perda</t>
  </si>
  <si>
    <t>Forma para infraestrutura em Tábuas de Madeira Serrada 17mm 4x reaproveitamento</t>
  </si>
  <si>
    <t>Considerado blocos, vigas de fundação, duto, cisterna, lajes e pilares de arranque</t>
  </si>
  <si>
    <t>Considerado blocos, vigas de fundação, duto, cisterna, lajes e pilares de arranque - 10% de perda</t>
  </si>
  <si>
    <t xml:space="preserve">Armação aço CA-50 ø 25,0mm para infraestrutura (corte e dobra em obra) </t>
  </si>
  <si>
    <t>Concreto Usinado bombeável 35MPa para infraestrutura - incluindo serviço de bombeamento</t>
  </si>
  <si>
    <t>Considerado blocos, vigas de fundação, duto, cisterna, lajes e pilares de arranque - 5% de perda</t>
  </si>
  <si>
    <t>Concreto Usinado bombeável 45MPa para infraestrutura- incluindo serviço de bombeamento</t>
  </si>
  <si>
    <t>Forma para Laje Contrapiso Térreo em Tábuas de Madeira Serrada 17mm 4x reaproveitamento</t>
  </si>
  <si>
    <t>Considerado Laje do Térreo</t>
  </si>
  <si>
    <t>Fabricação de Fôrma para Pilares, em Chapa de Madeira Compensada Resinada, E=17mm</t>
  </si>
  <si>
    <t>Quantidade Estimado conforme índices Históricos - Considerado 2 Jogos</t>
  </si>
  <si>
    <t>Fabricação de Fôrma para Vigas, em Chapa de Madeira Compensada Resinada, E=17mm</t>
  </si>
  <si>
    <t>Fabricação de Fôrma para Lajes, em Chapa de Madeira Compensada Resinada, E=17mm</t>
  </si>
  <si>
    <t>Montagem e Desmontagem de Fôrma de Pilares, em Chapa de Madeira Compensada Resinada</t>
  </si>
  <si>
    <t>Montagem e Desmontagem de Fôrma de Vigas, em Chapa de Madeira Compensada Resinada</t>
  </si>
  <si>
    <t>Montagem e Desmontagem de Fôrma de Lajes, em Chapa de Madeira Compensada Resinada</t>
  </si>
  <si>
    <t>Armação Aço CA-60, Diâmetro de 5,0mm para Supraestrutura, Corte e Dobra em Obra</t>
  </si>
  <si>
    <t>Quantidade disponibilizada pelo projetista</t>
  </si>
  <si>
    <t>Armação Aço CA-50, Diâmetro de 6,3mm para Supraestrutura, Corte e Dobra em Obr</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</si>
  <si>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</si>
  <si>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</si>
  <si>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</si>
  <si>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</si>
  <si>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</si>
  <si>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tela Q92 para ContraPiso Armado (corte e dobra em indústria)</t>
  </si>
  <si>
    <t>Concreto Usinado FCK = 20MPa Bombeavel</t>
  </si>
  <si>
    <t>Concreto Usinado FCK = 45MPa Bombeavel</t>
  </si>
  <si>
    <t>Lona Plastica para Contrapiso Armado</t>
  </si>
  <si>
    <t>Manutenção/Reforma de Cubetas</t>
  </si>
  <si>
    <t>Escoramento de fôrmas para Lajes com escoras de Madeira incluindo travamento, 4 utilizações.</t>
  </si>
  <si>
    <t>Alvenaria de vedacao de blocos ceramicos furados na horizontal de 9x19x19cm (espessura 9cm) com argamassa industrializada de assentamento</t>
  </si>
  <si>
    <t>Alvenaria de vedacao de blocos ceramicos furados na horizontal de 11.5x19x19cm (espessura 11.5cm) com argamassa industrializada de assentamento</t>
  </si>
  <si>
    <t>Alvenaria de vedacao de blocos ceramicos furados na horizontal de 14x19x19cm (espessura 14cm) com argamassa industrializada de assentamento</t>
  </si>
  <si>
    <t>Alvenaria com blocos silico calcarios de 12,5x30x60cm (espessura 15cm) com argamassa industrializada de assentamento</t>
  </si>
  <si>
    <t>Regularização de superfície para impermeabilização / Central de gás / lixeira</t>
  </si>
  <si>
    <t>Proteção mecânica de superfície com argamassa de cimento e areia, traço 1:3 E=5cm / Piscinas e Sacadas</t>
  </si>
  <si>
    <t>Impermeabilização de Baldrames com Tinta Asfáltica (Neutrol)</t>
  </si>
  <si>
    <t>Impermeabilização com manta asfáltica colada com asfalto derretido, duas camadas, E = 3MM E E=4MM</t>
  </si>
  <si>
    <t>Impermeabilização com manta asfáltica colada com asfalto derretido, uma camadas, E=4MM</t>
  </si>
  <si>
    <t>Instalações de esgoto e pluviais - Tubulações</t>
  </si>
  <si>
    <t>Instalações de esgoto e pluviais - Conecções</t>
  </si>
  <si>
    <t>Sistema de Reuso</t>
  </si>
  <si>
    <t>Equipamentos para sistema de Reuso</t>
  </si>
  <si>
    <t>Mão de obra Instalação Hidráulica</t>
  </si>
  <si>
    <t>Eletrodutos e caixas</t>
  </si>
  <si>
    <t>Acabamentos Elétricos e telecomunicações</t>
  </si>
  <si>
    <t>Acabamentos</t>
  </si>
  <si>
    <t>Instalações Preventivas</t>
  </si>
  <si>
    <t>Hidrantes</t>
  </si>
  <si>
    <t>Sistema de Sprinkler</t>
  </si>
  <si>
    <t xml:space="preserve">Sinalização de emergência e extintores </t>
  </si>
  <si>
    <t>Central de Alarmes</t>
  </si>
  <si>
    <t>Mão de obra Hidrantes</t>
  </si>
  <si>
    <t>Mão de Obra - Sprinkler</t>
  </si>
  <si>
    <t>Mão de Obra - Sinalização de emergência e extintores</t>
  </si>
  <si>
    <t>Mão de Obra - Sistemas de Central de Alarme</t>
  </si>
  <si>
    <t>Instalações De Gás</t>
  </si>
  <si>
    <t>Medidores</t>
  </si>
  <si>
    <t>Central de Gás</t>
  </si>
  <si>
    <t>Rede Primária</t>
  </si>
  <si>
    <t>Rede Secundária</t>
  </si>
  <si>
    <t>Mão de obra para instalações gás</t>
  </si>
  <si>
    <t>Sistema de Comunicações</t>
  </si>
  <si>
    <t>Estimado confrome aba "Interfonia"</t>
  </si>
  <si>
    <t>Custo estimado, devido ausência de quantitativo</t>
  </si>
  <si>
    <t>Instalações de TV VHF/CABO/SATÉLITE</t>
  </si>
  <si>
    <t>Automações</t>
  </si>
  <si>
    <t>Sistema Telefonia/lógica/internet</t>
  </si>
  <si>
    <t>Equipamentos para Lazer</t>
  </si>
  <si>
    <t>Equipamentos de Sauna</t>
  </si>
  <si>
    <t>Equipamentos de SPA</t>
  </si>
  <si>
    <t>Equipamentos de Espelho d'água</t>
  </si>
  <si>
    <t>Sistemas de Geragores</t>
  </si>
  <si>
    <t>Infraestrutura para Carro Elétrico</t>
  </si>
  <si>
    <t>Equipamento Escada Pressurizada</t>
  </si>
  <si>
    <t>REVESTIMENTOS INTERNOS DE PAREDE</t>
  </si>
  <si>
    <t>Chapisco aplicado em estruturas de concreto, de argamassa ACIII, com desempenadeira dentada</t>
  </si>
  <si>
    <t>Chapisco convencional com adesivo sintético de alto desempenho aplicados em alvenaria, aplicação convencional.</t>
  </si>
  <si>
    <t>Massa unica para reboco interno em argamassa estabilizada, espessura de 2,5cm, com execução de taliscas</t>
  </si>
  <si>
    <t>Revestimento de Porcelanato em Paredes, Placa 30 x 90cmcm com Junta de 2mm</t>
  </si>
  <si>
    <t>Revestimento em Pastilhas Cerâmicas Paredes Interna, 6 x 24cm com Junta de 3mm</t>
  </si>
  <si>
    <t xml:space="preserve">Revestimento em Pastilhas Cerâmicas Para Piscinas , 14,5 x 14,5cm com Junta de 2mm </t>
  </si>
  <si>
    <t>Revestimento de Pedras Naturais em Paredes</t>
  </si>
  <si>
    <t>Mão de obra para assentamento de Pastilhas em Piscina</t>
  </si>
  <si>
    <t>Mão de obra para assentamento de Pedras Naturais em parede</t>
  </si>
  <si>
    <t>Revestimento argamassado em teto</t>
  </si>
  <si>
    <t>Estucamento em teto com textura</t>
  </si>
  <si>
    <t>Forro de gesso mineral - Material e Mão de Obra</t>
  </si>
  <si>
    <t>Forros especiais</t>
  </si>
  <si>
    <t>Forro de madeira - Material e Mão de Obra</t>
  </si>
  <si>
    <t>Mão de obra execução de estucamento em teto</t>
  </si>
  <si>
    <t>PISOS E PAVIMENTAÇÕES</t>
  </si>
  <si>
    <t>Contrapiso comum em argamassa estabilizada, nao aderido, espessura 3cm</t>
  </si>
  <si>
    <t>Contrapiso comum em argamassa estabilizada, nao aderido, espessura 5,5cm</t>
  </si>
  <si>
    <t xml:space="preserve">Acústica para Contrapiso </t>
  </si>
  <si>
    <t xml:space="preserve">Regularização de Piso 0,50 cm </t>
  </si>
  <si>
    <t xml:space="preserve">Piso concreto Vassourado </t>
  </si>
  <si>
    <t>Revestimento em Porcelanato amadeirado 19x117cm para Piso, rejunte cimentício, aplicação em áreas comuns internas</t>
  </si>
  <si>
    <t>Revestimento de Piso Porcelanato Polido, Placa 90x90cm</t>
  </si>
  <si>
    <t>Revestimento em Cerâmicas Paredes Interna, 30x 60cm com Junta de 3mm</t>
  </si>
  <si>
    <t xml:space="preserve">Revestimento em Pastilhas Cerâmicas Para Piscinas , 14,5 x 14,5cm com Junta de 3mm </t>
  </si>
  <si>
    <t>Revestimento de piso vinilico, nas áreas privativas - Material e Mão de Obra</t>
  </si>
  <si>
    <t>Mão de obra execução de contrapiso comum e Acústico</t>
  </si>
  <si>
    <t>Mão de obra para assentamento de Pedras Naturais em piso</t>
  </si>
  <si>
    <t>Mão de obra de rodapé Porcelanato</t>
  </si>
  <si>
    <t>Pintura em Epóxi em Piso, Aplicação Manual, 2 Demãos</t>
  </si>
  <si>
    <t>Pintura em Resina para demarcação de vagas em piso, 1 demão</t>
  </si>
  <si>
    <t>Pintura em Resina em Piso, Aplicação Manual, 2 Demãos</t>
  </si>
  <si>
    <t>Pintura Com Tinta Latex Acrilica em Paredes Internas, 3 Demaos</t>
  </si>
  <si>
    <t>Pintura de fosso + area tecnica + hall + escadas + sala comercial + area comum</t>
  </si>
  <si>
    <t>áreas com textura</t>
  </si>
  <si>
    <t>Textura Acrílica aplicação em tetos, 1 demão</t>
  </si>
  <si>
    <t>Pintura com tinta látex acrílica, 3 demãos</t>
  </si>
  <si>
    <t>Mão de obra para aplicação de pintura epoxi, aplicação em piso, 2 demãos</t>
  </si>
  <si>
    <t>Mão de obra para Pintura em Resina para demarcação de vagas em parede, 1 demão</t>
  </si>
  <si>
    <t>Mão de obra para aplicação de pintura resina, aplicação em piso, 2 demãos</t>
  </si>
  <si>
    <t>Mão de obra para pintura acrílica em paredes internas, 3 demãos</t>
  </si>
  <si>
    <t>Mão de obra para textura Acrílica em teto, 1 demão</t>
  </si>
  <si>
    <t>Contramarco de Alumínio, Fixação com Argamassa</t>
  </si>
  <si>
    <t>Pele de vidro</t>
  </si>
  <si>
    <t>Porta de madeira de abrir Semi Oca - 70x210cm (kit completo) - fixação com espuma expansiva</t>
  </si>
  <si>
    <t>Porta de madeira de abrir Semi Oca - 80x210cm (kit completo) - fixação com espuma expansiva</t>
  </si>
  <si>
    <t>Porta de madeira de abrir Maciça - 90x210cm (kit completo) - fixação com espuma expansiva</t>
  </si>
  <si>
    <t>Porta de madeira de correr - 80x210cm (kit completo) - fixação com espuma expansiva</t>
  </si>
  <si>
    <t>Brise de madeira</t>
  </si>
  <si>
    <t>Brise de madeira nas Fachadas</t>
  </si>
  <si>
    <t>Acessórios e ferragens</t>
  </si>
  <si>
    <t>Fechadura eletronica</t>
  </si>
  <si>
    <t>entrada de cada apartamento</t>
  </si>
  <si>
    <t>Escada de marinheiro</t>
  </si>
  <si>
    <t>um</t>
  </si>
  <si>
    <t xml:space="preserve">Louças </t>
  </si>
  <si>
    <t>Estrutura e trama para cobertura em madeira</t>
  </si>
  <si>
    <t>Telhamento para cobertura em Fribrocimento</t>
  </si>
  <si>
    <t>Calha em alumínio</t>
  </si>
  <si>
    <t>Rufo em alumínio</t>
  </si>
  <si>
    <t>Mão de obra coberturas</t>
  </si>
  <si>
    <t>Chapisco externo de argamassa pré-fabricada adesiva de cimento colante - aplicação rolada em paredes externas</t>
  </si>
  <si>
    <t>Massa unica para reboco externo em Argamassa preparada em central / usinada, espessura de 35mm</t>
  </si>
  <si>
    <t>Junta de movimentação em emboço</t>
  </si>
  <si>
    <t>Perímetro de todos os pavimentos</t>
  </si>
  <si>
    <t>Moldura em EPS para Fachada</t>
  </si>
  <si>
    <t>Revestimento em Porcelanato amadeirado, rejunte cimentício, aplicação em Fachada</t>
  </si>
  <si>
    <t>Mão de obra para aplicação de Pintura em paredes externas - 2 demãos</t>
  </si>
  <si>
    <t>Mão de obra para aplicação de Porcelanato em paredes externas</t>
  </si>
  <si>
    <t>Sistema de Tratamento de Efluentes - Lodo Ativado</t>
  </si>
  <si>
    <t xml:space="preserve">Calçadada/passeio em Podotátil </t>
  </si>
  <si>
    <t>Mão de obra para execução de concreto intertravado</t>
  </si>
  <si>
    <t xml:space="preserve">Mão de obra para execução de Podotátil </t>
  </si>
  <si>
    <t>Banco de concreto - Forma</t>
  </si>
  <si>
    <t>Banco de concreto - Concreto</t>
  </si>
  <si>
    <t>Banco de concreto - Aço</t>
  </si>
  <si>
    <t>Fonte de água</t>
  </si>
  <si>
    <t>Escultura Fonte de Água</t>
  </si>
  <si>
    <t>Mão de Obra para execução artefatos de concreto</t>
  </si>
  <si>
    <t>Serviços complementares Entrega obra</t>
  </si>
  <si>
    <t>Playa Negra</t>
  </si>
  <si>
    <t>GDI</t>
  </si>
  <si>
    <t>Central de aço</t>
  </si>
  <si>
    <t>Central de fôrmas</t>
  </si>
  <si>
    <t>Central de Argamassa</t>
  </si>
  <si>
    <t>Armazenamento de cerâmicas*</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</si>
  <si>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</si>
  <si>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</si>
  <si>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</si>
  <si>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</si>
  <si>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</si>
  <si>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</si>
  <si>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</si>
  <si>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</si>
  <si>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Almoxarifado geral</t>
  </si>
  <si>
    <t>Guarita</t>
  </si>
  <si>
    <t>Lava Rodas</t>
  </si>
  <si>
    <t>Placa indicativa fixada na estrutura por pregos</t>
  </si>
  <si>
    <t>Placa indicativa fixada em totem</t>
  </si>
  <si>
    <t>Instalação de sinalizador noturno</t>
  </si>
  <si>
    <t>Sinalização com fita fixada em cone</t>
  </si>
  <si>
    <t>Sinalização com fita fixada na estrutura amarrada</t>
  </si>
  <si>
    <t>Guia pavimentos</t>
  </si>
  <si>
    <t>LEVANTAMENTO MOBILIÁRIOS E EQUIPAMENTOS DE LAZER</t>
  </si>
  <si>
    <t>TOTAL PAVIMENTOS:</t>
  </si>
  <si>
    <t>ÁREA TOTAL:</t>
  </si>
  <si>
    <t>CUSTO ACABAMENTOS ESPECIAIS:</t>
  </si>
  <si>
    <t>CUSTO/ M2</t>
  </si>
  <si>
    <t>Preço Unitário</t>
  </si>
  <si>
    <t>Preço Total</t>
  </si>
  <si>
    <t xml:space="preserve">Observações </t>
  </si>
  <si>
    <t>Hall Principal</t>
  </si>
  <si>
    <t>Acabamentos Especiais</t>
  </si>
  <si>
    <t>Poltrona Corda Estofada Algodão Estrutura em Madeira Amêndoa</t>
  </si>
  <si>
    <t xml:space="preserve">Pendente Luminaria de trilho para teto </t>
  </si>
  <si>
    <t>Marcenaria</t>
  </si>
  <si>
    <t>Bike Share</t>
  </si>
  <si>
    <t>Suporte de parede para bicicletas, gancho vertical, resistente suporta até 30 kg</t>
  </si>
  <si>
    <t>Estação de Carregamento de Bike Elétrica, Carregador EV</t>
  </si>
  <si>
    <t>Divisória Aramada decoração</t>
  </si>
  <si>
    <t>Pranchário</t>
  </si>
  <si>
    <t>Suporte de para Pranchas</t>
  </si>
  <si>
    <t xml:space="preserve"> Academia</t>
  </si>
  <si>
    <t>ESTEIRA ERGOMÉTRICA ATHLETIC NEW EXTREME 18 KM/H</t>
  </si>
  <si>
    <t>SPINNING ATHLETIC ADVANCED 2200BS</t>
  </si>
  <si>
    <t>ESTAÇÃO DE MUSCULAÇÃO ATHLETIC POWER PLUS</t>
  </si>
  <si>
    <t>Kit Banco Supino Reto Inclinado + 2x Barras 40cm + Barra 1,50m + 80kg anilhas em PVC</t>
  </si>
  <si>
    <t>Estação de Musculação e Banco Supino Gallant GBS1H03A-PT</t>
  </si>
  <si>
    <t xml:space="preserve">Espelho </t>
  </si>
  <si>
    <t>Purificador Electrolux Água Gelada, Fria e Natural com Painel Easy Touch Cinza (PE11X) - Bivolt</t>
  </si>
  <si>
    <t>Kit Fitness 20kg + 2 Barras 40cm Rosca + 1 Barra 120cm Presilhas</t>
  </si>
  <si>
    <t>Kit Halteres Ajustáveis Com Rosca 20kg - Top!</t>
  </si>
  <si>
    <t>SUPORTE TORRE EXPOSITOR PARA 20 HALTERES DE 01KG A 10KG</t>
  </si>
  <si>
    <t>Lavanderia</t>
  </si>
  <si>
    <t>Acessórios de decoração</t>
  </si>
  <si>
    <t>WashTower™ AI DD™ Máquina que Lava e Seca 17kg, 220V - Aço Escovado</t>
  </si>
  <si>
    <t>Fliperama Multijogos</t>
  </si>
  <si>
    <t>Smart Market</t>
  </si>
  <si>
    <t>Geladeira Expositora mercadorias</t>
  </si>
  <si>
    <t>Delivery</t>
  </si>
  <si>
    <t>Coworking</t>
  </si>
  <si>
    <t>Sofá Ilha Com Encosto </t>
  </si>
  <si>
    <t xml:space="preserve">Mesa Dupla P/ 4 Pessoas. E Divisória </t>
  </si>
  <si>
    <t>Mesa para escritório 3 pessoas</t>
  </si>
  <si>
    <t>Sofá 2 Ligares</t>
  </si>
  <si>
    <t>Mesa individual para Notbook</t>
  </si>
  <si>
    <t>Balanço de teto 1 Lugar</t>
  </si>
  <si>
    <t>Estrutura de Ferro para decoração paisagistica</t>
  </si>
  <si>
    <t>Pub</t>
  </si>
  <si>
    <t>Mesa de Bilhar Versátil 2P Vintage</t>
  </si>
  <si>
    <t>5 Tacos De Bilhar</t>
  </si>
  <si>
    <t>Jogo de Bolas Numeradas 54mm para Sinuca + Bolão Branco</t>
  </si>
  <si>
    <t xml:space="preserve">Cortina </t>
  </si>
  <si>
    <t>Pendente Luminaria De Teto Em Madeira Ø38cm</t>
  </si>
  <si>
    <t>Decoração</t>
  </si>
  <si>
    <t>Plantas</t>
  </si>
  <si>
    <t>Banqueta Samantha Encosto Anatômico Design Contemporâneo</t>
  </si>
  <si>
    <t xml:space="preserve">mesa de Centro </t>
  </si>
  <si>
    <t>Salão de Festas</t>
  </si>
  <si>
    <t>Composição De Parede Decoração Artesanatos Cestas De Palha</t>
  </si>
  <si>
    <t>Mesa de Jantar Ingrid Redonda Design Atemporal</t>
  </si>
  <si>
    <t>Cadeira Oliveira Fixa</t>
  </si>
  <si>
    <t>Cooktop Fischer Platinium 5 Bocas Vidro e Alumínio 19784-23299 Bivolt Preto</t>
  </si>
  <si>
    <t>Geladeira Electrolux Multidoor Efficient Com Autosense E Inverter 590 L Inox Look Im8s 127v 02623fba130</t>
  </si>
  <si>
    <t>Conjunto/Jogo de Panelas 5 Peças, Frigideira, Caçarola em Alumínio</t>
  </si>
  <si>
    <t>Estojo e Faqueiro C/ 101 Pçs Lace Inox St James</t>
  </si>
  <si>
    <t>Linha Completa Sommelier (18 Taças + 12 Copos)</t>
  </si>
  <si>
    <t>Jogo churrasqueira</t>
  </si>
  <si>
    <t>Linha Taças em Cristal Sommelier para Água, Vinho e Espumante (18 Taças)</t>
  </si>
  <si>
    <t>Suporte Para Vaso Em Madeira + Vaso Redondo Sala Escritório</t>
  </si>
  <si>
    <t>Sofá De Canto Boreal Base De Ferro Esquerdo</t>
  </si>
  <si>
    <t>Brinquedoteca</t>
  </si>
  <si>
    <t>Marcenaria e pinturas</t>
  </si>
  <si>
    <t>Kit Puff's tamanhos variádos</t>
  </si>
  <si>
    <t>Tapete</t>
  </si>
  <si>
    <t>Conjunto Infantil Mesa com 4 Cadeirinhas Estofadas</t>
  </si>
  <si>
    <t>Cortina</t>
  </si>
  <si>
    <t>Enxoval</t>
  </si>
  <si>
    <t>Brinquedos geral</t>
  </si>
  <si>
    <t>pelucias</t>
  </si>
  <si>
    <t xml:space="preserve">SPA e Sala de Massagem </t>
  </si>
  <si>
    <t>Espreguissadeira para SPA</t>
  </si>
  <si>
    <t>Cama de Massagem Oasis Estrutura de Madeira com Regulagem de Altura</t>
  </si>
  <si>
    <t>Espreguiçadeira em Madeira Reclinável com 4 Posições</t>
  </si>
  <si>
    <t>Almofada Para Espreguicadeira Branca h=6cm</t>
  </si>
  <si>
    <t>Bar Molhado / Estar</t>
  </si>
  <si>
    <t>Cadeira Paramétrica</t>
  </si>
  <si>
    <t>Kit Promocional Exclusivo: Linha Completa Sommelier (18 Taças + 12 Copos)</t>
  </si>
  <si>
    <t>Espreguiçadeira Alumínio Em Corda Náutica Piscina</t>
  </si>
  <si>
    <t>Cadeira Elevador De Acessibilidade Para Piscina Everest Maro Marol</t>
  </si>
  <si>
    <t>Quadro Decorativo 1 Tela: Obra Abstrata Moderna e Sofisticada</t>
  </si>
  <si>
    <t>Espaço Campeiro</t>
  </si>
  <si>
    <t>Coifa e Depurador de Ilha EOS 35cm Redonda Inox ECO40IR 220V</t>
  </si>
  <si>
    <t>Cooktop por Indução 2 Bocas Touch Screen</t>
  </si>
  <si>
    <t xml:space="preserve">Cadeiras estofadas </t>
  </si>
  <si>
    <t xml:space="preserve"> Linha Taças em Cristal Sommelier para Água, Vinho e Espumante (18 Taças)</t>
  </si>
  <si>
    <t>Mesa de Jantar Roma Retangular Base Madeira Maciça Design Contemporâneo</t>
  </si>
  <si>
    <t>Praça</t>
  </si>
  <si>
    <t>Chaise Long Em Madeira E Tecido Acqua Block</t>
  </si>
  <si>
    <t>Estofamento para bancos</t>
  </si>
  <si>
    <t>Poltrona área externa</t>
  </si>
  <si>
    <t>Mesa de Centro área externa</t>
  </si>
  <si>
    <t>Lareira a Alcool Modelo: Ecoflama - EC-1000 - 100cm</t>
  </si>
  <si>
    <t>7º AO 19º PAVIMENTO - TIPO (X13)</t>
  </si>
  <si>
    <t xml:space="preserve"> Circulação</t>
  </si>
  <si>
    <t>Quadro Decorativo 1 Tela: Obra Abstrata Moderna e Sofisticada,</t>
  </si>
  <si>
    <t>Projeto:</t>
  </si>
  <si>
    <t>Empresa:</t>
  </si>
  <si>
    <t>Revisão:</t>
  </si>
  <si>
    <t>Lona</t>
  </si>
  <si>
    <t>Escavação</t>
  </si>
  <si>
    <t>Apiolamento</t>
  </si>
  <si>
    <t>Bota Fora</t>
  </si>
  <si>
    <t>Lastro
brita</t>
  </si>
  <si>
    <t>Lastro
Concreto</t>
  </si>
  <si>
    <t>Imperm.</t>
  </si>
  <si>
    <t>20 Mpa</t>
  </si>
  <si>
    <t>30 Mpa</t>
  </si>
  <si>
    <t>35 Mpa</t>
  </si>
  <si>
    <t>40 Mpa</t>
  </si>
  <si>
    <t>45 Mpa</t>
  </si>
  <si>
    <t>Total
Concreto Projetista</t>
  </si>
  <si>
    <t>Fundação Rasa</t>
  </si>
  <si>
    <t>Laje Fundação</t>
  </si>
  <si>
    <t>BLOCOS QUADRADOS RETANGULARES</t>
  </si>
  <si>
    <t>Detalhe Típico</t>
  </si>
  <si>
    <t xml:space="preserve">Lastro </t>
  </si>
  <si>
    <t>Brita</t>
  </si>
  <si>
    <t>Área Externa</t>
  </si>
  <si>
    <t>Perímetro Externo</t>
  </si>
  <si>
    <t>Espessura Parede</t>
  </si>
  <si>
    <t>Esp</t>
  </si>
  <si>
    <t>LAJE  FUNDAÇÃO</t>
  </si>
  <si>
    <t>LEVANTAMENTO ESQUADRIAS</t>
  </si>
  <si>
    <t>Aplicação</t>
  </si>
  <si>
    <t>Descrição do Material</t>
  </si>
  <si>
    <t>Largura 
(Cm)</t>
  </si>
  <si>
    <t>Altura 
(Cm)</t>
  </si>
  <si>
    <t>Total 
m2/m</t>
  </si>
  <si>
    <t>Total 
un</t>
  </si>
  <si>
    <t>Visus</t>
  </si>
  <si>
    <t>Fornecedor 1</t>
  </si>
  <si>
    <t>Fornecedor 2</t>
  </si>
  <si>
    <t>Cuto
Total</t>
  </si>
  <si>
    <t>Porta Madeira</t>
  </si>
  <si>
    <t>P1 - PORTA DE ABRIR, 1 FOLHA, MADEIRA MACICA, 90 x 210 cm</t>
  </si>
  <si>
    <t>PORTA DE CORRER, 1 FOLHA, MADEIRA, 80 x 210 cm</t>
  </si>
  <si>
    <t>Corrimão Madeira (m)</t>
  </si>
  <si>
    <t>Brise de Madeira (m)</t>
  </si>
  <si>
    <t>BRISE DE MADEIRA VERTICAL - 140 cm</t>
  </si>
  <si>
    <t>BRISE DE MADEIRA VERTICAL - 156 cm</t>
  </si>
  <si>
    <t>BRISE DE MADEIRA VERTICAL - 282 cm</t>
  </si>
  <si>
    <t>BRISE DE MADEIRA VERTICAL - 291 cm</t>
  </si>
  <si>
    <t>BRISE DE MADEIRA VERTICAL - 396 cm</t>
  </si>
  <si>
    <t>BRISE DE MADEIRA VERTICAL - 406 cm</t>
  </si>
  <si>
    <t>BRISE DE MADEIRA VERTICAL - 71 cm</t>
  </si>
  <si>
    <t>BRISE DE MADEIRA VERTICAL - 96 cm</t>
  </si>
  <si>
    <t>ContraMarco</t>
  </si>
  <si>
    <t xml:space="preserve">CONTRAMARCO </t>
  </si>
  <si>
    <t>Portões Alumínio</t>
  </si>
  <si>
    <t>Portas Alumínio</t>
  </si>
  <si>
    <t>P5 - PORTA DE ABRIR, 1 FOLHA, VIDRO E ALUMINIO, 80 x 210 cm</t>
  </si>
  <si>
    <t>P6 - PORTA DE ABRIR, 1 FOLHA, ALUMINIO VENEZIANA, 60 x 210 cm</t>
  </si>
  <si>
    <t>P7 - PORTAO BASCULANTE, 1 FOLHA, ALUMÍNIO, 400 x 230 cm</t>
  </si>
  <si>
    <t>P8 - PORTA DE ABRIR, 2 FOLHAS, ALUMINIO VENEZIANA, 140 x 115 cm</t>
  </si>
  <si>
    <t>PE - PORTA DE ABRIR, 1 FOLHA, VIDRO E ALUMINIO, 100 x 230 cm</t>
  </si>
  <si>
    <t>PJ1 - PORTA DE CORRER, 4 FOLHAS, VIDRO E ALUMÍNIO, 200 x 230 cm</t>
  </si>
  <si>
    <t>PJ2 - PORTA DE CORRER, 4 FOLHAS, VIDRO E ALUMINIO, 260 x 230 cm</t>
  </si>
  <si>
    <t>PJ3 - PORTA DE CORRER, 4 FOLHAS, VIDRO E ALUMÍNIO, 360 x 230 cm</t>
  </si>
  <si>
    <t>PJ4 - PORTA DE ABRIR, 2 FOLHAS, ALUMÍNIO VENEZIANA, 150 x 210 cm</t>
  </si>
  <si>
    <t>PORTA DE ABRIR, 1 FOLHA + 2 LUZES LATERAIS, ALUMINIO E VIDRO, 526 x 316 cm</t>
  </si>
  <si>
    <t>PORTA DE ABRIR, 1 FOLHA + 2 LUZES LATERAIS, ALUMINIO E VIDRO, 580 x 316 cm</t>
  </si>
  <si>
    <t>PORTA DE ABRIR, 1 FOLHA + 2 LUZES LATERAIS, ALUMINIO E VIDRO, 647 x 316 cm</t>
  </si>
  <si>
    <t>PORTA DE ABRIR, 1 FOLHA + 2 LUZES LATERAIS, ALUMINIO E VIDRO, 724 x 316 cm</t>
  </si>
  <si>
    <t>PORTA DE ABRIR, 1 FOLHA + 2 LUZES LATERAIS, ALUMINIO E VIDRO, 830 x 316 cm</t>
  </si>
  <si>
    <t>Janela/Maxim-ar Alumínio (un)</t>
  </si>
  <si>
    <t>J10 - JANELA DE CORRER, 4 FOLHAS, ALUMÍNIO E VIDRO, 300 x 120 cm</t>
  </si>
  <si>
    <t>J11 - JANELA FIXA, 1 FOLHA, ALUMÍNIO E VIDRO, 60 x 213 cm</t>
  </si>
  <si>
    <t>J12 - JANELA FIXA, 1 FOLHA, ALUMINIO VENEZIANA, 60 x 30 cm</t>
  </si>
  <si>
    <t>J13 - JANELA FIXA, 1 FOLHA, ALUMÍNIO VENEZIANA, 60 x 120 cm</t>
  </si>
  <si>
    <t>J1 - JANELA MAXIM-AIR, 1 FOLHA, ALUMINIO E VIDRO, 60 x 70 cm</t>
  </si>
  <si>
    <t>J2 - JANELA MAXIM-AIR, 1 FOLHA, ALUMÍNIO E VIDRO, 80 x 70 cm</t>
  </si>
  <si>
    <t>J3 - JANELA DE CORRER, 2 FOLHAS + PEITORIL FIXO, ALUMÍNIO E VIDRO, 150 x 120 cm</t>
  </si>
  <si>
    <t>J4 - JANELA FIXA, 1 FOLHA, ALUMÍNIO E VIDRO, 80 x 80 cm</t>
  </si>
  <si>
    <t>J5 - JANELA FIXA, 1 FOLHA, ALUMINIO VENEZIANA, 180 x 95 cm</t>
  </si>
  <si>
    <t>J6 - JANELA FIXA, 1 FOLHA, ALUMINIO VENEZIANA, 150 x 100 cm</t>
  </si>
  <si>
    <t>J7 - JANELA FIXA, 1 FOLHA, ALUMÍNIO VENEZIANA, 90 x 185 cm</t>
  </si>
  <si>
    <t>J8 - JANELA DE CORRER, 2 FOLHAS + PEITORIL FIXO, ALUMÍNIO E VIDRO, 200 x 120 cm</t>
  </si>
  <si>
    <t>J9 - JANELA DE CORRER, 4 FOLHAS, ALUMÍNIO E VIDRO, 240 x 120 cm</t>
  </si>
  <si>
    <t>JANELA FIXA, 1 FOLHA, ALUMÍNIO E VIDRO, 50 x 213 cm</t>
  </si>
  <si>
    <t>JANELA FIXA, 1 FOLHA, ALUMÍNIO E VIDRO, 60 x 213 cm</t>
  </si>
  <si>
    <t>JANELA FIXA, 1 FOLHA, ALUMÍNIO VENEZIANA, 120 x 80 cm</t>
  </si>
  <si>
    <t>ABERTURA PARA CHURRASQUEIRA, ALUMÍNIO, 60 x 60 cm</t>
  </si>
  <si>
    <t>Brise de Alumínio (m2)</t>
  </si>
  <si>
    <t>Moldura de Alumínio em Fachadas</t>
  </si>
  <si>
    <t>Guarda Corpo  Alumínio(m)</t>
  </si>
  <si>
    <t>GUARDA CORPO DE ALUMÍNIO, H=110 cm</t>
  </si>
  <si>
    <t>GUARDA-CORPO, VIDRO, 120cm</t>
  </si>
  <si>
    <t>GUARDA-CORPO, VIDRO, 240cm</t>
  </si>
  <si>
    <t>GUARDA-CORPO, VIDRO, altura a definir</t>
  </si>
  <si>
    <t>Esquadria de Vidro</t>
  </si>
  <si>
    <t>PELE DE VIDRO, 116.75 x 316 cm</t>
  </si>
  <si>
    <t>PELE DE VIDRO, 122 x 280 cm</t>
  </si>
  <si>
    <t>PELE DE VIDRO, 150 x 206 cm</t>
  </si>
  <si>
    <t>PELE DE VIDRO, 158.5 x 280 cm</t>
  </si>
  <si>
    <t>PELE DE VIDRO, 246.5 x 316 cm</t>
  </si>
  <si>
    <t>PELE DE VIDRO, 315 x 280 cm</t>
  </si>
  <si>
    <t>PELE DE VIDRO, 593.05 x 280 cm</t>
  </si>
  <si>
    <t>PELE DE VIDRO, 66 x 316 cm</t>
  </si>
  <si>
    <t>Fachada em esquadria de vidro fixo</t>
  </si>
  <si>
    <t>Portas/Portões Ferro</t>
  </si>
  <si>
    <t>PCF-1 - PORTA DE ABRIR, 1 FOLHA, CORTA FOGO, 80 x 210 cm</t>
  </si>
  <si>
    <t>PCF-2 - PORTA DE ABRIR, 1 FOLHA, CORTA FOGO, 90 x 210 cm</t>
  </si>
  <si>
    <t>PCF-3 - PORTA DE ABRIR, 1 FOLHA, CORTA FOGO, 100 x 210 cm</t>
  </si>
  <si>
    <t>Janela / Basculhante / Veneziana Ferro (un)</t>
  </si>
  <si>
    <t>Gradil/Guarda Corpo Ferro (m2)</t>
  </si>
  <si>
    <t>Corrimão Ferro (m)</t>
  </si>
  <si>
    <t>Escada Ferro (un)</t>
  </si>
  <si>
    <t>Florianópolis - SC</t>
  </si>
  <si>
    <t>Barra 4</t>
  </si>
  <si>
    <t>Viva 4</t>
  </si>
  <si>
    <t>Locação Guincho de coluna</t>
  </si>
  <si>
    <t>Locação modular fachadeiro</t>
  </si>
  <si>
    <t>Montagem de andaime fachadeiro</t>
  </si>
  <si>
    <t>Atlantia</t>
  </si>
  <si>
    <t>H empreendimentos</t>
  </si>
  <si>
    <t>Mao De Obra Instalacoes De Canteiro</t>
  </si>
  <si>
    <t>ENSAIOS</t>
  </si>
  <si>
    <t>Controle Tecnologico Infraestrutura - Coleta materiais da obra</t>
  </si>
  <si>
    <t>Controle Tecnologico Contenção - Coleta materiais da obra</t>
  </si>
  <si>
    <t>Controle Tecnologico Supraestrutura - Coleta materiais da obra</t>
  </si>
  <si>
    <t>ACUSTICA - ENSAIO DE RUIDOS ( PISO + FACHADA)</t>
  </si>
  <si>
    <t>Ensaio de Desempenho Acustico para piso
Ensaio de ruído aéreo e ruído de impacto em Laje de dorm.</t>
  </si>
  <si>
    <t>ensaios</t>
  </si>
  <si>
    <t>1 ensaio</t>
  </si>
  <si>
    <t>Ensaio de Desempenho Acustico para vedação externa
Ensaio de isolamento a ruído aéreo em Fachada de dorm.</t>
  </si>
  <si>
    <t>ENSAIO PARA CAIXILHOS</t>
  </si>
  <si>
    <t>Permeabilidade ao ar
Estanqueidade a agua
Resistencias a cargas uniformes distribuidas</t>
  </si>
  <si>
    <t>1 ensaio por tipo de caixilho (dormitório, sala, área de serviço e banheiro e terraço, se houver)</t>
  </si>
  <si>
    <t>Resistencia as operações de manuseio com manutenção
SEM persiana integrada</t>
  </si>
  <si>
    <t>Resistencia as operações de manuseio com manutenção
COM persiana integrada</t>
  </si>
  <si>
    <t>ENSAIO PARA GUARDA-CORPO</t>
  </si>
  <si>
    <t>Ensaio de guarda-corpo
Determinação do esforço horizontal, esforço vertical e Resistencia a impactos</t>
  </si>
  <si>
    <t>1 prototipo por projeto</t>
  </si>
  <si>
    <t>ENSAIOS PARA ARGAMASSA DE REVESTIMENTO (FACHADA)</t>
  </si>
  <si>
    <t>Ensaio de arrancamento de argamassa de revestimento 
Determinação da aderencia a tração</t>
  </si>
  <si>
    <t>1 ensaio por torre</t>
  </si>
  <si>
    <t>ENSAIO PARA REVESTIMENTOS CERÂMICOS</t>
  </si>
  <si>
    <t>Aderência em Revestimento Cerâmico
Determinação da aderência a tração (NBR 13754)</t>
  </si>
  <si>
    <t>Torre Alta: 1 ensaio por torre, por referência de produto</t>
  </si>
  <si>
    <t>ENSAIO PARA ANCORAGEM (GANHOS DA COBERTURA)</t>
  </si>
  <si>
    <t>Arrancamento de ganchos da cobertura
Ensaio de Arrancamento</t>
  </si>
  <si>
    <t>Arrancamento de ganchos da cobertura
Emissão de Relatorio e Laudos, incluindo Mobilização/ Desmobilização</t>
  </si>
  <si>
    <t xml:space="preserve">1 por tipo de torre </t>
  </si>
  <si>
    <t>ENSAIOS PARA ALVENARIA ESTRUTURAL</t>
  </si>
  <si>
    <t>Controle Tecnológico - Ensaio de concreto endurecido/grouth - compressão simples / Detalhe: Groute</t>
  </si>
  <si>
    <r>
      <t xml:space="preserve">≥  12Mpa: 6 CP's x núm pav x núm torres  + ANEXOS </t>
    </r>
    <r>
      <rPr>
        <b/>
        <sz val="9"/>
        <color rgb="FF1851D6"/>
        <rFont val="Poppins"/>
      </rPr>
      <t>(CONSIDERAR +6 CPs PARA CADA PAVIMENTO DE ANEXOS - INCLUINDO EMBASAMENTO  E PLATIBANDA - SE HOUVER)
Torre alta: 6CPs por pavimento</t>
    </r>
  </si>
  <si>
    <t>Ensaio de Argamassa - Determinação da resistência a compressão - no cubo (NBR 15961-2/2011)</t>
  </si>
  <si>
    <r>
      <t>≥  12Mpa: 6 CP's x núm pav x núm torres + ANEXOS</t>
    </r>
    <r>
      <rPr>
        <b/>
        <sz val="9"/>
        <color rgb="FF1851D6"/>
        <rFont val="Poppins"/>
      </rPr>
      <t xml:space="preserve"> (CONSIDERAR +6 CPs PARA CADA PAVIMENTO DE ANEXOS - INCLUINDO EMBASAMENTO  E PLATIBANDA - SE HOUVER)
Torre alta: 6CPs por pavimento
P/ pavimento &gt; 600m²: 12 CPs</t>
    </r>
  </si>
  <si>
    <t>Ensaio Prisma - Determinação da resistência a compressão - Oco (NBR 15961-2/2011)</t>
  </si>
  <si>
    <r>
      <t xml:space="preserve">12 CP's x núm pav x núm torres 
</t>
    </r>
    <r>
      <rPr>
        <b/>
        <sz val="9"/>
        <color rgb="FF1851D6"/>
        <rFont val="Poppins"/>
      </rPr>
      <t>Torre alta: 12CPs por pavimento
P/ pavimento &gt; 600m²: 12 CPs</t>
    </r>
  </si>
  <si>
    <t>Ensaio Prisma - Determinação da resistência a compressão - Cheio (NBR 15961-2/2011)</t>
  </si>
  <si>
    <t>Ensaio de Bloco - Determinação da resistência a compressão com dimensionamento (NBR 12118)</t>
  </si>
  <si>
    <t xml:space="preserve">6 cps x  núm classes de resistencia </t>
  </si>
  <si>
    <t>Ensaio de Bloco - Determinação da absorção e área liquida (NBR 12118)</t>
  </si>
  <si>
    <t>unid</t>
  </si>
  <si>
    <t>3 cps x núm classe de resistencia</t>
  </si>
  <si>
    <t>Brisa da Armação</t>
  </si>
  <si>
    <t>Hacasa</t>
  </si>
  <si>
    <t>EMBASAMENTO</t>
  </si>
  <si>
    <t>1.1.1.</t>
  </si>
  <si>
    <t>01_SUBSOLO</t>
  </si>
  <si>
    <t>1.1.1.1</t>
  </si>
  <si>
    <t>BLOCO CERAMICO, 14 cm</t>
  </si>
  <si>
    <t>1.1.1.2</t>
  </si>
  <si>
    <t>BLOCO CERAMICO, 19 cm</t>
  </si>
  <si>
    <t>1.1.2.</t>
  </si>
  <si>
    <t>02_TÉRREO</t>
  </si>
  <si>
    <t>1.1.2.1</t>
  </si>
  <si>
    <t>BLOCO CERAMICO, 09 cm</t>
  </si>
  <si>
    <t>1.1.2.2</t>
  </si>
  <si>
    <t>1.1.2.3</t>
  </si>
  <si>
    <t>1.1.2.4</t>
  </si>
  <si>
    <t>DESCONSIDERAR</t>
  </si>
  <si>
    <t>1.1.3.</t>
  </si>
  <si>
    <t>03_TIPO 01</t>
  </si>
  <si>
    <t>1.1.3.1</t>
  </si>
  <si>
    <t>1.1.3.2</t>
  </si>
  <si>
    <t>1.1.3.3</t>
  </si>
  <si>
    <t>1.1.3.4</t>
  </si>
  <si>
    <t>1.1.4.</t>
  </si>
  <si>
    <t>04_TIPO 02</t>
  </si>
  <si>
    <t>1.1.4.1</t>
  </si>
  <si>
    <t>1.2.1.</t>
  </si>
  <si>
    <t>1.2.1.1</t>
  </si>
  <si>
    <t>BLOCO ANTI-CHAMAS, 15 cm</t>
  </si>
  <si>
    <t>1.2.2.</t>
  </si>
  <si>
    <t>1.2.2.1</t>
  </si>
  <si>
    <t>Drywall</t>
  </si>
  <si>
    <t>1.3.1.</t>
  </si>
  <si>
    <t>1.3.1.1</t>
  </si>
  <si>
    <t>DRYWALL MONTANTE 48 mm - LA DE VIDRO, OSSO</t>
  </si>
  <si>
    <t>1.3.2.</t>
  </si>
  <si>
    <t>1.3.2.1</t>
  </si>
  <si>
    <t>1.4.1.</t>
  </si>
  <si>
    <t>1.4.1.1</t>
  </si>
  <si>
    <t>1.4.2.</t>
  </si>
  <si>
    <t>1.4.2.1</t>
  </si>
  <si>
    <t>1.4.3.</t>
  </si>
  <si>
    <t>1.4.3.1</t>
  </si>
  <si>
    <t>1.4.4.</t>
  </si>
  <si>
    <t xml:space="preserve">Mão de obra </t>
  </si>
  <si>
    <t>1.5.1.</t>
  </si>
  <si>
    <t>1.5.1.1</t>
  </si>
  <si>
    <t>MÃO DE OBRA -  BLOCO ANTI-CHAMAS</t>
  </si>
  <si>
    <t>1.5.1.2</t>
  </si>
  <si>
    <t>MÃO DE OBRA -  BLOCO CERAMICO</t>
  </si>
  <si>
    <t>1.5.2.</t>
  </si>
  <si>
    <t>1.5.2.1</t>
  </si>
  <si>
    <t>1.5.2.2</t>
  </si>
  <si>
    <t>1.5.2.3</t>
  </si>
  <si>
    <t>MÃO DE OBRA -  BLOCO REFRATARIO</t>
  </si>
  <si>
    <t>1.5.3.</t>
  </si>
  <si>
    <t>1.5.3.1</t>
  </si>
  <si>
    <t>1.5.4.</t>
  </si>
  <si>
    <t>1.5.4.1</t>
  </si>
  <si>
    <t>1.6.1.</t>
  </si>
  <si>
    <t>1.6.1.1</t>
  </si>
  <si>
    <t>1.6.1.2</t>
  </si>
  <si>
    <t>1.6.2.</t>
  </si>
  <si>
    <t>1.6.2.1</t>
  </si>
  <si>
    <t>1.6.2.2</t>
  </si>
  <si>
    <t>1.6.2.3</t>
  </si>
  <si>
    <t>REVESTIMENTO - REGULARIZAÇAO, 2 cm</t>
  </si>
  <si>
    <t>1.6.2.4</t>
  </si>
  <si>
    <t>REVESTIMENTO - REGULARIZAÇAO, 3 cm</t>
  </si>
  <si>
    <t>1.6.2.5</t>
  </si>
  <si>
    <t>REVESTIMENTO - REGULARIZAÇAO, 5 cm</t>
  </si>
  <si>
    <t>1.6.3.</t>
  </si>
  <si>
    <t>1.6.3.1</t>
  </si>
  <si>
    <t>1.6.3.2</t>
  </si>
  <si>
    <t>1.6.3.3</t>
  </si>
  <si>
    <t>1.6.4.</t>
  </si>
  <si>
    <t>1.6.4.1</t>
  </si>
  <si>
    <t>1.6.5.</t>
  </si>
  <si>
    <t>05_TIPO 03</t>
  </si>
  <si>
    <t>1.6.5.1</t>
  </si>
  <si>
    <t>1.7.1.</t>
  </si>
  <si>
    <t>1.7.1.1</t>
  </si>
  <si>
    <t>IMPERMEABILIZAÇAO EM AREAS TECNICAS</t>
  </si>
  <si>
    <t>1.7.1.2</t>
  </si>
  <si>
    <t>1.7.1.3</t>
  </si>
  <si>
    <t>IMPERMEABILIZAÇAO EM CISTERNAS</t>
  </si>
  <si>
    <t>1.7.1.4</t>
  </si>
  <si>
    <t>1.7.2.</t>
  </si>
  <si>
    <t>1.7.2.1</t>
  </si>
  <si>
    <t>IMPERMEABILIZAÇAO EM AREA DE SERVIÇO</t>
  </si>
  <si>
    <t>1.7.2.2</t>
  </si>
  <si>
    <t>1.7.2.3</t>
  </si>
  <si>
    <t>IMPERMEABILIZAÇAO EM BANHEIRO</t>
  </si>
  <si>
    <t>1.7.2.4</t>
  </si>
  <si>
    <t>1.7.2.5</t>
  </si>
  <si>
    <t>1.7.2.6</t>
  </si>
  <si>
    <t>IMPERMEABILIZAÇAO EM COZINHA</t>
  </si>
  <si>
    <t>1.7.2.7</t>
  </si>
  <si>
    <t>1.7.2.8</t>
  </si>
  <si>
    <t>1.7.2.9</t>
  </si>
  <si>
    <t>IMPERMEABILIZAÇAO EM LAVA-PÉS</t>
  </si>
  <si>
    <t>1.7.2.10</t>
  </si>
  <si>
    <t>1.7.2.11</t>
  </si>
  <si>
    <t>IMPERMEABILIZAÇAO EM SAUNA</t>
  </si>
  <si>
    <t>1.7.2.12</t>
  </si>
  <si>
    <t>1.7.2.13</t>
  </si>
  <si>
    <t>1.7.3.</t>
  </si>
  <si>
    <t>1.7.3.1</t>
  </si>
  <si>
    <t>1.7.3.2</t>
  </si>
  <si>
    <t>1.7.3.3</t>
  </si>
  <si>
    <t>IMPERMEABILIZAÇAO EM COBERTURAS</t>
  </si>
  <si>
    <t>1.7.3.4</t>
  </si>
  <si>
    <t>1.7.3.5</t>
  </si>
  <si>
    <t>1.7.4.</t>
  </si>
  <si>
    <t>1.7.4.1</t>
  </si>
  <si>
    <t>1.7.4.2</t>
  </si>
  <si>
    <t>1.7.5.</t>
  </si>
  <si>
    <t>1.7.5.1</t>
  </si>
  <si>
    <t>1.8.1.</t>
  </si>
  <si>
    <t>1.8.1.1</t>
  </si>
  <si>
    <t>1.8.1.2</t>
  </si>
  <si>
    <t>1.8.2.</t>
  </si>
  <si>
    <t>1.8.2.1</t>
  </si>
  <si>
    <t>1.8.2.2</t>
  </si>
  <si>
    <t>1.8.3.</t>
  </si>
  <si>
    <t>1.8.3.1</t>
  </si>
  <si>
    <t>1.8.3.2</t>
  </si>
  <si>
    <t>Mão de obra 7</t>
  </si>
  <si>
    <t>1.9.1.</t>
  </si>
  <si>
    <t>1.9.1.1</t>
  </si>
  <si>
    <t>MÃO DE OBRA -  PROTEÇAO MECANICA</t>
  </si>
  <si>
    <t>1.9.1.2</t>
  </si>
  <si>
    <t>MÃO DE OBRA -  REGULARIZAÇAO</t>
  </si>
  <si>
    <t>1.9.2.</t>
  </si>
  <si>
    <t>1.9.2.1</t>
  </si>
  <si>
    <t>1.9.2.2</t>
  </si>
  <si>
    <t>1.9.3.</t>
  </si>
  <si>
    <t>1.9.3.1</t>
  </si>
  <si>
    <t>1.9.3.2</t>
  </si>
  <si>
    <t>1.10.1.</t>
  </si>
  <si>
    <t>1.10.1.1</t>
  </si>
  <si>
    <t>1.10.1.2</t>
  </si>
  <si>
    <t>1.10.2.</t>
  </si>
  <si>
    <t>1.10.2.1</t>
  </si>
  <si>
    <t>1.10.2.2</t>
  </si>
  <si>
    <t>1.10.3.</t>
  </si>
  <si>
    <t>1.10.3.1</t>
  </si>
  <si>
    <t>1.10.3.2</t>
  </si>
  <si>
    <t>1.11.1.</t>
  </si>
  <si>
    <t>1.11.1.1</t>
  </si>
  <si>
    <t>REVESTIMENTO INTERNO, PAREDE - CERAMICA,  A. TECNICA</t>
  </si>
  <si>
    <t>1.11.1.2</t>
  </si>
  <si>
    <t>REVESTIMENTO INTERNO, PAREDE - CERAMICA, LIXEIRA/G.N</t>
  </si>
  <si>
    <t>1.11.2.</t>
  </si>
  <si>
    <t>1.11.2.1</t>
  </si>
  <si>
    <t>REVESTIMENTO INTERNO, PAREDE - CERAMICA, A. COMUM</t>
  </si>
  <si>
    <t>1.11.2.2</t>
  </si>
  <si>
    <t>1.11.3.</t>
  </si>
  <si>
    <t>1.11.3.1</t>
  </si>
  <si>
    <t>Mão de obra 2</t>
  </si>
  <si>
    <t>1.12.1.</t>
  </si>
  <si>
    <t>1.12.1.1</t>
  </si>
  <si>
    <t>MÃO DE OBRA -  .CHAPISCO ARGAMASSADO INTERNO</t>
  </si>
  <si>
    <t>1.12.1.2</t>
  </si>
  <si>
    <t>MÃO DE OBRA -  .CHAPISCO ARGAMASSADO PARA ESTRUTURA INTERNO</t>
  </si>
  <si>
    <t>1.12.1.3</t>
  </si>
  <si>
    <t>MÃO DE OBRA -  .ESTUCAMENTO</t>
  </si>
  <si>
    <t>1.12.1.4</t>
  </si>
  <si>
    <t>MÃO DE OBRA -  .REBOCO ARGAMASSADO INTERNO</t>
  </si>
  <si>
    <t>1.12.2.</t>
  </si>
  <si>
    <t>1.12.2.1</t>
  </si>
  <si>
    <t>1.12.2.2</t>
  </si>
  <si>
    <t>1.12.2.3</t>
  </si>
  <si>
    <t>1.12.2.4</t>
  </si>
  <si>
    <t>MÃO DE OBRA -  REVESTIMENTO PORCELANATO</t>
  </si>
  <si>
    <t>1.12.2.5</t>
  </si>
  <si>
    <t>1.12.2.6</t>
  </si>
  <si>
    <t>MÃO DE OBRA -  REVESTIMENTO GENÉRICO</t>
  </si>
  <si>
    <t>1.12.2.7</t>
  </si>
  <si>
    <t>MÃO DE OBRA -  REVESTIMENTO PEITORIL</t>
  </si>
  <si>
    <t>1.12.3.</t>
  </si>
  <si>
    <t>1.12.3.1</t>
  </si>
  <si>
    <t>1.12.3.2</t>
  </si>
  <si>
    <t>1.12.3.3</t>
  </si>
  <si>
    <t>1.12.3.4</t>
  </si>
  <si>
    <t>1.13.1.</t>
  </si>
  <si>
    <t>1.13.1.1</t>
  </si>
  <si>
    <t>FORRO DE GESSO ACARTONADO, ÁREA SECA</t>
  </si>
  <si>
    <t>1.13.2.</t>
  </si>
  <si>
    <t>1.13.2.1</t>
  </si>
  <si>
    <t>1.13.3.</t>
  </si>
  <si>
    <t>1.13.3.1</t>
  </si>
  <si>
    <t>1.14.1.</t>
  </si>
  <si>
    <t>1.14.1.1</t>
  </si>
  <si>
    <t>1.15.1.</t>
  </si>
  <si>
    <t>1.15.1.1</t>
  </si>
  <si>
    <t>ESTUCAMENTO EM TETO</t>
  </si>
  <si>
    <t>1.15.1.2</t>
  </si>
  <si>
    <t>ESTUCAMENTO EM TETO COM PINTURA</t>
  </si>
  <si>
    <t>1.15.1.3</t>
  </si>
  <si>
    <t>ESTUCAMENTO EM TETO COM TEXTURA</t>
  </si>
  <si>
    <t>1.15.2.</t>
  </si>
  <si>
    <t>1.15.2.1</t>
  </si>
  <si>
    <t>1.15.2.2</t>
  </si>
  <si>
    <t>1.15.2.3</t>
  </si>
  <si>
    <t>FORRO GENERICO - PISCINA AQUECIDA</t>
  </si>
  <si>
    <t>1.15.2.4</t>
  </si>
  <si>
    <t>PERGOLADO 01</t>
  </si>
  <si>
    <t>1.15.2.5</t>
  </si>
  <si>
    <t>PERGOLADO 02</t>
  </si>
  <si>
    <t>1.15.2.6</t>
  </si>
  <si>
    <t>PERGOLADO 03</t>
  </si>
  <si>
    <t>1.15.3.</t>
  </si>
  <si>
    <t>1.15.3.1</t>
  </si>
  <si>
    <t>1.16.1.</t>
  </si>
  <si>
    <t>1.16.1.1</t>
  </si>
  <si>
    <t>REVESTIMENTO - CONTRA PISO, 3 cm</t>
  </si>
  <si>
    <t>1.16.1.2</t>
  </si>
  <si>
    <t>REVESTIMENTO - CONTRA PISO, 5 cm</t>
  </si>
  <si>
    <t>1.16.2.</t>
  </si>
  <si>
    <t>1.16.2.1</t>
  </si>
  <si>
    <t>1.16.2.2</t>
  </si>
  <si>
    <t>1.16.2.3</t>
  </si>
  <si>
    <t>REVESTIMENTO - CONTRA PISO, 7 cm</t>
  </si>
  <si>
    <t>1.16.2.4</t>
  </si>
  <si>
    <t>REVESTIMENTO - REGULARIZAÇÃO, 2 cm</t>
  </si>
  <si>
    <t>1.16.3.</t>
  </si>
  <si>
    <t>1.16.3.1</t>
  </si>
  <si>
    <t>1.16.3.2</t>
  </si>
  <si>
    <t>REVESTIMENTO - CONTRA PISO GENERICO, CALÇADA</t>
  </si>
  <si>
    <t>Mão de obra 3</t>
  </si>
  <si>
    <t>1.17.1.</t>
  </si>
  <si>
    <t>1.17.1.1</t>
  </si>
  <si>
    <t>MÃO DE OBRA -  ESTUCAMENTO EM TETO</t>
  </si>
  <si>
    <t>1.17.1.2</t>
  </si>
  <si>
    <t>MÃO DE OBRA -  FORRO DE GESSO ACARTONADO</t>
  </si>
  <si>
    <t>1.17.2.</t>
  </si>
  <si>
    <t>1.17.2.1</t>
  </si>
  <si>
    <t>MÃO DE OBRA -  A CONFIRMAR</t>
  </si>
  <si>
    <t>1.17.2.2</t>
  </si>
  <si>
    <t>1.17.2.3</t>
  </si>
  <si>
    <t>1.17.2.4</t>
  </si>
  <si>
    <t>MÃO DE OBRA -  FORRO DE MADEIRA</t>
  </si>
  <si>
    <t>1.17.2.5</t>
  </si>
  <si>
    <t>MÃO DE OBRA -  PERGOLADO 01</t>
  </si>
  <si>
    <t>1.17.2.6</t>
  </si>
  <si>
    <t>MÃO DE OBRA -  PERGOLADO 02</t>
  </si>
  <si>
    <t>1.17.2.7</t>
  </si>
  <si>
    <t>MÃO DE OBRA -  PERGOLADO 03</t>
  </si>
  <si>
    <t>1.17.3.</t>
  </si>
  <si>
    <t>1.17.3.1</t>
  </si>
  <si>
    <t>1.17.3.2</t>
  </si>
  <si>
    <t>1.18.1.</t>
  </si>
  <si>
    <t>1.18.1.1</t>
  </si>
  <si>
    <t>REVESTIMENTO - PISO CIMENTADO A. TECNICA</t>
  </si>
  <si>
    <t>1.18.1.2</t>
  </si>
  <si>
    <t>REVESTIMENTO - PISO CIMENTO ALISADO</t>
  </si>
  <si>
    <t>1.18.1.3</t>
  </si>
  <si>
    <t>REVESTIMENTO - POLIMENTO DE PISO</t>
  </si>
  <si>
    <t>1.18.2.</t>
  </si>
  <si>
    <t>1.18.2.1</t>
  </si>
  <si>
    <t>1.18.2.2</t>
  </si>
  <si>
    <t>REVESTIMENTO - PISO CONCRETO VASSOURADO</t>
  </si>
  <si>
    <t>1.18.3.</t>
  </si>
  <si>
    <t>1.18.3.1</t>
  </si>
  <si>
    <t>1.19.1.</t>
  </si>
  <si>
    <t>1.19.1.1</t>
  </si>
  <si>
    <t>REVESTIMENTO - CERAMICA, A. TECNICA</t>
  </si>
  <si>
    <t>1.19.1.2</t>
  </si>
  <si>
    <t>REVESTIMENTO - CERAMICA, LIXEIRA/GN</t>
  </si>
  <si>
    <t>1.19.1.3</t>
  </si>
  <si>
    <t>1.19.1.4</t>
  </si>
  <si>
    <t>REVESTIMENTO - PORCELANATO, AREA COMUM INTERNA</t>
  </si>
  <si>
    <t>REVESTIMENTO - PORCELANATO, HALL INTERNO</t>
  </si>
  <si>
    <t>1.19.2.</t>
  </si>
  <si>
    <t>1.19.2.1</t>
  </si>
  <si>
    <t>REVESTIMENTO - CERAMICA, A. COMUM INTERNA</t>
  </si>
  <si>
    <t>1.19.2.2</t>
  </si>
  <si>
    <t>1.19.2.3</t>
  </si>
  <si>
    <t>REVESTIMENTO - LADRILHO, PISCINA</t>
  </si>
  <si>
    <t>1.19.2.4</t>
  </si>
  <si>
    <t>1.19.2.5</t>
  </si>
  <si>
    <t>REVESTIMENTO - PORCELANATO A. COMUM EXTERNA</t>
  </si>
  <si>
    <t>1.19.2.6</t>
  </si>
  <si>
    <t>1.19.2.7</t>
  </si>
  <si>
    <t>1.19.2.8</t>
  </si>
  <si>
    <t>REVESTIMENTO - PORCELANATO, A. TECNICA</t>
  </si>
  <si>
    <t>1.19.2.9</t>
  </si>
  <si>
    <t>REVESTIMENTO - PORCELANATO, HALL EXTERNO</t>
  </si>
  <si>
    <t>1.19.3.</t>
  </si>
  <si>
    <t>1.19.3.1</t>
  </si>
  <si>
    <t>1.19.3.2</t>
  </si>
  <si>
    <t>1.19.3.3</t>
  </si>
  <si>
    <t>1.19.3.4</t>
  </si>
  <si>
    <t>1.19.3.5</t>
  </si>
  <si>
    <t>1.19.3.6</t>
  </si>
  <si>
    <t>Acabamentos em madeira</t>
  </si>
  <si>
    <t>1.20.1.</t>
  </si>
  <si>
    <t>1.20.1.1</t>
  </si>
  <si>
    <t>REVESTIMENTO - MADEIRA, AREA COMUM INTERNA</t>
  </si>
  <si>
    <t>Acabamentos em pedra</t>
  </si>
  <si>
    <t>1.21.1.</t>
  </si>
  <si>
    <t>1.21.1.1</t>
  </si>
  <si>
    <t>REVESTIMENTO - PEDRA NATURAL, A. COMUM INTERNA</t>
  </si>
  <si>
    <t>1.21.2.</t>
  </si>
  <si>
    <t>1.21.2.1</t>
  </si>
  <si>
    <t>REVESTIMENTO - PEDRA NATURAL, A. COMUM EXTERNA</t>
  </si>
  <si>
    <t>1.22.</t>
  </si>
  <si>
    <t>1.22.1.</t>
  </si>
  <si>
    <t>1.22.1.1</t>
  </si>
  <si>
    <t>REVESTIMENTO - PISO GENERICO, ELEVADOR</t>
  </si>
  <si>
    <t>1.22.2.</t>
  </si>
  <si>
    <t>1.22.2.1</t>
  </si>
  <si>
    <t>REVESTIMENTO INTERNO, PAREDE - DECK COBERTO</t>
  </si>
  <si>
    <t>1.22.2.2</t>
  </si>
  <si>
    <t>REVESTIMENTO INTERNO, PAREDE - GENERICO, BEACH TENIS</t>
  </si>
  <si>
    <t>1.22.2.3</t>
  </si>
  <si>
    <t>REVESTIMENTO INTERNO, PAREDE - GENERICO, DUCHA</t>
  </si>
  <si>
    <t>1.22.2.4</t>
  </si>
  <si>
    <t>REVESTIMENTO INTERNO, PAREDE - GENERICO, ESPAÇO ZEN</t>
  </si>
  <si>
    <t>1.22.2.5</t>
  </si>
  <si>
    <t>REVESTIMENTO INTERNO, PAREDE - GENERICO, MAQUINA DE GELO</t>
  </si>
  <si>
    <t>1.22.2.6</t>
  </si>
  <si>
    <t>REVESTIMENTO INTERNO, PAREDE - GENERICO, REDARIO</t>
  </si>
  <si>
    <t>1.22.2.7</t>
  </si>
  <si>
    <t>1.22.2.8</t>
  </si>
  <si>
    <t>REVESTIMENTO - PISO GENERICO,BEACH TENNIS</t>
  </si>
  <si>
    <t>1.22.2.9</t>
  </si>
  <si>
    <t>REVESTIMENTO - PISO GENERICO,CIRCULAÇÃO BEACH TENNIS</t>
  </si>
  <si>
    <t>1.22.2.10</t>
  </si>
  <si>
    <t>REVESTIMENTO - VINILICO, AREA COMUM</t>
  </si>
  <si>
    <t>1.22.3.</t>
  </si>
  <si>
    <t>1.22.3.1</t>
  </si>
  <si>
    <t>REVESTIMENTO - BLOCO FULGET</t>
  </si>
  <si>
    <t>1.22.3.2</t>
  </si>
  <si>
    <t>REVESTIMENTO INTERNO PAREDE - GENERICO, AREA DE SERVIÇO</t>
  </si>
  <si>
    <t>1.22.3.3</t>
  </si>
  <si>
    <t>REVESTIMENTO - PISO GENERICO, GLP</t>
  </si>
  <si>
    <t>1.22.4.</t>
  </si>
  <si>
    <t>1.22.4.1</t>
  </si>
  <si>
    <t>REVESTIMENTO - LAJE</t>
  </si>
  <si>
    <t>1.23.</t>
  </si>
  <si>
    <t>1.23.1.</t>
  </si>
  <si>
    <t>1.23.1.1</t>
  </si>
  <si>
    <t>RODAPE EM PINTURA, 10 cm</t>
  </si>
  <si>
    <t>1.23.1.2</t>
  </si>
  <si>
    <t>RODAPE EM PVC, 10 cm</t>
  </si>
  <si>
    <t>1.23.2.</t>
  </si>
  <si>
    <t>1.23.2.1</t>
  </si>
  <si>
    <t>RODAPE EM CERAMICA, 10 cm</t>
  </si>
  <si>
    <t>1.23.2.2</t>
  </si>
  <si>
    <t>1.23.2.3</t>
  </si>
  <si>
    <t>RODAPE EM PORCELANATO, 10 cm</t>
  </si>
  <si>
    <t>1.23.2.4</t>
  </si>
  <si>
    <t>1.23.2.5</t>
  </si>
  <si>
    <t>1.23.3.</t>
  </si>
  <si>
    <t>1.23.3.1</t>
  </si>
  <si>
    <t>1.23.3.2</t>
  </si>
  <si>
    <t>1.23.3.3</t>
  </si>
  <si>
    <t>1.24.</t>
  </si>
  <si>
    <t>1.24.1.</t>
  </si>
  <si>
    <t>1.24.1.1</t>
  </si>
  <si>
    <t>1.24.2.</t>
  </si>
  <si>
    <t>1.24.2.1</t>
  </si>
  <si>
    <t>1.24.3.</t>
  </si>
  <si>
    <t>1.24.3.1</t>
  </si>
  <si>
    <t>1.25.</t>
  </si>
  <si>
    <t>Mão de obra 4</t>
  </si>
  <si>
    <t>1.25.1.</t>
  </si>
  <si>
    <t>1.25.1.1</t>
  </si>
  <si>
    <t>1.25.1.2</t>
  </si>
  <si>
    <t>MÃO DE OBRA -  CONTRA PISO COMUM</t>
  </si>
  <si>
    <t>1.25.1.3</t>
  </si>
  <si>
    <t>MÃO DE OBRA -  PISO CIMENTADO</t>
  </si>
  <si>
    <t>1.25.1.4</t>
  </si>
  <si>
    <t>MÃO DE OBRA -  REVESTIMENTO CERAMICO</t>
  </si>
  <si>
    <t>1.25.1.5</t>
  </si>
  <si>
    <t>1.25.1.6</t>
  </si>
  <si>
    <t>MÃO DE OBRA -  REVESTIMENTO PEDRA NATURAL</t>
  </si>
  <si>
    <t>1.25.1.7</t>
  </si>
  <si>
    <t>MÃO DE OBRA -  POLIMENTO DE PISO</t>
  </si>
  <si>
    <t>1.25.1.8</t>
  </si>
  <si>
    <t>MÃO DE OBRA -  REVESTIMENTO SOLEIRA</t>
  </si>
  <si>
    <t>1.25.1.9</t>
  </si>
  <si>
    <t>MÃO DE OBRA -  REVESTIMENTO PINTURA RESINA</t>
  </si>
  <si>
    <t>1.25.1.10</t>
  </si>
  <si>
    <t>MÃO DE OBRA -  RODAPE EM PINTURA</t>
  </si>
  <si>
    <t>1.25.1.11</t>
  </si>
  <si>
    <t>MÃO DE OBRA -  RODAPE EM PVC</t>
  </si>
  <si>
    <t>1.25.2.</t>
  </si>
  <si>
    <t>1.25.2.1</t>
  </si>
  <si>
    <t>1.25.2.2</t>
  </si>
  <si>
    <t>1.25.2.3</t>
  </si>
  <si>
    <t>1.25.2.4</t>
  </si>
  <si>
    <t>1.25.2.5</t>
  </si>
  <si>
    <t>1.25.2.6</t>
  </si>
  <si>
    <t>1.25.2.7</t>
  </si>
  <si>
    <t>MÃO DE OBRA -  REVESTIMENTO MADEIRA</t>
  </si>
  <si>
    <t>1.25.2.8</t>
  </si>
  <si>
    <t>1.25.2.9</t>
  </si>
  <si>
    <t>MÃO DE OBRA -  REVESTIMENTO VINILICO</t>
  </si>
  <si>
    <t>1.25.2.10</t>
  </si>
  <si>
    <t>MÃO DE OBRA -  REVESTIMENTO LADRILHO PISCINA</t>
  </si>
  <si>
    <t>1.25.2.11</t>
  </si>
  <si>
    <t>MÃO DE OBRA -  REVESTIMENTO LADRILHO</t>
  </si>
  <si>
    <t>1.25.2.12</t>
  </si>
  <si>
    <t>1.25.2.13</t>
  </si>
  <si>
    <t>1.25.2.14</t>
  </si>
  <si>
    <t>MÃO DE OBRA -  RODAPE EM CERAMICA</t>
  </si>
  <si>
    <t>1.25.2.15</t>
  </si>
  <si>
    <t>1.25.2.16</t>
  </si>
  <si>
    <t>MÃO DE OBRA -  RODAPE EM PORCELANATO</t>
  </si>
  <si>
    <t>1.25.2.17</t>
  </si>
  <si>
    <t>1.25.3.</t>
  </si>
  <si>
    <t>1.25.3.1</t>
  </si>
  <si>
    <t>1.25.3.2</t>
  </si>
  <si>
    <t>1.25.3.3</t>
  </si>
  <si>
    <t>1.25.3.4</t>
  </si>
  <si>
    <t>1.25.3.5</t>
  </si>
  <si>
    <t>1.25.3.6</t>
  </si>
  <si>
    <t>1.25.3.7</t>
  </si>
  <si>
    <t>MÃO DE OBRA -  REVESTIMENTO BLOCO DE CONCRETO</t>
  </si>
  <si>
    <t>1.25.3.8</t>
  </si>
  <si>
    <t>1.25.3.9</t>
  </si>
  <si>
    <t>1.25.3.10</t>
  </si>
  <si>
    <t>1.25.3.11</t>
  </si>
  <si>
    <t>1.25.4.</t>
  </si>
  <si>
    <t>1.25.4.1</t>
  </si>
  <si>
    <t>1.26.</t>
  </si>
  <si>
    <t>1.26.1.</t>
  </si>
  <si>
    <t>1.26.1.1</t>
  </si>
  <si>
    <t>1.26.1.2</t>
  </si>
  <si>
    <t>TEXTURA EM TETO</t>
  </si>
  <si>
    <t>1.26.2.</t>
  </si>
  <si>
    <t>1.26.2.1</t>
  </si>
  <si>
    <t>1.26.2.2</t>
  </si>
  <si>
    <t>1.26.3.</t>
  </si>
  <si>
    <t>1.26.3.1</t>
  </si>
  <si>
    <t>1.27.</t>
  </si>
  <si>
    <t>1.27.1.</t>
  </si>
  <si>
    <t>1.27.1.1</t>
  </si>
  <si>
    <t>1.27.1.2</t>
  </si>
  <si>
    <t>REVESTIMENTO INTERNO, PAREDE - PINTURA, FOSSO</t>
  </si>
  <si>
    <t>REVESTIMENTO INTERNO, PAREDE - PINTURA, GARAGEM</t>
  </si>
  <si>
    <t>REVESTIMENTO INTERNO, PAREDE - TEXTURA, ESCADA/ANTECAMARA</t>
  </si>
  <si>
    <t>1.27.2.</t>
  </si>
  <si>
    <t>1.27.2.1</t>
  </si>
  <si>
    <t>1.27.2.2</t>
  </si>
  <si>
    <t>REVESTIMENTO INTERNO, PAREDE - PINTURA, DUTO</t>
  </si>
  <si>
    <t>1.27.3.</t>
  </si>
  <si>
    <t>1.27.3.1</t>
  </si>
  <si>
    <t>REVESTIMENTO INTERNO, PAREDE - PINTURA, LIXEIRA/G.N</t>
  </si>
  <si>
    <t>1.28.</t>
  </si>
  <si>
    <t>1.28.1.</t>
  </si>
  <si>
    <t>1.28.1.1</t>
  </si>
  <si>
    <t>1.28.1.2</t>
  </si>
  <si>
    <t>REVESTIMENTO - PINTURA RESINA, ESCADA/ANTECAMARA</t>
  </si>
  <si>
    <t>1.28.1.3</t>
  </si>
  <si>
    <t>1.28.2.</t>
  </si>
  <si>
    <t>1.28.2.1</t>
  </si>
  <si>
    <t>1.28.2.2</t>
  </si>
  <si>
    <t>1.28.3.</t>
  </si>
  <si>
    <t>1.28.3.1</t>
  </si>
  <si>
    <t>REVESTIMENTO - PINTURA EPOXI, GARAGEM</t>
  </si>
  <si>
    <t>1.29.</t>
  </si>
  <si>
    <t>1.29.1.</t>
  </si>
  <si>
    <t>Placa</t>
  </si>
  <si>
    <t>COBOGÓ 25 x 25 cm</t>
  </si>
  <si>
    <t>Porta</t>
  </si>
  <si>
    <t>P06 - PORTA DE ABRIR, 1 FOLHA, ALUMÍNIO VENEZIANA, 70 x 210 cm</t>
  </si>
  <si>
    <t>P07 - PORTA DE ABRIR, 1 FOLHA, ALUMÍNIO VENEZIANA, 80 x 210 cm</t>
  </si>
  <si>
    <t>P14 - PORTA DE ABRIR, 1 FOLHA, VIDRO E ALUMÍNIO COM BARRA CENTRAL, 90 x 210 cm</t>
  </si>
  <si>
    <t>P37 - PORTA DE CORRER, 2 FOLHAS, ALUMÍNIO VENEZIANA, 100 x 210 cm</t>
  </si>
  <si>
    <t>PORTA DE CORRER, 2 FOLHAS, ALUMÍNIO VENEZIANA, 120 x 210 cm</t>
  </si>
  <si>
    <t>PORTA DE CORRER, 2 FOLHAS, ALUMÍNIO VENEZIANA, 135 x 210 cm</t>
  </si>
  <si>
    <t>1.29.2.</t>
  </si>
  <si>
    <t>Corrimão</t>
  </si>
  <si>
    <t>CERCA BEACH TENNIS h = 279cm</t>
  </si>
  <si>
    <t>GUARDA COPRO, NBR 9050 - 1,10 cm</t>
  </si>
  <si>
    <t>PAINEL RIPADO, 238cm</t>
  </si>
  <si>
    <t>Janela</t>
  </si>
  <si>
    <t>GRELHA DE VENTILAÇÃO, ALUMÍNIO, 100 x 25 cm</t>
  </si>
  <si>
    <t>J02 - JANELA MAXIM-AIR, 1 FOLHA, ALUMÍNIO E VIDRO, 60 x 50 cm</t>
  </si>
  <si>
    <t>J03 - JANELA MAXIM-AIR, 1 FOLHA, ALUMÍNIO E VIDRO, 60 x 60 cm</t>
  </si>
  <si>
    <t>J05 - JANELA MAXIM-AIR, 1 FOLHA, ALUMÍNIO E VIDRO, 80 x 60 cm</t>
  </si>
  <si>
    <t>J09 - JANELA DE CORRER COM BARRA CENTRAL, 2 FOLHAS, ALUMÍNIO E VIDRO, 100 x 130 cm</t>
  </si>
  <si>
    <t>J12 - JANELA MAXIM-AIR, 1 FOLHA, ALUMÍNIO E VIDRO, 150 x 80 cm</t>
  </si>
  <si>
    <t>J16 - JANELA DE CORRER, 2 FOLHAS, ALUMÍNIO E VIDRO, 220 x 165 cm</t>
  </si>
  <si>
    <t>Membro</t>
  </si>
  <si>
    <t>50mm x 100 mm</t>
  </si>
  <si>
    <t>PV08 - PELE DE VIDRO FIXA, ALUMÍNIO E VIDRO</t>
  </si>
  <si>
    <t>PV09 - PELE DE VIDRO FIXA, ALUMÍNIO E VIDRO, 165 x 163 cm</t>
  </si>
  <si>
    <t>PV10 - PELE DE VIDRO FIXA, ALUMÍNIO E VIDRO, 155 x 215 cm</t>
  </si>
  <si>
    <t>PV11 - PELE DE VIDRO FIXA, ALUMÍNIO E VIDRO, 50 x 235 cm</t>
  </si>
  <si>
    <t>PV13 - PELE DE VIDRO FIXA, ALUMÍNIO E VIDRO, 50 x 235 cm</t>
  </si>
  <si>
    <t>PV14 - PELE DE VIDRO FIXA, ALUMÍNIO E VIDRO, 171 x 235 cm</t>
  </si>
  <si>
    <t>PV15 - PELE DE VIDRO MISTA, 178 x 235 cm</t>
  </si>
  <si>
    <t>PV17 - PELE DE VIDRO FIXA, ALUMÍNIO E VIDRO, 235 X 235 cm</t>
  </si>
  <si>
    <t>PV18 - PELE DE VIDRO FIXA, ALUMÍNIO E VIDRO, 245 x 235 cm</t>
  </si>
  <si>
    <t>PV19 - PELE DE VIDRO MISTA, ALUMÍNIO E VIDRO, 257 x 235 cm</t>
  </si>
  <si>
    <t>PV1 - ESQUADRIA PET PLACE COM PORTA DE GIRO (P11), ALUMÍNIO, 238 x 152 cm</t>
  </si>
  <si>
    <t>PV20 - PELE DE VIDRO MISTA, 435 x 240 cm</t>
  </si>
  <si>
    <t>PV2.1 - PELE DE VIDRO DE CANTO, ALUMÍNIO E VIDRO, 118 x 165 cm</t>
  </si>
  <si>
    <t>PV22 - PELE DE VIDRO COM PORTA DE CORRER, ALUMÍNIO E VIDRO, 635 x 235 cm</t>
  </si>
  <si>
    <t>PV2.2 - PELE DE VIDRO DE CANTO, ALUMÍNIO E VIDRO, 753 x 165 cm</t>
  </si>
  <si>
    <t>PV24 - PELE DE VIDRO FIXA, ALUMÍNIO E VIDRO, 465 x 261 cm</t>
  </si>
  <si>
    <t>PV25 - PELE DE VIDRO MISTA, ALUMÍNIO E VIDRO, 469 x 261 cm</t>
  </si>
  <si>
    <t>PV26 - PELE DE VIDRO FIXA, ALUMÍNIO E VIDRO, 193 x 226 cm</t>
  </si>
  <si>
    <t>PV28 - PELE DE VIDRO MISTA, ALUMÍNIO E VIDRO, 404 x 235 cm</t>
  </si>
  <si>
    <t>PV3.1 - PELE DE VIDRO DE CANTO, ALUMÍNIO E VIDRO, 292 x 235 cm</t>
  </si>
  <si>
    <t>PV3.2 - JANELA DE CANTO, ALUMÍNIO E VIDRO, 557 x 235 cm</t>
  </si>
  <si>
    <t>P01 - PORTA DE ABRIR, 1 FOLHA, MADEIRA, 80 x 210 cm</t>
  </si>
  <si>
    <t>P02 - PORTA DE ABRIR, 1 FOLHA, MADEIRA, 90 x 210 cm</t>
  </si>
  <si>
    <t>P03 - PORTA DE ABRIR, 1 FOLHA, MADEIRA, 110 x 210 cm</t>
  </si>
  <si>
    <t>P09 - PORTA PIVOTANTE, 1 FOLHA, VIDRO TEMPERADO, 110 x 210 cm</t>
  </si>
  <si>
    <t>P10 - PORTA PIVOTANTE, 1 FOLHA, VIDRO TEMPERADO, 130 x 210 cm</t>
  </si>
  <si>
    <t>P12 - PORTA DE ABRIR, 1 FOLHA, VIDRO E ALUMÍNIO, 70 x 210 cm</t>
  </si>
  <si>
    <t>P13 - PORTA DE ABRIR, 1 FOLHA, VIDRO E ALUMÍNIO, 110 x 238 cm</t>
  </si>
  <si>
    <t>P16 - PORTA DE ABRIR, 1 FOLHA, VIDRO E ALUMÍNIO, 90 x 210 cm</t>
  </si>
  <si>
    <t>P17 - PORTA DE CORRER, 2 FOLHAS, ALUMÍNIO VENEZIANA, 180 x 210 cm</t>
  </si>
  <si>
    <t>P18 - PORTA DE CORRER, 2 FOLHAS, ALUMÍNIO VENEZIANA, 180 x 232 cm</t>
  </si>
  <si>
    <t>P19 - PORTA DE CORRER, 2 FOLHAS, ALUMÍNIO VENEZIANA, 200 x 210 cm</t>
  </si>
  <si>
    <t>P22 - PORTA DE CORRER, 2 FOLHAS, ALUMÍNIO VENEZIANA, 198 x 232 cm</t>
  </si>
  <si>
    <t>P23 - PORTA DE CORRER, 2 FOLHAS, VIDRO E ALUMÍNIO, 220 x 210 cm</t>
  </si>
  <si>
    <t>P25 - PORTA DE CORRER, 2 FOLHAS, VIDRO E ALUMÍNIO, 400 x 232 cm</t>
  </si>
  <si>
    <t>P27 - PORTA DE CORRER, 3 FOLHAS, VIDRO E ALUMÍNIO, 310 x 230 cm</t>
  </si>
  <si>
    <t>P38 - PORTA DE CORRER, 2 FOLHAS, ALUMÍNIO VENEZIANA, 120 x 120 cm</t>
  </si>
  <si>
    <t>1.29.3.</t>
  </si>
  <si>
    <t>CERCA h = 280cm</t>
  </si>
  <si>
    <t>PAINEL RIPADO, 285cm</t>
  </si>
  <si>
    <t>PV29 - PORTÃO RIPADO 247 x 612 cm</t>
  </si>
  <si>
    <t>J13 - JANELA DE CORRER, 2 FOLHAS, ALUMÍNIO E VIDRO, 150 x 140 cm</t>
  </si>
  <si>
    <t>PV16 - PELE DE VIDRO, ALUMÍNIO E VIDRO, 213 x 240 cm</t>
  </si>
  <si>
    <t>PV27 - PELE DE VIDRO, ALUMÍNIO E VIDRO, 350 x 240 cm</t>
  </si>
  <si>
    <t>P30 - PORTA DE ABRIR, 2 FOLHAS, MADEIRA, 140 x 210 cm</t>
  </si>
  <si>
    <t>P41 - PORTA DE CORRER, 2 FOLHAS, ALUMÍNIO VENEZIANA, 150 x 210 cm</t>
  </si>
  <si>
    <t>J11 - JANEJA VENEZIANA FIXA, ALUMÍNIO, 120 cm x 100 cm</t>
  </si>
  <si>
    <t>1.30.</t>
  </si>
  <si>
    <t>Mão de obra 5</t>
  </si>
  <si>
    <t>1.30.1.</t>
  </si>
  <si>
    <t>MÃO DE OBRA -  PINTURA INTERNA - PAREDE</t>
  </si>
  <si>
    <t>MÃO DE OBRA -  TEXTURA INTERNA - PAREDE</t>
  </si>
  <si>
    <t>MÃO DE OBRA -  PINTURA EM TETO</t>
  </si>
  <si>
    <t>MÃO DE OBRA -  TEXTURA EM TETO</t>
  </si>
  <si>
    <t>1.30.2.</t>
  </si>
  <si>
    <t>1.30.3.</t>
  </si>
  <si>
    <t>MÃO DE OBRA -  REVESTIMENTO PINTURA EPOXI</t>
  </si>
  <si>
    <t>1.31.</t>
  </si>
  <si>
    <t>1.31.1.</t>
  </si>
  <si>
    <t>1.31.1.1.</t>
  </si>
  <si>
    <t>1.31.1.1.1</t>
  </si>
  <si>
    <t>1.31.2.</t>
  </si>
  <si>
    <t>1.31.2.1.</t>
  </si>
  <si>
    <t>1.31.2.1.1</t>
  </si>
  <si>
    <t>BRISE DE MADEIRA VERTICAL - 285 cm</t>
  </si>
  <si>
    <t>1.31.2.1.2</t>
  </si>
  <si>
    <t>1.31.2.2.</t>
  </si>
  <si>
    <t>1.31.2.2.1</t>
  </si>
  <si>
    <t>P31 - PORTA DE ABRIR, 1 FOLHA, MADEIRA, 50 x 210 cm</t>
  </si>
  <si>
    <t>1.31.2.2.2</t>
  </si>
  <si>
    <t>P32 - PORTA DE ABRIR, 1 FOLHA, MADEIRA BRANCA</t>
  </si>
  <si>
    <t>1.31.2.2.3</t>
  </si>
  <si>
    <t>P33A - PORTA DE ABRIR, 1 FOLHA, MADEIRA, 70 x 210 cm</t>
  </si>
  <si>
    <t>1.31.2.2.4</t>
  </si>
  <si>
    <t>P34A - PORTA DE ABRIR, 1 FOLHA, MADEIRA, 80 x 210 cm</t>
  </si>
  <si>
    <t>1.31.2.2.5</t>
  </si>
  <si>
    <t>P34 - PORTA DE ABRIR, 1 FOLHA, MADEIRA, 80 x 210 cm</t>
  </si>
  <si>
    <t>1.31.2.2.6</t>
  </si>
  <si>
    <t>P35 - PORTA DE ABRIR, 1 FOLHA, MADEIRA, 90 x 210 cm</t>
  </si>
  <si>
    <t>1.31.2.2.7</t>
  </si>
  <si>
    <t>P36 - PORTA DE ABRIR, 1 FOLHA, MADEIRA, 110 x 210 cm</t>
  </si>
  <si>
    <t>1.31.3.</t>
  </si>
  <si>
    <t>1.31.3.1.</t>
  </si>
  <si>
    <t>1.31.3.1.1</t>
  </si>
  <si>
    <t>1.31.3.1.2</t>
  </si>
  <si>
    <t>P33 - PORTA DE ABRIR, 1 FOLHA, MADEIRA, 70 x 210 cm</t>
  </si>
  <si>
    <t>1.32.</t>
  </si>
  <si>
    <t>1.32.1.</t>
  </si>
  <si>
    <t>1.32.1.1.</t>
  </si>
  <si>
    <t>1.32.1.1.1</t>
  </si>
  <si>
    <t>P04 - PORTA DE ABRIR, 1 FOLHA, CORTA FOGO, 110 x 210 cm</t>
  </si>
  <si>
    <t>1.32.2.</t>
  </si>
  <si>
    <t>1.32.2.1.</t>
  </si>
  <si>
    <t>1.32.2.1.1</t>
  </si>
  <si>
    <t>1.33.</t>
  </si>
  <si>
    <t>1.33.1.</t>
  </si>
  <si>
    <t>1.33.1.1</t>
  </si>
  <si>
    <t>Pergolado 01</t>
  </si>
  <si>
    <t>1.33.1.2</t>
  </si>
  <si>
    <t>Pergolado 02</t>
  </si>
  <si>
    <t>1.34.</t>
  </si>
  <si>
    <t>1.34.1.</t>
  </si>
  <si>
    <t>1.34.1.1</t>
  </si>
  <si>
    <t>PAREDE DE PVC, 2,5 cm</t>
  </si>
  <si>
    <t>1.34.1.2</t>
  </si>
  <si>
    <t>1.34.2.</t>
  </si>
  <si>
    <t>1.34.2.1</t>
  </si>
  <si>
    <t>REVESTIMENTO EXTERNO - PAREDE VERDE PARA FACHADA</t>
  </si>
  <si>
    <t>1.34.2.2</t>
  </si>
  <si>
    <t>REVESTIMENTO EXTERNO - PEDRA MOLEDO PARA FACHADA</t>
  </si>
  <si>
    <t>1.34.2.3</t>
  </si>
  <si>
    <t>REVESTIMENTO EXTERNO - PORCELANATO PARA FACHADA</t>
  </si>
  <si>
    <t>1.34.2.4</t>
  </si>
  <si>
    <t>REVESTIMENTO EXTERNO - REVESTIMENTO AMADEIRADO PARA FACHADA</t>
  </si>
  <si>
    <t>1.34.2.5</t>
  </si>
  <si>
    <t>REVESTIMENTO EXTERNO - REVESTIMENTO DE MADEIRA PARA FACHADA</t>
  </si>
  <si>
    <t>1.34.2.6</t>
  </si>
  <si>
    <t>1.34.3.</t>
  </si>
  <si>
    <t>1.34.3.1</t>
  </si>
  <si>
    <t>1.34.3.2</t>
  </si>
  <si>
    <t>1.34.3.3</t>
  </si>
  <si>
    <t>1.34.3.4</t>
  </si>
  <si>
    <t>1.35.</t>
  </si>
  <si>
    <t>1.35.1.</t>
  </si>
  <si>
    <t>1.35.1.1</t>
  </si>
  <si>
    <t>.CHAPISCO ARGAMASSADO EXTERNO</t>
  </si>
  <si>
    <t>1.35.1.2</t>
  </si>
  <si>
    <t>.CHAPISCO ARGAMASSADO PARA ESTRUTURA EXTERNO</t>
  </si>
  <si>
    <t>1.35.1.3</t>
  </si>
  <si>
    <t>.REBOCO ARGAMASSADO EXTERNO</t>
  </si>
  <si>
    <t>1.35.2.</t>
  </si>
  <si>
    <t>1.35.2.1</t>
  </si>
  <si>
    <t>1.35.2.2</t>
  </si>
  <si>
    <t>1.35.2.3</t>
  </si>
  <si>
    <t>1.35.3.</t>
  </si>
  <si>
    <t>1.35.3.1</t>
  </si>
  <si>
    <t>1.35.3.2</t>
  </si>
  <si>
    <t>1.35.3.3</t>
  </si>
  <si>
    <t>1.36.</t>
  </si>
  <si>
    <t>1.36.1.</t>
  </si>
  <si>
    <t>1.36.1.1</t>
  </si>
  <si>
    <t>REVESTIMENTO EXTERNO - PINTURA PARA FACHADA, COR BRANCA</t>
  </si>
  <si>
    <t>1.36.1.2</t>
  </si>
  <si>
    <t>REVESTIMENTO EXTERNO - PINTURA PARA FACHADA, COR CINZA</t>
  </si>
  <si>
    <t>1.36.1.3</t>
  </si>
  <si>
    <t>REVESTIMENTO EXTERNO - PINTURA PARA FACHADA, DIVISA VIZINHO</t>
  </si>
  <si>
    <t>1.36.2.</t>
  </si>
  <si>
    <t>1.36.2.1</t>
  </si>
  <si>
    <t>1.36.2.2</t>
  </si>
  <si>
    <t>1.36.2.3</t>
  </si>
  <si>
    <t>1.36.3.</t>
  </si>
  <si>
    <t>1.36.3.1</t>
  </si>
  <si>
    <t>1.36.3.2</t>
  </si>
  <si>
    <t>1.37.</t>
  </si>
  <si>
    <t>Mão de obra 6</t>
  </si>
  <si>
    <t>1.37.1.</t>
  </si>
  <si>
    <t>1.37.1.1</t>
  </si>
  <si>
    <t>MÃO DE OBRA -  .CHAPISCO ARGAMASSADO EXTERNO</t>
  </si>
  <si>
    <t>1.37.1.2</t>
  </si>
  <si>
    <t>MÃO DE OBRA -  .CHAPISCO ARGAMASSADO PARA ESTRUTURA EXTERNO</t>
  </si>
  <si>
    <t>1.37.1.3</t>
  </si>
  <si>
    <t>MÃO DE OBRA -  PINTURA EXTERNA - PAREDE</t>
  </si>
  <si>
    <t>1.37.1.4</t>
  </si>
  <si>
    <t>MÃO DE OBRA -  PORCELANATO PAREDE - REVESTIMENTO EXTERNO</t>
  </si>
  <si>
    <t>1.37.1.5</t>
  </si>
  <si>
    <t>MÃO DE OBRA -  .REBOCO ARGAMASSADO EXTERNO</t>
  </si>
  <si>
    <t>1.37.1.6</t>
  </si>
  <si>
    <t>MÃO DE OBRA -  REVESTIMENTO PAREDE - REVESTIMENTO EXTERNO</t>
  </si>
  <si>
    <t>1.37.1.7</t>
  </si>
  <si>
    <t>MÃO DE OBRA -  PAREDE VERDE - REVESTIMENTO EXTERNO</t>
  </si>
  <si>
    <t>1.37.1.8</t>
  </si>
  <si>
    <t>MÃO DE OBRA -  PEDRA MOLEDO PAREDE - REVESTIMENTO EXTERNO</t>
  </si>
  <si>
    <t>1.37.2.</t>
  </si>
  <si>
    <t>1.37.2.1</t>
  </si>
  <si>
    <t>1.37.2.2</t>
  </si>
  <si>
    <t>1.37.2.3</t>
  </si>
  <si>
    <t>1.37.2.4</t>
  </si>
  <si>
    <t>1.37.2.5</t>
  </si>
  <si>
    <t>1.37.2.6</t>
  </si>
  <si>
    <t>1.37.2.7</t>
  </si>
  <si>
    <t>1.37.3.</t>
  </si>
  <si>
    <t>1.37.3.1</t>
  </si>
  <si>
    <t>1.37.3.2</t>
  </si>
  <si>
    <t>1.37.3.3</t>
  </si>
  <si>
    <t>1.37.3.4</t>
  </si>
  <si>
    <t>1.38.</t>
  </si>
  <si>
    <t>1.38.1.</t>
  </si>
  <si>
    <t>1.38.1.1</t>
  </si>
  <si>
    <t>1.39.</t>
  </si>
  <si>
    <t>1.39.1.</t>
  </si>
  <si>
    <t>1.39.1.1</t>
  </si>
  <si>
    <t>REVESTIMENTO - GRAMA</t>
  </si>
  <si>
    <t>1.39.2.</t>
  </si>
  <si>
    <t>1.39.2.1</t>
  </si>
  <si>
    <t>1.40.</t>
  </si>
  <si>
    <t>Acabamentos especiais em teto</t>
  </si>
  <si>
    <t>1.40.1.</t>
  </si>
  <si>
    <t>1.40.1.1</t>
  </si>
  <si>
    <t>FORRO EM MADEIRA</t>
  </si>
  <si>
    <t>1.40.1.2</t>
  </si>
  <si>
    <t>1.40.1.3</t>
  </si>
  <si>
    <t>1.40.1.4</t>
  </si>
  <si>
    <t>1.40.1.5</t>
  </si>
  <si>
    <t>TORRE A</t>
  </si>
  <si>
    <t>2.1.1.</t>
  </si>
  <si>
    <t>2.1.1.1</t>
  </si>
  <si>
    <t>2.1.1.2</t>
  </si>
  <si>
    <t>2.1.1.3</t>
  </si>
  <si>
    <t>2.1.1.4</t>
  </si>
  <si>
    <t>DESCONSIDERAR - VOLUMETRIA FACHADA</t>
  </si>
  <si>
    <t>2.1.2.</t>
  </si>
  <si>
    <t>2.1.2.1</t>
  </si>
  <si>
    <t>2.1.2.2</t>
  </si>
  <si>
    <t>2.1.2.3</t>
  </si>
  <si>
    <t>2.1.2.4</t>
  </si>
  <si>
    <t>2.1.3.</t>
  </si>
  <si>
    <t>2.1.3.1</t>
  </si>
  <si>
    <t>2.1.3.2</t>
  </si>
  <si>
    <t>2.1.3.3</t>
  </si>
  <si>
    <t>2.1.3.4</t>
  </si>
  <si>
    <t>2.1.4.</t>
  </si>
  <si>
    <t>06_TIPO 04</t>
  </si>
  <si>
    <t>2.1.4.1</t>
  </si>
  <si>
    <t>2.1.4.2</t>
  </si>
  <si>
    <t>2.1.4.3</t>
  </si>
  <si>
    <t>2.1.4.4</t>
  </si>
  <si>
    <t>2.1.5.</t>
  </si>
  <si>
    <t>07_TIPO 05</t>
  </si>
  <si>
    <t>2.1.5.1</t>
  </si>
  <si>
    <t>2.1.5.2</t>
  </si>
  <si>
    <t>2.1.5.3</t>
  </si>
  <si>
    <t>2.1.5.4</t>
  </si>
  <si>
    <t>2.1.6.</t>
  </si>
  <si>
    <t>08_TIPO 06</t>
  </si>
  <si>
    <t>2.1.6.1</t>
  </si>
  <si>
    <t>2.2.1.</t>
  </si>
  <si>
    <t>2.2.1.1</t>
  </si>
  <si>
    <t>2.2.2.</t>
  </si>
  <si>
    <t>2.2.2.1</t>
  </si>
  <si>
    <t>2.2.3.</t>
  </si>
  <si>
    <t>2.2.3.1</t>
  </si>
  <si>
    <t>2.2.4.</t>
  </si>
  <si>
    <t>2.2.4.1</t>
  </si>
  <si>
    <t>2.2.5.</t>
  </si>
  <si>
    <t>2.2.5.1</t>
  </si>
  <si>
    <t>2.3.1.</t>
  </si>
  <si>
    <t>2.3.1.1</t>
  </si>
  <si>
    <t>2.3.2.</t>
  </si>
  <si>
    <t>2.3.2.1</t>
  </si>
  <si>
    <t>2.3.3.</t>
  </si>
  <si>
    <t>2.3.3.1</t>
  </si>
  <si>
    <t>2.3.4.</t>
  </si>
  <si>
    <t>2.3.4.1</t>
  </si>
  <si>
    <t>2.3.5.</t>
  </si>
  <si>
    <t>2.3.5.1</t>
  </si>
  <si>
    <t>2.4.1.</t>
  </si>
  <si>
    <t>2.4.1.1</t>
  </si>
  <si>
    <t>2.4.2.</t>
  </si>
  <si>
    <t>2.4.2.1</t>
  </si>
  <si>
    <t>2.4.3.</t>
  </si>
  <si>
    <t>2.4.3.1</t>
  </si>
  <si>
    <t>2.4.4.</t>
  </si>
  <si>
    <t>2.4.4.1</t>
  </si>
  <si>
    <t>2.4.5.</t>
  </si>
  <si>
    <t>2.4.5.1</t>
  </si>
  <si>
    <t>2.4.6.</t>
  </si>
  <si>
    <t>2.4.6.1</t>
  </si>
  <si>
    <t>2.5.1.</t>
  </si>
  <si>
    <t>2.5.1.1</t>
  </si>
  <si>
    <t>2.5.1.2</t>
  </si>
  <si>
    <t>2.5.1.3</t>
  </si>
  <si>
    <t>2.5.2.</t>
  </si>
  <si>
    <t>2.5.2.1</t>
  </si>
  <si>
    <t>2.5.2.2</t>
  </si>
  <si>
    <t>2.5.2.3</t>
  </si>
  <si>
    <t>2.5.3.</t>
  </si>
  <si>
    <t>2.5.3.1</t>
  </si>
  <si>
    <t>2.5.3.2</t>
  </si>
  <si>
    <t>2.5.3.3</t>
  </si>
  <si>
    <t>2.5.4.</t>
  </si>
  <si>
    <t>2.5.4.1</t>
  </si>
  <si>
    <t>2.5.4.2</t>
  </si>
  <si>
    <t>2.5.4.3</t>
  </si>
  <si>
    <t>2.5.5.</t>
  </si>
  <si>
    <t>2.5.5.1</t>
  </si>
  <si>
    <t>2.5.5.2</t>
  </si>
  <si>
    <t>2.5.5.3</t>
  </si>
  <si>
    <t>2.5.6.</t>
  </si>
  <si>
    <t>2.5.6.1</t>
  </si>
  <si>
    <t>2.6.1.</t>
  </si>
  <si>
    <t>2.6.1.1</t>
  </si>
  <si>
    <t>2.6.2.</t>
  </si>
  <si>
    <t>2.6.2.1</t>
  </si>
  <si>
    <t>2.6.3.</t>
  </si>
  <si>
    <t>2.6.3.1</t>
  </si>
  <si>
    <t>2.6.4.</t>
  </si>
  <si>
    <t>2.6.4.1</t>
  </si>
  <si>
    <t>2.6.5.</t>
  </si>
  <si>
    <t>2.6.5.1</t>
  </si>
  <si>
    <t>2.6.6.</t>
  </si>
  <si>
    <t>2.6.6.1</t>
  </si>
  <si>
    <t>2.6.6.2</t>
  </si>
  <si>
    <t>2.7.1.</t>
  </si>
  <si>
    <t>2.7.1.1</t>
  </si>
  <si>
    <t>2.7.1.2</t>
  </si>
  <si>
    <t>2.7.1.3</t>
  </si>
  <si>
    <t>2.7.1.4</t>
  </si>
  <si>
    <t>2.7.1.5</t>
  </si>
  <si>
    <t>2.7.1.6</t>
  </si>
  <si>
    <t>2.7.1.7</t>
  </si>
  <si>
    <t>2.7.2.</t>
  </si>
  <si>
    <t>2.7.2.1</t>
  </si>
  <si>
    <t>2.7.2.2</t>
  </si>
  <si>
    <t>2.7.2.3</t>
  </si>
  <si>
    <t>2.7.2.4</t>
  </si>
  <si>
    <t>2.7.2.5</t>
  </si>
  <si>
    <t>2.7.2.6</t>
  </si>
  <si>
    <t>2.7.2.7</t>
  </si>
  <si>
    <t>2.7.3.</t>
  </si>
  <si>
    <t>2.7.3.1</t>
  </si>
  <si>
    <t>2.7.3.2</t>
  </si>
  <si>
    <t>2.7.3.3</t>
  </si>
  <si>
    <t>2.7.3.4</t>
  </si>
  <si>
    <t>2.7.3.5</t>
  </si>
  <si>
    <t>2.7.3.6</t>
  </si>
  <si>
    <t>2.7.3.7</t>
  </si>
  <si>
    <t>2.7.4.</t>
  </si>
  <si>
    <t>2.7.4.1</t>
  </si>
  <si>
    <t>2.7.4.2</t>
  </si>
  <si>
    <t>2.7.4.3</t>
  </si>
  <si>
    <t>2.7.4.4</t>
  </si>
  <si>
    <t>2.7.4.5</t>
  </si>
  <si>
    <t>2.7.4.6</t>
  </si>
  <si>
    <t>2.7.4.7</t>
  </si>
  <si>
    <t>2.7.5.</t>
  </si>
  <si>
    <t>2.7.5.1</t>
  </si>
  <si>
    <t>2.7.5.2</t>
  </si>
  <si>
    <t>2.7.5.3</t>
  </si>
  <si>
    <t>2.7.5.4</t>
  </si>
  <si>
    <t>2.7.5.5</t>
  </si>
  <si>
    <t>2.7.5.6</t>
  </si>
  <si>
    <t>2.7.5.7</t>
  </si>
  <si>
    <t>2.7.6.</t>
  </si>
  <si>
    <t>2.7.6.1</t>
  </si>
  <si>
    <t>IMPERMEABILIZAÇAO EM CALHAS E RUFOS</t>
  </si>
  <si>
    <t>2.7.6.2</t>
  </si>
  <si>
    <t>2.7.6.3</t>
  </si>
  <si>
    <t>IMPERMEABILIZAÇAO EM TELHADOS</t>
  </si>
  <si>
    <t>2.8.1.</t>
  </si>
  <si>
    <t>2.8.1.1</t>
  </si>
  <si>
    <t>2.8.2.</t>
  </si>
  <si>
    <t>2.8.2.1</t>
  </si>
  <si>
    <t>2.8.3.</t>
  </si>
  <si>
    <t>2.8.3.1</t>
  </si>
  <si>
    <t>2.8.4.</t>
  </si>
  <si>
    <t>2.8.4.1</t>
  </si>
  <si>
    <t>2.8.5.</t>
  </si>
  <si>
    <t>2.8.5.1</t>
  </si>
  <si>
    <t>2.9.1.</t>
  </si>
  <si>
    <t>2.9.1.1</t>
  </si>
  <si>
    <t>2.9.2.</t>
  </si>
  <si>
    <t>2.9.2.1</t>
  </si>
  <si>
    <t>2.9.3.</t>
  </si>
  <si>
    <t>2.9.3.1</t>
  </si>
  <si>
    <t>2.9.4.</t>
  </si>
  <si>
    <t>2.9.4.1</t>
  </si>
  <si>
    <t>2.9.5.</t>
  </si>
  <si>
    <t>2.9.5.1</t>
  </si>
  <si>
    <t>2.10.1.</t>
  </si>
  <si>
    <t>2.10.1.1</t>
  </si>
  <si>
    <t>2.10.1.2</t>
  </si>
  <si>
    <t>2.10.2.</t>
  </si>
  <si>
    <t>2.10.2.1</t>
  </si>
  <si>
    <t>2.10.2.2</t>
  </si>
  <si>
    <t>2.10.3.</t>
  </si>
  <si>
    <t>2.10.3.1</t>
  </si>
  <si>
    <t>2.10.3.2</t>
  </si>
  <si>
    <t>2.10.4.</t>
  </si>
  <si>
    <t>2.10.4.1</t>
  </si>
  <si>
    <t>2.10.4.2</t>
  </si>
  <si>
    <t>2.10.5.</t>
  </si>
  <si>
    <t>2.10.5.1</t>
  </si>
  <si>
    <t>2.10.5.2</t>
  </si>
  <si>
    <t>2.11.1.</t>
  </si>
  <si>
    <t>2.11.1.1</t>
  </si>
  <si>
    <t>2.11.1.2</t>
  </si>
  <si>
    <t>REVESTIMENTO INTERNO, PAREDE - PORCELANATO, A. TECNICA</t>
  </si>
  <si>
    <t>2.11.1.3</t>
  </si>
  <si>
    <t>2.11.2.</t>
  </si>
  <si>
    <t>2.11.2.1</t>
  </si>
  <si>
    <t>2.11.2.2</t>
  </si>
  <si>
    <t>2.11.2.3</t>
  </si>
  <si>
    <t>2.11.3.</t>
  </si>
  <si>
    <t>2.11.3.1</t>
  </si>
  <si>
    <t>2.11.3.2</t>
  </si>
  <si>
    <t>2.11.3.3</t>
  </si>
  <si>
    <t>2.11.4.</t>
  </si>
  <si>
    <t>2.11.4.1</t>
  </si>
  <si>
    <t>2.11.4.2</t>
  </si>
  <si>
    <t>2.11.4.3</t>
  </si>
  <si>
    <t>2.11.5.</t>
  </si>
  <si>
    <t>2.11.5.1</t>
  </si>
  <si>
    <t>2.11.5.2</t>
  </si>
  <si>
    <t>2.11.5.3</t>
  </si>
  <si>
    <t>2.12.1.</t>
  </si>
  <si>
    <t>2.12.1.1</t>
  </si>
  <si>
    <t>2.12.1.2</t>
  </si>
  <si>
    <t>2.12.1.3</t>
  </si>
  <si>
    <t>2.12.1.4</t>
  </si>
  <si>
    <t>2.12.1.5</t>
  </si>
  <si>
    <t>2.12.2.</t>
  </si>
  <si>
    <t>2.12.2.1</t>
  </si>
  <si>
    <t>2.12.2.2</t>
  </si>
  <si>
    <t>2.12.2.3</t>
  </si>
  <si>
    <t>2.12.2.4</t>
  </si>
  <si>
    <t>2.12.2.5</t>
  </si>
  <si>
    <t>2.12.3.</t>
  </si>
  <si>
    <t>2.12.3.1</t>
  </si>
  <si>
    <t>2.12.3.2</t>
  </si>
  <si>
    <t>2.12.3.3</t>
  </si>
  <si>
    <t>2.12.3.4</t>
  </si>
  <si>
    <t>2.12.3.5</t>
  </si>
  <si>
    <t>2.12.4.</t>
  </si>
  <si>
    <t>2.12.4.1</t>
  </si>
  <si>
    <t>2.12.4.2</t>
  </si>
  <si>
    <t>2.12.4.3</t>
  </si>
  <si>
    <t>2.12.4.4</t>
  </si>
  <si>
    <t>2.12.4.5</t>
  </si>
  <si>
    <t>2.12.5.</t>
  </si>
  <si>
    <t>2.12.5.1</t>
  </si>
  <si>
    <t>2.12.5.2</t>
  </si>
  <si>
    <t>2.12.5.3</t>
  </si>
  <si>
    <t>2.12.5.4</t>
  </si>
  <si>
    <t>2.12.5.5</t>
  </si>
  <si>
    <t>2.13.1.</t>
  </si>
  <si>
    <t>2.13.1.1</t>
  </si>
  <si>
    <t>2.13.1.2</t>
  </si>
  <si>
    <t>FORRO DE GESSO ACARTONADO, ÁREA ÚMIDA</t>
  </si>
  <si>
    <t>2.13.2.</t>
  </si>
  <si>
    <t>2.13.2.1</t>
  </si>
  <si>
    <t>2.13.2.2</t>
  </si>
  <si>
    <t>2.13.3.</t>
  </si>
  <si>
    <t>2.13.3.1</t>
  </si>
  <si>
    <t>2.13.3.2</t>
  </si>
  <si>
    <t>2.13.4.</t>
  </si>
  <si>
    <t>2.13.4.1</t>
  </si>
  <si>
    <t>2.13.4.2</t>
  </si>
  <si>
    <t>2.13.5.</t>
  </si>
  <si>
    <t>2.13.5.1</t>
  </si>
  <si>
    <t>2.13.5.2</t>
  </si>
  <si>
    <t>2.14.1.</t>
  </si>
  <si>
    <t>2.14.1.1</t>
  </si>
  <si>
    <t>2.14.2.</t>
  </si>
  <si>
    <t>2.14.2.1</t>
  </si>
  <si>
    <t>2.14.3.</t>
  </si>
  <si>
    <t>2.14.3.1</t>
  </si>
  <si>
    <t>2.14.4.</t>
  </si>
  <si>
    <t>2.14.4.1</t>
  </si>
  <si>
    <t>2.14.5.</t>
  </si>
  <si>
    <t>2.14.5.1</t>
  </si>
  <si>
    <t>2.15.1.</t>
  </si>
  <si>
    <t>2.15.1.1</t>
  </si>
  <si>
    <t>2.15.2.</t>
  </si>
  <si>
    <t>2.15.2.1</t>
  </si>
  <si>
    <t>2.15.3.</t>
  </si>
  <si>
    <t>2.15.3.1</t>
  </si>
  <si>
    <t>2.15.4.</t>
  </si>
  <si>
    <t>2.15.4.1</t>
  </si>
  <si>
    <t>2.15.5.</t>
  </si>
  <si>
    <t>2.15.5.1</t>
  </si>
  <si>
    <t>2.16.1.</t>
  </si>
  <si>
    <t>2.16.1.1</t>
  </si>
  <si>
    <t>2.16.1.2</t>
  </si>
  <si>
    <t>REVESTIMENTO - CONTRA PISO ACUSTICO, 5 cm</t>
  </si>
  <si>
    <t>2.16.2.</t>
  </si>
  <si>
    <t>2.16.2.1</t>
  </si>
  <si>
    <t>2.16.2.2</t>
  </si>
  <si>
    <t>2.16.3.</t>
  </si>
  <si>
    <t>2.16.3.1</t>
  </si>
  <si>
    <t>2.16.3.2</t>
  </si>
  <si>
    <t>2.16.4.</t>
  </si>
  <si>
    <t>2.16.4.1</t>
  </si>
  <si>
    <t>2.16.4.2</t>
  </si>
  <si>
    <t>2.16.5.</t>
  </si>
  <si>
    <t>2.16.5.1</t>
  </si>
  <si>
    <t>2.16.5.2</t>
  </si>
  <si>
    <t>2.17.1.</t>
  </si>
  <si>
    <t>2.17.1.1</t>
  </si>
  <si>
    <t>2.17.1.2</t>
  </si>
  <si>
    <t>2.17.2.</t>
  </si>
  <si>
    <t>2.17.2.1</t>
  </si>
  <si>
    <t>2.17.2.2</t>
  </si>
  <si>
    <t>2.17.3.</t>
  </si>
  <si>
    <t>2.17.3.1</t>
  </si>
  <si>
    <t>2.17.3.2</t>
  </si>
  <si>
    <t>2.17.4.</t>
  </si>
  <si>
    <t>2.17.4.1</t>
  </si>
  <si>
    <t>2.17.4.2</t>
  </si>
  <si>
    <t>2.17.5.</t>
  </si>
  <si>
    <t>2.17.5.1</t>
  </si>
  <si>
    <t>2.17.5.2</t>
  </si>
  <si>
    <t>2.18.1.</t>
  </si>
  <si>
    <t>2.18.1.1</t>
  </si>
  <si>
    <t>2.18.1.2</t>
  </si>
  <si>
    <t>REVESTIMENTO - PORCELANATO, AREA PRIVATIVA INTERNA</t>
  </si>
  <si>
    <t>2.18.1.3</t>
  </si>
  <si>
    <t>2.18.1.4</t>
  </si>
  <si>
    <t>REVESTIMENTO - PORCELANATO, BANHEIRO</t>
  </si>
  <si>
    <t>2.18.2.</t>
  </si>
  <si>
    <t>2.18.2.1</t>
  </si>
  <si>
    <t>2.18.2.2</t>
  </si>
  <si>
    <t>2.18.2.3</t>
  </si>
  <si>
    <t>2.18.2.4</t>
  </si>
  <si>
    <t>2.18.3.</t>
  </si>
  <si>
    <t>2.18.3.1</t>
  </si>
  <si>
    <t>2.18.3.2</t>
  </si>
  <si>
    <t>2.18.3.3</t>
  </si>
  <si>
    <t>2.18.3.4</t>
  </si>
  <si>
    <t>2.18.4.</t>
  </si>
  <si>
    <t>2.18.4.1</t>
  </si>
  <si>
    <t>2.18.4.2</t>
  </si>
  <si>
    <t>2.18.4.3</t>
  </si>
  <si>
    <t>2.18.4.4</t>
  </si>
  <si>
    <t>2.18.5.</t>
  </si>
  <si>
    <t>2.18.5.1</t>
  </si>
  <si>
    <t>REVESTIMENTO - PORCELANATO, AREA PRIVATIVA EXTERNA</t>
  </si>
  <si>
    <t>2.18.5.2</t>
  </si>
  <si>
    <t>2.18.5.3</t>
  </si>
  <si>
    <t>2.18.5.4</t>
  </si>
  <si>
    <t>2.18.5.5</t>
  </si>
  <si>
    <t>2.19.1.</t>
  </si>
  <si>
    <t>2.19.1.1</t>
  </si>
  <si>
    <t>REVESTIMENTO - VINILICO, AREA PRIVATIVA</t>
  </si>
  <si>
    <t>2.19.2.</t>
  </si>
  <si>
    <t>2.19.2.1</t>
  </si>
  <si>
    <t>2.19.3.</t>
  </si>
  <si>
    <t>2.19.3.1</t>
  </si>
  <si>
    <t>2.19.4.</t>
  </si>
  <si>
    <t>2.19.4.1</t>
  </si>
  <si>
    <t>2.19.5.</t>
  </si>
  <si>
    <t>2.19.5.1</t>
  </si>
  <si>
    <t>2.20.1.</t>
  </si>
  <si>
    <t>2.20.1.1</t>
  </si>
  <si>
    <t>2.20.1.2</t>
  </si>
  <si>
    <t>2.20.1.3</t>
  </si>
  <si>
    <t>2.20.2.</t>
  </si>
  <si>
    <t>2.20.2.1</t>
  </si>
  <si>
    <t>2.20.2.2</t>
  </si>
  <si>
    <t>2.20.2.3</t>
  </si>
  <si>
    <t>2.20.3.</t>
  </si>
  <si>
    <t>2.20.3.1</t>
  </si>
  <si>
    <t>2.20.3.2</t>
  </si>
  <si>
    <t>2.20.3.3</t>
  </si>
  <si>
    <t>2.20.4.</t>
  </si>
  <si>
    <t>2.20.4.1</t>
  </si>
  <si>
    <t>2.20.4.2</t>
  </si>
  <si>
    <t>2.20.4.3</t>
  </si>
  <si>
    <t>2.20.5.</t>
  </si>
  <si>
    <t>2.20.5.1</t>
  </si>
  <si>
    <t>2.20.5.2</t>
  </si>
  <si>
    <t>2.20.5.3</t>
  </si>
  <si>
    <t>2.21.1.</t>
  </si>
  <si>
    <t>2.21.1.1</t>
  </si>
  <si>
    <t>2.21.2.</t>
  </si>
  <si>
    <t>2.21.2.1</t>
  </si>
  <si>
    <t>2.21.3.</t>
  </si>
  <si>
    <t>2.21.3.1</t>
  </si>
  <si>
    <t>2.21.4.</t>
  </si>
  <si>
    <t>2.21.4.1</t>
  </si>
  <si>
    <t>2.21.5.</t>
  </si>
  <si>
    <t>2.21.5.1</t>
  </si>
  <si>
    <t>2.22.</t>
  </si>
  <si>
    <t>2.22.1.</t>
  </si>
  <si>
    <t>2.22.1.1</t>
  </si>
  <si>
    <t>MÃO DE OBRA -  CONTRA PISO ACUSTICO</t>
  </si>
  <si>
    <t>2.22.1.2</t>
  </si>
  <si>
    <t>2.22.1.3</t>
  </si>
  <si>
    <t>2.22.1.4</t>
  </si>
  <si>
    <t>2.22.1.5</t>
  </si>
  <si>
    <t>2.22.1.6</t>
  </si>
  <si>
    <t>2.22.1.7</t>
  </si>
  <si>
    <t>2.22.1.8</t>
  </si>
  <si>
    <t>2.22.1.9</t>
  </si>
  <si>
    <t>2.22.2.</t>
  </si>
  <si>
    <t>2.22.2.1</t>
  </si>
  <si>
    <t>2.22.2.2</t>
  </si>
  <si>
    <t>2.22.2.3</t>
  </si>
  <si>
    <t>2.22.2.4</t>
  </si>
  <si>
    <t>2.22.2.5</t>
  </si>
  <si>
    <t>2.22.2.6</t>
  </si>
  <si>
    <t>2.22.2.7</t>
  </si>
  <si>
    <t>2.22.2.8</t>
  </si>
  <si>
    <t>2.22.2.9</t>
  </si>
  <si>
    <t>2.22.3.</t>
  </si>
  <si>
    <t>2.22.3.1</t>
  </si>
  <si>
    <t>2.22.3.2</t>
  </si>
  <si>
    <t>2.22.3.3</t>
  </si>
  <si>
    <t>2.22.3.4</t>
  </si>
  <si>
    <t>2.22.3.5</t>
  </si>
  <si>
    <t>2.22.3.6</t>
  </si>
  <si>
    <t>2.22.3.7</t>
  </si>
  <si>
    <t>2.22.3.8</t>
  </si>
  <si>
    <t>2.22.3.9</t>
  </si>
  <si>
    <t>2.22.4.</t>
  </si>
  <si>
    <t>2.22.4.1</t>
  </si>
  <si>
    <t>2.22.4.2</t>
  </si>
  <si>
    <t>2.22.4.3</t>
  </si>
  <si>
    <t>2.22.4.4</t>
  </si>
  <si>
    <t>2.22.4.5</t>
  </si>
  <si>
    <t>2.22.4.6</t>
  </si>
  <si>
    <t>2.22.4.7</t>
  </si>
  <si>
    <t>2.22.4.8</t>
  </si>
  <si>
    <t>2.22.4.9</t>
  </si>
  <si>
    <t>2.22.5.</t>
  </si>
  <si>
    <t>2.22.5.1</t>
  </si>
  <si>
    <t>2.22.5.2</t>
  </si>
  <si>
    <t>2.22.5.3</t>
  </si>
  <si>
    <t>2.22.5.4</t>
  </si>
  <si>
    <t>2.22.5.5</t>
  </si>
  <si>
    <t>2.22.5.6</t>
  </si>
  <si>
    <t>2.22.5.7</t>
  </si>
  <si>
    <t>2.22.5.8</t>
  </si>
  <si>
    <t>2.23.</t>
  </si>
  <si>
    <t>2.23.1.</t>
  </si>
  <si>
    <t>2.23.1.1</t>
  </si>
  <si>
    <t>2.23.2.</t>
  </si>
  <si>
    <t>2.23.2.1</t>
  </si>
  <si>
    <t>2.23.3.</t>
  </si>
  <si>
    <t>2.23.3.1</t>
  </si>
  <si>
    <t>2.23.4.</t>
  </si>
  <si>
    <t>2.23.4.1</t>
  </si>
  <si>
    <t>2.23.5.</t>
  </si>
  <si>
    <t>2.23.5.1</t>
  </si>
  <si>
    <t>2.24.</t>
  </si>
  <si>
    <t>2.24.1.</t>
  </si>
  <si>
    <t>2.24.1.1</t>
  </si>
  <si>
    <t>2.24.2.</t>
  </si>
  <si>
    <t>2.24.2.1</t>
  </si>
  <si>
    <t>2.24.3.</t>
  </si>
  <si>
    <t>2.24.3.1</t>
  </si>
  <si>
    <t>2.24.4.</t>
  </si>
  <si>
    <t>2.24.4.1</t>
  </si>
  <si>
    <t>2.24.5.</t>
  </si>
  <si>
    <t>2.24.5.1</t>
  </si>
  <si>
    <t>2.25.</t>
  </si>
  <si>
    <t>2.25.1.</t>
  </si>
  <si>
    <t>2.25.1.1</t>
  </si>
  <si>
    <t>2.25.1.2</t>
  </si>
  <si>
    <t>2.25.2.</t>
  </si>
  <si>
    <t>2.25.2.1</t>
  </si>
  <si>
    <t>2.25.2.2</t>
  </si>
  <si>
    <t>2.25.3.</t>
  </si>
  <si>
    <t>2.25.3.1</t>
  </si>
  <si>
    <t>2.25.3.2</t>
  </si>
  <si>
    <t>2.25.4.</t>
  </si>
  <si>
    <t>2.25.4.1</t>
  </si>
  <si>
    <t>2.25.4.2</t>
  </si>
  <si>
    <t>2.25.5.</t>
  </si>
  <si>
    <t>2.25.5.1</t>
  </si>
  <si>
    <t>2.26.</t>
  </si>
  <si>
    <t>2.26.1.</t>
  </si>
  <si>
    <t>JANELA DE CORRER COM BARRA CENTRAL, 2 FOLHAS, ALUMÍNIO E VIDRO, 160 x 214 cm</t>
  </si>
  <si>
    <t>JANELA MAXIM-AIR, 1 FOLHA, ALUMÍNIO E VIDRO, 150 x 80 cm</t>
  </si>
  <si>
    <t>JANELA MAXIM-AIR, 1 FOLHA, ALUMÍNIO E VIDRO, 60 x 180 cm</t>
  </si>
  <si>
    <t>JANELA MAXIM-AIR, 1 FOLHA, ALUMÍNIO E VIDRO, 60 x 50 cm</t>
  </si>
  <si>
    <t>JANELA DE CANTO, COM PEITORIL FIXO, ALUMÍNIO E VIDRO, 251 x 221 cm</t>
  </si>
  <si>
    <t>JANELA DE CANTO, COM PEITORIL FIXO, ALUMÍNIO E VIDRO, 96 x 221 cm</t>
  </si>
  <si>
    <t>PV4.2 - JANELA DE CANTO, COM PEITORIL FIXO, ALUMÍNIO E VIDRO, 251 x 221 cm</t>
  </si>
  <si>
    <t>PV5.1 - JANELA DE CANTO, COM PEITORIL FIXO, ALUMÍNIO E VIDRO, 96 x 221 cm</t>
  </si>
  <si>
    <t>A00 - Abertura elevador</t>
  </si>
  <si>
    <t>PORTA DE ABRIR, 1 FOLHA + VIDRO FIXO, ALUMÍNIO VENEZIANA, 60 x 235 cm</t>
  </si>
  <si>
    <t>PORTA DE CORRER, 2 FOLHAS, VIDRO E ALUMÍNIO, 200 x 237 cm</t>
  </si>
  <si>
    <t>2.26.2.</t>
  </si>
  <si>
    <t>2.26.3.</t>
  </si>
  <si>
    <t>2.26.4.</t>
  </si>
  <si>
    <t>2.26.5.</t>
  </si>
  <si>
    <t>2.27.</t>
  </si>
  <si>
    <t>2.27.1.</t>
  </si>
  <si>
    <t>2.27.2.</t>
  </si>
  <si>
    <t>2.27.3.</t>
  </si>
  <si>
    <t>2.27.4.</t>
  </si>
  <si>
    <t>2.27.5.</t>
  </si>
  <si>
    <t>2.28.</t>
  </si>
  <si>
    <t>2.28.1.</t>
  </si>
  <si>
    <t>2.28.1.1.</t>
  </si>
  <si>
    <t>2.28.1.1.1</t>
  </si>
  <si>
    <t>BRISE DE MADEIRA VERTICAL - 222 cm</t>
  </si>
  <si>
    <t>2.28.1.1.2</t>
  </si>
  <si>
    <t>BRISE DE MADEIRA VERTICAL - 247.5 cm</t>
  </si>
  <si>
    <t>2.28.1.1.3</t>
  </si>
  <si>
    <t>BRISE DE MADEIRA VERTICAL - 247 cm</t>
  </si>
  <si>
    <t>2.28.1.1.4</t>
  </si>
  <si>
    <t>BRISE DE MADEIRA VERTICAL - 259.5 cm</t>
  </si>
  <si>
    <t>2.28.1.1.5</t>
  </si>
  <si>
    <t>BRISE DE MADEIRA VERTICAL - 281 cm</t>
  </si>
  <si>
    <t>2.28.1.1.6</t>
  </si>
  <si>
    <t>2.28.1.2.</t>
  </si>
  <si>
    <t>2.28.1.2.1</t>
  </si>
  <si>
    <t>PORTA DE ABRIR, 1 FOLHA, MADEIRA, 50 x 210 cm</t>
  </si>
  <si>
    <t>2.28.1.2.2</t>
  </si>
  <si>
    <t>PORTA DE ABRIR, 1 FOLHA, MADEIRA, 60 x 210 cm</t>
  </si>
  <si>
    <t>2.28.1.2.3</t>
  </si>
  <si>
    <t>PORTA DE ABRIR, 1 FOLHA, MADEIRA, 70 x 210 cm</t>
  </si>
  <si>
    <t>2.28.1.2.4</t>
  </si>
  <si>
    <t>PORTA DE ABRIR, 1 FOLHA, MADEIRA, 80 x 210 cm</t>
  </si>
  <si>
    <t>2.28.1.2.5</t>
  </si>
  <si>
    <t>PORTA DE ABRIR, 1 FOLHA, MADEIRA, 90 x 210 cm</t>
  </si>
  <si>
    <t>2.28.1.2.6</t>
  </si>
  <si>
    <t>PORTA DE CORRER, 1 FOLHA, MADEIRA, 70 x 210 cm</t>
  </si>
  <si>
    <t>2.28.2.</t>
  </si>
  <si>
    <t>2.28.2.1.</t>
  </si>
  <si>
    <t>2.28.2.1.1</t>
  </si>
  <si>
    <t>2.28.2.1.2</t>
  </si>
  <si>
    <t>BRISE DE MADEIRA VERTICAL - 237 cm</t>
  </si>
  <si>
    <t>2.28.2.1.3</t>
  </si>
  <si>
    <t>2.28.2.1.4</t>
  </si>
  <si>
    <t>2.28.2.1.5</t>
  </si>
  <si>
    <t>2.28.2.1.6</t>
  </si>
  <si>
    <t>2.28.2.2.</t>
  </si>
  <si>
    <t>2.28.2.2.1</t>
  </si>
  <si>
    <t>2.28.2.2.2</t>
  </si>
  <si>
    <t>2.28.2.2.3</t>
  </si>
  <si>
    <t>2.28.2.2.4</t>
  </si>
  <si>
    <t>2.28.2.2.5</t>
  </si>
  <si>
    <t>2.28.2.2.6</t>
  </si>
  <si>
    <t>2.28.3.</t>
  </si>
  <si>
    <t>2.28.3.1.</t>
  </si>
  <si>
    <t>2.28.3.1.1</t>
  </si>
  <si>
    <t>2.28.3.1.2</t>
  </si>
  <si>
    <t>2.28.3.1.3</t>
  </si>
  <si>
    <t>2.28.3.1.4</t>
  </si>
  <si>
    <t>2.28.3.1.5</t>
  </si>
  <si>
    <t>2.28.3.1.6</t>
  </si>
  <si>
    <t>2.28.3.2.</t>
  </si>
  <si>
    <t>2.28.3.2.1</t>
  </si>
  <si>
    <t>2.28.3.2.2</t>
  </si>
  <si>
    <t>2.28.3.2.3</t>
  </si>
  <si>
    <t>2.28.3.2.4</t>
  </si>
  <si>
    <t>2.28.3.2.5</t>
  </si>
  <si>
    <t>2.28.3.2.6</t>
  </si>
  <si>
    <t>2.28.4.</t>
  </si>
  <si>
    <t>2.28.4.1.</t>
  </si>
  <si>
    <t>2.28.4.1.1</t>
  </si>
  <si>
    <t>2.28.4.1.2</t>
  </si>
  <si>
    <t>2.28.4.1.3</t>
  </si>
  <si>
    <t>2.28.4.1.4</t>
  </si>
  <si>
    <t>2.28.4.1.5</t>
  </si>
  <si>
    <t>2.28.4.1.6</t>
  </si>
  <si>
    <t>2.28.4.2.</t>
  </si>
  <si>
    <t>2.28.4.2.1</t>
  </si>
  <si>
    <t>2.28.4.2.2</t>
  </si>
  <si>
    <t>2.28.4.2.3</t>
  </si>
  <si>
    <t>2.28.4.2.4</t>
  </si>
  <si>
    <t>2.28.4.2.5</t>
  </si>
  <si>
    <t>2.28.4.2.6</t>
  </si>
  <si>
    <t>2.28.5.</t>
  </si>
  <si>
    <t>2.28.5.1.</t>
  </si>
  <si>
    <t>2.28.5.1.1</t>
  </si>
  <si>
    <t>2.28.5.1.2</t>
  </si>
  <si>
    <t>2.28.5.1.3</t>
  </si>
  <si>
    <t>2.28.5.1.4</t>
  </si>
  <si>
    <t>2.28.5.1.5</t>
  </si>
  <si>
    <t>2.28.5.2.</t>
  </si>
  <si>
    <t>2.28.5.2.1</t>
  </si>
  <si>
    <t>2.28.5.2.2</t>
  </si>
  <si>
    <t>2.28.5.2.3</t>
  </si>
  <si>
    <t>2.28.5.2.4</t>
  </si>
  <si>
    <t>2.28.5.2.5</t>
  </si>
  <si>
    <t>2.28.5.2.6</t>
  </si>
  <si>
    <t>2.29.</t>
  </si>
  <si>
    <t>2.29.1.</t>
  </si>
  <si>
    <t>2.29.1.1.</t>
  </si>
  <si>
    <t>2.29.1.1.1</t>
  </si>
  <si>
    <t>PORTA DE ABRIR, 1 FOLHA, CORTA FOGO, 110 x 210 cm</t>
  </si>
  <si>
    <t>2.29.2.</t>
  </si>
  <si>
    <t>2.29.2.1.</t>
  </si>
  <si>
    <t>2.29.2.1.1</t>
  </si>
  <si>
    <t>2.29.3.</t>
  </si>
  <si>
    <t>2.29.3.1.</t>
  </si>
  <si>
    <t>2.29.3.1.1</t>
  </si>
  <si>
    <t>2.29.4.</t>
  </si>
  <si>
    <t>2.29.4.1.</t>
  </si>
  <si>
    <t>2.29.4.1.1</t>
  </si>
  <si>
    <t>2.29.5.</t>
  </si>
  <si>
    <t>2.29.5.1.</t>
  </si>
  <si>
    <t>2.29.5.1.1</t>
  </si>
  <si>
    <t>2.30.</t>
  </si>
  <si>
    <t>2.30.1.</t>
  </si>
  <si>
    <t>2.30.1.1</t>
  </si>
  <si>
    <t>2.30.1.2</t>
  </si>
  <si>
    <t>2.30.2.</t>
  </si>
  <si>
    <t>2.30.2.1</t>
  </si>
  <si>
    <t>2.30.2.2</t>
  </si>
  <si>
    <t>2.30.3.</t>
  </si>
  <si>
    <t>2.30.3.1</t>
  </si>
  <si>
    <t>2.30.3.2</t>
  </si>
  <si>
    <t>2.30.4.</t>
  </si>
  <si>
    <t>2.30.4.1</t>
  </si>
  <si>
    <t>2.30.4.2</t>
  </si>
  <si>
    <t>2.30.5.</t>
  </si>
  <si>
    <t>2.30.5.1</t>
  </si>
  <si>
    <t>2.30.5.2</t>
  </si>
  <si>
    <t>2.31.</t>
  </si>
  <si>
    <t>2.31.1.</t>
  </si>
  <si>
    <t>2.31.1.1</t>
  </si>
  <si>
    <t>2.31.1.2</t>
  </si>
  <si>
    <t>2.31.1.3</t>
  </si>
  <si>
    <t>2.31.2.</t>
  </si>
  <si>
    <t>2.31.2.1</t>
  </si>
  <si>
    <t>2.31.2.2</t>
  </si>
  <si>
    <t>2.31.2.3</t>
  </si>
  <si>
    <t>2.31.3.</t>
  </si>
  <si>
    <t>2.31.3.1</t>
  </si>
  <si>
    <t>2.31.3.2</t>
  </si>
  <si>
    <t>2.31.3.3</t>
  </si>
  <si>
    <t>2.31.4.</t>
  </si>
  <si>
    <t>2.31.4.1</t>
  </si>
  <si>
    <t>2.31.4.2</t>
  </si>
  <si>
    <t>2.31.4.3</t>
  </si>
  <si>
    <t>2.31.5.</t>
  </si>
  <si>
    <t>2.31.5.1</t>
  </si>
  <si>
    <t>2.31.5.2</t>
  </si>
  <si>
    <t>2.31.5.3</t>
  </si>
  <si>
    <t>2.31.6.</t>
  </si>
  <si>
    <t>2.31.6.1</t>
  </si>
  <si>
    <t>2.31.6.2</t>
  </si>
  <si>
    <t>2.32.</t>
  </si>
  <si>
    <t>2.32.1.</t>
  </si>
  <si>
    <t>2.32.1.1</t>
  </si>
  <si>
    <t>2.32.1.2</t>
  </si>
  <si>
    <t>2.32.2.</t>
  </si>
  <si>
    <t>2.32.2.1</t>
  </si>
  <si>
    <t>2.32.2.2</t>
  </si>
  <si>
    <t>2.32.3.</t>
  </si>
  <si>
    <t>2.32.3.1</t>
  </si>
  <si>
    <t>2.32.3.2</t>
  </si>
  <si>
    <t>2.32.4.</t>
  </si>
  <si>
    <t>2.32.4.1</t>
  </si>
  <si>
    <t>2.32.4.2</t>
  </si>
  <si>
    <t>2.32.5.</t>
  </si>
  <si>
    <t>2.32.5.1</t>
  </si>
  <si>
    <t>2.32.5.2</t>
  </si>
  <si>
    <t>2.32.6.</t>
  </si>
  <si>
    <t>2.32.6.1</t>
  </si>
  <si>
    <t>2.33.</t>
  </si>
  <si>
    <t>2.33.1.</t>
  </si>
  <si>
    <t>2.33.1.1</t>
  </si>
  <si>
    <t>2.33.1.2</t>
  </si>
  <si>
    <t>2.33.1.3</t>
  </si>
  <si>
    <t>2.33.1.4</t>
  </si>
  <si>
    <t>2.33.1.5</t>
  </si>
  <si>
    <t>2.33.2.</t>
  </si>
  <si>
    <t>2.33.2.1</t>
  </si>
  <si>
    <t>2.33.2.2</t>
  </si>
  <si>
    <t>2.33.2.3</t>
  </si>
  <si>
    <t>2.33.2.4</t>
  </si>
  <si>
    <t>2.33.2.5</t>
  </si>
  <si>
    <t>2.33.3.</t>
  </si>
  <si>
    <t>2.33.3.1</t>
  </si>
  <si>
    <t>2.33.3.2</t>
  </si>
  <si>
    <t>2.33.3.3</t>
  </si>
  <si>
    <t>2.33.3.4</t>
  </si>
  <si>
    <t>2.33.3.5</t>
  </si>
  <si>
    <t>2.33.4.</t>
  </si>
  <si>
    <t>2.33.4.1</t>
  </si>
  <si>
    <t>2.33.4.2</t>
  </si>
  <si>
    <t>2.33.4.3</t>
  </si>
  <si>
    <t>2.33.4.4</t>
  </si>
  <si>
    <t>2.33.4.5</t>
  </si>
  <si>
    <t>2.33.5.</t>
  </si>
  <si>
    <t>2.33.5.1</t>
  </si>
  <si>
    <t>2.33.5.2</t>
  </si>
  <si>
    <t>2.33.5.3</t>
  </si>
  <si>
    <t>2.33.5.4</t>
  </si>
  <si>
    <t>2.33.5.5</t>
  </si>
  <si>
    <t>2.33.6.</t>
  </si>
  <si>
    <t>2.33.6.1</t>
  </si>
  <si>
    <t>2.33.6.2</t>
  </si>
  <si>
    <t>2.33.6.3</t>
  </si>
  <si>
    <t>TORRE B</t>
  </si>
  <si>
    <t>3.1.1.</t>
  </si>
  <si>
    <t>3.1.1.1</t>
  </si>
  <si>
    <t>3.1.1.2</t>
  </si>
  <si>
    <t>3.1.1.3</t>
  </si>
  <si>
    <t>3.1.2.</t>
  </si>
  <si>
    <t>3.1.2.1</t>
  </si>
  <si>
    <t>3.1.2.2</t>
  </si>
  <si>
    <t>3.1.2.3</t>
  </si>
  <si>
    <t>3.1.3.</t>
  </si>
  <si>
    <t>3.1.3.1</t>
  </si>
  <si>
    <t>3.1.3.2</t>
  </si>
  <si>
    <t>3.1.3.3</t>
  </si>
  <si>
    <t>3.1.4.</t>
  </si>
  <si>
    <t>3.1.4.1</t>
  </si>
  <si>
    <t>3.1.4.2</t>
  </si>
  <si>
    <t>3.1.4.3</t>
  </si>
  <si>
    <t>3.1.5.</t>
  </si>
  <si>
    <t>3.1.5.1</t>
  </si>
  <si>
    <t>3.1.5.2</t>
  </si>
  <si>
    <t>3.1.5.3</t>
  </si>
  <si>
    <t>3.1.6.</t>
  </si>
  <si>
    <t>3.1.6.1</t>
  </si>
  <si>
    <t>3.1.6.2</t>
  </si>
  <si>
    <t>3.1.6.3</t>
  </si>
  <si>
    <t>3.1.7.</t>
  </si>
  <si>
    <t>09_TOPO</t>
  </si>
  <si>
    <t>3.1.7.1</t>
  </si>
  <si>
    <t>3.2.1.</t>
  </si>
  <si>
    <t>3.2.1.1</t>
  </si>
  <si>
    <t>3.2.2.</t>
  </si>
  <si>
    <t>3.2.2.1</t>
  </si>
  <si>
    <t>3.2.3.</t>
  </si>
  <si>
    <t>3.2.3.1</t>
  </si>
  <si>
    <t>3.2.4.</t>
  </si>
  <si>
    <t>3.2.4.1</t>
  </si>
  <si>
    <t>3.2.5.</t>
  </si>
  <si>
    <t>3.2.5.1</t>
  </si>
  <si>
    <t>3.2.6.</t>
  </si>
  <si>
    <t>3.2.6.1</t>
  </si>
  <si>
    <t>3.3.1.</t>
  </si>
  <si>
    <t>3.3.1.1</t>
  </si>
  <si>
    <t>3.3.2.</t>
  </si>
  <si>
    <t>3.3.2.1</t>
  </si>
  <si>
    <t>3.3.3.</t>
  </si>
  <si>
    <t>3.3.3.1</t>
  </si>
  <si>
    <t>3.3.4.</t>
  </si>
  <si>
    <t>3.3.4.1</t>
  </si>
  <si>
    <t>3.3.5.</t>
  </si>
  <si>
    <t>3.3.5.1</t>
  </si>
  <si>
    <t>3.3.6.</t>
  </si>
  <si>
    <t>3.3.6.1</t>
  </si>
  <si>
    <t>3.4.1.</t>
  </si>
  <si>
    <t>3.4.1.1</t>
  </si>
  <si>
    <t>3.4.2.</t>
  </si>
  <si>
    <t>3.4.2.1</t>
  </si>
  <si>
    <t>3.4.3.</t>
  </si>
  <si>
    <t>3.4.3.1</t>
  </si>
  <si>
    <t>3.4.4.</t>
  </si>
  <si>
    <t>3.4.4.1</t>
  </si>
  <si>
    <t>3.4.5.</t>
  </si>
  <si>
    <t>3.4.5.1</t>
  </si>
  <si>
    <t>3.4.6.</t>
  </si>
  <si>
    <t>3.4.6.1</t>
  </si>
  <si>
    <t>3.5.1.</t>
  </si>
  <si>
    <t>3.5.1.1</t>
  </si>
  <si>
    <t>3.5.1.2</t>
  </si>
  <si>
    <t>3.5.1.3</t>
  </si>
  <si>
    <t>3.5.2.</t>
  </si>
  <si>
    <t>3.5.2.1</t>
  </si>
  <si>
    <t>3.5.2.2</t>
  </si>
  <si>
    <t>3.5.2.3</t>
  </si>
  <si>
    <t>3.5.3.</t>
  </si>
  <si>
    <t>3.5.3.1</t>
  </si>
  <si>
    <t>3.5.3.2</t>
  </si>
  <si>
    <t>3.5.3.3</t>
  </si>
  <si>
    <t>3.5.4.</t>
  </si>
  <si>
    <t>3.5.4.1</t>
  </si>
  <si>
    <t>3.5.4.2</t>
  </si>
  <si>
    <t>3.5.4.3</t>
  </si>
  <si>
    <t>3.5.5.</t>
  </si>
  <si>
    <t>3.5.5.1</t>
  </si>
  <si>
    <t>3.5.5.2</t>
  </si>
  <si>
    <t>3.5.5.3</t>
  </si>
  <si>
    <t>3.5.6.</t>
  </si>
  <si>
    <t>3.5.6.1</t>
  </si>
  <si>
    <t>3.5.6.2</t>
  </si>
  <si>
    <t>3.5.6.3</t>
  </si>
  <si>
    <t>3.5.7.</t>
  </si>
  <si>
    <t>3.5.7.1</t>
  </si>
  <si>
    <t>3.6.1.</t>
  </si>
  <si>
    <t>3.6.1.1</t>
  </si>
  <si>
    <t>3.6.2.</t>
  </si>
  <si>
    <t>3.6.2.1</t>
  </si>
  <si>
    <t>3.6.3.</t>
  </si>
  <si>
    <t>3.6.3.1</t>
  </si>
  <si>
    <t>3.6.4.</t>
  </si>
  <si>
    <t>3.6.4.1</t>
  </si>
  <si>
    <t>3.6.5.</t>
  </si>
  <si>
    <t>3.6.5.1</t>
  </si>
  <si>
    <t>3.6.6.</t>
  </si>
  <si>
    <t>3.6.6.1</t>
  </si>
  <si>
    <t>3.6.7.</t>
  </si>
  <si>
    <t>3.6.7.1</t>
  </si>
  <si>
    <t>3.6.7.2</t>
  </si>
  <si>
    <t>3.7.1.</t>
  </si>
  <si>
    <t>3.7.1.1</t>
  </si>
  <si>
    <t>3.7.1.2</t>
  </si>
  <si>
    <t>3.7.1.3</t>
  </si>
  <si>
    <t>3.7.1.4</t>
  </si>
  <si>
    <t>3.7.1.5</t>
  </si>
  <si>
    <t>3.7.1.6</t>
  </si>
  <si>
    <t>3.7.1.7</t>
  </si>
  <si>
    <t>3.7.2.</t>
  </si>
  <si>
    <t>3.7.2.1</t>
  </si>
  <si>
    <t>3.7.2.2</t>
  </si>
  <si>
    <t>3.7.2.3</t>
  </si>
  <si>
    <t>3.7.2.4</t>
  </si>
  <si>
    <t>3.7.2.5</t>
  </si>
  <si>
    <t>3.7.2.6</t>
  </si>
  <si>
    <t>3.7.2.7</t>
  </si>
  <si>
    <t>3.7.3.</t>
  </si>
  <si>
    <t>3.7.3.1</t>
  </si>
  <si>
    <t>3.7.3.2</t>
  </si>
  <si>
    <t>3.7.3.3</t>
  </si>
  <si>
    <t>3.7.3.4</t>
  </si>
  <si>
    <t>3.7.3.5</t>
  </si>
  <si>
    <t>3.7.3.6</t>
  </si>
  <si>
    <t>3.7.3.7</t>
  </si>
  <si>
    <t>3.7.4.</t>
  </si>
  <si>
    <t>3.7.4.1</t>
  </si>
  <si>
    <t>3.7.4.2</t>
  </si>
  <si>
    <t>3.7.4.3</t>
  </si>
  <si>
    <t>3.7.4.4</t>
  </si>
  <si>
    <t>3.7.4.5</t>
  </si>
  <si>
    <t>3.7.4.6</t>
  </si>
  <si>
    <t>3.7.4.7</t>
  </si>
  <si>
    <t>3.7.5.</t>
  </si>
  <si>
    <t>3.7.5.1</t>
  </si>
  <si>
    <t>3.7.5.2</t>
  </si>
  <si>
    <t>3.7.5.3</t>
  </si>
  <si>
    <t>3.7.5.4</t>
  </si>
  <si>
    <t>3.7.5.5</t>
  </si>
  <si>
    <t>3.7.5.6</t>
  </si>
  <si>
    <t>3.7.5.7</t>
  </si>
  <si>
    <t>3.7.6.</t>
  </si>
  <si>
    <t>3.7.6.1</t>
  </si>
  <si>
    <t>3.7.6.2</t>
  </si>
  <si>
    <t>3.7.6.3</t>
  </si>
  <si>
    <t>3.7.6.4</t>
  </si>
  <si>
    <t>3.7.6.5</t>
  </si>
  <si>
    <t>3.7.6.6</t>
  </si>
  <si>
    <t>3.7.6.7</t>
  </si>
  <si>
    <t>3.7.7.</t>
  </si>
  <si>
    <t>3.7.7.1</t>
  </si>
  <si>
    <t>3.7.7.2</t>
  </si>
  <si>
    <t>3.8.1.</t>
  </si>
  <si>
    <t>3.8.1.1</t>
  </si>
  <si>
    <t>3.8.2.</t>
  </si>
  <si>
    <t>3.8.2.1</t>
  </si>
  <si>
    <t>3.8.3.</t>
  </si>
  <si>
    <t>3.8.3.1</t>
  </si>
  <si>
    <t>3.8.4.</t>
  </si>
  <si>
    <t>3.8.4.1</t>
  </si>
  <si>
    <t>3.8.5.</t>
  </si>
  <si>
    <t>3.8.5.1</t>
  </si>
  <si>
    <t>3.8.6.</t>
  </si>
  <si>
    <t>3.8.6.1</t>
  </si>
  <si>
    <t>3.9.1.</t>
  </si>
  <si>
    <t>3.9.1.1</t>
  </si>
  <si>
    <t>3.9.2.</t>
  </si>
  <si>
    <t>3.9.2.1</t>
  </si>
  <si>
    <t>3.9.3.</t>
  </si>
  <si>
    <t>3.9.3.1</t>
  </si>
  <si>
    <t>3.9.4.</t>
  </si>
  <si>
    <t>3.9.4.1</t>
  </si>
  <si>
    <t>3.9.5.</t>
  </si>
  <si>
    <t>3.9.5.1</t>
  </si>
  <si>
    <t>3.9.6.</t>
  </si>
  <si>
    <t>3.9.6.1</t>
  </si>
  <si>
    <t>3.10.1.</t>
  </si>
  <si>
    <t>3.10.1.1</t>
  </si>
  <si>
    <t>3.10.1.2</t>
  </si>
  <si>
    <t>3.10.2.</t>
  </si>
  <si>
    <t>3.10.2.1</t>
  </si>
  <si>
    <t>3.10.2.2</t>
  </si>
  <si>
    <t>3.10.3.</t>
  </si>
  <si>
    <t>3.10.3.1</t>
  </si>
  <si>
    <t>3.10.3.2</t>
  </si>
  <si>
    <t>3.10.4.</t>
  </si>
  <si>
    <t>3.10.4.1</t>
  </si>
  <si>
    <t>3.10.4.2</t>
  </si>
  <si>
    <t>3.10.5.</t>
  </si>
  <si>
    <t>3.10.5.1</t>
  </si>
  <si>
    <t>3.10.5.2</t>
  </si>
  <si>
    <t>3.10.6.</t>
  </si>
  <si>
    <t>3.10.6.1</t>
  </si>
  <si>
    <t>3.10.6.2</t>
  </si>
  <si>
    <t>3.11.1.</t>
  </si>
  <si>
    <t>3.11.1.1</t>
  </si>
  <si>
    <t>3.11.1.2</t>
  </si>
  <si>
    <t>3.11.1.3</t>
  </si>
  <si>
    <t>3.11.2.</t>
  </si>
  <si>
    <t>3.11.2.1</t>
  </si>
  <si>
    <t>3.11.2.2</t>
  </si>
  <si>
    <t>3.11.2.3</t>
  </si>
  <si>
    <t>3.11.3.</t>
  </si>
  <si>
    <t>3.11.3.1</t>
  </si>
  <si>
    <t>3.11.3.2</t>
  </si>
  <si>
    <t>3.11.3.3</t>
  </si>
  <si>
    <t>3.11.4.</t>
  </si>
  <si>
    <t>3.11.4.1</t>
  </si>
  <si>
    <t>3.11.4.2</t>
  </si>
  <si>
    <t>3.11.4.3</t>
  </si>
  <si>
    <t>3.11.5.</t>
  </si>
  <si>
    <t>3.11.5.1</t>
  </si>
  <si>
    <t>3.11.5.2</t>
  </si>
  <si>
    <t>3.11.5.3</t>
  </si>
  <si>
    <t>3.11.6.</t>
  </si>
  <si>
    <t>3.11.6.1</t>
  </si>
  <si>
    <t>3.11.6.2</t>
  </si>
  <si>
    <t>3.11.6.3</t>
  </si>
  <si>
    <t>3.12.1.</t>
  </si>
  <si>
    <t>3.12.1.1</t>
  </si>
  <si>
    <t>3.12.1.2</t>
  </si>
  <si>
    <t>3.12.1.3</t>
  </si>
  <si>
    <t>3.12.1.4</t>
  </si>
  <si>
    <t>3.12.1.5</t>
  </si>
  <si>
    <t>3.12.2.</t>
  </si>
  <si>
    <t>3.12.2.1</t>
  </si>
  <si>
    <t>3.12.2.2</t>
  </si>
  <si>
    <t>3.12.2.3</t>
  </si>
  <si>
    <t>3.12.2.4</t>
  </si>
  <si>
    <t>3.12.2.5</t>
  </si>
  <si>
    <t>3.12.3.</t>
  </si>
  <si>
    <t>3.12.3.1</t>
  </si>
  <si>
    <t>3.12.3.2</t>
  </si>
  <si>
    <t>3.12.3.3</t>
  </si>
  <si>
    <t>3.12.3.4</t>
  </si>
  <si>
    <t>3.12.3.5</t>
  </si>
  <si>
    <t>3.12.4.</t>
  </si>
  <si>
    <t>3.12.4.1</t>
  </si>
  <si>
    <t>3.12.4.2</t>
  </si>
  <si>
    <t>3.12.4.3</t>
  </si>
  <si>
    <t>3.12.4.4</t>
  </si>
  <si>
    <t>3.12.4.5</t>
  </si>
  <si>
    <t>3.12.5.</t>
  </si>
  <si>
    <t>3.12.5.1</t>
  </si>
  <si>
    <t>3.12.5.2</t>
  </si>
  <si>
    <t>3.12.5.3</t>
  </si>
  <si>
    <t>3.12.5.4</t>
  </si>
  <si>
    <t>3.12.5.5</t>
  </si>
  <si>
    <t>3.12.6.</t>
  </si>
  <si>
    <t>3.12.6.1</t>
  </si>
  <si>
    <t>3.12.6.2</t>
  </si>
  <si>
    <t>3.12.6.3</t>
  </si>
  <si>
    <t>3.12.6.4</t>
  </si>
  <si>
    <t>3.12.6.5</t>
  </si>
  <si>
    <t>3.13.1.</t>
  </si>
  <si>
    <t>3.13.1.1</t>
  </si>
  <si>
    <t>3.13.1.2</t>
  </si>
  <si>
    <t>3.13.2.</t>
  </si>
  <si>
    <t>3.13.2.1</t>
  </si>
  <si>
    <t>3.13.2.2</t>
  </si>
  <si>
    <t>3.13.3.</t>
  </si>
  <si>
    <t>3.13.3.1</t>
  </si>
  <si>
    <t>3.13.3.2</t>
  </si>
  <si>
    <t>3.13.4.</t>
  </si>
  <si>
    <t>3.13.4.1</t>
  </si>
  <si>
    <t>3.13.4.2</t>
  </si>
  <si>
    <t>3.13.5.</t>
  </si>
  <si>
    <t>3.13.5.1</t>
  </si>
  <si>
    <t>3.13.5.2</t>
  </si>
  <si>
    <t>3.13.6.</t>
  </si>
  <si>
    <t>3.13.6.1</t>
  </si>
  <si>
    <t>3.13.6.2</t>
  </si>
  <si>
    <t>3.14.1.</t>
  </si>
  <si>
    <t>3.14.1.1</t>
  </si>
  <si>
    <t>3.14.2.</t>
  </si>
  <si>
    <t>3.14.2.1</t>
  </si>
  <si>
    <t>3.14.3.</t>
  </si>
  <si>
    <t>3.14.3.1</t>
  </si>
  <si>
    <t>3.14.4.</t>
  </si>
  <si>
    <t>3.14.4.1</t>
  </si>
  <si>
    <t>3.14.5.</t>
  </si>
  <si>
    <t>3.14.5.1</t>
  </si>
  <si>
    <t>3.14.6.</t>
  </si>
  <si>
    <t>3.14.6.1</t>
  </si>
  <si>
    <t>3.15.1.</t>
  </si>
  <si>
    <t>3.15.1.1</t>
  </si>
  <si>
    <t>3.15.2.</t>
  </si>
  <si>
    <t>3.15.2.1</t>
  </si>
  <si>
    <t>3.15.3.</t>
  </si>
  <si>
    <t>3.15.3.1</t>
  </si>
  <si>
    <t>3.15.4.</t>
  </si>
  <si>
    <t>3.15.4.1</t>
  </si>
  <si>
    <t>3.15.5.</t>
  </si>
  <si>
    <t>3.15.5.1</t>
  </si>
  <si>
    <t>3.15.6.</t>
  </si>
  <si>
    <t>3.15.6.1</t>
  </si>
  <si>
    <t>3.16.1.</t>
  </si>
  <si>
    <t>3.16.1.1</t>
  </si>
  <si>
    <t>3.16.1.2</t>
  </si>
  <si>
    <t>3.16.2.</t>
  </si>
  <si>
    <t>3.16.2.1</t>
  </si>
  <si>
    <t>3.16.2.2</t>
  </si>
  <si>
    <t>3.16.3.</t>
  </si>
  <si>
    <t>3.16.3.1</t>
  </si>
  <si>
    <t>3.16.3.2</t>
  </si>
  <si>
    <t>3.16.4.</t>
  </si>
  <si>
    <t>3.16.4.1</t>
  </si>
  <si>
    <t>3.16.4.2</t>
  </si>
  <si>
    <t>3.16.5.</t>
  </si>
  <si>
    <t>3.16.5.1</t>
  </si>
  <si>
    <t>3.16.5.2</t>
  </si>
  <si>
    <t>3.16.6.</t>
  </si>
  <si>
    <t>3.16.6.1</t>
  </si>
  <si>
    <t>3.16.6.2</t>
  </si>
  <si>
    <t>3.17.1.</t>
  </si>
  <si>
    <t>3.17.1.1</t>
  </si>
  <si>
    <t>3.17.1.2</t>
  </si>
  <si>
    <t>3.17.2.</t>
  </si>
  <si>
    <t>3.17.2.1</t>
  </si>
  <si>
    <t>3.17.2.2</t>
  </si>
  <si>
    <t>3.17.3.</t>
  </si>
  <si>
    <t>3.17.3.1</t>
  </si>
  <si>
    <t>3.17.3.2</t>
  </si>
  <si>
    <t>3.17.4.</t>
  </si>
  <si>
    <t>3.17.4.1</t>
  </si>
  <si>
    <t>3.17.4.2</t>
  </si>
  <si>
    <t>3.17.5.</t>
  </si>
  <si>
    <t>3.17.5.1</t>
  </si>
  <si>
    <t>3.17.5.2</t>
  </si>
  <si>
    <t>3.17.6.</t>
  </si>
  <si>
    <t>3.17.6.1</t>
  </si>
  <si>
    <t>3.17.6.2</t>
  </si>
  <si>
    <t>3.18.1.</t>
  </si>
  <si>
    <t>3.18.1.1</t>
  </si>
  <si>
    <t>3.18.1.2</t>
  </si>
  <si>
    <t>3.18.1.3</t>
  </si>
  <si>
    <t>3.18.1.4</t>
  </si>
  <si>
    <t>3.18.2.</t>
  </si>
  <si>
    <t>3.18.2.1</t>
  </si>
  <si>
    <t>3.18.2.2</t>
  </si>
  <si>
    <t>3.18.2.3</t>
  </si>
  <si>
    <t>3.18.2.4</t>
  </si>
  <si>
    <t>3.18.3.</t>
  </si>
  <si>
    <t>3.18.3.1</t>
  </si>
  <si>
    <t>3.18.3.2</t>
  </si>
  <si>
    <t>3.18.3.3</t>
  </si>
  <si>
    <t>3.18.3.4</t>
  </si>
  <si>
    <t>3.18.4.</t>
  </si>
  <si>
    <t>3.18.4.1</t>
  </si>
  <si>
    <t>3.18.4.2</t>
  </si>
  <si>
    <t>3.18.4.3</t>
  </si>
  <si>
    <t>3.18.4.4</t>
  </si>
  <si>
    <t>3.18.5.</t>
  </si>
  <si>
    <t>3.18.5.1</t>
  </si>
  <si>
    <t>3.18.5.2</t>
  </si>
  <si>
    <t>3.18.5.3</t>
  </si>
  <si>
    <t>3.18.5.4</t>
  </si>
  <si>
    <t>3.18.6.</t>
  </si>
  <si>
    <t>3.18.6.1</t>
  </si>
  <si>
    <t>3.18.6.2</t>
  </si>
  <si>
    <t>3.18.6.3</t>
  </si>
  <si>
    <t>3.18.6.4</t>
  </si>
  <si>
    <t>3.19.1.</t>
  </si>
  <si>
    <t>3.19.1.1</t>
  </si>
  <si>
    <t>3.19.2.</t>
  </si>
  <si>
    <t>3.19.2.1</t>
  </si>
  <si>
    <t>3.19.3.</t>
  </si>
  <si>
    <t>3.19.3.1</t>
  </si>
  <si>
    <t>3.19.4.</t>
  </si>
  <si>
    <t>3.19.4.1</t>
  </si>
  <si>
    <t>3.19.5.</t>
  </si>
  <si>
    <t>3.19.5.1</t>
  </si>
  <si>
    <t>3.19.6.</t>
  </si>
  <si>
    <t>3.19.6.1</t>
  </si>
  <si>
    <t>3.20.1.</t>
  </si>
  <si>
    <t>3.20.1.1</t>
  </si>
  <si>
    <t>3.20.1.2</t>
  </si>
  <si>
    <t>3.20.1.3</t>
  </si>
  <si>
    <t>3.20.2.</t>
  </si>
  <si>
    <t>3.20.2.1</t>
  </si>
  <si>
    <t>3.20.2.2</t>
  </si>
  <si>
    <t>3.20.2.3</t>
  </si>
  <si>
    <t>3.20.3.</t>
  </si>
  <si>
    <t>3.20.3.1</t>
  </si>
  <si>
    <t>3.20.3.2</t>
  </si>
  <si>
    <t>3.20.3.3</t>
  </si>
  <si>
    <t>3.20.4.</t>
  </si>
  <si>
    <t>3.20.4.1</t>
  </si>
  <si>
    <t>3.20.4.2</t>
  </si>
  <si>
    <t>3.20.4.3</t>
  </si>
  <si>
    <t>3.20.5.</t>
  </si>
  <si>
    <t>3.20.5.1</t>
  </si>
  <si>
    <t>3.20.5.2</t>
  </si>
  <si>
    <t>3.20.5.3</t>
  </si>
  <si>
    <t>3.20.6.</t>
  </si>
  <si>
    <t>3.20.6.1</t>
  </si>
  <si>
    <t>3.20.6.2</t>
  </si>
  <si>
    <t>3.20.6.3</t>
  </si>
  <si>
    <t>3.21.1.</t>
  </si>
  <si>
    <t>3.21.1.1</t>
  </si>
  <si>
    <t>3.21.2.</t>
  </si>
  <si>
    <t>3.21.2.1</t>
  </si>
  <si>
    <t>3.21.3.</t>
  </si>
  <si>
    <t>3.21.3.1</t>
  </si>
  <si>
    <t>3.21.4.</t>
  </si>
  <si>
    <t>3.21.4.1</t>
  </si>
  <si>
    <t>3.21.5.</t>
  </si>
  <si>
    <t>3.21.5.1</t>
  </si>
  <si>
    <t>3.21.6.</t>
  </si>
  <si>
    <t>3.21.6.1</t>
  </si>
  <si>
    <t>3.22.1.</t>
  </si>
  <si>
    <t>3.22.1.1</t>
  </si>
  <si>
    <t>3.22.1.2</t>
  </si>
  <si>
    <t>3.22.1.3</t>
  </si>
  <si>
    <t>3.22.1.4</t>
  </si>
  <si>
    <t>3.22.1.5</t>
  </si>
  <si>
    <t>3.22.1.6</t>
  </si>
  <si>
    <t>3.22.1.7</t>
  </si>
  <si>
    <t>3.22.1.8</t>
  </si>
  <si>
    <t>3.22.1.9</t>
  </si>
  <si>
    <t>3.22.2.</t>
  </si>
  <si>
    <t>3.22.2.1</t>
  </si>
  <si>
    <t>3.22.2.2</t>
  </si>
  <si>
    <t>3.22.2.3</t>
  </si>
  <si>
    <t>3.22.2.4</t>
  </si>
  <si>
    <t>3.22.2.5</t>
  </si>
  <si>
    <t>3.22.2.6</t>
  </si>
  <si>
    <t>3.22.2.7</t>
  </si>
  <si>
    <t>3.22.2.8</t>
  </si>
  <si>
    <t>3.22.2.9</t>
  </si>
  <si>
    <t>3.22.3.</t>
  </si>
  <si>
    <t>3.22.3.1</t>
  </si>
  <si>
    <t>3.22.3.2</t>
  </si>
  <si>
    <t>3.22.3.3</t>
  </si>
  <si>
    <t>3.22.3.4</t>
  </si>
  <si>
    <t>3.22.3.5</t>
  </si>
  <si>
    <t>3.22.3.6</t>
  </si>
  <si>
    <t>3.22.3.7</t>
  </si>
  <si>
    <t>3.22.3.8</t>
  </si>
  <si>
    <t>3.22.3.9</t>
  </si>
  <si>
    <t>3.22.4.</t>
  </si>
  <si>
    <t>3.22.4.1</t>
  </si>
  <si>
    <t>3.22.4.2</t>
  </si>
  <si>
    <t>3.22.4.3</t>
  </si>
  <si>
    <t>3.22.4.4</t>
  </si>
  <si>
    <t>3.22.4.5</t>
  </si>
  <si>
    <t>3.22.4.6</t>
  </si>
  <si>
    <t>3.22.4.7</t>
  </si>
  <si>
    <t>3.22.4.8</t>
  </si>
  <si>
    <t>3.22.4.9</t>
  </si>
  <si>
    <t>3.22.5.</t>
  </si>
  <si>
    <t>3.22.5.1</t>
  </si>
  <si>
    <t>3.22.5.2</t>
  </si>
  <si>
    <t>3.22.5.3</t>
  </si>
  <si>
    <t>3.22.5.4</t>
  </si>
  <si>
    <t>3.22.5.5</t>
  </si>
  <si>
    <t>3.22.5.6</t>
  </si>
  <si>
    <t>3.22.5.7</t>
  </si>
  <si>
    <t>3.22.5.8</t>
  </si>
  <si>
    <t>3.22.5.9</t>
  </si>
  <si>
    <t>3.22.6.</t>
  </si>
  <si>
    <t>3.22.6.1</t>
  </si>
  <si>
    <t>3.22.6.2</t>
  </si>
  <si>
    <t>3.22.6.3</t>
  </si>
  <si>
    <t>3.22.6.4</t>
  </si>
  <si>
    <t>3.22.6.5</t>
  </si>
  <si>
    <t>3.22.6.6</t>
  </si>
  <si>
    <t>3.22.6.7</t>
  </si>
  <si>
    <t>3.22.6.8</t>
  </si>
  <si>
    <t>3.23.</t>
  </si>
  <si>
    <t>3.23.1.</t>
  </si>
  <si>
    <t>3.23.1.1</t>
  </si>
  <si>
    <t>3.23.2.</t>
  </si>
  <si>
    <t>3.23.2.1</t>
  </si>
  <si>
    <t>3.23.3.</t>
  </si>
  <si>
    <t>3.23.3.1</t>
  </si>
  <si>
    <t>3.23.4.</t>
  </si>
  <si>
    <t>3.23.4.1</t>
  </si>
  <si>
    <t>3.23.5.</t>
  </si>
  <si>
    <t>3.23.5.1</t>
  </si>
  <si>
    <t>3.23.6.</t>
  </si>
  <si>
    <t>3.23.6.1</t>
  </si>
  <si>
    <t>3.24.</t>
  </si>
  <si>
    <t>3.24.1.</t>
  </si>
  <si>
    <t>3.24.1.1</t>
  </si>
  <si>
    <t>3.24.2.</t>
  </si>
  <si>
    <t>3.24.2.1</t>
  </si>
  <si>
    <t>3.24.3.</t>
  </si>
  <si>
    <t>3.24.3.1</t>
  </si>
  <si>
    <t>3.24.4.</t>
  </si>
  <si>
    <t>3.24.4.1</t>
  </si>
  <si>
    <t>3.24.5.</t>
  </si>
  <si>
    <t>3.24.5.1</t>
  </si>
  <si>
    <t>3.24.6.</t>
  </si>
  <si>
    <t>3.24.6.1</t>
  </si>
  <si>
    <t>3.25.</t>
  </si>
  <si>
    <t>3.25.1.</t>
  </si>
  <si>
    <t>3.25.1.1</t>
  </si>
  <si>
    <t>3.25.2.</t>
  </si>
  <si>
    <t>3.25.2.1</t>
  </si>
  <si>
    <t>3.25.3.</t>
  </si>
  <si>
    <t>3.25.3.1</t>
  </si>
  <si>
    <t>3.25.4.</t>
  </si>
  <si>
    <t>3.25.4.1</t>
  </si>
  <si>
    <t>3.25.5.</t>
  </si>
  <si>
    <t>3.25.5.1</t>
  </si>
  <si>
    <t>3.25.6.</t>
  </si>
  <si>
    <t>3.25.6.1</t>
  </si>
  <si>
    <t>3.26.</t>
  </si>
  <si>
    <t>3.26.1.</t>
  </si>
  <si>
    <t>3.26.1.1</t>
  </si>
  <si>
    <t>Estrutura em alumínio e 1 painel de vidro</t>
  </si>
  <si>
    <t>J06 - JANELA GUILHOTINA, 1 FOLHA, ALUMÍNIO E VIDRO, 80 x 218 cm</t>
  </si>
  <si>
    <t>J07 - JANELA MAXIM-AIR, 1 FOLHA, ALUMÍNIO E VIDRO, 96 x 60 cm</t>
  </si>
  <si>
    <t>J08 - JANELA MAXIM-AIR, 1 FOLHA, ALUMÍNIO E VIDRO, 100 x 60 cm</t>
  </si>
  <si>
    <t>J14 - JANELA DE CORRER COM BARRA CENTRAL, 2 FOLHAS, ALUMÍNIO E VIDRO, 160 x 130 cm</t>
  </si>
  <si>
    <t>J15 - JANELA DE CORRER COM BARRA CENTRAL, 2 FOLHAS, ALUMÍNIO E VIDRO, 160 x 214 cm</t>
  </si>
  <si>
    <t>PV30 - JANELA MAXIM-AIR, 1 FOLHA, ALUMÍNIO E VIDRO, 150 x 39 cm</t>
  </si>
  <si>
    <t>PV6.1 - JANELA DE CANTO, COM PEITORIL FIXO, ALUMÍNIO E VIDRO, 100 x 221 cm</t>
  </si>
  <si>
    <t>PV6.2 - JANELA DE CANTO, COM PEITORIL FIXO, ALUMÍNIO E VIDRO, 259 x 221 cm</t>
  </si>
  <si>
    <t>PV7 - JANELA DE CANTO, COM PEITORIL FIXO, ALUMÍNIO E VIDRO, 359 x 221 cm</t>
  </si>
  <si>
    <t>P05 - PORTA DE ABRIR, 1 FOLHA, ALUMÍNIO VENEZIANA COM BARRA CENTRAL, 60 x 150 cm</t>
  </si>
  <si>
    <t>PORTA DE ABRIR, 1 FOLHA, VIDRO E ALUMÍNIO, 60 x 238 cm</t>
  </si>
  <si>
    <t>PORTA DE CORRER, 2 FOLHAS, VIDRO E ALUMÍNIO, 200 x 232 cm</t>
  </si>
  <si>
    <t>PV21 - PORTA DE CORRER MÚTIPLAS FOLHAS, "MÃO AMIGA" 6 FOLHAS, ALUMÍNIO E VIDRO, 440 x 240 cm</t>
  </si>
  <si>
    <t>3.26.2.</t>
  </si>
  <si>
    <t>3.26.2.1</t>
  </si>
  <si>
    <t>PORTA DE CORRER, 2 FOLHAS, VIDRO TEMPERADO, 200 x 237 cm</t>
  </si>
  <si>
    <t>3.26.3.</t>
  </si>
  <si>
    <t>3.26.3.1</t>
  </si>
  <si>
    <t>3.26.4.</t>
  </si>
  <si>
    <t>3.26.4.1</t>
  </si>
  <si>
    <t>3.26.5.</t>
  </si>
  <si>
    <t>3.26.5.1</t>
  </si>
  <si>
    <t>3.26.6.</t>
  </si>
  <si>
    <t>3.26.6.1</t>
  </si>
  <si>
    <t>3.27.</t>
  </si>
  <si>
    <t>3.27.1.</t>
  </si>
  <si>
    <t>3.27.1.1</t>
  </si>
  <si>
    <t>3.27.2.</t>
  </si>
  <si>
    <t>3.27.2.1</t>
  </si>
  <si>
    <t>3.27.3.</t>
  </si>
  <si>
    <t>3.27.3.1</t>
  </si>
  <si>
    <t>3.27.4.</t>
  </si>
  <si>
    <t>3.27.4.1</t>
  </si>
  <si>
    <t>3.27.5.</t>
  </si>
  <si>
    <t>3.27.5.1</t>
  </si>
  <si>
    <t>3.27.6.</t>
  </si>
  <si>
    <t>3.27.6.1</t>
  </si>
  <si>
    <t>3.28.</t>
  </si>
  <si>
    <t>3.28.1.</t>
  </si>
  <si>
    <t>3.28.1.1.</t>
  </si>
  <si>
    <t>3.28.1.1.1</t>
  </si>
  <si>
    <t>BRISE DE MADEIRA VERTICAL - 110 cm</t>
  </si>
  <si>
    <t>3.28.1.1.2</t>
  </si>
  <si>
    <t>BRISE DE MADEIRA VERTICAL - 240 cm</t>
  </si>
  <si>
    <t>3.28.1.1.3</t>
  </si>
  <si>
    <t>3.28.1.1.4</t>
  </si>
  <si>
    <t>BRISE DE MADEIRA VERTICAL - 280 cm</t>
  </si>
  <si>
    <t>3.28.1.1.5</t>
  </si>
  <si>
    <t>3.28.1.1.6</t>
  </si>
  <si>
    <t>3.28.1.2.</t>
  </si>
  <si>
    <t>3.28.1.2.1</t>
  </si>
  <si>
    <t>3.28.1.2.2</t>
  </si>
  <si>
    <t>3.28.1.2.3</t>
  </si>
  <si>
    <t>3.28.1.2.4</t>
  </si>
  <si>
    <t>3.28.1.2.5</t>
  </si>
  <si>
    <t>3.28.1.2.6</t>
  </si>
  <si>
    <t>3.28.2.</t>
  </si>
  <si>
    <t>3.28.2.1.</t>
  </si>
  <si>
    <t>3.28.2.1.1</t>
  </si>
  <si>
    <t>3.28.2.1.2</t>
  </si>
  <si>
    <t>3.28.2.1.3</t>
  </si>
  <si>
    <t>3.28.2.1.4</t>
  </si>
  <si>
    <t>3.28.2.1.5</t>
  </si>
  <si>
    <t>3.28.2.2.</t>
  </si>
  <si>
    <t>3.28.2.2.1</t>
  </si>
  <si>
    <t>3.28.2.2.2</t>
  </si>
  <si>
    <t>3.28.2.2.3</t>
  </si>
  <si>
    <t>3.28.2.2.4</t>
  </si>
  <si>
    <t>3.28.2.2.5</t>
  </si>
  <si>
    <t>3.28.2.2.6</t>
  </si>
  <si>
    <t>3.28.3.</t>
  </si>
  <si>
    <t>3.28.3.1.</t>
  </si>
  <si>
    <t>3.28.3.1.1</t>
  </si>
  <si>
    <t>3.28.3.1.2</t>
  </si>
  <si>
    <t>3.28.3.1.3</t>
  </si>
  <si>
    <t>3.28.3.1.4</t>
  </si>
  <si>
    <t>3.28.3.1.5</t>
  </si>
  <si>
    <t>3.28.3.1.6</t>
  </si>
  <si>
    <t>3.28.3.2.</t>
  </si>
  <si>
    <t>3.28.3.2.1</t>
  </si>
  <si>
    <t>3.28.3.2.2</t>
  </si>
  <si>
    <t>3.28.3.2.3</t>
  </si>
  <si>
    <t>3.28.3.2.4</t>
  </si>
  <si>
    <t>3.28.3.2.5</t>
  </si>
  <si>
    <t>3.28.3.2.6</t>
  </si>
  <si>
    <t>3.28.4.</t>
  </si>
  <si>
    <t>3.28.4.1.</t>
  </si>
  <si>
    <t>3.28.4.1.1</t>
  </si>
  <si>
    <t>3.28.4.1.2</t>
  </si>
  <si>
    <t>3.28.4.1.3</t>
  </si>
  <si>
    <t>3.28.4.1.4</t>
  </si>
  <si>
    <t>3.28.4.1.5</t>
  </si>
  <si>
    <t>3.28.4.1.6</t>
  </si>
  <si>
    <t>3.28.4.2.</t>
  </si>
  <si>
    <t>3.28.4.2.1</t>
  </si>
  <si>
    <t>3.28.4.2.2</t>
  </si>
  <si>
    <t>3.28.4.2.3</t>
  </si>
  <si>
    <t>3.28.4.2.4</t>
  </si>
  <si>
    <t>3.28.4.2.5</t>
  </si>
  <si>
    <t>3.28.4.2.6</t>
  </si>
  <si>
    <t>3.28.5.</t>
  </si>
  <si>
    <t>3.28.5.1.</t>
  </si>
  <si>
    <t>3.28.5.1.1</t>
  </si>
  <si>
    <t>3.28.5.1.2</t>
  </si>
  <si>
    <t>3.28.5.1.3</t>
  </si>
  <si>
    <t>3.28.5.1.4</t>
  </si>
  <si>
    <t>3.28.5.1.5</t>
  </si>
  <si>
    <t>3.28.5.1.6</t>
  </si>
  <si>
    <t>3.28.5.2.</t>
  </si>
  <si>
    <t>3.28.5.2.1</t>
  </si>
  <si>
    <t>3.28.5.2.2</t>
  </si>
  <si>
    <t>3.28.5.2.3</t>
  </si>
  <si>
    <t>3.28.5.2.4</t>
  </si>
  <si>
    <t>3.28.5.2.5</t>
  </si>
  <si>
    <t>3.28.5.2.6</t>
  </si>
  <si>
    <t>3.28.6.</t>
  </si>
  <si>
    <t>3.28.6.1.</t>
  </si>
  <si>
    <t>3.28.6.1.1</t>
  </si>
  <si>
    <t>3.28.6.1.2</t>
  </si>
  <si>
    <t>3.28.6.1.3</t>
  </si>
  <si>
    <t>3.28.6.1.4</t>
  </si>
  <si>
    <t>3.28.6.1.5</t>
  </si>
  <si>
    <t>3.28.6.2.</t>
  </si>
  <si>
    <t>3.28.6.2.1</t>
  </si>
  <si>
    <t>P29 - PORTA DE CORRER, 1 FOLHA, MADEIRA, 80 x 210 cm</t>
  </si>
  <si>
    <t>3.28.6.2.2</t>
  </si>
  <si>
    <t>3.28.6.2.3</t>
  </si>
  <si>
    <t>3.28.6.2.4</t>
  </si>
  <si>
    <t>3.28.6.2.5</t>
  </si>
  <si>
    <t>3.28.6.2.6</t>
  </si>
  <si>
    <t>3.29.</t>
  </si>
  <si>
    <t>3.29.1.</t>
  </si>
  <si>
    <t>3.29.1.1.</t>
  </si>
  <si>
    <t>3.29.1.1.1</t>
  </si>
  <si>
    <t>3.29.2.</t>
  </si>
  <si>
    <t>3.29.2.1.</t>
  </si>
  <si>
    <t>3.29.2.1.1</t>
  </si>
  <si>
    <t>3.29.3.</t>
  </si>
  <si>
    <t>3.29.3.1.</t>
  </si>
  <si>
    <t>3.29.3.1.1</t>
  </si>
  <si>
    <t>3.29.4.</t>
  </si>
  <si>
    <t>3.29.4.1.</t>
  </si>
  <si>
    <t>3.29.4.1.1</t>
  </si>
  <si>
    <t>3.29.5.</t>
  </si>
  <si>
    <t>3.29.5.1.</t>
  </si>
  <si>
    <t>3.29.5.1.1</t>
  </si>
  <si>
    <t>3.29.6.</t>
  </si>
  <si>
    <t>3.29.6.1.</t>
  </si>
  <si>
    <t>3.29.6.1.1</t>
  </si>
  <si>
    <t>3.30.</t>
  </si>
  <si>
    <t>3.30.1.</t>
  </si>
  <si>
    <t>3.30.1.1</t>
  </si>
  <si>
    <t>3.30.1.2</t>
  </si>
  <si>
    <t>3.30.2.</t>
  </si>
  <si>
    <t>3.30.2.1</t>
  </si>
  <si>
    <t>3.30.2.2</t>
  </si>
  <si>
    <t>3.30.3.</t>
  </si>
  <si>
    <t>3.30.3.1</t>
  </si>
  <si>
    <t>3.30.3.2</t>
  </si>
  <si>
    <t>3.30.4.</t>
  </si>
  <si>
    <t>3.30.4.1</t>
  </si>
  <si>
    <t>3.30.4.2</t>
  </si>
  <si>
    <t>3.30.5.</t>
  </si>
  <si>
    <t>3.30.5.1</t>
  </si>
  <si>
    <t>3.30.5.2</t>
  </si>
  <si>
    <t>3.30.6.</t>
  </si>
  <si>
    <t>3.30.6.1</t>
  </si>
  <si>
    <t>3.30.6.2</t>
  </si>
  <si>
    <t>3.31.</t>
  </si>
  <si>
    <t>3.31.1.</t>
  </si>
  <si>
    <t>3.31.1.1</t>
  </si>
  <si>
    <t>3.31.1.2</t>
  </si>
  <si>
    <t>3.31.1.3</t>
  </si>
  <si>
    <t>3.31.2.</t>
  </si>
  <si>
    <t>3.31.2.1</t>
  </si>
  <si>
    <t>3.31.2.2</t>
  </si>
  <si>
    <t>3.31.2.3</t>
  </si>
  <si>
    <t>3.31.3.</t>
  </si>
  <si>
    <t>3.31.3.1</t>
  </si>
  <si>
    <t>3.31.3.2</t>
  </si>
  <si>
    <t>3.31.3.3</t>
  </si>
  <si>
    <t>3.31.4.</t>
  </si>
  <si>
    <t>3.31.4.1</t>
  </si>
  <si>
    <t>3.31.4.2</t>
  </si>
  <si>
    <t>3.31.4.3</t>
  </si>
  <si>
    <t>3.31.5.</t>
  </si>
  <si>
    <t>3.31.5.1</t>
  </si>
  <si>
    <t>3.31.5.2</t>
  </si>
  <si>
    <t>3.31.5.3</t>
  </si>
  <si>
    <t>3.31.6.</t>
  </si>
  <si>
    <t>3.31.6.1</t>
  </si>
  <si>
    <t>3.31.6.2</t>
  </si>
  <si>
    <t>3.31.6.3</t>
  </si>
  <si>
    <t>3.31.7.</t>
  </si>
  <si>
    <t>3.31.7.1</t>
  </si>
  <si>
    <t>3.31.7.2</t>
  </si>
  <si>
    <t>3.32.</t>
  </si>
  <si>
    <t>3.32.1.</t>
  </si>
  <si>
    <t>3.32.1.1</t>
  </si>
  <si>
    <t>3.32.1.2</t>
  </si>
  <si>
    <t>3.32.2.</t>
  </si>
  <si>
    <t>3.32.2.1</t>
  </si>
  <si>
    <t>3.32.2.2</t>
  </si>
  <si>
    <t>3.32.3.</t>
  </si>
  <si>
    <t>3.32.3.1</t>
  </si>
  <si>
    <t>3.32.3.2</t>
  </si>
  <si>
    <t>3.32.4.</t>
  </si>
  <si>
    <t>3.32.4.1</t>
  </si>
  <si>
    <t>3.32.4.2</t>
  </si>
  <si>
    <t>3.32.5.</t>
  </si>
  <si>
    <t>3.32.5.1</t>
  </si>
  <si>
    <t>3.32.5.2</t>
  </si>
  <si>
    <t>3.32.6.</t>
  </si>
  <si>
    <t>3.32.6.1</t>
  </si>
  <si>
    <t>3.32.6.2</t>
  </si>
  <si>
    <t>3.32.7.</t>
  </si>
  <si>
    <t>3.32.7.1</t>
  </si>
  <si>
    <t>3.33.</t>
  </si>
  <si>
    <t>3.33.1.</t>
  </si>
  <si>
    <t>3.33.1.1</t>
  </si>
  <si>
    <t>3.33.1.2</t>
  </si>
  <si>
    <t>3.33.1.3</t>
  </si>
  <si>
    <t>3.33.1.4</t>
  </si>
  <si>
    <t>3.33.1.5</t>
  </si>
  <si>
    <t>3.33.2.</t>
  </si>
  <si>
    <t>3.33.2.1</t>
  </si>
  <si>
    <t>3.33.2.2</t>
  </si>
  <si>
    <t>3.33.2.3</t>
  </si>
  <si>
    <t>3.33.2.4</t>
  </si>
  <si>
    <t>3.33.2.5</t>
  </si>
  <si>
    <t>3.33.3.</t>
  </si>
  <si>
    <t>3.33.3.1</t>
  </si>
  <si>
    <t>3.33.3.2</t>
  </si>
  <si>
    <t>3.33.3.3</t>
  </si>
  <si>
    <t>3.33.3.4</t>
  </si>
  <si>
    <t>3.33.3.5</t>
  </si>
  <si>
    <t>3.33.4.</t>
  </si>
  <si>
    <t>3.33.4.1</t>
  </si>
  <si>
    <t>3.33.4.2</t>
  </si>
  <si>
    <t>3.33.4.3</t>
  </si>
  <si>
    <t>3.33.4.4</t>
  </si>
  <si>
    <t>3.33.4.5</t>
  </si>
  <si>
    <t>3.33.5.</t>
  </si>
  <si>
    <t>3.33.5.1</t>
  </si>
  <si>
    <t>3.33.5.2</t>
  </si>
  <si>
    <t>3.33.5.3</t>
  </si>
  <si>
    <t>3.33.5.4</t>
  </si>
  <si>
    <t>3.33.5.5</t>
  </si>
  <si>
    <t>3.33.6.</t>
  </si>
  <si>
    <t>3.33.6.1</t>
  </si>
  <si>
    <t>3.33.6.2</t>
  </si>
  <si>
    <t>3.33.6.3</t>
  </si>
  <si>
    <t>3.33.6.4</t>
  </si>
  <si>
    <t>3.33.6.5</t>
  </si>
  <si>
    <t>3.33.7.</t>
  </si>
  <si>
    <t>3.33.7.1</t>
  </si>
  <si>
    <t>3.33.7.2</t>
  </si>
  <si>
    <t>3.33.7.3</t>
  </si>
  <si>
    <t>1.4.1.2.</t>
  </si>
  <si>
    <t>1.4.1.2.1</t>
  </si>
  <si>
    <t xml:space="preserve">VERGA PORTA </t>
  </si>
  <si>
    <t>1.4.2.2.</t>
  </si>
  <si>
    <t>1.4.2.2.1</t>
  </si>
  <si>
    <t xml:space="preserve">VERGA E CONTRAVERGA JANELA </t>
  </si>
  <si>
    <t>1.4.2.3.</t>
  </si>
  <si>
    <t>1.4.2.3.1</t>
  </si>
  <si>
    <t>1.4.3.2.</t>
  </si>
  <si>
    <t>1.4.3.2.1</t>
  </si>
  <si>
    <t>1.4.3.3.</t>
  </si>
  <si>
    <t>1.4.3.3.1</t>
  </si>
  <si>
    <t>1.4.4.1.</t>
  </si>
  <si>
    <t>1.4.4.1.1</t>
  </si>
  <si>
    <t>1.8.4.</t>
  </si>
  <si>
    <t>1.8.4.1</t>
  </si>
  <si>
    <t>1.8.5.</t>
  </si>
  <si>
    <t>1.8.5.1</t>
  </si>
  <si>
    <t>1.26.1.3</t>
  </si>
  <si>
    <t>1.26.1.4</t>
  </si>
  <si>
    <t>1.26.2.3</t>
  </si>
  <si>
    <t>1.28.1.4</t>
  </si>
  <si>
    <t>1.28.1.5</t>
  </si>
  <si>
    <t>1.28.1.6</t>
  </si>
  <si>
    <t>1.28.2.3</t>
  </si>
  <si>
    <t>1.28.2.4</t>
  </si>
  <si>
    <t>1.28.2.5</t>
  </si>
  <si>
    <t>1.28.2.6</t>
  </si>
  <si>
    <t>1.28.3.2</t>
  </si>
  <si>
    <t>1.28.3.3</t>
  </si>
  <si>
    <t>1.28.3.4</t>
  </si>
  <si>
    <t>1.28.3.5</t>
  </si>
  <si>
    <t>1.28.3.6</t>
  </si>
  <si>
    <t>1.29.1.1</t>
  </si>
  <si>
    <t>1.29.1.2</t>
  </si>
  <si>
    <t>1.29.1.3</t>
  </si>
  <si>
    <t>1.29.1.4</t>
  </si>
  <si>
    <t>1.29.1.5</t>
  </si>
  <si>
    <t>1.29.2.1</t>
  </si>
  <si>
    <t>1.29.2.2</t>
  </si>
  <si>
    <t>1.29.2.3</t>
  </si>
  <si>
    <t>1.29.2.4</t>
  </si>
  <si>
    <t>1.29.2.5</t>
  </si>
  <si>
    <t>1.29.3.1</t>
  </si>
  <si>
    <t>1.29.3.2</t>
  </si>
  <si>
    <t>1.29.3.3</t>
  </si>
  <si>
    <t>1.29.3.4</t>
  </si>
  <si>
    <t>1.30.1.1.</t>
  </si>
  <si>
    <t>1.30.1.1.1</t>
  </si>
  <si>
    <t>1.30.1.2.</t>
  </si>
  <si>
    <t>1.30.1.2.1</t>
  </si>
  <si>
    <t>1.30.1.3.</t>
  </si>
  <si>
    <t>1.30.1.3.1</t>
  </si>
  <si>
    <t>1.30.1.3.2</t>
  </si>
  <si>
    <t>1.30.1.3.3</t>
  </si>
  <si>
    <t>1.30.1.3.4</t>
  </si>
  <si>
    <t>1.30.1.3.5</t>
  </si>
  <si>
    <t>1.30.1.3.6</t>
  </si>
  <si>
    <t>1.30.2.1.</t>
  </si>
  <si>
    <t>1.30.2.1.1</t>
  </si>
  <si>
    <t>1.30.2.1.2</t>
  </si>
  <si>
    <t>1.30.2.1.3</t>
  </si>
  <si>
    <t>1.30.2.1.4</t>
  </si>
  <si>
    <t>1.30.2.2.</t>
  </si>
  <si>
    <t>1.30.2.2.1</t>
  </si>
  <si>
    <t>1.30.2.2.2</t>
  </si>
  <si>
    <t>1.30.2.2.3</t>
  </si>
  <si>
    <t>1.30.2.2.4</t>
  </si>
  <si>
    <t>1.30.2.2.5</t>
  </si>
  <si>
    <t>1.30.2.2.6</t>
  </si>
  <si>
    <t>1.30.2.2.7</t>
  </si>
  <si>
    <t>1.30.2.2.8</t>
  </si>
  <si>
    <t>1.30.2.3.</t>
  </si>
  <si>
    <t>1.30.2.3.1</t>
  </si>
  <si>
    <t>1.30.2.3.2</t>
  </si>
  <si>
    <t>1.30.2.3.3</t>
  </si>
  <si>
    <t>PV22 - PELE DE VIDRO COM PORTA DE CORRER, ALUMÍNIO E VIDRO, 635 x 235 cmPV22 - PELE DE VIDRO COM PORTA DE CORRER, ALUMÍNIO E VIDRO, 635 x 235 cm</t>
  </si>
  <si>
    <t>1.30.2.4.</t>
  </si>
  <si>
    <t>1.30.2.4.1</t>
  </si>
  <si>
    <t>1.30.2.4.2</t>
  </si>
  <si>
    <t>1.30.2.4.3</t>
  </si>
  <si>
    <t>1.30.2.4.4</t>
  </si>
  <si>
    <t>1.30.2.4.5</t>
  </si>
  <si>
    <t>1.30.2.4.6</t>
  </si>
  <si>
    <t>1.30.2.4.7</t>
  </si>
  <si>
    <t>1.30.2.4.8</t>
  </si>
  <si>
    <t>1.30.2.4.9</t>
  </si>
  <si>
    <t>1.30.2.4.10</t>
  </si>
  <si>
    <t>1.30.2.4.11</t>
  </si>
  <si>
    <t>1.30.2.4.12</t>
  </si>
  <si>
    <t>1.30.2.4.13</t>
  </si>
  <si>
    <t>1.30.2.4.14</t>
  </si>
  <si>
    <t>1.30.2.4.15</t>
  </si>
  <si>
    <t>1.30.2.4.16</t>
  </si>
  <si>
    <t>1.30.2.4.17</t>
  </si>
  <si>
    <t>1.30.2.4.18</t>
  </si>
  <si>
    <t>1.30.2.4.19</t>
  </si>
  <si>
    <t>1.30.2.4.20</t>
  </si>
  <si>
    <t>1.30.2.4.21</t>
  </si>
  <si>
    <t>1.30.2.5.</t>
  </si>
  <si>
    <t>1.30.2.5.1</t>
  </si>
  <si>
    <t>1.30.2.5.2</t>
  </si>
  <si>
    <t>1.30.2.5.3</t>
  </si>
  <si>
    <t>1.30.2.5.4</t>
  </si>
  <si>
    <t>1.30.2.5.5</t>
  </si>
  <si>
    <t>1.30.2.5.6</t>
  </si>
  <si>
    <t>1.30.2.5.7</t>
  </si>
  <si>
    <t>1.30.2.5.8</t>
  </si>
  <si>
    <t>1.30.2.5.9</t>
  </si>
  <si>
    <t>1.30.2.5.10</t>
  </si>
  <si>
    <t>1.30.2.5.11</t>
  </si>
  <si>
    <t>1.30.2.5.12</t>
  </si>
  <si>
    <t>1.30.2.5.13</t>
  </si>
  <si>
    <t>1.30.2.5.14</t>
  </si>
  <si>
    <t>1.30.2.5.15</t>
  </si>
  <si>
    <t>1.30.2.5.16</t>
  </si>
  <si>
    <t>1.30.2.5.17</t>
  </si>
  <si>
    <t>1.30.3.1.</t>
  </si>
  <si>
    <t>1.30.3.1.1</t>
  </si>
  <si>
    <t>1.30.3.1.2</t>
  </si>
  <si>
    <t>1.30.3.1.3</t>
  </si>
  <si>
    <t>1.30.3.1.4</t>
  </si>
  <si>
    <t>1.30.3.2.</t>
  </si>
  <si>
    <t>1.30.3.2.1</t>
  </si>
  <si>
    <t>1.30.3.3.</t>
  </si>
  <si>
    <t>1.30.3.3.1</t>
  </si>
  <si>
    <t>1.30.3.4.</t>
  </si>
  <si>
    <t>1.30.3.4.1</t>
  </si>
  <si>
    <t>1.30.3.4.2</t>
  </si>
  <si>
    <t>1.30.3.5.</t>
  </si>
  <si>
    <t>1.30.3.5.1</t>
  </si>
  <si>
    <t>1.30.3.5.2</t>
  </si>
  <si>
    <t>1.30.3.5.3</t>
  </si>
  <si>
    <t>1.30.3.5.4</t>
  </si>
  <si>
    <t>1.30.4.</t>
  </si>
  <si>
    <t>1.30.4.1.</t>
  </si>
  <si>
    <t>1.30.4.1.1</t>
  </si>
  <si>
    <t>2.4.1.2.</t>
  </si>
  <si>
    <t>2.4.1.2.1</t>
  </si>
  <si>
    <t>2.4.1.3.</t>
  </si>
  <si>
    <t>2.4.1.3.1</t>
  </si>
  <si>
    <t>2.4.2.2.</t>
  </si>
  <si>
    <t>2.4.2.2.1</t>
  </si>
  <si>
    <t>2.4.2.3.</t>
  </si>
  <si>
    <t>2.4.2.3.1</t>
  </si>
  <si>
    <t>2.4.3.2.</t>
  </si>
  <si>
    <t>2.4.3.2.1</t>
  </si>
  <si>
    <t>2.4.3.3.</t>
  </si>
  <si>
    <t>2.4.3.3.1</t>
  </si>
  <si>
    <t>2.4.4.2.</t>
  </si>
  <si>
    <t>2.4.4.2.1</t>
  </si>
  <si>
    <t>2.4.4.3.</t>
  </si>
  <si>
    <t>2.4.4.3.1</t>
  </si>
  <si>
    <t>2.4.5.2.</t>
  </si>
  <si>
    <t>2.4.5.2.1</t>
  </si>
  <si>
    <t>2.4.5.3.</t>
  </si>
  <si>
    <t>2.4.5.3.1</t>
  </si>
  <si>
    <t>2.8.6.</t>
  </si>
  <si>
    <t>2.8.6.1</t>
  </si>
  <si>
    <t>2.8.6.2</t>
  </si>
  <si>
    <t>2.9.1.2</t>
  </si>
  <si>
    <t>2.9.2.2</t>
  </si>
  <si>
    <t>2.9.3.2</t>
  </si>
  <si>
    <t>2.9.4.2</t>
  </si>
  <si>
    <t>2.9.5.2</t>
  </si>
  <si>
    <t>2.23.1.2</t>
  </si>
  <si>
    <t>2.23.1.3</t>
  </si>
  <si>
    <t>2.23.2.2</t>
  </si>
  <si>
    <t>2.23.2.3</t>
  </si>
  <si>
    <t>2.23.3.2</t>
  </si>
  <si>
    <t>2.23.3.3</t>
  </si>
  <si>
    <t>2.23.4.2</t>
  </si>
  <si>
    <t>2.23.4.3</t>
  </si>
  <si>
    <t>2.25.1.3</t>
  </si>
  <si>
    <t>2.25.1.4</t>
  </si>
  <si>
    <t>2.25.2.3</t>
  </si>
  <si>
    <t>2.25.2.4</t>
  </si>
  <si>
    <t>2.25.3.3</t>
  </si>
  <si>
    <t>2.25.3.4</t>
  </si>
  <si>
    <t>2.25.4.3</t>
  </si>
  <si>
    <t>2.25.4.4</t>
  </si>
  <si>
    <t>2.25.5.2</t>
  </si>
  <si>
    <t>2.25.5.3</t>
  </si>
  <si>
    <t>2.25.5.4</t>
  </si>
  <si>
    <t>2.26.1.1</t>
  </si>
  <si>
    <t>2.26.1.2</t>
  </si>
  <si>
    <t>2.26.1.3</t>
  </si>
  <si>
    <t>2.26.1.4</t>
  </si>
  <si>
    <t>2.26.2.1</t>
  </si>
  <si>
    <t>2.26.2.2</t>
  </si>
  <si>
    <t>2.26.2.3</t>
  </si>
  <si>
    <t>2.26.2.4</t>
  </si>
  <si>
    <t>2.26.3.1</t>
  </si>
  <si>
    <t>2.26.3.2</t>
  </si>
  <si>
    <t>2.26.3.3</t>
  </si>
  <si>
    <t>2.26.3.4</t>
  </si>
  <si>
    <t>2.26.4.1</t>
  </si>
  <si>
    <t>2.26.4.2</t>
  </si>
  <si>
    <t>2.26.4.3</t>
  </si>
  <si>
    <t>2.26.4.4</t>
  </si>
  <si>
    <t>2.26.5.1</t>
  </si>
  <si>
    <t>2.26.5.2</t>
  </si>
  <si>
    <t>2.26.5.3</t>
  </si>
  <si>
    <t>2.26.5.4</t>
  </si>
  <si>
    <t>2.27.1.1.</t>
  </si>
  <si>
    <t>2.27.1.1.1</t>
  </si>
  <si>
    <t>2.27.1.2.</t>
  </si>
  <si>
    <t>2.27.1.2.1</t>
  </si>
  <si>
    <t>2.27.1.2.2</t>
  </si>
  <si>
    <t>2.27.1.2.3</t>
  </si>
  <si>
    <t>2.27.1.2.4</t>
  </si>
  <si>
    <t>2.27.1.2.5</t>
  </si>
  <si>
    <t>2.27.1.3.</t>
  </si>
  <si>
    <t>2.27.1.3.1</t>
  </si>
  <si>
    <t>2.27.1.4.</t>
  </si>
  <si>
    <t>2.27.1.4.1</t>
  </si>
  <si>
    <t>2.27.1.4.2</t>
  </si>
  <si>
    <t>2.27.1.4.3</t>
  </si>
  <si>
    <t>2.27.1.4.4</t>
  </si>
  <si>
    <t>2.27.1.5.</t>
  </si>
  <si>
    <t>2.27.1.5.1</t>
  </si>
  <si>
    <t>2.27.1.5.2</t>
  </si>
  <si>
    <t>2.27.1.5.3</t>
  </si>
  <si>
    <t>2.27.2.1.</t>
  </si>
  <si>
    <t>2.27.2.1.1</t>
  </si>
  <si>
    <t>2.27.2.2.</t>
  </si>
  <si>
    <t>2.27.2.2.1</t>
  </si>
  <si>
    <t>2.27.2.2.2</t>
  </si>
  <si>
    <t>2.27.2.2.3</t>
  </si>
  <si>
    <t>2.27.2.2.4</t>
  </si>
  <si>
    <t>2.27.2.2.5</t>
  </si>
  <si>
    <t>2.27.2.3.</t>
  </si>
  <si>
    <t>2.27.2.3.1</t>
  </si>
  <si>
    <t>2.27.2.4.</t>
  </si>
  <si>
    <t>2.27.2.4.1</t>
  </si>
  <si>
    <t>2.27.2.4.2</t>
  </si>
  <si>
    <t>2.27.2.4.3</t>
  </si>
  <si>
    <t>2.27.2.4.4</t>
  </si>
  <si>
    <t>2.27.2.5.</t>
  </si>
  <si>
    <t>2.27.2.5.1</t>
  </si>
  <si>
    <t>2.27.2.5.2</t>
  </si>
  <si>
    <t>2.27.2.5.3</t>
  </si>
  <si>
    <t>2.27.3.1.</t>
  </si>
  <si>
    <t>2.27.3.1.1</t>
  </si>
  <si>
    <t>2.27.3.2.</t>
  </si>
  <si>
    <t>2.27.3.2.1</t>
  </si>
  <si>
    <t>2.27.3.2.2</t>
  </si>
  <si>
    <t>2.27.3.2.3</t>
  </si>
  <si>
    <t>2.27.3.2.4</t>
  </si>
  <si>
    <t>2.27.3.2.5</t>
  </si>
  <si>
    <t>2.27.3.3.</t>
  </si>
  <si>
    <t>2.27.3.3.1</t>
  </si>
  <si>
    <t>2.27.3.4.</t>
  </si>
  <si>
    <t>2.27.3.4.1</t>
  </si>
  <si>
    <t>2.27.3.4.2</t>
  </si>
  <si>
    <t>2.27.3.4.3</t>
  </si>
  <si>
    <t>2.27.3.4.4</t>
  </si>
  <si>
    <t>2.27.3.5.</t>
  </si>
  <si>
    <t>2.27.3.5.1</t>
  </si>
  <si>
    <t>2.27.3.5.2</t>
  </si>
  <si>
    <t>2.27.3.5.3</t>
  </si>
  <si>
    <t>2.27.4.1.</t>
  </si>
  <si>
    <t>2.27.4.1.1</t>
  </si>
  <si>
    <t>2.27.4.2.</t>
  </si>
  <si>
    <t>2.27.4.2.1</t>
  </si>
  <si>
    <t>2.27.4.2.2</t>
  </si>
  <si>
    <t>2.27.4.2.3</t>
  </si>
  <si>
    <t>2.27.4.2.4</t>
  </si>
  <si>
    <t>2.27.4.2.5</t>
  </si>
  <si>
    <t>2.27.4.3.</t>
  </si>
  <si>
    <t>2.27.4.3.1</t>
  </si>
  <si>
    <t>2.27.4.4.</t>
  </si>
  <si>
    <t>2.27.4.4.1</t>
  </si>
  <si>
    <t>2.27.4.4.2</t>
  </si>
  <si>
    <t>2.27.4.4.3</t>
  </si>
  <si>
    <t>2.27.4.4.4</t>
  </si>
  <si>
    <t>2.27.4.5.</t>
  </si>
  <si>
    <t>2.27.4.5.1</t>
  </si>
  <si>
    <t>2.27.4.5.2</t>
  </si>
  <si>
    <t>2.27.4.5.3</t>
  </si>
  <si>
    <t>2.27.5.1.</t>
  </si>
  <si>
    <t>2.27.5.1.1</t>
  </si>
  <si>
    <t>2.27.5.2.</t>
  </si>
  <si>
    <t>2.27.5.2.1</t>
  </si>
  <si>
    <t>2.27.5.2.2</t>
  </si>
  <si>
    <t>2.27.5.2.3</t>
  </si>
  <si>
    <t>2.27.5.2.4</t>
  </si>
  <si>
    <t>2.27.5.2.5</t>
  </si>
  <si>
    <t>2.27.5.3.</t>
  </si>
  <si>
    <t>2.27.5.3.1</t>
  </si>
  <si>
    <t>2.27.5.4.</t>
  </si>
  <si>
    <t>2.27.5.4.1</t>
  </si>
  <si>
    <t>2.27.5.4.2</t>
  </si>
  <si>
    <t>2.27.5.4.3</t>
  </si>
  <si>
    <t>2.27.5.4.4</t>
  </si>
  <si>
    <t>2.27.5.5.</t>
  </si>
  <si>
    <t>2.27.5.5.1</t>
  </si>
  <si>
    <t>2.27.5.5.2</t>
  </si>
  <si>
    <t>2.27.5.5.3</t>
  </si>
  <si>
    <t>3.4.1.2.</t>
  </si>
  <si>
    <t>3.4.1.2.1</t>
  </si>
  <si>
    <t>3.4.1.3.</t>
  </si>
  <si>
    <t>3.4.1.3.1</t>
  </si>
  <si>
    <t>3.4.2.2.</t>
  </si>
  <si>
    <t>3.4.2.2.1</t>
  </si>
  <si>
    <t>3.4.2.3.</t>
  </si>
  <si>
    <t>3.4.2.3.1</t>
  </si>
  <si>
    <t>3.4.3.2.</t>
  </si>
  <si>
    <t>3.4.3.2.1</t>
  </si>
  <si>
    <t>3.4.3.3.</t>
  </si>
  <si>
    <t>3.4.3.3.1</t>
  </si>
  <si>
    <t>3.4.4.2.</t>
  </si>
  <si>
    <t>3.4.4.2.1</t>
  </si>
  <si>
    <t>3.4.4.3.</t>
  </si>
  <si>
    <t>3.4.4.3.1</t>
  </si>
  <si>
    <t>3.4.5.2.</t>
  </si>
  <si>
    <t>3.4.5.2.1</t>
  </si>
  <si>
    <t>3.4.5.3.</t>
  </si>
  <si>
    <t>3.4.5.3.1</t>
  </si>
  <si>
    <t>3.4.6.2.</t>
  </si>
  <si>
    <t>3.4.6.2.1</t>
  </si>
  <si>
    <t>3.4.6.3.</t>
  </si>
  <si>
    <t>3.4.6.3.1</t>
  </si>
  <si>
    <t>3.8.7.</t>
  </si>
  <si>
    <t>3.8.7.1</t>
  </si>
  <si>
    <t>3.8.7.2</t>
  </si>
  <si>
    <t>3.9.1.2</t>
  </si>
  <si>
    <t>3.9.2.2</t>
  </si>
  <si>
    <t>3.9.3.2</t>
  </si>
  <si>
    <t>3.9.4.2</t>
  </si>
  <si>
    <t>3.9.5.2</t>
  </si>
  <si>
    <t>3.9.6.2</t>
  </si>
  <si>
    <t>3.23.1.2</t>
  </si>
  <si>
    <t>3.23.2.2</t>
  </si>
  <si>
    <t>3.23.3.2</t>
  </si>
  <si>
    <t>3.23.4.2</t>
  </si>
  <si>
    <t>3.23.5.2</t>
  </si>
  <si>
    <t>3.25.1.2</t>
  </si>
  <si>
    <t>3.25.1.3</t>
  </si>
  <si>
    <t>3.25.1.4</t>
  </si>
  <si>
    <t>3.25.2.2</t>
  </si>
  <si>
    <t>3.25.2.3</t>
  </si>
  <si>
    <t>3.25.2.4</t>
  </si>
  <si>
    <t>3.25.3.2</t>
  </si>
  <si>
    <t>3.25.3.3</t>
  </si>
  <si>
    <t>3.25.3.4</t>
  </si>
  <si>
    <t>3.25.4.2</t>
  </si>
  <si>
    <t>3.25.4.3</t>
  </si>
  <si>
    <t>3.25.4.4</t>
  </si>
  <si>
    <t>3.25.5.2</t>
  </si>
  <si>
    <t>3.25.5.3</t>
  </si>
  <si>
    <t>3.25.5.4</t>
  </si>
  <si>
    <t>3.25.6.2</t>
  </si>
  <si>
    <t>3.25.6.3</t>
  </si>
  <si>
    <t>3.25.6.4</t>
  </si>
  <si>
    <t>3.26.1.2</t>
  </si>
  <si>
    <t>3.26.1.3</t>
  </si>
  <si>
    <t>3.26.1.4</t>
  </si>
  <si>
    <t>3.26.2.2</t>
  </si>
  <si>
    <t>3.26.2.3</t>
  </si>
  <si>
    <t>3.26.2.4</t>
  </si>
  <si>
    <t>3.26.3.2</t>
  </si>
  <si>
    <t>3.26.3.3</t>
  </si>
  <si>
    <t>3.26.3.4</t>
  </si>
  <si>
    <t>3.26.4.2</t>
  </si>
  <si>
    <t>3.26.4.3</t>
  </si>
  <si>
    <t>3.26.4.4</t>
  </si>
  <si>
    <t>3.26.5.2</t>
  </si>
  <si>
    <t>3.26.5.3</t>
  </si>
  <si>
    <t>3.26.5.4</t>
  </si>
  <si>
    <t>3.26.6.2</t>
  </si>
  <si>
    <t>3.26.6.3</t>
  </si>
  <si>
    <t>3.26.6.4</t>
  </si>
  <si>
    <t>3.27.1.2.</t>
  </si>
  <si>
    <t>3.27.1.2.1</t>
  </si>
  <si>
    <t>3.27.1.3.</t>
  </si>
  <si>
    <t>3.27.1.3.1</t>
  </si>
  <si>
    <t>3.27.1.3.2</t>
  </si>
  <si>
    <t>3.27.1.3.3</t>
  </si>
  <si>
    <t>3.27.1.3.4</t>
  </si>
  <si>
    <t>3.27.1.3.5</t>
  </si>
  <si>
    <t>3.27.1.3.6</t>
  </si>
  <si>
    <t>3.27.1.3.7</t>
  </si>
  <si>
    <t>3.27.1.3.8</t>
  </si>
  <si>
    <t>3.27.1.3.9</t>
  </si>
  <si>
    <t>3.27.1.3.10</t>
  </si>
  <si>
    <t>3.27.1.4.</t>
  </si>
  <si>
    <t>3.27.1.4.1</t>
  </si>
  <si>
    <t>3.27.1.5.</t>
  </si>
  <si>
    <t>3.27.1.5.1</t>
  </si>
  <si>
    <t>3.27.1.5.2</t>
  </si>
  <si>
    <t>3.27.1.5.3</t>
  </si>
  <si>
    <t>3.27.1.6.</t>
  </si>
  <si>
    <t>3.27.1.6.1</t>
  </si>
  <si>
    <t>3.27.1.6.2</t>
  </si>
  <si>
    <t>3.27.1.6.3</t>
  </si>
  <si>
    <t>3.27.1.6.4</t>
  </si>
  <si>
    <t>3.27.1.6.5</t>
  </si>
  <si>
    <t>3.27.1.6.6</t>
  </si>
  <si>
    <t>3.27.2.2.</t>
  </si>
  <si>
    <t>3.27.2.2.1</t>
  </si>
  <si>
    <t>3.27.2.3.</t>
  </si>
  <si>
    <t>3.27.2.3.1</t>
  </si>
  <si>
    <t>3.27.2.3.2</t>
  </si>
  <si>
    <t>3.27.2.3.3</t>
  </si>
  <si>
    <t>3.27.2.3.4</t>
  </si>
  <si>
    <t>3.27.2.3.5</t>
  </si>
  <si>
    <t>3.27.2.3.6</t>
  </si>
  <si>
    <t>3.27.2.3.7</t>
  </si>
  <si>
    <t>3.27.2.3.8</t>
  </si>
  <si>
    <t>3.27.2.3.9</t>
  </si>
  <si>
    <t>3.27.2.4.</t>
  </si>
  <si>
    <t>3.27.2.4.1</t>
  </si>
  <si>
    <t>3.27.2.5.</t>
  </si>
  <si>
    <t>3.27.2.5.1</t>
  </si>
  <si>
    <t>3.27.2.5.2</t>
  </si>
  <si>
    <t>3.27.2.5.3</t>
  </si>
  <si>
    <t>3.27.2.6.</t>
  </si>
  <si>
    <t>3.27.2.6.1</t>
  </si>
  <si>
    <t>3.27.2.6.2</t>
  </si>
  <si>
    <t>3.27.2.6.3</t>
  </si>
  <si>
    <t>3.27.2.6.4</t>
  </si>
  <si>
    <t>3.27.2.6.5</t>
  </si>
  <si>
    <t>3.27.2.6.6</t>
  </si>
  <si>
    <t>3.27.2.6.7</t>
  </si>
  <si>
    <t>3.27.3.2.</t>
  </si>
  <si>
    <t>3.27.3.2.1</t>
  </si>
  <si>
    <t>3.27.3.3.</t>
  </si>
  <si>
    <t>3.27.3.3.1</t>
  </si>
  <si>
    <t>3.27.3.3.2</t>
  </si>
  <si>
    <t>3.27.3.3.3</t>
  </si>
  <si>
    <t>3.27.3.3.4</t>
  </si>
  <si>
    <t>3.27.3.3.5</t>
  </si>
  <si>
    <t>3.27.3.3.6</t>
  </si>
  <si>
    <t>3.27.3.3.7</t>
  </si>
  <si>
    <t>3.27.3.3.8</t>
  </si>
  <si>
    <t>3.27.3.3.9</t>
  </si>
  <si>
    <t>3.27.3.4.</t>
  </si>
  <si>
    <t>3.27.3.4.1</t>
  </si>
  <si>
    <t>3.27.3.5.</t>
  </si>
  <si>
    <t>3.27.3.5.1</t>
  </si>
  <si>
    <t>3.27.3.5.2</t>
  </si>
  <si>
    <t>3.27.3.5.3</t>
  </si>
  <si>
    <t>3.27.3.6.</t>
  </si>
  <si>
    <t>3.27.3.6.1</t>
  </si>
  <si>
    <t>3.27.3.6.2</t>
  </si>
  <si>
    <t>3.27.3.6.3</t>
  </si>
  <si>
    <t>3.27.3.6.4</t>
  </si>
  <si>
    <t>3.27.3.6.5</t>
  </si>
  <si>
    <t>3.27.3.6.6</t>
  </si>
  <si>
    <t>3.27.3.6.7</t>
  </si>
  <si>
    <t>3.27.4.2.</t>
  </si>
  <si>
    <t>3.27.4.2.1</t>
  </si>
  <si>
    <t>3.27.4.3.</t>
  </si>
  <si>
    <t>3.27.4.3.1</t>
  </si>
  <si>
    <t>3.27.4.3.2</t>
  </si>
  <si>
    <t>3.27.4.3.3</t>
  </si>
  <si>
    <t>3.27.4.3.4</t>
  </si>
  <si>
    <t>3.27.4.3.5</t>
  </si>
  <si>
    <t>3.27.4.3.6</t>
  </si>
  <si>
    <t>3.27.4.3.7</t>
  </si>
  <si>
    <t>3.27.4.3.8</t>
  </si>
  <si>
    <t>3.27.4.3.9</t>
  </si>
  <si>
    <t>3.27.4.4.</t>
  </si>
  <si>
    <t>3.27.4.4.1</t>
  </si>
  <si>
    <t>3.27.4.5.</t>
  </si>
  <si>
    <t>3.27.4.5.1</t>
  </si>
  <si>
    <t>3.27.4.5.2</t>
  </si>
  <si>
    <t>3.27.4.5.3</t>
  </si>
  <si>
    <t>3.27.4.6.</t>
  </si>
  <si>
    <t>3.27.4.6.1</t>
  </si>
  <si>
    <t>3.27.4.6.2</t>
  </si>
  <si>
    <t>3.27.4.6.3</t>
  </si>
  <si>
    <t>3.27.4.6.4</t>
  </si>
  <si>
    <t>3.27.4.6.5</t>
  </si>
  <si>
    <t>3.27.4.6.6</t>
  </si>
  <si>
    <t>3.27.4.6.7</t>
  </si>
  <si>
    <t>3.27.5.2.</t>
  </si>
  <si>
    <t>3.27.5.2.1</t>
  </si>
  <si>
    <t>3.27.5.3.</t>
  </si>
  <si>
    <t>3.27.5.3.1</t>
  </si>
  <si>
    <t>3.27.5.3.2</t>
  </si>
  <si>
    <t>3.27.5.3.3</t>
  </si>
  <si>
    <t>3.27.5.3.4</t>
  </si>
  <si>
    <t>3.27.5.3.5</t>
  </si>
  <si>
    <t>3.27.5.3.6</t>
  </si>
  <si>
    <t>3.27.5.3.7</t>
  </si>
  <si>
    <t>3.27.5.3.8</t>
  </si>
  <si>
    <t>3.27.5.3.9</t>
  </si>
  <si>
    <t>3.27.5.4.</t>
  </si>
  <si>
    <t>3.27.5.4.1</t>
  </si>
  <si>
    <t>3.27.5.5.</t>
  </si>
  <si>
    <t>3.27.5.5.1</t>
  </si>
  <si>
    <t>3.27.5.5.2</t>
  </si>
  <si>
    <t>3.27.5.5.3</t>
  </si>
  <si>
    <t>3.27.5.6.</t>
  </si>
  <si>
    <t>3.27.5.6.1</t>
  </si>
  <si>
    <t>3.27.5.6.2</t>
  </si>
  <si>
    <t>3.27.5.6.3</t>
  </si>
  <si>
    <t>3.27.5.6.4</t>
  </si>
  <si>
    <t>3.27.5.6.5</t>
  </si>
  <si>
    <t>3.27.5.6.6</t>
  </si>
  <si>
    <t>3.27.5.6.7</t>
  </si>
  <si>
    <t>3.27.6.2.</t>
  </si>
  <si>
    <t>3.27.6.2.1</t>
  </si>
  <si>
    <t>3.27.6.3.</t>
  </si>
  <si>
    <t>3.27.6.3.1</t>
  </si>
  <si>
    <t>3.27.6.3.2</t>
  </si>
  <si>
    <t>3.27.6.3.3</t>
  </si>
  <si>
    <t>3.27.6.3.4</t>
  </si>
  <si>
    <t>3.27.6.3.5</t>
  </si>
  <si>
    <t>3.27.6.3.6</t>
  </si>
  <si>
    <t>3.27.6.3.7</t>
  </si>
  <si>
    <t>3.27.6.3.8</t>
  </si>
  <si>
    <t>3.27.6.3.9</t>
  </si>
  <si>
    <t>3.27.6.4.</t>
  </si>
  <si>
    <t>3.27.6.4.1</t>
  </si>
  <si>
    <t>3.27.6.5.</t>
  </si>
  <si>
    <t>3.27.6.5.1</t>
  </si>
  <si>
    <t>3.27.6.5.2</t>
  </si>
  <si>
    <t>3.27.6.5.3</t>
  </si>
  <si>
    <t>3.27.6.6.</t>
  </si>
  <si>
    <t>3.27.6.6.1</t>
  </si>
  <si>
    <t>3.27.6.6.2</t>
  </si>
  <si>
    <t>3.27.6.6.3</t>
  </si>
  <si>
    <t>3.27.6.6.4</t>
  </si>
  <si>
    <t>3.27.6.6.5</t>
  </si>
  <si>
    <t>3.27.6.6.6</t>
  </si>
  <si>
    <t>3.27.6.6.7</t>
  </si>
  <si>
    <t>Verificação:</t>
  </si>
  <si>
    <t>Alvenaria de vedacao de blocos ceramicos furados na horizontal de 19x19x19cm (espessura 19cm) com argamassa industrializada de assentamento</t>
  </si>
  <si>
    <t>PAREDES E PAINÉIS</t>
  </si>
  <si>
    <t>PAREDES E PAINÉIS - EMBASAMENTO</t>
  </si>
  <si>
    <t>PAREDES E PAINÉIS - TORRE A</t>
  </si>
  <si>
    <t>PAREDES E PAINÉIS - TORRE B</t>
  </si>
  <si>
    <t xml:space="preserve">Impermeabilização de cisternas </t>
  </si>
  <si>
    <t>Impermeabilização de fundação e contenção</t>
  </si>
  <si>
    <t>Impermeabilização de lajes e terraços</t>
  </si>
  <si>
    <t>Impermeabilização de piscinas e espelhos d´água</t>
  </si>
  <si>
    <t>Impermeabilização de banheiro, cozinha e sacada</t>
  </si>
  <si>
    <t>Impermeabilização de esquadrias</t>
  </si>
  <si>
    <t>Impermeabilização de floreiras</t>
  </si>
  <si>
    <t>Impermeabilização de reservatórios</t>
  </si>
  <si>
    <t>IMPERMEABILIZAÇÃO E TRATAMENTOS  - EMBASSAMENTO</t>
  </si>
  <si>
    <t>IMPERMEABILIZAÇÃO E TRATAMENTOS  - TORRE B</t>
  </si>
  <si>
    <t>IMPERMEABILIZAÇÃO E TRATAMENTOS  - TORRE A</t>
  </si>
  <si>
    <t>Reboco interno</t>
  </si>
  <si>
    <t>Chapisco interno</t>
  </si>
  <si>
    <t>Acabamentos  cerâmicos</t>
  </si>
  <si>
    <t>REVESTIMENTOS INTERNOS DE PAREDE  - EMBASSAMENTO</t>
  </si>
  <si>
    <t>REVESTIMENTOS INTERNOS DE PAREDE  - TORRE A</t>
  </si>
  <si>
    <t>REVESTIMENTOS INTERNOS DE PAREDE  - TORRE B</t>
  </si>
  <si>
    <t>REVESTIMENTOS E ACABAMENTOS INTERNOS EM TETO  - EMBASSAMENTO</t>
  </si>
  <si>
    <t>REVESTIMENTOS E ACABAMENTOS INTERNOS EM TETO</t>
  </si>
  <si>
    <t>REVESTIMENTOS E ACABAMENTOS INTERNOS EM TETO  - TORRE A</t>
  </si>
  <si>
    <t>REVESTIMENTOS E ACABAMENTOS INTERNOS EM TETO  - TORRE B</t>
  </si>
  <si>
    <t>Acabamentos de madeira</t>
  </si>
  <si>
    <t>PISOS E PAVIMENTAÇÕES  - EMBASSAMENTO</t>
  </si>
  <si>
    <t>PISOS E PAVIMENTAÇÕES  - TORRE A</t>
  </si>
  <si>
    <t>PISOS E PAVIMENTAÇÕES  - TORRE B</t>
  </si>
  <si>
    <t>ESQUADRIAS METÁLICAS  - EMBASSAMENTO</t>
  </si>
  <si>
    <t>ESQUADRIAS METÁLICAS  - TORRE A</t>
  </si>
  <si>
    <t>ESQUADRIAS METÁLICAS  - TORRE B</t>
  </si>
  <si>
    <t>ESQUADRIAS DE MADEIRA  - EMBASSAMENTO</t>
  </si>
  <si>
    <t>ESQUADRIAS DE ALUMÍNIO  - EMBASSAMENTO</t>
  </si>
  <si>
    <t>ESQUADRIAS DE ALUMÍNIO  - TORRE A</t>
  </si>
  <si>
    <t>ESQUADRIAS DE ALUMÍNIO  - TORRE B</t>
  </si>
  <si>
    <t>ESQUADRIAS DE MADEIRA  - TORRE A</t>
  </si>
  <si>
    <t>ESQUADRIAS DE MADEIRA  - TORRE B</t>
  </si>
  <si>
    <t>Tratamentos de fachada</t>
  </si>
  <si>
    <t>REVESTIMENTOS E ACABAMENTOS EM FACHADA  - TORRE B</t>
  </si>
  <si>
    <t>REVESTIMENTOS E ACABAMENTOS EM FACHADA  - TORRE A</t>
  </si>
  <si>
    <t>Muros externos</t>
  </si>
  <si>
    <t>Rede de drenagem</t>
  </si>
  <si>
    <t>Reforço de rede elétrica</t>
  </si>
  <si>
    <t>Beach place</t>
  </si>
  <si>
    <t>Mão de obra para assentamento de blocos Anti-chamas</t>
  </si>
  <si>
    <t>Estucamento em teto com pintura</t>
  </si>
  <si>
    <t>Estucamento em teto</t>
  </si>
  <si>
    <t>Contrapiso comum em argamassa estabilizada, nao aderido, espessura 7cm</t>
  </si>
  <si>
    <t>Piso concreto Alisado</t>
  </si>
  <si>
    <t>Polimento</t>
  </si>
  <si>
    <t>Piso concreto Cimentado</t>
  </si>
  <si>
    <t>Revestimento em Cerâmicas Paredes Externa, 30x 60cm com Junta de 3mm</t>
  </si>
  <si>
    <t>Revestimento Piso em Pedra Natural Interna</t>
  </si>
  <si>
    <t>Revestimento Piso em Pedra Natural Externa</t>
  </si>
  <si>
    <t>Revestimento em Madeira Área Comum</t>
  </si>
  <si>
    <t>Revestimento de piso, para elevador</t>
  </si>
  <si>
    <t>Revestimento de piso, deck coberto</t>
  </si>
  <si>
    <t>Revestimento de piso, beach tênis</t>
  </si>
  <si>
    <t>Revestimento de piso, ducha</t>
  </si>
  <si>
    <t>Revestimento de piso, espaço zen</t>
  </si>
  <si>
    <t>Revestimento de piso, máquina de gelo</t>
  </si>
  <si>
    <t>Revestimento de piso, redario</t>
  </si>
  <si>
    <t>Rodapé de PVC h=10cm</t>
  </si>
  <si>
    <t>Rodapé de Pintura h=10cm</t>
  </si>
  <si>
    <t>Rodapé de Cerâmica h=10cm</t>
  </si>
  <si>
    <t>Rodapé de Porcelanato h=10cm</t>
  </si>
  <si>
    <t>Rodapé de Porcelanato h=7cm</t>
  </si>
  <si>
    <t>Mão de obra de rodapé Pintura</t>
  </si>
  <si>
    <t>Mão de obra de rodapé PVC</t>
  </si>
  <si>
    <t>Mão de obra de rodapé Cerâmica</t>
  </si>
  <si>
    <t>PINTURA INTERNA - EMBASAMENTO</t>
  </si>
  <si>
    <t>PINTURA INTERNA - TORRE A</t>
  </si>
  <si>
    <t>PINTURA INTERNA - TORRE B</t>
  </si>
  <si>
    <t>Guarda Corpo d aluminio h=110cm</t>
  </si>
  <si>
    <t>Mão de Obra Guarda Corpo de vidro e aluminio h=110cm</t>
  </si>
  <si>
    <t>Mão de Obra Contramarco</t>
  </si>
  <si>
    <t>Mão de Obra Esquadrias de alumínio</t>
  </si>
  <si>
    <t>Mão de Obra Guarda Pele de Vidro</t>
  </si>
  <si>
    <t>Porta de madeira de abrir - 110x210cm (kit completo) - fixação com espuma expansiva</t>
  </si>
  <si>
    <t>Porta de madeira de abrir Semi Oca - 50x210cm (kit completo) - fixação com espuma expansiva</t>
  </si>
  <si>
    <t>Porta de madeira de abrir Semi Oca - TAMANHOcm (kit completo) - fixação com espuma expansiva</t>
  </si>
  <si>
    <t>Porta corta-fogo, 1 folha, 110x220 cm</t>
  </si>
  <si>
    <t>Pergolado</t>
  </si>
  <si>
    <t>REVESTIMENTOS E ACABAMENTOS EM FACHADA  - EMBASAMENTO</t>
  </si>
  <si>
    <t>Pintura PVA Acrílica Externa 2 Demãos, Cor Branca</t>
  </si>
  <si>
    <t>Pintura PVA Acrílica Externa 2 Demãos, Cor Cinza</t>
  </si>
  <si>
    <t>Pintura PVA Acrílica Externa 2 Demãos, Cor Vinho</t>
  </si>
  <si>
    <t>Revestimento em PVC</t>
  </si>
  <si>
    <t>Rodapé PVC</t>
  </si>
  <si>
    <t>Revestimento em Parede Verde Fachada</t>
  </si>
  <si>
    <t>Revestimento Pedra Moledo Fachada</t>
  </si>
  <si>
    <t>Revestimento Amadeirado</t>
  </si>
  <si>
    <t>Revestimento Madeira</t>
  </si>
  <si>
    <t>Mão de Obra Fundo selador látex acrílico em paredes externas - 1 demão</t>
  </si>
  <si>
    <t>Mão de Obra Pintura PVA Acrílica Externa 2 Demãos, Cor Branca</t>
  </si>
  <si>
    <t>Mão de Obra Pintura PVA Acrílica Externa 2 Demãos, Cor Cinza</t>
  </si>
  <si>
    <t>Mão de Obra Pintura PVA Acrílica Externa 2 Demãos, Cor Vinho</t>
  </si>
  <si>
    <t>Mão de Obra Revestimento em PVC</t>
  </si>
  <si>
    <t>Mão de Obra Rodapé PVC</t>
  </si>
  <si>
    <t>Mão de Obra Revestimento em Parede Verde Fachada</t>
  </si>
  <si>
    <t>Mão de Obra Revestimento Pedra Moledo Fachada</t>
  </si>
  <si>
    <t>Mão de Obra Revestimento Amadeirado</t>
  </si>
  <si>
    <t>Mão de Obra Revestimento Madeira</t>
  </si>
  <si>
    <t>Calçadada/passeio em piso Fulget</t>
  </si>
  <si>
    <t>Mão de obra  de dry wall</t>
  </si>
  <si>
    <t>Parede Com Sistema Em Chapas De Gesso Para Drywall, Uso Interno, Montante 70mm</t>
  </si>
  <si>
    <t>Revestimento de cerâmico retificado em Paredes, Placa 60,5 x 60,5cm com Junta de 2mm</t>
  </si>
  <si>
    <t>Mão de obra Rodapé de Pintura h=10cm</t>
  </si>
  <si>
    <t>Porta de madeira de abrir Semi Oca - 60x210cm (kit completo) - fixação com espuma expansiva</t>
  </si>
  <si>
    <t>Pintura PVA Acrílica Externa 2 Demãos - Branca</t>
  </si>
  <si>
    <t>Pintura PVA Acrílica Externa 2 Demãos - Cinza</t>
  </si>
  <si>
    <t>Rodapé em PVC</t>
  </si>
  <si>
    <t>Mão de obra rodapé de Pintura h=10cm</t>
  </si>
  <si>
    <t>Mão de obra rodapé de PVC h=10cm</t>
  </si>
  <si>
    <t>Brisa da armação</t>
  </si>
  <si>
    <t>HACASA</t>
  </si>
  <si>
    <t>R00 - Letícia</t>
  </si>
  <si>
    <t>PROJETO: 10187 - FUN.Brisa da Armação REV.01 (1).pdf</t>
  </si>
  <si>
    <t>Conferência de quantitativo</t>
  </si>
  <si>
    <t>*Volume de concreto do projeto diverge do encontrado no levantamento</t>
  </si>
  <si>
    <t xml:space="preserve">Perfuração de estaca hélice contínua Ø 70cm	</t>
  </si>
  <si>
    <t xml:space="preserve">Perfuração de estaca hélice contínua Ø 40cm	</t>
  </si>
  <si>
    <t>Armação aço CA-50 ø 12mm para estaca (corte e dobra em obra)</t>
  </si>
  <si>
    <t>Em Andamento</t>
  </si>
  <si>
    <t>BLOCOS DE FUNDAÇÃO.dwg</t>
  </si>
  <si>
    <t>B1</t>
  </si>
  <si>
    <t>B2</t>
  </si>
  <si>
    <t>B4</t>
  </si>
  <si>
    <t>B5</t>
  </si>
  <si>
    <t>B7</t>
  </si>
  <si>
    <t>B11</t>
  </si>
  <si>
    <t>B8</t>
  </si>
  <si>
    <t>B9</t>
  </si>
  <si>
    <t>B10</t>
  </si>
  <si>
    <t>B12</t>
  </si>
  <si>
    <t>B13</t>
  </si>
  <si>
    <t>B14</t>
  </si>
  <si>
    <t>B15</t>
  </si>
  <si>
    <t>B16</t>
  </si>
  <si>
    <t>B17</t>
  </si>
  <si>
    <t>B18</t>
  </si>
  <si>
    <t>B19</t>
  </si>
  <si>
    <t>B20</t>
  </si>
  <si>
    <t>B22</t>
  </si>
  <si>
    <t>B23</t>
  </si>
  <si>
    <t>B105</t>
  </si>
  <si>
    <t>B104</t>
  </si>
  <si>
    <t>B108</t>
  </si>
  <si>
    <t>B111</t>
  </si>
  <si>
    <t>B112</t>
  </si>
  <si>
    <t>B114</t>
  </si>
  <si>
    <t>B115</t>
  </si>
  <si>
    <t>B24</t>
  </si>
  <si>
    <t>B25</t>
  </si>
  <si>
    <t>B207</t>
  </si>
  <si>
    <t>B209</t>
  </si>
  <si>
    <t>B210</t>
  </si>
  <si>
    <t>B212</t>
  </si>
  <si>
    <t>B213</t>
  </si>
  <si>
    <t>B214</t>
  </si>
  <si>
    <t>B216/B431/B435</t>
  </si>
  <si>
    <t>B301</t>
  </si>
  <si>
    <t>B302</t>
  </si>
  <si>
    <t>B303</t>
  </si>
  <si>
    <t>B304</t>
  </si>
  <si>
    <t>B305</t>
  </si>
  <si>
    <t>B306</t>
  </si>
  <si>
    <t>B401</t>
  </si>
  <si>
    <t>B402</t>
  </si>
  <si>
    <t>B403</t>
  </si>
  <si>
    <t>B404</t>
  </si>
  <si>
    <t>B405</t>
  </si>
  <si>
    <t>B406</t>
  </si>
  <si>
    <t>B407</t>
  </si>
  <si>
    <t>B408</t>
  </si>
  <si>
    <t>B409</t>
  </si>
  <si>
    <t>B410</t>
  </si>
  <si>
    <t>B411</t>
  </si>
  <si>
    <t>B412</t>
  </si>
  <si>
    <t>B413</t>
  </si>
  <si>
    <t>B414</t>
  </si>
  <si>
    <t>B415</t>
  </si>
  <si>
    <t>B416</t>
  </si>
  <si>
    <t>B417</t>
  </si>
  <si>
    <t>B418</t>
  </si>
  <si>
    <t>B419</t>
  </si>
  <si>
    <t>B420</t>
  </si>
  <si>
    <t>B421</t>
  </si>
  <si>
    <t>B422</t>
  </si>
  <si>
    <t>B423</t>
  </si>
  <si>
    <t>B424</t>
  </si>
  <si>
    <t>B425</t>
  </si>
  <si>
    <t>B426</t>
  </si>
  <si>
    <t>B427</t>
  </si>
  <si>
    <t>B428</t>
  </si>
  <si>
    <t>B429</t>
  </si>
  <si>
    <t>B445</t>
  </si>
  <si>
    <t>B446</t>
  </si>
  <si>
    <t>B447</t>
  </si>
  <si>
    <t>B448</t>
  </si>
  <si>
    <t>B449</t>
  </si>
  <si>
    <t>B442</t>
  </si>
  <si>
    <t>B444</t>
  </si>
  <si>
    <t>B450</t>
  </si>
  <si>
    <t>B451</t>
  </si>
  <si>
    <t>B452</t>
  </si>
  <si>
    <t>B453</t>
  </si>
  <si>
    <t>B454</t>
  </si>
  <si>
    <t>B455</t>
  </si>
  <si>
    <t>L410</t>
  </si>
  <si>
    <t>B3</t>
  </si>
  <si>
    <t>B106</t>
  </si>
  <si>
    <t>B6</t>
  </si>
  <si>
    <t>B113</t>
  </si>
  <si>
    <t>B443</t>
  </si>
  <si>
    <t>B205</t>
  </si>
  <si>
    <t>B21</t>
  </si>
  <si>
    <t>PILARES  FUNDAÇÃO</t>
  </si>
  <si>
    <t>20x60</t>
  </si>
  <si>
    <t>Viga</t>
  </si>
  <si>
    <t>(L408)</t>
  </si>
  <si>
    <t>CIV-0349-900-R00.pdf</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</si>
  <si>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</si>
  <si>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</si>
  <si>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</si>
  <si>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</si>
  <si>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</si>
  <si>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</si>
  <si>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</si>
  <si>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</si>
  <si>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</si>
  <si>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</si>
  <si>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</si>
  <si>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</si>
  <si>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</si>
  <si>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</si>
  <si>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</si>
  <si>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</si>
  <si>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</si>
  <si>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</si>
  <si>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</si>
  <si>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</si>
  <si>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</si>
  <si>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</si>
  <si>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</si>
  <si>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</si>
  <si>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</si>
  <si>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P104</t>
  </si>
  <si>
    <t>P105</t>
  </si>
  <si>
    <t>P106</t>
  </si>
  <si>
    <t>P108</t>
  </si>
  <si>
    <t>P111</t>
  </si>
  <si>
    <t>P112</t>
  </si>
  <si>
    <t>P113</t>
  </si>
  <si>
    <t>P114</t>
  </si>
  <si>
    <t>P115</t>
  </si>
  <si>
    <t>P205</t>
  </si>
  <si>
    <t>P207</t>
  </si>
  <si>
    <t>P209</t>
  </si>
  <si>
    <t>P210</t>
  </si>
  <si>
    <t>P213</t>
  </si>
  <si>
    <t>P214</t>
  </si>
  <si>
    <t>P216</t>
  </si>
  <si>
    <t>P301</t>
  </si>
  <si>
    <t>P302</t>
  </si>
  <si>
    <t>P303</t>
  </si>
  <si>
    <t>P304</t>
  </si>
  <si>
    <t>P305</t>
  </si>
  <si>
    <t>P306</t>
  </si>
  <si>
    <t>P308</t>
  </si>
  <si>
    <t>P309</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</si>
  <si>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</si>
  <si>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</si>
  <si>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</si>
  <si>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</si>
  <si>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</si>
  <si>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</si>
  <si>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</si>
  <si>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</si>
  <si>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</si>
  <si>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</si>
  <si>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</si>
  <si>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</si>
  <si>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</si>
  <si>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</si>
  <si>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</si>
  <si>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</si>
  <si>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</si>
  <si>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</si>
  <si>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</si>
  <si>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</si>
  <si>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</si>
  <si>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</si>
  <si>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</si>
  <si>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</si>
  <si>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</si>
  <si>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</si>
  <si>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</si>
  <si>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</si>
  <si>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</si>
  <si>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</si>
  <si>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</si>
  <si>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</si>
  <si>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</si>
  <si>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</si>
  <si>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</si>
  <si>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</si>
  <si>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</si>
  <si>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</si>
  <si>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</si>
  <si>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</si>
  <si>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</si>
  <si>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</si>
  <si>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</si>
  <si>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</si>
  <si>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</si>
  <si>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</si>
  <si>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</si>
  <si>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</si>
  <si>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</si>
  <si>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</si>
  <si>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</si>
  <si>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</si>
  <si>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</si>
  <si>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</si>
  <si>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</si>
  <si>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P901</t>
  </si>
  <si>
    <t>P902</t>
  </si>
  <si>
    <t>P903</t>
  </si>
  <si>
    <t>P904</t>
  </si>
  <si>
    <t>P905</t>
  </si>
  <si>
    <t>P906</t>
  </si>
  <si>
    <t>P907</t>
  </si>
  <si>
    <t>P908</t>
  </si>
  <si>
    <t>P909</t>
  </si>
  <si>
    <t>P910</t>
  </si>
  <si>
    <t>P911</t>
  </si>
  <si>
    <t>P912</t>
  </si>
  <si>
    <t>P913</t>
  </si>
  <si>
    <t>P914</t>
  </si>
  <si>
    <t>P915</t>
  </si>
  <si>
    <t>20x335</t>
  </si>
  <si>
    <t>20x273</t>
  </si>
  <si>
    <t>20x274</t>
  </si>
  <si>
    <t>20x275</t>
  </si>
  <si>
    <t>Blocos</t>
  </si>
  <si>
    <t>PROJETO: CIV-0349-003-R00.pdf, CIV-0349-004-R00.pdf,CIV-0349-005-R00.pdf, CIV-0349-006-R00.pdf, CIV-0349-007-R00.pdf</t>
  </si>
  <si>
    <t>Pilar de arraque</t>
  </si>
  <si>
    <t>PROJETO: CIV-0349-101-R01.pdf</t>
  </si>
  <si>
    <t>Extraído da forma de piso do térreo</t>
  </si>
  <si>
    <t>PROJETO: CIV-0349-008-R00.pdf e CIV-0349-101-R01.pdf</t>
  </si>
  <si>
    <t>CIV-0349-009-R00.pdf (Pilares), CIV-0349-003-R00.pdf</t>
  </si>
  <si>
    <t>1° PAVIMENTO (CIV-0349-008-R00.pdf)</t>
  </si>
  <si>
    <t>2º PAVIMENTO (CIV-0349-009-R00.pdf)</t>
  </si>
  <si>
    <t>3º PAVIMENTO (CIV-0349-009-R00.pdf)</t>
  </si>
  <si>
    <t>4º PAVIMENTO (CIV-0349-009-R00.pdf)</t>
  </si>
  <si>
    <t>5º PAVIMENTO (CIV-0349-009-R00.pdf)</t>
  </si>
  <si>
    <t>COBERTURA B (CIV-0349-010-R00.pdf)</t>
  </si>
  <si>
    <t>COBERTURA A (CIV-0349-009-R00.pdf)</t>
  </si>
  <si>
    <t xml:space="preserve">TÉRREO (CIV-0349-008-R00.pdf) </t>
  </si>
  <si>
    <t>Lajes (3° AO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</si>
</sst>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44" formatCode="_-&quot;R$&quot;\ * #,##0.00_-;\-&quot;R$&quot;\ * #,##0.00_-;_-&quot;R$&quot;\ * &quot;-&quot;??_-;_-@_-"/>
    <numFmt numFmtId="43" formatCode="_-* #,##0.00_-;\-* #,##0.00_-;_-* &quot;-&quot;??_-;_-@_-"/>
    <numFmt numFmtId="164" formatCode="_(&quot;R$&quot;* #,##0_);_(&quot;R$&quot;* \(#,##0\);_(&quot;R$&quot;* &quot;-&quot;_);_(@_)"/>
    <numFmt numFmtId="165" formatCode="_(* #,##0_);_(* \(#,##0\);_(* &quot;-&quot;_);_(@_)"/>
    <numFmt numFmtId="166" formatCode="_(&quot;R$&quot;* #,##0.00_);_(&quot;R$&quot;* \(#,##0.00\);_(&quot;R$&quot;* &quot;-&quot;??_);_(@_)"/>
    <numFmt numFmtId="167" formatCode="_(* #,##0.00_);_(* \(#,##0.00\);_(* &quot;-&quot;??_);_(@_)"/>
    <numFmt numFmtId="168" formatCode="0.0"/>
    <numFmt numFmtId="169" formatCode="dd/mm/yy;@"/>
    <numFmt numFmtId="170" formatCode="0.000"/>
    <numFmt numFmtId="171" formatCode="#.##000"/>
    <numFmt numFmtId="172" formatCode="#.##0,"/>
    <numFmt numFmtId="173" formatCode="\$#,#00"/>
    <numFmt numFmtId="174" formatCode="\$#,"/>
    <numFmt numFmtId="175" formatCode="#,#00"/>
    <numFmt numFmtId="176" formatCode="%#,#00"/>
    <numFmt numFmtId="177" formatCode="_([$€-2]* #,##0.00_);_([$€-2]* \(#,##0.00\);_([$€-2]* &quot;-&quot;??_)"/>
    <numFmt numFmtId="178" formatCode="#,"/>
    <numFmt numFmtId="179" formatCode="#,##0.0"/>
    <numFmt numFmtId="180" formatCode="#,##0.000"/>
    <numFmt numFmtId="181" formatCode="#,##0.0000"/>
    <numFmt numFmtId="182" formatCode="General_)"/>
    <numFmt numFmtId="183" formatCode="_(&quot;R$ &quot;* #,##0.00_);_(&quot;R$ &quot;* \(#,##0.00\);_(&quot;R$ &quot;* &quot;-&quot;??_);_(@_)"/>
    <numFmt numFmtId="184" formatCode="&quot;R$&quot;\ #,##0.00"/>
    <numFmt numFmtId="185" formatCode="_-* #,##0.00_-;\-* #,##0.00_-;_-* &quot;-&quot;??_-;_-@"/>
    <numFmt numFmtId="186" formatCode="_(* #,##0_);_(* \(#,##0\);_(* &quot;-&quot;??_);_(@_)"/>
    <numFmt numFmtId="187" formatCode="_-&quot;R$&quot;\ * #,##0.0000_-;\-&quot;R$&quot;\ * #,##0.0000_-;_-&quot;R$&quot;\ * &quot;-&quot;??_-;_-@_-"/>
    <numFmt numFmtId="188" formatCode="_-* #,##0.00_-;\-* #,##0.00_-;_-* \-??_-;_-@_-"/>
    <numFmt numFmtId="189" formatCode="0.0000"/>
    <numFmt numFmtId="190" formatCode="0#"/>
    <numFmt numFmtId="191" formatCode="00#"/>
    <numFmt numFmtId="192" formatCode="[$-416]mmm\-yy;@"/>
    <numFmt numFmtId="193" formatCode="_-&quot;R$&quot;\ * #,##0.00_-;\-&quot;R$&quot;\ * #,##0.00_-;_-&quot;R$&quot;\ * &quot;-&quot;??_-;_-@"/>
    <numFmt numFmtId="194" formatCode="_(* #,##0.0000_);_(* \(#,##0.0000\);_(* &quot;-&quot;??_);_(@_)"/>
    <numFmt numFmtId="195" formatCode="_-&quot;R$&quot;\ * #,###&quot;/m²&quot;"/>
    <numFmt numFmtId="196" formatCode="#,##0&quot; m²&quot;"/>
    <numFmt numFmtId="197" formatCode="#,##0&quot; Pav&quot;"/>
    <numFmt numFmtId="198" formatCode="#,##0&quot; Meses&quot;"/>
  </numFmts>
  <fonts count="21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0"/>
      <name val="Arial"/>
      <family val="2"/>
    </font>
    <font>
      <sz val="10"/>
      <name val="Arial"/>
      <family val="2"/>
    </font>
    <font>
      <b/>
      <sz val="8"/>
      <name val="Arial"/>
      <family val="2"/>
    </font>
    <font>
      <sz val="8"/>
      <name val="Arial"/>
      <family val="2"/>
    </font>
    <font>
      <sz val="10"/>
      <name val="Courier"/>
      <family val="3"/>
    </font>
    <font>
      <sz val="10"/>
      <name val="Arial"/>
      <family val="2"/>
    </font>
    <font>
      <sz val="1"/>
      <color indexed="8"/>
      <name val="Courier"/>
      <family val="3"/>
    </font>
    <font>
      <b/>
      <sz val="1"/>
      <color indexed="8"/>
      <name val="Courier"/>
      <family val="3"/>
    </font>
    <font>
      <sz val="10"/>
      <name val="Arial"/>
      <family val="2"/>
    </font>
    <font>
      <sz val="10"/>
      <name val="Arial"/>
      <family val="2"/>
    </font>
    <font>
      <sz val="10"/>
      <name val="Swis721 Lt BT"/>
      <family val="2"/>
    </font>
    <font>
      <sz val="1"/>
      <color indexed="18"/>
      <name val="Courier"/>
      <family val="3"/>
    </font>
    <font>
      <sz val="11"/>
      <color theme="1"/>
      <name val="Calibri"/>
      <family val="2"/>
      <scheme val="minor"/>
    </font>
    <font>
      <sz val="10"/>
      <name val="Calibri"/>
      <family val="2"/>
      <scheme val="minor"/>
    </font>
    <font>
      <b/>
      <sz val="10"/>
      <name val="Calibri"/>
      <family val="2"/>
      <scheme val="minor"/>
    </font>
    <font>
      <sz val="8"/>
      <name val="Calibri"/>
      <family val="2"/>
      <scheme val="minor"/>
    </font>
    <font>
      <b/>
      <sz val="10"/>
      <color indexed="8"/>
      <name val="Arial"/>
      <family val="2"/>
    </font>
    <font>
      <b/>
      <sz val="8"/>
      <name val="Times New Roman"/>
      <family val="1"/>
    </font>
    <font>
      <sz val="8"/>
      <color indexed="81"/>
      <name val="Tahoma"/>
      <family val="2"/>
    </font>
    <font>
      <sz val="8"/>
      <name val="Trebuchet MS"/>
      <family val="2"/>
    </font>
    <font>
      <sz val="8"/>
      <color rgb="FFFF0000"/>
      <name val="Arial"/>
      <family val="2"/>
    </font>
    <font>
      <sz val="10"/>
      <name val="Arial"/>
      <family val="2"/>
    </font>
    <font>
      <sz val="8"/>
      <name val="Arial"/>
      <family val="2"/>
    </font>
    <font>
      <b/>
      <sz val="14"/>
      <name val="Arial"/>
      <family val="2"/>
    </font>
    <font>
      <sz val="10"/>
      <name val="MS Sans Serif"/>
      <family val="2"/>
    </font>
    <font>
      <sz val="14"/>
      <name val="Arial"/>
      <family val="2"/>
    </font>
    <font>
      <b/>
      <sz val="8"/>
      <color indexed="8"/>
      <name val="Arial"/>
      <family val="2"/>
    </font>
    <font>
      <sz val="8"/>
      <color indexed="8"/>
      <name val="Arial"/>
      <family val="2"/>
    </font>
    <font>
      <b/>
      <i/>
      <sz val="9"/>
      <color indexed="8"/>
      <name val="Arial"/>
      <family val="2"/>
    </font>
    <font>
      <sz val="9"/>
      <name val="Arial"/>
      <family val="2"/>
    </font>
    <font>
      <b/>
      <sz val="9"/>
      <name val="Arial"/>
      <family val="2"/>
    </font>
    <font>
      <sz val="10"/>
      <name val="Arial"/>
      <family val="2"/>
    </font>
    <font>
      <sz val="8"/>
      <color rgb="FFF717D7"/>
      <name val="Arial"/>
      <family val="2"/>
    </font>
    <font>
      <sz val="8"/>
      <color rgb="FF0000FF"/>
      <name val="Arial"/>
      <family val="2"/>
    </font>
    <font>
      <sz val="10"/>
      <color rgb="FFFF0000"/>
      <name val="Arial"/>
      <family val="2"/>
    </font>
    <font>
      <sz val="9"/>
      <color indexed="81"/>
      <name val="Segoe UI"/>
      <family val="2"/>
    </font>
    <font>
      <b/>
      <sz val="9"/>
      <color indexed="81"/>
      <name val="Segoe UI"/>
      <family val="2"/>
    </font>
    <font>
      <sz val="10"/>
      <name val="Arial"/>
      <family val="2"/>
    </font>
    <font>
      <sz val="12"/>
      <name val="Calibri"/>
      <family val="2"/>
      <scheme val="minor"/>
    </font>
    <font>
      <sz val="11"/>
      <name val="Calibri"/>
      <family val="2"/>
      <scheme val="minor"/>
    </font>
    <font>
      <b/>
      <sz val="11"/>
      <name val="Calibri"/>
      <family val="2"/>
      <scheme val="minor"/>
    </font>
    <font>
      <sz val="10"/>
      <name val="Arial"/>
      <family val="2"/>
    </font>
    <font>
      <b/>
      <sz val="10"/>
      <color theme="0"/>
      <name val="Arial"/>
      <family val="2"/>
    </font>
    <font>
      <sz val="8"/>
      <color indexed="81"/>
      <name val="Segoe UI"/>
      <family val="2"/>
    </font>
    <font>
      <sz val="7"/>
      <name val="Arial"/>
      <family val="2"/>
    </font>
    <font>
      <sz val="8"/>
      <color theme="6" tint="-0.499984740745262"/>
      <name val="Arial"/>
      <family val="2"/>
    </font>
    <font>
      <b/>
      <sz val="9"/>
      <name val="Calibri"/>
      <family val="2"/>
      <scheme val="minor"/>
    </font>
    <font>
      <b/>
      <sz val="10"/>
      <color theme="8" tint="-0.499984740745262"/>
      <name val="Calibri"/>
      <family val="2"/>
      <scheme val="minor"/>
    </font>
    <font>
      <b/>
      <sz val="8"/>
      <color theme="0"/>
      <name val="Calibri"/>
      <family val="2"/>
      <scheme val="minor"/>
    </font>
    <font>
      <b/>
      <sz val="8"/>
      <name val="Calibri"/>
      <family val="2"/>
      <scheme val="minor"/>
    </font>
    <font>
      <sz val="9"/>
      <name val="Calibri"/>
      <family val="2"/>
      <scheme val="minor"/>
    </font>
    <font>
      <b/>
      <sz val="16"/>
      <color theme="8" tint="-0.499984740745262"/>
      <name val="Calibri"/>
      <family val="2"/>
      <scheme val="minor"/>
    </font>
    <font>
      <b/>
      <sz val="16"/>
      <color indexed="10"/>
      <name val="Calibri"/>
      <family val="2"/>
      <scheme val="minor"/>
    </font>
    <font>
      <b/>
      <sz val="8"/>
      <color theme="0"/>
      <name val="Arial"/>
      <family val="2"/>
    </font>
    <font>
      <sz val="9"/>
      <color theme="3" tint="-0.499984740745262"/>
      <name val="Calibri"/>
      <family val="2"/>
      <scheme val="minor"/>
    </font>
    <font>
      <sz val="8"/>
      <color theme="0"/>
      <name val="Arial"/>
      <family val="2"/>
    </font>
    <font>
      <sz val="10.5"/>
      <name val="Calibri"/>
      <family val="2"/>
      <scheme val="minor"/>
    </font>
    <font>
      <b/>
      <sz val="10"/>
      <color theme="0"/>
      <name val="Calibri"/>
      <family val="2"/>
      <scheme val="minor"/>
    </font>
    <font>
      <sz val="10"/>
      <color theme="8" tint="-0.499984740745262"/>
      <name val="Calibri"/>
      <family val="2"/>
      <scheme val="minor"/>
    </font>
    <font>
      <b/>
      <sz val="8"/>
      <color indexed="81"/>
      <name val="Segoe UI"/>
      <family val="2"/>
    </font>
    <font>
      <sz val="9"/>
      <color rgb="FFFF0000"/>
      <name val="Calibri"/>
      <family val="2"/>
      <scheme val="minor"/>
    </font>
    <font>
      <b/>
      <sz val="10.5"/>
      <name val="Calibri"/>
      <family val="2"/>
      <scheme val="minor"/>
    </font>
    <font>
      <b/>
      <sz val="9"/>
      <color theme="0"/>
      <name val="Calibri"/>
      <family val="2"/>
      <scheme val="minor"/>
    </font>
    <font>
      <sz val="9"/>
      <color theme="0"/>
      <name val="Calibri"/>
      <family val="2"/>
      <scheme val="minor"/>
    </font>
    <font>
      <b/>
      <sz val="9"/>
      <color rgb="FFFF0000"/>
      <name val="Calibri"/>
      <family val="2"/>
      <scheme val="minor"/>
    </font>
    <font>
      <b/>
      <sz val="8"/>
      <color theme="8" tint="-0.499984740745262"/>
      <name val="Calibri"/>
      <family val="2"/>
      <scheme val="minor"/>
    </font>
    <font>
      <sz val="10"/>
      <color theme="0" tint="-0.34998626667073579"/>
      <name val="Calibri"/>
      <family val="2"/>
      <scheme val="minor"/>
    </font>
    <font>
      <b/>
      <sz val="9"/>
      <color theme="0" tint="-0.249977111117893"/>
      <name val="Calibri"/>
      <family val="2"/>
      <scheme val="minor"/>
    </font>
    <font>
      <sz val="8"/>
      <color theme="0" tint="-0.249977111117893"/>
      <name val="Arial"/>
      <family val="2"/>
    </font>
    <font>
      <sz val="7"/>
      <color theme="1" tint="0.499984740745262"/>
      <name val="Calibri"/>
      <family val="2"/>
      <scheme val="minor"/>
    </font>
    <font>
      <b/>
      <i/>
      <sz val="9"/>
      <color indexed="8"/>
      <name val="Calibri"/>
      <family val="2"/>
      <scheme val="minor"/>
    </font>
    <font>
      <sz val="9"/>
      <color rgb="FF0000FF"/>
      <name val="Calibri"/>
      <family val="2"/>
      <scheme val="minor"/>
    </font>
    <font>
      <sz val="9"/>
      <color indexed="8"/>
      <name val="Calibri"/>
      <family val="2"/>
      <scheme val="minor"/>
    </font>
    <font>
      <sz val="9"/>
      <color indexed="12"/>
      <name val="Calibri"/>
      <family val="2"/>
      <scheme val="minor"/>
    </font>
    <font>
      <b/>
      <sz val="9"/>
      <color indexed="12"/>
      <name val="Calibri"/>
      <family val="2"/>
      <scheme val="minor"/>
    </font>
    <font>
      <b/>
      <sz val="9"/>
      <color indexed="8"/>
      <name val="Calibri"/>
      <family val="2"/>
      <scheme val="minor"/>
    </font>
    <font>
      <b/>
      <sz val="9.5"/>
      <name val="Calibri"/>
      <family val="2"/>
      <scheme val="minor"/>
    </font>
    <font>
      <sz val="9.5"/>
      <name val="Calibri"/>
      <family val="2"/>
      <scheme val="minor"/>
    </font>
    <font>
      <sz val="9.5"/>
      <color theme="0" tint="-0.249977111117893"/>
      <name val="Calibri"/>
      <family val="2"/>
      <scheme val="minor"/>
    </font>
    <font>
      <sz val="9"/>
      <color theme="1"/>
      <name val="Calibri"/>
      <family val="2"/>
      <scheme val="minor"/>
    </font>
    <font>
      <b/>
      <sz val="9"/>
      <color rgb="FF0000FF"/>
      <name val="Calibri"/>
      <family val="2"/>
      <scheme val="minor"/>
    </font>
    <font>
      <b/>
      <sz val="8"/>
      <color rgb="FF0000FF"/>
      <name val="Arial"/>
      <family val="2"/>
    </font>
    <font>
      <sz val="8"/>
      <color theme="0" tint="-0.499984740745262"/>
      <name val="Calibri"/>
      <family val="2"/>
      <scheme val="minor"/>
    </font>
    <font>
      <sz val="8"/>
      <color theme="0" tint="-0.499984740745262"/>
      <name val="Arial"/>
      <family val="2"/>
    </font>
    <font>
      <sz val="9"/>
      <color theme="0" tint="-0.34998626667073579"/>
      <name val="Calibri"/>
      <family val="2"/>
      <scheme val="minor"/>
    </font>
    <font>
      <sz val="9"/>
      <color theme="6" tint="-0.499984740745262"/>
      <name val="Calibri"/>
      <family val="2"/>
      <scheme val="minor"/>
    </font>
    <font>
      <sz val="11"/>
      <color indexed="8"/>
      <name val="Calibri"/>
      <family val="2"/>
    </font>
    <font>
      <u/>
      <sz val="11"/>
      <color theme="10"/>
      <name val="Calibri"/>
      <family val="2"/>
      <scheme val="minor"/>
    </font>
    <font>
      <b/>
      <sz val="9"/>
      <color rgb="FFD23200"/>
      <name val="Calibri"/>
      <family val="2"/>
      <scheme val="minor"/>
    </font>
    <font>
      <b/>
      <sz val="14"/>
      <color theme="0"/>
      <name val="Calibri"/>
      <family val="2"/>
      <scheme val="minor"/>
    </font>
    <font>
      <u/>
      <sz val="10"/>
      <color theme="10"/>
      <name val="Arial"/>
      <family val="2"/>
    </font>
    <font>
      <sz val="9"/>
      <color rgb="FFD23200"/>
      <name val="Calibri"/>
      <family val="2"/>
      <scheme val="minor"/>
    </font>
    <font>
      <b/>
      <sz val="14"/>
      <color theme="0"/>
      <name val="Arial"/>
      <family val="2"/>
    </font>
    <font>
      <b/>
      <sz val="8"/>
      <color rgb="FFF43800"/>
      <name val="Arial"/>
      <family val="2"/>
    </font>
    <font>
      <sz val="8"/>
      <color rgb="FFF43800"/>
      <name val="Arial"/>
      <family val="2"/>
    </font>
    <font>
      <b/>
      <sz val="12"/>
      <color theme="0"/>
      <name val="Calibri"/>
      <family val="2"/>
      <scheme val="minor"/>
    </font>
    <font>
      <b/>
      <sz val="9"/>
      <color rgb="FF1851D6"/>
      <name val="Calibri"/>
      <family val="2"/>
      <scheme val="minor"/>
    </font>
    <font>
      <sz val="11"/>
      <color rgb="FF000000"/>
      <name val="Calibri"/>
      <family val="2"/>
    </font>
    <font>
      <b/>
      <sz val="14"/>
      <color theme="0"/>
      <name val="Arial Narrow"/>
      <family val="2"/>
    </font>
    <font>
      <sz val="11"/>
      <color theme="1"/>
      <name val="Arial Narrow"/>
      <family val="2"/>
    </font>
    <font>
      <b/>
      <sz val="14"/>
      <color theme="0"/>
      <name val="Poppins"/>
    </font>
    <font>
      <sz val="10"/>
      <color rgb="FF121212"/>
      <name val="Poppins"/>
    </font>
    <font>
      <sz val="10"/>
      <color theme="1"/>
      <name val="Calibri"/>
      <family val="2"/>
      <scheme val="minor"/>
    </font>
    <font>
      <sz val="11"/>
      <color theme="1"/>
      <name val="Poppins"/>
    </font>
    <font>
      <b/>
      <sz val="8"/>
      <color theme="0"/>
      <name val="Poppins"/>
    </font>
    <font>
      <sz val="10"/>
      <name val="Arial"/>
      <family val="2"/>
    </font>
    <font>
      <sz val="10"/>
      <name val="Courier New"/>
      <family val="3"/>
    </font>
    <font>
      <sz val="8"/>
      <color rgb="FF121212"/>
      <name val="Poppins"/>
    </font>
    <font>
      <sz val="10"/>
      <color theme="0"/>
      <name val="Arial"/>
      <family val="2"/>
    </font>
    <font>
      <sz val="8"/>
      <color rgb="FF121212"/>
      <name val="Calibri"/>
      <family val="2"/>
      <scheme val="minor"/>
    </font>
    <font>
      <i/>
      <sz val="8"/>
      <color rgb="FF121212"/>
      <name val="Calibri"/>
      <family val="2"/>
      <scheme val="minor"/>
    </font>
    <font>
      <sz val="8"/>
      <color theme="1"/>
      <name val="Calibri"/>
      <family val="2"/>
      <scheme val="minor"/>
    </font>
    <font>
      <sz val="8"/>
      <color rgb="FFFF0000"/>
      <name val="Calibri"/>
      <family val="2"/>
      <scheme val="minor"/>
    </font>
    <font>
      <b/>
      <sz val="8"/>
      <color theme="1"/>
      <name val="Calibri"/>
      <family val="2"/>
      <scheme val="minor"/>
    </font>
    <font>
      <b/>
      <sz val="8"/>
      <color theme="1"/>
      <name val="Poppins"/>
    </font>
    <font>
      <sz val="11"/>
      <color theme="1"/>
      <name val="Calibri"/>
      <family val="2"/>
    </font>
    <font>
      <b/>
      <sz val="10"/>
      <color rgb="FF121212"/>
      <name val="Poppins"/>
    </font>
    <font>
      <b/>
      <sz val="14"/>
      <color rgb="FF002060"/>
      <name val="Poppins"/>
    </font>
    <font>
      <sz val="11"/>
      <color rgb="FF121212"/>
      <name val="Poppins"/>
    </font>
    <font>
      <sz val="9"/>
      <name val="Poppins"/>
    </font>
    <font>
      <sz val="9"/>
      <color theme="1"/>
      <name val="Poppins"/>
    </font>
    <font>
      <b/>
      <sz val="9"/>
      <color theme="1"/>
      <name val="Poppins"/>
    </font>
    <font>
      <b/>
      <sz val="9"/>
      <color theme="0"/>
      <name val="Poppins"/>
    </font>
    <font>
      <b/>
      <sz val="12"/>
      <color indexed="8"/>
      <name val="Arial"/>
      <family val="2"/>
    </font>
    <font>
      <sz val="9"/>
      <color theme="0" tint="-0.34998626667073579"/>
      <name val="Poppins"/>
    </font>
    <font>
      <b/>
      <sz val="9"/>
      <name val="Poppins"/>
    </font>
    <font>
      <sz val="10"/>
      <color indexed="8"/>
      <name val="MS Sans Serif"/>
    </font>
    <font>
      <b/>
      <sz val="9"/>
      <color theme="0" tint="-0.499984740745262"/>
      <name val="Poppins"/>
    </font>
    <font>
      <sz val="9"/>
      <color rgb="FFFF0000"/>
      <name val="Poppins"/>
    </font>
    <font>
      <sz val="9"/>
      <color theme="0" tint="-0.499984740745262"/>
      <name val="Poppins"/>
    </font>
    <font>
      <b/>
      <u/>
      <sz val="9"/>
      <name val="Poppins"/>
    </font>
    <font>
      <sz val="9"/>
      <color theme="0"/>
      <name val="Poppins"/>
    </font>
    <font>
      <b/>
      <sz val="12"/>
      <color theme="1"/>
      <name val="Calibri"/>
      <family val="2"/>
    </font>
    <font>
      <b/>
      <sz val="10"/>
      <color theme="1"/>
      <name val="Calibri"/>
      <family val="2"/>
    </font>
    <font>
      <b/>
      <sz val="14"/>
      <color theme="0"/>
      <name val="Calibri"/>
      <family val="2"/>
    </font>
    <font>
      <b/>
      <sz val="12"/>
      <color theme="0"/>
      <name val="Calibri"/>
      <family val="2"/>
    </font>
    <font>
      <b/>
      <sz val="11"/>
      <color theme="1"/>
      <name val="Calibri"/>
      <family val="2"/>
    </font>
    <font>
      <sz val="11"/>
      <name val="Calibri"/>
      <family val="2"/>
    </font>
    <font>
      <sz val="9"/>
      <color theme="1"/>
      <name val="Calibri"/>
      <family val="2"/>
    </font>
    <font>
      <b/>
      <sz val="9"/>
      <color theme="1"/>
      <name val="Calibri"/>
      <family val="2"/>
    </font>
    <font>
      <i/>
      <sz val="11"/>
      <name val="Calibri"/>
      <family val="2"/>
    </font>
    <font>
      <i/>
      <sz val="11"/>
      <color theme="1"/>
      <name val="Calibri"/>
      <family val="2"/>
    </font>
    <font>
      <i/>
      <sz val="9"/>
      <color theme="1"/>
      <name val="Calibri"/>
      <family val="2"/>
    </font>
    <font>
      <b/>
      <sz val="11"/>
      <color theme="1"/>
      <name val="Calibri"/>
      <family val="2"/>
      <scheme val="minor"/>
    </font>
    <font>
      <b/>
      <sz val="12"/>
      <color rgb="FFFFFFFF"/>
      <name val="Calibri"/>
      <family val="2"/>
    </font>
    <font>
      <sz val="12"/>
      <color theme="1"/>
      <name val="Calibri"/>
      <family val="2"/>
      <scheme val="minor"/>
    </font>
    <font>
      <sz val="12"/>
      <name val="Calibri"/>
      <family val="2"/>
    </font>
    <font>
      <b/>
      <sz val="12"/>
      <name val="Calibri"/>
      <family val="2"/>
    </font>
    <font>
      <sz val="12"/>
      <color theme="1"/>
      <name val="Calibri"/>
      <family val="2"/>
    </font>
    <font>
      <sz val="10"/>
      <color theme="1"/>
      <name val="Poppins"/>
    </font>
    <font>
      <b/>
      <sz val="10"/>
      <name val="Calibri"/>
      <family val="2"/>
    </font>
    <font>
      <b/>
      <sz val="12"/>
      <color theme="1"/>
      <name val="Calibri"/>
      <family val="2"/>
      <scheme val="minor"/>
    </font>
    <font>
      <b/>
      <sz val="9"/>
      <color rgb="FFC00000"/>
      <name val="Calibri"/>
      <family val="2"/>
      <scheme val="minor"/>
    </font>
    <font>
      <sz val="8"/>
      <color indexed="12"/>
      <name val="Arial"/>
      <family val="2"/>
    </font>
    <font>
      <sz val="10"/>
      <color theme="1"/>
      <name val="Arial"/>
      <family val="2"/>
    </font>
    <font>
      <sz val="11"/>
      <color theme="1"/>
      <name val="Calibri"/>
      <family val="2"/>
      <scheme val="minor"/>
    </font>
    <font>
      <b/>
      <sz val="15"/>
      <color theme="0"/>
      <name val="Poppins"/>
    </font>
    <font>
      <sz val="8"/>
      <color rgb="FFFF0000"/>
      <name val="Poppins"/>
    </font>
    <font>
      <sz val="8"/>
      <name val="Poppins"/>
    </font>
    <font>
      <sz val="8"/>
      <color theme="1"/>
      <name val="Poppins"/>
    </font>
    <font>
      <b/>
      <sz val="8"/>
      <color rgb="FF121212"/>
      <name val="Poppins"/>
    </font>
    <font>
      <b/>
      <sz val="8"/>
      <color rgb="FFFF0000"/>
      <name val="Poppins"/>
    </font>
    <font>
      <b/>
      <sz val="12"/>
      <name val="Calibri"/>
      <family val="2"/>
      <scheme val="minor"/>
    </font>
    <font>
      <sz val="12"/>
      <color rgb="FFFF0000"/>
      <name val="Calibri"/>
      <family val="2"/>
    </font>
    <font>
      <sz val="8"/>
      <color rgb="FF000000"/>
      <name val="Calibri"/>
      <family val="2"/>
      <scheme val="minor"/>
    </font>
    <font>
      <b/>
      <sz val="14"/>
      <color rgb="FF121212"/>
      <name val="Poppins"/>
    </font>
    <font>
      <sz val="14"/>
      <color rgb="FF121212"/>
      <name val="Poppins"/>
    </font>
    <font>
      <sz val="1"/>
      <color theme="1"/>
      <name val="Calibri"/>
      <family val="2"/>
      <scheme val="minor"/>
    </font>
    <font>
      <b/>
      <sz val="18"/>
      <color theme="0"/>
      <name val="Poppins"/>
    </font>
    <font>
      <sz val="5"/>
      <color theme="1"/>
      <name val="Arial Narrow"/>
      <family val="2"/>
    </font>
    <font>
      <b/>
      <sz val="5"/>
      <color theme="1"/>
      <name val="Roboto"/>
    </font>
    <font>
      <sz val="5"/>
      <color theme="1"/>
      <name val="Roboto"/>
    </font>
    <font>
      <b/>
      <sz val="5"/>
      <color rgb="FF121212"/>
      <name val="Roboto"/>
    </font>
    <font>
      <sz val="10"/>
      <color theme="1"/>
      <name val="Roboto"/>
    </font>
    <font>
      <b/>
      <sz val="10"/>
      <color theme="1"/>
      <name val="Arial"/>
      <family val="2"/>
    </font>
    <font>
      <sz val="10"/>
      <color theme="0"/>
      <name val="Calibri"/>
      <family val="2"/>
      <scheme val="minor"/>
    </font>
    <font>
      <sz val="8"/>
      <color theme="0"/>
      <name val="Calibri"/>
      <family val="2"/>
      <scheme val="minor"/>
    </font>
    <font>
      <sz val="14"/>
      <color theme="1"/>
      <name val="Calibri"/>
      <family val="2"/>
      <scheme val="minor"/>
    </font>
    <font>
      <b/>
      <sz val="14"/>
      <color rgb="FF121212"/>
      <name val="Calibri"/>
      <family val="2"/>
      <scheme val="minor"/>
    </font>
    <font>
      <sz val="14"/>
      <color rgb="FF121212"/>
      <name val="Calibri"/>
      <family val="2"/>
      <scheme val="minor"/>
    </font>
    <font>
      <sz val="10"/>
      <color rgb="FF121212"/>
      <name val="Calibri"/>
      <family val="2"/>
      <scheme val="minor"/>
    </font>
    <font>
      <b/>
      <sz val="18"/>
      <color theme="0"/>
      <name val="Calibri"/>
      <family val="2"/>
      <scheme val="minor"/>
    </font>
    <font>
      <b/>
      <sz val="9"/>
      <color rgb="FF1851D6"/>
      <name val="Poppins"/>
    </font>
    <font>
      <b/>
      <sz val="11"/>
      <color theme="0"/>
      <name val="Arial"/>
      <family val="2"/>
    </font>
    <font>
      <sz val="9"/>
      <color indexed="81"/>
      <name val="Segoe UI"/>
      <charset val="1"/>
    </font>
    <font>
      <b/>
      <sz val="9"/>
      <color indexed="81"/>
      <name val="Segoe UI"/>
      <charset val="1"/>
    </font>
    <font>
      <sz val="8"/>
      <name val="Arial"/>
    </font>
  </fonts>
  <fills count="63">
    <fill>
      <patternFill patternType="none"/>
    </fill>
    <fill>
      <patternFill patternType="gray125"/>
    </fill>
    <fill>
      <patternFill patternType="solid">
        <fgColor indexed="9"/>
        <bgColor indexed="64"/>
      </patternFill>
    </fill>
    <fill>
      <patternFill patternType="mediumGray">
        <fgColor indexed="9"/>
        <bgColor indexed="22"/>
      </patternFill>
    </fill>
    <fill>
      <patternFill patternType="solid">
        <fgColor indexed="9"/>
        <bgColor indexed="26"/>
      </patternFill>
    </fill>
    <fill>
      <patternFill patternType="solid">
        <fgColor theme="0"/>
        <bgColor indexed="64"/>
      </patternFill>
    </fill>
    <fill>
      <patternFill patternType="mediumGray">
        <fgColor indexed="9"/>
        <bgColor theme="0"/>
      </patternFill>
    </fill>
    <fill>
      <patternFill patternType="solid">
        <fgColor theme="0" tint="-0.249977111117893"/>
        <bgColor indexed="64"/>
      </patternFill>
    </fill>
    <fill>
      <patternFill patternType="solid">
        <fgColor rgb="FF28486E"/>
        <bgColor indexed="64"/>
      </patternFill>
    </fill>
    <fill>
      <patternFill patternType="solid">
        <fgColor theme="1" tint="0.499984740745262"/>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rgb="FFFFFFFF"/>
        <bgColor rgb="FFFFFFFF"/>
      </patternFill>
    </fill>
    <fill>
      <patternFill patternType="solid">
        <fgColor rgb="FF29292F"/>
        <bgColor indexed="64"/>
      </patternFill>
    </fill>
    <fill>
      <patternFill patternType="solid">
        <fgColor rgb="FF29292F"/>
        <bgColor rgb="FF3F3F3F"/>
      </patternFill>
    </fill>
    <fill>
      <patternFill patternType="solid">
        <fgColor rgb="FF29292F"/>
        <bgColor rgb="FFA6A6A6"/>
      </patternFill>
    </fill>
    <fill>
      <patternFill patternType="solid">
        <fgColor rgb="FF1851D6"/>
        <bgColor indexed="64"/>
      </patternFill>
    </fill>
    <fill>
      <patternFill patternType="solid">
        <fgColor theme="0" tint="-0.14999847407452621"/>
        <bgColor indexed="9"/>
      </patternFill>
    </fill>
    <fill>
      <patternFill patternType="solid">
        <fgColor rgb="FFF43800"/>
        <bgColor indexed="64"/>
      </patternFill>
    </fill>
    <fill>
      <patternFill patternType="solid">
        <fgColor rgb="FFFC3400"/>
        <bgColor indexed="64"/>
      </patternFill>
    </fill>
    <fill>
      <patternFill patternType="solid">
        <fgColor rgb="FFFFD966"/>
        <bgColor indexed="9"/>
      </patternFill>
    </fill>
    <fill>
      <patternFill patternType="solid">
        <fgColor rgb="FFFFFFFF"/>
        <bgColor indexed="64"/>
      </patternFill>
    </fill>
    <fill>
      <patternFill patternType="solid">
        <fgColor rgb="FF121212"/>
        <bgColor indexed="64"/>
      </patternFill>
    </fill>
    <fill>
      <patternFill patternType="solid">
        <fgColor theme="0"/>
        <bgColor theme="0"/>
      </patternFill>
    </fill>
    <fill>
      <patternFill patternType="solid">
        <fgColor theme="1" tint="0.14999847407452621"/>
        <bgColor indexed="64"/>
      </patternFill>
    </fill>
    <fill>
      <patternFill patternType="solid">
        <fgColor theme="0" tint="-4.9989318521683403E-2"/>
        <bgColor indexed="64"/>
      </patternFill>
    </fill>
    <fill>
      <patternFill patternType="solid">
        <fgColor rgb="FF255AE5"/>
        <bgColor rgb="FF255AE5"/>
      </patternFill>
    </fill>
    <fill>
      <patternFill patternType="solid">
        <fgColor theme="0"/>
        <bgColor rgb="FFDCDCDC"/>
      </patternFill>
    </fill>
    <fill>
      <patternFill patternType="solid">
        <fgColor theme="0" tint="-9.9978637043366805E-2"/>
        <bgColor theme="0"/>
      </patternFill>
    </fill>
    <fill>
      <patternFill patternType="solid">
        <fgColor rgb="FF800080"/>
        <bgColor indexed="64"/>
      </patternFill>
    </fill>
    <fill>
      <patternFill patternType="solid">
        <fgColor rgb="FF571078"/>
        <bgColor indexed="64"/>
      </patternFill>
    </fill>
    <fill>
      <patternFill patternType="solid">
        <fgColor rgb="FFA077B5"/>
        <bgColor indexed="64"/>
      </patternFill>
    </fill>
    <fill>
      <patternFill patternType="solid">
        <fgColor rgb="FFF6F4F6"/>
        <bgColor indexed="64"/>
      </patternFill>
    </fill>
    <fill>
      <patternFill patternType="solid">
        <fgColor rgb="FF4B4B4B"/>
        <bgColor indexed="64"/>
      </patternFill>
    </fill>
    <fill>
      <patternFill patternType="solid">
        <fgColor rgb="FFFFFF00"/>
        <bgColor indexed="64"/>
      </patternFill>
    </fill>
    <fill>
      <patternFill patternType="solid">
        <fgColor rgb="FF3F3F3F"/>
        <bgColor indexed="64"/>
      </patternFill>
    </fill>
    <fill>
      <patternFill patternType="solid">
        <fgColor rgb="FFA5A5A5"/>
        <bgColor rgb="FFA5A5A5"/>
      </patternFill>
    </fill>
    <fill>
      <patternFill patternType="solid">
        <fgColor theme="3"/>
        <bgColor indexed="64"/>
      </patternFill>
    </fill>
    <fill>
      <patternFill patternType="solid">
        <fgColor theme="0" tint="-0.34998626667073579"/>
        <bgColor indexed="64"/>
      </patternFill>
    </fill>
    <fill>
      <patternFill patternType="solid">
        <fgColor theme="1"/>
        <bgColor rgb="FFD8D8D8"/>
      </patternFill>
    </fill>
    <fill>
      <patternFill patternType="solid">
        <fgColor theme="0" tint="-0.249977111117893"/>
        <bgColor rgb="FFBFBFBF"/>
      </patternFill>
    </fill>
    <fill>
      <patternFill patternType="solid">
        <fgColor theme="0" tint="-0.14999847407452621"/>
        <bgColor rgb="FFFFFFFF"/>
      </patternFill>
    </fill>
    <fill>
      <patternFill patternType="solid">
        <fgColor theme="0" tint="-0.49998474074526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rgb="FF7F7F7F"/>
        <bgColor rgb="FF7F7F7F"/>
      </patternFill>
    </fill>
    <fill>
      <patternFill patternType="solid">
        <fgColor rgb="FFD8D8D8"/>
        <bgColor rgb="FFD8D8D8"/>
      </patternFill>
    </fill>
    <fill>
      <patternFill patternType="solid">
        <fgColor rgb="FFBFBFBF"/>
        <bgColor rgb="FFBFBFBF"/>
      </patternFill>
    </fill>
    <fill>
      <patternFill patternType="solid">
        <fgColor theme="2" tint="-4.9989318521683403E-2"/>
        <bgColor indexed="64"/>
      </patternFill>
    </fill>
    <fill>
      <patternFill patternType="solid">
        <fgColor theme="0" tint="-4.9989318521683403E-2"/>
        <bgColor rgb="FFBFBFBF"/>
      </patternFill>
    </fill>
    <fill>
      <patternFill patternType="solid">
        <fgColor rgb="FF3F3F3F"/>
        <bgColor rgb="FF3F3F3F"/>
      </patternFill>
    </fill>
    <fill>
      <patternFill patternType="solid">
        <fgColor rgb="FFFFFF00"/>
        <bgColor rgb="FFFFFF00"/>
      </patternFill>
    </fill>
    <fill>
      <patternFill patternType="solid">
        <fgColor theme="0" tint="-0.14999847407452621"/>
        <bgColor theme="0"/>
      </patternFill>
    </fill>
    <fill>
      <patternFill patternType="solid">
        <fgColor theme="4" tint="-0.499984740745262"/>
        <bgColor indexed="64"/>
      </patternFill>
    </fill>
    <fill>
      <patternFill patternType="solid">
        <fgColor theme="4" tint="0.39997558519241921"/>
        <bgColor rgb="FFD8D8D8"/>
      </patternFill>
    </fill>
    <fill>
      <patternFill patternType="solid">
        <fgColor theme="4" tint="0.39997558519241921"/>
        <bgColor indexed="64"/>
      </patternFill>
    </fill>
    <fill>
      <patternFill patternType="solid">
        <fgColor theme="0" tint="-0.14999847407452621"/>
        <bgColor rgb="FFD8D8D8"/>
      </patternFill>
    </fill>
    <fill>
      <patternFill patternType="solid">
        <fgColor rgb="FF00B050"/>
        <bgColor indexed="64"/>
      </patternFill>
    </fill>
    <fill>
      <patternFill patternType="solid">
        <fgColor theme="3"/>
        <bgColor rgb="FFFC3400"/>
      </patternFill>
    </fill>
    <fill>
      <patternFill patternType="solid">
        <fgColor rgb="FF989DD0"/>
        <bgColor indexed="64"/>
      </patternFill>
    </fill>
    <fill>
      <patternFill patternType="solid">
        <fgColor rgb="FFAAA1B1"/>
        <bgColor indexed="64"/>
      </patternFill>
    </fill>
    <fill>
      <patternFill patternType="solid">
        <fgColor rgb="FFCBB4D6"/>
        <bgColor indexed="64"/>
      </patternFill>
    </fill>
  </fills>
  <borders count="381">
    <border>
      <left/>
      <right/>
      <top/>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top style="medium">
        <color indexed="64"/>
      </top>
      <bottom/>
      <diagonal/>
    </border>
    <border>
      <left/>
      <right style="medium">
        <color indexed="64"/>
      </right>
      <top/>
      <bottom/>
      <diagonal/>
    </border>
    <border>
      <left/>
      <right/>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right/>
      <top style="hair">
        <color indexed="64"/>
      </top>
      <bottom/>
      <diagonal/>
    </border>
    <border>
      <left style="thin">
        <color indexed="64"/>
      </left>
      <right/>
      <top/>
      <bottom/>
      <diagonal/>
    </border>
    <border>
      <left/>
      <right/>
      <top style="double">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double">
        <color indexed="64"/>
      </top>
      <bottom/>
      <diagonal/>
    </border>
    <border>
      <left style="double">
        <color indexed="64"/>
      </left>
      <right style="thin">
        <color indexed="64"/>
      </right>
      <top style="double">
        <color indexed="64"/>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top style="double">
        <color indexed="64"/>
      </top>
      <bottom style="double">
        <color indexed="64"/>
      </bottom>
      <diagonal/>
    </border>
    <border>
      <left style="thin">
        <color indexed="64"/>
      </left>
      <right style="medium">
        <color indexed="64"/>
      </right>
      <top/>
      <bottom style="thin">
        <color indexed="64"/>
      </bottom>
      <diagonal/>
    </border>
    <border>
      <left style="hair">
        <color indexed="64"/>
      </left>
      <right style="hair">
        <color indexed="64"/>
      </right>
      <top/>
      <bottom/>
      <diagonal/>
    </border>
    <border>
      <left/>
      <right style="hair">
        <color indexed="64"/>
      </right>
      <top/>
      <bottom/>
      <diagonal/>
    </border>
    <border>
      <left style="hair">
        <color indexed="64"/>
      </left>
      <right/>
      <top style="hair">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right style="thin">
        <color indexed="64"/>
      </right>
      <top style="double">
        <color indexed="64"/>
      </top>
      <bottom style="medium">
        <color indexed="64"/>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style="thin">
        <color indexed="64"/>
      </right>
      <top style="hair">
        <color indexed="64"/>
      </top>
      <bottom style="double">
        <color indexed="64"/>
      </bottom>
      <diagonal/>
    </border>
    <border>
      <left style="hair">
        <color indexed="64"/>
      </left>
      <right/>
      <top style="double">
        <color indexed="64"/>
      </top>
      <bottom style="double">
        <color indexed="64"/>
      </bottom>
      <diagonal/>
    </border>
    <border>
      <left style="thin">
        <color theme="1" tint="0.499984740745262"/>
      </left>
      <right/>
      <top style="hair">
        <color indexed="64"/>
      </top>
      <bottom style="hair">
        <color indexed="64"/>
      </bottom>
      <diagonal/>
    </border>
    <border>
      <left style="hair">
        <color indexed="64"/>
      </left>
      <right style="thin">
        <color theme="1" tint="0.499984740745262"/>
      </right>
      <top style="hair">
        <color indexed="64"/>
      </top>
      <bottom style="hair">
        <color indexed="64"/>
      </bottom>
      <diagonal/>
    </border>
    <border>
      <left style="thin">
        <color theme="1" tint="0.499984740745262"/>
      </left>
      <right/>
      <top style="hair">
        <color indexed="64"/>
      </top>
      <bottom/>
      <diagonal/>
    </border>
    <border>
      <left style="hair">
        <color indexed="64"/>
      </left>
      <right style="thin">
        <color theme="1" tint="0.499984740745262"/>
      </right>
      <top style="hair">
        <color indexed="64"/>
      </top>
      <bottom/>
      <diagonal/>
    </border>
    <border>
      <left style="thin">
        <color theme="1" tint="0.499984740745262"/>
      </left>
      <right style="hair">
        <color indexed="64"/>
      </right>
      <top/>
      <bottom style="hair">
        <color indexed="64"/>
      </bottom>
      <diagonal/>
    </border>
    <border>
      <left style="hair">
        <color indexed="64"/>
      </left>
      <right style="thin">
        <color theme="1" tint="0.499984740745262"/>
      </right>
      <top/>
      <bottom style="hair">
        <color indexed="64"/>
      </bottom>
      <diagonal/>
    </border>
    <border>
      <left/>
      <right style="hair">
        <color indexed="64"/>
      </right>
      <top style="hair">
        <color indexed="64"/>
      </top>
      <bottom/>
      <diagonal/>
    </border>
    <border>
      <left/>
      <right style="hair">
        <color indexed="64"/>
      </right>
      <top/>
      <bottom style="hair">
        <color indexed="64"/>
      </bottom>
      <diagonal/>
    </border>
    <border>
      <left/>
      <right/>
      <top/>
      <bottom style="hair">
        <color indexed="64"/>
      </bottom>
      <diagonal/>
    </border>
    <border>
      <left/>
      <right/>
      <top style="hair">
        <color indexed="64"/>
      </top>
      <bottom style="thin">
        <color indexed="64"/>
      </bottom>
      <diagonal/>
    </border>
    <border>
      <left style="thin">
        <color theme="1" tint="0.499984740745262"/>
      </left>
      <right/>
      <top/>
      <bottom/>
      <diagonal/>
    </border>
    <border>
      <left/>
      <right style="hair">
        <color indexed="64"/>
      </right>
      <top style="double">
        <color indexed="64"/>
      </top>
      <bottom style="double">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hair">
        <color indexed="64"/>
      </left>
      <right style="thin">
        <color theme="0" tint="-0.499984740745262"/>
      </right>
      <top/>
      <bottom style="hair">
        <color indexed="64"/>
      </bottom>
      <diagonal/>
    </border>
    <border>
      <left style="hair">
        <color indexed="64"/>
      </left>
      <right style="thin">
        <color theme="0" tint="-0.499984740745262"/>
      </right>
      <top/>
      <bottom/>
      <diagonal/>
    </border>
    <border>
      <left/>
      <right style="thin">
        <color theme="0" tint="-0.499984740745262"/>
      </right>
      <top style="double">
        <color indexed="64"/>
      </top>
      <bottom style="double">
        <color indexed="64"/>
      </bottom>
      <diagonal/>
    </border>
    <border>
      <left style="thin">
        <color indexed="64"/>
      </left>
      <right style="thin">
        <color theme="0" tint="-0.499984740745262"/>
      </right>
      <top style="thin">
        <color indexed="64"/>
      </top>
      <bottom/>
      <diagonal/>
    </border>
    <border>
      <left style="thin">
        <color indexed="64"/>
      </left>
      <right style="thin">
        <color theme="0" tint="-0.499984740745262"/>
      </right>
      <top/>
      <bottom/>
      <diagonal/>
    </border>
    <border>
      <left/>
      <right style="thin">
        <color theme="0" tint="-0.499984740745262"/>
      </right>
      <top style="double">
        <color indexed="64"/>
      </top>
      <bottom style="medium">
        <color indexed="64"/>
      </bottom>
      <diagonal/>
    </border>
    <border>
      <left style="hair">
        <color indexed="64"/>
      </left>
      <right style="thin">
        <color theme="0" tint="-0.499984740745262"/>
      </right>
      <top style="hair">
        <color indexed="64"/>
      </top>
      <bottom style="hair">
        <color indexed="64"/>
      </bottom>
      <diagonal/>
    </border>
    <border>
      <left/>
      <right style="thin">
        <color theme="0" tint="-0.499984740745262"/>
      </right>
      <top style="thin">
        <color indexed="64"/>
      </top>
      <bottom style="thin">
        <color indexed="64"/>
      </bottom>
      <diagonal/>
    </border>
    <border>
      <left style="hair">
        <color indexed="64"/>
      </left>
      <right style="thin">
        <color theme="1" tint="0.499984740745262"/>
      </right>
      <top style="thin">
        <color theme="1" tint="0.499984740745262"/>
      </top>
      <bottom style="hair">
        <color indexed="64"/>
      </bottom>
      <diagonal/>
    </border>
    <border>
      <left style="thin">
        <color theme="1" tint="0.499984740745262"/>
      </left>
      <right/>
      <top style="thin">
        <color theme="1" tint="0.499984740745262"/>
      </top>
      <bottom style="hair">
        <color indexed="64"/>
      </bottom>
      <diagonal/>
    </border>
    <border>
      <left/>
      <right style="thin">
        <color theme="1" tint="0.499984740745262"/>
      </right>
      <top style="thin">
        <color indexed="64"/>
      </top>
      <bottom style="thin">
        <color theme="0" tint="-0.499984740745262"/>
      </bottom>
      <diagonal/>
    </border>
    <border>
      <left/>
      <right style="thin">
        <color theme="1" tint="0.499984740745262"/>
      </right>
      <top style="double">
        <color indexed="64"/>
      </top>
      <bottom style="double">
        <color indexed="64"/>
      </bottom>
      <diagonal/>
    </border>
    <border>
      <left style="hair">
        <color indexed="64"/>
      </left>
      <right style="thin">
        <color theme="1" tint="0.499984740745262"/>
      </right>
      <top/>
      <bottom/>
      <diagonal/>
    </border>
    <border>
      <left/>
      <right style="thin">
        <color theme="1" tint="0.499984740745262"/>
      </right>
      <top style="thin">
        <color theme="0" tint="-0.499984740745262"/>
      </top>
      <bottom style="thin">
        <color theme="0"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bottom style="double">
        <color indexed="64"/>
      </bottom>
      <diagonal/>
    </border>
    <border>
      <left style="hair">
        <color indexed="64"/>
      </left>
      <right style="thin">
        <color theme="1" tint="0.499984740745262"/>
      </right>
      <top style="thin">
        <color theme="1" tint="0.499984740745262"/>
      </top>
      <bottom style="thin">
        <color theme="1" tint="0.499984740745262"/>
      </bottom>
      <diagonal/>
    </border>
    <border>
      <left style="thin">
        <color indexed="64"/>
      </left>
      <right/>
      <top/>
      <bottom style="double">
        <color indexed="64"/>
      </bottom>
      <diagonal/>
    </border>
    <border>
      <left style="hair">
        <color indexed="64"/>
      </left>
      <right style="thin">
        <color theme="1" tint="0.499984740745262"/>
      </right>
      <top/>
      <bottom style="thin">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diagonal/>
    </border>
    <border>
      <left/>
      <right style="hair">
        <color indexed="64"/>
      </right>
      <top style="thin">
        <color indexed="64"/>
      </top>
      <bottom/>
      <diagonal/>
    </border>
    <border>
      <left/>
      <right style="hair">
        <color indexed="64"/>
      </right>
      <top/>
      <bottom style="hair">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29292F"/>
      </left>
      <right/>
      <top style="thin">
        <color rgb="FF29292F"/>
      </top>
      <bottom style="thin">
        <color rgb="FF29292F"/>
      </bottom>
      <diagonal/>
    </border>
    <border>
      <left/>
      <right/>
      <top style="thin">
        <color rgb="FF29292F"/>
      </top>
      <bottom style="thin">
        <color rgb="FF29292F"/>
      </bottom>
      <diagonal/>
    </border>
    <border>
      <left/>
      <right style="thin">
        <color rgb="FF29292F"/>
      </right>
      <top style="thin">
        <color rgb="FF29292F"/>
      </top>
      <bottom style="thin">
        <color rgb="FF29292F"/>
      </bottom>
      <diagonal/>
    </border>
    <border>
      <left style="thin">
        <color rgb="FF29292F"/>
      </left>
      <right style="thin">
        <color rgb="FF29292F"/>
      </right>
      <top style="thin">
        <color rgb="FF29292F"/>
      </top>
      <bottom/>
      <diagonal/>
    </border>
    <border>
      <left style="thin">
        <color rgb="FF29292F"/>
      </left>
      <right style="thin">
        <color rgb="FF29292F"/>
      </right>
      <top/>
      <bottom/>
      <diagonal/>
    </border>
    <border>
      <left style="thin">
        <color rgb="FF29292F"/>
      </left>
      <right style="thin">
        <color rgb="FF29292F"/>
      </right>
      <top/>
      <bottom style="thin">
        <color rgb="FF29292F"/>
      </bottom>
      <diagonal/>
    </border>
    <border>
      <left/>
      <right/>
      <top style="thin">
        <color rgb="FF29292F"/>
      </top>
      <bottom/>
      <diagonal/>
    </border>
    <border>
      <left style="thin">
        <color rgb="FF29292F"/>
      </left>
      <right/>
      <top style="thin">
        <color rgb="FF29292F"/>
      </top>
      <bottom/>
      <diagonal/>
    </border>
    <border>
      <left/>
      <right style="thin">
        <color rgb="FF29292F"/>
      </right>
      <top style="thin">
        <color rgb="FF29292F"/>
      </top>
      <bottom/>
      <diagonal/>
    </border>
    <border>
      <left style="thin">
        <color rgb="FF29292F"/>
      </left>
      <right/>
      <top/>
      <bottom/>
      <diagonal/>
    </border>
    <border>
      <left/>
      <right style="thin">
        <color rgb="FF29292F"/>
      </right>
      <top/>
      <bottom/>
      <diagonal/>
    </border>
    <border>
      <left style="thin">
        <color rgb="FF29292F"/>
      </left>
      <right/>
      <top/>
      <bottom style="thin">
        <color rgb="FF29292F"/>
      </bottom>
      <diagonal/>
    </border>
    <border>
      <left/>
      <right style="thin">
        <color rgb="FF29292F"/>
      </right>
      <top/>
      <bottom style="thin">
        <color rgb="FF29292F"/>
      </bottom>
      <diagonal/>
    </border>
    <border>
      <left/>
      <right/>
      <top/>
      <bottom style="thin">
        <color rgb="FF29292F"/>
      </bottom>
      <diagonal/>
    </border>
    <border>
      <left/>
      <right/>
      <top style="thin">
        <color rgb="FF29292F"/>
      </top>
      <bottom style="thin">
        <color indexed="64"/>
      </bottom>
      <diagonal/>
    </border>
    <border>
      <left style="thin">
        <color rgb="FF29292F"/>
      </left>
      <right style="thin">
        <color indexed="64"/>
      </right>
      <top style="thin">
        <color rgb="FF29292F"/>
      </top>
      <bottom style="thin">
        <color indexed="64"/>
      </bottom>
      <diagonal/>
    </border>
    <border>
      <left style="thin">
        <color indexed="64"/>
      </left>
      <right style="thin">
        <color rgb="FF29292F"/>
      </right>
      <top style="thin">
        <color rgb="FF29292F"/>
      </top>
      <bottom style="thin">
        <color indexed="64"/>
      </bottom>
      <diagonal/>
    </border>
    <border>
      <left style="thin">
        <color rgb="FF29292F"/>
      </left>
      <right style="thin">
        <color indexed="64"/>
      </right>
      <top style="thin">
        <color indexed="64"/>
      </top>
      <bottom/>
      <diagonal/>
    </border>
    <border>
      <left style="thin">
        <color indexed="64"/>
      </left>
      <right style="thin">
        <color rgb="FF29292F"/>
      </right>
      <top style="thin">
        <color indexed="64"/>
      </top>
      <bottom/>
      <diagonal/>
    </border>
    <border>
      <left style="thin">
        <color rgb="FF29292F"/>
      </left>
      <right style="hair">
        <color indexed="64"/>
      </right>
      <top style="thin">
        <color theme="1" tint="0.499984740745262"/>
      </top>
      <bottom style="hair">
        <color indexed="64"/>
      </bottom>
      <diagonal/>
    </border>
    <border>
      <left style="hair">
        <color indexed="64"/>
      </left>
      <right style="thin">
        <color rgb="FF29292F"/>
      </right>
      <top style="thin">
        <color theme="1" tint="0.499984740745262"/>
      </top>
      <bottom style="hair">
        <color indexed="64"/>
      </bottom>
      <diagonal/>
    </border>
    <border>
      <left style="thin">
        <color rgb="FF29292F"/>
      </left>
      <right style="hair">
        <color indexed="64"/>
      </right>
      <top/>
      <bottom style="hair">
        <color indexed="64"/>
      </bottom>
      <diagonal/>
    </border>
    <border>
      <left style="hair">
        <color indexed="64"/>
      </left>
      <right style="thin">
        <color rgb="FF29292F"/>
      </right>
      <top/>
      <bottom style="hair">
        <color indexed="64"/>
      </bottom>
      <diagonal/>
    </border>
    <border>
      <left style="thin">
        <color rgb="FF29292F"/>
      </left>
      <right/>
      <top style="thin">
        <color theme="1" tint="0.499984740745262"/>
      </top>
      <bottom style="thin">
        <color rgb="FF29292F"/>
      </bottom>
      <diagonal/>
    </border>
    <border>
      <left/>
      <right style="thin">
        <color rgb="FF29292F"/>
      </right>
      <top style="thin">
        <color theme="1" tint="0.499984740745262"/>
      </top>
      <bottom style="thin">
        <color rgb="FF29292F"/>
      </bottom>
      <diagonal/>
    </border>
    <border>
      <left style="thin">
        <color indexed="64"/>
      </left>
      <right/>
      <top style="thin">
        <color indexed="64"/>
      </top>
      <bottom style="hair">
        <color theme="0" tint="-0.34998626667073579"/>
      </bottom>
      <diagonal/>
    </border>
    <border>
      <left/>
      <right/>
      <top style="thin">
        <color indexed="64"/>
      </top>
      <bottom style="hair">
        <color theme="0" tint="-0.34998626667073579"/>
      </bottom>
      <diagonal/>
    </border>
    <border>
      <left/>
      <right style="thin">
        <color indexed="64"/>
      </right>
      <top style="thin">
        <color indexed="64"/>
      </top>
      <bottom style="hair">
        <color theme="0" tint="-0.34998626667073579"/>
      </bottom>
      <diagonal/>
    </border>
    <border>
      <left style="thin">
        <color indexed="64"/>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right style="thin">
        <color indexed="64"/>
      </right>
      <top style="hair">
        <color theme="0" tint="-0.34998626667073579"/>
      </top>
      <bottom style="hair">
        <color theme="0" tint="-0.34998626667073579"/>
      </bottom>
      <diagonal/>
    </border>
    <border>
      <left style="thin">
        <color rgb="FF000000"/>
      </left>
      <right style="thin">
        <color rgb="FF000000"/>
      </right>
      <top/>
      <bottom/>
      <diagonal/>
    </border>
    <border>
      <left style="thin">
        <color indexed="64"/>
      </left>
      <right style="thin">
        <color indexed="64"/>
      </right>
      <top style="thin">
        <color rgb="FF29292F"/>
      </top>
      <bottom/>
      <diagonal/>
    </border>
    <border>
      <left style="thin">
        <color indexed="64"/>
      </left>
      <right/>
      <top style="thin">
        <color rgb="FF29292F"/>
      </top>
      <bottom/>
      <diagonal/>
    </border>
    <border>
      <left style="hair">
        <color rgb="FF000000"/>
      </left>
      <right style="hair">
        <color rgb="FF000000"/>
      </right>
      <top style="hair">
        <color rgb="FF000000"/>
      </top>
      <bottom/>
      <diagonal/>
    </border>
    <border>
      <left/>
      <right/>
      <top style="hair">
        <color indexed="64"/>
      </top>
      <bottom style="hair">
        <color theme="0" tint="-0.499984740745262"/>
      </bottom>
      <diagonal/>
    </border>
    <border>
      <left style="hair">
        <color indexed="64"/>
      </left>
      <right style="hair">
        <color indexed="64"/>
      </right>
      <top style="hair">
        <color indexed="64"/>
      </top>
      <bottom style="hair">
        <color theme="0" tint="-0.499984740745262"/>
      </bottom>
      <diagonal/>
    </border>
    <border>
      <left style="hair">
        <color auto="1"/>
      </left>
      <right/>
      <top style="hair">
        <color auto="1"/>
      </top>
      <bottom style="hair">
        <color auto="1"/>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thin">
        <color indexed="64"/>
      </right>
      <top style="hair">
        <color indexed="64"/>
      </top>
      <bottom style="hair">
        <color indexed="64"/>
      </bottom>
      <diagonal/>
    </border>
    <border>
      <left/>
      <right/>
      <top style="thin">
        <color theme="0" tint="-0.499984740745262"/>
      </top>
      <bottom/>
      <diagonal/>
    </border>
    <border>
      <left/>
      <right/>
      <top style="thin">
        <color theme="0" tint="-0.34998626667073579"/>
      </top>
      <bottom style="hair">
        <color indexed="64"/>
      </bottom>
      <diagonal/>
    </border>
    <border>
      <left/>
      <right style="hair">
        <color indexed="64"/>
      </right>
      <top style="thin">
        <color theme="0" tint="-0.34998626667073579"/>
      </top>
      <bottom style="hair">
        <color indexed="64"/>
      </bottom>
      <diagonal/>
    </border>
    <border>
      <left style="hair">
        <color indexed="64"/>
      </left>
      <right style="hair">
        <color indexed="64"/>
      </right>
      <top style="thin">
        <color theme="0" tint="-0.34998626667073579"/>
      </top>
      <bottom style="hair">
        <color indexed="64"/>
      </bottom>
      <diagonal/>
    </border>
    <border>
      <left style="hair">
        <color indexed="64"/>
      </left>
      <right style="thin">
        <color theme="0" tint="-0.499984740745262"/>
      </right>
      <top style="thin">
        <color theme="0" tint="-0.34998626667073579"/>
      </top>
      <bottom style="hair">
        <color indexed="64"/>
      </bottom>
      <diagonal/>
    </border>
    <border>
      <left style="medium">
        <color indexed="64"/>
      </left>
      <right style="thin">
        <color indexed="64"/>
      </right>
      <top style="hair">
        <color indexed="64"/>
      </top>
      <bottom/>
      <diagonal/>
    </border>
    <border>
      <left/>
      <right style="hair">
        <color theme="0" tint="-0.499984740745262"/>
      </right>
      <top style="hair">
        <color theme="0" tint="-0.499984740745262"/>
      </top>
      <bottom/>
      <diagonal/>
    </border>
    <border>
      <left style="hair">
        <color theme="0" tint="-0.499984740745262"/>
      </left>
      <right/>
      <top style="hair">
        <color theme="0" tint="-0.499984740745262"/>
      </top>
      <bottom/>
      <diagonal/>
    </border>
    <border>
      <left/>
      <right/>
      <top/>
      <bottom style="hair">
        <color theme="0" tint="-0.499984740745262"/>
      </bottom>
      <diagonal/>
    </border>
    <border>
      <left/>
      <right/>
      <top style="hair">
        <color theme="0" tint="-0.499984740745262"/>
      </top>
      <bottom style="hair">
        <color theme="0" tint="-0.499984740745262"/>
      </bottom>
      <diagonal/>
    </border>
    <border>
      <left/>
      <right style="hair">
        <color theme="0" tint="-0.499984740745262"/>
      </right>
      <top style="hair">
        <color theme="0" tint="-0.499984740745262"/>
      </top>
      <bottom style="hair">
        <color theme="0" tint="-0.499984740745262"/>
      </bottom>
      <diagonal/>
    </border>
    <border>
      <left style="hair">
        <color theme="0" tint="-0.499984740745262"/>
      </left>
      <right/>
      <top style="hair">
        <color theme="0" tint="-0.499984740745262"/>
      </top>
      <bottom style="hair">
        <color theme="0" tint="-0.499984740745262"/>
      </bottom>
      <diagonal/>
    </border>
    <border>
      <left style="medium">
        <color indexed="64"/>
      </left>
      <right/>
      <top style="medium">
        <color indexed="64"/>
      </top>
      <bottom style="thin">
        <color rgb="FF000000"/>
      </bottom>
      <diagonal/>
    </border>
    <border>
      <left/>
      <right style="thin">
        <color indexed="64"/>
      </right>
      <top style="medium">
        <color indexed="64"/>
      </top>
      <bottom style="thin">
        <color indexed="64"/>
      </bottom>
      <diagonal/>
    </border>
    <border>
      <left/>
      <right style="medium">
        <color indexed="64"/>
      </right>
      <top style="medium">
        <color indexed="64"/>
      </top>
      <bottom style="thin">
        <color rgb="FF000000"/>
      </bottom>
      <diagonal/>
    </border>
    <border>
      <left style="medium">
        <color indexed="64"/>
      </left>
      <right/>
      <top style="hair">
        <color rgb="FF000000"/>
      </top>
      <bottom style="hair">
        <color rgb="FF000000"/>
      </bottom>
      <diagonal/>
    </border>
    <border>
      <left style="thin">
        <color indexed="64"/>
      </left>
      <right/>
      <top/>
      <bottom style="hair">
        <color rgb="FF000000"/>
      </bottom>
      <diagonal/>
    </border>
    <border>
      <left/>
      <right style="thin">
        <color indexed="64"/>
      </right>
      <top/>
      <bottom style="hair">
        <color rgb="FF000000"/>
      </bottom>
      <diagonal/>
    </border>
    <border>
      <left style="thin">
        <color indexed="64"/>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medium">
        <color indexed="64"/>
      </right>
      <top style="hair">
        <color rgb="FF000000"/>
      </top>
      <bottom style="hair">
        <color rgb="FF000000"/>
      </bottom>
      <diagonal/>
    </border>
    <border>
      <left style="medium">
        <color indexed="64"/>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indexed="64"/>
      </left>
      <right style="thin">
        <color rgb="FF000000"/>
      </right>
      <top style="hair">
        <color rgb="FF000000"/>
      </top>
      <bottom style="medium">
        <color indexed="64"/>
      </bottom>
      <diagonal/>
    </border>
    <border>
      <left style="thin">
        <color rgb="FF000000"/>
      </left>
      <right/>
      <top style="hair">
        <color rgb="FF000000"/>
      </top>
      <bottom style="medium">
        <color indexed="64"/>
      </bottom>
      <diagonal/>
    </border>
    <border>
      <left/>
      <right style="thin">
        <color rgb="FF000000"/>
      </right>
      <top style="hair">
        <color rgb="FF000000"/>
      </top>
      <bottom style="medium">
        <color indexed="64"/>
      </bottom>
      <diagonal/>
    </border>
    <border>
      <left style="thin">
        <color rgb="FF000000"/>
      </left>
      <right style="medium">
        <color indexed="64"/>
      </right>
      <top style="hair">
        <color rgb="FF000000"/>
      </top>
      <bottom style="medium">
        <color indexed="64"/>
      </bottom>
      <diagonal/>
    </border>
    <border>
      <left style="thin">
        <color rgb="FF646464"/>
      </left>
      <right style="thin">
        <color rgb="FF646464"/>
      </right>
      <top style="hair">
        <color rgb="FF000000"/>
      </top>
      <bottom style="hair">
        <color rgb="FF000000"/>
      </bottom>
      <diagonal/>
    </border>
    <border>
      <left style="thin">
        <color indexed="64"/>
      </left>
      <right style="thin">
        <color indexed="64"/>
      </right>
      <top/>
      <bottom style="thin">
        <color theme="0" tint="-0.499984740745262"/>
      </bottom>
      <diagonal/>
    </border>
    <border>
      <left/>
      <right style="thin">
        <color indexed="64"/>
      </right>
      <top style="thin">
        <color rgb="FF29292F"/>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right/>
      <top/>
      <bottom style="thin">
        <color theme="0" tint="-4.9989318521683403E-2"/>
      </bottom>
      <diagonal/>
    </border>
    <border>
      <left style="thin">
        <color theme="2" tint="-9.9978637043366805E-2"/>
      </left>
      <right/>
      <top/>
      <bottom/>
      <diagonal/>
    </border>
    <border>
      <left/>
      <right style="thin">
        <color theme="2" tint="-9.9978637043366805E-2"/>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style="hair">
        <color indexed="64"/>
      </top>
      <bottom/>
      <diagonal/>
    </border>
    <border>
      <left style="medium">
        <color indexed="64"/>
      </left>
      <right/>
      <top/>
      <bottom style="medium">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top/>
      <bottom style="thin">
        <color rgb="FF000000"/>
      </bottom>
      <diagonal/>
    </border>
    <border>
      <left/>
      <right/>
      <top/>
      <bottom style="thin">
        <color rgb="FF000000"/>
      </bottom>
      <diagonal/>
    </border>
    <border>
      <left/>
      <right style="thin">
        <color indexed="64"/>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medium">
        <color indexed="64"/>
      </bottom>
      <diagonal/>
    </border>
    <border>
      <left style="medium">
        <color indexed="64"/>
      </left>
      <right style="thin">
        <color rgb="FF000000"/>
      </right>
      <top style="medium">
        <color indexed="64"/>
      </top>
      <bottom style="thin">
        <color rgb="FF000000"/>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diagonal/>
    </border>
    <border>
      <left style="thin">
        <color rgb="FF000000"/>
      </left>
      <right style="thin">
        <color theme="0" tint="-0.499984740745262"/>
      </right>
      <top/>
      <bottom style="thin">
        <color rgb="FF000000"/>
      </bottom>
      <diagonal/>
    </border>
    <border>
      <left/>
      <right/>
      <top style="thin">
        <color rgb="FF000000"/>
      </top>
      <bottom/>
      <diagonal/>
    </border>
    <border>
      <left style="thin">
        <color rgb="FF000000"/>
      </left>
      <right/>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style="thin">
        <color theme="0" tint="-0.499984740745262"/>
      </top>
      <bottom style="thin">
        <color theme="0" tint="-0.499984740745262"/>
      </bottom>
      <diagonal/>
    </border>
    <border>
      <left style="thin">
        <color indexed="64"/>
      </left>
      <right/>
      <top style="thin">
        <color theme="0" tint="-0.499984740745262"/>
      </top>
      <bottom style="thin">
        <color rgb="FF000000"/>
      </bottom>
      <diagonal/>
    </border>
    <border>
      <left style="thin">
        <color rgb="FF000000"/>
      </left>
      <right/>
      <top style="thin">
        <color rgb="FF000000"/>
      </top>
      <bottom style="thin">
        <color rgb="FF000000"/>
      </bottom>
      <diagonal/>
    </border>
    <border>
      <left/>
      <right style="thin">
        <color indexed="64"/>
      </right>
      <top style="hair">
        <color rgb="FF000000"/>
      </top>
      <bottom style="thin">
        <color indexed="64"/>
      </bottom>
      <diagonal/>
    </border>
    <border>
      <left/>
      <right/>
      <top style="thin">
        <color rgb="FF000000"/>
      </top>
      <bottom style="thin">
        <color rgb="FF000000"/>
      </bottom>
      <diagonal/>
    </border>
    <border>
      <left/>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10000"/>
      </top>
      <bottom style="hair">
        <color rgb="FF010000"/>
      </bottom>
      <diagonal/>
    </border>
    <border>
      <left style="thin">
        <color rgb="FF000000"/>
      </left>
      <right/>
      <top style="hair">
        <color rgb="FF000000"/>
      </top>
      <bottom/>
      <diagonal/>
    </border>
    <border>
      <left/>
      <right/>
      <top style="hair">
        <color rgb="FF000000"/>
      </top>
      <bottom/>
      <diagonal/>
    </border>
    <border>
      <left style="thin">
        <color rgb="FF000000"/>
      </left>
      <right style="thin">
        <color rgb="FF000000"/>
      </right>
      <top style="hair">
        <color rgb="FF000000"/>
      </top>
      <bottom/>
      <diagonal/>
    </border>
    <border>
      <left style="thin">
        <color rgb="FF000000"/>
      </left>
      <right/>
      <top/>
      <bottom/>
      <diagonal/>
    </border>
    <border>
      <left style="thin">
        <color rgb="FF000000"/>
      </left>
      <right/>
      <top/>
      <bottom style="hair">
        <color rgb="FF000000"/>
      </bottom>
      <diagonal/>
    </border>
    <border>
      <left/>
      <right/>
      <top/>
      <bottom style="hair">
        <color rgb="FF000000"/>
      </bottom>
      <diagonal/>
    </border>
    <border>
      <left style="medium">
        <color indexed="64"/>
      </left>
      <right style="thin">
        <color rgb="FF646464"/>
      </right>
      <top style="hair">
        <color rgb="FF000000"/>
      </top>
      <bottom style="hair">
        <color rgb="FF000000"/>
      </bottom>
      <diagonal/>
    </border>
    <border>
      <left style="thin">
        <color rgb="FF646464"/>
      </left>
      <right style="medium">
        <color indexed="64"/>
      </right>
      <top style="hair">
        <color rgb="FF000000"/>
      </top>
      <bottom style="hair">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style="medium">
        <color rgb="FF000000"/>
      </left>
      <right/>
      <top style="medium">
        <color rgb="FF000000"/>
      </top>
      <bottom style="double">
        <color indexed="64"/>
      </bottom>
      <diagonal/>
    </border>
    <border>
      <left/>
      <right/>
      <top style="medium">
        <color rgb="FF000000"/>
      </top>
      <bottom style="double">
        <color indexed="64"/>
      </bottom>
      <diagonal/>
    </border>
    <border>
      <left/>
      <right style="thin">
        <color rgb="FF000000"/>
      </right>
      <top style="medium">
        <color rgb="FF000000"/>
      </top>
      <bottom style="double">
        <color indexed="64"/>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medium">
        <color rgb="FF000000"/>
      </right>
      <top style="hair">
        <color rgb="FF000000"/>
      </top>
      <bottom style="hair">
        <color rgb="FF000000"/>
      </bottom>
      <diagonal/>
    </border>
    <border>
      <left style="thin">
        <color rgb="FF000000"/>
      </left>
      <right style="medium">
        <color rgb="FF000000"/>
      </right>
      <top style="thin">
        <color rgb="FF000000"/>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thin">
        <color rgb="FF000000"/>
      </right>
      <top style="hair">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hair">
        <color rgb="FF000000"/>
      </top>
      <bottom/>
      <diagonal/>
    </border>
    <border>
      <left style="thin">
        <color rgb="FF000000"/>
      </left>
      <right style="medium">
        <color rgb="FF000000"/>
      </right>
      <top/>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style="hair">
        <color rgb="FF000000"/>
      </top>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hair">
        <color rgb="FF000000"/>
      </bottom>
      <diagonal/>
    </border>
    <border>
      <left style="medium">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thin">
        <color indexed="64"/>
      </right>
      <top style="hair">
        <color rgb="FF000000"/>
      </top>
      <bottom style="hair">
        <color rgb="FF000000"/>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top style="thin">
        <color theme="1" tint="0.499984740745262"/>
      </top>
      <bottom style="thin">
        <color theme="1" tint="0.499984740745262"/>
      </bottom>
      <diagonal/>
    </border>
    <border>
      <left/>
      <right style="medium">
        <color indexed="64"/>
      </right>
      <top style="thin">
        <color theme="1" tint="0.499984740745262"/>
      </top>
      <bottom style="thin">
        <color theme="1" tint="0.499984740745262"/>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medium">
        <color indexed="64"/>
      </right>
      <top style="hair">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bottom style="thin">
        <color theme="0" tint="-0.499984740745262"/>
      </bottom>
      <diagonal/>
    </border>
    <border>
      <left style="thin">
        <color rgb="FF000000"/>
      </left>
      <right/>
      <top style="thin">
        <color indexed="64"/>
      </top>
      <bottom/>
      <diagonal/>
    </border>
    <border>
      <left/>
      <right/>
      <top style="medium">
        <color rgb="FF000000"/>
      </top>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medium">
        <color indexed="64"/>
      </left>
      <right style="thin">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right style="thin">
        <color rgb="FF29292F"/>
      </right>
      <top style="thin">
        <color indexed="64"/>
      </top>
      <bottom/>
      <diagonal/>
    </border>
    <border>
      <left style="thin">
        <color rgb="FF29292F"/>
      </left>
      <right/>
      <top style="thin">
        <color indexed="64"/>
      </top>
      <bottom style="thin">
        <color rgb="FF29292F"/>
      </bottom>
      <diagonal/>
    </border>
    <border>
      <left/>
      <right/>
      <top style="thin">
        <color indexed="64"/>
      </top>
      <bottom style="thin">
        <color rgb="FF29292F"/>
      </bottom>
      <diagonal/>
    </border>
    <border>
      <left style="thin">
        <color indexed="64"/>
      </left>
      <right/>
      <top/>
      <bottom style="thin">
        <color rgb="FF29292F"/>
      </bottom>
      <diagonal/>
    </border>
    <border>
      <left/>
      <right/>
      <top style="thin">
        <color rgb="FF29292F"/>
      </top>
      <bottom style="hair">
        <color theme="0" tint="-0.499984740745262"/>
      </bottom>
      <diagonal/>
    </border>
    <border>
      <left style="thin">
        <color theme="2" tint="-0.499984740745262"/>
      </left>
      <right/>
      <top/>
      <bottom/>
      <diagonal/>
    </border>
    <border>
      <left style="hair">
        <color indexed="64"/>
      </left>
      <right style="hair">
        <color indexed="64"/>
      </right>
      <top style="hair">
        <color indexed="64"/>
      </top>
      <bottom style="thin">
        <color rgb="FF1851D6"/>
      </bottom>
      <diagonal/>
    </border>
    <border>
      <left style="hair">
        <color indexed="64"/>
      </left>
      <right style="hair">
        <color indexed="64"/>
      </right>
      <top style="thin">
        <color rgb="FF1851D6"/>
      </top>
      <bottom style="hair">
        <color indexed="64"/>
      </bottom>
      <diagonal/>
    </border>
    <border>
      <left style="hair">
        <color indexed="64"/>
      </left>
      <right/>
      <top/>
      <bottom/>
      <diagonal/>
    </border>
    <border>
      <left style="thin">
        <color indexed="64"/>
      </left>
      <right style="thin">
        <color indexed="64"/>
      </right>
      <top style="thin">
        <color theme="1"/>
      </top>
      <bottom/>
      <diagonal/>
    </border>
    <border>
      <left/>
      <right/>
      <top/>
      <bottom style="thin">
        <color theme="0" tint="-0.34998626667073579"/>
      </bottom>
      <diagonal/>
    </border>
  </borders>
  <cellStyleXfs count="297">
    <xf numFmtId="0" fontId="0" fillId="0" borderId="0" applyNumberFormat="0" applyFont="0" applyFill="0" applyBorder="0" applyAlignment="0" applyProtection="0"/>
    <xf numFmtId="171" fontId="36" fillId="0" borderId="0">
      <protection locked="0"/>
    </xf>
    <xf numFmtId="172" fontId="36" fillId="0" borderId="0">
      <protection locked="0"/>
    </xf>
    <xf numFmtId="173" fontId="36" fillId="0" borderId="0">
      <protection locked="0"/>
    </xf>
    <xf numFmtId="174" fontId="36" fillId="0" borderId="0">
      <protection locked="0"/>
    </xf>
    <xf numFmtId="0" fontId="36" fillId="0" borderId="0">
      <protection locked="0"/>
    </xf>
    <xf numFmtId="177" fontId="29" fillId="0" borderId="0" applyFont="0" applyFill="0" applyBorder="0" applyAlignment="0" applyProtection="0"/>
    <xf numFmtId="175" fontId="36" fillId="0" borderId="0">
      <protection locked="0"/>
    </xf>
    <xf numFmtId="0" fontId="37" fillId="0" borderId="0">
      <protection locked="0"/>
    </xf>
    <xf numFmtId="0" fontId="37" fillId="0" borderId="0">
      <protection locked="0"/>
    </xf>
    <xf numFmtId="0" fontId="31" fillId="0" borderId="0" applyNumberFormat="0" applyFont="0" applyFill="0" applyBorder="0" applyAlignment="0" applyProtection="0"/>
    <xf numFmtId="0" fontId="29" fillId="0" borderId="0"/>
    <xf numFmtId="0" fontId="40" fillId="0" borderId="0"/>
    <xf numFmtId="0" fontId="35" fillId="0" borderId="0"/>
    <xf numFmtId="39" fontId="34" fillId="0" borderId="0"/>
    <xf numFmtId="0" fontId="29" fillId="0" borderId="0" applyNumberFormat="0" applyFont="0" applyFill="0" applyBorder="0" applyAlignment="0" applyProtection="0"/>
    <xf numFmtId="0" fontId="39" fillId="0" borderId="0"/>
    <xf numFmtId="0" fontId="29" fillId="0" borderId="0"/>
    <xf numFmtId="0" fontId="42" fillId="0" borderId="0"/>
    <xf numFmtId="176" fontId="36" fillId="0" borderId="0">
      <protection locked="0"/>
    </xf>
    <xf numFmtId="9" fontId="29" fillId="0" borderId="0" applyNumberFormat="0" applyFont="0" applyFill="0" applyBorder="0" applyAlignment="0" applyProtection="0"/>
    <xf numFmtId="178" fontId="41" fillId="0" borderId="0">
      <protection locked="0"/>
    </xf>
    <xf numFmtId="167" fontId="29" fillId="0" borderId="0" applyNumberFormat="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8" fillId="0" borderId="0" applyNumberFormat="0" applyFont="0" applyFill="0" applyBorder="0" applyAlignment="0" applyProtection="0"/>
    <xf numFmtId="167" fontId="31" fillId="0" borderId="0" applyNumberFormat="0" applyFont="0" applyFill="0" applyBorder="0" applyAlignment="0" applyProtection="0"/>
    <xf numFmtId="167" fontId="29" fillId="0" borderId="0" applyFont="0" applyFill="0" applyBorder="0" applyAlignment="0" applyProtection="0"/>
    <xf numFmtId="167" fontId="29" fillId="0" borderId="0" applyNumberFormat="0" applyFont="0" applyFill="0" applyBorder="0" applyAlignment="0" applyProtection="0"/>
    <xf numFmtId="167" fontId="38" fillId="0" borderId="0" applyNumberFormat="0" applyFont="0" applyFill="0" applyBorder="0" applyAlignment="0" applyProtection="0"/>
    <xf numFmtId="167" fontId="39" fillId="0" borderId="0" applyFont="0" applyFill="0" applyBorder="0" applyAlignment="0" applyProtection="0"/>
    <xf numFmtId="0" fontId="28" fillId="0" borderId="0"/>
    <xf numFmtId="0" fontId="46" fillId="0" borderId="0" applyNumberFormat="0" applyFont="0" applyBorder="0" applyAlignment="0"/>
    <xf numFmtId="0" fontId="29" fillId="0" borderId="0"/>
    <xf numFmtId="0" fontId="47" fillId="0" borderId="45" applyNumberFormat="0" applyFont="0" applyBorder="0" applyAlignment="0"/>
    <xf numFmtId="0" fontId="27" fillId="0" borderId="0"/>
    <xf numFmtId="0" fontId="49" fillId="0" borderId="0"/>
    <xf numFmtId="167" fontId="49" fillId="0" borderId="0" applyFont="0" applyFill="0" applyBorder="0" applyAlignment="0" applyProtection="0"/>
    <xf numFmtId="0" fontId="52" fillId="0" borderId="0"/>
    <xf numFmtId="167" fontId="52" fillId="0" borderId="0" applyFont="0" applyFill="0" applyBorder="0" applyAlignment="0" applyProtection="0"/>
    <xf numFmtId="0" fontId="33" fillId="0" borderId="0"/>
    <xf numFmtId="167" fontId="33" fillId="0" borderId="0" applyFont="0" applyFill="0" applyBorder="0" applyAlignment="0" applyProtection="0"/>
    <xf numFmtId="0" fontId="28" fillId="0" borderId="0"/>
    <xf numFmtId="0" fontId="51" fillId="0" borderId="0"/>
    <xf numFmtId="167" fontId="52" fillId="0" borderId="0" applyFont="0" applyFill="0" applyBorder="0" applyAlignment="0" applyProtection="0"/>
    <xf numFmtId="167" fontId="49" fillId="0" borderId="0" applyFont="0" applyFill="0" applyBorder="0" applyAlignment="0" applyProtection="0"/>
    <xf numFmtId="0" fontId="28" fillId="0" borderId="0"/>
    <xf numFmtId="167" fontId="28" fillId="0" borderId="0" applyFont="0" applyFill="0" applyBorder="0" applyAlignment="0" applyProtection="0"/>
    <xf numFmtId="0" fontId="28" fillId="0" borderId="0" applyNumberFormat="0" applyFont="0" applyFill="0" applyBorder="0" applyAlignment="0" applyProtection="0"/>
    <xf numFmtId="167" fontId="28" fillId="0" borderId="0" applyNumberFormat="0" applyFont="0" applyFill="0" applyBorder="0" applyAlignment="0" applyProtection="0"/>
    <xf numFmtId="0" fontId="28" fillId="0" borderId="0"/>
    <xf numFmtId="167" fontId="28" fillId="0" borderId="0" applyFont="0" applyFill="0" applyBorder="0" applyAlignment="0" applyProtection="0"/>
    <xf numFmtId="0" fontId="28" fillId="0" borderId="0"/>
    <xf numFmtId="0" fontId="54" fillId="0" borderId="0"/>
    <xf numFmtId="9" fontId="49" fillId="0" borderId="0" applyFont="0" applyFill="0" applyBorder="0" applyAlignment="0" applyProtection="0"/>
    <xf numFmtId="0" fontId="61" fillId="0" borderId="0"/>
    <xf numFmtId="167" fontId="28"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0" fontId="33" fillId="0" borderId="0"/>
    <xf numFmtId="0" fontId="28" fillId="0" borderId="0"/>
    <xf numFmtId="0" fontId="67" fillId="0" borderId="0"/>
    <xf numFmtId="0" fontId="26" fillId="0" borderId="0"/>
    <xf numFmtId="0" fontId="28" fillId="0" borderId="0" applyNumberFormat="0" applyFont="0" applyFill="0" applyBorder="0" applyAlignment="0" applyProtection="0"/>
    <xf numFmtId="0" fontId="28" fillId="0" borderId="0" applyNumberFormat="0" applyFont="0" applyFill="0" applyBorder="0" applyAlignment="0" applyProtection="0"/>
    <xf numFmtId="9" fontId="71" fillId="0" borderId="0" applyFont="0" applyFill="0" applyBorder="0" applyAlignment="0" applyProtection="0"/>
    <xf numFmtId="0" fontId="25" fillId="0" borderId="0"/>
    <xf numFmtId="167" fontId="25" fillId="0" borderId="0" applyFont="0" applyFill="0" applyBorder="0" applyAlignment="0" applyProtection="0"/>
    <xf numFmtId="0" fontId="24" fillId="0" borderId="0"/>
    <xf numFmtId="0" fontId="23" fillId="0" borderId="0"/>
    <xf numFmtId="167" fontId="23" fillId="0" borderId="0" applyFont="0" applyFill="0" applyBorder="0" applyAlignment="0" applyProtection="0"/>
    <xf numFmtId="0" fontId="22" fillId="0" borderId="0"/>
    <xf numFmtId="167" fontId="22" fillId="0" borderId="0" applyFont="0" applyFill="0" applyBorder="0" applyAlignment="0" applyProtection="0"/>
    <xf numFmtId="0" fontId="22" fillId="0" borderId="0"/>
    <xf numFmtId="0" fontId="21" fillId="0" borderId="0"/>
    <xf numFmtId="167" fontId="21" fillId="0" borderId="0" applyFont="0" applyFill="0" applyBorder="0" applyAlignment="0" applyProtection="0"/>
    <xf numFmtId="0" fontId="33" fillId="0" borderId="0"/>
    <xf numFmtId="182" fontId="28" fillId="0" borderId="0"/>
    <xf numFmtId="167" fontId="33" fillId="0" borderId="0" applyFont="0" applyFill="0" applyBorder="0" applyAlignment="0" applyProtection="0"/>
    <xf numFmtId="9" fontId="28" fillId="0" borderId="0" applyFont="0" applyFill="0" applyBorder="0" applyAlignment="0" applyProtection="0"/>
    <xf numFmtId="166" fontId="28" fillId="0" borderId="0" applyFont="0" applyFill="0" applyBorder="0" applyAlignment="0" applyProtection="0"/>
    <xf numFmtId="164" fontId="28" fillId="0" borderId="0" applyFont="0" applyFill="0" applyBorder="0" applyAlignment="0" applyProtection="0"/>
    <xf numFmtId="167" fontId="28" fillId="0" borderId="0" applyFont="0" applyFill="0" applyBorder="0" applyAlignment="0" applyProtection="0"/>
    <xf numFmtId="165" fontId="28" fillId="0" borderId="0" applyFont="0" applyFill="0" applyBorder="0" applyAlignment="0" applyProtection="0"/>
    <xf numFmtId="177" fontId="28" fillId="0" borderId="0" applyFont="0" applyFill="0" applyBorder="0" applyAlignment="0" applyProtection="0"/>
    <xf numFmtId="0" fontId="28" fillId="0" borderId="0"/>
    <xf numFmtId="0" fontId="20" fillId="0" borderId="0"/>
    <xf numFmtId="9" fontId="28" fillId="0" borderId="0" applyNumberFormat="0" applyFont="0" applyFill="0" applyBorder="0" applyAlignment="0" applyProtection="0"/>
    <xf numFmtId="167" fontId="28" fillId="0" borderId="0" applyNumberFormat="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NumberFormat="0" applyFont="0" applyFill="0" applyBorder="0" applyAlignment="0" applyProtection="0"/>
    <xf numFmtId="167" fontId="28" fillId="0" borderId="0" applyNumberFormat="0" applyFont="0" applyFill="0" applyBorder="0" applyAlignment="0" applyProtection="0"/>
    <xf numFmtId="167" fontId="28" fillId="0" borderId="0" applyFont="0" applyFill="0" applyBorder="0" applyAlignment="0" applyProtection="0"/>
    <xf numFmtId="167" fontId="28" fillId="0" borderId="0" applyNumberFormat="0" applyFont="0" applyFill="0" applyBorder="0" applyAlignment="0" applyProtection="0"/>
    <xf numFmtId="167" fontId="28" fillId="0" borderId="0" applyNumberFormat="0" applyFont="0" applyFill="0" applyBorder="0" applyAlignment="0" applyProtection="0"/>
    <xf numFmtId="167" fontId="28" fillId="0" borderId="0" applyFont="0" applyFill="0" applyBorder="0" applyAlignment="0" applyProtection="0"/>
    <xf numFmtId="0" fontId="28" fillId="0" borderId="0"/>
    <xf numFmtId="0" fontId="20" fillId="0" borderId="0"/>
    <xf numFmtId="167" fontId="49"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49" fillId="0" borderId="0" applyFont="0" applyFill="0" applyBorder="0" applyAlignment="0" applyProtection="0"/>
    <xf numFmtId="167" fontId="28" fillId="0" borderId="0" applyFont="0" applyFill="0" applyBorder="0" applyAlignment="0" applyProtection="0"/>
    <xf numFmtId="167" fontId="28" fillId="0" borderId="0" applyNumberFormat="0" applyFont="0" applyFill="0" applyBorder="0" applyAlignment="0" applyProtection="0"/>
    <xf numFmtId="167" fontId="28" fillId="0" borderId="0" applyFont="0" applyFill="0" applyBorder="0" applyAlignment="0" applyProtection="0"/>
    <xf numFmtId="0" fontId="28" fillId="0" borderId="0"/>
    <xf numFmtId="167" fontId="28"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0" fontId="28" fillId="0" borderId="0"/>
    <xf numFmtId="0" fontId="20" fillId="0" borderId="0"/>
    <xf numFmtId="9" fontId="28" fillId="0" borderId="0" applyFont="0" applyFill="0" applyBorder="0" applyAlignment="0" applyProtection="0"/>
    <xf numFmtId="0" fontId="20" fillId="0" borderId="0"/>
    <xf numFmtId="167" fontId="20" fillId="0" borderId="0" applyFont="0" applyFill="0" applyBorder="0" applyAlignment="0" applyProtection="0"/>
    <xf numFmtId="0" fontId="20" fillId="0" borderId="0"/>
    <xf numFmtId="0" fontId="20" fillId="0" borderId="0"/>
    <xf numFmtId="167" fontId="20" fillId="0" borderId="0" applyFont="0" applyFill="0" applyBorder="0" applyAlignment="0" applyProtection="0"/>
    <xf numFmtId="0" fontId="20" fillId="0" borderId="0"/>
    <xf numFmtId="167" fontId="20" fillId="0" borderId="0" applyFont="0" applyFill="0" applyBorder="0" applyAlignment="0" applyProtection="0"/>
    <xf numFmtId="0" fontId="20" fillId="0" borderId="0"/>
    <xf numFmtId="0" fontId="20" fillId="0" borderId="0"/>
    <xf numFmtId="167" fontId="20" fillId="0" borderId="0" applyFont="0" applyFill="0" applyBorder="0" applyAlignment="0" applyProtection="0"/>
    <xf numFmtId="167" fontId="33" fillId="0" borderId="0" applyFont="0" applyFill="0" applyBorder="0" applyAlignment="0" applyProtection="0"/>
    <xf numFmtId="166" fontId="28" fillId="0" borderId="0" applyFont="0" applyFill="0" applyBorder="0" applyAlignment="0" applyProtection="0"/>
    <xf numFmtId="164" fontId="28" fillId="0" borderId="0" applyFont="0" applyFill="0" applyBorder="0" applyAlignment="0" applyProtection="0"/>
    <xf numFmtId="167" fontId="28" fillId="0" borderId="0" applyFont="0" applyFill="0" applyBorder="0" applyAlignment="0" applyProtection="0"/>
    <xf numFmtId="165" fontId="28" fillId="0" borderId="0" applyFont="0" applyFill="0" applyBorder="0" applyAlignment="0" applyProtection="0"/>
    <xf numFmtId="0" fontId="19" fillId="0" borderId="0"/>
    <xf numFmtId="0" fontId="19" fillId="0" borderId="0"/>
    <xf numFmtId="0" fontId="19" fillId="0" borderId="0"/>
    <xf numFmtId="0" fontId="19" fillId="0" borderId="0"/>
    <xf numFmtId="167" fontId="19" fillId="0" borderId="0" applyFont="0" applyFill="0" applyBorder="0" applyAlignment="0" applyProtection="0"/>
    <xf numFmtId="0" fontId="19" fillId="0" borderId="0"/>
    <xf numFmtId="0" fontId="19" fillId="0" borderId="0"/>
    <xf numFmtId="167" fontId="19" fillId="0" borderId="0" applyFont="0" applyFill="0" applyBorder="0" applyAlignment="0" applyProtection="0"/>
    <xf numFmtId="0" fontId="19" fillId="0" borderId="0"/>
    <xf numFmtId="167" fontId="19" fillId="0" borderId="0" applyFont="0" applyFill="0" applyBorder="0" applyAlignment="0" applyProtection="0"/>
    <xf numFmtId="0" fontId="19" fillId="0" borderId="0"/>
    <xf numFmtId="0" fontId="19" fillId="0" borderId="0"/>
    <xf numFmtId="167" fontId="19" fillId="0" borderId="0" applyFont="0" applyFill="0" applyBorder="0" applyAlignment="0" applyProtection="0"/>
    <xf numFmtId="166" fontId="28" fillId="0" borderId="0" applyFont="0" applyFill="0" applyBorder="0" applyAlignment="0" applyProtection="0"/>
    <xf numFmtId="164" fontId="28" fillId="0" borderId="0" applyFont="0" applyFill="0" applyBorder="0" applyAlignment="0" applyProtection="0"/>
    <xf numFmtId="167" fontId="28" fillId="0" borderId="0" applyFont="0" applyFill="0" applyBorder="0" applyAlignment="0" applyProtection="0"/>
    <xf numFmtId="165" fontId="28" fillId="0" borderId="0" applyFont="0" applyFill="0" applyBorder="0" applyAlignment="0" applyProtection="0"/>
    <xf numFmtId="0" fontId="19" fillId="0" borderId="0"/>
    <xf numFmtId="167" fontId="28" fillId="0" borderId="0" applyNumberFormat="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28" fillId="0" borderId="0" applyNumberFormat="0" applyFont="0" applyFill="0" applyBorder="0" applyAlignment="0" applyProtection="0"/>
    <xf numFmtId="167" fontId="28" fillId="0" borderId="0" applyNumberFormat="0" applyFont="0" applyFill="0" applyBorder="0" applyAlignment="0" applyProtection="0"/>
    <xf numFmtId="167" fontId="28" fillId="0" borderId="0" applyFont="0" applyFill="0" applyBorder="0" applyAlignment="0" applyProtection="0"/>
    <xf numFmtId="167" fontId="28" fillId="0" borderId="0" applyNumberFormat="0" applyFont="0" applyFill="0" applyBorder="0" applyAlignment="0" applyProtection="0"/>
    <xf numFmtId="167" fontId="28" fillId="0" borderId="0" applyNumberFormat="0" applyFont="0" applyFill="0" applyBorder="0" applyAlignment="0" applyProtection="0"/>
    <xf numFmtId="167" fontId="28" fillId="0" borderId="0" applyFont="0" applyFill="0" applyBorder="0" applyAlignment="0" applyProtection="0"/>
    <xf numFmtId="0" fontId="19" fillId="0" borderId="0"/>
    <xf numFmtId="167" fontId="49"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49" fillId="0" borderId="0" applyFont="0" applyFill="0" applyBorder="0" applyAlignment="0" applyProtection="0"/>
    <xf numFmtId="167" fontId="28" fillId="0" borderId="0" applyFont="0" applyFill="0" applyBorder="0" applyAlignment="0" applyProtection="0"/>
    <xf numFmtId="167" fontId="28" fillId="0" borderId="0" applyNumberFormat="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0" fontId="19" fillId="0" borderId="0"/>
    <xf numFmtId="0" fontId="19" fillId="0" borderId="0"/>
    <xf numFmtId="167" fontId="19" fillId="0" borderId="0" applyFont="0" applyFill="0" applyBorder="0" applyAlignment="0" applyProtection="0"/>
    <xf numFmtId="0" fontId="19" fillId="0" borderId="0"/>
    <xf numFmtId="0" fontId="19" fillId="0" borderId="0"/>
    <xf numFmtId="167" fontId="19" fillId="0" borderId="0" applyFont="0" applyFill="0" applyBorder="0" applyAlignment="0" applyProtection="0"/>
    <xf numFmtId="0" fontId="19" fillId="0" borderId="0"/>
    <xf numFmtId="167" fontId="19" fillId="0" borderId="0" applyFont="0" applyFill="0" applyBorder="0" applyAlignment="0" applyProtection="0"/>
    <xf numFmtId="0" fontId="19" fillId="0" borderId="0"/>
    <xf numFmtId="0" fontId="19" fillId="0" borderId="0"/>
    <xf numFmtId="167" fontId="19" fillId="0" borderId="0" applyFont="0" applyFill="0" applyBorder="0" applyAlignment="0" applyProtection="0"/>
    <xf numFmtId="167" fontId="33" fillId="0" borderId="0" applyFont="0" applyFill="0" applyBorder="0" applyAlignment="0" applyProtection="0"/>
    <xf numFmtId="166" fontId="28" fillId="0" borderId="0" applyFont="0" applyFill="0" applyBorder="0" applyAlignment="0" applyProtection="0"/>
    <xf numFmtId="164" fontId="28" fillId="0" borderId="0" applyFont="0" applyFill="0" applyBorder="0" applyAlignment="0" applyProtection="0"/>
    <xf numFmtId="167" fontId="28" fillId="0" borderId="0" applyFont="0" applyFill="0" applyBorder="0" applyAlignment="0" applyProtection="0"/>
    <xf numFmtId="165" fontId="28" fillId="0" borderId="0" applyFont="0" applyFill="0" applyBorder="0" applyAlignment="0" applyProtection="0"/>
    <xf numFmtId="167" fontId="33" fillId="0" borderId="0" applyFont="0" applyFill="0" applyBorder="0" applyAlignment="0" applyProtection="0"/>
    <xf numFmtId="0" fontId="33" fillId="0" borderId="0"/>
    <xf numFmtId="167" fontId="28" fillId="0" borderId="0" applyFont="0" applyFill="0" applyBorder="0" applyAlignment="0" applyProtection="0"/>
    <xf numFmtId="167" fontId="28" fillId="0" borderId="0" applyNumberFormat="0" applyFont="0" applyFill="0" applyBorder="0" applyAlignment="0" applyProtection="0"/>
    <xf numFmtId="9" fontId="28" fillId="0" borderId="0" applyFont="0" applyFill="0" applyBorder="0" applyAlignment="0" applyProtection="0"/>
    <xf numFmtId="167" fontId="33" fillId="0" borderId="0" applyFont="0" applyFill="0" applyBorder="0" applyAlignment="0" applyProtection="0"/>
    <xf numFmtId="0" fontId="28" fillId="0" borderId="0" applyNumberFormat="0" applyFont="0" applyFill="0" applyBorder="0" applyAlignment="0" applyProtection="0"/>
    <xf numFmtId="0" fontId="49" fillId="0" borderId="0"/>
    <xf numFmtId="167" fontId="49" fillId="0" borderId="0" applyFont="0" applyFill="0" applyBorder="0" applyAlignment="0" applyProtection="0"/>
    <xf numFmtId="0" fontId="28" fillId="0" borderId="0"/>
    <xf numFmtId="0" fontId="18" fillId="0" borderId="0"/>
    <xf numFmtId="9" fontId="116" fillId="0" borderId="0" applyFont="0" applyFill="0" applyBorder="0" applyAlignment="0" applyProtection="0"/>
    <xf numFmtId="167" fontId="116" fillId="0" borderId="0" applyFont="0" applyFill="0" applyBorder="0" applyAlignment="0" applyProtection="0"/>
    <xf numFmtId="0" fontId="117" fillId="0" borderId="0" applyNumberFormat="0" applyFill="0" applyBorder="0" applyAlignment="0" applyProtection="0"/>
    <xf numFmtId="0" fontId="54" fillId="0" borderId="0"/>
    <xf numFmtId="183" fontId="116" fillId="0" borderId="0" applyFont="0" applyFill="0" applyBorder="0" applyAlignment="0" applyProtection="0"/>
    <xf numFmtId="0" fontId="120" fillId="0" borderId="0" applyNumberFormat="0" applyFill="0" applyBorder="0" applyAlignment="0" applyProtection="0"/>
    <xf numFmtId="0" fontId="127" fillId="0" borderId="0"/>
    <xf numFmtId="188" fontId="127" fillId="0" borderId="0" applyBorder="0" applyProtection="0"/>
    <xf numFmtId="9" fontId="28" fillId="0" borderId="0"/>
    <xf numFmtId="0" fontId="17" fillId="0" borderId="0"/>
    <xf numFmtId="0" fontId="16" fillId="0" borderId="0"/>
    <xf numFmtId="167" fontId="16" fillId="0" borderId="0" applyFont="0" applyFill="0" applyBorder="0" applyAlignment="0" applyProtection="0"/>
    <xf numFmtId="166" fontId="16" fillId="0" borderId="0" applyFont="0" applyFill="0" applyBorder="0" applyAlignment="0" applyProtection="0"/>
    <xf numFmtId="0" fontId="15" fillId="0" borderId="0"/>
    <xf numFmtId="0" fontId="15" fillId="0" borderId="0"/>
    <xf numFmtId="167" fontId="15" fillId="0" borderId="0" applyFont="0" applyFill="0" applyBorder="0" applyAlignment="0" applyProtection="0"/>
    <xf numFmtId="166" fontId="15" fillId="0" borderId="0" applyFont="0" applyFill="0" applyBorder="0" applyAlignment="0" applyProtection="0"/>
    <xf numFmtId="167" fontId="15" fillId="0" borderId="0" applyFont="0" applyFill="0" applyBorder="0" applyAlignment="0" applyProtection="0"/>
    <xf numFmtId="0" fontId="14" fillId="0" borderId="0"/>
    <xf numFmtId="167" fontId="14" fillId="0" borderId="0" applyFont="0" applyFill="0" applyBorder="0" applyAlignment="0" applyProtection="0"/>
    <xf numFmtId="166" fontId="14" fillId="0" borderId="0" applyFont="0" applyFill="0" applyBorder="0" applyAlignment="0" applyProtection="0"/>
    <xf numFmtId="0" fontId="14" fillId="0" borderId="0"/>
    <xf numFmtId="9" fontId="14" fillId="0" borderId="0" applyFont="0" applyFill="0" applyBorder="0" applyAlignment="0" applyProtection="0"/>
    <xf numFmtId="0" fontId="13" fillId="0" borderId="0"/>
    <xf numFmtId="166" fontId="13" fillId="0" borderId="0" applyFont="0" applyFill="0" applyBorder="0" applyAlignment="0" applyProtection="0"/>
    <xf numFmtId="167" fontId="13" fillId="0" borderId="0" applyFont="0" applyFill="0" applyBorder="0" applyAlignment="0" applyProtection="0"/>
    <xf numFmtId="0" fontId="13" fillId="0" borderId="0"/>
    <xf numFmtId="166" fontId="135" fillId="0" borderId="0" applyFont="0" applyFill="0" applyBorder="0" applyAlignment="0" applyProtection="0"/>
    <xf numFmtId="0" fontId="12" fillId="0" borderId="0"/>
    <xf numFmtId="43" fontId="136" fillId="0" borderId="0" applyFont="0" applyFill="0" applyBorder="0" applyAlignment="0" applyProtection="0"/>
    <xf numFmtId="182" fontId="136" fillId="0" borderId="0"/>
    <xf numFmtId="0" fontId="11" fillId="0" borderId="0"/>
    <xf numFmtId="44"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0" fontId="28" fillId="0" borderId="0"/>
    <xf numFmtId="43" fontId="10" fillId="0" borderId="0" applyFont="0" applyFill="0" applyBorder="0" applyAlignment="0" applyProtection="0"/>
    <xf numFmtId="44" fontId="28" fillId="0" borderId="0" applyFont="0" applyFill="0" applyBorder="0" applyAlignment="0" applyProtection="0"/>
    <xf numFmtId="44" fontId="10" fillId="0" borderId="0" applyFont="0" applyFill="0" applyBorder="0" applyAlignment="0" applyProtection="0"/>
    <xf numFmtId="43" fontId="28" fillId="0" borderId="0" applyFont="0" applyFill="0" applyBorder="0" applyAlignment="0" applyProtection="0"/>
    <xf numFmtId="166" fontId="28" fillId="0" borderId="0" applyFont="0" applyFill="0" applyBorder="0" applyAlignment="0" applyProtection="0"/>
    <xf numFmtId="0" fontId="9" fillId="0" borderId="0"/>
    <xf numFmtId="0" fontId="9" fillId="0" borderId="0"/>
    <xf numFmtId="44"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167" fontId="153" fillId="0" borderId="0" applyFont="0" applyFill="0" applyBorder="0" applyAlignment="0" applyProtection="0"/>
    <xf numFmtId="44" fontId="156" fillId="0" borderId="0" applyFont="0" applyFill="0" applyBorder="0" applyAlignment="0" applyProtection="0"/>
    <xf numFmtId="167" fontId="8" fillId="0" borderId="0" applyFont="0" applyFill="0" applyBorder="0" applyAlignment="0" applyProtection="0"/>
    <xf numFmtId="0" fontId="7"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0" fontId="28" fillId="0" borderId="0"/>
    <xf numFmtId="0" fontId="18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4" fontId="5" fillId="0" borderId="0" applyFont="0" applyFill="0" applyBorder="0" applyAlignment="0" applyProtection="0"/>
    <xf numFmtId="0" fontId="5" fillId="0" borderId="0"/>
    <xf numFmtId="0" fontId="5" fillId="0" borderId="0"/>
    <xf numFmtId="0" fontId="5" fillId="0" borderId="0"/>
    <xf numFmtId="43"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0" fontId="120" fillId="0" borderId="0" applyNumberFormat="0" applyFill="0" applyBorder="0" applyAlignment="0" applyProtection="0"/>
    <xf numFmtId="43" fontId="4" fillId="0" borderId="0" applyFont="0" applyFill="0" applyBorder="0" applyAlignment="0" applyProtection="0"/>
    <xf numFmtId="0" fontId="4"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0" fontId="1" fillId="0" borderId="0"/>
    <xf numFmtId="167" fontId="1" fillId="0" borderId="0" applyFont="0" applyFill="0" applyBorder="0" applyAlignment="0" applyProtection="0"/>
  </cellStyleXfs>
  <cellXfs count="2036">
    <xf numFmtId="0" fontId="0" fillId="0" borderId="0" xfId="0" applyNumberFormat="1" applyFont="1" applyFill="1" applyBorder="1" applyAlignment="1"/>
    <xf numFmtId="0" fontId="28" fillId="0" borderId="0" xfId="58" applyFont="1" applyAlignment="1">
      <alignment vertical="center"/>
    </xf>
    <xf numFmtId="0" fontId="58" fillId="0" borderId="0" xfId="58" applyFont="1" applyAlignment="1">
      <alignment vertical="center"/>
    </xf>
    <xf numFmtId="0" fontId="57" fillId="0" borderId="0" xfId="58" applyFont="1" applyAlignment="1">
      <alignment vertical="center"/>
    </xf>
    <xf numFmtId="0" fontId="33" fillId="0" borderId="0" xfId="41" applyFont="1" applyAlignment="1">
      <alignment vertical="center"/>
    </xf>
    <xf numFmtId="0" fontId="33" fillId="0" borderId="34" xfId="41" applyFont="1" applyBorder="1" applyAlignment="1">
      <alignment horizontal="center" vertical="center"/>
    </xf>
    <xf numFmtId="0" fontId="33" fillId="0" borderId="24" xfId="41" applyFont="1" applyBorder="1" applyAlignment="1">
      <alignment vertical="center"/>
    </xf>
    <xf numFmtId="0" fontId="33" fillId="2" borderId="0" xfId="41" applyFont="1" applyFill="1" applyAlignment="1">
      <alignment vertical="center"/>
    </xf>
    <xf numFmtId="0" fontId="32" fillId="2" borderId="49" xfId="41" applyFont="1" applyFill="1" applyBorder="1" applyAlignment="1">
      <alignment vertical="center"/>
    </xf>
    <xf numFmtId="4" fontId="33" fillId="2" borderId="0" xfId="41" applyNumberFormat="1" applyFont="1" applyFill="1" applyAlignment="1">
      <alignment vertical="center"/>
    </xf>
    <xf numFmtId="0" fontId="28" fillId="2" borderId="0" xfId="41" quotePrefix="1" applyFont="1" applyFill="1" applyAlignment="1">
      <alignment horizontal="left" vertical="center"/>
    </xf>
    <xf numFmtId="0" fontId="30" fillId="2" borderId="0" xfId="41" applyFont="1" applyFill="1" applyAlignment="1">
      <alignment vertical="center"/>
    </xf>
    <xf numFmtId="0" fontId="28" fillId="0" borderId="0" xfId="57"/>
    <xf numFmtId="2" fontId="33" fillId="3" borderId="29" xfId="57" applyNumberFormat="1" applyFont="1" applyFill="1" applyBorder="1" applyAlignment="1">
      <alignment vertical="center"/>
    </xf>
    <xf numFmtId="1" fontId="33" fillId="2" borderId="29" xfId="57" applyNumberFormat="1" applyFont="1" applyFill="1" applyBorder="1" applyAlignment="1">
      <alignment horizontal="center" vertical="center"/>
    </xf>
    <xf numFmtId="2" fontId="33" fillId="3" borderId="39" xfId="57" applyNumberFormat="1" applyFont="1" applyFill="1" applyBorder="1" applyAlignment="1">
      <alignment vertical="center"/>
    </xf>
    <xf numFmtId="2" fontId="33" fillId="0" borderId="29" xfId="57" applyNumberFormat="1" applyFont="1" applyBorder="1" applyAlignment="1">
      <alignment vertical="center"/>
    </xf>
    <xf numFmtId="0" fontId="28" fillId="0" borderId="0" xfId="57" applyAlignment="1">
      <alignment vertical="center"/>
    </xf>
    <xf numFmtId="0" fontId="33" fillId="0" borderId="0" xfId="57" applyFont="1" applyAlignment="1">
      <alignment vertical="center"/>
    </xf>
    <xf numFmtId="0" fontId="28" fillId="0" borderId="24" xfId="57" applyBorder="1"/>
    <xf numFmtId="0" fontId="28" fillId="0" borderId="0" xfId="60" applyFont="1"/>
    <xf numFmtId="1" fontId="33" fillId="2" borderId="29" xfId="60" applyNumberFormat="1" applyFont="1" applyFill="1" applyBorder="1" applyAlignment="1">
      <alignment horizontal="center" vertical="center"/>
    </xf>
    <xf numFmtId="2" fontId="33" fillId="2" borderId="29" xfId="60" applyNumberFormat="1" applyFont="1" applyFill="1" applyBorder="1" applyAlignment="1">
      <alignment horizontal="center" vertical="center"/>
    </xf>
    <xf numFmtId="2" fontId="33" fillId="3" borderId="29" xfId="60" quotePrefix="1" applyNumberFormat="1" applyFont="1" applyFill="1" applyBorder="1" applyAlignment="1">
      <alignment vertical="center"/>
    </xf>
    <xf numFmtId="2" fontId="33" fillId="3" borderId="29" xfId="60" applyNumberFormat="1" applyFont="1" applyFill="1" applyBorder="1" applyAlignment="1">
      <alignment vertical="center"/>
    </xf>
    <xf numFmtId="2" fontId="33" fillId="3" borderId="39" xfId="60" applyNumberFormat="1" applyFont="1" applyFill="1" applyBorder="1" applyAlignment="1">
      <alignment vertical="center"/>
    </xf>
    <xf numFmtId="0" fontId="28" fillId="0" borderId="0" xfId="57" applyAlignment="1">
      <alignment horizontal="center"/>
    </xf>
    <xf numFmtId="2" fontId="28" fillId="0" borderId="0" xfId="57" applyNumberFormat="1"/>
    <xf numFmtId="0" fontId="60" fillId="0" borderId="0" xfId="57" applyFont="1"/>
    <xf numFmtId="0" fontId="59" fillId="0" borderId="0" xfId="57" applyFont="1"/>
    <xf numFmtId="0" fontId="30" fillId="0" borderId="0" xfId="57" applyFont="1" applyAlignment="1">
      <alignment horizontal="center"/>
    </xf>
    <xf numFmtId="0" fontId="28" fillId="0" borderId="6" xfId="57" applyBorder="1"/>
    <xf numFmtId="0" fontId="28" fillId="0" borderId="5" xfId="57" applyBorder="1"/>
    <xf numFmtId="0" fontId="28" fillId="0" borderId="12" xfId="57" applyBorder="1"/>
    <xf numFmtId="0" fontId="28" fillId="0" borderId="0" xfId="57" applyAlignment="1">
      <alignment wrapText="1"/>
    </xf>
    <xf numFmtId="2" fontId="28" fillId="0" borderId="0" xfId="57" applyNumberFormat="1" applyAlignment="1">
      <alignment vertical="center"/>
    </xf>
    <xf numFmtId="4" fontId="33" fillId="5" borderId="0" xfId="30" applyNumberFormat="1" applyFont="1" applyFill="1" applyBorder="1" applyAlignment="1">
      <alignment vertical="center"/>
    </xf>
    <xf numFmtId="0" fontId="33" fillId="0" borderId="27" xfId="41" applyFont="1" applyBorder="1" applyAlignment="1">
      <alignment horizontal="center" vertical="center"/>
    </xf>
    <xf numFmtId="168" fontId="33" fillId="0" borderId="16" xfId="41" applyNumberFormat="1" applyFont="1" applyBorder="1" applyAlignment="1">
      <alignment horizontal="center" vertical="center"/>
    </xf>
    <xf numFmtId="168" fontId="33" fillId="0" borderId="19" xfId="41" applyNumberFormat="1" applyFont="1" applyBorder="1" applyAlignment="1">
      <alignment horizontal="center" vertical="center"/>
    </xf>
    <xf numFmtId="168" fontId="33" fillId="0" borderId="17" xfId="41" applyNumberFormat="1" applyFont="1" applyBorder="1" applyAlignment="1">
      <alignment horizontal="center" vertical="center"/>
    </xf>
    <xf numFmtId="168" fontId="33" fillId="0" borderId="20" xfId="41" applyNumberFormat="1" applyFont="1" applyBorder="1" applyAlignment="1">
      <alignment horizontal="center" vertical="center"/>
    </xf>
    <xf numFmtId="0" fontId="33" fillId="0" borderId="51" xfId="41" applyFont="1" applyBorder="1" applyAlignment="1">
      <alignment horizontal="center" vertical="center"/>
    </xf>
    <xf numFmtId="4" fontId="56" fillId="5" borderId="0" xfId="58" applyNumberFormat="1" applyFont="1" applyFill="1" applyAlignment="1">
      <alignment vertical="center" wrapText="1"/>
    </xf>
    <xf numFmtId="4" fontId="32" fillId="3" borderId="50" xfId="57" applyNumberFormat="1" applyFont="1" applyFill="1" applyBorder="1" applyAlignment="1">
      <alignment vertical="center"/>
    </xf>
    <xf numFmtId="2" fontId="33" fillId="3" borderId="47" xfId="57" applyNumberFormat="1" applyFont="1" applyFill="1" applyBorder="1" applyAlignment="1">
      <alignment vertical="center"/>
    </xf>
    <xf numFmtId="49" fontId="28" fillId="0" borderId="4" xfId="53" applyNumberFormat="1" applyFont="1" applyBorder="1"/>
    <xf numFmtId="0" fontId="28" fillId="0" borderId="4" xfId="53" applyFont="1" applyBorder="1"/>
    <xf numFmtId="0" fontId="28" fillId="0" borderId="0" xfId="53" applyNumberFormat="1" applyFont="1" applyFill="1" applyBorder="1" applyAlignment="1"/>
    <xf numFmtId="0" fontId="28" fillId="0" borderId="0" xfId="53" applyNumberFormat="1" applyFont="1" applyFill="1" applyBorder="1" applyAlignment="1">
      <alignment vertical="center"/>
    </xf>
    <xf numFmtId="4" fontId="33" fillId="0" borderId="0" xfId="41" applyNumberFormat="1" applyFont="1" applyAlignment="1">
      <alignment vertical="center"/>
    </xf>
    <xf numFmtId="2" fontId="28" fillId="0" borderId="0" xfId="60" applyNumberFormat="1" applyFont="1"/>
    <xf numFmtId="0" fontId="33" fillId="0" borderId="0" xfId="57" applyFont="1"/>
    <xf numFmtId="0" fontId="33" fillId="0" borderId="0" xfId="41" quotePrefix="1" applyFont="1" applyAlignment="1">
      <alignment vertical="center"/>
    </xf>
    <xf numFmtId="0" fontId="33" fillId="0" borderId="0" xfId="41" applyFont="1" applyAlignment="1">
      <alignment horizontal="center" vertical="center"/>
    </xf>
    <xf numFmtId="4" fontId="28" fillId="0" borderId="0" xfId="57" applyNumberFormat="1" applyAlignment="1">
      <alignment vertical="center"/>
    </xf>
    <xf numFmtId="0" fontId="28" fillId="5" borderId="0" xfId="57" applyFill="1" applyAlignment="1">
      <alignment vertical="center"/>
    </xf>
    <xf numFmtId="0" fontId="64" fillId="0" borderId="0" xfId="58" applyFont="1" applyAlignment="1">
      <alignment vertical="center"/>
    </xf>
    <xf numFmtId="0" fontId="50" fillId="0" borderId="0" xfId="58" applyFont="1" applyAlignment="1">
      <alignment vertical="center"/>
    </xf>
    <xf numFmtId="0" fontId="0" fillId="0" borderId="0" xfId="0" applyNumberFormat="1" applyFont="1" applyFill="1" applyBorder="1" applyAlignment="1">
      <alignment vertical="center"/>
    </xf>
    <xf numFmtId="0" fontId="33" fillId="0" borderId="29" xfId="57" applyFont="1" applyBorder="1" applyAlignment="1">
      <alignment vertical="center"/>
    </xf>
    <xf numFmtId="0" fontId="62" fillId="0" borderId="49" xfId="41" quotePrefix="1" applyFont="1" applyBorder="1" applyAlignment="1">
      <alignment vertical="center"/>
    </xf>
    <xf numFmtId="0" fontId="32" fillId="0" borderId="49" xfId="41" applyFont="1" applyBorder="1" applyAlignment="1">
      <alignment vertical="center"/>
    </xf>
    <xf numFmtId="0" fontId="74" fillId="0" borderId="0" xfId="57" applyFont="1" applyAlignment="1">
      <alignment horizontal="center" vertical="center"/>
    </xf>
    <xf numFmtId="0" fontId="28" fillId="0" borderId="0" xfId="53" applyNumberFormat="1" applyFont="1" applyFill="1" applyBorder="1" applyAlignment="1">
      <alignment horizontal="center"/>
    </xf>
    <xf numFmtId="0" fontId="33" fillId="0" borderId="0" xfId="53" applyNumberFormat="1" applyFont="1" applyFill="1" applyBorder="1" applyAlignment="1">
      <alignment vertical="center"/>
    </xf>
    <xf numFmtId="0" fontId="33" fillId="0" borderId="49" xfId="41" quotePrefix="1" applyFont="1" applyBorder="1" applyAlignment="1">
      <alignment vertical="center"/>
    </xf>
    <xf numFmtId="1" fontId="33" fillId="0" borderId="29" xfId="60" applyNumberFormat="1" applyFont="1" applyBorder="1" applyAlignment="1">
      <alignment horizontal="center" vertical="center"/>
    </xf>
    <xf numFmtId="4" fontId="33" fillId="3" borderId="29" xfId="60" applyNumberFormat="1" applyFont="1" applyFill="1" applyBorder="1" applyAlignment="1">
      <alignment vertical="center"/>
    </xf>
    <xf numFmtId="0" fontId="33" fillId="0" borderId="0" xfId="58" applyFont="1" applyAlignment="1">
      <alignment vertical="center"/>
    </xf>
    <xf numFmtId="0" fontId="43" fillId="0" borderId="0" xfId="81" applyFont="1" applyAlignment="1">
      <alignment vertical="center"/>
    </xf>
    <xf numFmtId="0" fontId="43" fillId="0" borderId="0" xfId="45" applyFont="1" applyAlignment="1">
      <alignment vertical="center"/>
    </xf>
    <xf numFmtId="0" fontId="44" fillId="0" borderId="4" xfId="45" applyFont="1" applyBorder="1"/>
    <xf numFmtId="0" fontId="44" fillId="0" borderId="4" xfId="45" applyFont="1" applyBorder="1" applyAlignment="1">
      <alignment vertical="center"/>
    </xf>
    <xf numFmtId="0" fontId="68" fillId="0" borderId="0" xfId="45" applyFont="1"/>
    <xf numFmtId="0" fontId="43" fillId="0" borderId="0" xfId="45" applyFont="1"/>
    <xf numFmtId="0" fontId="45" fillId="0" borderId="0" xfId="45" applyFont="1"/>
    <xf numFmtId="0" fontId="69" fillId="0" borderId="0" xfId="45" applyFont="1"/>
    <xf numFmtId="0" fontId="82" fillId="0" borderId="6" xfId="45" applyFont="1" applyBorder="1" applyAlignment="1">
      <alignment horizontal="centerContinuous" vertical="center"/>
    </xf>
    <xf numFmtId="0" fontId="68" fillId="0" borderId="0" xfId="45" applyFont="1" applyAlignment="1">
      <alignment vertical="center"/>
    </xf>
    <xf numFmtId="0" fontId="68" fillId="0" borderId="6" xfId="45" applyFont="1" applyBorder="1" applyAlignment="1">
      <alignment horizontal="fill"/>
    </xf>
    <xf numFmtId="2" fontId="68" fillId="0" borderId="6" xfId="45" applyNumberFormat="1" applyFont="1" applyBorder="1" applyAlignment="1">
      <alignment horizontal="fill"/>
    </xf>
    <xf numFmtId="0" fontId="68" fillId="0" borderId="6" xfId="45" applyFont="1" applyBorder="1"/>
    <xf numFmtId="0" fontId="68" fillId="0" borderId="6" xfId="45" applyFont="1" applyBorder="1" applyAlignment="1">
      <alignment horizontal="left"/>
    </xf>
    <xf numFmtId="0" fontId="69" fillId="0" borderId="4" xfId="45" applyFont="1" applyBorder="1"/>
    <xf numFmtId="0" fontId="70" fillId="0" borderId="4" xfId="45" applyFont="1" applyBorder="1" applyAlignment="1">
      <alignment vertical="center"/>
    </xf>
    <xf numFmtId="0" fontId="77" fillId="0" borderId="6" xfId="45" applyFont="1" applyBorder="1" applyAlignment="1">
      <alignment vertical="center"/>
    </xf>
    <xf numFmtId="0" fontId="44" fillId="0" borderId="0" xfId="45" applyFont="1"/>
    <xf numFmtId="0" fontId="44" fillId="0" borderId="0" xfId="45" applyFont="1" applyAlignment="1">
      <alignment vertical="center"/>
    </xf>
    <xf numFmtId="17" fontId="80" fillId="0" borderId="0" xfId="45" applyNumberFormat="1" applyFont="1" applyAlignment="1">
      <alignment horizontal="left" vertical="center"/>
    </xf>
    <xf numFmtId="0" fontId="80" fillId="0" borderId="0" xfId="45" applyFont="1"/>
    <xf numFmtId="181" fontId="80" fillId="0" borderId="0" xfId="83" applyNumberFormat="1" applyFont="1" applyBorder="1" applyAlignment="1">
      <alignment horizontal="left" vertical="center"/>
    </xf>
    <xf numFmtId="14" fontId="80" fillId="0" borderId="0" xfId="45" applyNumberFormat="1" applyFont="1" applyAlignment="1">
      <alignment horizontal="left" vertical="center"/>
    </xf>
    <xf numFmtId="0" fontId="77" fillId="0" borderId="0" xfId="45" applyFont="1" applyAlignment="1">
      <alignment vertical="center"/>
    </xf>
    <xf numFmtId="0" fontId="33" fillId="0" borderId="47" xfId="57" applyFont="1" applyBorder="1" applyAlignment="1">
      <alignment vertical="center"/>
    </xf>
    <xf numFmtId="2" fontId="33" fillId="0" borderId="47" xfId="57" applyNumberFormat="1" applyFont="1" applyBorder="1" applyAlignment="1">
      <alignment vertical="center"/>
    </xf>
    <xf numFmtId="1" fontId="33" fillId="2" borderId="47" xfId="57" applyNumberFormat="1" applyFont="1" applyFill="1" applyBorder="1" applyAlignment="1">
      <alignment horizontal="center" vertical="center"/>
    </xf>
    <xf numFmtId="2" fontId="33" fillId="3" borderId="54" xfId="57" applyNumberFormat="1" applyFont="1" applyFill="1" applyBorder="1" applyAlignment="1">
      <alignment vertical="center"/>
    </xf>
    <xf numFmtId="1" fontId="33" fillId="0" borderId="47" xfId="57" applyNumberFormat="1" applyFont="1" applyBorder="1" applyAlignment="1">
      <alignment horizontal="center" vertical="center"/>
    </xf>
    <xf numFmtId="0" fontId="33" fillId="0" borderId="58" xfId="41" quotePrefix="1" applyFont="1" applyBorder="1" applyAlignment="1">
      <alignment vertical="center" wrapText="1"/>
    </xf>
    <xf numFmtId="0" fontId="33" fillId="2" borderId="10" xfId="57" applyFont="1" applyFill="1" applyBorder="1" applyAlignment="1">
      <alignment vertical="center"/>
    </xf>
    <xf numFmtId="0" fontId="33" fillId="2" borderId="0" xfId="57" applyFont="1" applyFill="1" applyAlignment="1">
      <alignment vertical="center"/>
    </xf>
    <xf numFmtId="2" fontId="33" fillId="3" borderId="47" xfId="60" applyNumberFormat="1" applyFont="1" applyFill="1" applyBorder="1" applyAlignment="1">
      <alignment vertical="center"/>
    </xf>
    <xf numFmtId="2" fontId="33" fillId="3" borderId="54" xfId="60" applyNumberFormat="1" applyFont="1" applyFill="1" applyBorder="1" applyAlignment="1">
      <alignment vertical="center"/>
    </xf>
    <xf numFmtId="0" fontId="60" fillId="3" borderId="61" xfId="57" applyFont="1" applyFill="1" applyBorder="1" applyAlignment="1">
      <alignment vertical="center"/>
    </xf>
    <xf numFmtId="0" fontId="32" fillId="3" borderId="50" xfId="57" applyFont="1" applyFill="1" applyBorder="1" applyAlignment="1">
      <alignment vertical="center"/>
    </xf>
    <xf numFmtId="0" fontId="32" fillId="3" borderId="50" xfId="60" applyFont="1" applyFill="1" applyBorder="1" applyAlignment="1">
      <alignment vertical="center"/>
    </xf>
    <xf numFmtId="2" fontId="32" fillId="3" borderId="50" xfId="60" applyNumberFormat="1" applyFont="1" applyFill="1" applyBorder="1" applyAlignment="1">
      <alignment vertical="center"/>
    </xf>
    <xf numFmtId="2" fontId="33" fillId="3" borderId="14" xfId="57" applyNumberFormat="1" applyFont="1" applyFill="1" applyBorder="1" applyAlignment="1">
      <alignment vertical="center"/>
    </xf>
    <xf numFmtId="0" fontId="33" fillId="3" borderId="50" xfId="57" applyFont="1" applyFill="1" applyBorder="1" applyAlignment="1">
      <alignment vertical="center"/>
    </xf>
    <xf numFmtId="2" fontId="32" fillId="3" borderId="50" xfId="57" applyNumberFormat="1" applyFont="1" applyFill="1" applyBorder="1" applyAlignment="1">
      <alignment vertical="center"/>
    </xf>
    <xf numFmtId="2" fontId="33" fillId="3" borderId="50" xfId="57" applyNumberFormat="1" applyFont="1" applyFill="1" applyBorder="1" applyAlignment="1">
      <alignment vertical="center"/>
    </xf>
    <xf numFmtId="1" fontId="32" fillId="3" borderId="50" xfId="57" applyNumberFormat="1" applyFont="1" applyFill="1" applyBorder="1" applyAlignment="1">
      <alignment horizontal="center" vertical="center"/>
    </xf>
    <xf numFmtId="4" fontId="32" fillId="0" borderId="0" xfId="57" applyNumberFormat="1" applyFont="1" applyAlignment="1">
      <alignment vertical="center"/>
    </xf>
    <xf numFmtId="0" fontId="30" fillId="0" borderId="0" xfId="57" applyFont="1" applyAlignment="1">
      <alignment vertical="center"/>
    </xf>
    <xf numFmtId="2" fontId="32" fillId="0" borderId="0" xfId="57" applyNumberFormat="1" applyFont="1" applyAlignment="1">
      <alignment vertical="center"/>
    </xf>
    <xf numFmtId="0" fontId="32" fillId="0" borderId="0" xfId="57" applyFont="1" applyAlignment="1">
      <alignment vertical="center"/>
    </xf>
    <xf numFmtId="0" fontId="82" fillId="0" borderId="6" xfId="45" applyFont="1" applyBorder="1" applyAlignment="1">
      <alignment horizontal="center" vertical="center"/>
    </xf>
    <xf numFmtId="0" fontId="68" fillId="0" borderId="6" xfId="45" applyFont="1" applyBorder="1" applyAlignment="1">
      <alignment horizontal="center"/>
    </xf>
    <xf numFmtId="0" fontId="83" fillId="8" borderId="8" xfId="57" applyFont="1" applyFill="1" applyBorder="1" applyAlignment="1">
      <alignment horizontal="centerContinuous" vertical="center"/>
    </xf>
    <xf numFmtId="0" fontId="83" fillId="8" borderId="15" xfId="57" applyFont="1" applyFill="1" applyBorder="1" applyAlignment="1">
      <alignment horizontal="centerContinuous" vertical="center"/>
    </xf>
    <xf numFmtId="0" fontId="83" fillId="8" borderId="23" xfId="57" applyFont="1" applyFill="1" applyBorder="1" applyAlignment="1">
      <alignment horizontal="centerContinuous" vertical="center"/>
    </xf>
    <xf numFmtId="0" fontId="83" fillId="8" borderId="15" xfId="57" applyFont="1" applyFill="1" applyBorder="1" applyAlignment="1">
      <alignment horizontal="center" vertical="center"/>
    </xf>
    <xf numFmtId="0" fontId="83" fillId="8" borderId="26" xfId="57" applyFont="1" applyFill="1" applyBorder="1" applyAlignment="1">
      <alignment horizontal="center" vertical="center"/>
    </xf>
    <xf numFmtId="0" fontId="83" fillId="8" borderId="23" xfId="57" applyFont="1" applyFill="1" applyBorder="1" applyAlignment="1">
      <alignment horizontal="center" vertical="center"/>
    </xf>
    <xf numFmtId="0" fontId="83" fillId="8" borderId="26" xfId="57" applyFont="1" applyFill="1" applyBorder="1" applyAlignment="1">
      <alignment horizontal="centerContinuous" vertical="center"/>
    </xf>
    <xf numFmtId="0" fontId="83" fillId="8" borderId="28" xfId="57" applyFont="1" applyFill="1" applyBorder="1" applyAlignment="1">
      <alignment horizontal="centerContinuous" vertical="center"/>
    </xf>
    <xf numFmtId="0" fontId="83" fillId="8" borderId="15" xfId="60" applyFont="1" applyFill="1" applyBorder="1" applyAlignment="1">
      <alignment horizontal="centerContinuous" vertical="center"/>
    </xf>
    <xf numFmtId="0" fontId="83" fillId="8" borderId="26" xfId="60" applyFont="1" applyFill="1" applyBorder="1" applyAlignment="1">
      <alignment horizontal="centerContinuous" vertical="center"/>
    </xf>
    <xf numFmtId="0" fontId="83" fillId="8" borderId="23" xfId="60" applyFont="1" applyFill="1" applyBorder="1" applyAlignment="1">
      <alignment horizontal="centerContinuous" vertical="center"/>
    </xf>
    <xf numFmtId="0" fontId="83" fillId="8" borderId="32" xfId="60" applyFont="1" applyFill="1" applyBorder="1" applyAlignment="1">
      <alignment horizontal="centerContinuous" vertical="center"/>
    </xf>
    <xf numFmtId="0" fontId="83" fillId="8" borderId="26" xfId="60" applyFont="1" applyFill="1" applyBorder="1" applyAlignment="1">
      <alignment horizontal="center" vertical="center"/>
    </xf>
    <xf numFmtId="0" fontId="83" fillId="8" borderId="15" xfId="60" applyFont="1" applyFill="1" applyBorder="1" applyAlignment="1">
      <alignment horizontal="center" vertical="center"/>
    </xf>
    <xf numFmtId="0" fontId="83" fillId="8" borderId="23" xfId="60" applyFont="1" applyFill="1" applyBorder="1" applyAlignment="1">
      <alignment horizontal="center" vertical="center"/>
    </xf>
    <xf numFmtId="0" fontId="83" fillId="8" borderId="15" xfId="60" applyFont="1" applyFill="1" applyBorder="1" applyAlignment="1">
      <alignment horizontal="center" vertical="center" wrapText="1"/>
    </xf>
    <xf numFmtId="0" fontId="83" fillId="8" borderId="31" xfId="57" applyFont="1" applyFill="1" applyBorder="1" applyAlignment="1">
      <alignment horizontal="center" vertical="center"/>
    </xf>
    <xf numFmtId="0" fontId="83" fillId="8" borderId="32" xfId="57" applyFont="1" applyFill="1" applyBorder="1" applyAlignment="1">
      <alignment horizontal="centerContinuous" vertical="center"/>
    </xf>
    <xf numFmtId="0" fontId="83" fillId="8" borderId="10" xfId="57" applyFont="1" applyFill="1" applyBorder="1" applyAlignment="1">
      <alignment horizontal="centerContinuous" vertical="center"/>
    </xf>
    <xf numFmtId="0" fontId="83" fillId="8" borderId="31" xfId="57" applyFont="1" applyFill="1" applyBorder="1" applyAlignment="1">
      <alignment horizontal="centerContinuous" vertical="center"/>
    </xf>
    <xf numFmtId="17" fontId="84" fillId="0" borderId="0" xfId="45" applyNumberFormat="1" applyFont="1" applyAlignment="1">
      <alignment horizontal="left" vertical="center"/>
    </xf>
    <xf numFmtId="0" fontId="84" fillId="0" borderId="0" xfId="45" applyFont="1"/>
    <xf numFmtId="0" fontId="43" fillId="0" borderId="0" xfId="47" applyFont="1" applyAlignment="1">
      <alignment horizontal="center"/>
    </xf>
    <xf numFmtId="0" fontId="80" fillId="2" borderId="29" xfId="47" applyFont="1" applyFill="1" applyBorder="1" applyAlignment="1">
      <alignment vertical="center"/>
    </xf>
    <xf numFmtId="0" fontId="80" fillId="0" borderId="0" xfId="47" applyFont="1"/>
    <xf numFmtId="0" fontId="43" fillId="0" borderId="0" xfId="47" applyFont="1"/>
    <xf numFmtId="4" fontId="83" fillId="8" borderId="23" xfId="57" applyNumberFormat="1" applyFont="1" applyFill="1" applyBorder="1" applyAlignment="1">
      <alignment vertical="center"/>
    </xf>
    <xf numFmtId="0" fontId="33" fillId="0" borderId="0" xfId="53" applyNumberFormat="1" applyFont="1" applyFill="1" applyBorder="1" applyAlignment="1">
      <alignment horizontal="center" vertical="center"/>
    </xf>
    <xf numFmtId="0" fontId="32" fillId="0" borderId="0" xfId="53" applyNumberFormat="1" applyFont="1" applyFill="1" applyBorder="1" applyAlignment="1">
      <alignment horizontal="center" vertical="center"/>
    </xf>
    <xf numFmtId="49" fontId="33" fillId="0" borderId="0" xfId="53" applyNumberFormat="1" applyFont="1" applyFill="1" applyBorder="1" applyAlignment="1">
      <alignment vertical="center"/>
    </xf>
    <xf numFmtId="0" fontId="86" fillId="0" borderId="0" xfId="45" applyFont="1"/>
    <xf numFmtId="0" fontId="69" fillId="0" borderId="4" xfId="45" applyFont="1" applyBorder="1" applyAlignment="1">
      <alignment vertical="center"/>
    </xf>
    <xf numFmtId="0" fontId="77" fillId="0" borderId="6" xfId="45" applyFont="1" applyBorder="1" applyAlignment="1">
      <alignment horizontal="center" vertical="center"/>
    </xf>
    <xf numFmtId="0" fontId="43" fillId="0" borderId="0" xfId="81" applyFont="1" applyAlignment="1">
      <alignment horizontal="center" vertical="center"/>
    </xf>
    <xf numFmtId="0" fontId="28" fillId="0" borderId="35" xfId="53" applyNumberFormat="1" applyFont="1" applyFill="1" applyBorder="1" applyAlignment="1">
      <alignment vertical="center"/>
    </xf>
    <xf numFmtId="0" fontId="28" fillId="0" borderId="28" xfId="53" applyNumberFormat="1" applyFont="1" applyFill="1" applyBorder="1" applyAlignment="1">
      <alignment vertical="center"/>
    </xf>
    <xf numFmtId="0" fontId="28" fillId="0" borderId="0" xfId="53" applyFont="1" applyBorder="1" applyAlignment="1">
      <alignment horizontal="center"/>
    </xf>
    <xf numFmtId="0" fontId="77" fillId="0" borderId="0" xfId="81" applyFont="1" applyAlignment="1">
      <alignment vertical="center"/>
    </xf>
    <xf numFmtId="0" fontId="43" fillId="0" borderId="21" xfId="45" applyFont="1" applyBorder="1" applyAlignment="1">
      <alignment horizontal="fill"/>
    </xf>
    <xf numFmtId="167" fontId="43" fillId="0" borderId="21" xfId="45" applyNumberFormat="1" applyFont="1" applyBorder="1" applyAlignment="1">
      <alignment horizontal="fill"/>
    </xf>
    <xf numFmtId="0" fontId="43" fillId="0" borderId="21" xfId="45" applyFont="1" applyBorder="1"/>
    <xf numFmtId="0" fontId="43" fillId="0" borderId="44" xfId="47" applyFont="1" applyBorder="1"/>
    <xf numFmtId="0" fontId="79" fillId="0" borderId="44" xfId="45" applyFont="1" applyBorder="1"/>
    <xf numFmtId="17" fontId="86" fillId="0" borderId="6" xfId="45" applyNumberFormat="1" applyFont="1" applyBorder="1" applyAlignment="1">
      <alignment horizontal="left" vertical="center"/>
    </xf>
    <xf numFmtId="0" fontId="86" fillId="0" borderId="6" xfId="45" applyFont="1" applyBorder="1" applyAlignment="1">
      <alignment vertical="center"/>
    </xf>
    <xf numFmtId="17" fontId="43" fillId="0" borderId="6" xfId="45" applyNumberFormat="1" applyFont="1" applyBorder="1" applyAlignment="1">
      <alignment horizontal="left" vertical="center"/>
    </xf>
    <xf numFmtId="0" fontId="86" fillId="0" borderId="6" xfId="45" applyFont="1" applyBorder="1"/>
    <xf numFmtId="0" fontId="87" fillId="8" borderId="34" xfId="47" applyFont="1" applyFill="1" applyBorder="1" applyAlignment="1">
      <alignment horizontal="center" vertical="center"/>
    </xf>
    <xf numFmtId="0" fontId="87" fillId="8" borderId="35" xfId="47" applyFont="1" applyFill="1" applyBorder="1" applyAlignment="1">
      <alignment horizontal="center" vertical="center"/>
    </xf>
    <xf numFmtId="0" fontId="87" fillId="8" borderId="33" xfId="47" applyFont="1" applyFill="1" applyBorder="1" applyAlignment="1">
      <alignment horizontal="center" vertical="center"/>
    </xf>
    <xf numFmtId="0" fontId="87" fillId="8" borderId="24" xfId="47" applyFont="1" applyFill="1" applyBorder="1" applyAlignment="1">
      <alignment horizontal="center" vertical="center"/>
    </xf>
    <xf numFmtId="0" fontId="43" fillId="0" borderId="21" xfId="45" applyFont="1" applyBorder="1" applyAlignment="1">
      <alignment horizontal="center"/>
    </xf>
    <xf numFmtId="0" fontId="43" fillId="0" borderId="44" xfId="47" applyFont="1" applyBorder="1" applyAlignment="1">
      <alignment horizontal="center"/>
    </xf>
    <xf numFmtId="0" fontId="96" fillId="0" borderId="0" xfId="81" applyFont="1" applyAlignment="1">
      <alignment horizontal="left" vertical="center"/>
    </xf>
    <xf numFmtId="0" fontId="96" fillId="0" borderId="0" xfId="45" applyFont="1" applyAlignment="1">
      <alignment horizontal="left" vertical="center"/>
    </xf>
    <xf numFmtId="14" fontId="96" fillId="0" borderId="0" xfId="45" applyNumberFormat="1" applyFont="1" applyAlignment="1">
      <alignment horizontal="left" vertical="center"/>
    </xf>
    <xf numFmtId="0" fontId="96" fillId="0" borderId="0" xfId="45" applyFont="1" applyAlignment="1">
      <alignment horizontal="left"/>
    </xf>
    <xf numFmtId="0" fontId="96" fillId="0" borderId="0" xfId="47" applyFont="1" applyAlignment="1">
      <alignment horizontal="left" vertical="center"/>
    </xf>
    <xf numFmtId="4" fontId="96" fillId="0" borderId="0" xfId="47" applyNumberFormat="1" applyFont="1" applyAlignment="1">
      <alignment horizontal="left" vertical="center"/>
    </xf>
    <xf numFmtId="0" fontId="96" fillId="0" borderId="0" xfId="47" applyFont="1" applyAlignment="1">
      <alignment horizontal="left"/>
    </xf>
    <xf numFmtId="0" fontId="98" fillId="0" borderId="0" xfId="53" applyNumberFormat="1" applyFont="1" applyFill="1" applyBorder="1" applyAlignment="1">
      <alignment horizontal="center" vertical="center"/>
    </xf>
    <xf numFmtId="0" fontId="28" fillId="0" borderId="4" xfId="53" applyFont="1" applyBorder="1" applyAlignment="1">
      <alignment horizontal="center" vertical="center"/>
    </xf>
    <xf numFmtId="0" fontId="44" fillId="0" borderId="4" xfId="45" applyFont="1" applyBorder="1" applyAlignment="1">
      <alignment horizontal="left" vertical="center"/>
    </xf>
    <xf numFmtId="167" fontId="86" fillId="0" borderId="3" xfId="83" applyFont="1" applyFill="1" applyBorder="1" applyAlignment="1" applyProtection="1">
      <alignment vertical="center"/>
    </xf>
    <xf numFmtId="4" fontId="86" fillId="2" borderId="3" xfId="47" applyNumberFormat="1" applyFont="1" applyFill="1" applyBorder="1" applyAlignment="1">
      <alignment vertical="center"/>
    </xf>
    <xf numFmtId="4" fontId="86" fillId="2" borderId="3" xfId="47" applyNumberFormat="1" applyFont="1" applyFill="1" applyBorder="1" applyAlignment="1">
      <alignment horizontal="center" vertical="center"/>
    </xf>
    <xf numFmtId="0" fontId="91" fillId="2" borderId="3" xfId="47" applyFont="1" applyFill="1" applyBorder="1" applyAlignment="1">
      <alignment horizontal="center" vertical="center"/>
    </xf>
    <xf numFmtId="0" fontId="86" fillId="2" borderId="3" xfId="47" applyFont="1" applyFill="1" applyBorder="1" applyAlignment="1">
      <alignment vertical="center"/>
    </xf>
    <xf numFmtId="0" fontId="86" fillId="2" borderId="3" xfId="47" applyFont="1" applyFill="1" applyBorder="1" applyAlignment="1">
      <alignment horizontal="center" vertical="center"/>
    </xf>
    <xf numFmtId="49" fontId="99" fillId="2" borderId="14" xfId="47" applyNumberFormat="1" applyFont="1" applyFill="1" applyBorder="1" applyAlignment="1">
      <alignment vertical="center"/>
    </xf>
    <xf numFmtId="49" fontId="99" fillId="2" borderId="40" xfId="47" applyNumberFormat="1" applyFont="1" applyFill="1" applyBorder="1" applyAlignment="1">
      <alignment vertical="center"/>
    </xf>
    <xf numFmtId="0" fontId="91" fillId="2" borderId="74" xfId="47" applyFont="1" applyFill="1" applyBorder="1" applyAlignment="1">
      <alignment horizontal="center" vertical="center"/>
    </xf>
    <xf numFmtId="0" fontId="86" fillId="2" borderId="74" xfId="47" applyFont="1" applyFill="1" applyBorder="1" applyAlignment="1">
      <alignment vertical="center"/>
    </xf>
    <xf numFmtId="0" fontId="86" fillId="2" borderId="74" xfId="47" applyFont="1" applyFill="1" applyBorder="1" applyAlignment="1">
      <alignment horizontal="center" vertical="center"/>
    </xf>
    <xf numFmtId="4" fontId="86" fillId="2" borderId="74" xfId="47" applyNumberFormat="1" applyFont="1" applyFill="1" applyBorder="1" applyAlignment="1">
      <alignment vertical="center"/>
    </xf>
    <xf numFmtId="4" fontId="86" fillId="2" borderId="74" xfId="47" applyNumberFormat="1" applyFont="1" applyFill="1" applyBorder="1" applyAlignment="1">
      <alignment horizontal="center" vertical="center"/>
    </xf>
    <xf numFmtId="0" fontId="28" fillId="0" borderId="31" xfId="53" applyNumberFormat="1" applyFont="1" applyFill="1" applyBorder="1" applyAlignment="1">
      <alignment vertical="center"/>
    </xf>
    <xf numFmtId="0" fontId="28" fillId="0" borderId="33" xfId="53" applyNumberFormat="1" applyFont="1" applyFill="1" applyBorder="1" applyAlignment="1">
      <alignment vertical="center"/>
    </xf>
    <xf numFmtId="0" fontId="28" fillId="0" borderId="24" xfId="53" applyNumberFormat="1" applyFont="1" applyFill="1" applyBorder="1" applyAlignment="1">
      <alignment vertical="center"/>
    </xf>
    <xf numFmtId="4" fontId="33" fillId="3" borderId="78" xfId="50" applyNumberFormat="1" applyFont="1" applyFill="1" applyBorder="1" applyAlignment="1">
      <alignment vertical="center"/>
    </xf>
    <xf numFmtId="4" fontId="33" fillId="3" borderId="78" xfId="50" applyNumberFormat="1" applyFont="1" applyFill="1" applyBorder="1" applyAlignment="1">
      <alignment vertical="center" wrapText="1"/>
    </xf>
    <xf numFmtId="2" fontId="32" fillId="0" borderId="0" xfId="57" applyNumberFormat="1" applyFont="1" applyAlignment="1">
      <alignment horizontal="center" vertical="center"/>
    </xf>
    <xf numFmtId="0" fontId="28" fillId="0" borderId="24" xfId="57" applyBorder="1" applyAlignment="1">
      <alignment horizontal="center"/>
    </xf>
    <xf numFmtId="0" fontId="80" fillId="0" borderId="0" xfId="47" applyFont="1" applyAlignment="1">
      <alignment horizontal="center"/>
    </xf>
    <xf numFmtId="4" fontId="76" fillId="3" borderId="3" xfId="47" applyNumberFormat="1" applyFont="1" applyFill="1" applyBorder="1" applyAlignment="1">
      <alignment vertical="center"/>
    </xf>
    <xf numFmtId="4" fontId="97" fillId="3" borderId="3" xfId="47" applyNumberFormat="1" applyFont="1" applyFill="1" applyBorder="1" applyAlignment="1">
      <alignment vertical="center"/>
    </xf>
    <xf numFmtId="0" fontId="76" fillId="9" borderId="23" xfId="45" applyFont="1" applyFill="1" applyBorder="1" applyAlignment="1">
      <alignment vertical="center"/>
    </xf>
    <xf numFmtId="0" fontId="76" fillId="9" borderId="25" xfId="45" applyFont="1" applyFill="1" applyBorder="1" applyAlignment="1">
      <alignment vertical="center"/>
    </xf>
    <xf numFmtId="0" fontId="43" fillId="0" borderId="0" xfId="53" applyNumberFormat="1" applyFont="1" applyFill="1" applyBorder="1" applyAlignment="1">
      <alignment vertical="center"/>
    </xf>
    <xf numFmtId="0" fontId="43" fillId="0" borderId="0" xfId="53" applyNumberFormat="1" applyFont="1" applyFill="1" applyBorder="1" applyAlignment="1">
      <alignment horizontal="center" vertical="center"/>
    </xf>
    <xf numFmtId="0" fontId="45" fillId="0" borderId="0" xfId="53" applyNumberFormat="1" applyFont="1" applyFill="1" applyBorder="1" applyAlignment="1">
      <alignment vertical="center"/>
    </xf>
    <xf numFmtId="0" fontId="45" fillId="0" borderId="0" xfId="53" applyNumberFormat="1" applyFont="1" applyFill="1" applyBorder="1" applyAlignment="1">
      <alignment horizontal="center" vertical="center"/>
    </xf>
    <xf numFmtId="0" fontId="53" fillId="0" borderId="7" xfId="53" applyFont="1" applyBorder="1" applyAlignment="1">
      <alignment vertical="center"/>
    </xf>
    <xf numFmtId="0" fontId="53" fillId="0" borderId="24" xfId="53" applyFont="1" applyBorder="1" applyAlignment="1">
      <alignment vertical="center"/>
    </xf>
    <xf numFmtId="0" fontId="83" fillId="8" borderId="28" xfId="57" applyFont="1" applyFill="1" applyBorder="1" applyAlignment="1">
      <alignment horizontal="center" vertical="center"/>
    </xf>
    <xf numFmtId="0" fontId="83" fillId="8" borderId="8" xfId="57" applyFont="1" applyFill="1" applyBorder="1" applyAlignment="1">
      <alignment horizontal="center" vertical="center"/>
    </xf>
    <xf numFmtId="0" fontId="83" fillId="8" borderId="1" xfId="57" applyFont="1" applyFill="1" applyBorder="1" applyAlignment="1">
      <alignment horizontal="center" vertical="center"/>
    </xf>
    <xf numFmtId="0" fontId="76" fillId="3" borderId="50" xfId="41" applyFont="1" applyFill="1" applyBorder="1" applyAlignment="1">
      <alignment vertical="center"/>
    </xf>
    <xf numFmtId="0" fontId="33" fillId="2" borderId="0" xfId="57" applyFont="1" applyFill="1" applyAlignment="1">
      <alignment horizontal="center" vertical="center"/>
    </xf>
    <xf numFmtId="4" fontId="76" fillId="3" borderId="77" xfId="50" applyNumberFormat="1" applyFont="1" applyFill="1" applyBorder="1" applyAlignment="1">
      <alignment vertical="center"/>
    </xf>
    <xf numFmtId="0" fontId="83" fillId="8" borderId="8" xfId="57" applyFont="1" applyFill="1" applyBorder="1" applyAlignment="1">
      <alignment horizontal="center" vertical="top" wrapText="1"/>
    </xf>
    <xf numFmtId="0" fontId="83" fillId="8" borderId="28" xfId="57" applyFont="1" applyFill="1" applyBorder="1" applyAlignment="1">
      <alignment horizontal="center" vertical="top"/>
    </xf>
    <xf numFmtId="2" fontId="33" fillId="3" borderId="89" xfId="57" applyNumberFormat="1" applyFont="1" applyFill="1" applyBorder="1" applyAlignment="1">
      <alignment vertical="center"/>
    </xf>
    <xf numFmtId="2" fontId="33" fillId="3" borderId="65" xfId="57" applyNumberFormat="1" applyFont="1" applyFill="1" applyBorder="1" applyAlignment="1">
      <alignment vertical="center"/>
    </xf>
    <xf numFmtId="2" fontId="63" fillId="3" borderId="66" xfId="57" applyNumberFormat="1" applyFont="1" applyFill="1" applyBorder="1" applyAlignment="1">
      <alignment vertical="center"/>
    </xf>
    <xf numFmtId="2" fontId="63" fillId="3" borderId="88" xfId="57" applyNumberFormat="1" applyFont="1" applyFill="1" applyBorder="1" applyAlignment="1">
      <alignment horizontal="center" vertical="center"/>
    </xf>
    <xf numFmtId="2" fontId="63" fillId="3" borderId="66" xfId="57" applyNumberFormat="1" applyFont="1" applyFill="1" applyBorder="1" applyAlignment="1">
      <alignment horizontal="center" vertical="center"/>
    </xf>
    <xf numFmtId="2" fontId="33" fillId="3" borderId="67" xfId="57" applyNumberFormat="1" applyFont="1" applyFill="1" applyBorder="1" applyAlignment="1">
      <alignment vertical="center"/>
    </xf>
    <xf numFmtId="2" fontId="63" fillId="3" borderId="68" xfId="57" applyNumberFormat="1" applyFont="1" applyFill="1" applyBorder="1" applyAlignment="1">
      <alignment horizontal="center" vertical="center"/>
    </xf>
    <xf numFmtId="2" fontId="83" fillId="8" borderId="94" xfId="57" applyNumberFormat="1" applyFont="1" applyFill="1" applyBorder="1" applyAlignment="1">
      <alignment vertical="center"/>
    </xf>
    <xf numFmtId="2" fontId="32" fillId="3" borderId="91" xfId="57" applyNumberFormat="1" applyFont="1" applyFill="1" applyBorder="1" applyAlignment="1">
      <alignment horizontal="left" vertical="center"/>
    </xf>
    <xf numFmtId="2" fontId="32" fillId="3" borderId="91" xfId="57" applyNumberFormat="1" applyFont="1" applyFill="1" applyBorder="1" applyAlignment="1">
      <alignment horizontal="center" vertical="center"/>
    </xf>
    <xf numFmtId="0" fontId="33" fillId="0" borderId="0" xfId="57" applyFont="1" applyAlignment="1">
      <alignment horizontal="center"/>
    </xf>
    <xf numFmtId="0" fontId="60" fillId="3" borderId="99" xfId="57" applyFont="1" applyFill="1" applyBorder="1" applyAlignment="1">
      <alignment vertical="center"/>
    </xf>
    <xf numFmtId="0" fontId="60" fillId="3" borderId="97" xfId="57" applyFont="1" applyFill="1" applyBorder="1" applyAlignment="1">
      <alignment vertical="center"/>
    </xf>
    <xf numFmtId="0" fontId="28" fillId="0" borderId="50" xfId="60" applyFont="1" applyBorder="1"/>
    <xf numFmtId="4" fontId="32" fillId="3" borderId="50" xfId="60" applyNumberFormat="1" applyFont="1" applyFill="1" applyBorder="1" applyAlignment="1">
      <alignment vertical="center"/>
    </xf>
    <xf numFmtId="2" fontId="33" fillId="3" borderId="68" xfId="57" applyNumberFormat="1" applyFont="1" applyFill="1" applyBorder="1" applyAlignment="1">
      <alignment vertical="center"/>
    </xf>
    <xf numFmtId="2" fontId="76" fillId="3" borderId="97" xfId="57" applyNumberFormat="1" applyFont="1" applyFill="1" applyBorder="1" applyAlignment="1">
      <alignment vertical="center"/>
    </xf>
    <xf numFmtId="1" fontId="76" fillId="3" borderId="97" xfId="57" applyNumberFormat="1" applyFont="1" applyFill="1" applyBorder="1" applyAlignment="1">
      <alignment horizontal="center" vertical="center"/>
    </xf>
    <xf numFmtId="4" fontId="76" fillId="3" borderId="97" xfId="57" applyNumberFormat="1" applyFont="1" applyFill="1" applyBorder="1" applyAlignment="1">
      <alignment vertical="center"/>
    </xf>
    <xf numFmtId="0" fontId="43" fillId="0" borderId="75" xfId="60" applyFont="1" applyBorder="1"/>
    <xf numFmtId="0" fontId="43" fillId="0" borderId="0" xfId="60" applyFont="1"/>
    <xf numFmtId="0" fontId="76" fillId="3" borderId="50" xfId="57" applyFont="1" applyFill="1" applyBorder="1" applyAlignment="1">
      <alignment vertical="center"/>
    </xf>
    <xf numFmtId="2" fontId="76" fillId="3" borderId="50" xfId="57" applyNumberFormat="1" applyFont="1" applyFill="1" applyBorder="1" applyAlignment="1">
      <alignment vertical="center"/>
    </xf>
    <xf numFmtId="1" fontId="76" fillId="3" borderId="50" xfId="57" applyNumberFormat="1" applyFont="1" applyFill="1" applyBorder="1" applyAlignment="1">
      <alignment horizontal="center" vertical="center"/>
    </xf>
    <xf numFmtId="4" fontId="76" fillId="3" borderId="50" xfId="57" applyNumberFormat="1" applyFont="1" applyFill="1" applyBorder="1" applyAlignment="1">
      <alignment vertical="center"/>
    </xf>
    <xf numFmtId="2" fontId="76" fillId="3" borderId="91" xfId="57" applyNumberFormat="1" applyFont="1" applyFill="1" applyBorder="1" applyAlignment="1">
      <alignment vertical="center"/>
    </xf>
    <xf numFmtId="2" fontId="83" fillId="8" borderId="96" xfId="57" applyNumberFormat="1" applyFont="1" applyFill="1" applyBorder="1" applyAlignment="1">
      <alignment horizontal="center" vertical="center"/>
    </xf>
    <xf numFmtId="0" fontId="80" fillId="0" borderId="0" xfId="45" applyFont="1" applyAlignment="1">
      <alignment horizontal="center"/>
    </xf>
    <xf numFmtId="0" fontId="45" fillId="0" borderId="0" xfId="41" applyFont="1" applyAlignment="1">
      <alignment vertical="center"/>
    </xf>
    <xf numFmtId="0" fontId="100" fillId="0" borderId="0" xfId="58" applyFont="1" applyAlignment="1">
      <alignment vertical="center"/>
    </xf>
    <xf numFmtId="4" fontId="79" fillId="3" borderId="50" xfId="41" applyNumberFormat="1" applyFont="1" applyFill="1" applyBorder="1" applyAlignment="1">
      <alignment vertical="center"/>
    </xf>
    <xf numFmtId="0" fontId="80" fillId="0" borderId="0" xfId="41" applyFont="1" applyAlignment="1">
      <alignment vertical="center"/>
    </xf>
    <xf numFmtId="4" fontId="80" fillId="3" borderId="69" xfId="50" applyNumberFormat="1" applyFont="1" applyFill="1" applyBorder="1" applyAlignment="1">
      <alignment vertical="center"/>
    </xf>
    <xf numFmtId="0" fontId="83" fillId="8" borderId="8" xfId="57" applyFont="1" applyFill="1" applyBorder="1" applyAlignment="1">
      <alignment horizontal="center" vertical="center" wrapText="1"/>
    </xf>
    <xf numFmtId="0" fontId="83" fillId="8" borderId="32" xfId="57" applyFont="1" applyFill="1" applyBorder="1" applyAlignment="1">
      <alignment horizontal="center" vertical="center" wrapText="1"/>
    </xf>
    <xf numFmtId="0" fontId="83" fillId="8" borderId="10" xfId="57" applyFont="1" applyFill="1" applyBorder="1" applyAlignment="1">
      <alignment horizontal="center" vertical="center" wrapText="1"/>
    </xf>
    <xf numFmtId="0" fontId="83" fillId="8" borderId="28" xfId="57" applyFont="1" applyFill="1" applyBorder="1" applyAlignment="1">
      <alignment horizontal="center" vertical="center" wrapText="1"/>
    </xf>
    <xf numFmtId="4" fontId="32" fillId="0" borderId="0" xfId="57" applyNumberFormat="1" applyFont="1" applyAlignment="1">
      <alignment horizontal="center" vertical="center"/>
    </xf>
    <xf numFmtId="0" fontId="28" fillId="0" borderId="0" xfId="57" applyAlignment="1">
      <alignment horizontal="center" vertical="center"/>
    </xf>
    <xf numFmtId="4" fontId="76" fillId="3" borderId="94" xfId="50" applyNumberFormat="1" applyFont="1" applyFill="1" applyBorder="1" applyAlignment="1">
      <alignment vertical="center"/>
    </xf>
    <xf numFmtId="0" fontId="43" fillId="0" borderId="0" xfId="57" applyFont="1"/>
    <xf numFmtId="0" fontId="43" fillId="0" borderId="0" xfId="57" applyFont="1" applyAlignment="1">
      <alignment vertical="center"/>
    </xf>
    <xf numFmtId="0" fontId="43" fillId="0" borderId="0" xfId="57" applyFont="1" applyAlignment="1">
      <alignment wrapText="1"/>
    </xf>
    <xf numFmtId="0" fontId="43" fillId="0" borderId="0" xfId="57" applyFont="1" applyAlignment="1">
      <alignment vertical="center" wrapText="1"/>
    </xf>
    <xf numFmtId="0" fontId="79" fillId="0" borderId="0" xfId="57" applyFont="1" applyAlignment="1">
      <alignment vertical="center"/>
    </xf>
    <xf numFmtId="2" fontId="45" fillId="2" borderId="0" xfId="57" applyNumberFormat="1" applyFont="1" applyFill="1" applyAlignment="1">
      <alignment vertical="center"/>
    </xf>
    <xf numFmtId="0" fontId="45" fillId="0" borderId="0" xfId="57" applyFont="1" applyAlignment="1">
      <alignment vertical="center"/>
    </xf>
    <xf numFmtId="4" fontId="79" fillId="0" borderId="0" xfId="57" applyNumberFormat="1" applyFont="1" applyAlignment="1">
      <alignment vertical="center"/>
    </xf>
    <xf numFmtId="0" fontId="80" fillId="0" borderId="0" xfId="57" applyFont="1"/>
    <xf numFmtId="4" fontId="80" fillId="3" borderId="95" xfId="50" applyNumberFormat="1" applyFont="1" applyFill="1" applyBorder="1" applyAlignment="1">
      <alignment vertical="center"/>
    </xf>
    <xf numFmtId="4" fontId="80" fillId="3" borderId="95" xfId="50" applyNumberFormat="1" applyFont="1" applyFill="1" applyBorder="1" applyAlignment="1">
      <alignment horizontal="center" vertical="center"/>
    </xf>
    <xf numFmtId="4" fontId="80" fillId="3" borderId="96" xfId="50" applyNumberFormat="1" applyFont="1" applyFill="1" applyBorder="1" applyAlignment="1">
      <alignment vertical="center"/>
    </xf>
    <xf numFmtId="2" fontId="80" fillId="0" borderId="29" xfId="57" applyNumberFormat="1" applyFont="1" applyBorder="1" applyAlignment="1">
      <alignment vertical="center"/>
    </xf>
    <xf numFmtId="2" fontId="80" fillId="3" borderId="46" xfId="57" applyNumberFormat="1" applyFont="1" applyFill="1" applyBorder="1" applyAlignment="1">
      <alignment vertical="center"/>
    </xf>
    <xf numFmtId="2" fontId="80" fillId="3" borderId="29" xfId="57" applyNumberFormat="1" applyFont="1" applyFill="1" applyBorder="1" applyAlignment="1">
      <alignment vertical="center"/>
    </xf>
    <xf numFmtId="2" fontId="80" fillId="3" borderId="48" xfId="57" applyNumberFormat="1" applyFont="1" applyFill="1" applyBorder="1" applyAlignment="1">
      <alignment vertical="center"/>
    </xf>
    <xf numFmtId="2" fontId="80" fillId="2" borderId="29" xfId="57" applyNumberFormat="1" applyFont="1" applyFill="1" applyBorder="1" applyAlignment="1">
      <alignment vertical="center"/>
    </xf>
    <xf numFmtId="4" fontId="101" fillId="3" borderId="70" xfId="50" applyNumberFormat="1" applyFont="1" applyFill="1" applyBorder="1" applyAlignment="1">
      <alignment horizontal="center" vertical="center"/>
    </xf>
    <xf numFmtId="2" fontId="80" fillId="3" borderId="39" xfId="57" applyNumberFormat="1" applyFont="1" applyFill="1" applyBorder="1" applyAlignment="1">
      <alignment vertical="center"/>
    </xf>
    <xf numFmtId="4" fontId="76" fillId="3" borderId="11" xfId="57" applyNumberFormat="1" applyFont="1" applyFill="1" applyBorder="1" applyAlignment="1">
      <alignment vertical="center"/>
    </xf>
    <xf numFmtId="4" fontId="76" fillId="3" borderId="85" xfId="57" applyNumberFormat="1" applyFont="1" applyFill="1" applyBorder="1" applyAlignment="1">
      <alignment vertical="center"/>
    </xf>
    <xf numFmtId="0" fontId="80" fillId="0" borderId="0" xfId="57" applyFont="1" applyAlignment="1">
      <alignment vertical="center"/>
    </xf>
    <xf numFmtId="1" fontId="80" fillId="0" borderId="29" xfId="57" applyNumberFormat="1" applyFont="1" applyBorder="1" applyAlignment="1">
      <alignment horizontal="center" vertical="center"/>
    </xf>
    <xf numFmtId="0" fontId="80" fillId="0" borderId="38" xfId="57" applyFont="1" applyBorder="1" applyAlignment="1">
      <alignment vertical="center"/>
    </xf>
    <xf numFmtId="179" fontId="45" fillId="5" borderId="18" xfId="58" applyNumberFormat="1" applyFont="1" applyFill="1" applyBorder="1" applyAlignment="1">
      <alignment horizontal="center" vertical="center"/>
    </xf>
    <xf numFmtId="0" fontId="80" fillId="0" borderId="49" xfId="41" quotePrefix="1" applyFont="1" applyBorder="1" applyAlignment="1">
      <alignment vertical="center"/>
    </xf>
    <xf numFmtId="0" fontId="43" fillId="0" borderId="0" xfId="41" applyFont="1" applyAlignment="1">
      <alignment vertical="center"/>
    </xf>
    <xf numFmtId="0" fontId="80" fillId="0" borderId="0" xfId="57" applyFont="1" applyAlignment="1">
      <alignment horizontal="center"/>
    </xf>
    <xf numFmtId="4" fontId="76" fillId="3" borderId="50" xfId="57" applyNumberFormat="1" applyFont="1" applyFill="1" applyBorder="1" applyAlignment="1">
      <alignment vertical="center" wrapText="1"/>
    </xf>
    <xf numFmtId="0" fontId="80" fillId="0" borderId="0" xfId="58" applyFont="1" applyAlignment="1">
      <alignment vertical="center"/>
    </xf>
    <xf numFmtId="0" fontId="83" fillId="8" borderId="34" xfId="57" applyFont="1" applyFill="1" applyBorder="1" applyAlignment="1">
      <alignment horizontal="center" vertical="center"/>
    </xf>
    <xf numFmtId="0" fontId="83" fillId="8" borderId="33" xfId="57" applyFont="1" applyFill="1" applyBorder="1" applyAlignment="1">
      <alignment horizontal="center" vertical="center"/>
    </xf>
    <xf numFmtId="0" fontId="83" fillId="8" borderId="35" xfId="57" applyFont="1" applyFill="1" applyBorder="1" applyAlignment="1">
      <alignment horizontal="center" vertical="center"/>
    </xf>
    <xf numFmtId="167" fontId="80" fillId="0" borderId="0" xfId="50" applyFont="1" applyAlignment="1">
      <alignment vertical="center"/>
    </xf>
    <xf numFmtId="3" fontId="80" fillId="2" borderId="29" xfId="50" applyNumberFormat="1" applyFont="1" applyFill="1" applyBorder="1" applyAlignment="1">
      <alignment horizontal="center" vertical="center" wrapText="1"/>
    </xf>
    <xf numFmtId="4" fontId="80" fillId="0" borderId="29" xfId="50" applyNumberFormat="1" applyFont="1" applyFill="1" applyBorder="1" applyAlignment="1">
      <alignment vertical="center" wrapText="1"/>
    </xf>
    <xf numFmtId="4" fontId="80" fillId="3" borderId="29" xfId="50" applyNumberFormat="1" applyFont="1" applyFill="1" applyBorder="1" applyAlignment="1">
      <alignment vertical="center" wrapText="1"/>
    </xf>
    <xf numFmtId="4" fontId="80" fillId="3" borderId="39" xfId="50" applyNumberFormat="1" applyFont="1" applyFill="1" applyBorder="1" applyAlignment="1">
      <alignment vertical="center" wrapText="1"/>
    </xf>
    <xf numFmtId="0" fontId="80" fillId="2" borderId="0" xfId="41" applyFont="1" applyFill="1" applyAlignment="1">
      <alignment vertical="center"/>
    </xf>
    <xf numFmtId="4" fontId="76" fillId="3" borderId="0" xfId="41" applyNumberFormat="1" applyFont="1" applyFill="1" applyAlignment="1">
      <alignment vertical="center"/>
    </xf>
    <xf numFmtId="0" fontId="103" fillId="2" borderId="0" xfId="41" applyFont="1" applyFill="1" applyAlignment="1">
      <alignment vertical="center"/>
    </xf>
    <xf numFmtId="0" fontId="104" fillId="2" borderId="0" xfId="41" applyFont="1" applyFill="1" applyAlignment="1">
      <alignment horizontal="left" vertical="center"/>
    </xf>
    <xf numFmtId="0" fontId="76" fillId="2" borderId="0" xfId="41" applyFont="1" applyFill="1" applyAlignment="1">
      <alignment vertical="center"/>
    </xf>
    <xf numFmtId="0" fontId="80" fillId="2" borderId="29" xfId="41" quotePrefix="1" applyFont="1" applyFill="1" applyBorder="1" applyAlignment="1">
      <alignment vertical="center" wrapText="1"/>
    </xf>
    <xf numFmtId="0" fontId="76" fillId="3" borderId="64" xfId="41" applyFont="1" applyFill="1" applyBorder="1" applyAlignment="1">
      <alignment vertical="center"/>
    </xf>
    <xf numFmtId="3" fontId="76" fillId="3" borderId="50" xfId="41" applyNumberFormat="1" applyFont="1" applyFill="1" applyBorder="1" applyAlignment="1">
      <alignment horizontal="center" vertical="center"/>
    </xf>
    <xf numFmtId="0" fontId="80" fillId="3" borderId="50" xfId="41" applyFont="1" applyFill="1" applyBorder="1" applyAlignment="1">
      <alignment vertical="center"/>
    </xf>
    <xf numFmtId="0" fontId="104" fillId="3" borderId="50" xfId="41" applyFont="1" applyFill="1" applyBorder="1" applyAlignment="1">
      <alignment horizontal="right" vertical="center"/>
    </xf>
    <xf numFmtId="4" fontId="76" fillId="3" borderId="50" xfId="41" applyNumberFormat="1" applyFont="1" applyFill="1" applyBorder="1" applyAlignment="1">
      <alignment vertical="center"/>
    </xf>
    <xf numFmtId="4" fontId="76" fillId="3" borderId="76" xfId="41" applyNumberFormat="1" applyFont="1" applyFill="1" applyBorder="1" applyAlignment="1">
      <alignment vertical="center"/>
    </xf>
    <xf numFmtId="0" fontId="80" fillId="0" borderId="44" xfId="41" applyFont="1" applyBorder="1" applyAlignment="1">
      <alignment vertical="center"/>
    </xf>
    <xf numFmtId="170" fontId="33" fillId="0" borderId="15" xfId="41" applyNumberFormat="1" applyFont="1" applyBorder="1" applyAlignment="1">
      <alignment horizontal="center" vertical="center"/>
    </xf>
    <xf numFmtId="170" fontId="33" fillId="0" borderId="19" xfId="41" applyNumberFormat="1" applyFont="1" applyBorder="1" applyAlignment="1">
      <alignment horizontal="center" vertical="center"/>
    </xf>
    <xf numFmtId="170" fontId="33" fillId="0" borderId="18" xfId="41" applyNumberFormat="1" applyFont="1" applyBorder="1" applyAlignment="1">
      <alignment horizontal="center" vertical="center"/>
    </xf>
    <xf numFmtId="170" fontId="33" fillId="0" borderId="20" xfId="41" applyNumberFormat="1" applyFont="1" applyBorder="1" applyAlignment="1">
      <alignment horizontal="center" vertical="center"/>
    </xf>
    <xf numFmtId="0" fontId="95" fillId="0" borderId="0" xfId="45" applyFont="1" applyAlignment="1">
      <alignment horizontal="center" vertical="center"/>
    </xf>
    <xf numFmtId="0" fontId="33" fillId="0" borderId="0" xfId="58" applyFont="1" applyAlignment="1">
      <alignment horizontal="center" vertical="center"/>
    </xf>
    <xf numFmtId="0" fontId="33" fillId="0" borderId="0" xfId="0" applyNumberFormat="1" applyFont="1" applyFill="1" applyBorder="1" applyAlignment="1">
      <alignment horizontal="center"/>
    </xf>
    <xf numFmtId="0" fontId="105" fillId="2" borderId="9" xfId="58" applyFont="1" applyFill="1" applyBorder="1" applyAlignment="1">
      <alignment vertical="center"/>
    </xf>
    <xf numFmtId="3" fontId="105" fillId="2" borderId="9" xfId="58" applyNumberFormat="1" applyFont="1" applyFill="1" applyBorder="1" applyAlignment="1">
      <alignment horizontal="center" vertical="center"/>
    </xf>
    <xf numFmtId="180" fontId="102" fillId="2" borderId="9" xfId="58" applyNumberFormat="1" applyFont="1" applyFill="1" applyBorder="1" applyAlignment="1">
      <alignment horizontal="center" vertical="center"/>
    </xf>
    <xf numFmtId="4" fontId="76" fillId="3" borderId="50" xfId="41" applyNumberFormat="1" applyFont="1" applyFill="1" applyBorder="1" applyAlignment="1">
      <alignment horizontal="center" vertical="center"/>
    </xf>
    <xf numFmtId="0" fontId="44" fillId="0" borderId="0" xfId="45" applyFont="1" applyAlignment="1">
      <alignment horizontal="left" vertical="center"/>
    </xf>
    <xf numFmtId="0" fontId="76" fillId="3" borderId="61" xfId="57" applyFont="1" applyFill="1" applyBorder="1" applyAlignment="1">
      <alignment vertical="center"/>
    </xf>
    <xf numFmtId="0" fontId="76" fillId="3" borderId="50" xfId="57" applyFont="1" applyFill="1" applyBorder="1" applyAlignment="1">
      <alignment horizontal="center" vertical="center"/>
    </xf>
    <xf numFmtId="0" fontId="80" fillId="0" borderId="0" xfId="60" applyFont="1"/>
    <xf numFmtId="4" fontId="76" fillId="3" borderId="50" xfId="57" applyNumberFormat="1" applyFont="1" applyFill="1" applyBorder="1" applyAlignment="1">
      <alignment horizontal="center" vertical="center"/>
    </xf>
    <xf numFmtId="4" fontId="76" fillId="3" borderId="91" xfId="57" applyNumberFormat="1" applyFont="1" applyFill="1" applyBorder="1" applyAlignment="1">
      <alignment vertical="center"/>
    </xf>
    <xf numFmtId="4" fontId="76" fillId="0" borderId="0" xfId="57" applyNumberFormat="1" applyFont="1" applyAlignment="1">
      <alignment vertical="center"/>
    </xf>
    <xf numFmtId="4" fontId="76" fillId="0" borderId="0" xfId="57" applyNumberFormat="1" applyFont="1" applyAlignment="1">
      <alignment horizontal="center" vertical="center"/>
    </xf>
    <xf numFmtId="0" fontId="80" fillId="0" borderId="0" xfId="57" applyFont="1" applyAlignment="1">
      <alignment horizontal="center" vertical="center"/>
    </xf>
    <xf numFmtId="14" fontId="43" fillId="0" borderId="0" xfId="45" applyNumberFormat="1" applyFont="1" applyAlignment="1">
      <alignment horizontal="left" vertical="center"/>
    </xf>
    <xf numFmtId="14" fontId="43" fillId="0" borderId="6" xfId="45" applyNumberFormat="1" applyFont="1" applyBorder="1" applyAlignment="1">
      <alignment horizontal="left" vertical="center"/>
    </xf>
    <xf numFmtId="14" fontId="69" fillId="0" borderId="0" xfId="45" applyNumberFormat="1" applyFont="1"/>
    <xf numFmtId="14" fontId="43" fillId="0" borderId="0" xfId="81" applyNumberFormat="1" applyFont="1" applyAlignment="1">
      <alignment vertical="center"/>
    </xf>
    <xf numFmtId="0" fontId="43" fillId="0" borderId="97" xfId="47" applyFont="1" applyBorder="1"/>
    <xf numFmtId="0" fontId="43" fillId="0" borderId="97" xfId="47" applyFont="1" applyBorder="1" applyAlignment="1">
      <alignment horizontal="center"/>
    </xf>
    <xf numFmtId="0" fontId="87" fillId="8" borderId="34" xfId="47" applyFont="1" applyFill="1" applyBorder="1" applyAlignment="1">
      <alignment horizontal="center" vertical="center" wrapText="1"/>
    </xf>
    <xf numFmtId="0" fontId="43" fillId="0" borderId="6" xfId="45" applyFont="1" applyBorder="1" applyAlignment="1">
      <alignment horizontal="center"/>
    </xf>
    <xf numFmtId="0" fontId="76" fillId="0" borderId="0" xfId="45" applyFont="1"/>
    <xf numFmtId="0" fontId="76" fillId="0" borderId="0" xfId="45" applyFont="1" applyAlignment="1">
      <alignment vertical="center"/>
    </xf>
    <xf numFmtId="0" fontId="76" fillId="0" borderId="4" xfId="45" applyFont="1" applyBorder="1" applyAlignment="1">
      <alignment vertical="center"/>
    </xf>
    <xf numFmtId="0" fontId="80" fillId="0" borderId="4" xfId="45" applyFont="1" applyBorder="1"/>
    <xf numFmtId="0" fontId="76" fillId="0" borderId="0" xfId="45" applyFont="1" applyAlignment="1">
      <alignment horizontal="left" vertical="center"/>
    </xf>
    <xf numFmtId="0" fontId="76" fillId="0" borderId="4" xfId="45" applyFont="1" applyBorder="1"/>
    <xf numFmtId="0" fontId="80" fillId="0" borderId="0" xfId="45" applyFont="1" applyAlignment="1">
      <alignment vertical="center"/>
    </xf>
    <xf numFmtId="0" fontId="80" fillId="0" borderId="4" xfId="45" applyFont="1" applyBorder="1" applyAlignment="1">
      <alignment horizontal="center"/>
    </xf>
    <xf numFmtId="4" fontId="80" fillId="0" borderId="4" xfId="45" applyNumberFormat="1" applyFont="1" applyBorder="1" applyAlignment="1">
      <alignment horizontal="center"/>
    </xf>
    <xf numFmtId="0" fontId="84" fillId="0" borderId="0" xfId="45" applyFont="1" applyAlignment="1">
      <alignment horizontal="center"/>
    </xf>
    <xf numFmtId="0" fontId="107" fillId="0" borderId="0" xfId="45" applyFont="1"/>
    <xf numFmtId="0" fontId="108" fillId="0" borderId="0" xfId="53" applyNumberFormat="1" applyFont="1" applyFill="1" applyBorder="1" applyAlignment="1">
      <alignment horizontal="center" vertical="center"/>
    </xf>
    <xf numFmtId="0" fontId="107" fillId="0" borderId="0" xfId="45" applyFont="1" applyAlignment="1">
      <alignment vertical="center"/>
    </xf>
    <xf numFmtId="2" fontId="80" fillId="3" borderId="89" xfId="57" applyNumberFormat="1" applyFont="1" applyFill="1" applyBorder="1" applyAlignment="1">
      <alignment vertical="center"/>
    </xf>
    <xf numFmtId="2" fontId="80" fillId="0" borderId="46" xfId="57" applyNumberFormat="1" applyFont="1" applyBorder="1" applyAlignment="1">
      <alignment vertical="center"/>
    </xf>
    <xf numFmtId="1" fontId="80" fillId="0" borderId="46" xfId="57" applyNumberFormat="1" applyFont="1" applyBorder="1" applyAlignment="1">
      <alignment horizontal="center" vertical="center"/>
    </xf>
    <xf numFmtId="0" fontId="80" fillId="0" borderId="92" xfId="57" applyFont="1" applyBorder="1"/>
    <xf numFmtId="2" fontId="80" fillId="3" borderId="65" xfId="57" applyNumberFormat="1" applyFont="1" applyFill="1" applyBorder="1" applyAlignment="1">
      <alignment vertical="center"/>
    </xf>
    <xf numFmtId="2" fontId="80" fillId="0" borderId="38" xfId="57" applyNumberFormat="1" applyFont="1" applyBorder="1" applyAlignment="1">
      <alignment vertical="center"/>
    </xf>
    <xf numFmtId="2" fontId="109" fillId="3" borderId="39" xfId="57" applyNumberFormat="1" applyFont="1" applyFill="1" applyBorder="1" applyAlignment="1">
      <alignment vertical="center"/>
    </xf>
    <xf numFmtId="2" fontId="90" fillId="3" borderId="29" xfId="57" applyNumberFormat="1" applyFont="1" applyFill="1" applyBorder="1" applyAlignment="1">
      <alignment vertical="center"/>
    </xf>
    <xf numFmtId="2" fontId="90" fillId="3" borderId="39" xfId="57" applyNumberFormat="1" applyFont="1" applyFill="1" applyBorder="1" applyAlignment="1">
      <alignment vertical="center"/>
    </xf>
    <xf numFmtId="2" fontId="80" fillId="2" borderId="47" xfId="57" applyNumberFormat="1" applyFont="1" applyFill="1" applyBorder="1" applyAlignment="1">
      <alignment vertical="center"/>
    </xf>
    <xf numFmtId="0" fontId="80" fillId="0" borderId="59" xfId="57" applyFont="1" applyBorder="1" applyAlignment="1">
      <alignment vertical="center"/>
    </xf>
    <xf numFmtId="2" fontId="80" fillId="3" borderId="67" xfId="57" applyNumberFormat="1" applyFont="1" applyFill="1" applyBorder="1" applyAlignment="1">
      <alignment vertical="center"/>
    </xf>
    <xf numFmtId="0" fontId="80" fillId="0" borderId="29" xfId="57" applyFont="1" applyBorder="1" applyAlignment="1">
      <alignment vertical="center"/>
    </xf>
    <xf numFmtId="0" fontId="80" fillId="5" borderId="38" xfId="57" applyFont="1" applyFill="1" applyBorder="1" applyAlignment="1">
      <alignment horizontal="center" vertical="center"/>
    </xf>
    <xf numFmtId="2" fontId="109" fillId="0" borderId="29" xfId="57" applyNumberFormat="1" applyFont="1" applyBorder="1" applyAlignment="1">
      <alignment vertical="center"/>
    </xf>
    <xf numFmtId="2" fontId="90" fillId="0" borderId="38" xfId="57" applyNumberFormat="1" applyFont="1" applyBorder="1" applyAlignment="1">
      <alignment vertical="center"/>
    </xf>
    <xf numFmtId="2" fontId="109" fillId="3" borderId="29" xfId="57" applyNumberFormat="1" applyFont="1" applyFill="1" applyBorder="1" applyAlignment="1">
      <alignment vertical="center"/>
    </xf>
    <xf numFmtId="2" fontId="109" fillId="0" borderId="38" xfId="57" applyNumberFormat="1" applyFont="1" applyBorder="1" applyAlignment="1">
      <alignment vertical="center"/>
    </xf>
    <xf numFmtId="0" fontId="90" fillId="0" borderId="38" xfId="57" applyFont="1" applyBorder="1" applyAlignment="1">
      <alignment horizontal="center" vertical="center"/>
    </xf>
    <xf numFmtId="2" fontId="90" fillId="0" borderId="29" xfId="57" applyNumberFormat="1" applyFont="1" applyBorder="1" applyAlignment="1">
      <alignment vertical="center"/>
    </xf>
    <xf numFmtId="1" fontId="90" fillId="0" borderId="29" xfId="57" applyNumberFormat="1" applyFont="1" applyBorder="1" applyAlignment="1">
      <alignment horizontal="center" vertical="center"/>
    </xf>
    <xf numFmtId="0" fontId="109" fillId="0" borderId="92" xfId="57" applyFont="1" applyBorder="1"/>
    <xf numFmtId="0" fontId="109" fillId="0" borderId="0" xfId="57" applyFont="1"/>
    <xf numFmtId="1" fontId="109" fillId="0" borderId="29" xfId="57" applyNumberFormat="1" applyFont="1" applyBorder="1" applyAlignment="1">
      <alignment horizontal="center" vertical="center"/>
    </xf>
    <xf numFmtId="2" fontId="109" fillId="2" borderId="29" xfId="57" applyNumberFormat="1" applyFont="1" applyFill="1" applyBorder="1" applyAlignment="1">
      <alignment vertical="center"/>
    </xf>
    <xf numFmtId="2" fontId="109" fillId="2" borderId="47" xfId="57" applyNumberFormat="1" applyFont="1" applyFill="1" applyBorder="1" applyAlignment="1">
      <alignment vertical="center"/>
    </xf>
    <xf numFmtId="0" fontId="109" fillId="0" borderId="0" xfId="57" applyFont="1" applyAlignment="1">
      <alignment horizontal="center"/>
    </xf>
    <xf numFmtId="0" fontId="80" fillId="0" borderId="100" xfId="57" applyFont="1" applyBorder="1"/>
    <xf numFmtId="4" fontId="76" fillId="3" borderId="61" xfId="57" applyNumberFormat="1" applyFont="1" applyFill="1" applyBorder="1" applyAlignment="1">
      <alignment vertical="center"/>
    </xf>
    <xf numFmtId="0" fontId="76" fillId="3" borderId="50" xfId="41" applyFont="1" applyFill="1" applyBorder="1" applyAlignment="1">
      <alignment horizontal="center" vertical="center"/>
    </xf>
    <xf numFmtId="2" fontId="80" fillId="0" borderId="47" xfId="57" applyNumberFormat="1" applyFont="1" applyBorder="1" applyAlignment="1">
      <alignment vertical="center"/>
    </xf>
    <xf numFmtId="2" fontId="80" fillId="3" borderId="47" xfId="57" applyNumberFormat="1" applyFont="1" applyFill="1" applyBorder="1" applyAlignment="1">
      <alignment vertical="center"/>
    </xf>
    <xf numFmtId="2" fontId="80" fillId="3" borderId="54" xfId="57" applyNumberFormat="1" applyFont="1" applyFill="1" applyBorder="1" applyAlignment="1">
      <alignment vertical="center"/>
    </xf>
    <xf numFmtId="2" fontId="90" fillId="3" borderId="47" xfId="57" applyNumberFormat="1" applyFont="1" applyFill="1" applyBorder="1" applyAlignment="1">
      <alignment vertical="center"/>
    </xf>
    <xf numFmtId="2" fontId="90" fillId="3" borderId="54" xfId="57" applyNumberFormat="1" applyFont="1" applyFill="1" applyBorder="1" applyAlignment="1">
      <alignment vertical="center"/>
    </xf>
    <xf numFmtId="2" fontId="90" fillId="2" borderId="47" xfId="57" applyNumberFormat="1" applyFont="1" applyFill="1" applyBorder="1" applyAlignment="1">
      <alignment vertical="center"/>
    </xf>
    <xf numFmtId="0" fontId="90" fillId="0" borderId="29" xfId="57" applyFont="1" applyBorder="1" applyAlignment="1">
      <alignment vertical="center"/>
    </xf>
    <xf numFmtId="2" fontId="90" fillId="2" borderId="29" xfId="57" applyNumberFormat="1" applyFont="1" applyFill="1" applyBorder="1" applyAlignment="1">
      <alignment vertical="center"/>
    </xf>
    <xf numFmtId="2" fontId="101" fillId="3" borderId="88" xfId="57" applyNumberFormat="1" applyFont="1" applyFill="1" applyBorder="1" applyAlignment="1">
      <alignment horizontal="center" vertical="center"/>
    </xf>
    <xf numFmtId="2" fontId="101" fillId="3" borderId="66" xfId="57" applyNumberFormat="1" applyFont="1" applyFill="1" applyBorder="1" applyAlignment="1">
      <alignment horizontal="center" vertical="center"/>
    </xf>
    <xf numFmtId="2" fontId="76" fillId="3" borderId="11" xfId="57" applyNumberFormat="1" applyFont="1" applyFill="1" applyBorder="1" applyAlignment="1">
      <alignment vertical="center"/>
    </xf>
    <xf numFmtId="0" fontId="76" fillId="3" borderId="11" xfId="57" applyFont="1" applyFill="1" applyBorder="1" applyAlignment="1">
      <alignment vertical="center"/>
    </xf>
    <xf numFmtId="0" fontId="33" fillId="0" borderId="0" xfId="60" applyFont="1"/>
    <xf numFmtId="4" fontId="80" fillId="3" borderId="46" xfId="50" applyNumberFormat="1" applyFont="1" applyFill="1" applyBorder="1" applyAlignment="1">
      <alignment vertical="center"/>
    </xf>
    <xf numFmtId="4" fontId="101" fillId="0" borderId="39" xfId="50" applyNumberFormat="1" applyFont="1" applyFill="1" applyBorder="1" applyAlignment="1">
      <alignment vertical="center" wrapText="1"/>
    </xf>
    <xf numFmtId="0" fontId="112" fillId="2" borderId="0" xfId="41" applyFont="1" applyFill="1" applyAlignment="1">
      <alignment horizontal="center" vertical="center"/>
    </xf>
    <xf numFmtId="0" fontId="113" fillId="0" borderId="0" xfId="41" applyFont="1" applyAlignment="1">
      <alignment vertical="center"/>
    </xf>
    <xf numFmtId="4" fontId="80" fillId="2" borderId="46" xfId="50" applyNumberFormat="1" applyFont="1" applyFill="1" applyBorder="1" applyAlignment="1">
      <alignment vertical="center" wrapText="1"/>
    </xf>
    <xf numFmtId="4" fontId="80" fillId="0" borderId="46" xfId="50" applyNumberFormat="1" applyFont="1" applyFill="1" applyBorder="1" applyAlignment="1">
      <alignment vertical="center" wrapText="1"/>
    </xf>
    <xf numFmtId="3" fontId="80" fillId="4" borderId="46" xfId="50" applyNumberFormat="1" applyFont="1" applyFill="1" applyBorder="1" applyAlignment="1">
      <alignment horizontal="center" vertical="center" wrapText="1"/>
    </xf>
    <xf numFmtId="3" fontId="80" fillId="2" borderId="46" xfId="50" applyNumberFormat="1" applyFont="1" applyFill="1" applyBorder="1" applyAlignment="1">
      <alignment horizontal="center" vertical="center"/>
    </xf>
    <xf numFmtId="3" fontId="101" fillId="2" borderId="70" xfId="50" applyNumberFormat="1" applyFont="1" applyFill="1" applyBorder="1" applyAlignment="1">
      <alignment horizontal="center" vertical="center"/>
    </xf>
    <xf numFmtId="0" fontId="80" fillId="2" borderId="73" xfId="41" quotePrefix="1" applyFont="1" applyFill="1" applyBorder="1" applyAlignment="1">
      <alignment vertical="center"/>
    </xf>
    <xf numFmtId="4" fontId="80" fillId="3" borderId="50" xfId="41" applyNumberFormat="1" applyFont="1" applyFill="1" applyBorder="1" applyAlignment="1">
      <alignment vertical="center"/>
    </xf>
    <xf numFmtId="3" fontId="80" fillId="3" borderId="50" xfId="41" applyNumberFormat="1" applyFont="1" applyFill="1" applyBorder="1" applyAlignment="1">
      <alignment horizontal="center" vertical="center"/>
    </xf>
    <xf numFmtId="4" fontId="76" fillId="3" borderId="91" xfId="41" applyNumberFormat="1" applyFont="1" applyFill="1" applyBorder="1" applyAlignment="1">
      <alignment horizontal="center" vertical="center"/>
    </xf>
    <xf numFmtId="4" fontId="110" fillId="3" borderId="11" xfId="57" applyNumberFormat="1" applyFont="1" applyFill="1" applyBorder="1" applyAlignment="1">
      <alignment vertical="center"/>
    </xf>
    <xf numFmtId="2" fontId="101" fillId="0" borderId="48" xfId="57" applyNumberFormat="1" applyFont="1" applyBorder="1" applyAlignment="1">
      <alignment horizontal="center" vertical="center"/>
    </xf>
    <xf numFmtId="0" fontId="80" fillId="0" borderId="81" xfId="57" applyFont="1" applyBorder="1" applyAlignment="1">
      <alignment vertical="center"/>
    </xf>
    <xf numFmtId="0" fontId="80" fillId="0" borderId="0" xfId="57" applyFont="1" applyAlignment="1">
      <alignment vertical="center" wrapText="1"/>
    </xf>
    <xf numFmtId="2" fontId="45" fillId="2" borderId="29" xfId="57" applyNumberFormat="1" applyFont="1" applyFill="1" applyBorder="1" applyAlignment="1">
      <alignment vertical="center"/>
    </xf>
    <xf numFmtId="2" fontId="45" fillId="2" borderId="46" xfId="57" applyNumberFormat="1" applyFont="1" applyFill="1" applyBorder="1" applyAlignment="1">
      <alignment vertical="center"/>
    </xf>
    <xf numFmtId="0" fontId="80" fillId="0" borderId="29" xfId="57" applyFont="1" applyBorder="1" applyAlignment="1">
      <alignment vertical="center" wrapText="1"/>
    </xf>
    <xf numFmtId="0" fontId="80" fillId="0" borderId="72" xfId="41" quotePrefix="1" applyFont="1" applyBorder="1" applyAlignment="1">
      <alignment vertical="center"/>
    </xf>
    <xf numFmtId="2" fontId="92" fillId="8" borderId="96" xfId="57" applyNumberFormat="1" applyFont="1" applyFill="1" applyBorder="1" applyAlignment="1">
      <alignment horizontal="center" vertical="center"/>
    </xf>
    <xf numFmtId="2" fontId="101" fillId="0" borderId="39" xfId="57" applyNumberFormat="1" applyFont="1" applyBorder="1" applyAlignment="1">
      <alignment horizontal="center" vertical="center"/>
    </xf>
    <xf numFmtId="4" fontId="80" fillId="3" borderId="95" xfId="50" applyNumberFormat="1" applyFont="1" applyFill="1" applyBorder="1" applyAlignment="1">
      <alignment horizontal="right" vertical="center"/>
    </xf>
    <xf numFmtId="2" fontId="80" fillId="3" borderId="46" xfId="57" applyNumberFormat="1" applyFont="1" applyFill="1" applyBorder="1" applyAlignment="1">
      <alignment horizontal="right" vertical="center"/>
    </xf>
    <xf numFmtId="2" fontId="80" fillId="3" borderId="29" xfId="57" applyNumberFormat="1" applyFont="1" applyFill="1" applyBorder="1" applyAlignment="1">
      <alignment horizontal="right" vertical="center"/>
    </xf>
    <xf numFmtId="2" fontId="80" fillId="3" borderId="39" xfId="57" applyNumberFormat="1" applyFont="1" applyFill="1" applyBorder="1" applyAlignment="1">
      <alignment horizontal="right" vertical="center"/>
    </xf>
    <xf numFmtId="2" fontId="80" fillId="3" borderId="48" xfId="57" applyNumberFormat="1" applyFont="1" applyFill="1" applyBorder="1" applyAlignment="1">
      <alignment horizontal="right" vertical="center"/>
    </xf>
    <xf numFmtId="4" fontId="76" fillId="3" borderId="11" xfId="57" applyNumberFormat="1" applyFont="1" applyFill="1" applyBorder="1" applyAlignment="1">
      <alignment horizontal="right" vertical="center"/>
    </xf>
    <xf numFmtId="4" fontId="63" fillId="3" borderId="93" xfId="50" applyNumberFormat="1" applyFont="1" applyFill="1" applyBorder="1" applyAlignment="1">
      <alignment vertical="center" wrapText="1"/>
    </xf>
    <xf numFmtId="2" fontId="63" fillId="0" borderId="66" xfId="57" applyNumberFormat="1" applyFont="1" applyBorder="1" applyAlignment="1">
      <alignment horizontal="center" vertical="center"/>
    </xf>
    <xf numFmtId="4" fontId="63" fillId="3" borderId="90" xfId="50" applyNumberFormat="1" applyFont="1" applyFill="1" applyBorder="1" applyAlignment="1">
      <alignment vertical="center" wrapText="1"/>
    </xf>
    <xf numFmtId="2" fontId="63" fillId="0" borderId="66" xfId="60" applyNumberFormat="1" applyFont="1" applyBorder="1" applyAlignment="1">
      <alignment horizontal="center" vertical="center"/>
    </xf>
    <xf numFmtId="4" fontId="63" fillId="3" borderId="93" xfId="50" applyNumberFormat="1" applyFont="1" applyFill="1" applyBorder="1" applyAlignment="1">
      <alignment horizontal="center" vertical="center" wrapText="1"/>
    </xf>
    <xf numFmtId="4" fontId="111" fillId="3" borderId="91" xfId="60" applyNumberFormat="1" applyFont="1" applyFill="1" applyBorder="1" applyAlignment="1">
      <alignment horizontal="center" vertical="center"/>
    </xf>
    <xf numFmtId="4" fontId="101" fillId="3" borderId="95" xfId="50" applyNumberFormat="1" applyFont="1" applyFill="1" applyBorder="1" applyAlignment="1">
      <alignment horizontal="center" vertical="center"/>
    </xf>
    <xf numFmtId="2" fontId="101" fillId="0" borderId="54" xfId="57" applyNumberFormat="1" applyFont="1" applyBorder="1" applyAlignment="1">
      <alignment horizontal="center" vertical="center"/>
    </xf>
    <xf numFmtId="4" fontId="92" fillId="8" borderId="94" xfId="57" applyNumberFormat="1" applyFont="1" applyFill="1" applyBorder="1" applyAlignment="1">
      <alignment vertical="center"/>
    </xf>
    <xf numFmtId="4" fontId="110" fillId="3" borderId="43" xfId="47" applyNumberFormat="1" applyFont="1" applyFill="1" applyBorder="1" applyAlignment="1">
      <alignment vertical="center"/>
    </xf>
    <xf numFmtId="0" fontId="101" fillId="0" borderId="41" xfId="57" applyFont="1" applyBorder="1" applyAlignment="1">
      <alignment horizontal="center" vertical="center"/>
    </xf>
    <xf numFmtId="4" fontId="110" fillId="3" borderId="41" xfId="47" applyNumberFormat="1" applyFont="1" applyFill="1" applyBorder="1" applyAlignment="1">
      <alignment vertical="center"/>
    </xf>
    <xf numFmtId="0" fontId="101" fillId="0" borderId="63" xfId="57" applyFont="1" applyBorder="1" applyAlignment="1">
      <alignment horizontal="center" vertical="center"/>
    </xf>
    <xf numFmtId="2" fontId="110" fillId="3" borderId="60" xfId="57" applyNumberFormat="1" applyFont="1" applyFill="1" applyBorder="1" applyAlignment="1">
      <alignment horizontal="center" vertical="center"/>
    </xf>
    <xf numFmtId="2" fontId="110" fillId="3" borderId="62" xfId="57" applyNumberFormat="1" applyFont="1" applyFill="1" applyBorder="1" applyAlignment="1">
      <alignment horizontal="center" vertical="center"/>
    </xf>
    <xf numFmtId="2" fontId="83" fillId="8" borderId="26" xfId="57" applyNumberFormat="1" applyFont="1" applyFill="1" applyBorder="1" applyAlignment="1">
      <alignment horizontal="center" vertical="center"/>
    </xf>
    <xf numFmtId="0" fontId="76" fillId="0" borderId="97" xfId="57" applyFont="1" applyBorder="1" applyAlignment="1">
      <alignment vertical="center"/>
    </xf>
    <xf numFmtId="2" fontId="76" fillId="0" borderId="97" xfId="57" applyNumberFormat="1" applyFont="1" applyBorder="1" applyAlignment="1">
      <alignment vertical="center"/>
    </xf>
    <xf numFmtId="2" fontId="110" fillId="0" borderId="97" xfId="57" applyNumberFormat="1" applyFont="1" applyBorder="1" applyAlignment="1">
      <alignment horizontal="center" vertical="center"/>
    </xf>
    <xf numFmtId="0" fontId="80" fillId="0" borderId="0" xfId="0" applyNumberFormat="1" applyFont="1" applyFill="1" applyBorder="1" applyAlignment="1"/>
    <xf numFmtId="0" fontId="92" fillId="8" borderId="56" xfId="0" applyNumberFormat="1" applyFont="1" applyFill="1" applyBorder="1" applyAlignment="1">
      <alignment horizontal="center" vertical="center"/>
    </xf>
    <xf numFmtId="0" fontId="92" fillId="8" borderId="55" xfId="0" applyNumberFormat="1" applyFont="1" applyFill="1" applyBorder="1" applyAlignment="1">
      <alignment horizontal="center" vertical="center"/>
    </xf>
    <xf numFmtId="0" fontId="92" fillId="8" borderId="57" xfId="0" applyNumberFormat="1" applyFont="1" applyFill="1" applyBorder="1" applyAlignment="1">
      <alignment horizontal="center" vertical="center"/>
    </xf>
    <xf numFmtId="0" fontId="80" fillId="0" borderId="0" xfId="0" applyNumberFormat="1" applyFont="1" applyFill="1" applyBorder="1" applyAlignment="1">
      <alignment vertical="center"/>
    </xf>
    <xf numFmtId="0" fontId="80" fillId="0" borderId="27" xfId="0" applyNumberFormat="1" applyFont="1" applyFill="1" applyBorder="1" applyAlignment="1"/>
    <xf numFmtId="0" fontId="80" fillId="0" borderId="34" xfId="0" applyNumberFormat="1" applyFont="1" applyFill="1" applyBorder="1" applyAlignment="1"/>
    <xf numFmtId="4" fontId="80" fillId="0" borderId="34" xfId="0" applyNumberFormat="1" applyFont="1" applyFill="1" applyBorder="1" applyAlignment="1"/>
    <xf numFmtId="4" fontId="80" fillId="6" borderId="34" xfId="57" applyNumberFormat="1" applyFont="1" applyFill="1" applyBorder="1" applyAlignment="1">
      <alignment horizontal="center" vertical="center"/>
    </xf>
    <xf numFmtId="170" fontId="80" fillId="0" borderId="34" xfId="0" applyNumberFormat="1" applyFont="1" applyFill="1" applyBorder="1" applyAlignment="1"/>
    <xf numFmtId="9" fontId="80" fillId="0" borderId="34" xfId="70" applyFont="1" applyFill="1" applyBorder="1" applyAlignment="1"/>
    <xf numFmtId="180" fontId="80" fillId="7" borderId="51" xfId="0" applyNumberFormat="1" applyFont="1" applyFill="1" applyBorder="1" applyAlignment="1"/>
    <xf numFmtId="0" fontId="80" fillId="0" borderId="16" xfId="0" applyNumberFormat="1" applyFont="1" applyFill="1" applyBorder="1" applyAlignment="1"/>
    <xf numFmtId="0" fontId="80" fillId="0" borderId="15" xfId="0" applyNumberFormat="1" applyFont="1" applyFill="1" applyBorder="1" applyAlignment="1"/>
    <xf numFmtId="4" fontId="80" fillId="0" borderId="15" xfId="0" applyNumberFormat="1" applyFont="1" applyFill="1" applyBorder="1" applyAlignment="1"/>
    <xf numFmtId="170" fontId="80" fillId="0" borderId="15" xfId="0" applyNumberFormat="1" applyFont="1" applyFill="1" applyBorder="1" applyAlignment="1"/>
    <xf numFmtId="9" fontId="80" fillId="0" borderId="15" xfId="70" applyFont="1" applyFill="1" applyBorder="1" applyAlignment="1"/>
    <xf numFmtId="180" fontId="80" fillId="7" borderId="19" xfId="0" applyNumberFormat="1" applyFont="1" applyFill="1" applyBorder="1" applyAlignment="1"/>
    <xf numFmtId="4" fontId="80" fillId="6" borderId="15" xfId="57" applyNumberFormat="1" applyFont="1" applyFill="1" applyBorder="1" applyAlignment="1">
      <alignment horizontal="center" vertical="center"/>
    </xf>
    <xf numFmtId="0" fontId="80" fillId="0" borderId="17" xfId="0" applyNumberFormat="1" applyFont="1" applyFill="1" applyBorder="1" applyAlignment="1"/>
    <xf numFmtId="0" fontId="80" fillId="0" borderId="18" xfId="0" applyNumberFormat="1" applyFont="1" applyFill="1" applyBorder="1" applyAlignment="1"/>
    <xf numFmtId="4" fontId="80" fillId="0" borderId="18" xfId="0" applyNumberFormat="1" applyFont="1" applyFill="1" applyBorder="1" applyAlignment="1"/>
    <xf numFmtId="4" fontId="80" fillId="6" borderId="18" xfId="57" applyNumberFormat="1" applyFont="1" applyFill="1" applyBorder="1" applyAlignment="1">
      <alignment horizontal="center" vertical="center"/>
    </xf>
    <xf numFmtId="170" fontId="80" fillId="0" borderId="18" xfId="0" applyNumberFormat="1" applyFont="1" applyFill="1" applyBorder="1" applyAlignment="1"/>
    <xf numFmtId="9" fontId="80" fillId="0" borderId="18" xfId="70" applyFont="1" applyFill="1" applyBorder="1" applyAlignment="1"/>
    <xf numFmtId="180" fontId="80" fillId="7" borderId="20" xfId="0" applyNumberFormat="1" applyFont="1" applyFill="1" applyBorder="1" applyAlignment="1"/>
    <xf numFmtId="0" fontId="80" fillId="7" borderId="13" xfId="0" applyNumberFormat="1" applyFont="1" applyFill="1" applyBorder="1" applyAlignment="1"/>
    <xf numFmtId="0" fontId="80" fillId="7" borderId="21" xfId="0" applyNumberFormat="1" applyFont="1" applyFill="1" applyBorder="1" applyAlignment="1"/>
    <xf numFmtId="170" fontId="76" fillId="7" borderId="21" xfId="0" applyNumberFormat="1" applyFont="1" applyFill="1" applyBorder="1" applyAlignment="1"/>
    <xf numFmtId="170" fontId="76" fillId="7" borderId="22" xfId="0" applyNumberFormat="1" applyFont="1" applyFill="1" applyBorder="1" applyAlignment="1"/>
    <xf numFmtId="0" fontId="81" fillId="0" borderId="12" xfId="45" applyFont="1" applyBorder="1" applyAlignment="1">
      <alignment horizontal="centerContinuous" vertical="center"/>
    </xf>
    <xf numFmtId="0" fontId="105" fillId="2" borderId="3" xfId="58" applyFont="1" applyFill="1" applyBorder="1" applyAlignment="1">
      <alignment horizontal="right" vertical="center"/>
    </xf>
    <xf numFmtId="0" fontId="105" fillId="2" borderId="3" xfId="58" applyFont="1" applyFill="1" applyBorder="1" applyAlignment="1">
      <alignment vertical="center"/>
    </xf>
    <xf numFmtId="4" fontId="105" fillId="2" borderId="3" xfId="58" applyNumberFormat="1" applyFont="1" applyFill="1" applyBorder="1" applyAlignment="1">
      <alignment horizontal="center" vertical="center"/>
    </xf>
    <xf numFmtId="0" fontId="80" fillId="0" borderId="0" xfId="58" applyFont="1" applyAlignment="1">
      <alignment horizontal="center" vertical="center"/>
    </xf>
    <xf numFmtId="0" fontId="105" fillId="2" borderId="9" xfId="58" applyFont="1" applyFill="1" applyBorder="1" applyAlignment="1">
      <alignment horizontal="right" vertical="center"/>
    </xf>
    <xf numFmtId="0" fontId="80" fillId="0" borderId="0" xfId="41" applyFont="1" applyAlignment="1">
      <alignment horizontal="center" vertical="center"/>
    </xf>
    <xf numFmtId="0" fontId="102" fillId="2" borderId="0" xfId="58" applyFont="1" applyFill="1" applyAlignment="1">
      <alignment vertical="center"/>
    </xf>
    <xf numFmtId="4" fontId="105" fillId="5" borderId="44" xfId="58" applyNumberFormat="1" applyFont="1" applyFill="1" applyBorder="1" applyAlignment="1">
      <alignment vertical="center"/>
    </xf>
    <xf numFmtId="10" fontId="102" fillId="2" borderId="0" xfId="59" applyNumberFormat="1" applyFont="1" applyFill="1" applyBorder="1" applyAlignment="1">
      <alignment horizontal="center" vertical="center"/>
    </xf>
    <xf numFmtId="4" fontId="76" fillId="3" borderId="82" xfId="41" applyNumberFormat="1" applyFont="1" applyFill="1" applyBorder="1" applyAlignment="1">
      <alignment horizontal="center" vertical="center"/>
    </xf>
    <xf numFmtId="4" fontId="80" fillId="3" borderId="29" xfId="47" applyNumberFormat="1" applyFont="1" applyFill="1" applyBorder="1" applyAlignment="1">
      <alignment horizontal="center" vertical="center"/>
    </xf>
    <xf numFmtId="4" fontId="80" fillId="3" borderId="42" xfId="47" applyNumberFormat="1" applyFont="1" applyFill="1" applyBorder="1" applyAlignment="1">
      <alignment horizontal="center" vertical="center"/>
    </xf>
    <xf numFmtId="4" fontId="76" fillId="3" borderId="37" xfId="47" applyNumberFormat="1" applyFont="1" applyFill="1" applyBorder="1" applyAlignment="1">
      <alignment horizontal="center" vertical="center"/>
    </xf>
    <xf numFmtId="0" fontId="76" fillId="9" borderId="26" xfId="45" applyFont="1" applyFill="1" applyBorder="1" applyAlignment="1">
      <alignment horizontal="center" vertical="center"/>
    </xf>
    <xf numFmtId="0" fontId="76" fillId="9" borderId="15" xfId="45" applyFont="1" applyFill="1" applyBorder="1" applyAlignment="1">
      <alignment horizontal="center" vertical="center"/>
    </xf>
    <xf numFmtId="49" fontId="80" fillId="2" borderId="36" xfId="47" applyNumberFormat="1" applyFont="1" applyFill="1" applyBorder="1" applyAlignment="1">
      <alignment vertical="center"/>
    </xf>
    <xf numFmtId="0" fontId="76" fillId="2" borderId="38" xfId="47" applyFont="1" applyFill="1" applyBorder="1" applyAlignment="1">
      <alignment horizontal="center" vertical="center"/>
    </xf>
    <xf numFmtId="0" fontId="80" fillId="2" borderId="29" xfId="47" applyFont="1" applyFill="1" applyBorder="1" applyAlignment="1">
      <alignment vertical="center" wrapText="1"/>
    </xf>
    <xf numFmtId="0" fontId="80" fillId="2" borderId="39" xfId="47" applyFont="1" applyFill="1" applyBorder="1" applyAlignment="1">
      <alignment vertical="center" wrapText="1"/>
    </xf>
    <xf numFmtId="167" fontId="80" fillId="0" borderId="39" xfId="83" applyFont="1" applyFill="1" applyBorder="1" applyAlignment="1" applyProtection="1">
      <alignment vertical="center"/>
    </xf>
    <xf numFmtId="167" fontId="80" fillId="0" borderId="3" xfId="83" applyFont="1" applyFill="1" applyBorder="1" applyAlignment="1" applyProtection="1">
      <alignment vertical="center"/>
    </xf>
    <xf numFmtId="4" fontId="76" fillId="3" borderId="41" xfId="47" applyNumberFormat="1" applyFont="1" applyFill="1" applyBorder="1" applyAlignment="1">
      <alignment horizontal="center" vertical="center"/>
    </xf>
    <xf numFmtId="4" fontId="76" fillId="3" borderId="2" xfId="47" applyNumberFormat="1" applyFont="1" applyFill="1" applyBorder="1" applyAlignment="1">
      <alignment horizontal="center" vertical="center"/>
    </xf>
    <xf numFmtId="4" fontId="76" fillId="0" borderId="0" xfId="47" applyNumberFormat="1" applyFont="1" applyAlignment="1">
      <alignment horizontal="center" vertical="center"/>
    </xf>
    <xf numFmtId="0" fontId="80" fillId="2" borderId="39" xfId="47" applyFont="1" applyFill="1" applyBorder="1" applyAlignment="1">
      <alignment vertical="center"/>
    </xf>
    <xf numFmtId="0" fontId="90" fillId="0" borderId="0" xfId="47" applyFont="1" applyAlignment="1">
      <alignment vertical="center"/>
    </xf>
    <xf numFmtId="0" fontId="80" fillId="0" borderId="0" xfId="47" applyFont="1" applyAlignment="1">
      <alignment vertical="center"/>
    </xf>
    <xf numFmtId="4" fontId="97" fillId="0" borderId="0" xfId="47" applyNumberFormat="1" applyFont="1" applyAlignment="1">
      <alignment horizontal="center" vertical="center"/>
    </xf>
    <xf numFmtId="0" fontId="114" fillId="0" borderId="0" xfId="45" applyFont="1" applyAlignment="1">
      <alignment horizontal="left" vertical="center"/>
    </xf>
    <xf numFmtId="4" fontId="114" fillId="0" borderId="0" xfId="47" applyNumberFormat="1" applyFont="1" applyAlignment="1">
      <alignment horizontal="left" vertical="center"/>
    </xf>
    <xf numFmtId="49" fontId="80" fillId="2" borderId="36" xfId="47" applyNumberFormat="1" applyFont="1" applyFill="1" applyBorder="1" applyAlignment="1">
      <alignment horizontal="center" vertical="center"/>
    </xf>
    <xf numFmtId="0" fontId="80" fillId="0" borderId="0" xfId="47" applyFont="1" applyAlignment="1">
      <alignment horizontal="left" vertical="center"/>
    </xf>
    <xf numFmtId="0" fontId="115" fillId="0" borderId="0" xfId="47" applyFont="1" applyAlignment="1">
      <alignment vertical="center"/>
    </xf>
    <xf numFmtId="0" fontId="115" fillId="0" borderId="0" xfId="47" applyFont="1"/>
    <xf numFmtId="14" fontId="80" fillId="0" borderId="0" xfId="81" applyNumberFormat="1" applyFont="1" applyAlignment="1">
      <alignment vertical="center"/>
    </xf>
    <xf numFmtId="4" fontId="80" fillId="3" borderId="38" xfId="47" applyNumberFormat="1" applyFont="1" applyFill="1" applyBorder="1" applyAlignment="1">
      <alignment horizontal="center" vertical="center"/>
    </xf>
    <xf numFmtId="167" fontId="80" fillId="0" borderId="101" xfId="83" applyFont="1" applyFill="1" applyBorder="1" applyAlignment="1" applyProtection="1">
      <alignment vertical="center"/>
    </xf>
    <xf numFmtId="4" fontId="80" fillId="3" borderId="3" xfId="47" applyNumberFormat="1" applyFont="1" applyFill="1" applyBorder="1" applyAlignment="1">
      <alignment horizontal="center" vertical="center"/>
    </xf>
    <xf numFmtId="167" fontId="80" fillId="0" borderId="42" xfId="83" applyFont="1" applyFill="1" applyBorder="1" applyAlignment="1" applyProtection="1">
      <alignment vertical="center"/>
    </xf>
    <xf numFmtId="0" fontId="80" fillId="2" borderId="103" xfId="47" applyFont="1" applyFill="1" applyBorder="1" applyAlignment="1">
      <alignment vertical="center" wrapText="1"/>
    </xf>
    <xf numFmtId="4" fontId="80" fillId="3" borderId="103" xfId="47" applyNumberFormat="1" applyFont="1" applyFill="1" applyBorder="1" applyAlignment="1">
      <alignment horizontal="center" vertical="center"/>
    </xf>
    <xf numFmtId="4" fontId="80" fillId="3" borderId="105" xfId="47" applyNumberFormat="1" applyFont="1" applyFill="1" applyBorder="1" applyAlignment="1">
      <alignment horizontal="center" vertical="center"/>
    </xf>
    <xf numFmtId="4" fontId="80" fillId="3" borderId="102" xfId="47" applyNumberFormat="1" applyFont="1" applyFill="1" applyBorder="1" applyAlignment="1">
      <alignment horizontal="center" vertical="center"/>
    </xf>
    <xf numFmtId="167" fontId="80" fillId="0" borderId="106" xfId="83" applyFont="1" applyFill="1" applyBorder="1" applyAlignment="1" applyProtection="1">
      <alignment vertical="center"/>
    </xf>
    <xf numFmtId="4" fontId="80" fillId="3" borderId="7" xfId="47" applyNumberFormat="1" applyFont="1" applyFill="1" applyBorder="1" applyAlignment="1">
      <alignment horizontal="center" vertical="center"/>
    </xf>
    <xf numFmtId="167" fontId="80" fillId="0" borderId="7" xfId="83" applyFont="1" applyFill="1" applyBorder="1" applyAlignment="1" applyProtection="1">
      <alignment vertical="center"/>
    </xf>
    <xf numFmtId="4" fontId="80" fillId="3" borderId="107" xfId="47" applyNumberFormat="1" applyFont="1" applyFill="1" applyBorder="1" applyAlignment="1">
      <alignment horizontal="center" vertical="center"/>
    </xf>
    <xf numFmtId="0" fontId="86" fillId="0" borderId="74" xfId="47" applyFont="1" applyBorder="1" applyAlignment="1">
      <alignment vertical="center"/>
    </xf>
    <xf numFmtId="4" fontId="86" fillId="0" borderId="74" xfId="47" applyNumberFormat="1" applyFont="1" applyBorder="1" applyAlignment="1">
      <alignment vertical="center"/>
    </xf>
    <xf numFmtId="4" fontId="91" fillId="0" borderId="104" xfId="47" applyNumberFormat="1" applyFont="1" applyBorder="1" applyAlignment="1">
      <alignment horizontal="center" vertical="center"/>
    </xf>
    <xf numFmtId="4" fontId="91" fillId="0" borderId="41" xfId="47" applyNumberFormat="1" applyFont="1" applyBorder="1" applyAlignment="1">
      <alignment horizontal="center" vertical="center"/>
    </xf>
    <xf numFmtId="4" fontId="91" fillId="0" borderId="2" xfId="47" applyNumberFormat="1" applyFont="1" applyBorder="1" applyAlignment="1">
      <alignment horizontal="center" vertical="center"/>
    </xf>
    <xf numFmtId="4" fontId="91" fillId="0" borderId="30" xfId="47" applyNumberFormat="1" applyFont="1" applyBorder="1" applyAlignment="1">
      <alignment horizontal="center" vertical="center"/>
    </xf>
    <xf numFmtId="0" fontId="80" fillId="0" borderId="38" xfId="57" applyFont="1" applyBorder="1" applyAlignment="1">
      <alignment horizontal="left" vertical="center"/>
    </xf>
    <xf numFmtId="0" fontId="80" fillId="0" borderId="29" xfId="57" applyFont="1" applyBorder="1" applyAlignment="1">
      <alignment horizontal="left" vertical="center"/>
    </xf>
    <xf numFmtId="2" fontId="76" fillId="0" borderId="29" xfId="57" applyNumberFormat="1" applyFont="1" applyBorder="1" applyAlignment="1">
      <alignment vertical="center"/>
    </xf>
    <xf numFmtId="0" fontId="80" fillId="0" borderId="71" xfId="57" applyFont="1" applyBorder="1" applyAlignment="1">
      <alignment horizontal="left" vertical="center"/>
    </xf>
    <xf numFmtId="0" fontId="80" fillId="0" borderId="47" xfId="57" applyFont="1" applyBorder="1" applyAlignment="1">
      <alignment horizontal="left" vertical="center"/>
    </xf>
    <xf numFmtId="2" fontId="76" fillId="0" borderId="47" xfId="57" applyNumberFormat="1" applyFont="1" applyBorder="1" applyAlignment="1">
      <alignment vertical="center"/>
    </xf>
    <xf numFmtId="4" fontId="80" fillId="3" borderId="95" xfId="207" applyNumberFormat="1" applyFont="1" applyFill="1" applyBorder="1" applyAlignment="1">
      <alignment vertical="center"/>
    </xf>
    <xf numFmtId="0" fontId="109" fillId="0" borderId="46" xfId="206" applyFont="1" applyBorder="1" applyAlignment="1">
      <alignment horizontal="center" vertical="center" wrapText="1"/>
    </xf>
    <xf numFmtId="0" fontId="80" fillId="0" borderId="72" xfId="57" applyFont="1" applyBorder="1" applyAlignment="1">
      <alignment horizontal="center" vertical="center"/>
    </xf>
    <xf numFmtId="0" fontId="109" fillId="0" borderId="29" xfId="206" applyFont="1" applyBorder="1" applyAlignment="1">
      <alignment horizontal="center" vertical="center" wrapText="1"/>
    </xf>
    <xf numFmtId="0" fontId="80" fillId="0" borderId="38" xfId="57" applyFont="1" applyBorder="1" applyAlignment="1">
      <alignment horizontal="center" vertical="center"/>
    </xf>
    <xf numFmtId="0" fontId="109" fillId="0" borderId="38" xfId="57" applyFont="1" applyBorder="1" applyAlignment="1">
      <alignment horizontal="center" vertical="center" wrapText="1"/>
    </xf>
    <xf numFmtId="0" fontId="109" fillId="0" borderId="29" xfId="57" applyFont="1" applyBorder="1" applyAlignment="1">
      <alignment vertical="center"/>
    </xf>
    <xf numFmtId="4" fontId="94" fillId="3" borderId="94" xfId="207" applyNumberFormat="1" applyFont="1" applyFill="1" applyBorder="1" applyAlignment="1">
      <alignment vertical="center"/>
    </xf>
    <xf numFmtId="4" fontId="45" fillId="3" borderId="108" xfId="50" applyNumberFormat="1" applyFont="1" applyFill="1" applyBorder="1" applyAlignment="1">
      <alignment vertical="center"/>
    </xf>
    <xf numFmtId="2" fontId="92" fillId="0" borderId="0" xfId="57" applyNumberFormat="1" applyFont="1" applyAlignment="1">
      <alignment vertical="center"/>
    </xf>
    <xf numFmtId="2" fontId="92" fillId="0" borderId="0" xfId="57" applyNumberFormat="1" applyFont="1" applyAlignment="1">
      <alignment horizontal="center" vertical="center"/>
    </xf>
    <xf numFmtId="4" fontId="33" fillId="5" borderId="0" xfId="41" applyNumberFormat="1" applyFont="1" applyFill="1" applyAlignment="1">
      <alignment vertical="center"/>
    </xf>
    <xf numFmtId="0" fontId="33" fillId="5" borderId="0" xfId="41" applyFont="1" applyFill="1" applyAlignment="1">
      <alignment vertical="center"/>
    </xf>
    <xf numFmtId="0" fontId="33" fillId="0" borderId="0" xfId="30" applyNumberFormat="1" applyFont="1" applyBorder="1" applyAlignment="1">
      <alignment vertical="center"/>
    </xf>
    <xf numFmtId="0" fontId="92" fillId="13" borderId="28" xfId="41" applyFont="1" applyFill="1" applyBorder="1" applyAlignment="1">
      <alignment horizontal="center" vertical="center"/>
    </xf>
    <xf numFmtId="0" fontId="92" fillId="13" borderId="8" xfId="41" applyFont="1" applyFill="1" applyBorder="1" applyAlignment="1">
      <alignment vertical="center"/>
    </xf>
    <xf numFmtId="0" fontId="92" fillId="13" borderId="8" xfId="41" applyFont="1" applyFill="1" applyBorder="1" applyAlignment="1">
      <alignment horizontal="center" vertical="center"/>
    </xf>
    <xf numFmtId="0" fontId="92" fillId="13" borderId="32" xfId="41" applyFont="1" applyFill="1" applyBorder="1" applyAlignment="1">
      <alignment horizontal="center" vertical="center"/>
    </xf>
    <xf numFmtId="0" fontId="92" fillId="13" borderId="1" xfId="41" applyFont="1" applyFill="1" applyBorder="1" applyAlignment="1">
      <alignment horizontal="center" vertical="center"/>
    </xf>
    <xf numFmtId="0" fontId="92" fillId="13" borderId="34" xfId="41" applyFont="1" applyFill="1" applyBorder="1" applyAlignment="1">
      <alignment horizontal="center" vertical="center"/>
    </xf>
    <xf numFmtId="2" fontId="92" fillId="13" borderId="94" xfId="57" applyNumberFormat="1" applyFont="1" applyFill="1" applyBorder="1" applyAlignment="1">
      <alignment vertical="center"/>
    </xf>
    <xf numFmtId="2" fontId="92" fillId="13" borderId="98" xfId="57" applyNumberFormat="1" applyFont="1" applyFill="1" applyBorder="1" applyAlignment="1">
      <alignment horizontal="center" vertical="center"/>
    </xf>
    <xf numFmtId="0" fontId="92" fillId="13" borderId="0" xfId="41" applyFont="1" applyFill="1" applyAlignment="1">
      <alignment horizontal="center" vertical="center" wrapText="1"/>
    </xf>
    <xf numFmtId="0" fontId="92" fillId="13" borderId="32" xfId="41" applyFont="1" applyFill="1" applyBorder="1" applyAlignment="1">
      <alignment horizontal="center" vertical="center" wrapText="1"/>
    </xf>
    <xf numFmtId="0" fontId="92" fillId="13" borderId="1" xfId="41" applyFont="1" applyFill="1" applyBorder="1" applyAlignment="1">
      <alignment horizontal="center" vertical="center" wrapText="1"/>
    </xf>
    <xf numFmtId="0" fontId="92" fillId="13" borderId="28" xfId="41" applyFont="1" applyFill="1" applyBorder="1" applyAlignment="1">
      <alignment horizontal="center" vertical="center" wrapText="1"/>
    </xf>
    <xf numFmtId="0" fontId="92" fillId="13" borderId="24" xfId="41" applyFont="1" applyFill="1" applyBorder="1" applyAlignment="1">
      <alignment horizontal="center" vertical="center" wrapText="1"/>
    </xf>
    <xf numFmtId="0" fontId="92" fillId="13" borderId="8" xfId="41" applyFont="1" applyFill="1" applyBorder="1" applyAlignment="1">
      <alignment horizontal="center" vertical="center" wrapText="1"/>
    </xf>
    <xf numFmtId="49" fontId="78" fillId="13" borderId="8" xfId="53" applyNumberFormat="1" applyFont="1" applyFill="1" applyBorder="1" applyAlignment="1">
      <alignment horizontal="center" vertical="center" wrapText="1"/>
    </xf>
    <xf numFmtId="49" fontId="92" fillId="13" borderId="8" xfId="53" applyNumberFormat="1" applyFont="1" applyFill="1" applyBorder="1" applyAlignment="1">
      <alignment horizontal="center" vertical="center" wrapText="1"/>
    </xf>
    <xf numFmtId="0" fontId="92" fillId="13" borderId="28" xfId="30" applyNumberFormat="1" applyFont="1" applyFill="1" applyBorder="1" applyAlignment="1">
      <alignment horizontal="center" vertical="center" wrapText="1"/>
    </xf>
    <xf numFmtId="0" fontId="28" fillId="0" borderId="7" xfId="53" applyNumberFormat="1" applyFont="1" applyFill="1" applyBorder="1" applyAlignment="1">
      <alignment vertical="center"/>
    </xf>
    <xf numFmtId="0" fontId="32" fillId="0" borderId="0" xfId="30" applyNumberFormat="1" applyFont="1" applyFill="1" applyBorder="1" applyAlignment="1">
      <alignment vertical="center"/>
    </xf>
    <xf numFmtId="179" fontId="83" fillId="13" borderId="8" xfId="58" applyNumberFormat="1" applyFont="1" applyFill="1" applyBorder="1" applyAlignment="1">
      <alignment horizontal="center" vertical="center"/>
    </xf>
    <xf numFmtId="4" fontId="83" fillId="13" borderId="23" xfId="58" applyNumberFormat="1" applyFont="1" applyFill="1" applyBorder="1" applyAlignment="1">
      <alignment horizontal="centerContinuous" vertical="center"/>
    </xf>
    <xf numFmtId="0" fontId="85" fillId="13" borderId="25" xfId="58" applyFont="1" applyFill="1" applyBorder="1" applyAlignment="1">
      <alignment horizontal="centerContinuous" vertical="center"/>
    </xf>
    <xf numFmtId="4" fontId="83" fillId="13" borderId="25" xfId="58" applyNumberFormat="1" applyFont="1" applyFill="1" applyBorder="1" applyAlignment="1">
      <alignment horizontal="centerContinuous" vertical="center"/>
    </xf>
    <xf numFmtId="4" fontId="83" fillId="13" borderId="26" xfId="58" applyNumberFormat="1" applyFont="1" applyFill="1" applyBorder="1" applyAlignment="1">
      <alignment horizontal="centerContinuous" vertical="center"/>
    </xf>
    <xf numFmtId="4" fontId="83" fillId="13" borderId="87" xfId="58" applyNumberFormat="1" applyFont="1" applyFill="1" applyBorder="1" applyAlignment="1">
      <alignment horizontal="centerContinuous" vertical="center"/>
    </xf>
    <xf numFmtId="4" fontId="118" fillId="3" borderId="0" xfId="47" applyNumberFormat="1" applyFont="1" applyFill="1" applyAlignment="1">
      <alignment vertical="center"/>
    </xf>
    <xf numFmtId="4" fontId="118" fillId="3" borderId="0" xfId="47" applyNumberFormat="1" applyFont="1" applyFill="1" applyAlignment="1">
      <alignment horizontal="center" vertical="center"/>
    </xf>
    <xf numFmtId="4" fontId="118" fillId="3" borderId="112" xfId="47" applyNumberFormat="1" applyFont="1" applyFill="1" applyBorder="1" applyAlignment="1">
      <alignment vertical="center"/>
    </xf>
    <xf numFmtId="4" fontId="118" fillId="3" borderId="113" xfId="47" applyNumberFormat="1" applyFont="1" applyFill="1" applyBorder="1" applyAlignment="1">
      <alignment vertical="center"/>
    </xf>
    <xf numFmtId="4" fontId="118" fillId="3" borderId="113" xfId="47" applyNumberFormat="1" applyFont="1" applyFill="1" applyBorder="1" applyAlignment="1">
      <alignment horizontal="center" vertical="center"/>
    </xf>
    <xf numFmtId="179" fontId="83" fillId="13" borderId="83" xfId="58" applyNumberFormat="1" applyFont="1" applyFill="1" applyBorder="1" applyAlignment="1">
      <alignment horizontal="center" vertical="center"/>
    </xf>
    <xf numFmtId="1" fontId="45" fillId="0" borderId="0" xfId="58" quotePrefix="1" applyNumberFormat="1" applyFont="1" applyAlignment="1">
      <alignment horizontal="left" vertical="center"/>
    </xf>
    <xf numFmtId="3" fontId="45" fillId="2" borderId="52" xfId="50" applyNumberFormat="1" applyFont="1" applyFill="1" applyBorder="1" applyAlignment="1">
      <alignment horizontal="center" vertical="center" wrapText="1"/>
    </xf>
    <xf numFmtId="4" fontId="45" fillId="2" borderId="52" xfId="58" applyNumberFormat="1" applyFont="1" applyFill="1" applyBorder="1" applyAlignment="1">
      <alignment vertical="center"/>
    </xf>
    <xf numFmtId="4" fontId="33" fillId="2" borderId="81" xfId="58" applyNumberFormat="1" applyFont="1" applyFill="1" applyBorder="1" applyAlignment="1">
      <alignment vertical="center"/>
    </xf>
    <xf numFmtId="0" fontId="75" fillId="2" borderId="53" xfId="41" applyFont="1" applyFill="1" applyBorder="1" applyAlignment="1">
      <alignment vertical="center" wrapText="1"/>
    </xf>
    <xf numFmtId="4" fontId="118" fillId="3" borderId="114" xfId="47" applyNumberFormat="1" applyFont="1" applyFill="1" applyBorder="1" applyAlignment="1">
      <alignment horizontal="center" vertical="center"/>
    </xf>
    <xf numFmtId="0" fontId="33" fillId="0" borderId="108" xfId="41" applyFont="1" applyBorder="1" applyAlignment="1">
      <alignment horizontal="center" vertical="center" wrapText="1"/>
    </xf>
    <xf numFmtId="3" fontId="45" fillId="0" borderId="46" xfId="50" applyNumberFormat="1" applyFont="1" applyFill="1" applyBorder="1" applyAlignment="1">
      <alignment horizontal="center" vertical="center" wrapText="1"/>
    </xf>
    <xf numFmtId="4" fontId="45" fillId="0" borderId="46" xfId="58" applyNumberFormat="1" applyFont="1" applyBorder="1" applyAlignment="1">
      <alignment vertical="center"/>
    </xf>
    <xf numFmtId="4" fontId="33" fillId="0" borderId="80" xfId="58" applyNumberFormat="1" applyFont="1" applyBorder="1" applyAlignment="1">
      <alignment vertical="center"/>
    </xf>
    <xf numFmtId="0" fontId="88" fillId="0" borderId="116" xfId="45" applyFont="1" applyBorder="1" applyAlignment="1">
      <alignment vertical="center"/>
    </xf>
    <xf numFmtId="0" fontId="88" fillId="0" borderId="117" xfId="45" applyFont="1" applyBorder="1" applyAlignment="1">
      <alignment vertical="center"/>
    </xf>
    <xf numFmtId="0" fontId="44" fillId="0" borderId="115" xfId="45" applyFont="1" applyBorder="1"/>
    <xf numFmtId="0" fontId="43" fillId="0" borderId="116" xfId="45" applyFont="1" applyBorder="1"/>
    <xf numFmtId="0" fontId="43" fillId="0" borderId="116" xfId="45" applyFont="1" applyBorder="1" applyAlignment="1">
      <alignment vertical="center"/>
    </xf>
    <xf numFmtId="0" fontId="43" fillId="0" borderId="117" xfId="45" applyFont="1" applyBorder="1" applyAlignment="1">
      <alignment vertical="center"/>
    </xf>
    <xf numFmtId="17" fontId="43" fillId="0" borderId="116" xfId="45" applyNumberFormat="1" applyFont="1" applyBorder="1" applyAlignment="1">
      <alignment horizontal="left" vertical="center"/>
    </xf>
    <xf numFmtId="181" fontId="43" fillId="0" borderId="116" xfId="83" applyNumberFormat="1" applyFont="1" applyBorder="1" applyAlignment="1">
      <alignment horizontal="left" vertical="center"/>
    </xf>
    <xf numFmtId="0" fontId="88" fillId="0" borderId="118" xfId="45" applyFont="1" applyBorder="1" applyAlignment="1">
      <alignment vertical="center"/>
    </xf>
    <xf numFmtId="0" fontId="43" fillId="0" borderId="119" xfId="45" applyFont="1" applyBorder="1"/>
    <xf numFmtId="17" fontId="43" fillId="0" borderId="120" xfId="45" applyNumberFormat="1" applyFont="1" applyBorder="1" applyAlignment="1">
      <alignment horizontal="left" vertical="center"/>
    </xf>
    <xf numFmtId="0" fontId="88" fillId="0" borderId="122" xfId="45" applyFont="1" applyBorder="1" applyAlignment="1">
      <alignment vertical="center"/>
    </xf>
    <xf numFmtId="0" fontId="88" fillId="0" borderId="123" xfId="45" applyFont="1" applyBorder="1" applyAlignment="1">
      <alignment vertical="center"/>
    </xf>
    <xf numFmtId="0" fontId="43" fillId="0" borderId="124" xfId="45" applyFont="1" applyBorder="1" applyAlignment="1">
      <alignment vertical="center"/>
    </xf>
    <xf numFmtId="0" fontId="43" fillId="0" borderId="125" xfId="45" applyFont="1" applyBorder="1" applyAlignment="1">
      <alignment vertical="center"/>
    </xf>
    <xf numFmtId="181" fontId="43" fillId="0" borderId="126" xfId="83" applyNumberFormat="1" applyFont="1" applyBorder="1" applyAlignment="1">
      <alignment horizontal="left" vertical="center"/>
    </xf>
    <xf numFmtId="14" fontId="43" fillId="0" borderId="127" xfId="45" applyNumberFormat="1" applyFont="1" applyBorder="1" applyAlignment="1">
      <alignment horizontal="left" vertical="center"/>
    </xf>
    <xf numFmtId="0" fontId="43" fillId="0" borderId="122" xfId="45" applyFont="1" applyBorder="1" applyAlignment="1">
      <alignment vertical="center"/>
    </xf>
    <xf numFmtId="0" fontId="43" fillId="0" borderId="123" xfId="45" applyFont="1" applyBorder="1" applyAlignment="1">
      <alignment vertical="center"/>
    </xf>
    <xf numFmtId="0" fontId="77" fillId="0" borderId="116" xfId="45" applyFont="1" applyBorder="1" applyAlignment="1">
      <alignment vertical="center"/>
    </xf>
    <xf numFmtId="0" fontId="43" fillId="0" borderId="121" xfId="45" applyFont="1" applyBorder="1" applyAlignment="1">
      <alignment vertical="center"/>
    </xf>
    <xf numFmtId="17" fontId="43" fillId="0" borderId="126" xfId="45" applyNumberFormat="1" applyFont="1" applyBorder="1" applyAlignment="1">
      <alignment horizontal="left" vertical="center"/>
    </xf>
    <xf numFmtId="0" fontId="80" fillId="0" borderId="116" xfId="45" applyFont="1" applyBorder="1"/>
    <xf numFmtId="14" fontId="43" fillId="0" borderId="116" xfId="45" applyNumberFormat="1" applyFont="1" applyBorder="1" applyAlignment="1">
      <alignment horizontal="left" vertical="center"/>
    </xf>
    <xf numFmtId="0" fontId="77" fillId="0" borderId="117" xfId="45" applyFont="1" applyBorder="1" applyAlignment="1">
      <alignment vertical="center"/>
    </xf>
    <xf numFmtId="0" fontId="78" fillId="13" borderId="1" xfId="41" applyFont="1" applyFill="1" applyBorder="1" applyAlignment="1">
      <alignment horizontal="center" vertical="center"/>
    </xf>
    <xf numFmtId="0" fontId="78" fillId="13" borderId="8" xfId="41" applyFont="1" applyFill="1" applyBorder="1" applyAlignment="1">
      <alignment horizontal="center" vertical="center"/>
    </xf>
    <xf numFmtId="181" fontId="43" fillId="0" borderId="117" xfId="83" applyNumberFormat="1" applyFont="1" applyBorder="1" applyAlignment="1">
      <alignment horizontal="left" vertical="center"/>
    </xf>
    <xf numFmtId="0" fontId="60" fillId="0" borderId="0" xfId="41" applyFont="1" applyAlignment="1">
      <alignment vertical="center"/>
    </xf>
    <xf numFmtId="4" fontId="80" fillId="3" borderId="134" xfId="50" applyNumberFormat="1" applyFont="1" applyFill="1" applyBorder="1" applyAlignment="1">
      <alignment vertical="center"/>
    </xf>
    <xf numFmtId="4" fontId="101" fillId="3" borderId="135" xfId="50" applyNumberFormat="1" applyFont="1" applyFill="1" applyBorder="1" applyAlignment="1">
      <alignment horizontal="center" vertical="center"/>
    </xf>
    <xf numFmtId="4" fontId="80" fillId="3" borderId="136" xfId="50" applyNumberFormat="1" applyFont="1" applyFill="1" applyBorder="1" applyAlignment="1">
      <alignment vertical="center"/>
    </xf>
    <xf numFmtId="4" fontId="101" fillId="3" borderId="137" xfId="50" applyNumberFormat="1" applyFont="1" applyFill="1" applyBorder="1" applyAlignment="1">
      <alignment horizontal="center" vertical="center"/>
    </xf>
    <xf numFmtId="0" fontId="44" fillId="0" borderId="115" xfId="45" applyFont="1" applyBorder="1" applyAlignment="1">
      <alignment vertical="center"/>
    </xf>
    <xf numFmtId="0" fontId="78" fillId="13" borderId="28" xfId="57" applyFont="1" applyFill="1" applyBorder="1" applyAlignment="1">
      <alignment horizontal="center" vertical="center"/>
    </xf>
    <xf numFmtId="0" fontId="78" fillId="13" borderId="15" xfId="57" applyFont="1" applyFill="1" applyBorder="1" applyAlignment="1">
      <alignment horizontal="centerContinuous" vertical="center"/>
    </xf>
    <xf numFmtId="0" fontId="78" fillId="13" borderId="23" xfId="57" applyFont="1" applyFill="1" applyBorder="1" applyAlignment="1">
      <alignment horizontal="centerContinuous" vertical="center"/>
    </xf>
    <xf numFmtId="0" fontId="78" fillId="13" borderId="31" xfId="57" applyFont="1" applyFill="1" applyBorder="1" applyAlignment="1">
      <alignment horizontal="left" vertical="center"/>
    </xf>
    <xf numFmtId="0" fontId="78" fillId="13" borderId="31" xfId="57" applyFont="1" applyFill="1" applyBorder="1" applyAlignment="1">
      <alignment horizontal="center" vertical="center"/>
    </xf>
    <xf numFmtId="0" fontId="78" fillId="13" borderId="1" xfId="57" applyFont="1" applyFill="1" applyBorder="1" applyAlignment="1">
      <alignment horizontal="center" vertical="center"/>
    </xf>
    <xf numFmtId="0" fontId="78" fillId="13" borderId="8" xfId="57" applyFont="1" applyFill="1" applyBorder="1" applyAlignment="1">
      <alignment horizontal="center" vertical="center"/>
    </xf>
    <xf numFmtId="4" fontId="78" fillId="13" borderId="132" xfId="41" applyNumberFormat="1" applyFont="1" applyFill="1" applyBorder="1" applyAlignment="1">
      <alignment horizontal="center" vertical="center"/>
    </xf>
    <xf numFmtId="0" fontId="78" fillId="13" borderId="133" xfId="41" applyFont="1" applyFill="1" applyBorder="1" applyAlignment="1">
      <alignment horizontal="center" vertical="center"/>
    </xf>
    <xf numFmtId="2" fontId="92" fillId="13" borderId="138" xfId="57" applyNumberFormat="1" applyFont="1" applyFill="1" applyBorder="1" applyAlignment="1">
      <alignment vertical="center"/>
    </xf>
    <xf numFmtId="2" fontId="92" fillId="13" borderId="139" xfId="57" applyNumberFormat="1" applyFont="1" applyFill="1" applyBorder="1" applyAlignment="1">
      <alignment horizontal="center" vertical="center"/>
    </xf>
    <xf numFmtId="169" fontId="107" fillId="0" borderId="129" xfId="52" quotePrefix="1" applyNumberFormat="1" applyFont="1" applyFill="1" applyBorder="1" applyAlignment="1">
      <alignment horizontal="left" vertical="center"/>
    </xf>
    <xf numFmtId="0" fontId="55" fillId="0" borderId="7" xfId="53" applyFont="1" applyBorder="1" applyAlignment="1">
      <alignment horizontal="center" vertical="center"/>
    </xf>
    <xf numFmtId="0" fontId="55" fillId="0" borderId="24" xfId="53" applyFont="1" applyBorder="1" applyAlignment="1">
      <alignment horizontal="center" vertical="center"/>
    </xf>
    <xf numFmtId="0" fontId="33" fillId="0" borderId="0" xfId="30" applyNumberFormat="1" applyFont="1" applyFill="1" applyBorder="1" applyAlignment="1">
      <alignment vertical="center"/>
    </xf>
    <xf numFmtId="0" fontId="120" fillId="0" borderId="0" xfId="215" applyNumberFormat="1" applyFill="1" applyBorder="1" applyAlignment="1"/>
    <xf numFmtId="0" fontId="30" fillId="18" borderId="23" xfId="0" applyNumberFormat="1" applyFont="1" applyFill="1" applyBorder="1" applyAlignment="1">
      <alignment horizontal="center" vertical="center"/>
    </xf>
    <xf numFmtId="0" fontId="30" fillId="18" borderId="25" xfId="0" applyNumberFormat="1" applyFont="1" applyFill="1" applyBorder="1" applyAlignment="1">
      <alignment horizontal="center" vertical="center"/>
    </xf>
    <xf numFmtId="0" fontId="30" fillId="18" borderId="26" xfId="0" applyNumberFormat="1" applyFont="1" applyFill="1" applyBorder="1" applyAlignment="1">
      <alignment horizontal="center" vertical="center"/>
    </xf>
    <xf numFmtId="0" fontId="28" fillId="0" borderId="143" xfId="0" applyNumberFormat="1" applyFont="1" applyFill="1" applyBorder="1" applyAlignment="1"/>
    <xf numFmtId="0" fontId="120" fillId="0" borderId="144" xfId="215" applyNumberFormat="1" applyFill="1" applyBorder="1" applyAlignment="1"/>
    <xf numFmtId="14" fontId="0" fillId="0" borderId="144" xfId="0" applyNumberFormat="1" applyFont="1" applyFill="1" applyBorder="1" applyAlignment="1">
      <alignment horizontal="center"/>
    </xf>
    <xf numFmtId="0" fontId="28" fillId="0" borderId="145" xfId="215" applyNumberFormat="1" applyFont="1" applyFill="1" applyBorder="1" applyAlignment="1">
      <alignment vertical="top" wrapText="1"/>
    </xf>
    <xf numFmtId="0" fontId="28" fillId="0" borderId="145" xfId="215" applyNumberFormat="1" applyFont="1" applyFill="1" applyBorder="1" applyAlignment="1">
      <alignment vertical="top"/>
    </xf>
    <xf numFmtId="0" fontId="28" fillId="0" borderId="140" xfId="0" applyNumberFormat="1" applyFont="1" applyFill="1" applyBorder="1" applyAlignment="1">
      <alignment vertical="top"/>
    </xf>
    <xf numFmtId="14" fontId="0" fillId="0" borderId="141" xfId="0" applyNumberFormat="1" applyFont="1" applyFill="1" applyBorder="1" applyAlignment="1">
      <alignment horizontal="center" vertical="top"/>
    </xf>
    <xf numFmtId="0" fontId="120" fillId="0" borderId="141" xfId="215" applyNumberFormat="1" applyFill="1" applyBorder="1" applyAlignment="1">
      <alignment vertical="top"/>
    </xf>
    <xf numFmtId="0" fontId="0" fillId="0" borderId="0" xfId="0" applyNumberFormat="1" applyFont="1" applyFill="1" applyBorder="1" applyAlignment="1">
      <alignment vertical="top"/>
    </xf>
    <xf numFmtId="0" fontId="28" fillId="0" borderId="143" xfId="0" applyNumberFormat="1" applyFont="1" applyFill="1" applyBorder="1" applyAlignment="1">
      <alignment vertical="top"/>
    </xf>
    <xf numFmtId="14" fontId="0" fillId="0" borderId="144" xfId="0" applyNumberFormat="1" applyFont="1" applyFill="1" applyBorder="1" applyAlignment="1">
      <alignment horizontal="center" vertical="top"/>
    </xf>
    <xf numFmtId="0" fontId="120" fillId="0" borderId="144" xfId="215" applyNumberFormat="1" applyFill="1" applyBorder="1" applyAlignment="1">
      <alignment vertical="top"/>
    </xf>
    <xf numFmtId="14" fontId="28" fillId="0" borderId="144" xfId="0" applyNumberFormat="1" applyFont="1" applyFill="1" applyBorder="1" applyAlignment="1">
      <alignment horizontal="center" vertical="top"/>
    </xf>
    <xf numFmtId="0" fontId="44" fillId="0" borderId="23" xfId="45" applyFont="1" applyBorder="1" applyAlignment="1">
      <alignment vertical="center"/>
    </xf>
    <xf numFmtId="0" fontId="43" fillId="0" borderId="25" xfId="45" applyFont="1" applyBorder="1" applyAlignment="1">
      <alignment vertical="center"/>
    </xf>
    <xf numFmtId="0" fontId="44" fillId="0" borderId="23" xfId="45" applyFont="1" applyBorder="1"/>
    <xf numFmtId="0" fontId="43" fillId="0" borderId="25" xfId="45" applyFont="1" applyBorder="1"/>
    <xf numFmtId="0" fontId="88" fillId="0" borderId="26" xfId="45" applyFont="1" applyBorder="1" applyAlignment="1">
      <alignment vertical="center"/>
    </xf>
    <xf numFmtId="181" fontId="43" fillId="0" borderId="26" xfId="83" applyNumberFormat="1" applyFont="1" applyBorder="1" applyAlignment="1">
      <alignment horizontal="left" vertical="center"/>
    </xf>
    <xf numFmtId="0" fontId="28" fillId="0" borderId="142" xfId="215" applyNumberFormat="1" applyFont="1" applyFill="1" applyBorder="1" applyAlignment="1">
      <alignment vertical="top" wrapText="1"/>
    </xf>
    <xf numFmtId="0" fontId="30" fillId="0" borderId="141" xfId="215" applyNumberFormat="1" applyFont="1" applyFill="1" applyBorder="1" applyAlignment="1">
      <alignment horizontal="center" vertical="top"/>
    </xf>
    <xf numFmtId="0" fontId="30" fillId="0" borderId="144" xfId="215" applyNumberFormat="1" applyFont="1" applyFill="1" applyBorder="1" applyAlignment="1">
      <alignment horizontal="center" vertical="top"/>
    </xf>
    <xf numFmtId="0" fontId="30" fillId="0" borderId="144" xfId="215" applyNumberFormat="1" applyFont="1" applyFill="1" applyBorder="1" applyAlignment="1">
      <alignment horizontal="center"/>
    </xf>
    <xf numFmtId="0" fontId="92" fillId="10" borderId="31" xfId="0" applyNumberFormat="1" applyFont="1" applyFill="1" applyBorder="1" applyAlignment="1">
      <alignment horizontal="left" vertical="center"/>
    </xf>
    <xf numFmtId="0" fontId="72" fillId="10" borderId="7" xfId="0" applyNumberFormat="1" applyFont="1" applyFill="1" applyBorder="1" applyAlignment="1">
      <alignment horizontal="center" vertical="center"/>
    </xf>
    <xf numFmtId="0" fontId="72" fillId="10" borderId="28" xfId="0" applyNumberFormat="1" applyFont="1" applyFill="1" applyBorder="1" applyAlignment="1">
      <alignment horizontal="center" vertical="center"/>
    </xf>
    <xf numFmtId="0" fontId="106" fillId="0" borderId="0" xfId="45" applyFont="1"/>
    <xf numFmtId="0" fontId="92" fillId="13" borderId="15" xfId="53" applyNumberFormat="1" applyFont="1" applyFill="1" applyBorder="1" applyAlignment="1">
      <alignment horizontal="center" vertical="center" wrapText="1"/>
    </xf>
    <xf numFmtId="0" fontId="92" fillId="13" borderId="26" xfId="30" applyNumberFormat="1" applyFont="1" applyFill="1" applyBorder="1" applyAlignment="1">
      <alignment horizontal="center" vertical="center" wrapText="1"/>
    </xf>
    <xf numFmtId="0" fontId="43" fillId="0" borderId="119" xfId="45" applyFont="1" applyBorder="1" applyAlignment="1">
      <alignment vertical="center"/>
    </xf>
    <xf numFmtId="0" fontId="80" fillId="0" borderId="117" xfId="45" applyFont="1" applyBorder="1" applyAlignment="1">
      <alignment vertical="center"/>
    </xf>
    <xf numFmtId="0" fontId="80" fillId="0" borderId="116" xfId="45" applyFont="1" applyBorder="1" applyAlignment="1">
      <alignment vertical="center"/>
    </xf>
    <xf numFmtId="0" fontId="80" fillId="0" borderId="125" xfId="45" applyFont="1" applyBorder="1" applyAlignment="1">
      <alignment vertical="center"/>
    </xf>
    <xf numFmtId="0" fontId="80" fillId="0" borderId="124" xfId="45" applyFont="1" applyBorder="1" applyAlignment="1">
      <alignment vertical="center"/>
    </xf>
    <xf numFmtId="0" fontId="80" fillId="0" borderId="128" xfId="45" applyFont="1" applyBorder="1" applyAlignment="1">
      <alignment vertical="center"/>
    </xf>
    <xf numFmtId="0" fontId="80" fillId="0" borderId="127" xfId="45" applyFont="1" applyBorder="1" applyAlignment="1">
      <alignment vertical="center"/>
    </xf>
    <xf numFmtId="0" fontId="80" fillId="0" borderId="126" xfId="45" applyFont="1" applyBorder="1" applyAlignment="1">
      <alignment vertical="center"/>
    </xf>
    <xf numFmtId="166" fontId="33" fillId="0" borderId="0" xfId="41" applyNumberFormat="1" applyFont="1" applyAlignment="1">
      <alignment vertical="center"/>
    </xf>
    <xf numFmtId="166" fontId="32" fillId="0" borderId="0" xfId="41" applyNumberFormat="1" applyFont="1" applyAlignment="1">
      <alignment vertical="center"/>
    </xf>
    <xf numFmtId="187" fontId="33" fillId="0" borderId="0" xfId="41" applyNumberFormat="1" applyFont="1" applyAlignment="1">
      <alignment vertical="center"/>
    </xf>
    <xf numFmtId="0" fontId="123" fillId="0" borderId="0" xfId="41" applyFont="1" applyAlignment="1">
      <alignment vertical="center"/>
    </xf>
    <xf numFmtId="0" fontId="124" fillId="0" borderId="0" xfId="41" applyFont="1" applyAlignment="1">
      <alignment vertical="center"/>
    </xf>
    <xf numFmtId="0" fontId="88" fillId="0" borderId="124" xfId="45" applyFont="1" applyBorder="1" applyAlignment="1">
      <alignment vertical="center"/>
    </xf>
    <xf numFmtId="0" fontId="88" fillId="0" borderId="125" xfId="45" applyFont="1" applyBorder="1" applyAlignment="1">
      <alignment vertical="center"/>
    </xf>
    <xf numFmtId="0" fontId="76" fillId="0" borderId="10" xfId="45" applyFont="1" applyBorder="1" applyAlignment="1">
      <alignment vertical="center"/>
    </xf>
    <xf numFmtId="169" fontId="76" fillId="0" borderId="32" xfId="52" quotePrefix="1" applyNumberFormat="1" applyFont="1" applyFill="1" applyBorder="1" applyAlignment="1">
      <alignment horizontal="left" vertical="center"/>
    </xf>
    <xf numFmtId="17" fontId="43" fillId="0" borderId="25" xfId="45" applyNumberFormat="1" applyFont="1" applyBorder="1" applyAlignment="1">
      <alignment vertical="center"/>
    </xf>
    <xf numFmtId="0" fontId="45" fillId="0" borderId="0" xfId="45" applyFont="1" applyAlignment="1">
      <alignment vertical="center"/>
    </xf>
    <xf numFmtId="0" fontId="45" fillId="0" borderId="0" xfId="45" applyFont="1" applyAlignment="1">
      <alignment horizontal="center" vertical="center"/>
    </xf>
    <xf numFmtId="0" fontId="79" fillId="0" borderId="0" xfId="45" applyFont="1" applyAlignment="1">
      <alignment vertical="center"/>
    </xf>
    <xf numFmtId="4" fontId="80" fillId="3" borderId="46" xfId="50" applyNumberFormat="1" applyFont="1" applyFill="1" applyBorder="1" applyAlignment="1">
      <alignment vertical="center" wrapText="1"/>
    </xf>
    <xf numFmtId="3" fontId="103" fillId="2" borderId="80" xfId="50" applyNumberFormat="1" applyFont="1" applyFill="1" applyBorder="1" applyAlignment="1">
      <alignment horizontal="center" vertical="center"/>
    </xf>
    <xf numFmtId="186" fontId="80" fillId="3" borderId="50" xfId="41" applyNumberFormat="1" applyFont="1" applyFill="1" applyBorder="1" applyAlignment="1">
      <alignment vertical="center"/>
    </xf>
    <xf numFmtId="4" fontId="121" fillId="11" borderId="78" xfId="50" applyNumberFormat="1" applyFont="1" applyFill="1" applyBorder="1" applyAlignment="1">
      <alignment vertical="center"/>
    </xf>
    <xf numFmtId="4" fontId="121" fillId="11" borderId="79" xfId="50" applyNumberFormat="1" applyFont="1" applyFill="1" applyBorder="1" applyAlignment="1">
      <alignment horizontal="center" vertical="center"/>
    </xf>
    <xf numFmtId="3" fontId="80" fillId="0" borderId="46" xfId="50" applyNumberFormat="1" applyFont="1" applyFill="1" applyBorder="1" applyAlignment="1">
      <alignment horizontal="center" vertical="center" wrapText="1"/>
    </xf>
    <xf numFmtId="0" fontId="80" fillId="0" borderId="0" xfId="41" applyFont="1" applyAlignment="1">
      <alignment horizontal="left" vertical="center"/>
    </xf>
    <xf numFmtId="3" fontId="80" fillId="0" borderId="52" xfId="50" applyNumberFormat="1" applyFont="1" applyFill="1" applyBorder="1" applyAlignment="1">
      <alignment horizontal="center" vertical="center" wrapText="1"/>
    </xf>
    <xf numFmtId="4" fontId="80" fillId="0" borderId="52" xfId="50" applyNumberFormat="1" applyFont="1" applyFill="1" applyBorder="1" applyAlignment="1">
      <alignment vertical="center" wrapText="1"/>
    </xf>
    <xf numFmtId="4" fontId="80" fillId="3" borderId="52" xfId="50" applyNumberFormat="1" applyFont="1" applyFill="1" applyBorder="1" applyAlignment="1">
      <alignment vertical="center"/>
    </xf>
    <xf numFmtId="4" fontId="118" fillId="11" borderId="77" xfId="50" applyNumberFormat="1" applyFont="1" applyFill="1" applyBorder="1" applyAlignment="1">
      <alignment vertical="center"/>
    </xf>
    <xf numFmtId="4" fontId="118" fillId="11" borderId="78" xfId="50" applyNumberFormat="1" applyFont="1" applyFill="1" applyBorder="1" applyAlignment="1">
      <alignment vertical="center"/>
    </xf>
    <xf numFmtId="4" fontId="80" fillId="3" borderId="29" xfId="50" applyNumberFormat="1" applyFont="1" applyFill="1" applyBorder="1" applyAlignment="1">
      <alignment vertical="center"/>
    </xf>
    <xf numFmtId="3" fontId="80" fillId="0" borderId="29" xfId="50" applyNumberFormat="1" applyFont="1" applyFill="1" applyBorder="1" applyAlignment="1">
      <alignment horizontal="center" vertical="center" wrapText="1"/>
    </xf>
    <xf numFmtId="3" fontId="103" fillId="2" borderId="86" xfId="50" applyNumberFormat="1" applyFont="1" applyFill="1" applyBorder="1" applyAlignment="1">
      <alignment horizontal="center" vertical="center"/>
    </xf>
    <xf numFmtId="186" fontId="43" fillId="0" borderId="0" xfId="45" applyNumberFormat="1" applyFont="1" applyAlignment="1">
      <alignment vertical="center"/>
    </xf>
    <xf numFmtId="0" fontId="92" fillId="13" borderId="28" xfId="41" applyFont="1" applyFill="1" applyBorder="1" applyAlignment="1">
      <alignment vertical="center" wrapText="1"/>
    </xf>
    <xf numFmtId="0" fontId="92" fillId="13" borderId="35" xfId="41" applyFont="1" applyFill="1" applyBorder="1" applyAlignment="1">
      <alignment vertical="center" wrapText="1"/>
    </xf>
    <xf numFmtId="4" fontId="118" fillId="17" borderId="77" xfId="47" applyNumberFormat="1" applyFont="1" applyFill="1" applyBorder="1" applyAlignment="1">
      <alignment vertical="center"/>
    </xf>
    <xf numFmtId="4" fontId="118" fillId="17" borderId="78" xfId="47" applyNumberFormat="1" applyFont="1" applyFill="1" applyBorder="1" applyAlignment="1">
      <alignment vertical="center"/>
    </xf>
    <xf numFmtId="4" fontId="118" fillId="17" borderId="78" xfId="47" applyNumberFormat="1" applyFont="1" applyFill="1" applyBorder="1" applyAlignment="1">
      <alignment horizontal="center" vertical="center"/>
    </xf>
    <xf numFmtId="4" fontId="45" fillId="17" borderId="78" xfId="50" applyNumberFormat="1" applyFont="1" applyFill="1" applyBorder="1" applyAlignment="1">
      <alignment vertical="center"/>
    </xf>
    <xf numFmtId="4" fontId="45" fillId="17" borderId="79" xfId="50" applyNumberFormat="1" applyFont="1" applyFill="1" applyBorder="1" applyAlignment="1">
      <alignment vertical="center"/>
    </xf>
    <xf numFmtId="4" fontId="45" fillId="3" borderId="80" xfId="50" applyNumberFormat="1" applyFont="1" applyFill="1" applyBorder="1" applyAlignment="1">
      <alignment vertical="center"/>
    </xf>
    <xf numFmtId="4" fontId="79" fillId="3" borderId="82" xfId="41" applyNumberFormat="1" applyFont="1" applyFill="1" applyBorder="1" applyAlignment="1">
      <alignment vertical="center"/>
    </xf>
    <xf numFmtId="2" fontId="76" fillId="0" borderId="0" xfId="57" applyNumberFormat="1" applyFont="1" applyAlignment="1">
      <alignment vertical="center"/>
    </xf>
    <xf numFmtId="2" fontId="76" fillId="0" borderId="0" xfId="57" applyNumberFormat="1" applyFont="1" applyAlignment="1">
      <alignment horizontal="center" vertical="center"/>
    </xf>
    <xf numFmtId="2" fontId="80" fillId="2" borderId="46" xfId="57" applyNumberFormat="1" applyFont="1" applyFill="1" applyBorder="1" applyAlignment="1">
      <alignment vertical="center"/>
    </xf>
    <xf numFmtId="4" fontId="118" fillId="3" borderId="78" xfId="47" applyNumberFormat="1" applyFont="1" applyFill="1" applyBorder="1" applyAlignment="1">
      <alignment vertical="center"/>
    </xf>
    <xf numFmtId="4" fontId="118" fillId="3" borderId="78" xfId="47" applyNumberFormat="1" applyFont="1" applyFill="1" applyBorder="1" applyAlignment="1">
      <alignment horizontal="center" vertical="center"/>
    </xf>
    <xf numFmtId="4" fontId="118" fillId="3" borderId="79" xfId="47" applyNumberFormat="1" applyFont="1" applyFill="1" applyBorder="1" applyAlignment="1">
      <alignment horizontal="center" vertical="center"/>
    </xf>
    <xf numFmtId="4" fontId="90" fillId="7" borderId="20" xfId="57" applyNumberFormat="1" applyFont="1" applyFill="1" applyBorder="1" applyAlignment="1">
      <alignment horizontal="center" vertical="center"/>
    </xf>
    <xf numFmtId="0" fontId="50" fillId="2" borderId="0" xfId="41" applyFont="1" applyFill="1" applyAlignment="1">
      <alignment vertical="center"/>
    </xf>
    <xf numFmtId="2" fontId="126" fillId="0" borderId="0" xfId="57" applyNumberFormat="1" applyFont="1" applyAlignment="1">
      <alignment vertical="center"/>
    </xf>
    <xf numFmtId="0" fontId="76" fillId="0" borderId="0" xfId="41" applyFont="1" applyAlignment="1">
      <alignment vertical="center"/>
    </xf>
    <xf numFmtId="4" fontId="80" fillId="0" borderId="0" xfId="41" applyNumberFormat="1" applyFont="1" applyAlignment="1">
      <alignment vertical="center"/>
    </xf>
    <xf numFmtId="3" fontId="80" fillId="0" borderId="0" xfId="41" applyNumberFormat="1" applyFont="1" applyAlignment="1">
      <alignment horizontal="center" vertical="center"/>
    </xf>
    <xf numFmtId="4" fontId="76" fillId="0" borderId="0" xfId="41" applyNumberFormat="1" applyFont="1" applyAlignment="1">
      <alignment vertical="center"/>
    </xf>
    <xf numFmtId="4" fontId="79" fillId="0" borderId="0" xfId="41" applyNumberFormat="1" applyFont="1" applyAlignment="1">
      <alignment vertical="center"/>
    </xf>
    <xf numFmtId="4" fontId="94" fillId="3" borderId="113" xfId="47" applyNumberFormat="1" applyFont="1" applyFill="1" applyBorder="1" applyAlignment="1">
      <alignment vertical="center"/>
    </xf>
    <xf numFmtId="4" fontId="94" fillId="3" borderId="113" xfId="47" applyNumberFormat="1" applyFont="1" applyFill="1" applyBorder="1" applyAlignment="1">
      <alignment horizontal="center" vertical="center"/>
    </xf>
    <xf numFmtId="49" fontId="128" fillId="0" borderId="0" xfId="219" applyNumberFormat="1" applyFont="1"/>
    <xf numFmtId="0" fontId="129" fillId="0" borderId="0" xfId="219" applyFont="1"/>
    <xf numFmtId="4" fontId="76" fillId="3" borderId="153" xfId="47" applyNumberFormat="1" applyFont="1" applyFill="1" applyBorder="1" applyAlignment="1">
      <alignment vertical="center"/>
    </xf>
    <xf numFmtId="4" fontId="97" fillId="3" borderId="153" xfId="47" applyNumberFormat="1" applyFont="1" applyFill="1" applyBorder="1" applyAlignment="1">
      <alignment vertical="center"/>
    </xf>
    <xf numFmtId="4" fontId="110" fillId="3" borderId="154" xfId="47" applyNumberFormat="1" applyFont="1" applyFill="1" applyBorder="1" applyAlignment="1">
      <alignment vertical="center"/>
    </xf>
    <xf numFmtId="2" fontId="33" fillId="20" borderId="155" xfId="57" applyNumberFormat="1" applyFont="1" applyFill="1" applyBorder="1" applyAlignment="1">
      <alignment vertical="center"/>
    </xf>
    <xf numFmtId="2" fontId="63" fillId="20" borderId="88" xfId="57" applyNumberFormat="1" applyFont="1" applyFill="1" applyBorder="1" applyAlignment="1">
      <alignment horizontal="center" vertical="center"/>
    </xf>
    <xf numFmtId="0" fontId="80" fillId="0" borderId="156" xfId="57" applyFont="1" applyBorder="1" applyAlignment="1">
      <alignment horizontal="left" vertical="center"/>
    </xf>
    <xf numFmtId="2" fontId="80" fillId="20" borderId="29" xfId="57" applyNumberFormat="1" applyFont="1" applyFill="1" applyBorder="1" applyAlignment="1">
      <alignment vertical="center"/>
    </xf>
    <xf numFmtId="0" fontId="101" fillId="0" borderId="154" xfId="57" applyFont="1" applyBorder="1" applyAlignment="1">
      <alignment horizontal="center" vertical="center"/>
    </xf>
    <xf numFmtId="2" fontId="63" fillId="20" borderId="66" xfId="57" applyNumberFormat="1" applyFont="1" applyFill="1" applyBorder="1" applyAlignment="1">
      <alignment horizontal="center" vertical="center"/>
    </xf>
    <xf numFmtId="2" fontId="80" fillId="20" borderId="157" xfId="57" applyNumberFormat="1" applyFont="1" applyFill="1" applyBorder="1" applyAlignment="1">
      <alignment vertical="center"/>
    </xf>
    <xf numFmtId="0" fontId="80" fillId="0" borderId="158" xfId="57" applyFont="1" applyBorder="1" applyAlignment="1">
      <alignment horizontal="left" vertical="center"/>
    </xf>
    <xf numFmtId="0" fontId="80" fillId="0" borderId="157" xfId="57" applyFont="1" applyBorder="1" applyAlignment="1">
      <alignment horizontal="left" vertical="center"/>
    </xf>
    <xf numFmtId="2" fontId="80" fillId="0" borderId="157" xfId="57" applyNumberFormat="1" applyFont="1" applyBorder="1" applyAlignment="1">
      <alignment vertical="center"/>
    </xf>
    <xf numFmtId="2" fontId="80" fillId="3" borderId="157" xfId="57" applyNumberFormat="1" applyFont="1" applyFill="1" applyBorder="1" applyAlignment="1">
      <alignment vertical="center"/>
    </xf>
    <xf numFmtId="2" fontId="80" fillId="2" borderId="157" xfId="57" applyNumberFormat="1" applyFont="1" applyFill="1" applyBorder="1" applyAlignment="1">
      <alignment vertical="center"/>
    </xf>
    <xf numFmtId="0" fontId="28" fillId="0" borderId="0" xfId="117"/>
    <xf numFmtId="189" fontId="33" fillId="0" borderId="0" xfId="117" applyNumberFormat="1" applyFont="1"/>
    <xf numFmtId="4" fontId="80" fillId="3" borderId="157" xfId="50" applyNumberFormat="1" applyFont="1" applyFill="1" applyBorder="1" applyAlignment="1">
      <alignment vertical="center"/>
    </xf>
    <xf numFmtId="4" fontId="121" fillId="11" borderId="173" xfId="50" applyNumberFormat="1" applyFont="1" applyFill="1" applyBorder="1" applyAlignment="1">
      <alignment vertical="center"/>
    </xf>
    <xf numFmtId="0" fontId="80" fillId="2" borderId="153" xfId="41" applyFont="1" applyFill="1" applyBorder="1" applyAlignment="1">
      <alignment horizontal="left" vertical="center"/>
    </xf>
    <xf numFmtId="4" fontId="80" fillId="0" borderId="46" xfId="50" applyNumberFormat="1" applyFont="1" applyFill="1" applyBorder="1" applyAlignment="1">
      <alignment vertical="center"/>
    </xf>
    <xf numFmtId="4" fontId="80" fillId="0" borderId="48" xfId="50" applyNumberFormat="1" applyFont="1" applyFill="1" applyBorder="1" applyAlignment="1">
      <alignment vertical="center"/>
    </xf>
    <xf numFmtId="0" fontId="80" fillId="2" borderId="150" xfId="41" quotePrefix="1" applyFont="1" applyFill="1" applyBorder="1" applyAlignment="1">
      <alignment vertical="center"/>
    </xf>
    <xf numFmtId="4" fontId="80" fillId="2" borderId="151" xfId="50" applyNumberFormat="1" applyFont="1" applyFill="1" applyBorder="1" applyAlignment="1">
      <alignment vertical="center" wrapText="1"/>
    </xf>
    <xf numFmtId="4" fontId="80" fillId="0" borderId="151" xfId="50" applyNumberFormat="1" applyFont="1" applyFill="1" applyBorder="1" applyAlignment="1">
      <alignment vertical="center" wrapText="1"/>
    </xf>
    <xf numFmtId="0" fontId="83" fillId="24" borderId="8" xfId="57" applyFont="1" applyFill="1" applyBorder="1" applyAlignment="1">
      <alignment horizontal="center" vertical="center"/>
    </xf>
    <xf numFmtId="0" fontId="83" fillId="24" borderId="32" xfId="57" applyFont="1" applyFill="1" applyBorder="1" applyAlignment="1">
      <alignment horizontal="centerContinuous" vertical="center"/>
    </xf>
    <xf numFmtId="0" fontId="83" fillId="24" borderId="10" xfId="57" applyFont="1" applyFill="1" applyBorder="1" applyAlignment="1">
      <alignment horizontal="centerContinuous" vertical="center"/>
    </xf>
    <xf numFmtId="0" fontId="83" fillId="24" borderId="23" xfId="57" applyFont="1" applyFill="1" applyBorder="1" applyAlignment="1">
      <alignment horizontal="centerContinuous" vertical="center"/>
    </xf>
    <xf numFmtId="0" fontId="83" fillId="24" borderId="15" xfId="57" applyFont="1" applyFill="1" applyBorder="1" applyAlignment="1">
      <alignment horizontal="centerContinuous" vertical="center"/>
    </xf>
    <xf numFmtId="0" fontId="83" fillId="24" borderId="15" xfId="57" applyFont="1" applyFill="1" applyBorder="1" applyAlignment="1">
      <alignment horizontal="center" vertical="center"/>
    </xf>
    <xf numFmtId="0" fontId="83" fillId="24" borderId="28" xfId="57" applyFont="1" applyFill="1" applyBorder="1" applyAlignment="1">
      <alignment horizontal="centerContinuous" vertical="center"/>
    </xf>
    <xf numFmtId="0" fontId="83" fillId="24" borderId="31" xfId="57" applyFont="1" applyFill="1" applyBorder="1" applyAlignment="1">
      <alignment horizontal="centerContinuous" vertical="center"/>
    </xf>
    <xf numFmtId="0" fontId="83" fillId="24" borderId="8" xfId="57" applyFont="1" applyFill="1" applyBorder="1" applyAlignment="1">
      <alignment horizontal="centerContinuous" vertical="center"/>
    </xf>
    <xf numFmtId="0" fontId="83" fillId="24" borderId="31" xfId="57" applyFont="1" applyFill="1" applyBorder="1" applyAlignment="1">
      <alignment horizontal="center" vertical="center"/>
    </xf>
    <xf numFmtId="0" fontId="83" fillId="24" borderId="34" xfId="57" applyFont="1" applyFill="1" applyBorder="1" applyAlignment="1">
      <alignment horizontal="center" vertical="center"/>
    </xf>
    <xf numFmtId="0" fontId="83" fillId="24" borderId="35" xfId="57" applyFont="1" applyFill="1" applyBorder="1" applyAlignment="1">
      <alignment horizontal="center" vertical="center"/>
    </xf>
    <xf numFmtId="0" fontId="83" fillId="24" borderId="33" xfId="57" applyFont="1" applyFill="1" applyBorder="1" applyAlignment="1">
      <alignment horizontal="center" vertical="center"/>
    </xf>
    <xf numFmtId="0" fontId="83" fillId="24" borderId="26" xfId="57" applyFont="1" applyFill="1" applyBorder="1" applyAlignment="1">
      <alignment horizontal="center" vertical="center"/>
    </xf>
    <xf numFmtId="4" fontId="83" fillId="24" borderId="23" xfId="57" applyNumberFormat="1" applyFont="1" applyFill="1" applyBorder="1" applyAlignment="1">
      <alignment vertical="center"/>
    </xf>
    <xf numFmtId="2" fontId="83" fillId="24" borderId="26" xfId="57" applyNumberFormat="1" applyFont="1" applyFill="1" applyBorder="1" applyAlignment="1">
      <alignment horizontal="center" vertical="center"/>
    </xf>
    <xf numFmtId="2" fontId="92" fillId="13" borderId="31" xfId="53" applyNumberFormat="1" applyFont="1" applyFill="1" applyBorder="1" applyAlignment="1">
      <alignment horizontal="center" vertical="center" wrapText="1"/>
    </xf>
    <xf numFmtId="0" fontId="80" fillId="0" borderId="152" xfId="41" applyFont="1" applyBorder="1" applyAlignment="1">
      <alignment horizontal="left" vertical="center"/>
    </xf>
    <xf numFmtId="4" fontId="83" fillId="13" borderId="15" xfId="58" applyNumberFormat="1" applyFont="1" applyFill="1" applyBorder="1" applyAlignment="1">
      <alignment horizontal="centerContinuous" vertical="center"/>
    </xf>
    <xf numFmtId="0" fontId="92" fillId="13" borderId="7" xfId="30" applyNumberFormat="1" applyFont="1" applyFill="1" applyBorder="1" applyAlignment="1">
      <alignment horizontal="center" vertical="center" wrapText="1"/>
    </xf>
    <xf numFmtId="0" fontId="28" fillId="0" borderId="0" xfId="0" applyNumberFormat="1" applyFont="1" applyFill="1" applyBorder="1" applyAlignment="1"/>
    <xf numFmtId="0" fontId="28" fillId="0" borderId="4" xfId="53" applyFont="1" applyBorder="1" applyAlignment="1">
      <alignment horizontal="right"/>
    </xf>
    <xf numFmtId="0" fontId="53" fillId="0" borderId="7" xfId="53" applyFont="1" applyBorder="1" applyAlignment="1">
      <alignment horizontal="right" vertical="center"/>
    </xf>
    <xf numFmtId="0" fontId="53" fillId="0" borderId="24" xfId="53" applyFont="1" applyBorder="1" applyAlignment="1">
      <alignment horizontal="right" vertical="center"/>
    </xf>
    <xf numFmtId="0" fontId="107" fillId="0" borderId="0" xfId="45" applyFont="1" applyAlignment="1">
      <alignment horizontal="right"/>
    </xf>
    <xf numFmtId="0" fontId="107" fillId="0" borderId="0" xfId="45" applyFont="1" applyAlignment="1">
      <alignment horizontal="right" vertical="center"/>
    </xf>
    <xf numFmtId="0" fontId="32" fillId="0" borderId="0" xfId="30" applyNumberFormat="1" applyFont="1" applyFill="1" applyBorder="1" applyAlignment="1">
      <alignment horizontal="right" vertical="center"/>
    </xf>
    <xf numFmtId="169" fontId="76" fillId="0" borderId="10" xfId="52" quotePrefix="1" applyNumberFormat="1" applyFont="1" applyFill="1" applyBorder="1" applyAlignment="1">
      <alignment horizontal="left" vertical="center"/>
    </xf>
    <xf numFmtId="17" fontId="107" fillId="0" borderId="0" xfId="45" applyNumberFormat="1" applyFont="1" applyAlignment="1">
      <alignment horizontal="left" vertical="center"/>
    </xf>
    <xf numFmtId="17" fontId="80" fillId="0" borderId="0" xfId="45" applyNumberFormat="1" applyFont="1" applyAlignment="1">
      <alignment vertical="center"/>
    </xf>
    <xf numFmtId="169" fontId="80" fillId="0" borderId="32" xfId="52" quotePrefix="1" applyNumberFormat="1" applyFont="1" applyFill="1" applyBorder="1" applyAlignment="1">
      <alignment horizontal="left" vertical="center"/>
    </xf>
    <xf numFmtId="184" fontId="0" fillId="0" borderId="0" xfId="0" applyNumberFormat="1" applyFont="1" applyFill="1" applyBorder="1" applyAlignment="1"/>
    <xf numFmtId="166" fontId="0" fillId="0" borderId="0" xfId="237" applyFont="1" applyFill="1" applyBorder="1" applyAlignment="1"/>
    <xf numFmtId="1" fontId="45" fillId="0" borderId="174" xfId="58" quotePrefix="1" applyNumberFormat="1" applyFont="1" applyBorder="1" applyAlignment="1">
      <alignment horizontal="left" vertical="center"/>
    </xf>
    <xf numFmtId="0" fontId="33" fillId="2" borderId="175" xfId="41" applyFont="1" applyFill="1" applyBorder="1" applyAlignment="1">
      <alignment vertical="center" wrapText="1"/>
    </xf>
    <xf numFmtId="3" fontId="45" fillId="2" borderId="176" xfId="50" applyNumberFormat="1" applyFont="1" applyFill="1" applyBorder="1" applyAlignment="1">
      <alignment horizontal="center" vertical="center" wrapText="1"/>
    </xf>
    <xf numFmtId="4" fontId="45" fillId="2" borderId="176" xfId="58" applyNumberFormat="1" applyFont="1" applyFill="1" applyBorder="1" applyAlignment="1">
      <alignment vertical="center"/>
    </xf>
    <xf numFmtId="4" fontId="33" fillId="2" borderId="177" xfId="58" applyNumberFormat="1" applyFont="1" applyFill="1" applyBorder="1" applyAlignment="1">
      <alignment vertical="center"/>
    </xf>
    <xf numFmtId="169" fontId="107" fillId="0" borderId="121" xfId="52" quotePrefix="1" applyNumberFormat="1" applyFont="1" applyFill="1" applyBorder="1" applyAlignment="1">
      <alignment horizontal="left" vertical="center"/>
    </xf>
    <xf numFmtId="169" fontId="76" fillId="0" borderId="0" xfId="52" quotePrefix="1" applyNumberFormat="1" applyFont="1" applyFill="1" applyBorder="1" applyAlignment="1">
      <alignment horizontal="left" vertical="center"/>
    </xf>
    <xf numFmtId="190" fontId="113" fillId="0" borderId="0" xfId="51" applyNumberFormat="1" applyFont="1" applyAlignment="1">
      <alignment horizontal="left" vertical="center"/>
    </xf>
    <xf numFmtId="191" fontId="113" fillId="0" borderId="0" xfId="51" applyNumberFormat="1" applyFont="1" applyAlignment="1">
      <alignment horizontal="left" vertical="center"/>
    </xf>
    <xf numFmtId="49" fontId="78" fillId="13" borderId="8" xfId="53" applyNumberFormat="1" applyFont="1" applyFill="1" applyBorder="1" applyAlignment="1">
      <alignment horizontal="center" vertical="center"/>
    </xf>
    <xf numFmtId="49" fontId="45" fillId="0" borderId="94" xfId="53" applyNumberFormat="1" applyFont="1" applyFill="1" applyBorder="1" applyAlignment="1">
      <alignment horizontal="left" vertical="center" wrapText="1"/>
    </xf>
    <xf numFmtId="49" fontId="45" fillId="0" borderId="95" xfId="53" applyNumberFormat="1" applyFont="1" applyFill="1" applyBorder="1" applyAlignment="1">
      <alignment horizontal="left" vertical="center"/>
    </xf>
    <xf numFmtId="49" fontId="45" fillId="0" borderId="95" xfId="53" quotePrefix="1" applyNumberFormat="1" applyFont="1" applyFill="1" applyBorder="1" applyAlignment="1">
      <alignment horizontal="left" vertical="center" wrapText="1"/>
    </xf>
    <xf numFmtId="0" fontId="45" fillId="0" borderId="95" xfId="53" applyNumberFormat="1" applyFont="1" applyFill="1" applyBorder="1" applyAlignment="1">
      <alignment vertical="center"/>
    </xf>
    <xf numFmtId="0" fontId="45" fillId="0" borderId="95" xfId="53" applyNumberFormat="1" applyFont="1" applyFill="1" applyBorder="1" applyAlignment="1">
      <alignment horizontal="center" vertical="center" wrapText="1"/>
    </xf>
    <xf numFmtId="4" fontId="45" fillId="0" borderId="95" xfId="30" applyNumberFormat="1" applyFont="1" applyFill="1" applyBorder="1" applyAlignment="1">
      <alignment horizontal="center" vertical="center" wrapText="1"/>
    </xf>
    <xf numFmtId="4" fontId="45" fillId="0" borderId="95" xfId="30" applyNumberFormat="1" applyFont="1" applyFill="1" applyBorder="1" applyAlignment="1">
      <alignment horizontal="left" vertical="center"/>
    </xf>
    <xf numFmtId="4" fontId="45" fillId="0" borderId="96" xfId="53" applyNumberFormat="1" applyFont="1" applyFill="1" applyBorder="1" applyAlignment="1">
      <alignment horizontal="center" vertical="center" wrapText="1"/>
    </xf>
    <xf numFmtId="0" fontId="92" fillId="13" borderId="10" xfId="41" applyFont="1" applyFill="1" applyBorder="1" applyAlignment="1">
      <alignment horizontal="center" vertical="center" wrapText="1"/>
    </xf>
    <xf numFmtId="0" fontId="92" fillId="13" borderId="33" xfId="41" applyFont="1" applyFill="1" applyBorder="1" applyAlignment="1">
      <alignment horizontal="center" vertical="center" wrapText="1"/>
    </xf>
    <xf numFmtId="0" fontId="92" fillId="13" borderId="33" xfId="41" applyFont="1" applyFill="1" applyBorder="1" applyAlignment="1">
      <alignment horizontal="center" vertical="center"/>
    </xf>
    <xf numFmtId="0" fontId="43" fillId="0" borderId="128" xfId="45" applyFont="1" applyBorder="1" applyAlignment="1">
      <alignment vertical="center"/>
    </xf>
    <xf numFmtId="0" fontId="43" fillId="0" borderId="0" xfId="69" applyNumberFormat="1" applyFont="1" applyFill="1" applyBorder="1" applyAlignment="1"/>
    <xf numFmtId="0" fontId="78" fillId="26" borderId="185" xfId="69" applyFont="1" applyFill="1" applyBorder="1" applyAlignment="1">
      <alignment horizontal="center" vertical="center"/>
    </xf>
    <xf numFmtId="185" fontId="78" fillId="26" borderId="187" xfId="69" applyNumberFormat="1" applyFont="1" applyFill="1" applyBorder="1" applyAlignment="1">
      <alignment horizontal="center" vertical="center" wrapText="1"/>
    </xf>
    <xf numFmtId="0" fontId="139" fillId="23" borderId="188" xfId="69" applyFont="1" applyFill="1" applyBorder="1" applyAlignment="1">
      <alignment vertical="center" wrapText="1"/>
    </xf>
    <xf numFmtId="185" fontId="139" fillId="23" borderId="193" xfId="69" applyNumberFormat="1" applyFont="1" applyFill="1" applyBorder="1" applyAlignment="1">
      <alignment vertical="center" wrapText="1"/>
    </xf>
    <xf numFmtId="0" fontId="139" fillId="23" borderId="194" xfId="69" applyFont="1" applyFill="1" applyBorder="1" applyAlignment="1">
      <alignment vertical="center" wrapText="1"/>
    </xf>
    <xf numFmtId="0" fontId="140" fillId="23" borderId="194" xfId="69" applyFont="1" applyFill="1" applyBorder="1" applyAlignment="1">
      <alignment horizontal="right" vertical="center" wrapText="1"/>
    </xf>
    <xf numFmtId="185" fontId="141" fillId="23" borderId="193" xfId="69" applyNumberFormat="1" applyFont="1" applyFill="1" applyBorder="1" applyAlignment="1">
      <alignment vertical="center" wrapText="1"/>
    </xf>
    <xf numFmtId="185" fontId="139" fillId="23" borderId="199" xfId="69" applyNumberFormat="1" applyFont="1" applyFill="1" applyBorder="1" applyAlignment="1">
      <alignment vertical="center" wrapText="1"/>
    </xf>
    <xf numFmtId="166" fontId="45" fillId="23" borderId="200" xfId="251" applyFont="1" applyFill="1" applyBorder="1" applyAlignment="1">
      <alignment horizontal="center" vertical="center"/>
    </xf>
    <xf numFmtId="10" fontId="141" fillId="23" borderId="200" xfId="69" applyNumberFormat="1" applyFont="1" applyFill="1" applyBorder="1" applyAlignment="1">
      <alignment horizontal="center" vertical="center"/>
    </xf>
    <xf numFmtId="10" fontId="141" fillId="28" borderId="200" xfId="69" applyNumberFormat="1" applyFont="1" applyFill="1" applyBorder="1" applyAlignment="1">
      <alignment horizontal="center" vertical="center"/>
    </xf>
    <xf numFmtId="166" fontId="45" fillId="28" borderId="200" xfId="251" applyFont="1" applyFill="1" applyBorder="1" applyAlignment="1">
      <alignment horizontal="center" vertical="center"/>
    </xf>
    <xf numFmtId="166" fontId="78" fillId="26" borderId="15" xfId="251" applyFont="1" applyFill="1" applyBorder="1" applyAlignment="1">
      <alignment horizontal="center" vertical="center"/>
    </xf>
    <xf numFmtId="9" fontId="78" fillId="26" borderId="15" xfId="69" applyNumberFormat="1" applyFont="1" applyFill="1" applyBorder="1" applyAlignment="1">
      <alignment horizontal="center" vertical="center"/>
    </xf>
    <xf numFmtId="185" fontId="109" fillId="12" borderId="149" xfId="69" applyNumberFormat="1" applyFont="1" applyFill="1" applyBorder="1"/>
    <xf numFmtId="0" fontId="92" fillId="13" borderId="148" xfId="41" applyFont="1" applyFill="1" applyBorder="1" applyAlignment="1">
      <alignment horizontal="center" vertical="center" wrapText="1"/>
    </xf>
    <xf numFmtId="0" fontId="92" fillId="13" borderId="202" xfId="41" applyFont="1" applyFill="1" applyBorder="1" applyAlignment="1">
      <alignment horizontal="center" vertical="center" wrapText="1"/>
    </xf>
    <xf numFmtId="0" fontId="144" fillId="7" borderId="15" xfId="252" applyFont="1" applyFill="1" applyBorder="1" applyAlignment="1">
      <alignment horizontal="center"/>
    </xf>
    <xf numFmtId="2" fontId="109" fillId="12" borderId="149" xfId="69" applyNumberFormat="1" applyFont="1" applyFill="1" applyBorder="1"/>
    <xf numFmtId="0" fontId="30" fillId="5" borderId="203" xfId="57" applyFont="1" applyFill="1" applyBorder="1"/>
    <xf numFmtId="0" fontId="28" fillId="5" borderId="204" xfId="57" applyFill="1" applyBorder="1"/>
    <xf numFmtId="0" fontId="30" fillId="5" borderId="205" xfId="57" applyFont="1" applyFill="1" applyBorder="1" applyAlignment="1">
      <alignment horizontal="center"/>
    </xf>
    <xf numFmtId="9" fontId="0" fillId="5" borderId="206" xfId="218" applyFont="1" applyFill="1" applyBorder="1" applyAlignment="1">
      <alignment horizontal="center" vertical="center"/>
    </xf>
    <xf numFmtId="0" fontId="30" fillId="5" borderId="207" xfId="57" applyFont="1" applyFill="1" applyBorder="1" applyAlignment="1">
      <alignment horizontal="center"/>
    </xf>
    <xf numFmtId="0" fontId="28" fillId="5" borderId="208" xfId="57" applyFill="1" applyBorder="1" applyAlignment="1">
      <alignment horizontal="center" vertical="center"/>
    </xf>
    <xf numFmtId="0" fontId="28" fillId="5" borderId="209" xfId="57" applyFill="1" applyBorder="1" applyAlignment="1">
      <alignment horizontal="center"/>
    </xf>
    <xf numFmtId="0" fontId="28" fillId="5" borderId="210" xfId="57" applyFill="1" applyBorder="1" applyAlignment="1">
      <alignment horizontal="center" vertical="center"/>
    </xf>
    <xf numFmtId="0" fontId="30" fillId="5" borderId="209" xfId="57" applyFont="1" applyFill="1" applyBorder="1" applyAlignment="1">
      <alignment horizontal="center"/>
    </xf>
    <xf numFmtId="0" fontId="30" fillId="5" borderId="210" xfId="57" applyFont="1" applyFill="1" applyBorder="1" applyAlignment="1">
      <alignment horizontal="center" vertical="center"/>
    </xf>
    <xf numFmtId="0" fontId="30" fillId="5" borderId="211" xfId="57" applyFont="1" applyFill="1" applyBorder="1" applyAlignment="1">
      <alignment horizontal="center"/>
    </xf>
    <xf numFmtId="0" fontId="30" fillId="5" borderId="212" xfId="57" applyFont="1" applyFill="1" applyBorder="1" applyAlignment="1">
      <alignment horizontal="center" vertical="center"/>
    </xf>
    <xf numFmtId="0" fontId="28" fillId="0" borderId="213" xfId="57" applyBorder="1"/>
    <xf numFmtId="0" fontId="138" fillId="30" borderId="216" xfId="57" applyFont="1" applyFill="1" applyBorder="1" applyAlignment="1">
      <alignment horizontal="left" vertical="center"/>
    </xf>
    <xf numFmtId="0" fontId="138" fillId="30" borderId="216" xfId="57" applyFont="1" applyFill="1" applyBorder="1" applyAlignment="1">
      <alignment horizontal="left" vertical="center" wrapText="1"/>
    </xf>
    <xf numFmtId="1" fontId="138" fillId="30" borderId="216" xfId="57" applyNumberFormat="1" applyFont="1" applyFill="1" applyBorder="1" applyAlignment="1">
      <alignment horizontal="center" vertical="center"/>
    </xf>
    <xf numFmtId="2" fontId="138" fillId="30" borderId="216" xfId="57" applyNumberFormat="1" applyFont="1" applyFill="1" applyBorder="1" applyAlignment="1">
      <alignment horizontal="center" vertical="center"/>
    </xf>
    <xf numFmtId="0" fontId="28" fillId="31" borderId="217" xfId="57" applyFill="1" applyBorder="1" applyAlignment="1">
      <alignment horizontal="left" vertical="center"/>
    </xf>
    <xf numFmtId="0" fontId="28" fillId="31" borderId="217" xfId="57" applyFill="1" applyBorder="1" applyAlignment="1">
      <alignment horizontal="left" vertical="center" wrapText="1"/>
    </xf>
    <xf numFmtId="1" fontId="28" fillId="31" borderId="217" xfId="57" applyNumberFormat="1" applyFill="1" applyBorder="1" applyAlignment="1">
      <alignment horizontal="center" vertical="center"/>
    </xf>
    <xf numFmtId="2" fontId="28" fillId="31" borderId="217" xfId="57" applyNumberFormat="1" applyFill="1" applyBorder="1" applyAlignment="1">
      <alignment horizontal="center" vertical="center"/>
    </xf>
    <xf numFmtId="0" fontId="28" fillId="32" borderId="216" xfId="57" applyFill="1" applyBorder="1" applyAlignment="1">
      <alignment horizontal="left" vertical="center"/>
    </xf>
    <xf numFmtId="0" fontId="28" fillId="32" borderId="216" xfId="57" applyFill="1" applyBorder="1" applyAlignment="1">
      <alignment horizontal="left" vertical="center" wrapText="1"/>
    </xf>
    <xf numFmtId="1" fontId="28" fillId="32" borderId="216" xfId="57" applyNumberFormat="1" applyFill="1" applyBorder="1" applyAlignment="1">
      <alignment horizontal="center" vertical="center"/>
    </xf>
    <xf numFmtId="2" fontId="28" fillId="32" borderId="216" xfId="57" applyNumberFormat="1" applyFill="1" applyBorder="1" applyAlignment="1">
      <alignment horizontal="center" vertical="center"/>
    </xf>
    <xf numFmtId="0" fontId="28" fillId="5" borderId="216" xfId="57" applyFill="1" applyBorder="1" applyAlignment="1">
      <alignment horizontal="left" vertical="center"/>
    </xf>
    <xf numFmtId="0" fontId="28" fillId="5" borderId="216" xfId="57" applyFill="1" applyBorder="1" applyAlignment="1">
      <alignment horizontal="left" vertical="center" wrapText="1"/>
    </xf>
    <xf numFmtId="1" fontId="28" fillId="5" borderId="216" xfId="57" applyNumberFormat="1" applyFill="1" applyBorder="1" applyAlignment="1">
      <alignment horizontal="center" vertical="center"/>
    </xf>
    <xf numFmtId="2" fontId="28" fillId="5" borderId="216" xfId="57" applyNumberFormat="1" applyFill="1" applyBorder="1" applyAlignment="1">
      <alignment horizontal="center" vertical="center"/>
    </xf>
    <xf numFmtId="0" fontId="143" fillId="7" borderId="8" xfId="252" applyFont="1" applyFill="1" applyBorder="1" applyAlignment="1">
      <alignment horizontal="center" vertical="center"/>
    </xf>
    <xf numFmtId="185" fontId="109" fillId="12" borderId="149" xfId="69" applyNumberFormat="1" applyFont="1" applyFill="1" applyBorder="1" applyAlignment="1">
      <alignment horizontal="center"/>
    </xf>
    <xf numFmtId="0" fontId="9" fillId="0" borderId="0" xfId="253"/>
    <xf numFmtId="0" fontId="146" fillId="21" borderId="159" xfId="253" applyFont="1" applyFill="1" applyBorder="1" applyAlignment="1">
      <alignment vertical="center" wrapText="1"/>
    </xf>
    <xf numFmtId="0" fontId="131" fillId="5" borderId="164" xfId="253" applyFont="1" applyFill="1" applyBorder="1" applyAlignment="1">
      <alignment horizontal="left" vertical="center" wrapText="1"/>
    </xf>
    <xf numFmtId="0" fontId="131" fillId="5" borderId="163" xfId="253" applyFont="1" applyFill="1" applyBorder="1" applyAlignment="1">
      <alignment horizontal="left" vertical="center" wrapText="1"/>
    </xf>
    <xf numFmtId="44" fontId="131" fillId="5" borderId="163" xfId="255" applyFont="1" applyFill="1" applyBorder="1" applyAlignment="1">
      <alignment horizontal="left" vertical="center" wrapText="1"/>
    </xf>
    <xf numFmtId="0" fontId="133" fillId="5" borderId="165" xfId="253" applyFont="1" applyFill="1" applyBorder="1"/>
    <xf numFmtId="0" fontId="146" fillId="21" borderId="16" xfId="253" applyFont="1" applyFill="1" applyBorder="1" applyAlignment="1">
      <alignment vertical="center" wrapText="1"/>
    </xf>
    <xf numFmtId="0" fontId="131" fillId="5" borderId="23" xfId="253" applyFont="1" applyFill="1" applyBorder="1" applyAlignment="1">
      <alignment horizontal="left" vertical="center" wrapText="1"/>
    </xf>
    <xf numFmtId="0" fontId="131" fillId="5" borderId="25" xfId="253" applyFont="1" applyFill="1" applyBorder="1" applyAlignment="1">
      <alignment horizontal="left" vertical="center" wrapText="1"/>
    </xf>
    <xf numFmtId="44" fontId="131" fillId="5" borderId="25" xfId="255" applyFont="1" applyFill="1" applyBorder="1" applyAlignment="1">
      <alignment horizontal="left" vertical="center" wrapText="1"/>
    </xf>
    <xf numFmtId="0" fontId="133" fillId="5" borderId="169" xfId="253" applyFont="1" applyFill="1" applyBorder="1"/>
    <xf numFmtId="0" fontId="147" fillId="5" borderId="222" xfId="253" applyFont="1" applyFill="1" applyBorder="1" applyAlignment="1">
      <alignment vertical="center" wrapText="1"/>
    </xf>
    <xf numFmtId="0" fontId="147" fillId="5" borderId="0" xfId="253" applyFont="1" applyFill="1" applyAlignment="1">
      <alignment horizontal="center" vertical="center" wrapText="1"/>
    </xf>
    <xf numFmtId="0" fontId="147" fillId="5" borderId="0" xfId="253" applyFont="1" applyFill="1" applyAlignment="1">
      <alignment horizontal="left" vertical="center" wrapText="1"/>
    </xf>
    <xf numFmtId="44" fontId="147" fillId="5" borderId="0" xfId="255" applyFont="1" applyFill="1" applyBorder="1" applyAlignment="1">
      <alignment horizontal="left" vertical="center" wrapText="1"/>
    </xf>
    <xf numFmtId="0" fontId="133" fillId="5" borderId="5" xfId="253" applyFont="1" applyFill="1" applyBorder="1"/>
    <xf numFmtId="0" fontId="131" fillId="5" borderId="222" xfId="253" applyFont="1" applyFill="1" applyBorder="1" applyAlignment="1">
      <alignment horizontal="left" vertical="center" wrapText="1"/>
    </xf>
    <xf numFmtId="0" fontId="131" fillId="5" borderId="0" xfId="253" applyFont="1" applyFill="1" applyAlignment="1">
      <alignment horizontal="left" vertical="center" wrapText="1"/>
    </xf>
    <xf numFmtId="44" fontId="131" fillId="5" borderId="0" xfId="255" applyFont="1" applyFill="1" applyBorder="1" applyAlignment="1">
      <alignment horizontal="left" vertical="center" wrapText="1"/>
    </xf>
    <xf numFmtId="0" fontId="148" fillId="5" borderId="5" xfId="253" applyFont="1" applyFill="1" applyBorder="1"/>
    <xf numFmtId="0" fontId="131" fillId="5" borderId="223" xfId="253" applyFont="1" applyFill="1" applyBorder="1" applyAlignment="1">
      <alignment horizontal="left" vertical="center" wrapText="1"/>
    </xf>
    <xf numFmtId="0" fontId="131" fillId="5" borderId="24" xfId="253" applyFont="1" applyFill="1" applyBorder="1" applyAlignment="1">
      <alignment horizontal="left" vertical="center" wrapText="1"/>
    </xf>
    <xf numFmtId="44" fontId="131" fillId="5" borderId="24" xfId="255" applyFont="1" applyFill="1" applyBorder="1" applyAlignment="1">
      <alignment horizontal="left" vertical="center" wrapText="1"/>
    </xf>
    <xf numFmtId="2" fontId="148" fillId="5" borderId="224" xfId="253" applyNumberFormat="1" applyFont="1" applyFill="1" applyBorder="1"/>
    <xf numFmtId="0" fontId="148" fillId="5" borderId="222" xfId="253" applyFont="1" applyFill="1" applyBorder="1"/>
    <xf numFmtId="0" fontId="148" fillId="5" borderId="0" xfId="253" applyFont="1" applyFill="1" applyAlignment="1">
      <alignment horizontal="center"/>
    </xf>
    <xf numFmtId="0" fontId="148" fillId="5" borderId="0" xfId="253" applyFont="1" applyFill="1" applyAlignment="1">
      <alignment horizontal="left"/>
    </xf>
    <xf numFmtId="44" fontId="148" fillId="5" borderId="0" xfId="255" applyFont="1" applyFill="1" applyBorder="1" applyAlignment="1">
      <alignment horizontal="left"/>
    </xf>
    <xf numFmtId="0" fontId="134" fillId="33" borderId="159" xfId="253" applyFont="1" applyFill="1" applyBorder="1" applyAlignment="1">
      <alignment horizontal="left" vertical="center" wrapText="1"/>
    </xf>
    <xf numFmtId="0" fontId="134" fillId="33" borderId="160" xfId="253" applyFont="1" applyFill="1" applyBorder="1" applyAlignment="1">
      <alignment horizontal="center" vertical="center" wrapText="1"/>
    </xf>
    <xf numFmtId="43" fontId="134" fillId="33" borderId="161" xfId="256" applyFont="1" applyFill="1" applyBorder="1" applyAlignment="1">
      <alignment horizontal="center" vertical="center" wrapText="1"/>
    </xf>
    <xf numFmtId="44" fontId="134" fillId="33" borderId="161" xfId="255" applyFont="1" applyFill="1" applyBorder="1" applyAlignment="1">
      <alignment horizontal="center" vertical="center" wrapText="1"/>
    </xf>
    <xf numFmtId="43" fontId="137" fillId="5" borderId="172" xfId="256" applyFont="1" applyFill="1" applyBorder="1" applyAlignment="1">
      <alignment horizontal="left" vertical="center"/>
    </xf>
    <xf numFmtId="43" fontId="137" fillId="5" borderId="166" xfId="256" applyFont="1" applyFill="1" applyBorder="1" applyAlignment="1">
      <alignment horizontal="left" vertical="center"/>
    </xf>
    <xf numFmtId="43" fontId="137" fillId="5" borderId="168" xfId="256" applyFont="1" applyFill="1" applyBorder="1" applyAlignment="1">
      <alignment horizontal="center" vertical="center" wrapText="1"/>
    </xf>
    <xf numFmtId="44" fontId="137" fillId="5" borderId="225" xfId="255" applyFont="1" applyFill="1" applyBorder="1" applyAlignment="1">
      <alignment horizontal="left" vertical="center"/>
    </xf>
    <xf numFmtId="44" fontId="137" fillId="5" borderId="168" xfId="255" applyFont="1" applyFill="1" applyBorder="1" applyAlignment="1">
      <alignment horizontal="left" vertical="center"/>
    </xf>
    <xf numFmtId="43" fontId="137" fillId="5" borderId="178" xfId="256" applyFont="1" applyFill="1" applyBorder="1" applyAlignment="1">
      <alignment horizontal="left" vertical="center"/>
    </xf>
    <xf numFmtId="43" fontId="149" fillId="7" borderId="13" xfId="256" applyFont="1" applyFill="1" applyBorder="1" applyAlignment="1">
      <alignment horizontal="left" vertical="center"/>
    </xf>
    <xf numFmtId="43" fontId="137" fillId="7" borderId="21" xfId="256" applyFont="1" applyFill="1" applyBorder="1" applyAlignment="1">
      <alignment horizontal="left" vertical="center"/>
    </xf>
    <xf numFmtId="43" fontId="137" fillId="7" borderId="21" xfId="256" applyFont="1" applyFill="1" applyBorder="1" applyAlignment="1">
      <alignment horizontal="center" vertical="center" wrapText="1"/>
    </xf>
    <xf numFmtId="44" fontId="137" fillId="7" borderId="21" xfId="255" applyFont="1" applyFill="1" applyBorder="1" applyAlignment="1">
      <alignment horizontal="left" vertical="center"/>
    </xf>
    <xf numFmtId="44" fontId="137" fillId="7" borderId="22" xfId="255" applyFont="1" applyFill="1" applyBorder="1" applyAlignment="1">
      <alignment horizontal="left" vertical="center"/>
    </xf>
    <xf numFmtId="0" fontId="9" fillId="0" borderId="226" xfId="253" applyBorder="1"/>
    <xf numFmtId="0" fontId="9" fillId="0" borderId="6" xfId="253" applyBorder="1"/>
    <xf numFmtId="44" fontId="0" fillId="0" borderId="6" xfId="255" applyFont="1" applyBorder="1"/>
    <xf numFmtId="0" fontId="9" fillId="0" borderId="12" xfId="253" applyBorder="1"/>
    <xf numFmtId="44" fontId="0" fillId="0" borderId="0" xfId="255" applyFont="1"/>
    <xf numFmtId="43" fontId="137" fillId="5" borderId="172" xfId="256" applyFont="1" applyFill="1" applyBorder="1" applyAlignment="1">
      <alignment horizontal="left" vertical="center" wrapText="1"/>
    </xf>
    <xf numFmtId="43" fontId="137" fillId="5" borderId="178" xfId="256" applyFont="1" applyFill="1" applyBorder="1" applyAlignment="1">
      <alignment horizontal="left" vertical="center" wrapText="1"/>
    </xf>
    <xf numFmtId="0" fontId="131" fillId="5" borderId="223" xfId="253" applyFont="1" applyFill="1" applyBorder="1" applyAlignment="1">
      <alignment horizontal="left" vertical="center"/>
    </xf>
    <xf numFmtId="166" fontId="121" fillId="11" borderId="78" xfId="251" applyFont="1" applyFill="1" applyBorder="1" applyAlignment="1">
      <alignment vertical="center"/>
    </xf>
    <xf numFmtId="166" fontId="109" fillId="12" borderId="149" xfId="251" applyFont="1" applyFill="1" applyBorder="1"/>
    <xf numFmtId="0" fontId="43" fillId="0" borderId="8" xfId="45" applyFont="1" applyBorder="1" applyAlignment="1">
      <alignment vertical="center"/>
    </xf>
    <xf numFmtId="0" fontId="80" fillId="0" borderId="1" xfId="45" applyFont="1" applyBorder="1" applyAlignment="1">
      <alignment vertical="center"/>
    </xf>
    <xf numFmtId="0" fontId="80" fillId="0" borderId="34" xfId="45" applyFont="1" applyBorder="1" applyAlignment="1">
      <alignment vertical="center"/>
    </xf>
    <xf numFmtId="0" fontId="92" fillId="13" borderId="147" xfId="41" applyFont="1" applyFill="1" applyBorder="1" applyAlignment="1">
      <alignment horizontal="center" vertical="center" wrapText="1"/>
    </xf>
    <xf numFmtId="2" fontId="109" fillId="12" borderId="149" xfId="30" applyNumberFormat="1" applyFont="1" applyFill="1" applyBorder="1"/>
    <xf numFmtId="166" fontId="76" fillId="3" borderId="50" xfId="251" applyFont="1" applyFill="1" applyBorder="1" applyAlignment="1">
      <alignment vertical="center"/>
    </xf>
    <xf numFmtId="4" fontId="142" fillId="0" borderId="95" xfId="30" applyNumberFormat="1" applyFont="1" applyFill="1" applyBorder="1" applyAlignment="1">
      <alignment horizontal="center" vertical="center" wrapText="1"/>
    </xf>
    <xf numFmtId="0" fontId="88" fillId="0" borderId="28" xfId="45" applyFont="1" applyBorder="1" applyAlignment="1">
      <alignment vertical="center"/>
    </xf>
    <xf numFmtId="0" fontId="44" fillId="5" borderId="115" xfId="45" applyFont="1" applyFill="1" applyBorder="1" applyAlignment="1">
      <alignment vertical="center"/>
    </xf>
    <xf numFmtId="0" fontId="150" fillId="0" borderId="0" xfId="268" applyFont="1"/>
    <xf numFmtId="0" fontId="150" fillId="0" borderId="0" xfId="268" applyFont="1" applyAlignment="1">
      <alignment horizontal="center"/>
    </xf>
    <xf numFmtId="0" fontId="150" fillId="0" borderId="0" xfId="268" applyFont="1" applyAlignment="1">
      <alignment vertical="center"/>
    </xf>
    <xf numFmtId="4" fontId="150" fillId="0" borderId="0" xfId="268" applyNumberFormat="1" applyFont="1"/>
    <xf numFmtId="44" fontId="150" fillId="0" borderId="0" xfId="268" applyNumberFormat="1" applyFont="1"/>
    <xf numFmtId="0" fontId="151" fillId="0" borderId="0" xfId="268" applyFont="1" applyAlignment="1">
      <alignment horizontal="center" vertical="center" wrapText="1"/>
    </xf>
    <xf numFmtId="4" fontId="151" fillId="0" borderId="0" xfId="268" applyNumberFormat="1" applyFont="1" applyAlignment="1">
      <alignment horizontal="center" vertical="center" wrapText="1"/>
    </xf>
    <xf numFmtId="44" fontId="151" fillId="0" borderId="0" xfId="268" applyNumberFormat="1" applyFont="1" applyAlignment="1">
      <alignment horizontal="center" vertical="center" wrapText="1"/>
    </xf>
    <xf numFmtId="0" fontId="151" fillId="0" borderId="0" xfId="268" applyFont="1" applyAlignment="1">
      <alignment vertical="center"/>
    </xf>
    <xf numFmtId="44" fontId="151" fillId="0" borderId="0" xfId="268" applyNumberFormat="1" applyFont="1" applyAlignment="1">
      <alignment vertical="center"/>
    </xf>
    <xf numFmtId="4" fontId="150" fillId="0" borderId="0" xfId="268" applyNumberFormat="1" applyFont="1" applyAlignment="1">
      <alignment vertical="center"/>
    </xf>
    <xf numFmtId="44" fontId="150" fillId="0" borderId="0" xfId="268" applyNumberFormat="1" applyFont="1" applyAlignment="1">
      <alignment vertical="center"/>
    </xf>
    <xf numFmtId="194" fontId="154" fillId="0" borderId="0" xfId="269" applyNumberFormat="1" applyFont="1" applyAlignment="1">
      <alignment vertical="center"/>
    </xf>
    <xf numFmtId="0" fontId="152" fillId="37" borderId="254" xfId="208" applyFont="1" applyFill="1" applyBorder="1" applyAlignment="1">
      <alignment horizontal="center" vertical="center"/>
    </xf>
    <xf numFmtId="0" fontId="152" fillId="37" borderId="254" xfId="208" applyFont="1" applyFill="1" applyBorder="1" applyAlignment="1">
      <alignment horizontal="center" vertical="center" wrapText="1"/>
    </xf>
    <xf numFmtId="0" fontId="152" fillId="37" borderId="180" xfId="208" applyFont="1" applyFill="1" applyBorder="1" applyAlignment="1">
      <alignment horizontal="center" vertical="center" wrapText="1"/>
    </xf>
    <xf numFmtId="4" fontId="152" fillId="37" borderId="254" xfId="208" applyNumberFormat="1" applyFont="1" applyFill="1" applyBorder="1" applyAlignment="1">
      <alignment horizontal="center" vertical="center" wrapText="1"/>
    </xf>
    <xf numFmtId="44" fontId="152" fillId="37" borderId="254" xfId="208" applyNumberFormat="1" applyFont="1" applyFill="1" applyBorder="1" applyAlignment="1">
      <alignment horizontal="center" vertical="center" wrapText="1"/>
    </xf>
    <xf numFmtId="0" fontId="152" fillId="37" borderId="179" xfId="208" applyFont="1" applyFill="1" applyBorder="1" applyAlignment="1">
      <alignment horizontal="center" vertical="center"/>
    </xf>
    <xf numFmtId="0" fontId="154" fillId="0" borderId="0" xfId="268" applyFont="1" applyAlignment="1">
      <alignment vertical="center"/>
    </xf>
    <xf numFmtId="0" fontId="155" fillId="38" borderId="184" xfId="208" applyFont="1" applyFill="1" applyBorder="1" applyAlignment="1">
      <alignment vertical="center"/>
    </xf>
    <xf numFmtId="0" fontId="155" fillId="38" borderId="182" xfId="208" applyFont="1" applyFill="1" applyBorder="1" applyAlignment="1">
      <alignment vertical="center"/>
    </xf>
    <xf numFmtId="0" fontId="155" fillId="38" borderId="182" xfId="208" applyFont="1" applyFill="1" applyBorder="1" applyAlignment="1">
      <alignment vertical="center" wrapText="1"/>
    </xf>
    <xf numFmtId="44" fontId="155" fillId="38" borderId="182" xfId="208" applyNumberFormat="1" applyFont="1" applyFill="1" applyBorder="1" applyAlignment="1">
      <alignment vertical="center" wrapText="1"/>
    </xf>
    <xf numFmtId="0" fontId="152" fillId="38" borderId="183" xfId="208" applyFont="1" applyFill="1" applyBorder="1" applyAlignment="1">
      <alignment vertical="center"/>
    </xf>
    <xf numFmtId="0" fontId="149" fillId="25" borderId="253" xfId="208" applyFont="1" applyFill="1" applyBorder="1" applyAlignment="1">
      <alignment horizontal="center" vertical="center"/>
    </xf>
    <xf numFmtId="0" fontId="149" fillId="25" borderId="253" xfId="268" applyFont="1" applyFill="1" applyBorder="1" applyAlignment="1">
      <alignment vertical="center" wrapText="1"/>
    </xf>
    <xf numFmtId="44" fontId="149" fillId="0" borderId="253" xfId="270" applyFont="1" applyFill="1" applyBorder="1" applyAlignment="1" applyProtection="1">
      <alignment vertical="center"/>
      <protection locked="0"/>
    </xf>
    <xf numFmtId="4" fontId="149" fillId="25" borderId="253" xfId="271" applyNumberFormat="1" applyFont="1" applyFill="1" applyBorder="1" applyAlignment="1" applyProtection="1">
      <alignment horizontal="center" vertical="center"/>
      <protection locked="0"/>
    </xf>
    <xf numFmtId="44" fontId="149" fillId="25" borderId="253" xfId="268" applyNumberFormat="1" applyFont="1" applyFill="1" applyBorder="1" applyAlignment="1">
      <alignment vertical="center"/>
    </xf>
    <xf numFmtId="4" fontId="157" fillId="0" borderId="253" xfId="268" applyNumberFormat="1" applyFont="1" applyBorder="1" applyAlignment="1">
      <alignment vertical="center" wrapText="1"/>
    </xf>
    <xf numFmtId="44" fontId="154" fillId="0" borderId="0" xfId="268" applyNumberFormat="1" applyFont="1" applyAlignment="1">
      <alignment vertical="center"/>
    </xf>
    <xf numFmtId="44" fontId="158" fillId="0" borderId="0" xfId="268" applyNumberFormat="1" applyFont="1" applyAlignment="1">
      <alignment vertical="center"/>
    </xf>
    <xf numFmtId="0" fontId="150" fillId="0" borderId="0" xfId="268" applyFont="1" applyAlignment="1">
      <alignment vertical="center" wrapText="1"/>
    </xf>
    <xf numFmtId="0" fontId="149" fillId="25" borderId="254" xfId="208" applyFont="1" applyFill="1" applyBorder="1" applyAlignment="1">
      <alignment horizontal="center" vertical="center"/>
    </xf>
    <xf numFmtId="44" fontId="149" fillId="0" borderId="254" xfId="270" applyFont="1" applyFill="1" applyBorder="1" applyAlignment="1" applyProtection="1">
      <alignment vertical="center"/>
      <protection locked="0"/>
    </xf>
    <xf numFmtId="44" fontId="149" fillId="25" borderId="254" xfId="268" applyNumberFormat="1" applyFont="1" applyFill="1" applyBorder="1" applyAlignment="1">
      <alignment vertical="center"/>
    </xf>
    <xf numFmtId="4" fontId="157" fillId="0" borderId="254" xfId="268" applyNumberFormat="1" applyFont="1" applyBorder="1" applyAlignment="1">
      <alignment vertical="center" wrapText="1"/>
    </xf>
    <xf numFmtId="0" fontId="160" fillId="38" borderId="184" xfId="208" applyFont="1" applyFill="1" applyBorder="1" applyAlignment="1">
      <alignment vertical="center" wrapText="1"/>
    </xf>
    <xf numFmtId="0" fontId="160" fillId="38" borderId="182" xfId="208" applyFont="1" applyFill="1" applyBorder="1" applyAlignment="1">
      <alignment vertical="center" wrapText="1"/>
    </xf>
    <xf numFmtId="0" fontId="149" fillId="38" borderId="182" xfId="268" applyFont="1" applyFill="1" applyBorder="1" applyAlignment="1">
      <alignment vertical="center"/>
    </xf>
    <xf numFmtId="44" fontId="155" fillId="38" borderId="182" xfId="270" applyFont="1" applyFill="1" applyBorder="1" applyAlignment="1">
      <alignment vertical="center"/>
    </xf>
    <xf numFmtId="0" fontId="161" fillId="38" borderId="183" xfId="268" applyFont="1" applyFill="1" applyBorder="1" applyAlignment="1">
      <alignment vertical="center" wrapText="1"/>
    </xf>
    <xf numFmtId="0" fontId="160" fillId="0" borderId="181" xfId="208" applyFont="1" applyBorder="1" applyAlignment="1">
      <alignment horizontal="left" vertical="center" wrapText="1"/>
    </xf>
    <xf numFmtId="0" fontId="160" fillId="0" borderId="0" xfId="208" applyFont="1" applyAlignment="1">
      <alignment horizontal="left" vertical="center" wrapText="1"/>
    </xf>
    <xf numFmtId="44" fontId="160" fillId="0" borderId="0" xfId="208" applyNumberFormat="1" applyFont="1" applyAlignment="1">
      <alignment horizontal="left" vertical="center" wrapText="1"/>
    </xf>
    <xf numFmtId="0" fontId="160" fillId="0" borderId="0" xfId="208" applyFont="1" applyAlignment="1">
      <alignment vertical="center" wrapText="1"/>
    </xf>
    <xf numFmtId="0" fontId="161" fillId="37" borderId="182" xfId="268" applyFont="1" applyFill="1" applyBorder="1" applyAlignment="1">
      <alignment vertical="center"/>
    </xf>
    <xf numFmtId="44" fontId="152" fillId="37" borderId="182" xfId="270" applyFont="1" applyFill="1" applyBorder="1" applyAlignment="1">
      <alignment vertical="center"/>
    </xf>
    <xf numFmtId="44" fontId="161" fillId="37" borderId="183" xfId="268" applyNumberFormat="1" applyFont="1" applyFill="1" applyBorder="1"/>
    <xf numFmtId="44" fontId="151" fillId="0" borderId="0" xfId="268" applyNumberFormat="1" applyFont="1" applyAlignment="1">
      <alignment horizontal="center" vertical="center"/>
    </xf>
    <xf numFmtId="4" fontId="158" fillId="25" borderId="253" xfId="271" applyNumberFormat="1" applyFont="1" applyFill="1" applyBorder="1" applyAlignment="1" applyProtection="1">
      <alignment horizontal="center" vertical="center"/>
      <protection locked="0"/>
    </xf>
    <xf numFmtId="0" fontId="78" fillId="10" borderId="0" xfId="30" applyNumberFormat="1" applyFont="1" applyFill="1" applyBorder="1" applyAlignment="1">
      <alignment vertical="center"/>
    </xf>
    <xf numFmtId="4" fontId="78" fillId="10" borderId="0" xfId="30" applyNumberFormat="1" applyFont="1" applyFill="1" applyBorder="1" applyAlignment="1">
      <alignment vertical="center"/>
    </xf>
    <xf numFmtId="0" fontId="78" fillId="10" borderId="0" xfId="53" applyNumberFormat="1" applyFont="1" applyFill="1" applyBorder="1" applyAlignment="1">
      <alignment horizontal="center" vertical="center"/>
    </xf>
    <xf numFmtId="0" fontId="79" fillId="0" borderId="0" xfId="53" applyNumberFormat="1" applyFont="1" applyFill="1" applyBorder="1" applyAlignment="1">
      <alignment vertical="center"/>
    </xf>
    <xf numFmtId="49" fontId="78" fillId="10" borderId="0" xfId="53" applyNumberFormat="1" applyFont="1" applyFill="1" applyBorder="1" applyAlignment="1">
      <alignment vertical="center"/>
    </xf>
    <xf numFmtId="0" fontId="78" fillId="10" borderId="0" xfId="53" applyNumberFormat="1" applyFont="1" applyFill="1" applyBorder="1" applyAlignment="1">
      <alignment vertical="center"/>
    </xf>
    <xf numFmtId="49" fontId="79" fillId="0" borderId="0" xfId="53" applyNumberFormat="1" applyFont="1" applyFill="1" applyBorder="1" applyAlignment="1">
      <alignment vertical="center"/>
    </xf>
    <xf numFmtId="0" fontId="7" fillId="0" borderId="0" xfId="272"/>
    <xf numFmtId="0" fontId="132" fillId="0" borderId="0" xfId="272" applyFont="1"/>
    <xf numFmtId="185" fontId="162" fillId="0" borderId="0" xfId="272" applyNumberFormat="1" applyFont="1" applyAlignment="1">
      <alignment vertical="center"/>
    </xf>
    <xf numFmtId="0" fontId="162" fillId="0" borderId="0" xfId="272" applyFont="1" applyAlignment="1">
      <alignment vertical="center"/>
    </xf>
    <xf numFmtId="0" fontId="163" fillId="0" borderId="0" xfId="272" applyFont="1" applyAlignment="1">
      <alignment vertical="center"/>
    </xf>
    <xf numFmtId="185" fontId="165" fillId="39" borderId="111" xfId="272" applyNumberFormat="1" applyFont="1" applyFill="1" applyBorder="1" applyAlignment="1">
      <alignment horizontal="center" vertical="center"/>
    </xf>
    <xf numFmtId="185" fontId="165" fillId="39" borderId="255" xfId="272" applyNumberFormat="1" applyFont="1" applyFill="1" applyBorder="1" applyAlignment="1">
      <alignment horizontal="center" vertical="center"/>
    </xf>
    <xf numFmtId="185" fontId="166" fillId="40" borderId="256" xfId="272" applyNumberFormat="1" applyFont="1" applyFill="1" applyBorder="1" applyAlignment="1">
      <alignment vertical="center"/>
    </xf>
    <xf numFmtId="0" fontId="145" fillId="0" borderId="78" xfId="272" applyFont="1" applyBorder="1" applyAlignment="1">
      <alignment horizontal="center" vertical="center"/>
    </xf>
    <xf numFmtId="185" fontId="145" fillId="0" borderId="78" xfId="272" applyNumberFormat="1" applyFont="1" applyBorder="1" applyAlignment="1">
      <alignment horizontal="center" vertical="center"/>
    </xf>
    <xf numFmtId="185" fontId="168" fillId="0" borderId="78" xfId="272" applyNumberFormat="1" applyFont="1" applyBorder="1" applyAlignment="1">
      <alignment horizontal="center" vertical="center"/>
    </xf>
    <xf numFmtId="0" fontId="7" fillId="0" borderId="16" xfId="272" applyBorder="1"/>
    <xf numFmtId="0" fontId="7" fillId="0" borderId="15" xfId="272" applyBorder="1"/>
    <xf numFmtId="43" fontId="7" fillId="0" borderId="0" xfId="272" applyNumberFormat="1"/>
    <xf numFmtId="185" fontId="166" fillId="0" borderId="0" xfId="272" applyNumberFormat="1" applyFont="1" applyAlignment="1">
      <alignment vertical="center"/>
    </xf>
    <xf numFmtId="0" fontId="166" fillId="0" borderId="0" xfId="272" applyFont="1" applyAlignment="1">
      <alignment vertical="center"/>
    </xf>
    <xf numFmtId="0" fontId="169" fillId="0" borderId="0" xfId="272" applyFont="1" applyAlignment="1">
      <alignment vertical="center"/>
    </xf>
    <xf numFmtId="2" fontId="162" fillId="0" borderId="0" xfId="272" applyNumberFormat="1" applyFont="1" applyAlignment="1">
      <alignment vertical="center"/>
    </xf>
    <xf numFmtId="185" fontId="166" fillId="40" borderId="256" xfId="272" applyNumberFormat="1" applyFont="1" applyFill="1" applyBorder="1" applyAlignment="1">
      <alignment horizontal="center" vertical="center"/>
    </xf>
    <xf numFmtId="185" fontId="7" fillId="0" borderId="15" xfId="272" applyNumberFormat="1" applyBorder="1"/>
    <xf numFmtId="43" fontId="69" fillId="0" borderId="16" xfId="272" applyNumberFormat="1" applyFont="1" applyBorder="1"/>
    <xf numFmtId="43" fontId="69" fillId="0" borderId="15" xfId="272" applyNumberFormat="1" applyFont="1" applyBorder="1"/>
    <xf numFmtId="43" fontId="69" fillId="11" borderId="16" xfId="272" applyNumberFormat="1" applyFont="1" applyFill="1" applyBorder="1"/>
    <xf numFmtId="43" fontId="69" fillId="11" borderId="15" xfId="272" applyNumberFormat="1" applyFont="1" applyFill="1" applyBorder="1"/>
    <xf numFmtId="0" fontId="88" fillId="5" borderId="122" xfId="45" applyFont="1" applyFill="1" applyBorder="1" applyAlignment="1">
      <alignment vertical="center"/>
    </xf>
    <xf numFmtId="0" fontId="43" fillId="5" borderId="124" xfId="45" applyFont="1" applyFill="1" applyBorder="1" applyAlignment="1">
      <alignment vertical="center"/>
    </xf>
    <xf numFmtId="0" fontId="7" fillId="5" borderId="28" xfId="272" applyFill="1" applyBorder="1"/>
    <xf numFmtId="0" fontId="7" fillId="5" borderId="32" xfId="272" applyFill="1" applyBorder="1"/>
    <xf numFmtId="185" fontId="168" fillId="0" borderId="79" xfId="272" applyNumberFormat="1" applyFont="1" applyBorder="1" applyAlignment="1">
      <alignment horizontal="center" vertical="center"/>
    </xf>
    <xf numFmtId="0" fontId="171" fillId="0" borderId="78" xfId="272" applyFont="1" applyBorder="1" applyAlignment="1">
      <alignment horizontal="center" vertical="center"/>
    </xf>
    <xf numFmtId="185" fontId="171" fillId="0" borderId="78" xfId="272" applyNumberFormat="1" applyFont="1" applyBorder="1" applyAlignment="1">
      <alignment horizontal="center" vertical="center"/>
    </xf>
    <xf numFmtId="185" fontId="172" fillId="0" borderId="78" xfId="272" applyNumberFormat="1" applyFont="1" applyBorder="1" applyAlignment="1">
      <alignment horizontal="center" vertical="center"/>
    </xf>
    <xf numFmtId="17" fontId="43" fillId="5" borderId="124" xfId="45" applyNumberFormat="1" applyFont="1" applyFill="1" applyBorder="1" applyAlignment="1">
      <alignment horizontal="left" vertical="center"/>
    </xf>
    <xf numFmtId="0" fontId="44" fillId="5" borderId="122" xfId="45" applyFont="1" applyFill="1" applyBorder="1" applyAlignment="1">
      <alignment vertical="center"/>
    </xf>
    <xf numFmtId="185" fontId="165" fillId="39" borderId="234" xfId="272" applyNumberFormat="1" applyFont="1" applyFill="1" applyBorder="1" applyAlignment="1">
      <alignment horizontal="left" vertical="center"/>
    </xf>
    <xf numFmtId="185" fontId="166" fillId="40" borderId="258" xfId="272" applyNumberFormat="1" applyFont="1" applyFill="1" applyBorder="1" applyAlignment="1">
      <alignment vertical="center"/>
    </xf>
    <xf numFmtId="185" fontId="166" fillId="40" borderId="259" xfId="272" applyNumberFormat="1" applyFont="1" applyFill="1" applyBorder="1" applyAlignment="1">
      <alignment horizontal="center" vertical="center"/>
    </xf>
    <xf numFmtId="185" fontId="167" fillId="0" borderId="260" xfId="272" applyNumberFormat="1" applyFont="1" applyBorder="1" applyAlignment="1">
      <alignment horizontal="left" vertical="center"/>
    </xf>
    <xf numFmtId="185" fontId="170" fillId="0" borderId="260" xfId="272" applyNumberFormat="1" applyFont="1" applyBorder="1" applyAlignment="1">
      <alignment horizontal="left" vertical="center"/>
    </xf>
    <xf numFmtId="0" fontId="7" fillId="5" borderId="0" xfId="272" applyFill="1"/>
    <xf numFmtId="185" fontId="167" fillId="23" borderId="260" xfId="272" applyNumberFormat="1" applyFont="1" applyFill="1" applyBorder="1" applyAlignment="1">
      <alignment horizontal="left" vertical="center"/>
    </xf>
    <xf numFmtId="185" fontId="167" fillId="0" borderId="260" xfId="272" applyNumberFormat="1" applyFont="1" applyBorder="1" applyAlignment="1">
      <alignment horizontal="left" vertical="center" wrapText="1"/>
    </xf>
    <xf numFmtId="185" fontId="167" fillId="23" borderId="261" xfId="272" applyNumberFormat="1" applyFont="1" applyFill="1" applyBorder="1" applyAlignment="1">
      <alignment horizontal="left" vertical="top"/>
    </xf>
    <xf numFmtId="181" fontId="90" fillId="0" borderId="29" xfId="50" applyNumberFormat="1" applyFont="1" applyFill="1" applyBorder="1" applyAlignment="1">
      <alignment vertical="center" wrapText="1"/>
    </xf>
    <xf numFmtId="4" fontId="118" fillId="3" borderId="24" xfId="47" applyNumberFormat="1" applyFont="1" applyFill="1" applyBorder="1" applyAlignment="1">
      <alignment vertical="center"/>
    </xf>
    <xf numFmtId="17" fontId="119" fillId="16" borderId="0" xfId="45" applyNumberFormat="1" applyFont="1" applyFill="1" applyAlignment="1">
      <alignment horizontal="center" vertical="center"/>
    </xf>
    <xf numFmtId="179" fontId="83" fillId="13" borderId="31" xfId="58" applyNumberFormat="1" applyFont="1" applyFill="1" applyBorder="1" applyAlignment="1">
      <alignment horizontal="center" vertical="center"/>
    </xf>
    <xf numFmtId="4" fontId="76" fillId="3" borderId="113" xfId="47" applyNumberFormat="1" applyFont="1" applyFill="1" applyBorder="1" applyAlignment="1">
      <alignment horizontal="center" vertical="center"/>
    </xf>
    <xf numFmtId="4" fontId="76" fillId="3" borderId="114" xfId="47" applyNumberFormat="1" applyFont="1" applyFill="1" applyBorder="1" applyAlignment="1">
      <alignment horizontal="center" vertical="center"/>
    </xf>
    <xf numFmtId="4" fontId="83" fillId="13" borderId="33" xfId="58" applyNumberFormat="1" applyFont="1" applyFill="1" applyBorder="1" applyAlignment="1">
      <alignment horizontal="center" vertical="center"/>
    </xf>
    <xf numFmtId="4" fontId="83" fillId="13" borderId="24" xfId="58" applyNumberFormat="1" applyFont="1" applyFill="1" applyBorder="1" applyAlignment="1">
      <alignment horizontal="center" vertical="center"/>
    </xf>
    <xf numFmtId="4" fontId="80" fillId="0" borderId="29" xfId="50" applyNumberFormat="1" applyFont="1" applyFill="1" applyBorder="1" applyAlignment="1">
      <alignment horizontal="center" vertical="center" wrapText="1"/>
    </xf>
    <xf numFmtId="0" fontId="103" fillId="2" borderId="0" xfId="41" applyFont="1" applyFill="1" applyAlignment="1">
      <alignment horizontal="center" vertical="center"/>
    </xf>
    <xf numFmtId="4" fontId="92" fillId="13" borderId="0" xfId="41" applyNumberFormat="1" applyFont="1" applyFill="1" applyAlignment="1">
      <alignment horizontal="center" vertical="center" wrapText="1"/>
    </xf>
    <xf numFmtId="0" fontId="88" fillId="0" borderId="31" xfId="45" applyFont="1" applyBorder="1" applyAlignment="1">
      <alignment horizontal="center" vertical="center"/>
    </xf>
    <xf numFmtId="0" fontId="43" fillId="0" borderId="10" xfId="45" applyFont="1" applyBorder="1" applyAlignment="1">
      <alignment horizontal="center" vertical="center"/>
    </xf>
    <xf numFmtId="0" fontId="43" fillId="0" borderId="32" xfId="45" applyFont="1" applyBorder="1" applyAlignment="1">
      <alignment vertical="center"/>
    </xf>
    <xf numFmtId="181" fontId="43" fillId="0" borderId="33" xfId="83" applyNumberFormat="1" applyFont="1" applyBorder="1" applyAlignment="1">
      <alignment horizontal="center" vertical="center"/>
    </xf>
    <xf numFmtId="14" fontId="43" fillId="0" borderId="35" xfId="45" applyNumberFormat="1" applyFont="1" applyBorder="1" applyAlignment="1">
      <alignment horizontal="left" vertical="center"/>
    </xf>
    <xf numFmtId="185" fontId="109" fillId="41" borderId="149" xfId="69" applyNumberFormat="1" applyFont="1" applyFill="1" applyBorder="1"/>
    <xf numFmtId="0" fontId="138" fillId="30" borderId="216" xfId="0" applyNumberFormat="1" applyFont="1" applyFill="1" applyBorder="1" applyAlignment="1">
      <alignment horizontal="left" vertical="center"/>
    </xf>
    <xf numFmtId="0" fontId="138" fillId="30" borderId="216" xfId="0" applyNumberFormat="1" applyFont="1" applyFill="1" applyBorder="1" applyAlignment="1">
      <alignment horizontal="left" vertical="center" wrapText="1"/>
    </xf>
    <xf numFmtId="1" fontId="138" fillId="30" borderId="216" xfId="0" applyNumberFormat="1" applyFont="1" applyFill="1" applyBorder="1" applyAlignment="1">
      <alignment horizontal="center" vertical="center"/>
    </xf>
    <xf numFmtId="2" fontId="138" fillId="30" borderId="216" xfId="0" applyNumberFormat="1" applyFont="1" applyFill="1" applyBorder="1" applyAlignment="1">
      <alignment horizontal="center" vertical="center"/>
    </xf>
    <xf numFmtId="0" fontId="0" fillId="31" borderId="217" xfId="0" applyNumberFormat="1" applyFont="1" applyFill="1" applyBorder="1" applyAlignment="1">
      <alignment horizontal="left" vertical="center"/>
    </xf>
    <xf numFmtId="0" fontId="0" fillId="31" borderId="217" xfId="0" applyNumberFormat="1" applyFont="1" applyFill="1" applyBorder="1" applyAlignment="1">
      <alignment horizontal="left" vertical="center" wrapText="1"/>
    </xf>
    <xf numFmtId="1" fontId="0" fillId="31" borderId="217" xfId="0" applyNumberFormat="1" applyFont="1" applyFill="1" applyBorder="1" applyAlignment="1">
      <alignment horizontal="center" vertical="center"/>
    </xf>
    <xf numFmtId="2" fontId="0" fillId="31" borderId="217" xfId="0" applyNumberFormat="1" applyFont="1" applyFill="1" applyBorder="1" applyAlignment="1">
      <alignment horizontal="center" vertical="center"/>
    </xf>
    <xf numFmtId="0" fontId="0" fillId="5" borderId="216" xfId="0" applyNumberFormat="1" applyFont="1" applyFill="1" applyBorder="1" applyAlignment="1">
      <alignment horizontal="left" vertical="center"/>
    </xf>
    <xf numFmtId="0" fontId="0" fillId="5" borderId="216" xfId="0" applyNumberFormat="1" applyFont="1" applyFill="1" applyBorder="1" applyAlignment="1">
      <alignment horizontal="left" vertical="center" wrapText="1"/>
    </xf>
    <xf numFmtId="1" fontId="0" fillId="5" borderId="216" xfId="0" applyNumberFormat="1" applyFont="1" applyFill="1" applyBorder="1" applyAlignment="1">
      <alignment horizontal="center" vertical="center"/>
    </xf>
    <xf numFmtId="2" fontId="0" fillId="5" borderId="216" xfId="0" applyNumberFormat="1" applyFont="1" applyFill="1" applyBorder="1" applyAlignment="1">
      <alignment horizontal="center" vertical="center"/>
    </xf>
    <xf numFmtId="0" fontId="0" fillId="32" borderId="216" xfId="0" applyNumberFormat="1" applyFont="1" applyFill="1" applyBorder="1" applyAlignment="1">
      <alignment horizontal="left" vertical="center"/>
    </xf>
    <xf numFmtId="0" fontId="0" fillId="32" borderId="216" xfId="0" applyNumberFormat="1" applyFont="1" applyFill="1" applyBorder="1" applyAlignment="1">
      <alignment horizontal="left" vertical="center" wrapText="1"/>
    </xf>
    <xf numFmtId="1" fontId="0" fillId="32" borderId="216" xfId="0" applyNumberFormat="1" applyFont="1" applyFill="1" applyBorder="1" applyAlignment="1">
      <alignment horizontal="center" vertical="center"/>
    </xf>
    <xf numFmtId="2" fontId="0" fillId="32" borderId="216" xfId="0" applyNumberFormat="1" applyFont="1" applyFill="1" applyBorder="1" applyAlignment="1">
      <alignment horizontal="center" vertical="center"/>
    </xf>
    <xf numFmtId="0" fontId="28" fillId="34" borderId="0" xfId="57" applyFill="1"/>
    <xf numFmtId="0" fontId="28" fillId="42" borderId="0" xfId="57" applyFill="1"/>
    <xf numFmtId="0" fontId="28" fillId="11" borderId="0" xfId="57" applyFill="1"/>
    <xf numFmtId="0" fontId="28" fillId="43" borderId="0" xfId="57" applyFill="1"/>
    <xf numFmtId="0" fontId="28" fillId="44" borderId="0" xfId="57" applyFill="1"/>
    <xf numFmtId="0" fontId="28" fillId="45" borderId="0" xfId="57" applyFill="1"/>
    <xf numFmtId="0" fontId="112" fillId="0" borderId="0" xfId="53" applyFont="1"/>
    <xf numFmtId="0" fontId="87" fillId="13" borderId="23" xfId="41" applyFont="1" applyFill="1" applyBorder="1" applyAlignment="1">
      <alignment horizontal="centerContinuous" vertical="center"/>
    </xf>
    <xf numFmtId="0" fontId="87" fillId="13" borderId="25" xfId="41" applyFont="1" applyFill="1" applyBorder="1" applyAlignment="1">
      <alignment horizontal="centerContinuous" vertical="center"/>
    </xf>
    <xf numFmtId="15" fontId="87" fillId="13" borderId="26" xfId="41" applyNumberFormat="1" applyFont="1" applyFill="1" applyBorder="1" applyAlignment="1">
      <alignment horizontal="centerContinuous" vertical="center"/>
    </xf>
    <xf numFmtId="0" fontId="87" fillId="13" borderId="8" xfId="276" applyFont="1" applyFill="1" applyBorder="1" applyAlignment="1">
      <alignment horizontal="center" vertical="center"/>
    </xf>
    <xf numFmtId="0" fontId="87" fillId="13" borderId="1" xfId="276" applyFont="1" applyFill="1" applyBorder="1" applyAlignment="1">
      <alignment horizontal="center" vertical="center"/>
    </xf>
    <xf numFmtId="0" fontId="87" fillId="13" borderId="34" xfId="276" applyFont="1" applyFill="1" applyBorder="1" applyAlignment="1">
      <alignment horizontal="center" vertical="center"/>
    </xf>
    <xf numFmtId="4" fontId="182" fillId="3" borderId="101" xfId="50" applyNumberFormat="1" applyFont="1" applyFill="1" applyBorder="1" applyAlignment="1">
      <alignment vertical="center"/>
    </xf>
    <xf numFmtId="4" fontId="80" fillId="3" borderId="73" xfId="50" applyNumberFormat="1" applyFont="1" applyFill="1" applyBorder="1" applyAlignment="1">
      <alignment vertical="center"/>
    </xf>
    <xf numFmtId="4" fontId="80" fillId="3" borderId="42" xfId="50" applyNumberFormat="1" applyFont="1" applyFill="1" applyBorder="1" applyAlignment="1">
      <alignment vertical="center"/>
    </xf>
    <xf numFmtId="4" fontId="90" fillId="3" borderId="42" xfId="50" applyNumberFormat="1" applyFont="1" applyFill="1" applyBorder="1" applyAlignment="1">
      <alignment vertical="center"/>
    </xf>
    <xf numFmtId="0" fontId="80" fillId="0" borderId="156" xfId="41" applyFont="1" applyBorder="1" applyAlignment="1">
      <alignment vertical="center" wrapText="1"/>
    </xf>
    <xf numFmtId="3" fontId="80" fillId="2" borderId="46" xfId="42" applyNumberFormat="1" applyFont="1" applyFill="1" applyBorder="1" applyAlignment="1">
      <alignment horizontal="center" vertical="center"/>
    </xf>
    <xf numFmtId="4" fontId="80" fillId="0" borderId="29" xfId="42" applyNumberFormat="1" applyFont="1" applyFill="1" applyBorder="1" applyAlignment="1">
      <alignment vertical="center"/>
    </xf>
    <xf numFmtId="4" fontId="80" fillId="2" borderId="29" xfId="42" applyNumberFormat="1" applyFont="1" applyFill="1" applyBorder="1" applyAlignment="1">
      <alignment horizontal="center" vertical="center"/>
    </xf>
    <xf numFmtId="4" fontId="90" fillId="0" borderId="29" xfId="42" applyNumberFormat="1" applyFont="1" applyFill="1" applyBorder="1" applyAlignment="1">
      <alignment vertical="center"/>
    </xf>
    <xf numFmtId="0" fontId="76" fillId="2" borderId="0" xfId="276" applyFont="1" applyFill="1" applyAlignment="1">
      <alignment vertical="center"/>
    </xf>
    <xf numFmtId="0" fontId="80" fillId="2" borderId="0" xfId="41" quotePrefix="1" applyFont="1" applyFill="1" applyAlignment="1">
      <alignment horizontal="left" vertical="center"/>
    </xf>
    <xf numFmtId="0" fontId="32" fillId="0" borderId="0" xfId="41" applyFont="1" applyAlignment="1">
      <alignment vertical="center"/>
    </xf>
    <xf numFmtId="179" fontId="183" fillId="0" borderId="0" xfId="41" applyNumberFormat="1" applyFont="1" applyAlignment="1">
      <alignment horizontal="center" vertical="center"/>
    </xf>
    <xf numFmtId="4" fontId="45" fillId="0" borderId="95" xfId="105" applyNumberFormat="1" applyFont="1" applyFill="1" applyBorder="1" applyAlignment="1">
      <alignment horizontal="right" vertical="center" wrapText="1"/>
    </xf>
    <xf numFmtId="167" fontId="32" fillId="0" borderId="0" xfId="30" applyFont="1" applyFill="1" applyBorder="1" applyAlignment="1">
      <alignment vertical="center"/>
    </xf>
    <xf numFmtId="0" fontId="32" fillId="0" borderId="0" xfId="105" applyNumberFormat="1" applyFont="1" applyFill="1" applyBorder="1" applyAlignment="1">
      <alignment horizontal="left" vertical="center"/>
    </xf>
    <xf numFmtId="0" fontId="32" fillId="0" borderId="0" xfId="30" applyNumberFormat="1" applyFont="1" applyFill="1" applyBorder="1" applyAlignment="1">
      <alignment horizontal="left" vertical="center"/>
    </xf>
    <xf numFmtId="0" fontId="43" fillId="0" borderId="222" xfId="69" applyNumberFormat="1" applyFont="1" applyFill="1" applyBorder="1" applyAlignment="1"/>
    <xf numFmtId="0" fontId="43" fillId="0" borderId="5" xfId="69" applyNumberFormat="1" applyFont="1" applyFill="1" applyBorder="1" applyAlignment="1"/>
    <xf numFmtId="0" fontId="28" fillId="0" borderId="0" xfId="69" applyNumberFormat="1" applyFont="1" applyFill="1" applyBorder="1" applyAlignment="1"/>
    <xf numFmtId="0" fontId="139" fillId="23" borderId="194" xfId="69" applyFont="1" applyFill="1" applyBorder="1" applyAlignment="1">
      <alignment horizontal="left" vertical="center" wrapText="1"/>
    </xf>
    <xf numFmtId="0" fontId="140" fillId="23" borderId="196" xfId="69" applyFont="1" applyFill="1" applyBorder="1" applyAlignment="1">
      <alignment horizontal="right" vertical="center" wrapText="1"/>
    </xf>
    <xf numFmtId="0" fontId="78" fillId="26" borderId="159" xfId="69" applyFont="1" applyFill="1" applyBorder="1" applyAlignment="1">
      <alignment horizontal="center" vertical="center"/>
    </xf>
    <xf numFmtId="0" fontId="78" fillId="26" borderId="160" xfId="69" applyFont="1" applyFill="1" applyBorder="1" applyAlignment="1">
      <alignment horizontal="center" vertical="center"/>
    </xf>
    <xf numFmtId="0" fontId="78" fillId="26" borderId="161" xfId="69" applyFont="1" applyFill="1" applyBorder="1" applyAlignment="1">
      <alignment horizontal="center" vertical="center"/>
    </xf>
    <xf numFmtId="0" fontId="141" fillId="27" borderId="274" xfId="69" applyFont="1" applyFill="1" applyBorder="1" applyAlignment="1">
      <alignment horizontal="left" vertical="center"/>
    </xf>
    <xf numFmtId="166" fontId="141" fillId="23" borderId="275" xfId="251" applyFont="1" applyFill="1" applyBorder="1" applyAlignment="1">
      <alignment horizontal="center" vertical="center"/>
    </xf>
    <xf numFmtId="0" fontId="141" fillId="28" borderId="274" xfId="69" applyFont="1" applyFill="1" applyBorder="1" applyAlignment="1">
      <alignment horizontal="left" vertical="center"/>
    </xf>
    <xf numFmtId="166" fontId="141" fillId="28" borderId="275" xfId="251" applyFont="1" applyFill="1" applyBorder="1" applyAlignment="1">
      <alignment horizontal="center" vertical="center"/>
    </xf>
    <xf numFmtId="0" fontId="78" fillId="26" borderId="16" xfId="69" applyFont="1" applyFill="1" applyBorder="1" applyAlignment="1">
      <alignment horizontal="left" vertical="center"/>
    </xf>
    <xf numFmtId="166" fontId="78" fillId="26" borderId="19" xfId="251" applyFont="1" applyFill="1" applyBorder="1" applyAlignment="1">
      <alignment horizontal="center" vertical="center"/>
    </xf>
    <xf numFmtId="44" fontId="43" fillId="0" borderId="0" xfId="69" applyNumberFormat="1" applyFont="1" applyFill="1" applyBorder="1" applyAlignment="1"/>
    <xf numFmtId="44" fontId="43" fillId="0" borderId="222" xfId="69" applyNumberFormat="1" applyFont="1" applyFill="1" applyBorder="1" applyAlignment="1"/>
    <xf numFmtId="0" fontId="78" fillId="26" borderId="17" xfId="69" applyFont="1" applyFill="1" applyBorder="1" applyAlignment="1">
      <alignment horizontal="left" vertical="center"/>
    </xf>
    <xf numFmtId="166" fontId="78" fillId="26" borderId="18" xfId="251" applyFont="1" applyFill="1" applyBorder="1" applyAlignment="1">
      <alignment horizontal="left" vertical="center"/>
    </xf>
    <xf numFmtId="192" fontId="78" fillId="26" borderId="18" xfId="69" applyNumberFormat="1" applyFont="1" applyFill="1" applyBorder="1" applyAlignment="1">
      <alignment horizontal="center" vertical="center"/>
    </xf>
    <xf numFmtId="166" fontId="78" fillId="26" borderId="20" xfId="251" applyFont="1" applyFill="1" applyBorder="1" applyAlignment="1">
      <alignment horizontal="center" vertical="center"/>
    </xf>
    <xf numFmtId="0" fontId="43" fillId="0" borderId="226" xfId="69" applyNumberFormat="1" applyFont="1" applyFill="1" applyBorder="1" applyAlignment="1"/>
    <xf numFmtId="0" fontId="43" fillId="0" borderId="6" xfId="69" applyNumberFormat="1" applyFont="1" applyFill="1" applyBorder="1" applyAlignment="1"/>
    <xf numFmtId="0" fontId="43" fillId="0" borderId="12" xfId="69" applyNumberFormat="1" applyFont="1" applyFill="1" applyBorder="1" applyAlignment="1"/>
    <xf numFmtId="0" fontId="146" fillId="12" borderId="237" xfId="277" applyFont="1" applyFill="1" applyBorder="1" applyAlignment="1">
      <alignment vertical="center" wrapText="1"/>
    </xf>
    <xf numFmtId="0" fontId="131" fillId="23" borderId="276" xfId="277" applyFont="1" applyFill="1" applyBorder="1" applyAlignment="1">
      <alignment horizontal="left" vertical="center" wrapText="1"/>
    </xf>
    <xf numFmtId="0" fontId="131" fillId="23" borderId="277" xfId="277" applyFont="1" applyFill="1" applyBorder="1" applyAlignment="1">
      <alignment horizontal="center" vertical="center" wrapText="1"/>
    </xf>
    <xf numFmtId="185" fontId="131" fillId="23" borderId="277" xfId="277" applyNumberFormat="1" applyFont="1" applyFill="1" applyBorder="1" applyAlignment="1">
      <alignment horizontal="left" vertical="center" wrapText="1"/>
    </xf>
    <xf numFmtId="0" fontId="137" fillId="23" borderId="277" xfId="277" applyFont="1" applyFill="1" applyBorder="1" applyAlignment="1">
      <alignment horizontal="center" vertical="center" wrapText="1"/>
    </xf>
    <xf numFmtId="0" fontId="137" fillId="23" borderId="278" xfId="277" applyFont="1" applyFill="1" applyBorder="1" applyAlignment="1">
      <alignment horizontal="center" vertical="center" wrapText="1"/>
    </xf>
    <xf numFmtId="0" fontId="133" fillId="23" borderId="279" xfId="277" applyFont="1" applyFill="1" applyBorder="1"/>
    <xf numFmtId="0" fontId="185" fillId="0" borderId="0" xfId="277"/>
    <xf numFmtId="0" fontId="146" fillId="12" borderId="280" xfId="277" applyFont="1" applyFill="1" applyBorder="1" applyAlignment="1">
      <alignment vertical="center" wrapText="1"/>
    </xf>
    <xf numFmtId="0" fontId="131" fillId="23" borderId="262" xfId="277" applyFont="1" applyFill="1" applyBorder="1" applyAlignment="1">
      <alignment horizontal="left" vertical="center" wrapText="1"/>
    </xf>
    <xf numFmtId="0" fontId="131" fillId="23" borderId="264" xfId="277" applyFont="1" applyFill="1" applyBorder="1" applyAlignment="1">
      <alignment horizontal="center" vertical="center" wrapText="1"/>
    </xf>
    <xf numFmtId="185" fontId="131" fillId="23" borderId="264" xfId="277" applyNumberFormat="1" applyFont="1" applyFill="1" applyBorder="1" applyAlignment="1">
      <alignment horizontal="left" vertical="center" wrapText="1"/>
    </xf>
    <xf numFmtId="0" fontId="137" fillId="23" borderId="264" xfId="277" applyFont="1" applyFill="1" applyBorder="1" applyAlignment="1">
      <alignment horizontal="center" vertical="center" wrapText="1"/>
    </xf>
    <xf numFmtId="0" fontId="137" fillId="23" borderId="281" xfId="277" applyFont="1" applyFill="1" applyBorder="1" applyAlignment="1">
      <alignment horizontal="center" vertical="center" wrapText="1"/>
    </xf>
    <xf numFmtId="0" fontId="133" fillId="23" borderId="282" xfId="277" applyFont="1" applyFill="1" applyBorder="1"/>
    <xf numFmtId="0" fontId="137" fillId="23" borderId="283" xfId="277" applyFont="1" applyFill="1" applyBorder="1" applyAlignment="1">
      <alignment horizontal="center" vertical="center" wrapText="1"/>
    </xf>
    <xf numFmtId="0" fontId="185" fillId="0" borderId="15" xfId="277" applyBorder="1" applyAlignment="1">
      <alignment horizontal="center"/>
    </xf>
    <xf numFmtId="0" fontId="137" fillId="23" borderId="287" xfId="277" applyFont="1" applyFill="1" applyBorder="1"/>
    <xf numFmtId="0" fontId="148" fillId="23" borderId="235" xfId="277" applyFont="1" applyFill="1" applyBorder="1" applyAlignment="1">
      <alignment horizontal="center"/>
    </xf>
    <xf numFmtId="185" fontId="148" fillId="23" borderId="235" xfId="277" applyNumberFormat="1" applyFont="1" applyFill="1" applyBorder="1" applyAlignment="1">
      <alignment horizontal="center"/>
    </xf>
    <xf numFmtId="0" fontId="137" fillId="23" borderId="235" xfId="277" applyFont="1" applyFill="1" applyBorder="1" applyAlignment="1">
      <alignment horizontal="center"/>
    </xf>
    <xf numFmtId="0" fontId="148" fillId="23" borderId="288" xfId="277" applyFont="1" applyFill="1" applyBorder="1"/>
    <xf numFmtId="0" fontId="185" fillId="0" borderId="15" xfId="277" applyBorder="1"/>
    <xf numFmtId="0" fontId="137" fillId="23" borderId="281" xfId="277" applyFont="1" applyFill="1" applyBorder="1"/>
    <xf numFmtId="0" fontId="148" fillId="23" borderId="0" xfId="277" applyFont="1" applyFill="1" applyAlignment="1">
      <alignment horizontal="center"/>
    </xf>
    <xf numFmtId="185" fontId="148" fillId="23" borderId="0" xfId="277" applyNumberFormat="1" applyFont="1" applyFill="1" applyAlignment="1">
      <alignment horizontal="center"/>
    </xf>
    <xf numFmtId="0" fontId="137" fillId="23" borderId="0" xfId="277" applyFont="1" applyFill="1" applyAlignment="1">
      <alignment horizontal="center"/>
    </xf>
    <xf numFmtId="0" fontId="148" fillId="23" borderId="282" xfId="277" applyFont="1" applyFill="1" applyBorder="1"/>
    <xf numFmtId="43" fontId="0" fillId="0" borderId="15" xfId="278" applyFont="1" applyBorder="1" applyAlignment="1"/>
    <xf numFmtId="0" fontId="134" fillId="26" borderId="237" xfId="277" applyFont="1" applyFill="1" applyBorder="1" applyAlignment="1">
      <alignment horizontal="center" vertical="center"/>
    </xf>
    <xf numFmtId="0" fontId="134" fillId="26" borderId="238" xfId="277" applyFont="1" applyFill="1" applyBorder="1" applyAlignment="1">
      <alignment horizontal="center" vertical="center" wrapText="1"/>
    </xf>
    <xf numFmtId="185" fontId="134" fillId="26" borderId="239" xfId="277" applyNumberFormat="1" applyFont="1" applyFill="1" applyBorder="1" applyAlignment="1">
      <alignment horizontal="center" vertical="center" wrapText="1"/>
    </xf>
    <xf numFmtId="0" fontId="137" fillId="23" borderId="289" xfId="277" applyFont="1" applyFill="1" applyBorder="1" applyAlignment="1">
      <alignment vertical="center" wrapText="1"/>
    </xf>
    <xf numFmtId="185" fontId="137" fillId="23" borderId="266" xfId="277" applyNumberFormat="1" applyFont="1" applyFill="1" applyBorder="1" applyAlignment="1">
      <alignment horizontal="center" vertical="center" wrapText="1"/>
    </xf>
    <xf numFmtId="185" fontId="137" fillId="23" borderId="241" xfId="277" applyNumberFormat="1" applyFont="1" applyFill="1" applyBorder="1" applyAlignment="1">
      <alignment vertical="center" wrapText="1"/>
    </xf>
    <xf numFmtId="0" fontId="137" fillId="23" borderId="222" xfId="277" applyFont="1" applyFill="1" applyBorder="1" applyAlignment="1">
      <alignment horizontal="center"/>
    </xf>
    <xf numFmtId="0" fontId="137" fillId="23" borderId="5" xfId="277" applyFont="1" applyFill="1" applyBorder="1" applyAlignment="1">
      <alignment horizontal="center"/>
    </xf>
    <xf numFmtId="185" fontId="137" fillId="23" borderId="246" xfId="277" applyNumberFormat="1" applyFont="1" applyFill="1" applyBorder="1" applyAlignment="1">
      <alignment vertical="center" wrapText="1"/>
    </xf>
    <xf numFmtId="0" fontId="134" fillId="51" borderId="290" xfId="277" applyFont="1" applyFill="1" applyBorder="1" applyAlignment="1">
      <alignment vertical="center" wrapText="1"/>
    </xf>
    <xf numFmtId="185" fontId="134" fillId="51" borderId="291" xfId="277" applyNumberFormat="1" applyFont="1" applyFill="1" applyBorder="1" applyAlignment="1">
      <alignment horizontal="center" vertical="center" wrapText="1"/>
    </xf>
    <xf numFmtId="43" fontId="134" fillId="35" borderId="20" xfId="278" applyFont="1" applyFill="1" applyBorder="1" applyAlignment="1">
      <alignment vertical="center" wrapText="1"/>
    </xf>
    <xf numFmtId="0" fontId="148" fillId="23" borderId="281" xfId="277" applyFont="1" applyFill="1" applyBorder="1"/>
    <xf numFmtId="0" fontId="187" fillId="23" borderId="0" xfId="277" applyFont="1" applyFill="1" applyAlignment="1">
      <alignment horizontal="left"/>
    </xf>
    <xf numFmtId="0" fontId="137" fillId="23" borderId="0" xfId="277" applyFont="1" applyFill="1" applyAlignment="1">
      <alignment horizontal="left"/>
    </xf>
    <xf numFmtId="0" fontId="137" fillId="23" borderId="226" xfId="277" applyFont="1" applyFill="1" applyBorder="1" applyAlignment="1">
      <alignment horizontal="center"/>
    </xf>
    <xf numFmtId="0" fontId="137" fillId="23" borderId="12" xfId="277" applyFont="1" applyFill="1" applyBorder="1" applyAlignment="1">
      <alignment horizontal="center"/>
    </xf>
    <xf numFmtId="0" fontId="148" fillId="23" borderId="282" xfId="277" applyFont="1" applyFill="1" applyBorder="1" applyAlignment="1">
      <alignment horizontal="left"/>
    </xf>
    <xf numFmtId="0" fontId="134" fillId="26" borderId="292" xfId="277" applyFont="1" applyFill="1" applyBorder="1" applyAlignment="1">
      <alignment horizontal="center" vertical="center"/>
    </xf>
    <xf numFmtId="0" fontId="134" fillId="26" borderId="293" xfId="277" applyFont="1" applyFill="1" applyBorder="1" applyAlignment="1">
      <alignment horizontal="center" vertical="center" wrapText="1"/>
    </xf>
    <xf numFmtId="185" fontId="134" fillId="26" borderId="294" xfId="277" applyNumberFormat="1" applyFont="1" applyFill="1" applyBorder="1" applyAlignment="1">
      <alignment horizontal="center" vertical="center" wrapText="1"/>
    </xf>
    <xf numFmtId="0" fontId="188" fillId="5" borderId="227" xfId="279" applyFont="1" applyFill="1" applyBorder="1" applyAlignment="1">
      <alignment vertical="center" wrapText="1"/>
    </xf>
    <xf numFmtId="43" fontId="188" fillId="5" borderId="228" xfId="278" applyFont="1" applyFill="1" applyBorder="1" applyAlignment="1">
      <alignment horizontal="center" vertical="center" wrapText="1"/>
    </xf>
    <xf numFmtId="43" fontId="188" fillId="0" borderId="229" xfId="278" applyFont="1" applyFill="1" applyBorder="1" applyAlignment="1">
      <alignment vertical="center" wrapText="1"/>
    </xf>
    <xf numFmtId="0" fontId="134" fillId="35" borderId="295" xfId="279" applyFont="1" applyFill="1" applyBorder="1" applyAlignment="1">
      <alignment vertical="center" wrapText="1"/>
    </xf>
    <xf numFmtId="43" fontId="134" fillId="35" borderId="8" xfId="278" applyFont="1" applyFill="1" applyBorder="1" applyAlignment="1">
      <alignment horizontal="center" vertical="center" wrapText="1"/>
    </xf>
    <xf numFmtId="43" fontId="134" fillId="35" borderId="296" xfId="278" applyFont="1" applyFill="1" applyBorder="1" applyAlignment="1">
      <alignment vertical="center" wrapText="1"/>
    </xf>
    <xf numFmtId="0" fontId="137" fillId="23" borderId="235" xfId="277" applyFont="1" applyFill="1" applyBorder="1" applyAlignment="1">
      <alignment horizontal="left"/>
    </xf>
    <xf numFmtId="0" fontId="148" fillId="23" borderId="288" xfId="277" applyFont="1" applyFill="1" applyBorder="1" applyAlignment="1">
      <alignment horizontal="left"/>
    </xf>
    <xf numFmtId="0" fontId="139" fillId="5" borderId="227" xfId="280" applyFont="1" applyFill="1" applyBorder="1" applyAlignment="1">
      <alignment vertical="center" wrapText="1"/>
    </xf>
    <xf numFmtId="43" fontId="139" fillId="5" borderId="228" xfId="281" applyFont="1" applyFill="1" applyBorder="1" applyAlignment="1">
      <alignment horizontal="center" vertical="center" wrapText="1"/>
    </xf>
    <xf numFmtId="43" fontId="139" fillId="5" borderId="229" xfId="281" applyFont="1" applyFill="1" applyBorder="1" applyAlignment="1">
      <alignment vertical="center" wrapText="1"/>
    </xf>
    <xf numFmtId="0" fontId="139" fillId="5" borderId="230" xfId="280" applyFont="1" applyFill="1" applyBorder="1" applyAlignment="1">
      <alignment vertical="center" wrapText="1"/>
    </xf>
    <xf numFmtId="43" fontId="139" fillId="5" borderId="30" xfId="281" applyFont="1" applyFill="1" applyBorder="1" applyAlignment="1">
      <alignment horizontal="center" vertical="center" wrapText="1"/>
    </xf>
    <xf numFmtId="43" fontId="139" fillId="5" borderId="231" xfId="281" applyFont="1" applyFill="1" applyBorder="1" applyAlignment="1">
      <alignment vertical="center" wrapText="1"/>
    </xf>
    <xf numFmtId="0" fontId="78" fillId="35" borderId="16" xfId="280" applyFont="1" applyFill="1" applyBorder="1" applyAlignment="1">
      <alignment vertical="center" wrapText="1"/>
    </xf>
    <xf numFmtId="43" fontId="78" fillId="35" borderId="15" xfId="281" applyFont="1" applyFill="1" applyBorder="1" applyAlignment="1">
      <alignment horizontal="center" vertical="center" wrapText="1"/>
    </xf>
    <xf numFmtId="43" fontId="78" fillId="35" borderId="19" xfId="281" applyFont="1" applyFill="1" applyBorder="1" applyAlignment="1">
      <alignment vertical="center" wrapText="1"/>
    </xf>
    <xf numFmtId="185" fontId="137" fillId="23" borderId="0" xfId="277" applyNumberFormat="1" applyFont="1" applyFill="1" applyAlignment="1">
      <alignment horizontal="center"/>
    </xf>
    <xf numFmtId="0" fontId="137" fillId="23" borderId="282" xfId="277" applyFont="1" applyFill="1" applyBorder="1"/>
    <xf numFmtId="185" fontId="189" fillId="23" borderId="297" xfId="277" applyNumberFormat="1" applyFont="1" applyFill="1" applyBorder="1" applyAlignment="1">
      <alignment vertical="center" wrapText="1"/>
    </xf>
    <xf numFmtId="0" fontId="134" fillId="51" borderId="242" xfId="277" applyFont="1" applyFill="1" applyBorder="1" applyAlignment="1">
      <alignment vertical="center" wrapText="1"/>
    </xf>
    <xf numFmtId="185" fontId="134" fillId="51" borderId="243" xfId="277" applyNumberFormat="1" applyFont="1" applyFill="1" applyBorder="1" applyAlignment="1">
      <alignment horizontal="center" vertical="center" wrapText="1"/>
    </xf>
    <xf numFmtId="185" fontId="134" fillId="51" borderId="244" xfId="277" applyNumberFormat="1" applyFont="1" applyFill="1" applyBorder="1" applyAlignment="1">
      <alignment vertical="center" wrapText="1"/>
    </xf>
    <xf numFmtId="0" fontId="137" fillId="23" borderId="240" xfId="277" applyFont="1" applyFill="1" applyBorder="1" applyAlignment="1">
      <alignment vertical="center" wrapText="1"/>
    </xf>
    <xf numFmtId="185" fontId="137" fillId="23" borderId="220" xfId="277" applyNumberFormat="1" applyFont="1" applyFill="1" applyBorder="1" applyAlignment="1">
      <alignment horizontal="center" vertical="center" wrapText="1"/>
    </xf>
    <xf numFmtId="185" fontId="137" fillId="23" borderId="244" xfId="277" applyNumberFormat="1" applyFont="1" applyFill="1" applyBorder="1" applyAlignment="1">
      <alignment vertical="center" wrapText="1"/>
    </xf>
    <xf numFmtId="0" fontId="134" fillId="51" borderId="280" xfId="277" applyFont="1" applyFill="1" applyBorder="1" applyAlignment="1">
      <alignment vertical="center" wrapText="1"/>
    </xf>
    <xf numFmtId="185" fontId="134" fillId="51" borderId="110" xfId="277" applyNumberFormat="1" applyFont="1" applyFill="1" applyBorder="1" applyAlignment="1">
      <alignment horizontal="center" vertical="center" wrapText="1"/>
    </xf>
    <xf numFmtId="185" fontId="134" fillId="51" borderId="298" xfId="277" applyNumberFormat="1" applyFont="1" applyFill="1" applyBorder="1" applyAlignment="1">
      <alignment vertical="center" wrapText="1"/>
    </xf>
    <xf numFmtId="43" fontId="185" fillId="0" borderId="0" xfId="277" applyNumberFormat="1"/>
    <xf numFmtId="185" fontId="137" fillId="23" borderId="297" xfId="277" applyNumberFormat="1" applyFont="1" applyFill="1" applyBorder="1" applyAlignment="1">
      <alignment vertical="center" wrapText="1"/>
    </xf>
    <xf numFmtId="0" fontId="137" fillId="5" borderId="172" xfId="279" applyFont="1" applyFill="1" applyBorder="1" applyAlignment="1">
      <alignment vertical="center" wrapText="1"/>
    </xf>
    <xf numFmtId="0" fontId="148" fillId="23" borderId="283" xfId="277" applyFont="1" applyFill="1" applyBorder="1"/>
    <xf numFmtId="0" fontId="148" fillId="23" borderId="299" xfId="277" applyFont="1" applyFill="1" applyBorder="1" applyAlignment="1">
      <alignment horizontal="center"/>
    </xf>
    <xf numFmtId="185" fontId="148" fillId="23" borderId="299" xfId="277" applyNumberFormat="1" applyFont="1" applyFill="1" applyBorder="1" applyAlignment="1">
      <alignment horizontal="center"/>
    </xf>
    <xf numFmtId="0" fontId="137" fillId="23" borderId="299" xfId="277" applyFont="1" applyFill="1" applyBorder="1" applyAlignment="1">
      <alignment horizontal="center"/>
    </xf>
    <xf numFmtId="0" fontId="148" fillId="23" borderId="300" xfId="277" applyFont="1" applyFill="1" applyBorder="1"/>
    <xf numFmtId="0" fontId="137" fillId="23" borderId="242" xfId="277" applyFont="1" applyFill="1" applyBorder="1" applyAlignment="1">
      <alignment vertical="center" wrapText="1"/>
    </xf>
    <xf numFmtId="185" fontId="137" fillId="23" borderId="243" xfId="277" applyNumberFormat="1" applyFont="1" applyFill="1" applyBorder="1" applyAlignment="1">
      <alignment horizontal="center" vertical="center" wrapText="1"/>
    </xf>
    <xf numFmtId="0" fontId="133" fillId="23" borderId="301" xfId="277" applyFont="1" applyFill="1" applyBorder="1"/>
    <xf numFmtId="185" fontId="145" fillId="0" borderId="0" xfId="277" applyNumberFormat="1" applyFont="1"/>
    <xf numFmtId="0" fontId="133" fillId="23" borderId="302" xfId="277" applyFont="1" applyFill="1" applyBorder="1"/>
    <xf numFmtId="0" fontId="137" fillId="23" borderId="0" xfId="277" applyFont="1" applyFill="1" applyAlignment="1">
      <alignment horizontal="center" vertical="center" wrapText="1"/>
    </xf>
    <xf numFmtId="0" fontId="5" fillId="0" borderId="0" xfId="277" applyFont="1"/>
    <xf numFmtId="185" fontId="137" fillId="23" borderId="241" xfId="277" applyNumberFormat="1" applyFont="1" applyFill="1" applyBorder="1" applyAlignment="1">
      <alignment horizontal="center" vertical="center" wrapText="1"/>
    </xf>
    <xf numFmtId="0" fontId="145" fillId="52" borderId="0" xfId="277" applyFont="1" applyFill="1"/>
    <xf numFmtId="185" fontId="145" fillId="52" borderId="0" xfId="277" applyNumberFormat="1" applyFont="1" applyFill="1"/>
    <xf numFmtId="185" fontId="137" fillId="36" borderId="244" xfId="277" applyNumberFormat="1" applyFont="1" applyFill="1" applyBorder="1" applyAlignment="1">
      <alignment horizontal="center" vertical="center" wrapText="1"/>
    </xf>
    <xf numFmtId="0" fontId="190" fillId="23" borderId="240" xfId="277" applyFont="1" applyFill="1" applyBorder="1" applyAlignment="1">
      <alignment vertical="center" wrapText="1"/>
    </xf>
    <xf numFmtId="185" fontId="190" fillId="23" borderId="220" xfId="277" applyNumberFormat="1" applyFont="1" applyFill="1" applyBorder="1" applyAlignment="1">
      <alignment horizontal="center" vertical="center" wrapText="1"/>
    </xf>
    <xf numFmtId="185" fontId="190" fillId="23" borderId="241" xfId="277" applyNumberFormat="1" applyFont="1" applyFill="1" applyBorder="1" applyAlignment="1">
      <alignment horizontal="center" vertical="center" wrapText="1"/>
    </xf>
    <xf numFmtId="0" fontId="190" fillId="23" borderId="242" xfId="277" applyFont="1" applyFill="1" applyBorder="1" applyAlignment="1">
      <alignment vertical="center" wrapText="1"/>
    </xf>
    <xf numFmtId="185" fontId="190" fillId="23" borderId="243" xfId="277" applyNumberFormat="1" applyFont="1" applyFill="1" applyBorder="1" applyAlignment="1">
      <alignment horizontal="center" vertical="center" wrapText="1"/>
    </xf>
    <xf numFmtId="185" fontId="190" fillId="23" borderId="244" xfId="277" applyNumberFormat="1" applyFont="1" applyFill="1" applyBorder="1" applyAlignment="1">
      <alignment horizontal="center" vertical="center" wrapText="1"/>
    </xf>
    <xf numFmtId="0" fontId="137" fillId="23" borderId="245" xfId="277" applyFont="1" applyFill="1" applyBorder="1" applyAlignment="1">
      <alignment vertical="center" wrapText="1"/>
    </xf>
    <xf numFmtId="185" fontId="137" fillId="23" borderId="221" xfId="277" applyNumberFormat="1" applyFont="1" applyFill="1" applyBorder="1" applyAlignment="1">
      <alignment horizontal="center" vertical="center" wrapText="1"/>
    </xf>
    <xf numFmtId="185" fontId="137" fillId="23" borderId="246" xfId="277" applyNumberFormat="1" applyFont="1" applyFill="1" applyBorder="1" applyAlignment="1">
      <alignment horizontal="center" vertical="center" wrapText="1"/>
    </xf>
    <xf numFmtId="0" fontId="137" fillId="23" borderId="0" xfId="277" applyFont="1" applyFill="1"/>
    <xf numFmtId="185" fontId="137" fillId="23" borderId="297" xfId="277" applyNumberFormat="1" applyFont="1" applyFill="1" applyBorder="1" applyAlignment="1">
      <alignment horizontal="center" vertical="center" wrapText="1"/>
    </xf>
    <xf numFmtId="193" fontId="137" fillId="23" borderId="246" xfId="277" applyNumberFormat="1" applyFont="1" applyFill="1" applyBorder="1" applyAlignment="1">
      <alignment horizontal="center" vertical="center" wrapText="1"/>
    </xf>
    <xf numFmtId="185" fontId="166" fillId="0" borderId="0" xfId="277" applyNumberFormat="1" applyFont="1"/>
    <xf numFmtId="0" fontId="145" fillId="23" borderId="281" xfId="277" applyFont="1" applyFill="1" applyBorder="1"/>
    <xf numFmtId="44" fontId="137" fillId="23" borderId="0" xfId="277" applyNumberFormat="1" applyFont="1" applyFill="1"/>
    <xf numFmtId="0" fontId="145" fillId="23" borderId="282" xfId="277" applyFont="1" applyFill="1" applyBorder="1"/>
    <xf numFmtId="0" fontId="137" fillId="23" borderId="247" xfId="277" applyFont="1" applyFill="1" applyBorder="1" applyAlignment="1">
      <alignment vertical="center" wrapText="1"/>
    </xf>
    <xf numFmtId="185" fontId="137" fillId="23" borderId="248" xfId="277" applyNumberFormat="1" applyFont="1" applyFill="1" applyBorder="1" applyAlignment="1">
      <alignment horizontal="center" vertical="center" wrapText="1"/>
    </xf>
    <xf numFmtId="185" fontId="137" fillId="23" borderId="249" xfId="277" applyNumberFormat="1" applyFont="1" applyFill="1" applyBorder="1" applyAlignment="1">
      <alignment horizontal="center" vertical="center" wrapText="1"/>
    </xf>
    <xf numFmtId="0" fontId="145" fillId="23" borderId="0" xfId="277" applyFont="1" applyFill="1"/>
    <xf numFmtId="0" fontId="134" fillId="26" borderId="239" xfId="277" applyFont="1" applyFill="1" applyBorder="1" applyAlignment="1">
      <alignment horizontal="center" vertical="center" wrapText="1"/>
    </xf>
    <xf numFmtId="0" fontId="137" fillId="23" borderId="303" xfId="277" applyFont="1" applyFill="1" applyBorder="1" applyAlignment="1">
      <alignment vertical="center" wrapText="1"/>
    </xf>
    <xf numFmtId="185" fontId="134" fillId="46" borderId="307" xfId="277" applyNumberFormat="1" applyFont="1" applyFill="1" applyBorder="1" applyAlignment="1">
      <alignment horizontal="center" vertical="center" wrapText="1"/>
    </xf>
    <xf numFmtId="0" fontId="137" fillId="23" borderId="308" xfId="277" applyFont="1" applyFill="1" applyBorder="1" applyAlignment="1">
      <alignment vertical="center" wrapText="1"/>
    </xf>
    <xf numFmtId="185" fontId="137" fillId="23" borderId="146" xfId="277" applyNumberFormat="1" applyFont="1" applyFill="1" applyBorder="1" applyAlignment="1">
      <alignment horizontal="center" vertical="center" wrapText="1"/>
    </xf>
    <xf numFmtId="185" fontId="137" fillId="23" borderId="309" xfId="277" applyNumberFormat="1" applyFont="1" applyFill="1" applyBorder="1" applyAlignment="1">
      <alignment horizontal="center" vertical="center" wrapText="1"/>
    </xf>
    <xf numFmtId="0" fontId="145" fillId="0" borderId="281" xfId="277" applyFont="1" applyBorder="1"/>
    <xf numFmtId="0" fontId="145" fillId="0" borderId="282" xfId="277" applyFont="1" applyBorder="1"/>
    <xf numFmtId="0" fontId="134" fillId="26" borderId="252" xfId="277" applyFont="1" applyFill="1" applyBorder="1" applyAlignment="1">
      <alignment horizontal="center" vertical="center"/>
    </xf>
    <xf numFmtId="0" fontId="134" fillId="26" borderId="218" xfId="277" applyFont="1" applyFill="1" applyBorder="1" applyAlignment="1">
      <alignment horizontal="center" vertical="center" wrapText="1"/>
    </xf>
    <xf numFmtId="0" fontId="134" fillId="26" borderId="219" xfId="277" applyFont="1" applyFill="1" applyBorder="1" applyAlignment="1">
      <alignment horizontal="center" vertical="center" wrapText="1"/>
    </xf>
    <xf numFmtId="0" fontId="137" fillId="23" borderId="310" xfId="277" applyFont="1" applyFill="1" applyBorder="1" applyAlignment="1">
      <alignment vertical="center"/>
    </xf>
    <xf numFmtId="185" fontId="137" fillId="53" borderId="221" xfId="277" applyNumberFormat="1" applyFont="1" applyFill="1" applyBorder="1" applyAlignment="1">
      <alignment horizontal="center" vertical="center" wrapText="1"/>
    </xf>
    <xf numFmtId="185" fontId="137" fillId="53" borderId="311" xfId="277" applyNumberFormat="1" applyFont="1" applyFill="1" applyBorder="1" applyAlignment="1">
      <alignment horizontal="center" vertical="center" wrapText="1"/>
    </xf>
    <xf numFmtId="0" fontId="137" fillId="23" borderId="194" xfId="277" applyFont="1" applyFill="1" applyBorder="1" applyAlignment="1">
      <alignment vertical="center"/>
    </xf>
    <xf numFmtId="0" fontId="137" fillId="23" borderId="312" xfId="277" applyFont="1" applyFill="1" applyBorder="1" applyAlignment="1">
      <alignment vertical="center"/>
    </xf>
    <xf numFmtId="185" fontId="134" fillId="46" borderId="316" xfId="277" applyNumberFormat="1" applyFont="1" applyFill="1" applyBorder="1" applyAlignment="1">
      <alignment horizontal="center" vertical="center" wrapText="1"/>
    </xf>
    <xf numFmtId="0" fontId="145" fillId="0" borderId="0" xfId="277" applyFont="1"/>
    <xf numFmtId="0" fontId="134" fillId="0" borderId="0" xfId="277" applyFont="1" applyAlignment="1">
      <alignment horizontal="center" vertical="center" wrapText="1"/>
    </xf>
    <xf numFmtId="0" fontId="191" fillId="0" borderId="0" xfId="277" applyFont="1" applyAlignment="1">
      <alignment horizontal="center" vertical="center" wrapText="1"/>
    </xf>
    <xf numFmtId="185" fontId="134" fillId="0" borderId="0" xfId="277" applyNumberFormat="1" applyFont="1" applyAlignment="1">
      <alignment horizontal="center" vertical="center" wrapText="1"/>
    </xf>
    <xf numFmtId="0" fontId="188" fillId="0" borderId="0" xfId="277" applyFont="1" applyAlignment="1">
      <alignment horizontal="center" vertical="center" wrapText="1"/>
    </xf>
    <xf numFmtId="0" fontId="145" fillId="23" borderId="283" xfId="277" applyFont="1" applyFill="1" applyBorder="1"/>
    <xf numFmtId="0" fontId="145" fillId="23" borderId="299" xfId="277" applyFont="1" applyFill="1" applyBorder="1"/>
    <xf numFmtId="0" fontId="145" fillId="23" borderId="300" xfId="277" applyFont="1" applyFill="1" applyBorder="1"/>
    <xf numFmtId="185" fontId="164" fillId="54" borderId="23" xfId="277" applyNumberFormat="1" applyFont="1" applyFill="1" applyBorder="1" applyAlignment="1">
      <alignment horizontal="left" vertical="center"/>
    </xf>
    <xf numFmtId="185" fontId="164" fillId="54" borderId="25" xfId="277" applyNumberFormat="1" applyFont="1" applyFill="1" applyBorder="1" applyAlignment="1">
      <alignment horizontal="center" vertical="center"/>
    </xf>
    <xf numFmtId="185" fontId="164" fillId="54" borderId="25" xfId="277" applyNumberFormat="1" applyFont="1" applyFill="1" applyBorder="1" applyAlignment="1">
      <alignment horizontal="left" vertical="center"/>
    </xf>
    <xf numFmtId="185" fontId="165" fillId="54" borderId="25" xfId="277" applyNumberFormat="1" applyFont="1" applyFill="1" applyBorder="1" applyAlignment="1">
      <alignment horizontal="left" vertical="center"/>
    </xf>
    <xf numFmtId="185" fontId="164" fillId="54" borderId="317" xfId="277" applyNumberFormat="1" applyFont="1" applyFill="1" applyBorder="1" applyAlignment="1">
      <alignment horizontal="left" vertical="center"/>
    </xf>
    <xf numFmtId="185" fontId="164" fillId="54" borderId="318" xfId="277" applyNumberFormat="1" applyFont="1" applyFill="1" applyBorder="1" applyAlignment="1">
      <alignment horizontal="left" vertical="center"/>
    </xf>
    <xf numFmtId="43" fontId="145" fillId="0" borderId="0" xfId="281" applyFont="1"/>
    <xf numFmtId="185" fontId="174" fillId="46" borderId="15" xfId="277" applyNumberFormat="1" applyFont="1" applyFill="1" applyBorder="1" applyAlignment="1">
      <alignment horizontal="center" vertical="center"/>
    </xf>
    <xf numFmtId="0" fontId="185" fillId="0" borderId="319" xfId="277" applyBorder="1" applyAlignment="1">
      <alignment horizontal="center" vertical="center" wrapText="1"/>
    </xf>
    <xf numFmtId="0" fontId="185" fillId="0" borderId="0" xfId="277" applyAlignment="1">
      <alignment horizontal="center" vertical="center"/>
    </xf>
    <xf numFmtId="0" fontId="175" fillId="0" borderId="10" xfId="277" applyFont="1" applyBorder="1" applyAlignment="1">
      <alignment horizontal="center" vertical="center"/>
    </xf>
    <xf numFmtId="0" fontId="162" fillId="0" borderId="0" xfId="281" applyNumberFormat="1" applyFont="1" applyFill="1" applyBorder="1" applyAlignment="1">
      <alignment horizontal="center" vertical="center"/>
    </xf>
    <xf numFmtId="43" fontId="145" fillId="0" borderId="0" xfId="281" applyFont="1" applyAlignment="1">
      <alignment horizontal="center" vertical="center"/>
    </xf>
    <xf numFmtId="0" fontId="145" fillId="0" borderId="0" xfId="277" applyFont="1" applyAlignment="1">
      <alignment horizontal="center" vertical="center"/>
    </xf>
    <xf numFmtId="185" fontId="174" fillId="46" borderId="15" xfId="277" applyNumberFormat="1" applyFont="1" applyFill="1" applyBorder="1" applyAlignment="1">
      <alignment horizontal="left" vertical="center"/>
    </xf>
    <xf numFmtId="0" fontId="185" fillId="0" borderId="0" xfId="277" applyAlignment="1">
      <alignment horizontal="center"/>
    </xf>
    <xf numFmtId="0" fontId="175" fillId="0" borderId="10" xfId="277" applyFont="1" applyBorder="1"/>
    <xf numFmtId="198" fontId="0" fillId="0" borderId="324" xfId="282" applyNumberFormat="1" applyFont="1" applyFill="1" applyBorder="1" applyAlignment="1">
      <alignment horizontal="center" vertical="center" wrapText="1"/>
    </xf>
    <xf numFmtId="44" fontId="0" fillId="0" borderId="324" xfId="282" applyFont="1" applyFill="1" applyBorder="1" applyAlignment="1">
      <alignment horizontal="center" vertical="center" wrapText="1"/>
    </xf>
    <xf numFmtId="44" fontId="0" fillId="0" borderId="324" xfId="282" applyFont="1" applyFill="1" applyBorder="1" applyAlignment="1">
      <alignment horizontal="center" vertical="center"/>
    </xf>
    <xf numFmtId="185" fontId="165" fillId="46" borderId="15" xfId="277" applyNumberFormat="1" applyFont="1" applyFill="1" applyBorder="1" applyAlignment="1">
      <alignment horizontal="left" vertical="center" wrapText="1"/>
    </xf>
    <xf numFmtId="196" fontId="162" fillId="0" borderId="324" xfId="281" applyNumberFormat="1" applyFont="1" applyFill="1" applyBorder="1" applyAlignment="1">
      <alignment horizontal="center" vertical="center"/>
    </xf>
    <xf numFmtId="197" fontId="162" fillId="0" borderId="324" xfId="281" applyNumberFormat="1" applyFont="1" applyFill="1" applyBorder="1" applyAlignment="1">
      <alignment horizontal="center" vertical="center"/>
    </xf>
    <xf numFmtId="0" fontId="173" fillId="0" borderId="0" xfId="277" applyFont="1"/>
    <xf numFmtId="44" fontId="162" fillId="0" borderId="324" xfId="282" applyFont="1" applyFill="1" applyBorder="1" applyAlignment="1">
      <alignment horizontal="center" vertical="center"/>
    </xf>
    <xf numFmtId="14" fontId="162" fillId="0" borderId="263" xfId="281" applyNumberFormat="1" applyFont="1" applyFill="1" applyBorder="1" applyAlignment="1">
      <alignment horizontal="center" vertical="center"/>
    </xf>
    <xf numFmtId="185" fontId="177" fillId="47" borderId="111" xfId="277" applyNumberFormat="1" applyFont="1" applyFill="1" applyBorder="1" applyAlignment="1">
      <alignment horizontal="center" vertical="center"/>
    </xf>
    <xf numFmtId="44" fontId="177" fillId="47" borderId="111" xfId="282" applyFont="1" applyFill="1" applyBorder="1" applyAlignment="1">
      <alignment horizontal="center" vertical="center"/>
    </xf>
    <xf numFmtId="185" fontId="177" fillId="57" borderId="257" xfId="277" applyNumberFormat="1" applyFont="1" applyFill="1" applyBorder="1" applyAlignment="1">
      <alignment vertical="center"/>
    </xf>
    <xf numFmtId="185" fontId="177" fillId="57" borderId="235" xfId="277" applyNumberFormat="1" applyFont="1" applyFill="1" applyBorder="1" applyAlignment="1">
      <alignment vertical="center"/>
    </xf>
    <xf numFmtId="185" fontId="177" fillId="47" borderId="110" xfId="277" applyNumberFormat="1" applyFont="1" applyFill="1" applyBorder="1" applyAlignment="1">
      <alignment horizontal="center" vertical="center"/>
    </xf>
    <xf numFmtId="185" fontId="177" fillId="47" borderId="262" xfId="277" applyNumberFormat="1" applyFont="1" applyFill="1" applyBorder="1" applyAlignment="1">
      <alignment horizontal="center" vertical="center"/>
    </xf>
    <xf numFmtId="185" fontId="177" fillId="55" borderId="329" xfId="277" applyNumberFormat="1" applyFont="1" applyFill="1" applyBorder="1" applyAlignment="1">
      <alignment horizontal="center" vertical="center"/>
    </xf>
    <xf numFmtId="185" fontId="177" fillId="55" borderId="330" xfId="277" applyNumberFormat="1" applyFont="1" applyFill="1" applyBorder="1" applyAlignment="1">
      <alignment horizontal="center" vertical="center"/>
    </xf>
    <xf numFmtId="185" fontId="174" fillId="46" borderId="94" xfId="277" applyNumberFormat="1" applyFont="1" applyFill="1" applyBorder="1" applyAlignment="1">
      <alignment vertical="center"/>
    </xf>
    <xf numFmtId="185" fontId="174" fillId="46" borderId="95" xfId="277" applyNumberFormat="1" applyFont="1" applyFill="1" applyBorder="1" applyAlignment="1">
      <alignment vertical="center"/>
    </xf>
    <xf numFmtId="185" fontId="174" fillId="46" borderId="331" xfId="277" applyNumberFormat="1" applyFont="1" applyFill="1" applyBorder="1" applyAlignment="1">
      <alignment vertical="center"/>
    </xf>
    <xf numFmtId="185" fontId="174" fillId="46" borderId="332" xfId="277" applyNumberFormat="1" applyFont="1" applyFill="1" applyBorder="1" applyAlignment="1">
      <alignment vertical="center"/>
    </xf>
    <xf numFmtId="185" fontId="177" fillId="48" borderId="262" xfId="277" applyNumberFormat="1" applyFont="1" applyFill="1" applyBorder="1" applyAlignment="1">
      <alignment vertical="center"/>
    </xf>
    <xf numFmtId="185" fontId="177" fillId="48" borderId="264" xfId="277" applyNumberFormat="1" applyFont="1" applyFill="1" applyBorder="1" applyAlignment="1">
      <alignment vertical="center"/>
    </xf>
    <xf numFmtId="185" fontId="176" fillId="48" borderId="333" xfId="277" applyNumberFormat="1" applyFont="1" applyFill="1" applyBorder="1" applyAlignment="1">
      <alignment vertical="center"/>
    </xf>
    <xf numFmtId="185" fontId="176" fillId="48" borderId="334" xfId="277" applyNumberFormat="1" applyFont="1" applyFill="1" applyBorder="1" applyAlignment="1">
      <alignment vertical="center"/>
    </xf>
    <xf numFmtId="185" fontId="176" fillId="0" borderId="195" xfId="277" applyNumberFormat="1" applyFont="1" applyBorder="1" applyAlignment="1">
      <alignment horizontal="left" vertical="center"/>
    </xf>
    <xf numFmtId="185" fontId="176" fillId="0" borderId="265" xfId="277" applyNumberFormat="1" applyFont="1" applyBorder="1" applyAlignment="1">
      <alignment horizontal="left" vertical="center"/>
    </xf>
    <xf numFmtId="0" fontId="176" fillId="0" borderId="266" xfId="277" applyFont="1" applyBorder="1" applyAlignment="1">
      <alignment horizontal="center" vertical="center"/>
    </xf>
    <xf numFmtId="185" fontId="176" fillId="0" borderId="266" xfId="277" applyNumberFormat="1" applyFont="1" applyBorder="1" applyAlignment="1">
      <alignment horizontal="center" vertical="center"/>
    </xf>
    <xf numFmtId="185" fontId="176" fillId="25" borderId="195" xfId="277" applyNumberFormat="1" applyFont="1" applyFill="1" applyBorder="1" applyAlignment="1">
      <alignment horizontal="center" vertical="center"/>
    </xf>
    <xf numFmtId="185" fontId="176" fillId="49" borderId="194" xfId="277" applyNumberFormat="1" applyFont="1" applyFill="1" applyBorder="1" applyAlignment="1">
      <alignment horizontal="center" vertical="center"/>
    </xf>
    <xf numFmtId="185" fontId="176" fillId="49" borderId="193" xfId="277" applyNumberFormat="1" applyFont="1" applyFill="1" applyBorder="1" applyAlignment="1">
      <alignment horizontal="center" vertical="center"/>
    </xf>
    <xf numFmtId="185" fontId="178" fillId="0" borderId="195" xfId="277" applyNumberFormat="1" applyFont="1" applyBorder="1" applyAlignment="1">
      <alignment horizontal="left" vertical="center"/>
    </xf>
    <xf numFmtId="185" fontId="178" fillId="0" borderId="265" xfId="277" applyNumberFormat="1" applyFont="1" applyBorder="1" applyAlignment="1">
      <alignment horizontal="left" vertical="center"/>
    </xf>
    <xf numFmtId="0" fontId="178" fillId="0" borderId="266" xfId="277" applyFont="1" applyBorder="1" applyAlignment="1">
      <alignment horizontal="center" vertical="center"/>
    </xf>
    <xf numFmtId="185" fontId="179" fillId="0" borderId="267" xfId="277" applyNumberFormat="1" applyFont="1" applyBorder="1" applyAlignment="1">
      <alignment horizontal="right" vertical="center" wrapText="1"/>
    </xf>
    <xf numFmtId="185" fontId="176" fillId="0" borderId="195" xfId="277" applyNumberFormat="1" applyFont="1" applyBorder="1" applyAlignment="1">
      <alignment vertical="center"/>
    </xf>
    <xf numFmtId="185" fontId="176" fillId="0" borderId="265" xfId="277" applyNumberFormat="1" applyFont="1" applyBorder="1" applyAlignment="1">
      <alignment vertical="center"/>
    </xf>
    <xf numFmtId="185" fontId="176" fillId="0" borderId="268" xfId="277" applyNumberFormat="1" applyFont="1" applyBorder="1" applyAlignment="1">
      <alignment vertical="center"/>
    </xf>
    <xf numFmtId="185" fontId="176" fillId="0" borderId="269" xfId="277" applyNumberFormat="1" applyFont="1" applyBorder="1" applyAlignment="1">
      <alignment vertical="center"/>
    </xf>
    <xf numFmtId="0" fontId="176" fillId="0" borderId="270" xfId="277" applyFont="1" applyBorder="1" applyAlignment="1">
      <alignment horizontal="center" vertical="center"/>
    </xf>
    <xf numFmtId="185" fontId="193" fillId="0" borderId="270" xfId="277" applyNumberFormat="1" applyFont="1" applyBorder="1" applyAlignment="1">
      <alignment horizontal="center" vertical="center"/>
    </xf>
    <xf numFmtId="185" fontId="176" fillId="0" borderId="270" xfId="277" applyNumberFormat="1" applyFont="1" applyBorder="1" applyAlignment="1">
      <alignment horizontal="center" vertical="center"/>
    </xf>
    <xf numFmtId="185" fontId="177" fillId="48" borderId="271" xfId="277" applyNumberFormat="1" applyFont="1" applyFill="1" applyBorder="1" applyAlignment="1">
      <alignment vertical="center"/>
    </xf>
    <xf numFmtId="185" fontId="177" fillId="48" borderId="0" xfId="277" applyNumberFormat="1" applyFont="1" applyFill="1" applyAlignment="1">
      <alignment vertical="center"/>
    </xf>
    <xf numFmtId="185" fontId="177" fillId="48" borderId="222" xfId="277" applyNumberFormat="1" applyFont="1" applyFill="1" applyBorder="1" applyAlignment="1">
      <alignment vertical="center"/>
    </xf>
    <xf numFmtId="185" fontId="177" fillId="48" borderId="5" xfId="277" applyNumberFormat="1" applyFont="1" applyFill="1" applyBorder="1" applyAlignment="1">
      <alignment vertical="center"/>
    </xf>
    <xf numFmtId="185" fontId="176" fillId="0" borderId="272" xfId="277" applyNumberFormat="1" applyFont="1" applyBorder="1" applyAlignment="1">
      <alignment vertical="center"/>
    </xf>
    <xf numFmtId="185" fontId="176" fillId="0" borderId="273" xfId="277" applyNumberFormat="1" applyFont="1" applyBorder="1" applyAlignment="1">
      <alignment vertical="center"/>
    </xf>
    <xf numFmtId="0" fontId="176" fillId="0" borderId="221" xfId="277" applyFont="1" applyBorder="1" applyAlignment="1">
      <alignment horizontal="center" vertical="center"/>
    </xf>
    <xf numFmtId="0" fontId="167" fillId="7" borderId="264" xfId="277" applyFont="1" applyFill="1" applyBorder="1"/>
    <xf numFmtId="43" fontId="167" fillId="7" borderId="264" xfId="281" applyFont="1" applyFill="1" applyBorder="1" applyAlignment="1"/>
    <xf numFmtId="185" fontId="167" fillId="7" borderId="264" xfId="277" applyNumberFormat="1" applyFont="1" applyFill="1" applyBorder="1"/>
    <xf numFmtId="185" fontId="176" fillId="7" borderId="264" xfId="277" applyNumberFormat="1" applyFont="1" applyFill="1" applyBorder="1"/>
    <xf numFmtId="0" fontId="167" fillId="7" borderId="333" xfId="277" applyFont="1" applyFill="1" applyBorder="1"/>
    <xf numFmtId="185" fontId="177" fillId="48" borderId="333" xfId="277" applyNumberFormat="1" applyFont="1" applyFill="1" applyBorder="1" applyAlignment="1">
      <alignment vertical="center"/>
    </xf>
    <xf numFmtId="43" fontId="176" fillId="0" borderId="266" xfId="281" applyFont="1" applyFill="1" applyBorder="1" applyAlignment="1">
      <alignment horizontal="center" vertical="center"/>
    </xf>
    <xf numFmtId="185" fontId="176" fillId="34" borderId="195" xfId="277" applyNumberFormat="1" applyFont="1" applyFill="1" applyBorder="1" applyAlignment="1">
      <alignment horizontal="left" vertical="center"/>
    </xf>
    <xf numFmtId="185" fontId="180" fillId="50" borderId="262" xfId="277" applyNumberFormat="1" applyFont="1" applyFill="1" applyBorder="1" applyAlignment="1">
      <alignment vertical="center"/>
    </xf>
    <xf numFmtId="185" fontId="177" fillId="50" borderId="264" xfId="277" applyNumberFormat="1" applyFont="1" applyFill="1" applyBorder="1" applyAlignment="1">
      <alignment vertical="center"/>
    </xf>
    <xf numFmtId="0" fontId="167" fillId="25" borderId="264" xfId="277" applyFont="1" applyFill="1" applyBorder="1"/>
    <xf numFmtId="185" fontId="167" fillId="25" borderId="264" xfId="277" applyNumberFormat="1" applyFont="1" applyFill="1" applyBorder="1"/>
    <xf numFmtId="185" fontId="176" fillId="25" borderId="264" xfId="277" applyNumberFormat="1" applyFont="1" applyFill="1" applyBorder="1"/>
    <xf numFmtId="0" fontId="167" fillId="25" borderId="333" xfId="277" applyFont="1" applyFill="1" applyBorder="1"/>
    <xf numFmtId="185" fontId="176" fillId="50" borderId="334" xfId="277" applyNumberFormat="1" applyFont="1" applyFill="1" applyBorder="1" applyAlignment="1">
      <alignment vertical="center"/>
    </xf>
    <xf numFmtId="0" fontId="145" fillId="25" borderId="0" xfId="277" applyFont="1" applyFill="1"/>
    <xf numFmtId="0" fontId="185" fillId="25" borderId="0" xfId="277" applyFill="1"/>
    <xf numFmtId="43" fontId="176" fillId="7" borderId="264" xfId="281" applyFont="1" applyFill="1" applyBorder="1" applyAlignment="1"/>
    <xf numFmtId="185" fontId="177" fillId="0" borderId="195" xfId="277" applyNumberFormat="1" applyFont="1" applyBorder="1" applyAlignment="1">
      <alignment vertical="center"/>
    </xf>
    <xf numFmtId="185" fontId="177" fillId="0" borderId="265" xfId="277" applyNumberFormat="1" applyFont="1" applyBorder="1" applyAlignment="1">
      <alignment vertical="center"/>
    </xf>
    <xf numFmtId="185" fontId="176" fillId="49" borderId="196" xfId="277" applyNumberFormat="1" applyFont="1" applyFill="1" applyBorder="1" applyAlignment="1">
      <alignment horizontal="center" vertical="center"/>
    </xf>
    <xf numFmtId="185" fontId="176" fillId="49" borderId="199" xfId="277" applyNumberFormat="1" applyFont="1" applyFill="1" applyBorder="1" applyAlignment="1">
      <alignment horizontal="center" vertical="center"/>
    </xf>
    <xf numFmtId="0" fontId="70" fillId="0" borderId="0" xfId="277" applyFont="1"/>
    <xf numFmtId="0" fontId="181" fillId="0" borderId="0" xfId="277" applyFont="1"/>
    <xf numFmtId="43" fontId="173" fillId="0" borderId="0" xfId="281" applyFont="1" applyAlignment="1"/>
    <xf numFmtId="4" fontId="45" fillId="0" borderId="95" xfId="105" applyNumberFormat="1" applyFont="1" applyFill="1" applyBorder="1" applyAlignment="1">
      <alignment horizontal="center" vertical="center" wrapText="1"/>
    </xf>
    <xf numFmtId="0" fontId="112" fillId="0" borderId="0" xfId="69" applyFont="1"/>
    <xf numFmtId="190" fontId="113" fillId="0" borderId="0" xfId="208" applyNumberFormat="1" applyFont="1" applyAlignment="1">
      <alignment horizontal="left" vertical="center"/>
    </xf>
    <xf numFmtId="191" fontId="113" fillId="0" borderId="0" xfId="208" applyNumberFormat="1" applyFont="1" applyAlignment="1">
      <alignment horizontal="left" vertical="center"/>
    </xf>
    <xf numFmtId="0" fontId="92" fillId="13" borderId="26" xfId="105" applyNumberFormat="1" applyFont="1" applyFill="1" applyBorder="1" applyAlignment="1">
      <alignment horizontal="center" vertical="center" wrapText="1"/>
    </xf>
    <xf numFmtId="0" fontId="92" fillId="13" borderId="7" xfId="105" applyNumberFormat="1" applyFont="1" applyFill="1" applyBorder="1" applyAlignment="1">
      <alignment horizontal="center" vertical="center" wrapText="1"/>
    </xf>
    <xf numFmtId="0" fontId="92" fillId="13" borderId="28" xfId="105" applyNumberFormat="1" applyFont="1" applyFill="1" applyBorder="1" applyAlignment="1">
      <alignment horizontal="center" vertical="center" wrapText="1"/>
    </xf>
    <xf numFmtId="4" fontId="45" fillId="0" borderId="95" xfId="105" applyNumberFormat="1" applyFont="1" applyFill="1" applyBorder="1" applyAlignment="1">
      <alignment horizontal="left" vertical="center"/>
    </xf>
    <xf numFmtId="43" fontId="45" fillId="0" borderId="0" xfId="281" applyFont="1" applyFill="1" applyBorder="1" applyAlignment="1">
      <alignment horizontal="center" vertical="center"/>
    </xf>
    <xf numFmtId="4" fontId="142" fillId="0" borderId="95" xfId="105" applyNumberFormat="1" applyFont="1" applyFill="1" applyBorder="1" applyAlignment="1">
      <alignment horizontal="center" vertical="center" wrapText="1"/>
    </xf>
    <xf numFmtId="4" fontId="45" fillId="0" borderId="0" xfId="53" applyNumberFormat="1" applyFont="1" applyFill="1" applyBorder="1" applyAlignment="1">
      <alignment horizontal="center" vertical="center"/>
    </xf>
    <xf numFmtId="0" fontId="45" fillId="58" borderId="95" xfId="53" applyNumberFormat="1" applyFont="1" applyFill="1" applyBorder="1" applyAlignment="1">
      <alignment vertical="center"/>
    </xf>
    <xf numFmtId="0" fontId="45" fillId="0" borderId="0" xfId="53" applyNumberFormat="1" applyFont="1" applyFill="1" applyBorder="1" applyAlignment="1">
      <alignment horizontal="left" vertical="center"/>
    </xf>
    <xf numFmtId="0" fontId="45" fillId="0" borderId="95" xfId="53" applyNumberFormat="1" applyFont="1" applyFill="1" applyBorder="1" applyAlignment="1">
      <alignment vertical="center" wrapText="1"/>
    </xf>
    <xf numFmtId="0" fontId="45" fillId="5" borderId="95" xfId="53" applyNumberFormat="1" applyFont="1" applyFill="1" applyBorder="1" applyAlignment="1">
      <alignment vertical="center"/>
    </xf>
    <xf numFmtId="2" fontId="45" fillId="0" borderId="0" xfId="53" applyNumberFormat="1" applyFont="1" applyFill="1" applyBorder="1" applyAlignment="1">
      <alignment horizontal="center" vertical="center"/>
    </xf>
    <xf numFmtId="0" fontId="194" fillId="5" borderId="95" xfId="53" applyNumberFormat="1" applyFont="1" applyFill="1" applyBorder="1" applyAlignment="1">
      <alignment vertical="center"/>
    </xf>
    <xf numFmtId="4" fontId="45" fillId="5" borderId="95" xfId="105" applyNumberFormat="1" applyFont="1" applyFill="1" applyBorder="1" applyAlignment="1">
      <alignment horizontal="center" vertical="center" wrapText="1"/>
    </xf>
    <xf numFmtId="4" fontId="45" fillId="34" borderId="95" xfId="105" applyNumberFormat="1" applyFont="1" applyFill="1" applyBorder="1" applyAlignment="1">
      <alignment horizontal="center" vertical="center" wrapText="1"/>
    </xf>
    <xf numFmtId="0" fontId="32" fillId="0" borderId="0" xfId="105" applyNumberFormat="1" applyFont="1" applyFill="1" applyBorder="1" applyAlignment="1">
      <alignment vertical="center"/>
    </xf>
    <xf numFmtId="43" fontId="32" fillId="0" borderId="0" xfId="281" applyFont="1" applyFill="1" applyBorder="1" applyAlignment="1">
      <alignment vertical="center"/>
    </xf>
    <xf numFmtId="0" fontId="32" fillId="0" borderId="0" xfId="105" applyNumberFormat="1" applyFont="1" applyFill="1" applyBorder="1" applyAlignment="1">
      <alignment horizontal="right" vertical="center"/>
    </xf>
    <xf numFmtId="0" fontId="33" fillId="0" borderId="0" xfId="105" applyNumberFormat="1" applyFont="1" applyFill="1" applyBorder="1" applyAlignment="1">
      <alignment vertical="center"/>
    </xf>
    <xf numFmtId="44" fontId="32" fillId="0" borderId="0" xfId="30" applyNumberFormat="1" applyFont="1" applyFill="1" applyBorder="1" applyAlignment="1">
      <alignment vertical="center"/>
    </xf>
    <xf numFmtId="0" fontId="195" fillId="12" borderId="237" xfId="277" applyFont="1" applyFill="1" applyBorder="1" applyAlignment="1">
      <alignment vertical="center" wrapText="1"/>
    </xf>
    <xf numFmtId="0" fontId="196" fillId="23" borderId="276" xfId="277" applyFont="1" applyFill="1" applyBorder="1" applyAlignment="1">
      <alignment horizontal="left" vertical="center" wrapText="1"/>
    </xf>
    <xf numFmtId="0" fontId="137" fillId="23" borderId="335" xfId="277" applyFont="1" applyFill="1" applyBorder="1" applyAlignment="1">
      <alignment horizontal="center" vertical="center" wrapText="1"/>
    </xf>
    <xf numFmtId="0" fontId="5" fillId="0" borderId="0" xfId="283"/>
    <xf numFmtId="167" fontId="197" fillId="0" borderId="0" xfId="52" applyFont="1"/>
    <xf numFmtId="0" fontId="195" fillId="12" borderId="280" xfId="277" applyFont="1" applyFill="1" applyBorder="1" applyAlignment="1">
      <alignment vertical="center" wrapText="1"/>
    </xf>
    <xf numFmtId="0" fontId="196" fillId="23" borderId="262" xfId="277" applyFont="1" applyFill="1" applyBorder="1" applyAlignment="1">
      <alignment horizontal="left" vertical="center"/>
    </xf>
    <xf numFmtId="0" fontId="137" fillId="23" borderId="336" xfId="277" applyFont="1" applyFill="1" applyBorder="1" applyAlignment="1">
      <alignment horizontal="center" vertical="center" wrapText="1"/>
    </xf>
    <xf numFmtId="0" fontId="195" fillId="12" borderId="337" xfId="277" applyFont="1" applyFill="1" applyBorder="1" applyAlignment="1">
      <alignment vertical="center" wrapText="1"/>
    </xf>
    <xf numFmtId="0" fontId="196" fillId="23" borderId="338" xfId="277" applyFont="1" applyFill="1" applyBorder="1" applyAlignment="1">
      <alignment horizontal="left" vertical="center" wrapText="1"/>
    </xf>
    <xf numFmtId="0" fontId="131" fillId="23" borderId="256" xfId="277" applyFont="1" applyFill="1" applyBorder="1" applyAlignment="1">
      <alignment horizontal="center" vertical="center" wrapText="1"/>
    </xf>
    <xf numFmtId="0" fontId="137" fillId="23" borderId="282" xfId="277" applyFont="1" applyFill="1" applyBorder="1" applyAlignment="1">
      <alignment horizontal="center" vertical="center" wrapText="1"/>
    </xf>
    <xf numFmtId="0" fontId="199" fillId="23" borderId="0" xfId="284" applyFont="1" applyFill="1"/>
    <xf numFmtId="0" fontId="200" fillId="0" borderId="0" xfId="285" applyFont="1" applyAlignment="1">
      <alignment horizontal="left" vertical="center"/>
    </xf>
    <xf numFmtId="0" fontId="200" fillId="0" borderId="0" xfId="285" applyFont="1" applyAlignment="1">
      <alignment horizontal="center" vertical="center"/>
    </xf>
    <xf numFmtId="0" fontId="201" fillId="0" borderId="0" xfId="285" applyFont="1" applyAlignment="1">
      <alignment vertical="center" wrapText="1"/>
    </xf>
    <xf numFmtId="0" fontId="202" fillId="0" borderId="0" xfId="285" applyFont="1" applyAlignment="1">
      <alignment vertical="center" wrapText="1"/>
    </xf>
    <xf numFmtId="0" fontId="201" fillId="0" borderId="0" xfId="285" applyFont="1" applyAlignment="1">
      <alignment vertical="center"/>
    </xf>
    <xf numFmtId="0" fontId="129" fillId="23" borderId="232" xfId="284" applyFont="1" applyFill="1" applyBorder="1" applyAlignment="1">
      <alignment horizontal="right"/>
    </xf>
    <xf numFmtId="43" fontId="129" fillId="23" borderId="233" xfId="286" applyFont="1" applyFill="1" applyBorder="1" applyAlignment="1">
      <alignment horizontal="center"/>
    </xf>
    <xf numFmtId="0" fontId="203" fillId="0" borderId="0" xfId="285" applyFont="1" applyAlignment="1">
      <alignment horizontal="center" vertical="center"/>
    </xf>
    <xf numFmtId="0" fontId="203" fillId="0" borderId="0" xfId="285" applyFont="1" applyAlignment="1">
      <alignment vertical="center" wrapText="1"/>
    </xf>
    <xf numFmtId="0" fontId="203" fillId="0" borderId="0" xfId="285" applyFont="1" applyAlignment="1">
      <alignment vertical="center"/>
    </xf>
    <xf numFmtId="44" fontId="203" fillId="0" borderId="0" xfId="287" applyFont="1" applyAlignment="1">
      <alignment vertical="center"/>
    </xf>
    <xf numFmtId="0" fontId="129" fillId="23" borderId="172" xfId="284" applyFont="1" applyFill="1" applyBorder="1" applyAlignment="1">
      <alignment horizontal="right"/>
    </xf>
    <xf numFmtId="43" fontId="129" fillId="23" borderId="168" xfId="286" applyFont="1" applyFill="1" applyBorder="1" applyAlignment="1">
      <alignment horizontal="center"/>
    </xf>
    <xf numFmtId="0" fontId="129" fillId="23" borderId="251" xfId="284" applyFont="1" applyFill="1" applyBorder="1" applyAlignment="1">
      <alignment horizontal="right"/>
    </xf>
    <xf numFmtId="43" fontId="129" fillId="23" borderId="339" xfId="286" applyFont="1" applyFill="1" applyBorder="1" applyAlignment="1">
      <alignment horizontal="center"/>
    </xf>
    <xf numFmtId="44" fontId="202" fillId="0" borderId="0" xfId="287" applyFont="1" applyAlignment="1">
      <alignment vertical="center" wrapText="1"/>
    </xf>
    <xf numFmtId="0" fontId="72" fillId="22" borderId="317" xfId="285" applyFont="1" applyFill="1" applyBorder="1" applyAlignment="1">
      <alignment horizontal="center" vertical="center" wrapText="1"/>
    </xf>
    <xf numFmtId="0" fontId="72" fillId="22" borderId="163" xfId="285" applyFont="1" applyFill="1" applyBorder="1" applyAlignment="1">
      <alignment horizontal="left" vertical="center"/>
    </xf>
    <xf numFmtId="0" fontId="72" fillId="22" borderId="160" xfId="285" applyFont="1" applyFill="1" applyBorder="1" applyAlignment="1">
      <alignment horizontal="center" vertical="center" wrapText="1"/>
    </xf>
    <xf numFmtId="44" fontId="72" fillId="22" borderId="164" xfId="287" applyFont="1" applyFill="1" applyBorder="1" applyAlignment="1">
      <alignment horizontal="center" vertical="center" wrapText="1"/>
    </xf>
    <xf numFmtId="44" fontId="72" fillId="22" borderId="161" xfId="287" applyFont="1" applyFill="1" applyBorder="1" applyAlignment="1">
      <alignment horizontal="center" vertical="center" wrapText="1"/>
    </xf>
    <xf numFmtId="0" fontId="204" fillId="11" borderId="340" xfId="285" applyFont="1" applyFill="1" applyBorder="1" applyAlignment="1">
      <alignment vertical="center" wrapText="1"/>
    </xf>
    <xf numFmtId="0" fontId="204" fillId="11" borderId="25" xfId="285" applyFont="1" applyFill="1" applyBorder="1" applyAlignment="1">
      <alignment horizontal="left" vertical="center"/>
    </xf>
    <xf numFmtId="0" fontId="204" fillId="11" borderId="25" xfId="285" applyFont="1" applyFill="1" applyBorder="1" applyAlignment="1">
      <alignment vertical="center" wrapText="1"/>
    </xf>
    <xf numFmtId="43" fontId="30" fillId="11" borderId="25" xfId="288" applyFont="1" applyFill="1" applyBorder="1" applyAlignment="1">
      <alignment vertical="center"/>
    </xf>
    <xf numFmtId="44" fontId="30" fillId="11" borderId="26" xfId="287" applyFont="1" applyFill="1" applyBorder="1" applyAlignment="1">
      <alignment vertical="center"/>
    </xf>
    <xf numFmtId="44" fontId="30" fillId="11" borderId="19" xfId="287" applyFont="1" applyFill="1" applyBorder="1" applyAlignment="1">
      <alignment vertical="center"/>
    </xf>
    <xf numFmtId="0" fontId="184" fillId="25" borderId="178" xfId="285" applyFont="1" applyFill="1" applyBorder="1" applyAlignment="1">
      <alignment vertical="center" wrapText="1"/>
    </xf>
    <xf numFmtId="0" fontId="204" fillId="0" borderId="25" xfId="285" applyFont="1" applyBorder="1" applyAlignment="1">
      <alignment horizontal="right" vertical="center" wrapText="1"/>
    </xf>
    <xf numFmtId="43" fontId="30" fillId="0" borderId="25" xfId="288" applyFont="1" applyFill="1" applyBorder="1" applyAlignment="1">
      <alignment vertical="center"/>
    </xf>
    <xf numFmtId="44" fontId="30" fillId="0" borderId="25" xfId="287" applyFont="1" applyFill="1" applyBorder="1" applyAlignment="1">
      <alignment vertical="center"/>
    </xf>
    <xf numFmtId="44" fontId="30" fillId="0" borderId="341" xfId="287" applyFont="1" applyFill="1" applyBorder="1" applyAlignment="1">
      <alignment vertical="center"/>
    </xf>
    <xf numFmtId="0" fontId="184" fillId="25" borderId="166" xfId="285" applyFont="1" applyFill="1" applyBorder="1" applyAlignment="1">
      <alignment horizontal="left" vertical="center"/>
    </xf>
    <xf numFmtId="0" fontId="184" fillId="0" borderId="2" xfId="285" applyFont="1" applyBorder="1" applyAlignment="1">
      <alignment vertical="center" wrapText="1"/>
    </xf>
    <xf numFmtId="43" fontId="28" fillId="0" borderId="2" xfId="288" applyFont="1" applyFill="1" applyBorder="1" applyAlignment="1">
      <alignment vertical="center"/>
    </xf>
    <xf numFmtId="166" fontId="28" fillId="0" borderId="155" xfId="251" applyFont="1" applyFill="1" applyBorder="1" applyAlignment="1">
      <alignment vertical="center"/>
    </xf>
    <xf numFmtId="44" fontId="184" fillId="0" borderId="168" xfId="287" applyFont="1" applyFill="1" applyBorder="1" applyAlignment="1">
      <alignment vertical="center"/>
    </xf>
    <xf numFmtId="0" fontId="203" fillId="0" borderId="5" xfId="285" applyFont="1" applyBorder="1" applyAlignment="1">
      <alignment vertical="center"/>
    </xf>
    <xf numFmtId="44" fontId="117" fillId="0" borderId="168" xfId="212" applyNumberFormat="1" applyFill="1" applyBorder="1" applyAlignment="1">
      <alignment vertical="center" wrapText="1"/>
    </xf>
    <xf numFmtId="0" fontId="184" fillId="0" borderId="2" xfId="285" applyFont="1" applyBorder="1" applyAlignment="1">
      <alignment vertical="center"/>
    </xf>
    <xf numFmtId="0" fontId="184" fillId="0" borderId="166" xfId="285" applyFont="1" applyBorder="1" applyAlignment="1">
      <alignment vertical="center"/>
    </xf>
    <xf numFmtId="43" fontId="28" fillId="0" borderId="1" xfId="288" applyFont="1" applyFill="1" applyBorder="1" applyAlignment="1">
      <alignment vertical="center"/>
    </xf>
    <xf numFmtId="166" fontId="28" fillId="0" borderId="10" xfId="251" applyFont="1" applyFill="1" applyBorder="1" applyAlignment="1">
      <alignment vertical="center"/>
    </xf>
    <xf numFmtId="44" fontId="184" fillId="0" borderId="250" xfId="287" applyFont="1" applyFill="1" applyBorder="1" applyAlignment="1">
      <alignment vertical="center"/>
    </xf>
    <xf numFmtId="43" fontId="28" fillId="0" borderId="166" xfId="288" applyFont="1" applyFill="1" applyBorder="1" applyAlignment="1">
      <alignment vertical="center"/>
    </xf>
    <xf numFmtId="166" fontId="28" fillId="0" borderId="167" xfId="251" applyFont="1" applyFill="1" applyBorder="1" applyAlignment="1">
      <alignment vertical="center"/>
    </xf>
    <xf numFmtId="44" fontId="120" fillId="0" borderId="168" xfId="289" applyNumberFormat="1" applyFill="1" applyBorder="1" applyAlignment="1">
      <alignment vertical="center"/>
    </xf>
    <xf numFmtId="0" fontId="184" fillId="0" borderId="1" xfId="285" applyFont="1" applyBorder="1" applyAlignment="1">
      <alignment vertical="center"/>
    </xf>
    <xf numFmtId="0" fontId="204" fillId="11" borderId="340" xfId="285" applyFont="1" applyFill="1" applyBorder="1" applyAlignment="1">
      <alignment vertical="center"/>
    </xf>
    <xf numFmtId="0" fontId="184" fillId="25" borderId="178" xfId="285" applyFont="1" applyFill="1" applyBorder="1" applyAlignment="1">
      <alignment vertical="center"/>
    </xf>
    <xf numFmtId="0" fontId="28" fillId="0" borderId="166" xfId="285" applyFont="1" applyBorder="1" applyAlignment="1">
      <alignment vertical="center" wrapText="1"/>
    </xf>
    <xf numFmtId="0" fontId="184" fillId="0" borderId="166" xfId="285" applyFont="1" applyBorder="1" applyAlignment="1">
      <alignment vertical="center" wrapText="1"/>
    </xf>
    <xf numFmtId="44" fontId="117" fillId="0" borderId="168" xfId="212" applyNumberFormat="1" applyFill="1" applyBorder="1" applyAlignment="1">
      <alignment vertical="center"/>
    </xf>
    <xf numFmtId="0" fontId="28" fillId="0" borderId="2" xfId="285" applyFont="1" applyBorder="1" applyAlignment="1">
      <alignment vertical="center" wrapText="1"/>
    </xf>
    <xf numFmtId="0" fontId="184" fillId="25" borderId="251" xfId="285" applyFont="1" applyFill="1" applyBorder="1" applyAlignment="1">
      <alignment vertical="center"/>
    </xf>
    <xf numFmtId="0" fontId="184" fillId="25" borderId="342" xfId="285" applyFont="1" applyFill="1" applyBorder="1" applyAlignment="1">
      <alignment horizontal="left" vertical="center"/>
    </xf>
    <xf numFmtId="0" fontId="28" fillId="0" borderId="342" xfId="285" applyFont="1" applyBorder="1" applyAlignment="1">
      <alignment vertical="center" wrapText="1"/>
    </xf>
    <xf numFmtId="43" fontId="28" fillId="0" borderId="342" xfId="288" applyFont="1" applyFill="1" applyBorder="1" applyAlignment="1">
      <alignment vertical="center"/>
    </xf>
    <xf numFmtId="44" fontId="28" fillId="0" borderId="343" xfId="287" applyFont="1" applyFill="1" applyBorder="1" applyAlignment="1">
      <alignment vertical="center"/>
    </xf>
    <xf numFmtId="44" fontId="184" fillId="0" borderId="170" xfId="287" applyFont="1" applyFill="1" applyBorder="1" applyAlignment="1">
      <alignment vertical="center"/>
    </xf>
    <xf numFmtId="0" fontId="203" fillId="0" borderId="0" xfId="285" applyFont="1" applyAlignment="1">
      <alignment horizontal="left" vertical="center"/>
    </xf>
    <xf numFmtId="0" fontId="72" fillId="16" borderId="23" xfId="285" applyFont="1" applyFill="1" applyBorder="1" applyAlignment="1">
      <alignment horizontal="left" vertical="center"/>
    </xf>
    <xf numFmtId="0" fontId="87" fillId="13" borderId="34" xfId="276" applyFont="1" applyFill="1" applyBorder="1" applyAlignment="1">
      <alignment horizontal="center" vertical="center" wrapText="1"/>
    </xf>
    <xf numFmtId="0" fontId="43" fillId="0" borderId="116" xfId="45" applyFont="1" applyBorder="1" applyAlignment="1">
      <alignment horizontal="right" vertical="center"/>
    </xf>
    <xf numFmtId="14" fontId="43" fillId="0" borderId="116" xfId="45" applyNumberFormat="1" applyFont="1" applyBorder="1" applyAlignment="1">
      <alignment horizontal="center" vertical="center"/>
    </xf>
    <xf numFmtId="17" fontId="125" fillId="16" borderId="115" xfId="45" applyNumberFormat="1" applyFont="1" applyFill="1" applyBorder="1" applyAlignment="1">
      <alignment vertical="center"/>
    </xf>
    <xf numFmtId="17" fontId="125" fillId="16" borderId="116" xfId="45" applyNumberFormat="1" applyFont="1" applyFill="1" applyBorder="1" applyAlignment="1">
      <alignment vertical="center"/>
    </xf>
    <xf numFmtId="17" fontId="125" fillId="16" borderId="123" xfId="45" applyNumberFormat="1" applyFont="1" applyFill="1" applyBorder="1" applyAlignment="1">
      <alignment vertical="center"/>
    </xf>
    <xf numFmtId="0" fontId="92" fillId="13" borderId="10" xfId="41" applyFont="1" applyFill="1" applyBorder="1" applyAlignment="1">
      <alignment horizontal="center" vertical="center"/>
    </xf>
    <xf numFmtId="43" fontId="32" fillId="2" borderId="15" xfId="290" applyFont="1" applyFill="1" applyBorder="1" applyAlignment="1">
      <alignment vertical="center"/>
    </xf>
    <xf numFmtId="0" fontId="92" fillId="13" borderId="0" xfId="41" applyFont="1" applyFill="1" applyAlignment="1">
      <alignment vertical="center" wrapText="1"/>
    </xf>
    <xf numFmtId="0" fontId="92" fillId="13" borderId="32" xfId="41" applyFont="1" applyFill="1" applyBorder="1" applyAlignment="1">
      <alignment vertical="center" wrapText="1"/>
    </xf>
    <xf numFmtId="0" fontId="93" fillId="13" borderId="1" xfId="41" applyFont="1" applyFill="1" applyBorder="1" applyAlignment="1">
      <alignment vertical="center"/>
    </xf>
    <xf numFmtId="0" fontId="87" fillId="13" borderId="23" xfId="41" applyFont="1" applyFill="1" applyBorder="1" applyAlignment="1">
      <alignment horizontal="left" vertical="center" indent="4"/>
    </xf>
    <xf numFmtId="0" fontId="93" fillId="13" borderId="0" xfId="41" applyFont="1" applyFill="1" applyAlignment="1">
      <alignment horizontal="left" vertical="center" indent="4"/>
    </xf>
    <xf numFmtId="0" fontId="205" fillId="13" borderId="23" xfId="41" applyFont="1" applyFill="1" applyBorder="1" applyAlignment="1">
      <alignment horizontal="centerContinuous" vertical="center"/>
    </xf>
    <xf numFmtId="0" fontId="205" fillId="13" borderId="25" xfId="41" applyFont="1" applyFill="1" applyBorder="1" applyAlignment="1">
      <alignment horizontal="centerContinuous" vertical="center"/>
    </xf>
    <xf numFmtId="15" fontId="205" fillId="13" borderId="26" xfId="41" applyNumberFormat="1" applyFont="1" applyFill="1" applyBorder="1" applyAlignment="1">
      <alignment horizontal="centerContinuous" vertical="center"/>
    </xf>
    <xf numFmtId="0" fontId="93" fillId="13" borderId="28" xfId="41" applyFont="1" applyFill="1" applyBorder="1" applyAlignment="1">
      <alignment horizontal="center" vertical="center"/>
    </xf>
    <xf numFmtId="0" fontId="93" fillId="13" borderId="8" xfId="41" applyFont="1" applyFill="1" applyBorder="1" applyAlignment="1">
      <alignment horizontal="center" vertical="center"/>
    </xf>
    <xf numFmtId="0" fontId="205" fillId="13" borderId="1" xfId="276" applyFont="1" applyFill="1" applyBorder="1" applyAlignment="1">
      <alignment horizontal="center" vertical="center"/>
    </xf>
    <xf numFmtId="0" fontId="205" fillId="13" borderId="8" xfId="276" applyFont="1" applyFill="1" applyBorder="1" applyAlignment="1">
      <alignment horizontal="center" vertical="center"/>
    </xf>
    <xf numFmtId="0" fontId="93" fillId="13" borderId="32" xfId="41" applyFont="1" applyFill="1" applyBorder="1" applyAlignment="1">
      <alignment horizontal="center" vertical="center"/>
    </xf>
    <xf numFmtId="0" fontId="93" fillId="13" borderId="1" xfId="41" applyFont="1" applyFill="1" applyBorder="1" applyAlignment="1">
      <alignment horizontal="center" vertical="center"/>
    </xf>
    <xf numFmtId="0" fontId="205" fillId="13" borderId="34" xfId="276" applyFont="1" applyFill="1" applyBorder="1" applyAlignment="1">
      <alignment horizontal="center" vertical="center" wrapText="1"/>
    </xf>
    <xf numFmtId="0" fontId="205" fillId="13" borderId="15" xfId="276" applyFont="1" applyFill="1" applyBorder="1" applyAlignment="1">
      <alignment horizontal="center" vertical="center" wrapText="1"/>
    </xf>
    <xf numFmtId="0" fontId="93" fillId="13" borderId="28" xfId="57" applyFont="1" applyFill="1" applyBorder="1" applyAlignment="1">
      <alignment horizontal="center" vertical="center"/>
    </xf>
    <xf numFmtId="0" fontId="93" fillId="14" borderId="111" xfId="69" applyFont="1" applyFill="1" applyBorder="1" applyAlignment="1">
      <alignment horizontal="center" vertical="center" wrapText="1"/>
    </xf>
    <xf numFmtId="0" fontId="205" fillId="13" borderId="23" xfId="41" applyFont="1" applyFill="1" applyBorder="1" applyAlignment="1">
      <alignment horizontal="center" vertical="center"/>
    </xf>
    <xf numFmtId="0" fontId="205" fillId="13" borderId="25" xfId="41" applyFont="1" applyFill="1" applyBorder="1" applyAlignment="1">
      <alignment horizontal="center" vertical="center"/>
    </xf>
    <xf numFmtId="0" fontId="93" fillId="15" borderId="110" xfId="69" applyFont="1" applyFill="1" applyBorder="1" applyAlignment="1">
      <alignment horizontal="center" vertical="center"/>
    </xf>
    <xf numFmtId="0" fontId="93" fillId="15" borderId="109" xfId="69" applyFont="1" applyFill="1" applyBorder="1" applyAlignment="1">
      <alignment horizontal="center" vertical="center"/>
    </xf>
    <xf numFmtId="3" fontId="76" fillId="3" borderId="50" xfId="41" applyNumberFormat="1" applyFont="1" applyFill="1" applyBorder="1" applyAlignment="1">
      <alignment vertical="center"/>
    </xf>
    <xf numFmtId="0" fontId="87" fillId="13" borderId="23" xfId="41" applyFont="1" applyFill="1" applyBorder="1" applyAlignment="1">
      <alignment horizontal="center" vertical="center"/>
    </xf>
    <xf numFmtId="0" fontId="87" fillId="13" borderId="25" xfId="41" applyFont="1" applyFill="1" applyBorder="1" applyAlignment="1">
      <alignment horizontal="center" vertical="center"/>
    </xf>
    <xf numFmtId="4" fontId="182" fillId="3" borderId="73" xfId="50" applyNumberFormat="1" applyFont="1" applyFill="1" applyBorder="1" applyAlignment="1">
      <alignment vertical="center"/>
    </xf>
    <xf numFmtId="0" fontId="80" fillId="0" borderId="108" xfId="41" applyFont="1" applyBorder="1" applyAlignment="1">
      <alignment vertical="center" wrapText="1"/>
    </xf>
    <xf numFmtId="17" fontId="119" fillId="16" borderId="24" xfId="45" applyNumberFormat="1" applyFont="1" applyFill="1" applyBorder="1" applyAlignment="1">
      <alignment vertical="center"/>
    </xf>
    <xf numFmtId="0" fontId="93" fillId="13" borderId="25" xfId="41" applyFont="1" applyFill="1" applyBorder="1" applyAlignment="1">
      <alignment horizontal="center" vertical="center"/>
    </xf>
    <xf numFmtId="0" fontId="93" fillId="13" borderId="33" xfId="41" applyFont="1" applyFill="1" applyBorder="1" applyAlignment="1">
      <alignment vertical="center"/>
    </xf>
    <xf numFmtId="0" fontId="93" fillId="13" borderId="33" xfId="41" applyFont="1" applyFill="1" applyBorder="1" applyAlignment="1">
      <alignment horizontal="center" vertical="center"/>
    </xf>
    <xf numFmtId="0" fontId="80" fillId="0" borderId="73" xfId="41" applyFont="1" applyBorder="1" applyAlignment="1">
      <alignment horizontal="left" vertical="center"/>
    </xf>
    <xf numFmtId="0" fontId="93" fillId="13" borderId="8" xfId="41" applyFont="1" applyFill="1" applyBorder="1" applyAlignment="1">
      <alignment vertical="center"/>
    </xf>
    <xf numFmtId="0" fontId="93" fillId="13" borderId="23" xfId="41" applyFont="1" applyFill="1" applyBorder="1" applyAlignment="1">
      <alignment horizontal="center" vertical="center"/>
    </xf>
    <xf numFmtId="0" fontId="93" fillId="13" borderId="26" xfId="41" applyFont="1" applyFill="1" applyBorder="1" applyAlignment="1">
      <alignment horizontal="center" vertical="center"/>
    </xf>
    <xf numFmtId="0" fontId="93" fillId="13" borderId="31" xfId="41" applyFont="1" applyFill="1" applyBorder="1" applyAlignment="1">
      <alignment vertical="center"/>
    </xf>
    <xf numFmtId="0" fontId="93" fillId="13" borderId="8" xfId="41" applyFont="1" applyFill="1" applyBorder="1" applyAlignment="1">
      <alignment horizontal="center" vertical="center" wrapText="1"/>
    </xf>
    <xf numFmtId="0" fontId="93" fillId="13" borderId="28" xfId="41" applyFont="1" applyFill="1" applyBorder="1" applyAlignment="1">
      <alignment vertical="center" wrapText="1"/>
    </xf>
    <xf numFmtId="0" fontId="93" fillId="13" borderId="28" xfId="41" applyFont="1" applyFill="1" applyBorder="1" applyAlignment="1">
      <alignment horizontal="center" vertical="center" wrapText="1"/>
    </xf>
    <xf numFmtId="0" fontId="93" fillId="13" borderId="35" xfId="41" applyFont="1" applyFill="1" applyBorder="1" applyAlignment="1">
      <alignment vertical="center"/>
    </xf>
    <xf numFmtId="0" fontId="93" fillId="13" borderId="35" xfId="41" applyFont="1" applyFill="1" applyBorder="1" applyAlignment="1">
      <alignment vertical="center" wrapText="1"/>
    </xf>
    <xf numFmtId="0" fontId="206" fillId="13" borderId="8" xfId="41" applyFont="1" applyFill="1" applyBorder="1" applyAlignment="1">
      <alignment horizontal="center" vertical="center"/>
    </xf>
    <xf numFmtId="0" fontId="93" fillId="13" borderId="8" xfId="57" applyFont="1" applyFill="1" applyBorder="1" applyAlignment="1">
      <alignment horizontal="center" vertical="center"/>
    </xf>
    <xf numFmtId="0" fontId="93" fillId="13" borderId="32" xfId="57" applyFont="1" applyFill="1" applyBorder="1" applyAlignment="1">
      <alignment horizontal="center" vertical="center"/>
    </xf>
    <xf numFmtId="0" fontId="205" fillId="13" borderId="25" xfId="41" applyFont="1" applyFill="1" applyBorder="1" applyAlignment="1">
      <alignment horizontal="left" vertical="center" indent="9"/>
    </xf>
    <xf numFmtId="0" fontId="93" fillId="13" borderId="33" xfId="57" applyFont="1" applyFill="1" applyBorder="1"/>
    <xf numFmtId="0" fontId="93" fillId="13" borderId="24" xfId="57" applyFont="1" applyFill="1" applyBorder="1"/>
    <xf numFmtId="0" fontId="93" fillId="13" borderId="1" xfId="57" applyFont="1" applyFill="1" applyBorder="1" applyAlignment="1">
      <alignment horizontal="center"/>
    </xf>
    <xf numFmtId="0" fontId="205" fillId="13" borderId="8" xfId="276" applyFont="1" applyFill="1" applyBorder="1" applyAlignment="1">
      <alignment horizontal="center"/>
    </xf>
    <xf numFmtId="0" fontId="93" fillId="13" borderId="34" xfId="57" applyFont="1" applyFill="1" applyBorder="1" applyAlignment="1">
      <alignment horizontal="left" vertical="center" indent="4"/>
    </xf>
    <xf numFmtId="0" fontId="93" fillId="13" borderId="23" xfId="57" applyFont="1" applyFill="1" applyBorder="1" applyAlignment="1">
      <alignment horizontal="left" vertical="center" indent="4"/>
    </xf>
    <xf numFmtId="0" fontId="93" fillId="13" borderId="1" xfId="57" applyFont="1" applyFill="1" applyBorder="1" applyAlignment="1">
      <alignment horizontal="center" vertical="center"/>
    </xf>
    <xf numFmtId="0" fontId="93" fillId="13" borderId="10" xfId="57" applyFont="1" applyFill="1" applyBorder="1" applyAlignment="1">
      <alignment horizontal="center"/>
    </xf>
    <xf numFmtId="0" fontId="93" fillId="13" borderId="32" xfId="57" applyFont="1" applyFill="1" applyBorder="1" applyAlignment="1">
      <alignment horizontal="center"/>
    </xf>
    <xf numFmtId="0" fontId="93" fillId="13" borderId="8" xfId="57" applyFont="1" applyFill="1" applyBorder="1" applyAlignment="1">
      <alignment horizontal="center"/>
    </xf>
    <xf numFmtId="0" fontId="205" fillId="13" borderId="34" xfId="276" applyFont="1" applyFill="1" applyBorder="1" applyAlignment="1">
      <alignment horizontal="center" wrapText="1"/>
    </xf>
    <xf numFmtId="0" fontId="205" fillId="13" borderId="15" xfId="276" applyFont="1" applyFill="1" applyBorder="1" applyAlignment="1">
      <alignment horizontal="center" wrapText="1"/>
    </xf>
    <xf numFmtId="0" fontId="93" fillId="13" borderId="28" xfId="57" applyFont="1" applyFill="1" applyBorder="1" applyAlignment="1">
      <alignment horizontal="center"/>
    </xf>
    <xf numFmtId="0" fontId="93" fillId="13" borderId="31" xfId="57" applyFont="1" applyFill="1" applyBorder="1" applyAlignment="1">
      <alignment horizontal="center" vertical="center"/>
    </xf>
    <xf numFmtId="43" fontId="80" fillId="3" borderId="50" xfId="290" applyFont="1" applyFill="1" applyBorder="1" applyAlignment="1">
      <alignment vertical="center"/>
    </xf>
    <xf numFmtId="0" fontId="207" fillId="0" borderId="0" xfId="291" applyFont="1"/>
    <xf numFmtId="0" fontId="197" fillId="0" borderId="0" xfId="291" applyFont="1"/>
    <xf numFmtId="0" fontId="45" fillId="34" borderId="0" xfId="53" applyNumberFormat="1" applyFont="1" applyFill="1" applyBorder="1" applyAlignment="1">
      <alignment horizontal="center" vertical="center"/>
    </xf>
    <xf numFmtId="0" fontId="208" fillId="12" borderId="237" xfId="277" applyFont="1" applyFill="1" applyBorder="1" applyAlignment="1">
      <alignment vertical="center" wrapText="1"/>
    </xf>
    <xf numFmtId="0" fontId="209" fillId="23" borderId="276" xfId="277" applyFont="1" applyFill="1" applyBorder="1" applyAlignment="1">
      <alignment horizontal="left" vertical="center" wrapText="1"/>
    </xf>
    <xf numFmtId="185" fontId="210" fillId="23" borderId="277" xfId="277" applyNumberFormat="1" applyFont="1" applyFill="1" applyBorder="1" applyAlignment="1">
      <alignment horizontal="left" vertical="center" wrapText="1"/>
    </xf>
    <xf numFmtId="0" fontId="139" fillId="23" borderId="277" xfId="277" applyFont="1" applyFill="1" applyBorder="1" applyAlignment="1">
      <alignment horizontal="center" vertical="center" wrapText="1"/>
    </xf>
    <xf numFmtId="43" fontId="139" fillId="23" borderId="277" xfId="290" applyFont="1" applyFill="1" applyBorder="1" applyAlignment="1">
      <alignment horizontal="center" vertical="center" wrapText="1"/>
    </xf>
    <xf numFmtId="0" fontId="3" fillId="23" borderId="278" xfId="277" applyFont="1" applyFill="1" applyBorder="1"/>
    <xf numFmtId="0" fontId="3" fillId="23" borderId="346" xfId="277" applyFont="1" applyFill="1" applyBorder="1"/>
    <xf numFmtId="0" fontId="3" fillId="23" borderId="279" xfId="277" applyFont="1" applyFill="1" applyBorder="1"/>
    <xf numFmtId="0" fontId="3" fillId="0" borderId="0" xfId="291" applyFont="1"/>
    <xf numFmtId="0" fontId="208" fillId="12" borderId="280" xfId="277" applyFont="1" applyFill="1" applyBorder="1" applyAlignment="1">
      <alignment vertical="center" wrapText="1"/>
    </xf>
    <xf numFmtId="0" fontId="209" fillId="23" borderId="262" xfId="277" applyFont="1" applyFill="1" applyBorder="1" applyAlignment="1">
      <alignment horizontal="left" vertical="center" wrapText="1"/>
    </xf>
    <xf numFmtId="185" fontId="210" fillId="23" borderId="264" xfId="277" applyNumberFormat="1" applyFont="1" applyFill="1" applyBorder="1" applyAlignment="1">
      <alignment horizontal="left" vertical="center" wrapText="1"/>
    </xf>
    <xf numFmtId="0" fontId="139" fillId="23" borderId="264" xfId="277" applyFont="1" applyFill="1" applyBorder="1" applyAlignment="1">
      <alignment horizontal="center" vertical="center" wrapText="1"/>
    </xf>
    <xf numFmtId="43" fontId="139" fillId="23" borderId="264" xfId="290" applyFont="1" applyFill="1" applyBorder="1" applyAlignment="1">
      <alignment horizontal="center" vertical="center" wrapText="1"/>
    </xf>
    <xf numFmtId="0" fontId="3" fillId="23" borderId="281" xfId="277" applyFont="1" applyFill="1" applyBorder="1"/>
    <xf numFmtId="0" fontId="3" fillId="23" borderId="0" xfId="277" applyFont="1" applyFill="1"/>
    <xf numFmtId="0" fontId="3" fillId="23" borderId="282" xfId="277" applyFont="1" applyFill="1" applyBorder="1"/>
    <xf numFmtId="43" fontId="139" fillId="23" borderId="0" xfId="290" applyFont="1" applyFill="1" applyBorder="1" applyAlignment="1">
      <alignment horizontal="center" vertical="center" wrapText="1"/>
    </xf>
    <xf numFmtId="0" fontId="139" fillId="23" borderId="0" xfId="277" applyFont="1" applyFill="1" applyAlignment="1">
      <alignment horizontal="center" vertical="center" wrapText="1"/>
    </xf>
    <xf numFmtId="0" fontId="132" fillId="0" borderId="0" xfId="291" applyFont="1"/>
    <xf numFmtId="0" fontId="175" fillId="0" borderId="0" xfId="291" applyFont="1"/>
    <xf numFmtId="167" fontId="175" fillId="0" borderId="0" xfId="52" applyFont="1"/>
    <xf numFmtId="0" fontId="175" fillId="7" borderId="295" xfId="291" applyFont="1" applyFill="1" applyBorder="1" applyAlignment="1">
      <alignment horizontal="center" vertical="center" wrapText="1"/>
    </xf>
    <xf numFmtId="0" fontId="175" fillId="7" borderId="8" xfId="291" applyFont="1" applyFill="1" applyBorder="1" applyAlignment="1">
      <alignment horizontal="center" vertical="center" wrapText="1"/>
    </xf>
    <xf numFmtId="0" fontId="175" fillId="7" borderId="296" xfId="291" applyFont="1" applyFill="1" applyBorder="1" applyAlignment="1">
      <alignment horizontal="center" vertical="center" wrapText="1"/>
    </xf>
    <xf numFmtId="0" fontId="68" fillId="0" borderId="159" xfId="291" applyFont="1" applyBorder="1" applyAlignment="1">
      <alignment horizontal="center"/>
    </xf>
    <xf numFmtId="0" fontId="68" fillId="0" borderId="160" xfId="291" applyFont="1" applyBorder="1" applyAlignment="1">
      <alignment horizontal="center" vertical="center"/>
    </xf>
    <xf numFmtId="0" fontId="68" fillId="0" borderId="161" xfId="291" applyFont="1" applyBorder="1" applyAlignment="1">
      <alignment horizontal="center" vertical="center"/>
    </xf>
    <xf numFmtId="0" fontId="68" fillId="0" borderId="356" xfId="291" applyFont="1" applyBorder="1"/>
    <xf numFmtId="0" fontId="175" fillId="0" borderId="354" xfId="291" applyFont="1" applyBorder="1" applyAlignment="1">
      <alignment vertical="center"/>
    </xf>
    <xf numFmtId="167" fontId="175" fillId="0" borderId="357" xfId="52" applyFont="1" applyBorder="1" applyAlignment="1">
      <alignment horizontal="center"/>
    </xf>
    <xf numFmtId="43" fontId="175" fillId="25" borderId="354" xfId="290" applyFont="1" applyFill="1" applyBorder="1" applyAlignment="1">
      <alignment horizontal="center"/>
    </xf>
    <xf numFmtId="43" fontId="175" fillId="25" borderId="358" xfId="290" applyFont="1" applyFill="1" applyBorder="1" applyAlignment="1">
      <alignment horizontal="center"/>
    </xf>
    <xf numFmtId="0" fontId="68" fillId="0" borderId="356" xfId="291" applyFont="1" applyBorder="1" applyAlignment="1">
      <alignment horizontal="center" vertical="center"/>
    </xf>
    <xf numFmtId="0" fontId="68" fillId="0" borderId="357" xfId="291" applyFont="1" applyBorder="1" applyAlignment="1">
      <alignment horizontal="center" vertical="center"/>
    </xf>
    <xf numFmtId="0" fontId="68" fillId="0" borderId="358" xfId="291" applyFont="1" applyBorder="1" applyAlignment="1">
      <alignment horizontal="center" vertical="center"/>
    </xf>
    <xf numFmtId="167" fontId="175" fillId="0" borderId="356" xfId="52" applyFont="1" applyBorder="1" applyAlignment="1">
      <alignment horizontal="center"/>
    </xf>
    <xf numFmtId="0" fontId="175" fillId="25" borderId="358" xfId="291" applyFont="1" applyFill="1" applyBorder="1" applyAlignment="1">
      <alignment horizontal="center"/>
    </xf>
    <xf numFmtId="167" fontId="175" fillId="25" borderId="358" xfId="52" applyFont="1" applyFill="1" applyBorder="1" applyAlignment="1">
      <alignment horizontal="center"/>
    </xf>
    <xf numFmtId="0" fontId="68" fillId="0" borderId="353" xfId="291" applyFont="1" applyBorder="1"/>
    <xf numFmtId="167" fontId="175" fillId="0" borderId="354" xfId="52" applyFont="1" applyBorder="1" applyAlignment="1">
      <alignment horizontal="center"/>
    </xf>
    <xf numFmtId="0" fontId="68" fillId="0" borderId="353" xfId="291" applyFont="1" applyBorder="1" applyAlignment="1">
      <alignment horizontal="center"/>
    </xf>
    <xf numFmtId="0" fontId="68" fillId="0" borderId="354" xfId="291" applyFont="1" applyBorder="1" applyAlignment="1">
      <alignment horizontal="center" vertical="center"/>
    </xf>
    <xf numFmtId="0" fontId="68" fillId="0" borderId="355" xfId="291" applyFont="1" applyBorder="1" applyAlignment="1">
      <alignment horizontal="center" vertical="center"/>
    </xf>
    <xf numFmtId="167" fontId="175" fillId="0" borderId="353" xfId="52" applyFont="1" applyBorder="1" applyAlignment="1">
      <alignment horizontal="center"/>
    </xf>
    <xf numFmtId="0" fontId="175" fillId="25" borderId="355" xfId="291" applyFont="1" applyFill="1" applyBorder="1" applyAlignment="1">
      <alignment horizontal="center"/>
    </xf>
    <xf numFmtId="167" fontId="175" fillId="25" borderId="355" xfId="52" applyFont="1" applyFill="1" applyBorder="1" applyAlignment="1">
      <alignment horizontal="center"/>
    </xf>
    <xf numFmtId="43" fontId="175" fillId="25" borderId="355" xfId="290" applyFont="1" applyFill="1" applyBorder="1" applyAlignment="1">
      <alignment horizontal="center"/>
    </xf>
    <xf numFmtId="0" fontId="68" fillId="0" borderId="359" xfId="291" applyFont="1" applyBorder="1"/>
    <xf numFmtId="0" fontId="175" fillId="0" borderId="360" xfId="291" applyFont="1" applyBorder="1" applyAlignment="1">
      <alignment horizontal="left" vertical="center"/>
    </xf>
    <xf numFmtId="167" fontId="175" fillId="0" borderId="360" xfId="52" applyFont="1" applyBorder="1" applyAlignment="1">
      <alignment horizontal="center"/>
    </xf>
    <xf numFmtId="43" fontId="175" fillId="25" borderId="360" xfId="290" applyFont="1" applyFill="1" applyBorder="1" applyAlignment="1">
      <alignment horizontal="center"/>
    </xf>
    <xf numFmtId="43" fontId="175" fillId="25" borderId="361" xfId="290" applyFont="1" applyFill="1" applyBorder="1" applyAlignment="1">
      <alignment horizontal="center"/>
    </xf>
    <xf numFmtId="0" fontId="68" fillId="0" borderId="359" xfId="291" applyFont="1" applyBorder="1" applyAlignment="1">
      <alignment horizontal="center"/>
    </xf>
    <xf numFmtId="0" fontId="68" fillId="0" borderId="360" xfId="291" applyFont="1" applyBorder="1" applyAlignment="1">
      <alignment horizontal="center" vertical="center"/>
    </xf>
    <xf numFmtId="0" fontId="68" fillId="0" borderId="361" xfId="291" applyFont="1" applyBorder="1" applyAlignment="1">
      <alignment horizontal="center" vertical="center"/>
    </xf>
    <xf numFmtId="167" fontId="175" fillId="0" borderId="359" xfId="52" applyFont="1" applyBorder="1" applyAlignment="1">
      <alignment horizontal="center"/>
    </xf>
    <xf numFmtId="0" fontId="175" fillId="25" borderId="361" xfId="291" applyFont="1" applyFill="1" applyBorder="1" applyAlignment="1">
      <alignment horizontal="center"/>
    </xf>
    <xf numFmtId="167" fontId="175" fillId="25" borderId="361" xfId="52" applyFont="1" applyFill="1" applyBorder="1" applyAlignment="1">
      <alignment horizontal="center"/>
    </xf>
    <xf numFmtId="167" fontId="175" fillId="7" borderId="354" xfId="52" applyFont="1" applyFill="1" applyBorder="1" applyAlignment="1">
      <alignment horizontal="center"/>
    </xf>
    <xf numFmtId="0" fontId="68" fillId="0" borderId="362" xfId="291" applyFont="1" applyBorder="1"/>
    <xf numFmtId="0" fontId="175" fillId="0" borderId="149" xfId="291" applyFont="1" applyBorder="1" applyAlignment="1">
      <alignment vertical="center"/>
    </xf>
    <xf numFmtId="167" fontId="175" fillId="0" borderId="149" xfId="52" applyFont="1" applyBorder="1" applyAlignment="1">
      <alignment horizontal="center"/>
    </xf>
    <xf numFmtId="167" fontId="175" fillId="7" borderId="149" xfId="52" applyFont="1" applyFill="1" applyBorder="1" applyAlignment="1">
      <alignment horizontal="center"/>
    </xf>
    <xf numFmtId="43" fontId="175" fillId="25" borderId="149" xfId="290" applyFont="1" applyFill="1" applyBorder="1" applyAlignment="1">
      <alignment horizontal="center"/>
    </xf>
    <xf numFmtId="43" fontId="175" fillId="25" borderId="363" xfId="290" applyFont="1" applyFill="1" applyBorder="1" applyAlignment="1">
      <alignment horizontal="center"/>
    </xf>
    <xf numFmtId="0" fontId="68" fillId="0" borderId="362" xfId="291" applyFont="1" applyBorder="1" applyAlignment="1">
      <alignment horizontal="center"/>
    </xf>
    <xf numFmtId="0" fontId="68" fillId="0" borderId="149" xfId="291" applyFont="1" applyBorder="1" applyAlignment="1">
      <alignment horizontal="center" vertical="center"/>
    </xf>
    <xf numFmtId="0" fontId="68" fillId="0" borderId="363" xfId="291" applyFont="1" applyBorder="1" applyAlignment="1">
      <alignment horizontal="center" vertical="center"/>
    </xf>
    <xf numFmtId="167" fontId="175" fillId="0" borderId="362" xfId="52" applyFont="1" applyBorder="1" applyAlignment="1">
      <alignment horizontal="center"/>
    </xf>
    <xf numFmtId="0" fontId="175" fillId="25" borderId="363" xfId="291" applyFont="1" applyFill="1" applyBorder="1" applyAlignment="1">
      <alignment horizontal="center"/>
    </xf>
    <xf numFmtId="167" fontId="175" fillId="25" borderId="363" xfId="52" applyFont="1" applyFill="1" applyBorder="1" applyAlignment="1">
      <alignment horizontal="center"/>
    </xf>
    <xf numFmtId="167" fontId="175" fillId="7" borderId="360" xfId="52" applyFont="1" applyFill="1" applyBorder="1" applyAlignment="1">
      <alignment horizontal="center"/>
    </xf>
    <xf numFmtId="0" fontId="68" fillId="0" borderId="364" xfId="291" applyFont="1" applyBorder="1"/>
    <xf numFmtId="0" fontId="175" fillId="0" borderId="365" xfId="291" applyFont="1" applyBorder="1" applyAlignment="1">
      <alignment vertical="center"/>
    </xf>
    <xf numFmtId="167" fontId="175" fillId="0" borderId="365" xfId="52" applyFont="1" applyBorder="1" applyAlignment="1">
      <alignment horizontal="center"/>
    </xf>
    <xf numFmtId="43" fontId="175" fillId="25" borderId="365" xfId="290" applyFont="1" applyFill="1" applyBorder="1" applyAlignment="1">
      <alignment horizontal="center"/>
    </xf>
    <xf numFmtId="43" fontId="175" fillId="25" borderId="366" xfId="290" applyFont="1" applyFill="1" applyBorder="1" applyAlignment="1">
      <alignment horizontal="center"/>
    </xf>
    <xf numFmtId="0" fontId="68" fillId="0" borderId="364" xfId="291" applyFont="1" applyBorder="1" applyAlignment="1">
      <alignment horizontal="center"/>
    </xf>
    <xf numFmtId="0" fontId="68" fillId="0" borderId="365" xfId="291" applyFont="1" applyBorder="1" applyAlignment="1">
      <alignment horizontal="center" vertical="center"/>
    </xf>
    <xf numFmtId="0" fontId="68" fillId="0" borderId="366" xfId="291" applyFont="1" applyBorder="1" applyAlignment="1">
      <alignment horizontal="center" vertical="center"/>
    </xf>
    <xf numFmtId="167" fontId="175" fillId="0" borderId="364" xfId="52" applyFont="1" applyBorder="1" applyAlignment="1">
      <alignment horizontal="center"/>
    </xf>
    <xf numFmtId="0" fontId="175" fillId="25" borderId="366" xfId="291" applyFont="1" applyFill="1" applyBorder="1" applyAlignment="1">
      <alignment horizontal="center"/>
    </xf>
    <xf numFmtId="167" fontId="175" fillId="25" borderId="366" xfId="52" applyFont="1" applyFill="1" applyBorder="1" applyAlignment="1">
      <alignment horizontal="center"/>
    </xf>
    <xf numFmtId="0" fontId="175" fillId="0" borderId="360" xfId="291" applyFont="1" applyBorder="1" applyAlignment="1">
      <alignment vertical="center"/>
    </xf>
    <xf numFmtId="0" fontId="175" fillId="0" borderId="97" xfId="291" applyFont="1" applyBorder="1"/>
    <xf numFmtId="0" fontId="132" fillId="0" borderId="97" xfId="291" applyFont="1" applyBorder="1"/>
    <xf numFmtId="167" fontId="175" fillId="0" borderId="97" xfId="52" applyFont="1" applyBorder="1"/>
    <xf numFmtId="0" fontId="175" fillId="0" borderId="357" xfId="291" applyFont="1" applyBorder="1" applyAlignment="1">
      <alignment vertical="center"/>
    </xf>
    <xf numFmtId="43" fontId="3" fillId="0" borderId="0" xfId="291" applyNumberFormat="1" applyFont="1"/>
    <xf numFmtId="167" fontId="3" fillId="0" borderId="0" xfId="291" applyNumberFormat="1" applyFont="1"/>
    <xf numFmtId="0" fontId="68" fillId="0" borderId="367" xfId="291" applyFont="1" applyBorder="1"/>
    <xf numFmtId="0" fontId="175" fillId="0" borderId="368" xfId="291" applyFont="1" applyBorder="1" applyAlignment="1">
      <alignment horizontal="left" vertical="center"/>
    </xf>
    <xf numFmtId="167" fontId="175" fillId="0" borderId="368" xfId="52" applyFont="1" applyBorder="1" applyAlignment="1">
      <alignment horizontal="center"/>
    </xf>
    <xf numFmtId="167" fontId="175" fillId="7" borderId="368" xfId="52" applyFont="1" applyFill="1" applyBorder="1" applyAlignment="1">
      <alignment horizontal="center"/>
    </xf>
    <xf numFmtId="43" fontId="175" fillId="25" borderId="368" xfId="290" applyFont="1" applyFill="1" applyBorder="1" applyAlignment="1">
      <alignment horizontal="center"/>
    </xf>
    <xf numFmtId="43" fontId="175" fillId="25" borderId="369" xfId="290" applyFont="1" applyFill="1" applyBorder="1" applyAlignment="1">
      <alignment horizontal="center"/>
    </xf>
    <xf numFmtId="0" fontId="68" fillId="0" borderId="367" xfId="291" applyFont="1" applyBorder="1" applyAlignment="1">
      <alignment horizontal="center"/>
    </xf>
    <xf numFmtId="0" fontId="68" fillId="0" borderId="368" xfId="291" applyFont="1" applyBorder="1" applyAlignment="1">
      <alignment horizontal="center" vertical="center"/>
    </xf>
    <xf numFmtId="0" fontId="68" fillId="0" borderId="369" xfId="291" applyFont="1" applyBorder="1" applyAlignment="1">
      <alignment horizontal="center" vertical="center"/>
    </xf>
    <xf numFmtId="167" fontId="175" fillId="0" borderId="367" xfId="52" applyFont="1" applyBorder="1" applyAlignment="1">
      <alignment horizontal="center"/>
    </xf>
    <xf numFmtId="0" fontId="175" fillId="25" borderId="369" xfId="291" applyFont="1" applyFill="1" applyBorder="1" applyAlignment="1">
      <alignment horizontal="center"/>
    </xf>
    <xf numFmtId="167" fontId="175" fillId="25" borderId="369" xfId="52" applyFont="1" applyFill="1" applyBorder="1" applyAlignment="1">
      <alignment horizontal="center"/>
    </xf>
    <xf numFmtId="167" fontId="132" fillId="0" borderId="0" xfId="52" applyFont="1"/>
    <xf numFmtId="167" fontId="3" fillId="0" borderId="0" xfId="52" applyFont="1"/>
    <xf numFmtId="43" fontId="207" fillId="0" borderId="0" xfId="290" applyFont="1" applyBorder="1" applyAlignment="1">
      <alignment horizontal="right"/>
    </xf>
    <xf numFmtId="43" fontId="207" fillId="0" borderId="0" xfId="290" applyFont="1" applyBorder="1"/>
    <xf numFmtId="2" fontId="197" fillId="0" borderId="0" xfId="291" applyNumberFormat="1" applyFont="1"/>
    <xf numFmtId="167" fontId="68" fillId="0" borderId="353" xfId="52" applyFont="1" applyBorder="1" applyAlignment="1">
      <alignment horizontal="center"/>
    </xf>
    <xf numFmtId="167" fontId="68" fillId="0" borderId="367" xfId="52" applyFont="1" applyBorder="1" applyAlignment="1">
      <alignment horizontal="center"/>
    </xf>
    <xf numFmtId="43" fontId="132" fillId="0" borderId="0" xfId="290" applyFont="1" applyBorder="1"/>
    <xf numFmtId="0" fontId="43" fillId="0" borderId="0" xfId="208" applyFont="1"/>
    <xf numFmtId="43" fontId="3" fillId="0" borderId="0" xfId="290" applyFont="1" applyBorder="1"/>
    <xf numFmtId="0" fontId="45" fillId="0" borderId="95" xfId="53" quotePrefix="1" applyNumberFormat="1" applyFont="1" applyFill="1" applyBorder="1" applyAlignment="1">
      <alignment horizontal="left" vertical="center" wrapText="1"/>
    </xf>
    <xf numFmtId="185" fontId="176" fillId="0" borderId="195" xfId="0" applyNumberFormat="1" applyFont="1" applyFill="1" applyBorder="1" applyAlignment="1">
      <alignment horizontal="left" vertical="center"/>
    </xf>
    <xf numFmtId="185" fontId="176" fillId="0" borderId="265" xfId="0" applyNumberFormat="1" applyFont="1" applyFill="1" applyBorder="1" applyAlignment="1">
      <alignment horizontal="left" vertical="center"/>
    </xf>
    <xf numFmtId="0" fontId="176" fillId="0" borderId="266" xfId="0" applyFont="1" applyFill="1" applyBorder="1" applyAlignment="1">
      <alignment horizontal="center" vertical="center"/>
    </xf>
    <xf numFmtId="185" fontId="176" fillId="0" borderId="266" xfId="0" applyNumberFormat="1" applyFont="1" applyFill="1" applyBorder="1" applyAlignment="1">
      <alignment horizontal="center" vertical="center"/>
    </xf>
    <xf numFmtId="0" fontId="44" fillId="5" borderId="371" xfId="45" applyFont="1" applyFill="1" applyBorder="1" applyAlignment="1">
      <alignment vertical="center"/>
    </xf>
    <xf numFmtId="0" fontId="43" fillId="5" borderId="372" xfId="45" applyFont="1" applyFill="1" applyBorder="1" applyAlignment="1">
      <alignment vertical="center"/>
    </xf>
    <xf numFmtId="0" fontId="88" fillId="5" borderId="372" xfId="45" applyFont="1" applyFill="1" applyBorder="1" applyAlignment="1">
      <alignment vertical="center"/>
    </xf>
    <xf numFmtId="0" fontId="88" fillId="5" borderId="8" xfId="45" applyFont="1" applyFill="1" applyBorder="1" applyAlignment="1">
      <alignment vertical="center"/>
    </xf>
    <xf numFmtId="0" fontId="150" fillId="0" borderId="0" xfId="295" applyFont="1"/>
    <xf numFmtId="0" fontId="43" fillId="5" borderId="116" xfId="45" applyFont="1" applyFill="1" applyBorder="1" applyAlignment="1">
      <alignment vertical="center"/>
    </xf>
    <xf numFmtId="0" fontId="43" fillId="5" borderId="1" xfId="45" applyFont="1" applyFill="1" applyBorder="1" applyAlignment="1">
      <alignment vertical="center"/>
    </xf>
    <xf numFmtId="181" fontId="43" fillId="5" borderId="34" xfId="83" applyNumberFormat="1" applyFont="1" applyFill="1" applyBorder="1" applyAlignment="1">
      <alignment horizontal="left" vertical="center"/>
    </xf>
    <xf numFmtId="0" fontId="152" fillId="13" borderId="254" xfId="208" applyFont="1" applyFill="1" applyBorder="1" applyAlignment="1">
      <alignment horizontal="center" vertical="center"/>
    </xf>
    <xf numFmtId="0" fontId="152" fillId="13" borderId="254" xfId="208" applyFont="1" applyFill="1" applyBorder="1" applyAlignment="1">
      <alignment horizontal="center" vertical="center" wrapText="1"/>
    </xf>
    <xf numFmtId="0" fontId="152" fillId="13" borderId="180" xfId="208" applyFont="1" applyFill="1" applyBorder="1" applyAlignment="1">
      <alignment horizontal="center" vertical="center" wrapText="1"/>
    </xf>
    <xf numFmtId="4" fontId="152" fillId="13" borderId="254" xfId="208" applyNumberFormat="1" applyFont="1" applyFill="1" applyBorder="1" applyAlignment="1">
      <alignment horizontal="center" vertical="center" wrapText="1"/>
    </xf>
    <xf numFmtId="44" fontId="152" fillId="13" borderId="254" xfId="208" applyNumberFormat="1" applyFont="1" applyFill="1" applyBorder="1" applyAlignment="1">
      <alignment horizontal="center" vertical="center" wrapText="1"/>
    </xf>
    <xf numFmtId="0" fontId="152" fillId="13" borderId="179" xfId="208" applyFont="1" applyFill="1" applyBorder="1" applyAlignment="1">
      <alignment horizontal="center" vertical="center"/>
    </xf>
    <xf numFmtId="0" fontId="154" fillId="0" borderId="0" xfId="295" applyFont="1" applyAlignment="1">
      <alignment vertical="center"/>
    </xf>
    <xf numFmtId="0" fontId="150" fillId="0" borderId="0" xfId="295" applyFont="1" applyAlignment="1">
      <alignment vertical="center"/>
    </xf>
    <xf numFmtId="0" fontId="149" fillId="25" borderId="253" xfId="295" applyFont="1" applyFill="1" applyBorder="1" applyAlignment="1">
      <alignment vertical="center" wrapText="1"/>
    </xf>
    <xf numFmtId="4" fontId="149" fillId="25" borderId="253" xfId="296" applyNumberFormat="1" applyFont="1" applyFill="1" applyBorder="1" applyAlignment="1" applyProtection="1">
      <alignment horizontal="center" vertical="center"/>
      <protection locked="0"/>
    </xf>
    <xf numFmtId="44" fontId="149" fillId="25" borderId="253" xfId="295" applyNumberFormat="1" applyFont="1" applyFill="1" applyBorder="1" applyAlignment="1">
      <alignment vertical="center"/>
    </xf>
    <xf numFmtId="4" fontId="157" fillId="0" borderId="253" xfId="295" applyNumberFormat="1" applyFont="1" applyBorder="1" applyAlignment="1">
      <alignment vertical="center" wrapText="1"/>
    </xf>
    <xf numFmtId="44" fontId="154" fillId="0" borderId="0" xfId="295" applyNumberFormat="1" applyFont="1" applyAlignment="1">
      <alignment vertical="center"/>
    </xf>
    <xf numFmtId="44" fontId="150" fillId="0" borderId="0" xfId="295" applyNumberFormat="1" applyFont="1" applyAlignment="1">
      <alignment vertical="center"/>
    </xf>
    <xf numFmtId="44" fontId="158" fillId="0" borderId="0" xfId="295" applyNumberFormat="1" applyFont="1" applyAlignment="1">
      <alignment vertical="center"/>
    </xf>
    <xf numFmtId="0" fontId="150" fillId="0" borderId="0" xfId="295" applyFont="1" applyAlignment="1">
      <alignment vertical="center" wrapText="1"/>
    </xf>
    <xf numFmtId="44" fontId="149" fillId="25" borderId="254" xfId="295" applyNumberFormat="1" applyFont="1" applyFill="1" applyBorder="1" applyAlignment="1">
      <alignment vertical="center"/>
    </xf>
    <xf numFmtId="4" fontId="157" fillId="0" borderId="254" xfId="295" applyNumberFormat="1" applyFont="1" applyBorder="1" applyAlignment="1">
      <alignment vertical="center" wrapText="1"/>
    </xf>
    <xf numFmtId="0" fontId="149" fillId="25" borderId="253" xfId="295" applyFont="1" applyFill="1" applyBorder="1" applyAlignment="1">
      <alignment vertical="top" wrapText="1"/>
    </xf>
    <xf numFmtId="4" fontId="76" fillId="3" borderId="112" xfId="47" applyNumberFormat="1" applyFont="1" applyFill="1" applyBorder="1" applyAlignment="1">
      <alignment vertical="center"/>
    </xf>
    <xf numFmtId="166" fontId="76" fillId="3" borderId="113" xfId="251" applyFont="1" applyFill="1" applyBorder="1" applyAlignment="1">
      <alignment vertical="center"/>
    </xf>
    <xf numFmtId="0" fontId="150" fillId="0" borderId="0" xfId="295" applyFont="1" applyAlignment="1">
      <alignment horizontal="center"/>
    </xf>
    <xf numFmtId="4" fontId="150" fillId="0" borderId="0" xfId="295" applyNumberFormat="1" applyFont="1"/>
    <xf numFmtId="44" fontId="150" fillId="0" borderId="0" xfId="295" applyNumberFormat="1" applyFont="1"/>
    <xf numFmtId="0" fontId="28" fillId="60" borderId="216" xfId="57" applyFill="1" applyBorder="1" applyAlignment="1">
      <alignment horizontal="left" vertical="center"/>
    </xf>
    <xf numFmtId="0" fontId="28" fillId="60" borderId="216" xfId="57" applyFill="1" applyBorder="1" applyAlignment="1">
      <alignment horizontal="left" vertical="center" wrapText="1"/>
    </xf>
    <xf numFmtId="1" fontId="28" fillId="60" borderId="216" xfId="57" applyNumberFormat="1" applyFill="1" applyBorder="1" applyAlignment="1">
      <alignment horizontal="center" vertical="center"/>
    </xf>
    <xf numFmtId="2" fontId="28" fillId="60" borderId="216" xfId="57" applyNumberFormat="1" applyFill="1" applyBorder="1" applyAlignment="1">
      <alignment horizontal="center" vertical="center"/>
    </xf>
    <xf numFmtId="0" fontId="28" fillId="61" borderId="216" xfId="57" applyFill="1" applyBorder="1" applyAlignment="1">
      <alignment horizontal="left" vertical="center"/>
    </xf>
    <xf numFmtId="0" fontId="28" fillId="61" borderId="216" xfId="57" applyFill="1" applyBorder="1" applyAlignment="1">
      <alignment horizontal="left" vertical="center" wrapText="1"/>
    </xf>
    <xf numFmtId="1" fontId="28" fillId="61" borderId="216" xfId="57" applyNumberFormat="1" applyFill="1" applyBorder="1" applyAlignment="1">
      <alignment horizontal="center" vertical="center"/>
    </xf>
    <xf numFmtId="2" fontId="28" fillId="61" borderId="216" xfId="57" applyNumberFormat="1" applyFill="1" applyBorder="1" applyAlignment="1">
      <alignment horizontal="center" vertical="center"/>
    </xf>
    <xf numFmtId="0" fontId="28" fillId="0" borderId="15" xfId="57" applyBorder="1" applyAlignment="1">
      <alignment horizontal="center"/>
    </xf>
    <xf numFmtId="0" fontId="28" fillId="31" borderId="375" xfId="57" applyFill="1" applyBorder="1" applyAlignment="1">
      <alignment horizontal="center" vertical="center" wrapText="1"/>
    </xf>
    <xf numFmtId="0" fontId="28" fillId="31" borderId="0" xfId="57" applyFill="1" applyAlignment="1">
      <alignment horizontal="center" vertical="center" wrapText="1"/>
    </xf>
    <xf numFmtId="0" fontId="28" fillId="5" borderId="0" xfId="57" applyFill="1"/>
    <xf numFmtId="0" fontId="28" fillId="62" borderId="15" xfId="57" applyFill="1" applyBorder="1"/>
    <xf numFmtId="0" fontId="28" fillId="31" borderId="375" xfId="57" applyFill="1" applyBorder="1" applyAlignment="1">
      <alignment vertical="center" wrapText="1"/>
    </xf>
    <xf numFmtId="0" fontId="28" fillId="31" borderId="0" xfId="57" applyFill="1" applyAlignment="1">
      <alignment vertical="center" wrapText="1"/>
    </xf>
    <xf numFmtId="2" fontId="213" fillId="29" borderId="0" xfId="57" applyNumberFormat="1" applyFont="1" applyFill="1" applyAlignment="1">
      <alignment vertical="center" wrapText="1"/>
    </xf>
    <xf numFmtId="0" fontId="28" fillId="34" borderId="216" xfId="57" applyFill="1" applyBorder="1" applyAlignment="1">
      <alignment horizontal="left" vertical="center" wrapText="1"/>
    </xf>
    <xf numFmtId="1" fontId="28" fillId="34" borderId="216" xfId="57" applyNumberFormat="1" applyFill="1" applyBorder="1" applyAlignment="1">
      <alignment horizontal="center" vertical="center"/>
    </xf>
    <xf numFmtId="2" fontId="28" fillId="34" borderId="216" xfId="57" applyNumberFormat="1" applyFill="1" applyBorder="1" applyAlignment="1">
      <alignment horizontal="center" vertical="center"/>
    </xf>
    <xf numFmtId="0" fontId="28" fillId="34" borderId="216" xfId="57" applyFill="1" applyBorder="1" applyAlignment="1">
      <alignment horizontal="left" vertical="center"/>
    </xf>
    <xf numFmtId="0" fontId="30" fillId="31" borderId="0" xfId="57" applyFont="1" applyFill="1" applyAlignment="1">
      <alignment vertical="center" wrapText="1"/>
    </xf>
    <xf numFmtId="2" fontId="30" fillId="31" borderId="0" xfId="57" applyNumberFormat="1" applyFont="1" applyFill="1" applyAlignment="1">
      <alignment vertical="center" wrapText="1"/>
    </xf>
    <xf numFmtId="2" fontId="30" fillId="31" borderId="0" xfId="57" applyNumberFormat="1" applyFont="1" applyFill="1" applyAlignment="1">
      <alignment horizontal="center" vertical="center" wrapText="1"/>
    </xf>
    <xf numFmtId="0" fontId="28" fillId="34" borderId="15" xfId="57" applyFill="1" applyBorder="1"/>
    <xf numFmtId="0" fontId="28" fillId="34" borderId="15" xfId="57" applyFill="1" applyBorder="1" applyAlignment="1">
      <alignment horizontal="center"/>
    </xf>
    <xf numFmtId="0" fontId="72" fillId="31" borderId="0" xfId="57" applyFont="1" applyFill="1" applyAlignment="1">
      <alignment horizontal="left" vertical="center"/>
    </xf>
    <xf numFmtId="0" fontId="72" fillId="31" borderId="0" xfId="57" applyFont="1" applyFill="1" applyAlignment="1">
      <alignment vertical="center"/>
    </xf>
    <xf numFmtId="2" fontId="28" fillId="62" borderId="15" xfId="57" applyNumberFormat="1" applyFill="1" applyBorder="1"/>
    <xf numFmtId="0" fontId="45" fillId="34" borderId="95" xfId="53" applyNumberFormat="1" applyFont="1" applyFill="1" applyBorder="1" applyAlignment="1">
      <alignment vertical="center"/>
    </xf>
    <xf numFmtId="0" fontId="45" fillId="5" borderId="95" xfId="53" applyNumberFormat="1" applyFont="1" applyFill="1" applyBorder="1" applyAlignment="1">
      <alignment horizontal="center" vertical="center" wrapText="1"/>
    </xf>
    <xf numFmtId="17" fontId="43" fillId="0" borderId="116" xfId="45" applyNumberFormat="1" applyFont="1" applyBorder="1" applyAlignment="1">
      <alignment vertical="center"/>
    </xf>
    <xf numFmtId="0" fontId="80" fillId="2" borderId="29" xfId="41" applyFont="1" applyFill="1" applyBorder="1" applyAlignment="1">
      <alignment horizontal="center" vertical="center" wrapText="1"/>
    </xf>
    <xf numFmtId="0" fontId="80" fillId="2" borderId="0" xfId="41" applyFont="1" applyFill="1" applyAlignment="1">
      <alignment horizontal="center" vertical="center"/>
    </xf>
    <xf numFmtId="0" fontId="80" fillId="2" borderId="157" xfId="41" applyFont="1" applyFill="1" applyBorder="1" applyAlignment="1">
      <alignment horizontal="center" vertical="center" wrapText="1"/>
    </xf>
    <xf numFmtId="0" fontId="80" fillId="2" borderId="46" xfId="41" applyFont="1" applyFill="1" applyBorder="1" applyAlignment="1">
      <alignment horizontal="center" vertical="center" wrapText="1"/>
    </xf>
    <xf numFmtId="0" fontId="80" fillId="2" borderId="376" xfId="41" applyFont="1" applyFill="1" applyBorder="1" applyAlignment="1">
      <alignment horizontal="center" vertical="center" wrapText="1"/>
    </xf>
    <xf numFmtId="3" fontId="80" fillId="2" borderId="46" xfId="50" applyNumberFormat="1" applyFont="1" applyFill="1" applyBorder="1" applyAlignment="1">
      <alignment horizontal="center" vertical="center" wrapText="1"/>
    </xf>
    <xf numFmtId="181" fontId="90" fillId="0" borderId="46" xfId="50" applyNumberFormat="1" applyFont="1" applyFill="1" applyBorder="1" applyAlignment="1">
      <alignment vertical="center" wrapText="1"/>
    </xf>
    <xf numFmtId="3" fontId="80" fillId="2" borderId="376" xfId="50" applyNumberFormat="1" applyFont="1" applyFill="1" applyBorder="1" applyAlignment="1">
      <alignment horizontal="center" vertical="center" wrapText="1"/>
    </xf>
    <xf numFmtId="4" fontId="80" fillId="0" borderId="376" xfId="50" applyNumberFormat="1" applyFont="1" applyFill="1" applyBorder="1" applyAlignment="1">
      <alignment vertical="center" wrapText="1"/>
    </xf>
    <xf numFmtId="181" fontId="90" fillId="34" borderId="376" xfId="50" applyNumberFormat="1" applyFont="1" applyFill="1" applyBorder="1" applyAlignment="1">
      <alignment vertical="center" wrapText="1"/>
    </xf>
    <xf numFmtId="3" fontId="80" fillId="2" borderId="157" xfId="50" applyNumberFormat="1" applyFont="1" applyFill="1" applyBorder="1" applyAlignment="1">
      <alignment horizontal="center" vertical="center" wrapText="1"/>
    </xf>
    <xf numFmtId="4" fontId="80" fillId="0" borderId="157" xfId="50" applyNumberFormat="1" applyFont="1" applyFill="1" applyBorder="1" applyAlignment="1">
      <alignment vertical="center" wrapText="1"/>
    </xf>
    <xf numFmtId="181" fontId="90" fillId="0" borderId="157" xfId="50" applyNumberFormat="1" applyFont="1" applyFill="1" applyBorder="1" applyAlignment="1">
      <alignment vertical="center" wrapText="1"/>
    </xf>
    <xf numFmtId="0" fontId="80" fillId="2" borderId="377" xfId="41" applyFont="1" applyFill="1" applyBorder="1" applyAlignment="1">
      <alignment horizontal="center" vertical="center" wrapText="1"/>
    </xf>
    <xf numFmtId="3" fontId="80" fillId="2" borderId="377" xfId="50" applyNumberFormat="1" applyFont="1" applyFill="1" applyBorder="1" applyAlignment="1">
      <alignment horizontal="center" vertical="center" wrapText="1"/>
    </xf>
    <xf numFmtId="4" fontId="80" fillId="0" borderId="377" xfId="50" applyNumberFormat="1" applyFont="1" applyFill="1" applyBorder="1" applyAlignment="1">
      <alignment vertical="center" wrapText="1"/>
    </xf>
    <xf numFmtId="181" fontId="90" fillId="0" borderId="377" xfId="50" applyNumberFormat="1" applyFont="1" applyFill="1" applyBorder="1" applyAlignment="1">
      <alignment vertical="center" wrapText="1"/>
    </xf>
    <xf numFmtId="0" fontId="88" fillId="0" borderId="0" xfId="45" applyFont="1" applyAlignment="1">
      <alignment vertical="center"/>
    </xf>
    <xf numFmtId="17" fontId="43" fillId="0" borderId="0" xfId="45" applyNumberFormat="1" applyFont="1" applyAlignment="1">
      <alignment horizontal="left" vertical="center"/>
    </xf>
    <xf numFmtId="0" fontId="205" fillId="13" borderId="379" xfId="276" applyFont="1" applyFill="1" applyBorder="1" applyAlignment="1">
      <alignment horizontal="center" vertical="center"/>
    </xf>
    <xf numFmtId="4" fontId="83" fillId="34" borderId="24" xfId="58" applyNumberFormat="1" applyFont="1" applyFill="1" applyBorder="1" applyAlignment="1">
      <alignment horizontal="center" vertical="center"/>
    </xf>
    <xf numFmtId="4" fontId="118" fillId="17" borderId="78" xfId="47" applyNumberFormat="1" applyFont="1" applyFill="1" applyBorder="1" applyAlignment="1">
      <alignment horizontal="left" vertical="center"/>
    </xf>
    <xf numFmtId="4" fontId="118" fillId="3" borderId="380" xfId="47" applyNumberFormat="1" applyFont="1" applyFill="1" applyBorder="1" applyAlignment="1">
      <alignment horizontal="center" vertical="center"/>
    </xf>
    <xf numFmtId="4" fontId="45" fillId="34" borderId="176" xfId="58" applyNumberFormat="1" applyFont="1" applyFill="1" applyBorder="1" applyAlignment="1">
      <alignment vertical="center"/>
    </xf>
    <xf numFmtId="0" fontId="140" fillId="23" borderId="191" xfId="69" applyFont="1" applyFill="1" applyBorder="1" applyAlignment="1">
      <alignment horizontal="center" vertical="center" wrapText="1"/>
    </xf>
    <xf numFmtId="0" fontId="140" fillId="23" borderId="192" xfId="69" applyFont="1" applyFill="1" applyBorder="1" applyAlignment="1">
      <alignment horizontal="center" vertical="center" wrapText="1"/>
    </xf>
    <xf numFmtId="0" fontId="88" fillId="0" borderId="124" xfId="45" applyFont="1" applyBorder="1" applyAlignment="1">
      <alignment horizontal="center" vertical="center"/>
    </xf>
    <xf numFmtId="0" fontId="88" fillId="0" borderId="125" xfId="45" applyFont="1" applyBorder="1" applyAlignment="1">
      <alignment horizontal="center" vertical="center"/>
    </xf>
    <xf numFmtId="0" fontId="88" fillId="0" borderId="126" xfId="45" applyFont="1" applyBorder="1" applyAlignment="1">
      <alignment horizontal="center" vertical="center"/>
    </xf>
    <xf numFmtId="0" fontId="88" fillId="0" borderId="127" xfId="45" applyFont="1" applyBorder="1" applyAlignment="1">
      <alignment horizontal="center" vertical="center"/>
    </xf>
    <xf numFmtId="17" fontId="119" fillId="16" borderId="121" xfId="45" applyNumberFormat="1" applyFont="1" applyFill="1" applyBorder="1" applyAlignment="1">
      <alignment horizontal="center" vertical="center"/>
    </xf>
    <xf numFmtId="0" fontId="78" fillId="26" borderId="164" xfId="69" applyFont="1" applyFill="1" applyBorder="1" applyAlignment="1">
      <alignment horizontal="center" vertical="center" wrapText="1"/>
    </xf>
    <xf numFmtId="0" fontId="78" fillId="26" borderId="186" xfId="69" applyFont="1" applyFill="1" applyBorder="1" applyAlignment="1">
      <alignment horizontal="center" vertical="center" wrapText="1"/>
    </xf>
    <xf numFmtId="0" fontId="78" fillId="26" borderId="162" xfId="69" applyFont="1" applyFill="1" applyBorder="1" applyAlignment="1">
      <alignment horizontal="center" vertical="center"/>
    </xf>
    <xf numFmtId="0" fontId="78" fillId="26" borderId="4" xfId="69" applyFont="1" applyFill="1" applyBorder="1" applyAlignment="1">
      <alignment horizontal="center" vertical="center"/>
    </xf>
    <xf numFmtId="0" fontId="78" fillId="26" borderId="171" xfId="69" applyFont="1" applyFill="1" applyBorder="1" applyAlignment="1">
      <alignment horizontal="center" vertical="center"/>
    </xf>
    <xf numFmtId="0" fontId="140" fillId="23" borderId="189" xfId="69" applyFont="1" applyFill="1" applyBorder="1" applyAlignment="1">
      <alignment horizontal="center" vertical="center" wrapText="1"/>
    </xf>
    <xf numFmtId="0" fontId="140" fillId="23" borderId="190" xfId="69" applyFont="1" applyFill="1" applyBorder="1" applyAlignment="1">
      <alignment horizontal="center" vertical="center" wrapText="1"/>
    </xf>
    <xf numFmtId="185" fontId="139" fillId="23" borderId="195" xfId="69" applyNumberFormat="1" applyFont="1" applyFill="1" applyBorder="1" applyAlignment="1">
      <alignment horizontal="center" vertical="center" wrapText="1"/>
    </xf>
    <xf numFmtId="185" fontId="139" fillId="23" borderId="192" xfId="69" applyNumberFormat="1" applyFont="1" applyFill="1" applyBorder="1" applyAlignment="1">
      <alignment horizontal="center" vertical="center" wrapText="1"/>
    </xf>
    <xf numFmtId="185" fontId="139" fillId="23" borderId="197" xfId="69" applyNumberFormat="1" applyFont="1" applyFill="1" applyBorder="1" applyAlignment="1">
      <alignment horizontal="center" vertical="center" wrapText="1"/>
    </xf>
    <xf numFmtId="185" fontId="139" fillId="23" borderId="198" xfId="69" applyNumberFormat="1" applyFont="1" applyFill="1" applyBorder="1" applyAlignment="1">
      <alignment horizontal="center" vertical="center" wrapText="1"/>
    </xf>
    <xf numFmtId="0" fontId="134" fillId="26" borderId="281" xfId="277" applyFont="1" applyFill="1" applyBorder="1" applyAlignment="1">
      <alignment horizontal="center" vertical="center"/>
    </xf>
    <xf numFmtId="0" fontId="134" fillId="26" borderId="5" xfId="277" applyFont="1" applyFill="1" applyBorder="1" applyAlignment="1">
      <alignment horizontal="center" vertical="center"/>
    </xf>
    <xf numFmtId="0" fontId="185" fillId="0" borderId="15" xfId="277" applyBorder="1" applyAlignment="1">
      <alignment horizontal="center" vertical="center"/>
    </xf>
    <xf numFmtId="0" fontId="186" fillId="26" borderId="284" xfId="277" applyFont="1" applyFill="1" applyBorder="1" applyAlignment="1">
      <alignment horizontal="center" vertical="center"/>
    </xf>
    <xf numFmtId="0" fontId="186" fillId="26" borderId="285" xfId="277" applyFont="1" applyFill="1" applyBorder="1" applyAlignment="1">
      <alignment horizontal="center" vertical="center"/>
    </xf>
    <xf numFmtId="0" fontId="186" fillId="26" borderId="286" xfId="277" applyFont="1" applyFill="1" applyBorder="1" applyAlignment="1">
      <alignment horizontal="center" vertical="center"/>
    </xf>
    <xf numFmtId="0" fontId="134" fillId="46" borderId="313" xfId="277" applyFont="1" applyFill="1" applyBorder="1" applyAlignment="1">
      <alignment horizontal="center" vertical="center" wrapText="1"/>
    </xf>
    <xf numFmtId="0" fontId="134" fillId="46" borderId="314" xfId="277" applyFont="1" applyFill="1" applyBorder="1" applyAlignment="1">
      <alignment horizontal="center" vertical="center" wrapText="1"/>
    </xf>
    <xf numFmtId="0" fontId="134" fillId="46" borderId="315" xfId="277" applyFont="1" applyFill="1" applyBorder="1" applyAlignment="1">
      <alignment horizontal="center" vertical="center" wrapText="1"/>
    </xf>
    <xf numFmtId="0" fontId="145" fillId="0" borderId="0" xfId="277" applyFont="1" applyAlignment="1">
      <alignment horizontal="center"/>
    </xf>
    <xf numFmtId="0" fontId="185" fillId="0" borderId="0" xfId="277"/>
    <xf numFmtId="0" fontId="134" fillId="46" borderId="304" xfId="277" applyFont="1" applyFill="1" applyBorder="1" applyAlignment="1">
      <alignment horizontal="center" vertical="center" wrapText="1"/>
    </xf>
    <xf numFmtId="0" fontId="167" fillId="0" borderId="305" xfId="277" applyFont="1" applyBorder="1"/>
    <xf numFmtId="0" fontId="167" fillId="0" borderId="306" xfId="277" applyFont="1" applyBorder="1"/>
    <xf numFmtId="0" fontId="88" fillId="5" borderId="31" xfId="45" applyFont="1" applyFill="1" applyBorder="1" applyAlignment="1">
      <alignment horizontal="center" vertical="center"/>
    </xf>
    <xf numFmtId="0" fontId="88" fillId="5" borderId="370" xfId="45" applyFont="1" applyFill="1" applyBorder="1" applyAlignment="1">
      <alignment horizontal="center" vertical="center"/>
    </xf>
    <xf numFmtId="0" fontId="88" fillId="5" borderId="10" xfId="45" applyFont="1" applyFill="1" applyBorder="1" applyAlignment="1">
      <alignment horizontal="center" vertical="center"/>
    </xf>
    <xf numFmtId="0" fontId="88" fillId="5" borderId="125" xfId="45" applyFont="1" applyFill="1" applyBorder="1" applyAlignment="1">
      <alignment horizontal="center" vertical="center"/>
    </xf>
    <xf numFmtId="0" fontId="88" fillId="5" borderId="373" xfId="45" applyFont="1" applyFill="1" applyBorder="1" applyAlignment="1">
      <alignment horizontal="center" vertical="center"/>
    </xf>
    <xf numFmtId="0" fontId="88" fillId="5" borderId="127" xfId="45" applyFont="1" applyFill="1" applyBorder="1" applyAlignment="1">
      <alignment horizontal="center" vertical="center"/>
    </xf>
    <xf numFmtId="17" fontId="119" fillId="16" borderId="374" xfId="45" applyNumberFormat="1" applyFont="1" applyFill="1" applyBorder="1" applyAlignment="1">
      <alignment horizontal="center" vertical="center"/>
    </xf>
    <xf numFmtId="4" fontId="76" fillId="3" borderId="112" xfId="47" applyNumberFormat="1" applyFont="1" applyFill="1" applyBorder="1" applyAlignment="1">
      <alignment horizontal="center" vertical="center"/>
    </xf>
    <xf numFmtId="4" fontId="76" fillId="3" borderId="114" xfId="47" applyNumberFormat="1" applyFont="1" applyFill="1" applyBorder="1" applyAlignment="1">
      <alignment horizontal="center" vertical="center"/>
    </xf>
    <xf numFmtId="0" fontId="165" fillId="55" borderId="320" xfId="277" applyFont="1" applyFill="1" applyBorder="1" applyAlignment="1">
      <alignment horizontal="center" vertical="center" wrapText="1"/>
    </xf>
    <xf numFmtId="0" fontId="165" fillId="55" borderId="321" xfId="277" applyFont="1" applyFill="1" applyBorder="1" applyAlignment="1">
      <alignment horizontal="center" vertical="center" wrapText="1"/>
    </xf>
    <xf numFmtId="0" fontId="165" fillId="55" borderId="322" xfId="277" applyFont="1" applyFill="1" applyBorder="1" applyAlignment="1">
      <alignment horizontal="center" vertical="center"/>
    </xf>
    <xf numFmtId="0" fontId="165" fillId="55" borderId="323" xfId="277" applyFont="1" applyFill="1" applyBorder="1" applyAlignment="1">
      <alignment horizontal="center" vertical="center"/>
    </xf>
    <xf numFmtId="198" fontId="165" fillId="55" borderId="322" xfId="277" applyNumberFormat="1" applyFont="1" applyFill="1" applyBorder="1" applyAlignment="1">
      <alignment horizontal="center" vertical="center"/>
    </xf>
    <xf numFmtId="198" fontId="165" fillId="55" borderId="323" xfId="277" applyNumberFormat="1" applyFont="1" applyFill="1" applyBorder="1" applyAlignment="1">
      <alignment horizontal="center" vertical="center"/>
    </xf>
    <xf numFmtId="195" fontId="119" fillId="56" borderId="322" xfId="282" applyNumberFormat="1" applyFont="1" applyFill="1" applyBorder="1" applyAlignment="1">
      <alignment horizontal="center"/>
    </xf>
    <xf numFmtId="195" fontId="119" fillId="56" borderId="323" xfId="282" applyNumberFormat="1" applyFont="1" applyFill="1" applyBorder="1" applyAlignment="1">
      <alignment horizontal="center"/>
    </xf>
    <xf numFmtId="196" fontId="162" fillId="55" borderId="322" xfId="277" applyNumberFormat="1" applyFont="1" applyFill="1" applyBorder="1" applyAlignment="1">
      <alignment horizontal="center" vertical="center"/>
    </xf>
    <xf numFmtId="196" fontId="162" fillId="55" borderId="323" xfId="277" applyNumberFormat="1" applyFont="1" applyFill="1" applyBorder="1" applyAlignment="1">
      <alignment horizontal="center" vertical="center"/>
    </xf>
    <xf numFmtId="197" fontId="162" fillId="55" borderId="322" xfId="277" applyNumberFormat="1" applyFont="1" applyFill="1" applyBorder="1" applyAlignment="1">
      <alignment horizontal="center" vertical="center"/>
    </xf>
    <xf numFmtId="197" fontId="162" fillId="55" borderId="323" xfId="277" applyNumberFormat="1" applyFont="1" applyFill="1" applyBorder="1" applyAlignment="1">
      <alignment horizontal="center" vertical="center"/>
    </xf>
    <xf numFmtId="195" fontId="192" fillId="56" borderId="325" xfId="282" applyNumberFormat="1" applyFont="1" applyFill="1" applyBorder="1" applyAlignment="1">
      <alignment horizontal="center"/>
    </xf>
    <xf numFmtId="195" fontId="192" fillId="56" borderId="326" xfId="282" applyNumberFormat="1" applyFont="1" applyFill="1" applyBorder="1" applyAlignment="1">
      <alignment horizontal="center"/>
    </xf>
    <xf numFmtId="14" fontId="162" fillId="55" borderId="327" xfId="277" applyNumberFormat="1" applyFont="1" applyFill="1" applyBorder="1" applyAlignment="1">
      <alignment horizontal="center" vertical="center"/>
    </xf>
    <xf numFmtId="14" fontId="162" fillId="55" borderId="328" xfId="277" applyNumberFormat="1" applyFont="1" applyFill="1" applyBorder="1" applyAlignment="1">
      <alignment horizontal="center" vertical="center"/>
    </xf>
    <xf numFmtId="167" fontId="175" fillId="48" borderId="7" xfId="52" applyFont="1" applyFill="1" applyBorder="1" applyAlignment="1">
      <alignment horizontal="center" vertical="center" wrapText="1"/>
    </xf>
    <xf numFmtId="167" fontId="175" fillId="48" borderId="24" xfId="52" applyFont="1" applyFill="1" applyBorder="1" applyAlignment="1">
      <alignment horizontal="center" vertical="center" wrapText="1"/>
    </xf>
    <xf numFmtId="167" fontId="175" fillId="48" borderId="352" xfId="52" applyFont="1" applyFill="1" applyBorder="1" applyAlignment="1">
      <alignment horizontal="center" vertical="center" wrapText="1"/>
    </xf>
    <xf numFmtId="167" fontId="175" fillId="48" borderId="224" xfId="52" applyFont="1" applyFill="1" applyBorder="1" applyAlignment="1">
      <alignment horizontal="center" vertical="center" wrapText="1"/>
    </xf>
    <xf numFmtId="167" fontId="175" fillId="48" borderId="351" xfId="52" applyFont="1" applyFill="1" applyBorder="1" applyAlignment="1">
      <alignment horizontal="center" vertical="center" wrapText="1"/>
    </xf>
    <xf numFmtId="167" fontId="175" fillId="48" borderId="223" xfId="52" applyFont="1" applyFill="1" applyBorder="1" applyAlignment="1">
      <alignment horizontal="center" vertical="center"/>
    </xf>
    <xf numFmtId="167" fontId="175" fillId="48" borderId="224" xfId="52" applyFont="1" applyFill="1" applyBorder="1" applyAlignment="1">
      <alignment horizontal="center" vertical="center"/>
    </xf>
    <xf numFmtId="0" fontId="211" fillId="26" borderId="281" xfId="277" applyFont="1" applyFill="1" applyBorder="1" applyAlignment="1">
      <alignment horizontal="left" vertical="center"/>
    </xf>
    <xf numFmtId="0" fontId="211" fillId="26" borderId="0" xfId="277" applyFont="1" applyFill="1" applyAlignment="1">
      <alignment horizontal="left" vertical="center"/>
    </xf>
    <xf numFmtId="167" fontId="175" fillId="48" borderId="347" xfId="52" applyFont="1" applyFill="1" applyBorder="1" applyAlignment="1">
      <alignment horizontal="center" vertical="center"/>
    </xf>
    <xf numFmtId="167" fontId="175" fillId="48" borderId="350" xfId="52" applyFont="1" applyFill="1" applyBorder="1" applyAlignment="1">
      <alignment horizontal="center" vertical="center"/>
    </xf>
    <xf numFmtId="167" fontId="175" fillId="48" borderId="27" xfId="52" applyFont="1" applyFill="1" applyBorder="1" applyAlignment="1">
      <alignment horizontal="center" vertical="center"/>
    </xf>
    <xf numFmtId="167" fontId="175" fillId="48" borderId="348" xfId="52" applyFont="1" applyFill="1" applyBorder="1" applyAlignment="1">
      <alignment horizontal="center" vertical="center"/>
    </xf>
    <xf numFmtId="167" fontId="175" fillId="48" borderId="1" xfId="52" applyFont="1" applyFill="1" applyBorder="1" applyAlignment="1">
      <alignment horizontal="center" vertical="center"/>
    </xf>
    <xf numFmtId="167" fontId="175" fillId="48" borderId="34" xfId="52" applyFont="1" applyFill="1" applyBorder="1" applyAlignment="1">
      <alignment horizontal="center" vertical="center"/>
    </xf>
    <xf numFmtId="43" fontId="175" fillId="48" borderId="348" xfId="290" applyFont="1" applyFill="1" applyBorder="1" applyAlignment="1">
      <alignment horizontal="center" vertical="center"/>
    </xf>
    <xf numFmtId="43" fontId="175" fillId="48" borderId="1" xfId="290" applyFont="1" applyFill="1" applyBorder="1" applyAlignment="1">
      <alignment horizontal="center" vertical="center"/>
    </xf>
    <xf numFmtId="43" fontId="175" fillId="48" borderId="34" xfId="290" applyFont="1" applyFill="1" applyBorder="1" applyAlignment="1">
      <alignment horizontal="center" vertical="center"/>
    </xf>
    <xf numFmtId="43" fontId="175" fillId="48" borderId="349" xfId="290" applyFont="1" applyFill="1" applyBorder="1" applyAlignment="1">
      <alignment horizontal="center" vertical="center"/>
    </xf>
    <xf numFmtId="43" fontId="175" fillId="48" borderId="10" xfId="290" applyFont="1" applyFill="1" applyBorder="1" applyAlignment="1">
      <alignment horizontal="center" vertical="center"/>
    </xf>
    <xf numFmtId="43" fontId="175" fillId="48" borderId="33" xfId="290" applyFont="1" applyFill="1" applyBorder="1" applyAlignment="1">
      <alignment horizontal="center" vertical="center"/>
    </xf>
    <xf numFmtId="0" fontId="125" fillId="59" borderId="317" xfId="291" applyFont="1" applyFill="1" applyBorder="1" applyAlignment="1">
      <alignment horizontal="center" vertical="center" wrapText="1"/>
    </xf>
    <xf numFmtId="0" fontId="125" fillId="59" borderId="163" xfId="291" applyFont="1" applyFill="1" applyBorder="1" applyAlignment="1">
      <alignment horizontal="center" vertical="center" wrapText="1"/>
    </xf>
    <xf numFmtId="0" fontId="125" fillId="59" borderId="318" xfId="291" applyFont="1" applyFill="1" applyBorder="1" applyAlignment="1">
      <alignment horizontal="center" vertical="center" wrapText="1"/>
    </xf>
    <xf numFmtId="167" fontId="125" fillId="59" borderId="317" xfId="52" applyFont="1" applyFill="1" applyBorder="1" applyAlignment="1">
      <alignment horizontal="center" vertical="center" wrapText="1"/>
    </xf>
    <xf numFmtId="167" fontId="125" fillId="59" borderId="163" xfId="52" applyFont="1" applyFill="1" applyBorder="1" applyAlignment="1">
      <alignment horizontal="center" vertical="center" wrapText="1"/>
    </xf>
    <xf numFmtId="167" fontId="125" fillId="59" borderId="318" xfId="52" applyFont="1" applyFill="1" applyBorder="1" applyAlignment="1">
      <alignment horizontal="center" vertical="center" wrapText="1"/>
    </xf>
    <xf numFmtId="167" fontId="175" fillId="48" borderId="223" xfId="52" applyFont="1" applyFill="1" applyBorder="1" applyAlignment="1">
      <alignment horizontal="center" vertical="center" wrapText="1"/>
    </xf>
    <xf numFmtId="0" fontId="198" fillId="26" borderId="13" xfId="277" applyFont="1" applyFill="1" applyBorder="1" applyAlignment="1">
      <alignment horizontal="center" vertical="center"/>
    </xf>
    <xf numFmtId="0" fontId="198" fillId="26" borderId="21" xfId="277" applyFont="1" applyFill="1" applyBorder="1" applyAlignment="1">
      <alignment horizontal="center" vertical="center"/>
    </xf>
    <xf numFmtId="0" fontId="198" fillId="26" borderId="22" xfId="277" applyFont="1" applyFill="1" applyBorder="1" applyAlignment="1">
      <alignment horizontal="center" vertical="center"/>
    </xf>
    <xf numFmtId="49" fontId="87" fillId="16" borderId="15" xfId="53" applyNumberFormat="1" applyFont="1" applyFill="1" applyBorder="1" applyAlignment="1">
      <alignment horizontal="center" vertical="center" wrapText="1"/>
    </xf>
    <xf numFmtId="17" fontId="119" fillId="16" borderId="0" xfId="45" applyNumberFormat="1" applyFont="1" applyFill="1" applyAlignment="1">
      <alignment horizontal="center" vertical="center"/>
    </xf>
    <xf numFmtId="0" fontId="138" fillId="30" borderId="375" xfId="57" applyFont="1" applyFill="1" applyBorder="1" applyAlignment="1">
      <alignment horizontal="center" vertical="center" wrapText="1"/>
    </xf>
    <xf numFmtId="0" fontId="138" fillId="30" borderId="0" xfId="57" applyFont="1" applyFill="1" applyAlignment="1">
      <alignment horizontal="center" vertical="center" wrapText="1"/>
    </xf>
    <xf numFmtId="0" fontId="72" fillId="29" borderId="10" xfId="57" applyFont="1" applyFill="1" applyBorder="1" applyAlignment="1">
      <alignment horizontal="center" vertical="center"/>
    </xf>
    <xf numFmtId="0" fontId="72" fillId="29" borderId="0" xfId="57" applyFont="1" applyFill="1" applyAlignment="1">
      <alignment horizontal="center" vertical="center"/>
    </xf>
    <xf numFmtId="0" fontId="30" fillId="5" borderId="214" xfId="57" applyFont="1" applyFill="1" applyBorder="1" applyAlignment="1">
      <alignment horizontal="center"/>
    </xf>
    <xf numFmtId="0" fontId="30" fillId="5" borderId="0" xfId="57" applyFont="1" applyFill="1" applyAlignment="1">
      <alignment horizontal="center"/>
    </xf>
    <xf numFmtId="0" fontId="30" fillId="5" borderId="215" xfId="57" applyFont="1" applyFill="1" applyBorder="1" applyAlignment="1">
      <alignment horizontal="center"/>
    </xf>
    <xf numFmtId="0" fontId="72" fillId="29" borderId="33" xfId="57" applyFont="1" applyFill="1" applyBorder="1" applyAlignment="1">
      <alignment horizontal="center" vertical="center"/>
    </xf>
    <xf numFmtId="0" fontId="72" fillId="29" borderId="24" xfId="57" applyFont="1" applyFill="1" applyBorder="1" applyAlignment="1">
      <alignment horizontal="center" vertical="center"/>
    </xf>
    <xf numFmtId="0" fontId="30" fillId="5" borderId="15" xfId="57" applyFont="1" applyFill="1" applyBorder="1" applyAlignment="1">
      <alignment horizontal="center" vertical="center"/>
    </xf>
    <xf numFmtId="0" fontId="80" fillId="34" borderId="378" xfId="41" applyFont="1" applyFill="1" applyBorder="1" applyAlignment="1">
      <alignment horizontal="center" vertical="center" wrapText="1"/>
    </xf>
    <xf numFmtId="0" fontId="33" fillId="0" borderId="31" xfId="41" applyFont="1" applyBorder="1" applyAlignment="1">
      <alignment horizontal="center" vertical="center"/>
    </xf>
    <xf numFmtId="0" fontId="33" fillId="0" borderId="7" xfId="41" applyFont="1" applyBorder="1" applyAlignment="1">
      <alignment horizontal="center" vertical="center"/>
    </xf>
    <xf numFmtId="0" fontId="33" fillId="0" borderId="28" xfId="41" applyFont="1" applyBorder="1" applyAlignment="1">
      <alignment horizontal="center" vertical="center"/>
    </xf>
    <xf numFmtId="0" fontId="33" fillId="0" borderId="10" xfId="41" applyFont="1" applyBorder="1" applyAlignment="1">
      <alignment horizontal="center" vertical="center"/>
    </xf>
    <xf numFmtId="0" fontId="33" fillId="0" borderId="0" xfId="41" applyFont="1" applyAlignment="1">
      <alignment horizontal="center" vertical="center"/>
    </xf>
    <xf numFmtId="0" fontId="33" fillId="0" borderId="32" xfId="41" applyFont="1" applyBorder="1" applyAlignment="1">
      <alignment horizontal="center" vertical="center"/>
    </xf>
    <xf numFmtId="0" fontId="33" fillId="0" borderId="33" xfId="41" applyFont="1" applyBorder="1" applyAlignment="1">
      <alignment horizontal="center" vertical="center"/>
    </xf>
    <xf numFmtId="0" fontId="33" fillId="0" borderId="24" xfId="41" applyFont="1" applyBorder="1" applyAlignment="1">
      <alignment horizontal="center" vertical="center"/>
    </xf>
    <xf numFmtId="0" fontId="33" fillId="0" borderId="35" xfId="41" applyFont="1" applyBorder="1" applyAlignment="1">
      <alignment horizontal="center" vertical="center"/>
    </xf>
    <xf numFmtId="0" fontId="122" fillId="16" borderId="23" xfId="41" applyFont="1" applyFill="1" applyBorder="1" applyAlignment="1">
      <alignment horizontal="center" vertical="center"/>
    </xf>
    <xf numFmtId="0" fontId="122" fillId="16" borderId="25" xfId="41" applyFont="1" applyFill="1" applyBorder="1" applyAlignment="1">
      <alignment horizontal="center" vertical="center"/>
    </xf>
    <xf numFmtId="0" fontId="122" fillId="16" borderId="26" xfId="41" applyFont="1" applyFill="1" applyBorder="1" applyAlignment="1">
      <alignment horizontal="center" vertical="center"/>
    </xf>
    <xf numFmtId="0" fontId="92" fillId="13" borderId="10" xfId="41" applyFont="1" applyFill="1" applyBorder="1" applyAlignment="1">
      <alignment horizontal="center" vertical="center" wrapText="1"/>
    </xf>
    <xf numFmtId="0" fontId="92" fillId="13" borderId="32" xfId="41" applyFont="1" applyFill="1" applyBorder="1" applyAlignment="1">
      <alignment horizontal="center" vertical="center" wrapText="1"/>
    </xf>
    <xf numFmtId="0" fontId="92" fillId="13" borderId="33" xfId="41" applyFont="1" applyFill="1" applyBorder="1" applyAlignment="1">
      <alignment horizontal="center" vertical="center" wrapText="1"/>
    </xf>
    <xf numFmtId="0" fontId="92" fillId="13" borderId="35" xfId="41" applyFont="1" applyFill="1" applyBorder="1" applyAlignment="1">
      <alignment horizontal="center" vertical="center" wrapText="1"/>
    </xf>
    <xf numFmtId="0" fontId="92" fillId="13" borderId="1" xfId="41" applyFont="1" applyFill="1" applyBorder="1" applyAlignment="1">
      <alignment horizontal="center" vertical="center" wrapText="1"/>
    </xf>
    <xf numFmtId="0" fontId="92" fillId="13" borderId="33" xfId="41" applyFont="1" applyFill="1" applyBorder="1" applyAlignment="1">
      <alignment horizontal="center" vertical="center"/>
    </xf>
    <xf numFmtId="0" fontId="92" fillId="13" borderId="24" xfId="41" applyFont="1" applyFill="1" applyBorder="1" applyAlignment="1">
      <alignment horizontal="center" vertical="center"/>
    </xf>
    <xf numFmtId="0" fontId="92" fillId="13" borderId="35" xfId="41" applyFont="1" applyFill="1" applyBorder="1" applyAlignment="1">
      <alignment horizontal="center" vertical="center"/>
    </xf>
    <xf numFmtId="0" fontId="92" fillId="13" borderId="1" xfId="41" applyFont="1" applyFill="1" applyBorder="1" applyAlignment="1">
      <alignment horizontal="center" vertical="center"/>
    </xf>
    <xf numFmtId="0" fontId="92" fillId="13" borderId="34" xfId="41" applyFont="1" applyFill="1" applyBorder="1" applyAlignment="1">
      <alignment horizontal="center" vertical="center"/>
    </xf>
    <xf numFmtId="0" fontId="92" fillId="13" borderId="34" xfId="41" applyFont="1" applyFill="1" applyBorder="1" applyAlignment="1">
      <alignment horizontal="center" vertical="center" wrapText="1"/>
    </xf>
    <xf numFmtId="4" fontId="83" fillId="13" borderId="10" xfId="58" applyNumberFormat="1" applyFont="1" applyFill="1" applyBorder="1" applyAlignment="1">
      <alignment horizontal="center" vertical="center"/>
    </xf>
    <xf numFmtId="4" fontId="83" fillId="13" borderId="0" xfId="58" applyNumberFormat="1" applyFont="1" applyFill="1" applyAlignment="1">
      <alignment horizontal="center" vertical="center"/>
    </xf>
    <xf numFmtId="0" fontId="80" fillId="2" borderId="0" xfId="41" applyFont="1" applyFill="1" applyAlignment="1">
      <alignment horizontal="center" vertical="center"/>
    </xf>
    <xf numFmtId="0" fontId="80" fillId="2" borderId="31" xfId="41" applyFont="1" applyFill="1" applyBorder="1" applyAlignment="1">
      <alignment horizontal="center" vertical="center"/>
    </xf>
    <xf numFmtId="0" fontId="80" fillId="2" borderId="7" xfId="41" applyFont="1" applyFill="1" applyBorder="1" applyAlignment="1">
      <alignment horizontal="center" vertical="center"/>
    </xf>
    <xf numFmtId="0" fontId="80" fillId="2" borderId="28" xfId="41" applyFont="1" applyFill="1" applyBorder="1" applyAlignment="1">
      <alignment horizontal="center" vertical="center"/>
    </xf>
    <xf numFmtId="0" fontId="80" fillId="2" borderId="10" xfId="41" applyFont="1" applyFill="1" applyBorder="1" applyAlignment="1">
      <alignment horizontal="center" vertical="center"/>
    </xf>
    <xf numFmtId="0" fontId="80" fillId="2" borderId="32" xfId="41" applyFont="1" applyFill="1" applyBorder="1" applyAlignment="1">
      <alignment horizontal="center" vertical="center"/>
    </xf>
    <xf numFmtId="0" fontId="80" fillId="2" borderId="33" xfId="41" applyFont="1" applyFill="1" applyBorder="1" applyAlignment="1">
      <alignment horizontal="center" vertical="center"/>
    </xf>
    <xf numFmtId="0" fontId="80" fillId="2" borderId="24" xfId="41" applyFont="1" applyFill="1" applyBorder="1" applyAlignment="1">
      <alignment horizontal="center" vertical="center"/>
    </xf>
    <xf numFmtId="0" fontId="80" fillId="2" borderId="35" xfId="41" applyFont="1" applyFill="1" applyBorder="1" applyAlignment="1">
      <alignment horizontal="center" vertical="center"/>
    </xf>
    <xf numFmtId="17" fontId="119" fillId="16" borderId="0" xfId="45" applyNumberFormat="1" applyFont="1" applyFill="1" applyAlignment="1">
      <alignment horizontal="left" vertical="center"/>
    </xf>
    <xf numFmtId="0" fontId="93" fillId="13" borderId="8" xfId="41" applyFont="1" applyFill="1" applyBorder="1" applyAlignment="1">
      <alignment horizontal="center" vertical="center"/>
    </xf>
    <xf numFmtId="0" fontId="93" fillId="13" borderId="201" xfId="41" applyFont="1" applyFill="1" applyBorder="1" applyAlignment="1">
      <alignment horizontal="center" vertical="center"/>
    </xf>
    <xf numFmtId="0" fontId="205" fillId="13" borderId="33" xfId="276" applyFont="1" applyFill="1" applyBorder="1" applyAlignment="1">
      <alignment horizontal="center"/>
    </xf>
    <xf numFmtId="0" fontId="205" fillId="13" borderId="24" xfId="276" applyFont="1" applyFill="1" applyBorder="1" applyAlignment="1">
      <alignment horizontal="center"/>
    </xf>
    <xf numFmtId="0" fontId="205" fillId="13" borderId="35" xfId="276" applyFont="1" applyFill="1" applyBorder="1" applyAlignment="1">
      <alignment horizontal="center"/>
    </xf>
    <xf numFmtId="17" fontId="119" fillId="16" borderId="129" xfId="45" applyNumberFormat="1" applyFont="1" applyFill="1" applyBorder="1" applyAlignment="1">
      <alignment horizontal="left" vertical="center"/>
    </xf>
    <xf numFmtId="0" fontId="92" fillId="13" borderId="28" xfId="41" applyFont="1" applyFill="1" applyBorder="1" applyAlignment="1">
      <alignment horizontal="center" vertical="center"/>
    </xf>
    <xf numFmtId="0" fontId="92" fillId="13" borderId="32" xfId="41" applyFont="1" applyFill="1" applyBorder="1" applyAlignment="1">
      <alignment horizontal="center" vertical="center"/>
    </xf>
    <xf numFmtId="0" fontId="205" fillId="13" borderId="31" xfId="41" applyFont="1" applyFill="1" applyBorder="1" applyAlignment="1">
      <alignment horizontal="center" vertical="center"/>
    </xf>
    <xf numFmtId="0" fontId="205" fillId="13" borderId="28" xfId="41" applyFont="1" applyFill="1" applyBorder="1" applyAlignment="1">
      <alignment horizontal="center" vertical="center"/>
    </xf>
    <xf numFmtId="0" fontId="93" fillId="13" borderId="34" xfId="41" applyFont="1" applyFill="1" applyBorder="1" applyAlignment="1">
      <alignment horizontal="center" vertical="center"/>
    </xf>
    <xf numFmtId="0" fontId="93" fillId="13" borderId="8" xfId="41" applyFont="1" applyFill="1" applyBorder="1" applyAlignment="1">
      <alignment horizontal="center" vertical="center" wrapText="1"/>
    </xf>
    <xf numFmtId="0" fontId="93" fillId="13" borderId="34" xfId="41" applyFont="1" applyFill="1" applyBorder="1" applyAlignment="1">
      <alignment horizontal="center" vertical="center" wrapText="1"/>
    </xf>
    <xf numFmtId="0" fontId="206" fillId="13" borderId="8" xfId="41" applyFont="1" applyFill="1" applyBorder="1" applyAlignment="1">
      <alignment horizontal="center" vertical="center"/>
    </xf>
    <xf numFmtId="0" fontId="206" fillId="13" borderId="34" xfId="41" applyFont="1" applyFill="1" applyBorder="1" applyAlignment="1">
      <alignment horizontal="center" vertical="center"/>
    </xf>
    <xf numFmtId="0" fontId="93" fillId="13" borderId="31" xfId="41" applyFont="1" applyFill="1" applyBorder="1" applyAlignment="1">
      <alignment horizontal="center" vertical="center" wrapText="1"/>
    </xf>
    <xf numFmtId="0" fontId="93" fillId="13" borderId="33" xfId="41" applyFont="1" applyFill="1" applyBorder="1" applyAlignment="1">
      <alignment horizontal="center" vertical="center" wrapText="1"/>
    </xf>
    <xf numFmtId="0" fontId="205" fillId="13" borderId="33" xfId="276" applyFont="1" applyFill="1" applyBorder="1" applyAlignment="1">
      <alignment horizontal="center" vertical="center"/>
    </xf>
    <xf numFmtId="0" fontId="205" fillId="13" borderId="24" xfId="276" applyFont="1" applyFill="1" applyBorder="1" applyAlignment="1">
      <alignment horizontal="center" vertical="center"/>
    </xf>
    <xf numFmtId="0" fontId="205" fillId="13" borderId="35" xfId="276" applyFont="1" applyFill="1" applyBorder="1" applyAlignment="1">
      <alignment horizontal="center" vertical="center"/>
    </xf>
    <xf numFmtId="17" fontId="119" fillId="16" borderId="24" xfId="45" applyNumberFormat="1" applyFont="1" applyFill="1" applyBorder="1" applyAlignment="1">
      <alignment horizontal="left" vertical="center"/>
    </xf>
    <xf numFmtId="0" fontId="93" fillId="13" borderId="28" xfId="41" applyFont="1" applyFill="1" applyBorder="1" applyAlignment="1">
      <alignment horizontal="center" vertical="center"/>
    </xf>
    <xf numFmtId="0" fontId="93" fillId="13" borderId="32" xfId="41" applyFont="1" applyFill="1" applyBorder="1" applyAlignment="1">
      <alignment horizontal="center" vertical="center"/>
    </xf>
    <xf numFmtId="0" fontId="93" fillId="13" borderId="344" xfId="41" applyFont="1" applyFill="1" applyBorder="1" applyAlignment="1">
      <alignment horizontal="center" vertical="center"/>
    </xf>
    <xf numFmtId="0" fontId="93" fillId="13" borderId="1" xfId="41" applyFont="1" applyFill="1" applyBorder="1" applyAlignment="1">
      <alignment horizontal="center" vertical="center"/>
    </xf>
    <xf numFmtId="0" fontId="205" fillId="13" borderId="8" xfId="276" applyFont="1" applyFill="1" applyBorder="1" applyAlignment="1">
      <alignment horizontal="center" vertical="center" wrapText="1"/>
    </xf>
    <xf numFmtId="0" fontId="205" fillId="13" borderId="1" xfId="276" applyFont="1" applyFill="1" applyBorder="1" applyAlignment="1">
      <alignment horizontal="center" vertical="center" wrapText="1"/>
    </xf>
    <xf numFmtId="0" fontId="205" fillId="13" borderId="34" xfId="276" applyFont="1" applyFill="1" applyBorder="1" applyAlignment="1">
      <alignment horizontal="center" vertical="center" wrapText="1"/>
    </xf>
    <xf numFmtId="0" fontId="87" fillId="13" borderId="8" xfId="276" applyFont="1" applyFill="1" applyBorder="1" applyAlignment="1">
      <alignment horizontal="center" vertical="center" wrapText="1"/>
    </xf>
    <xf numFmtId="0" fontId="87" fillId="13" borderId="1" xfId="276" applyFont="1" applyFill="1" applyBorder="1" applyAlignment="1">
      <alignment horizontal="center" vertical="center" wrapText="1"/>
    </xf>
    <xf numFmtId="0" fontId="87" fillId="13" borderId="34" xfId="276" applyFont="1" applyFill="1" applyBorder="1" applyAlignment="1">
      <alignment horizontal="center" vertical="center" wrapText="1"/>
    </xf>
    <xf numFmtId="0" fontId="87" fillId="13" borderId="31" xfId="41" applyFont="1" applyFill="1" applyBorder="1" applyAlignment="1">
      <alignment horizontal="center" vertical="center"/>
    </xf>
    <xf numFmtId="0" fontId="87" fillId="13" borderId="28" xfId="41" applyFont="1" applyFill="1" applyBorder="1" applyAlignment="1">
      <alignment horizontal="center" vertical="center"/>
    </xf>
    <xf numFmtId="17" fontId="119" fillId="16" borderId="33" xfId="45" applyNumberFormat="1" applyFont="1" applyFill="1" applyBorder="1" applyAlignment="1">
      <alignment horizontal="left" vertical="center"/>
    </xf>
    <xf numFmtId="17" fontId="125" fillId="16" borderId="202" xfId="45" applyNumberFormat="1" applyFont="1" applyFill="1" applyBorder="1" applyAlignment="1">
      <alignment horizontal="center" vertical="center"/>
    </xf>
    <xf numFmtId="17" fontId="125" fillId="16" borderId="35" xfId="45" applyNumberFormat="1" applyFont="1" applyFill="1" applyBorder="1" applyAlignment="1">
      <alignment horizontal="center" vertical="center"/>
    </xf>
    <xf numFmtId="0" fontId="92" fillId="13" borderId="148" xfId="41" applyFont="1" applyFill="1" applyBorder="1" applyAlignment="1">
      <alignment horizontal="center" vertical="center" wrapText="1"/>
    </xf>
    <xf numFmtId="17" fontId="125" fillId="16" borderId="122" xfId="45" applyNumberFormat="1" applyFont="1" applyFill="1" applyBorder="1" applyAlignment="1">
      <alignment horizontal="left" vertical="center"/>
    </xf>
    <xf numFmtId="17" fontId="125" fillId="16" borderId="121" xfId="45" applyNumberFormat="1" applyFont="1" applyFill="1" applyBorder="1" applyAlignment="1">
      <alignment horizontal="left" vertical="center"/>
    </xf>
    <xf numFmtId="17" fontId="125" fillId="16" borderId="123" xfId="45" applyNumberFormat="1" applyFont="1" applyFill="1" applyBorder="1" applyAlignment="1">
      <alignment horizontal="left" vertical="center"/>
    </xf>
    <xf numFmtId="0" fontId="205" fillId="13" borderId="23" xfId="276" applyFont="1" applyFill="1" applyBorder="1" applyAlignment="1">
      <alignment horizontal="center" vertical="center"/>
    </xf>
    <xf numFmtId="0" fontId="205" fillId="13" borderId="25" xfId="276" applyFont="1" applyFill="1" applyBorder="1" applyAlignment="1">
      <alignment horizontal="center" vertical="center"/>
    </xf>
    <xf numFmtId="0" fontId="205" fillId="13" borderId="26" xfId="276" applyFont="1" applyFill="1" applyBorder="1" applyAlignment="1">
      <alignment horizontal="center" vertical="center"/>
    </xf>
    <xf numFmtId="0" fontId="125" fillId="16" borderId="23" xfId="41" applyFont="1" applyFill="1" applyBorder="1" applyAlignment="1">
      <alignment horizontal="left" vertical="center"/>
    </xf>
    <xf numFmtId="0" fontId="125" fillId="16" borderId="25" xfId="41" applyFont="1" applyFill="1" applyBorder="1" applyAlignment="1">
      <alignment horizontal="left" vertical="center"/>
    </xf>
    <xf numFmtId="0" fontId="125" fillId="16" borderId="26" xfId="41" applyFont="1" applyFill="1" applyBorder="1" applyAlignment="1">
      <alignment horizontal="left" vertical="center"/>
    </xf>
    <xf numFmtId="0" fontId="205" fillId="13" borderId="345" xfId="41" applyFont="1" applyFill="1" applyBorder="1" applyAlignment="1">
      <alignment horizontal="center" vertical="center"/>
    </xf>
    <xf numFmtId="0" fontId="125" fillId="16" borderId="23" xfId="41" applyFont="1" applyFill="1" applyBorder="1" applyAlignment="1">
      <alignment horizontal="center" vertical="center"/>
    </xf>
    <xf numFmtId="0" fontId="125" fillId="16" borderId="25" xfId="41" applyFont="1" applyFill="1" applyBorder="1" applyAlignment="1">
      <alignment horizontal="center" vertical="center"/>
    </xf>
    <xf numFmtId="0" fontId="125" fillId="16" borderId="26" xfId="41" applyFont="1" applyFill="1" applyBorder="1" applyAlignment="1">
      <alignment horizontal="center" vertical="center"/>
    </xf>
    <xf numFmtId="0" fontId="92" fillId="13" borderId="147" xfId="41" applyFont="1" applyFill="1" applyBorder="1" applyAlignment="1">
      <alignment horizontal="center" vertical="center" wrapText="1"/>
    </xf>
    <xf numFmtId="0" fontId="92" fillId="13" borderId="201" xfId="41" applyFont="1" applyFill="1" applyBorder="1" applyAlignment="1">
      <alignment horizontal="center" vertical="center" wrapText="1"/>
    </xf>
    <xf numFmtId="0" fontId="92" fillId="13" borderId="23" xfId="41" applyFont="1" applyFill="1" applyBorder="1" applyAlignment="1">
      <alignment horizontal="center" vertical="center"/>
    </xf>
    <xf numFmtId="0" fontId="92" fillId="13" borderId="26" xfId="41" applyFont="1" applyFill="1" applyBorder="1" applyAlignment="1">
      <alignment horizontal="center" vertical="center"/>
    </xf>
    <xf numFmtId="0" fontId="33" fillId="0" borderId="23" xfId="58" applyFont="1" applyBorder="1" applyAlignment="1">
      <alignment horizontal="center" vertical="center"/>
    </xf>
    <xf numFmtId="0" fontId="33" fillId="0" borderId="25" xfId="58" applyFont="1" applyBorder="1" applyAlignment="1">
      <alignment horizontal="center" vertical="center"/>
    </xf>
    <xf numFmtId="0" fontId="83" fillId="13" borderId="7" xfId="58" applyFont="1" applyFill="1" applyBorder="1" applyAlignment="1">
      <alignment horizontal="center" vertical="center"/>
    </xf>
    <xf numFmtId="0" fontId="83" fillId="13" borderId="28" xfId="58" applyFont="1" applyFill="1" applyBorder="1" applyAlignment="1">
      <alignment horizontal="center" vertical="center"/>
    </xf>
    <xf numFmtId="0" fontId="83" fillId="13" borderId="0" xfId="58" applyFont="1" applyFill="1" applyAlignment="1">
      <alignment horizontal="center" vertical="center"/>
    </xf>
    <xf numFmtId="0" fontId="83" fillId="13" borderId="32" xfId="58" applyFont="1" applyFill="1" applyBorder="1" applyAlignment="1">
      <alignment horizontal="center" vertical="center"/>
    </xf>
    <xf numFmtId="179" fontId="83" fillId="13" borderId="8" xfId="58" applyNumberFormat="1" applyFont="1" applyFill="1" applyBorder="1" applyAlignment="1">
      <alignment horizontal="center" vertical="center"/>
    </xf>
    <xf numFmtId="179" fontId="83" fillId="13" borderId="1" xfId="58" applyNumberFormat="1" applyFont="1" applyFill="1" applyBorder="1" applyAlignment="1">
      <alignment horizontal="center" vertical="center"/>
    </xf>
    <xf numFmtId="17" fontId="119" fillId="16" borderId="129" xfId="45" applyNumberFormat="1" applyFont="1" applyFill="1" applyBorder="1" applyAlignment="1">
      <alignment horizontal="center" vertical="center"/>
    </xf>
    <xf numFmtId="4" fontId="83" fillId="13" borderId="8" xfId="58" applyNumberFormat="1" applyFont="1" applyFill="1" applyBorder="1" applyAlignment="1">
      <alignment horizontal="center" vertical="center"/>
    </xf>
    <xf numFmtId="4" fontId="83" fillId="13" borderId="34" xfId="58" applyNumberFormat="1" applyFont="1" applyFill="1" applyBorder="1" applyAlignment="1">
      <alignment horizontal="center" vertical="center"/>
    </xf>
    <xf numFmtId="0" fontId="152" fillId="37" borderId="253" xfId="208" applyFont="1" applyFill="1" applyBorder="1" applyAlignment="1">
      <alignment horizontal="center" vertical="center" wrapText="1"/>
    </xf>
    <xf numFmtId="0" fontId="155" fillId="38" borderId="182" xfId="208" applyFont="1" applyFill="1" applyBorder="1" applyAlignment="1">
      <alignment horizontal="right" vertical="center" wrapText="1"/>
    </xf>
    <xf numFmtId="0" fontId="152" fillId="37" borderId="184" xfId="208" applyFont="1" applyFill="1" applyBorder="1" applyAlignment="1">
      <alignment horizontal="center" vertical="center" wrapText="1"/>
    </xf>
    <xf numFmtId="0" fontId="152" fillId="37" borderId="182" xfId="208" applyFont="1" applyFill="1" applyBorder="1" applyAlignment="1">
      <alignment horizontal="center" vertical="center" wrapText="1"/>
    </xf>
    <xf numFmtId="0" fontId="78" fillId="13" borderId="13" xfId="58" applyFont="1" applyFill="1" applyBorder="1" applyAlignment="1">
      <alignment horizontal="center" vertical="center"/>
    </xf>
    <xf numFmtId="0" fontId="78" fillId="13" borderId="22" xfId="58" applyFont="1" applyFill="1" applyBorder="1" applyAlignment="1">
      <alignment horizontal="center" vertical="center"/>
    </xf>
    <xf numFmtId="0" fontId="92" fillId="13" borderId="31" xfId="41" applyFont="1" applyFill="1" applyBorder="1" applyAlignment="1">
      <alignment horizontal="center" vertical="center" wrapText="1"/>
    </xf>
    <xf numFmtId="0" fontId="94" fillId="13" borderId="147" xfId="41" applyFont="1" applyFill="1" applyBorder="1" applyAlignment="1">
      <alignment horizontal="center" vertical="center" wrapText="1"/>
    </xf>
    <xf numFmtId="0" fontId="94" fillId="13" borderId="34" xfId="41" applyFont="1" applyFill="1" applyBorder="1" applyAlignment="1">
      <alignment horizontal="center" vertical="center" wrapText="1"/>
    </xf>
    <xf numFmtId="0" fontId="78" fillId="13" borderId="8" xfId="41" applyFont="1" applyFill="1" applyBorder="1" applyAlignment="1">
      <alignment horizontal="center" vertical="center" wrapText="1"/>
    </xf>
    <xf numFmtId="0" fontId="78" fillId="13" borderId="34" xfId="41" applyFont="1" applyFill="1" applyBorder="1" applyAlignment="1">
      <alignment horizontal="center" vertical="center" wrapText="1"/>
    </xf>
    <xf numFmtId="0" fontId="78" fillId="13" borderId="8" xfId="41" applyFont="1" applyFill="1" applyBorder="1" applyAlignment="1">
      <alignment horizontal="center" vertical="center"/>
    </xf>
    <xf numFmtId="0" fontId="78" fillId="13" borderId="34" xfId="41" applyFont="1" applyFill="1" applyBorder="1" applyAlignment="1">
      <alignment horizontal="center" vertical="center"/>
    </xf>
    <xf numFmtId="4" fontId="92" fillId="13" borderId="8" xfId="41" applyNumberFormat="1" applyFont="1" applyFill="1" applyBorder="1" applyAlignment="1">
      <alignment horizontal="center" vertical="center"/>
    </xf>
    <xf numFmtId="4" fontId="92" fillId="13" borderId="34" xfId="41" applyNumberFormat="1" applyFont="1" applyFill="1" applyBorder="1" applyAlignment="1">
      <alignment horizontal="center" vertical="center"/>
    </xf>
    <xf numFmtId="0" fontId="92" fillId="13" borderId="8" xfId="41" applyFont="1" applyFill="1" applyBorder="1" applyAlignment="1">
      <alignment horizontal="center" vertical="center"/>
    </xf>
    <xf numFmtId="0" fontId="92" fillId="13" borderId="25" xfId="41" applyFont="1" applyFill="1" applyBorder="1" applyAlignment="1">
      <alignment horizontal="center" vertical="center"/>
    </xf>
    <xf numFmtId="0" fontId="92" fillId="13" borderId="8" xfId="41" applyFont="1" applyFill="1" applyBorder="1" applyAlignment="1">
      <alignment horizontal="center" vertical="center" wrapText="1"/>
    </xf>
    <xf numFmtId="0" fontId="92" fillId="13" borderId="31" xfId="41" applyFont="1" applyFill="1" applyBorder="1" applyAlignment="1">
      <alignment horizontal="center" vertical="center"/>
    </xf>
    <xf numFmtId="0" fontId="60" fillId="0" borderId="6" xfId="41" applyFont="1" applyBorder="1" applyAlignment="1">
      <alignment horizontal="center" vertical="center"/>
    </xf>
    <xf numFmtId="0" fontId="32" fillId="3" borderId="13" xfId="41" applyFont="1" applyFill="1" applyBorder="1" applyAlignment="1">
      <alignment horizontal="center" vertical="center"/>
    </xf>
    <xf numFmtId="0" fontId="32" fillId="3" borderId="21" xfId="41" applyFont="1" applyFill="1" applyBorder="1" applyAlignment="1">
      <alignment horizontal="center" vertical="center"/>
    </xf>
    <xf numFmtId="0" fontId="32" fillId="3" borderId="22" xfId="41" applyFont="1" applyFill="1" applyBorder="1" applyAlignment="1">
      <alignment horizontal="center" vertical="center"/>
    </xf>
    <xf numFmtId="17" fontId="125" fillId="16" borderId="115" xfId="45" applyNumberFormat="1" applyFont="1" applyFill="1" applyBorder="1" applyAlignment="1">
      <alignment horizontal="center" vertical="center"/>
    </xf>
    <xf numFmtId="17" fontId="125" fillId="16" borderId="116" xfId="45" applyNumberFormat="1" applyFont="1" applyFill="1" applyBorder="1" applyAlignment="1">
      <alignment horizontal="center" vertical="center"/>
    </xf>
    <xf numFmtId="17" fontId="125" fillId="16" borderId="123" xfId="45" applyNumberFormat="1" applyFont="1" applyFill="1" applyBorder="1" applyAlignment="1">
      <alignment horizontal="center" vertical="center"/>
    </xf>
    <xf numFmtId="0" fontId="92" fillId="13" borderId="147" xfId="41" applyFont="1" applyFill="1" applyBorder="1" applyAlignment="1">
      <alignment horizontal="center" vertical="center"/>
    </xf>
    <xf numFmtId="0" fontId="143" fillId="7" borderId="15" xfId="252" applyFont="1" applyFill="1" applyBorder="1" applyAlignment="1">
      <alignment horizontal="center" vertical="center"/>
    </xf>
    <xf numFmtId="0" fontId="143" fillId="7" borderId="18" xfId="252" applyFont="1" applyFill="1" applyBorder="1" applyAlignment="1">
      <alignment horizontal="center" vertical="center"/>
    </xf>
    <xf numFmtId="0" fontId="143" fillId="7" borderId="23" xfId="252" applyFont="1" applyFill="1" applyBorder="1" applyAlignment="1">
      <alignment horizontal="center"/>
    </xf>
    <xf numFmtId="0" fontId="143" fillId="7" borderId="25" xfId="252" applyFont="1" applyFill="1" applyBorder="1" applyAlignment="1">
      <alignment horizontal="center"/>
    </xf>
    <xf numFmtId="0" fontId="143" fillId="7" borderId="26" xfId="252" applyFont="1" applyFill="1" applyBorder="1" applyAlignment="1">
      <alignment horizontal="center"/>
    </xf>
    <xf numFmtId="0" fontId="83" fillId="24" borderId="31" xfId="57" applyFont="1" applyFill="1" applyBorder="1" applyAlignment="1">
      <alignment horizontal="center" vertical="center"/>
    </xf>
    <xf numFmtId="0" fontId="83" fillId="24" borderId="28" xfId="57" applyFont="1" applyFill="1" applyBorder="1" applyAlignment="1">
      <alignment horizontal="center" vertical="center"/>
    </xf>
    <xf numFmtId="0" fontId="83" fillId="24" borderId="33" xfId="57" applyFont="1" applyFill="1" applyBorder="1" applyAlignment="1">
      <alignment horizontal="center" vertical="center"/>
    </xf>
    <xf numFmtId="0" fontId="83" fillId="24" borderId="35" xfId="57" applyFont="1" applyFill="1" applyBorder="1" applyAlignment="1">
      <alignment horizontal="center" vertical="center"/>
    </xf>
    <xf numFmtId="0" fontId="83" fillId="24" borderId="15" xfId="57" applyFont="1" applyFill="1" applyBorder="1" applyAlignment="1">
      <alignment horizontal="center" vertical="center"/>
    </xf>
    <xf numFmtId="0" fontId="60" fillId="0" borderId="0" xfId="57" applyFont="1" applyAlignment="1">
      <alignment horizontal="center"/>
    </xf>
    <xf numFmtId="0" fontId="30" fillId="0" borderId="0" xfId="57" applyFont="1" applyAlignment="1">
      <alignment horizontal="center" vertical="center"/>
    </xf>
    <xf numFmtId="0" fontId="30" fillId="0" borderId="6" xfId="57" applyFont="1" applyBorder="1" applyAlignment="1">
      <alignment horizontal="center" vertical="center"/>
    </xf>
    <xf numFmtId="49" fontId="128" fillId="16" borderId="23" xfId="219" applyNumberFormat="1" applyFont="1" applyFill="1" applyBorder="1" applyAlignment="1">
      <alignment horizontal="center"/>
    </xf>
    <xf numFmtId="49" fontId="128" fillId="16" borderId="25" xfId="219" applyNumberFormat="1" applyFont="1" applyFill="1" applyBorder="1" applyAlignment="1">
      <alignment horizontal="center"/>
    </xf>
    <xf numFmtId="49" fontId="128" fillId="16" borderId="26" xfId="219" applyNumberFormat="1" applyFont="1" applyFill="1" applyBorder="1" applyAlignment="1">
      <alignment horizontal="center"/>
    </xf>
    <xf numFmtId="0" fontId="83" fillId="24" borderId="8" xfId="57" applyFont="1" applyFill="1" applyBorder="1" applyAlignment="1">
      <alignment horizontal="center" vertical="center"/>
    </xf>
    <xf numFmtId="0" fontId="83" fillId="24" borderId="1" xfId="57" applyFont="1" applyFill="1" applyBorder="1" applyAlignment="1">
      <alignment horizontal="center" vertical="center"/>
    </xf>
    <xf numFmtId="0" fontId="83" fillId="24" borderId="34" xfId="57" applyFont="1" applyFill="1" applyBorder="1" applyAlignment="1">
      <alignment horizontal="center" vertical="center"/>
    </xf>
    <xf numFmtId="169" fontId="107" fillId="0" borderId="128" xfId="52" quotePrefix="1" applyNumberFormat="1" applyFont="1" applyFill="1" applyBorder="1" applyAlignment="1">
      <alignment horizontal="left" vertical="center" wrapText="1"/>
    </xf>
    <xf numFmtId="169" fontId="107" fillId="0" borderId="127" xfId="52" quotePrefix="1" applyNumberFormat="1" applyFont="1" applyFill="1" applyBorder="1" applyAlignment="1">
      <alignment horizontal="left" vertical="center" wrapText="1"/>
    </xf>
    <xf numFmtId="185" fontId="165" fillId="39" borderId="257" xfId="272" applyNumberFormat="1" applyFont="1" applyFill="1" applyBorder="1" applyAlignment="1">
      <alignment horizontal="center" vertical="center"/>
    </xf>
    <xf numFmtId="185" fontId="165" fillId="39" borderId="235" xfId="272" applyNumberFormat="1" applyFont="1" applyFill="1" applyBorder="1" applyAlignment="1">
      <alignment horizontal="center" vertical="center"/>
    </xf>
    <xf numFmtId="185" fontId="165" fillId="39" borderId="236" xfId="272" applyNumberFormat="1" applyFont="1" applyFill="1" applyBorder="1" applyAlignment="1">
      <alignment horizontal="center" vertical="center"/>
    </xf>
    <xf numFmtId="185" fontId="164" fillId="16" borderId="31" xfId="272" applyNumberFormat="1" applyFont="1" applyFill="1" applyBorder="1" applyAlignment="1">
      <alignment horizontal="center" vertical="center"/>
    </xf>
    <xf numFmtId="185" fontId="164" fillId="16" borderId="7" xfId="272" applyNumberFormat="1" applyFont="1" applyFill="1" applyBorder="1" applyAlignment="1">
      <alignment horizontal="center" vertical="center"/>
    </xf>
    <xf numFmtId="185" fontId="164" fillId="16" borderId="28" xfId="272" applyNumberFormat="1" applyFont="1" applyFill="1" applyBorder="1" applyAlignment="1">
      <alignment horizontal="center" vertical="center"/>
    </xf>
    <xf numFmtId="0" fontId="43" fillId="5" borderId="23" xfId="45" applyFont="1" applyFill="1" applyBorder="1" applyAlignment="1">
      <alignment horizontal="left" vertical="center"/>
    </xf>
    <xf numFmtId="0" fontId="43" fillId="5" borderId="25" xfId="45" applyFont="1" applyFill="1" applyBorder="1" applyAlignment="1">
      <alignment horizontal="left" vertical="center"/>
    </xf>
    <xf numFmtId="0" fontId="43" fillId="5" borderId="26" xfId="45" applyFont="1" applyFill="1" applyBorder="1" applyAlignment="1">
      <alignment horizontal="left" vertical="center"/>
    </xf>
    <xf numFmtId="0" fontId="43" fillId="5" borderId="31" xfId="45" applyFont="1" applyFill="1" applyBorder="1" applyAlignment="1">
      <alignment horizontal="left" vertical="center"/>
    </xf>
    <xf numFmtId="0" fontId="43" fillId="5" borderId="7" xfId="45" applyFont="1" applyFill="1" applyBorder="1" applyAlignment="1">
      <alignment horizontal="left" vertical="center"/>
    </xf>
    <xf numFmtId="0" fontId="43" fillId="5" borderId="28" xfId="45" applyFont="1" applyFill="1" applyBorder="1" applyAlignment="1">
      <alignment horizontal="left" vertical="center"/>
    </xf>
    <xf numFmtId="0" fontId="130" fillId="19" borderId="16" xfId="253" applyFont="1" applyFill="1" applyBorder="1" applyAlignment="1">
      <alignment horizontal="center" vertical="center" wrapText="1"/>
    </xf>
    <xf numFmtId="0" fontId="130" fillId="19" borderId="15" xfId="253" applyFont="1" applyFill="1" applyBorder="1" applyAlignment="1">
      <alignment horizontal="center" vertical="center" wrapText="1"/>
    </xf>
    <xf numFmtId="0" fontId="130" fillId="19" borderId="19" xfId="253" applyFont="1" applyFill="1" applyBorder="1" applyAlignment="1">
      <alignment horizontal="center" vertical="center" wrapText="1"/>
    </xf>
    <xf numFmtId="0" fontId="130" fillId="22" borderId="16" xfId="253" applyFont="1" applyFill="1" applyBorder="1" applyAlignment="1">
      <alignment horizontal="center" vertical="center" wrapText="1"/>
    </xf>
    <xf numFmtId="0" fontId="130" fillId="22" borderId="15" xfId="253" applyFont="1" applyFill="1" applyBorder="1" applyAlignment="1">
      <alignment horizontal="center" vertical="center" wrapText="1"/>
    </xf>
    <xf numFmtId="0" fontId="130" fillId="22" borderId="19" xfId="253" applyFont="1" applyFill="1" applyBorder="1" applyAlignment="1">
      <alignment horizontal="center" vertical="center" wrapText="1"/>
    </xf>
    <xf numFmtId="17" fontId="125" fillId="16" borderId="125" xfId="45" applyNumberFormat="1" applyFont="1" applyFill="1" applyBorder="1" applyAlignment="1">
      <alignment horizontal="center" vertical="center"/>
    </xf>
    <xf numFmtId="0" fontId="78" fillId="13" borderId="130" xfId="41" applyFont="1" applyFill="1" applyBorder="1" applyAlignment="1">
      <alignment horizontal="center" vertical="center"/>
    </xf>
    <xf numFmtId="0" fontId="78" fillId="13" borderId="131" xfId="41" applyFont="1" applyFill="1" applyBorder="1" applyAlignment="1">
      <alignment horizontal="center" vertical="center"/>
    </xf>
    <xf numFmtId="0" fontId="78" fillId="13" borderId="8" xfId="57" applyFont="1" applyFill="1" applyBorder="1" applyAlignment="1">
      <alignment horizontal="center" vertical="center" wrapText="1"/>
    </xf>
    <xf numFmtId="0" fontId="78" fillId="13" borderId="1" xfId="57" applyFont="1" applyFill="1" applyBorder="1" applyAlignment="1">
      <alignment horizontal="center" vertical="center" wrapText="1"/>
    </xf>
    <xf numFmtId="0" fontId="78" fillId="13" borderId="1" xfId="57" applyFont="1" applyFill="1" applyBorder="1" applyAlignment="1">
      <alignment horizontal="center" vertical="center"/>
    </xf>
    <xf numFmtId="4" fontId="76" fillId="3" borderId="11" xfId="57" applyNumberFormat="1" applyFont="1" applyFill="1" applyBorder="1" applyAlignment="1">
      <alignment horizontal="left" vertical="center" wrapText="1"/>
    </xf>
    <xf numFmtId="0" fontId="78" fillId="13" borderId="23" xfId="57" applyFont="1" applyFill="1" applyBorder="1" applyAlignment="1">
      <alignment horizontal="center" vertical="center"/>
    </xf>
    <xf numFmtId="0" fontId="78" fillId="13" borderId="25" xfId="57" applyFont="1" applyFill="1" applyBorder="1" applyAlignment="1">
      <alignment horizontal="center" vertical="center"/>
    </xf>
    <xf numFmtId="0" fontId="78" fillId="13" borderId="26" xfId="57" applyFont="1" applyFill="1" applyBorder="1" applyAlignment="1">
      <alignment horizontal="center" vertical="center"/>
    </xf>
    <xf numFmtId="0" fontId="78" fillId="13" borderId="83" xfId="57" applyFont="1" applyFill="1" applyBorder="1" applyAlignment="1">
      <alignment horizontal="center" vertical="center" wrapText="1"/>
    </xf>
    <xf numFmtId="0" fontId="78" fillId="13" borderId="84" xfId="57" applyFont="1" applyFill="1" applyBorder="1" applyAlignment="1">
      <alignment horizontal="center" vertical="center" wrapText="1"/>
    </xf>
    <xf numFmtId="0" fontId="78" fillId="13" borderId="23" xfId="57" applyFont="1" applyFill="1" applyBorder="1" applyAlignment="1">
      <alignment horizontal="center" vertical="center" wrapText="1"/>
    </xf>
    <xf numFmtId="0" fontId="78" fillId="13" borderId="28" xfId="57" applyFont="1" applyFill="1" applyBorder="1" applyAlignment="1">
      <alignment horizontal="center" vertical="center"/>
    </xf>
    <xf numFmtId="0" fontId="78" fillId="13" borderId="32" xfId="57" applyFont="1" applyFill="1" applyBorder="1" applyAlignment="1">
      <alignment horizontal="center" vertical="center"/>
    </xf>
    <xf numFmtId="0" fontId="83" fillId="8" borderId="23" xfId="57" applyFont="1" applyFill="1" applyBorder="1" applyAlignment="1">
      <alignment horizontal="center" vertical="center"/>
    </xf>
    <xf numFmtId="0" fontId="83" fillId="8" borderId="26" xfId="57" applyFont="1" applyFill="1" applyBorder="1" applyAlignment="1">
      <alignment horizontal="center" vertical="center"/>
    </xf>
    <xf numFmtId="0" fontId="83" fillId="8" borderId="8" xfId="57" applyFont="1" applyFill="1" applyBorder="1" applyAlignment="1">
      <alignment horizontal="center" vertical="center"/>
    </xf>
    <xf numFmtId="0" fontId="83" fillId="8" borderId="34" xfId="57" applyFont="1" applyFill="1" applyBorder="1" applyAlignment="1">
      <alignment horizontal="center" vertical="center"/>
    </xf>
    <xf numFmtId="0" fontId="83" fillId="8" borderId="31" xfId="60" applyFont="1" applyFill="1" applyBorder="1" applyAlignment="1">
      <alignment horizontal="center" vertical="center"/>
    </xf>
    <xf numFmtId="0" fontId="83" fillId="8" borderId="7" xfId="60" applyFont="1" applyFill="1" applyBorder="1" applyAlignment="1">
      <alignment horizontal="center" vertical="center"/>
    </xf>
    <xf numFmtId="0" fontId="83" fillId="8" borderId="28" xfId="60" applyFont="1" applyFill="1" applyBorder="1" applyAlignment="1">
      <alignment horizontal="center" vertical="center"/>
    </xf>
    <xf numFmtId="0" fontId="83" fillId="8" borderId="35" xfId="60" applyFont="1" applyFill="1" applyBorder="1" applyAlignment="1">
      <alignment horizontal="center" vertical="center"/>
    </xf>
    <xf numFmtId="0" fontId="83" fillId="8" borderId="8" xfId="60" applyFont="1" applyFill="1" applyBorder="1" applyAlignment="1">
      <alignment horizontal="center" vertical="center"/>
    </xf>
    <xf numFmtId="0" fontId="83" fillId="8" borderId="34" xfId="60" applyFont="1" applyFill="1" applyBorder="1" applyAlignment="1">
      <alignment horizontal="center" vertical="center"/>
    </xf>
    <xf numFmtId="0" fontId="83" fillId="8" borderId="8" xfId="57" applyFont="1" applyFill="1" applyBorder="1" applyAlignment="1">
      <alignment horizontal="center" vertical="center" wrapText="1"/>
    </xf>
    <xf numFmtId="0" fontId="83" fillId="8" borderId="1" xfId="57" applyFont="1" applyFill="1" applyBorder="1" applyAlignment="1">
      <alignment horizontal="center" vertical="center" wrapText="1"/>
    </xf>
    <xf numFmtId="4" fontId="56" fillId="5" borderId="0" xfId="58" applyNumberFormat="1" applyFont="1" applyFill="1" applyAlignment="1">
      <alignment horizontal="center" vertical="center" wrapText="1"/>
    </xf>
    <xf numFmtId="0" fontId="83" fillId="8" borderId="25" xfId="57" applyFont="1" applyFill="1" applyBorder="1" applyAlignment="1">
      <alignment horizontal="center" vertical="center"/>
    </xf>
    <xf numFmtId="0" fontId="83" fillId="8" borderId="1" xfId="57" applyFont="1" applyFill="1" applyBorder="1" applyAlignment="1">
      <alignment horizontal="center" vertical="center"/>
    </xf>
    <xf numFmtId="0" fontId="83" fillId="8" borderId="31" xfId="57" applyFont="1" applyFill="1" applyBorder="1" applyAlignment="1">
      <alignment horizontal="center" vertical="center"/>
    </xf>
    <xf numFmtId="0" fontId="83" fillId="8" borderId="28" xfId="57" applyFont="1" applyFill="1" applyBorder="1" applyAlignment="1">
      <alignment horizontal="center" vertical="center"/>
    </xf>
    <xf numFmtId="0" fontId="83" fillId="8" borderId="33" xfId="57" applyFont="1" applyFill="1" applyBorder="1" applyAlignment="1">
      <alignment horizontal="center" vertical="center"/>
    </xf>
    <xf numFmtId="0" fontId="83" fillId="8" borderId="35" xfId="57" applyFont="1" applyFill="1" applyBorder="1" applyAlignment="1">
      <alignment horizontal="center" vertical="center"/>
    </xf>
    <xf numFmtId="0" fontId="83" fillId="8" borderId="15" xfId="57" applyFont="1" applyFill="1" applyBorder="1" applyAlignment="1">
      <alignment horizontal="center" vertical="center"/>
    </xf>
    <xf numFmtId="14" fontId="84" fillId="0" borderId="0" xfId="45" applyNumberFormat="1" applyFont="1" applyAlignment="1">
      <alignment horizontal="left" vertical="center"/>
    </xf>
    <xf numFmtId="0" fontId="92" fillId="8" borderId="13" xfId="0" applyNumberFormat="1" applyFont="1" applyFill="1" applyBorder="1" applyAlignment="1">
      <alignment horizontal="center" vertical="center"/>
    </xf>
    <xf numFmtId="0" fontId="92" fillId="8" borderId="21" xfId="0" applyNumberFormat="1" applyFont="1" applyFill="1" applyBorder="1" applyAlignment="1">
      <alignment horizontal="center" vertical="center"/>
    </xf>
    <xf numFmtId="0" fontId="92" fillId="8" borderId="22" xfId="0" applyNumberFormat="1" applyFont="1" applyFill="1" applyBorder="1" applyAlignment="1">
      <alignment horizontal="center" vertical="center"/>
    </xf>
    <xf numFmtId="4" fontId="80" fillId="34" borderId="29" xfId="50" applyNumberFormat="1" applyFont="1" applyFill="1" applyBorder="1" applyAlignment="1">
      <alignment vertical="center" wrapText="1"/>
    </xf>
    <xf numFmtId="0" fontId="33" fillId="0" borderId="15" xfId="58" applyFont="1" applyBorder="1" applyAlignment="1">
      <alignment horizontal="center" vertical="center"/>
    </xf>
    <xf numFmtId="0" fontId="33" fillId="0" borderId="25" xfId="58" applyFont="1" applyFill="1" applyBorder="1" applyAlignment="1">
      <alignment vertical="center"/>
    </xf>
    <xf numFmtId="0" fontId="33" fillId="0" borderId="26" xfId="58" applyFont="1" applyFill="1" applyBorder="1" applyAlignment="1">
      <alignment vertical="center"/>
    </xf>
  </cellXfs>
  <cellStyles count="297">
    <cellStyle name="ARIAL" xfId="37" xr:uid="{00000000-0005-0000-0000-000000000000}"/>
    <cellStyle name="Comma" xfId="1" xr:uid="{00000000-0005-0000-0000-000001000000}"/>
    <cellStyle name="Comma [0]" xfId="88" xr:uid="{00000000-0005-0000-0000-000002000000}"/>
    <cellStyle name="Comma [0] 2" xfId="138" xr:uid="{00000000-0005-0000-0000-000003000000}"/>
    <cellStyle name="Comma [0] 2 2" xfId="198" xr:uid="{00000000-0005-0000-0000-000004000000}"/>
    <cellStyle name="Comma [0] 3" xfId="155" xr:uid="{00000000-0005-0000-0000-000005000000}"/>
    <cellStyle name="Comma 2" xfId="87" xr:uid="{00000000-0005-0000-0000-000006000000}"/>
    <cellStyle name="Comma 2 2" xfId="137" xr:uid="{00000000-0005-0000-0000-000007000000}"/>
    <cellStyle name="Comma 2 2 2" xfId="197" xr:uid="{00000000-0005-0000-0000-000008000000}"/>
    <cellStyle name="Comma 2 3" xfId="154" xr:uid="{00000000-0005-0000-0000-000009000000}"/>
    <cellStyle name="Comma0" xfId="2" xr:uid="{00000000-0005-0000-0000-00000A000000}"/>
    <cellStyle name="Currency" xfId="3" xr:uid="{00000000-0005-0000-0000-00000B000000}"/>
    <cellStyle name="Currency [0]" xfId="86" xr:uid="{00000000-0005-0000-0000-00000C000000}"/>
    <cellStyle name="Currency [0] 2" xfId="136" xr:uid="{00000000-0005-0000-0000-00000D000000}"/>
    <cellStyle name="Currency [0] 2 2" xfId="196" xr:uid="{00000000-0005-0000-0000-00000E000000}"/>
    <cellStyle name="Currency [0] 3" xfId="153" xr:uid="{00000000-0005-0000-0000-00000F000000}"/>
    <cellStyle name="Currency 2" xfId="85" xr:uid="{00000000-0005-0000-0000-000010000000}"/>
    <cellStyle name="Currency 2 2" xfId="135" xr:uid="{00000000-0005-0000-0000-000011000000}"/>
    <cellStyle name="Currency 2 2 2" xfId="195" xr:uid="{00000000-0005-0000-0000-000012000000}"/>
    <cellStyle name="Currency 2 3" xfId="152" xr:uid="{00000000-0005-0000-0000-000013000000}"/>
    <cellStyle name="Currency0" xfId="4" xr:uid="{00000000-0005-0000-0000-000014000000}"/>
    <cellStyle name="Date" xfId="5" xr:uid="{00000000-0005-0000-0000-000015000000}"/>
    <cellStyle name="Euro" xfId="6" xr:uid="{00000000-0005-0000-0000-000016000000}"/>
    <cellStyle name="Euro 2" xfId="89" xr:uid="{00000000-0005-0000-0000-000017000000}"/>
    <cellStyle name="Fixed" xfId="7" xr:uid="{00000000-0005-0000-0000-000018000000}"/>
    <cellStyle name="Heading 1" xfId="8" xr:uid="{00000000-0005-0000-0000-000019000000}"/>
    <cellStyle name="Heading 2" xfId="9" xr:uid="{00000000-0005-0000-0000-00001A000000}"/>
    <cellStyle name="Hiperlink" xfId="215" builtinId="8"/>
    <cellStyle name="Hiperlink 2" xfId="212" xr:uid="{C152CADE-20DD-4C2D-8051-0547FB2C3BC0}"/>
    <cellStyle name="Hiperlink 3" xfId="289" xr:uid="{2D758D95-B376-46A6-AE62-18DF72F23AC8}"/>
    <cellStyle name="M S SANS SERIF" xfId="38" xr:uid="{00000000-0005-0000-0000-00001B000000}"/>
    <cellStyle name="M S SANS SERIF 2" xfId="107" xr:uid="{00000000-0005-0000-0000-00001C000000}"/>
    <cellStyle name="Moeda" xfId="237" builtinId="4"/>
    <cellStyle name="Moeda 10" xfId="275" xr:uid="{D54513A5-E11B-471E-98CB-AAA3A5339AD2}"/>
    <cellStyle name="Moeda 11" xfId="254" xr:uid="{D42045F7-949F-46EC-B9D1-E11A039CBB60}"/>
    <cellStyle name="Moeda 12" xfId="255" xr:uid="{67ABC7CE-F962-4F60-9CD5-434CFE3EEAFD}"/>
    <cellStyle name="Moeda 13" xfId="282" xr:uid="{90D798B4-0E15-41D0-88DB-E76302A54EAA}"/>
    <cellStyle name="Moeda 13 2" xfId="293" xr:uid="{6A2E7309-8FD6-4F39-9BAA-CF3A8DF692CC}"/>
    <cellStyle name="Moeda 14" xfId="259" xr:uid="{331E3390-87E1-4D7B-8EB6-E2FCDA6BF7EB}"/>
    <cellStyle name="Moeda 2" xfId="214" xr:uid="{2626DF34-C827-4C8C-9515-80B373DC897C}"/>
    <cellStyle name="Moeda 2 2" xfId="248" xr:uid="{EF31BA72-F7D1-4AA3-9655-7D85F04E8C62}"/>
    <cellStyle name="Moeda 3" xfId="222" xr:uid="{49A2E78B-91D7-4D2D-9DB7-C630B1B3005E}"/>
    <cellStyle name="Moeda 3 2" xfId="287" xr:uid="{17EF6594-9958-486B-9C23-BF7981BDAD2B}"/>
    <cellStyle name="Moeda 4" xfId="226" xr:uid="{531DA28B-37FC-44BB-A5E1-E9E1EC6BA9CD}"/>
    <cellStyle name="Moeda 5" xfId="230" xr:uid="{2130FB7E-9460-4C99-8BAC-3BA8BF2FC5E4}"/>
    <cellStyle name="Moeda 6" xfId="234" xr:uid="{9E49DB48-2AE0-4E4A-B103-7B9BDA09B764}"/>
    <cellStyle name="Moeda 7" xfId="242" xr:uid="{C4838BDE-4580-46E9-A75E-89EAFB1A2043}"/>
    <cellStyle name="Moeda 8" xfId="249" xr:uid="{F7C1EDFB-B834-4D5A-A835-AEB50D6BDD6D}"/>
    <cellStyle name="Moeda 8 2" xfId="270" xr:uid="{DEE75667-616E-4680-A64D-BB0D3E41321B}"/>
    <cellStyle name="Moeda 9" xfId="251" xr:uid="{81FBA369-9975-466E-AC29-BEA2E339D31D}"/>
    <cellStyle name="Normal" xfId="0" builtinId="0"/>
    <cellStyle name="Normal 10" xfId="45" xr:uid="{00000000-0005-0000-0000-000020000000}"/>
    <cellStyle name="Normal 10 2" xfId="200" xr:uid="{DF76C64F-DBE0-4F2F-B01D-B946C836C541}"/>
    <cellStyle name="Normal 11" xfId="48" xr:uid="{00000000-0005-0000-0000-000021000000}"/>
    <cellStyle name="Normal 11 2" xfId="57" xr:uid="{00000000-0005-0000-0000-000022000000}"/>
    <cellStyle name="Normal 12" xfId="60" xr:uid="{00000000-0005-0000-0000-000023000000}"/>
    <cellStyle name="Normal 12 2" xfId="117" xr:uid="{00000000-0005-0000-0000-000024000000}"/>
    <cellStyle name="Normal 13" xfId="66" xr:uid="{00000000-0005-0000-0000-000025000000}"/>
    <cellStyle name="Normal 13 2" xfId="121" xr:uid="{00000000-0005-0000-0000-000026000000}"/>
    <cellStyle name="Normal 14" xfId="73" xr:uid="{00000000-0005-0000-0000-000027000000}"/>
    <cellStyle name="Normal 14 2" xfId="126" xr:uid="{00000000-0005-0000-0000-000028000000}"/>
    <cellStyle name="Normal 14 2 2" xfId="71" xr:uid="{00000000-0005-0000-0000-000029000000}"/>
    <cellStyle name="Normal 14 2 2 2" xfId="74" xr:uid="{00000000-0005-0000-0000-00002A000000}"/>
    <cellStyle name="Normal 14 2 2 2 2" xfId="78" xr:uid="{00000000-0005-0000-0000-00002B000000}"/>
    <cellStyle name="Normal 14 2 2 2 2 2" xfId="131" xr:uid="{00000000-0005-0000-0000-00002C000000}"/>
    <cellStyle name="Normal 14 2 2 2 2 2 2" xfId="191" xr:uid="{00000000-0005-0000-0000-00002D000000}"/>
    <cellStyle name="Normal 14 2 2 2 2 3" xfId="149" xr:uid="{00000000-0005-0000-0000-00002E000000}"/>
    <cellStyle name="Normal 14 2 2 2 3" xfId="127" xr:uid="{00000000-0005-0000-0000-00002F000000}"/>
    <cellStyle name="Normal 14 2 2 2 3 2" xfId="187" xr:uid="{00000000-0005-0000-0000-000030000000}"/>
    <cellStyle name="Normal 14 2 2 2 4" xfId="145" xr:uid="{00000000-0005-0000-0000-000031000000}"/>
    <cellStyle name="Normal 14 2 2 3" xfId="76" xr:uid="{00000000-0005-0000-0000-000032000000}"/>
    <cellStyle name="Normal 14 2 2 3 2" xfId="129" xr:uid="{00000000-0005-0000-0000-000033000000}"/>
    <cellStyle name="Normal 14 2 2 3 2 2" xfId="189" xr:uid="{00000000-0005-0000-0000-000034000000}"/>
    <cellStyle name="Normal 14 2 2 3 3" xfId="147" xr:uid="{00000000-0005-0000-0000-000035000000}"/>
    <cellStyle name="Normal 14 2 2 4" xfId="124" xr:uid="{00000000-0005-0000-0000-000036000000}"/>
    <cellStyle name="Normal 14 2 2 4 2" xfId="184" xr:uid="{00000000-0005-0000-0000-000037000000}"/>
    <cellStyle name="Normal 14 2 2 5" xfId="142" xr:uid="{00000000-0005-0000-0000-000038000000}"/>
    <cellStyle name="Normal 14 2 3" xfId="186" xr:uid="{00000000-0005-0000-0000-000039000000}"/>
    <cellStyle name="Normal 14 3" xfId="144" xr:uid="{00000000-0005-0000-0000-00003A000000}"/>
    <cellStyle name="Normal 14 4" xfId="283" xr:uid="{CBB10466-A3A9-40AB-9695-2075817E0A69}"/>
    <cellStyle name="Normal 14 5" xfId="291" xr:uid="{234C274E-84F2-4BE4-B2CE-10D31A4263DB}"/>
    <cellStyle name="Normal 15" xfId="209" xr:uid="{6B11A424-3E97-45A5-9CB6-19325C68A13E}"/>
    <cellStyle name="Normal 16" xfId="79" xr:uid="{00000000-0005-0000-0000-00003B000000}"/>
    <cellStyle name="Normal 16 2" xfId="132" xr:uid="{00000000-0005-0000-0000-00003C000000}"/>
    <cellStyle name="Normal 16 2 2" xfId="192" xr:uid="{00000000-0005-0000-0000-00003D000000}"/>
    <cellStyle name="Normal 16 3" xfId="150" xr:uid="{00000000-0005-0000-0000-00003E000000}"/>
    <cellStyle name="Normal 16 4" xfId="284" xr:uid="{6187CC41-A124-4772-93E4-24AA94375C7E}"/>
    <cellStyle name="Normal 17" xfId="216" xr:uid="{66DA09ED-17E3-47DE-9028-526EEC478F05}"/>
    <cellStyle name="Normal 17 2" xfId="268" xr:uid="{9280E30A-210C-42E0-87F1-17B2FFB23487}"/>
    <cellStyle name="Normal 17 2 3" xfId="295" xr:uid="{62A9D64B-9862-41C5-B4A9-CA712DC1CECF}"/>
    <cellStyle name="Normal 18" xfId="219" xr:uid="{0E7BFFCE-F1B0-4B40-BC02-30408BF456D8}"/>
    <cellStyle name="Normal 19" xfId="220" xr:uid="{EBE6931E-55F9-4A8A-91D7-69D20ED99964}"/>
    <cellStyle name="Normal 2" xfId="10" xr:uid="{00000000-0005-0000-0000-00003F000000}"/>
    <cellStyle name="Normal 2 2" xfId="11" xr:uid="{00000000-0005-0000-0000-000040000000}"/>
    <cellStyle name="Normal 2 2 2" xfId="51" xr:uid="{00000000-0005-0000-0000-000041000000}"/>
    <cellStyle name="Normal 2 2 2 2" xfId="208" xr:uid="{966D92B3-B124-43D1-9851-7256E35C976B}"/>
    <cellStyle name="Normal 2 2 3" xfId="82" xr:uid="{00000000-0005-0000-0000-000042000000}"/>
    <cellStyle name="Normal 2 2 4" xfId="236" xr:uid="{2707109F-577C-4030-8E72-7E6D9BEDCDE4}"/>
    <cellStyle name="Normal 2 2 6" xfId="260" xr:uid="{418A11B8-B4EF-4828-AA73-DF92DE56DD04}"/>
    <cellStyle name="Normal 2 3" xfId="12" xr:uid="{00000000-0005-0000-0000-000043000000}"/>
    <cellStyle name="Normal 2 4" xfId="69" xr:uid="{00000000-0005-0000-0000-000044000000}"/>
    <cellStyle name="Normal 2 4 3" xfId="205" xr:uid="{014AE214-F5F1-4A2C-AEEA-C6E8EDE19A3F}"/>
    <cellStyle name="Normal 2 5" xfId="238" xr:uid="{B82FF700-53D0-46AA-8D5C-DCC45D66A894}"/>
    <cellStyle name="Normal 20" xfId="223" xr:uid="{03E83E6F-8725-4B29-B23C-18702E1D0E50}"/>
    <cellStyle name="Normal 21" xfId="228" xr:uid="{B3EA1DFE-463D-4D99-8ED1-12861D73D4A9}"/>
    <cellStyle name="Normal 22" xfId="233" xr:uid="{E5538568-DA69-4648-9E46-D08381458FFE}"/>
    <cellStyle name="Normal 23" xfId="240" xr:uid="{78D9F5B8-0B8B-4CCD-B02E-C9BE846BA4E3}"/>
    <cellStyle name="Normal 24" xfId="241" xr:uid="{D8385557-A3BE-44A5-9D73-9FF3909E7F2A}"/>
    <cellStyle name="Normal 25" xfId="263" xr:uid="{0BA3AAEF-2E6E-4B85-9F21-84027F37CE0B}"/>
    <cellStyle name="Normal 26" xfId="273" xr:uid="{F09DF720-55D7-43BA-9159-5FC633B575DE}"/>
    <cellStyle name="Normal 27" xfId="265" xr:uid="{6926E863-DF2D-4568-9C1A-CD6C7C78090D}"/>
    <cellStyle name="Normal 27 2" xfId="280" xr:uid="{B3ECD4B7-3E68-47BD-A4E3-43D7033FFE5A}"/>
    <cellStyle name="Normal 28" xfId="277" xr:uid="{AE4AC348-98D0-444B-BF12-C5B56DC8BF6A}"/>
    <cellStyle name="Normal 28 2" xfId="279" xr:uid="{8E0A9929-39A2-49A9-AB64-604A54187067}"/>
    <cellStyle name="Normal 28 2 2" xfId="294" xr:uid="{A34C180E-0E12-4EFB-A5E2-CFCAAA9E29A3}"/>
    <cellStyle name="Normal 29" xfId="252" xr:uid="{CB9D3E87-1053-4F55-A279-4A1C27234D02}"/>
    <cellStyle name="Normal 3" xfId="13" xr:uid="{00000000-0005-0000-0000-000045000000}"/>
    <cellStyle name="Normal 3 2" xfId="14" xr:uid="{00000000-0005-0000-0000-000046000000}"/>
    <cellStyle name="Normal 3 3" xfId="67" xr:uid="{00000000-0005-0000-0000-000047000000}"/>
    <cellStyle name="Normal 3 3 2" xfId="122" xr:uid="{00000000-0005-0000-0000-000048000000}"/>
    <cellStyle name="Normal 3 3 2 2" xfId="183" xr:uid="{00000000-0005-0000-0000-000049000000}"/>
    <cellStyle name="Normal 3 3 3" xfId="141" xr:uid="{00000000-0005-0000-0000-00004A000000}"/>
    <cellStyle name="Normal 3 4" xfId="81" xr:uid="{00000000-0005-0000-0000-00004B000000}"/>
    <cellStyle name="Normal 3 5" xfId="90" xr:uid="{00000000-0005-0000-0000-00004C000000}"/>
    <cellStyle name="Normal 32" xfId="253" xr:uid="{878BEC6A-E2CD-4DEA-993D-D770A2EB9039}"/>
    <cellStyle name="Normal 33" xfId="257" xr:uid="{A7002F52-5BB9-4AF5-805C-B568EEF6F35B}"/>
    <cellStyle name="Normal 4" xfId="15" xr:uid="{00000000-0005-0000-0000-00004D000000}"/>
    <cellStyle name="Normal 4 2" xfId="53" xr:uid="{00000000-0005-0000-0000-00004E000000}"/>
    <cellStyle name="Normal 4 3" xfId="213" xr:uid="{128A6384-C6AF-4864-BC9B-32CA45155972}"/>
    <cellStyle name="Normal 4 3 2" xfId="246" xr:uid="{696A2F0D-7C0A-4930-949B-0D2882EBB75D}"/>
    <cellStyle name="Normal 5" xfId="16" xr:uid="{00000000-0005-0000-0000-00004F000000}"/>
    <cellStyle name="Normal 5 2" xfId="17" xr:uid="{00000000-0005-0000-0000-000050000000}"/>
    <cellStyle name="Normal 5 2 2" xfId="65" xr:uid="{00000000-0005-0000-0000-000051000000}"/>
    <cellStyle name="Normal 5 3" xfId="55" xr:uid="{00000000-0005-0000-0000-000052000000}"/>
    <cellStyle name="Normal 6" xfId="18" xr:uid="{00000000-0005-0000-0000-000053000000}"/>
    <cellStyle name="Normal 6 2" xfId="40" xr:uid="{00000000-0005-0000-0000-000054000000}"/>
    <cellStyle name="Normal 6 2 2" xfId="108" xr:uid="{00000000-0005-0000-0000-000055000000}"/>
    <cellStyle name="Normal 6 2 2 2" xfId="171" xr:uid="{00000000-0005-0000-0000-000056000000}"/>
    <cellStyle name="Normal 6 2 3" xfId="140" xr:uid="{00000000-0005-0000-0000-000057000000}"/>
    <cellStyle name="Normal 6 3" xfId="68" xr:uid="{00000000-0005-0000-0000-000058000000}"/>
    <cellStyle name="Normal 6 4" xfId="91" xr:uid="{00000000-0005-0000-0000-000059000000}"/>
    <cellStyle name="Normal 6 4 2" xfId="156" xr:uid="{00000000-0005-0000-0000-00005A000000}"/>
    <cellStyle name="Normal 6 5" xfId="139" xr:uid="{00000000-0005-0000-0000-00005B000000}"/>
    <cellStyle name="Normal 7" xfId="36" xr:uid="{00000000-0005-0000-0000-00005C000000}"/>
    <cellStyle name="Normal 7 2" xfId="231" xr:uid="{E97CCB13-9E83-4026-B9CB-7C05E06ABBCA}"/>
    <cellStyle name="Normal 7 3" xfId="272" xr:uid="{918CD3A2-75F9-4451-8251-43D82784D48B}"/>
    <cellStyle name="Normal 8" xfId="41" xr:uid="{00000000-0005-0000-0000-00005D000000}"/>
    <cellStyle name="Normal 8 4" xfId="206" xr:uid="{249D2AA0-4DAA-4BCA-BCBA-CDADF64B847F}"/>
    <cellStyle name="Normal 9" xfId="43" xr:uid="{00000000-0005-0000-0000-00005E000000}"/>
    <cellStyle name="Normal 9 2" xfId="64" xr:uid="{00000000-0005-0000-0000-00005F000000}"/>
    <cellStyle name="Normal 9 2 2" xfId="285" xr:uid="{18F25928-818C-4B94-ADCB-AD3C9B9333E1}"/>
    <cellStyle name="Normal 9 3" xfId="224" xr:uid="{006C36D3-8362-4B53-A813-2A67F57A9A6C}"/>
    <cellStyle name="Normal 9 4" xfId="243" xr:uid="{32ED79ED-2E6B-48FB-81F7-590E833BB2A3}"/>
    <cellStyle name="Normal 9 5" xfId="261" xr:uid="{CCC5E3BA-44B7-49B7-B353-829A875BCCB5}"/>
    <cellStyle name="Normal_00_Classes" xfId="47" xr:uid="{00000000-0005-0000-0000-000060000000}"/>
    <cellStyle name="Normal_LD_01_estruturas" xfId="276" xr:uid="{D2CB940C-570C-4340-9579-515D05681BC8}"/>
    <cellStyle name="Normal_LD_estrutura_arm_escadas" xfId="58" xr:uid="{00000000-0005-0000-0000-000064000000}"/>
    <cellStyle name="Percent" xfId="19" xr:uid="{00000000-0005-0000-0000-000066000000}"/>
    <cellStyle name="Percent 2" xfId="84" xr:uid="{00000000-0005-0000-0000-000067000000}"/>
    <cellStyle name="planilhas" xfId="39" xr:uid="{00000000-0005-0000-0000-000068000000}"/>
    <cellStyle name="Porcentagem" xfId="70" builtinId="5"/>
    <cellStyle name="Porcentagem 2" xfId="20" xr:uid="{00000000-0005-0000-0000-00006A000000}"/>
    <cellStyle name="Porcentagem 2 2" xfId="92" xr:uid="{00000000-0005-0000-0000-00006B000000}"/>
    <cellStyle name="Porcentagem 2 3" xfId="203" xr:uid="{C2E974F5-5B88-4F34-A7F2-E95644B423E1}"/>
    <cellStyle name="Porcentagem 3" xfId="59" xr:uid="{00000000-0005-0000-0000-00006C000000}"/>
    <cellStyle name="Porcentagem 4" xfId="123" xr:uid="{00000000-0005-0000-0000-00006D000000}"/>
    <cellStyle name="Porcentagem 5" xfId="210" xr:uid="{AC67FB52-169F-4F70-AFBC-1869A6613FEA}"/>
    <cellStyle name="Porcentagem 6" xfId="218" xr:uid="{F3A50E94-BDC4-4335-996F-71738F7FA114}"/>
    <cellStyle name="Porcentagem 7" xfId="232" xr:uid="{5030DC1B-DA52-4AA8-A965-D3E61EAF6695}"/>
    <cellStyle name="Separador de m" xfId="21" xr:uid="{00000000-0005-0000-0000-00006E000000}"/>
    <cellStyle name="Separador de milhares 2" xfId="22" xr:uid="{00000000-0005-0000-0000-00006F000000}"/>
    <cellStyle name="Separador de milhares 2 2" xfId="23" xr:uid="{00000000-0005-0000-0000-000070000000}"/>
    <cellStyle name="Separador de milhares 2 2 2" xfId="61" xr:uid="{00000000-0005-0000-0000-000071000000}"/>
    <cellStyle name="Separador de milhares 2 2 2 2" xfId="118" xr:uid="{00000000-0005-0000-0000-000072000000}"/>
    <cellStyle name="Separador de milhares 2 2 2 2 2" xfId="180" xr:uid="{00000000-0005-0000-0000-000073000000}"/>
    <cellStyle name="Separador de milhares 2 2 3" xfId="94" xr:uid="{00000000-0005-0000-0000-000074000000}"/>
    <cellStyle name="Separador de milhares 2 2 3 2" xfId="158" xr:uid="{00000000-0005-0000-0000-000075000000}"/>
    <cellStyle name="Separador de milhares 2 3" xfId="93" xr:uid="{00000000-0005-0000-0000-000076000000}"/>
    <cellStyle name="Separador de milhares 2 3 2" xfId="157" xr:uid="{00000000-0005-0000-0000-000077000000}"/>
    <cellStyle name="Separador de milhares 3" xfId="24" xr:uid="{00000000-0005-0000-0000-000078000000}"/>
    <cellStyle name="Separador de milhares 3 2" xfId="25" xr:uid="{00000000-0005-0000-0000-000079000000}"/>
    <cellStyle name="Separador de milhares 3 2 2" xfId="26" xr:uid="{00000000-0005-0000-0000-00007A000000}"/>
    <cellStyle name="Separador de milhares 3 2 2 2" xfId="27" xr:uid="{00000000-0005-0000-0000-00007B000000}"/>
    <cellStyle name="Separador de milhares 3 2 2 2 2" xfId="28" xr:uid="{00000000-0005-0000-0000-00007C000000}"/>
    <cellStyle name="Separador de milhares 3 2 2 2 2 2" xfId="29" xr:uid="{00000000-0005-0000-0000-00007D000000}"/>
    <cellStyle name="Separador de milhares 3 2 2 2 2 2 2" xfId="100" xr:uid="{00000000-0005-0000-0000-00007E000000}"/>
    <cellStyle name="Separador de milhares 3 2 2 2 2 2 2 2" xfId="164" xr:uid="{00000000-0005-0000-0000-00007F000000}"/>
    <cellStyle name="Separador de milhares 3 2 2 2 2 3" xfId="99" xr:uid="{00000000-0005-0000-0000-000080000000}"/>
    <cellStyle name="Separador de milhares 3 2 2 2 2 3 2" xfId="163" xr:uid="{00000000-0005-0000-0000-000081000000}"/>
    <cellStyle name="Separador de milhares 3 2 2 2 3" xfId="98" xr:uid="{00000000-0005-0000-0000-000082000000}"/>
    <cellStyle name="Separador de milhares 3 2 2 2 3 2" xfId="162" xr:uid="{00000000-0005-0000-0000-000083000000}"/>
    <cellStyle name="Separador de milhares 3 2 2 3" xfId="97" xr:uid="{00000000-0005-0000-0000-000084000000}"/>
    <cellStyle name="Separador de milhares 3 2 2 3 2" xfId="161" xr:uid="{00000000-0005-0000-0000-000085000000}"/>
    <cellStyle name="Separador de milhares 3 2 3" xfId="96" xr:uid="{00000000-0005-0000-0000-000086000000}"/>
    <cellStyle name="Separador de milhares 3 2 3 2" xfId="160" xr:uid="{00000000-0005-0000-0000-000087000000}"/>
    <cellStyle name="Separador de milhares 3 3" xfId="95" xr:uid="{00000000-0005-0000-0000-000088000000}"/>
    <cellStyle name="Separador de milhares 3 3 2" xfId="159" xr:uid="{00000000-0005-0000-0000-000089000000}"/>
    <cellStyle name="Separador de milhares 4" xfId="42" xr:uid="{00000000-0005-0000-0000-00008A000000}"/>
    <cellStyle name="Separador de milhares 4 2" xfId="109" xr:uid="{00000000-0005-0000-0000-00008B000000}"/>
    <cellStyle name="Separador de milhares 4 2 2" xfId="172" xr:uid="{00000000-0005-0000-0000-00008C000000}"/>
    <cellStyle name="Separador de milhares 5" xfId="44" xr:uid="{00000000-0005-0000-0000-00008D000000}"/>
    <cellStyle name="Separador de milhares 5 2" xfId="62" xr:uid="{00000000-0005-0000-0000-00008E000000}"/>
    <cellStyle name="Separador de milhares 5 2 2" xfId="119" xr:uid="{00000000-0005-0000-0000-00008F000000}"/>
    <cellStyle name="Separador de milhares 5 2 2 2" xfId="181" xr:uid="{00000000-0005-0000-0000-000090000000}"/>
    <cellStyle name="Separador de milhares 5 3" xfId="110" xr:uid="{00000000-0005-0000-0000-000091000000}"/>
    <cellStyle name="Separador de milhares 5 3 2" xfId="173" xr:uid="{00000000-0005-0000-0000-000092000000}"/>
    <cellStyle name="Separador de milhares 6" xfId="46" xr:uid="{00000000-0005-0000-0000-000093000000}"/>
    <cellStyle name="Separador de milhares 6 2" xfId="111" xr:uid="{00000000-0005-0000-0000-000094000000}"/>
    <cellStyle name="Separador de milhares 6 2 2" xfId="174" xr:uid="{00000000-0005-0000-0000-000095000000}"/>
    <cellStyle name="Vírgula" xfId="30" builtinId="3"/>
    <cellStyle name="Vírgula 10" xfId="101" xr:uid="{00000000-0005-0000-0000-000098000000}"/>
    <cellStyle name="Vírgula 10 2" xfId="165" xr:uid="{00000000-0005-0000-0000-000099000000}"/>
    <cellStyle name="Vírgula 10 2 2" xfId="72" xr:uid="{00000000-0005-0000-0000-00009A000000}"/>
    <cellStyle name="Vírgula 10 2 2 2" xfId="75" xr:uid="{00000000-0005-0000-0000-00009B000000}"/>
    <cellStyle name="Vírgula 10 2 2 2 2" xfId="128" xr:uid="{00000000-0005-0000-0000-00009C000000}"/>
    <cellStyle name="Vírgula 10 2 2 2 2 2" xfId="188" xr:uid="{00000000-0005-0000-0000-00009D000000}"/>
    <cellStyle name="Vírgula 10 2 2 2 3" xfId="146" xr:uid="{00000000-0005-0000-0000-00009E000000}"/>
    <cellStyle name="Vírgula 10 2 2 3" xfId="77" xr:uid="{00000000-0005-0000-0000-00009F000000}"/>
    <cellStyle name="Vírgula 10 2 2 3 2" xfId="130" xr:uid="{00000000-0005-0000-0000-0000A0000000}"/>
    <cellStyle name="Vírgula 10 2 2 3 2 2" xfId="190" xr:uid="{00000000-0005-0000-0000-0000A1000000}"/>
    <cellStyle name="Vírgula 10 2 2 3 3" xfId="148" xr:uid="{00000000-0005-0000-0000-0000A2000000}"/>
    <cellStyle name="Vírgula 10 2 2 4" xfId="125" xr:uid="{00000000-0005-0000-0000-0000A3000000}"/>
    <cellStyle name="Vírgula 10 2 2 4 2" xfId="185" xr:uid="{00000000-0005-0000-0000-0000A4000000}"/>
    <cellStyle name="Vírgula 10 2 2 5" xfId="143" xr:uid="{00000000-0005-0000-0000-0000A5000000}"/>
    <cellStyle name="Vírgula 10 3" xfId="286" xr:uid="{9C744172-2C35-4E61-9C2D-74498BF68456}"/>
    <cellStyle name="Vírgula 11" xfId="211" xr:uid="{4AC29524-2F7C-40FD-9022-4608867968DC}"/>
    <cellStyle name="Vírgula 12" xfId="217" xr:uid="{ADBFA212-780D-47C7-B929-0392A31D7756}"/>
    <cellStyle name="Vírgula 12 2" xfId="269" xr:uid="{C9697049-E8DF-4FB5-8B90-660E20F5DDC5}"/>
    <cellStyle name="Vírgula 12 2 2" xfId="271" xr:uid="{9C1C3C4E-8630-4C3D-8175-D57565B1AAF4}"/>
    <cellStyle name="Vírgula 12 2 2 2" xfId="296" xr:uid="{5B22828D-E77C-4DEE-B20A-F39FC68E3F5A}"/>
    <cellStyle name="Vírgula 13" xfId="221" xr:uid="{DD7D4107-AFF0-4394-B01D-924FF0E420C3}"/>
    <cellStyle name="Vírgula 14" xfId="225" xr:uid="{A6ED6EB3-8155-43A9-84AC-DB5E007CD794}"/>
    <cellStyle name="Vírgula 15" xfId="229" xr:uid="{C4EA0C74-D207-47D9-9019-7480FD94EC6C}"/>
    <cellStyle name="Vírgula 16" xfId="202" xr:uid="{AE95FBF3-6CC7-400B-A670-ECA389BFB5DF}"/>
    <cellStyle name="Vírgula 17" xfId="235" xr:uid="{899C35AE-9D7B-4DCA-96EB-4A411FF37FA1}"/>
    <cellStyle name="Vírgula 18" xfId="239" xr:uid="{2E0B0D27-E9F4-46CE-A217-63F0AF8BB7C1}"/>
    <cellStyle name="Vírgula 19" xfId="245" xr:uid="{976079D1-6BF9-49A0-82FB-F09EB5115B63}"/>
    <cellStyle name="Vírgula 2" xfId="31" xr:uid="{00000000-0005-0000-0000-0000A6000000}"/>
    <cellStyle name="Vírgula 2 2" xfId="83" xr:uid="{00000000-0005-0000-0000-0000A7000000}"/>
    <cellStyle name="Vírgula 2 2 2" xfId="134" xr:uid="{00000000-0005-0000-0000-0000A8000000}"/>
    <cellStyle name="Vírgula 2 2 2 2" xfId="194" xr:uid="{00000000-0005-0000-0000-0000A9000000}"/>
    <cellStyle name="Vírgula 2 2 8" xfId="204" xr:uid="{3AFB02C5-493B-4DB2-AA56-1AEC53FFABFD}"/>
    <cellStyle name="Vírgula 2 3" xfId="102" xr:uid="{00000000-0005-0000-0000-0000AA000000}"/>
    <cellStyle name="Vírgula 2 3 2" xfId="166" xr:uid="{00000000-0005-0000-0000-0000AB000000}"/>
    <cellStyle name="Vírgula 20" xfId="227" xr:uid="{E1235771-F45D-4210-AB53-BF02DA9CBE41}"/>
    <cellStyle name="Vírgula 20 2" xfId="244" xr:uid="{7861CF31-732B-4A12-A78B-387FEBD9E84A}"/>
    <cellStyle name="Vírgula 20 3" xfId="262" xr:uid="{09621DCE-A5E0-42AA-8048-0183A971C9B6}"/>
    <cellStyle name="Vírgula 20 4" xfId="288" xr:uid="{7151E379-45AA-4B26-B9B6-05475E2FE47C}"/>
    <cellStyle name="Vírgula 21" xfId="264" xr:uid="{78449DFE-0C3B-489A-81C3-55D18DF5325A}"/>
    <cellStyle name="Vírgula 22" xfId="274" xr:uid="{48D5C973-CB58-42E5-8155-A04DF7B90015}"/>
    <cellStyle name="Vírgula 23" xfId="266" xr:uid="{4EC4D55E-5F04-469B-8146-3D955F66424A}"/>
    <cellStyle name="Vírgula 23 2" xfId="281" xr:uid="{1951F2F6-E69C-487C-8E6A-16C306377FED}"/>
    <cellStyle name="Vírgula 23 2 2" xfId="292" xr:uid="{0ADEA474-D53E-48D7-93F9-2E157D7D514C}"/>
    <cellStyle name="Vírgula 24" xfId="278" xr:uid="{E347F694-13A3-4107-A5AA-4F47B2AFA8B4}"/>
    <cellStyle name="Vírgula 27" xfId="256" xr:uid="{72D94563-9DD2-41F2-AB87-9FACE1529AD0}"/>
    <cellStyle name="Vírgula 28" xfId="258" xr:uid="{9F6B3FA6-B267-4B00-9D8C-C87440B96B8A}"/>
    <cellStyle name="Vírgula 3" xfId="32" xr:uid="{00000000-0005-0000-0000-0000AC000000}"/>
    <cellStyle name="Vírgula 3 2" xfId="52" xr:uid="{00000000-0005-0000-0000-0000AD000000}"/>
    <cellStyle name="Vírgula 3 2 2" xfId="114" xr:uid="{00000000-0005-0000-0000-0000AE000000}"/>
    <cellStyle name="Vírgula 3 2 2 2" xfId="177" xr:uid="{00000000-0005-0000-0000-0000AF000000}"/>
    <cellStyle name="Vírgula 3 2 9" xfId="201" xr:uid="{F745D35F-2B44-4F95-A8C9-8421873C18E8}"/>
    <cellStyle name="Vírgula 3 3" xfId="103" xr:uid="{00000000-0005-0000-0000-0000B0000000}"/>
    <cellStyle name="Vírgula 3 3 2" xfId="167" xr:uid="{00000000-0005-0000-0000-0000B1000000}"/>
    <cellStyle name="Vírgula 3 4" xfId="267" xr:uid="{7CFA0B70-7404-4CE9-9BDA-CAA82CF7847A}"/>
    <cellStyle name="Vírgula 39" xfId="247" xr:uid="{877BCF98-0365-4212-AB9F-307CC4DE5E17}"/>
    <cellStyle name="Vírgula 4" xfId="33" xr:uid="{00000000-0005-0000-0000-0000B2000000}"/>
    <cellStyle name="Vírgula 4 2" xfId="54" xr:uid="{00000000-0005-0000-0000-0000B3000000}"/>
    <cellStyle name="Vírgula 4 2 2" xfId="115" xr:uid="{00000000-0005-0000-0000-0000B4000000}"/>
    <cellStyle name="Vírgula 4 2 2 2" xfId="178" xr:uid="{00000000-0005-0000-0000-0000B5000000}"/>
    <cellStyle name="Vírgula 4 3" xfId="104" xr:uid="{00000000-0005-0000-0000-0000B6000000}"/>
    <cellStyle name="Vírgula 4 3 2" xfId="168" xr:uid="{00000000-0005-0000-0000-0000B7000000}"/>
    <cellStyle name="Vírgula 4 4" xfId="250" xr:uid="{7A1C43BD-EF33-4C7E-8A34-E524C4199778}"/>
    <cellStyle name="Vírgula 5" xfId="34" xr:uid="{00000000-0005-0000-0000-0000B8000000}"/>
    <cellStyle name="Vírgula 5 2" xfId="105" xr:uid="{00000000-0005-0000-0000-0000B9000000}"/>
    <cellStyle name="Vírgula 5 2 2" xfId="169" xr:uid="{00000000-0005-0000-0000-0000BA000000}"/>
    <cellStyle name="Vírgula 6" xfId="35" xr:uid="{00000000-0005-0000-0000-0000BB000000}"/>
    <cellStyle name="Vírgula 6 2" xfId="56" xr:uid="{00000000-0005-0000-0000-0000BC000000}"/>
    <cellStyle name="Vírgula 6 2 2" xfId="116" xr:uid="{00000000-0005-0000-0000-0000BD000000}"/>
    <cellStyle name="Vírgula 6 2 2 2" xfId="179" xr:uid="{00000000-0005-0000-0000-0000BE000000}"/>
    <cellStyle name="Vírgula 6 3" xfId="106" xr:uid="{00000000-0005-0000-0000-0000BF000000}"/>
    <cellStyle name="Vírgula 6 3 2" xfId="170" xr:uid="{00000000-0005-0000-0000-0000C0000000}"/>
    <cellStyle name="Vírgula 7" xfId="49" xr:uid="{00000000-0005-0000-0000-0000C1000000}"/>
    <cellStyle name="Vírgula 7 2" xfId="63" xr:uid="{00000000-0005-0000-0000-0000C2000000}"/>
    <cellStyle name="Vírgula 7 2 2" xfId="120" xr:uid="{00000000-0005-0000-0000-0000C3000000}"/>
    <cellStyle name="Vírgula 7 2 2 2" xfId="182" xr:uid="{00000000-0005-0000-0000-0000C4000000}"/>
    <cellStyle name="Vírgula 7 2 4" xfId="199" xr:uid="{F6DEF2A0-BF23-4F57-A9EA-A551A5648FFF}"/>
    <cellStyle name="Vírgula 7 3" xfId="112" xr:uid="{00000000-0005-0000-0000-0000C5000000}"/>
    <cellStyle name="Vírgula 7 3 2" xfId="175" xr:uid="{00000000-0005-0000-0000-0000C6000000}"/>
    <cellStyle name="Vírgula 7 4" xfId="290" xr:uid="{7DEE66CC-D440-43CD-89BA-1DD629EBAE21}"/>
    <cellStyle name="Vírgula 8" xfId="50" xr:uid="{00000000-0005-0000-0000-0000C7000000}"/>
    <cellStyle name="Vírgula 8 2" xfId="113" xr:uid="{00000000-0005-0000-0000-0000C8000000}"/>
    <cellStyle name="Vírgula 8 2 2" xfId="176" xr:uid="{00000000-0005-0000-0000-0000C9000000}"/>
    <cellStyle name="Vírgula 8 5" xfId="207" xr:uid="{3F97D957-D722-45E8-85F9-0C6FEEFE2B6D}"/>
    <cellStyle name="Vírgula 9" xfId="80" xr:uid="{00000000-0005-0000-0000-0000CA000000}"/>
    <cellStyle name="Vírgula 9 2" xfId="133" xr:uid="{00000000-0005-0000-0000-0000CB000000}"/>
    <cellStyle name="Vírgula 9 2 2" xfId="193" xr:uid="{00000000-0005-0000-0000-0000CC000000}"/>
    <cellStyle name="Vírgula 9 3" xfId="151" xr:uid="{00000000-0005-0000-0000-0000CD000000}"/>
  </cellStyles>
  <dxfs count="60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rgb="FFF43800"/>
      </font>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border>
    </dxf>
    <dxf>
      <font>
        <condense val="0"/>
        <extend val="0"/>
        <color rgb="FF006100"/>
      </font>
      <fill>
        <patternFill>
          <bgColor rgb="FFC6EFCE"/>
        </patternFill>
      </fill>
    </dxf>
    <dxf>
      <font>
        <condense val="0"/>
        <extend val="0"/>
        <color rgb="FF006100"/>
      </font>
      <fill>
        <patternFill>
          <bgColor rgb="FFC6EFCE"/>
        </patternFill>
      </fill>
    </dxf>
    <dxf>
      <fill>
        <patternFill>
          <bgColor rgb="FFFFFF00"/>
        </patternFill>
      </fill>
    </dxf>
    <dxf>
      <fill>
        <patternFill>
          <bgColor rgb="FF92D05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rgb="FFF43800"/>
      </font>
    </dxf>
    <dxf>
      <font>
        <b/>
        <i val="0"/>
        <color rgb="FFF43800"/>
      </font>
    </dxf>
    <dxf>
      <font>
        <b/>
        <i val="0"/>
        <color rgb="FF1851D6"/>
      </font>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10000"/>
      <rgbColor rgb="00FFFFFF"/>
      <rgbColor rgb="00FF0000"/>
      <rgbColor rgb="0000FF00"/>
      <rgbColor rgb="000000FF"/>
      <rgbColor rgb="00FFFF00"/>
      <rgbColor rgb="00FF00FF"/>
      <rgbColor rgb="0000FFFF"/>
      <rgbColor rgb="00800000"/>
      <rgbColor rgb="00008000"/>
      <rgbColor rgb="00000080"/>
      <rgbColor rgb="00808000"/>
      <rgbColor rgb="0080800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CC"/>
      <rgbColor rgb="00969696"/>
      <rgbColor rgb="00003366"/>
      <rgbColor rgb="00339966"/>
      <rgbColor rgb="00003300"/>
      <rgbColor rgb="00333300"/>
      <rgbColor rgb="00993300"/>
      <rgbColor rgb="00993366"/>
      <rgbColor rgb="00333399"/>
      <rgbColor rgb="00BFBFBF"/>
    </indexedColors>
    <mruColors>
      <color rgb="FF1851D6"/>
      <color rgb="FF800080"/>
      <color rgb="FFA077B5"/>
      <color rgb="FFCBB4D6"/>
      <color rgb="FF989DD0"/>
      <color rgb="FF83A5F1"/>
      <color rgb="FFF43800"/>
      <color rgb="FFD23200"/>
      <color rgb="FFB4B4B4"/>
      <color rgb="FF2929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sumo!A1"/></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sumo!A1"/></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sumo!A1"/></Relationships>
</file>

<file path=xl/drawings/_rels/drawing10.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sumo!A1"/><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3" Type="http://schemas.microsoft.com/office/2007/relationships/hdphoto" Target="../media/hdphoto1.wdp"/><Relationship Id="rId7" Type="http://schemas.openxmlformats.org/officeDocument/2006/relationships/image" Target="../media/image18.png"/><Relationship Id="rId2" Type="http://schemas.openxmlformats.org/officeDocument/2006/relationships/image" Target="../media/image1.png"/><Relationship Id="rId1" Type="http://schemas.openxmlformats.org/officeDocument/2006/relationships/image" Target="../media/image14.jp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Ger_Executivo!A1"/></Relationships>
</file>

<file path=xl/drawings/_rels/drawing15.xml.rels><?xml version="1.0" encoding="UTF-8" standalone="yes"?>
<Relationships xmlns="http://schemas.openxmlformats.org/package/2006/relationships"><Relationship Id="rId8" Type="http://schemas.openxmlformats.org/officeDocument/2006/relationships/image" Target="../media/image23.png"/><Relationship Id="rId3" Type="http://schemas.microsoft.com/office/2007/relationships/hdphoto" Target="../media/hdphoto1.wdp"/><Relationship Id="rId7" Type="http://schemas.openxmlformats.org/officeDocument/2006/relationships/image" Target="../media/image22.png"/><Relationship Id="rId2" Type="http://schemas.openxmlformats.org/officeDocument/2006/relationships/image" Target="../media/image1.png"/><Relationship Id="rId1" Type="http://schemas.openxmlformats.org/officeDocument/2006/relationships/hyperlink" Target="#Resumo!A1"/><Relationship Id="rId6" Type="http://schemas.openxmlformats.org/officeDocument/2006/relationships/image" Target="../media/image21.png"/><Relationship Id="rId5" Type="http://schemas.openxmlformats.org/officeDocument/2006/relationships/image" Target="../media/image20.png"/><Relationship Id="rId10" Type="http://schemas.openxmlformats.org/officeDocument/2006/relationships/image" Target="../media/image25.png"/><Relationship Id="rId4" Type="http://schemas.openxmlformats.org/officeDocument/2006/relationships/image" Target="../media/image19.png"/><Relationship Id="rId9" Type="http://schemas.openxmlformats.org/officeDocument/2006/relationships/image" Target="../media/image24.png"/></Relationships>
</file>

<file path=xl/drawings/_rels/drawing17.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sumo!A1"/></Relationships>
</file>

<file path=xl/drawings/_rels/drawing18.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image" Target="../media/image26.jpeg"/><Relationship Id="rId4" Type="http://schemas.openxmlformats.org/officeDocument/2006/relationships/hyperlink" Target="#Resumo!A1"/></Relationships>
</file>

<file path=xl/drawings/_rels/drawing19.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Ger_Executivo!A1"/><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emf"/></Relationships>
</file>

<file path=xl/drawings/_rels/drawing21.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 Id="rId5" Type="http://schemas.openxmlformats.org/officeDocument/2006/relationships/image" Target="../media/image34.png"/><Relationship Id="rId4" Type="http://schemas.openxmlformats.org/officeDocument/2006/relationships/image" Target="../media/image33.png"/></Relationships>
</file>

<file path=xl/drawings/_rels/drawing2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Ger_Executivo!A1"/></Relationships>
</file>

<file path=xl/drawings/_rels/drawing2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Ger_Executivo!A1"/><Relationship Id="rId4" Type="http://schemas.openxmlformats.org/officeDocument/2006/relationships/image" Target="../media/image3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8.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Ger_Executivo!A1"/></Relationships>
</file>

<file path=xl/drawings/_rels/drawing29.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sumo!A1"/></Relationships>
</file>

<file path=xl/drawings/_rels/drawing31.xml.rels><?xml version="1.0" encoding="UTF-8" standalone="yes"?>
<Relationships xmlns="http://schemas.openxmlformats.org/package/2006/relationships"><Relationship Id="rId1" Type="http://schemas.openxmlformats.org/officeDocument/2006/relationships/hyperlink" Target="#Resumo!A1"/></Relationships>
</file>

<file path=xl/drawings/_rels/drawing32.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5" Type="http://schemas.openxmlformats.org/officeDocument/2006/relationships/hyperlink" Target="#Resumo!A1"/><Relationship Id="rId4" Type="http://schemas.openxmlformats.org/officeDocument/2006/relationships/image" Target="../media/image40.png"/></Relationships>
</file>

<file path=xl/drawings/_rels/drawing33.xml.rels><?xml version="1.0" encoding="UTF-8" standalone="yes"?>
<Relationships xmlns="http://schemas.openxmlformats.org/package/2006/relationships"><Relationship Id="rId1" Type="http://schemas.openxmlformats.org/officeDocument/2006/relationships/hyperlink" Target="#Resumo!A1"/></Relationships>
</file>

<file path=xl/drawings/_rels/drawing34.xml.rels><?xml version="1.0" encoding="UTF-8" standalone="yes"?>
<Relationships xmlns="http://schemas.openxmlformats.org/package/2006/relationships"><Relationship Id="rId1" Type="http://schemas.openxmlformats.org/officeDocument/2006/relationships/hyperlink" Target="#Resumo!A1"/></Relationships>
</file>

<file path=xl/drawings/_rels/drawing35.xml.rels><?xml version="1.0" encoding="UTF-8" standalone="yes"?>
<Relationships xmlns="http://schemas.openxmlformats.org/package/2006/relationships"><Relationship Id="rId1" Type="http://schemas.openxmlformats.org/officeDocument/2006/relationships/hyperlink" Target="#Resumo!A1"/></Relationships>
</file>

<file path=xl/drawings/drawing1.xml><?xml version="1.0" encoding="utf-8"?>
<xdr:wsDr xmlns:xdr="http://schemas.openxmlformats.org/drawingml/2006/spreadsheetDrawing" xmlns:a="http://schemas.openxmlformats.org/drawingml/2006/main">
  <xdr:twoCellAnchor>
    <xdr:from>
      <xdr:col>8</xdr:col>
      <xdr:colOff>297466</xdr:colOff>
      <xdr:row>0</xdr:row>
      <xdr:rowOff>141977</xdr:rowOff>
    </xdr:from>
    <xdr:to>
      <xdr:col>9</xdr:col>
      <xdr:colOff>429588</xdr:colOff>
      <xdr:row>1</xdr:row>
      <xdr:rowOff>174126</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57F55CD1-9943-4E10-A7EF-4331FED2547B}"/>
            </a:ext>
          </a:extLst>
        </xdr:cNvPr>
        <xdr:cNvSpPr/>
      </xdr:nvSpPr>
      <xdr:spPr>
        <a:xfrm>
          <a:off x="12879991" y="141977"/>
          <a:ext cx="932222" cy="222649"/>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254342</xdr:colOff>
      <xdr:row>0</xdr:row>
      <xdr:rowOff>56842</xdr:rowOff>
    </xdr:from>
    <xdr:to>
      <xdr:col>1</xdr:col>
      <xdr:colOff>1876785</xdr:colOff>
      <xdr:row>1</xdr:row>
      <xdr:rowOff>186171</xdr:rowOff>
    </xdr:to>
    <xdr:pic>
      <xdr:nvPicPr>
        <xdr:cNvPr id="3" name="image3.png">
          <a:extLst>
            <a:ext uri="{FF2B5EF4-FFF2-40B4-BE49-F238E27FC236}">
              <a16:creationId xmlns:a16="http://schemas.microsoft.com/office/drawing/2014/main" id="{20A80501-EAFB-4093-8051-F4F1832C0E37}"/>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254342" y="56842"/>
          <a:ext cx="1889143" cy="319829"/>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219074</xdr:colOff>
      <xdr:row>0</xdr:row>
      <xdr:rowOff>133350</xdr:rowOff>
    </xdr:from>
    <xdr:ext cx="1933575" cy="361950"/>
    <xdr:pic>
      <xdr:nvPicPr>
        <xdr:cNvPr id="2" name="image4.png">
          <a:extLst>
            <a:ext uri="{FF2B5EF4-FFF2-40B4-BE49-F238E27FC236}">
              <a16:creationId xmlns:a16="http://schemas.microsoft.com/office/drawing/2014/main" id="{DA8604B7-AB01-42F1-AE7D-F9105A3527CA}"/>
            </a:ext>
          </a:extLst>
        </xdr:cNvPr>
        <xdr:cNvPicPr preferRelativeResize="0"/>
      </xdr:nvPicPr>
      <xdr:blipFill>
        <a:blip xmlns:r="http://schemas.openxmlformats.org/officeDocument/2006/relationships" r:embed="rId1" cstate="print"/>
        <a:stretch>
          <a:fillRect/>
        </a:stretch>
      </xdr:blipFill>
      <xdr:spPr>
        <a:xfrm>
          <a:off x="8905874" y="133350"/>
          <a:ext cx="1933575" cy="3619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333375</xdr:colOff>
      <xdr:row>4</xdr:row>
      <xdr:rowOff>95250</xdr:rowOff>
    </xdr:from>
    <xdr:ext cx="3648075" cy="2905125"/>
    <xdr:pic>
      <xdr:nvPicPr>
        <xdr:cNvPr id="2" name="image3.png">
          <a:extLst>
            <a:ext uri="{FF2B5EF4-FFF2-40B4-BE49-F238E27FC236}">
              <a16:creationId xmlns:a16="http://schemas.microsoft.com/office/drawing/2014/main" id="{15DFB48E-19CB-4942-92B6-27E6B5324EB2}"/>
            </a:ext>
          </a:extLst>
        </xdr:cNvPr>
        <xdr:cNvPicPr preferRelativeResize="0"/>
      </xdr:nvPicPr>
      <xdr:blipFill>
        <a:blip xmlns:r="http://schemas.openxmlformats.org/officeDocument/2006/relationships" r:embed="rId1" cstate="print"/>
        <a:stretch>
          <a:fillRect/>
        </a:stretch>
      </xdr:blipFill>
      <xdr:spPr>
        <a:xfrm>
          <a:off x="10372725" y="1323975"/>
          <a:ext cx="3648075" cy="2905125"/>
        </a:xfrm>
        <a:prstGeom prst="rect">
          <a:avLst/>
        </a:prstGeom>
        <a:noFill/>
      </xdr:spPr>
    </xdr:pic>
    <xdr:clientData fLocksWithSheet="0"/>
  </xdr:oneCellAnchor>
  <xdr:oneCellAnchor>
    <xdr:from>
      <xdr:col>18</xdr:col>
      <xdr:colOff>38100</xdr:colOff>
      <xdr:row>4</xdr:row>
      <xdr:rowOff>219075</xdr:rowOff>
    </xdr:from>
    <xdr:ext cx="7972425" cy="1800225"/>
    <xdr:pic>
      <xdr:nvPicPr>
        <xdr:cNvPr id="3" name="image2.png">
          <a:extLst>
            <a:ext uri="{FF2B5EF4-FFF2-40B4-BE49-F238E27FC236}">
              <a16:creationId xmlns:a16="http://schemas.microsoft.com/office/drawing/2014/main" id="{34853006-A17B-426D-BC8F-F18EA1A04D16}"/>
            </a:ext>
          </a:extLst>
        </xdr:cNvPr>
        <xdr:cNvPicPr preferRelativeResize="0"/>
      </xdr:nvPicPr>
      <xdr:blipFill>
        <a:blip xmlns:r="http://schemas.openxmlformats.org/officeDocument/2006/relationships" r:embed="rId2" cstate="print"/>
        <a:stretch>
          <a:fillRect/>
        </a:stretch>
      </xdr:blipFill>
      <xdr:spPr>
        <a:xfrm>
          <a:off x="20821650" y="1447800"/>
          <a:ext cx="7972425" cy="1800225"/>
        </a:xfrm>
        <a:prstGeom prst="rect">
          <a:avLst/>
        </a:prstGeom>
        <a:noFill/>
      </xdr:spPr>
    </xdr:pic>
    <xdr:clientData fLocksWithSheet="0"/>
  </xdr:oneCellAnchor>
  <xdr:oneCellAnchor>
    <xdr:from>
      <xdr:col>7</xdr:col>
      <xdr:colOff>238125</xdr:colOff>
      <xdr:row>0</xdr:row>
      <xdr:rowOff>85725</xdr:rowOff>
    </xdr:from>
    <xdr:ext cx="1952625" cy="333375"/>
    <xdr:pic>
      <xdr:nvPicPr>
        <xdr:cNvPr id="4" name="image1.png">
          <a:extLst>
            <a:ext uri="{FF2B5EF4-FFF2-40B4-BE49-F238E27FC236}">
              <a16:creationId xmlns:a16="http://schemas.microsoft.com/office/drawing/2014/main" id="{1CE38342-9775-4AEF-9346-FFBA517212EA}"/>
            </a:ext>
          </a:extLst>
        </xdr:cNvPr>
        <xdr:cNvPicPr preferRelativeResize="0"/>
      </xdr:nvPicPr>
      <xdr:blipFill>
        <a:blip xmlns:r="http://schemas.openxmlformats.org/officeDocument/2006/relationships" r:embed="rId3" cstate="print"/>
        <a:stretch>
          <a:fillRect/>
        </a:stretch>
      </xdr:blipFill>
      <xdr:spPr>
        <a:xfrm>
          <a:off x="7877175" y="85725"/>
          <a:ext cx="1952625" cy="33337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xdr:from>
      <xdr:col>6</xdr:col>
      <xdr:colOff>958210</xdr:colOff>
      <xdr:row>0</xdr:row>
      <xdr:rowOff>156211</xdr:rowOff>
    </xdr:from>
    <xdr:to>
      <xdr:col>6</xdr:col>
      <xdr:colOff>2666999</xdr:colOff>
      <xdr:row>2</xdr:row>
      <xdr:rowOff>34290</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DD3E5696-AD6D-4FA2-B522-AB9FB78355D7}"/>
            </a:ext>
          </a:extLst>
        </xdr:cNvPr>
        <xdr:cNvSpPr/>
      </xdr:nvSpPr>
      <xdr:spPr>
        <a:xfrm>
          <a:off x="8500105" y="156211"/>
          <a:ext cx="1710694" cy="350519"/>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oneCellAnchor>
    <xdr:from>
      <xdr:col>1</xdr:col>
      <xdr:colOff>387238</xdr:colOff>
      <xdr:row>0</xdr:row>
      <xdr:rowOff>128644</xdr:rowOff>
    </xdr:from>
    <xdr:ext cx="1719580" cy="369570"/>
    <xdr:pic>
      <xdr:nvPicPr>
        <xdr:cNvPr id="3" name="image3.png">
          <a:extLst>
            <a:ext uri="{FF2B5EF4-FFF2-40B4-BE49-F238E27FC236}">
              <a16:creationId xmlns:a16="http://schemas.microsoft.com/office/drawing/2014/main" id="{C0A2AF78-BDEB-46F4-85DD-E86657301E62}"/>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758713" y="132454"/>
          <a:ext cx="1719580" cy="369570"/>
        </a:xfrm>
        <a:prstGeom prst="rect">
          <a:avLst/>
        </a:prstGeom>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23</xdr:col>
      <xdr:colOff>495300</xdr:colOff>
      <xdr:row>0</xdr:row>
      <xdr:rowOff>241589</xdr:rowOff>
    </xdr:from>
    <xdr:ext cx="1952625" cy="333375"/>
    <xdr:pic>
      <xdr:nvPicPr>
        <xdr:cNvPr id="2" name="image1.png">
          <a:extLst>
            <a:ext uri="{FF2B5EF4-FFF2-40B4-BE49-F238E27FC236}">
              <a16:creationId xmlns:a16="http://schemas.microsoft.com/office/drawing/2014/main" id="{675C4497-CD3B-48ED-AF6A-F7AD2FCF5043}"/>
            </a:ext>
          </a:extLst>
        </xdr:cNvPr>
        <xdr:cNvPicPr preferRelativeResize="0"/>
      </xdr:nvPicPr>
      <xdr:blipFill>
        <a:blip xmlns:r="http://schemas.openxmlformats.org/officeDocument/2006/relationships" r:embed="rId1" cstate="print"/>
        <a:stretch>
          <a:fillRect/>
        </a:stretch>
      </xdr:blipFill>
      <xdr:spPr>
        <a:xfrm>
          <a:off x="26784300" y="241589"/>
          <a:ext cx="1952625" cy="333375"/>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216972</xdr:colOff>
      <xdr:row>0</xdr:row>
      <xdr:rowOff>305914</xdr:rowOff>
    </xdr:from>
    <xdr:ext cx="1952625" cy="333375"/>
    <xdr:pic>
      <xdr:nvPicPr>
        <xdr:cNvPr id="2" name="image1.png">
          <a:extLst>
            <a:ext uri="{FF2B5EF4-FFF2-40B4-BE49-F238E27FC236}">
              <a16:creationId xmlns:a16="http://schemas.microsoft.com/office/drawing/2014/main" id="{3C5F1149-01B4-4F9E-8ACD-35CE895FABA0}"/>
            </a:ext>
          </a:extLst>
        </xdr:cNvPr>
        <xdr:cNvPicPr preferRelativeResize="0"/>
      </xdr:nvPicPr>
      <xdr:blipFill>
        <a:blip xmlns:r="http://schemas.openxmlformats.org/officeDocument/2006/relationships" r:embed="rId1" cstate="print"/>
        <a:stretch>
          <a:fillRect/>
        </a:stretch>
      </xdr:blipFill>
      <xdr:spPr>
        <a:xfrm>
          <a:off x="14837847" y="305914"/>
          <a:ext cx="1952625" cy="33337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xdr:from>
      <xdr:col>6</xdr:col>
      <xdr:colOff>83820</xdr:colOff>
      <xdr:row>1</xdr:row>
      <xdr:rowOff>32385</xdr:rowOff>
    </xdr:from>
    <xdr:to>
      <xdr:col>15</xdr:col>
      <xdr:colOff>868680</xdr:colOff>
      <xdr:row>2</xdr:row>
      <xdr:rowOff>99060</xdr:rowOff>
    </xdr:to>
    <xdr:sp macro="" textlink="">
      <xdr:nvSpPr>
        <xdr:cNvPr id="2" name="Rectangle 13">
          <a:extLst>
            <a:ext uri="{FF2B5EF4-FFF2-40B4-BE49-F238E27FC236}">
              <a16:creationId xmlns:a16="http://schemas.microsoft.com/office/drawing/2014/main" id="{BE337BE9-A899-4DE8-9A41-784C1B051996}"/>
            </a:ext>
          </a:extLst>
        </xdr:cNvPr>
        <xdr:cNvSpPr>
          <a:spLocks noChangeArrowheads="1"/>
        </xdr:cNvSpPr>
      </xdr:nvSpPr>
      <xdr:spPr bwMode="auto">
        <a:xfrm>
          <a:off x="3741420" y="222885"/>
          <a:ext cx="6014085" cy="257175"/>
        </a:xfrm>
        <a:prstGeom prst="rect">
          <a:avLst/>
        </a:prstGeom>
        <a:noFill/>
        <a:ln>
          <a:noFill/>
        </a:ln>
      </xdr:spPr>
      <xdr:txBody>
        <a:bodyPr vertOverflow="clip" wrap="square" lIns="91440" tIns="45720" rIns="91440" bIns="45720" anchor="t"/>
        <a:lstStyle/>
        <a:p>
          <a:pPr algn="ctr" rtl="0">
            <a:defRPr sz="1000"/>
          </a:pPr>
          <a:r>
            <a:rPr lang="pt-BR" sz="1800" b="1" i="0" u="none" strike="noStrike" baseline="0">
              <a:solidFill>
                <a:schemeClr val="tx1">
                  <a:lumMod val="85000"/>
                  <a:lumOff val="15000"/>
                </a:schemeClr>
              </a:solidFill>
              <a:latin typeface="+mn-lt"/>
              <a:ea typeface="Tahoma"/>
              <a:cs typeface="Tahoma"/>
            </a:rPr>
            <a:t>PLANILHA DE ORÇAMENTO</a:t>
          </a:r>
        </a:p>
      </xdr:txBody>
    </xdr:sp>
    <xdr:clientData/>
  </xdr:twoCellAnchor>
  <xdr:oneCellAnchor>
    <xdr:from>
      <xdr:col>6</xdr:col>
      <xdr:colOff>45720</xdr:colOff>
      <xdr:row>1</xdr:row>
      <xdr:rowOff>91440</xdr:rowOff>
    </xdr:from>
    <xdr:ext cx="1579880" cy="276225"/>
    <xdr:pic>
      <xdr:nvPicPr>
        <xdr:cNvPr id="3" name="image3.png">
          <a:extLst>
            <a:ext uri="{FF2B5EF4-FFF2-40B4-BE49-F238E27FC236}">
              <a16:creationId xmlns:a16="http://schemas.microsoft.com/office/drawing/2014/main" id="{7CCEF4BF-750C-432A-AEBC-5050FBB749CD}"/>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3703320" y="281940"/>
          <a:ext cx="1579880" cy="276225"/>
        </a:xfrm>
        <a:prstGeom prst="rect">
          <a:avLst/>
        </a:prstGeom>
        <a:ln/>
      </xdr:spPr>
    </xdr:pic>
    <xdr:clientData/>
  </xdr:oneCellAnchor>
  <xdr:twoCellAnchor>
    <xdr:from>
      <xdr:col>9</xdr:col>
      <xdr:colOff>419100</xdr:colOff>
      <xdr:row>1</xdr:row>
      <xdr:rowOff>0</xdr:rowOff>
    </xdr:from>
    <xdr:to>
      <xdr:col>9</xdr:col>
      <xdr:colOff>419100</xdr:colOff>
      <xdr:row>2</xdr:row>
      <xdr:rowOff>228600</xdr:rowOff>
    </xdr:to>
    <xdr:cxnSp macro="">
      <xdr:nvCxnSpPr>
        <xdr:cNvPr id="4" name="Conector reto 3">
          <a:extLst>
            <a:ext uri="{FF2B5EF4-FFF2-40B4-BE49-F238E27FC236}">
              <a16:creationId xmlns:a16="http://schemas.microsoft.com/office/drawing/2014/main" id="{2146065E-2B1B-4D3C-A4AD-68F4ADABB761}"/>
            </a:ext>
          </a:extLst>
        </xdr:cNvPr>
        <xdr:cNvCxnSpPr/>
      </xdr:nvCxnSpPr>
      <xdr:spPr>
        <a:xfrm>
          <a:off x="5905500" y="190500"/>
          <a:ext cx="0" cy="3810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45720</xdr:rowOff>
    </xdr:from>
    <xdr:to>
      <xdr:col>8</xdr:col>
      <xdr:colOff>418998</xdr:colOff>
      <xdr:row>22</xdr:row>
      <xdr:rowOff>132547</xdr:rowOff>
    </xdr:to>
    <xdr:pic>
      <xdr:nvPicPr>
        <xdr:cNvPr id="2" name="Imagem 1">
          <a:extLst>
            <a:ext uri="{FF2B5EF4-FFF2-40B4-BE49-F238E27FC236}">
              <a16:creationId xmlns:a16="http://schemas.microsoft.com/office/drawing/2014/main" id="{7B887A7E-D4AB-158E-5174-92AD7DFC120B}"/>
            </a:ext>
          </a:extLst>
        </xdr:cNvPr>
        <xdr:cNvPicPr>
          <a:picLocks noChangeAspect="1"/>
        </xdr:cNvPicPr>
      </xdr:nvPicPr>
      <xdr:blipFill>
        <a:blip xmlns:r="http://schemas.openxmlformats.org/officeDocument/2006/relationships" r:embed="rId1"/>
        <a:stretch>
          <a:fillRect/>
        </a:stretch>
      </xdr:blipFill>
      <xdr:spPr>
        <a:xfrm>
          <a:off x="0" y="45720"/>
          <a:ext cx="5295798" cy="3774907"/>
        </a:xfrm>
        <a:prstGeom prst="rect">
          <a:avLst/>
        </a:prstGeom>
      </xdr:spPr>
    </xdr:pic>
    <xdr:clientData/>
  </xdr:twoCellAnchor>
  <xdr:twoCellAnchor editAs="oneCell">
    <xdr:from>
      <xdr:col>0</xdr:col>
      <xdr:colOff>0</xdr:colOff>
      <xdr:row>29</xdr:row>
      <xdr:rowOff>45155</xdr:rowOff>
    </xdr:from>
    <xdr:to>
      <xdr:col>15</xdr:col>
      <xdr:colOff>78210</xdr:colOff>
      <xdr:row>44</xdr:row>
      <xdr:rowOff>521</xdr:rowOff>
    </xdr:to>
    <xdr:pic>
      <xdr:nvPicPr>
        <xdr:cNvPr id="4" name="Imagem 3">
          <a:extLst>
            <a:ext uri="{FF2B5EF4-FFF2-40B4-BE49-F238E27FC236}">
              <a16:creationId xmlns:a16="http://schemas.microsoft.com/office/drawing/2014/main" id="{D57374DE-3386-1068-719E-79D5A843EA1B}"/>
            </a:ext>
          </a:extLst>
        </xdr:cNvPr>
        <xdr:cNvPicPr>
          <a:picLocks noChangeAspect="1"/>
        </xdr:cNvPicPr>
      </xdr:nvPicPr>
      <xdr:blipFill>
        <a:blip xmlns:r="http://schemas.openxmlformats.org/officeDocument/2006/relationships" r:embed="rId2"/>
        <a:stretch>
          <a:fillRect/>
        </a:stretch>
      </xdr:blipFill>
      <xdr:spPr>
        <a:xfrm>
          <a:off x="0" y="4906715"/>
          <a:ext cx="9527010" cy="2469966"/>
        </a:xfrm>
        <a:prstGeom prst="rect">
          <a:avLst/>
        </a:prstGeom>
      </xdr:spPr>
    </xdr:pic>
    <xdr:clientData/>
  </xdr:twoCellAnchor>
  <xdr:twoCellAnchor editAs="oneCell">
    <xdr:from>
      <xdr:col>0</xdr:col>
      <xdr:colOff>0</xdr:colOff>
      <xdr:row>46</xdr:row>
      <xdr:rowOff>99060</xdr:rowOff>
    </xdr:from>
    <xdr:to>
      <xdr:col>15</xdr:col>
      <xdr:colOff>75399</xdr:colOff>
      <xdr:row>60</xdr:row>
      <xdr:rowOff>70981</xdr:rowOff>
    </xdr:to>
    <xdr:pic>
      <xdr:nvPicPr>
        <xdr:cNvPr id="5" name="Imagem 4">
          <a:extLst>
            <a:ext uri="{FF2B5EF4-FFF2-40B4-BE49-F238E27FC236}">
              <a16:creationId xmlns:a16="http://schemas.microsoft.com/office/drawing/2014/main" id="{B4DC8436-D42A-322D-57A7-DCAEA9AE6B92}"/>
            </a:ext>
          </a:extLst>
        </xdr:cNvPr>
        <xdr:cNvPicPr>
          <a:picLocks noChangeAspect="1"/>
        </xdr:cNvPicPr>
      </xdr:nvPicPr>
      <xdr:blipFill>
        <a:blip xmlns:r="http://schemas.openxmlformats.org/officeDocument/2006/relationships" r:embed="rId3"/>
        <a:stretch>
          <a:fillRect/>
        </a:stretch>
      </xdr:blipFill>
      <xdr:spPr>
        <a:xfrm>
          <a:off x="0" y="7810500"/>
          <a:ext cx="9524199" cy="2318881"/>
        </a:xfrm>
        <a:prstGeom prst="rect">
          <a:avLst/>
        </a:prstGeom>
      </xdr:spPr>
    </xdr:pic>
    <xdr:clientData/>
  </xdr:twoCellAnchor>
  <xdr:twoCellAnchor editAs="oneCell">
    <xdr:from>
      <xdr:col>0</xdr:col>
      <xdr:colOff>0</xdr:colOff>
      <xdr:row>61</xdr:row>
      <xdr:rowOff>3617</xdr:rowOff>
    </xdr:from>
    <xdr:to>
      <xdr:col>15</xdr:col>
      <xdr:colOff>342900</xdr:colOff>
      <xdr:row>84</xdr:row>
      <xdr:rowOff>164684</xdr:rowOff>
    </xdr:to>
    <xdr:pic>
      <xdr:nvPicPr>
        <xdr:cNvPr id="6" name="Imagem 5">
          <a:extLst>
            <a:ext uri="{FF2B5EF4-FFF2-40B4-BE49-F238E27FC236}">
              <a16:creationId xmlns:a16="http://schemas.microsoft.com/office/drawing/2014/main" id="{B03AC60F-0063-68BC-E804-B9116E72641B}"/>
            </a:ext>
          </a:extLst>
        </xdr:cNvPr>
        <xdr:cNvPicPr>
          <a:picLocks noChangeAspect="1"/>
        </xdr:cNvPicPr>
      </xdr:nvPicPr>
      <xdr:blipFill>
        <a:blip xmlns:r="http://schemas.openxmlformats.org/officeDocument/2006/relationships" r:embed="rId4"/>
        <a:stretch>
          <a:fillRect/>
        </a:stretch>
      </xdr:blipFill>
      <xdr:spPr>
        <a:xfrm>
          <a:off x="0" y="10229657"/>
          <a:ext cx="9791700" cy="4016787"/>
        </a:xfrm>
        <a:prstGeom prst="rect">
          <a:avLst/>
        </a:prstGeom>
      </xdr:spPr>
    </xdr:pic>
    <xdr:clientData/>
  </xdr:twoCellAnchor>
  <xdr:twoCellAnchor editAs="oneCell">
    <xdr:from>
      <xdr:col>0</xdr:col>
      <xdr:colOff>0</xdr:colOff>
      <xdr:row>88</xdr:row>
      <xdr:rowOff>0</xdr:rowOff>
    </xdr:from>
    <xdr:to>
      <xdr:col>20</xdr:col>
      <xdr:colOff>411376</xdr:colOff>
      <xdr:row>102</xdr:row>
      <xdr:rowOff>53675</xdr:rowOff>
    </xdr:to>
    <xdr:pic>
      <xdr:nvPicPr>
        <xdr:cNvPr id="3" name="Imagem 2">
          <a:extLst>
            <a:ext uri="{FF2B5EF4-FFF2-40B4-BE49-F238E27FC236}">
              <a16:creationId xmlns:a16="http://schemas.microsoft.com/office/drawing/2014/main" id="{AF379C09-E7F6-1148-B79B-9801E941AC59}"/>
            </a:ext>
          </a:extLst>
        </xdr:cNvPr>
        <xdr:cNvPicPr>
          <a:picLocks noChangeAspect="1"/>
        </xdr:cNvPicPr>
      </xdr:nvPicPr>
      <xdr:blipFill>
        <a:blip xmlns:r="http://schemas.openxmlformats.org/officeDocument/2006/relationships" r:embed="rId5"/>
        <a:stretch>
          <a:fillRect/>
        </a:stretch>
      </xdr:blipFill>
      <xdr:spPr>
        <a:xfrm>
          <a:off x="0" y="14752320"/>
          <a:ext cx="12908176" cy="240063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452600</xdr:colOff>
      <xdr:row>0</xdr:row>
      <xdr:rowOff>144780</xdr:rowOff>
    </xdr:from>
    <xdr:to>
      <xdr:col>4</xdr:col>
      <xdr:colOff>1251921</xdr:colOff>
      <xdr:row>2</xdr:row>
      <xdr:rowOff>0</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1CB44845-4137-4181-A66F-915EA6136FAA}"/>
            </a:ext>
          </a:extLst>
        </xdr:cNvPr>
        <xdr:cNvSpPr/>
      </xdr:nvSpPr>
      <xdr:spPr>
        <a:xfrm>
          <a:off x="8865080" y="144780"/>
          <a:ext cx="799321" cy="236220"/>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53340</xdr:colOff>
      <xdr:row>0</xdr:row>
      <xdr:rowOff>106680</xdr:rowOff>
    </xdr:from>
    <xdr:to>
      <xdr:col>0</xdr:col>
      <xdr:colOff>1920240</xdr:colOff>
      <xdr:row>2</xdr:row>
      <xdr:rowOff>45720</xdr:rowOff>
    </xdr:to>
    <xdr:pic>
      <xdr:nvPicPr>
        <xdr:cNvPr id="4" name="image3.png">
          <a:extLst>
            <a:ext uri="{FF2B5EF4-FFF2-40B4-BE49-F238E27FC236}">
              <a16:creationId xmlns:a16="http://schemas.microsoft.com/office/drawing/2014/main" id="{301FF33D-9046-44A8-970E-AB45187597DD}"/>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53340" y="106680"/>
          <a:ext cx="1866900" cy="320040"/>
        </a:xfrm>
        <a:prstGeom prst="rect">
          <a:avLst/>
        </a:prstGeom>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6</xdr:col>
      <xdr:colOff>83820</xdr:colOff>
      <xdr:row>1</xdr:row>
      <xdr:rowOff>32385</xdr:rowOff>
    </xdr:from>
    <xdr:to>
      <xdr:col>15</xdr:col>
      <xdr:colOff>868680</xdr:colOff>
      <xdr:row>2</xdr:row>
      <xdr:rowOff>99060</xdr:rowOff>
    </xdr:to>
    <xdr:sp macro="" textlink="">
      <xdr:nvSpPr>
        <xdr:cNvPr id="2" name="Rectangle 13">
          <a:extLst>
            <a:ext uri="{FF2B5EF4-FFF2-40B4-BE49-F238E27FC236}">
              <a16:creationId xmlns:a16="http://schemas.microsoft.com/office/drawing/2014/main" id="{55E7E7F7-EB82-4025-B832-18BFFF16D970}"/>
            </a:ext>
          </a:extLst>
        </xdr:cNvPr>
        <xdr:cNvSpPr>
          <a:spLocks noChangeArrowheads="1"/>
        </xdr:cNvSpPr>
      </xdr:nvSpPr>
      <xdr:spPr bwMode="auto">
        <a:xfrm>
          <a:off x="293370" y="118110"/>
          <a:ext cx="11052810" cy="285750"/>
        </a:xfrm>
        <a:prstGeom prst="rect">
          <a:avLst/>
        </a:prstGeom>
        <a:noFill/>
        <a:ln>
          <a:noFill/>
        </a:ln>
      </xdr:spPr>
      <xdr:txBody>
        <a:bodyPr vertOverflow="clip" wrap="square" lIns="91440" tIns="45720" rIns="91440" bIns="45720" anchor="t"/>
        <a:lstStyle/>
        <a:p>
          <a:pPr algn="ctr" rtl="0">
            <a:defRPr sz="1000"/>
          </a:pPr>
          <a:r>
            <a:rPr lang="pt-BR" sz="1800" b="1" i="0" u="none" strike="noStrike" baseline="0">
              <a:solidFill>
                <a:schemeClr val="tx1">
                  <a:lumMod val="85000"/>
                  <a:lumOff val="15000"/>
                </a:schemeClr>
              </a:solidFill>
              <a:latin typeface="+mn-lt"/>
              <a:ea typeface="Tahoma"/>
              <a:cs typeface="Tahoma"/>
            </a:rPr>
            <a:t>PLANILHA DE ORÇAMENTO</a:t>
          </a:r>
        </a:p>
      </xdr:txBody>
    </xdr:sp>
    <xdr:clientData/>
  </xdr:twoCellAnchor>
  <xdr:twoCellAnchor editAs="oneCell">
    <xdr:from>
      <xdr:col>6</xdr:col>
      <xdr:colOff>45720</xdr:colOff>
      <xdr:row>1</xdr:row>
      <xdr:rowOff>91440</xdr:rowOff>
    </xdr:from>
    <xdr:to>
      <xdr:col>8</xdr:col>
      <xdr:colOff>568325</xdr:colOff>
      <xdr:row>2</xdr:row>
      <xdr:rowOff>148590</xdr:rowOff>
    </xdr:to>
    <xdr:pic>
      <xdr:nvPicPr>
        <xdr:cNvPr id="3" name="image3.png">
          <a:extLst>
            <a:ext uri="{FF2B5EF4-FFF2-40B4-BE49-F238E27FC236}">
              <a16:creationId xmlns:a16="http://schemas.microsoft.com/office/drawing/2014/main" id="{3A06246B-2A76-437A-8B91-8195ACE66AC7}"/>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255270" y="177165"/>
          <a:ext cx="1579880" cy="276225"/>
        </a:xfrm>
        <a:prstGeom prst="rect">
          <a:avLst/>
        </a:prstGeom>
        <a:ln/>
      </xdr:spPr>
    </xdr:pic>
    <xdr:clientData/>
  </xdr:twoCellAnchor>
  <xdr:twoCellAnchor>
    <xdr:from>
      <xdr:col>9</xdr:col>
      <xdr:colOff>419100</xdr:colOff>
      <xdr:row>1</xdr:row>
      <xdr:rowOff>0</xdr:rowOff>
    </xdr:from>
    <xdr:to>
      <xdr:col>9</xdr:col>
      <xdr:colOff>419100</xdr:colOff>
      <xdr:row>2</xdr:row>
      <xdr:rowOff>228600</xdr:rowOff>
    </xdr:to>
    <xdr:cxnSp macro="">
      <xdr:nvCxnSpPr>
        <xdr:cNvPr id="4" name="Conector reto 3">
          <a:extLst>
            <a:ext uri="{FF2B5EF4-FFF2-40B4-BE49-F238E27FC236}">
              <a16:creationId xmlns:a16="http://schemas.microsoft.com/office/drawing/2014/main" id="{0B1A1067-5AE8-4CBE-836C-D5868A965340}"/>
            </a:ext>
          </a:extLst>
        </xdr:cNvPr>
        <xdr:cNvCxnSpPr/>
      </xdr:nvCxnSpPr>
      <xdr:spPr>
        <a:xfrm>
          <a:off x="2505075" y="85725"/>
          <a:ext cx="0" cy="4476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331695</xdr:colOff>
      <xdr:row>1</xdr:row>
      <xdr:rowOff>134472</xdr:rowOff>
    </xdr:from>
    <xdr:to>
      <xdr:col>3</xdr:col>
      <xdr:colOff>495300</xdr:colOff>
      <xdr:row>6</xdr:row>
      <xdr:rowOff>123825</xdr:rowOff>
    </xdr:to>
    <xdr:pic>
      <xdr:nvPicPr>
        <xdr:cNvPr id="2" name="Imagem 1">
          <a:extLst>
            <a:ext uri="{FF2B5EF4-FFF2-40B4-BE49-F238E27FC236}">
              <a16:creationId xmlns:a16="http://schemas.microsoft.com/office/drawing/2014/main" id="{DBFF0CA9-A2F7-42CB-9893-2BFE1A980EF5}"/>
            </a:ext>
          </a:extLst>
        </xdr:cNvPr>
        <xdr:cNvPicPr>
          <a:picLocks noChangeAspect="1"/>
        </xdr:cNvPicPr>
      </xdr:nvPicPr>
      <xdr:blipFill>
        <a:blip xmlns:r="http://schemas.openxmlformats.org/officeDocument/2006/relationships" r:embed="rId1"/>
        <a:stretch>
          <a:fillRect/>
        </a:stretch>
      </xdr:blipFill>
      <xdr:spPr>
        <a:xfrm>
          <a:off x="6246720" y="363072"/>
          <a:ext cx="706530" cy="79897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297656</xdr:colOff>
      <xdr:row>0</xdr:row>
      <xdr:rowOff>170975</xdr:rowOff>
    </xdr:from>
    <xdr:to>
      <xdr:col>15</xdr:col>
      <xdr:colOff>720090</xdr:colOff>
      <xdr:row>2</xdr:row>
      <xdr:rowOff>23813</xdr:rowOff>
    </xdr:to>
    <xdr:sp macro="" textlink="">
      <xdr:nvSpPr>
        <xdr:cNvPr id="10" name="Retângulo: Cantos Arredondados 9">
          <a:hlinkClick xmlns:r="http://schemas.openxmlformats.org/officeDocument/2006/relationships" r:id="rId1"/>
          <a:extLst>
            <a:ext uri="{FF2B5EF4-FFF2-40B4-BE49-F238E27FC236}">
              <a16:creationId xmlns:a16="http://schemas.microsoft.com/office/drawing/2014/main" id="{C2EC4FA5-C526-444B-8C67-D7D84CD46750}"/>
            </a:ext>
          </a:extLst>
        </xdr:cNvPr>
        <xdr:cNvSpPr/>
      </xdr:nvSpPr>
      <xdr:spPr>
        <a:xfrm>
          <a:off x="11394281" y="170975"/>
          <a:ext cx="1232059" cy="233838"/>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60960</xdr:colOff>
      <xdr:row>0</xdr:row>
      <xdr:rowOff>114300</xdr:rowOff>
    </xdr:from>
    <xdr:to>
      <xdr:col>0</xdr:col>
      <xdr:colOff>1936115</xdr:colOff>
      <xdr:row>2</xdr:row>
      <xdr:rowOff>41275</xdr:rowOff>
    </xdr:to>
    <xdr:pic>
      <xdr:nvPicPr>
        <xdr:cNvPr id="12" name="image3.png">
          <a:extLst>
            <a:ext uri="{FF2B5EF4-FFF2-40B4-BE49-F238E27FC236}">
              <a16:creationId xmlns:a16="http://schemas.microsoft.com/office/drawing/2014/main" id="{1F026AB0-A936-4201-A08E-14AF56527EC5}"/>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60960" y="114300"/>
          <a:ext cx="1866900" cy="320040"/>
        </a:xfrm>
        <a:prstGeom prst="rect">
          <a:avLst/>
        </a:prstGeom>
        <a:ln/>
      </xdr:spPr>
    </xdr:pic>
    <xdr:clientData/>
  </xdr:twoCellAnchor>
  <xdr:twoCellAnchor editAs="oneCell">
    <xdr:from>
      <xdr:col>0</xdr:col>
      <xdr:colOff>0</xdr:colOff>
      <xdr:row>241</xdr:row>
      <xdr:rowOff>60960</xdr:rowOff>
    </xdr:from>
    <xdr:to>
      <xdr:col>16</xdr:col>
      <xdr:colOff>792464</xdr:colOff>
      <xdr:row>296</xdr:row>
      <xdr:rowOff>72114</xdr:rowOff>
    </xdr:to>
    <xdr:pic>
      <xdr:nvPicPr>
        <xdr:cNvPr id="9" name="Imagem 8">
          <a:extLst>
            <a:ext uri="{FF2B5EF4-FFF2-40B4-BE49-F238E27FC236}">
              <a16:creationId xmlns:a16="http://schemas.microsoft.com/office/drawing/2014/main" id="{CA7766D7-424B-D8A4-E16D-B3075511BEEA}"/>
            </a:ext>
          </a:extLst>
        </xdr:cNvPr>
        <xdr:cNvPicPr>
          <a:picLocks noChangeAspect="1"/>
        </xdr:cNvPicPr>
      </xdr:nvPicPr>
      <xdr:blipFill>
        <a:blip xmlns:r="http://schemas.openxmlformats.org/officeDocument/2006/relationships" r:embed="rId4"/>
        <a:stretch>
          <a:fillRect/>
        </a:stretch>
      </xdr:blipFill>
      <xdr:spPr>
        <a:xfrm>
          <a:off x="0" y="22860000"/>
          <a:ext cx="15813707" cy="7125694"/>
        </a:xfrm>
        <a:prstGeom prst="rect">
          <a:avLst/>
        </a:prstGeom>
      </xdr:spPr>
    </xdr:pic>
    <xdr:clientData/>
  </xdr:twoCellAnchor>
  <xdr:twoCellAnchor editAs="oneCell">
    <xdr:from>
      <xdr:col>0</xdr:col>
      <xdr:colOff>154782</xdr:colOff>
      <xdr:row>77</xdr:row>
      <xdr:rowOff>142874</xdr:rowOff>
    </xdr:from>
    <xdr:to>
      <xdr:col>3</xdr:col>
      <xdr:colOff>511969</xdr:colOff>
      <xdr:row>92</xdr:row>
      <xdr:rowOff>23309</xdr:rowOff>
    </xdr:to>
    <xdr:pic>
      <xdr:nvPicPr>
        <xdr:cNvPr id="3" name="Imagem 2">
          <a:extLst>
            <a:ext uri="{FF2B5EF4-FFF2-40B4-BE49-F238E27FC236}">
              <a16:creationId xmlns:a16="http://schemas.microsoft.com/office/drawing/2014/main" id="{4A6EBC20-53F4-9ECE-481E-8CF550894210}"/>
            </a:ext>
          </a:extLst>
        </xdr:cNvPr>
        <xdr:cNvPicPr>
          <a:picLocks noChangeAspect="1"/>
        </xdr:cNvPicPr>
      </xdr:nvPicPr>
      <xdr:blipFill rotWithShape="1">
        <a:blip xmlns:r="http://schemas.openxmlformats.org/officeDocument/2006/relationships" r:embed="rId5"/>
        <a:srcRect t="1694" r="8056" b="8127"/>
        <a:stretch/>
      </xdr:blipFill>
      <xdr:spPr>
        <a:xfrm>
          <a:off x="154782" y="11965780"/>
          <a:ext cx="4738687" cy="2118810"/>
        </a:xfrm>
        <a:prstGeom prst="rect">
          <a:avLst/>
        </a:prstGeom>
      </xdr:spPr>
    </xdr:pic>
    <xdr:clientData/>
  </xdr:twoCellAnchor>
  <xdr:twoCellAnchor editAs="oneCell">
    <xdr:from>
      <xdr:col>0</xdr:col>
      <xdr:colOff>107155</xdr:colOff>
      <xdr:row>93</xdr:row>
      <xdr:rowOff>119063</xdr:rowOff>
    </xdr:from>
    <xdr:to>
      <xdr:col>3</xdr:col>
      <xdr:colOff>202406</xdr:colOff>
      <xdr:row>119</xdr:row>
      <xdr:rowOff>91829</xdr:rowOff>
    </xdr:to>
    <xdr:pic>
      <xdr:nvPicPr>
        <xdr:cNvPr id="4" name="Imagem 3">
          <a:extLst>
            <a:ext uri="{FF2B5EF4-FFF2-40B4-BE49-F238E27FC236}">
              <a16:creationId xmlns:a16="http://schemas.microsoft.com/office/drawing/2014/main" id="{571317C4-D630-B692-130F-BD4A43087BE8}"/>
            </a:ext>
          </a:extLst>
        </xdr:cNvPr>
        <xdr:cNvPicPr>
          <a:picLocks noChangeAspect="1"/>
        </xdr:cNvPicPr>
      </xdr:nvPicPr>
      <xdr:blipFill>
        <a:blip xmlns:r="http://schemas.openxmlformats.org/officeDocument/2006/relationships" r:embed="rId6"/>
        <a:stretch>
          <a:fillRect/>
        </a:stretch>
      </xdr:blipFill>
      <xdr:spPr>
        <a:xfrm>
          <a:off x="107155" y="14299407"/>
          <a:ext cx="4476751" cy="3687516"/>
        </a:xfrm>
        <a:prstGeom prst="rect">
          <a:avLst/>
        </a:prstGeom>
      </xdr:spPr>
    </xdr:pic>
    <xdr:clientData/>
  </xdr:twoCellAnchor>
  <xdr:twoCellAnchor>
    <xdr:from>
      <xdr:col>0</xdr:col>
      <xdr:colOff>142875</xdr:colOff>
      <xdr:row>98</xdr:row>
      <xdr:rowOff>130968</xdr:rowOff>
    </xdr:from>
    <xdr:to>
      <xdr:col>1</xdr:col>
      <xdr:colOff>892969</xdr:colOff>
      <xdr:row>102</xdr:row>
      <xdr:rowOff>71437</xdr:rowOff>
    </xdr:to>
    <xdr:sp macro="" textlink="">
      <xdr:nvSpPr>
        <xdr:cNvPr id="2" name="Retângulo 1">
          <a:extLst>
            <a:ext uri="{FF2B5EF4-FFF2-40B4-BE49-F238E27FC236}">
              <a16:creationId xmlns:a16="http://schemas.microsoft.com/office/drawing/2014/main" id="{167FB88A-9D7E-C7D5-4A3F-7C85D4AC2433}"/>
            </a:ext>
          </a:extLst>
        </xdr:cNvPr>
        <xdr:cNvSpPr/>
      </xdr:nvSpPr>
      <xdr:spPr>
        <a:xfrm>
          <a:off x="142875" y="16406812"/>
          <a:ext cx="2845594" cy="511969"/>
        </a:xfrm>
        <a:prstGeom prst="rect">
          <a:avLst/>
        </a:prstGeom>
        <a:noFill/>
        <a:ln>
          <a:solidFill>
            <a:srgbClr val="FF0000"/>
          </a:solid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pt-BR" sz="1100"/>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23</xdr:col>
      <xdr:colOff>56029</xdr:colOff>
      <xdr:row>99</xdr:row>
      <xdr:rowOff>275167</xdr:rowOff>
    </xdr:from>
    <xdr:ext cx="1998650" cy="1833940"/>
    <xdr:pic>
      <xdr:nvPicPr>
        <xdr:cNvPr id="2" name="image1.jpg" descr="Bloco Estrutural de 3 estacas, como orçar? - Engenheiro de Custos">
          <a:extLst>
            <a:ext uri="{FF2B5EF4-FFF2-40B4-BE49-F238E27FC236}">
              <a16:creationId xmlns:a16="http://schemas.microsoft.com/office/drawing/2014/main" id="{0C0D3718-D255-4FB2-9961-960BBEE1FE9E}"/>
            </a:ext>
          </a:extLst>
        </xdr:cNvPr>
        <xdr:cNvPicPr preferRelativeResize="0"/>
      </xdr:nvPicPr>
      <xdr:blipFill>
        <a:blip xmlns:r="http://schemas.openxmlformats.org/officeDocument/2006/relationships" r:embed="rId1" cstate="print"/>
        <a:stretch>
          <a:fillRect/>
        </a:stretch>
      </xdr:blipFill>
      <xdr:spPr>
        <a:xfrm>
          <a:off x="17524879" y="10943167"/>
          <a:ext cx="1998650" cy="1833940"/>
        </a:xfrm>
        <a:prstGeom prst="rect">
          <a:avLst/>
        </a:prstGeom>
        <a:noFill/>
        <a:ln w="3175">
          <a:solidFill>
            <a:schemeClr val="tx1"/>
          </a:solidFill>
        </a:ln>
      </xdr:spPr>
    </xdr:pic>
    <xdr:clientData fLocksWithSheet="0"/>
  </xdr:oneCellAnchor>
  <xdr:twoCellAnchor editAs="oneCell">
    <xdr:from>
      <xdr:col>0</xdr:col>
      <xdr:colOff>60960</xdr:colOff>
      <xdr:row>0</xdr:row>
      <xdr:rowOff>114300</xdr:rowOff>
    </xdr:from>
    <xdr:to>
      <xdr:col>2</xdr:col>
      <xdr:colOff>453813</xdr:colOff>
      <xdr:row>2</xdr:row>
      <xdr:rowOff>72813</xdr:rowOff>
    </xdr:to>
    <xdr:pic>
      <xdr:nvPicPr>
        <xdr:cNvPr id="3" name="image3.png">
          <a:extLst>
            <a:ext uri="{FF2B5EF4-FFF2-40B4-BE49-F238E27FC236}">
              <a16:creationId xmlns:a16="http://schemas.microsoft.com/office/drawing/2014/main" id="{972F16C5-3953-4D25-9640-06B5D6A14534}"/>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60960" y="114300"/>
          <a:ext cx="1840653" cy="339513"/>
        </a:xfrm>
        <a:prstGeom prst="rect">
          <a:avLst/>
        </a:prstGeom>
        <a:ln/>
      </xdr:spPr>
    </xdr:pic>
    <xdr:clientData/>
  </xdr:twoCellAnchor>
  <xdr:twoCellAnchor editAs="oneCell">
    <xdr:from>
      <xdr:col>23</xdr:col>
      <xdr:colOff>33617</xdr:colOff>
      <xdr:row>11</xdr:row>
      <xdr:rowOff>108055</xdr:rowOff>
    </xdr:from>
    <xdr:to>
      <xdr:col>27</xdr:col>
      <xdr:colOff>258975</xdr:colOff>
      <xdr:row>17</xdr:row>
      <xdr:rowOff>122465</xdr:rowOff>
    </xdr:to>
    <xdr:pic>
      <xdr:nvPicPr>
        <xdr:cNvPr id="4" name="Imagem 3">
          <a:extLst>
            <a:ext uri="{FF2B5EF4-FFF2-40B4-BE49-F238E27FC236}">
              <a16:creationId xmlns:a16="http://schemas.microsoft.com/office/drawing/2014/main" id="{6B186984-ED67-4729-810A-6A8DD5CD2BB1}"/>
            </a:ext>
          </a:extLst>
        </xdr:cNvPr>
        <xdr:cNvPicPr>
          <a:picLocks noChangeAspect="1"/>
        </xdr:cNvPicPr>
      </xdr:nvPicPr>
      <xdr:blipFill rotWithShape="1">
        <a:blip xmlns:r="http://schemas.openxmlformats.org/officeDocument/2006/relationships" r:embed="rId4"/>
        <a:srcRect l="4785" t="23255" b="10078"/>
        <a:stretch/>
      </xdr:blipFill>
      <xdr:spPr>
        <a:xfrm>
          <a:off x="17502467" y="2698855"/>
          <a:ext cx="2663757" cy="1109785"/>
        </a:xfrm>
        <a:prstGeom prst="rect">
          <a:avLst/>
        </a:prstGeom>
        <a:ln w="3175">
          <a:solidFill>
            <a:schemeClr val="tx1"/>
          </a:solidFill>
        </a:ln>
      </xdr:spPr>
    </xdr:pic>
    <xdr:clientData/>
  </xdr:twoCellAnchor>
  <xdr:twoCellAnchor editAs="oneCell">
    <xdr:from>
      <xdr:col>23</xdr:col>
      <xdr:colOff>22413</xdr:colOff>
      <xdr:row>116</xdr:row>
      <xdr:rowOff>17609</xdr:rowOff>
    </xdr:from>
    <xdr:to>
      <xdr:col>27</xdr:col>
      <xdr:colOff>560064</xdr:colOff>
      <xdr:row>123</xdr:row>
      <xdr:rowOff>111984</xdr:rowOff>
    </xdr:to>
    <xdr:pic>
      <xdr:nvPicPr>
        <xdr:cNvPr id="5" name="Imagem 4">
          <a:extLst>
            <a:ext uri="{FF2B5EF4-FFF2-40B4-BE49-F238E27FC236}">
              <a16:creationId xmlns:a16="http://schemas.microsoft.com/office/drawing/2014/main" id="{DBEBA9F9-A812-49BA-9A4C-C9E59ED9D6DA}"/>
            </a:ext>
          </a:extLst>
        </xdr:cNvPr>
        <xdr:cNvPicPr>
          <a:picLocks noChangeAspect="1"/>
        </xdr:cNvPicPr>
      </xdr:nvPicPr>
      <xdr:blipFill>
        <a:blip xmlns:r="http://schemas.openxmlformats.org/officeDocument/2006/relationships" r:embed="rId5"/>
        <a:stretch>
          <a:fillRect/>
        </a:stretch>
      </xdr:blipFill>
      <xdr:spPr>
        <a:xfrm>
          <a:off x="17491263" y="14047934"/>
          <a:ext cx="2976050" cy="1361200"/>
        </a:xfrm>
        <a:prstGeom prst="rect">
          <a:avLst/>
        </a:prstGeom>
        <a:ln w="3175">
          <a:solidFill>
            <a:schemeClr val="tx1"/>
          </a:solidFill>
        </a:ln>
      </xdr:spPr>
    </xdr:pic>
    <xdr:clientData/>
  </xdr:twoCellAnchor>
  <xdr:twoCellAnchor editAs="oneCell">
    <xdr:from>
      <xdr:col>23</xdr:col>
      <xdr:colOff>20012</xdr:colOff>
      <xdr:row>123</xdr:row>
      <xdr:rowOff>172891</xdr:rowOff>
    </xdr:from>
    <xdr:to>
      <xdr:col>27</xdr:col>
      <xdr:colOff>543871</xdr:colOff>
      <xdr:row>130</xdr:row>
      <xdr:rowOff>68035</xdr:rowOff>
    </xdr:to>
    <xdr:pic>
      <xdr:nvPicPr>
        <xdr:cNvPr id="6" name="Imagem 5">
          <a:extLst>
            <a:ext uri="{FF2B5EF4-FFF2-40B4-BE49-F238E27FC236}">
              <a16:creationId xmlns:a16="http://schemas.microsoft.com/office/drawing/2014/main" id="{5805AD68-EDA0-48F7-BAA8-1AB71C41FFEE}"/>
            </a:ext>
          </a:extLst>
        </xdr:cNvPr>
        <xdr:cNvPicPr>
          <a:picLocks noChangeAspect="1"/>
        </xdr:cNvPicPr>
      </xdr:nvPicPr>
      <xdr:blipFill>
        <a:blip xmlns:r="http://schemas.openxmlformats.org/officeDocument/2006/relationships" r:embed="rId6"/>
        <a:stretch>
          <a:fillRect/>
        </a:stretch>
      </xdr:blipFill>
      <xdr:spPr>
        <a:xfrm>
          <a:off x="17488862" y="15470041"/>
          <a:ext cx="2962258" cy="1161969"/>
        </a:xfrm>
        <a:prstGeom prst="rect">
          <a:avLst/>
        </a:prstGeom>
        <a:ln w="3175">
          <a:solidFill>
            <a:schemeClr val="tx1"/>
          </a:solidFill>
        </a:ln>
      </xdr:spPr>
    </xdr:pic>
    <xdr:clientData/>
  </xdr:twoCellAnchor>
  <xdr:twoCellAnchor editAs="oneCell">
    <xdr:from>
      <xdr:col>22</xdr:col>
      <xdr:colOff>126353</xdr:colOff>
      <xdr:row>22</xdr:row>
      <xdr:rowOff>52821</xdr:rowOff>
    </xdr:from>
    <xdr:to>
      <xdr:col>29</xdr:col>
      <xdr:colOff>516184</xdr:colOff>
      <xdr:row>34</xdr:row>
      <xdr:rowOff>72042</xdr:rowOff>
    </xdr:to>
    <xdr:pic>
      <xdr:nvPicPr>
        <xdr:cNvPr id="8" name="Imagem 7">
          <a:extLst>
            <a:ext uri="{FF2B5EF4-FFF2-40B4-BE49-F238E27FC236}">
              <a16:creationId xmlns:a16="http://schemas.microsoft.com/office/drawing/2014/main" id="{94B7E188-1C53-078D-BA35-4DC50E33A80E}"/>
            </a:ext>
          </a:extLst>
        </xdr:cNvPr>
        <xdr:cNvPicPr>
          <a:picLocks noChangeAspect="1"/>
        </xdr:cNvPicPr>
      </xdr:nvPicPr>
      <xdr:blipFill>
        <a:blip xmlns:r="http://schemas.openxmlformats.org/officeDocument/2006/relationships" r:embed="rId7"/>
        <a:stretch>
          <a:fillRect/>
        </a:stretch>
      </xdr:blipFill>
      <xdr:spPr>
        <a:xfrm>
          <a:off x="17203317" y="4737566"/>
          <a:ext cx="3995724" cy="235187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465079</xdr:colOff>
      <xdr:row>0</xdr:row>
      <xdr:rowOff>128183</xdr:rowOff>
    </xdr:from>
    <xdr:to>
      <xdr:col>18</xdr:col>
      <xdr:colOff>668321</xdr:colOff>
      <xdr:row>1</xdr:row>
      <xdr:rowOff>160232</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AE2D7BC0-9A1A-46C2-8647-19BFA5A2E784}"/>
            </a:ext>
          </a:extLst>
        </xdr:cNvPr>
        <xdr:cNvSpPr/>
      </xdr:nvSpPr>
      <xdr:spPr>
        <a:xfrm>
          <a:off x="11475979" y="128183"/>
          <a:ext cx="1460542" cy="222549"/>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351641</xdr:colOff>
      <xdr:row>0</xdr:row>
      <xdr:rowOff>180862</xdr:rowOff>
    </xdr:from>
    <xdr:to>
      <xdr:col>1</xdr:col>
      <xdr:colOff>229807</xdr:colOff>
      <xdr:row>2</xdr:row>
      <xdr:rowOff>152710</xdr:rowOff>
    </xdr:to>
    <xdr:pic>
      <xdr:nvPicPr>
        <xdr:cNvPr id="3" name="image3.png">
          <a:extLst>
            <a:ext uri="{FF2B5EF4-FFF2-40B4-BE49-F238E27FC236}">
              <a16:creationId xmlns:a16="http://schemas.microsoft.com/office/drawing/2014/main" id="{44750F6D-ABBF-4AB5-BD02-620E9524942B}"/>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351641" y="180862"/>
          <a:ext cx="1823171" cy="350943"/>
        </a:xfrm>
        <a:prstGeom prst="rect">
          <a:avLst/>
        </a:prstGeom>
        <a:ln/>
      </xdr:spPr>
    </xdr:pic>
    <xdr:clientData/>
  </xdr:twoCellAnchor>
</xdr:wsDr>
</file>

<file path=xl/drawings/drawing15.xml><?xml version="1.0" encoding="utf-8"?>
<xdr:wsDr xmlns:xdr="http://schemas.openxmlformats.org/drawingml/2006/spreadsheetDrawing" xmlns:a="http://schemas.openxmlformats.org/drawingml/2006/main">
  <xdr:twoCellAnchor>
    <xdr:from>
      <xdr:col>13</xdr:col>
      <xdr:colOff>474345</xdr:colOff>
      <xdr:row>0</xdr:row>
      <xdr:rowOff>160019</xdr:rowOff>
    </xdr:from>
    <xdr:to>
      <xdr:col>15</xdr:col>
      <xdr:colOff>175260</xdr:colOff>
      <xdr:row>1</xdr:row>
      <xdr:rowOff>184785</xdr:rowOff>
    </xdr:to>
    <xdr:sp macro="" textlink="">
      <xdr:nvSpPr>
        <xdr:cNvPr id="13" name="Retângulo: Cantos Arredondados 12">
          <a:hlinkClick xmlns:r="http://schemas.openxmlformats.org/officeDocument/2006/relationships" r:id="rId1"/>
          <a:extLst>
            <a:ext uri="{FF2B5EF4-FFF2-40B4-BE49-F238E27FC236}">
              <a16:creationId xmlns:a16="http://schemas.microsoft.com/office/drawing/2014/main" id="{C7789128-8C0E-4C20-9D4B-B81F1EAB3157}"/>
            </a:ext>
          </a:extLst>
        </xdr:cNvPr>
        <xdr:cNvSpPr/>
      </xdr:nvSpPr>
      <xdr:spPr>
        <a:xfrm>
          <a:off x="9018270" y="160019"/>
          <a:ext cx="853440" cy="215266"/>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3810</xdr:colOff>
      <xdr:row>1</xdr:row>
      <xdr:rowOff>19050</xdr:rowOff>
    </xdr:from>
    <xdr:to>
      <xdr:col>0</xdr:col>
      <xdr:colOff>1870710</xdr:colOff>
      <xdr:row>2</xdr:row>
      <xdr:rowOff>148590</xdr:rowOff>
    </xdr:to>
    <xdr:pic>
      <xdr:nvPicPr>
        <xdr:cNvPr id="14" name="image3.png">
          <a:extLst>
            <a:ext uri="{FF2B5EF4-FFF2-40B4-BE49-F238E27FC236}">
              <a16:creationId xmlns:a16="http://schemas.microsoft.com/office/drawing/2014/main" id="{45E7C1F1-EDA8-41C7-B6DC-8BA1D1AC9EB7}"/>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3810" y="209550"/>
          <a:ext cx="1866900" cy="320040"/>
        </a:xfrm>
        <a:prstGeom prst="rect">
          <a:avLst/>
        </a:prstGeom>
        <a:ln/>
      </xdr:spPr>
    </xdr:pic>
    <xdr:clientData/>
  </xdr:twoCellAnchor>
  <xdr:twoCellAnchor editAs="oneCell">
    <xdr:from>
      <xdr:col>16</xdr:col>
      <xdr:colOff>85724</xdr:colOff>
      <xdr:row>7</xdr:row>
      <xdr:rowOff>28577</xdr:rowOff>
    </xdr:from>
    <xdr:to>
      <xdr:col>19</xdr:col>
      <xdr:colOff>9525</xdr:colOff>
      <xdr:row>10</xdr:row>
      <xdr:rowOff>32967</xdr:rowOff>
    </xdr:to>
    <xdr:pic>
      <xdr:nvPicPr>
        <xdr:cNvPr id="2" name="Imagem 1">
          <a:extLst>
            <a:ext uri="{FF2B5EF4-FFF2-40B4-BE49-F238E27FC236}">
              <a16:creationId xmlns:a16="http://schemas.microsoft.com/office/drawing/2014/main" id="{E3F2B3A7-B7FF-5207-6631-970E6DD6AB2D}"/>
            </a:ext>
          </a:extLst>
        </xdr:cNvPr>
        <xdr:cNvPicPr>
          <a:picLocks noChangeAspect="1"/>
        </xdr:cNvPicPr>
      </xdr:nvPicPr>
      <xdr:blipFill>
        <a:blip xmlns:r="http://schemas.openxmlformats.org/officeDocument/2006/relationships" r:embed="rId4"/>
        <a:stretch>
          <a:fillRect/>
        </a:stretch>
      </xdr:blipFill>
      <xdr:spPr>
        <a:xfrm>
          <a:off x="10887074" y="1438277"/>
          <a:ext cx="1524001" cy="518740"/>
        </a:xfrm>
        <a:prstGeom prst="rect">
          <a:avLst/>
        </a:prstGeom>
      </xdr:spPr>
    </xdr:pic>
    <xdr:clientData/>
  </xdr:twoCellAnchor>
  <xdr:twoCellAnchor editAs="oneCell">
    <xdr:from>
      <xdr:col>16</xdr:col>
      <xdr:colOff>69720</xdr:colOff>
      <xdr:row>10</xdr:row>
      <xdr:rowOff>61342</xdr:rowOff>
    </xdr:from>
    <xdr:to>
      <xdr:col>18</xdr:col>
      <xdr:colOff>457200</xdr:colOff>
      <xdr:row>13</xdr:row>
      <xdr:rowOff>56977</xdr:rowOff>
    </xdr:to>
    <xdr:pic>
      <xdr:nvPicPr>
        <xdr:cNvPr id="3" name="Imagem 2">
          <a:extLst>
            <a:ext uri="{FF2B5EF4-FFF2-40B4-BE49-F238E27FC236}">
              <a16:creationId xmlns:a16="http://schemas.microsoft.com/office/drawing/2014/main" id="{CB7C90EE-0E94-42EE-6409-45FAA705976B}"/>
            </a:ext>
          </a:extLst>
        </xdr:cNvPr>
        <xdr:cNvPicPr>
          <a:picLocks noChangeAspect="1"/>
        </xdr:cNvPicPr>
      </xdr:nvPicPr>
      <xdr:blipFill>
        <a:blip xmlns:r="http://schemas.openxmlformats.org/officeDocument/2006/relationships" r:embed="rId5"/>
        <a:stretch>
          <a:fillRect/>
        </a:stretch>
      </xdr:blipFill>
      <xdr:spPr>
        <a:xfrm>
          <a:off x="10871070" y="1985392"/>
          <a:ext cx="1454280" cy="509985"/>
        </a:xfrm>
        <a:prstGeom prst="rect">
          <a:avLst/>
        </a:prstGeom>
      </xdr:spPr>
    </xdr:pic>
    <xdr:clientData/>
  </xdr:twoCellAnchor>
  <xdr:twoCellAnchor editAs="oneCell">
    <xdr:from>
      <xdr:col>16</xdr:col>
      <xdr:colOff>66675</xdr:colOff>
      <xdr:row>16</xdr:row>
      <xdr:rowOff>66675</xdr:rowOff>
    </xdr:from>
    <xdr:to>
      <xdr:col>18</xdr:col>
      <xdr:colOff>467691</xdr:colOff>
      <xdr:row>18</xdr:row>
      <xdr:rowOff>171450</xdr:rowOff>
    </xdr:to>
    <xdr:pic>
      <xdr:nvPicPr>
        <xdr:cNvPr id="4" name="Imagem 3">
          <a:extLst>
            <a:ext uri="{FF2B5EF4-FFF2-40B4-BE49-F238E27FC236}">
              <a16:creationId xmlns:a16="http://schemas.microsoft.com/office/drawing/2014/main" id="{DF88A21D-50F8-DA65-49D3-21335B2984FE}"/>
            </a:ext>
          </a:extLst>
        </xdr:cNvPr>
        <xdr:cNvPicPr>
          <a:picLocks noChangeAspect="1"/>
        </xdr:cNvPicPr>
      </xdr:nvPicPr>
      <xdr:blipFill>
        <a:blip xmlns:r="http://schemas.openxmlformats.org/officeDocument/2006/relationships" r:embed="rId6"/>
        <a:stretch>
          <a:fillRect/>
        </a:stretch>
      </xdr:blipFill>
      <xdr:spPr>
        <a:xfrm>
          <a:off x="10868025" y="3019425"/>
          <a:ext cx="1467816" cy="466725"/>
        </a:xfrm>
        <a:prstGeom prst="rect">
          <a:avLst/>
        </a:prstGeom>
      </xdr:spPr>
    </xdr:pic>
    <xdr:clientData/>
  </xdr:twoCellAnchor>
  <xdr:twoCellAnchor editAs="oneCell">
    <xdr:from>
      <xdr:col>16</xdr:col>
      <xdr:colOff>57151</xdr:colOff>
      <xdr:row>13</xdr:row>
      <xdr:rowOff>95250</xdr:rowOff>
    </xdr:from>
    <xdr:to>
      <xdr:col>18</xdr:col>
      <xdr:colOff>476251</xdr:colOff>
      <xdr:row>16</xdr:row>
      <xdr:rowOff>51547</xdr:rowOff>
    </xdr:to>
    <xdr:pic>
      <xdr:nvPicPr>
        <xdr:cNvPr id="5" name="Imagem 4">
          <a:extLst>
            <a:ext uri="{FF2B5EF4-FFF2-40B4-BE49-F238E27FC236}">
              <a16:creationId xmlns:a16="http://schemas.microsoft.com/office/drawing/2014/main" id="{206CAACB-EE91-3A4F-E269-0E03FDBE8A4E}"/>
            </a:ext>
          </a:extLst>
        </xdr:cNvPr>
        <xdr:cNvPicPr>
          <a:picLocks noChangeAspect="1"/>
        </xdr:cNvPicPr>
      </xdr:nvPicPr>
      <xdr:blipFill>
        <a:blip xmlns:r="http://schemas.openxmlformats.org/officeDocument/2006/relationships" r:embed="rId7"/>
        <a:stretch>
          <a:fillRect/>
        </a:stretch>
      </xdr:blipFill>
      <xdr:spPr>
        <a:xfrm>
          <a:off x="10858501" y="2533650"/>
          <a:ext cx="1485900" cy="470647"/>
        </a:xfrm>
        <a:prstGeom prst="rect">
          <a:avLst/>
        </a:prstGeom>
      </xdr:spPr>
    </xdr:pic>
    <xdr:clientData/>
  </xdr:twoCellAnchor>
  <xdr:twoCellAnchor editAs="oneCell">
    <xdr:from>
      <xdr:col>16</xdr:col>
      <xdr:colOff>76200</xdr:colOff>
      <xdr:row>19</xdr:row>
      <xdr:rowOff>13615</xdr:rowOff>
    </xdr:from>
    <xdr:to>
      <xdr:col>18</xdr:col>
      <xdr:colOff>428625</xdr:colOff>
      <xdr:row>21</xdr:row>
      <xdr:rowOff>162235</xdr:rowOff>
    </xdr:to>
    <xdr:pic>
      <xdr:nvPicPr>
        <xdr:cNvPr id="6" name="Imagem 5">
          <a:extLst>
            <a:ext uri="{FF2B5EF4-FFF2-40B4-BE49-F238E27FC236}">
              <a16:creationId xmlns:a16="http://schemas.microsoft.com/office/drawing/2014/main" id="{BC427CB9-DE3D-8CA0-2EAF-E996E3C5F0F8}"/>
            </a:ext>
          </a:extLst>
        </xdr:cNvPr>
        <xdr:cNvPicPr>
          <a:picLocks noChangeAspect="1"/>
        </xdr:cNvPicPr>
      </xdr:nvPicPr>
      <xdr:blipFill>
        <a:blip xmlns:r="http://schemas.openxmlformats.org/officeDocument/2006/relationships" r:embed="rId8"/>
        <a:stretch>
          <a:fillRect/>
        </a:stretch>
      </xdr:blipFill>
      <xdr:spPr>
        <a:xfrm>
          <a:off x="10877550" y="3518815"/>
          <a:ext cx="1419225" cy="491520"/>
        </a:xfrm>
        <a:prstGeom prst="rect">
          <a:avLst/>
        </a:prstGeom>
      </xdr:spPr>
    </xdr:pic>
    <xdr:clientData/>
  </xdr:twoCellAnchor>
  <xdr:twoCellAnchor editAs="oneCell">
    <xdr:from>
      <xdr:col>19</xdr:col>
      <xdr:colOff>133351</xdr:colOff>
      <xdr:row>7</xdr:row>
      <xdr:rowOff>20131</xdr:rowOff>
    </xdr:from>
    <xdr:to>
      <xdr:col>21</xdr:col>
      <xdr:colOff>457201</xdr:colOff>
      <xdr:row>10</xdr:row>
      <xdr:rowOff>106290</xdr:rowOff>
    </xdr:to>
    <xdr:pic>
      <xdr:nvPicPr>
        <xdr:cNvPr id="7" name="Imagem 6">
          <a:extLst>
            <a:ext uri="{FF2B5EF4-FFF2-40B4-BE49-F238E27FC236}">
              <a16:creationId xmlns:a16="http://schemas.microsoft.com/office/drawing/2014/main" id="{111C986F-D787-91A8-8F1D-75C03543BE9D}"/>
            </a:ext>
          </a:extLst>
        </xdr:cNvPr>
        <xdr:cNvPicPr>
          <a:picLocks noChangeAspect="1"/>
        </xdr:cNvPicPr>
      </xdr:nvPicPr>
      <xdr:blipFill>
        <a:blip xmlns:r="http://schemas.openxmlformats.org/officeDocument/2006/relationships" r:embed="rId9"/>
        <a:stretch>
          <a:fillRect/>
        </a:stretch>
      </xdr:blipFill>
      <xdr:spPr>
        <a:xfrm>
          <a:off x="12534901" y="1429831"/>
          <a:ext cx="1390650" cy="600509"/>
        </a:xfrm>
        <a:prstGeom prst="rect">
          <a:avLst/>
        </a:prstGeom>
      </xdr:spPr>
    </xdr:pic>
    <xdr:clientData/>
  </xdr:twoCellAnchor>
  <xdr:twoCellAnchor editAs="oneCell">
    <xdr:from>
      <xdr:col>22</xdr:col>
      <xdr:colOff>104775</xdr:colOff>
      <xdr:row>7</xdr:row>
      <xdr:rowOff>57151</xdr:rowOff>
    </xdr:from>
    <xdr:to>
      <xdr:col>24</xdr:col>
      <xdr:colOff>598580</xdr:colOff>
      <xdr:row>11</xdr:row>
      <xdr:rowOff>0</xdr:rowOff>
    </xdr:to>
    <xdr:pic>
      <xdr:nvPicPr>
        <xdr:cNvPr id="8" name="Imagem 7">
          <a:extLst>
            <a:ext uri="{FF2B5EF4-FFF2-40B4-BE49-F238E27FC236}">
              <a16:creationId xmlns:a16="http://schemas.microsoft.com/office/drawing/2014/main" id="{EBF8905E-6C38-03C2-D231-FEA9D2BAF333}"/>
            </a:ext>
          </a:extLst>
        </xdr:cNvPr>
        <xdr:cNvPicPr>
          <a:picLocks noChangeAspect="1"/>
        </xdr:cNvPicPr>
      </xdr:nvPicPr>
      <xdr:blipFill>
        <a:blip xmlns:r="http://schemas.openxmlformats.org/officeDocument/2006/relationships" r:embed="rId10"/>
        <a:stretch>
          <a:fillRect/>
        </a:stretch>
      </xdr:blipFill>
      <xdr:spPr>
        <a:xfrm>
          <a:off x="14106525" y="1466851"/>
          <a:ext cx="1636805" cy="62864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xdr:row>
      <xdr:rowOff>17930</xdr:rowOff>
    </xdr:from>
    <xdr:to>
      <xdr:col>7</xdr:col>
      <xdr:colOff>8965</xdr:colOff>
      <xdr:row>3</xdr:row>
      <xdr:rowOff>73256</xdr:rowOff>
    </xdr:to>
    <xdr:sp macro="" textlink="">
      <xdr:nvSpPr>
        <xdr:cNvPr id="2" name="CaixaDeTexto 1">
          <a:extLst>
            <a:ext uri="{FF2B5EF4-FFF2-40B4-BE49-F238E27FC236}">
              <a16:creationId xmlns:a16="http://schemas.microsoft.com/office/drawing/2014/main" id="{39CEC754-0F49-4C5F-9F55-1F537012E250}"/>
            </a:ext>
          </a:extLst>
        </xdr:cNvPr>
        <xdr:cNvSpPr txBox="1"/>
      </xdr:nvSpPr>
      <xdr:spPr>
        <a:xfrm>
          <a:off x="0" y="256055"/>
          <a:ext cx="11105590" cy="302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b="1">
              <a:latin typeface="Arial" panose="020B0604020202020204" pitchFamily="34" charset="0"/>
              <a:cs typeface="Arial" panose="020B0604020202020204" pitchFamily="34" charset="0"/>
            </a:rPr>
            <a:t>CONTROLE TECNOLÓGICO DE CONCRETO</a:t>
          </a:r>
          <a:r>
            <a:rPr lang="pt-BR" sz="1600" b="1" baseline="0">
              <a:latin typeface="Arial" panose="020B0604020202020204" pitchFamily="34" charset="0"/>
              <a:cs typeface="Arial" panose="020B0604020202020204" pitchFamily="34" charset="0"/>
            </a:rPr>
            <a:t> </a:t>
          </a:r>
          <a:r>
            <a:rPr lang="pt-BR" sz="1600" b="1">
              <a:latin typeface="Arial" panose="020B0604020202020204" pitchFamily="34" charset="0"/>
              <a:cs typeface="Arial" panose="020B0604020202020204" pitchFamily="34" charset="0"/>
            </a:rPr>
            <a:t> E ENSAIOS</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13</xdr:col>
      <xdr:colOff>198120</xdr:colOff>
      <xdr:row>0</xdr:row>
      <xdr:rowOff>198119</xdr:rowOff>
    </xdr:from>
    <xdr:to>
      <xdr:col>14</xdr:col>
      <xdr:colOff>441960</xdr:colOff>
      <xdr:row>2</xdr:row>
      <xdr:rowOff>22860</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B630ECE0-02D6-47A7-A82B-A1E89E32D15D}"/>
            </a:ext>
          </a:extLst>
        </xdr:cNvPr>
        <xdr:cNvSpPr/>
      </xdr:nvSpPr>
      <xdr:spPr>
        <a:xfrm>
          <a:off x="8968740" y="190499"/>
          <a:ext cx="800100" cy="213361"/>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60960</xdr:colOff>
      <xdr:row>0</xdr:row>
      <xdr:rowOff>114300</xdr:rowOff>
    </xdr:from>
    <xdr:to>
      <xdr:col>0</xdr:col>
      <xdr:colOff>1927860</xdr:colOff>
      <xdr:row>2</xdr:row>
      <xdr:rowOff>53340</xdr:rowOff>
    </xdr:to>
    <xdr:pic>
      <xdr:nvPicPr>
        <xdr:cNvPr id="3" name="image3.png">
          <a:extLst>
            <a:ext uri="{FF2B5EF4-FFF2-40B4-BE49-F238E27FC236}">
              <a16:creationId xmlns:a16="http://schemas.microsoft.com/office/drawing/2014/main" id="{62EE6FEB-18CC-4696-8D5E-5A21B048465A}"/>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60960" y="114300"/>
          <a:ext cx="1866900" cy="320040"/>
        </a:xfrm>
        <a:prstGeom prst="rect">
          <a:avLst/>
        </a:prstGeom>
        <a:ln/>
      </xdr:spPr>
    </xdr:pic>
    <xdr:clientData/>
  </xdr:twoCellAnchor>
</xdr:wsDr>
</file>

<file path=xl/drawings/drawing18.xml><?xml version="1.0" encoding="utf-8"?>
<xdr:wsDr xmlns:xdr="http://schemas.openxmlformats.org/drawingml/2006/spreadsheetDrawing" xmlns:a="http://schemas.openxmlformats.org/drawingml/2006/main">
  <xdr:twoCellAnchor>
    <xdr:from>
      <xdr:col>7</xdr:col>
      <xdr:colOff>428625</xdr:colOff>
      <xdr:row>58</xdr:row>
      <xdr:rowOff>85725</xdr:rowOff>
    </xdr:from>
    <xdr:to>
      <xdr:col>13</xdr:col>
      <xdr:colOff>352425</xdr:colOff>
      <xdr:row>62</xdr:row>
      <xdr:rowOff>66675</xdr:rowOff>
    </xdr:to>
    <xdr:grpSp>
      <xdr:nvGrpSpPr>
        <xdr:cNvPr id="2" name="Group 10">
          <a:extLst>
            <a:ext uri="{FF2B5EF4-FFF2-40B4-BE49-F238E27FC236}">
              <a16:creationId xmlns:a16="http://schemas.microsoft.com/office/drawing/2014/main" id="{584173EE-BADA-4340-8C86-E0D0354E24F3}"/>
            </a:ext>
          </a:extLst>
        </xdr:cNvPr>
        <xdr:cNvGrpSpPr>
          <a:grpSpLocks/>
        </xdr:cNvGrpSpPr>
      </xdr:nvGrpSpPr>
      <xdr:grpSpPr bwMode="auto">
        <a:xfrm>
          <a:off x="5562600" y="11201400"/>
          <a:ext cx="2571750" cy="742950"/>
          <a:chOff x="233" y="674"/>
          <a:chExt cx="387" cy="87"/>
        </a:xfrm>
      </xdr:grpSpPr>
      <xdr:sp macro="" textlink="">
        <xdr:nvSpPr>
          <xdr:cNvPr id="3" name="Text Box 4">
            <a:extLst>
              <a:ext uri="{FF2B5EF4-FFF2-40B4-BE49-F238E27FC236}">
                <a16:creationId xmlns:a16="http://schemas.microsoft.com/office/drawing/2014/main" id="{2F49FD13-D897-621E-2B84-A710EF497DE7}"/>
              </a:ext>
            </a:extLst>
          </xdr:cNvPr>
          <xdr:cNvSpPr txBox="1">
            <a:spLocks noChangeArrowheads="1"/>
          </xdr:cNvSpPr>
        </xdr:nvSpPr>
        <xdr:spPr bwMode="auto">
          <a:xfrm>
            <a:off x="393" y="742"/>
            <a:ext cx="57" cy="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32004" rIns="27432" bIns="32004" anchor="ctr" upright="1"/>
          <a:lstStyle/>
          <a:p>
            <a:pPr algn="ctr" rtl="0">
              <a:defRPr sz="1000"/>
            </a:pPr>
            <a:r>
              <a:rPr lang="pt-BR" sz="1000" b="1" i="0" u="none" strike="noStrike" baseline="0">
                <a:solidFill>
                  <a:srgbClr val="000000"/>
                </a:solidFill>
                <a:latin typeface="Trebuchet MS"/>
              </a:rPr>
              <a:t>C</a:t>
            </a:r>
            <a:endParaRPr lang="pt-BR"/>
          </a:p>
        </xdr:txBody>
      </xdr:sp>
      <xdr:sp macro="" textlink="">
        <xdr:nvSpPr>
          <xdr:cNvPr id="4" name="Text Box 5">
            <a:extLst>
              <a:ext uri="{FF2B5EF4-FFF2-40B4-BE49-F238E27FC236}">
                <a16:creationId xmlns:a16="http://schemas.microsoft.com/office/drawing/2014/main" id="{1CAE827B-C54D-1E38-68AC-E84BAAEBFAFC}"/>
              </a:ext>
            </a:extLst>
          </xdr:cNvPr>
          <xdr:cNvSpPr txBox="1">
            <a:spLocks noChangeArrowheads="1"/>
          </xdr:cNvSpPr>
        </xdr:nvSpPr>
        <xdr:spPr bwMode="auto">
          <a:xfrm>
            <a:off x="233" y="708"/>
            <a:ext cx="57" cy="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32004" rIns="27432" bIns="32004" anchor="ctr" upright="1"/>
          <a:lstStyle/>
          <a:p>
            <a:pPr algn="ctr" rtl="0">
              <a:defRPr sz="1000"/>
            </a:pPr>
            <a:r>
              <a:rPr lang="pt-BR" sz="1000" b="1" i="0" u="none" strike="noStrike" baseline="0">
                <a:solidFill>
                  <a:srgbClr val="000000"/>
                </a:solidFill>
                <a:latin typeface="Trebuchet MS"/>
              </a:rPr>
              <a:t>B</a:t>
            </a:r>
            <a:endParaRPr lang="pt-BR"/>
          </a:p>
        </xdr:txBody>
      </xdr:sp>
      <xdr:sp macro="" textlink="">
        <xdr:nvSpPr>
          <xdr:cNvPr id="5" name="AutoShape 6" descr="Papel jornal">
            <a:extLst>
              <a:ext uri="{FF2B5EF4-FFF2-40B4-BE49-F238E27FC236}">
                <a16:creationId xmlns:a16="http://schemas.microsoft.com/office/drawing/2014/main" id="{F5F4AF49-210F-E2BF-2F84-F1CEE74FEF34}"/>
              </a:ext>
            </a:extLst>
          </xdr:cNvPr>
          <xdr:cNvSpPr>
            <a:spLocks noChangeArrowheads="1"/>
          </xdr:cNvSpPr>
        </xdr:nvSpPr>
        <xdr:spPr bwMode="auto">
          <a:xfrm>
            <a:off x="285" y="674"/>
            <a:ext cx="285" cy="64"/>
          </a:xfrm>
          <a:prstGeom prst="cube">
            <a:avLst>
              <a:gd name="adj" fmla="val 34616"/>
            </a:avLst>
          </a:prstGeom>
          <a:blipFill dpi="0" rotWithShape="0">
            <a:blip xmlns:r="http://schemas.openxmlformats.org/officeDocument/2006/relationships" r:embed="rId1" cstate="print"/>
            <a:srcRect/>
            <a:tile tx="0" ty="0" sx="100000" sy="100000" flip="none" algn="tl"/>
          </a:blipFill>
          <a:ln w="9525">
            <a:solidFill>
              <a:srgbClr val="000000"/>
            </a:solidFill>
            <a:miter lim="800000"/>
            <a:headEnd/>
            <a:tailEnd/>
          </a:ln>
        </xdr:spPr>
      </xdr:sp>
      <xdr:sp macro="" textlink="">
        <xdr:nvSpPr>
          <xdr:cNvPr id="6" name="Text Box 7">
            <a:extLst>
              <a:ext uri="{FF2B5EF4-FFF2-40B4-BE49-F238E27FC236}">
                <a16:creationId xmlns:a16="http://schemas.microsoft.com/office/drawing/2014/main" id="{AFC47AD4-7056-A3D5-F930-05AD09B279DF}"/>
              </a:ext>
            </a:extLst>
          </xdr:cNvPr>
          <xdr:cNvSpPr txBox="1">
            <a:spLocks noChangeArrowheads="1"/>
          </xdr:cNvSpPr>
        </xdr:nvSpPr>
        <xdr:spPr bwMode="auto">
          <a:xfrm>
            <a:off x="563" y="698"/>
            <a:ext cx="57" cy="1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32004" rIns="27432" bIns="32004" anchor="ctr" upright="1"/>
          <a:lstStyle/>
          <a:p>
            <a:pPr algn="ctr" rtl="0">
              <a:defRPr sz="1000"/>
            </a:pPr>
            <a:r>
              <a:rPr lang="pt-BR" sz="1000" b="1" i="0" u="none" strike="noStrike" baseline="0">
                <a:solidFill>
                  <a:srgbClr val="000000"/>
                </a:solidFill>
                <a:latin typeface="Trebuchet MS"/>
              </a:rPr>
              <a:t>A</a:t>
            </a:r>
            <a:endParaRPr lang="pt-BR"/>
          </a:p>
        </xdr:txBody>
      </xdr:sp>
    </xdr:grpSp>
    <xdr:clientData/>
  </xdr:twoCellAnchor>
  <xdr:twoCellAnchor editAs="oneCell">
    <xdr:from>
      <xdr:col>0</xdr:col>
      <xdr:colOff>60960</xdr:colOff>
      <xdr:row>0</xdr:row>
      <xdr:rowOff>114300</xdr:rowOff>
    </xdr:from>
    <xdr:to>
      <xdr:col>0</xdr:col>
      <xdr:colOff>1927860</xdr:colOff>
      <xdr:row>2</xdr:row>
      <xdr:rowOff>53340</xdr:rowOff>
    </xdr:to>
    <xdr:pic>
      <xdr:nvPicPr>
        <xdr:cNvPr id="9" name="image3.png">
          <a:extLst>
            <a:ext uri="{FF2B5EF4-FFF2-40B4-BE49-F238E27FC236}">
              <a16:creationId xmlns:a16="http://schemas.microsoft.com/office/drawing/2014/main" id="{72BE44C3-7143-4FA0-93E5-C95069231683}"/>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60960" y="114300"/>
          <a:ext cx="1866900" cy="320040"/>
        </a:xfrm>
        <a:prstGeom prst="rect">
          <a:avLst/>
        </a:prstGeom>
        <a:ln/>
      </xdr:spPr>
    </xdr:pic>
    <xdr:clientData/>
  </xdr:twoCellAnchor>
  <xdr:twoCellAnchor>
    <xdr:from>
      <xdr:col>18</xdr:col>
      <xdr:colOff>190500</xdr:colOff>
      <xdr:row>0</xdr:row>
      <xdr:rowOff>152400</xdr:rowOff>
    </xdr:from>
    <xdr:to>
      <xdr:col>19</xdr:col>
      <xdr:colOff>410252</xdr:colOff>
      <xdr:row>1</xdr:row>
      <xdr:rowOff>186690</xdr:rowOff>
    </xdr:to>
    <xdr:sp macro="" textlink="">
      <xdr:nvSpPr>
        <xdr:cNvPr id="10" name="Retângulo: Cantos Arredondados 9">
          <a:hlinkClick xmlns:r="http://schemas.openxmlformats.org/officeDocument/2006/relationships" r:id="rId4"/>
          <a:extLst>
            <a:ext uri="{FF2B5EF4-FFF2-40B4-BE49-F238E27FC236}">
              <a16:creationId xmlns:a16="http://schemas.microsoft.com/office/drawing/2014/main" id="{27ACA7FA-3E72-432C-A01A-E2ACF46561B5}"/>
            </a:ext>
          </a:extLst>
        </xdr:cNvPr>
        <xdr:cNvSpPr/>
      </xdr:nvSpPr>
      <xdr:spPr>
        <a:xfrm>
          <a:off x="11369040" y="152400"/>
          <a:ext cx="783632" cy="224790"/>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35171</xdr:colOff>
      <xdr:row>0</xdr:row>
      <xdr:rowOff>70339</xdr:rowOff>
    </xdr:from>
    <xdr:to>
      <xdr:col>1</xdr:col>
      <xdr:colOff>187571</xdr:colOff>
      <xdr:row>0</xdr:row>
      <xdr:rowOff>187570</xdr:rowOff>
    </xdr:to>
    <xdr:pic>
      <xdr:nvPicPr>
        <xdr:cNvPr id="12" name="image3.png">
          <a:extLst>
            <a:ext uri="{FF2B5EF4-FFF2-40B4-BE49-F238E27FC236}">
              <a16:creationId xmlns:a16="http://schemas.microsoft.com/office/drawing/2014/main" id="{EA9A1B5A-BF4E-4F4D-BDE2-6BDBC972019A}"/>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35171" y="70339"/>
          <a:ext cx="709246" cy="117231"/>
        </a:xfrm>
        <a:prstGeom prst="rect">
          <a:avLst/>
        </a:prstGeom>
        <a:ln/>
      </xdr:spPr>
    </xdr:pic>
    <xdr:clientData/>
  </xdr:twoCellAnchor>
</xdr:wsDr>
</file>

<file path=xl/drawings/drawing20.xml><?xml version="1.0" encoding="utf-8"?>
<xdr:wsDr xmlns:xdr="http://schemas.openxmlformats.org/drawingml/2006/spreadsheetDrawing" xmlns:a="http://schemas.openxmlformats.org/drawingml/2006/main">
  <xdr:twoCellAnchor>
    <xdr:from>
      <xdr:col>16</xdr:col>
      <xdr:colOff>300848</xdr:colOff>
      <xdr:row>1</xdr:row>
      <xdr:rowOff>31931</xdr:rowOff>
    </xdr:from>
    <xdr:to>
      <xdr:col>17</xdr:col>
      <xdr:colOff>513615</xdr:colOff>
      <xdr:row>2</xdr:row>
      <xdr:rowOff>63979</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4892CF7E-A08B-490E-AA67-487C17558556}"/>
            </a:ext>
          </a:extLst>
        </xdr:cNvPr>
        <xdr:cNvSpPr/>
      </xdr:nvSpPr>
      <xdr:spPr>
        <a:xfrm>
          <a:off x="10845023" y="222431"/>
          <a:ext cx="879517" cy="222548"/>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351641</xdr:colOff>
      <xdr:row>0</xdr:row>
      <xdr:rowOff>180862</xdr:rowOff>
    </xdr:from>
    <xdr:to>
      <xdr:col>1</xdr:col>
      <xdr:colOff>573044</xdr:colOff>
      <xdr:row>2</xdr:row>
      <xdr:rowOff>152710</xdr:rowOff>
    </xdr:to>
    <xdr:pic>
      <xdr:nvPicPr>
        <xdr:cNvPr id="3" name="image3.png">
          <a:extLst>
            <a:ext uri="{FF2B5EF4-FFF2-40B4-BE49-F238E27FC236}">
              <a16:creationId xmlns:a16="http://schemas.microsoft.com/office/drawing/2014/main" id="{18A008DC-9236-48BE-89EA-C0DBAD84ACC5}"/>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351641" y="180862"/>
          <a:ext cx="1823508" cy="350943"/>
        </a:xfrm>
        <a:prstGeom prst="rect">
          <a:avLst/>
        </a:prstGeom>
        <a:ln/>
      </xdr:spPr>
    </xdr:pic>
    <xdr:clientData/>
  </xdr:twoCellAnchor>
  <xdr:twoCellAnchor editAs="oneCell">
    <xdr:from>
      <xdr:col>0</xdr:col>
      <xdr:colOff>301551</xdr:colOff>
      <xdr:row>17</xdr:row>
      <xdr:rowOff>109375</xdr:rowOff>
    </xdr:from>
    <xdr:to>
      <xdr:col>2</xdr:col>
      <xdr:colOff>110042</xdr:colOff>
      <xdr:row>27</xdr:row>
      <xdr:rowOff>272712</xdr:rowOff>
    </xdr:to>
    <xdr:pic>
      <xdr:nvPicPr>
        <xdr:cNvPr id="4" name="Picture 2350">
          <a:extLst>
            <a:ext uri="{FF2B5EF4-FFF2-40B4-BE49-F238E27FC236}">
              <a16:creationId xmlns:a16="http://schemas.microsoft.com/office/drawing/2014/main" id="{9066E8D9-4905-42EA-9BFD-54353FA91EC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r="33884"/>
        <a:stretch>
          <a:fillRect/>
        </a:stretch>
      </xdr:blipFill>
      <xdr:spPr bwMode="auto">
        <a:xfrm>
          <a:off x="301551" y="3890800"/>
          <a:ext cx="2077346" cy="31256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395255</xdr:colOff>
      <xdr:row>18</xdr:row>
      <xdr:rowOff>247769</xdr:rowOff>
    </xdr:from>
    <xdr:to>
      <xdr:col>11</xdr:col>
      <xdr:colOff>4066</xdr:colOff>
      <xdr:row>26</xdr:row>
      <xdr:rowOff>194083</xdr:rowOff>
    </xdr:to>
    <xdr:pic>
      <xdr:nvPicPr>
        <xdr:cNvPr id="5" name="Imagem 4">
          <a:extLst>
            <a:ext uri="{FF2B5EF4-FFF2-40B4-BE49-F238E27FC236}">
              <a16:creationId xmlns:a16="http://schemas.microsoft.com/office/drawing/2014/main" id="{11637AA7-7719-4B3F-9703-580914CE3FBF}"/>
            </a:ext>
          </a:extLst>
        </xdr:cNvPr>
        <xdr:cNvPicPr>
          <a:picLocks noChangeAspect="1"/>
        </xdr:cNvPicPr>
      </xdr:nvPicPr>
      <xdr:blipFill>
        <a:blip xmlns:r="http://schemas.openxmlformats.org/officeDocument/2006/relationships" r:embed="rId5"/>
        <a:stretch>
          <a:fillRect/>
        </a:stretch>
      </xdr:blipFill>
      <xdr:spPr>
        <a:xfrm>
          <a:off x="2662205" y="4172069"/>
          <a:ext cx="4881851" cy="2445674"/>
        </a:xfrm>
        <a:prstGeom prst="rect">
          <a:avLst/>
        </a:prstGeom>
      </xdr:spPr>
    </xdr:pic>
    <xdr:clientData/>
  </xdr:twoCellAnchor>
  <xdr:twoCellAnchor editAs="oneCell">
    <xdr:from>
      <xdr:col>11</xdr:col>
      <xdr:colOff>595897</xdr:colOff>
      <xdr:row>19</xdr:row>
      <xdr:rowOff>190717</xdr:rowOff>
    </xdr:from>
    <xdr:to>
      <xdr:col>17</xdr:col>
      <xdr:colOff>347286</xdr:colOff>
      <xdr:row>25</xdr:row>
      <xdr:rowOff>263156</xdr:rowOff>
    </xdr:to>
    <xdr:pic>
      <xdr:nvPicPr>
        <xdr:cNvPr id="6" name="Imagem 5">
          <a:extLst>
            <a:ext uri="{FF2B5EF4-FFF2-40B4-BE49-F238E27FC236}">
              <a16:creationId xmlns:a16="http://schemas.microsoft.com/office/drawing/2014/main" id="{216F8F22-1405-434D-8E91-0BDBDCC175DF}"/>
            </a:ext>
          </a:extLst>
        </xdr:cNvPr>
        <xdr:cNvPicPr>
          <a:picLocks noChangeAspect="1"/>
        </xdr:cNvPicPr>
      </xdr:nvPicPr>
      <xdr:blipFill>
        <a:blip xmlns:r="http://schemas.openxmlformats.org/officeDocument/2006/relationships" r:embed="rId6"/>
        <a:stretch>
          <a:fillRect/>
        </a:stretch>
      </xdr:blipFill>
      <xdr:spPr>
        <a:xfrm>
          <a:off x="8120647" y="4429342"/>
          <a:ext cx="3462329" cy="192790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3</xdr:col>
      <xdr:colOff>438150</xdr:colOff>
      <xdr:row>25</xdr:row>
      <xdr:rowOff>0</xdr:rowOff>
    </xdr:from>
    <xdr:to>
      <xdr:col>3</xdr:col>
      <xdr:colOff>438150</xdr:colOff>
      <xdr:row>29</xdr:row>
      <xdr:rowOff>114300</xdr:rowOff>
    </xdr:to>
    <xdr:sp macro="" textlink="">
      <xdr:nvSpPr>
        <xdr:cNvPr id="2" name="Line 59">
          <a:extLst>
            <a:ext uri="{FF2B5EF4-FFF2-40B4-BE49-F238E27FC236}">
              <a16:creationId xmlns:a16="http://schemas.microsoft.com/office/drawing/2014/main" id="{55502BFC-DAD5-4BBE-9EDD-F42E6D1AF0CE}"/>
            </a:ext>
          </a:extLst>
        </xdr:cNvPr>
        <xdr:cNvSpPr>
          <a:spLocks noChangeShapeType="1"/>
        </xdr:cNvSpPr>
      </xdr:nvSpPr>
      <xdr:spPr bwMode="auto">
        <a:xfrm flipV="1">
          <a:off x="3646170" y="4351020"/>
          <a:ext cx="0" cy="807720"/>
        </a:xfrm>
        <a:prstGeom prst="line">
          <a:avLst/>
        </a:prstGeom>
        <a:noFill/>
        <a:ln w="63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25</xdr:row>
      <xdr:rowOff>0</xdr:rowOff>
    </xdr:from>
    <xdr:to>
      <xdr:col>5</xdr:col>
      <xdr:colOff>9525</xdr:colOff>
      <xdr:row>27</xdr:row>
      <xdr:rowOff>104775</xdr:rowOff>
    </xdr:to>
    <xdr:sp macro="" textlink="">
      <xdr:nvSpPr>
        <xdr:cNvPr id="3" name="Line 60">
          <a:extLst>
            <a:ext uri="{FF2B5EF4-FFF2-40B4-BE49-F238E27FC236}">
              <a16:creationId xmlns:a16="http://schemas.microsoft.com/office/drawing/2014/main" id="{6B6F2505-4F99-49E3-B54E-E0865DE7C716}"/>
            </a:ext>
          </a:extLst>
        </xdr:cNvPr>
        <xdr:cNvSpPr>
          <a:spLocks noChangeShapeType="1"/>
        </xdr:cNvSpPr>
      </xdr:nvSpPr>
      <xdr:spPr bwMode="auto">
        <a:xfrm flipV="1">
          <a:off x="4192905" y="4351020"/>
          <a:ext cx="0" cy="455295"/>
        </a:xfrm>
        <a:prstGeom prst="line">
          <a:avLst/>
        </a:prstGeom>
        <a:noFill/>
        <a:ln w="63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304800</xdr:colOff>
      <xdr:row>26</xdr:row>
      <xdr:rowOff>142875</xdr:rowOff>
    </xdr:from>
    <xdr:to>
      <xdr:col>5</xdr:col>
      <xdr:colOff>142875</xdr:colOff>
      <xdr:row>26</xdr:row>
      <xdr:rowOff>142875</xdr:rowOff>
    </xdr:to>
    <xdr:sp macro="" textlink="">
      <xdr:nvSpPr>
        <xdr:cNvPr id="4" name="Line 61">
          <a:extLst>
            <a:ext uri="{FF2B5EF4-FFF2-40B4-BE49-F238E27FC236}">
              <a16:creationId xmlns:a16="http://schemas.microsoft.com/office/drawing/2014/main" id="{92A6BC4B-AFB0-4197-AD6C-0BC435E3A067}"/>
            </a:ext>
          </a:extLst>
        </xdr:cNvPr>
        <xdr:cNvSpPr>
          <a:spLocks noChangeShapeType="1"/>
        </xdr:cNvSpPr>
      </xdr:nvSpPr>
      <xdr:spPr bwMode="auto">
        <a:xfrm>
          <a:off x="3512820" y="4669155"/>
          <a:ext cx="81343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314325</xdr:colOff>
      <xdr:row>25</xdr:row>
      <xdr:rowOff>133350</xdr:rowOff>
    </xdr:from>
    <xdr:to>
      <xdr:col>4</xdr:col>
      <xdr:colOff>161925</xdr:colOff>
      <xdr:row>27</xdr:row>
      <xdr:rowOff>104775</xdr:rowOff>
    </xdr:to>
    <xdr:sp macro="" textlink="">
      <xdr:nvSpPr>
        <xdr:cNvPr id="5" name="Line 62">
          <a:extLst>
            <a:ext uri="{FF2B5EF4-FFF2-40B4-BE49-F238E27FC236}">
              <a16:creationId xmlns:a16="http://schemas.microsoft.com/office/drawing/2014/main" id="{83042F29-BC4C-41CE-9349-E9FDBEDF3F04}"/>
            </a:ext>
          </a:extLst>
        </xdr:cNvPr>
        <xdr:cNvSpPr>
          <a:spLocks noChangeShapeType="1"/>
        </xdr:cNvSpPr>
      </xdr:nvSpPr>
      <xdr:spPr bwMode="auto">
        <a:xfrm flipH="1">
          <a:off x="3522345" y="4484370"/>
          <a:ext cx="335280" cy="32194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285750</xdr:colOff>
      <xdr:row>26</xdr:row>
      <xdr:rowOff>19050</xdr:rowOff>
    </xdr:from>
    <xdr:to>
      <xdr:col>5</xdr:col>
      <xdr:colOff>133350</xdr:colOff>
      <xdr:row>27</xdr:row>
      <xdr:rowOff>152400</xdr:rowOff>
    </xdr:to>
    <xdr:sp macro="" textlink="">
      <xdr:nvSpPr>
        <xdr:cNvPr id="6" name="Line 63">
          <a:extLst>
            <a:ext uri="{FF2B5EF4-FFF2-40B4-BE49-F238E27FC236}">
              <a16:creationId xmlns:a16="http://schemas.microsoft.com/office/drawing/2014/main" id="{DE7EEBB3-8C4D-4D1C-839C-8F6556AF96CC}"/>
            </a:ext>
          </a:extLst>
        </xdr:cNvPr>
        <xdr:cNvSpPr>
          <a:spLocks noChangeShapeType="1"/>
        </xdr:cNvSpPr>
      </xdr:nvSpPr>
      <xdr:spPr bwMode="auto">
        <a:xfrm flipH="1">
          <a:off x="3981450" y="4545330"/>
          <a:ext cx="335280" cy="3086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95250</xdr:colOff>
      <xdr:row>29</xdr:row>
      <xdr:rowOff>28575</xdr:rowOff>
    </xdr:from>
    <xdr:to>
      <xdr:col>3</xdr:col>
      <xdr:colOff>95250</xdr:colOff>
      <xdr:row>33</xdr:row>
      <xdr:rowOff>0</xdr:rowOff>
    </xdr:to>
    <xdr:sp macro="" textlink="">
      <xdr:nvSpPr>
        <xdr:cNvPr id="7" name="Line 64">
          <a:extLst>
            <a:ext uri="{FF2B5EF4-FFF2-40B4-BE49-F238E27FC236}">
              <a16:creationId xmlns:a16="http://schemas.microsoft.com/office/drawing/2014/main" id="{0ECBF579-629A-46B2-9445-5ED9E3B917ED}"/>
            </a:ext>
          </a:extLst>
        </xdr:cNvPr>
        <xdr:cNvSpPr>
          <a:spLocks noChangeShapeType="1"/>
        </xdr:cNvSpPr>
      </xdr:nvSpPr>
      <xdr:spPr bwMode="auto">
        <a:xfrm>
          <a:off x="3303270" y="5073015"/>
          <a:ext cx="0" cy="74104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xdr:colOff>
      <xdr:row>30</xdr:row>
      <xdr:rowOff>19050</xdr:rowOff>
    </xdr:from>
    <xdr:to>
      <xdr:col>3</xdr:col>
      <xdr:colOff>304800</xdr:colOff>
      <xdr:row>30</xdr:row>
      <xdr:rowOff>19050</xdr:rowOff>
    </xdr:to>
    <xdr:sp macro="" textlink="">
      <xdr:nvSpPr>
        <xdr:cNvPr id="8" name="Line 65">
          <a:extLst>
            <a:ext uri="{FF2B5EF4-FFF2-40B4-BE49-F238E27FC236}">
              <a16:creationId xmlns:a16="http://schemas.microsoft.com/office/drawing/2014/main" id="{EAC5608C-78DB-41A7-AC3A-3FC7361FCA74}"/>
            </a:ext>
          </a:extLst>
        </xdr:cNvPr>
        <xdr:cNvSpPr>
          <a:spLocks noChangeShapeType="1"/>
        </xdr:cNvSpPr>
      </xdr:nvSpPr>
      <xdr:spPr bwMode="auto">
        <a:xfrm>
          <a:off x="2739390" y="5238750"/>
          <a:ext cx="77343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390525</xdr:colOff>
      <xdr:row>29</xdr:row>
      <xdr:rowOff>47625</xdr:rowOff>
    </xdr:from>
    <xdr:to>
      <xdr:col>3</xdr:col>
      <xdr:colOff>238125</xdr:colOff>
      <xdr:row>31</xdr:row>
      <xdr:rowOff>19050</xdr:rowOff>
    </xdr:to>
    <xdr:sp macro="" textlink="">
      <xdr:nvSpPr>
        <xdr:cNvPr id="9" name="Line 66">
          <a:extLst>
            <a:ext uri="{FF2B5EF4-FFF2-40B4-BE49-F238E27FC236}">
              <a16:creationId xmlns:a16="http://schemas.microsoft.com/office/drawing/2014/main" id="{4BB94826-05C7-4EC5-B0EA-191BE573D949}"/>
            </a:ext>
          </a:extLst>
        </xdr:cNvPr>
        <xdr:cNvSpPr>
          <a:spLocks noChangeShapeType="1"/>
        </xdr:cNvSpPr>
      </xdr:nvSpPr>
      <xdr:spPr bwMode="auto">
        <a:xfrm flipH="1">
          <a:off x="3110865" y="5092065"/>
          <a:ext cx="335280" cy="3143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409575</xdr:colOff>
      <xdr:row>31</xdr:row>
      <xdr:rowOff>0</xdr:rowOff>
    </xdr:from>
    <xdr:to>
      <xdr:col>3</xdr:col>
      <xdr:colOff>257175</xdr:colOff>
      <xdr:row>32</xdr:row>
      <xdr:rowOff>133350</xdr:rowOff>
    </xdr:to>
    <xdr:sp macro="" textlink="">
      <xdr:nvSpPr>
        <xdr:cNvPr id="10" name="Line 67">
          <a:extLst>
            <a:ext uri="{FF2B5EF4-FFF2-40B4-BE49-F238E27FC236}">
              <a16:creationId xmlns:a16="http://schemas.microsoft.com/office/drawing/2014/main" id="{BE28B3E1-FF38-4B45-A7A4-7F9127C4BD03}"/>
            </a:ext>
          </a:extLst>
        </xdr:cNvPr>
        <xdr:cNvSpPr>
          <a:spLocks noChangeShapeType="1"/>
        </xdr:cNvSpPr>
      </xdr:nvSpPr>
      <xdr:spPr bwMode="auto">
        <a:xfrm flipH="1">
          <a:off x="3129915" y="5387340"/>
          <a:ext cx="335280" cy="3086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438150</xdr:colOff>
      <xdr:row>30</xdr:row>
      <xdr:rowOff>0</xdr:rowOff>
    </xdr:from>
    <xdr:to>
      <xdr:col>6</xdr:col>
      <xdr:colOff>0</xdr:colOff>
      <xdr:row>34</xdr:row>
      <xdr:rowOff>9525</xdr:rowOff>
    </xdr:to>
    <xdr:sp macro="" textlink="">
      <xdr:nvSpPr>
        <xdr:cNvPr id="11" name="Line 68">
          <a:extLst>
            <a:ext uri="{FF2B5EF4-FFF2-40B4-BE49-F238E27FC236}">
              <a16:creationId xmlns:a16="http://schemas.microsoft.com/office/drawing/2014/main" id="{17162B1C-A15E-474B-AAE4-73FD3EC23598}"/>
            </a:ext>
          </a:extLst>
        </xdr:cNvPr>
        <xdr:cNvSpPr>
          <a:spLocks noChangeShapeType="1"/>
        </xdr:cNvSpPr>
      </xdr:nvSpPr>
      <xdr:spPr bwMode="auto">
        <a:xfrm flipV="1">
          <a:off x="3646170" y="5219700"/>
          <a:ext cx="1024890" cy="85534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19050</xdr:colOff>
      <xdr:row>34</xdr:row>
      <xdr:rowOff>28575</xdr:rowOff>
    </xdr:from>
    <xdr:to>
      <xdr:col>4</xdr:col>
      <xdr:colOff>219075</xdr:colOff>
      <xdr:row>35</xdr:row>
      <xdr:rowOff>142875</xdr:rowOff>
    </xdr:to>
    <xdr:sp macro="" textlink="">
      <xdr:nvSpPr>
        <xdr:cNvPr id="12" name="Line 75">
          <a:extLst>
            <a:ext uri="{FF2B5EF4-FFF2-40B4-BE49-F238E27FC236}">
              <a16:creationId xmlns:a16="http://schemas.microsoft.com/office/drawing/2014/main" id="{731C67A8-6AB0-4AA7-B323-13F82EEF3636}"/>
            </a:ext>
          </a:extLst>
        </xdr:cNvPr>
        <xdr:cNvSpPr>
          <a:spLocks noChangeShapeType="1"/>
        </xdr:cNvSpPr>
      </xdr:nvSpPr>
      <xdr:spPr bwMode="auto">
        <a:xfrm>
          <a:off x="3714750" y="6094095"/>
          <a:ext cx="200025" cy="2819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28575</xdr:colOff>
      <xdr:row>30</xdr:row>
      <xdr:rowOff>47625</xdr:rowOff>
    </xdr:from>
    <xdr:to>
      <xdr:col>6</xdr:col>
      <xdr:colOff>228600</xdr:colOff>
      <xdr:row>32</xdr:row>
      <xdr:rowOff>0</xdr:rowOff>
    </xdr:to>
    <xdr:sp macro="" textlink="">
      <xdr:nvSpPr>
        <xdr:cNvPr id="13" name="Line 76">
          <a:extLst>
            <a:ext uri="{FF2B5EF4-FFF2-40B4-BE49-F238E27FC236}">
              <a16:creationId xmlns:a16="http://schemas.microsoft.com/office/drawing/2014/main" id="{1C872DB7-BAAE-4A3B-A0A2-D3B63241AAD4}"/>
            </a:ext>
          </a:extLst>
        </xdr:cNvPr>
        <xdr:cNvSpPr>
          <a:spLocks noChangeShapeType="1"/>
        </xdr:cNvSpPr>
      </xdr:nvSpPr>
      <xdr:spPr bwMode="auto">
        <a:xfrm>
          <a:off x="4699635" y="5267325"/>
          <a:ext cx="200025" cy="2952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38100</xdr:colOff>
      <xdr:row>30</xdr:row>
      <xdr:rowOff>76200</xdr:rowOff>
    </xdr:from>
    <xdr:to>
      <xdr:col>6</xdr:col>
      <xdr:colOff>200025</xdr:colOff>
      <xdr:row>35</xdr:row>
      <xdr:rowOff>47625</xdr:rowOff>
    </xdr:to>
    <xdr:sp macro="" textlink="">
      <xdr:nvSpPr>
        <xdr:cNvPr id="14" name="Line 77">
          <a:extLst>
            <a:ext uri="{FF2B5EF4-FFF2-40B4-BE49-F238E27FC236}">
              <a16:creationId xmlns:a16="http://schemas.microsoft.com/office/drawing/2014/main" id="{3C01010B-5116-4E64-9EF0-F1BA8E5EB5D4}"/>
            </a:ext>
          </a:extLst>
        </xdr:cNvPr>
        <xdr:cNvSpPr>
          <a:spLocks noChangeShapeType="1"/>
        </xdr:cNvSpPr>
      </xdr:nvSpPr>
      <xdr:spPr bwMode="auto">
        <a:xfrm flipV="1">
          <a:off x="3733800" y="5295900"/>
          <a:ext cx="1137285" cy="98488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76200</xdr:colOff>
      <xdr:row>34</xdr:row>
      <xdr:rowOff>0</xdr:rowOff>
    </xdr:from>
    <xdr:to>
      <xdr:col>4</xdr:col>
      <xdr:colOff>161925</xdr:colOff>
      <xdr:row>36</xdr:row>
      <xdr:rowOff>28575</xdr:rowOff>
    </xdr:to>
    <xdr:sp macro="" textlink="">
      <xdr:nvSpPr>
        <xdr:cNvPr id="15" name="Line 78">
          <a:extLst>
            <a:ext uri="{FF2B5EF4-FFF2-40B4-BE49-F238E27FC236}">
              <a16:creationId xmlns:a16="http://schemas.microsoft.com/office/drawing/2014/main" id="{CD8C8DE6-A8EC-4B41-B4B8-25280E1C2F00}"/>
            </a:ext>
          </a:extLst>
        </xdr:cNvPr>
        <xdr:cNvSpPr>
          <a:spLocks noChangeShapeType="1"/>
        </xdr:cNvSpPr>
      </xdr:nvSpPr>
      <xdr:spPr bwMode="auto">
        <a:xfrm flipH="1">
          <a:off x="3771900" y="6065520"/>
          <a:ext cx="85725" cy="36385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57150</xdr:colOff>
      <xdr:row>29</xdr:row>
      <xdr:rowOff>152400</xdr:rowOff>
    </xdr:from>
    <xdr:to>
      <xdr:col>6</xdr:col>
      <xdr:colOff>142875</xdr:colOff>
      <xdr:row>32</xdr:row>
      <xdr:rowOff>19050</xdr:rowOff>
    </xdr:to>
    <xdr:sp macro="" textlink="">
      <xdr:nvSpPr>
        <xdr:cNvPr id="16" name="Line 79">
          <a:extLst>
            <a:ext uri="{FF2B5EF4-FFF2-40B4-BE49-F238E27FC236}">
              <a16:creationId xmlns:a16="http://schemas.microsoft.com/office/drawing/2014/main" id="{D4FE9E66-C3E2-4E87-997F-5E6F47B8A54A}"/>
            </a:ext>
          </a:extLst>
        </xdr:cNvPr>
        <xdr:cNvSpPr>
          <a:spLocks noChangeShapeType="1"/>
        </xdr:cNvSpPr>
      </xdr:nvSpPr>
      <xdr:spPr bwMode="auto">
        <a:xfrm flipH="1">
          <a:off x="4728210" y="5196840"/>
          <a:ext cx="85725" cy="3848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438150</xdr:colOff>
      <xdr:row>26</xdr:row>
      <xdr:rowOff>9525</xdr:rowOff>
    </xdr:from>
    <xdr:to>
      <xdr:col>7</xdr:col>
      <xdr:colOff>352425</xdr:colOff>
      <xdr:row>29</xdr:row>
      <xdr:rowOff>161925</xdr:rowOff>
    </xdr:to>
    <xdr:sp macro="" textlink="">
      <xdr:nvSpPr>
        <xdr:cNvPr id="17" name="Line 81">
          <a:extLst>
            <a:ext uri="{FF2B5EF4-FFF2-40B4-BE49-F238E27FC236}">
              <a16:creationId xmlns:a16="http://schemas.microsoft.com/office/drawing/2014/main" id="{EA11D933-DC9A-4312-BB75-30F2F0C21CC4}"/>
            </a:ext>
          </a:extLst>
        </xdr:cNvPr>
        <xdr:cNvSpPr>
          <a:spLocks noChangeShapeType="1"/>
        </xdr:cNvSpPr>
      </xdr:nvSpPr>
      <xdr:spPr bwMode="auto">
        <a:xfrm flipV="1">
          <a:off x="4621530" y="4535805"/>
          <a:ext cx="889635" cy="6705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24</xdr:row>
      <xdr:rowOff>123825</xdr:rowOff>
    </xdr:from>
    <xdr:to>
      <xdr:col>7</xdr:col>
      <xdr:colOff>161925</xdr:colOff>
      <xdr:row>29</xdr:row>
      <xdr:rowOff>123825</xdr:rowOff>
    </xdr:to>
    <xdr:sp macro="" textlink="">
      <xdr:nvSpPr>
        <xdr:cNvPr id="18" name="Line 82">
          <a:extLst>
            <a:ext uri="{FF2B5EF4-FFF2-40B4-BE49-F238E27FC236}">
              <a16:creationId xmlns:a16="http://schemas.microsoft.com/office/drawing/2014/main" id="{F9FBF928-516E-4ED1-9927-D39E285EAAC9}"/>
            </a:ext>
          </a:extLst>
        </xdr:cNvPr>
        <xdr:cNvSpPr>
          <a:spLocks noChangeShapeType="1"/>
        </xdr:cNvSpPr>
      </xdr:nvSpPr>
      <xdr:spPr bwMode="auto">
        <a:xfrm flipV="1">
          <a:off x="4192905" y="4299585"/>
          <a:ext cx="1127760" cy="8686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266700</xdr:colOff>
      <xdr:row>24</xdr:row>
      <xdr:rowOff>114300</xdr:rowOff>
    </xdr:from>
    <xdr:to>
      <xdr:col>7</xdr:col>
      <xdr:colOff>209550</xdr:colOff>
      <xdr:row>28</xdr:row>
      <xdr:rowOff>28575</xdr:rowOff>
    </xdr:to>
    <xdr:sp macro="" textlink="">
      <xdr:nvSpPr>
        <xdr:cNvPr id="19" name="Line 83">
          <a:extLst>
            <a:ext uri="{FF2B5EF4-FFF2-40B4-BE49-F238E27FC236}">
              <a16:creationId xmlns:a16="http://schemas.microsoft.com/office/drawing/2014/main" id="{2F198DE2-37A1-4577-AE07-085BA20FA9D5}"/>
            </a:ext>
          </a:extLst>
        </xdr:cNvPr>
        <xdr:cNvSpPr>
          <a:spLocks noChangeShapeType="1"/>
        </xdr:cNvSpPr>
      </xdr:nvSpPr>
      <xdr:spPr bwMode="auto">
        <a:xfrm>
          <a:off x="4937760" y="4290060"/>
          <a:ext cx="430530" cy="6153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352425</xdr:colOff>
      <xdr:row>24</xdr:row>
      <xdr:rowOff>114300</xdr:rowOff>
    </xdr:from>
    <xdr:to>
      <xdr:col>6</xdr:col>
      <xdr:colOff>438150</xdr:colOff>
      <xdr:row>26</xdr:row>
      <xdr:rowOff>142875</xdr:rowOff>
    </xdr:to>
    <xdr:sp macro="" textlink="">
      <xdr:nvSpPr>
        <xdr:cNvPr id="20" name="Line 84">
          <a:extLst>
            <a:ext uri="{FF2B5EF4-FFF2-40B4-BE49-F238E27FC236}">
              <a16:creationId xmlns:a16="http://schemas.microsoft.com/office/drawing/2014/main" id="{FD520505-1ABA-4019-A293-3AD0F57E8675}"/>
            </a:ext>
          </a:extLst>
        </xdr:cNvPr>
        <xdr:cNvSpPr>
          <a:spLocks noChangeShapeType="1"/>
        </xdr:cNvSpPr>
      </xdr:nvSpPr>
      <xdr:spPr bwMode="auto">
        <a:xfrm flipH="1">
          <a:off x="5023485" y="4290060"/>
          <a:ext cx="85725" cy="3790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47625</xdr:colOff>
      <xdr:row>26</xdr:row>
      <xdr:rowOff>38100</xdr:rowOff>
    </xdr:from>
    <xdr:to>
      <xdr:col>7</xdr:col>
      <xdr:colOff>133350</xdr:colOff>
      <xdr:row>28</xdr:row>
      <xdr:rowOff>66675</xdr:rowOff>
    </xdr:to>
    <xdr:sp macro="" textlink="">
      <xdr:nvSpPr>
        <xdr:cNvPr id="21" name="Line 85">
          <a:extLst>
            <a:ext uri="{FF2B5EF4-FFF2-40B4-BE49-F238E27FC236}">
              <a16:creationId xmlns:a16="http://schemas.microsoft.com/office/drawing/2014/main" id="{F85C98E5-B6D0-4F8C-9D70-1B1B722D3ABB}"/>
            </a:ext>
          </a:extLst>
        </xdr:cNvPr>
        <xdr:cNvSpPr>
          <a:spLocks noChangeShapeType="1"/>
        </xdr:cNvSpPr>
      </xdr:nvSpPr>
      <xdr:spPr bwMode="auto">
        <a:xfrm flipH="1">
          <a:off x="5206365" y="4564380"/>
          <a:ext cx="85725" cy="3790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0</xdr:col>
      <xdr:colOff>53340</xdr:colOff>
      <xdr:row>38</xdr:row>
      <xdr:rowOff>106680</xdr:rowOff>
    </xdr:from>
    <xdr:to>
      <xdr:col>7</xdr:col>
      <xdr:colOff>381475</xdr:colOff>
      <xdr:row>58</xdr:row>
      <xdr:rowOff>15523</xdr:rowOff>
    </xdr:to>
    <xdr:pic>
      <xdr:nvPicPr>
        <xdr:cNvPr id="22" name="Imagem 21">
          <a:extLst>
            <a:ext uri="{FF2B5EF4-FFF2-40B4-BE49-F238E27FC236}">
              <a16:creationId xmlns:a16="http://schemas.microsoft.com/office/drawing/2014/main" id="{51860346-F2CF-4225-AE58-1C43A3E394D7}"/>
            </a:ext>
          </a:extLst>
        </xdr:cNvPr>
        <xdr:cNvPicPr>
          <a:picLocks noChangeAspect="1"/>
        </xdr:cNvPicPr>
      </xdr:nvPicPr>
      <xdr:blipFill>
        <a:blip xmlns:r="http://schemas.openxmlformats.org/officeDocument/2006/relationships" r:embed="rId1"/>
        <a:stretch>
          <a:fillRect/>
        </a:stretch>
      </xdr:blipFill>
      <xdr:spPr>
        <a:xfrm>
          <a:off x="53340" y="6842760"/>
          <a:ext cx="5486875" cy="3261643"/>
        </a:xfrm>
        <a:prstGeom prst="rect">
          <a:avLst/>
        </a:prstGeom>
      </xdr:spPr>
    </xdr:pic>
    <xdr:clientData/>
  </xdr:twoCellAnchor>
  <xdr:twoCellAnchor editAs="oneCell">
    <xdr:from>
      <xdr:col>8</xdr:col>
      <xdr:colOff>213360</xdr:colOff>
      <xdr:row>38</xdr:row>
      <xdr:rowOff>137160</xdr:rowOff>
    </xdr:from>
    <xdr:to>
      <xdr:col>19</xdr:col>
      <xdr:colOff>99605</xdr:colOff>
      <xdr:row>59</xdr:row>
      <xdr:rowOff>99362</xdr:rowOff>
    </xdr:to>
    <xdr:pic>
      <xdr:nvPicPr>
        <xdr:cNvPr id="23" name="Imagem 22">
          <a:extLst>
            <a:ext uri="{FF2B5EF4-FFF2-40B4-BE49-F238E27FC236}">
              <a16:creationId xmlns:a16="http://schemas.microsoft.com/office/drawing/2014/main" id="{C4137AC4-12D5-444C-8772-63084D1B2402}"/>
            </a:ext>
          </a:extLst>
        </xdr:cNvPr>
        <xdr:cNvPicPr>
          <a:picLocks noChangeAspect="1"/>
        </xdr:cNvPicPr>
      </xdr:nvPicPr>
      <xdr:blipFill>
        <a:blip xmlns:r="http://schemas.openxmlformats.org/officeDocument/2006/relationships" r:embed="rId2"/>
        <a:stretch>
          <a:fillRect/>
        </a:stretch>
      </xdr:blipFill>
      <xdr:spPr>
        <a:xfrm>
          <a:off x="5859780" y="6873240"/>
          <a:ext cx="6287045" cy="3482642"/>
        </a:xfrm>
        <a:prstGeom prst="rect">
          <a:avLst/>
        </a:prstGeom>
      </xdr:spPr>
    </xdr:pic>
    <xdr:clientData/>
  </xdr:twoCellAnchor>
  <xdr:twoCellAnchor editAs="oneCell">
    <xdr:from>
      <xdr:col>0</xdr:col>
      <xdr:colOff>99060</xdr:colOff>
      <xdr:row>60</xdr:row>
      <xdr:rowOff>144780</xdr:rowOff>
    </xdr:from>
    <xdr:to>
      <xdr:col>10</xdr:col>
      <xdr:colOff>244426</xdr:colOff>
      <xdr:row>79</xdr:row>
      <xdr:rowOff>23125</xdr:rowOff>
    </xdr:to>
    <xdr:pic>
      <xdr:nvPicPr>
        <xdr:cNvPr id="24" name="Imagem 23">
          <a:extLst>
            <a:ext uri="{FF2B5EF4-FFF2-40B4-BE49-F238E27FC236}">
              <a16:creationId xmlns:a16="http://schemas.microsoft.com/office/drawing/2014/main" id="{29C750B1-D17A-479F-8C5F-713569D57B72}"/>
            </a:ext>
          </a:extLst>
        </xdr:cNvPr>
        <xdr:cNvPicPr>
          <a:picLocks noChangeAspect="1"/>
        </xdr:cNvPicPr>
      </xdr:nvPicPr>
      <xdr:blipFill>
        <a:blip xmlns:r="http://schemas.openxmlformats.org/officeDocument/2006/relationships" r:embed="rId3"/>
        <a:stretch>
          <a:fillRect/>
        </a:stretch>
      </xdr:blipFill>
      <xdr:spPr>
        <a:xfrm>
          <a:off x="99060" y="10568940"/>
          <a:ext cx="6767146" cy="3063505"/>
        </a:xfrm>
        <a:prstGeom prst="rect">
          <a:avLst/>
        </a:prstGeom>
      </xdr:spPr>
    </xdr:pic>
    <xdr:clientData/>
  </xdr:twoCellAnchor>
  <xdr:twoCellAnchor editAs="oneCell">
    <xdr:from>
      <xdr:col>0</xdr:col>
      <xdr:colOff>175260</xdr:colOff>
      <xdr:row>80</xdr:row>
      <xdr:rowOff>91440</xdr:rowOff>
    </xdr:from>
    <xdr:to>
      <xdr:col>4</xdr:col>
      <xdr:colOff>366097</xdr:colOff>
      <xdr:row>116</xdr:row>
      <xdr:rowOff>38618</xdr:rowOff>
    </xdr:to>
    <xdr:pic>
      <xdr:nvPicPr>
        <xdr:cNvPr id="25" name="Imagem 24">
          <a:extLst>
            <a:ext uri="{FF2B5EF4-FFF2-40B4-BE49-F238E27FC236}">
              <a16:creationId xmlns:a16="http://schemas.microsoft.com/office/drawing/2014/main" id="{7F899DCB-0D55-4E57-A0C7-54EF1B762128}"/>
            </a:ext>
          </a:extLst>
        </xdr:cNvPr>
        <xdr:cNvPicPr>
          <a:picLocks noChangeAspect="1"/>
        </xdr:cNvPicPr>
      </xdr:nvPicPr>
      <xdr:blipFill>
        <a:blip xmlns:r="http://schemas.openxmlformats.org/officeDocument/2006/relationships" r:embed="rId4"/>
        <a:stretch>
          <a:fillRect/>
        </a:stretch>
      </xdr:blipFill>
      <xdr:spPr>
        <a:xfrm>
          <a:off x="175260" y="13868400"/>
          <a:ext cx="3886537" cy="5982218"/>
        </a:xfrm>
        <a:prstGeom prst="rect">
          <a:avLst/>
        </a:prstGeom>
      </xdr:spPr>
    </xdr:pic>
    <xdr:clientData/>
  </xdr:twoCellAnchor>
  <xdr:twoCellAnchor editAs="oneCell">
    <xdr:from>
      <xdr:col>5</xdr:col>
      <xdr:colOff>411480</xdr:colOff>
      <xdr:row>80</xdr:row>
      <xdr:rowOff>22860</xdr:rowOff>
    </xdr:from>
    <xdr:to>
      <xdr:col>11</xdr:col>
      <xdr:colOff>160252</xdr:colOff>
      <xdr:row>109</xdr:row>
      <xdr:rowOff>30902</xdr:rowOff>
    </xdr:to>
    <xdr:pic>
      <xdr:nvPicPr>
        <xdr:cNvPr id="26" name="Imagem 25">
          <a:extLst>
            <a:ext uri="{FF2B5EF4-FFF2-40B4-BE49-F238E27FC236}">
              <a16:creationId xmlns:a16="http://schemas.microsoft.com/office/drawing/2014/main" id="{01C4A753-1F41-4CF2-8303-98CAF634601B}"/>
            </a:ext>
          </a:extLst>
        </xdr:cNvPr>
        <xdr:cNvPicPr>
          <a:picLocks noChangeAspect="1"/>
        </xdr:cNvPicPr>
      </xdr:nvPicPr>
      <xdr:blipFill>
        <a:blip xmlns:r="http://schemas.openxmlformats.org/officeDocument/2006/relationships" r:embed="rId5"/>
        <a:stretch>
          <a:fillRect/>
        </a:stretch>
      </xdr:blipFill>
      <xdr:spPr>
        <a:xfrm>
          <a:off x="4594860" y="13799820"/>
          <a:ext cx="2674852" cy="486960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8</xdr:col>
      <xdr:colOff>300848</xdr:colOff>
      <xdr:row>1</xdr:row>
      <xdr:rowOff>31931</xdr:rowOff>
    </xdr:from>
    <xdr:to>
      <xdr:col>9</xdr:col>
      <xdr:colOff>513615</xdr:colOff>
      <xdr:row>2</xdr:row>
      <xdr:rowOff>63979</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3563ED2A-9E45-4547-A1B1-B6C649B729AB}"/>
            </a:ext>
          </a:extLst>
        </xdr:cNvPr>
        <xdr:cNvSpPr/>
      </xdr:nvSpPr>
      <xdr:spPr>
        <a:xfrm>
          <a:off x="7454123" y="222431"/>
          <a:ext cx="955717" cy="222548"/>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555978</xdr:colOff>
      <xdr:row>1</xdr:row>
      <xdr:rowOff>24252</xdr:rowOff>
    </xdr:from>
    <xdr:to>
      <xdr:col>1</xdr:col>
      <xdr:colOff>796431</xdr:colOff>
      <xdr:row>3</xdr:row>
      <xdr:rowOff>33799</xdr:rowOff>
    </xdr:to>
    <xdr:pic>
      <xdr:nvPicPr>
        <xdr:cNvPr id="3" name="image3.png">
          <a:extLst>
            <a:ext uri="{FF2B5EF4-FFF2-40B4-BE49-F238E27FC236}">
              <a16:creationId xmlns:a16="http://schemas.microsoft.com/office/drawing/2014/main" id="{19D2C857-D3A1-460B-9978-BDB5E727C15D}"/>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555978" y="216757"/>
          <a:ext cx="1844664" cy="362474"/>
        </a:xfrm>
        <a:prstGeom prst="rect">
          <a:avLst/>
        </a:prstGeom>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331695</xdr:colOff>
      <xdr:row>1</xdr:row>
      <xdr:rowOff>134472</xdr:rowOff>
    </xdr:from>
    <xdr:to>
      <xdr:col>3</xdr:col>
      <xdr:colOff>499110</xdr:colOff>
      <xdr:row>6</xdr:row>
      <xdr:rowOff>148590</xdr:rowOff>
    </xdr:to>
    <xdr:pic>
      <xdr:nvPicPr>
        <xdr:cNvPr id="2" name="Imagem 1">
          <a:extLst>
            <a:ext uri="{FF2B5EF4-FFF2-40B4-BE49-F238E27FC236}">
              <a16:creationId xmlns:a16="http://schemas.microsoft.com/office/drawing/2014/main" id="{A89C74C9-907B-47E1-AD0A-D60D4E979A19}"/>
            </a:ext>
          </a:extLst>
        </xdr:cNvPr>
        <xdr:cNvPicPr>
          <a:picLocks noChangeAspect="1"/>
        </xdr:cNvPicPr>
      </xdr:nvPicPr>
      <xdr:blipFill>
        <a:blip xmlns:r="http://schemas.openxmlformats.org/officeDocument/2006/relationships" r:embed="rId1"/>
        <a:stretch>
          <a:fillRect/>
        </a:stretch>
      </xdr:blipFill>
      <xdr:spPr>
        <a:xfrm>
          <a:off x="6246720" y="363072"/>
          <a:ext cx="706530" cy="79897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18</xdr:col>
      <xdr:colOff>190500</xdr:colOff>
      <xdr:row>12</xdr:row>
      <xdr:rowOff>177311</xdr:rowOff>
    </xdr:from>
    <xdr:to>
      <xdr:col>18</xdr:col>
      <xdr:colOff>1238250</xdr:colOff>
      <xdr:row>14</xdr:row>
      <xdr:rowOff>0</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F113A106-31C4-4D29-A5D3-363F1EB66C36}"/>
            </a:ext>
          </a:extLst>
        </xdr:cNvPr>
        <xdr:cNvSpPr/>
      </xdr:nvSpPr>
      <xdr:spPr>
        <a:xfrm>
          <a:off x="17992725" y="177311"/>
          <a:ext cx="1047750" cy="327514"/>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792480</xdr:colOff>
      <xdr:row>12</xdr:row>
      <xdr:rowOff>184271</xdr:rowOff>
    </xdr:from>
    <xdr:to>
      <xdr:col>0</xdr:col>
      <xdr:colOff>2548890</xdr:colOff>
      <xdr:row>14</xdr:row>
      <xdr:rowOff>114300</xdr:rowOff>
    </xdr:to>
    <xdr:pic>
      <xdr:nvPicPr>
        <xdr:cNvPr id="3" name="image3.png">
          <a:extLst>
            <a:ext uri="{FF2B5EF4-FFF2-40B4-BE49-F238E27FC236}">
              <a16:creationId xmlns:a16="http://schemas.microsoft.com/office/drawing/2014/main" id="{B1961B5E-730F-4A04-9CB6-17FE955DE5B9}"/>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792480" y="184271"/>
          <a:ext cx="1756410" cy="311029"/>
        </a:xfrm>
        <a:prstGeom prst="rect">
          <a:avLst/>
        </a:prstGeom>
        <a:ln/>
      </xdr:spPr>
    </xdr:pic>
    <xdr:clientData/>
  </xdr:twoCellAnchor>
  <xdr:twoCellAnchor editAs="oneCell">
    <xdr:from>
      <xdr:col>0</xdr:col>
      <xdr:colOff>2343150</xdr:colOff>
      <xdr:row>35</xdr:row>
      <xdr:rowOff>161925</xdr:rowOff>
    </xdr:from>
    <xdr:to>
      <xdr:col>1</xdr:col>
      <xdr:colOff>181</xdr:colOff>
      <xdr:row>38</xdr:row>
      <xdr:rowOff>156290</xdr:rowOff>
    </xdr:to>
    <xdr:pic>
      <xdr:nvPicPr>
        <xdr:cNvPr id="4" name="Imagem 3">
          <a:extLst>
            <a:ext uri="{FF2B5EF4-FFF2-40B4-BE49-F238E27FC236}">
              <a16:creationId xmlns:a16="http://schemas.microsoft.com/office/drawing/2014/main" id="{AA3E720F-3773-40FF-964F-D18263C89452}"/>
            </a:ext>
          </a:extLst>
        </xdr:cNvPr>
        <xdr:cNvPicPr>
          <a:picLocks noChangeAspect="1"/>
        </xdr:cNvPicPr>
      </xdr:nvPicPr>
      <xdr:blipFill>
        <a:blip xmlns:r="http://schemas.openxmlformats.org/officeDocument/2006/relationships" r:embed="rId4"/>
        <a:stretch>
          <a:fillRect/>
        </a:stretch>
      </xdr:blipFill>
      <xdr:spPr>
        <a:xfrm>
          <a:off x="2343150" y="4791075"/>
          <a:ext cx="1301296" cy="57158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oneCellAnchor>
    <xdr:from>
      <xdr:col>6</xdr:col>
      <xdr:colOff>229215</xdr:colOff>
      <xdr:row>0</xdr:row>
      <xdr:rowOff>75840</xdr:rowOff>
    </xdr:from>
    <xdr:ext cx="1558310" cy="453302"/>
    <xdr:pic>
      <xdr:nvPicPr>
        <xdr:cNvPr id="2" name="Imagem 1">
          <a:extLst>
            <a:ext uri="{FF2B5EF4-FFF2-40B4-BE49-F238E27FC236}">
              <a16:creationId xmlns:a16="http://schemas.microsoft.com/office/drawing/2014/main" id="{2FEC0343-C3A6-45E0-900A-C4D561B88A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77915" y="75840"/>
          <a:ext cx="1558310" cy="453302"/>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6</xdr:col>
      <xdr:colOff>229215</xdr:colOff>
      <xdr:row>0</xdr:row>
      <xdr:rowOff>75840</xdr:rowOff>
    </xdr:from>
    <xdr:ext cx="1558310" cy="453302"/>
    <xdr:pic>
      <xdr:nvPicPr>
        <xdr:cNvPr id="2" name="Imagem 1">
          <a:extLst>
            <a:ext uri="{FF2B5EF4-FFF2-40B4-BE49-F238E27FC236}">
              <a16:creationId xmlns:a16="http://schemas.microsoft.com/office/drawing/2014/main" id="{19585025-1874-4FF1-8498-68F63AB34D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40140" y="75840"/>
          <a:ext cx="1558310" cy="453302"/>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6</xdr:col>
      <xdr:colOff>229215</xdr:colOff>
      <xdr:row>0</xdr:row>
      <xdr:rowOff>75840</xdr:rowOff>
    </xdr:from>
    <xdr:ext cx="1558310" cy="453302"/>
    <xdr:pic>
      <xdr:nvPicPr>
        <xdr:cNvPr id="2" name="Imagem 1">
          <a:extLst>
            <a:ext uri="{FF2B5EF4-FFF2-40B4-BE49-F238E27FC236}">
              <a16:creationId xmlns:a16="http://schemas.microsoft.com/office/drawing/2014/main" id="{E0B9604A-5149-4DE8-9411-CA8452A259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77915" y="75840"/>
          <a:ext cx="1558310" cy="453302"/>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twoCellAnchor>
    <xdr:from>
      <xdr:col>5</xdr:col>
      <xdr:colOff>70185</xdr:colOff>
      <xdr:row>1</xdr:row>
      <xdr:rowOff>31931</xdr:rowOff>
    </xdr:from>
    <xdr:to>
      <xdr:col>5</xdr:col>
      <xdr:colOff>1012659</xdr:colOff>
      <xdr:row>2</xdr:row>
      <xdr:rowOff>80211</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353485D3-3C7E-45D8-AA05-1A6B377F6773}"/>
            </a:ext>
          </a:extLst>
        </xdr:cNvPr>
        <xdr:cNvSpPr/>
      </xdr:nvSpPr>
      <xdr:spPr>
        <a:xfrm>
          <a:off x="6394785" y="222431"/>
          <a:ext cx="942474" cy="238780"/>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661737</xdr:colOff>
      <xdr:row>0</xdr:row>
      <xdr:rowOff>150784</xdr:rowOff>
    </xdr:from>
    <xdr:to>
      <xdr:col>1</xdr:col>
      <xdr:colOff>1565431</xdr:colOff>
      <xdr:row>2</xdr:row>
      <xdr:rowOff>118822</xdr:rowOff>
    </xdr:to>
    <xdr:pic>
      <xdr:nvPicPr>
        <xdr:cNvPr id="3" name="image3.png">
          <a:extLst>
            <a:ext uri="{FF2B5EF4-FFF2-40B4-BE49-F238E27FC236}">
              <a16:creationId xmlns:a16="http://schemas.microsoft.com/office/drawing/2014/main" id="{6454534D-5864-4774-A2D1-DA96D39C022D}"/>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661737" y="150784"/>
          <a:ext cx="1829524" cy="350943"/>
        </a:xfrm>
        <a:prstGeom prst="rect">
          <a:avLst/>
        </a:prstGeom>
        <a:ln/>
      </xdr:spPr>
    </xdr:pic>
    <xdr:clientData/>
  </xdr:twoCellAnchor>
</xdr:wsDr>
</file>

<file path=xl/drawings/drawing29.xml><?xml version="1.0" encoding="utf-8"?>
<xdr:wsDr xmlns:xdr="http://schemas.openxmlformats.org/drawingml/2006/spreadsheetDrawing" xmlns:a="http://schemas.openxmlformats.org/drawingml/2006/main">
  <xdr:twoCellAnchor>
    <xdr:from>
      <xdr:col>16</xdr:col>
      <xdr:colOff>198120</xdr:colOff>
      <xdr:row>0</xdr:row>
      <xdr:rowOff>167639</xdr:rowOff>
    </xdr:from>
    <xdr:to>
      <xdr:col>16</xdr:col>
      <xdr:colOff>1051560</xdr:colOff>
      <xdr:row>1</xdr:row>
      <xdr:rowOff>175260</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A3559548-A7C9-433B-9975-03C6FB90FB2F}"/>
            </a:ext>
          </a:extLst>
        </xdr:cNvPr>
        <xdr:cNvSpPr/>
      </xdr:nvSpPr>
      <xdr:spPr>
        <a:xfrm>
          <a:off x="10134600" y="167639"/>
          <a:ext cx="853440" cy="205741"/>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45720</xdr:colOff>
      <xdr:row>0</xdr:row>
      <xdr:rowOff>106680</xdr:rowOff>
    </xdr:from>
    <xdr:to>
      <xdr:col>0</xdr:col>
      <xdr:colOff>1912620</xdr:colOff>
      <xdr:row>2</xdr:row>
      <xdr:rowOff>30480</xdr:rowOff>
    </xdr:to>
    <xdr:pic>
      <xdr:nvPicPr>
        <xdr:cNvPr id="4" name="image3.png">
          <a:extLst>
            <a:ext uri="{FF2B5EF4-FFF2-40B4-BE49-F238E27FC236}">
              <a16:creationId xmlns:a16="http://schemas.microsoft.com/office/drawing/2014/main" id="{023F3686-DEFD-4818-88C8-8DBDD606408E}"/>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45720" y="106680"/>
          <a:ext cx="1866900" cy="320040"/>
        </a:xfrm>
        <a:prstGeom prst="rect">
          <a:avLst/>
        </a:prstGeom>
        <a:ln/>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1239153</xdr:colOff>
      <xdr:row>0</xdr:row>
      <xdr:rowOff>0</xdr:rowOff>
    </xdr:from>
    <xdr:to>
      <xdr:col>0</xdr:col>
      <xdr:colOff>1242060</xdr:colOff>
      <xdr:row>0</xdr:row>
      <xdr:rowOff>468852</xdr:rowOff>
    </xdr:to>
    <xdr:cxnSp macro="">
      <xdr:nvCxnSpPr>
        <xdr:cNvPr id="4" name="Conector reto 3">
          <a:extLst>
            <a:ext uri="{FF2B5EF4-FFF2-40B4-BE49-F238E27FC236}">
              <a16:creationId xmlns:a16="http://schemas.microsoft.com/office/drawing/2014/main" id="{00000000-0008-0000-1700-000004000000}"/>
            </a:ext>
          </a:extLst>
        </xdr:cNvPr>
        <xdr:cNvCxnSpPr/>
      </xdr:nvCxnSpPr>
      <xdr:spPr>
        <a:xfrm flipH="1">
          <a:off x="1239153" y="0"/>
          <a:ext cx="2907" cy="468852"/>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22860</xdr:colOff>
      <xdr:row>0</xdr:row>
      <xdr:rowOff>38100</xdr:rowOff>
    </xdr:from>
    <xdr:to>
      <xdr:col>11</xdr:col>
      <xdr:colOff>45720</xdr:colOff>
      <xdr:row>0</xdr:row>
      <xdr:rowOff>403861</xdr:rowOff>
    </xdr:to>
    <xdr:sp macro="" textlink="">
      <xdr:nvSpPr>
        <xdr:cNvPr id="11" name="Rectangle 13">
          <a:extLst>
            <a:ext uri="{FF2B5EF4-FFF2-40B4-BE49-F238E27FC236}">
              <a16:creationId xmlns:a16="http://schemas.microsoft.com/office/drawing/2014/main" id="{00000000-0008-0000-1700-00000B000000}"/>
            </a:ext>
          </a:extLst>
        </xdr:cNvPr>
        <xdr:cNvSpPr>
          <a:spLocks noChangeArrowheads="1"/>
        </xdr:cNvSpPr>
      </xdr:nvSpPr>
      <xdr:spPr bwMode="auto">
        <a:xfrm>
          <a:off x="22860" y="38100"/>
          <a:ext cx="10363200" cy="365761"/>
        </a:xfrm>
        <a:prstGeom prst="rect">
          <a:avLst/>
        </a:prstGeom>
        <a:noFill/>
        <a:ln>
          <a:noFill/>
        </a:ln>
      </xdr:spPr>
      <xdr:txBody>
        <a:bodyPr vertOverflow="clip" wrap="square" lIns="91440" tIns="45720" rIns="91440" bIns="45720" anchor="t"/>
        <a:lstStyle/>
        <a:p>
          <a:pPr algn="ctr" rtl="0">
            <a:defRPr sz="1000"/>
          </a:pPr>
          <a:r>
            <a:rPr lang="pt-BR" sz="1800" b="1" i="0" u="none" strike="noStrike" baseline="0">
              <a:solidFill>
                <a:sysClr val="windowText" lastClr="000000"/>
              </a:solidFill>
              <a:latin typeface="+mn-lt"/>
              <a:ea typeface="Tahoma"/>
              <a:cs typeface="Tahoma"/>
            </a:rPr>
            <a:t>ESTRUTURA - PILARES</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1239153</xdr:colOff>
      <xdr:row>0</xdr:row>
      <xdr:rowOff>0</xdr:rowOff>
    </xdr:from>
    <xdr:to>
      <xdr:col>0</xdr:col>
      <xdr:colOff>1242060</xdr:colOff>
      <xdr:row>0</xdr:row>
      <xdr:rowOff>468852</xdr:rowOff>
    </xdr:to>
    <xdr:cxnSp macro="">
      <xdr:nvCxnSpPr>
        <xdr:cNvPr id="6" name="Conector reto 5">
          <a:extLst>
            <a:ext uri="{FF2B5EF4-FFF2-40B4-BE49-F238E27FC236}">
              <a16:creationId xmlns:a16="http://schemas.microsoft.com/office/drawing/2014/main" id="{00000000-0008-0000-1900-000006000000}"/>
            </a:ext>
          </a:extLst>
        </xdr:cNvPr>
        <xdr:cNvCxnSpPr/>
      </xdr:nvCxnSpPr>
      <xdr:spPr>
        <a:xfrm flipH="1">
          <a:off x="1239153" y="0"/>
          <a:ext cx="2907" cy="468852"/>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22860</xdr:colOff>
      <xdr:row>0</xdr:row>
      <xdr:rowOff>38100</xdr:rowOff>
    </xdr:from>
    <xdr:to>
      <xdr:col>12</xdr:col>
      <xdr:colOff>7620</xdr:colOff>
      <xdr:row>0</xdr:row>
      <xdr:rowOff>403861</xdr:rowOff>
    </xdr:to>
    <xdr:sp macro="" textlink="">
      <xdr:nvSpPr>
        <xdr:cNvPr id="12" name="Rectangle 13">
          <a:extLst>
            <a:ext uri="{FF2B5EF4-FFF2-40B4-BE49-F238E27FC236}">
              <a16:creationId xmlns:a16="http://schemas.microsoft.com/office/drawing/2014/main" id="{00000000-0008-0000-1900-00000C000000}"/>
            </a:ext>
          </a:extLst>
        </xdr:cNvPr>
        <xdr:cNvSpPr>
          <a:spLocks noChangeArrowheads="1"/>
        </xdr:cNvSpPr>
      </xdr:nvSpPr>
      <xdr:spPr bwMode="auto">
        <a:xfrm>
          <a:off x="22860" y="38100"/>
          <a:ext cx="8976360" cy="365761"/>
        </a:xfrm>
        <a:prstGeom prst="rect">
          <a:avLst/>
        </a:prstGeom>
        <a:noFill/>
        <a:ln>
          <a:noFill/>
        </a:ln>
      </xdr:spPr>
      <xdr:txBody>
        <a:bodyPr vertOverflow="clip" wrap="square" lIns="91440" tIns="45720" rIns="91440" bIns="45720" anchor="t"/>
        <a:lstStyle/>
        <a:p>
          <a:pPr algn="ctr" rtl="0">
            <a:defRPr sz="1000"/>
          </a:pPr>
          <a:r>
            <a:rPr lang="pt-BR" sz="1800" b="1" i="0" u="none" strike="noStrike" baseline="0">
              <a:solidFill>
                <a:sysClr val="windowText" lastClr="000000"/>
              </a:solidFill>
              <a:latin typeface="+mn-lt"/>
              <a:ea typeface="Tahoma"/>
              <a:cs typeface="Tahoma"/>
            </a:rPr>
            <a:t>ESTRUTURA - VIGAS</a:t>
          </a:r>
        </a:p>
      </xdr:txBody>
    </xdr:sp>
    <xdr:clientData/>
  </xdr:twoCellAnchor>
  <xdr:twoCellAnchor>
    <xdr:from>
      <xdr:col>11</xdr:col>
      <xdr:colOff>0</xdr:colOff>
      <xdr:row>0</xdr:row>
      <xdr:rowOff>133350</xdr:rowOff>
    </xdr:from>
    <xdr:to>
      <xdr:col>12</xdr:col>
      <xdr:colOff>19050</xdr:colOff>
      <xdr:row>0</xdr:row>
      <xdr:rowOff>342900</xdr:rowOff>
    </xdr:to>
    <xdr:sp macro="" textlink="">
      <xdr:nvSpPr>
        <xdr:cNvPr id="14" name="Retângulo: Cantos Arredondados 13">
          <a:hlinkClick xmlns:r="http://schemas.openxmlformats.org/officeDocument/2006/relationships" r:id="rId1"/>
          <a:extLst>
            <a:ext uri="{FF2B5EF4-FFF2-40B4-BE49-F238E27FC236}">
              <a16:creationId xmlns:a16="http://schemas.microsoft.com/office/drawing/2014/main" id="{101ABA86-3368-458C-A376-485056831257}"/>
            </a:ext>
          </a:extLst>
        </xdr:cNvPr>
        <xdr:cNvSpPr/>
      </xdr:nvSpPr>
      <xdr:spPr>
        <a:xfrm>
          <a:off x="9344025" y="133350"/>
          <a:ext cx="733425" cy="209550"/>
        </a:xfrm>
        <a:prstGeom prst="roundRect">
          <a:avLst/>
        </a:prstGeom>
        <a:solidFill>
          <a:srgbClr val="28486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17</xdr:col>
      <xdr:colOff>66674</xdr:colOff>
      <xdr:row>6</xdr:row>
      <xdr:rowOff>83820</xdr:rowOff>
    </xdr:from>
    <xdr:to>
      <xdr:col>17</xdr:col>
      <xdr:colOff>1118714</xdr:colOff>
      <xdr:row>8</xdr:row>
      <xdr:rowOff>122191</xdr:rowOff>
    </xdr:to>
    <xdr:pic>
      <xdr:nvPicPr>
        <xdr:cNvPr id="5" name="Imagem 4">
          <a:extLst>
            <a:ext uri="{FF2B5EF4-FFF2-40B4-BE49-F238E27FC236}">
              <a16:creationId xmlns:a16="http://schemas.microsoft.com/office/drawing/2014/main" id="{00000000-0008-0000-1B00-000005000000}"/>
            </a:ext>
          </a:extLst>
        </xdr:cNvPr>
        <xdr:cNvPicPr>
          <a:picLocks noChangeAspect="1"/>
        </xdr:cNvPicPr>
      </xdr:nvPicPr>
      <xdr:blipFill rotWithShape="1">
        <a:blip xmlns:r="http://schemas.openxmlformats.org/officeDocument/2006/relationships" r:embed="rId1"/>
        <a:srcRect t="23969" b="-1"/>
        <a:stretch/>
      </xdr:blipFill>
      <xdr:spPr>
        <a:xfrm>
          <a:off x="10346054" y="2209800"/>
          <a:ext cx="1052040" cy="373651"/>
        </a:xfrm>
        <a:prstGeom prst="rect">
          <a:avLst/>
        </a:prstGeom>
      </xdr:spPr>
    </xdr:pic>
    <xdr:clientData/>
  </xdr:twoCellAnchor>
  <xdr:twoCellAnchor editAs="oneCell">
    <xdr:from>
      <xdr:col>17</xdr:col>
      <xdr:colOff>59054</xdr:colOff>
      <xdr:row>10</xdr:row>
      <xdr:rowOff>57150</xdr:rowOff>
    </xdr:from>
    <xdr:to>
      <xdr:col>17</xdr:col>
      <xdr:colOff>1111094</xdr:colOff>
      <xdr:row>12</xdr:row>
      <xdr:rowOff>106971</xdr:rowOff>
    </xdr:to>
    <xdr:pic>
      <xdr:nvPicPr>
        <xdr:cNvPr id="6" name="Imagem 5">
          <a:extLst>
            <a:ext uri="{FF2B5EF4-FFF2-40B4-BE49-F238E27FC236}">
              <a16:creationId xmlns:a16="http://schemas.microsoft.com/office/drawing/2014/main" id="{00000000-0008-0000-1B00-000006000000}"/>
            </a:ext>
          </a:extLst>
        </xdr:cNvPr>
        <xdr:cNvPicPr>
          <a:picLocks noChangeAspect="1"/>
        </xdr:cNvPicPr>
      </xdr:nvPicPr>
      <xdr:blipFill rotWithShape="1">
        <a:blip xmlns:r="http://schemas.openxmlformats.org/officeDocument/2006/relationships" r:embed="rId2"/>
        <a:srcRect t="21501"/>
        <a:stretch/>
      </xdr:blipFill>
      <xdr:spPr>
        <a:xfrm>
          <a:off x="9812654" y="2971800"/>
          <a:ext cx="1052040" cy="373671"/>
        </a:xfrm>
        <a:prstGeom prst="rect">
          <a:avLst/>
        </a:prstGeom>
      </xdr:spPr>
    </xdr:pic>
    <xdr:clientData/>
  </xdr:twoCellAnchor>
  <xdr:twoCellAnchor editAs="oneCell">
    <xdr:from>
      <xdr:col>17</xdr:col>
      <xdr:colOff>59054</xdr:colOff>
      <xdr:row>14</xdr:row>
      <xdr:rowOff>106680</xdr:rowOff>
    </xdr:from>
    <xdr:to>
      <xdr:col>17</xdr:col>
      <xdr:colOff>1111094</xdr:colOff>
      <xdr:row>17</xdr:row>
      <xdr:rowOff>69857</xdr:rowOff>
    </xdr:to>
    <xdr:pic>
      <xdr:nvPicPr>
        <xdr:cNvPr id="7" name="Imagem 6">
          <a:extLst>
            <a:ext uri="{FF2B5EF4-FFF2-40B4-BE49-F238E27FC236}">
              <a16:creationId xmlns:a16="http://schemas.microsoft.com/office/drawing/2014/main" id="{00000000-0008-0000-1B00-000007000000}"/>
            </a:ext>
          </a:extLst>
        </xdr:cNvPr>
        <xdr:cNvPicPr>
          <a:picLocks noChangeAspect="1"/>
        </xdr:cNvPicPr>
      </xdr:nvPicPr>
      <xdr:blipFill>
        <a:blip xmlns:r="http://schemas.openxmlformats.org/officeDocument/2006/relationships" r:embed="rId3"/>
        <a:stretch>
          <a:fillRect/>
        </a:stretch>
      </xdr:blipFill>
      <xdr:spPr>
        <a:xfrm>
          <a:off x="10338434" y="3665220"/>
          <a:ext cx="1052040" cy="466097"/>
        </a:xfrm>
        <a:prstGeom prst="rect">
          <a:avLst/>
        </a:prstGeom>
      </xdr:spPr>
    </xdr:pic>
    <xdr:clientData/>
  </xdr:twoCellAnchor>
  <xdr:twoCellAnchor editAs="oneCell">
    <xdr:from>
      <xdr:col>17</xdr:col>
      <xdr:colOff>59054</xdr:colOff>
      <xdr:row>19</xdr:row>
      <xdr:rowOff>53340</xdr:rowOff>
    </xdr:from>
    <xdr:to>
      <xdr:col>17</xdr:col>
      <xdr:colOff>1111094</xdr:colOff>
      <xdr:row>21</xdr:row>
      <xdr:rowOff>141110</xdr:rowOff>
    </xdr:to>
    <xdr:pic>
      <xdr:nvPicPr>
        <xdr:cNvPr id="8" name="Imagem 7">
          <a:extLst>
            <a:ext uri="{FF2B5EF4-FFF2-40B4-BE49-F238E27FC236}">
              <a16:creationId xmlns:a16="http://schemas.microsoft.com/office/drawing/2014/main" id="{00000000-0008-0000-1B00-000008000000}"/>
            </a:ext>
          </a:extLst>
        </xdr:cNvPr>
        <xdr:cNvPicPr>
          <a:picLocks noChangeAspect="1"/>
        </xdr:cNvPicPr>
      </xdr:nvPicPr>
      <xdr:blipFill rotWithShape="1">
        <a:blip xmlns:r="http://schemas.openxmlformats.org/officeDocument/2006/relationships" r:embed="rId4"/>
        <a:srcRect t="11196"/>
        <a:stretch/>
      </xdr:blipFill>
      <xdr:spPr>
        <a:xfrm>
          <a:off x="10338434" y="4450080"/>
          <a:ext cx="1052040" cy="423050"/>
        </a:xfrm>
        <a:prstGeom prst="rect">
          <a:avLst/>
        </a:prstGeom>
      </xdr:spPr>
    </xdr:pic>
    <xdr:clientData/>
  </xdr:twoCellAnchor>
  <xdr:twoCellAnchor>
    <xdr:from>
      <xdr:col>0</xdr:col>
      <xdr:colOff>1239153</xdr:colOff>
      <xdr:row>0</xdr:row>
      <xdr:rowOff>0</xdr:rowOff>
    </xdr:from>
    <xdr:to>
      <xdr:col>0</xdr:col>
      <xdr:colOff>1242060</xdr:colOff>
      <xdr:row>0</xdr:row>
      <xdr:rowOff>468852</xdr:rowOff>
    </xdr:to>
    <xdr:cxnSp macro="">
      <xdr:nvCxnSpPr>
        <xdr:cNvPr id="10" name="Conector reto 9">
          <a:extLst>
            <a:ext uri="{FF2B5EF4-FFF2-40B4-BE49-F238E27FC236}">
              <a16:creationId xmlns:a16="http://schemas.microsoft.com/office/drawing/2014/main" id="{00000000-0008-0000-1B00-00000A000000}"/>
            </a:ext>
          </a:extLst>
        </xdr:cNvPr>
        <xdr:cNvCxnSpPr/>
      </xdr:nvCxnSpPr>
      <xdr:spPr>
        <a:xfrm flipH="1">
          <a:off x="1239153" y="0"/>
          <a:ext cx="2907" cy="468852"/>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22860</xdr:colOff>
      <xdr:row>0</xdr:row>
      <xdr:rowOff>38100</xdr:rowOff>
    </xdr:from>
    <xdr:to>
      <xdr:col>17</xdr:col>
      <xdr:colOff>1165860</xdr:colOff>
      <xdr:row>0</xdr:row>
      <xdr:rowOff>403861</xdr:rowOff>
    </xdr:to>
    <xdr:sp macro="" textlink="">
      <xdr:nvSpPr>
        <xdr:cNvPr id="16" name="Rectangle 13">
          <a:extLst>
            <a:ext uri="{FF2B5EF4-FFF2-40B4-BE49-F238E27FC236}">
              <a16:creationId xmlns:a16="http://schemas.microsoft.com/office/drawing/2014/main" id="{00000000-0008-0000-1B00-000010000000}"/>
            </a:ext>
          </a:extLst>
        </xdr:cNvPr>
        <xdr:cNvSpPr>
          <a:spLocks noChangeArrowheads="1"/>
        </xdr:cNvSpPr>
      </xdr:nvSpPr>
      <xdr:spPr bwMode="auto">
        <a:xfrm>
          <a:off x="22860" y="38100"/>
          <a:ext cx="11643360" cy="365761"/>
        </a:xfrm>
        <a:prstGeom prst="rect">
          <a:avLst/>
        </a:prstGeom>
        <a:noFill/>
        <a:ln>
          <a:noFill/>
        </a:ln>
      </xdr:spPr>
      <xdr:txBody>
        <a:bodyPr vertOverflow="clip" wrap="square" lIns="91440" tIns="45720" rIns="91440" bIns="45720" anchor="t"/>
        <a:lstStyle/>
        <a:p>
          <a:pPr algn="ctr" rtl="0">
            <a:defRPr sz="1000"/>
          </a:pPr>
          <a:r>
            <a:rPr lang="pt-BR" sz="1800" b="1" i="0" u="none" strike="noStrike" baseline="0">
              <a:solidFill>
                <a:sysClr val="windowText" lastClr="000000"/>
              </a:solidFill>
              <a:latin typeface="+mn-lt"/>
              <a:ea typeface="Tahoma"/>
              <a:cs typeface="Tahoma"/>
            </a:rPr>
            <a:t>ESTRUTURA - LAJES</a:t>
          </a:r>
        </a:p>
      </xdr:txBody>
    </xdr:sp>
    <xdr:clientData/>
  </xdr:twoCellAnchor>
  <xdr:twoCellAnchor>
    <xdr:from>
      <xdr:col>17</xdr:col>
      <xdr:colOff>361950</xdr:colOff>
      <xdr:row>0</xdr:row>
      <xdr:rowOff>123825</xdr:rowOff>
    </xdr:from>
    <xdr:to>
      <xdr:col>17</xdr:col>
      <xdr:colOff>1095375</xdr:colOff>
      <xdr:row>0</xdr:row>
      <xdr:rowOff>333375</xdr:rowOff>
    </xdr:to>
    <xdr:sp macro="" textlink="">
      <xdr:nvSpPr>
        <xdr:cNvPr id="18" name="Retângulo: Cantos Arredondados 17">
          <a:hlinkClick xmlns:r="http://schemas.openxmlformats.org/officeDocument/2006/relationships" r:id="rId5"/>
          <a:extLst>
            <a:ext uri="{FF2B5EF4-FFF2-40B4-BE49-F238E27FC236}">
              <a16:creationId xmlns:a16="http://schemas.microsoft.com/office/drawing/2014/main" id="{2B2F4F0C-0CDB-4F76-98D4-F59E1D78DCD8}"/>
            </a:ext>
          </a:extLst>
        </xdr:cNvPr>
        <xdr:cNvSpPr/>
      </xdr:nvSpPr>
      <xdr:spPr>
        <a:xfrm>
          <a:off x="10115550" y="123825"/>
          <a:ext cx="733425" cy="209550"/>
        </a:xfrm>
        <a:prstGeom prst="roundRect">
          <a:avLst/>
        </a:prstGeom>
        <a:solidFill>
          <a:srgbClr val="28486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3</xdr:col>
      <xdr:colOff>438150</xdr:colOff>
      <xdr:row>28</xdr:row>
      <xdr:rowOff>0</xdr:rowOff>
    </xdr:from>
    <xdr:to>
      <xdr:col>3</xdr:col>
      <xdr:colOff>438150</xdr:colOff>
      <xdr:row>32</xdr:row>
      <xdr:rowOff>114300</xdr:rowOff>
    </xdr:to>
    <xdr:sp macro="" textlink="">
      <xdr:nvSpPr>
        <xdr:cNvPr id="2" name="Line 59">
          <a:extLst>
            <a:ext uri="{FF2B5EF4-FFF2-40B4-BE49-F238E27FC236}">
              <a16:creationId xmlns:a16="http://schemas.microsoft.com/office/drawing/2014/main" id="{00000000-0008-0000-1D00-000002000000}"/>
            </a:ext>
          </a:extLst>
        </xdr:cNvPr>
        <xdr:cNvSpPr>
          <a:spLocks noChangeShapeType="1"/>
        </xdr:cNvSpPr>
      </xdr:nvSpPr>
      <xdr:spPr bwMode="auto">
        <a:xfrm flipV="1">
          <a:off x="2705100" y="4400550"/>
          <a:ext cx="0" cy="771525"/>
        </a:xfrm>
        <a:prstGeom prst="line">
          <a:avLst/>
        </a:prstGeom>
        <a:noFill/>
        <a:ln w="63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28</xdr:row>
      <xdr:rowOff>0</xdr:rowOff>
    </xdr:from>
    <xdr:to>
      <xdr:col>5</xdr:col>
      <xdr:colOff>9525</xdr:colOff>
      <xdr:row>30</xdr:row>
      <xdr:rowOff>104775</xdr:rowOff>
    </xdr:to>
    <xdr:sp macro="" textlink="">
      <xdr:nvSpPr>
        <xdr:cNvPr id="3" name="Line 60">
          <a:extLst>
            <a:ext uri="{FF2B5EF4-FFF2-40B4-BE49-F238E27FC236}">
              <a16:creationId xmlns:a16="http://schemas.microsoft.com/office/drawing/2014/main" id="{00000000-0008-0000-1D00-000003000000}"/>
            </a:ext>
          </a:extLst>
        </xdr:cNvPr>
        <xdr:cNvSpPr>
          <a:spLocks noChangeShapeType="1"/>
        </xdr:cNvSpPr>
      </xdr:nvSpPr>
      <xdr:spPr bwMode="auto">
        <a:xfrm flipV="1">
          <a:off x="3171825" y="4400550"/>
          <a:ext cx="0" cy="428625"/>
        </a:xfrm>
        <a:prstGeom prst="line">
          <a:avLst/>
        </a:prstGeom>
        <a:noFill/>
        <a:ln w="63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304800</xdr:colOff>
      <xdr:row>29</xdr:row>
      <xdr:rowOff>142875</xdr:rowOff>
    </xdr:from>
    <xdr:to>
      <xdr:col>5</xdr:col>
      <xdr:colOff>142875</xdr:colOff>
      <xdr:row>29</xdr:row>
      <xdr:rowOff>142875</xdr:rowOff>
    </xdr:to>
    <xdr:sp macro="" textlink="">
      <xdr:nvSpPr>
        <xdr:cNvPr id="4" name="Line 61">
          <a:extLst>
            <a:ext uri="{FF2B5EF4-FFF2-40B4-BE49-F238E27FC236}">
              <a16:creationId xmlns:a16="http://schemas.microsoft.com/office/drawing/2014/main" id="{00000000-0008-0000-1D00-000004000000}"/>
            </a:ext>
          </a:extLst>
        </xdr:cNvPr>
        <xdr:cNvSpPr>
          <a:spLocks noChangeShapeType="1"/>
        </xdr:cNvSpPr>
      </xdr:nvSpPr>
      <xdr:spPr bwMode="auto">
        <a:xfrm>
          <a:off x="2571750" y="4705350"/>
          <a:ext cx="7334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314325</xdr:colOff>
      <xdr:row>28</xdr:row>
      <xdr:rowOff>133350</xdr:rowOff>
    </xdr:from>
    <xdr:to>
      <xdr:col>4</xdr:col>
      <xdr:colOff>161925</xdr:colOff>
      <xdr:row>30</xdr:row>
      <xdr:rowOff>104775</xdr:rowOff>
    </xdr:to>
    <xdr:sp macro="" textlink="">
      <xdr:nvSpPr>
        <xdr:cNvPr id="5" name="Line 62">
          <a:extLst>
            <a:ext uri="{FF2B5EF4-FFF2-40B4-BE49-F238E27FC236}">
              <a16:creationId xmlns:a16="http://schemas.microsoft.com/office/drawing/2014/main" id="{00000000-0008-0000-1D00-000005000000}"/>
            </a:ext>
          </a:extLst>
        </xdr:cNvPr>
        <xdr:cNvSpPr>
          <a:spLocks noChangeShapeType="1"/>
        </xdr:cNvSpPr>
      </xdr:nvSpPr>
      <xdr:spPr bwMode="auto">
        <a:xfrm flipH="1">
          <a:off x="2581275" y="4533900"/>
          <a:ext cx="295275" cy="2952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285750</xdr:colOff>
      <xdr:row>29</xdr:row>
      <xdr:rowOff>19050</xdr:rowOff>
    </xdr:from>
    <xdr:to>
      <xdr:col>5</xdr:col>
      <xdr:colOff>133350</xdr:colOff>
      <xdr:row>30</xdr:row>
      <xdr:rowOff>152400</xdr:rowOff>
    </xdr:to>
    <xdr:sp macro="" textlink="">
      <xdr:nvSpPr>
        <xdr:cNvPr id="6" name="Line 63">
          <a:extLst>
            <a:ext uri="{FF2B5EF4-FFF2-40B4-BE49-F238E27FC236}">
              <a16:creationId xmlns:a16="http://schemas.microsoft.com/office/drawing/2014/main" id="{00000000-0008-0000-1D00-000006000000}"/>
            </a:ext>
          </a:extLst>
        </xdr:cNvPr>
        <xdr:cNvSpPr>
          <a:spLocks noChangeShapeType="1"/>
        </xdr:cNvSpPr>
      </xdr:nvSpPr>
      <xdr:spPr bwMode="auto">
        <a:xfrm flipH="1">
          <a:off x="3000375" y="4581525"/>
          <a:ext cx="295275" cy="2952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95250</xdr:colOff>
      <xdr:row>32</xdr:row>
      <xdr:rowOff>28575</xdr:rowOff>
    </xdr:from>
    <xdr:to>
      <xdr:col>3</xdr:col>
      <xdr:colOff>95250</xdr:colOff>
      <xdr:row>36</xdr:row>
      <xdr:rowOff>0</xdr:rowOff>
    </xdr:to>
    <xdr:sp macro="" textlink="">
      <xdr:nvSpPr>
        <xdr:cNvPr id="7" name="Line 64">
          <a:extLst>
            <a:ext uri="{FF2B5EF4-FFF2-40B4-BE49-F238E27FC236}">
              <a16:creationId xmlns:a16="http://schemas.microsoft.com/office/drawing/2014/main" id="{00000000-0008-0000-1D00-000007000000}"/>
            </a:ext>
          </a:extLst>
        </xdr:cNvPr>
        <xdr:cNvSpPr>
          <a:spLocks noChangeShapeType="1"/>
        </xdr:cNvSpPr>
      </xdr:nvSpPr>
      <xdr:spPr bwMode="auto">
        <a:xfrm>
          <a:off x="2362200" y="5086350"/>
          <a:ext cx="0" cy="6381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xdr:colOff>
      <xdr:row>33</xdr:row>
      <xdr:rowOff>19050</xdr:rowOff>
    </xdr:from>
    <xdr:to>
      <xdr:col>3</xdr:col>
      <xdr:colOff>304800</xdr:colOff>
      <xdr:row>33</xdr:row>
      <xdr:rowOff>19050</xdr:rowOff>
    </xdr:to>
    <xdr:sp macro="" textlink="">
      <xdr:nvSpPr>
        <xdr:cNvPr id="8" name="Line 65">
          <a:extLst>
            <a:ext uri="{FF2B5EF4-FFF2-40B4-BE49-F238E27FC236}">
              <a16:creationId xmlns:a16="http://schemas.microsoft.com/office/drawing/2014/main" id="{00000000-0008-0000-1D00-000008000000}"/>
            </a:ext>
          </a:extLst>
        </xdr:cNvPr>
        <xdr:cNvSpPr>
          <a:spLocks noChangeShapeType="1"/>
        </xdr:cNvSpPr>
      </xdr:nvSpPr>
      <xdr:spPr bwMode="auto">
        <a:xfrm>
          <a:off x="1838325" y="5248275"/>
          <a:ext cx="7334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390525</xdr:colOff>
      <xdr:row>32</xdr:row>
      <xdr:rowOff>47625</xdr:rowOff>
    </xdr:from>
    <xdr:to>
      <xdr:col>3</xdr:col>
      <xdr:colOff>238125</xdr:colOff>
      <xdr:row>34</xdr:row>
      <xdr:rowOff>19050</xdr:rowOff>
    </xdr:to>
    <xdr:sp macro="" textlink="">
      <xdr:nvSpPr>
        <xdr:cNvPr id="9" name="Line 66">
          <a:extLst>
            <a:ext uri="{FF2B5EF4-FFF2-40B4-BE49-F238E27FC236}">
              <a16:creationId xmlns:a16="http://schemas.microsoft.com/office/drawing/2014/main" id="{00000000-0008-0000-1D00-000009000000}"/>
            </a:ext>
          </a:extLst>
        </xdr:cNvPr>
        <xdr:cNvSpPr>
          <a:spLocks noChangeShapeType="1"/>
        </xdr:cNvSpPr>
      </xdr:nvSpPr>
      <xdr:spPr bwMode="auto">
        <a:xfrm flipH="1">
          <a:off x="2209800" y="5105400"/>
          <a:ext cx="295275" cy="304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409575</xdr:colOff>
      <xdr:row>34</xdr:row>
      <xdr:rowOff>0</xdr:rowOff>
    </xdr:from>
    <xdr:to>
      <xdr:col>3</xdr:col>
      <xdr:colOff>257175</xdr:colOff>
      <xdr:row>35</xdr:row>
      <xdr:rowOff>133350</xdr:rowOff>
    </xdr:to>
    <xdr:sp macro="" textlink="">
      <xdr:nvSpPr>
        <xdr:cNvPr id="10" name="Line 67">
          <a:extLst>
            <a:ext uri="{FF2B5EF4-FFF2-40B4-BE49-F238E27FC236}">
              <a16:creationId xmlns:a16="http://schemas.microsoft.com/office/drawing/2014/main" id="{00000000-0008-0000-1D00-00000A000000}"/>
            </a:ext>
          </a:extLst>
        </xdr:cNvPr>
        <xdr:cNvSpPr>
          <a:spLocks noChangeShapeType="1"/>
        </xdr:cNvSpPr>
      </xdr:nvSpPr>
      <xdr:spPr bwMode="auto">
        <a:xfrm flipH="1">
          <a:off x="2228850" y="5391150"/>
          <a:ext cx="295275" cy="304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438150</xdr:colOff>
      <xdr:row>33</xdr:row>
      <xdr:rowOff>0</xdr:rowOff>
    </xdr:from>
    <xdr:to>
      <xdr:col>6</xdr:col>
      <xdr:colOff>0</xdr:colOff>
      <xdr:row>37</xdr:row>
      <xdr:rowOff>9525</xdr:rowOff>
    </xdr:to>
    <xdr:sp macro="" textlink="">
      <xdr:nvSpPr>
        <xdr:cNvPr id="11" name="Line 68">
          <a:extLst>
            <a:ext uri="{FF2B5EF4-FFF2-40B4-BE49-F238E27FC236}">
              <a16:creationId xmlns:a16="http://schemas.microsoft.com/office/drawing/2014/main" id="{00000000-0008-0000-1D00-00000B000000}"/>
            </a:ext>
          </a:extLst>
        </xdr:cNvPr>
        <xdr:cNvSpPr>
          <a:spLocks noChangeShapeType="1"/>
        </xdr:cNvSpPr>
      </xdr:nvSpPr>
      <xdr:spPr bwMode="auto">
        <a:xfrm flipV="1">
          <a:off x="2705100" y="5229225"/>
          <a:ext cx="904875" cy="67627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19050</xdr:colOff>
      <xdr:row>37</xdr:row>
      <xdr:rowOff>28575</xdr:rowOff>
    </xdr:from>
    <xdr:to>
      <xdr:col>4</xdr:col>
      <xdr:colOff>219075</xdr:colOff>
      <xdr:row>38</xdr:row>
      <xdr:rowOff>142875</xdr:rowOff>
    </xdr:to>
    <xdr:sp macro="" textlink="">
      <xdr:nvSpPr>
        <xdr:cNvPr id="12" name="Line 75">
          <a:extLst>
            <a:ext uri="{FF2B5EF4-FFF2-40B4-BE49-F238E27FC236}">
              <a16:creationId xmlns:a16="http://schemas.microsoft.com/office/drawing/2014/main" id="{00000000-0008-0000-1D00-00000C000000}"/>
            </a:ext>
          </a:extLst>
        </xdr:cNvPr>
        <xdr:cNvSpPr>
          <a:spLocks noChangeShapeType="1"/>
        </xdr:cNvSpPr>
      </xdr:nvSpPr>
      <xdr:spPr bwMode="auto">
        <a:xfrm>
          <a:off x="2733675" y="5924550"/>
          <a:ext cx="200025" cy="2762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28575</xdr:colOff>
      <xdr:row>33</xdr:row>
      <xdr:rowOff>47625</xdr:rowOff>
    </xdr:from>
    <xdr:to>
      <xdr:col>6</xdr:col>
      <xdr:colOff>228600</xdr:colOff>
      <xdr:row>35</xdr:row>
      <xdr:rowOff>0</xdr:rowOff>
    </xdr:to>
    <xdr:sp macro="" textlink="">
      <xdr:nvSpPr>
        <xdr:cNvPr id="13" name="Line 76">
          <a:extLst>
            <a:ext uri="{FF2B5EF4-FFF2-40B4-BE49-F238E27FC236}">
              <a16:creationId xmlns:a16="http://schemas.microsoft.com/office/drawing/2014/main" id="{00000000-0008-0000-1D00-00000D000000}"/>
            </a:ext>
          </a:extLst>
        </xdr:cNvPr>
        <xdr:cNvSpPr>
          <a:spLocks noChangeShapeType="1"/>
        </xdr:cNvSpPr>
      </xdr:nvSpPr>
      <xdr:spPr bwMode="auto">
        <a:xfrm>
          <a:off x="3638550" y="5276850"/>
          <a:ext cx="200025" cy="285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38100</xdr:colOff>
      <xdr:row>33</xdr:row>
      <xdr:rowOff>76200</xdr:rowOff>
    </xdr:from>
    <xdr:to>
      <xdr:col>6</xdr:col>
      <xdr:colOff>200025</xdr:colOff>
      <xdr:row>38</xdr:row>
      <xdr:rowOff>47625</xdr:rowOff>
    </xdr:to>
    <xdr:sp macro="" textlink="">
      <xdr:nvSpPr>
        <xdr:cNvPr id="14" name="Line 77">
          <a:extLst>
            <a:ext uri="{FF2B5EF4-FFF2-40B4-BE49-F238E27FC236}">
              <a16:creationId xmlns:a16="http://schemas.microsoft.com/office/drawing/2014/main" id="{00000000-0008-0000-1D00-00000E000000}"/>
            </a:ext>
          </a:extLst>
        </xdr:cNvPr>
        <xdr:cNvSpPr>
          <a:spLocks noChangeShapeType="1"/>
        </xdr:cNvSpPr>
      </xdr:nvSpPr>
      <xdr:spPr bwMode="auto">
        <a:xfrm flipV="1">
          <a:off x="2752725" y="5305425"/>
          <a:ext cx="1057275" cy="800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76200</xdr:colOff>
      <xdr:row>37</xdr:row>
      <xdr:rowOff>0</xdr:rowOff>
    </xdr:from>
    <xdr:to>
      <xdr:col>4</xdr:col>
      <xdr:colOff>161925</xdr:colOff>
      <xdr:row>39</xdr:row>
      <xdr:rowOff>28575</xdr:rowOff>
    </xdr:to>
    <xdr:sp macro="" textlink="">
      <xdr:nvSpPr>
        <xdr:cNvPr id="15" name="Line 78">
          <a:extLst>
            <a:ext uri="{FF2B5EF4-FFF2-40B4-BE49-F238E27FC236}">
              <a16:creationId xmlns:a16="http://schemas.microsoft.com/office/drawing/2014/main" id="{00000000-0008-0000-1D00-00000F000000}"/>
            </a:ext>
          </a:extLst>
        </xdr:cNvPr>
        <xdr:cNvSpPr>
          <a:spLocks noChangeShapeType="1"/>
        </xdr:cNvSpPr>
      </xdr:nvSpPr>
      <xdr:spPr bwMode="auto">
        <a:xfrm flipH="1">
          <a:off x="2790825" y="5895975"/>
          <a:ext cx="85725" cy="3524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57150</xdr:colOff>
      <xdr:row>32</xdr:row>
      <xdr:rowOff>152400</xdr:rowOff>
    </xdr:from>
    <xdr:to>
      <xdr:col>6</xdr:col>
      <xdr:colOff>142875</xdr:colOff>
      <xdr:row>35</xdr:row>
      <xdr:rowOff>19050</xdr:rowOff>
    </xdr:to>
    <xdr:sp macro="" textlink="">
      <xdr:nvSpPr>
        <xdr:cNvPr id="16" name="Line 79">
          <a:extLst>
            <a:ext uri="{FF2B5EF4-FFF2-40B4-BE49-F238E27FC236}">
              <a16:creationId xmlns:a16="http://schemas.microsoft.com/office/drawing/2014/main" id="{00000000-0008-0000-1D00-000010000000}"/>
            </a:ext>
          </a:extLst>
        </xdr:cNvPr>
        <xdr:cNvSpPr>
          <a:spLocks noChangeShapeType="1"/>
        </xdr:cNvSpPr>
      </xdr:nvSpPr>
      <xdr:spPr bwMode="auto">
        <a:xfrm flipH="1">
          <a:off x="3667125" y="5210175"/>
          <a:ext cx="85725" cy="3714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438150</xdr:colOff>
      <xdr:row>29</xdr:row>
      <xdr:rowOff>9525</xdr:rowOff>
    </xdr:from>
    <xdr:to>
      <xdr:col>7</xdr:col>
      <xdr:colOff>352425</xdr:colOff>
      <xdr:row>32</xdr:row>
      <xdr:rowOff>161925</xdr:rowOff>
    </xdr:to>
    <xdr:sp macro="" textlink="">
      <xdr:nvSpPr>
        <xdr:cNvPr id="17" name="Line 81">
          <a:extLst>
            <a:ext uri="{FF2B5EF4-FFF2-40B4-BE49-F238E27FC236}">
              <a16:creationId xmlns:a16="http://schemas.microsoft.com/office/drawing/2014/main" id="{00000000-0008-0000-1D00-000011000000}"/>
            </a:ext>
          </a:extLst>
        </xdr:cNvPr>
        <xdr:cNvSpPr>
          <a:spLocks noChangeShapeType="1"/>
        </xdr:cNvSpPr>
      </xdr:nvSpPr>
      <xdr:spPr bwMode="auto">
        <a:xfrm flipV="1">
          <a:off x="3600450" y="4572000"/>
          <a:ext cx="809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27</xdr:row>
      <xdr:rowOff>123825</xdr:rowOff>
    </xdr:from>
    <xdr:to>
      <xdr:col>7</xdr:col>
      <xdr:colOff>161925</xdr:colOff>
      <xdr:row>32</xdr:row>
      <xdr:rowOff>123825</xdr:rowOff>
    </xdr:to>
    <xdr:sp macro="" textlink="">
      <xdr:nvSpPr>
        <xdr:cNvPr id="18" name="Line 82">
          <a:extLst>
            <a:ext uri="{FF2B5EF4-FFF2-40B4-BE49-F238E27FC236}">
              <a16:creationId xmlns:a16="http://schemas.microsoft.com/office/drawing/2014/main" id="{00000000-0008-0000-1D00-000012000000}"/>
            </a:ext>
          </a:extLst>
        </xdr:cNvPr>
        <xdr:cNvSpPr>
          <a:spLocks noChangeShapeType="1"/>
        </xdr:cNvSpPr>
      </xdr:nvSpPr>
      <xdr:spPr bwMode="auto">
        <a:xfrm flipV="1">
          <a:off x="3171825" y="4362450"/>
          <a:ext cx="1047750" cy="819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266700</xdr:colOff>
      <xdr:row>27</xdr:row>
      <xdr:rowOff>114300</xdr:rowOff>
    </xdr:from>
    <xdr:to>
      <xdr:col>7</xdr:col>
      <xdr:colOff>209550</xdr:colOff>
      <xdr:row>31</xdr:row>
      <xdr:rowOff>28575</xdr:rowOff>
    </xdr:to>
    <xdr:sp macro="" textlink="">
      <xdr:nvSpPr>
        <xdr:cNvPr id="19" name="Line 83">
          <a:extLst>
            <a:ext uri="{FF2B5EF4-FFF2-40B4-BE49-F238E27FC236}">
              <a16:creationId xmlns:a16="http://schemas.microsoft.com/office/drawing/2014/main" id="{00000000-0008-0000-1D00-000013000000}"/>
            </a:ext>
          </a:extLst>
        </xdr:cNvPr>
        <xdr:cNvSpPr>
          <a:spLocks noChangeShapeType="1"/>
        </xdr:cNvSpPr>
      </xdr:nvSpPr>
      <xdr:spPr bwMode="auto">
        <a:xfrm>
          <a:off x="3876675" y="4352925"/>
          <a:ext cx="390525" cy="571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352425</xdr:colOff>
      <xdr:row>27</xdr:row>
      <xdr:rowOff>114300</xdr:rowOff>
    </xdr:from>
    <xdr:to>
      <xdr:col>6</xdr:col>
      <xdr:colOff>438150</xdr:colOff>
      <xdr:row>29</xdr:row>
      <xdr:rowOff>142875</xdr:rowOff>
    </xdr:to>
    <xdr:sp macro="" textlink="">
      <xdr:nvSpPr>
        <xdr:cNvPr id="20" name="Line 84">
          <a:extLst>
            <a:ext uri="{FF2B5EF4-FFF2-40B4-BE49-F238E27FC236}">
              <a16:creationId xmlns:a16="http://schemas.microsoft.com/office/drawing/2014/main" id="{00000000-0008-0000-1D00-000014000000}"/>
            </a:ext>
          </a:extLst>
        </xdr:cNvPr>
        <xdr:cNvSpPr>
          <a:spLocks noChangeShapeType="1"/>
        </xdr:cNvSpPr>
      </xdr:nvSpPr>
      <xdr:spPr bwMode="auto">
        <a:xfrm flipH="1">
          <a:off x="3962400" y="4352925"/>
          <a:ext cx="85725" cy="3524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47625</xdr:colOff>
      <xdr:row>29</xdr:row>
      <xdr:rowOff>38100</xdr:rowOff>
    </xdr:from>
    <xdr:to>
      <xdr:col>7</xdr:col>
      <xdr:colOff>133350</xdr:colOff>
      <xdr:row>31</xdr:row>
      <xdr:rowOff>66675</xdr:rowOff>
    </xdr:to>
    <xdr:sp macro="" textlink="">
      <xdr:nvSpPr>
        <xdr:cNvPr id="21" name="Line 85">
          <a:extLst>
            <a:ext uri="{FF2B5EF4-FFF2-40B4-BE49-F238E27FC236}">
              <a16:creationId xmlns:a16="http://schemas.microsoft.com/office/drawing/2014/main" id="{00000000-0008-0000-1D00-000015000000}"/>
            </a:ext>
          </a:extLst>
        </xdr:cNvPr>
        <xdr:cNvSpPr>
          <a:spLocks noChangeShapeType="1"/>
        </xdr:cNvSpPr>
      </xdr:nvSpPr>
      <xdr:spPr bwMode="auto">
        <a:xfrm flipH="1">
          <a:off x="4105275" y="4600575"/>
          <a:ext cx="85725" cy="3619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1239153</xdr:colOff>
      <xdr:row>0</xdr:row>
      <xdr:rowOff>0</xdr:rowOff>
    </xdr:from>
    <xdr:to>
      <xdr:col>0</xdr:col>
      <xdr:colOff>1242060</xdr:colOff>
      <xdr:row>0</xdr:row>
      <xdr:rowOff>468852</xdr:rowOff>
    </xdr:to>
    <xdr:cxnSp macro="">
      <xdr:nvCxnSpPr>
        <xdr:cNvPr id="23" name="Conector reto 22">
          <a:extLst>
            <a:ext uri="{FF2B5EF4-FFF2-40B4-BE49-F238E27FC236}">
              <a16:creationId xmlns:a16="http://schemas.microsoft.com/office/drawing/2014/main" id="{00000000-0008-0000-1D00-000017000000}"/>
            </a:ext>
          </a:extLst>
        </xdr:cNvPr>
        <xdr:cNvCxnSpPr/>
      </xdr:nvCxnSpPr>
      <xdr:spPr>
        <a:xfrm flipH="1">
          <a:off x="1239153" y="0"/>
          <a:ext cx="2907" cy="468852"/>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22860</xdr:colOff>
      <xdr:row>0</xdr:row>
      <xdr:rowOff>38100</xdr:rowOff>
    </xdr:from>
    <xdr:to>
      <xdr:col>17</xdr:col>
      <xdr:colOff>1165860</xdr:colOff>
      <xdr:row>0</xdr:row>
      <xdr:rowOff>403861</xdr:rowOff>
    </xdr:to>
    <xdr:sp macro="" textlink="">
      <xdr:nvSpPr>
        <xdr:cNvPr id="29" name="Rectangle 13">
          <a:extLst>
            <a:ext uri="{FF2B5EF4-FFF2-40B4-BE49-F238E27FC236}">
              <a16:creationId xmlns:a16="http://schemas.microsoft.com/office/drawing/2014/main" id="{00000000-0008-0000-1D00-00001D000000}"/>
            </a:ext>
          </a:extLst>
        </xdr:cNvPr>
        <xdr:cNvSpPr>
          <a:spLocks noChangeArrowheads="1"/>
        </xdr:cNvSpPr>
      </xdr:nvSpPr>
      <xdr:spPr bwMode="auto">
        <a:xfrm>
          <a:off x="22860" y="38100"/>
          <a:ext cx="11643360" cy="365761"/>
        </a:xfrm>
        <a:prstGeom prst="rect">
          <a:avLst/>
        </a:prstGeom>
        <a:noFill/>
        <a:ln>
          <a:noFill/>
        </a:ln>
      </xdr:spPr>
      <xdr:txBody>
        <a:bodyPr vertOverflow="clip" wrap="square" lIns="91440" tIns="45720" rIns="91440" bIns="45720" anchor="t"/>
        <a:lstStyle/>
        <a:p>
          <a:pPr algn="ctr" rtl="0">
            <a:defRPr sz="1000"/>
          </a:pPr>
          <a:r>
            <a:rPr lang="pt-BR" sz="1800" b="1" i="0" u="none" strike="noStrike" baseline="0">
              <a:solidFill>
                <a:sysClr val="windowText" lastClr="000000"/>
              </a:solidFill>
              <a:latin typeface="+mn-lt"/>
              <a:ea typeface="Tahoma"/>
              <a:cs typeface="Tahoma"/>
            </a:rPr>
            <a:t>ESTRUTURA - ESCADAS</a:t>
          </a:r>
        </a:p>
      </xdr:txBody>
    </xdr:sp>
    <xdr:clientData/>
  </xdr:twoCellAnchor>
  <xdr:twoCellAnchor>
    <xdr:from>
      <xdr:col>17</xdr:col>
      <xdr:colOff>0</xdr:colOff>
      <xdr:row>0</xdr:row>
      <xdr:rowOff>133350</xdr:rowOff>
    </xdr:from>
    <xdr:to>
      <xdr:col>18</xdr:col>
      <xdr:colOff>0</xdr:colOff>
      <xdr:row>0</xdr:row>
      <xdr:rowOff>342900</xdr:rowOff>
    </xdr:to>
    <xdr:sp macro="" textlink="">
      <xdr:nvSpPr>
        <xdr:cNvPr id="31" name="Retângulo: Cantos Arredondados 30">
          <a:hlinkClick xmlns:r="http://schemas.openxmlformats.org/officeDocument/2006/relationships" r:id="rId1"/>
          <a:extLst>
            <a:ext uri="{FF2B5EF4-FFF2-40B4-BE49-F238E27FC236}">
              <a16:creationId xmlns:a16="http://schemas.microsoft.com/office/drawing/2014/main" id="{867073E5-F079-49BA-BF58-0DB2F22FBB84}"/>
            </a:ext>
          </a:extLst>
        </xdr:cNvPr>
        <xdr:cNvSpPr/>
      </xdr:nvSpPr>
      <xdr:spPr>
        <a:xfrm>
          <a:off x="10353675" y="133350"/>
          <a:ext cx="733425" cy="209550"/>
        </a:xfrm>
        <a:prstGeom prst="roundRect">
          <a:avLst/>
        </a:prstGeom>
        <a:solidFill>
          <a:srgbClr val="28486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0</xdr:row>
      <xdr:rowOff>45720</xdr:rowOff>
    </xdr:from>
    <xdr:to>
      <xdr:col>15</xdr:col>
      <xdr:colOff>57149</xdr:colOff>
      <xdr:row>0</xdr:row>
      <xdr:rowOff>381000</xdr:rowOff>
    </xdr:to>
    <xdr:sp macro="" textlink="">
      <xdr:nvSpPr>
        <xdr:cNvPr id="10" name="Rectangle 13">
          <a:extLst>
            <a:ext uri="{FF2B5EF4-FFF2-40B4-BE49-F238E27FC236}">
              <a16:creationId xmlns:a16="http://schemas.microsoft.com/office/drawing/2014/main" id="{AD7A80B0-1A24-4D64-8964-E4A285E730B6}"/>
            </a:ext>
          </a:extLst>
        </xdr:cNvPr>
        <xdr:cNvSpPr>
          <a:spLocks noChangeArrowheads="1"/>
        </xdr:cNvSpPr>
      </xdr:nvSpPr>
      <xdr:spPr bwMode="auto">
        <a:xfrm>
          <a:off x="0" y="45720"/>
          <a:ext cx="13354049" cy="335280"/>
        </a:xfrm>
        <a:prstGeom prst="rect">
          <a:avLst/>
        </a:prstGeom>
        <a:noFill/>
        <a:ln>
          <a:noFill/>
        </a:ln>
      </xdr:spPr>
      <xdr:txBody>
        <a:bodyPr vertOverflow="clip" wrap="square" lIns="91440" tIns="45720" rIns="91440" bIns="45720" anchor="t"/>
        <a:lstStyle/>
        <a:p>
          <a:pPr algn="ctr" rtl="0">
            <a:defRPr sz="1000"/>
          </a:pPr>
          <a:r>
            <a:rPr lang="pt-BR" sz="1800" b="1" i="0" u="none" strike="noStrike" baseline="0">
              <a:solidFill>
                <a:srgbClr val="000000"/>
              </a:solidFill>
              <a:latin typeface="+mn-lt"/>
              <a:ea typeface="Tahoma"/>
              <a:cs typeface="Tahoma"/>
            </a:rPr>
            <a:t>ÍNDICES DE BLOCO - ALVENARIA ESTRUTURAL</a:t>
          </a:r>
        </a:p>
      </xdr:txBody>
    </xdr:sp>
    <xdr:clientData/>
  </xdr:twoCellAnchor>
  <xdr:twoCellAnchor>
    <xdr:from>
      <xdr:col>14</xdr:col>
      <xdr:colOff>200025</xdr:colOff>
      <xdr:row>0</xdr:row>
      <xdr:rowOff>114300</xdr:rowOff>
    </xdr:from>
    <xdr:to>
      <xdr:col>14</xdr:col>
      <xdr:colOff>933450</xdr:colOff>
      <xdr:row>0</xdr:row>
      <xdr:rowOff>323850</xdr:rowOff>
    </xdr:to>
    <xdr:sp macro="" textlink="">
      <xdr:nvSpPr>
        <xdr:cNvPr id="7" name="Retângulo: Cantos Arredondados 6">
          <a:hlinkClick xmlns:r="http://schemas.openxmlformats.org/officeDocument/2006/relationships" r:id="rId1"/>
          <a:extLst>
            <a:ext uri="{FF2B5EF4-FFF2-40B4-BE49-F238E27FC236}">
              <a16:creationId xmlns:a16="http://schemas.microsoft.com/office/drawing/2014/main" id="{F0783917-7A4E-449D-ABCF-159071405EB4}"/>
            </a:ext>
          </a:extLst>
        </xdr:cNvPr>
        <xdr:cNvSpPr/>
      </xdr:nvSpPr>
      <xdr:spPr>
        <a:xfrm>
          <a:off x="11058525" y="114300"/>
          <a:ext cx="733425" cy="209550"/>
        </a:xfrm>
        <a:prstGeom prst="roundRect">
          <a:avLst/>
        </a:prstGeom>
        <a:solidFill>
          <a:srgbClr val="28486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0</xdr:colOff>
      <xdr:row>0</xdr:row>
      <xdr:rowOff>71718</xdr:rowOff>
    </xdr:from>
    <xdr:to>
      <xdr:col>11</xdr:col>
      <xdr:colOff>13</xdr:colOff>
      <xdr:row>1</xdr:row>
      <xdr:rowOff>0</xdr:rowOff>
    </xdr:to>
    <xdr:sp macro="" textlink="">
      <xdr:nvSpPr>
        <xdr:cNvPr id="2" name="Rectangle 13">
          <a:extLst>
            <a:ext uri="{FF2B5EF4-FFF2-40B4-BE49-F238E27FC236}">
              <a16:creationId xmlns:a16="http://schemas.microsoft.com/office/drawing/2014/main" id="{7ECEF73C-4EAD-4856-ACFF-B9B64EBF168C}"/>
            </a:ext>
          </a:extLst>
        </xdr:cNvPr>
        <xdr:cNvSpPr>
          <a:spLocks noChangeArrowheads="1"/>
        </xdr:cNvSpPr>
      </xdr:nvSpPr>
      <xdr:spPr bwMode="auto">
        <a:xfrm>
          <a:off x="0" y="71718"/>
          <a:ext cx="10847307" cy="385482"/>
        </a:xfrm>
        <a:prstGeom prst="rect">
          <a:avLst/>
        </a:prstGeom>
        <a:noFill/>
        <a:ln>
          <a:noFill/>
        </a:ln>
      </xdr:spPr>
      <xdr:txBody>
        <a:bodyPr vertOverflow="clip" wrap="square" lIns="91440" tIns="45720" rIns="91440" bIns="45720" anchor="t"/>
        <a:lstStyle/>
        <a:p>
          <a:pPr algn="ctr" rtl="0">
            <a:defRPr sz="1000"/>
          </a:pPr>
          <a:r>
            <a:rPr lang="pt-BR" sz="2000" b="1" i="0" u="none" strike="noStrike" baseline="0">
              <a:solidFill>
                <a:srgbClr val="000000"/>
              </a:solidFill>
              <a:latin typeface="+mn-lt"/>
              <a:ea typeface="Tahoma"/>
              <a:cs typeface="Tahoma"/>
            </a:rPr>
            <a:t>RESUMO ESQUADRIAS</a:t>
          </a:r>
        </a:p>
      </xdr:txBody>
    </xdr:sp>
    <xdr:clientData/>
  </xdr:twoCellAnchor>
  <xdr:twoCellAnchor>
    <xdr:from>
      <xdr:col>2</xdr:col>
      <xdr:colOff>59359</xdr:colOff>
      <xdr:row>0</xdr:row>
      <xdr:rowOff>8965</xdr:rowOff>
    </xdr:from>
    <xdr:to>
      <xdr:col>2</xdr:col>
      <xdr:colOff>62755</xdr:colOff>
      <xdr:row>0</xdr:row>
      <xdr:rowOff>449905</xdr:rowOff>
    </xdr:to>
    <xdr:cxnSp macro="">
      <xdr:nvCxnSpPr>
        <xdr:cNvPr id="5" name="Conector reto 4">
          <a:extLst>
            <a:ext uri="{FF2B5EF4-FFF2-40B4-BE49-F238E27FC236}">
              <a16:creationId xmlns:a16="http://schemas.microsoft.com/office/drawing/2014/main" id="{93ED1ABC-B340-4103-A3A9-F27C7D640C0F}"/>
            </a:ext>
          </a:extLst>
        </xdr:cNvPr>
        <xdr:cNvCxnSpPr/>
      </xdr:nvCxnSpPr>
      <xdr:spPr>
        <a:xfrm flipH="1">
          <a:off x="1260630" y="8965"/>
          <a:ext cx="3396" cy="44094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116541</xdr:colOff>
      <xdr:row>0</xdr:row>
      <xdr:rowOff>104338</xdr:rowOff>
    </xdr:from>
    <xdr:to>
      <xdr:col>9</xdr:col>
      <xdr:colOff>888485</xdr:colOff>
      <xdr:row>0</xdr:row>
      <xdr:rowOff>322730</xdr:rowOff>
    </xdr:to>
    <xdr:sp macro="" textlink="">
      <xdr:nvSpPr>
        <xdr:cNvPr id="7" name="Retângulo: Cantos Arredondados 6">
          <a:hlinkClick xmlns:r="http://schemas.openxmlformats.org/officeDocument/2006/relationships" r:id="rId1"/>
          <a:extLst>
            <a:ext uri="{FF2B5EF4-FFF2-40B4-BE49-F238E27FC236}">
              <a16:creationId xmlns:a16="http://schemas.microsoft.com/office/drawing/2014/main" id="{A4D0CD74-78BF-4994-8D7E-DDD6EA983101}"/>
            </a:ext>
          </a:extLst>
        </xdr:cNvPr>
        <xdr:cNvSpPr/>
      </xdr:nvSpPr>
      <xdr:spPr>
        <a:xfrm>
          <a:off x="9932894" y="104338"/>
          <a:ext cx="771944" cy="218392"/>
        </a:xfrm>
        <a:prstGeom prst="roundRect">
          <a:avLst>
            <a:gd name="adj" fmla="val 24367"/>
          </a:avLst>
        </a:prstGeom>
        <a:solidFill>
          <a:srgbClr val="28486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oneCellAnchor>
    <xdr:from>
      <xdr:col>1</xdr:col>
      <xdr:colOff>16064</xdr:colOff>
      <xdr:row>13</xdr:row>
      <xdr:rowOff>250852</xdr:rowOff>
    </xdr:from>
    <xdr:ext cx="9594486" cy="937629"/>
    <xdr:sp macro="" textlink="">
      <xdr:nvSpPr>
        <xdr:cNvPr id="3" name="Retângulo 2">
          <a:extLst>
            <a:ext uri="{FF2B5EF4-FFF2-40B4-BE49-F238E27FC236}">
              <a16:creationId xmlns:a16="http://schemas.microsoft.com/office/drawing/2014/main" id="{06CDA44B-4126-4615-9315-4E47DB2CCB1F}"/>
            </a:ext>
          </a:extLst>
        </xdr:cNvPr>
        <xdr:cNvSpPr/>
      </xdr:nvSpPr>
      <xdr:spPr>
        <a:xfrm>
          <a:off x="676464" y="3654452"/>
          <a:ext cx="9594486" cy="937629"/>
        </a:xfrm>
        <a:prstGeom prst="rect">
          <a:avLst/>
        </a:prstGeom>
        <a:noFill/>
      </xdr:spPr>
      <xdr:txBody>
        <a:bodyPr wrap="none" lIns="91440" tIns="45720" rIns="91440" bIns="45720">
          <a:spAutoFit/>
        </a:bodyPr>
        <a:lstStyle/>
        <a:p>
          <a:pPr algn="ctr"/>
          <a:r>
            <a:rPr lang="pt-BR" sz="5400" b="1" cap="none" spc="0">
              <a:ln w="22225">
                <a:solidFill>
                  <a:schemeClr val="accent2"/>
                </a:solidFill>
                <a:prstDash val="solid"/>
              </a:ln>
              <a:solidFill>
                <a:schemeClr val="accent2">
                  <a:lumMod val="40000"/>
                  <a:lumOff val="60000"/>
                </a:schemeClr>
              </a:solidFill>
              <a:effectLst/>
            </a:rPr>
            <a:t>Verificar Guarda corpo - m ou un</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lessandra\trabalho\TRABALHO\EXCEL\M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ania\meus%20documen\2004\24001_Pedagio%20km%2026\Planilhas\240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shortcut-targets-by-id\16oaQUYgx8kiowDwLhg-oO1zGZ777DJUb\2.%20Projetos%20em%20Andamento\AS%20Ramos%20-%2001.2022\02.%20Paessaggio\02.%20Escopo\02.4%20Escopo%20-%20Extra&#231;&#227;o%20de%20quantitativos\CTN_ORC_ED%20PAESAGGIO_MOD_ARQ_R0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shortcut-targets-by-id\16oaQUYgx8kiowDwLhg-oO1zGZ777DJUb\2.%20Projetos%20em%20Andamento\FG%20Empreendimentos\2024.06%20-%20Scenarium\04.%20Custo\03.4%20Custo%20-%20Fechamento\CTN_FGE_SCN%20-%20Or&#231;amento_R00(Recuperado).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
      <sheetName val="Encargos Sociais"/>
      <sheetName val="BDI"/>
      <sheetName val="M_O_"/>
      <sheetName val="Esquadrias"/>
      <sheetName val="Plan"/>
      <sheetName val="EstConFund"/>
      <sheetName val="EstConElev"/>
      <sheetName val="Par"/>
      <sheetName val="Pisocon"/>
      <sheetName val="AcabPar"/>
      <sheetName val="AcabPiso"/>
      <sheetName val="AcabForro"/>
      <sheetName val="Resumo Estrutura"/>
      <sheetName val="Estrutura - Vigas mold in-loco"/>
      <sheetName val="Estrutura - Lajes"/>
      <sheetName val="Estrutura - Cimbramento"/>
      <sheetName val="Estrutura - Escadas"/>
      <sheetName val="Estrutura - Pilar"/>
      <sheetName val="M_O_1"/>
      <sheetName val="Encargos_Sociais"/>
      <sheetName val="Resumo_Estrutura"/>
      <sheetName val="Estrutura_-_Vigas_mold_in-loco"/>
      <sheetName val="Estrutura_-_Lajes"/>
      <sheetName val="Estrutura_-_Cimbramento"/>
      <sheetName val="Estrutura_-_Escadas"/>
      <sheetName val="Estrutura_-_Pilar"/>
      <sheetName val="P   CARGOS SAL CARAJAS "/>
      <sheetName val=""/>
      <sheetName val="Orc_Pad_Edif_Analítico"/>
      <sheetName val="Orc_Compl_Analítico"/>
      <sheetName val="Orc_Pad_Edif_Anal�tico"/>
      <sheetName val="Orc_Compl_Anal�tico"/>
      <sheetName val="M_O_2"/>
      <sheetName val="Encargos_Sociais1"/>
      <sheetName val="Resumo_Estrutura1"/>
      <sheetName val="Estrutura_-_Vigas_mold_in-loco1"/>
      <sheetName val="Estrutura_-_Lajes1"/>
      <sheetName val="Estrutura_-_Cimbramento1"/>
      <sheetName val="Estrutura_-_Escadas1"/>
      <sheetName val="Estrutura_-_Pilar1"/>
      <sheetName val="P___CARGOS_SAL_CARAJAS_"/>
      <sheetName val="M_O_3"/>
      <sheetName val="Encargos_Sociais2"/>
      <sheetName val="Resumo_Estrutura2"/>
      <sheetName val="Estrutura_-_Vigas_mold_in-loco2"/>
      <sheetName val="Estrutura_-_Lajes2"/>
      <sheetName val="Estrutura_-_Cimbramento2"/>
      <sheetName val="Estrutura_-_Escadas2"/>
      <sheetName val="Estrutura_-_Pilar2"/>
      <sheetName val="P___CARGOS_SAL_CARAJAS_1"/>
      <sheetName val="PQP"/>
      <sheetName val="Preco"/>
      <sheetName val="Orc_Compl_Aberto"/>
      <sheetName val="2"/>
      <sheetName val="EVCO-set-04"/>
      <sheetName val="M_O_4"/>
      <sheetName val="Encargos_Sociais3"/>
      <sheetName val="Resumo_Estrutura3"/>
      <sheetName val="Estrutura_-_Vigas_mold_in-loco3"/>
      <sheetName val="Estrutura_-_Lajes3"/>
      <sheetName val="Estrutura_-_Cimbramento3"/>
      <sheetName val="Estrutura_-_Escadas3"/>
      <sheetName val="Estrutura_-_Pilar3"/>
      <sheetName val="P___CARGOS_SAL_CARAJAS_2"/>
      <sheetName val="Bomb"/>
      <sheetName val="9-Cron Financeiro"/>
      <sheetName val="8-Cron Fisico"/>
      <sheetName val="MP+Insumos"/>
      <sheetName val="CONSIDERAÇÕES"/>
      <sheetName val="MDO"/>
      <sheetName val="curva"/>
      <sheetName val="Planilha1"/>
      <sheetName val="CPU"/>
      <sheetName val="Insumos"/>
      <sheetName val="Resumo"/>
      <sheetName val="Planilha Orçamentária Modelo"/>
      <sheetName val="Fechamento"/>
      <sheetName val="Planilha2"/>
      <sheetName val="Fec. reengenharia"/>
      <sheetName val="Cpu's"/>
      <sheetName val="Curva de serviços"/>
      <sheetName val="0.Resumo"/>
      <sheetName val="Serviços indiretos"/>
      <sheetName val="PQU - Fundação e estrutura"/>
      <sheetName val="Pavilhao de Apoio"/>
      <sheetName val="SUBESTAÇÃO"/>
      <sheetName val="RESERVATORIO CASA DE BOMBA"/>
      <sheetName val="Baldrame"/>
      <sheetName val="Paredes"/>
      <sheetName val="Sapata isolada"/>
      <sheetName val="Acabamentos"/>
      <sheetName val="Resumo concreto"/>
      <sheetName val="Estrutura"/>
      <sheetName val="PLANILHA PADRÃO"/>
      <sheetName val="Alv e fec"/>
      <sheetName val="MDO-MOI"/>
      <sheetName val="EQUIPAMENTOS"/>
      <sheetName val="CANTEIRO"/>
      <sheetName val="EPI"/>
      <sheetName val="Controle Contrato"/>
      <sheetName val="RESUMO DO CONTRATO"/>
      <sheetName val="AVANÇO FISICO"/>
      <sheetName val="NF-em aberto"/>
      <sheetName val="RETENÇÃO"/>
      <sheetName val="REENGENHARIAS"/>
      <sheetName val="NF-BN x DAGNSE"/>
      <sheetName val="NF GLOBO"/>
      <sheetName val="EXTRACONTRATUAIS"/>
      <sheetName val="DIFAL"/>
      <sheetName val="NF-BN x  MS"/>
      <sheetName val="RESUMO DAGNESE"/>
      <sheetName val="NF-DAGNESE"/>
      <sheetName val="RESUMO REAL"/>
      <sheetName val="RESUMO - DIAGRAMA"/>
      <sheetName val="Sinaleiro"/>
      <sheetName val="Hora Extra Sinaleiro"/>
      <sheetName val="Ajudante ADM"/>
      <sheetName val="Bases de Concreto"/>
      <sheetName val="Carpinteiro"/>
      <sheetName val="MO Gabarito"/>
      <sheetName val="MO Fundação"/>
      <sheetName val="Materiais"/>
      <sheetName val="Cronograma"/>
      <sheetName val="Memória de Cálculo - Fundação"/>
      <sheetName val="Memória de Cálculo - Estrutura"/>
      <sheetName val="DATAS"/>
      <sheetName val="VALIDAÇÃO"/>
      <sheetName val="MO"/>
      <sheetName val="Planilha1 (2)"/>
      <sheetName val="RESUMO GERAL"/>
      <sheetName val="Jefferson Reunião"/>
      <sheetName val="17.01"/>
      <sheetName val="Planilha6"/>
      <sheetName val="Resultado"/>
      <sheetName val="Adicionais "/>
      <sheetName val="0 - (BDados total)"/>
      <sheetName val="1 - REORÇAMENTO A+B+C"/>
      <sheetName val="Planilha8"/>
      <sheetName val="Planilha7"/>
      <sheetName val="YMM05 -17.01 - BDados (A)"/>
      <sheetName val="ADIANTAMENTOS (BDados A)"/>
      <sheetName val="2 - PLEITOS (BDados B)"/>
      <sheetName val="3- Adicionais (BDados B)"/>
      <sheetName val="4 - A Contratar (BDados C)"/>
      <sheetName val="5- Conti+Expect (BDados BC)"/>
      <sheetName val="6- Reajuste Fornec (BD A)."/>
      <sheetName val="7- Adicional Cliente"/>
      <sheetName val="FERRO"/>
      <sheetName val="Orc_Pad_Edif_Anal tico"/>
      <sheetName val="Orc_Compl_Anal tico"/>
      <sheetName val="Sapatas TORRE 1"/>
      <sheetName val="Sapatas TORRE 2"/>
      <sheetName val="Sapatas TORRE 3"/>
      <sheetName val="Blocos"/>
      <sheetName val="Armação Sapata-Torre 1 "/>
      <sheetName val="Armação Sapata-Torre 2"/>
      <sheetName val="Armação Sapata-Torre 3"/>
      <sheetName val="Baldrames Torre 1"/>
      <sheetName val="Baldrames Torre 2"/>
      <sheetName val="Baldrames Torre 3"/>
      <sheetName val="Armação Baldrame  Torre 1"/>
      <sheetName val="Armação Baldrame  Torre 2"/>
      <sheetName val="Armação Baldrame  Torre 3"/>
      <sheetName val="Lajes Fundo Ele Torre 1 e 2"/>
      <sheetName val="Lajes Fundo Ele Torre 3"/>
      <sheetName val="Piso Armado Térreo Torre 1 e 2"/>
      <sheetName val="Piso Armado Térreo Torre3"/>
      <sheetName val="Armação Piso Armado Torre 1"/>
      <sheetName val="Armação Piso Armado Torre 2"/>
      <sheetName val="Armação Piso Armado Torre 3"/>
      <sheetName val="Pilar retangular"/>
      <sheetName val="Vigas TORRE 1 e 2"/>
      <sheetName val="Vigas TORRE 3"/>
      <sheetName val="Armação Vigas Torre 1 e 2"/>
      <sheetName val="Armação Vigas Torre 3"/>
      <sheetName val="Lajes Torres  1 e 2"/>
      <sheetName val="Lajes Torre 3"/>
      <sheetName val="Armação Lajes Torre 1 e 2"/>
      <sheetName val="Armação Lajes Torre 3"/>
      <sheetName val="Escada - Torre 1 e 2"/>
      <sheetName val="Escada - Torre 3"/>
      <sheetName val="Armação Escada Torres 1 e 2"/>
      <sheetName val="Armação Escada Torre 3 "/>
      <sheetName val="Telhado Torres 1 e 2"/>
      <sheetName val="Telhado Torres 3"/>
      <sheetName val="Fachada Torres 1 e 2"/>
      <sheetName val="Fachada Torre 3"/>
      <sheetName val="Alvenaria Estrutural ok"/>
      <sheetName val="Alvenaria Vedação"/>
      <sheetName val="Louças e Metais ok"/>
      <sheetName val="Impermeabilização Torres 1 e 2"/>
      <sheetName val="Impermeabilização Torre 3"/>
      <sheetName val="Bases Rev Interno1"/>
      <sheetName val="Revest. Interno 1"/>
      <sheetName val="Armação Vigas Cobertura"/>
      <sheetName val="Armação Alv vert ok"/>
      <sheetName val="Armação Cintas Horizontais"/>
      <sheetName val="Resumo Esquadria e Peitoril ok"/>
      <sheetName val="Armação Estrutura"/>
      <sheetName val="Armação Pilares"/>
      <sheetName val="Alvenaria Estrutural Embasament"/>
      <sheetName val="Esquadria"/>
      <sheetName val="Diversos"/>
      <sheetName val="Esquadrias ok"/>
      <sheetName val="Armação Lajes Fundo Ele ok"/>
      <sheetName val="Graute vert ok"/>
      <sheetName val="Armação Alv Embasamento hor 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refreshError="1"/>
      <sheetData sheetId="52" refreshError="1"/>
      <sheetData sheetId="53"/>
      <sheetData sheetId="54"/>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Diferença"/>
      <sheetName val="Resumo"/>
      <sheetName val="Geral"/>
      <sheetName val="BDI"/>
    </sheetNames>
    <sheetDataSet>
      <sheetData sheetId="0" refreshError="1"/>
      <sheetData sheetId="1" refreshError="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CTN_ORC_Tabela de parede ger"/>
      <sheetName val="02-CTN_ORC_Levantamento do mate"/>
      <sheetName val="09-CTN_ORC_Tabela de piso e tet"/>
      <sheetName val="03-CTN_ORC_FACHADA_Tabela de pa"/>
      <sheetName val="08-CTN_ORC_Tabela de telhado"/>
      <sheetName val="10-CTN_ORC_RODAPÉ_Tabela de mol"/>
      <sheetName val="11-CTN_ORC_FAIXA GARAGEM_Tabela"/>
      <sheetName val="12-CTN_ORC_Tabela de forro"/>
      <sheetName val="07-CTN_ORC_Tabela de guarda-cor"/>
      <sheetName val="04-CTN_ORC_Tabela de janela"/>
      <sheetName val="05-CTN_ORC_Tabela de porta"/>
      <sheetName val="06-CTN_ORC_Tabela de escada"/>
      <sheetName val="Instructions"/>
      <sheetName val="Param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10º Tipo (x24) 3</v>
          </cell>
        </row>
        <row r="2">
          <cell r="A2" t="str">
            <v>11º Tipo (24x) 4</v>
          </cell>
        </row>
        <row r="3">
          <cell r="A3" t="str">
            <v>12º Tipo (24x) 5</v>
          </cell>
        </row>
        <row r="4">
          <cell r="A4" t="str">
            <v>13º Tipo (24x) 6</v>
          </cell>
        </row>
        <row r="5">
          <cell r="A5" t="str">
            <v>14º Tipo (24x) 7</v>
          </cell>
        </row>
        <row r="6">
          <cell r="A6" t="str">
            <v>15º Tipo (24x) 8</v>
          </cell>
        </row>
        <row r="7">
          <cell r="A7" t="str">
            <v>16º Tipo (24x) 9</v>
          </cell>
        </row>
        <row r="8">
          <cell r="A8" t="str">
            <v>17º Tipo (24x) 10</v>
          </cell>
        </row>
        <row r="9">
          <cell r="A9" t="str">
            <v>18º Tipo (24x) 11</v>
          </cell>
        </row>
        <row r="10">
          <cell r="A10" t="str">
            <v>19º Tipo (24x) 12</v>
          </cell>
        </row>
        <row r="11">
          <cell r="A11" t="str">
            <v>20º Tipo (24x) 13</v>
          </cell>
        </row>
        <row r="12">
          <cell r="A12" t="str">
            <v>21º Tipo (24x) 14</v>
          </cell>
        </row>
        <row r="13">
          <cell r="A13" t="str">
            <v>22º Tipo (24x) 15</v>
          </cell>
        </row>
        <row r="14">
          <cell r="A14" t="str">
            <v>23º Tipo (24x) 16</v>
          </cell>
        </row>
        <row r="15">
          <cell r="A15" t="str">
            <v>24º Tipo (24x) 17</v>
          </cell>
        </row>
        <row r="16">
          <cell r="A16" t="str">
            <v>25º Tipo (24x) 18</v>
          </cell>
        </row>
        <row r="17">
          <cell r="A17" t="str">
            <v>26º Tipo (24x) 19</v>
          </cell>
        </row>
        <row r="18">
          <cell r="A18" t="str">
            <v>27º Tipo (24x) 20</v>
          </cell>
        </row>
        <row r="19">
          <cell r="A19" t="str">
            <v>28º Tipo (24x) 21</v>
          </cell>
        </row>
        <row r="20">
          <cell r="A20" t="str">
            <v>29º Tipo (24x) 22</v>
          </cell>
        </row>
        <row r="21">
          <cell r="A21" t="str">
            <v>2º Mezanino - G1</v>
          </cell>
        </row>
        <row r="22">
          <cell r="A22" t="str">
            <v>30º Tipo (24x) 23</v>
          </cell>
        </row>
        <row r="23">
          <cell r="A23" t="str">
            <v>31º Tipo (24x) 24</v>
          </cell>
        </row>
        <row r="24">
          <cell r="A24" t="str">
            <v>32º Duplex Inf.</v>
          </cell>
        </row>
        <row r="25">
          <cell r="A25" t="str">
            <v>33º Duplex Sup.</v>
          </cell>
        </row>
        <row r="26">
          <cell r="A26" t="str">
            <v>3º G2</v>
          </cell>
        </row>
        <row r="27">
          <cell r="A27" t="str">
            <v>4º G3</v>
          </cell>
        </row>
        <row r="28">
          <cell r="A28" t="str">
            <v>5º Tipo Dif 01/Lazer</v>
          </cell>
        </row>
        <row r="29">
          <cell r="A29" t="str">
            <v>6º Tipo Dif. 02</v>
          </cell>
        </row>
        <row r="30">
          <cell r="A30" t="str">
            <v>7º Tipo Dif. 03</v>
          </cell>
        </row>
        <row r="31">
          <cell r="A31" t="str">
            <v>8º Tipo (x24) 1</v>
          </cell>
        </row>
        <row r="32">
          <cell r="A32" t="str">
            <v>9º Tipo (x24) 2</v>
          </cell>
        </row>
        <row r="33">
          <cell r="A33" t="str">
            <v>Barrilete</v>
          </cell>
        </row>
        <row r="34">
          <cell r="A34" t="str">
            <v>Cobertura Casa Máq.</v>
          </cell>
        </row>
        <row r="35">
          <cell r="A35" t="str">
            <v>PAVIMENTO TÉRREO</v>
          </cell>
        </row>
        <row r="36">
          <cell r="A36" t="str">
            <v>PC Maq</v>
          </cell>
        </row>
        <row r="37">
          <cell r="A37" t="str">
            <v>Reservatório</v>
          </cell>
        </row>
        <row r="38">
          <cell r="A38" t="str">
            <v>Tampa Reserv.</v>
          </cell>
        </row>
        <row r="39">
          <cell r="A39" t="str">
            <v>Terreno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ra"/>
      <sheetName val="Resumo"/>
      <sheetName val="Projeção torre"/>
      <sheetName val="Planilha1"/>
      <sheetName val="Planilha3"/>
      <sheetName val="ARQ-A COMUM"/>
      <sheetName val="ARQ-EMBASAMENTO"/>
      <sheetName val="ARQ-TORRE E PAV TECNICOS"/>
      <sheetName val="Cotações"/>
      <sheetName val="Canteiro"/>
      <sheetName val="EPC's"/>
      <sheetName val="Ensaios"/>
      <sheetName val="Cont."/>
      <sheetName val="CONTENÇÃO"/>
      <sheetName val="Estacas"/>
      <sheetName val="Arm. estacas"/>
      <sheetName val="Blocos"/>
      <sheetName val="Vigas Fundação"/>
      <sheetName val="Tabela de Aço"/>
      <sheetName val="Pilares de arranque"/>
      <sheetName val="Cisterna"/>
      <sheetName val="Bl. portico"/>
      <sheetName val="INFRA"/>
      <sheetName val="Vigas"/>
      <sheetName val="Pilares"/>
      <sheetName val="Lajes"/>
      <sheetName val="Escadas"/>
      <sheetName val="MURO"/>
      <sheetName val="SUPRA EMB"/>
      <sheetName val="EMBASAMENTO"/>
      <sheetName val="TORRE"/>
      <sheetName val="PAV TECNICOS"/>
      <sheetName val="PROTENSÃO"/>
      <sheetName val="SUPRS TORRE"/>
      <sheetName val="ESCORAMENTO"/>
      <sheetName val="INSTALAÇÕES"/>
      <sheetName val="HIDRO"/>
      <sheetName val="ELETRICA"/>
      <sheetName val="INTERFONIA"/>
      <sheetName val="CONTROLE DE ACESSO"/>
      <sheetName val="PORTÕES"/>
      <sheetName val="Precificação esq "/>
      <sheetName val="ESQUADRIAS"/>
      <sheetName val="EXAUST. ENCLAUS"/>
      <sheetName val="EXAUSTÃO"/>
      <sheetName val="CLIMATIZAÇÃO"/>
      <sheetName val="PONTOS HIDRO"/>
      <sheetName val="PISCINAS "/>
      <sheetName val="LOUÇAS E METAIS-PAV"/>
      <sheetName val="LOUÇAS E METAIS"/>
      <sheetName val="MOBILIARIO"/>
      <sheetName val="EQUIPAMENTOS"/>
    </sheetNames>
    <sheetDataSet>
      <sheetData sheetId="0">
        <row r="1">
          <cell r="D1" t="str">
            <v>Scenarium</v>
          </cell>
        </row>
        <row r="56">
          <cell r="E56">
            <v>45</v>
          </cell>
        </row>
      </sheetData>
      <sheetData sheetId="1">
        <row r="181">
          <cell r="L181">
            <v>1357.5</v>
          </cell>
        </row>
        <row r="182">
          <cell r="L182">
            <v>323.08</v>
          </cell>
        </row>
        <row r="200">
          <cell r="L200">
            <v>734.45</v>
          </cell>
        </row>
        <row r="201">
          <cell r="L201">
            <v>168.7</v>
          </cell>
        </row>
        <row r="218">
          <cell r="L218">
            <v>1201.5899999999999</v>
          </cell>
        </row>
        <row r="242">
          <cell r="L242">
            <v>981.50972842891406</v>
          </cell>
        </row>
        <row r="243">
          <cell r="L243">
            <v>3219</v>
          </cell>
        </row>
        <row r="271">
          <cell r="L271">
            <v>6525.5</v>
          </cell>
        </row>
        <row r="272">
          <cell r="L272">
            <v>1122</v>
          </cell>
        </row>
        <row r="294">
          <cell r="L294">
            <v>66</v>
          </cell>
        </row>
        <row r="295">
          <cell r="L295">
            <v>27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3.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5.xml"/><Relationship Id="rId1" Type="http://schemas.openxmlformats.org/officeDocument/2006/relationships/printerSettings" Target="../printerSettings/printerSettings14.bin"/><Relationship Id="rId4"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7.bin"/><Relationship Id="rId4" Type="http://schemas.openxmlformats.org/officeDocument/2006/relationships/comments" Target="../comments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1.xml"/><Relationship Id="rId1" Type="http://schemas.openxmlformats.org/officeDocument/2006/relationships/printerSettings" Target="../printerSettings/printerSettings20.bin"/><Relationship Id="rId4" Type="http://schemas.openxmlformats.org/officeDocument/2006/relationships/comments" Target="../comments9.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9.xml"/><Relationship Id="rId1" Type="http://schemas.openxmlformats.org/officeDocument/2006/relationships/printerSettings" Target="../printerSettings/printerSettings27.bin"/><Relationship Id="rId4" Type="http://schemas.openxmlformats.org/officeDocument/2006/relationships/comments" Target="../comments10.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0.xml"/><Relationship Id="rId1" Type="http://schemas.openxmlformats.org/officeDocument/2006/relationships/printerSettings" Target="../printerSettings/printerSettings28.bin"/><Relationship Id="rId4" Type="http://schemas.openxmlformats.org/officeDocument/2006/relationships/comments" Target="../comments11.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31.xml"/><Relationship Id="rId1" Type="http://schemas.openxmlformats.org/officeDocument/2006/relationships/printerSettings" Target="../printerSettings/printerSettings29.bin"/><Relationship Id="rId4" Type="http://schemas.openxmlformats.org/officeDocument/2006/relationships/comments" Target="../comments12.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2.xml"/><Relationship Id="rId1" Type="http://schemas.openxmlformats.org/officeDocument/2006/relationships/printerSettings" Target="../printerSettings/printerSettings30.bin"/><Relationship Id="rId4" Type="http://schemas.openxmlformats.org/officeDocument/2006/relationships/comments" Target="../comments13.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33.xml"/><Relationship Id="rId1" Type="http://schemas.openxmlformats.org/officeDocument/2006/relationships/printerSettings" Target="../printerSettings/printerSettings31.bin"/><Relationship Id="rId4" Type="http://schemas.openxmlformats.org/officeDocument/2006/relationships/comments" Target="../comments14.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7B349-95B6-400C-B137-3AB070959EAA}">
  <sheetPr>
    <tabColor rgb="FFFFFF00"/>
  </sheetPr>
  <dimension ref="A1:M54"/>
  <sheetViews>
    <sheetView showGridLines="0" zoomScale="90" zoomScaleNormal="90" workbookViewId="0">
      <pane ySplit="4" topLeftCell="A5" activePane="bottomLeft" state="frozen"/>
      <selection activeCell="C121" sqref="C121"/>
      <selection pane="bottomLeft" activeCell="H14" sqref="H14"/>
    </sheetView>
  </sheetViews>
  <sheetFormatPr defaultRowHeight="12.75" x14ac:dyDescent="0.2"/>
  <cols>
    <col min="1" max="1" width="4" style="815" customWidth="1"/>
    <col min="2" max="2" width="50.140625" style="815" bestFit="1" customWidth="1"/>
    <col min="3" max="3" width="18.28515625" style="815" bestFit="1" customWidth="1"/>
    <col min="4" max="4" width="10.7109375" style="815" customWidth="1"/>
    <col min="5" max="5" width="20.5703125" style="815" customWidth="1"/>
    <col min="6" max="6" width="2.140625" style="815" customWidth="1"/>
    <col min="7" max="8" width="41.42578125" style="815" customWidth="1"/>
    <col min="9" max="9" width="12" style="815" bestFit="1" customWidth="1"/>
    <col min="10" max="10" width="9.140625" style="815"/>
    <col min="11" max="11" width="4" style="815" customWidth="1"/>
    <col min="12" max="16384" width="9.140625" style="815"/>
  </cols>
  <sheetData>
    <row r="1" spans="1:13" s="71" customFormat="1" ht="15" customHeight="1" x14ac:dyDescent="0.2">
      <c r="A1" s="1728"/>
      <c r="B1" s="1729"/>
      <c r="C1" s="622" t="s">
        <v>408</v>
      </c>
      <c r="D1" s="593" t="s">
        <v>7024</v>
      </c>
      <c r="E1" s="593"/>
      <c r="F1" s="593"/>
      <c r="G1" s="593"/>
      <c r="H1" s="593"/>
      <c r="I1" s="600"/>
      <c r="J1" s="601"/>
      <c r="K1" s="93"/>
      <c r="L1" s="93"/>
      <c r="M1" s="93"/>
    </row>
    <row r="2" spans="1:13" s="346" customFormat="1" ht="15" customHeight="1" x14ac:dyDescent="0.2">
      <c r="A2" s="1728"/>
      <c r="B2" s="1729"/>
      <c r="C2" s="622" t="s">
        <v>373</v>
      </c>
      <c r="D2" s="593" t="s">
        <v>7025</v>
      </c>
      <c r="E2" s="634"/>
      <c r="F2" s="634"/>
      <c r="G2" s="634"/>
      <c r="H2" s="634"/>
      <c r="I2" s="602"/>
      <c r="J2" s="603"/>
    </row>
    <row r="3" spans="1:13" s="346" customFormat="1" ht="15" customHeight="1" x14ac:dyDescent="0.2">
      <c r="A3" s="1730"/>
      <c r="B3" s="1731"/>
      <c r="C3" s="622" t="s">
        <v>374</v>
      </c>
      <c r="D3" s="593" t="s">
        <v>7026</v>
      </c>
      <c r="E3" s="814"/>
      <c r="F3" s="814"/>
      <c r="G3" s="814"/>
      <c r="H3" s="814"/>
      <c r="I3" s="604"/>
      <c r="J3" s="605"/>
    </row>
    <row r="4" spans="1:13" s="90" customFormat="1" ht="20.45" customHeight="1" x14ac:dyDescent="0.2">
      <c r="A4" s="1732" t="s">
        <v>570</v>
      </c>
      <c r="B4" s="1732"/>
      <c r="C4" s="1732"/>
      <c r="D4" s="1732"/>
      <c r="E4" s="1732"/>
      <c r="F4" s="1732"/>
      <c r="G4" s="1732"/>
      <c r="H4" s="1732"/>
      <c r="I4" s="1732"/>
      <c r="J4" s="1732"/>
    </row>
    <row r="5" spans="1:13" ht="18.75" customHeight="1" thickBot="1" x14ac:dyDescent="0.25"/>
    <row r="6" spans="1:13" ht="18.75" customHeight="1" x14ac:dyDescent="0.2">
      <c r="B6" s="816" t="s">
        <v>0</v>
      </c>
      <c r="C6" s="1733" t="s">
        <v>95</v>
      </c>
      <c r="D6" s="1734"/>
      <c r="E6" s="817" t="s">
        <v>110</v>
      </c>
      <c r="G6" s="1735" t="s">
        <v>3688</v>
      </c>
      <c r="H6" s="1736"/>
      <c r="I6" s="1736"/>
      <c r="J6" s="1737"/>
    </row>
    <row r="7" spans="1:13" x14ac:dyDescent="0.2">
      <c r="B7" s="818" t="s">
        <v>571</v>
      </c>
      <c r="C7" s="1738" t="s">
        <v>572</v>
      </c>
      <c r="D7" s="1739"/>
      <c r="E7" s="819">
        <v>48</v>
      </c>
      <c r="G7" s="1093"/>
      <c r="J7" s="1094"/>
    </row>
    <row r="8" spans="1:13" x14ac:dyDescent="0.2">
      <c r="B8" s="818" t="s">
        <v>573</v>
      </c>
      <c r="C8" s="1726" t="s">
        <v>3689</v>
      </c>
      <c r="D8" s="1727"/>
      <c r="E8" s="819">
        <v>1410.3</v>
      </c>
      <c r="G8" s="1093"/>
      <c r="J8" s="1094"/>
    </row>
    <row r="9" spans="1:13" x14ac:dyDescent="0.2">
      <c r="B9" s="820" t="s">
        <v>574</v>
      </c>
      <c r="C9" s="1726" t="s">
        <v>3689</v>
      </c>
      <c r="D9" s="1727"/>
      <c r="E9" s="819">
        <f>SUM($E$15:$E$25)</f>
        <v>12828.330000000002</v>
      </c>
      <c r="G9" s="1093"/>
      <c r="J9" s="1094"/>
      <c r="K9" s="1095"/>
    </row>
    <row r="10" spans="1:13" x14ac:dyDescent="0.2">
      <c r="B10" s="820" t="s">
        <v>577</v>
      </c>
      <c r="C10" s="1740" t="s">
        <v>578</v>
      </c>
      <c r="D10" s="1741"/>
      <c r="E10" s="819">
        <v>117</v>
      </c>
      <c r="G10" s="1093"/>
      <c r="J10" s="1094"/>
    </row>
    <row r="11" spans="1:13" x14ac:dyDescent="0.2">
      <c r="B11" s="820" t="s">
        <v>3690</v>
      </c>
      <c r="C11" s="1740" t="s">
        <v>578</v>
      </c>
      <c r="D11" s="1741"/>
      <c r="E11" s="819">
        <v>4</v>
      </c>
      <c r="G11" s="1093"/>
      <c r="J11" s="1094"/>
    </row>
    <row r="12" spans="1:13" x14ac:dyDescent="0.2">
      <c r="B12" s="820" t="s">
        <v>579</v>
      </c>
      <c r="C12" s="1726" t="s">
        <v>3689</v>
      </c>
      <c r="D12" s="1727"/>
      <c r="E12" s="822">
        <v>7101.75</v>
      </c>
      <c r="G12" s="1093"/>
      <c r="J12" s="1094"/>
    </row>
    <row r="13" spans="1:13" x14ac:dyDescent="0.2">
      <c r="B13" s="1096" t="s">
        <v>580</v>
      </c>
      <c r="C13" s="1726" t="s">
        <v>578</v>
      </c>
      <c r="D13" s="1727"/>
      <c r="E13" s="819">
        <v>20</v>
      </c>
      <c r="G13" s="1093"/>
      <c r="J13" s="1094"/>
    </row>
    <row r="14" spans="1:13" x14ac:dyDescent="0.2">
      <c r="B14" s="821"/>
      <c r="C14" s="1726"/>
      <c r="D14" s="1727"/>
      <c r="E14" s="819"/>
      <c r="G14" s="1093"/>
      <c r="J14" s="1094"/>
    </row>
    <row r="15" spans="1:13" x14ac:dyDescent="0.2">
      <c r="B15" s="821" t="s">
        <v>649</v>
      </c>
      <c r="C15" s="1726" t="s">
        <v>3689</v>
      </c>
      <c r="D15" s="1727"/>
      <c r="E15" s="819">
        <v>918.44</v>
      </c>
      <c r="G15" s="1093"/>
      <c r="J15" s="1094"/>
    </row>
    <row r="16" spans="1:13" x14ac:dyDescent="0.2">
      <c r="B16" s="821" t="s">
        <v>3691</v>
      </c>
      <c r="C16" s="1726" t="s">
        <v>3689</v>
      </c>
      <c r="D16" s="1727"/>
      <c r="E16" s="819">
        <v>1045.47</v>
      </c>
      <c r="G16" s="1093"/>
      <c r="J16" s="1094"/>
    </row>
    <row r="17" spans="2:10" x14ac:dyDescent="0.2">
      <c r="B17" s="821" t="s">
        <v>3692</v>
      </c>
      <c r="C17" s="1726" t="s">
        <v>3689</v>
      </c>
      <c r="D17" s="1727"/>
      <c r="E17" s="819">
        <v>1045.47</v>
      </c>
      <c r="G17" s="1093"/>
      <c r="J17" s="1094"/>
    </row>
    <row r="18" spans="2:10" x14ac:dyDescent="0.2">
      <c r="B18" s="821" t="s">
        <v>3693</v>
      </c>
      <c r="C18" s="1726" t="s">
        <v>3689</v>
      </c>
      <c r="D18" s="1727"/>
      <c r="E18" s="819">
        <v>1045.47</v>
      </c>
      <c r="G18" s="1093"/>
      <c r="J18" s="1094"/>
    </row>
    <row r="19" spans="2:10" x14ac:dyDescent="0.2">
      <c r="B19" s="821" t="s">
        <v>3694</v>
      </c>
      <c r="C19" s="1726" t="s">
        <v>3689</v>
      </c>
      <c r="D19" s="1727"/>
      <c r="E19" s="819">
        <v>1051.4100000000001</v>
      </c>
      <c r="G19" s="1093"/>
      <c r="J19" s="1094"/>
    </row>
    <row r="20" spans="2:10" x14ac:dyDescent="0.2">
      <c r="B20" s="821" t="s">
        <v>3695</v>
      </c>
      <c r="C20" s="1726" t="s">
        <v>3689</v>
      </c>
      <c r="D20" s="1727"/>
      <c r="E20" s="819">
        <v>545.33000000000004</v>
      </c>
      <c r="G20" s="1093"/>
      <c r="J20" s="1094"/>
    </row>
    <row r="21" spans="2:10" x14ac:dyDescent="0.2">
      <c r="B21" s="821" t="s">
        <v>3696</v>
      </c>
      <c r="C21" s="1726" t="s">
        <v>3689</v>
      </c>
      <c r="D21" s="1727"/>
      <c r="E21" s="819">
        <v>5998.63</v>
      </c>
      <c r="G21" s="1093"/>
      <c r="J21" s="1094"/>
    </row>
    <row r="22" spans="2:10" x14ac:dyDescent="0.2">
      <c r="B22" s="821" t="s">
        <v>3697</v>
      </c>
      <c r="C22" s="1726" t="s">
        <v>3689</v>
      </c>
      <c r="D22" s="1727"/>
      <c r="E22" s="819">
        <v>557.79</v>
      </c>
      <c r="G22" s="1093"/>
      <c r="J22" s="1094"/>
    </row>
    <row r="23" spans="2:10" x14ac:dyDescent="0.2">
      <c r="B23" s="821" t="s">
        <v>1360</v>
      </c>
      <c r="C23" s="1726" t="s">
        <v>3689</v>
      </c>
      <c r="D23" s="1727"/>
      <c r="E23" s="819">
        <v>546.39</v>
      </c>
      <c r="G23" s="1093"/>
      <c r="J23" s="1094"/>
    </row>
    <row r="24" spans="2:10" x14ac:dyDescent="0.2">
      <c r="B24" s="821" t="s">
        <v>3698</v>
      </c>
      <c r="C24" s="1726" t="s">
        <v>3689</v>
      </c>
      <c r="D24" s="1727"/>
      <c r="E24" s="819">
        <v>33.61</v>
      </c>
      <c r="G24" s="1093"/>
      <c r="J24" s="1094"/>
    </row>
    <row r="25" spans="2:10" x14ac:dyDescent="0.2">
      <c r="B25" s="821" t="s">
        <v>3699</v>
      </c>
      <c r="C25" s="1726" t="s">
        <v>3689</v>
      </c>
      <c r="D25" s="1727"/>
      <c r="E25" s="819">
        <v>40.32</v>
      </c>
      <c r="G25" s="1093"/>
      <c r="J25" s="1094"/>
    </row>
    <row r="26" spans="2:10" x14ac:dyDescent="0.2">
      <c r="B26" s="821"/>
      <c r="C26" s="1726"/>
      <c r="D26" s="1727"/>
      <c r="E26" s="819"/>
      <c r="G26" s="1093"/>
      <c r="J26" s="1094"/>
    </row>
    <row r="27" spans="2:10" x14ac:dyDescent="0.2">
      <c r="B27" s="821"/>
      <c r="C27" s="1726"/>
      <c r="D27" s="1727"/>
      <c r="E27" s="819"/>
      <c r="G27" s="1093"/>
      <c r="J27" s="1094"/>
    </row>
    <row r="28" spans="2:10" x14ac:dyDescent="0.2">
      <c r="B28" s="821"/>
      <c r="C28" s="1726"/>
      <c r="D28" s="1727"/>
      <c r="E28" s="819"/>
      <c r="G28" s="1093"/>
      <c r="J28" s="1094"/>
    </row>
    <row r="29" spans="2:10" ht="13.5" thickBot="1" x14ac:dyDescent="0.25">
      <c r="B29" s="1097"/>
      <c r="C29" s="1742"/>
      <c r="D29" s="1743"/>
      <c r="E29" s="823"/>
      <c r="G29" s="1093"/>
      <c r="J29" s="1094"/>
    </row>
    <row r="30" spans="2:10" ht="13.5" thickBot="1" x14ac:dyDescent="0.25">
      <c r="G30" s="1093"/>
      <c r="J30" s="1094"/>
    </row>
    <row r="31" spans="2:10" x14ac:dyDescent="0.2">
      <c r="B31" s="1098" t="s">
        <v>557</v>
      </c>
      <c r="C31" s="1099" t="s">
        <v>581</v>
      </c>
      <c r="D31" s="1099" t="s">
        <v>582</v>
      </c>
      <c r="E31" s="1100" t="s">
        <v>583</v>
      </c>
      <c r="G31" s="1093"/>
      <c r="J31" s="1094"/>
    </row>
    <row r="32" spans="2:10" x14ac:dyDescent="0.2">
      <c r="B32" s="1101" t="s">
        <v>584</v>
      </c>
      <c r="C32" s="824">
        <v>4609930.003057234</v>
      </c>
      <c r="D32" s="825">
        <f t="shared" ref="D32:D52" si="0">C32/C$53</f>
        <v>0.1090242840261962</v>
      </c>
      <c r="E32" s="1102">
        <f t="shared" ref="E32:E51" si="1">C32/$E$9</f>
        <v>359.3554268604903</v>
      </c>
      <c r="G32" s="1093"/>
      <c r="J32" s="1094"/>
    </row>
    <row r="33" spans="2:10" x14ac:dyDescent="0.2">
      <c r="B33" s="1103" t="s">
        <v>383</v>
      </c>
      <c r="C33" s="827">
        <v>231016.83511100241</v>
      </c>
      <c r="D33" s="826">
        <f t="shared" si="0"/>
        <v>5.4635200597995199E-3</v>
      </c>
      <c r="E33" s="1104">
        <f t="shared" si="1"/>
        <v>18.008332737854605</v>
      </c>
      <c r="G33" s="1093"/>
      <c r="J33" s="1094"/>
    </row>
    <row r="34" spans="2:10" x14ac:dyDescent="0.2">
      <c r="B34" s="1101" t="s">
        <v>387</v>
      </c>
      <c r="C34" s="824">
        <v>2489515.2692414308</v>
      </c>
      <c r="D34" s="825">
        <f t="shared" si="0"/>
        <v>5.8876733404049537E-2</v>
      </c>
      <c r="E34" s="1102">
        <f t="shared" si="1"/>
        <v>194.06386250131004</v>
      </c>
      <c r="G34" s="1093"/>
      <c r="J34" s="1094"/>
    </row>
    <row r="35" spans="2:10" x14ac:dyDescent="0.2">
      <c r="B35" s="1103" t="s">
        <v>417</v>
      </c>
      <c r="C35" s="827">
        <v>8183443.7645906908</v>
      </c>
      <c r="D35" s="826">
        <f t="shared" si="0"/>
        <v>0.1935374499637631</v>
      </c>
      <c r="E35" s="1104">
        <f t="shared" si="1"/>
        <v>637.91964851159037</v>
      </c>
      <c r="G35" s="1093"/>
      <c r="J35" s="1094"/>
    </row>
    <row r="36" spans="2:10" x14ac:dyDescent="0.2">
      <c r="B36" s="1101" t="s">
        <v>585</v>
      </c>
      <c r="C36" s="824">
        <v>1838976.91577446</v>
      </c>
      <c r="D36" s="825">
        <f t="shared" si="0"/>
        <v>4.349158044700225E-2</v>
      </c>
      <c r="E36" s="1102">
        <f t="shared" si="1"/>
        <v>143.35279149931907</v>
      </c>
      <c r="G36" s="1093"/>
      <c r="J36" s="1094"/>
    </row>
    <row r="37" spans="2:10" x14ac:dyDescent="0.2">
      <c r="B37" s="1103" t="s">
        <v>586</v>
      </c>
      <c r="C37" s="827">
        <v>2423175.518735833</v>
      </c>
      <c r="D37" s="826">
        <f t="shared" si="0"/>
        <v>5.7307806371198131E-2</v>
      </c>
      <c r="E37" s="1104">
        <f t="shared" si="1"/>
        <v>188.89251513921397</v>
      </c>
      <c r="G37" s="1093"/>
      <c r="J37" s="1094"/>
    </row>
    <row r="38" spans="2:10" x14ac:dyDescent="0.2">
      <c r="B38" s="1101" t="s">
        <v>510</v>
      </c>
      <c r="C38" s="824">
        <v>874867.44500000007</v>
      </c>
      <c r="D38" s="825">
        <f t="shared" si="0"/>
        <v>2.069050869442635E-2</v>
      </c>
      <c r="E38" s="1102">
        <f t="shared" si="1"/>
        <v>68.198077614155537</v>
      </c>
      <c r="G38" s="1093"/>
      <c r="J38" s="1094"/>
    </row>
    <row r="39" spans="2:10" x14ac:dyDescent="0.2">
      <c r="B39" s="1103" t="s">
        <v>3700</v>
      </c>
      <c r="C39" s="827">
        <v>2123455.4806443835</v>
      </c>
      <c r="D39" s="826">
        <f t="shared" si="0"/>
        <v>5.0219463914901868E-2</v>
      </c>
      <c r="E39" s="1104">
        <f t="shared" si="1"/>
        <v>165.52859808286684</v>
      </c>
      <c r="G39" s="1093"/>
      <c r="J39" s="1094"/>
    </row>
    <row r="40" spans="2:10" x14ac:dyDescent="0.2">
      <c r="B40" s="1101" t="s">
        <v>3701</v>
      </c>
      <c r="C40" s="824">
        <v>767.25885499990545</v>
      </c>
      <c r="D40" s="825">
        <f>C40/C$53</f>
        <v>1.8145578625629564E-5</v>
      </c>
      <c r="E40" s="1102">
        <f>C40/$E$9</f>
        <v>5.980972230991137E-2</v>
      </c>
      <c r="G40" s="1093"/>
      <c r="J40" s="1094"/>
    </row>
    <row r="41" spans="2:10" x14ac:dyDescent="0.2">
      <c r="B41" s="1103" t="s">
        <v>1044</v>
      </c>
      <c r="C41" s="827">
        <v>1217962.5297018657</v>
      </c>
      <c r="D41" s="826">
        <f t="shared" si="0"/>
        <v>2.8804665728854456E-2</v>
      </c>
      <c r="E41" s="1104">
        <f>C41/$E$9</f>
        <v>94.943186658112595</v>
      </c>
      <c r="G41" s="1093"/>
      <c r="J41" s="1094"/>
    </row>
    <row r="42" spans="2:10" x14ac:dyDescent="0.2">
      <c r="B42" s="1101" t="s">
        <v>2805</v>
      </c>
      <c r="C42" s="824">
        <v>421316.72775000002</v>
      </c>
      <c r="D42" s="825">
        <f t="shared" si="0"/>
        <v>9.9640893811274844E-3</v>
      </c>
      <c r="E42" s="1102">
        <f t="shared" si="1"/>
        <v>32.842679269242367</v>
      </c>
      <c r="G42" s="1093"/>
      <c r="J42" s="1094"/>
    </row>
    <row r="43" spans="2:10" x14ac:dyDescent="0.2">
      <c r="B43" s="1103" t="s">
        <v>587</v>
      </c>
      <c r="C43" s="827">
        <v>1609363.8008373701</v>
      </c>
      <c r="D43" s="826">
        <f t="shared" si="0"/>
        <v>3.8061258198629898E-2</v>
      </c>
      <c r="E43" s="1104">
        <f t="shared" si="1"/>
        <v>125.45388221517297</v>
      </c>
      <c r="G43" s="1093"/>
      <c r="J43" s="1094"/>
    </row>
    <row r="44" spans="2:10" x14ac:dyDescent="0.2">
      <c r="B44" s="1101" t="s">
        <v>588</v>
      </c>
      <c r="C44" s="824">
        <v>598585.52471999999</v>
      </c>
      <c r="D44" s="825">
        <f t="shared" si="0"/>
        <v>1.415647487440445E-2</v>
      </c>
      <c r="E44" s="1102">
        <f t="shared" si="1"/>
        <v>46.661219716050326</v>
      </c>
      <c r="G44" s="1093"/>
      <c r="J44" s="1094"/>
    </row>
    <row r="45" spans="2:10" x14ac:dyDescent="0.2">
      <c r="B45" s="1103" t="s">
        <v>437</v>
      </c>
      <c r="C45" s="827">
        <v>1233864.0745486866</v>
      </c>
      <c r="D45" s="826">
        <f t="shared" si="0"/>
        <v>2.918073533092767E-2</v>
      </c>
      <c r="E45" s="1104">
        <f t="shared" si="1"/>
        <v>96.182751343993061</v>
      </c>
      <c r="G45" s="1093"/>
      <c r="J45" s="1094"/>
    </row>
    <row r="46" spans="2:10" x14ac:dyDescent="0.2">
      <c r="B46" s="1101" t="s">
        <v>589</v>
      </c>
      <c r="C46" s="824">
        <v>1810758.6987374797</v>
      </c>
      <c r="D46" s="825">
        <f t="shared" si="0"/>
        <v>4.2824223045281981E-2</v>
      </c>
      <c r="E46" s="1102">
        <f t="shared" si="1"/>
        <v>141.15311180313256</v>
      </c>
      <c r="G46" s="1093"/>
      <c r="J46" s="1094"/>
    </row>
    <row r="47" spans="2:10" x14ac:dyDescent="0.2">
      <c r="B47" s="1103" t="s">
        <v>441</v>
      </c>
      <c r="C47" s="827">
        <v>7027535.9501041975</v>
      </c>
      <c r="D47" s="826">
        <f t="shared" si="0"/>
        <v>0.16620037070418664</v>
      </c>
      <c r="E47" s="1104">
        <f>C47/$E$9</f>
        <v>547.81378013382857</v>
      </c>
      <c r="G47" s="1093"/>
      <c r="J47" s="1094"/>
    </row>
    <row r="48" spans="2:10" x14ac:dyDescent="0.2">
      <c r="B48" s="1101" t="s">
        <v>451</v>
      </c>
      <c r="C48" s="824">
        <v>944037.69799999997</v>
      </c>
      <c r="D48" s="825">
        <f t="shared" si="0"/>
        <v>2.2326376767094397E-2</v>
      </c>
      <c r="E48" s="1102">
        <f t="shared" si="1"/>
        <v>73.590069634940775</v>
      </c>
      <c r="G48" s="1093"/>
      <c r="J48" s="1094"/>
    </row>
    <row r="49" spans="2:10" x14ac:dyDescent="0.2">
      <c r="B49" s="1103" t="s">
        <v>91</v>
      </c>
      <c r="C49" s="827">
        <v>134371.62263807998</v>
      </c>
      <c r="D49" s="826">
        <f t="shared" si="0"/>
        <v>3.1778725364244981E-3</v>
      </c>
      <c r="E49" s="1104">
        <f t="shared" si="1"/>
        <v>10.474599783298368</v>
      </c>
      <c r="G49" s="1093"/>
      <c r="J49" s="1094"/>
    </row>
    <row r="50" spans="2:10" x14ac:dyDescent="0.2">
      <c r="B50" s="1101" t="s">
        <v>507</v>
      </c>
      <c r="C50" s="824">
        <v>1183730</v>
      </c>
      <c r="D50" s="825">
        <f t="shared" si="0"/>
        <v>2.7995070563922173E-2</v>
      </c>
      <c r="E50" s="1102">
        <f t="shared" si="1"/>
        <v>92.274676438788205</v>
      </c>
      <c r="G50" s="1093"/>
      <c r="J50" s="1094"/>
    </row>
    <row r="51" spans="2:10" x14ac:dyDescent="0.2">
      <c r="B51" s="1103" t="s">
        <v>590</v>
      </c>
      <c r="C51" s="827">
        <v>2588142.6231460972</v>
      </c>
      <c r="D51" s="826">
        <f t="shared" si="0"/>
        <v>6.12092583312661E-2</v>
      </c>
      <c r="E51" s="1104">
        <f t="shared" si="1"/>
        <v>201.75210827489602</v>
      </c>
      <c r="G51" s="1093"/>
      <c r="J51" s="1094"/>
    </row>
    <row r="52" spans="2:10" x14ac:dyDescent="0.2">
      <c r="B52" s="1101" t="s">
        <v>3702</v>
      </c>
      <c r="C52" s="824">
        <v>738697.75476273138</v>
      </c>
      <c r="D52" s="825">
        <f t="shared" si="0"/>
        <v>1.747011207791772E-2</v>
      </c>
      <c r="E52" s="1102">
        <f>C52/$E$9</f>
        <v>57.58331402160151</v>
      </c>
      <c r="G52" s="1093"/>
      <c r="J52" s="1094"/>
    </row>
    <row r="53" spans="2:10" x14ac:dyDescent="0.2">
      <c r="B53" s="1105" t="s">
        <v>9</v>
      </c>
      <c r="C53" s="828">
        <f>SUM(C32:C52)</f>
        <v>42283515.49595654</v>
      </c>
      <c r="D53" s="829">
        <f>SUM(D32:D52)</f>
        <v>1</v>
      </c>
      <c r="E53" s="1106">
        <f>SUM(E32:E52)</f>
        <v>3296.1044419621671</v>
      </c>
      <c r="F53" s="1107"/>
      <c r="G53" s="1108"/>
      <c r="J53" s="1094"/>
    </row>
    <row r="54" spans="2:10" ht="13.5" thickBot="1" x14ac:dyDescent="0.25">
      <c r="B54" s="1109" t="s">
        <v>591</v>
      </c>
      <c r="C54" s="1110">
        <v>2863.73</v>
      </c>
      <c r="D54" s="1111">
        <v>45597</v>
      </c>
      <c r="E54" s="1112" t="str">
        <f>ROUNDUP(+E53/C54,2)&amp;" CUB"</f>
        <v>1,16 CUB</v>
      </c>
      <c r="G54" s="1113"/>
      <c r="H54" s="1114"/>
      <c r="I54" s="1114"/>
      <c r="J54" s="1115"/>
    </row>
  </sheetData>
  <mergeCells count="27">
    <mergeCell ref="C27:D27"/>
    <mergeCell ref="C28:D28"/>
    <mergeCell ref="C29:D29"/>
    <mergeCell ref="C21:D21"/>
    <mergeCell ref="C22:D22"/>
    <mergeCell ref="C23:D23"/>
    <mergeCell ref="C24:D24"/>
    <mergeCell ref="C25:D25"/>
    <mergeCell ref="C26:D26"/>
    <mergeCell ref="C20:D20"/>
    <mergeCell ref="C9:D9"/>
    <mergeCell ref="C10:D10"/>
    <mergeCell ref="C11:D11"/>
    <mergeCell ref="C12:D12"/>
    <mergeCell ref="C13:D13"/>
    <mergeCell ref="C14:D14"/>
    <mergeCell ref="C15:D15"/>
    <mergeCell ref="C16:D16"/>
    <mergeCell ref="C17:D17"/>
    <mergeCell ref="C18:D18"/>
    <mergeCell ref="C19:D19"/>
    <mergeCell ref="C8:D8"/>
    <mergeCell ref="A1:B3"/>
    <mergeCell ref="A4:J4"/>
    <mergeCell ref="C6:D6"/>
    <mergeCell ref="G6:J6"/>
    <mergeCell ref="C7:D7"/>
  </mergeCells>
  <pageMargins left="0.511811024" right="0.511811024" top="0.78740157499999996" bottom="0.78740157499999996" header="0.31496062000000002" footer="0.31496062000000002"/>
  <pageSetup paperSize="9" scale="42" orientation="portrait" r:id="rId1"/>
  <colBreaks count="1" manualBreakCount="1">
    <brk id="11"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C5A99-C85C-47B7-831D-1B7472C9DDD5}">
  <sheetPr>
    <tabColor rgb="FFFFFF00"/>
    <pageSetUpPr fitToPage="1"/>
  </sheetPr>
  <dimension ref="A1:N73"/>
  <sheetViews>
    <sheetView showGridLines="0" view="pageBreakPreview" zoomScale="85" zoomScaleNormal="100" zoomScaleSheetLayoutView="85" workbookViewId="0">
      <pane ySplit="4" topLeftCell="A23" activePane="bottomLeft" state="frozen"/>
      <selection activeCell="C121" sqref="C121"/>
      <selection pane="bottomLeft" activeCell="C121" sqref="C121"/>
    </sheetView>
  </sheetViews>
  <sheetFormatPr defaultColWidth="14.42578125" defaultRowHeight="15" customHeight="1" x14ac:dyDescent="0.25"/>
  <cols>
    <col min="1" max="1" width="10.7109375" style="1123" customWidth="1"/>
    <col min="2" max="2" width="83.7109375" style="1123" customWidth="1"/>
    <col min="3" max="4" width="11.28515625" style="1123" customWidth="1"/>
    <col min="5" max="5" width="2.140625" style="1123" customWidth="1"/>
    <col min="6" max="6" width="11.140625" style="1123" customWidth="1"/>
    <col min="7" max="7" width="32" style="1123" customWidth="1"/>
    <col min="8" max="8" width="3.28515625" style="1123" customWidth="1"/>
    <col min="9" max="10" width="2" style="1123" customWidth="1"/>
    <col min="11" max="11" width="19.140625" style="1123" bestFit="1" customWidth="1"/>
    <col min="12" max="12" width="9.5703125" style="1123" bestFit="1" customWidth="1"/>
    <col min="13" max="14" width="9.85546875" style="1123" bestFit="1" customWidth="1"/>
    <col min="15" max="16384" width="14.42578125" style="1123"/>
  </cols>
  <sheetData>
    <row r="1" spans="1:14" ht="18" customHeight="1" x14ac:dyDescent="0.6">
      <c r="A1" s="1116" t="s">
        <v>372</v>
      </c>
      <c r="B1" s="1117" t="str">
        <f>'Obra '!D1</f>
        <v>Brisa da armação</v>
      </c>
      <c r="C1" s="1118"/>
      <c r="D1" s="1119"/>
      <c r="E1" s="1120"/>
      <c r="F1" s="1120"/>
      <c r="G1" s="1121"/>
      <c r="H1" s="1122"/>
    </row>
    <row r="2" spans="1:14" ht="18" customHeight="1" x14ac:dyDescent="0.6">
      <c r="A2" s="1124" t="s">
        <v>373</v>
      </c>
      <c r="B2" s="1125" t="str">
        <f>'Obra '!D2</f>
        <v>HACASA</v>
      </c>
      <c r="C2" s="1126"/>
      <c r="D2" s="1127"/>
      <c r="E2" s="1128"/>
      <c r="F2" s="1128"/>
      <c r="G2" s="1129"/>
      <c r="H2" s="1130"/>
    </row>
    <row r="3" spans="1:14" ht="18" customHeight="1" thickBot="1" x14ac:dyDescent="0.65">
      <c r="A3" s="1124" t="s">
        <v>374</v>
      </c>
      <c r="B3" s="1125" t="str">
        <f>'Obra '!D3</f>
        <v>R00 - Letícia</v>
      </c>
      <c r="C3" s="1126"/>
      <c r="D3" s="1127"/>
      <c r="E3" s="1128"/>
      <c r="F3" s="1128"/>
      <c r="G3" s="1131"/>
      <c r="H3" s="1130"/>
      <c r="K3" s="1746" t="s">
        <v>3970</v>
      </c>
      <c r="L3" s="1746"/>
      <c r="M3" s="1746"/>
      <c r="N3" s="1746"/>
    </row>
    <row r="4" spans="1:14" ht="30.75" thickBot="1" x14ac:dyDescent="0.3">
      <c r="A4" s="1747" t="s">
        <v>3703</v>
      </c>
      <c r="B4" s="1748"/>
      <c r="C4" s="1748"/>
      <c r="D4" s="1748"/>
      <c r="E4" s="1748"/>
      <c r="F4" s="1748"/>
      <c r="G4" s="1748"/>
      <c r="H4" s="1749"/>
      <c r="K4" s="1132" t="s">
        <v>433</v>
      </c>
      <c r="L4" s="1132" t="s">
        <v>77</v>
      </c>
      <c r="M4" s="1132" t="s">
        <v>3704</v>
      </c>
      <c r="N4" s="1132" t="s">
        <v>3705</v>
      </c>
    </row>
    <row r="5" spans="1:14" ht="21.75" customHeight="1" thickTop="1" x14ac:dyDescent="0.6">
      <c r="A5" s="1133" t="s">
        <v>1161</v>
      </c>
      <c r="B5" s="1134"/>
      <c r="C5" s="1134"/>
      <c r="D5" s="1135"/>
      <c r="E5" s="1136"/>
      <c r="F5" s="1136"/>
      <c r="G5" s="1136"/>
      <c r="H5" s="1137"/>
      <c r="K5" s="1138"/>
      <c r="L5" s="1138"/>
      <c r="M5" s="1138"/>
      <c r="N5" s="1138"/>
    </row>
    <row r="6" spans="1:14" ht="21.75" customHeight="1" thickBot="1" x14ac:dyDescent="0.65">
      <c r="A6" s="1139"/>
      <c r="B6" s="1140"/>
      <c r="C6" s="1140"/>
      <c r="D6" s="1141"/>
      <c r="E6" s="1142"/>
      <c r="F6" s="1142"/>
      <c r="G6" s="1142"/>
      <c r="H6" s="1143"/>
      <c r="K6" s="1138"/>
      <c r="L6" s="1144"/>
      <c r="M6" s="1144"/>
      <c r="N6" s="1144"/>
    </row>
    <row r="7" spans="1:14" ht="21.75" customHeight="1" x14ac:dyDescent="0.6">
      <c r="A7" s="1139"/>
      <c r="B7" s="1145" t="s">
        <v>0</v>
      </c>
      <c r="C7" s="1146" t="s">
        <v>95</v>
      </c>
      <c r="D7" s="1147" t="s">
        <v>110</v>
      </c>
      <c r="E7" s="1142"/>
      <c r="F7" s="1744" t="s">
        <v>3706</v>
      </c>
      <c r="G7" s="1745"/>
      <c r="H7" s="1143"/>
      <c r="K7" s="1138"/>
      <c r="L7" s="1144"/>
      <c r="M7" s="1144"/>
      <c r="N7" s="1144"/>
    </row>
    <row r="8" spans="1:14" ht="21.75" customHeight="1" x14ac:dyDescent="0.6">
      <c r="A8" s="1139"/>
      <c r="B8" s="1148" t="s">
        <v>1162</v>
      </c>
      <c r="C8" s="1149" t="s">
        <v>3</v>
      </c>
      <c r="D8" s="1150"/>
      <c r="E8" s="1142"/>
      <c r="F8" s="1151"/>
      <c r="G8" s="1152"/>
      <c r="H8" s="1143"/>
      <c r="K8" s="1138"/>
      <c r="L8" s="1144"/>
      <c r="M8" s="1144"/>
      <c r="N8" s="1144"/>
    </row>
    <row r="9" spans="1:14" ht="21.75" customHeight="1" x14ac:dyDescent="0.6">
      <c r="A9" s="1139"/>
      <c r="B9" s="1148" t="s">
        <v>3707</v>
      </c>
      <c r="C9" s="1149" t="s">
        <v>3</v>
      </c>
      <c r="D9" s="1153"/>
      <c r="E9" s="1142"/>
      <c r="F9" s="1151"/>
      <c r="G9" s="1152"/>
      <c r="H9" s="1143"/>
      <c r="K9" s="1138"/>
      <c r="L9" s="1144"/>
      <c r="M9" s="1144"/>
      <c r="N9" s="1144"/>
    </row>
    <row r="10" spans="1:14" ht="21.75" customHeight="1" x14ac:dyDescent="0.6">
      <c r="A10" s="1139"/>
      <c r="B10" s="1148" t="s">
        <v>3708</v>
      </c>
      <c r="C10" s="1149" t="s">
        <v>3</v>
      </c>
      <c r="D10" s="1153"/>
      <c r="E10" s="1142"/>
      <c r="F10" s="1151"/>
      <c r="G10" s="1152"/>
      <c r="H10" s="1143"/>
      <c r="K10" s="1138"/>
      <c r="L10" s="1144"/>
      <c r="M10" s="1144"/>
      <c r="N10" s="1144"/>
    </row>
    <row r="11" spans="1:14" ht="21.75" customHeight="1" thickBot="1" x14ac:dyDescent="0.65">
      <c r="A11" s="1139"/>
      <c r="B11" s="1154" t="s">
        <v>1163</v>
      </c>
      <c r="C11" s="1155" t="s">
        <v>3</v>
      </c>
      <c r="D11" s="1156">
        <f>D8+D9</f>
        <v>0</v>
      </c>
      <c r="E11" s="1142"/>
      <c r="F11" s="1151"/>
      <c r="G11" s="1152"/>
      <c r="H11" s="1143"/>
      <c r="K11" s="1138"/>
      <c r="L11" s="1144"/>
      <c r="M11" s="1144"/>
      <c r="N11" s="1144"/>
    </row>
    <row r="12" spans="1:14" ht="21.75" customHeight="1" thickBot="1" x14ac:dyDescent="0.65">
      <c r="A12" s="1139"/>
      <c r="B12" s="1154" t="s">
        <v>1165</v>
      </c>
      <c r="C12" s="1155" t="s">
        <v>3</v>
      </c>
      <c r="D12" s="1156">
        <f>D10</f>
        <v>0</v>
      </c>
      <c r="E12" s="1142"/>
      <c r="F12" s="1151"/>
      <c r="G12" s="1152"/>
      <c r="H12" s="1143"/>
      <c r="K12" s="1138"/>
      <c r="L12" s="1144"/>
      <c r="M12" s="1144"/>
      <c r="N12" s="1144"/>
    </row>
    <row r="13" spans="1:14" ht="21.75" customHeight="1" thickBot="1" x14ac:dyDescent="0.65">
      <c r="A13" s="1157"/>
      <c r="B13" s="1158" t="s">
        <v>3709</v>
      </c>
      <c r="C13" s="1140"/>
      <c r="D13" s="1141"/>
      <c r="E13" s="1159"/>
      <c r="F13" s="1160"/>
      <c r="G13" s="1161"/>
      <c r="H13" s="1162"/>
      <c r="K13" s="1138"/>
      <c r="L13" s="1144"/>
      <c r="M13" s="1144"/>
      <c r="N13" s="1144"/>
    </row>
    <row r="14" spans="1:14" ht="21.75" customHeight="1" x14ac:dyDescent="0.6">
      <c r="A14" s="1133" t="s">
        <v>1177</v>
      </c>
      <c r="B14" s="1134"/>
      <c r="C14" s="1134"/>
      <c r="D14" s="1135"/>
      <c r="E14" s="1136"/>
      <c r="F14" s="1136"/>
      <c r="G14" s="1136"/>
      <c r="H14" s="1137"/>
      <c r="K14" s="1138"/>
      <c r="L14" s="1144"/>
      <c r="M14" s="1144"/>
      <c r="N14" s="1144"/>
    </row>
    <row r="15" spans="1:14" ht="21.75" customHeight="1" thickBot="1" x14ac:dyDescent="0.65">
      <c r="A15" s="1157"/>
      <c r="B15" s="1140"/>
      <c r="C15" s="1140"/>
      <c r="D15" s="1141"/>
      <c r="E15" s="1142"/>
      <c r="F15" s="1142"/>
      <c r="G15" s="1142"/>
      <c r="H15" s="1143"/>
      <c r="K15" s="1138"/>
      <c r="L15" s="1144"/>
      <c r="M15" s="1144"/>
      <c r="N15" s="1144"/>
    </row>
    <row r="16" spans="1:14" ht="21.75" customHeight="1" x14ac:dyDescent="0.6">
      <c r="A16" s="1157"/>
      <c r="B16" s="1163" t="s">
        <v>0</v>
      </c>
      <c r="C16" s="1164" t="s">
        <v>95</v>
      </c>
      <c r="D16" s="1165" t="s">
        <v>110</v>
      </c>
      <c r="E16" s="1142"/>
      <c r="F16" s="1744" t="s">
        <v>3706</v>
      </c>
      <c r="G16" s="1745"/>
      <c r="H16" s="1143"/>
      <c r="K16" s="1138"/>
      <c r="L16" s="1144"/>
      <c r="M16" s="1144"/>
      <c r="N16" s="1144"/>
    </row>
    <row r="17" spans="1:14" ht="21.75" customHeight="1" x14ac:dyDescent="0.6">
      <c r="A17" s="1157"/>
      <c r="B17" s="1166" t="s">
        <v>1178</v>
      </c>
      <c r="C17" s="1167" t="s">
        <v>3</v>
      </c>
      <c r="D17" s="1168"/>
      <c r="E17" s="1142"/>
      <c r="F17" s="1151"/>
      <c r="G17" s="1152"/>
      <c r="H17" s="1143"/>
      <c r="K17" s="1138"/>
      <c r="L17" s="1144"/>
      <c r="M17" s="1144"/>
      <c r="N17" s="1144"/>
    </row>
    <row r="18" spans="1:14" ht="21.75" customHeight="1" x14ac:dyDescent="0.6">
      <c r="A18" s="1157"/>
      <c r="B18" s="1169" t="s">
        <v>1177</v>
      </c>
      <c r="C18" s="1170" t="s">
        <v>3</v>
      </c>
      <c r="D18" s="1171">
        <f>D17</f>
        <v>0</v>
      </c>
      <c r="E18" s="1142"/>
      <c r="F18" s="1151"/>
      <c r="G18" s="1152"/>
      <c r="H18" s="1143"/>
      <c r="K18" s="1138"/>
      <c r="L18" s="1144"/>
      <c r="M18" s="1144"/>
      <c r="N18" s="1144"/>
    </row>
    <row r="19" spans="1:14" ht="21.75" customHeight="1" thickBot="1" x14ac:dyDescent="0.65">
      <c r="A19" s="1157"/>
      <c r="B19" s="1140"/>
      <c r="C19" s="1140"/>
      <c r="D19" s="1141"/>
      <c r="E19" s="1142"/>
      <c r="F19" s="1160"/>
      <c r="G19" s="1161"/>
      <c r="H19" s="1143"/>
      <c r="K19" s="1138"/>
      <c r="L19" s="1144"/>
      <c r="M19" s="1144"/>
      <c r="N19" s="1144"/>
    </row>
    <row r="20" spans="1:14" ht="21.75" customHeight="1" x14ac:dyDescent="0.6">
      <c r="A20" s="1133" t="s">
        <v>1166</v>
      </c>
      <c r="B20" s="1134"/>
      <c r="C20" s="1134"/>
      <c r="D20" s="1135"/>
      <c r="E20" s="1172"/>
      <c r="F20" s="1172"/>
      <c r="G20" s="1172"/>
      <c r="H20" s="1173"/>
      <c r="K20" s="1138"/>
      <c r="L20" s="1144"/>
      <c r="M20" s="1144"/>
      <c r="N20" s="1144"/>
    </row>
    <row r="21" spans="1:14" ht="21.75" customHeight="1" thickBot="1" x14ac:dyDescent="0.65">
      <c r="A21" s="1157"/>
      <c r="B21" s="1140"/>
      <c r="C21" s="1140"/>
      <c r="D21" s="1141"/>
      <c r="E21" s="1142"/>
      <c r="F21" s="1142"/>
      <c r="G21" s="1142"/>
      <c r="H21" s="1143"/>
      <c r="K21" s="1138"/>
      <c r="L21" s="1144"/>
      <c r="M21" s="1144"/>
      <c r="N21" s="1144"/>
    </row>
    <row r="22" spans="1:14" ht="21.75" customHeight="1" x14ac:dyDescent="0.6">
      <c r="A22" s="1157"/>
      <c r="B22" s="1145" t="s">
        <v>0</v>
      </c>
      <c r="C22" s="1146" t="s">
        <v>95</v>
      </c>
      <c r="D22" s="1147" t="s">
        <v>110</v>
      </c>
      <c r="E22" s="1142"/>
      <c r="F22" s="1744" t="s">
        <v>3706</v>
      </c>
      <c r="G22" s="1745"/>
      <c r="H22" s="1143"/>
      <c r="K22" s="1138"/>
      <c r="L22" s="1144"/>
      <c r="M22" s="1144"/>
      <c r="N22" s="1144"/>
    </row>
    <row r="23" spans="1:14" ht="21.75" customHeight="1" x14ac:dyDescent="0.6">
      <c r="A23" s="1157"/>
      <c r="B23" s="1174" t="s">
        <v>1181</v>
      </c>
      <c r="C23" s="1175" t="s">
        <v>3</v>
      </c>
      <c r="D23" s="1176">
        <f>M22</f>
        <v>0</v>
      </c>
      <c r="E23" s="1142"/>
      <c r="F23" s="1151"/>
      <c r="G23" s="1152"/>
      <c r="H23" s="1143"/>
      <c r="K23" s="1138"/>
      <c r="L23" s="1144"/>
      <c r="M23" s="1144"/>
      <c r="N23" s="1144"/>
    </row>
    <row r="24" spans="1:14" ht="21.75" customHeight="1" x14ac:dyDescent="0.6">
      <c r="A24" s="1157"/>
      <c r="B24" s="1177" t="s">
        <v>1167</v>
      </c>
      <c r="C24" s="1178" t="s">
        <v>2</v>
      </c>
      <c r="D24" s="1179">
        <v>4</v>
      </c>
      <c r="E24" s="1142"/>
      <c r="F24" s="1151"/>
      <c r="G24" s="1152"/>
      <c r="H24" s="1143"/>
      <c r="K24" s="1138"/>
      <c r="L24" s="1144"/>
      <c r="M24" s="1144"/>
      <c r="N24" s="1144"/>
    </row>
    <row r="25" spans="1:14" ht="21.75" customHeight="1" x14ac:dyDescent="0.6">
      <c r="A25" s="1157"/>
      <c r="B25" s="1180" t="s">
        <v>1168</v>
      </c>
      <c r="C25" s="1181" t="s">
        <v>3</v>
      </c>
      <c r="D25" s="1182">
        <f>(D23*D24)</f>
        <v>0</v>
      </c>
      <c r="E25" s="1142"/>
      <c r="F25" s="1151"/>
      <c r="G25" s="1152"/>
      <c r="H25" s="1143"/>
      <c r="K25" s="1138"/>
      <c r="L25" s="1144"/>
      <c r="M25" s="1144"/>
      <c r="N25" s="1144"/>
    </row>
    <row r="26" spans="1:14" ht="21.75" customHeight="1" thickBot="1" x14ac:dyDescent="0.5">
      <c r="A26" s="1139"/>
      <c r="B26" s="1142"/>
      <c r="C26" s="1142"/>
      <c r="D26" s="1183"/>
      <c r="E26" s="1142"/>
      <c r="F26" s="1160"/>
      <c r="G26" s="1161"/>
      <c r="H26" s="1184"/>
      <c r="K26" s="1138"/>
      <c r="L26" s="1144"/>
      <c r="M26" s="1144"/>
      <c r="N26" s="1144"/>
    </row>
    <row r="27" spans="1:14" ht="21.75" customHeight="1" x14ac:dyDescent="0.6">
      <c r="A27" s="1133" t="s">
        <v>1171</v>
      </c>
      <c r="B27" s="1134"/>
      <c r="C27" s="1134"/>
      <c r="D27" s="1135"/>
      <c r="E27" s="1136"/>
      <c r="F27" s="1136"/>
      <c r="G27" s="1136"/>
      <c r="H27" s="1137"/>
      <c r="K27" s="1138"/>
      <c r="L27" s="1144"/>
      <c r="M27" s="1144"/>
      <c r="N27" s="1144"/>
    </row>
    <row r="28" spans="1:14" ht="21.75" customHeight="1" thickBot="1" x14ac:dyDescent="0.65">
      <c r="A28" s="1157"/>
      <c r="B28" s="1140"/>
      <c r="C28" s="1140"/>
      <c r="D28" s="1141"/>
      <c r="E28" s="1142"/>
      <c r="F28" s="1142"/>
      <c r="G28" s="1142"/>
      <c r="H28" s="1143"/>
    </row>
    <row r="29" spans="1:14" ht="21.75" customHeight="1" x14ac:dyDescent="0.6">
      <c r="A29" s="1157"/>
      <c r="B29" s="1163" t="s">
        <v>0</v>
      </c>
      <c r="C29" s="1164" t="s">
        <v>95</v>
      </c>
      <c r="D29" s="1165" t="s">
        <v>110</v>
      </c>
      <c r="E29" s="1142"/>
      <c r="F29" s="1744" t="s">
        <v>3706</v>
      </c>
      <c r="G29" s="1745"/>
      <c r="H29" s="1143"/>
    </row>
    <row r="30" spans="1:14" ht="21.75" customHeight="1" x14ac:dyDescent="0.6">
      <c r="A30" s="1157"/>
      <c r="B30" s="1148" t="s">
        <v>1172</v>
      </c>
      <c r="C30" s="1149" t="s">
        <v>1</v>
      </c>
      <c r="D30" s="1185"/>
      <c r="E30" s="1142"/>
      <c r="F30" s="1151"/>
      <c r="G30" s="1152"/>
      <c r="H30" s="1143"/>
    </row>
    <row r="31" spans="1:14" ht="21.75" customHeight="1" x14ac:dyDescent="0.6">
      <c r="A31" s="1157"/>
      <c r="B31" s="1148" t="s">
        <v>1173</v>
      </c>
      <c r="C31" s="1149" t="s">
        <v>2</v>
      </c>
      <c r="D31" s="1185"/>
      <c r="E31" s="1142"/>
      <c r="F31" s="1151"/>
      <c r="G31" s="1152"/>
      <c r="H31" s="1143"/>
    </row>
    <row r="32" spans="1:14" ht="21.75" customHeight="1" x14ac:dyDescent="0.6">
      <c r="A32" s="1157"/>
      <c r="B32" s="1148" t="s">
        <v>1174</v>
      </c>
      <c r="C32" s="1149" t="s">
        <v>2</v>
      </c>
      <c r="D32" s="1185"/>
      <c r="E32" s="1142"/>
      <c r="F32" s="1151"/>
      <c r="G32" s="1152"/>
      <c r="H32" s="1143"/>
    </row>
    <row r="33" spans="1:11" ht="21.75" customHeight="1" x14ac:dyDescent="0.6">
      <c r="A33" s="1157"/>
      <c r="B33" s="1186" t="s">
        <v>1171</v>
      </c>
      <c r="C33" s="1187" t="s">
        <v>1</v>
      </c>
      <c r="D33" s="1188">
        <f>D30*D32</f>
        <v>0</v>
      </c>
      <c r="E33" s="1142"/>
      <c r="F33" s="1151"/>
      <c r="G33" s="1152"/>
      <c r="H33" s="1143"/>
    </row>
    <row r="34" spans="1:11" ht="21.75" hidden="1" customHeight="1" x14ac:dyDescent="0.6">
      <c r="A34" s="1157"/>
      <c r="B34" s="1148" t="s">
        <v>1175</v>
      </c>
      <c r="C34" s="1149" t="s">
        <v>1</v>
      </c>
      <c r="D34" s="1185"/>
      <c r="E34" s="1142"/>
      <c r="F34" s="1151"/>
      <c r="G34" s="1152"/>
      <c r="H34" s="1143"/>
    </row>
    <row r="35" spans="1:11" ht="21.75" hidden="1" customHeight="1" x14ac:dyDescent="0.6">
      <c r="A35" s="1157"/>
      <c r="B35" s="1148" t="s">
        <v>1176</v>
      </c>
      <c r="C35" s="1149" t="s">
        <v>2</v>
      </c>
      <c r="D35" s="1185"/>
      <c r="E35" s="1142"/>
      <c r="F35" s="1151"/>
      <c r="G35" s="1152"/>
      <c r="H35" s="1143"/>
    </row>
    <row r="36" spans="1:11" ht="21.75" hidden="1" customHeight="1" x14ac:dyDescent="0.6">
      <c r="A36" s="1157"/>
      <c r="B36" s="1186" t="str">
        <f>A27</f>
        <v xml:space="preserve">Fechamento removível de vãos em madeira </v>
      </c>
      <c r="C36" s="1187" t="s">
        <v>1</v>
      </c>
      <c r="D36" s="1188">
        <f>D34*D35</f>
        <v>0</v>
      </c>
      <c r="E36" s="1142"/>
      <c r="F36" s="1151"/>
      <c r="G36" s="1152"/>
      <c r="H36" s="1143"/>
    </row>
    <row r="37" spans="1:11" ht="21.75" customHeight="1" thickBot="1" x14ac:dyDescent="0.65">
      <c r="A37" s="1157"/>
      <c r="B37" s="1140"/>
      <c r="C37" s="1140"/>
      <c r="D37" s="1141"/>
      <c r="E37" s="1142"/>
      <c r="F37" s="1160"/>
      <c r="G37" s="1161"/>
      <c r="H37" s="1143"/>
    </row>
    <row r="38" spans="1:11" ht="21.75" customHeight="1" x14ac:dyDescent="0.6">
      <c r="A38" s="1133" t="s">
        <v>1169</v>
      </c>
      <c r="B38" s="1134"/>
      <c r="C38" s="1134"/>
      <c r="D38" s="1135"/>
      <c r="E38" s="1136"/>
      <c r="F38" s="1136"/>
      <c r="G38" s="1136"/>
      <c r="H38" s="1137"/>
    </row>
    <row r="39" spans="1:11" ht="21.75" customHeight="1" thickBot="1" x14ac:dyDescent="0.65">
      <c r="A39" s="1157"/>
      <c r="B39" s="1140"/>
      <c r="C39" s="1140"/>
      <c r="D39" s="1141"/>
      <c r="E39" s="1142"/>
      <c r="F39" s="1142"/>
      <c r="G39" s="1142"/>
      <c r="H39" s="1143"/>
    </row>
    <row r="40" spans="1:11" ht="21.75" customHeight="1" x14ac:dyDescent="0.6">
      <c r="A40" s="1157"/>
      <c r="B40" s="1145" t="s">
        <v>0</v>
      </c>
      <c r="C40" s="1146" t="s">
        <v>95</v>
      </c>
      <c r="D40" s="1147" t="s">
        <v>110</v>
      </c>
      <c r="E40" s="1142"/>
      <c r="F40" s="1744" t="s">
        <v>3706</v>
      </c>
      <c r="G40" s="1745"/>
      <c r="H40" s="1143"/>
    </row>
    <row r="41" spans="1:11" ht="21.75" customHeight="1" x14ac:dyDescent="0.6">
      <c r="A41" s="1157"/>
      <c r="B41" s="1189" t="s">
        <v>3710</v>
      </c>
      <c r="C41" s="1190" t="s">
        <v>14</v>
      </c>
      <c r="D41" s="1191">
        <f>SUMPRODUCT($M$9:$M$22,$N$9:$N$22)</f>
        <v>0</v>
      </c>
      <c r="E41" s="1142"/>
      <c r="F41" s="1151"/>
      <c r="G41" s="1152"/>
      <c r="H41" s="1143"/>
    </row>
    <row r="42" spans="1:11" ht="21.75" customHeight="1" x14ac:dyDescent="0.6">
      <c r="A42" s="1157"/>
      <c r="B42" s="1192" t="str">
        <f>A38</f>
        <v>Tela fachadeira</v>
      </c>
      <c r="C42" s="1193" t="s">
        <v>1</v>
      </c>
      <c r="D42" s="1194">
        <f>D41</f>
        <v>0</v>
      </c>
      <c r="E42" s="1142"/>
      <c r="F42" s="1151"/>
      <c r="G42" s="1152"/>
      <c r="H42" s="1143"/>
      <c r="K42" s="1195"/>
    </row>
    <row r="43" spans="1:11" ht="21.75" customHeight="1" thickBot="1" x14ac:dyDescent="0.65">
      <c r="A43" s="1157"/>
      <c r="B43" s="1140"/>
      <c r="C43" s="1140"/>
      <c r="D43" s="1141"/>
      <c r="E43" s="1142"/>
      <c r="F43" s="1160"/>
      <c r="G43" s="1161"/>
      <c r="H43" s="1143"/>
    </row>
    <row r="44" spans="1:11" ht="21.75" customHeight="1" x14ac:dyDescent="0.6">
      <c r="A44" s="1133" t="s">
        <v>3711</v>
      </c>
      <c r="B44" s="1134"/>
      <c r="C44" s="1134"/>
      <c r="D44" s="1135"/>
      <c r="E44" s="1136"/>
      <c r="F44" s="1136"/>
      <c r="G44" s="1136"/>
      <c r="H44" s="1137"/>
    </row>
    <row r="45" spans="1:11" ht="21.75" customHeight="1" thickBot="1" x14ac:dyDescent="0.65">
      <c r="A45" s="1157"/>
      <c r="B45" s="1140"/>
      <c r="C45" s="1140"/>
      <c r="D45" s="1141"/>
      <c r="E45" s="1142"/>
      <c r="F45" s="1142"/>
      <c r="G45" s="1142"/>
      <c r="H45" s="1143"/>
    </row>
    <row r="46" spans="1:11" ht="21.75" customHeight="1" x14ac:dyDescent="0.6">
      <c r="A46" s="1157"/>
      <c r="B46" s="1145" t="s">
        <v>0</v>
      </c>
      <c r="C46" s="1146" t="s">
        <v>95</v>
      </c>
      <c r="D46" s="1147" t="s">
        <v>110</v>
      </c>
      <c r="E46" s="1142"/>
      <c r="F46" s="1744" t="s">
        <v>3706</v>
      </c>
      <c r="G46" s="1745"/>
      <c r="H46" s="1143"/>
    </row>
    <row r="47" spans="1:11" ht="21.75" customHeight="1" x14ac:dyDescent="0.6">
      <c r="A47" s="1157"/>
      <c r="B47" s="1148" t="s">
        <v>3712</v>
      </c>
      <c r="C47" s="1149" t="s">
        <v>3</v>
      </c>
      <c r="D47" s="1196">
        <f>$M$22</f>
        <v>0</v>
      </c>
      <c r="E47" s="1142"/>
      <c r="F47" s="1151"/>
      <c r="G47" s="1152"/>
      <c r="H47" s="1143"/>
    </row>
    <row r="48" spans="1:11" ht="21.75" customHeight="1" x14ac:dyDescent="0.6">
      <c r="A48" s="1157"/>
      <c r="B48" s="1197" t="s">
        <v>1170</v>
      </c>
      <c r="C48" s="1149" t="s">
        <v>2</v>
      </c>
      <c r="D48" s="1196">
        <v>1</v>
      </c>
      <c r="E48" s="1142"/>
      <c r="F48" s="1151"/>
      <c r="G48" s="1152"/>
      <c r="H48" s="1143"/>
    </row>
    <row r="49" spans="1:8" ht="21.75" customHeight="1" x14ac:dyDescent="0.6">
      <c r="A49" s="1157"/>
      <c r="B49" s="1192" t="str">
        <f>A44</f>
        <v>SLQA</v>
      </c>
      <c r="C49" s="1193" t="s">
        <v>3</v>
      </c>
      <c r="D49" s="1194">
        <f>D47*D48</f>
        <v>0</v>
      </c>
      <c r="E49" s="1142"/>
      <c r="F49" s="1151"/>
      <c r="G49" s="1152"/>
      <c r="H49" s="1143"/>
    </row>
    <row r="50" spans="1:8" ht="21.75" customHeight="1" thickBot="1" x14ac:dyDescent="0.65">
      <c r="A50" s="1157"/>
      <c r="B50" s="1140"/>
      <c r="C50" s="1140"/>
      <c r="D50" s="1141"/>
      <c r="E50" s="1142"/>
      <c r="F50" s="1160"/>
      <c r="G50" s="1161"/>
      <c r="H50" s="1143"/>
    </row>
    <row r="51" spans="1:8" ht="21.75" customHeight="1" thickBot="1" x14ac:dyDescent="0.65">
      <c r="A51" s="1198"/>
      <c r="B51" s="1199"/>
      <c r="C51" s="1199"/>
      <c r="D51" s="1200"/>
      <c r="E51" s="1201"/>
      <c r="F51" s="1201"/>
      <c r="G51" s="1201"/>
      <c r="H51" s="1202"/>
    </row>
    <row r="52" spans="1:8" ht="21.75" customHeight="1" x14ac:dyDescent="0.6">
      <c r="A52" s="1133" t="s">
        <v>1179</v>
      </c>
      <c r="B52" s="1134"/>
      <c r="C52" s="1134"/>
      <c r="D52" s="1135"/>
      <c r="E52" s="1136"/>
      <c r="F52" s="1136"/>
      <c r="G52" s="1136"/>
      <c r="H52" s="1137"/>
    </row>
    <row r="53" spans="1:8" ht="21.75" customHeight="1" thickBot="1" x14ac:dyDescent="0.65">
      <c r="A53" s="1157"/>
      <c r="B53" s="1140"/>
      <c r="C53" s="1140"/>
      <c r="D53" s="1141"/>
      <c r="E53" s="1142"/>
      <c r="F53" s="1142"/>
      <c r="G53" s="1142"/>
      <c r="H53" s="1143"/>
    </row>
    <row r="54" spans="1:8" ht="21.75" customHeight="1" x14ac:dyDescent="0.6">
      <c r="A54" s="1157"/>
      <c r="B54" s="1145" t="s">
        <v>0</v>
      </c>
      <c r="C54" s="1146" t="s">
        <v>95</v>
      </c>
      <c r="D54" s="1147" t="s">
        <v>110</v>
      </c>
      <c r="E54" s="1142"/>
      <c r="F54" s="1744" t="s">
        <v>3706</v>
      </c>
      <c r="G54" s="1745"/>
      <c r="H54" s="1143"/>
    </row>
    <row r="55" spans="1:8" ht="21.75" customHeight="1" x14ac:dyDescent="0.6">
      <c r="A55" s="1157"/>
      <c r="B55" s="1189" t="s">
        <v>1182</v>
      </c>
      <c r="C55" s="1190" t="s">
        <v>3</v>
      </c>
      <c r="D55" s="1150"/>
      <c r="E55" s="1142"/>
      <c r="F55" s="1151"/>
      <c r="G55" s="1152"/>
      <c r="H55" s="1143"/>
    </row>
    <row r="56" spans="1:8" ht="21.75" customHeight="1" x14ac:dyDescent="0.6">
      <c r="A56" s="1157"/>
      <c r="B56" s="1203" t="s">
        <v>1180</v>
      </c>
      <c r="C56" s="1204" t="s">
        <v>3</v>
      </c>
      <c r="D56" s="1191">
        <v>2.4</v>
      </c>
      <c r="E56" s="1142"/>
      <c r="F56" s="1151"/>
      <c r="G56" s="1152"/>
      <c r="H56" s="1143"/>
    </row>
    <row r="57" spans="1:8" ht="21.75" customHeight="1" x14ac:dyDescent="0.6">
      <c r="A57" s="1157"/>
      <c r="B57" s="1192" t="str">
        <f>A52</f>
        <v>Tapume</v>
      </c>
      <c r="C57" s="1193" t="s">
        <v>1</v>
      </c>
      <c r="D57" s="1194">
        <f>D56*D55</f>
        <v>0</v>
      </c>
      <c r="E57" s="1142"/>
      <c r="F57" s="1151"/>
      <c r="G57" s="1152"/>
      <c r="H57" s="1143"/>
    </row>
    <row r="58" spans="1:8" ht="21.75" customHeight="1" thickBot="1" x14ac:dyDescent="0.65">
      <c r="A58" s="1157"/>
      <c r="B58" s="1140"/>
      <c r="C58" s="1140"/>
      <c r="D58" s="1141"/>
      <c r="E58" s="1142"/>
      <c r="F58" s="1160"/>
      <c r="G58" s="1161"/>
      <c r="H58" s="1143"/>
    </row>
    <row r="59" spans="1:8" ht="21.75" customHeight="1" x14ac:dyDescent="0.6">
      <c r="A59" s="1133" t="s">
        <v>3713</v>
      </c>
      <c r="B59" s="1134"/>
      <c r="C59" s="1134"/>
      <c r="D59" s="1135"/>
      <c r="E59" s="1136"/>
      <c r="F59" s="1136"/>
      <c r="G59" s="1136"/>
      <c r="H59" s="1137"/>
    </row>
    <row r="60" spans="1:8" ht="21.75" customHeight="1" thickBot="1" x14ac:dyDescent="0.65">
      <c r="A60" s="1157"/>
      <c r="B60" s="1140"/>
      <c r="C60" s="1140"/>
      <c r="D60" s="1141"/>
      <c r="E60" s="1142"/>
      <c r="F60" s="1142"/>
      <c r="G60" s="1142"/>
      <c r="H60" s="1143"/>
    </row>
    <row r="61" spans="1:8" ht="21.75" customHeight="1" x14ac:dyDescent="0.6">
      <c r="A61" s="1157"/>
      <c r="B61" s="1145" t="s">
        <v>0</v>
      </c>
      <c r="C61" s="1146" t="s">
        <v>95</v>
      </c>
      <c r="D61" s="1147" t="s">
        <v>110</v>
      </c>
      <c r="E61" s="1142"/>
      <c r="F61" s="1744" t="s">
        <v>3706</v>
      </c>
      <c r="G61" s="1745"/>
      <c r="H61" s="1143"/>
    </row>
    <row r="62" spans="1:8" ht="21.75" customHeight="1" x14ac:dyDescent="0.6">
      <c r="A62" s="1157"/>
      <c r="B62" s="1148" t="s">
        <v>3714</v>
      </c>
      <c r="C62" s="1149" t="s">
        <v>3</v>
      </c>
      <c r="D62" s="1196">
        <f>$D$25</f>
        <v>0</v>
      </c>
      <c r="E62" s="1142"/>
      <c r="F62" s="1151"/>
      <c r="G62" s="1152"/>
      <c r="H62" s="1143"/>
    </row>
    <row r="63" spans="1:8" ht="21.75" customHeight="1" x14ac:dyDescent="0.6">
      <c r="A63" s="1157"/>
      <c r="B63" s="1192" t="str">
        <f>A59</f>
        <v>Linha de Vida</v>
      </c>
      <c r="C63" s="1193" t="s">
        <v>3</v>
      </c>
      <c r="D63" s="1194">
        <f>D62</f>
        <v>0</v>
      </c>
      <c r="E63" s="1142"/>
      <c r="F63" s="1151"/>
      <c r="G63" s="1152"/>
      <c r="H63" s="1143"/>
    </row>
    <row r="64" spans="1:8" ht="21.75" customHeight="1" thickBot="1" x14ac:dyDescent="0.65">
      <c r="A64" s="1157"/>
      <c r="B64" s="1140"/>
      <c r="C64" s="1140"/>
      <c r="D64" s="1141"/>
      <c r="E64" s="1142"/>
      <c r="F64" s="1160"/>
      <c r="G64" s="1161"/>
      <c r="H64" s="1143"/>
    </row>
    <row r="65" spans="1:8" ht="21.75" hidden="1" customHeight="1" x14ac:dyDescent="0.6">
      <c r="A65" s="1133" t="s">
        <v>3715</v>
      </c>
      <c r="B65" s="1134"/>
      <c r="C65" s="1134"/>
      <c r="D65" s="1135"/>
      <c r="E65" s="1136"/>
      <c r="F65" s="1136"/>
      <c r="G65" s="1136"/>
      <c r="H65" s="1137"/>
    </row>
    <row r="66" spans="1:8" ht="21.75" hidden="1" customHeight="1" thickBot="1" x14ac:dyDescent="0.65">
      <c r="A66" s="1157"/>
      <c r="B66" s="1140"/>
      <c r="C66" s="1140"/>
      <c r="D66" s="1141"/>
      <c r="E66" s="1142"/>
      <c r="F66" s="1142"/>
      <c r="G66" s="1142"/>
      <c r="H66" s="1143"/>
    </row>
    <row r="67" spans="1:8" ht="21.75" hidden="1" customHeight="1" x14ac:dyDescent="0.6">
      <c r="A67" s="1157"/>
      <c r="B67" s="1163" t="s">
        <v>0</v>
      </c>
      <c r="C67" s="1164" t="s">
        <v>95</v>
      </c>
      <c r="D67" s="1165" t="s">
        <v>110</v>
      </c>
      <c r="E67" s="1142"/>
      <c r="F67" s="1744" t="s">
        <v>3706</v>
      </c>
      <c r="G67" s="1745"/>
      <c r="H67" s="1143"/>
    </row>
    <row r="68" spans="1:8" ht="21.75" hidden="1" customHeight="1" x14ac:dyDescent="0.6">
      <c r="A68" s="1157"/>
      <c r="B68" s="1148" t="s">
        <v>1164</v>
      </c>
      <c r="C68" s="1149" t="s">
        <v>3</v>
      </c>
      <c r="D68" s="1185"/>
      <c r="E68" s="1142"/>
      <c r="F68" s="1151"/>
      <c r="G68" s="1152"/>
      <c r="H68" s="1143"/>
    </row>
    <row r="69" spans="1:8" ht="21.75" hidden="1" customHeight="1" x14ac:dyDescent="0.6">
      <c r="A69" s="1157"/>
      <c r="B69" s="1148" t="s">
        <v>1170</v>
      </c>
      <c r="C69" s="1149" t="s">
        <v>3</v>
      </c>
      <c r="D69" s="1185"/>
      <c r="E69" s="1142"/>
      <c r="F69" s="1151"/>
      <c r="G69" s="1152"/>
      <c r="H69" s="1143"/>
    </row>
    <row r="70" spans="1:8" ht="21.75" hidden="1" customHeight="1" x14ac:dyDescent="0.6">
      <c r="A70" s="1157"/>
      <c r="B70" s="1186" t="s">
        <v>3715</v>
      </c>
      <c r="C70" s="1187" t="s">
        <v>1</v>
      </c>
      <c r="D70" s="1188">
        <f>D68*D69</f>
        <v>0</v>
      </c>
      <c r="E70" s="1142"/>
      <c r="F70" s="1151"/>
      <c r="G70" s="1152"/>
      <c r="H70" s="1143"/>
    </row>
    <row r="71" spans="1:8" ht="21.75" hidden="1" customHeight="1" thickBot="1" x14ac:dyDescent="0.65">
      <c r="A71" s="1157"/>
      <c r="B71" s="1142"/>
      <c r="C71" s="1142"/>
      <c r="D71" s="1142"/>
      <c r="E71" s="1142"/>
      <c r="F71" s="1160"/>
      <c r="G71" s="1161"/>
      <c r="H71" s="1143"/>
    </row>
    <row r="72" spans="1:8" ht="21.75" customHeight="1" thickBot="1" x14ac:dyDescent="0.65">
      <c r="A72" s="1198"/>
      <c r="B72" s="1199"/>
      <c r="C72" s="1199"/>
      <c r="D72" s="1200"/>
      <c r="E72" s="1201"/>
      <c r="F72" s="1201"/>
      <c r="G72" s="1201"/>
      <c r="H72" s="1202"/>
    </row>
    <row r="73" spans="1:8" ht="9.75" customHeight="1" x14ac:dyDescent="0.25"/>
  </sheetData>
  <mergeCells count="11">
    <mergeCell ref="F46:G46"/>
    <mergeCell ref="F54:G54"/>
    <mergeCell ref="F61:G61"/>
    <mergeCell ref="F67:G67"/>
    <mergeCell ref="K3:N3"/>
    <mergeCell ref="A4:H4"/>
    <mergeCell ref="F7:G7"/>
    <mergeCell ref="F16:G16"/>
    <mergeCell ref="F22:G22"/>
    <mergeCell ref="F29:G29"/>
    <mergeCell ref="F40:G40"/>
  </mergeCells>
  <pageMargins left="0.51181102362204722" right="0.51181102362204722" top="0.78740157480314965" bottom="0.78740157480314965" header="0" footer="0"/>
  <pageSetup paperSize="9" scale="54" fitToHeight="0" orientation="portrait" r:id="rId1"/>
  <rowBreaks count="1" manualBreakCount="1">
    <brk id="51" max="8"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F1CF7-3FD8-444A-B094-88DD0F18D549}">
  <sheetPr>
    <tabColor rgb="FFFFFF00"/>
  </sheetPr>
  <dimension ref="A1:U70"/>
  <sheetViews>
    <sheetView showGridLines="0" zoomScaleNormal="100" workbookViewId="0">
      <pane ySplit="4" topLeftCell="A5" activePane="bottomLeft" state="frozen"/>
      <selection activeCell="C121" sqref="C121"/>
      <selection pane="bottomLeft" activeCell="C121" sqref="C121"/>
    </sheetView>
  </sheetViews>
  <sheetFormatPr defaultColWidth="14.42578125" defaultRowHeight="15" customHeight="1" x14ac:dyDescent="0.25"/>
  <cols>
    <col min="1" max="1" width="12" style="1123" customWidth="1"/>
    <col min="2" max="2" width="41" style="1123" bestFit="1" customWidth="1"/>
    <col min="3" max="3" width="15.5703125" style="1123" customWidth="1"/>
    <col min="4" max="4" width="12.42578125" style="1123" customWidth="1"/>
    <col min="5" max="5" width="12.7109375" style="1123" customWidth="1"/>
    <col min="6" max="7" width="10.42578125" style="1123" customWidth="1"/>
    <col min="8" max="8" width="36" style="1123" customWidth="1"/>
    <col min="9" max="14" width="16.28515625" style="1123" customWidth="1"/>
    <col min="15" max="15" width="21.85546875" style="1123" customWidth="1"/>
    <col min="16" max="16" width="11.28515625" style="1123" customWidth="1"/>
    <col min="17" max="17" width="20" style="1123" customWidth="1"/>
    <col min="18" max="18" width="10.28515625" style="1123" customWidth="1"/>
    <col min="19" max="19" width="8.7109375" style="1123" customWidth="1"/>
    <col min="20" max="20" width="13" style="1123" customWidth="1"/>
    <col min="21" max="30" width="8.7109375" style="1123" customWidth="1"/>
    <col min="31" max="16384" width="14.42578125" style="1123"/>
  </cols>
  <sheetData>
    <row r="1" spans="1:21" ht="21.75" x14ac:dyDescent="0.6">
      <c r="A1" s="1116" t="s">
        <v>372</v>
      </c>
      <c r="B1" s="1117" t="str">
        <f>'Obra '!D1</f>
        <v>Brisa da armação</v>
      </c>
      <c r="C1" s="1118"/>
      <c r="D1" s="1119"/>
      <c r="E1" s="1120"/>
      <c r="F1" s="1120"/>
      <c r="G1" s="1120"/>
      <c r="H1" s="1205"/>
      <c r="P1" s="1206"/>
      <c r="Q1" s="1206"/>
    </row>
    <row r="2" spans="1:21" ht="21.75" x14ac:dyDescent="0.6">
      <c r="A2" s="1124" t="s">
        <v>373</v>
      </c>
      <c r="B2" s="1125" t="str">
        <f>'Obra '!D2</f>
        <v>HACASA</v>
      </c>
      <c r="C2" s="1126"/>
      <c r="D2" s="1127"/>
      <c r="E2" s="1128"/>
      <c r="F2" s="1128"/>
      <c r="G2" s="1128"/>
      <c r="H2" s="1207"/>
      <c r="P2" s="1206"/>
      <c r="Q2" s="1206"/>
    </row>
    <row r="3" spans="1:21" ht="22.5" thickBot="1" x14ac:dyDescent="0.65">
      <c r="A3" s="1124" t="s">
        <v>374</v>
      </c>
      <c r="B3" s="1125" t="str">
        <f>'Obra '!D3</f>
        <v>R00 - Letícia</v>
      </c>
      <c r="C3" s="1126"/>
      <c r="D3" s="1127"/>
      <c r="E3" s="1128"/>
      <c r="F3" s="1208"/>
      <c r="G3" s="1208"/>
      <c r="H3" s="1207"/>
      <c r="O3" s="1753" t="s">
        <v>3716</v>
      </c>
      <c r="P3" s="1754"/>
      <c r="Q3" s="1754"/>
      <c r="S3" s="1753" t="s">
        <v>3717</v>
      </c>
      <c r="T3" s="1754"/>
      <c r="U3" s="1754"/>
    </row>
    <row r="4" spans="1:21" ht="30.75" thickBot="1" x14ac:dyDescent="0.3">
      <c r="A4" s="1747" t="s">
        <v>1185</v>
      </c>
      <c r="B4" s="1748"/>
      <c r="C4" s="1748"/>
      <c r="D4" s="1748"/>
      <c r="E4" s="1748"/>
      <c r="F4" s="1748"/>
      <c r="G4" s="1748"/>
      <c r="H4" s="1749"/>
      <c r="O4" s="1209" t="s">
        <v>3718</v>
      </c>
      <c r="P4" s="1206">
        <v>6601.277</v>
      </c>
      <c r="Q4" s="1206"/>
      <c r="S4" s="1209" t="s">
        <v>3719</v>
      </c>
      <c r="T4" s="1206">
        <f>P4/P5</f>
        <v>235.75989285714286</v>
      </c>
    </row>
    <row r="5" spans="1:21" ht="22.5" thickTop="1" x14ac:dyDescent="0.6">
      <c r="A5" s="1133" t="s">
        <v>1185</v>
      </c>
      <c r="B5" s="1134"/>
      <c r="C5" s="1134"/>
      <c r="D5" s="1135"/>
      <c r="E5" s="1136"/>
      <c r="F5" s="1136"/>
      <c r="G5" s="1136"/>
      <c r="H5" s="1137"/>
      <c r="O5" s="1209" t="s">
        <v>3720</v>
      </c>
      <c r="P5" s="1206">
        <v>28</v>
      </c>
      <c r="Q5" s="1206" t="s">
        <v>3721</v>
      </c>
      <c r="S5" s="1209" t="s">
        <v>1188</v>
      </c>
      <c r="T5" s="1209">
        <v>49</v>
      </c>
      <c r="U5" s="1209" t="s">
        <v>1189</v>
      </c>
    </row>
    <row r="6" spans="1:21" ht="22.5" thickBot="1" x14ac:dyDescent="0.65">
      <c r="A6" s="1139"/>
      <c r="B6" s="1140"/>
      <c r="C6" s="1140"/>
      <c r="D6" s="1141"/>
      <c r="E6" s="1142"/>
      <c r="F6" s="1142"/>
      <c r="G6" s="1142"/>
      <c r="H6" s="1143"/>
      <c r="O6" s="1209" t="s">
        <v>3722</v>
      </c>
      <c r="P6" s="1206">
        <f>ROUNDUP((P4*T5)/P5/180,)</f>
        <v>65</v>
      </c>
      <c r="Q6" s="1206" t="s">
        <v>3723</v>
      </c>
    </row>
    <row r="7" spans="1:21" ht="21.75" x14ac:dyDescent="0.6">
      <c r="A7" s="1139"/>
      <c r="B7" s="1145" t="s">
        <v>0</v>
      </c>
      <c r="C7" s="1146" t="s">
        <v>95</v>
      </c>
      <c r="D7" s="1147" t="s">
        <v>110</v>
      </c>
      <c r="E7" s="1142"/>
      <c r="F7" s="1142"/>
      <c r="G7" s="1142"/>
      <c r="H7" s="1143"/>
      <c r="O7" s="1209" t="s">
        <v>1391</v>
      </c>
      <c r="P7" s="1206">
        <v>10</v>
      </c>
      <c r="Q7" s="1206"/>
      <c r="R7" s="1206"/>
    </row>
    <row r="8" spans="1:21" ht="21.75" x14ac:dyDescent="0.6">
      <c r="A8" s="1139"/>
      <c r="B8" s="1189" t="s">
        <v>1186</v>
      </c>
      <c r="C8" s="1190" t="s">
        <v>1187</v>
      </c>
      <c r="D8" s="1210">
        <f>'Obra '!$E$9/'Obra '!$E$7</f>
        <v>267.25687500000004</v>
      </c>
      <c r="E8" s="1142"/>
      <c r="F8" s="1142"/>
      <c r="G8" s="1142"/>
      <c r="H8" s="1143"/>
      <c r="O8" s="1211" t="s">
        <v>1191</v>
      </c>
      <c r="P8" s="1212">
        <v>5</v>
      </c>
      <c r="Q8" s="1212" t="s">
        <v>3723</v>
      </c>
      <c r="R8" s="1206"/>
    </row>
    <row r="9" spans="1:21" ht="21.75" x14ac:dyDescent="0.6">
      <c r="A9" s="1139"/>
      <c r="B9" s="1203" t="s">
        <v>1188</v>
      </c>
      <c r="C9" s="1204" t="s">
        <v>1189</v>
      </c>
      <c r="D9" s="1213">
        <v>41</v>
      </c>
      <c r="E9" s="1142"/>
      <c r="F9" s="1142"/>
      <c r="G9" s="1142"/>
      <c r="H9" s="1143"/>
      <c r="P9" s="1206"/>
      <c r="Q9" s="1206"/>
    </row>
    <row r="10" spans="1:21" ht="21.75" x14ac:dyDescent="0.6">
      <c r="A10" s="1139"/>
      <c r="B10" s="1214" t="s">
        <v>1190</v>
      </c>
      <c r="C10" s="1215" t="s">
        <v>2</v>
      </c>
      <c r="D10" s="1216">
        <f>ROUNDUP((D9*'Obra '!$E$9)/'Obra '!$E$7/180,)</f>
        <v>61</v>
      </c>
      <c r="E10" s="1142"/>
      <c r="F10" s="1142"/>
      <c r="G10" s="1142"/>
      <c r="H10" s="1143"/>
      <c r="P10" s="1206"/>
      <c r="Q10" s="1206"/>
    </row>
    <row r="11" spans="1:21" ht="21.75" x14ac:dyDescent="0.6">
      <c r="A11" s="1139"/>
      <c r="B11" s="1217" t="s">
        <v>1191</v>
      </c>
      <c r="C11" s="1218" t="s">
        <v>2</v>
      </c>
      <c r="D11" s="1219">
        <v>5</v>
      </c>
      <c r="E11" s="1142"/>
      <c r="F11" s="1142"/>
      <c r="G11" s="1142"/>
      <c r="H11" s="1143"/>
      <c r="O11" s="1209" t="s">
        <v>3724</v>
      </c>
      <c r="P11" s="1206">
        <f>450+(P4-13000)/1000*16</f>
        <v>347.62043199999999</v>
      </c>
      <c r="Q11" s="1206"/>
      <c r="R11" s="1206"/>
    </row>
    <row r="12" spans="1:21" ht="21.75" x14ac:dyDescent="0.6">
      <c r="A12" s="1139"/>
      <c r="B12" s="1220" t="s">
        <v>3725</v>
      </c>
      <c r="C12" s="1221" t="s">
        <v>2</v>
      </c>
      <c r="D12" s="1222">
        <f>ROUNDUP($D$10/20,0)</f>
        <v>4</v>
      </c>
      <c r="E12" s="1223" t="s">
        <v>3726</v>
      </c>
      <c r="F12" s="1223"/>
      <c r="G12" s="1223"/>
      <c r="H12" s="1143"/>
      <c r="O12" s="1209" t="s">
        <v>3727</v>
      </c>
      <c r="P12" s="1206">
        <f>P11*0.4</f>
        <v>139.0481728</v>
      </c>
      <c r="Q12" s="1206"/>
      <c r="R12" s="1206"/>
    </row>
    <row r="13" spans="1:21" ht="21.75" x14ac:dyDescent="0.6">
      <c r="A13" s="1139"/>
      <c r="B13" s="1148" t="s">
        <v>3728</v>
      </c>
      <c r="C13" s="1221" t="s">
        <v>2</v>
      </c>
      <c r="D13" s="1224">
        <f>ROUNDUP('Obra '!$E$13/5,0)</f>
        <v>4</v>
      </c>
      <c r="E13" s="1223" t="s">
        <v>3729</v>
      </c>
      <c r="F13" s="1223"/>
      <c r="G13" s="1223"/>
      <c r="H13" s="1143"/>
      <c r="P13" s="1206"/>
      <c r="Q13" s="1206"/>
      <c r="R13" s="1206"/>
    </row>
    <row r="14" spans="1:21" ht="21.75" x14ac:dyDescent="0.6">
      <c r="A14" s="1157"/>
      <c r="B14" s="1220" t="s">
        <v>1192</v>
      </c>
      <c r="C14" s="1221" t="s">
        <v>1193</v>
      </c>
      <c r="D14" s="1225">
        <f>800*D10</f>
        <v>48800</v>
      </c>
      <c r="E14" s="1223" t="s">
        <v>1194</v>
      </c>
      <c r="F14" s="1223"/>
      <c r="G14" s="1223"/>
      <c r="H14" s="1143"/>
      <c r="P14" s="1226">
        <f>SUM(P11:P13)</f>
        <v>486.66860480000003</v>
      </c>
      <c r="Q14" s="1206"/>
    </row>
    <row r="15" spans="1:21" ht="18" x14ac:dyDescent="0.45">
      <c r="A15" s="1227"/>
      <c r="B15" s="1220" t="s">
        <v>1195</v>
      </c>
      <c r="C15" s="1221" t="s">
        <v>1193</v>
      </c>
      <c r="D15" s="1225">
        <f>500*D10</f>
        <v>30500</v>
      </c>
      <c r="E15" s="1223" t="s">
        <v>1196</v>
      </c>
      <c r="F15" s="1228"/>
      <c r="G15" s="1228"/>
      <c r="H15" s="1229"/>
      <c r="P15" s="1206"/>
      <c r="Q15" s="1206"/>
    </row>
    <row r="16" spans="1:21" ht="18.75" thickBot="1" x14ac:dyDescent="0.5">
      <c r="A16" s="1227"/>
      <c r="B16" s="1230" t="s">
        <v>1197</v>
      </c>
      <c r="C16" s="1231" t="s">
        <v>2</v>
      </c>
      <c r="D16" s="1232">
        <f>ROUNDUP($D$10/20,0)</f>
        <v>4</v>
      </c>
      <c r="E16" s="1223" t="s">
        <v>1198</v>
      </c>
      <c r="F16" s="1223"/>
      <c r="G16" s="1223"/>
      <c r="H16" s="1229"/>
      <c r="O16" s="1209" t="s">
        <v>3730</v>
      </c>
      <c r="P16" s="1206">
        <v>1</v>
      </c>
      <c r="Q16" s="1206" t="s">
        <v>3731</v>
      </c>
    </row>
    <row r="17" spans="1:18" x14ac:dyDescent="0.25">
      <c r="A17" s="1227"/>
      <c r="B17" s="1233"/>
      <c r="C17" s="1233"/>
      <c r="D17" s="1233"/>
      <c r="E17" s="1233"/>
      <c r="F17" s="1233"/>
      <c r="G17" s="1233"/>
      <c r="H17" s="1229"/>
      <c r="P17" s="1206">
        <f>P16*P6</f>
        <v>65</v>
      </c>
      <c r="Q17" s="1206" t="s">
        <v>14</v>
      </c>
    </row>
    <row r="18" spans="1:18" ht="21.75" x14ac:dyDescent="0.6">
      <c r="A18" s="1133" t="s">
        <v>3732</v>
      </c>
      <c r="B18" s="1134"/>
      <c r="C18" s="1134"/>
      <c r="D18" s="1135"/>
      <c r="E18" s="1136"/>
      <c r="F18" s="1136"/>
      <c r="G18" s="1136"/>
      <c r="H18" s="1137"/>
      <c r="P18" s="1206"/>
      <c r="Q18" s="1206"/>
    </row>
    <row r="19" spans="1:18" ht="22.5" thickBot="1" x14ac:dyDescent="0.65">
      <c r="A19" s="1139"/>
      <c r="B19" s="1140"/>
      <c r="C19" s="1140"/>
      <c r="D19" s="1141"/>
      <c r="E19" s="1142"/>
      <c r="F19" s="1142"/>
      <c r="G19" s="1142"/>
      <c r="H19" s="1143"/>
      <c r="O19" s="1209" t="s">
        <v>3733</v>
      </c>
      <c r="P19" s="1206">
        <v>1.5</v>
      </c>
      <c r="Q19" s="1206" t="s">
        <v>3731</v>
      </c>
    </row>
    <row r="20" spans="1:18" ht="21.75" x14ac:dyDescent="0.6">
      <c r="A20" s="1139"/>
      <c r="B20" s="1145" t="s">
        <v>0</v>
      </c>
      <c r="C20" s="1146" t="s">
        <v>95</v>
      </c>
      <c r="D20" s="1146" t="s">
        <v>110</v>
      </c>
      <c r="E20" s="1146" t="s">
        <v>1199</v>
      </c>
      <c r="F20" s="1234" t="s">
        <v>1200</v>
      </c>
      <c r="G20" s="1142"/>
      <c r="H20" s="1143"/>
      <c r="P20" s="1206">
        <f>P19*P6</f>
        <v>97.5</v>
      </c>
      <c r="Q20" s="1206" t="s">
        <v>14</v>
      </c>
    </row>
    <row r="21" spans="1:18" ht="15.75" customHeight="1" x14ac:dyDescent="0.6">
      <c r="A21" s="1139"/>
      <c r="B21" s="1189" t="s">
        <v>1201</v>
      </c>
      <c r="C21" s="1190" t="s">
        <v>2</v>
      </c>
      <c r="D21" s="1221">
        <f>ROUNDUP(D11*1.5,)</f>
        <v>8</v>
      </c>
      <c r="E21" s="1221">
        <v>200</v>
      </c>
      <c r="F21" s="1222">
        <f>D21*E21</f>
        <v>1600</v>
      </c>
      <c r="G21" s="1142"/>
      <c r="H21" s="1143"/>
      <c r="P21" s="1206"/>
      <c r="Q21" s="1206"/>
    </row>
    <row r="22" spans="1:18" ht="15.75" customHeight="1" x14ac:dyDescent="0.6">
      <c r="A22" s="1139"/>
      <c r="B22" s="1148" t="s">
        <v>1202</v>
      </c>
      <c r="C22" s="1221" t="s">
        <v>2</v>
      </c>
      <c r="D22" s="1221">
        <v>1</v>
      </c>
      <c r="E22" s="1221">
        <v>1000</v>
      </c>
      <c r="F22" s="1222">
        <f>E22*D22</f>
        <v>1000</v>
      </c>
      <c r="G22" s="1142"/>
      <c r="H22" s="1143"/>
      <c r="P22" s="1206"/>
      <c r="Q22" s="1206"/>
    </row>
    <row r="23" spans="1:18" ht="15.75" customHeight="1" x14ac:dyDescent="0.45">
      <c r="A23" s="1227"/>
      <c r="B23" s="1148" t="s">
        <v>1203</v>
      </c>
      <c r="C23" s="1221" t="s">
        <v>2</v>
      </c>
      <c r="D23" s="1221">
        <v>2</v>
      </c>
      <c r="E23" s="1221">
        <v>5000</v>
      </c>
      <c r="F23" s="1222">
        <f>E23*D23</f>
        <v>10000</v>
      </c>
      <c r="G23" s="1142"/>
      <c r="H23" s="1229"/>
      <c r="P23" s="1206"/>
      <c r="Q23" s="1206"/>
    </row>
    <row r="24" spans="1:18" ht="15.75" customHeight="1" x14ac:dyDescent="0.45">
      <c r="A24" s="1227"/>
      <c r="B24" s="1148" t="s">
        <v>1204</v>
      </c>
      <c r="C24" s="1221" t="s">
        <v>3</v>
      </c>
      <c r="D24" s="1221">
        <v>4</v>
      </c>
      <c r="E24" s="1221">
        <v>900</v>
      </c>
      <c r="F24" s="1222">
        <f>E24*D24</f>
        <v>3600</v>
      </c>
      <c r="G24" s="1142"/>
      <c r="H24" s="1229"/>
      <c r="P24" s="1206"/>
      <c r="Q24" s="1206"/>
    </row>
    <row r="25" spans="1:18" ht="15.75" customHeight="1" thickBot="1" x14ac:dyDescent="0.5">
      <c r="A25" s="1227"/>
      <c r="B25" s="1235" t="s">
        <v>1205</v>
      </c>
      <c r="C25" s="1231" t="s">
        <v>2</v>
      </c>
      <c r="D25" s="1231">
        <f>D11</f>
        <v>5</v>
      </c>
      <c r="E25" s="1231">
        <v>800</v>
      </c>
      <c r="F25" s="1232">
        <f>E25*D25</f>
        <v>4000</v>
      </c>
      <c r="G25" s="1142"/>
      <c r="H25" s="1229"/>
      <c r="P25" s="1206"/>
      <c r="Q25" s="1206"/>
    </row>
    <row r="26" spans="1:18" ht="15.75" customHeight="1" thickBot="1" x14ac:dyDescent="0.5">
      <c r="A26" s="1227"/>
      <c r="B26" s="1755" t="s">
        <v>9</v>
      </c>
      <c r="C26" s="1756"/>
      <c r="D26" s="1756"/>
      <c r="E26" s="1757"/>
      <c r="F26" s="1236">
        <f>F23+F24+F25+F22+F21</f>
        <v>20200</v>
      </c>
      <c r="G26" s="1142"/>
      <c r="H26" s="1229"/>
      <c r="P26" s="1206"/>
      <c r="Q26" s="1206"/>
    </row>
    <row r="27" spans="1:18" ht="15.75" customHeight="1" x14ac:dyDescent="0.45">
      <c r="A27" s="1227"/>
      <c r="B27" s="1145" t="s">
        <v>0</v>
      </c>
      <c r="C27" s="1146" t="s">
        <v>95</v>
      </c>
      <c r="D27" s="1146" t="s">
        <v>110</v>
      </c>
      <c r="E27" s="1146" t="s">
        <v>1199</v>
      </c>
      <c r="F27" s="1234" t="s">
        <v>1200</v>
      </c>
      <c r="G27" s="1142"/>
      <c r="H27" s="1229"/>
      <c r="P27" s="1206"/>
      <c r="Q27" s="1206"/>
    </row>
    <row r="28" spans="1:18" ht="15.75" customHeight="1" x14ac:dyDescent="0.45">
      <c r="A28" s="1227"/>
      <c r="B28" s="1189" t="s">
        <v>1206</v>
      </c>
      <c r="C28" s="1190" t="s">
        <v>2</v>
      </c>
      <c r="D28" s="1221">
        <f>D11</f>
        <v>5</v>
      </c>
      <c r="E28" s="1221">
        <v>6500</v>
      </c>
      <c r="F28" s="1222">
        <f>D28*E28</f>
        <v>32500</v>
      </c>
      <c r="G28" s="1142"/>
      <c r="H28" s="1229"/>
      <c r="P28" s="1206"/>
      <c r="Q28" s="1206"/>
    </row>
    <row r="29" spans="1:18" ht="15.75" customHeight="1" x14ac:dyDescent="0.45">
      <c r="A29" s="1227"/>
      <c r="B29" s="1148" t="s">
        <v>1207</v>
      </c>
      <c r="C29" s="1221" t="s">
        <v>2</v>
      </c>
      <c r="D29" s="1221">
        <v>1</v>
      </c>
      <c r="E29" s="1221">
        <v>2000</v>
      </c>
      <c r="F29" s="1222">
        <f>E29*D29</f>
        <v>2000</v>
      </c>
      <c r="G29" s="1142"/>
      <c r="H29" s="1229"/>
      <c r="P29" s="1206"/>
      <c r="Q29" s="1206"/>
    </row>
    <row r="30" spans="1:18" ht="15.75" customHeight="1" thickBot="1" x14ac:dyDescent="0.5">
      <c r="A30" s="1227"/>
      <c r="B30" s="1237" t="s">
        <v>1208</v>
      </c>
      <c r="C30" s="1238" t="s">
        <v>2</v>
      </c>
      <c r="D30" s="1238">
        <v>2</v>
      </c>
      <c r="E30" s="1238">
        <v>500</v>
      </c>
      <c r="F30" s="1239">
        <f>E30*D30</f>
        <v>1000</v>
      </c>
      <c r="G30" s="1142"/>
      <c r="H30" s="1229"/>
      <c r="P30" s="1206"/>
      <c r="Q30" s="1206"/>
    </row>
    <row r="31" spans="1:18" ht="15.75" customHeight="1" thickBot="1" x14ac:dyDescent="0.5">
      <c r="A31" s="1240"/>
      <c r="B31" s="1755" t="s">
        <v>9</v>
      </c>
      <c r="C31" s="1756"/>
      <c r="D31" s="1756"/>
      <c r="E31" s="1757"/>
      <c r="F31" s="1236">
        <f>+F28+F29+F30</f>
        <v>35500</v>
      </c>
      <c r="G31" s="1142"/>
      <c r="H31" s="1241"/>
      <c r="O31" s="1209" t="s">
        <v>3734</v>
      </c>
      <c r="P31" s="1206">
        <f>1*ROUNDUP(P6/20,)</f>
        <v>4</v>
      </c>
      <c r="Q31" s="1206" t="s">
        <v>14</v>
      </c>
    </row>
    <row r="32" spans="1:18" ht="15.75" customHeight="1" x14ac:dyDescent="0.45">
      <c r="A32" s="1227"/>
      <c r="B32" s="1233"/>
      <c r="C32" s="1233"/>
      <c r="D32" s="1233"/>
      <c r="E32" s="1233"/>
      <c r="F32" s="1233"/>
      <c r="G32" s="1142"/>
      <c r="H32" s="1229"/>
      <c r="P32" s="1206"/>
      <c r="Q32" s="1206"/>
      <c r="R32" s="1206"/>
    </row>
    <row r="33" spans="1:18" ht="15.75" customHeight="1" x14ac:dyDescent="0.6">
      <c r="A33" s="1133" t="s">
        <v>1288</v>
      </c>
      <c r="B33" s="1134"/>
      <c r="C33" s="1134"/>
      <c r="D33" s="1135"/>
      <c r="E33" s="1136"/>
      <c r="F33" s="1136"/>
      <c r="G33" s="1136"/>
      <c r="H33" s="1137"/>
      <c r="O33" s="1209" t="s">
        <v>3735</v>
      </c>
      <c r="P33" s="1206">
        <f>0.6*ROUNDUP(P6/20,)</f>
        <v>2.4</v>
      </c>
      <c r="Q33" s="1206" t="s">
        <v>14</v>
      </c>
    </row>
    <row r="34" spans="1:18" ht="15.75" customHeight="1" thickBot="1" x14ac:dyDescent="0.65">
      <c r="A34" s="1139"/>
      <c r="B34" s="1140"/>
      <c r="C34" s="1140"/>
      <c r="D34" s="1141"/>
      <c r="E34" s="1142"/>
      <c r="F34" s="1142"/>
      <c r="G34" s="1142"/>
      <c r="H34" s="1143"/>
      <c r="O34" s="1209" t="s">
        <v>3736</v>
      </c>
      <c r="P34" s="1206">
        <f>0.8*ROUNDUP(P6/10,)</f>
        <v>5.6000000000000005</v>
      </c>
      <c r="Q34" s="1206" t="s">
        <v>14</v>
      </c>
    </row>
    <row r="35" spans="1:18" ht="31.5" x14ac:dyDescent="0.6">
      <c r="A35" s="1139"/>
      <c r="B35" s="1242" t="s">
        <v>0</v>
      </c>
      <c r="C35" s="1243" t="s">
        <v>95</v>
      </c>
      <c r="D35" s="1243" t="s">
        <v>3737</v>
      </c>
      <c r="E35" s="1243" t="s">
        <v>110</v>
      </c>
      <c r="F35" s="1243" t="s">
        <v>1199</v>
      </c>
      <c r="G35" s="1244" t="s">
        <v>1200</v>
      </c>
      <c r="H35" s="1143"/>
      <c r="P35" s="1206"/>
      <c r="Q35" s="1206"/>
    </row>
    <row r="36" spans="1:18" ht="15.75" customHeight="1" x14ac:dyDescent="0.6">
      <c r="A36" s="1139"/>
      <c r="B36" s="1245" t="s">
        <v>3950</v>
      </c>
      <c r="C36" s="1221" t="s">
        <v>1</v>
      </c>
      <c r="D36" s="1221" t="s">
        <v>3738</v>
      </c>
      <c r="E36" s="1246">
        <f>IF(D36="Sim",15,0)</f>
        <v>15</v>
      </c>
      <c r="F36" s="1221">
        <v>115.4849</v>
      </c>
      <c r="G36" s="1247">
        <f>IF(D36="sim",E36*F36,0)</f>
        <v>1732.2735</v>
      </c>
      <c r="H36" s="1143"/>
      <c r="P36" s="1206"/>
      <c r="Q36" s="1206"/>
    </row>
    <row r="37" spans="1:18" ht="15.75" customHeight="1" x14ac:dyDescent="0.6">
      <c r="A37" s="1139"/>
      <c r="B37" s="1248" t="s">
        <v>3951</v>
      </c>
      <c r="C37" s="1221" t="s">
        <v>1</v>
      </c>
      <c r="D37" s="1221" t="s">
        <v>3738</v>
      </c>
      <c r="E37" s="1246">
        <f>IF(D37="Sim",15,0)</f>
        <v>15</v>
      </c>
      <c r="F37" s="1221">
        <v>115.4849</v>
      </c>
      <c r="G37" s="1247">
        <f t="shared" ref="G37:G45" si="0">IF(D37="sim",E37*F37,0)</f>
        <v>1732.2735</v>
      </c>
      <c r="H37" s="1143"/>
      <c r="P37" s="1206"/>
      <c r="Q37" s="1206"/>
    </row>
    <row r="38" spans="1:18" ht="15.75" customHeight="1" x14ac:dyDescent="0.25">
      <c r="A38" s="1227"/>
      <c r="B38" s="1248" t="s">
        <v>3952</v>
      </c>
      <c r="C38" s="1221" t="s">
        <v>1</v>
      </c>
      <c r="D38" s="1221" t="s">
        <v>3738</v>
      </c>
      <c r="E38" s="1246">
        <f>IF(D38="Sim",15,0)</f>
        <v>15</v>
      </c>
      <c r="F38" s="1221">
        <v>115.4849</v>
      </c>
      <c r="G38" s="1247">
        <f t="shared" si="0"/>
        <v>1732.2735</v>
      </c>
      <c r="H38" s="1229"/>
      <c r="P38" s="1206"/>
      <c r="Q38" s="1206"/>
    </row>
    <row r="39" spans="1:18" ht="15.75" customHeight="1" x14ac:dyDescent="0.25">
      <c r="A39" s="1227"/>
      <c r="B39" s="1248" t="s">
        <v>3953</v>
      </c>
      <c r="C39" s="1221" t="s">
        <v>1</v>
      </c>
      <c r="D39" s="1221" t="s">
        <v>3738</v>
      </c>
      <c r="E39" s="1246">
        <f>IF(D39="não",0,ROUNDUP(3*'Obra '!$E$10/COUNTIFS($D$39:$D$47,"Sim"),))</f>
        <v>51</v>
      </c>
      <c r="F39" s="1221">
        <v>201.22489000000002</v>
      </c>
      <c r="G39" s="1247">
        <f t="shared" si="0"/>
        <v>10262.46939</v>
      </c>
      <c r="H39" s="1229"/>
      <c r="P39" s="1206"/>
      <c r="Q39" s="1206"/>
    </row>
    <row r="40" spans="1:18" ht="15.75" customHeight="1" x14ac:dyDescent="0.25">
      <c r="A40" s="1227"/>
      <c r="B40" s="1248" t="s">
        <v>3954</v>
      </c>
      <c r="C40" s="1221" t="s">
        <v>1</v>
      </c>
      <c r="D40" s="1221" t="s">
        <v>3739</v>
      </c>
      <c r="E40" s="1246">
        <f>IF(D40="não",0,ROUNDUP(3*'Obra '!$E$10/COUNTIFS($D$39:$D$47,"Sim"),))</f>
        <v>0</v>
      </c>
      <c r="F40" s="1221">
        <v>201.22489000000002</v>
      </c>
      <c r="G40" s="1247">
        <f t="shared" si="0"/>
        <v>0</v>
      </c>
      <c r="H40" s="1229"/>
      <c r="P40" s="1206"/>
      <c r="Q40" s="1206"/>
    </row>
    <row r="41" spans="1:18" ht="15.75" customHeight="1" x14ac:dyDescent="0.25">
      <c r="A41" s="1227"/>
      <c r="B41" s="1248" t="s">
        <v>3955</v>
      </c>
      <c r="C41" s="1221" t="s">
        <v>1</v>
      </c>
      <c r="D41" s="1221" t="s">
        <v>3738</v>
      </c>
      <c r="E41" s="1246">
        <f>IF(D41="não",0,ROUNDUP(3*'Obra '!$E$10/COUNTIFS($D$39:$D$47,"Sim"),))</f>
        <v>51</v>
      </c>
      <c r="F41" s="1221">
        <v>201.22489000000002</v>
      </c>
      <c r="G41" s="1247">
        <f t="shared" si="0"/>
        <v>10262.46939</v>
      </c>
      <c r="H41" s="1229"/>
      <c r="P41" s="1206"/>
      <c r="Q41" s="1206"/>
    </row>
    <row r="42" spans="1:18" ht="15.75" customHeight="1" x14ac:dyDescent="0.25">
      <c r="A42" s="1227"/>
      <c r="B42" s="1248" t="s">
        <v>3956</v>
      </c>
      <c r="C42" s="1221" t="s">
        <v>1</v>
      </c>
      <c r="D42" s="1221" t="s">
        <v>3738</v>
      </c>
      <c r="E42" s="1246">
        <f>IF(D42="não",0,ROUNDUP(3*'Obra '!$E$10/COUNTIFS($D$39:$D$47,"Sim"),))</f>
        <v>51</v>
      </c>
      <c r="F42" s="1221">
        <v>201.22489000000002</v>
      </c>
      <c r="G42" s="1247">
        <f t="shared" si="0"/>
        <v>10262.46939</v>
      </c>
      <c r="H42" s="1229"/>
      <c r="P42" s="1206"/>
      <c r="Q42" s="1206"/>
    </row>
    <row r="43" spans="1:18" ht="15.75" customHeight="1" x14ac:dyDescent="0.25">
      <c r="A43" s="1227"/>
      <c r="B43" s="1248" t="s">
        <v>3957</v>
      </c>
      <c r="C43" s="1221" t="s">
        <v>1</v>
      </c>
      <c r="D43" s="1221" t="s">
        <v>3738</v>
      </c>
      <c r="E43" s="1246">
        <f>IF(D43="não",0,ROUNDUP(3*'Obra '!$E$10/COUNTIFS($D$39:$D$47,"Sim"),))</f>
        <v>51</v>
      </c>
      <c r="F43" s="1221">
        <v>201.22489000000002</v>
      </c>
      <c r="G43" s="1247">
        <f t="shared" si="0"/>
        <v>10262.46939</v>
      </c>
      <c r="H43" s="1229"/>
      <c r="P43" s="1206"/>
      <c r="Q43" s="1206"/>
    </row>
    <row r="44" spans="1:18" ht="15.75" customHeight="1" x14ac:dyDescent="0.25">
      <c r="A44" s="1227"/>
      <c r="B44" s="1248" t="s">
        <v>3958</v>
      </c>
      <c r="C44" s="1221" t="s">
        <v>1</v>
      </c>
      <c r="D44" s="1221" t="s">
        <v>3739</v>
      </c>
      <c r="E44" s="1246">
        <f>IF(D44="não",0,ROUNDUP(3*'Obra '!$E$10/COUNTIFS($D$39:$D$47,"Sim"),))</f>
        <v>0</v>
      </c>
      <c r="F44" s="1221">
        <v>201.22489000000002</v>
      </c>
      <c r="G44" s="1247">
        <f t="shared" si="0"/>
        <v>0</v>
      </c>
      <c r="H44" s="1229"/>
      <c r="P44" s="1206"/>
      <c r="Q44" s="1206"/>
    </row>
    <row r="45" spans="1:18" ht="15.75" customHeight="1" x14ac:dyDescent="0.25">
      <c r="A45" s="1227"/>
      <c r="B45" s="1249" t="s">
        <v>3959</v>
      </c>
      <c r="C45" s="1221" t="s">
        <v>1</v>
      </c>
      <c r="D45" s="1221" t="s">
        <v>3738</v>
      </c>
      <c r="E45" s="1246">
        <f>IF(D45="não",0,ROUNDUP(3*'Obra '!$E$10/COUNTIFS($D$39:$D$47,"Sim"),))</f>
        <v>51</v>
      </c>
      <c r="F45" s="1221">
        <v>201.22489000000002</v>
      </c>
      <c r="G45" s="1247">
        <f t="shared" si="0"/>
        <v>10262.46939</v>
      </c>
      <c r="H45" s="1229"/>
      <c r="P45" s="1206"/>
      <c r="Q45" s="1206"/>
    </row>
    <row r="46" spans="1:18" ht="15.75" customHeight="1" x14ac:dyDescent="0.25">
      <c r="A46" s="1227"/>
      <c r="B46" s="1249" t="s">
        <v>3960</v>
      </c>
      <c r="C46" s="1221" t="s">
        <v>1</v>
      </c>
      <c r="D46" s="1221" t="s">
        <v>3738</v>
      </c>
      <c r="E46" s="1246">
        <f>IF(D46="não",0,ROUNDUP(3*'Obra '!$E$10/COUNTIFS($D$39:$D$47,"Sim"),))</f>
        <v>51</v>
      </c>
      <c r="F46" s="1221">
        <v>201.22489000000002</v>
      </c>
      <c r="G46" s="1247">
        <f>IF(D46="sim",E46*F46,0)</f>
        <v>10262.46939</v>
      </c>
      <c r="H46" s="1229"/>
      <c r="P46" s="1206"/>
      <c r="Q46" s="1206"/>
    </row>
    <row r="47" spans="1:18" ht="15.75" customHeight="1" x14ac:dyDescent="0.25">
      <c r="A47" s="1227"/>
      <c r="B47" s="1249" t="s">
        <v>3961</v>
      </c>
      <c r="C47" s="1221" t="s">
        <v>1</v>
      </c>
      <c r="D47" s="1221" t="s">
        <v>3738</v>
      </c>
      <c r="E47" s="1246">
        <f>IF(D47="não",0,ROUNDUP(3*'Obra '!$E$10/COUNTIFS($D$39:$D$47,"Sim"),))</f>
        <v>51</v>
      </c>
      <c r="F47" s="1221">
        <v>272.87529999999998</v>
      </c>
      <c r="G47" s="1247">
        <f>IF(D47="sim",E47*F47,0)</f>
        <v>13916.640299999999</v>
      </c>
      <c r="H47" s="1229"/>
      <c r="P47" s="1206"/>
      <c r="Q47" s="1206"/>
      <c r="R47" s="1206"/>
    </row>
    <row r="48" spans="1:18" ht="15.75" customHeight="1" x14ac:dyDescent="0.25">
      <c r="A48" s="1227"/>
      <c r="B48" s="1249" t="s">
        <v>3962</v>
      </c>
      <c r="C48" s="1221" t="s">
        <v>1</v>
      </c>
      <c r="D48" s="1221" t="s">
        <v>3738</v>
      </c>
      <c r="E48" s="1246">
        <f>IF(D48="Sim",10*15,0)</f>
        <v>150</v>
      </c>
      <c r="F48" s="1221">
        <v>272.87529999999998</v>
      </c>
      <c r="G48" s="1247">
        <f>IF(D48="sim",E48*F48,0)</f>
        <v>40931.294999999998</v>
      </c>
      <c r="H48" s="1229"/>
      <c r="P48" s="1206"/>
      <c r="Q48" s="1206"/>
      <c r="R48" s="1206"/>
    </row>
    <row r="49" spans="1:18" ht="15.75" customHeight="1" x14ac:dyDescent="0.25">
      <c r="A49" s="1227"/>
      <c r="B49" s="1249" t="s">
        <v>3963</v>
      </c>
      <c r="C49" s="1221" t="s">
        <v>1</v>
      </c>
      <c r="D49" s="1221" t="s">
        <v>3739</v>
      </c>
      <c r="E49" s="1246">
        <f>IF(D49="Sim",ROUNDUP(25,),0)</f>
        <v>0</v>
      </c>
      <c r="F49" s="1221">
        <v>0</v>
      </c>
      <c r="G49" s="1247">
        <f>IF(D49="sim",E49*F49,0)</f>
        <v>0</v>
      </c>
      <c r="H49" s="1229"/>
      <c r="P49" s="1206"/>
      <c r="Q49" s="1206"/>
      <c r="R49" s="1206"/>
    </row>
    <row r="50" spans="1:18" ht="15.75" customHeight="1" thickBot="1" x14ac:dyDescent="0.3">
      <c r="A50" s="1227"/>
      <c r="B50" s="1249" t="s">
        <v>3964</v>
      </c>
      <c r="C50" s="1221" t="s">
        <v>1</v>
      </c>
      <c r="D50" s="1221" t="s">
        <v>3738</v>
      </c>
      <c r="E50" s="1246">
        <f>IF(D50="Sim",ROUNDUP(25,),0)</f>
        <v>25</v>
      </c>
      <c r="F50" s="1221">
        <v>0</v>
      </c>
      <c r="G50" s="1247">
        <f>IF(D50="sim",E50*F50,0)</f>
        <v>0</v>
      </c>
      <c r="H50" s="1229"/>
      <c r="P50" s="1206"/>
      <c r="Q50" s="1206"/>
      <c r="R50" s="1206"/>
    </row>
    <row r="51" spans="1:18" ht="15.75" customHeight="1" thickBot="1" x14ac:dyDescent="0.3">
      <c r="A51" s="1240"/>
      <c r="B51" s="1750" t="s">
        <v>9</v>
      </c>
      <c r="C51" s="1751"/>
      <c r="D51" s="1751"/>
      <c r="E51" s="1751"/>
      <c r="F51" s="1752"/>
      <c r="G51" s="1250">
        <f>SUM(G36:G50)</f>
        <v>121619.57213999999</v>
      </c>
      <c r="H51" s="1229"/>
      <c r="P51" s="1206"/>
      <c r="Q51" s="1206"/>
      <c r="R51" s="1206"/>
    </row>
    <row r="52" spans="1:18" ht="15.75" customHeight="1" x14ac:dyDescent="0.25">
      <c r="A52" s="1251"/>
      <c r="B52" s="1252"/>
      <c r="C52" s="1252"/>
      <c r="D52" s="1252"/>
      <c r="E52" s="1253"/>
      <c r="F52" s="1252"/>
      <c r="G52" s="1254"/>
      <c r="H52" s="1229"/>
      <c r="O52" s="1209" t="s">
        <v>3735</v>
      </c>
      <c r="P52" s="1206">
        <f>0.6*ROUNDUP(P21/20,)</f>
        <v>0</v>
      </c>
      <c r="Q52" s="1206" t="s">
        <v>14</v>
      </c>
    </row>
    <row r="53" spans="1:18" ht="15.75" customHeight="1" x14ac:dyDescent="0.25">
      <c r="A53" s="1251"/>
      <c r="B53" s="1255" t="s">
        <v>3740</v>
      </c>
      <c r="C53" s="1252"/>
      <c r="D53" s="1252"/>
      <c r="E53" s="1253"/>
      <c r="F53" s="1252"/>
      <c r="G53" s="1254"/>
      <c r="H53" s="1229"/>
      <c r="O53" s="1209"/>
      <c r="P53" s="1206"/>
      <c r="Q53" s="1206"/>
    </row>
    <row r="54" spans="1:18" ht="15.75" customHeight="1" x14ac:dyDescent="0.25">
      <c r="A54" s="1251"/>
      <c r="B54" s="1255"/>
      <c r="C54" s="1252"/>
      <c r="D54" s="1252"/>
      <c r="E54" s="1253"/>
      <c r="F54" s="1252"/>
      <c r="G54" s="1254"/>
      <c r="H54" s="1229"/>
      <c r="O54" s="1209" t="s">
        <v>3736</v>
      </c>
      <c r="P54" s="1206">
        <f>0.8*ROUNDUP(P21/10,)</f>
        <v>0</v>
      </c>
      <c r="Q54" s="1206" t="s">
        <v>14</v>
      </c>
    </row>
    <row r="55" spans="1:18" ht="15.75" customHeight="1" x14ac:dyDescent="0.6">
      <c r="A55" s="1133" t="s">
        <v>3741</v>
      </c>
      <c r="B55" s="1134"/>
      <c r="C55" s="1134"/>
      <c r="D55" s="1135"/>
      <c r="E55" s="1136"/>
      <c r="F55" s="1136"/>
      <c r="G55" s="1136"/>
      <c r="H55" s="1137"/>
      <c r="O55" s="1209"/>
      <c r="P55" s="1206"/>
      <c r="Q55" s="1206"/>
    </row>
    <row r="56" spans="1:18" ht="15.75" customHeight="1" thickBot="1" x14ac:dyDescent="0.65">
      <c r="A56" s="1139"/>
      <c r="B56" s="1140"/>
      <c r="C56" s="1140"/>
      <c r="D56" s="1141"/>
      <c r="E56" s="1142"/>
      <c r="F56" s="1142"/>
      <c r="G56" s="1142"/>
      <c r="H56" s="1143"/>
      <c r="O56" s="1209"/>
      <c r="P56" s="1206"/>
      <c r="Q56" s="1206"/>
    </row>
    <row r="57" spans="1:18" ht="15.75" customHeight="1" x14ac:dyDescent="0.6">
      <c r="A57" s="1139"/>
      <c r="B57" s="1242" t="s">
        <v>0</v>
      </c>
      <c r="C57" s="1243" t="s">
        <v>95</v>
      </c>
      <c r="D57" s="1243" t="s">
        <v>3737</v>
      </c>
      <c r="E57" s="1243" t="s">
        <v>110</v>
      </c>
      <c r="F57" s="1243" t="s">
        <v>1199</v>
      </c>
      <c r="G57" s="1244" t="s">
        <v>1200</v>
      </c>
      <c r="H57" s="1143"/>
      <c r="P57" s="1206"/>
      <c r="Q57" s="1206"/>
    </row>
    <row r="58" spans="1:18" ht="15.75" customHeight="1" x14ac:dyDescent="0.6">
      <c r="A58" s="1139"/>
      <c r="B58" s="1249" t="s">
        <v>3965</v>
      </c>
      <c r="C58" s="1221" t="s">
        <v>368</v>
      </c>
      <c r="D58" s="1221" t="s">
        <v>3738</v>
      </c>
      <c r="E58" s="1246">
        <v>1</v>
      </c>
      <c r="F58" s="1221">
        <v>7891.02</v>
      </c>
      <c r="G58" s="1247">
        <f t="shared" ref="G58:G63" si="1">IF(D58="sim",E58*F58,0)</f>
        <v>7891.02</v>
      </c>
      <c r="H58" s="1143"/>
      <c r="O58" s="1209" t="s">
        <v>3742</v>
      </c>
      <c r="P58" s="1206">
        <v>8</v>
      </c>
      <c r="Q58" s="1206" t="s">
        <v>3743</v>
      </c>
    </row>
    <row r="59" spans="1:18" ht="15.75" customHeight="1" x14ac:dyDescent="0.6">
      <c r="A59" s="1139"/>
      <c r="B59" s="1249" t="s">
        <v>3966</v>
      </c>
      <c r="C59" s="1221" t="s">
        <v>1</v>
      </c>
      <c r="D59" s="1221" t="s">
        <v>3739</v>
      </c>
      <c r="E59" s="1246"/>
      <c r="F59" s="1221"/>
      <c r="G59" s="1247">
        <f t="shared" si="1"/>
        <v>0</v>
      </c>
      <c r="H59" s="1143"/>
      <c r="P59" s="1206">
        <f>P58*P8</f>
        <v>40</v>
      </c>
      <c r="Q59" s="1206" t="s">
        <v>14</v>
      </c>
    </row>
    <row r="60" spans="1:18" ht="15.75" customHeight="1" x14ac:dyDescent="0.25">
      <c r="A60" s="1227"/>
      <c r="B60" s="1249" t="s">
        <v>3967</v>
      </c>
      <c r="C60" s="1221" t="s">
        <v>1</v>
      </c>
      <c r="D60" s="1221" t="s">
        <v>3739</v>
      </c>
      <c r="E60" s="1246"/>
      <c r="F60" s="1221"/>
      <c r="G60" s="1247">
        <f t="shared" si="1"/>
        <v>0</v>
      </c>
      <c r="H60" s="1229"/>
      <c r="P60" s="1206"/>
      <c r="Q60" s="1206"/>
    </row>
    <row r="61" spans="1:18" ht="15.75" customHeight="1" x14ac:dyDescent="0.25">
      <c r="A61" s="1227"/>
      <c r="B61" s="1249" t="s">
        <v>3968</v>
      </c>
      <c r="C61" s="1221" t="s">
        <v>1</v>
      </c>
      <c r="D61" s="1221" t="s">
        <v>3739</v>
      </c>
      <c r="E61" s="1246"/>
      <c r="F61" s="1221"/>
      <c r="G61" s="1247">
        <f t="shared" si="1"/>
        <v>0</v>
      </c>
      <c r="H61" s="1229"/>
      <c r="O61" s="1209" t="s">
        <v>3744</v>
      </c>
      <c r="P61" s="1206">
        <f>IF(P4&lt;20000,100,100+((P4-20000)/1000)*5)</f>
        <v>100</v>
      </c>
      <c r="Q61" s="1206" t="s">
        <v>1</v>
      </c>
    </row>
    <row r="62" spans="1:18" ht="15.75" customHeight="1" x14ac:dyDescent="0.25">
      <c r="A62" s="1227"/>
      <c r="B62" s="1249" t="s">
        <v>3969</v>
      </c>
      <c r="C62" s="1221" t="s">
        <v>1</v>
      </c>
      <c r="D62" s="1221" t="s">
        <v>3739</v>
      </c>
      <c r="E62" s="1246"/>
      <c r="F62" s="1221"/>
      <c r="G62" s="1247">
        <f t="shared" si="1"/>
        <v>0</v>
      </c>
      <c r="H62" s="1229"/>
      <c r="P62" s="1206"/>
      <c r="Q62" s="1206"/>
    </row>
    <row r="63" spans="1:18" ht="15.75" customHeight="1" thickBot="1" x14ac:dyDescent="0.3">
      <c r="A63" s="1227"/>
      <c r="B63" s="1249" t="e">
        <v>#REF!</v>
      </c>
      <c r="C63" s="1221" t="s">
        <v>368</v>
      </c>
      <c r="D63" s="1221" t="s">
        <v>3738</v>
      </c>
      <c r="E63" s="1246"/>
      <c r="F63" s="1221"/>
      <c r="G63" s="1247">
        <f t="shared" si="1"/>
        <v>0</v>
      </c>
      <c r="H63" s="1229"/>
      <c r="P63" s="1206"/>
      <c r="Q63" s="1206"/>
    </row>
    <row r="64" spans="1:18" ht="15.75" customHeight="1" thickBot="1" x14ac:dyDescent="0.3">
      <c r="A64" s="1240"/>
      <c r="B64" s="1750" t="s">
        <v>9</v>
      </c>
      <c r="C64" s="1751"/>
      <c r="D64" s="1751"/>
      <c r="E64" s="1751"/>
      <c r="F64" s="1752"/>
      <c r="G64" s="1250">
        <f>SUM(G58:G63)</f>
        <v>7891.02</v>
      </c>
      <c r="H64" s="1229"/>
      <c r="O64" s="1209" t="s">
        <v>1192</v>
      </c>
      <c r="P64" s="1206">
        <f>P6*800</f>
        <v>52000</v>
      </c>
      <c r="Q64" s="1206" t="s">
        <v>3745</v>
      </c>
    </row>
    <row r="65" spans="1:19" ht="15.75" customHeight="1" x14ac:dyDescent="0.25">
      <c r="A65" s="1251"/>
      <c r="B65" s="1252"/>
      <c r="C65" s="1252"/>
      <c r="D65" s="1252"/>
      <c r="E65" s="1253"/>
      <c r="F65" s="1252"/>
      <c r="G65" s="1254"/>
      <c r="H65" s="1229"/>
      <c r="P65" s="1206"/>
      <c r="Q65" s="1206"/>
    </row>
    <row r="66" spans="1:19" ht="15.75" customHeight="1" x14ac:dyDescent="0.25">
      <c r="A66" s="1251"/>
      <c r="B66" s="1255"/>
      <c r="C66" s="1252"/>
      <c r="D66" s="1252"/>
      <c r="E66" s="1253"/>
      <c r="F66" s="1252"/>
      <c r="G66" s="1254"/>
      <c r="H66" s="1229"/>
      <c r="O66" s="1209" t="s">
        <v>1195</v>
      </c>
      <c r="P66" s="1206">
        <f>P6*500</f>
        <v>32500</v>
      </c>
      <c r="Q66" s="1206" t="s">
        <v>3746</v>
      </c>
      <c r="R66" s="1209" t="s">
        <v>3747</v>
      </c>
    </row>
    <row r="67" spans="1:19" ht="15.75" customHeight="1" thickBot="1" x14ac:dyDescent="0.3">
      <c r="A67" s="1256"/>
      <c r="B67" s="1257"/>
      <c r="C67" s="1257"/>
      <c r="D67" s="1257"/>
      <c r="E67" s="1257"/>
      <c r="F67" s="1257"/>
      <c r="G67" s="1257"/>
      <c r="H67" s="1258"/>
      <c r="P67" s="1206"/>
      <c r="Q67" s="1206"/>
    </row>
    <row r="68" spans="1:19" ht="15.75" customHeight="1" x14ac:dyDescent="0.25">
      <c r="P68" s="1206"/>
      <c r="Q68" s="1206"/>
    </row>
    <row r="69" spans="1:19" ht="15.75" customHeight="1" x14ac:dyDescent="0.25">
      <c r="O69" s="1209" t="s">
        <v>1197</v>
      </c>
      <c r="P69" s="1206">
        <v>1</v>
      </c>
      <c r="Q69" s="1206" t="s">
        <v>3748</v>
      </c>
      <c r="R69" s="1209">
        <v>20</v>
      </c>
      <c r="S69" s="1209" t="s">
        <v>3749</v>
      </c>
    </row>
    <row r="70" spans="1:19" ht="15.75" customHeight="1" x14ac:dyDescent="0.25">
      <c r="P70" s="1206">
        <f>ROUNDUP(P6/R69,)</f>
        <v>4</v>
      </c>
      <c r="Q70" s="1206"/>
    </row>
  </sheetData>
  <mergeCells count="7">
    <mergeCell ref="B64:F64"/>
    <mergeCell ref="O3:Q3"/>
    <mergeCell ref="S3:U3"/>
    <mergeCell ref="A4:H4"/>
    <mergeCell ref="B26:E26"/>
    <mergeCell ref="B31:E31"/>
    <mergeCell ref="B51:F51"/>
  </mergeCells>
  <dataValidations count="1">
    <dataValidation type="list" allowBlank="1" showInputMessage="1" showErrorMessage="1" sqref="D36:D50 D58:D63" xr:uid="{763AA7D4-ACA3-4A42-8EB2-BEB47D484482}">
      <formula1>"Sim,Não"</formula1>
    </dataValidation>
  </dataValidations>
  <pageMargins left="0.511811024" right="0.511811024" top="0.78740157499999996" bottom="0.78740157499999996" header="0" footer="0"/>
  <pageSetup paperSize="9" scale="6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2143F-DE94-4861-B42A-0F952945B1F0}">
  <sheetPr>
    <tabColor rgb="FFFFFF00"/>
    <outlinePr summaryBelow="0"/>
    <pageSetUpPr fitToPage="1"/>
  </sheetPr>
  <dimension ref="A1:L36"/>
  <sheetViews>
    <sheetView showGridLines="0" topLeftCell="B1" zoomScale="85" zoomScaleNormal="85" workbookViewId="0">
      <selection activeCell="D39" sqref="D39"/>
    </sheetView>
  </sheetViews>
  <sheetFormatPr defaultColWidth="9.140625" defaultRowHeight="18.75" outlineLevelRow="1" outlineLevelCol="1" x14ac:dyDescent="0.55000000000000004"/>
  <cols>
    <col min="1" max="1" width="5.5703125" style="1643" customWidth="1"/>
    <col min="2" max="2" width="51.28515625" style="1643" customWidth="1"/>
    <col min="3" max="3" width="7.85546875" style="1668" bestFit="1" customWidth="1"/>
    <col min="4" max="4" width="15.7109375" style="1643" customWidth="1"/>
    <col min="5" max="5" width="12" style="1669" customWidth="1"/>
    <col min="6" max="6" width="20.5703125" style="1670" customWidth="1"/>
    <col min="7" max="7" width="100.5703125" style="1669" customWidth="1" outlineLevel="1"/>
    <col min="8" max="8" width="5.5703125" style="1643" customWidth="1"/>
    <col min="9" max="9" width="12.42578125" style="1643" customWidth="1"/>
    <col min="10" max="10" width="15.28515625" style="1643" customWidth="1"/>
    <col min="11" max="11" width="20.5703125" style="1643" customWidth="1"/>
    <col min="12" max="12" width="6.28515625" style="1643" customWidth="1"/>
    <col min="13" max="13" width="18.28515625" style="1643" customWidth="1"/>
    <col min="14" max="14" width="26.28515625" style="1643" customWidth="1"/>
    <col min="15" max="16384" width="9.140625" style="1643"/>
  </cols>
  <sheetData>
    <row r="1" spans="1:12" x14ac:dyDescent="0.55000000000000004">
      <c r="A1" s="1758"/>
      <c r="B1" s="1759"/>
      <c r="C1" s="1639" t="s">
        <v>408</v>
      </c>
      <c r="D1" s="1640" t="str">
        <f>'Obra '!D1</f>
        <v>Brisa da armação</v>
      </c>
      <c r="E1" s="1641"/>
      <c r="F1" s="1641"/>
      <c r="G1" s="1642"/>
    </row>
    <row r="2" spans="1:12" x14ac:dyDescent="0.55000000000000004">
      <c r="A2" s="1760"/>
      <c r="B2" s="1761"/>
      <c r="C2" s="927" t="s">
        <v>373</v>
      </c>
      <c r="D2" s="1640" t="str">
        <f>'Obra '!D2</f>
        <v>HACASA</v>
      </c>
      <c r="E2" s="1644"/>
      <c r="F2" s="1644"/>
      <c r="G2" s="1645"/>
    </row>
    <row r="3" spans="1:12" x14ac:dyDescent="0.55000000000000004">
      <c r="A3" s="1762"/>
      <c r="B3" s="1763"/>
      <c r="C3" s="927" t="s">
        <v>374</v>
      </c>
      <c r="D3" s="1640" t="str">
        <f>'Obra '!D3</f>
        <v>R00 - Letícia</v>
      </c>
      <c r="E3" s="1644"/>
      <c r="F3" s="1644"/>
      <c r="G3" s="1646"/>
    </row>
    <row r="4" spans="1:12" ht="19.5" customHeight="1" x14ac:dyDescent="0.55000000000000004">
      <c r="A4" s="1764" t="s">
        <v>4195</v>
      </c>
      <c r="B4" s="1764"/>
      <c r="C4" s="1764"/>
      <c r="D4" s="1764"/>
      <c r="E4" s="1764"/>
      <c r="F4" s="1764"/>
      <c r="G4" s="1764"/>
    </row>
    <row r="5" spans="1:12" s="1654" customFormat="1" ht="37.5" x14ac:dyDescent="0.2">
      <c r="A5" s="1647" t="s">
        <v>20</v>
      </c>
      <c r="B5" s="1648" t="s">
        <v>1210</v>
      </c>
      <c r="C5" s="1648" t="s">
        <v>659</v>
      </c>
      <c r="D5" s="1649" t="s">
        <v>1211</v>
      </c>
      <c r="E5" s="1650" t="s">
        <v>1212</v>
      </c>
      <c r="F5" s="1651" t="s">
        <v>1213</v>
      </c>
      <c r="G5" s="1652" t="s">
        <v>544</v>
      </c>
      <c r="H5" s="1653"/>
    </row>
    <row r="6" spans="1:12" s="1654" customFormat="1" ht="16.899999999999999" customHeight="1" x14ac:dyDescent="0.2">
      <c r="A6" s="575"/>
      <c r="B6" s="576" t="s">
        <v>1214</v>
      </c>
      <c r="C6" s="575"/>
      <c r="D6" s="576"/>
      <c r="E6" s="575"/>
      <c r="F6" s="576">
        <f>SUM(F7:F12)</f>
        <v>261480</v>
      </c>
      <c r="G6" s="575"/>
      <c r="H6" s="1653"/>
    </row>
    <row r="7" spans="1:12" s="1654" customFormat="1" ht="16.899999999999999" customHeight="1" outlineLevel="1" x14ac:dyDescent="0.2">
      <c r="A7" s="953">
        <v>1</v>
      </c>
      <c r="B7" s="1655" t="s">
        <v>1215</v>
      </c>
      <c r="C7" s="953" t="s">
        <v>453</v>
      </c>
      <c r="D7" s="955">
        <v>1450</v>
      </c>
      <c r="E7" s="1656">
        <v>1</v>
      </c>
      <c r="F7" s="1657">
        <f t="shared" ref="F7:F12" si="0">$D7*E7</f>
        <v>1450</v>
      </c>
      <c r="G7" s="1658"/>
      <c r="H7" s="1653"/>
      <c r="I7" s="1659"/>
      <c r="K7" s="1660"/>
    </row>
    <row r="8" spans="1:12" s="1654" customFormat="1" ht="16.899999999999999" customHeight="1" outlineLevel="1" x14ac:dyDescent="0.2">
      <c r="A8" s="953">
        <f>A7+1</f>
        <v>2</v>
      </c>
      <c r="B8" s="1655" t="s">
        <v>4196</v>
      </c>
      <c r="C8" s="953" t="s">
        <v>1217</v>
      </c>
      <c r="D8" s="955">
        <v>20</v>
      </c>
      <c r="E8" s="1656">
        <f>ROUNDUP(([4]Resumo!L181+[4]Resumo!L182+[4]Resumo!L218)/8,0)*4</f>
        <v>1444</v>
      </c>
      <c r="F8" s="1657">
        <f t="shared" si="0"/>
        <v>28880</v>
      </c>
      <c r="G8" s="1658" t="s">
        <v>1218</v>
      </c>
      <c r="H8" s="1653"/>
      <c r="I8" s="1661"/>
      <c r="K8" s="1660"/>
      <c r="L8" s="1662"/>
    </row>
    <row r="9" spans="1:12" s="1654" customFormat="1" ht="16.899999999999999" customHeight="1" outlineLevel="1" x14ac:dyDescent="0.2">
      <c r="A9" s="953">
        <f>A8+1</f>
        <v>3</v>
      </c>
      <c r="B9" s="1655" t="s">
        <v>4197</v>
      </c>
      <c r="C9" s="953" t="s">
        <v>1217</v>
      </c>
      <c r="D9" s="955">
        <v>20</v>
      </c>
      <c r="E9" s="1656">
        <f>ROUNDUP(([4]Resumo!L200+[4]Resumo!L201)/8,0)*4</f>
        <v>452</v>
      </c>
      <c r="F9" s="1657">
        <f t="shared" si="0"/>
        <v>9040</v>
      </c>
      <c r="G9" s="1658" t="s">
        <v>1218</v>
      </c>
      <c r="H9" s="1653"/>
      <c r="I9" s="1661"/>
      <c r="K9" s="1660"/>
      <c r="L9" s="1662"/>
    </row>
    <row r="10" spans="1:12" s="1654" customFormat="1" ht="16.899999999999999" customHeight="1" outlineLevel="1" x14ac:dyDescent="0.2">
      <c r="A10" s="953">
        <f>A9+1</f>
        <v>4</v>
      </c>
      <c r="B10" s="1655" t="s">
        <v>4198</v>
      </c>
      <c r="C10" s="953" t="s">
        <v>1217</v>
      </c>
      <c r="D10" s="955">
        <v>20</v>
      </c>
      <c r="E10" s="1656">
        <f>ROUNDUP(([4]Resumo!L242+[4]Resumo!L243+[4]Resumo!L271+[4]Resumo!L272+[4]Resumo!L294+[4]Resumo!L295)/8,0)*4</f>
        <v>5972</v>
      </c>
      <c r="F10" s="1657">
        <f t="shared" si="0"/>
        <v>119440</v>
      </c>
      <c r="G10" s="1658" t="s">
        <v>1218</v>
      </c>
      <c r="H10" s="1653"/>
      <c r="I10" s="1661"/>
      <c r="K10" s="1660"/>
      <c r="L10" s="1662"/>
    </row>
    <row r="11" spans="1:12" s="1654" customFormat="1" ht="56.25" outlineLevel="1" x14ac:dyDescent="0.2">
      <c r="A11" s="953">
        <f>A8+1</f>
        <v>3</v>
      </c>
      <c r="B11" s="1655" t="s">
        <v>1219</v>
      </c>
      <c r="C11" s="953" t="s">
        <v>1220</v>
      </c>
      <c r="D11" s="955">
        <v>12.5</v>
      </c>
      <c r="E11" s="1656">
        <f>E8+E9+E10</f>
        <v>7868</v>
      </c>
      <c r="F11" s="1657">
        <f t="shared" si="0"/>
        <v>98350</v>
      </c>
      <c r="G11" s="1658"/>
      <c r="H11" s="1653"/>
      <c r="I11" s="1659"/>
      <c r="K11" s="1660"/>
    </row>
    <row r="12" spans="1:12" s="1654" customFormat="1" ht="75" outlineLevel="1" x14ac:dyDescent="0.2">
      <c r="A12" s="953">
        <f>A11+1</f>
        <v>4</v>
      </c>
      <c r="B12" s="1655" t="s">
        <v>1221</v>
      </c>
      <c r="C12" s="962" t="s">
        <v>1222</v>
      </c>
      <c r="D12" s="963">
        <v>480</v>
      </c>
      <c r="E12" s="1656">
        <f>[4]Obra!E56/5</f>
        <v>9</v>
      </c>
      <c r="F12" s="1663">
        <f t="shared" si="0"/>
        <v>4320</v>
      </c>
      <c r="G12" s="1664" t="s">
        <v>1223</v>
      </c>
      <c r="H12" s="1653"/>
      <c r="I12" s="1659"/>
      <c r="K12" s="1660"/>
    </row>
    <row r="13" spans="1:12" s="1654" customFormat="1" ht="16.899999999999999" customHeight="1" x14ac:dyDescent="0.2">
      <c r="A13" s="575"/>
      <c r="B13" s="576" t="s">
        <v>4199</v>
      </c>
      <c r="C13" s="575"/>
      <c r="D13" s="576"/>
      <c r="E13" s="575"/>
      <c r="F13" s="576">
        <f>SUM(F14:F15)</f>
        <v>9000</v>
      </c>
      <c r="G13" s="575"/>
      <c r="H13" s="1653"/>
    </row>
    <row r="14" spans="1:12" s="1654" customFormat="1" ht="16.899999999999999" customHeight="1" outlineLevel="1" x14ac:dyDescent="0.2">
      <c r="A14" s="953">
        <v>1</v>
      </c>
      <c r="B14" s="1655" t="s">
        <v>4200</v>
      </c>
      <c r="C14" s="953" t="s">
        <v>4201</v>
      </c>
      <c r="D14" s="955">
        <v>7500</v>
      </c>
      <c r="E14" s="1656">
        <v>1</v>
      </c>
      <c r="F14" s="1657">
        <f t="shared" ref="F14:F15" si="1">$D14*E14</f>
        <v>7500</v>
      </c>
      <c r="G14" s="1658" t="s">
        <v>4202</v>
      </c>
      <c r="H14" s="1653"/>
      <c r="I14" s="1659"/>
      <c r="K14" s="1660"/>
    </row>
    <row r="15" spans="1:12" s="1654" customFormat="1" ht="16.899999999999999" customHeight="1" outlineLevel="1" x14ac:dyDescent="0.2">
      <c r="A15" s="953">
        <f>A14+1</f>
        <v>2</v>
      </c>
      <c r="B15" s="1655" t="s">
        <v>4203</v>
      </c>
      <c r="C15" s="953" t="s">
        <v>4201</v>
      </c>
      <c r="D15" s="955">
        <v>1500</v>
      </c>
      <c r="E15" s="1656">
        <v>1</v>
      </c>
      <c r="F15" s="1657">
        <f t="shared" si="1"/>
        <v>1500</v>
      </c>
      <c r="G15" s="1658" t="s">
        <v>4202</v>
      </c>
      <c r="H15" s="1653"/>
      <c r="I15" s="1661"/>
      <c r="K15" s="1660"/>
      <c r="L15" s="1662"/>
    </row>
    <row r="16" spans="1:12" s="1654" customFormat="1" ht="16.899999999999999" customHeight="1" x14ac:dyDescent="0.2">
      <c r="A16" s="575"/>
      <c r="B16" s="576" t="s">
        <v>4204</v>
      </c>
      <c r="C16" s="575"/>
      <c r="D16" s="576"/>
      <c r="E16" s="575"/>
      <c r="F16" s="576">
        <f>SUM(F17:F19)</f>
        <v>9968</v>
      </c>
      <c r="G16" s="575"/>
      <c r="H16" s="1653"/>
    </row>
    <row r="17" spans="1:12" s="1654" customFormat="1" ht="56.25" outlineLevel="1" x14ac:dyDescent="0.2">
      <c r="A17" s="953">
        <v>1</v>
      </c>
      <c r="B17" s="1655" t="s">
        <v>4205</v>
      </c>
      <c r="C17" s="953" t="s">
        <v>4201</v>
      </c>
      <c r="D17" s="955">
        <v>3174</v>
      </c>
      <c r="E17" s="1656">
        <v>1</v>
      </c>
      <c r="F17" s="1657">
        <f t="shared" ref="F17:F19" si="2">$D17*E17</f>
        <v>3174</v>
      </c>
      <c r="G17" s="1658" t="s">
        <v>4206</v>
      </c>
      <c r="H17" s="1653"/>
      <c r="I17" s="1659"/>
      <c r="K17" s="1660"/>
    </row>
    <row r="18" spans="1:12" s="1654" customFormat="1" ht="39.75" customHeight="1" outlineLevel="1" x14ac:dyDescent="0.2">
      <c r="A18" s="953">
        <f>A17+1</f>
        <v>2</v>
      </c>
      <c r="B18" s="1665" t="s">
        <v>4207</v>
      </c>
      <c r="C18" s="953" t="s">
        <v>4201</v>
      </c>
      <c r="D18" s="955">
        <v>2774</v>
      </c>
      <c r="E18" s="1656">
        <v>1</v>
      </c>
      <c r="F18" s="1657">
        <f t="shared" si="2"/>
        <v>2774</v>
      </c>
      <c r="G18" s="1658" t="s">
        <v>4206</v>
      </c>
      <c r="H18" s="1653"/>
      <c r="I18" s="1661"/>
      <c r="K18" s="1660"/>
      <c r="L18" s="1662"/>
    </row>
    <row r="19" spans="1:12" s="1654" customFormat="1" ht="56.25" outlineLevel="1" x14ac:dyDescent="0.2">
      <c r="A19" s="953">
        <f>A18+1</f>
        <v>3</v>
      </c>
      <c r="B19" s="1665" t="s">
        <v>4208</v>
      </c>
      <c r="C19" s="953" t="s">
        <v>4201</v>
      </c>
      <c r="D19" s="955">
        <v>4020</v>
      </c>
      <c r="E19" s="1656">
        <v>1</v>
      </c>
      <c r="F19" s="1657">
        <f t="shared" si="2"/>
        <v>4020</v>
      </c>
      <c r="G19" s="1658" t="s">
        <v>4206</v>
      </c>
      <c r="H19" s="1653"/>
      <c r="I19" s="1661"/>
      <c r="K19" s="1660"/>
      <c r="L19" s="1662"/>
    </row>
    <row r="20" spans="1:12" s="1654" customFormat="1" ht="16.899999999999999" customHeight="1" x14ac:dyDescent="0.2">
      <c r="A20" s="575"/>
      <c r="B20" s="576" t="s">
        <v>4209</v>
      </c>
      <c r="C20" s="575"/>
      <c r="D20" s="576"/>
      <c r="E20" s="575"/>
      <c r="F20" s="576">
        <f>F21</f>
        <v>4210</v>
      </c>
      <c r="G20" s="575"/>
      <c r="H20" s="1653"/>
    </row>
    <row r="21" spans="1:12" s="1654" customFormat="1" ht="16.899999999999999" customHeight="1" outlineLevel="1" x14ac:dyDescent="0.2">
      <c r="A21" s="953">
        <v>1</v>
      </c>
      <c r="B21" s="1655" t="s">
        <v>4210</v>
      </c>
      <c r="C21" s="953" t="s">
        <v>4201</v>
      </c>
      <c r="D21" s="955">
        <v>4210</v>
      </c>
      <c r="E21" s="1656">
        <v>1</v>
      </c>
      <c r="F21" s="1657">
        <f t="shared" ref="F21" si="3">$D21*E21</f>
        <v>4210</v>
      </c>
      <c r="G21" s="1658" t="s">
        <v>4211</v>
      </c>
      <c r="H21" s="1653"/>
      <c r="I21" s="1659"/>
      <c r="K21" s="1660"/>
    </row>
    <row r="22" spans="1:12" s="1654" customFormat="1" ht="16.899999999999999" customHeight="1" x14ac:dyDescent="0.2">
      <c r="A22" s="575"/>
      <c r="B22" s="576" t="s">
        <v>4212</v>
      </c>
      <c r="C22" s="575"/>
      <c r="D22" s="576"/>
      <c r="E22" s="575"/>
      <c r="F22" s="576">
        <f>F23</f>
        <v>1260</v>
      </c>
      <c r="G22" s="575"/>
      <c r="H22" s="1653"/>
    </row>
    <row r="23" spans="1:12" s="1654" customFormat="1" ht="16.899999999999999" customHeight="1" outlineLevel="1" x14ac:dyDescent="0.2">
      <c r="A23" s="953">
        <v>1</v>
      </c>
      <c r="B23" s="1655" t="s">
        <v>4213</v>
      </c>
      <c r="C23" s="953" t="s">
        <v>4201</v>
      </c>
      <c r="D23" s="955">
        <v>1260</v>
      </c>
      <c r="E23" s="1656">
        <v>1</v>
      </c>
      <c r="F23" s="1657">
        <f t="shared" ref="F23" si="4">$D23*E23</f>
        <v>1260</v>
      </c>
      <c r="G23" s="1658" t="s">
        <v>4214</v>
      </c>
      <c r="H23" s="1653"/>
      <c r="I23" s="1659"/>
      <c r="K23" s="1660"/>
    </row>
    <row r="24" spans="1:12" s="1654" customFormat="1" ht="16.899999999999999" customHeight="1" x14ac:dyDescent="0.2">
      <c r="A24" s="575"/>
      <c r="B24" s="576" t="s">
        <v>4215</v>
      </c>
      <c r="C24" s="575"/>
      <c r="D24" s="576"/>
      <c r="E24" s="575"/>
      <c r="F24" s="576">
        <f>F25</f>
        <v>664.44444444444446</v>
      </c>
      <c r="G24" s="575"/>
      <c r="H24" s="1653"/>
    </row>
    <row r="25" spans="1:12" s="1654" customFormat="1" ht="16.899999999999999" customHeight="1" outlineLevel="1" x14ac:dyDescent="0.2">
      <c r="A25" s="953">
        <v>1</v>
      </c>
      <c r="B25" s="1655" t="s">
        <v>4216</v>
      </c>
      <c r="C25" s="953" t="s">
        <v>4201</v>
      </c>
      <c r="D25" s="955">
        <v>664.44444444444446</v>
      </c>
      <c r="E25" s="1656">
        <v>1</v>
      </c>
      <c r="F25" s="1657">
        <f t="shared" ref="F25" si="5">$D25*E25</f>
        <v>664.44444444444446</v>
      </c>
      <c r="G25" s="1658" t="s">
        <v>4217</v>
      </c>
      <c r="H25" s="1653"/>
      <c r="I25" s="1659"/>
      <c r="K25" s="1660"/>
    </row>
    <row r="26" spans="1:12" s="1654" customFormat="1" ht="16.899999999999999" customHeight="1" x14ac:dyDescent="0.2">
      <c r="A26" s="575"/>
      <c r="B26" s="576" t="s">
        <v>4218</v>
      </c>
      <c r="C26" s="575"/>
      <c r="D26" s="576"/>
      <c r="E26" s="575"/>
      <c r="F26" s="576">
        <f>SUM(F27:F28)</f>
        <v>3165</v>
      </c>
      <c r="G26" s="575"/>
      <c r="H26" s="1653"/>
    </row>
    <row r="27" spans="1:12" s="1654" customFormat="1" ht="16.899999999999999" customHeight="1" outlineLevel="1" x14ac:dyDescent="0.2">
      <c r="A27" s="953">
        <v>1</v>
      </c>
      <c r="B27" s="1655" t="s">
        <v>4219</v>
      </c>
      <c r="C27" s="953" t="s">
        <v>4201</v>
      </c>
      <c r="D27" s="955">
        <v>1680</v>
      </c>
      <c r="E27" s="1656">
        <v>1</v>
      </c>
      <c r="F27" s="1657">
        <f t="shared" ref="F27:F28" si="6">$D27*E27</f>
        <v>1680</v>
      </c>
      <c r="G27" s="1658" t="s">
        <v>4214</v>
      </c>
      <c r="H27" s="1653"/>
      <c r="I27" s="1659"/>
      <c r="K27" s="1660"/>
    </row>
    <row r="28" spans="1:12" s="1654" customFormat="1" ht="16.899999999999999" customHeight="1" outlineLevel="1" x14ac:dyDescent="0.2">
      <c r="A28" s="953">
        <f>A27+1</f>
        <v>2</v>
      </c>
      <c r="B28" s="1655" t="s">
        <v>4220</v>
      </c>
      <c r="C28" s="953" t="s">
        <v>4201</v>
      </c>
      <c r="D28" s="955">
        <v>1485</v>
      </c>
      <c r="E28" s="1656">
        <v>1</v>
      </c>
      <c r="F28" s="1657">
        <f t="shared" si="6"/>
        <v>1485</v>
      </c>
      <c r="G28" s="1658" t="s">
        <v>4221</v>
      </c>
      <c r="H28" s="1653"/>
      <c r="I28" s="1661"/>
      <c r="K28" s="1660"/>
      <c r="L28" s="1662"/>
    </row>
    <row r="29" spans="1:12" s="1654" customFormat="1" ht="16.899999999999999" customHeight="1" x14ac:dyDescent="0.2">
      <c r="A29" s="575"/>
      <c r="B29" s="576" t="s">
        <v>4222</v>
      </c>
      <c r="C29" s="575"/>
      <c r="D29" s="576"/>
      <c r="E29" s="575"/>
      <c r="F29" s="576">
        <f>SUM(F30:F35)</f>
        <v>81801</v>
      </c>
      <c r="G29" s="575"/>
      <c r="H29" s="1653"/>
    </row>
    <row r="30" spans="1:12" s="1654" customFormat="1" ht="56.25" outlineLevel="1" x14ac:dyDescent="0.2">
      <c r="A30" s="953">
        <v>1</v>
      </c>
      <c r="B30" s="1655" t="s">
        <v>4223</v>
      </c>
      <c r="C30" s="953" t="s">
        <v>1217</v>
      </c>
      <c r="D30" s="955">
        <v>8.5</v>
      </c>
      <c r="E30" s="1656"/>
      <c r="F30" s="1657">
        <v>2805</v>
      </c>
      <c r="G30" s="1658" t="s">
        <v>4224</v>
      </c>
      <c r="H30" s="1653"/>
      <c r="I30" s="1659"/>
      <c r="K30" s="1660"/>
    </row>
    <row r="31" spans="1:12" s="1654" customFormat="1" ht="75" outlineLevel="1" x14ac:dyDescent="0.2">
      <c r="A31" s="953">
        <f>A30+1</f>
        <v>2</v>
      </c>
      <c r="B31" s="1655" t="s">
        <v>4225</v>
      </c>
      <c r="C31" s="953" t="s">
        <v>1217</v>
      </c>
      <c r="D31" s="955">
        <v>18</v>
      </c>
      <c r="E31" s="1656"/>
      <c r="F31" s="1657">
        <v>11556</v>
      </c>
      <c r="G31" s="1658" t="s">
        <v>4226</v>
      </c>
      <c r="H31" s="1653"/>
      <c r="I31" s="1661"/>
      <c r="K31" s="1660"/>
      <c r="L31" s="1662"/>
    </row>
    <row r="32" spans="1:12" s="1654" customFormat="1" ht="56.25" outlineLevel="1" x14ac:dyDescent="0.2">
      <c r="A32" s="953">
        <f t="shared" ref="A32:A35" si="7">A31+1</f>
        <v>3</v>
      </c>
      <c r="B32" s="1655" t="s">
        <v>4227</v>
      </c>
      <c r="C32" s="953" t="s">
        <v>1217</v>
      </c>
      <c r="D32" s="955">
        <v>50</v>
      </c>
      <c r="E32" s="1656"/>
      <c r="F32" s="1657">
        <v>27600</v>
      </c>
      <c r="G32" s="1658" t="s">
        <v>4228</v>
      </c>
      <c r="H32" s="1653"/>
      <c r="I32" s="1661"/>
      <c r="K32" s="1660"/>
      <c r="L32" s="1662"/>
    </row>
    <row r="33" spans="1:12" s="1654" customFormat="1" ht="56.25" outlineLevel="1" x14ac:dyDescent="0.2">
      <c r="A33" s="953">
        <f t="shared" si="7"/>
        <v>4</v>
      </c>
      <c r="B33" s="1655" t="s">
        <v>4229</v>
      </c>
      <c r="C33" s="953" t="s">
        <v>1217</v>
      </c>
      <c r="D33" s="955">
        <v>65</v>
      </c>
      <c r="E33" s="1656"/>
      <c r="F33" s="1657">
        <v>35880</v>
      </c>
      <c r="G33" s="1658" t="s">
        <v>4228</v>
      </c>
      <c r="H33" s="1653"/>
      <c r="I33" s="1661"/>
      <c r="K33" s="1660"/>
      <c r="L33" s="1662"/>
    </row>
    <row r="34" spans="1:12" s="1654" customFormat="1" ht="37.5" outlineLevel="1" x14ac:dyDescent="0.2">
      <c r="A34" s="953">
        <f t="shared" si="7"/>
        <v>5</v>
      </c>
      <c r="B34" s="1655" t="s">
        <v>4230</v>
      </c>
      <c r="C34" s="953" t="s">
        <v>1220</v>
      </c>
      <c r="D34" s="955">
        <v>40</v>
      </c>
      <c r="E34" s="1656"/>
      <c r="F34" s="1657">
        <v>2640</v>
      </c>
      <c r="G34" s="1658" t="s">
        <v>4231</v>
      </c>
      <c r="H34" s="1653"/>
      <c r="I34" s="1661"/>
      <c r="K34" s="1660"/>
      <c r="L34" s="1662"/>
    </row>
    <row r="35" spans="1:12" s="1654" customFormat="1" ht="37.5" outlineLevel="1" x14ac:dyDescent="0.2">
      <c r="A35" s="953">
        <f t="shared" si="7"/>
        <v>6</v>
      </c>
      <c r="B35" s="1655" t="s">
        <v>4232</v>
      </c>
      <c r="C35" s="953" t="s">
        <v>4233</v>
      </c>
      <c r="D35" s="955">
        <v>40</v>
      </c>
      <c r="E35" s="1656"/>
      <c r="F35" s="1657">
        <v>1320</v>
      </c>
      <c r="G35" s="1658" t="s">
        <v>4234</v>
      </c>
      <c r="H35" s="1653"/>
      <c r="I35" s="1661"/>
      <c r="K35" s="1660"/>
      <c r="L35" s="1662"/>
    </row>
    <row r="36" spans="1:12" s="1654" customFormat="1" ht="16.899999999999999" customHeight="1" x14ac:dyDescent="0.2">
      <c r="A36" s="971"/>
      <c r="B36" s="971"/>
      <c r="C36" s="1765" t="s">
        <v>1224</v>
      </c>
      <c r="D36" s="1766"/>
      <c r="E36" s="1666"/>
      <c r="F36" s="1667">
        <f>F29+F26+F24+F22+F20+F16+F13+F6</f>
        <v>371548.44444444444</v>
      </c>
      <c r="G36" s="575"/>
      <c r="H36" s="1653"/>
      <c r="I36" s="1659"/>
      <c r="K36" s="1660"/>
    </row>
  </sheetData>
  <sheetProtection selectLockedCells="1"/>
  <mergeCells count="3">
    <mergeCell ref="A1:B3"/>
    <mergeCell ref="A4:G4"/>
    <mergeCell ref="C36:D36"/>
  </mergeCells>
  <conditionalFormatting sqref="D7:D12">
    <cfRule type="cellIs" dxfId="6014" priority="10" operator="equal">
      <formula>#REF!</formula>
    </cfRule>
  </conditionalFormatting>
  <conditionalFormatting sqref="D14:D15">
    <cfRule type="cellIs" dxfId="6013" priority="9" operator="equal">
      <formula>#REF!</formula>
    </cfRule>
  </conditionalFormatting>
  <conditionalFormatting sqref="D17:D19">
    <cfRule type="cellIs" dxfId="6012" priority="6" operator="equal">
      <formula>#REF!</formula>
    </cfRule>
  </conditionalFormatting>
  <conditionalFormatting sqref="D21">
    <cfRule type="cellIs" dxfId="6011" priority="7" operator="equal">
      <formula>#REF!</formula>
    </cfRule>
  </conditionalFormatting>
  <conditionalFormatting sqref="D23">
    <cfRule type="cellIs" dxfId="6010" priority="5" operator="equal">
      <formula>#REF!</formula>
    </cfRule>
  </conditionalFormatting>
  <conditionalFormatting sqref="D25">
    <cfRule type="cellIs" dxfId="6009" priority="4" operator="equal">
      <formula>#REF!</formula>
    </cfRule>
  </conditionalFormatting>
  <conditionalFormatting sqref="D27:D28">
    <cfRule type="cellIs" dxfId="6008" priority="3" operator="equal">
      <formula>#REF!</formula>
    </cfRule>
  </conditionalFormatting>
  <conditionalFormatting sqref="D30:D35">
    <cfRule type="cellIs" dxfId="6007" priority="1" operator="equal">
      <formula>#REF!</formula>
    </cfRule>
  </conditionalFormatting>
  <printOptions horizontalCentered="1"/>
  <pageMargins left="0.31496062992125984" right="0.11811023622047245" top="0.39370078740157483" bottom="0.19685039370078741" header="0.11811023622047245" footer="0"/>
  <pageSetup paperSize="8" scale="44"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423F4-4F62-49AF-B749-C4EAE84C7244}">
  <sheetPr>
    <tabColor rgb="FFFFFF00"/>
  </sheetPr>
  <dimension ref="A1:AL341"/>
  <sheetViews>
    <sheetView showGridLines="0" zoomScale="70" zoomScaleNormal="70" workbookViewId="0">
      <pane xSplit="7" ySplit="12" topLeftCell="H166" activePane="bottomRight" state="frozen"/>
      <selection activeCell="C121" sqref="C121"/>
      <selection pane="topRight" activeCell="C121" sqref="C121"/>
      <selection pane="bottomLeft" activeCell="C121" sqref="C121"/>
      <selection pane="bottomRight" activeCell="D4" sqref="D4"/>
    </sheetView>
  </sheetViews>
  <sheetFormatPr defaultColWidth="14.42578125" defaultRowHeight="15" customHeight="1" x14ac:dyDescent="0.25"/>
  <cols>
    <col min="1" max="1" width="22.28515625" style="1282" customWidth="1"/>
    <col min="2" max="2" width="34.7109375" style="1282" customWidth="1"/>
    <col min="3" max="3" width="9.85546875" style="1348" bestFit="1" customWidth="1"/>
    <col min="4" max="4" width="13.28515625" style="1282" customWidth="1"/>
    <col min="5" max="5" width="23" style="1282" bestFit="1" customWidth="1"/>
    <col min="6" max="6" width="21.85546875" style="1349" customWidth="1"/>
    <col min="7" max="7" width="19.140625" style="1282" customWidth="1"/>
    <col min="8" max="8" width="15.42578125" style="1282" customWidth="1"/>
    <col min="9" max="9" width="18.7109375" style="1282" customWidth="1"/>
    <col min="10" max="10" width="13.5703125" style="1282" customWidth="1"/>
    <col min="11" max="11" width="18.7109375" style="1282" customWidth="1"/>
    <col min="12" max="12" width="13.5703125" style="1282" customWidth="1"/>
    <col min="13" max="13" width="18.7109375" style="1282" customWidth="1"/>
    <col min="14" max="14" width="13.5703125" style="1282" customWidth="1"/>
    <col min="15" max="15" width="18.7109375" style="1282" customWidth="1"/>
    <col min="16" max="16" width="13.5703125" style="1282" customWidth="1"/>
    <col min="17" max="17" width="18.7109375" style="1282" customWidth="1"/>
    <col min="18" max="18" width="13.5703125" style="1282" customWidth="1"/>
    <col min="19" max="19" width="18.7109375" style="1282" customWidth="1"/>
    <col min="20" max="20" width="13.5703125" style="1282" bestFit="1" customWidth="1"/>
    <col min="21" max="21" width="18.7109375" style="1282" bestFit="1" customWidth="1"/>
    <col min="22" max="22" width="13.5703125" style="1282" customWidth="1"/>
    <col min="23" max="23" width="18.7109375" style="1282" customWidth="1"/>
    <col min="24" max="24" width="13.5703125" style="1282" customWidth="1"/>
    <col min="25" max="25" width="18.7109375" style="1282" customWidth="1"/>
    <col min="26" max="26" width="13.5703125" style="1282" customWidth="1"/>
    <col min="27" max="27" width="18.7109375" style="1282" customWidth="1"/>
    <col min="28" max="28" width="13.5703125" style="1282" customWidth="1"/>
    <col min="29" max="29" width="18.7109375" style="1282" customWidth="1"/>
    <col min="30" max="30" width="13.5703125" style="1282" customWidth="1"/>
    <col min="31" max="31" width="18.7109375" style="1282" customWidth="1"/>
    <col min="32" max="32" width="13.5703125" style="1282" customWidth="1"/>
    <col min="33" max="33" width="18.7109375" style="1282" customWidth="1"/>
    <col min="34" max="34" width="13.5703125" style="1282" customWidth="1"/>
    <col min="35" max="35" width="18.7109375" style="1282" customWidth="1"/>
    <col min="36" max="36" width="19.7109375" style="1350" customWidth="1"/>
    <col min="37" max="37" width="14.42578125" style="1282" customWidth="1"/>
    <col min="38" max="16384" width="14.42578125" style="1282"/>
  </cols>
  <sheetData>
    <row r="1" spans="1:37" s="1123" customFormat="1" ht="18.75" x14ac:dyDescent="0.25">
      <c r="A1" s="1259" t="s">
        <v>3383</v>
      </c>
      <c r="B1" s="1260"/>
      <c r="C1" s="1261"/>
      <c r="D1" s="1261"/>
      <c r="E1" s="1261"/>
      <c r="F1" s="1262"/>
      <c r="G1" s="1261"/>
      <c r="H1" s="1263"/>
      <c r="I1" s="1264"/>
      <c r="J1" s="1263"/>
      <c r="K1" s="1264"/>
      <c r="L1" s="1263"/>
      <c r="M1" s="1264"/>
      <c r="N1" s="1263"/>
      <c r="O1" s="1264"/>
      <c r="P1" s="1263"/>
      <c r="Q1" s="1264"/>
      <c r="R1" s="1263"/>
      <c r="S1" s="1264"/>
      <c r="T1" s="1263"/>
      <c r="U1" s="1264"/>
      <c r="V1" s="1263"/>
      <c r="W1" s="1264"/>
      <c r="X1" s="1263"/>
      <c r="Y1" s="1264"/>
      <c r="Z1" s="1263"/>
      <c r="AA1" s="1264"/>
      <c r="AB1" s="1263"/>
      <c r="AC1" s="1264"/>
      <c r="AD1" s="1263"/>
      <c r="AE1" s="1264"/>
      <c r="AF1" s="1263"/>
      <c r="AG1" s="1264"/>
      <c r="AH1" s="1263"/>
      <c r="AI1" s="1264"/>
      <c r="AJ1" s="1265"/>
      <c r="AK1" s="1251"/>
    </row>
    <row r="2" spans="1:37" s="1268" customFormat="1" ht="46.5" customHeight="1" x14ac:dyDescent="0.2">
      <c r="A2" s="1266" t="s">
        <v>373</v>
      </c>
      <c r="B2" s="1267" t="str">
        <f>'Obra '!$D$1</f>
        <v>Brisa da armação</v>
      </c>
      <c r="F2" s="1269"/>
      <c r="G2" s="1270"/>
      <c r="H2" s="1767" t="s">
        <v>3750</v>
      </c>
      <c r="I2" s="1768"/>
      <c r="J2" s="1767" t="s">
        <v>3750</v>
      </c>
      <c r="K2" s="1768"/>
      <c r="L2" s="1767" t="s">
        <v>3751</v>
      </c>
      <c r="M2" s="1768"/>
      <c r="N2" s="1767" t="s">
        <v>3751</v>
      </c>
      <c r="O2" s="1768"/>
      <c r="P2" s="1767" t="s">
        <v>3751</v>
      </c>
      <c r="Q2" s="1768"/>
      <c r="R2" s="1767" t="s">
        <v>3751</v>
      </c>
      <c r="S2" s="1768"/>
      <c r="T2" s="1767" t="s">
        <v>3752</v>
      </c>
      <c r="U2" s="1768"/>
      <c r="V2" s="1767" t="s">
        <v>3753</v>
      </c>
      <c r="W2" s="1768"/>
      <c r="X2" s="1767" t="s">
        <v>3754</v>
      </c>
      <c r="Y2" s="1768"/>
      <c r="Z2" s="1767" t="s">
        <v>3754</v>
      </c>
      <c r="AA2" s="1768"/>
      <c r="AB2" s="1767" t="s">
        <v>3755</v>
      </c>
      <c r="AC2" s="1768"/>
      <c r="AD2" s="1767" t="s">
        <v>4187</v>
      </c>
      <c r="AE2" s="1768"/>
      <c r="AF2" s="1767" t="s">
        <v>4192</v>
      </c>
      <c r="AG2" s="1768"/>
      <c r="AH2" s="1767" t="s">
        <v>3384</v>
      </c>
      <c r="AI2" s="1768"/>
      <c r="AJ2" s="1271"/>
      <c r="AK2" s="1272"/>
    </row>
    <row r="3" spans="1:37" s="1123" customFormat="1" ht="15.75" x14ac:dyDescent="0.25">
      <c r="A3" s="1273" t="s">
        <v>372</v>
      </c>
      <c r="B3" s="1267" t="str">
        <f>'Obra '!$D$2</f>
        <v>HACASA</v>
      </c>
      <c r="C3" s="1274"/>
      <c r="D3" s="1274"/>
      <c r="E3" s="1274"/>
      <c r="F3" s="1275"/>
      <c r="G3" s="1270"/>
      <c r="H3" s="1769" t="s">
        <v>3756</v>
      </c>
      <c r="I3" s="1770"/>
      <c r="J3" s="1769" t="s">
        <v>3757</v>
      </c>
      <c r="K3" s="1770"/>
      <c r="L3" s="1769" t="s">
        <v>3758</v>
      </c>
      <c r="M3" s="1770"/>
      <c r="N3" s="1769" t="s">
        <v>3759</v>
      </c>
      <c r="O3" s="1770"/>
      <c r="P3" s="1769" t="s">
        <v>3760</v>
      </c>
      <c r="Q3" s="1770"/>
      <c r="R3" s="1769" t="s">
        <v>3761</v>
      </c>
      <c r="S3" s="1770"/>
      <c r="T3" s="1769" t="s">
        <v>3762</v>
      </c>
      <c r="U3" s="1770"/>
      <c r="V3" s="1769" t="s">
        <v>435</v>
      </c>
      <c r="W3" s="1770"/>
      <c r="X3" s="1769" t="s">
        <v>3763</v>
      </c>
      <c r="Y3" s="1770"/>
      <c r="Z3" s="1769" t="s">
        <v>3764</v>
      </c>
      <c r="AA3" s="1770"/>
      <c r="AB3" s="1769" t="s">
        <v>3765</v>
      </c>
      <c r="AC3" s="1770"/>
      <c r="AD3" s="1769" t="s">
        <v>4188</v>
      </c>
      <c r="AE3" s="1770"/>
      <c r="AF3" s="1769" t="s">
        <v>4193</v>
      </c>
      <c r="AG3" s="1770"/>
      <c r="AH3" s="1769" t="s">
        <v>3384</v>
      </c>
      <c r="AI3" s="1770"/>
      <c r="AJ3" s="1265"/>
      <c r="AK3" s="1251"/>
    </row>
    <row r="4" spans="1:37" s="1123" customFormat="1" ht="15.75" x14ac:dyDescent="0.25">
      <c r="A4" s="1273" t="s">
        <v>3766</v>
      </c>
      <c r="B4" s="1276">
        <f>'Obra '!$E$7</f>
        <v>48</v>
      </c>
      <c r="C4" s="1274"/>
      <c r="D4" s="1274"/>
      <c r="E4" s="1274"/>
      <c r="F4" s="1275"/>
      <c r="G4" s="1270"/>
      <c r="H4" s="1771"/>
      <c r="I4" s="1772"/>
      <c r="J4" s="1771"/>
      <c r="K4" s="1772"/>
      <c r="L4" s="1771"/>
      <c r="M4" s="1772"/>
      <c r="N4" s="1771"/>
      <c r="O4" s="1772"/>
      <c r="P4" s="1771"/>
      <c r="Q4" s="1772"/>
      <c r="R4" s="1771"/>
      <c r="S4" s="1772"/>
      <c r="T4" s="1771"/>
      <c r="U4" s="1772"/>
      <c r="V4" s="1771"/>
      <c r="W4" s="1772"/>
      <c r="X4" s="1771"/>
      <c r="Y4" s="1772"/>
      <c r="Z4" s="1771"/>
      <c r="AA4" s="1772"/>
      <c r="AB4" s="1771">
        <v>56</v>
      </c>
      <c r="AC4" s="1772"/>
      <c r="AD4" s="1771">
        <v>33</v>
      </c>
      <c r="AE4" s="1772"/>
      <c r="AF4" s="1771">
        <v>65</v>
      </c>
      <c r="AG4" s="1772"/>
      <c r="AH4" s="1771" t="s">
        <v>3384</v>
      </c>
      <c r="AI4" s="1772"/>
      <c r="AJ4" s="1265"/>
      <c r="AK4" s="1251"/>
    </row>
    <row r="5" spans="1:37" s="1123" customFormat="1" ht="15.75" x14ac:dyDescent="0.25">
      <c r="A5" s="1273" t="s">
        <v>3767</v>
      </c>
      <c r="B5" s="1277"/>
      <c r="C5" s="1274"/>
      <c r="D5" s="1274"/>
      <c r="E5" s="1274"/>
      <c r="F5" s="1275"/>
      <c r="G5" s="1270"/>
      <c r="H5" s="1769" t="s">
        <v>3769</v>
      </c>
      <c r="I5" s="1770"/>
      <c r="J5" s="1769" t="s">
        <v>3769</v>
      </c>
      <c r="K5" s="1770"/>
      <c r="L5" s="1769" t="s">
        <v>3769</v>
      </c>
      <c r="M5" s="1770"/>
      <c r="N5" s="1769" t="s">
        <v>3770</v>
      </c>
      <c r="O5" s="1770"/>
      <c r="P5" s="1769" t="s">
        <v>3769</v>
      </c>
      <c r="Q5" s="1770"/>
      <c r="R5" s="1769" t="s">
        <v>3769</v>
      </c>
      <c r="S5" s="1770"/>
      <c r="T5" s="1769" t="s">
        <v>3771</v>
      </c>
      <c r="U5" s="1770"/>
      <c r="V5" s="1769" t="s">
        <v>3769</v>
      </c>
      <c r="W5" s="1770"/>
      <c r="X5" s="1769" t="s">
        <v>3772</v>
      </c>
      <c r="Y5" s="1770"/>
      <c r="Z5" s="1769" t="s">
        <v>3768</v>
      </c>
      <c r="AA5" s="1770"/>
      <c r="AB5" s="1769" t="s">
        <v>3768</v>
      </c>
      <c r="AC5" s="1770"/>
      <c r="AD5" s="1769" t="s">
        <v>4186</v>
      </c>
      <c r="AE5" s="1770"/>
      <c r="AF5" s="1769" t="s">
        <v>3768</v>
      </c>
      <c r="AG5" s="1770"/>
      <c r="AH5" s="1769" t="s">
        <v>3384</v>
      </c>
      <c r="AI5" s="1770"/>
      <c r="AJ5" s="1265"/>
      <c r="AK5" s="1251"/>
    </row>
    <row r="6" spans="1:37" s="1123" customFormat="1" ht="15" customHeight="1" x14ac:dyDescent="0.3">
      <c r="A6" s="1273" t="s">
        <v>3385</v>
      </c>
      <c r="B6" s="1278">
        <f>$E$11/$B$8</f>
        <v>294.52801123279755</v>
      </c>
      <c r="C6" s="1274"/>
      <c r="D6" s="1274"/>
      <c r="E6" s="1274"/>
      <c r="F6" s="1275"/>
      <c r="G6" s="1270"/>
      <c r="H6" s="1773">
        <v>360.735717012973</v>
      </c>
      <c r="I6" s="1774"/>
      <c r="J6" s="1773">
        <v>219.31773011072144</v>
      </c>
      <c r="K6" s="1774"/>
      <c r="L6" s="1773">
        <v>380.09457166257863</v>
      </c>
      <c r="M6" s="1774"/>
      <c r="N6" s="1773">
        <v>419.37</v>
      </c>
      <c r="O6" s="1774"/>
      <c r="P6" s="1773">
        <v>396.69</v>
      </c>
      <c r="Q6" s="1774"/>
      <c r="R6" s="1773">
        <v>353.33</v>
      </c>
      <c r="S6" s="1774"/>
      <c r="T6" s="1773">
        <v>263.26</v>
      </c>
      <c r="U6" s="1774"/>
      <c r="V6" s="1773">
        <v>200.4507437461919</v>
      </c>
      <c r="W6" s="1774"/>
      <c r="X6" s="1773">
        <v>374.84</v>
      </c>
      <c r="Y6" s="1774"/>
      <c r="Z6" s="1773">
        <v>583.04</v>
      </c>
      <c r="AA6" s="1774"/>
      <c r="AB6" s="1773">
        <v>437.74041449001641</v>
      </c>
      <c r="AC6" s="1774"/>
      <c r="AD6" s="1773">
        <v>311.85510528976965</v>
      </c>
      <c r="AE6" s="1774"/>
      <c r="AF6" s="1773">
        <v>291.75097176514015</v>
      </c>
      <c r="AG6" s="1774"/>
      <c r="AH6" s="1773"/>
      <c r="AI6" s="1774"/>
      <c r="AJ6" s="1265"/>
      <c r="AK6" s="1251"/>
    </row>
    <row r="7" spans="1:37" s="1123" customFormat="1" ht="15" customHeight="1" x14ac:dyDescent="0.25">
      <c r="A7" s="1279" t="s">
        <v>3386</v>
      </c>
      <c r="B7" s="1280">
        <f>'Obra '!$E$8</f>
        <v>1410.3</v>
      </c>
      <c r="C7" s="1270"/>
      <c r="D7" s="1274"/>
      <c r="E7" s="1274"/>
      <c r="F7" s="1275"/>
      <c r="G7" s="1270"/>
      <c r="H7" s="1775">
        <v>6060</v>
      </c>
      <c r="I7" s="1776"/>
      <c r="J7" s="1775">
        <v>2713.9</v>
      </c>
      <c r="K7" s="1776"/>
      <c r="L7" s="1775">
        <v>1224.03</v>
      </c>
      <c r="M7" s="1776"/>
      <c r="N7" s="1775">
        <v>600</v>
      </c>
      <c r="O7" s="1776"/>
      <c r="P7" s="1775">
        <v>914.4</v>
      </c>
      <c r="Q7" s="1776"/>
      <c r="R7" s="1775">
        <v>1412.41</v>
      </c>
      <c r="S7" s="1776"/>
      <c r="T7" s="1775">
        <v>1734.23</v>
      </c>
      <c r="U7" s="1776"/>
      <c r="V7" s="1775">
        <v>1634.37</v>
      </c>
      <c r="W7" s="1776"/>
      <c r="X7" s="1775">
        <v>460.03</v>
      </c>
      <c r="Y7" s="1776"/>
      <c r="Z7" s="1775">
        <v>675</v>
      </c>
      <c r="AA7" s="1776"/>
      <c r="AB7" s="1775">
        <v>1473.45</v>
      </c>
      <c r="AC7" s="1776"/>
      <c r="AD7" s="1775">
        <v>3794.1</v>
      </c>
      <c r="AE7" s="1776"/>
      <c r="AF7" s="1775">
        <v>1410.3</v>
      </c>
      <c r="AG7" s="1776"/>
      <c r="AH7" s="1775" t="s">
        <v>3384</v>
      </c>
      <c r="AI7" s="1776"/>
      <c r="AJ7" s="1265"/>
      <c r="AK7" s="1251"/>
    </row>
    <row r="8" spans="1:37" s="1123" customFormat="1" ht="15" customHeight="1" x14ac:dyDescent="0.25">
      <c r="A8" s="1279" t="s">
        <v>3388</v>
      </c>
      <c r="B8" s="1280">
        <f>'Obra '!$E$9</f>
        <v>12828.330000000002</v>
      </c>
      <c r="C8" s="1270"/>
      <c r="D8" s="1274"/>
      <c r="E8" s="1274"/>
      <c r="F8" s="1275"/>
      <c r="G8" s="1270"/>
      <c r="H8" s="1775">
        <v>61763.96</v>
      </c>
      <c r="I8" s="1776"/>
      <c r="J8" s="1775">
        <v>23497.71</v>
      </c>
      <c r="K8" s="1776"/>
      <c r="L8" s="1775">
        <v>15602.89</v>
      </c>
      <c r="M8" s="1776"/>
      <c r="N8" s="1775">
        <v>4498.68</v>
      </c>
      <c r="O8" s="1776"/>
      <c r="P8" s="1775">
        <v>8366.5</v>
      </c>
      <c r="Q8" s="1776"/>
      <c r="R8" s="1775">
        <v>13434.29</v>
      </c>
      <c r="S8" s="1776"/>
      <c r="T8" s="1775">
        <v>19144.43</v>
      </c>
      <c r="U8" s="1776"/>
      <c r="V8" s="1775">
        <v>10520.390000000001</v>
      </c>
      <c r="W8" s="1776"/>
      <c r="X8" s="1775">
        <v>1943.23</v>
      </c>
      <c r="Y8" s="1776"/>
      <c r="Z8" s="1775">
        <v>7055.73</v>
      </c>
      <c r="AA8" s="1776"/>
      <c r="AB8" s="1775">
        <v>22087.95</v>
      </c>
      <c r="AC8" s="1776"/>
      <c r="AD8" s="1775">
        <v>13223.259999999998</v>
      </c>
      <c r="AE8" s="1776"/>
      <c r="AF8" s="1775">
        <v>12828.330000000002</v>
      </c>
      <c r="AG8" s="1776"/>
      <c r="AH8" s="1775" t="s">
        <v>3384</v>
      </c>
      <c r="AI8" s="1776"/>
      <c r="AJ8" s="1265"/>
      <c r="AK8" s="1251"/>
    </row>
    <row r="9" spans="1:37" s="1123" customFormat="1" ht="15.75" x14ac:dyDescent="0.25">
      <c r="A9" s="1279" t="s">
        <v>3390</v>
      </c>
      <c r="B9" s="1281">
        <f>'Obra '!$E$13</f>
        <v>20</v>
      </c>
      <c r="C9" s="1270"/>
      <c r="D9" s="1282"/>
      <c r="E9" s="1282"/>
      <c r="F9" s="1275"/>
      <c r="G9" s="1270"/>
      <c r="H9" s="1777">
        <v>31</v>
      </c>
      <c r="I9" s="1778"/>
      <c r="J9" s="1777">
        <v>46</v>
      </c>
      <c r="K9" s="1778"/>
      <c r="L9" s="1777">
        <v>28</v>
      </c>
      <c r="M9" s="1778"/>
      <c r="N9" s="1777">
        <v>12</v>
      </c>
      <c r="O9" s="1778"/>
      <c r="P9" s="1777">
        <v>20</v>
      </c>
      <c r="Q9" s="1778"/>
      <c r="R9" s="1777">
        <v>21</v>
      </c>
      <c r="S9" s="1778"/>
      <c r="T9" s="1777">
        <v>35</v>
      </c>
      <c r="U9" s="1778"/>
      <c r="V9" s="1777">
        <v>18</v>
      </c>
      <c r="W9" s="1778"/>
      <c r="X9" s="1777">
        <v>8</v>
      </c>
      <c r="Y9" s="1778"/>
      <c r="Z9" s="1777">
        <v>19</v>
      </c>
      <c r="AA9" s="1778"/>
      <c r="AB9" s="1777">
        <v>34</v>
      </c>
      <c r="AC9" s="1778"/>
      <c r="AD9" s="1777">
        <v>6</v>
      </c>
      <c r="AE9" s="1778"/>
      <c r="AF9" s="1777">
        <v>20</v>
      </c>
      <c r="AG9" s="1778"/>
      <c r="AH9" s="1777" t="s">
        <v>3384</v>
      </c>
      <c r="AI9" s="1778"/>
      <c r="AJ9" s="1265"/>
      <c r="AK9" s="1251"/>
    </row>
    <row r="10" spans="1:37" s="1123" customFormat="1" ht="15.75" x14ac:dyDescent="0.25">
      <c r="A10" s="1279" t="s">
        <v>3773</v>
      </c>
      <c r="B10" s="1283">
        <v>2863.73</v>
      </c>
      <c r="C10" s="1270"/>
      <c r="D10" s="1282"/>
      <c r="E10" s="1282"/>
      <c r="F10" s="1275"/>
      <c r="G10" s="1270"/>
      <c r="H10" s="1779">
        <v>2662.47</v>
      </c>
      <c r="I10" s="1780"/>
      <c r="J10" s="1779">
        <v>2470.83</v>
      </c>
      <c r="K10" s="1780"/>
      <c r="L10" s="1779">
        <v>2863.73</v>
      </c>
      <c r="M10" s="1780"/>
      <c r="N10" s="1779">
        <v>2750.52</v>
      </c>
      <c r="O10" s="1780"/>
      <c r="P10" s="1779">
        <v>2747.9</v>
      </c>
      <c r="Q10" s="1780"/>
      <c r="R10" s="1779">
        <v>2753.62</v>
      </c>
      <c r="S10" s="1780"/>
      <c r="T10" s="1779">
        <v>2680.84</v>
      </c>
      <c r="U10" s="1780"/>
      <c r="V10" s="1779">
        <v>2754.98</v>
      </c>
      <c r="W10" s="1780"/>
      <c r="X10" s="1779">
        <v>2758.46</v>
      </c>
      <c r="Y10" s="1780"/>
      <c r="Z10" s="1779">
        <v>2846.12</v>
      </c>
      <c r="AA10" s="1780"/>
      <c r="AB10" s="1779">
        <v>2846.12</v>
      </c>
      <c r="AC10" s="1780"/>
      <c r="AD10" s="1779">
        <v>2863.73</v>
      </c>
      <c r="AE10" s="1780"/>
      <c r="AF10" s="1779">
        <v>2863.73</v>
      </c>
      <c r="AG10" s="1780"/>
      <c r="AH10" s="1779"/>
      <c r="AI10" s="1780"/>
      <c r="AJ10" s="1265">
        <f>SUM(AJ13:AJ338)</f>
        <v>3778302.5223380341</v>
      </c>
      <c r="AK10" s="1251"/>
    </row>
    <row r="11" spans="1:37" s="1123" customFormat="1" ht="15.75" x14ac:dyDescent="0.25">
      <c r="A11" s="1279" t="s">
        <v>3774</v>
      </c>
      <c r="B11" s="1284">
        <v>45616</v>
      </c>
      <c r="C11" s="1270"/>
      <c r="D11" s="1285" t="s">
        <v>15</v>
      </c>
      <c r="E11" s="1286">
        <f>SUMPRODUCT($D$12:$D$341,$E$12:$E$341)</f>
        <v>3778302.5223380341</v>
      </c>
      <c r="F11" s="1275"/>
      <c r="G11" s="1270"/>
      <c r="H11" s="1781">
        <v>44958</v>
      </c>
      <c r="I11" s="1782"/>
      <c r="J11" s="1781">
        <v>44682</v>
      </c>
      <c r="K11" s="1782"/>
      <c r="L11" s="1781">
        <v>45536</v>
      </c>
      <c r="M11" s="1782"/>
      <c r="N11" s="1781">
        <v>45139</v>
      </c>
      <c r="O11" s="1782"/>
      <c r="P11" s="1781">
        <v>45108</v>
      </c>
      <c r="Q11" s="1782"/>
      <c r="R11" s="1781">
        <v>45323</v>
      </c>
      <c r="S11" s="1782"/>
      <c r="T11" s="1781">
        <v>45017</v>
      </c>
      <c r="U11" s="1782"/>
      <c r="V11" s="1781">
        <v>45231</v>
      </c>
      <c r="W11" s="1782"/>
      <c r="X11" s="1781">
        <v>45413</v>
      </c>
      <c r="Y11" s="1782"/>
      <c r="Z11" s="1781">
        <v>45566</v>
      </c>
      <c r="AA11" s="1782"/>
      <c r="AB11" s="1781">
        <v>45586</v>
      </c>
      <c r="AC11" s="1782"/>
      <c r="AD11" s="1781">
        <v>45616</v>
      </c>
      <c r="AE11" s="1782"/>
      <c r="AF11" s="1781">
        <v>45616</v>
      </c>
      <c r="AG11" s="1782"/>
      <c r="AH11" s="1781"/>
      <c r="AI11" s="1782"/>
      <c r="AJ11" s="1265">
        <f>SUM(AJ14:AJ339)</f>
        <v>3778302.5223380341</v>
      </c>
      <c r="AK11" s="1251"/>
    </row>
    <row r="12" spans="1:37" s="1123" customFormat="1" ht="15.75" x14ac:dyDescent="0.25">
      <c r="A12" s="1287" t="s">
        <v>0</v>
      </c>
      <c r="B12" s="1288"/>
      <c r="C12" s="1289" t="s">
        <v>95</v>
      </c>
      <c r="D12" s="1289" t="s">
        <v>110</v>
      </c>
      <c r="E12" s="1285" t="s">
        <v>491</v>
      </c>
      <c r="F12" s="1289" t="s">
        <v>3391</v>
      </c>
      <c r="G12" s="1290" t="s">
        <v>3392</v>
      </c>
      <c r="H12" s="1291" t="s">
        <v>3393</v>
      </c>
      <c r="I12" s="1292" t="s">
        <v>3394</v>
      </c>
      <c r="J12" s="1291" t="s">
        <v>3393</v>
      </c>
      <c r="K12" s="1292" t="s">
        <v>3394</v>
      </c>
      <c r="L12" s="1291" t="s">
        <v>3393</v>
      </c>
      <c r="M12" s="1292" t="s">
        <v>3394</v>
      </c>
      <c r="N12" s="1291" t="s">
        <v>3393</v>
      </c>
      <c r="O12" s="1292" t="s">
        <v>3394</v>
      </c>
      <c r="P12" s="1291" t="s">
        <v>3393</v>
      </c>
      <c r="Q12" s="1292" t="s">
        <v>3394</v>
      </c>
      <c r="R12" s="1291" t="s">
        <v>3393</v>
      </c>
      <c r="S12" s="1292" t="s">
        <v>3394</v>
      </c>
      <c r="T12" s="1291" t="s">
        <v>3393</v>
      </c>
      <c r="U12" s="1292" t="s">
        <v>3394</v>
      </c>
      <c r="V12" s="1291" t="s">
        <v>3393</v>
      </c>
      <c r="W12" s="1292" t="s">
        <v>3394</v>
      </c>
      <c r="X12" s="1291" t="s">
        <v>3393</v>
      </c>
      <c r="Y12" s="1292" t="s">
        <v>3394</v>
      </c>
      <c r="Z12" s="1291" t="s">
        <v>3393</v>
      </c>
      <c r="AA12" s="1292" t="s">
        <v>3394</v>
      </c>
      <c r="AB12" s="1291" t="s">
        <v>3393</v>
      </c>
      <c r="AC12" s="1292" t="s">
        <v>3394</v>
      </c>
      <c r="AD12" s="1291" t="s">
        <v>3393</v>
      </c>
      <c r="AE12" s="1292" t="s">
        <v>3394</v>
      </c>
      <c r="AF12" s="1291" t="s">
        <v>3393</v>
      </c>
      <c r="AG12" s="1292" t="s">
        <v>3394</v>
      </c>
      <c r="AH12" s="1291" t="s">
        <v>3393</v>
      </c>
      <c r="AI12" s="1292" t="s">
        <v>3394</v>
      </c>
      <c r="AJ12" s="1265">
        <f>SUM(AJ15:AJ340)</f>
        <v>3778302.5223380341</v>
      </c>
      <c r="AK12" s="1251"/>
    </row>
    <row r="13" spans="1:37" s="1123" customFormat="1" ht="15.75" x14ac:dyDescent="0.25">
      <c r="A13" s="1293" t="s">
        <v>3395</v>
      </c>
      <c r="B13" s="1294"/>
      <c r="C13" s="1294"/>
      <c r="D13" s="1294"/>
      <c r="E13" s="1294"/>
      <c r="F13" s="1294"/>
      <c r="G13" s="1294"/>
      <c r="H13" s="1295"/>
      <c r="I13" s="1296"/>
      <c r="J13" s="1295"/>
      <c r="K13" s="1296"/>
      <c r="L13" s="1295"/>
      <c r="M13" s="1296"/>
      <c r="N13" s="1295"/>
      <c r="O13" s="1296"/>
      <c r="P13" s="1295"/>
      <c r="Q13" s="1296"/>
      <c r="R13" s="1295"/>
      <c r="S13" s="1296"/>
      <c r="T13" s="1295"/>
      <c r="U13" s="1296"/>
      <c r="V13" s="1295"/>
      <c r="W13" s="1296"/>
      <c r="X13" s="1295"/>
      <c r="Y13" s="1296"/>
      <c r="Z13" s="1295"/>
      <c r="AA13" s="1296"/>
      <c r="AB13" s="1295"/>
      <c r="AC13" s="1296"/>
      <c r="AD13" s="1295"/>
      <c r="AE13" s="1296"/>
      <c r="AF13" s="1295"/>
      <c r="AG13" s="1296"/>
      <c r="AH13" s="1295"/>
      <c r="AI13" s="1296"/>
      <c r="AJ13" s="1251"/>
      <c r="AK13" s="1251"/>
    </row>
    <row r="14" spans="1:37" s="1123" customFormat="1" ht="15.75" x14ac:dyDescent="0.25">
      <c r="A14" s="1297" t="s">
        <v>3396</v>
      </c>
      <c r="B14" s="1298"/>
      <c r="C14" s="1298"/>
      <c r="D14" s="1298"/>
      <c r="E14" s="1298">
        <f>SUMPRODUCT(D15:D23,E15:E23)</f>
        <v>47208.254400000005</v>
      </c>
      <c r="F14" s="1298"/>
      <c r="G14" s="1298"/>
      <c r="H14" s="1299"/>
      <c r="I14" s="1300"/>
      <c r="J14" s="1299"/>
      <c r="K14" s="1300"/>
      <c r="L14" s="1299"/>
      <c r="M14" s="1300"/>
      <c r="N14" s="1299"/>
      <c r="O14" s="1300"/>
      <c r="P14" s="1299"/>
      <c r="Q14" s="1300"/>
      <c r="R14" s="1299"/>
      <c r="S14" s="1300"/>
      <c r="T14" s="1299"/>
      <c r="U14" s="1300"/>
      <c r="V14" s="1299"/>
      <c r="W14" s="1300"/>
      <c r="X14" s="1299"/>
      <c r="Y14" s="1300"/>
      <c r="Z14" s="1299"/>
      <c r="AA14" s="1300"/>
      <c r="AB14" s="1299"/>
      <c r="AC14" s="1300"/>
      <c r="AD14" s="1299"/>
      <c r="AE14" s="1300"/>
      <c r="AF14" s="1299"/>
      <c r="AG14" s="1300"/>
      <c r="AH14" s="1299"/>
      <c r="AI14" s="1300"/>
      <c r="AJ14" s="1251"/>
      <c r="AK14" s="1251"/>
    </row>
    <row r="15" spans="1:37" s="1123" customFormat="1" ht="15.75" customHeight="1" x14ac:dyDescent="0.25">
      <c r="A15" s="1301" t="s">
        <v>1238</v>
      </c>
      <c r="B15" s="1302"/>
      <c r="C15" s="1303" t="s">
        <v>453</v>
      </c>
      <c r="D15" s="1304">
        <v>1</v>
      </c>
      <c r="E15" s="1304">
        <f>$B$8*0.49</f>
        <v>6285.8817000000008</v>
      </c>
      <c r="F15" s="1304" t="s">
        <v>3387</v>
      </c>
      <c r="G15" s="1305">
        <f>IFERROR(AVERAGEIFS($H15:$AI15,H$12:AI$12,"Referência"),"")</f>
        <v>0.39071742690176353</v>
      </c>
      <c r="H15" s="1306">
        <v>17220</v>
      </c>
      <c r="I15" s="1307">
        <f>IF(H15=0,"",($B$10/H$10)*H15/H$8)</f>
        <v>0.29987852101342161</v>
      </c>
      <c r="J15" s="1306">
        <v>1532.0641883826127</v>
      </c>
      <c r="K15" s="1307">
        <f>IF(J15=0,"",($B$10/J$10)*J15/J$8)</f>
        <v>7.5568469235421293E-2</v>
      </c>
      <c r="L15" s="1306">
        <v>0</v>
      </c>
      <c r="M15" s="1307" t="str">
        <f>IF(L15=0,"",($B$10/L$10)*L15/L$8)</f>
        <v/>
      </c>
      <c r="N15" s="1306">
        <v>2138.0766302389929</v>
      </c>
      <c r="O15" s="1307">
        <f>IF(N15=0,"",($B$10/N$10)*N15/N$8)</f>
        <v>0.49482932184164308</v>
      </c>
      <c r="P15" s="1306">
        <v>0</v>
      </c>
      <c r="Q15" s="1307" t="str">
        <f>IF(P15=0,"",($B$10/P$10)*P15/P$8)</f>
        <v/>
      </c>
      <c r="R15" s="1306">
        <v>0</v>
      </c>
      <c r="S15" s="1307" t="str">
        <f>IF(R15=0,"",($B$10/R$10)*R15/R$8)</f>
        <v/>
      </c>
      <c r="T15" s="1306">
        <v>0</v>
      </c>
      <c r="U15" s="1307" t="str">
        <f>IF(T15=0,"",($B$10/T$10)*T15/T$8)</f>
        <v/>
      </c>
      <c r="V15" s="1306">
        <v>5000</v>
      </c>
      <c r="W15" s="1307">
        <f>IF(V15=0,"",($B$10/V$10)*V15/V$8)</f>
        <v>0.49402824932009526</v>
      </c>
      <c r="X15" s="1306">
        <v>0</v>
      </c>
      <c r="Y15" s="1307" t="str">
        <f>IF(X15=0,"",($B$10/X$10)*X15/X$8)</f>
        <v/>
      </c>
      <c r="Z15" s="1306">
        <v>0</v>
      </c>
      <c r="AA15" s="1307" t="str">
        <f>IF(Z15=0,"",($B$10/Z$10)*Z15/Z$8)</f>
        <v/>
      </c>
      <c r="AB15" s="1306">
        <v>0</v>
      </c>
      <c r="AC15" s="1307" t="str">
        <f>IF(AB15=0,"",($B$10/AB$10)*AB15/AB$8)</f>
        <v/>
      </c>
      <c r="AD15" s="1306">
        <v>6479.3973999999989</v>
      </c>
      <c r="AE15" s="1307">
        <f t="shared" ref="AE15:AE78" si="0">IF(AD15=0,"",($B$10/AD$10)*AD15/AD$8)</f>
        <v>0.49</v>
      </c>
      <c r="AF15" s="1306">
        <v>6285.8817000000008</v>
      </c>
      <c r="AG15" s="1307">
        <f>IF(AF15=0,"",($B$10/AF$10)*AF15/AF$8)</f>
        <v>0.49</v>
      </c>
      <c r="AH15" s="1306"/>
      <c r="AI15" s="1307" t="str">
        <f>IF(AH15=0,"",($B$10/AH$10)*AH15/AH$8)</f>
        <v/>
      </c>
      <c r="AJ15" s="1265">
        <f>E15*D15</f>
        <v>6285.8817000000008</v>
      </c>
      <c r="AK15" s="1251">
        <v>1</v>
      </c>
    </row>
    <row r="16" spans="1:37" s="1123" customFormat="1" ht="15.75" customHeight="1" x14ac:dyDescent="0.25">
      <c r="A16" s="1308" t="s">
        <v>3397</v>
      </c>
      <c r="B16" s="1309"/>
      <c r="C16" s="1310" t="s">
        <v>453</v>
      </c>
      <c r="D16" s="1304">
        <v>1</v>
      </c>
      <c r="E16" s="1304">
        <f>$B$8*0.46</f>
        <v>5901.0318000000007</v>
      </c>
      <c r="F16" s="1304" t="s">
        <v>3387</v>
      </c>
      <c r="G16" s="1305">
        <f t="shared" ref="G16:G23" si="1">IFERROR(AVERAGEIFS($H16:$AI16,H$12:AI$12,"Referência"),"")</f>
        <v>0.99743035880690911</v>
      </c>
      <c r="H16" s="1306">
        <v>14207</v>
      </c>
      <c r="I16" s="1307">
        <f t="shared" ref="I16:K79" si="2">IF(H16=0,"",($B$10/H$10)*H16/H$8)</f>
        <v>0.24740848711020216</v>
      </c>
      <c r="J16" s="1306">
        <v>0</v>
      </c>
      <c r="K16" s="1307" t="str">
        <f t="shared" si="2"/>
        <v/>
      </c>
      <c r="L16" s="1306">
        <v>6709.2426999999998</v>
      </c>
      <c r="M16" s="1307">
        <f t="shared" ref="M16" si="3">IF(L16=0,"",($B$10/L$10)*L16/L$8)</f>
        <v>0.43</v>
      </c>
      <c r="N16" s="1306">
        <v>0</v>
      </c>
      <c r="O16" s="1307" t="str">
        <f t="shared" ref="O16" si="4">IF(N16=0,"",($B$10/N$10)*N16/N$8)</f>
        <v/>
      </c>
      <c r="P16" s="1306">
        <v>3500</v>
      </c>
      <c r="Q16" s="1307">
        <f t="shared" ref="Q16" si="5">IF(P16=0,"",($B$10/P$10)*P16/P$8)</f>
        <v>0.43596876367716442</v>
      </c>
      <c r="R16" s="1306">
        <v>0</v>
      </c>
      <c r="S16" s="1307" t="str">
        <f t="shared" ref="S16" si="6">IF(R16=0,"",($B$10/R$10)*R16/R$8)</f>
        <v/>
      </c>
      <c r="T16" s="1306">
        <v>0</v>
      </c>
      <c r="U16" s="1307" t="str">
        <f t="shared" ref="U16" si="7">IF(T16=0,"",($B$10/T$10)*T16/T$8)</f>
        <v/>
      </c>
      <c r="V16" s="1306">
        <v>4750</v>
      </c>
      <c r="W16" s="1307">
        <f t="shared" ref="W16:Y16" si="8">IF(V16=0,"",($B$10/V$10)*V16/V$8)</f>
        <v>0.46932683685409049</v>
      </c>
      <c r="X16" s="1306">
        <v>10000</v>
      </c>
      <c r="Y16" s="1307">
        <f t="shared" si="8"/>
        <v>5.3424586794735154</v>
      </c>
      <c r="Z16" s="1306">
        <v>5000</v>
      </c>
      <c r="AA16" s="1307">
        <f t="shared" ref="AA16" si="9">IF(Z16=0,"",($B$10/Z$10)*Z16/Z$8)</f>
        <v>0.71302853912837016</v>
      </c>
      <c r="AB16" s="1306">
        <v>9630</v>
      </c>
      <c r="AC16" s="1307">
        <f t="shared" ref="AC16" si="10">IF(AB16=0,"",($B$10/AB$10)*AB16/AB$8)</f>
        <v>0.43868192301884051</v>
      </c>
      <c r="AD16" s="1306">
        <v>5818.2343999999994</v>
      </c>
      <c r="AE16" s="1307">
        <f t="shared" si="0"/>
        <v>0.44</v>
      </c>
      <c r="AF16" s="1306">
        <v>5901.0318000000007</v>
      </c>
      <c r="AG16" s="1307">
        <f t="shared" ref="AG16:AG79" si="11">IF(AF16=0,"",($B$10/AF$10)*AF16/AF$8)</f>
        <v>0.45999999999999996</v>
      </c>
      <c r="AH16" s="1306"/>
      <c r="AI16" s="1307" t="str">
        <f t="shared" ref="AI16" si="12">IF(AH16=0,"",($B$10/AH$10)*AH16/AH$8)</f>
        <v/>
      </c>
      <c r="AJ16" s="1265">
        <f t="shared" ref="AJ16:AJ23" si="13">E16*D16</f>
        <v>5901.0318000000007</v>
      </c>
      <c r="AK16" s="1251">
        <v>1</v>
      </c>
    </row>
    <row r="17" spans="1:37" s="1123" customFormat="1" ht="15.75" customHeight="1" x14ac:dyDescent="0.25">
      <c r="A17" s="1308" t="s">
        <v>1239</v>
      </c>
      <c r="B17" s="1309"/>
      <c r="C17" s="1310" t="s">
        <v>453</v>
      </c>
      <c r="D17" s="1304"/>
      <c r="E17" s="1304"/>
      <c r="F17" s="1304" t="s">
        <v>3775</v>
      </c>
      <c r="G17" s="1305">
        <f t="shared" si="1"/>
        <v>0.36998069426898472</v>
      </c>
      <c r="H17" s="1306">
        <v>12048</v>
      </c>
      <c r="I17" s="1307">
        <f t="shared" si="2"/>
        <v>0.20981047741984343</v>
      </c>
      <c r="J17" s="1306">
        <v>0</v>
      </c>
      <c r="K17" s="1307" t="str">
        <f t="shared" si="2"/>
        <v/>
      </c>
      <c r="L17" s="1306">
        <v>0</v>
      </c>
      <c r="M17" s="1307" t="str">
        <f t="shared" ref="M17" si="14">IF(L17=0,"",($B$10/L$10)*L17/L$8)</f>
        <v/>
      </c>
      <c r="N17" s="1306">
        <v>0</v>
      </c>
      <c r="O17" s="1307" t="str">
        <f t="shared" ref="O17" si="15">IF(N17=0,"",($B$10/N$10)*N17/N$8)</f>
        <v/>
      </c>
      <c r="P17" s="1306">
        <v>0</v>
      </c>
      <c r="Q17" s="1307" t="str">
        <f t="shared" ref="Q17" si="16">IF(P17=0,"",($B$10/P$10)*P17/P$8)</f>
        <v/>
      </c>
      <c r="R17" s="1306">
        <v>0</v>
      </c>
      <c r="S17" s="1307" t="str">
        <f t="shared" ref="S17" si="17">IF(R17=0,"",($B$10/R$10)*R17/R$8)</f>
        <v/>
      </c>
      <c r="T17" s="1306">
        <v>8067.1619105338923</v>
      </c>
      <c r="U17" s="1307">
        <f t="shared" ref="U17" si="18">IF(T17=0,"",($B$10/T$10)*T17/T$8)</f>
        <v>0.45013160538711078</v>
      </c>
      <c r="V17" s="1306">
        <v>0</v>
      </c>
      <c r="W17" s="1307" t="str">
        <f t="shared" ref="W17:Y17" si="19">IF(V17=0,"",($B$10/V$10)*V17/V$8)</f>
        <v/>
      </c>
      <c r="X17" s="1306">
        <v>0</v>
      </c>
      <c r="Y17" s="1307" t="str">
        <f t="shared" si="19"/>
        <v/>
      </c>
      <c r="Z17" s="1306">
        <v>0</v>
      </c>
      <c r="AA17" s="1307" t="str">
        <f t="shared" ref="AA17" si="20">IF(Z17=0,"",($B$10/Z$10)*Z17/Z$8)</f>
        <v/>
      </c>
      <c r="AB17" s="1306">
        <v>0</v>
      </c>
      <c r="AC17" s="1307" t="str">
        <f t="shared" ref="AC17" si="21">IF(AB17=0,"",($B$10/AB$10)*AB17/AB$8)</f>
        <v/>
      </c>
      <c r="AD17" s="1306">
        <v>5950.4669999999996</v>
      </c>
      <c r="AE17" s="1307">
        <f t="shared" si="0"/>
        <v>0.45</v>
      </c>
      <c r="AF17" s="1306">
        <v>0</v>
      </c>
      <c r="AG17" s="1307" t="str">
        <f t="shared" si="11"/>
        <v/>
      </c>
      <c r="AH17" s="1306"/>
      <c r="AI17" s="1307" t="str">
        <f t="shared" ref="AI17" si="22">IF(AH17=0,"",($B$10/AH$10)*AH17/AH$8)</f>
        <v/>
      </c>
      <c r="AJ17" s="1265">
        <f t="shared" si="13"/>
        <v>0</v>
      </c>
      <c r="AK17" s="1251">
        <v>0</v>
      </c>
    </row>
    <row r="18" spans="1:37" s="1123" customFormat="1" ht="15.75" customHeight="1" x14ac:dyDescent="0.25">
      <c r="A18" s="1308" t="s">
        <v>1240</v>
      </c>
      <c r="B18" s="1309"/>
      <c r="C18" s="1310" t="s">
        <v>453</v>
      </c>
      <c r="D18" s="1304">
        <v>1</v>
      </c>
      <c r="E18" s="1304">
        <f>$B$8*1.24</f>
        <v>15907.129200000001</v>
      </c>
      <c r="F18" s="1304" t="s">
        <v>3387</v>
      </c>
      <c r="G18" s="1305">
        <f t="shared" si="1"/>
        <v>1.6056751652458883</v>
      </c>
      <c r="H18" s="1306">
        <v>16064</v>
      </c>
      <c r="I18" s="1307">
        <f t="shared" si="2"/>
        <v>0.27974730322645791</v>
      </c>
      <c r="J18" s="1306">
        <v>0</v>
      </c>
      <c r="K18" s="1307" t="str">
        <f t="shared" si="2"/>
        <v/>
      </c>
      <c r="L18" s="1306">
        <v>15000</v>
      </c>
      <c r="M18" s="1307">
        <f t="shared" ref="M18" si="23">IF(L18=0,"",($B$10/L$10)*L18/L$8)</f>
        <v>0.96136036336858111</v>
      </c>
      <c r="N18" s="1306">
        <v>0</v>
      </c>
      <c r="O18" s="1307" t="str">
        <f t="shared" ref="O18" si="24">IF(N18=0,"",($B$10/N$10)*N18/N$8)</f>
        <v/>
      </c>
      <c r="P18" s="1306">
        <v>11964.094999999999</v>
      </c>
      <c r="Q18" s="1307">
        <f t="shared" ref="Q18" si="25">IF(P18=0,"",($B$10/P$10)*P18/P$8)</f>
        <v>1.4902776301903271</v>
      </c>
      <c r="R18" s="1306">
        <v>0</v>
      </c>
      <c r="S18" s="1307" t="str">
        <f t="shared" ref="S18" si="26">IF(R18=0,"",($B$10/R$10)*R18/R$8)</f>
        <v/>
      </c>
      <c r="T18" s="1306">
        <v>27426.590660352053</v>
      </c>
      <c r="U18" s="1307">
        <f t="shared" ref="U18" si="27">IF(T18=0,"",($B$10/T$10)*T18/T$8)</f>
        <v>1.530349262994074</v>
      </c>
      <c r="V18" s="1306">
        <v>49892.2</v>
      </c>
      <c r="W18" s="1307">
        <f t="shared" ref="W18:Y18" si="28">IF(V18=0,"",($B$10/V$10)*V18/V$8)</f>
        <v>4.9296312441456109</v>
      </c>
      <c r="X18" s="1306">
        <v>0</v>
      </c>
      <c r="Y18" s="1307" t="str">
        <f t="shared" si="28"/>
        <v/>
      </c>
      <c r="Z18" s="1306">
        <v>4000</v>
      </c>
      <c r="AA18" s="1307">
        <f t="shared" ref="AA18" si="29">IF(Z18=0,"",($B$10/Z$10)*Z18/Z$8)</f>
        <v>0.57042283130269611</v>
      </c>
      <c r="AB18" s="1306">
        <v>26765.958200000001</v>
      </c>
      <c r="AC18" s="1307">
        <f t="shared" ref="AC18" si="30">IF(AB18=0,"",($B$10/AB$10)*AB18/AB$8)</f>
        <v>1.2192878519852444</v>
      </c>
      <c r="AD18" s="1306">
        <v>29487.869799999997</v>
      </c>
      <c r="AE18" s="1307">
        <f t="shared" si="0"/>
        <v>2.23</v>
      </c>
      <c r="AF18" s="1306">
        <v>15907.129200000001</v>
      </c>
      <c r="AG18" s="1307">
        <f t="shared" si="11"/>
        <v>1.24</v>
      </c>
      <c r="AH18" s="1306"/>
      <c r="AI18" s="1307" t="str">
        <f t="shared" ref="AI18" si="31">IF(AH18=0,"",($B$10/AH$10)*AH18/AH$8)</f>
        <v/>
      </c>
      <c r="AJ18" s="1265">
        <f t="shared" si="13"/>
        <v>15907.129200000001</v>
      </c>
      <c r="AK18" s="1251">
        <v>1</v>
      </c>
    </row>
    <row r="19" spans="1:37" s="1123" customFormat="1" ht="15.75" customHeight="1" x14ac:dyDescent="0.25">
      <c r="A19" s="1308" t="s">
        <v>1241</v>
      </c>
      <c r="B19" s="1309"/>
      <c r="C19" s="1310" t="s">
        <v>453</v>
      </c>
      <c r="D19" s="1304">
        <v>1</v>
      </c>
      <c r="E19" s="1304">
        <f>$B$8*1.1</f>
        <v>14111.163000000002</v>
      </c>
      <c r="F19" s="1304" t="s">
        <v>3387</v>
      </c>
      <c r="G19" s="1305">
        <f t="shared" si="1"/>
        <v>0.93154156243228181</v>
      </c>
      <c r="H19" s="1306">
        <v>48270</v>
      </c>
      <c r="I19" s="1307">
        <f t="shared" si="2"/>
        <v>0.84060024444354609</v>
      </c>
      <c r="J19" s="1306">
        <v>0</v>
      </c>
      <c r="K19" s="1307" t="str">
        <f t="shared" si="2"/>
        <v/>
      </c>
      <c r="L19" s="1306">
        <v>14364</v>
      </c>
      <c r="M19" s="1307">
        <f t="shared" ref="M19" si="32">IF(L19=0,"",($B$10/L$10)*L19/L$8)</f>
        <v>0.92059868396175326</v>
      </c>
      <c r="N19" s="1306">
        <v>0</v>
      </c>
      <c r="O19" s="1307" t="str">
        <f t="shared" ref="O19" si="33">IF(N19=0,"",($B$10/N$10)*N19/N$8)</f>
        <v/>
      </c>
      <c r="P19" s="1306">
        <v>5500</v>
      </c>
      <c r="Q19" s="1307">
        <f t="shared" ref="Q19" si="34">IF(P19=0,"",($B$10/P$10)*P19/P$8)</f>
        <v>0.68509377149268691</v>
      </c>
      <c r="R19" s="1306">
        <v>0</v>
      </c>
      <c r="S19" s="1307" t="str">
        <f t="shared" ref="S19" si="35">IF(R19=0,"",($B$10/R$10)*R19/R$8)</f>
        <v/>
      </c>
      <c r="T19" s="1306">
        <v>0</v>
      </c>
      <c r="U19" s="1307" t="str">
        <f t="shared" ref="U19" si="36">IF(T19=0,"",($B$10/T$10)*T19/T$8)</f>
        <v/>
      </c>
      <c r="V19" s="1306">
        <v>8830</v>
      </c>
      <c r="W19" s="1307">
        <f t="shared" ref="W19:Y19" si="37">IF(V19=0,"",($B$10/V$10)*V19/V$8)</f>
        <v>0.87245388829928816</v>
      </c>
      <c r="X19" s="1306">
        <v>0</v>
      </c>
      <c r="Y19" s="1307" t="str">
        <f t="shared" si="37"/>
        <v/>
      </c>
      <c r="Z19" s="1306">
        <v>4800</v>
      </c>
      <c r="AA19" s="1307">
        <f t="shared" ref="AA19" si="38">IF(Z19=0,"",($B$10/Z$10)*Z19/Z$8)</f>
        <v>0.68450739756323542</v>
      </c>
      <c r="AB19" s="1306">
        <v>33347</v>
      </c>
      <c r="AC19" s="1307">
        <f t="shared" ref="AC19" si="39">IF(AB19=0,"",($B$10/AB$10)*AB19/AB$8)</f>
        <v>1.519078513697744</v>
      </c>
      <c r="AD19" s="1306">
        <v>10975.305799999998</v>
      </c>
      <c r="AE19" s="1307">
        <f t="shared" si="0"/>
        <v>0.83</v>
      </c>
      <c r="AF19" s="1306">
        <v>14111.163000000002</v>
      </c>
      <c r="AG19" s="1307">
        <f t="shared" si="11"/>
        <v>1.1000000000000001</v>
      </c>
      <c r="AH19" s="1306"/>
      <c r="AI19" s="1307" t="str">
        <f t="shared" ref="AI19" si="40">IF(AH19=0,"",($B$10/AH$10)*AH19/AH$8)</f>
        <v/>
      </c>
      <c r="AJ19" s="1265">
        <f t="shared" si="13"/>
        <v>14111.163000000002</v>
      </c>
      <c r="AK19" s="1251">
        <v>1</v>
      </c>
    </row>
    <row r="20" spans="1:37" s="1123" customFormat="1" ht="15.75" customHeight="1" x14ac:dyDescent="0.25">
      <c r="A20" s="1308" t="s">
        <v>1242</v>
      </c>
      <c r="B20" s="1309"/>
      <c r="C20" s="1310" t="s">
        <v>453</v>
      </c>
      <c r="D20" s="1304">
        <v>1</v>
      </c>
      <c r="E20" s="1304">
        <f>$B$8*0.39</f>
        <v>5003.0487000000012</v>
      </c>
      <c r="F20" s="1304" t="s">
        <v>3387</v>
      </c>
      <c r="G20" s="1305">
        <f t="shared" si="1"/>
        <v>0.38632166074312962</v>
      </c>
      <c r="H20" s="1306">
        <v>14056</v>
      </c>
      <c r="I20" s="1307">
        <f t="shared" si="2"/>
        <v>0.24477889032315067</v>
      </c>
      <c r="J20" s="1306">
        <v>3778.8343599999998</v>
      </c>
      <c r="K20" s="1307">
        <f t="shared" si="2"/>
        <v>0.18638953266108058</v>
      </c>
      <c r="L20" s="1306">
        <v>0</v>
      </c>
      <c r="M20" s="1307" t="str">
        <f t="shared" ref="M20" si="41">IF(L20=0,"",($B$10/L$10)*L20/L$8)</f>
        <v/>
      </c>
      <c r="N20" s="1306">
        <v>0</v>
      </c>
      <c r="O20" s="1307" t="str">
        <f t="shared" ref="O20" si="42">IF(N20=0,"",($B$10/N$10)*N20/N$8)</f>
        <v/>
      </c>
      <c r="P20" s="1306">
        <v>0</v>
      </c>
      <c r="Q20" s="1307" t="str">
        <f t="shared" ref="Q20" si="43">IF(P20=0,"",($B$10/P$10)*P20/P$8)</f>
        <v/>
      </c>
      <c r="R20" s="1306">
        <v>0</v>
      </c>
      <c r="S20" s="1307" t="str">
        <f t="shared" ref="S20" si="44">IF(R20=0,"",($B$10/R$10)*R20/R$8)</f>
        <v/>
      </c>
      <c r="T20" s="1306">
        <v>0</v>
      </c>
      <c r="U20" s="1307" t="str">
        <f t="shared" ref="U20" si="45">IF(T20=0,"",($B$10/T$10)*T20/T$8)</f>
        <v/>
      </c>
      <c r="V20" s="1306">
        <v>3950</v>
      </c>
      <c r="W20" s="1307">
        <f t="shared" ref="W20:Y20" si="46">IF(V20=0,"",($B$10/V$10)*V20/V$8)</f>
        <v>0.39028231696287524</v>
      </c>
      <c r="X20" s="1306">
        <v>0</v>
      </c>
      <c r="Y20" s="1307" t="str">
        <f t="shared" si="46"/>
        <v/>
      </c>
      <c r="Z20" s="1306">
        <v>5000</v>
      </c>
      <c r="AA20" s="1307">
        <f t="shared" ref="AA20" si="47">IF(Z20=0,"",($B$10/Z$10)*Z20/Z$8)</f>
        <v>0.71302853912837016</v>
      </c>
      <c r="AB20" s="1306">
        <v>8556.3309000000008</v>
      </c>
      <c r="AC20" s="1307">
        <f t="shared" ref="AC20" si="48">IF(AB20=0,"",($B$10/AB$10)*AB20/AB$8)</f>
        <v>0.38977234612643058</v>
      </c>
      <c r="AD20" s="1306">
        <v>5157.0713999999998</v>
      </c>
      <c r="AE20" s="1307">
        <f t="shared" si="0"/>
        <v>0.39</v>
      </c>
      <c r="AF20" s="1306">
        <v>5003.0487000000012</v>
      </c>
      <c r="AG20" s="1307">
        <f t="shared" si="11"/>
        <v>0.39</v>
      </c>
      <c r="AH20" s="1306"/>
      <c r="AI20" s="1307" t="str">
        <f t="shared" ref="AI20" si="49">IF(AH20=0,"",($B$10/AH$10)*AH20/AH$8)</f>
        <v/>
      </c>
      <c r="AJ20" s="1265">
        <f t="shared" si="13"/>
        <v>5003.0487000000012</v>
      </c>
      <c r="AK20" s="1251">
        <v>1</v>
      </c>
    </row>
    <row r="21" spans="1:37" s="1123" customFormat="1" ht="15.75" customHeight="1" x14ac:dyDescent="0.25">
      <c r="A21" s="1308" t="s">
        <v>3398</v>
      </c>
      <c r="B21" s="1309"/>
      <c r="C21" s="1310" t="s">
        <v>453</v>
      </c>
      <c r="D21" s="1304"/>
      <c r="E21" s="1304"/>
      <c r="F21" s="1304" t="s">
        <v>3775</v>
      </c>
      <c r="G21" s="1305">
        <f t="shared" si="1"/>
        <v>2.6909045087160135</v>
      </c>
      <c r="H21" s="1306">
        <v>0</v>
      </c>
      <c r="I21" s="1307" t="str">
        <f t="shared" si="2"/>
        <v/>
      </c>
      <c r="J21" s="1306">
        <v>0</v>
      </c>
      <c r="K21" s="1307" t="str">
        <f t="shared" si="2"/>
        <v/>
      </c>
      <c r="L21" s="1306">
        <v>42000</v>
      </c>
      <c r="M21" s="1307">
        <f t="shared" ref="M21" si="50">IF(L21=0,"",($B$10/L$10)*L21/L$8)</f>
        <v>2.6918090174320271</v>
      </c>
      <c r="N21" s="1306">
        <v>0</v>
      </c>
      <c r="O21" s="1307" t="str">
        <f t="shared" ref="O21" si="51">IF(N21=0,"",($B$10/N$10)*N21/N$8)</f>
        <v/>
      </c>
      <c r="P21" s="1306">
        <v>0</v>
      </c>
      <c r="Q21" s="1307" t="str">
        <f t="shared" ref="Q21" si="52">IF(P21=0,"",($B$10/P$10)*P21/P$8)</f>
        <v/>
      </c>
      <c r="R21" s="1306">
        <v>0</v>
      </c>
      <c r="S21" s="1307" t="str">
        <f t="shared" ref="S21" si="53">IF(R21=0,"",($B$10/R$10)*R21/R$8)</f>
        <v/>
      </c>
      <c r="T21" s="1306">
        <v>0</v>
      </c>
      <c r="U21" s="1307" t="str">
        <f t="shared" ref="U21" si="54">IF(T21=0,"",($B$10/T$10)*T21/T$8)</f>
        <v/>
      </c>
      <c r="V21" s="1306">
        <v>0</v>
      </c>
      <c r="W21" s="1307" t="str">
        <f t="shared" ref="W21:Y21" si="55">IF(V21=0,"",($B$10/V$10)*V21/V$8)</f>
        <v/>
      </c>
      <c r="X21" s="1306">
        <v>0</v>
      </c>
      <c r="Y21" s="1307" t="str">
        <f t="shared" si="55"/>
        <v/>
      </c>
      <c r="Z21" s="1306">
        <v>0</v>
      </c>
      <c r="AA21" s="1307" t="str">
        <f t="shared" ref="AA21" si="56">IF(Z21=0,"",($B$10/Z$10)*Z21/Z$8)</f>
        <v/>
      </c>
      <c r="AB21" s="1306">
        <v>0</v>
      </c>
      <c r="AC21" s="1307" t="str">
        <f t="shared" ref="AC21" si="57">IF(AB21=0,"",($B$10/AB$10)*AB21/AB$8)</f>
        <v/>
      </c>
      <c r="AD21" s="1306">
        <v>35570.569399999993</v>
      </c>
      <c r="AE21" s="1307">
        <f t="shared" si="0"/>
        <v>2.69</v>
      </c>
      <c r="AF21" s="1306">
        <v>0</v>
      </c>
      <c r="AG21" s="1307" t="str">
        <f t="shared" si="11"/>
        <v/>
      </c>
      <c r="AH21" s="1306"/>
      <c r="AI21" s="1307" t="str">
        <f t="shared" ref="AI21" si="58">IF(AH21=0,"",($B$10/AH$10)*AH21/AH$8)</f>
        <v/>
      </c>
      <c r="AJ21" s="1265">
        <f t="shared" si="13"/>
        <v>0</v>
      </c>
      <c r="AK21" s="1251">
        <v>0</v>
      </c>
    </row>
    <row r="22" spans="1:37" s="1123" customFormat="1" ht="15.75" customHeight="1" x14ac:dyDescent="0.25">
      <c r="A22" s="1308" t="s">
        <v>3399</v>
      </c>
      <c r="B22" s="1309"/>
      <c r="C22" s="1310" t="s">
        <v>453</v>
      </c>
      <c r="D22" s="1304"/>
      <c r="E22" s="1304"/>
      <c r="F22" s="1304" t="s">
        <v>3775</v>
      </c>
      <c r="G22" s="1305">
        <f t="shared" si="1"/>
        <v>0.64090690891238744</v>
      </c>
      <c r="H22" s="1306">
        <v>0</v>
      </c>
      <c r="I22" s="1307" t="str">
        <f t="shared" si="2"/>
        <v/>
      </c>
      <c r="J22" s="1306">
        <v>0</v>
      </c>
      <c r="K22" s="1307" t="str">
        <f t="shared" si="2"/>
        <v/>
      </c>
      <c r="L22" s="1306">
        <v>10000</v>
      </c>
      <c r="M22" s="1307">
        <f t="shared" ref="M22" si="59">IF(L22=0,"",($B$10/L$10)*L22/L$8)</f>
        <v>0.64090690891238744</v>
      </c>
      <c r="N22" s="1306">
        <v>0</v>
      </c>
      <c r="O22" s="1307" t="str">
        <f t="shared" ref="O22" si="60">IF(N22=0,"",($B$10/N$10)*N22/N$8)</f>
        <v/>
      </c>
      <c r="P22" s="1306">
        <v>0</v>
      </c>
      <c r="Q22" s="1307" t="str">
        <f t="shared" ref="Q22" si="61">IF(P22=0,"",($B$10/P$10)*P22/P$8)</f>
        <v/>
      </c>
      <c r="R22" s="1306">
        <v>0</v>
      </c>
      <c r="S22" s="1307" t="str">
        <f t="shared" ref="S22" si="62">IF(R22=0,"",($B$10/R$10)*R22/R$8)</f>
        <v/>
      </c>
      <c r="T22" s="1306">
        <v>0</v>
      </c>
      <c r="U22" s="1307" t="str">
        <f t="shared" ref="U22" si="63">IF(T22=0,"",($B$10/T$10)*T22/T$8)</f>
        <v/>
      </c>
      <c r="V22" s="1306">
        <v>0</v>
      </c>
      <c r="W22" s="1307" t="str">
        <f t="shared" ref="W22:Y22" si="64">IF(V22=0,"",($B$10/V$10)*V22/V$8)</f>
        <v/>
      </c>
      <c r="X22" s="1306">
        <v>0</v>
      </c>
      <c r="Y22" s="1307" t="str">
        <f t="shared" si="64"/>
        <v/>
      </c>
      <c r="Z22" s="1306">
        <v>0</v>
      </c>
      <c r="AA22" s="1307" t="str">
        <f t="shared" ref="AA22" si="65">IF(Z22=0,"",($B$10/Z$10)*Z22/Z$8)</f>
        <v/>
      </c>
      <c r="AB22" s="1306">
        <v>0</v>
      </c>
      <c r="AC22" s="1307" t="str">
        <f t="shared" ref="AC22" si="66">IF(AB22=0,"",($B$10/AB$10)*AB22/AB$8)</f>
        <v/>
      </c>
      <c r="AD22" s="1306">
        <v>0</v>
      </c>
      <c r="AE22" s="1307" t="str">
        <f t="shared" si="0"/>
        <v/>
      </c>
      <c r="AF22" s="1306">
        <v>0</v>
      </c>
      <c r="AG22" s="1307" t="str">
        <f t="shared" si="11"/>
        <v/>
      </c>
      <c r="AH22" s="1306"/>
      <c r="AI22" s="1307" t="str">
        <f t="shared" ref="AI22" si="67">IF(AH22=0,"",($B$10/AH$10)*AH22/AH$8)</f>
        <v/>
      </c>
      <c r="AJ22" s="1265">
        <f t="shared" si="13"/>
        <v>0</v>
      </c>
      <c r="AK22" s="1251">
        <v>0</v>
      </c>
    </row>
    <row r="23" spans="1:37" s="1123" customFormat="1" ht="15.75" customHeight="1" x14ac:dyDescent="0.25">
      <c r="A23" s="1301" t="s">
        <v>3776</v>
      </c>
      <c r="B23" s="1302"/>
      <c r="C23" s="1303" t="s">
        <v>453</v>
      </c>
      <c r="D23" s="1304"/>
      <c r="E23" s="1304"/>
      <c r="F23" s="1304" t="s">
        <v>3775</v>
      </c>
      <c r="G23" s="1305" t="str">
        <f t="shared" si="1"/>
        <v/>
      </c>
      <c r="H23" s="1306">
        <v>0</v>
      </c>
      <c r="I23" s="1307" t="str">
        <f t="shared" si="2"/>
        <v/>
      </c>
      <c r="J23" s="1306">
        <v>0</v>
      </c>
      <c r="K23" s="1307" t="str">
        <f t="shared" si="2"/>
        <v/>
      </c>
      <c r="L23" s="1306">
        <v>0</v>
      </c>
      <c r="M23" s="1307" t="str">
        <f t="shared" ref="M23" si="68">IF(L23=0,"",($B$10/L$10)*L23/L$8)</f>
        <v/>
      </c>
      <c r="N23" s="1306">
        <v>0</v>
      </c>
      <c r="O23" s="1307" t="str">
        <f t="shared" ref="O23" si="69">IF(N23=0,"",($B$10/N$10)*N23/N$8)</f>
        <v/>
      </c>
      <c r="P23" s="1306">
        <v>0</v>
      </c>
      <c r="Q23" s="1307" t="str">
        <f t="shared" ref="Q23" si="70">IF(P23=0,"",($B$10/P$10)*P23/P$8)</f>
        <v/>
      </c>
      <c r="R23" s="1306">
        <v>0</v>
      </c>
      <c r="S23" s="1307" t="str">
        <f t="shared" ref="S23" si="71">IF(R23=0,"",($B$10/R$10)*R23/R$8)</f>
        <v/>
      </c>
      <c r="T23" s="1306">
        <v>0</v>
      </c>
      <c r="U23" s="1307" t="str">
        <f t="shared" ref="U23" si="72">IF(T23=0,"",($B$10/T$10)*T23/T$8)</f>
        <v/>
      </c>
      <c r="V23" s="1306">
        <v>0</v>
      </c>
      <c r="W23" s="1307" t="str">
        <f t="shared" ref="W23:Y23" si="73">IF(V23=0,"",($B$10/V$10)*V23/V$8)</f>
        <v/>
      </c>
      <c r="X23" s="1306">
        <v>0</v>
      </c>
      <c r="Y23" s="1307" t="str">
        <f t="shared" si="73"/>
        <v/>
      </c>
      <c r="Z23" s="1306">
        <v>0</v>
      </c>
      <c r="AA23" s="1307" t="str">
        <f t="shared" ref="AA23" si="74">IF(Z23=0,"",($B$10/Z$10)*Z23/Z$8)</f>
        <v/>
      </c>
      <c r="AB23" s="1306">
        <v>0</v>
      </c>
      <c r="AC23" s="1307" t="str">
        <f t="shared" ref="AC23" si="75">IF(AB23=0,"",($B$10/AB$10)*AB23/AB$8)</f>
        <v/>
      </c>
      <c r="AD23" s="1306">
        <v>0</v>
      </c>
      <c r="AE23" s="1307" t="str">
        <f t="shared" si="0"/>
        <v/>
      </c>
      <c r="AF23" s="1306">
        <v>0</v>
      </c>
      <c r="AG23" s="1307" t="str">
        <f t="shared" si="11"/>
        <v/>
      </c>
      <c r="AH23" s="1306"/>
      <c r="AI23" s="1307" t="str">
        <f t="shared" ref="AI23" si="76">IF(AH23=0,"",($B$10/AH$10)*AH23/AH$8)</f>
        <v/>
      </c>
      <c r="AJ23" s="1265">
        <f t="shared" si="13"/>
        <v>0</v>
      </c>
      <c r="AK23" s="1251">
        <v>0</v>
      </c>
    </row>
    <row r="24" spans="1:37" s="1123" customFormat="1" ht="15.75" x14ac:dyDescent="0.25">
      <c r="A24" s="1297" t="s">
        <v>3400</v>
      </c>
      <c r="B24" s="1298"/>
      <c r="C24" s="1298"/>
      <c r="D24" s="1298"/>
      <c r="E24" s="1298">
        <f>SUMPRODUCT(D25:D31,E25:E31)</f>
        <v>174465.28800000003</v>
      </c>
      <c r="F24" s="1298"/>
      <c r="G24" s="1298"/>
      <c r="H24" s="1299"/>
      <c r="I24" s="1300" t="str">
        <f t="shared" si="2"/>
        <v/>
      </c>
      <c r="J24" s="1299"/>
      <c r="K24" s="1300" t="str">
        <f t="shared" si="2"/>
        <v/>
      </c>
      <c r="L24" s="1299"/>
      <c r="M24" s="1300" t="str">
        <f t="shared" ref="M24" si="77">IF(L24=0,"",($B$10/L$10)*L24/L$8)</f>
        <v/>
      </c>
      <c r="N24" s="1299"/>
      <c r="O24" s="1300" t="str">
        <f t="shared" ref="O24" si="78">IF(N24=0,"",($B$10/N$10)*N24/N$8)</f>
        <v/>
      </c>
      <c r="P24" s="1299"/>
      <c r="Q24" s="1300" t="str">
        <f t="shared" ref="Q24" si="79">IF(P24=0,"",($B$10/P$10)*P24/P$8)</f>
        <v/>
      </c>
      <c r="R24" s="1299"/>
      <c r="S24" s="1300" t="str">
        <f t="shared" ref="S24" si="80">IF(R24=0,"",($B$10/R$10)*R24/R$8)</f>
        <v/>
      </c>
      <c r="T24" s="1299"/>
      <c r="U24" s="1300" t="str">
        <f t="shared" ref="U24" si="81">IF(T24=0,"",($B$10/T$10)*T24/T$8)</f>
        <v/>
      </c>
      <c r="V24" s="1299"/>
      <c r="W24" s="1300" t="str">
        <f t="shared" ref="W24:Y24" si="82">IF(V24=0,"",($B$10/V$10)*V24/V$8)</f>
        <v/>
      </c>
      <c r="X24" s="1299"/>
      <c r="Y24" s="1300" t="str">
        <f t="shared" si="82"/>
        <v/>
      </c>
      <c r="Z24" s="1299"/>
      <c r="AA24" s="1300" t="str">
        <f t="shared" ref="AA24" si="83">IF(Z24=0,"",($B$10/Z$10)*Z24/Z$8)</f>
        <v/>
      </c>
      <c r="AB24" s="1299"/>
      <c r="AC24" s="1300" t="str">
        <f t="shared" ref="AC24" si="84">IF(AB24=0,"",($B$10/AB$10)*AB24/AB$8)</f>
        <v/>
      </c>
      <c r="AD24" s="1299"/>
      <c r="AE24" s="1300" t="str">
        <f t="shared" si="0"/>
        <v/>
      </c>
      <c r="AF24" s="1299"/>
      <c r="AG24" s="1300" t="str">
        <f t="shared" si="11"/>
        <v/>
      </c>
      <c r="AH24" s="1299"/>
      <c r="AI24" s="1300" t="str">
        <f t="shared" ref="AI24" si="85">IF(AH24=0,"",($B$10/AH$10)*AH24/AH$8)</f>
        <v/>
      </c>
      <c r="AJ24" s="1251"/>
      <c r="AK24" s="1251">
        <v>0</v>
      </c>
    </row>
    <row r="25" spans="1:37" s="1123" customFormat="1" ht="15.75" customHeight="1" x14ac:dyDescent="0.25">
      <c r="A25" s="1301" t="s">
        <v>1244</v>
      </c>
      <c r="B25" s="1302"/>
      <c r="C25" s="1303" t="s">
        <v>453</v>
      </c>
      <c r="D25" s="1304">
        <v>1</v>
      </c>
      <c r="E25" s="1304">
        <f>$B$8*1.62</f>
        <v>20781.894600000003</v>
      </c>
      <c r="F25" s="1304" t="s">
        <v>3387</v>
      </c>
      <c r="G25" s="1305">
        <f t="shared" ref="G25:G31" si="86">IFERROR(AVERAGEIFS($H25:$AI25,H$12:AI$12,"Referência"),"")</f>
        <v>1.5470379614678345</v>
      </c>
      <c r="H25" s="1306">
        <v>48190</v>
      </c>
      <c r="I25" s="1307">
        <f t="shared" si="2"/>
        <v>0.83920708058285653</v>
      </c>
      <c r="J25" s="1306">
        <v>0</v>
      </c>
      <c r="K25" s="1307" t="str">
        <f t="shared" si="2"/>
        <v/>
      </c>
      <c r="L25" s="1306">
        <v>28553.288700000001</v>
      </c>
      <c r="M25" s="1307">
        <f t="shared" ref="M25" si="87">IF(L25=0,"",($B$10/L$10)*L25/L$8)</f>
        <v>1.83</v>
      </c>
      <c r="N25" s="1306">
        <v>0</v>
      </c>
      <c r="O25" s="1307" t="str">
        <f t="shared" ref="O25" si="88">IF(N25=0,"",($B$10/N$10)*N25/N$8)</f>
        <v/>
      </c>
      <c r="P25" s="1306">
        <v>0</v>
      </c>
      <c r="Q25" s="1307" t="str">
        <f t="shared" ref="Q25" si="89">IF(P25=0,"",($B$10/P$10)*P25/P$8)</f>
        <v/>
      </c>
      <c r="R25" s="1306">
        <v>24583.634721807211</v>
      </c>
      <c r="S25" s="1307">
        <f t="shared" ref="S25" si="90">IF(R25=0,"",($B$10/R$10)*R25/R$8)</f>
        <v>1.9030904815164698</v>
      </c>
      <c r="T25" s="1306">
        <v>35080.522937659603</v>
      </c>
      <c r="U25" s="1307">
        <f t="shared" ref="U25" si="91">IF(T25=0,"",($B$10/T$10)*T25/T$8)</f>
        <v>1.9574234759226528</v>
      </c>
      <c r="V25" s="1306">
        <v>0</v>
      </c>
      <c r="W25" s="1307" t="str">
        <f t="shared" ref="W25:Y25" si="92">IF(V25=0,"",($B$10/V$10)*V25/V$8)</f>
        <v/>
      </c>
      <c r="X25" s="1306">
        <v>0</v>
      </c>
      <c r="Y25" s="1307" t="str">
        <f t="shared" si="92"/>
        <v/>
      </c>
      <c r="Z25" s="1306">
        <v>0</v>
      </c>
      <c r="AA25" s="1307" t="str">
        <f t="shared" ref="AA25" si="93">IF(Z25=0,"",($B$10/Z$10)*Z25/Z$8)</f>
        <v/>
      </c>
      <c r="AB25" s="1306">
        <v>17112.661800000002</v>
      </c>
      <c r="AC25" s="1307">
        <f t="shared" ref="AC25" si="94">IF(AB25=0,"",($B$10/AB$10)*AB25/AB$8)</f>
        <v>0.77954469225286116</v>
      </c>
      <c r="AD25" s="1306">
        <v>25124.193999999996</v>
      </c>
      <c r="AE25" s="1307">
        <f t="shared" si="0"/>
        <v>1.9</v>
      </c>
      <c r="AF25" s="1306">
        <v>20781.894600000003</v>
      </c>
      <c r="AG25" s="1307">
        <f t="shared" si="11"/>
        <v>1.62</v>
      </c>
      <c r="AH25" s="1306"/>
      <c r="AI25" s="1307" t="str">
        <f t="shared" ref="AI25" si="95">IF(AH25=0,"",($B$10/AH$10)*AH25/AH$8)</f>
        <v/>
      </c>
      <c r="AJ25" s="1265">
        <f t="shared" ref="AJ25:AJ31" si="96">E25*D25</f>
        <v>20781.894600000003</v>
      </c>
      <c r="AK25" s="1251">
        <v>1</v>
      </c>
    </row>
    <row r="26" spans="1:37" s="1123" customFormat="1" ht="15.75" customHeight="1" x14ac:dyDescent="0.25">
      <c r="A26" s="1301" t="s">
        <v>3401</v>
      </c>
      <c r="B26" s="1302"/>
      <c r="C26" s="1303" t="s">
        <v>453</v>
      </c>
      <c r="D26" s="1304"/>
      <c r="E26" s="1304"/>
      <c r="F26" s="1304" t="s">
        <v>3775</v>
      </c>
      <c r="G26" s="1305">
        <f t="shared" si="86"/>
        <v>7.2031729598260243</v>
      </c>
      <c r="H26" s="1306">
        <v>0</v>
      </c>
      <c r="I26" s="1307" t="str">
        <f t="shared" si="2"/>
        <v/>
      </c>
      <c r="J26" s="1306">
        <v>0</v>
      </c>
      <c r="K26" s="1307" t="str">
        <f t="shared" si="2"/>
        <v/>
      </c>
      <c r="L26" s="1306">
        <v>0</v>
      </c>
      <c r="M26" s="1307" t="str">
        <f t="shared" ref="M26" si="97">IF(L26=0,"",($B$10/L$10)*L26/L$8)</f>
        <v/>
      </c>
      <c r="N26" s="1306">
        <v>0</v>
      </c>
      <c r="O26" s="1307" t="str">
        <f t="shared" ref="O26" si="98">IF(N26=0,"",($B$10/N$10)*N26/N$8)</f>
        <v/>
      </c>
      <c r="P26" s="1306">
        <v>74000</v>
      </c>
      <c r="Q26" s="1307">
        <f t="shared" ref="Q26" si="99">IF(P26=0,"",($B$10/P$10)*P26/P$8)</f>
        <v>9.2176252891743342</v>
      </c>
      <c r="R26" s="1306">
        <v>0</v>
      </c>
      <c r="S26" s="1307" t="str">
        <f t="shared" ref="S26" si="100">IF(R26=0,"",($B$10/R$10)*R26/R$8)</f>
        <v/>
      </c>
      <c r="T26" s="1306">
        <v>0</v>
      </c>
      <c r="U26" s="1307" t="str">
        <f t="shared" ref="U26" si="101">IF(T26=0,"",($B$10/T$10)*T26/T$8)</f>
        <v/>
      </c>
      <c r="V26" s="1306">
        <v>82118</v>
      </c>
      <c r="W26" s="1307">
        <f t="shared" ref="W26:Y26" si="102">IF(V26=0,"",($B$10/V$10)*V26/V$8)</f>
        <v>8.1137223555335165</v>
      </c>
      <c r="X26" s="1306">
        <v>0</v>
      </c>
      <c r="Y26" s="1307" t="str">
        <f t="shared" si="102"/>
        <v/>
      </c>
      <c r="Z26" s="1306">
        <v>30000</v>
      </c>
      <c r="AA26" s="1307">
        <f t="shared" ref="AA26" si="103">IF(Z26=0,"",($B$10/Z$10)*Z26/Z$8)</f>
        <v>4.2781712347702214</v>
      </c>
      <c r="AB26" s="1306">
        <v>0</v>
      </c>
      <c r="AC26" s="1307" t="str">
        <f t="shared" ref="AC26" si="104">IF(AB26=0,"",($B$10/AB$10)*AB26/AB$8)</f>
        <v/>
      </c>
      <c r="AD26" s="1306">
        <v>0</v>
      </c>
      <c r="AE26" s="1307" t="str">
        <f t="shared" si="0"/>
        <v/>
      </c>
      <c r="AF26" s="1306">
        <v>0</v>
      </c>
      <c r="AG26" s="1307" t="str">
        <f t="shared" si="11"/>
        <v/>
      </c>
      <c r="AH26" s="1306"/>
      <c r="AI26" s="1307" t="str">
        <f t="shared" ref="AI26" si="105">IF(AH26=0,"",($B$10/AH$10)*AH26/AH$8)</f>
        <v/>
      </c>
      <c r="AJ26" s="1265">
        <f t="shared" si="96"/>
        <v>0</v>
      </c>
      <c r="AK26" s="1251">
        <v>0</v>
      </c>
    </row>
    <row r="27" spans="1:37" s="1123" customFormat="1" ht="15.75" customHeight="1" x14ac:dyDescent="0.25">
      <c r="A27" s="1301" t="s">
        <v>3402</v>
      </c>
      <c r="B27" s="1302"/>
      <c r="C27" s="1303" t="s">
        <v>453</v>
      </c>
      <c r="D27" s="1304">
        <v>1</v>
      </c>
      <c r="E27" s="1304">
        <f>$B$8*6.98</f>
        <v>89541.743400000021</v>
      </c>
      <c r="F27" s="1304" t="s">
        <v>3387</v>
      </c>
      <c r="G27" s="1305">
        <f t="shared" si="86"/>
        <v>9.3722888086538987</v>
      </c>
      <c r="H27" s="1306">
        <v>0</v>
      </c>
      <c r="I27" s="1307" t="str">
        <f t="shared" si="2"/>
        <v/>
      </c>
      <c r="J27" s="1306">
        <v>0</v>
      </c>
      <c r="K27" s="1307" t="str">
        <f t="shared" si="2"/>
        <v/>
      </c>
      <c r="L27" s="1306">
        <v>140000</v>
      </c>
      <c r="M27" s="1307">
        <f t="shared" ref="M27" si="106">IF(L27=0,"",($B$10/L$10)*L27/L$8)</f>
        <v>8.9726967247734244</v>
      </c>
      <c r="N27" s="1306">
        <v>0</v>
      </c>
      <c r="O27" s="1307" t="str">
        <f t="shared" ref="O27" si="107">IF(N27=0,"",($B$10/N$10)*N27/N$8)</f>
        <v/>
      </c>
      <c r="P27" s="1306">
        <v>0</v>
      </c>
      <c r="Q27" s="1307" t="str">
        <f t="shared" ref="Q27" si="108">IF(P27=0,"",($B$10/P$10)*P27/P$8)</f>
        <v/>
      </c>
      <c r="R27" s="1306">
        <v>0</v>
      </c>
      <c r="S27" s="1307" t="str">
        <f t="shared" ref="S27" si="109">IF(R27=0,"",($B$10/R$10)*R27/R$8)</f>
        <v/>
      </c>
      <c r="T27" s="1306">
        <v>0</v>
      </c>
      <c r="U27" s="1307" t="str">
        <f t="shared" ref="U27" si="110">IF(T27=0,"",($B$10/T$10)*T27/T$8)</f>
        <v/>
      </c>
      <c r="V27" s="1306">
        <v>0</v>
      </c>
      <c r="W27" s="1307" t="str">
        <f t="shared" ref="W27:Y27" si="111">IF(V27=0,"",($B$10/V$10)*V27/V$8)</f>
        <v/>
      </c>
      <c r="X27" s="1306">
        <v>40816</v>
      </c>
      <c r="Y27" s="1307">
        <f t="shared" si="111"/>
        <v>21.805779346139097</v>
      </c>
      <c r="Z27" s="1306">
        <v>31725</v>
      </c>
      <c r="AA27" s="1307">
        <f t="shared" ref="AA27" si="112">IF(Z27=0,"",($B$10/Z$10)*Z27/Z$8)</f>
        <v>4.5241660807695085</v>
      </c>
      <c r="AB27" s="1306">
        <v>109345.52103999999</v>
      </c>
      <c r="AC27" s="1307">
        <f t="shared" ref="AC27" si="113">IF(AB27=0,"",($B$10/AB$10)*AB27/AB$8)</f>
        <v>4.9810907002413582</v>
      </c>
      <c r="AD27" s="1306">
        <v>118612.64219999999</v>
      </c>
      <c r="AE27" s="1307">
        <f t="shared" si="0"/>
        <v>8.9700000000000006</v>
      </c>
      <c r="AF27" s="1306">
        <v>89541.743400000021</v>
      </c>
      <c r="AG27" s="1307">
        <f t="shared" si="11"/>
        <v>6.98</v>
      </c>
      <c r="AH27" s="1306"/>
      <c r="AI27" s="1307" t="str">
        <f t="shared" ref="AI27" si="114">IF(AH27=0,"",($B$10/AH$10)*AH27/AH$8)</f>
        <v/>
      </c>
      <c r="AJ27" s="1265">
        <f t="shared" si="96"/>
        <v>89541.743400000021</v>
      </c>
      <c r="AK27" s="1251">
        <v>1</v>
      </c>
    </row>
    <row r="28" spans="1:37" s="1123" customFormat="1" ht="15.75" customHeight="1" x14ac:dyDescent="0.25">
      <c r="A28" s="1301" t="s">
        <v>3403</v>
      </c>
      <c r="B28" s="1302"/>
      <c r="C28" s="1303" t="s">
        <v>453</v>
      </c>
      <c r="D28" s="1304"/>
      <c r="E28" s="1304"/>
      <c r="F28" s="1304" t="s">
        <v>3775</v>
      </c>
      <c r="G28" s="1305">
        <f t="shared" si="86"/>
        <v>5.9981799209791173</v>
      </c>
      <c r="H28" s="1306">
        <v>305000</v>
      </c>
      <c r="I28" s="1307">
        <f t="shared" si="2"/>
        <v>5.3114372188788384</v>
      </c>
      <c r="J28" s="1306">
        <v>0</v>
      </c>
      <c r="K28" s="1307" t="str">
        <f t="shared" si="2"/>
        <v/>
      </c>
      <c r="L28" s="1306">
        <v>0</v>
      </c>
      <c r="M28" s="1307" t="str">
        <f t="shared" ref="M28" si="115">IF(L28=0,"",($B$10/L$10)*L28/L$8)</f>
        <v/>
      </c>
      <c r="N28" s="1306">
        <v>0</v>
      </c>
      <c r="O28" s="1307" t="str">
        <f t="shared" ref="O28" si="116">IF(N28=0,"",($B$10/N$10)*N28/N$8)</f>
        <v/>
      </c>
      <c r="P28" s="1306">
        <v>0</v>
      </c>
      <c r="Q28" s="1307" t="str">
        <f t="shared" ref="Q28" si="117">IF(P28=0,"",($B$10/P$10)*P28/P$8)</f>
        <v/>
      </c>
      <c r="R28" s="1306">
        <v>0</v>
      </c>
      <c r="S28" s="1307" t="str">
        <f t="shared" ref="S28" si="118">IF(R28=0,"",($B$10/R$10)*R28/R$8)</f>
        <v/>
      </c>
      <c r="T28" s="1306">
        <v>0</v>
      </c>
      <c r="U28" s="1307" t="str">
        <f t="shared" ref="U28" si="119">IF(T28=0,"",($B$10/T$10)*T28/T$8)</f>
        <v/>
      </c>
      <c r="V28" s="1306">
        <v>0</v>
      </c>
      <c r="W28" s="1307" t="str">
        <f t="shared" ref="W28:Y28" si="120">IF(V28=0,"",($B$10/V$10)*V28/V$8)</f>
        <v/>
      </c>
      <c r="X28" s="1306">
        <v>0</v>
      </c>
      <c r="Y28" s="1307" t="str">
        <f t="shared" si="120"/>
        <v/>
      </c>
      <c r="Z28" s="1306">
        <v>31725</v>
      </c>
      <c r="AA28" s="1307">
        <f t="shared" ref="AA28" si="121">IF(Z28=0,"",($B$10/Z$10)*Z28/Z$8)</f>
        <v>4.5241660807695085</v>
      </c>
      <c r="AB28" s="1306">
        <v>108380.19140000001</v>
      </c>
      <c r="AC28" s="1307">
        <f t="shared" ref="AC28" si="122">IF(AB28=0,"",($B$10/AB$10)*AB28/AB$8)</f>
        <v>4.9371163842681209</v>
      </c>
      <c r="AD28" s="1306">
        <v>121918.45719999999</v>
      </c>
      <c r="AE28" s="1307">
        <f t="shared" si="0"/>
        <v>9.2200000000000006</v>
      </c>
      <c r="AF28" s="1306">
        <v>0</v>
      </c>
      <c r="AG28" s="1307" t="str">
        <f t="shared" si="11"/>
        <v/>
      </c>
      <c r="AH28" s="1306"/>
      <c r="AI28" s="1307" t="str">
        <f t="shared" ref="AI28" si="123">IF(AH28=0,"",($B$10/AH$10)*AH28/AH$8)</f>
        <v/>
      </c>
      <c r="AJ28" s="1265">
        <f t="shared" si="96"/>
        <v>0</v>
      </c>
      <c r="AK28" s="1251">
        <v>0</v>
      </c>
    </row>
    <row r="29" spans="1:37" s="1123" customFormat="1" ht="15.75" customHeight="1" x14ac:dyDescent="0.25">
      <c r="A29" s="1301" t="s">
        <v>3404</v>
      </c>
      <c r="B29" s="1302"/>
      <c r="C29" s="1303" t="s">
        <v>453</v>
      </c>
      <c r="D29" s="1304">
        <v>1</v>
      </c>
      <c r="E29" s="1304">
        <f>$B$8*5</f>
        <v>64141.650000000009</v>
      </c>
      <c r="F29" s="1304" t="s">
        <v>3387</v>
      </c>
      <c r="G29" s="1305">
        <f t="shared" si="86"/>
        <v>6.5208551373423864</v>
      </c>
      <c r="H29" s="1306">
        <v>660000</v>
      </c>
      <c r="I29" s="1307">
        <f t="shared" si="2"/>
        <v>11.493601850688634</v>
      </c>
      <c r="J29" s="1306">
        <v>0</v>
      </c>
      <c r="K29" s="1307" t="str">
        <f t="shared" si="2"/>
        <v/>
      </c>
      <c r="L29" s="1306">
        <v>77500</v>
      </c>
      <c r="M29" s="1307">
        <f t="shared" ref="M29" si="124">IF(L29=0,"",($B$10/L$10)*L29/L$8)</f>
        <v>4.9670285440710025</v>
      </c>
      <c r="N29" s="1306">
        <v>0</v>
      </c>
      <c r="O29" s="1307" t="str">
        <f t="shared" ref="O29" si="125">IF(N29=0,"",($B$10/N$10)*N29/N$8)</f>
        <v/>
      </c>
      <c r="P29" s="1306">
        <v>0</v>
      </c>
      <c r="Q29" s="1307" t="str">
        <f t="shared" ref="Q29" si="126">IF(P29=0,"",($B$10/P$10)*P29/P$8)</f>
        <v/>
      </c>
      <c r="R29" s="1306">
        <v>0</v>
      </c>
      <c r="S29" s="1307" t="str">
        <f t="shared" ref="S29" si="127">IF(R29=0,"",($B$10/R$10)*R29/R$8)</f>
        <v/>
      </c>
      <c r="T29" s="1306">
        <v>0</v>
      </c>
      <c r="U29" s="1307" t="str">
        <f t="shared" ref="U29" si="128">IF(T29=0,"",($B$10/T$10)*T29/T$8)</f>
        <v/>
      </c>
      <c r="V29" s="1306">
        <v>0</v>
      </c>
      <c r="W29" s="1307" t="str">
        <f t="shared" ref="W29:Y29" si="129">IF(V29=0,"",($B$10/V$10)*V29/V$8)</f>
        <v/>
      </c>
      <c r="X29" s="1306">
        <v>0</v>
      </c>
      <c r="Y29" s="1307" t="str">
        <f t="shared" si="129"/>
        <v/>
      </c>
      <c r="Z29" s="1306">
        <v>14100</v>
      </c>
      <c r="AA29" s="1307">
        <f t="shared" ref="AA29" si="130">IF(Z29=0,"",($B$10/Z$10)*Z29/Z$8)</f>
        <v>2.0107404803420037</v>
      </c>
      <c r="AB29" s="1306">
        <v>234531.22390000001</v>
      </c>
      <c r="AC29" s="1307">
        <f t="shared" ref="AC29" si="131">IF(AB29=0,"",($B$10/AB$10)*AB29/AB$8)</f>
        <v>10.683759948952673</v>
      </c>
      <c r="AD29" s="1306">
        <v>65719.602199999994</v>
      </c>
      <c r="AE29" s="1307">
        <f t="shared" si="0"/>
        <v>4.97</v>
      </c>
      <c r="AF29" s="1306">
        <v>64141.650000000009</v>
      </c>
      <c r="AG29" s="1307">
        <f t="shared" si="11"/>
        <v>5</v>
      </c>
      <c r="AH29" s="1306"/>
      <c r="AI29" s="1307" t="str">
        <f t="shared" ref="AI29" si="132">IF(AH29=0,"",($B$10/AH$10)*AH29/AH$8)</f>
        <v/>
      </c>
      <c r="AJ29" s="1265">
        <f t="shared" si="96"/>
        <v>64141.650000000009</v>
      </c>
      <c r="AK29" s="1251">
        <v>1</v>
      </c>
    </row>
    <row r="30" spans="1:37" s="1123" customFormat="1" ht="15.75" customHeight="1" x14ac:dyDescent="0.25">
      <c r="A30" s="1301" t="s">
        <v>1247</v>
      </c>
      <c r="B30" s="1302"/>
      <c r="C30" s="1303" t="s">
        <v>453</v>
      </c>
      <c r="D30" s="1304"/>
      <c r="E30" s="1311"/>
      <c r="F30" s="1304" t="s">
        <v>3775</v>
      </c>
      <c r="G30" s="1305">
        <f t="shared" si="86"/>
        <v>1.1427206178406129</v>
      </c>
      <c r="H30" s="1306">
        <v>0</v>
      </c>
      <c r="I30" s="1307" t="str">
        <f t="shared" si="2"/>
        <v/>
      </c>
      <c r="J30" s="1306">
        <v>11513.877899999998</v>
      </c>
      <c r="K30" s="1307">
        <f t="shared" si="2"/>
        <v>0.56791754187863996</v>
      </c>
      <c r="L30" s="1306">
        <v>0</v>
      </c>
      <c r="M30" s="1307" t="str">
        <f t="shared" ref="M30" si="133">IF(L30=0,"",($B$10/L$10)*L30/L$8)</f>
        <v/>
      </c>
      <c r="N30" s="1306">
        <v>0</v>
      </c>
      <c r="O30" s="1307" t="str">
        <f t="shared" ref="O30" si="134">IF(N30=0,"",($B$10/N$10)*N30/N$8)</f>
        <v/>
      </c>
      <c r="P30" s="1306">
        <v>0</v>
      </c>
      <c r="Q30" s="1307" t="str">
        <f t="shared" ref="Q30" si="135">IF(P30=0,"",($B$10/P$10)*P30/P$8)</f>
        <v/>
      </c>
      <c r="R30" s="1306">
        <v>0</v>
      </c>
      <c r="S30" s="1307" t="str">
        <f t="shared" ref="S30" si="136">IF(R30=0,"",($B$10/R$10)*R30/R$8)</f>
        <v/>
      </c>
      <c r="T30" s="1306">
        <v>0</v>
      </c>
      <c r="U30" s="1307" t="str">
        <f t="shared" ref="U30" si="137">IF(T30=0,"",($B$10/T$10)*T30/T$8)</f>
        <v/>
      </c>
      <c r="V30" s="1306">
        <v>0</v>
      </c>
      <c r="W30" s="1307" t="str">
        <f t="shared" ref="W30:Y30" si="138">IF(V30=0,"",($B$10/V$10)*V30/V$8)</f>
        <v/>
      </c>
      <c r="X30" s="1306">
        <v>0</v>
      </c>
      <c r="Y30" s="1307" t="str">
        <f t="shared" si="138"/>
        <v/>
      </c>
      <c r="Z30" s="1306">
        <v>14100</v>
      </c>
      <c r="AA30" s="1307">
        <f t="shared" ref="AA30" si="139">IF(Z30=0,"",($B$10/Z$10)*Z30/Z$8)</f>
        <v>2.0107404803420037</v>
      </c>
      <c r="AB30" s="1306">
        <v>18648.413500000002</v>
      </c>
      <c r="AC30" s="1307">
        <f t="shared" ref="AC30" si="140">IF(AB30=0,"",($B$10/AB$10)*AB30/AB$8)</f>
        <v>0.84950383130119489</v>
      </c>
      <c r="AD30" s="1306">
        <v>0</v>
      </c>
      <c r="AE30" s="1307" t="str">
        <f t="shared" si="0"/>
        <v/>
      </c>
      <c r="AF30" s="1306">
        <v>0</v>
      </c>
      <c r="AG30" s="1307" t="str">
        <f t="shared" si="11"/>
        <v/>
      </c>
      <c r="AH30" s="1306"/>
      <c r="AI30" s="1307" t="str">
        <f t="shared" ref="AI30" si="141">IF(AH30=0,"",($B$10/AH$10)*AH30/AH$8)</f>
        <v/>
      </c>
      <c r="AJ30" s="1265">
        <f t="shared" si="96"/>
        <v>0</v>
      </c>
      <c r="AK30" s="1251">
        <v>0</v>
      </c>
    </row>
    <row r="31" spans="1:37" s="1123" customFormat="1" ht="15.75" customHeight="1" x14ac:dyDescent="0.25">
      <c r="A31" s="1301" t="s">
        <v>3405</v>
      </c>
      <c r="B31" s="1302"/>
      <c r="C31" s="1303" t="s">
        <v>453</v>
      </c>
      <c r="D31" s="1304"/>
      <c r="E31" s="1304"/>
      <c r="F31" s="1304" t="s">
        <v>3775</v>
      </c>
      <c r="G31" s="1305">
        <f t="shared" si="86"/>
        <v>0.80753010631645183</v>
      </c>
      <c r="H31" s="1306">
        <v>0</v>
      </c>
      <c r="I31" s="1307" t="str">
        <f t="shared" si="2"/>
        <v/>
      </c>
      <c r="J31" s="1306">
        <v>4500</v>
      </c>
      <c r="K31" s="1307">
        <f t="shared" si="2"/>
        <v>0.22196074690473142</v>
      </c>
      <c r="L31" s="1306">
        <v>0</v>
      </c>
      <c r="M31" s="1307" t="str">
        <f t="shared" ref="M31" si="142">IF(L31=0,"",($B$10/L$10)*L31/L$8)</f>
        <v/>
      </c>
      <c r="N31" s="1306">
        <v>0</v>
      </c>
      <c r="O31" s="1307" t="str">
        <f t="shared" ref="O31" si="143">IF(N31=0,"",($B$10/N$10)*N31/N$8)</f>
        <v/>
      </c>
      <c r="P31" s="1306">
        <v>0</v>
      </c>
      <c r="Q31" s="1307" t="str">
        <f t="shared" ref="Q31" si="144">IF(P31=0,"",($B$10/P$10)*P31/P$8)</f>
        <v/>
      </c>
      <c r="R31" s="1306">
        <v>0</v>
      </c>
      <c r="S31" s="1307" t="str">
        <f t="shared" ref="S31" si="145">IF(R31=0,"",($B$10/R$10)*R31/R$8)</f>
        <v/>
      </c>
      <c r="T31" s="1306">
        <v>0</v>
      </c>
      <c r="U31" s="1307" t="str">
        <f t="shared" ref="U31" si="146">IF(T31=0,"",($B$10/T$10)*T31/T$8)</f>
        <v/>
      </c>
      <c r="V31" s="1306">
        <v>0</v>
      </c>
      <c r="W31" s="1307" t="str">
        <f t="shared" ref="W31:Y31" si="147">IF(V31=0,"",($B$10/V$10)*V31/V$8)</f>
        <v/>
      </c>
      <c r="X31" s="1306">
        <v>0</v>
      </c>
      <c r="Y31" s="1307" t="str">
        <f t="shared" si="147"/>
        <v/>
      </c>
      <c r="Z31" s="1306">
        <v>14100</v>
      </c>
      <c r="AA31" s="1307">
        <f t="shared" ref="AA31" si="148">IF(Z31=0,"",($B$10/Z$10)*Z31/Z$8)</f>
        <v>2.0107404803420037</v>
      </c>
      <c r="AB31" s="1306">
        <v>4168.4688999999998</v>
      </c>
      <c r="AC31" s="1307">
        <f t="shared" ref="AC31" si="149">IF(AB31=0,"",($B$10/AB$10)*AB31/AB$8)</f>
        <v>0.18988909170262</v>
      </c>
      <c r="AD31" s="1306">
        <v>0</v>
      </c>
      <c r="AE31" s="1307" t="str">
        <f t="shared" si="0"/>
        <v/>
      </c>
      <c r="AF31" s="1306">
        <v>0</v>
      </c>
      <c r="AG31" s="1307" t="str">
        <f t="shared" si="11"/>
        <v/>
      </c>
      <c r="AH31" s="1306"/>
      <c r="AI31" s="1307" t="str">
        <f t="shared" ref="AI31" si="150">IF(AH31=0,"",($B$10/AH$10)*AH31/AH$8)</f>
        <v/>
      </c>
      <c r="AJ31" s="1265">
        <f t="shared" si="96"/>
        <v>0</v>
      </c>
      <c r="AK31" s="1251">
        <v>0</v>
      </c>
    </row>
    <row r="32" spans="1:37" s="1123" customFormat="1" ht="15.75" x14ac:dyDescent="0.25">
      <c r="A32" s="1297" t="s">
        <v>3406</v>
      </c>
      <c r="B32" s="1298"/>
      <c r="C32" s="1298"/>
      <c r="D32" s="1298"/>
      <c r="E32" s="1298">
        <f>SUMPRODUCT(D33:D37,E33:E37)</f>
        <v>104294.32290000003</v>
      </c>
      <c r="F32" s="1298"/>
      <c r="G32" s="1298"/>
      <c r="H32" s="1299"/>
      <c r="I32" s="1300" t="str">
        <f t="shared" si="2"/>
        <v/>
      </c>
      <c r="J32" s="1299"/>
      <c r="K32" s="1300" t="str">
        <f t="shared" si="2"/>
        <v/>
      </c>
      <c r="L32" s="1299"/>
      <c r="M32" s="1300" t="str">
        <f t="shared" ref="M32" si="151">IF(L32=0,"",($B$10/L$10)*L32/L$8)</f>
        <v/>
      </c>
      <c r="N32" s="1299"/>
      <c r="O32" s="1300" t="str">
        <f t="shared" ref="O32" si="152">IF(N32=0,"",($B$10/N$10)*N32/N$8)</f>
        <v/>
      </c>
      <c r="P32" s="1299"/>
      <c r="Q32" s="1300" t="str">
        <f t="shared" ref="Q32" si="153">IF(P32=0,"",($B$10/P$10)*P32/P$8)</f>
        <v/>
      </c>
      <c r="R32" s="1299"/>
      <c r="S32" s="1300" t="str">
        <f t="shared" ref="S32" si="154">IF(R32=0,"",($B$10/R$10)*R32/R$8)</f>
        <v/>
      </c>
      <c r="T32" s="1299"/>
      <c r="U32" s="1300" t="str">
        <f t="shared" ref="U32" si="155">IF(T32=0,"",($B$10/T$10)*T32/T$8)</f>
        <v/>
      </c>
      <c r="V32" s="1299"/>
      <c r="W32" s="1300" t="str">
        <f t="shared" ref="W32:Y32" si="156">IF(V32=0,"",($B$10/V$10)*V32/V$8)</f>
        <v/>
      </c>
      <c r="X32" s="1299"/>
      <c r="Y32" s="1300" t="str">
        <f t="shared" si="156"/>
        <v/>
      </c>
      <c r="Z32" s="1299"/>
      <c r="AA32" s="1300" t="str">
        <f t="shared" ref="AA32" si="157">IF(Z32=0,"",($B$10/Z$10)*Z32/Z$8)</f>
        <v/>
      </c>
      <c r="AB32" s="1299"/>
      <c r="AC32" s="1300" t="str">
        <f t="shared" ref="AC32" si="158">IF(AB32=0,"",($B$10/AB$10)*AB32/AB$8)</f>
        <v/>
      </c>
      <c r="AD32" s="1299"/>
      <c r="AE32" s="1300" t="str">
        <f t="shared" si="0"/>
        <v/>
      </c>
      <c r="AF32" s="1299"/>
      <c r="AG32" s="1300" t="str">
        <f t="shared" si="11"/>
        <v/>
      </c>
      <c r="AH32" s="1299"/>
      <c r="AI32" s="1300" t="str">
        <f t="shared" ref="AI32" si="159">IF(AH32=0,"",($B$10/AH$10)*AH32/AH$8)</f>
        <v/>
      </c>
      <c r="AJ32" s="1251"/>
      <c r="AK32" s="1251">
        <v>0</v>
      </c>
    </row>
    <row r="33" spans="1:37" s="1123" customFormat="1" ht="15.75" customHeight="1" x14ac:dyDescent="0.25">
      <c r="A33" s="1301" t="s">
        <v>1249</v>
      </c>
      <c r="B33" s="1302"/>
      <c r="C33" s="1303" t="s">
        <v>453</v>
      </c>
      <c r="D33" s="1304"/>
      <c r="E33" s="1304"/>
      <c r="F33" s="1304" t="s">
        <v>3775</v>
      </c>
      <c r="G33" s="1305">
        <f>IFERROR(AVERAGEIFS($H33:$AI33,H$12:AI$12,"Referência"),"")</f>
        <v>0.16602333153109811</v>
      </c>
      <c r="H33" s="1306">
        <v>0</v>
      </c>
      <c r="I33" s="1307" t="str">
        <f t="shared" si="2"/>
        <v/>
      </c>
      <c r="J33" s="1306">
        <v>1532.0641883826127</v>
      </c>
      <c r="K33" s="1307">
        <f t="shared" si="2"/>
        <v>7.5568469235421293E-2</v>
      </c>
      <c r="L33" s="1306">
        <v>0</v>
      </c>
      <c r="M33" s="1307" t="str">
        <f t="shared" ref="M33" si="160">IF(L33=0,"",($B$10/L$10)*L33/L$8)</f>
        <v/>
      </c>
      <c r="N33" s="1306">
        <v>984.25196850393706</v>
      </c>
      <c r="O33" s="1307">
        <f t="shared" ref="O33" si="161">IF(N33=0,"",($B$10/N$10)*N33/N$8)</f>
        <v>0.22779199174056949</v>
      </c>
      <c r="P33" s="1306">
        <v>1500</v>
      </c>
      <c r="Q33" s="1307">
        <f t="shared" ref="Q33" si="162">IF(P33=0,"",($B$10/P$10)*P33/P$8)</f>
        <v>0.1868437558616419</v>
      </c>
      <c r="R33" s="1306">
        <v>0</v>
      </c>
      <c r="S33" s="1307" t="str">
        <f t="shared" ref="S33" si="163">IF(R33=0,"",($B$10/R$10)*R33/R$8)</f>
        <v/>
      </c>
      <c r="T33" s="1306">
        <v>0</v>
      </c>
      <c r="U33" s="1307" t="str">
        <f t="shared" ref="U33" si="164">IF(T33=0,"",($B$10/T$10)*T33/T$8)</f>
        <v/>
      </c>
      <c r="V33" s="1306">
        <v>0</v>
      </c>
      <c r="W33" s="1307" t="str">
        <f t="shared" ref="W33:Y33" si="165">IF(V33=0,"",($B$10/V$10)*V33/V$8)</f>
        <v/>
      </c>
      <c r="X33" s="1306">
        <v>0</v>
      </c>
      <c r="Y33" s="1307" t="str">
        <f t="shared" si="165"/>
        <v/>
      </c>
      <c r="Z33" s="1306">
        <v>0</v>
      </c>
      <c r="AA33" s="1307" t="str">
        <f t="shared" ref="AA33" si="166">IF(Z33=0,"",($B$10/Z$10)*Z33/Z$8)</f>
        <v/>
      </c>
      <c r="AB33" s="1306">
        <v>3290.8965000000003</v>
      </c>
      <c r="AC33" s="1307">
        <f t="shared" ref="AC33" si="167">IF(AB33=0,"",($B$10/AB$10)*AB33/AB$8)</f>
        <v>0.1499124408178579</v>
      </c>
      <c r="AD33" s="1306">
        <v>2512.4193999999998</v>
      </c>
      <c r="AE33" s="1307">
        <f t="shared" si="0"/>
        <v>0.19</v>
      </c>
      <c r="AF33" s="1306">
        <v>0</v>
      </c>
      <c r="AG33" s="1307" t="str">
        <f t="shared" si="11"/>
        <v/>
      </c>
      <c r="AH33" s="1306"/>
      <c r="AI33" s="1307" t="str">
        <f t="shared" ref="AI33" si="168">IF(AH33=0,"",($B$10/AH$10)*AH33/AH$8)</f>
        <v/>
      </c>
      <c r="AJ33" s="1265">
        <f>E33*D33</f>
        <v>0</v>
      </c>
      <c r="AK33" s="1251">
        <v>0</v>
      </c>
    </row>
    <row r="34" spans="1:37" s="1123" customFormat="1" ht="15.75" customHeight="1" x14ac:dyDescent="0.25">
      <c r="A34" s="1301" t="s">
        <v>3407</v>
      </c>
      <c r="B34" s="1302"/>
      <c r="C34" s="1303" t="s">
        <v>453</v>
      </c>
      <c r="D34" s="1304">
        <v>1</v>
      </c>
      <c r="E34" s="1304">
        <f>$B$8*1.9</f>
        <v>24373.827000000001</v>
      </c>
      <c r="F34" s="1304" t="s">
        <v>3387</v>
      </c>
      <c r="G34" s="1305">
        <f>IFERROR(AVERAGEIFS($H34:$AI34,H$12:AI$12,"Referência"),"")</f>
        <v>1.8759971474427335</v>
      </c>
      <c r="H34" s="1306">
        <v>61396</v>
      </c>
      <c r="I34" s="1307">
        <f t="shared" si="2"/>
        <v>1.0691836048861809</v>
      </c>
      <c r="J34" s="1306">
        <v>46064.488837422883</v>
      </c>
      <c r="K34" s="1307">
        <f t="shared" si="2"/>
        <v>2.272112966253121</v>
      </c>
      <c r="L34" s="1306">
        <v>44600</v>
      </c>
      <c r="M34" s="1307">
        <f t="shared" ref="M34" si="169">IF(L34=0,"",($B$10/L$10)*L34/L$8)</f>
        <v>2.858444813749248</v>
      </c>
      <c r="N34" s="1306">
        <v>0</v>
      </c>
      <c r="O34" s="1307" t="str">
        <f t="shared" ref="O34" si="170">IF(N34=0,"",($B$10/N$10)*N34/N$8)</f>
        <v/>
      </c>
      <c r="P34" s="1306">
        <v>0</v>
      </c>
      <c r="Q34" s="1307" t="str">
        <f t="shared" ref="Q34" si="171">IF(P34=0,"",($B$10/P$10)*P34/P$8)</f>
        <v/>
      </c>
      <c r="R34" s="1306">
        <v>0</v>
      </c>
      <c r="S34" s="1307" t="str">
        <f t="shared" ref="S34" si="172">IF(R34=0,"",($B$10/R$10)*R34/R$8)</f>
        <v/>
      </c>
      <c r="T34" s="1306">
        <v>0</v>
      </c>
      <c r="U34" s="1307" t="str">
        <f t="shared" ref="U34" si="173">IF(T34=0,"",($B$10/T$10)*T34/T$8)</f>
        <v/>
      </c>
      <c r="V34" s="1306">
        <v>9600</v>
      </c>
      <c r="W34" s="1307">
        <f t="shared" ref="W34:Y34" si="174">IF(V34=0,"",($B$10/V$10)*V34/V$8)</f>
        <v>0.94853423869458287</v>
      </c>
      <c r="X34" s="1306">
        <v>0</v>
      </c>
      <c r="Y34" s="1307" t="str">
        <f t="shared" si="174"/>
        <v/>
      </c>
      <c r="Z34" s="1306">
        <v>8000</v>
      </c>
      <c r="AA34" s="1307">
        <f t="shared" ref="AA34" si="175">IF(Z34=0,"",($B$10/Z$10)*Z34/Z$8)</f>
        <v>1.1408456626053922</v>
      </c>
      <c r="AB34" s="1306">
        <v>43001.047600000005</v>
      </c>
      <c r="AC34" s="1307">
        <f t="shared" ref="AC34" si="176">IF(AB34=0,"",($B$10/AB$10)*AB34/AB$8)</f>
        <v>1.9588558933533433</v>
      </c>
      <c r="AD34" s="1306">
        <v>37818.523599999993</v>
      </c>
      <c r="AE34" s="1307">
        <f t="shared" si="0"/>
        <v>2.86</v>
      </c>
      <c r="AF34" s="1306">
        <v>24373.827000000001</v>
      </c>
      <c r="AG34" s="1307">
        <f t="shared" si="11"/>
        <v>1.9</v>
      </c>
      <c r="AH34" s="1306"/>
      <c r="AI34" s="1307" t="str">
        <f t="shared" ref="AI34" si="177">IF(AH34=0,"",($B$10/AH$10)*AH34/AH$8)</f>
        <v/>
      </c>
      <c r="AJ34" s="1265">
        <f>E34*D34</f>
        <v>24373.827000000001</v>
      </c>
      <c r="AK34" s="1251">
        <v>1</v>
      </c>
    </row>
    <row r="35" spans="1:37" s="1123" customFormat="1" ht="15.75" customHeight="1" x14ac:dyDescent="0.25">
      <c r="A35" s="1301" t="s">
        <v>3408</v>
      </c>
      <c r="B35" s="1302"/>
      <c r="C35" s="1303" t="s">
        <v>453</v>
      </c>
      <c r="D35" s="1304">
        <v>1</v>
      </c>
      <c r="E35" s="1304">
        <f>$B$8*6.23</f>
        <v>79920.495900000024</v>
      </c>
      <c r="F35" s="1304" t="s">
        <v>3387</v>
      </c>
      <c r="G35" s="1305">
        <f>IFERROR(AVERAGEIFS($H35:$AI35,H$12:AI$12,"Referência"),"")</f>
        <v>6.852681880138948</v>
      </c>
      <c r="H35" s="1306">
        <v>230000</v>
      </c>
      <c r="I35" s="1307">
        <f t="shared" si="2"/>
        <v>4.0053460994824031</v>
      </c>
      <c r="J35" s="1306">
        <v>0</v>
      </c>
      <c r="K35" s="1307" t="str">
        <f t="shared" si="2"/>
        <v/>
      </c>
      <c r="L35" s="1306">
        <v>109543.5</v>
      </c>
      <c r="M35" s="1307">
        <f t="shared" ref="M35" si="178">IF(L35=0,"",($B$10/L$10)*L35/L$8)</f>
        <v>7.0207185976444109</v>
      </c>
      <c r="N35" s="1306">
        <v>0</v>
      </c>
      <c r="O35" s="1307" t="str">
        <f t="shared" ref="O35" si="179">IF(N35=0,"",($B$10/N$10)*N35/N$8)</f>
        <v/>
      </c>
      <c r="P35" s="1306">
        <v>41100</v>
      </c>
      <c r="Q35" s="1307">
        <f t="shared" ref="Q35" si="180">IF(P35=0,"",($B$10/P$10)*P35/P$8)</f>
        <v>5.1195189106089884</v>
      </c>
      <c r="R35" s="1306">
        <v>0</v>
      </c>
      <c r="S35" s="1307" t="str">
        <f t="shared" ref="S35" si="181">IF(R35=0,"",($B$10/R$10)*R35/R$8)</f>
        <v/>
      </c>
      <c r="T35" s="1306">
        <v>287022.46039903315</v>
      </c>
      <c r="U35" s="1307">
        <f t="shared" ref="U35" si="182">IF(T35=0,"",($B$10/T$10)*T35/T$8)</f>
        <v>16.015282984821706</v>
      </c>
      <c r="V35" s="1306">
        <v>55000</v>
      </c>
      <c r="W35" s="1307">
        <f t="shared" ref="W35:Y35" si="183">IF(V35=0,"",($B$10/V$10)*V35/V$8)</f>
        <v>5.4343107425210482</v>
      </c>
      <c r="X35" s="1306">
        <v>0</v>
      </c>
      <c r="Y35" s="1307" t="str">
        <f t="shared" si="183"/>
        <v/>
      </c>
      <c r="Z35" s="1306">
        <v>58000</v>
      </c>
      <c r="AA35" s="1307">
        <f t="shared" ref="AA35" si="184">IF(Z35=0,"",($B$10/Z$10)*Z35/Z$8)</f>
        <v>8.2711310538890945</v>
      </c>
      <c r="AB35" s="1306">
        <v>81614.233200000002</v>
      </c>
      <c r="AC35" s="1307">
        <f t="shared" ref="AC35" si="185">IF(AB35=0,"",($B$10/AB$10)*AB35/AB$8)</f>
        <v>3.7178285322828759</v>
      </c>
      <c r="AD35" s="1306">
        <v>77488.303599999999</v>
      </c>
      <c r="AE35" s="1307">
        <f t="shared" si="0"/>
        <v>5.86</v>
      </c>
      <c r="AF35" s="1306">
        <v>79920.495900000024</v>
      </c>
      <c r="AG35" s="1307">
        <f t="shared" si="11"/>
        <v>6.2300000000000013</v>
      </c>
      <c r="AH35" s="1306"/>
      <c r="AI35" s="1307" t="str">
        <f t="shared" ref="AI35" si="186">IF(AH35=0,"",($B$10/AH$10)*AH35/AH$8)</f>
        <v/>
      </c>
      <c r="AJ35" s="1265">
        <f>E35*D35</f>
        <v>79920.495900000024</v>
      </c>
      <c r="AK35" s="1251">
        <v>1</v>
      </c>
    </row>
    <row r="36" spans="1:37" s="1123" customFormat="1" ht="15.75" customHeight="1" x14ac:dyDescent="0.25">
      <c r="A36" s="1301" t="s">
        <v>3409</v>
      </c>
      <c r="B36" s="1302"/>
      <c r="C36" s="1303" t="s">
        <v>453</v>
      </c>
      <c r="D36" s="1304"/>
      <c r="E36" s="1304"/>
      <c r="F36" s="1304" t="s">
        <v>3775</v>
      </c>
      <c r="G36" s="1305" t="str">
        <f>IFERROR(AVERAGEIFS($H36:$AI36,H$12:AI$12,"Referência"),"")</f>
        <v/>
      </c>
      <c r="H36" s="1306">
        <v>0</v>
      </c>
      <c r="I36" s="1307" t="str">
        <f t="shared" si="2"/>
        <v/>
      </c>
      <c r="J36" s="1306">
        <v>0</v>
      </c>
      <c r="K36" s="1307" t="str">
        <f t="shared" si="2"/>
        <v/>
      </c>
      <c r="L36" s="1306">
        <v>0</v>
      </c>
      <c r="M36" s="1307" t="str">
        <f t="shared" ref="M36" si="187">IF(L36=0,"",($B$10/L$10)*L36/L$8)</f>
        <v/>
      </c>
      <c r="N36" s="1306">
        <v>0</v>
      </c>
      <c r="O36" s="1307" t="str">
        <f t="shared" ref="O36" si="188">IF(N36=0,"",($B$10/N$10)*N36/N$8)</f>
        <v/>
      </c>
      <c r="P36" s="1306">
        <v>0</v>
      </c>
      <c r="Q36" s="1307" t="str">
        <f t="shared" ref="Q36" si="189">IF(P36=0,"",($B$10/P$10)*P36/P$8)</f>
        <v/>
      </c>
      <c r="R36" s="1306">
        <v>0</v>
      </c>
      <c r="S36" s="1307" t="str">
        <f t="shared" ref="S36" si="190">IF(R36=0,"",($B$10/R$10)*R36/R$8)</f>
        <v/>
      </c>
      <c r="T36" s="1306">
        <v>0</v>
      </c>
      <c r="U36" s="1307" t="str">
        <f t="shared" ref="U36" si="191">IF(T36=0,"",($B$10/T$10)*T36/T$8)</f>
        <v/>
      </c>
      <c r="V36" s="1306">
        <v>0</v>
      </c>
      <c r="W36" s="1307" t="str">
        <f t="shared" ref="W36:Y36" si="192">IF(V36=0,"",($B$10/V$10)*V36/V$8)</f>
        <v/>
      </c>
      <c r="X36" s="1306">
        <v>0</v>
      </c>
      <c r="Y36" s="1307" t="str">
        <f t="shared" si="192"/>
        <v/>
      </c>
      <c r="Z36" s="1306">
        <v>0</v>
      </c>
      <c r="AA36" s="1307" t="str">
        <f t="shared" ref="AA36" si="193">IF(Z36=0,"",($B$10/Z$10)*Z36/Z$8)</f>
        <v/>
      </c>
      <c r="AB36" s="1306">
        <v>0</v>
      </c>
      <c r="AC36" s="1307" t="str">
        <f t="shared" ref="AC36" si="194">IF(AB36=0,"",($B$10/AB$10)*AB36/AB$8)</f>
        <v/>
      </c>
      <c r="AD36" s="1306">
        <v>0</v>
      </c>
      <c r="AE36" s="1307" t="str">
        <f t="shared" si="0"/>
        <v/>
      </c>
      <c r="AF36" s="1306">
        <v>0</v>
      </c>
      <c r="AG36" s="1307" t="str">
        <f t="shared" si="11"/>
        <v/>
      </c>
      <c r="AH36" s="1306"/>
      <c r="AI36" s="1307" t="str">
        <f t="shared" ref="AI36" si="195">IF(AH36=0,"",($B$10/AH$10)*AH36/AH$8)</f>
        <v/>
      </c>
      <c r="AJ36" s="1265">
        <f>E36*D36</f>
        <v>0</v>
      </c>
      <c r="AK36" s="1251">
        <v>0</v>
      </c>
    </row>
    <row r="37" spans="1:37" s="1123" customFormat="1" ht="15.75" customHeight="1" x14ac:dyDescent="0.25">
      <c r="A37" s="1301" t="s">
        <v>3410</v>
      </c>
      <c r="B37" s="1302"/>
      <c r="C37" s="1303" t="s">
        <v>453</v>
      </c>
      <c r="D37" s="1304"/>
      <c r="E37" s="1304"/>
      <c r="F37" s="1304" t="s">
        <v>3775</v>
      </c>
      <c r="G37" s="1305" t="str">
        <f>IFERROR(AVERAGEIFS($H37:$AI37,H$12:AI$12,"Referência"),"")</f>
        <v/>
      </c>
      <c r="H37" s="1306">
        <v>0</v>
      </c>
      <c r="I37" s="1307" t="str">
        <f t="shared" si="2"/>
        <v/>
      </c>
      <c r="J37" s="1306">
        <v>0</v>
      </c>
      <c r="K37" s="1307" t="str">
        <f t="shared" si="2"/>
        <v/>
      </c>
      <c r="L37" s="1306">
        <v>0</v>
      </c>
      <c r="M37" s="1307" t="str">
        <f t="shared" ref="M37" si="196">IF(L37=0,"",($B$10/L$10)*L37/L$8)</f>
        <v/>
      </c>
      <c r="N37" s="1306">
        <v>0</v>
      </c>
      <c r="O37" s="1307" t="str">
        <f t="shared" ref="O37" si="197">IF(N37=0,"",($B$10/N$10)*N37/N$8)</f>
        <v/>
      </c>
      <c r="P37" s="1306">
        <v>0</v>
      </c>
      <c r="Q37" s="1307" t="str">
        <f t="shared" ref="Q37" si="198">IF(P37=0,"",($B$10/P$10)*P37/P$8)</f>
        <v/>
      </c>
      <c r="R37" s="1306">
        <v>0</v>
      </c>
      <c r="S37" s="1307" t="str">
        <f t="shared" ref="S37" si="199">IF(R37=0,"",($B$10/R$10)*R37/R$8)</f>
        <v/>
      </c>
      <c r="T37" s="1306">
        <v>0</v>
      </c>
      <c r="U37" s="1307" t="str">
        <f t="shared" ref="U37" si="200">IF(T37=0,"",($B$10/T$10)*T37/T$8)</f>
        <v/>
      </c>
      <c r="V37" s="1306">
        <v>0</v>
      </c>
      <c r="W37" s="1307" t="str">
        <f t="shared" ref="W37:Y37" si="201">IF(V37=0,"",($B$10/V$10)*V37/V$8)</f>
        <v/>
      </c>
      <c r="X37" s="1306">
        <v>0</v>
      </c>
      <c r="Y37" s="1307" t="str">
        <f t="shared" si="201"/>
        <v/>
      </c>
      <c r="Z37" s="1306">
        <v>0</v>
      </c>
      <c r="AA37" s="1307" t="str">
        <f t="shared" ref="AA37" si="202">IF(Z37=0,"",($B$10/Z$10)*Z37/Z$8)</f>
        <v/>
      </c>
      <c r="AB37" s="1306">
        <v>0</v>
      </c>
      <c r="AC37" s="1307" t="str">
        <f t="shared" ref="AC37" si="203">IF(AB37=0,"",($B$10/AB$10)*AB37/AB$8)</f>
        <v/>
      </c>
      <c r="AD37" s="1306">
        <v>0</v>
      </c>
      <c r="AE37" s="1307" t="str">
        <f t="shared" si="0"/>
        <v/>
      </c>
      <c r="AF37" s="1306">
        <v>0</v>
      </c>
      <c r="AG37" s="1307" t="str">
        <f t="shared" si="11"/>
        <v/>
      </c>
      <c r="AH37" s="1306"/>
      <c r="AI37" s="1307" t="str">
        <f t="shared" ref="AI37" si="204">IF(AH37=0,"",($B$10/AH$10)*AH37/AH$8)</f>
        <v/>
      </c>
      <c r="AJ37" s="1265">
        <f>E37*D37</f>
        <v>0</v>
      </c>
      <c r="AK37" s="1251">
        <v>0</v>
      </c>
    </row>
    <row r="38" spans="1:37" s="1123" customFormat="1" ht="15.75" x14ac:dyDescent="0.25">
      <c r="A38" s="1297" t="s">
        <v>3411</v>
      </c>
      <c r="B38" s="1298"/>
      <c r="C38" s="1298"/>
      <c r="D38" s="1298"/>
      <c r="E38" s="1298">
        <f>SUMPRODUCT(D39:D58,E39:E58)</f>
        <v>85244.252850000019</v>
      </c>
      <c r="F38" s="1298"/>
      <c r="G38" s="1298"/>
      <c r="H38" s="1299"/>
      <c r="I38" s="1300" t="str">
        <f t="shared" si="2"/>
        <v/>
      </c>
      <c r="J38" s="1299"/>
      <c r="K38" s="1300" t="str">
        <f t="shared" si="2"/>
        <v/>
      </c>
      <c r="L38" s="1299"/>
      <c r="M38" s="1300" t="str">
        <f t="shared" ref="M38" si="205">IF(L38=0,"",($B$10/L$10)*L38/L$8)</f>
        <v/>
      </c>
      <c r="N38" s="1299"/>
      <c r="O38" s="1300" t="str">
        <f t="shared" ref="O38" si="206">IF(N38=0,"",($B$10/N$10)*N38/N$8)</f>
        <v/>
      </c>
      <c r="P38" s="1299"/>
      <c r="Q38" s="1300" t="str">
        <f t="shared" ref="Q38" si="207">IF(P38=0,"",($B$10/P$10)*P38/P$8)</f>
        <v/>
      </c>
      <c r="R38" s="1299"/>
      <c r="S38" s="1300" t="str">
        <f t="shared" ref="S38" si="208">IF(R38=0,"",($B$10/R$10)*R38/R$8)</f>
        <v/>
      </c>
      <c r="T38" s="1299"/>
      <c r="U38" s="1300" t="str">
        <f t="shared" ref="U38" si="209">IF(T38=0,"",($B$10/T$10)*T38/T$8)</f>
        <v/>
      </c>
      <c r="V38" s="1299"/>
      <c r="W38" s="1300" t="str">
        <f t="shared" ref="W38:Y38" si="210">IF(V38=0,"",($B$10/V$10)*V38/V$8)</f>
        <v/>
      </c>
      <c r="X38" s="1299"/>
      <c r="Y38" s="1300" t="str">
        <f t="shared" si="210"/>
        <v/>
      </c>
      <c r="Z38" s="1299"/>
      <c r="AA38" s="1300" t="str">
        <f t="shared" ref="AA38" si="211">IF(Z38=0,"",($B$10/Z$10)*Z38/Z$8)</f>
        <v/>
      </c>
      <c r="AB38" s="1299"/>
      <c r="AC38" s="1300" t="str">
        <f t="shared" ref="AC38" si="212">IF(AB38=0,"",($B$10/AB$10)*AB38/AB$8)</f>
        <v/>
      </c>
      <c r="AD38" s="1299"/>
      <c r="AE38" s="1300" t="str">
        <f t="shared" si="0"/>
        <v/>
      </c>
      <c r="AF38" s="1299"/>
      <c r="AG38" s="1300" t="str">
        <f t="shared" si="11"/>
        <v/>
      </c>
      <c r="AH38" s="1299"/>
      <c r="AI38" s="1300" t="str">
        <f t="shared" ref="AI38" si="213">IF(AH38=0,"",($B$10/AH$10)*AH38/AH$8)</f>
        <v/>
      </c>
      <c r="AJ38" s="1251"/>
      <c r="AK38" s="1251">
        <v>0</v>
      </c>
    </row>
    <row r="39" spans="1:37" s="1123" customFormat="1" ht="15.75" customHeight="1" x14ac:dyDescent="0.25">
      <c r="A39" s="1301" t="s">
        <v>3412</v>
      </c>
      <c r="B39" s="1302"/>
      <c r="C39" s="1303" t="s">
        <v>453</v>
      </c>
      <c r="D39" s="1304"/>
      <c r="E39" s="1304"/>
      <c r="F39" s="1304" t="s">
        <v>3775</v>
      </c>
      <c r="G39" s="1305">
        <f t="shared" ref="G39:G58" si="214">IFERROR(AVERAGEIFS($H39:$AI39,H$12:AI$12,"Referência"),"")</f>
        <v>5.3392559771527139</v>
      </c>
      <c r="H39" s="1306">
        <v>440000</v>
      </c>
      <c r="I39" s="1307">
        <f t="shared" si="2"/>
        <v>7.6624012337924228</v>
      </c>
      <c r="J39" s="1306">
        <v>0</v>
      </c>
      <c r="K39" s="1307" t="str">
        <f t="shared" si="2"/>
        <v/>
      </c>
      <c r="L39" s="1306">
        <v>0</v>
      </c>
      <c r="M39" s="1307" t="str">
        <f t="shared" ref="M39" si="215">IF(L39=0,"",($B$10/L$10)*L39/L$8)</f>
        <v/>
      </c>
      <c r="N39" s="1306">
        <v>0</v>
      </c>
      <c r="O39" s="1307" t="str">
        <f t="shared" ref="O39" si="216">IF(N39=0,"",($B$10/N$10)*N39/N$8)</f>
        <v/>
      </c>
      <c r="P39" s="1306">
        <v>0</v>
      </c>
      <c r="Q39" s="1307" t="str">
        <f t="shared" ref="Q39" si="217">IF(P39=0,"",($B$10/P$10)*P39/P$8)</f>
        <v/>
      </c>
      <c r="R39" s="1306">
        <v>0</v>
      </c>
      <c r="S39" s="1307" t="str">
        <f t="shared" ref="S39" si="218">IF(R39=0,"",($B$10/R$10)*R39/R$8)</f>
        <v/>
      </c>
      <c r="T39" s="1306">
        <v>0</v>
      </c>
      <c r="U39" s="1307" t="str">
        <f t="shared" ref="U39" si="219">IF(T39=0,"",($B$10/T$10)*T39/T$8)</f>
        <v/>
      </c>
      <c r="V39" s="1306">
        <v>0</v>
      </c>
      <c r="W39" s="1307" t="str">
        <f t="shared" ref="W39:Y39" si="220">IF(V39=0,"",($B$10/V$10)*V39/V$8)</f>
        <v/>
      </c>
      <c r="X39" s="1306">
        <v>0</v>
      </c>
      <c r="Y39" s="1307" t="str">
        <f t="shared" si="220"/>
        <v/>
      </c>
      <c r="Z39" s="1306">
        <v>21150</v>
      </c>
      <c r="AA39" s="1307">
        <f t="shared" ref="AA39" si="221">IF(Z39=0,"",($B$10/Z$10)*Z39/Z$8)</f>
        <v>3.016110720513006</v>
      </c>
      <c r="AB39" s="1306">
        <v>0</v>
      </c>
      <c r="AC39" s="1307" t="str">
        <f t="shared" ref="AC39" si="222">IF(AB39=0,"",($B$10/AB$10)*AB39/AB$8)</f>
        <v/>
      </c>
      <c r="AD39" s="1306">
        <v>0</v>
      </c>
      <c r="AE39" s="1307" t="str">
        <f t="shared" si="0"/>
        <v/>
      </c>
      <c r="AF39" s="1306">
        <v>0</v>
      </c>
      <c r="AG39" s="1307" t="str">
        <f t="shared" si="11"/>
        <v/>
      </c>
      <c r="AH39" s="1306"/>
      <c r="AI39" s="1307" t="str">
        <f t="shared" ref="AI39" si="223">IF(AH39=0,"",($B$10/AH$10)*AH39/AH$8)</f>
        <v/>
      </c>
      <c r="AJ39" s="1265">
        <f t="shared" ref="AJ39:AJ58" si="224">E39*D39</f>
        <v>0</v>
      </c>
      <c r="AK39" s="1251">
        <v>0</v>
      </c>
    </row>
    <row r="40" spans="1:37" s="1123" customFormat="1" ht="15.75" customHeight="1" x14ac:dyDescent="0.25">
      <c r="A40" s="1301" t="s">
        <v>3777</v>
      </c>
      <c r="B40" s="1302"/>
      <c r="C40" s="1303" t="s">
        <v>453</v>
      </c>
      <c r="D40" s="1304">
        <v>1</v>
      </c>
      <c r="E40" s="1304">
        <f>$B$8*2.49</f>
        <v>31942.541700000009</v>
      </c>
      <c r="F40" s="1304" t="s">
        <v>3387</v>
      </c>
      <c r="G40" s="1305">
        <f t="shared" si="214"/>
        <v>3.6303279659949235</v>
      </c>
      <c r="H40" s="1306">
        <v>440000</v>
      </c>
      <c r="I40" s="1307">
        <f t="shared" si="2"/>
        <v>7.6624012337924228</v>
      </c>
      <c r="J40" s="1306">
        <v>0</v>
      </c>
      <c r="K40" s="1307" t="str">
        <f t="shared" si="2"/>
        <v/>
      </c>
      <c r="L40" s="1306">
        <v>38900</v>
      </c>
      <c r="M40" s="1307">
        <f t="shared" ref="M40" si="225">IF(L40=0,"",($B$10/L$10)*L40/L$8)</f>
        <v>2.4931278756691868</v>
      </c>
      <c r="N40" s="1306">
        <v>0</v>
      </c>
      <c r="O40" s="1307" t="str">
        <f t="shared" ref="O40" si="226">IF(N40=0,"",($B$10/N$10)*N40/N$8)</f>
        <v/>
      </c>
      <c r="P40" s="1306">
        <v>0</v>
      </c>
      <c r="Q40" s="1307" t="str">
        <f t="shared" ref="Q40" si="227">IF(P40=0,"",($B$10/P$10)*P40/P$8)</f>
        <v/>
      </c>
      <c r="R40" s="1306">
        <v>0</v>
      </c>
      <c r="S40" s="1307" t="str">
        <f t="shared" ref="S40" si="228">IF(R40=0,"",($B$10/R$10)*R40/R$8)</f>
        <v/>
      </c>
      <c r="T40" s="1306">
        <v>0</v>
      </c>
      <c r="U40" s="1307" t="str">
        <f t="shared" ref="U40" si="229">IF(T40=0,"",($B$10/T$10)*T40/T$8)</f>
        <v/>
      </c>
      <c r="V40" s="1306">
        <v>0</v>
      </c>
      <c r="W40" s="1307" t="str">
        <f t="shared" ref="W40:Y40" si="230">IF(V40=0,"",($B$10/V$10)*V40/V$8)</f>
        <v/>
      </c>
      <c r="X40" s="1306">
        <v>0</v>
      </c>
      <c r="Y40" s="1307" t="str">
        <f t="shared" si="230"/>
        <v/>
      </c>
      <c r="Z40" s="1306">
        <v>21150</v>
      </c>
      <c r="AA40" s="1307">
        <f t="shared" ref="AA40" si="231">IF(Z40=0,"",($B$10/Z$10)*Z40/Z$8)</f>
        <v>3.016110720513006</v>
      </c>
      <c r="AB40" s="1306">
        <v>0</v>
      </c>
      <c r="AC40" s="1307" t="str">
        <f t="shared" ref="AC40" si="232">IF(AB40=0,"",($B$10/AB$10)*AB40/AB$8)</f>
        <v/>
      </c>
      <c r="AD40" s="1306">
        <v>32925.917399999998</v>
      </c>
      <c r="AE40" s="1307">
        <f t="shared" si="0"/>
        <v>2.4900000000000002</v>
      </c>
      <c r="AF40" s="1306">
        <v>31942.541700000009</v>
      </c>
      <c r="AG40" s="1307">
        <f t="shared" si="11"/>
        <v>2.4900000000000002</v>
      </c>
      <c r="AH40" s="1306"/>
      <c r="AI40" s="1307" t="str">
        <f t="shared" ref="AI40" si="233">IF(AH40=0,"",($B$10/AH$10)*AH40/AH$8)</f>
        <v/>
      </c>
      <c r="AJ40" s="1265">
        <f t="shared" si="224"/>
        <v>31942.541700000009</v>
      </c>
      <c r="AK40" s="1251">
        <v>1</v>
      </c>
    </row>
    <row r="41" spans="1:37" s="1123" customFormat="1" ht="15.75" customHeight="1" x14ac:dyDescent="0.25">
      <c r="A41" s="1301" t="s">
        <v>3413</v>
      </c>
      <c r="B41" s="1302"/>
      <c r="C41" s="1303" t="s">
        <v>453</v>
      </c>
      <c r="D41" s="1304"/>
      <c r="E41" s="1304"/>
      <c r="F41" s="1304" t="s">
        <v>3775</v>
      </c>
      <c r="G41" s="1305">
        <f t="shared" si="214"/>
        <v>3.0260378573288294</v>
      </c>
      <c r="H41" s="1306">
        <v>0</v>
      </c>
      <c r="I41" s="1307" t="str">
        <f t="shared" si="2"/>
        <v/>
      </c>
      <c r="J41" s="1306">
        <v>0</v>
      </c>
      <c r="K41" s="1307" t="str">
        <f t="shared" si="2"/>
        <v/>
      </c>
      <c r="L41" s="1306">
        <v>0</v>
      </c>
      <c r="M41" s="1307" t="str">
        <f t="shared" ref="M41" si="234">IF(L41=0,"",($B$10/L$10)*L41/L$8)</f>
        <v/>
      </c>
      <c r="N41" s="1306">
        <v>0</v>
      </c>
      <c r="O41" s="1307" t="str">
        <f t="shared" ref="O41" si="235">IF(N41=0,"",($B$10/N$10)*N41/N$8)</f>
        <v/>
      </c>
      <c r="P41" s="1306">
        <v>0</v>
      </c>
      <c r="Q41" s="1307" t="str">
        <f t="shared" ref="Q41" si="236">IF(P41=0,"",($B$10/P$10)*P41/P$8)</f>
        <v/>
      </c>
      <c r="R41" s="1306">
        <v>0</v>
      </c>
      <c r="S41" s="1307" t="str">
        <f t="shared" ref="S41" si="237">IF(R41=0,"",($B$10/R$10)*R41/R$8)</f>
        <v/>
      </c>
      <c r="T41" s="1306">
        <v>42096.627525191529</v>
      </c>
      <c r="U41" s="1307">
        <f t="shared" ref="U41" si="238">IF(T41=0,"",($B$10/T$10)*T41/T$8)</f>
        <v>2.3489081711071833</v>
      </c>
      <c r="V41" s="1306">
        <v>0</v>
      </c>
      <c r="W41" s="1307" t="str">
        <f t="shared" ref="W41:Y41" si="239">IF(V41=0,"",($B$10/V$10)*V41/V$8)</f>
        <v/>
      </c>
      <c r="X41" s="1306">
        <v>5936</v>
      </c>
      <c r="Y41" s="1307">
        <f t="shared" si="239"/>
        <v>3.1712834721354781</v>
      </c>
      <c r="Z41" s="1306">
        <v>0</v>
      </c>
      <c r="AA41" s="1307" t="str">
        <f t="shared" ref="AA41" si="240">IF(Z41=0,"",($B$10/Z$10)*Z41/Z$8)</f>
        <v/>
      </c>
      <c r="AB41" s="1306">
        <v>78103.943599999999</v>
      </c>
      <c r="AC41" s="1307">
        <f t="shared" ref="AC41" si="241">IF(AB41=0,"",($B$10/AB$10)*AB41/AB$8)</f>
        <v>3.5579219287438275</v>
      </c>
      <c r="AD41" s="1306">
        <v>0</v>
      </c>
      <c r="AE41" s="1307" t="str">
        <f t="shared" si="0"/>
        <v/>
      </c>
      <c r="AF41" s="1306">
        <v>0</v>
      </c>
      <c r="AG41" s="1307" t="str">
        <f t="shared" si="11"/>
        <v/>
      </c>
      <c r="AH41" s="1306"/>
      <c r="AI41" s="1307" t="str">
        <f t="shared" ref="AI41" si="242">IF(AH41=0,"",($B$10/AH$10)*AH41/AH$8)</f>
        <v/>
      </c>
      <c r="AJ41" s="1265">
        <f t="shared" si="224"/>
        <v>0</v>
      </c>
      <c r="AK41" s="1251">
        <v>0</v>
      </c>
    </row>
    <row r="42" spans="1:37" s="1123" customFormat="1" ht="15.75" customHeight="1" x14ac:dyDescent="0.25">
      <c r="A42" s="1301" t="s">
        <v>3414</v>
      </c>
      <c r="B42" s="1302"/>
      <c r="C42" s="1303" t="s">
        <v>453</v>
      </c>
      <c r="D42" s="1304"/>
      <c r="E42" s="1304"/>
      <c r="F42" s="1304" t="s">
        <v>3775</v>
      </c>
      <c r="G42" s="1305">
        <f t="shared" si="214"/>
        <v>1.6820342272858528</v>
      </c>
      <c r="H42" s="1306">
        <v>0</v>
      </c>
      <c r="I42" s="1307" t="str">
        <f t="shared" si="2"/>
        <v/>
      </c>
      <c r="J42" s="1306">
        <v>0</v>
      </c>
      <c r="K42" s="1307" t="str">
        <f t="shared" si="2"/>
        <v/>
      </c>
      <c r="L42" s="1306">
        <v>0</v>
      </c>
      <c r="M42" s="1307" t="str">
        <f t="shared" ref="M42" si="243">IF(L42=0,"",($B$10/L$10)*L42/L$8)</f>
        <v/>
      </c>
      <c r="N42" s="1306">
        <v>0</v>
      </c>
      <c r="O42" s="1307" t="str">
        <f t="shared" ref="O42" si="244">IF(N42=0,"",($B$10/N$10)*N42/N$8)</f>
        <v/>
      </c>
      <c r="P42" s="1306">
        <v>0</v>
      </c>
      <c r="Q42" s="1307" t="str">
        <f t="shared" ref="Q42" si="245">IF(P42=0,"",($B$10/P$10)*P42/P$8)</f>
        <v/>
      </c>
      <c r="R42" s="1306">
        <v>0</v>
      </c>
      <c r="S42" s="1307" t="str">
        <f t="shared" ref="S42" si="246">IF(R42=0,"",($B$10/R$10)*R42/R$8)</f>
        <v/>
      </c>
      <c r="T42" s="1306">
        <v>0</v>
      </c>
      <c r="U42" s="1307" t="str">
        <f t="shared" ref="U42" si="247">IF(T42=0,"",($B$10/T$10)*T42/T$8)</f>
        <v/>
      </c>
      <c r="V42" s="1306">
        <v>0</v>
      </c>
      <c r="W42" s="1307" t="str">
        <f t="shared" ref="W42:Y42" si="248">IF(V42=0,"",($B$10/V$10)*V42/V$8)</f>
        <v/>
      </c>
      <c r="X42" s="1306">
        <v>2967</v>
      </c>
      <c r="Y42" s="1307">
        <f t="shared" si="248"/>
        <v>1.5851074901997919</v>
      </c>
      <c r="Z42" s="1306">
        <v>0</v>
      </c>
      <c r="AA42" s="1307" t="str">
        <f t="shared" ref="AA42" si="249">IF(Z42=0,"",($B$10/Z$10)*Z42/Z$8)</f>
        <v/>
      </c>
      <c r="AB42" s="1306">
        <v>39051.971799999999</v>
      </c>
      <c r="AC42" s="1307">
        <f t="shared" ref="AC42" si="250">IF(AB42=0,"",($B$10/AB$10)*AB42/AB$8)</f>
        <v>1.7789609643719138</v>
      </c>
      <c r="AD42" s="1306">
        <v>0</v>
      </c>
      <c r="AE42" s="1307" t="str">
        <f t="shared" si="0"/>
        <v/>
      </c>
      <c r="AF42" s="1306">
        <v>0</v>
      </c>
      <c r="AG42" s="1307" t="str">
        <f t="shared" si="11"/>
        <v/>
      </c>
      <c r="AH42" s="1306"/>
      <c r="AI42" s="1307" t="str">
        <f t="shared" ref="AI42" si="251">IF(AH42=0,"",($B$10/AH$10)*AH42/AH$8)</f>
        <v/>
      </c>
      <c r="AJ42" s="1265">
        <f t="shared" si="224"/>
        <v>0</v>
      </c>
      <c r="AK42" s="1251">
        <v>0</v>
      </c>
    </row>
    <row r="43" spans="1:37" s="1123" customFormat="1" ht="15.75" customHeight="1" x14ac:dyDescent="0.25">
      <c r="A43" s="1301" t="s">
        <v>3415</v>
      </c>
      <c r="B43" s="1302"/>
      <c r="C43" s="1303" t="s">
        <v>453</v>
      </c>
      <c r="D43" s="1304"/>
      <c r="E43" s="1304"/>
      <c r="F43" s="1304" t="s">
        <v>3775</v>
      </c>
      <c r="G43" s="1305">
        <f t="shared" si="214"/>
        <v>0.59596954126545476</v>
      </c>
      <c r="H43" s="1306">
        <v>0</v>
      </c>
      <c r="I43" s="1307" t="str">
        <f t="shared" si="2"/>
        <v/>
      </c>
      <c r="J43" s="1306">
        <v>0</v>
      </c>
      <c r="K43" s="1307" t="str">
        <f t="shared" si="2"/>
        <v/>
      </c>
      <c r="L43" s="1306">
        <v>0</v>
      </c>
      <c r="M43" s="1307" t="str">
        <f t="shared" ref="M43" si="252">IF(L43=0,"",($B$10/L$10)*L43/L$8)</f>
        <v/>
      </c>
      <c r="N43" s="1306">
        <v>0</v>
      </c>
      <c r="O43" s="1307" t="str">
        <f t="shared" ref="O43" si="253">IF(N43=0,"",($B$10/N$10)*N43/N$8)</f>
        <v/>
      </c>
      <c r="P43" s="1306">
        <v>1000</v>
      </c>
      <c r="Q43" s="1307">
        <f t="shared" ref="Q43" si="254">IF(P43=0,"",($B$10/P$10)*P43/P$8)</f>
        <v>0.12456250390776127</v>
      </c>
      <c r="R43" s="1306">
        <v>0</v>
      </c>
      <c r="S43" s="1307" t="str">
        <f t="shared" ref="S43" si="255">IF(R43=0,"",($B$10/R$10)*R43/R$8)</f>
        <v/>
      </c>
      <c r="T43" s="1306">
        <v>0</v>
      </c>
      <c r="U43" s="1307" t="str">
        <f t="shared" ref="U43" si="256">IF(T43=0,"",($B$10/T$10)*T43/T$8)</f>
        <v/>
      </c>
      <c r="V43" s="1306">
        <v>0</v>
      </c>
      <c r="W43" s="1307" t="str">
        <f t="shared" ref="W43:Y43" si="257">IF(V43=0,"",($B$10/V$10)*V43/V$8)</f>
        <v/>
      </c>
      <c r="X43" s="1306">
        <v>0</v>
      </c>
      <c r="Y43" s="1307" t="str">
        <f t="shared" si="257"/>
        <v/>
      </c>
      <c r="Z43" s="1306">
        <v>0</v>
      </c>
      <c r="AA43" s="1307" t="str">
        <f t="shared" ref="AA43" si="258">IF(Z43=0,"",($B$10/Z$10)*Z43/Z$8)</f>
        <v/>
      </c>
      <c r="AB43" s="1306">
        <v>23431.183079999999</v>
      </c>
      <c r="AC43" s="1307">
        <f t="shared" ref="AC43" si="259">IF(AB43=0,"",($B$10/AB$10)*AB43/AB$8)</f>
        <v>1.0673765786231482</v>
      </c>
      <c r="AD43" s="1306">
        <v>0</v>
      </c>
      <c r="AE43" s="1307" t="str">
        <f t="shared" si="0"/>
        <v/>
      </c>
      <c r="AF43" s="1306">
        <v>0</v>
      </c>
      <c r="AG43" s="1307" t="str">
        <f t="shared" si="11"/>
        <v/>
      </c>
      <c r="AH43" s="1306"/>
      <c r="AI43" s="1307" t="str">
        <f t="shared" ref="AI43" si="260">IF(AH43=0,"",($B$10/AH$10)*AH43/AH$8)</f>
        <v/>
      </c>
      <c r="AJ43" s="1265">
        <f t="shared" si="224"/>
        <v>0</v>
      </c>
      <c r="AK43" s="1251">
        <v>0</v>
      </c>
    </row>
    <row r="44" spans="1:37" s="1123" customFormat="1" ht="15.75" customHeight="1" x14ac:dyDescent="0.25">
      <c r="A44" s="1301" t="s">
        <v>3416</v>
      </c>
      <c r="B44" s="1302"/>
      <c r="C44" s="1303" t="s">
        <v>453</v>
      </c>
      <c r="D44" s="1304">
        <v>1</v>
      </c>
      <c r="E44" s="1304">
        <f>$B$8*2.49/2</f>
        <v>15971.270850000004</v>
      </c>
      <c r="F44" s="1304" t="s">
        <v>3387</v>
      </c>
      <c r="G44" s="1305">
        <f t="shared" si="214"/>
        <v>0.55028672241413168</v>
      </c>
      <c r="H44" s="1306">
        <v>0</v>
      </c>
      <c r="I44" s="1307" t="str">
        <f t="shared" si="2"/>
        <v/>
      </c>
      <c r="J44" s="1306">
        <v>0</v>
      </c>
      <c r="K44" s="1307" t="str">
        <f t="shared" si="2"/>
        <v/>
      </c>
      <c r="L44" s="1306">
        <v>0</v>
      </c>
      <c r="M44" s="1307" t="str">
        <f t="shared" ref="M44" si="261">IF(L44=0,"",($B$10/L$10)*L44/L$8)</f>
        <v/>
      </c>
      <c r="N44" s="1306">
        <v>0</v>
      </c>
      <c r="O44" s="1307" t="str">
        <f t="shared" ref="O44" si="262">IF(N44=0,"",($B$10/N$10)*N44/N$8)</f>
        <v/>
      </c>
      <c r="P44" s="1306">
        <v>1000</v>
      </c>
      <c r="Q44" s="1307">
        <f t="shared" ref="Q44" si="263">IF(P44=0,"",($B$10/P$10)*P44/P$8)</f>
        <v>0.12456250390776127</v>
      </c>
      <c r="R44" s="1306">
        <v>0</v>
      </c>
      <c r="S44" s="1307" t="str">
        <f t="shared" ref="S44" si="264">IF(R44=0,"",($B$10/R$10)*R44/R$8)</f>
        <v/>
      </c>
      <c r="T44" s="1306">
        <v>0</v>
      </c>
      <c r="U44" s="1307" t="str">
        <f t="shared" ref="U44" si="265">IF(T44=0,"",($B$10/T$10)*T44/T$8)</f>
        <v/>
      </c>
      <c r="V44" s="1306">
        <v>0</v>
      </c>
      <c r="W44" s="1307" t="str">
        <f t="shared" ref="W44:Y44" si="266">IF(V44=0,"",($B$10/V$10)*V44/V$8)</f>
        <v/>
      </c>
      <c r="X44" s="1306">
        <v>0</v>
      </c>
      <c r="Y44" s="1307" t="str">
        <f t="shared" si="266"/>
        <v/>
      </c>
      <c r="Z44" s="1306">
        <v>0</v>
      </c>
      <c r="AA44" s="1307" t="str">
        <f t="shared" ref="AA44" si="267">IF(Z44=0,"",($B$10/Z$10)*Z44/Z$8)</f>
        <v/>
      </c>
      <c r="AB44" s="1306">
        <v>15620.78872</v>
      </c>
      <c r="AC44" s="1307">
        <f t="shared" ref="AC44" si="268">IF(AB44=0,"",($B$10/AB$10)*AB44/AB$8)</f>
        <v>0.71158438574876548</v>
      </c>
      <c r="AD44" s="1306">
        <v>1586.7911999999997</v>
      </c>
      <c r="AE44" s="1307">
        <f t="shared" si="0"/>
        <v>0.12</v>
      </c>
      <c r="AF44" s="1306">
        <v>15971.270850000004</v>
      </c>
      <c r="AG44" s="1307">
        <f t="shared" si="11"/>
        <v>1.2450000000000001</v>
      </c>
      <c r="AH44" s="1306"/>
      <c r="AI44" s="1307" t="str">
        <f t="shared" ref="AI44" si="269">IF(AH44=0,"",($B$10/AH$10)*AH44/AH$8)</f>
        <v/>
      </c>
      <c r="AJ44" s="1265">
        <f t="shared" si="224"/>
        <v>15971.270850000004</v>
      </c>
      <c r="AK44" s="1251">
        <v>1</v>
      </c>
    </row>
    <row r="45" spans="1:37" s="1123" customFormat="1" ht="15.75" customHeight="1" x14ac:dyDescent="0.25">
      <c r="A45" s="1301" t="s">
        <v>3417</v>
      </c>
      <c r="B45" s="1302"/>
      <c r="C45" s="1303" t="s">
        <v>453</v>
      </c>
      <c r="D45" s="1304"/>
      <c r="E45" s="1304"/>
      <c r="F45" s="1304" t="s">
        <v>3775</v>
      </c>
      <c r="G45" s="1305">
        <f t="shared" si="214"/>
        <v>0.32252454916766243</v>
      </c>
      <c r="H45" s="1306">
        <v>19250</v>
      </c>
      <c r="I45" s="1307">
        <f t="shared" si="2"/>
        <v>0.33523005397841854</v>
      </c>
      <c r="J45" s="1306">
        <v>0</v>
      </c>
      <c r="K45" s="1307" t="str">
        <f t="shared" si="2"/>
        <v/>
      </c>
      <c r="L45" s="1306">
        <v>0</v>
      </c>
      <c r="M45" s="1307" t="str">
        <f t="shared" ref="M45" si="270">IF(L45=0,"",($B$10/L$10)*L45/L$8)</f>
        <v/>
      </c>
      <c r="N45" s="1306">
        <v>0</v>
      </c>
      <c r="O45" s="1307" t="str">
        <f t="shared" ref="O45" si="271">IF(N45=0,"",($B$10/N$10)*N45/N$8)</f>
        <v/>
      </c>
      <c r="P45" s="1306">
        <v>0</v>
      </c>
      <c r="Q45" s="1307" t="str">
        <f t="shared" ref="Q45" si="272">IF(P45=0,"",($B$10/P$10)*P45/P$8)</f>
        <v/>
      </c>
      <c r="R45" s="1306">
        <v>0</v>
      </c>
      <c r="S45" s="1307" t="str">
        <f t="shared" ref="S45" si="273">IF(R45=0,"",($B$10/R$10)*R45/R$8)</f>
        <v/>
      </c>
      <c r="T45" s="1306">
        <v>0</v>
      </c>
      <c r="U45" s="1307" t="str">
        <f t="shared" ref="U45" si="274">IF(T45=0,"",($B$10/T$10)*T45/T$8)</f>
        <v/>
      </c>
      <c r="V45" s="1306">
        <v>0</v>
      </c>
      <c r="W45" s="1307" t="str">
        <f t="shared" ref="W45:Y45" si="275">IF(V45=0,"",($B$10/V$10)*V45/V$8)</f>
        <v/>
      </c>
      <c r="X45" s="1306">
        <v>0</v>
      </c>
      <c r="Y45" s="1307" t="str">
        <f t="shared" si="275"/>
        <v/>
      </c>
      <c r="Z45" s="1306">
        <v>0</v>
      </c>
      <c r="AA45" s="1307" t="str">
        <f t="shared" ref="AA45" si="276">IF(Z45=0,"",($B$10/Z$10)*Z45/Z$8)</f>
        <v/>
      </c>
      <c r="AB45" s="1306">
        <v>6801.1861000000008</v>
      </c>
      <c r="AC45" s="1307">
        <f t="shared" ref="AC45" si="277">IF(AB45=0,"",($B$10/AB$10)*AB45/AB$8)</f>
        <v>0.30981904435690633</v>
      </c>
      <c r="AD45" s="1306">
        <v>0</v>
      </c>
      <c r="AE45" s="1307" t="str">
        <f t="shared" si="0"/>
        <v/>
      </c>
      <c r="AF45" s="1306">
        <v>0</v>
      </c>
      <c r="AG45" s="1307" t="str">
        <f t="shared" si="11"/>
        <v/>
      </c>
      <c r="AH45" s="1306"/>
      <c r="AI45" s="1307" t="str">
        <f t="shared" ref="AI45" si="278">IF(AH45=0,"",($B$10/AH$10)*AH45/AH$8)</f>
        <v/>
      </c>
      <c r="AJ45" s="1265">
        <f t="shared" si="224"/>
        <v>0</v>
      </c>
      <c r="AK45" s="1251">
        <v>0</v>
      </c>
    </row>
    <row r="46" spans="1:37" s="1123" customFormat="1" ht="15.75" customHeight="1" x14ac:dyDescent="0.25">
      <c r="A46" s="1301" t="s">
        <v>3418</v>
      </c>
      <c r="B46" s="1302"/>
      <c r="C46" s="1303" t="s">
        <v>453</v>
      </c>
      <c r="D46" s="1304">
        <v>1</v>
      </c>
      <c r="E46" s="1304">
        <f>$B$8*1.63</f>
        <v>20910.177900000002</v>
      </c>
      <c r="F46" s="1304" t="s">
        <v>3387</v>
      </c>
      <c r="G46" s="1305">
        <f t="shared" si="214"/>
        <v>2.044975617315687</v>
      </c>
      <c r="H46" s="1306">
        <v>0</v>
      </c>
      <c r="I46" s="1307" t="str">
        <f t="shared" si="2"/>
        <v/>
      </c>
      <c r="J46" s="1306">
        <v>0</v>
      </c>
      <c r="K46" s="1307" t="str">
        <f t="shared" si="2"/>
        <v/>
      </c>
      <c r="L46" s="1306">
        <v>0</v>
      </c>
      <c r="M46" s="1307" t="str">
        <f t="shared" ref="M46" si="279">IF(L46=0,"",($B$10/L$10)*L46/L$8)</f>
        <v/>
      </c>
      <c r="N46" s="1306">
        <v>0</v>
      </c>
      <c r="O46" s="1307" t="str">
        <f t="shared" ref="O46" si="280">IF(N46=0,"",($B$10/N$10)*N46/N$8)</f>
        <v/>
      </c>
      <c r="P46" s="1306">
        <v>10000</v>
      </c>
      <c r="Q46" s="1307">
        <f t="shared" ref="Q46" si="281">IF(P46=0,"",($B$10/P$10)*P46/P$8)</f>
        <v>1.2456250390776127</v>
      </c>
      <c r="R46" s="1306">
        <v>0</v>
      </c>
      <c r="S46" s="1307" t="str">
        <f t="shared" ref="S46" si="282">IF(R46=0,"",($B$10/R$10)*R46/R$8)</f>
        <v/>
      </c>
      <c r="T46" s="1306">
        <v>0</v>
      </c>
      <c r="U46" s="1307" t="str">
        <f t="shared" ref="U46" si="283">IF(T46=0,"",($B$10/T$10)*T46/T$8)</f>
        <v/>
      </c>
      <c r="V46" s="1306">
        <v>16500</v>
      </c>
      <c r="W46" s="1307">
        <f t="shared" ref="W46:Y46" si="284">IF(V46=0,"",($B$10/V$10)*V46/V$8)</f>
        <v>1.6302932227563141</v>
      </c>
      <c r="X46" s="1306">
        <v>9500</v>
      </c>
      <c r="Y46" s="1307">
        <f t="shared" si="284"/>
        <v>5.0753357454998396</v>
      </c>
      <c r="Z46" s="1306">
        <v>0</v>
      </c>
      <c r="AA46" s="1307" t="str">
        <f t="shared" ref="AA46" si="285">IF(Z46=0,"",($B$10/Z$10)*Z46/Z$8)</f>
        <v/>
      </c>
      <c r="AB46" s="1306">
        <v>14128.915640000001</v>
      </c>
      <c r="AC46" s="1307">
        <f t="shared" ref="AC46" si="286">IF(AB46=0,"",($B$10/AB$10)*AB46/AB$8)</f>
        <v>0.64362407924466991</v>
      </c>
      <c r="AD46" s="1306">
        <v>0</v>
      </c>
      <c r="AE46" s="1307" t="str">
        <f t="shared" si="0"/>
        <v/>
      </c>
      <c r="AF46" s="1306">
        <v>20910.177900000002</v>
      </c>
      <c r="AG46" s="1307">
        <f t="shared" si="11"/>
        <v>1.63</v>
      </c>
      <c r="AH46" s="1306"/>
      <c r="AI46" s="1307" t="str">
        <f t="shared" ref="AI46" si="287">IF(AH46=0,"",($B$10/AH$10)*AH46/AH$8)</f>
        <v/>
      </c>
      <c r="AJ46" s="1265">
        <f t="shared" si="224"/>
        <v>20910.177900000002</v>
      </c>
      <c r="AK46" s="1251">
        <v>1</v>
      </c>
    </row>
    <row r="47" spans="1:37" s="1123" customFormat="1" ht="15.75" customHeight="1" x14ac:dyDescent="0.25">
      <c r="A47" s="1301" t="s">
        <v>3419</v>
      </c>
      <c r="B47" s="1302"/>
      <c r="C47" s="1303" t="s">
        <v>453</v>
      </c>
      <c r="D47" s="1304"/>
      <c r="E47" s="1304"/>
      <c r="F47" s="1304" t="s">
        <v>3775</v>
      </c>
      <c r="G47" s="1305">
        <f t="shared" si="214"/>
        <v>2.7132461187208521</v>
      </c>
      <c r="H47" s="1306">
        <v>0</v>
      </c>
      <c r="I47" s="1307" t="str">
        <f t="shared" si="2"/>
        <v/>
      </c>
      <c r="J47" s="1306">
        <v>0</v>
      </c>
      <c r="K47" s="1307" t="str">
        <f t="shared" si="2"/>
        <v/>
      </c>
      <c r="L47" s="1306">
        <v>40000</v>
      </c>
      <c r="M47" s="1307">
        <f t="shared" ref="M47" si="288">IF(L47=0,"",($B$10/L$10)*L47/L$8)</f>
        <v>2.5636276356495498</v>
      </c>
      <c r="N47" s="1306">
        <v>0</v>
      </c>
      <c r="O47" s="1307" t="str">
        <f t="shared" ref="O47" si="289">IF(N47=0,"",($B$10/N$10)*N47/N$8)</f>
        <v/>
      </c>
      <c r="P47" s="1306">
        <v>0</v>
      </c>
      <c r="Q47" s="1307" t="str">
        <f t="shared" ref="Q47" si="290">IF(P47=0,"",($B$10/P$10)*P47/P$8)</f>
        <v/>
      </c>
      <c r="R47" s="1306">
        <v>0</v>
      </c>
      <c r="S47" s="1307" t="str">
        <f t="shared" ref="S47" si="291">IF(R47=0,"",($B$10/R$10)*R47/R$8)</f>
        <v/>
      </c>
      <c r="T47" s="1306">
        <v>0</v>
      </c>
      <c r="U47" s="1307" t="str">
        <f t="shared" ref="U47" si="292">IF(T47=0,"",($B$10/T$10)*T47/T$8)</f>
        <v/>
      </c>
      <c r="V47" s="1306">
        <v>0</v>
      </c>
      <c r="W47" s="1307" t="str">
        <f t="shared" ref="W47:Y47" si="293">IF(V47=0,"",($B$10/V$10)*V47/V$8)</f>
        <v/>
      </c>
      <c r="X47" s="1306">
        <v>0</v>
      </c>
      <c r="Y47" s="1307" t="str">
        <f t="shared" si="293"/>
        <v/>
      </c>
      <c r="Z47" s="1306">
        <v>21150</v>
      </c>
      <c r="AA47" s="1307">
        <f t="shared" ref="AA47" si="294">IF(Z47=0,"",($B$10/Z$10)*Z47/Z$8)</f>
        <v>3.016110720513006</v>
      </c>
      <c r="AB47" s="1306">
        <v>0</v>
      </c>
      <c r="AC47" s="1307" t="str">
        <f t="shared" ref="AC47" si="295">IF(AB47=0,"",($B$10/AB$10)*AB47/AB$8)</f>
        <v/>
      </c>
      <c r="AD47" s="1306">
        <v>33851.545599999998</v>
      </c>
      <c r="AE47" s="1307">
        <f t="shared" si="0"/>
        <v>2.56</v>
      </c>
      <c r="AF47" s="1306">
        <v>0</v>
      </c>
      <c r="AG47" s="1307" t="str">
        <f t="shared" si="11"/>
        <v/>
      </c>
      <c r="AH47" s="1306"/>
      <c r="AI47" s="1307" t="str">
        <f t="shared" ref="AI47" si="296">IF(AH47=0,"",($B$10/AH$10)*AH47/AH$8)</f>
        <v/>
      </c>
      <c r="AJ47" s="1265">
        <f t="shared" si="224"/>
        <v>0</v>
      </c>
      <c r="AK47" s="1251">
        <v>0</v>
      </c>
    </row>
    <row r="48" spans="1:37" s="1123" customFormat="1" ht="15.75" customHeight="1" x14ac:dyDescent="0.25">
      <c r="A48" s="1301" t="s">
        <v>3420</v>
      </c>
      <c r="B48" s="1302"/>
      <c r="C48" s="1303" t="s">
        <v>453</v>
      </c>
      <c r="D48" s="1304"/>
      <c r="E48" s="1304"/>
      <c r="F48" s="1304" t="s">
        <v>3775</v>
      </c>
      <c r="G48" s="1305">
        <f t="shared" si="214"/>
        <v>0.18389259406990574</v>
      </c>
      <c r="H48" s="1306">
        <v>0</v>
      </c>
      <c r="I48" s="1307" t="str">
        <f t="shared" si="2"/>
        <v/>
      </c>
      <c r="J48" s="1306">
        <v>0</v>
      </c>
      <c r="K48" s="1307" t="str">
        <f t="shared" si="2"/>
        <v/>
      </c>
      <c r="L48" s="1306">
        <v>0</v>
      </c>
      <c r="M48" s="1307" t="str">
        <f t="shared" ref="M48" si="297">IF(L48=0,"",($B$10/L$10)*L48/L$8)</f>
        <v/>
      </c>
      <c r="N48" s="1306">
        <v>0</v>
      </c>
      <c r="O48" s="1307" t="str">
        <f t="shared" ref="O48" si="298">IF(N48=0,"",($B$10/N$10)*N48/N$8)</f>
        <v/>
      </c>
      <c r="P48" s="1306">
        <v>0</v>
      </c>
      <c r="Q48" s="1307" t="str">
        <f t="shared" ref="Q48" si="299">IF(P48=0,"",($B$10/P$10)*P48/P$8)</f>
        <v/>
      </c>
      <c r="R48" s="1306">
        <v>0</v>
      </c>
      <c r="S48" s="1307" t="str">
        <f t="shared" ref="S48" si="300">IF(R48=0,"",($B$10/R$10)*R48/R$8)</f>
        <v/>
      </c>
      <c r="T48" s="1306">
        <v>0</v>
      </c>
      <c r="U48" s="1307" t="str">
        <f t="shared" ref="U48" si="301">IF(T48=0,"",($B$10/T$10)*T48/T$8)</f>
        <v/>
      </c>
      <c r="V48" s="1306">
        <v>0</v>
      </c>
      <c r="W48" s="1307" t="str">
        <f t="shared" ref="W48:Y48" si="302">IF(V48=0,"",($B$10/V$10)*V48/V$8)</f>
        <v/>
      </c>
      <c r="X48" s="1306">
        <v>0</v>
      </c>
      <c r="Y48" s="1307" t="str">
        <f t="shared" si="302"/>
        <v/>
      </c>
      <c r="Z48" s="1306">
        <v>0</v>
      </c>
      <c r="AA48" s="1307" t="str">
        <f t="shared" ref="AA48" si="303">IF(Z48=0,"",($B$10/Z$10)*Z48/Z$8)</f>
        <v/>
      </c>
      <c r="AB48" s="1306">
        <v>4036.8330400000009</v>
      </c>
      <c r="AC48" s="1307">
        <f t="shared" ref="AC48" si="304">IF(AB48=0,"",($B$10/AB$10)*AB48/AB$8)</f>
        <v>0.18389259406990574</v>
      </c>
      <c r="AD48" s="1306">
        <v>0</v>
      </c>
      <c r="AE48" s="1307" t="str">
        <f t="shared" si="0"/>
        <v/>
      </c>
      <c r="AF48" s="1306">
        <v>0</v>
      </c>
      <c r="AG48" s="1307" t="str">
        <f t="shared" si="11"/>
        <v/>
      </c>
      <c r="AH48" s="1306"/>
      <c r="AI48" s="1307" t="str">
        <f t="shared" ref="AI48" si="305">IF(AH48=0,"",($B$10/AH$10)*AH48/AH$8)</f>
        <v/>
      </c>
      <c r="AJ48" s="1265">
        <f t="shared" si="224"/>
        <v>0</v>
      </c>
      <c r="AK48" s="1251">
        <v>0</v>
      </c>
    </row>
    <row r="49" spans="1:37" s="1123" customFormat="1" ht="15.75" customHeight="1" x14ac:dyDescent="0.25">
      <c r="A49" s="1301" t="s">
        <v>3421</v>
      </c>
      <c r="B49" s="1302"/>
      <c r="C49" s="1303" t="s">
        <v>453</v>
      </c>
      <c r="D49" s="1304"/>
      <c r="E49" s="1304"/>
      <c r="F49" s="1304" t="s">
        <v>3775</v>
      </c>
      <c r="G49" s="1305">
        <f t="shared" si="214"/>
        <v>9.194629703495287E-2</v>
      </c>
      <c r="H49" s="1306">
        <v>0</v>
      </c>
      <c r="I49" s="1307" t="str">
        <f t="shared" si="2"/>
        <v/>
      </c>
      <c r="J49" s="1306">
        <v>0</v>
      </c>
      <c r="K49" s="1307" t="str">
        <f t="shared" si="2"/>
        <v/>
      </c>
      <c r="L49" s="1306">
        <v>0</v>
      </c>
      <c r="M49" s="1307" t="str">
        <f t="shared" ref="M49" si="306">IF(L49=0,"",($B$10/L$10)*L49/L$8)</f>
        <v/>
      </c>
      <c r="N49" s="1306">
        <v>0</v>
      </c>
      <c r="O49" s="1307" t="str">
        <f t="shared" ref="O49" si="307">IF(N49=0,"",($B$10/N$10)*N49/N$8)</f>
        <v/>
      </c>
      <c r="P49" s="1306">
        <v>0</v>
      </c>
      <c r="Q49" s="1307" t="str">
        <f t="shared" ref="Q49" si="308">IF(P49=0,"",($B$10/P$10)*P49/P$8)</f>
        <v/>
      </c>
      <c r="R49" s="1306">
        <v>0</v>
      </c>
      <c r="S49" s="1307" t="str">
        <f t="shared" ref="S49" si="309">IF(R49=0,"",($B$10/R$10)*R49/R$8)</f>
        <v/>
      </c>
      <c r="T49" s="1306">
        <v>0</v>
      </c>
      <c r="U49" s="1307" t="str">
        <f t="shared" ref="U49" si="310">IF(T49=0,"",($B$10/T$10)*T49/T$8)</f>
        <v/>
      </c>
      <c r="V49" s="1306">
        <v>0</v>
      </c>
      <c r="W49" s="1307" t="str">
        <f t="shared" ref="W49:Y49" si="311">IF(V49=0,"",($B$10/V$10)*V49/V$8)</f>
        <v/>
      </c>
      <c r="X49" s="1306">
        <v>0</v>
      </c>
      <c r="Y49" s="1307" t="str">
        <f t="shared" si="311"/>
        <v/>
      </c>
      <c r="Z49" s="1306">
        <v>0</v>
      </c>
      <c r="AA49" s="1307" t="str">
        <f t="shared" ref="AA49" si="312">IF(Z49=0,"",($B$10/Z$10)*Z49/Z$8)</f>
        <v/>
      </c>
      <c r="AB49" s="1306">
        <v>2018.4165200000004</v>
      </c>
      <c r="AC49" s="1307">
        <f t="shared" ref="AC49" si="313">IF(AB49=0,"",($B$10/AB$10)*AB49/AB$8)</f>
        <v>9.194629703495287E-2</v>
      </c>
      <c r="AD49" s="1306">
        <v>0</v>
      </c>
      <c r="AE49" s="1307" t="str">
        <f t="shared" si="0"/>
        <v/>
      </c>
      <c r="AF49" s="1306">
        <v>0</v>
      </c>
      <c r="AG49" s="1307" t="str">
        <f t="shared" si="11"/>
        <v/>
      </c>
      <c r="AH49" s="1306"/>
      <c r="AI49" s="1307" t="str">
        <f t="shared" ref="AI49" si="314">IF(AH49=0,"",($B$10/AH$10)*AH49/AH$8)</f>
        <v/>
      </c>
      <c r="AJ49" s="1265">
        <f t="shared" si="224"/>
        <v>0</v>
      </c>
      <c r="AK49" s="1251">
        <v>0</v>
      </c>
    </row>
    <row r="50" spans="1:37" s="1123" customFormat="1" ht="15.75" customHeight="1" x14ac:dyDescent="0.25">
      <c r="A50" s="1301" t="s">
        <v>3422</v>
      </c>
      <c r="B50" s="1302"/>
      <c r="C50" s="1303" t="s">
        <v>453</v>
      </c>
      <c r="D50" s="1304"/>
      <c r="E50" s="1304"/>
      <c r="F50" s="1304" t="s">
        <v>3775</v>
      </c>
      <c r="G50" s="1305" t="str">
        <f t="shared" si="214"/>
        <v/>
      </c>
      <c r="H50" s="1306">
        <v>0</v>
      </c>
      <c r="I50" s="1307" t="str">
        <f t="shared" si="2"/>
        <v/>
      </c>
      <c r="J50" s="1306">
        <v>0</v>
      </c>
      <c r="K50" s="1307" t="str">
        <f t="shared" si="2"/>
        <v/>
      </c>
      <c r="L50" s="1306">
        <v>0</v>
      </c>
      <c r="M50" s="1307" t="str">
        <f t="shared" ref="M50" si="315">IF(L50=0,"",($B$10/L$10)*L50/L$8)</f>
        <v/>
      </c>
      <c r="N50" s="1306">
        <v>0</v>
      </c>
      <c r="O50" s="1307" t="str">
        <f t="shared" ref="O50" si="316">IF(N50=0,"",($B$10/N$10)*N50/N$8)</f>
        <v/>
      </c>
      <c r="P50" s="1306">
        <v>0</v>
      </c>
      <c r="Q50" s="1307" t="str">
        <f t="shared" ref="Q50" si="317">IF(P50=0,"",($B$10/P$10)*P50/P$8)</f>
        <v/>
      </c>
      <c r="R50" s="1306">
        <v>0</v>
      </c>
      <c r="S50" s="1307" t="str">
        <f t="shared" ref="S50" si="318">IF(R50=0,"",($B$10/R$10)*R50/R$8)</f>
        <v/>
      </c>
      <c r="T50" s="1306">
        <v>0</v>
      </c>
      <c r="U50" s="1307" t="str">
        <f t="shared" ref="U50" si="319">IF(T50=0,"",($B$10/T$10)*T50/T$8)</f>
        <v/>
      </c>
      <c r="V50" s="1306">
        <v>0</v>
      </c>
      <c r="W50" s="1307" t="str">
        <f t="shared" ref="W50:Y50" si="320">IF(V50=0,"",($B$10/V$10)*V50/V$8)</f>
        <v/>
      </c>
      <c r="X50" s="1306">
        <v>0</v>
      </c>
      <c r="Y50" s="1307" t="str">
        <f t="shared" si="320"/>
        <v/>
      </c>
      <c r="Z50" s="1306">
        <v>0</v>
      </c>
      <c r="AA50" s="1307" t="str">
        <f t="shared" ref="AA50" si="321">IF(Z50=0,"",($B$10/Z$10)*Z50/Z$8)</f>
        <v/>
      </c>
      <c r="AB50" s="1306">
        <v>0</v>
      </c>
      <c r="AC50" s="1307" t="str">
        <f t="shared" ref="AC50" si="322">IF(AB50=0,"",($B$10/AB$10)*AB50/AB$8)</f>
        <v/>
      </c>
      <c r="AD50" s="1306">
        <v>0</v>
      </c>
      <c r="AE50" s="1307" t="str">
        <f t="shared" si="0"/>
        <v/>
      </c>
      <c r="AF50" s="1306">
        <v>0</v>
      </c>
      <c r="AG50" s="1307" t="str">
        <f t="shared" si="11"/>
        <v/>
      </c>
      <c r="AH50" s="1306"/>
      <c r="AI50" s="1307" t="str">
        <f t="shared" ref="AI50" si="323">IF(AH50=0,"",($B$10/AH$10)*AH50/AH$8)</f>
        <v/>
      </c>
      <c r="AJ50" s="1265">
        <f t="shared" si="224"/>
        <v>0</v>
      </c>
      <c r="AK50" s="1251">
        <v>0</v>
      </c>
    </row>
    <row r="51" spans="1:37" s="1123" customFormat="1" ht="15.75" customHeight="1" x14ac:dyDescent="0.25">
      <c r="A51" s="1301" t="s">
        <v>3423</v>
      </c>
      <c r="B51" s="1302"/>
      <c r="C51" s="1303" t="s">
        <v>453</v>
      </c>
      <c r="D51" s="1304">
        <v>1</v>
      </c>
      <c r="E51" s="1304">
        <f>$B$8*2.56/2</f>
        <v>16420.262400000003</v>
      </c>
      <c r="F51" s="1304" t="s">
        <v>3387</v>
      </c>
      <c r="G51" s="1305">
        <f t="shared" si="214"/>
        <v>2.354934589040639</v>
      </c>
      <c r="H51" s="1306">
        <v>0</v>
      </c>
      <c r="I51" s="1307" t="str">
        <f t="shared" si="2"/>
        <v/>
      </c>
      <c r="J51" s="1306">
        <v>0</v>
      </c>
      <c r="K51" s="1307" t="str">
        <f t="shared" si="2"/>
        <v/>
      </c>
      <c r="L51" s="1306">
        <v>40000</v>
      </c>
      <c r="M51" s="1307">
        <f t="shared" ref="M51" si="324">IF(L51=0,"",($B$10/L$10)*L51/L$8)</f>
        <v>2.5636276356495498</v>
      </c>
      <c r="N51" s="1306">
        <v>0</v>
      </c>
      <c r="O51" s="1307" t="str">
        <f t="shared" ref="O51" si="325">IF(N51=0,"",($B$10/N$10)*N51/N$8)</f>
        <v/>
      </c>
      <c r="P51" s="1306">
        <v>0</v>
      </c>
      <c r="Q51" s="1307" t="str">
        <f t="shared" ref="Q51" si="326">IF(P51=0,"",($B$10/P$10)*P51/P$8)</f>
        <v/>
      </c>
      <c r="R51" s="1306">
        <v>0</v>
      </c>
      <c r="S51" s="1307" t="str">
        <f t="shared" ref="S51" si="327">IF(R51=0,"",($B$10/R$10)*R51/R$8)</f>
        <v/>
      </c>
      <c r="T51" s="1306">
        <v>0</v>
      </c>
      <c r="U51" s="1307" t="str">
        <f t="shared" ref="U51" si="328">IF(T51=0,"",($B$10/T$10)*T51/T$8)</f>
        <v/>
      </c>
      <c r="V51" s="1306">
        <v>0</v>
      </c>
      <c r="W51" s="1307" t="str">
        <f t="shared" ref="W51:Y51" si="329">IF(V51=0,"",($B$10/V$10)*V51/V$8)</f>
        <v/>
      </c>
      <c r="X51" s="1306">
        <v>0</v>
      </c>
      <c r="Y51" s="1307" t="str">
        <f t="shared" si="329"/>
        <v/>
      </c>
      <c r="Z51" s="1306">
        <v>21150</v>
      </c>
      <c r="AA51" s="1307">
        <f t="shared" ref="AA51" si="330">IF(Z51=0,"",($B$10/Z$10)*Z51/Z$8)</f>
        <v>3.016110720513006</v>
      </c>
      <c r="AB51" s="1306">
        <v>0</v>
      </c>
      <c r="AC51" s="1307" t="str">
        <f t="shared" ref="AC51" si="331">IF(AB51=0,"",($B$10/AB$10)*AB51/AB$8)</f>
        <v/>
      </c>
      <c r="AD51" s="1306">
        <v>33851.545599999998</v>
      </c>
      <c r="AE51" s="1307">
        <f t="shared" si="0"/>
        <v>2.56</v>
      </c>
      <c r="AF51" s="1306">
        <v>16420.262400000003</v>
      </c>
      <c r="AG51" s="1307">
        <f t="shared" si="11"/>
        <v>1.28</v>
      </c>
      <c r="AH51" s="1306"/>
      <c r="AI51" s="1307" t="str">
        <f t="shared" ref="AI51" si="332">IF(AH51=0,"",($B$10/AH$10)*AH51/AH$8)</f>
        <v/>
      </c>
      <c r="AJ51" s="1265">
        <f t="shared" si="224"/>
        <v>16420.262400000003</v>
      </c>
      <c r="AK51" s="1251">
        <v>1</v>
      </c>
    </row>
    <row r="52" spans="1:37" s="1123" customFormat="1" ht="15.75" customHeight="1" x14ac:dyDescent="0.25">
      <c r="A52" s="1301" t="s">
        <v>3424</v>
      </c>
      <c r="B52" s="1302"/>
      <c r="C52" s="1303" t="s">
        <v>453</v>
      </c>
      <c r="D52" s="1304"/>
      <c r="E52" s="1304"/>
      <c r="F52" s="1304" t="s">
        <v>3775</v>
      </c>
      <c r="G52" s="1305">
        <f t="shared" si="214"/>
        <v>0.72957387864690848</v>
      </c>
      <c r="H52" s="1306">
        <v>0</v>
      </c>
      <c r="I52" s="1307" t="str">
        <f t="shared" si="2"/>
        <v/>
      </c>
      <c r="J52" s="1306">
        <v>0</v>
      </c>
      <c r="K52" s="1307" t="str">
        <f t="shared" si="2"/>
        <v/>
      </c>
      <c r="L52" s="1306">
        <v>0</v>
      </c>
      <c r="M52" s="1307" t="str">
        <f t="shared" ref="M52" si="333">IF(L52=0,"",($B$10/L$10)*L52/L$8)</f>
        <v/>
      </c>
      <c r="N52" s="1306">
        <v>0</v>
      </c>
      <c r="O52" s="1307" t="str">
        <f t="shared" ref="O52" si="334">IF(N52=0,"",($B$10/N$10)*N52/N$8)</f>
        <v/>
      </c>
      <c r="P52" s="1306">
        <v>0</v>
      </c>
      <c r="Q52" s="1307" t="str">
        <f t="shared" ref="Q52" si="335">IF(P52=0,"",($B$10/P$10)*P52/P$8)</f>
        <v/>
      </c>
      <c r="R52" s="1306">
        <v>0</v>
      </c>
      <c r="S52" s="1307" t="str">
        <f t="shared" ref="S52" si="336">IF(R52=0,"",($B$10/R$10)*R52/R$8)</f>
        <v/>
      </c>
      <c r="T52" s="1306">
        <v>0</v>
      </c>
      <c r="U52" s="1307" t="str">
        <f t="shared" ref="U52" si="337">IF(T52=0,"",($B$10/T$10)*T52/T$8)</f>
        <v/>
      </c>
      <c r="V52" s="1306">
        <v>0</v>
      </c>
      <c r="W52" s="1307" t="str">
        <f t="shared" ref="W52:Y52" si="338">IF(V52=0,"",($B$10/V$10)*V52/V$8)</f>
        <v/>
      </c>
      <c r="X52" s="1306">
        <v>0</v>
      </c>
      <c r="Y52" s="1307" t="str">
        <f t="shared" si="338"/>
        <v/>
      </c>
      <c r="Z52" s="1306">
        <v>0</v>
      </c>
      <c r="AA52" s="1307" t="str">
        <f t="shared" ref="AA52" si="339">IF(Z52=0,"",($B$10/Z$10)*Z52/Z$8)</f>
        <v/>
      </c>
      <c r="AB52" s="1306">
        <v>16015.696300000001</v>
      </c>
      <c r="AC52" s="1307">
        <f t="shared" ref="AC52" si="340">IF(AB52=0,"",($B$10/AB$10)*AB52/AB$8)</f>
        <v>0.72957387864690848</v>
      </c>
      <c r="AD52" s="1306">
        <v>0</v>
      </c>
      <c r="AE52" s="1307" t="str">
        <f t="shared" si="0"/>
        <v/>
      </c>
      <c r="AF52" s="1306">
        <v>0</v>
      </c>
      <c r="AG52" s="1307" t="str">
        <f t="shared" si="11"/>
        <v/>
      </c>
      <c r="AH52" s="1306"/>
      <c r="AI52" s="1307" t="str">
        <f t="shared" ref="AI52" si="341">IF(AH52=0,"",($B$10/AH$10)*AH52/AH$8)</f>
        <v/>
      </c>
      <c r="AJ52" s="1265">
        <f t="shared" si="224"/>
        <v>0</v>
      </c>
      <c r="AK52" s="1251">
        <v>0</v>
      </c>
    </row>
    <row r="53" spans="1:37" s="1123" customFormat="1" ht="15.75" customHeight="1" x14ac:dyDescent="0.25">
      <c r="A53" s="1301" t="s">
        <v>3425</v>
      </c>
      <c r="B53" s="1302"/>
      <c r="C53" s="1303" t="s">
        <v>453</v>
      </c>
      <c r="D53" s="1304"/>
      <c r="E53" s="1304"/>
      <c r="F53" s="1304" t="s">
        <v>3775</v>
      </c>
      <c r="G53" s="1305">
        <f t="shared" si="214"/>
        <v>1.1499999999999999</v>
      </c>
      <c r="H53" s="1306">
        <v>0</v>
      </c>
      <c r="I53" s="1307" t="str">
        <f t="shared" si="2"/>
        <v/>
      </c>
      <c r="J53" s="1306">
        <v>0</v>
      </c>
      <c r="K53" s="1307" t="str">
        <f t="shared" si="2"/>
        <v/>
      </c>
      <c r="L53" s="1306">
        <v>0</v>
      </c>
      <c r="M53" s="1307" t="str">
        <f t="shared" ref="M53" si="342">IF(L53=0,"",($B$10/L$10)*L53/L$8)</f>
        <v/>
      </c>
      <c r="N53" s="1306">
        <v>0</v>
      </c>
      <c r="O53" s="1307" t="str">
        <f t="shared" ref="O53" si="343">IF(N53=0,"",($B$10/N$10)*N53/N$8)</f>
        <v/>
      </c>
      <c r="P53" s="1306">
        <v>0</v>
      </c>
      <c r="Q53" s="1307" t="str">
        <f t="shared" ref="Q53" si="344">IF(P53=0,"",($B$10/P$10)*P53/P$8)</f>
        <v/>
      </c>
      <c r="R53" s="1306">
        <v>0</v>
      </c>
      <c r="S53" s="1307" t="str">
        <f t="shared" ref="S53" si="345">IF(R53=0,"",($B$10/R$10)*R53/R$8)</f>
        <v/>
      </c>
      <c r="T53" s="1306">
        <v>0</v>
      </c>
      <c r="U53" s="1307" t="str">
        <f t="shared" ref="U53" si="346">IF(T53=0,"",($B$10/T$10)*T53/T$8)</f>
        <v/>
      </c>
      <c r="V53" s="1306">
        <v>0</v>
      </c>
      <c r="W53" s="1307" t="str">
        <f t="shared" ref="W53:Y53" si="347">IF(V53=0,"",($B$10/V$10)*V53/V$8)</f>
        <v/>
      </c>
      <c r="X53" s="1306">
        <v>0</v>
      </c>
      <c r="Y53" s="1307" t="str">
        <f t="shared" si="347"/>
        <v/>
      </c>
      <c r="Z53" s="1306">
        <v>0</v>
      </c>
      <c r="AA53" s="1307" t="str">
        <f t="shared" ref="AA53" si="348">IF(Z53=0,"",($B$10/Z$10)*Z53/Z$8)</f>
        <v/>
      </c>
      <c r="AB53" s="1306">
        <v>0</v>
      </c>
      <c r="AC53" s="1307" t="str">
        <f t="shared" ref="AC53" si="349">IF(AB53=0,"",($B$10/AB$10)*AB53/AB$8)</f>
        <v/>
      </c>
      <c r="AD53" s="1306">
        <v>15206.748999999996</v>
      </c>
      <c r="AE53" s="1307">
        <f t="shared" si="0"/>
        <v>1.1499999999999999</v>
      </c>
      <c r="AF53" s="1306">
        <v>0</v>
      </c>
      <c r="AG53" s="1307" t="str">
        <f t="shared" si="11"/>
        <v/>
      </c>
      <c r="AH53" s="1306"/>
      <c r="AI53" s="1307" t="str">
        <f t="shared" ref="AI53" si="350">IF(AH53=0,"",($B$10/AH$10)*AH53/AH$8)</f>
        <v/>
      </c>
      <c r="AJ53" s="1265">
        <f t="shared" si="224"/>
        <v>0</v>
      </c>
      <c r="AK53" s="1251">
        <v>0</v>
      </c>
    </row>
    <row r="54" spans="1:37" s="1123" customFormat="1" ht="15.75" customHeight="1" x14ac:dyDescent="0.25">
      <c r="A54" s="1301" t="s">
        <v>3426</v>
      </c>
      <c r="B54" s="1302"/>
      <c r="C54" s="1303" t="s">
        <v>453</v>
      </c>
      <c r="D54" s="1304"/>
      <c r="E54" s="1304"/>
      <c r="F54" s="1304" t="s">
        <v>3775</v>
      </c>
      <c r="G54" s="1305">
        <f t="shared" si="214"/>
        <v>0.69262314364977884</v>
      </c>
      <c r="H54" s="1306">
        <v>0</v>
      </c>
      <c r="I54" s="1307" t="str">
        <f t="shared" si="2"/>
        <v/>
      </c>
      <c r="J54" s="1306">
        <v>0</v>
      </c>
      <c r="K54" s="1307" t="str">
        <f t="shared" si="2"/>
        <v/>
      </c>
      <c r="L54" s="1306">
        <v>0</v>
      </c>
      <c r="M54" s="1307" t="str">
        <f t="shared" ref="M54" si="351">IF(L54=0,"",($B$10/L$10)*L54/L$8)</f>
        <v/>
      </c>
      <c r="N54" s="1306">
        <v>0</v>
      </c>
      <c r="O54" s="1307" t="str">
        <f t="shared" ref="O54" si="352">IF(N54=0,"",($B$10/N$10)*N54/N$8)</f>
        <v/>
      </c>
      <c r="P54" s="1306">
        <v>1000</v>
      </c>
      <c r="Q54" s="1307">
        <f t="shared" ref="Q54" si="353">IF(P54=0,"",($B$10/P$10)*P54/P$8)</f>
        <v>0.12456250390776127</v>
      </c>
      <c r="R54" s="1306">
        <v>0</v>
      </c>
      <c r="S54" s="1307" t="str">
        <f t="shared" ref="S54" si="354">IF(R54=0,"",($B$10/R$10)*R54/R$8)</f>
        <v/>
      </c>
      <c r="T54" s="1306">
        <v>16103.970996006674</v>
      </c>
      <c r="U54" s="1307">
        <f t="shared" ref="U54" si="355">IF(T54=0,"",($B$10/T$10)*T54/T$8)</f>
        <v>0.89856958344600935</v>
      </c>
      <c r="V54" s="1306">
        <v>0</v>
      </c>
      <c r="W54" s="1307" t="str">
        <f t="shared" ref="W54:Y54" si="356">IF(V54=0,"",($B$10/V$10)*V54/V$8)</f>
        <v/>
      </c>
      <c r="X54" s="1306">
        <v>1400</v>
      </c>
      <c r="Y54" s="1307">
        <f t="shared" si="356"/>
        <v>0.74794421512629206</v>
      </c>
      <c r="Z54" s="1306">
        <v>0</v>
      </c>
      <c r="AA54" s="1307" t="str">
        <f t="shared" ref="AA54" si="357">IF(Z54=0,"",($B$10/Z$10)*Z54/Z$8)</f>
        <v/>
      </c>
      <c r="AB54" s="1306">
        <v>21939.31</v>
      </c>
      <c r="AC54" s="1307">
        <f t="shared" ref="AC54" si="358">IF(AB54=0,"",($B$10/AB$10)*AB54/AB$8)</f>
        <v>0.9994162721190526</v>
      </c>
      <c r="AD54" s="1306">
        <v>0</v>
      </c>
      <c r="AE54" s="1307" t="str">
        <f t="shared" si="0"/>
        <v/>
      </c>
      <c r="AF54" s="1306">
        <v>0</v>
      </c>
      <c r="AG54" s="1307" t="str">
        <f t="shared" si="11"/>
        <v/>
      </c>
      <c r="AH54" s="1306"/>
      <c r="AI54" s="1307" t="str">
        <f t="shared" ref="AI54" si="359">IF(AH54=0,"",($B$10/AH$10)*AH54/AH$8)</f>
        <v/>
      </c>
      <c r="AJ54" s="1265">
        <f t="shared" si="224"/>
        <v>0</v>
      </c>
      <c r="AK54" s="1251">
        <v>0</v>
      </c>
    </row>
    <row r="55" spans="1:37" s="1123" customFormat="1" ht="15.75" customHeight="1" x14ac:dyDescent="0.25">
      <c r="A55" s="1301" t="s">
        <v>3427</v>
      </c>
      <c r="B55" s="1302"/>
      <c r="C55" s="1303" t="s">
        <v>453</v>
      </c>
      <c r="D55" s="1304"/>
      <c r="E55" s="1304"/>
      <c r="F55" s="1304" t="s">
        <v>3775</v>
      </c>
      <c r="G55" s="1305">
        <f t="shared" si="214"/>
        <v>0.19988325442381052</v>
      </c>
      <c r="H55" s="1306">
        <v>0</v>
      </c>
      <c r="I55" s="1307" t="str">
        <f t="shared" si="2"/>
        <v/>
      </c>
      <c r="J55" s="1306">
        <v>0</v>
      </c>
      <c r="K55" s="1307" t="str">
        <f t="shared" si="2"/>
        <v/>
      </c>
      <c r="L55" s="1306">
        <v>0</v>
      </c>
      <c r="M55" s="1307" t="str">
        <f t="shared" ref="M55" si="360">IF(L55=0,"",($B$10/L$10)*L55/L$8)</f>
        <v/>
      </c>
      <c r="N55" s="1306">
        <v>0</v>
      </c>
      <c r="O55" s="1307" t="str">
        <f t="shared" ref="O55" si="361">IF(N55=0,"",($B$10/N$10)*N55/N$8)</f>
        <v/>
      </c>
      <c r="P55" s="1306">
        <v>0</v>
      </c>
      <c r="Q55" s="1307" t="str">
        <f t="shared" ref="Q55" si="362">IF(P55=0,"",($B$10/P$10)*P55/P$8)</f>
        <v/>
      </c>
      <c r="R55" s="1306">
        <v>0</v>
      </c>
      <c r="S55" s="1307" t="str">
        <f t="shared" ref="S55" si="363">IF(R55=0,"",($B$10/R$10)*R55/R$8)</f>
        <v/>
      </c>
      <c r="T55" s="1306">
        <v>0</v>
      </c>
      <c r="U55" s="1307" t="str">
        <f t="shared" ref="U55" si="364">IF(T55=0,"",($B$10/T$10)*T55/T$8)</f>
        <v/>
      </c>
      <c r="V55" s="1306">
        <v>0</v>
      </c>
      <c r="W55" s="1307" t="str">
        <f t="shared" ref="W55:Y55" si="365">IF(V55=0,"",($B$10/V$10)*V55/V$8)</f>
        <v/>
      </c>
      <c r="X55" s="1306">
        <v>0</v>
      </c>
      <c r="Y55" s="1307" t="str">
        <f t="shared" si="365"/>
        <v/>
      </c>
      <c r="Z55" s="1306">
        <v>0</v>
      </c>
      <c r="AA55" s="1307" t="str">
        <f t="shared" ref="AA55" si="366">IF(Z55=0,"",($B$10/Z$10)*Z55/Z$8)</f>
        <v/>
      </c>
      <c r="AB55" s="1306">
        <v>4387.8620000000001</v>
      </c>
      <c r="AC55" s="1307">
        <f t="shared" ref="AC55" si="367">IF(AB55=0,"",($B$10/AB$10)*AB55/AB$8)</f>
        <v>0.19988325442381052</v>
      </c>
      <c r="AD55" s="1306">
        <v>0</v>
      </c>
      <c r="AE55" s="1307" t="str">
        <f t="shared" si="0"/>
        <v/>
      </c>
      <c r="AF55" s="1306">
        <v>0</v>
      </c>
      <c r="AG55" s="1307" t="str">
        <f t="shared" si="11"/>
        <v/>
      </c>
      <c r="AH55" s="1306"/>
      <c r="AI55" s="1307" t="str">
        <f t="shared" ref="AI55" si="368">IF(AH55=0,"",($B$10/AH$10)*AH55/AH$8)</f>
        <v/>
      </c>
      <c r="AJ55" s="1265">
        <f t="shared" si="224"/>
        <v>0</v>
      </c>
      <c r="AK55" s="1251">
        <v>0</v>
      </c>
    </row>
    <row r="56" spans="1:37" s="1123" customFormat="1" ht="15.75" customHeight="1" x14ac:dyDescent="0.25">
      <c r="A56" s="1301" t="s">
        <v>3428</v>
      </c>
      <c r="B56" s="1302"/>
      <c r="C56" s="1303" t="s">
        <v>453</v>
      </c>
      <c r="D56" s="1304"/>
      <c r="E56" s="1304"/>
      <c r="F56" s="1304" t="s">
        <v>3775</v>
      </c>
      <c r="G56" s="1305">
        <f t="shared" si="214"/>
        <v>0.4397431597323832</v>
      </c>
      <c r="H56" s="1306">
        <v>0</v>
      </c>
      <c r="I56" s="1307" t="str">
        <f t="shared" si="2"/>
        <v/>
      </c>
      <c r="J56" s="1306">
        <v>0</v>
      </c>
      <c r="K56" s="1307" t="str">
        <f t="shared" si="2"/>
        <v/>
      </c>
      <c r="L56" s="1306">
        <v>0</v>
      </c>
      <c r="M56" s="1307" t="str">
        <f t="shared" ref="M56" si="369">IF(L56=0,"",($B$10/L$10)*L56/L$8)</f>
        <v/>
      </c>
      <c r="N56" s="1306">
        <v>0</v>
      </c>
      <c r="O56" s="1307" t="str">
        <f t="shared" ref="O56" si="370">IF(N56=0,"",($B$10/N$10)*N56/N$8)</f>
        <v/>
      </c>
      <c r="P56" s="1306">
        <v>0</v>
      </c>
      <c r="Q56" s="1307" t="str">
        <f t="shared" ref="Q56" si="371">IF(P56=0,"",($B$10/P$10)*P56/P$8)</f>
        <v/>
      </c>
      <c r="R56" s="1306">
        <v>0</v>
      </c>
      <c r="S56" s="1307" t="str">
        <f t="shared" ref="S56" si="372">IF(R56=0,"",($B$10/R$10)*R56/R$8)</f>
        <v/>
      </c>
      <c r="T56" s="1306">
        <v>0</v>
      </c>
      <c r="U56" s="1307" t="str">
        <f t="shared" ref="U56" si="373">IF(T56=0,"",($B$10/T$10)*T56/T$8)</f>
        <v/>
      </c>
      <c r="V56" s="1306">
        <v>0</v>
      </c>
      <c r="W56" s="1307" t="str">
        <f t="shared" ref="W56:Y56" si="374">IF(V56=0,"",($B$10/V$10)*V56/V$8)</f>
        <v/>
      </c>
      <c r="X56" s="1306">
        <v>0</v>
      </c>
      <c r="Y56" s="1307" t="str">
        <f t="shared" si="374"/>
        <v/>
      </c>
      <c r="Z56" s="1306">
        <v>0</v>
      </c>
      <c r="AA56" s="1307" t="str">
        <f t="shared" ref="AA56" si="375">IF(Z56=0,"",($B$10/Z$10)*Z56/Z$8)</f>
        <v/>
      </c>
      <c r="AB56" s="1306">
        <v>9653.2964000000011</v>
      </c>
      <c r="AC56" s="1307">
        <f t="shared" ref="AC56" si="376">IF(AB56=0,"",($B$10/AB$10)*AB56/AB$8)</f>
        <v>0.4397431597323832</v>
      </c>
      <c r="AD56" s="1306">
        <v>0</v>
      </c>
      <c r="AE56" s="1307" t="str">
        <f t="shared" si="0"/>
        <v/>
      </c>
      <c r="AF56" s="1306">
        <v>0</v>
      </c>
      <c r="AG56" s="1307" t="str">
        <f t="shared" si="11"/>
        <v/>
      </c>
      <c r="AH56" s="1306"/>
      <c r="AI56" s="1307" t="str">
        <f t="shared" ref="AI56" si="377">IF(AH56=0,"",($B$10/AH$10)*AH56/AH$8)</f>
        <v/>
      </c>
      <c r="AJ56" s="1265">
        <f t="shared" si="224"/>
        <v>0</v>
      </c>
      <c r="AK56" s="1251">
        <v>0</v>
      </c>
    </row>
    <row r="57" spans="1:37" s="1123" customFormat="1" ht="15.75" customHeight="1" x14ac:dyDescent="0.25">
      <c r="A57" s="1301" t="s">
        <v>3429</v>
      </c>
      <c r="B57" s="1302"/>
      <c r="C57" s="1303" t="s">
        <v>453</v>
      </c>
      <c r="D57" s="1304"/>
      <c r="E57" s="1304"/>
      <c r="F57" s="1304" t="s">
        <v>3775</v>
      </c>
      <c r="G57" s="1305">
        <f t="shared" si="214"/>
        <v>0.61415409427007939</v>
      </c>
      <c r="H57" s="1306">
        <v>0</v>
      </c>
      <c r="I57" s="1307" t="str">
        <f t="shared" si="2"/>
        <v/>
      </c>
      <c r="J57" s="1306">
        <v>0</v>
      </c>
      <c r="K57" s="1307" t="str">
        <f t="shared" si="2"/>
        <v/>
      </c>
      <c r="L57" s="1306">
        <v>0</v>
      </c>
      <c r="M57" s="1307" t="str">
        <f t="shared" ref="M57" si="378">IF(L57=0,"",($B$10/L$10)*L57/L$8)</f>
        <v/>
      </c>
      <c r="N57" s="1306">
        <v>0</v>
      </c>
      <c r="O57" s="1307" t="str">
        <f t="shared" ref="O57" si="379">IF(N57=0,"",($B$10/N$10)*N57/N$8)</f>
        <v/>
      </c>
      <c r="P57" s="1306">
        <v>5000</v>
      </c>
      <c r="Q57" s="1307">
        <f t="shared" ref="Q57" si="380">IF(P57=0,"",($B$10/P$10)*P57/P$8)</f>
        <v>0.62281251953880634</v>
      </c>
      <c r="R57" s="1306">
        <v>0</v>
      </c>
      <c r="S57" s="1307" t="str">
        <f t="shared" ref="S57" si="381">IF(R57=0,"",($B$10/R$10)*R57/R$8)</f>
        <v/>
      </c>
      <c r="T57" s="1306">
        <v>0</v>
      </c>
      <c r="U57" s="1307" t="str">
        <f t="shared" ref="U57" si="382">IF(T57=0,"",($B$10/T$10)*T57/T$8)</f>
        <v/>
      </c>
      <c r="V57" s="1306">
        <v>0</v>
      </c>
      <c r="W57" s="1307" t="str">
        <f t="shared" ref="W57:Y57" si="383">IF(V57=0,"",($B$10/V$10)*V57/V$8)</f>
        <v/>
      </c>
      <c r="X57" s="1306">
        <v>0</v>
      </c>
      <c r="Y57" s="1307" t="str">
        <f t="shared" si="383"/>
        <v/>
      </c>
      <c r="Z57" s="1306">
        <v>0</v>
      </c>
      <c r="AA57" s="1307" t="str">
        <f t="shared" ref="AA57" si="384">IF(Z57=0,"",($B$10/Z$10)*Z57/Z$8)</f>
        <v/>
      </c>
      <c r="AB57" s="1306">
        <v>13163.586000000001</v>
      </c>
      <c r="AC57" s="1307">
        <f t="shared" ref="AC57" si="385">IF(AB57=0,"",($B$10/AB$10)*AB57/AB$8)</f>
        <v>0.5996497632714316</v>
      </c>
      <c r="AD57" s="1306">
        <v>8198.4211999999989</v>
      </c>
      <c r="AE57" s="1307">
        <f t="shared" si="0"/>
        <v>0.62</v>
      </c>
      <c r="AF57" s="1306">
        <v>0</v>
      </c>
      <c r="AG57" s="1307" t="str">
        <f t="shared" si="11"/>
        <v/>
      </c>
      <c r="AH57" s="1306"/>
      <c r="AI57" s="1307" t="str">
        <f t="shared" ref="AI57" si="386">IF(AH57=0,"",($B$10/AH$10)*AH57/AH$8)</f>
        <v/>
      </c>
      <c r="AJ57" s="1265">
        <f t="shared" si="224"/>
        <v>0</v>
      </c>
      <c r="AK57" s="1251">
        <v>0</v>
      </c>
    </row>
    <row r="58" spans="1:37" s="1123" customFormat="1" ht="15.75" customHeight="1" x14ac:dyDescent="0.25">
      <c r="A58" s="1301" t="s">
        <v>3430</v>
      </c>
      <c r="B58" s="1302"/>
      <c r="C58" s="1303" t="s">
        <v>453</v>
      </c>
      <c r="D58" s="1304"/>
      <c r="E58" s="1304"/>
      <c r="F58" s="1304" t="s">
        <v>3775</v>
      </c>
      <c r="G58" s="1305" t="str">
        <f t="shared" si="214"/>
        <v/>
      </c>
      <c r="H58" s="1306">
        <v>0</v>
      </c>
      <c r="I58" s="1307" t="str">
        <f t="shared" si="2"/>
        <v/>
      </c>
      <c r="J58" s="1306">
        <v>0</v>
      </c>
      <c r="K58" s="1307" t="str">
        <f t="shared" si="2"/>
        <v/>
      </c>
      <c r="L58" s="1306">
        <v>0</v>
      </c>
      <c r="M58" s="1307" t="str">
        <f t="shared" ref="M58" si="387">IF(L58=0,"",($B$10/L$10)*L58/L$8)</f>
        <v/>
      </c>
      <c r="N58" s="1306">
        <v>0</v>
      </c>
      <c r="O58" s="1307" t="str">
        <f t="shared" ref="O58" si="388">IF(N58=0,"",($B$10/N$10)*N58/N$8)</f>
        <v/>
      </c>
      <c r="P58" s="1306">
        <v>0</v>
      </c>
      <c r="Q58" s="1307" t="str">
        <f t="shared" ref="Q58" si="389">IF(P58=0,"",($B$10/P$10)*P58/P$8)</f>
        <v/>
      </c>
      <c r="R58" s="1306">
        <v>0</v>
      </c>
      <c r="S58" s="1307" t="str">
        <f t="shared" ref="S58" si="390">IF(R58=0,"",($B$10/R$10)*R58/R$8)</f>
        <v/>
      </c>
      <c r="T58" s="1306">
        <v>0</v>
      </c>
      <c r="U58" s="1307" t="str">
        <f t="shared" ref="U58" si="391">IF(T58=0,"",($B$10/T$10)*T58/T$8)</f>
        <v/>
      </c>
      <c r="V58" s="1306">
        <v>0</v>
      </c>
      <c r="W58" s="1307" t="str">
        <f t="shared" ref="W58:Y58" si="392">IF(V58=0,"",($B$10/V$10)*V58/V$8)</f>
        <v/>
      </c>
      <c r="X58" s="1306">
        <v>0</v>
      </c>
      <c r="Y58" s="1307" t="str">
        <f t="shared" si="392"/>
        <v/>
      </c>
      <c r="Z58" s="1306">
        <v>0</v>
      </c>
      <c r="AA58" s="1307" t="str">
        <f t="shared" ref="AA58" si="393">IF(Z58=0,"",($B$10/Z$10)*Z58/Z$8)</f>
        <v/>
      </c>
      <c r="AB58" s="1306">
        <v>0</v>
      </c>
      <c r="AC58" s="1307" t="str">
        <f t="shared" ref="AC58" si="394">IF(AB58=0,"",($B$10/AB$10)*AB58/AB$8)</f>
        <v/>
      </c>
      <c r="AD58" s="1306">
        <v>0</v>
      </c>
      <c r="AE58" s="1307" t="str">
        <f t="shared" si="0"/>
        <v/>
      </c>
      <c r="AF58" s="1306">
        <v>0</v>
      </c>
      <c r="AG58" s="1307" t="str">
        <f t="shared" si="11"/>
        <v/>
      </c>
      <c r="AH58" s="1306"/>
      <c r="AI58" s="1307" t="str">
        <f t="shared" ref="AI58" si="395">IF(AH58=0,"",($B$10/AH$10)*AH58/AH$8)</f>
        <v/>
      </c>
      <c r="AJ58" s="1265">
        <f t="shared" si="224"/>
        <v>0</v>
      </c>
      <c r="AK58" s="1251">
        <v>0</v>
      </c>
    </row>
    <row r="59" spans="1:37" s="1123" customFormat="1" ht="15.75" x14ac:dyDescent="0.25">
      <c r="A59" s="1297" t="s">
        <v>3411</v>
      </c>
      <c r="B59" s="1298"/>
      <c r="C59" s="1298"/>
      <c r="D59" s="1298"/>
      <c r="E59" s="1298">
        <f>SUMPRODUCT(D60:D68,E60:E68)</f>
        <v>14239.446300000003</v>
      </c>
      <c r="F59" s="1298"/>
      <c r="G59" s="1298"/>
      <c r="H59" s="1299"/>
      <c r="I59" s="1300" t="str">
        <f t="shared" si="2"/>
        <v/>
      </c>
      <c r="J59" s="1299"/>
      <c r="K59" s="1300" t="str">
        <f t="shared" si="2"/>
        <v/>
      </c>
      <c r="L59" s="1299"/>
      <c r="M59" s="1300" t="str">
        <f t="shared" ref="M59" si="396">IF(L59=0,"",($B$10/L$10)*L59/L$8)</f>
        <v/>
      </c>
      <c r="N59" s="1299"/>
      <c r="O59" s="1300" t="str">
        <f t="shared" ref="O59" si="397">IF(N59=0,"",($B$10/N$10)*N59/N$8)</f>
        <v/>
      </c>
      <c r="P59" s="1299"/>
      <c r="Q59" s="1300" t="str">
        <f t="shared" ref="Q59" si="398">IF(P59=0,"",($B$10/P$10)*P59/P$8)</f>
        <v/>
      </c>
      <c r="R59" s="1299"/>
      <c r="S59" s="1300" t="str">
        <f t="shared" ref="S59" si="399">IF(R59=0,"",($B$10/R$10)*R59/R$8)</f>
        <v/>
      </c>
      <c r="T59" s="1299"/>
      <c r="U59" s="1300" t="str">
        <f t="shared" ref="U59" si="400">IF(T59=0,"",($B$10/T$10)*T59/T$8)</f>
        <v/>
      </c>
      <c r="V59" s="1299"/>
      <c r="W59" s="1300" t="str">
        <f t="shared" ref="W59:Y59" si="401">IF(V59=0,"",($B$10/V$10)*V59/V$8)</f>
        <v/>
      </c>
      <c r="X59" s="1299"/>
      <c r="Y59" s="1300" t="str">
        <f t="shared" si="401"/>
        <v/>
      </c>
      <c r="Z59" s="1299"/>
      <c r="AA59" s="1300" t="str">
        <f t="shared" ref="AA59" si="402">IF(Z59=0,"",($B$10/Z$10)*Z59/Z$8)</f>
        <v/>
      </c>
      <c r="AB59" s="1299"/>
      <c r="AC59" s="1300" t="str">
        <f t="shared" ref="AC59" si="403">IF(AB59=0,"",($B$10/AB$10)*AB59/AB$8)</f>
        <v/>
      </c>
      <c r="AD59" s="1299"/>
      <c r="AE59" s="1300" t="str">
        <f t="shared" si="0"/>
        <v/>
      </c>
      <c r="AF59" s="1299"/>
      <c r="AG59" s="1300" t="str">
        <f t="shared" si="11"/>
        <v/>
      </c>
      <c r="AH59" s="1299"/>
      <c r="AI59" s="1300" t="str">
        <f t="shared" ref="AI59" si="404">IF(AH59=0,"",($B$10/AH$10)*AH59/AH$8)</f>
        <v/>
      </c>
      <c r="AJ59" s="1251"/>
      <c r="AK59" s="1251">
        <v>0</v>
      </c>
    </row>
    <row r="60" spans="1:37" s="1123" customFormat="1" ht="15.75" customHeight="1" x14ac:dyDescent="0.25">
      <c r="A60" s="1301" t="s">
        <v>3431</v>
      </c>
      <c r="B60" s="1302"/>
      <c r="C60" s="1303" t="s">
        <v>453</v>
      </c>
      <c r="D60" s="1304"/>
      <c r="E60" s="1304"/>
      <c r="F60" s="1304" t="s">
        <v>3775</v>
      </c>
      <c r="G60" s="1305">
        <f t="shared" ref="G60:G68" si="405">IFERROR(AVERAGEIFS($H60:$AI60,H$12:AI$12,"Referência"),"")</f>
        <v>1.1246935428625027</v>
      </c>
      <c r="H60" s="1306">
        <v>0</v>
      </c>
      <c r="I60" s="1307" t="str">
        <f t="shared" si="2"/>
        <v/>
      </c>
      <c r="J60" s="1306">
        <v>0</v>
      </c>
      <c r="K60" s="1307" t="str">
        <f t="shared" si="2"/>
        <v/>
      </c>
      <c r="L60" s="1306">
        <v>0</v>
      </c>
      <c r="M60" s="1307" t="str">
        <f t="shared" ref="M60" si="406">IF(L60=0,"",($B$10/L$10)*L60/L$8)</f>
        <v/>
      </c>
      <c r="N60" s="1306">
        <v>0</v>
      </c>
      <c r="O60" s="1307" t="str">
        <f t="shared" ref="O60" si="407">IF(N60=0,"",($B$10/N$10)*N60/N$8)</f>
        <v/>
      </c>
      <c r="P60" s="1306">
        <v>0</v>
      </c>
      <c r="Q60" s="1307" t="str">
        <f t="shared" ref="Q60" si="408">IF(P60=0,"",($B$10/P$10)*P60/P$8)</f>
        <v/>
      </c>
      <c r="R60" s="1306">
        <v>0</v>
      </c>
      <c r="S60" s="1307" t="str">
        <f t="shared" ref="S60" si="409">IF(R60=0,"",($B$10/R$10)*R60/R$8)</f>
        <v/>
      </c>
      <c r="T60" s="1306">
        <v>0</v>
      </c>
      <c r="U60" s="1307" t="str">
        <f t="shared" ref="U60" si="410">IF(T60=0,"",($B$10/T$10)*T60/T$8)</f>
        <v/>
      </c>
      <c r="V60" s="1306">
        <v>0</v>
      </c>
      <c r="W60" s="1307" t="str">
        <f t="shared" ref="W60:Y60" si="411">IF(V60=0,"",($B$10/V$10)*V60/V$8)</f>
        <v/>
      </c>
      <c r="X60" s="1306">
        <v>0</v>
      </c>
      <c r="Y60" s="1307" t="str">
        <f t="shared" si="411"/>
        <v/>
      </c>
      <c r="Z60" s="1306">
        <v>0</v>
      </c>
      <c r="AA60" s="1307" t="str">
        <f t="shared" ref="AA60" si="412">IF(Z60=0,"",($B$10/Z$10)*Z60/Z$8)</f>
        <v/>
      </c>
      <c r="AB60" s="1306">
        <v>23036.275500000003</v>
      </c>
      <c r="AC60" s="1307">
        <f t="shared" ref="AC60" si="413">IF(AB60=0,"",($B$10/AB$10)*AB60/AB$8)</f>
        <v>1.0493870857250054</v>
      </c>
      <c r="AD60" s="1306">
        <v>15867.911999999997</v>
      </c>
      <c r="AE60" s="1307">
        <f t="shared" si="0"/>
        <v>1.2</v>
      </c>
      <c r="AF60" s="1306">
        <v>0</v>
      </c>
      <c r="AG60" s="1307" t="str">
        <f t="shared" si="11"/>
        <v/>
      </c>
      <c r="AH60" s="1306"/>
      <c r="AI60" s="1307" t="str">
        <f t="shared" ref="AI60" si="414">IF(AH60=0,"",($B$10/AH$10)*AH60/AH$8)</f>
        <v/>
      </c>
      <c r="AJ60" s="1265">
        <f t="shared" ref="AJ60:AJ68" si="415">E60*D60</f>
        <v>0</v>
      </c>
      <c r="AK60" s="1251">
        <v>0</v>
      </c>
    </row>
    <row r="61" spans="1:37" s="1123" customFormat="1" ht="15.75" customHeight="1" x14ac:dyDescent="0.25">
      <c r="A61" s="1301" t="s">
        <v>3432</v>
      </c>
      <c r="B61" s="1302"/>
      <c r="C61" s="1303" t="s">
        <v>453</v>
      </c>
      <c r="D61" s="1304"/>
      <c r="E61" s="1304"/>
      <c r="F61" s="1304" t="s">
        <v>3775</v>
      </c>
      <c r="G61" s="1305">
        <f t="shared" si="405"/>
        <v>2.7347138723622919</v>
      </c>
      <c r="H61" s="1306">
        <v>0</v>
      </c>
      <c r="I61" s="1307" t="str">
        <f t="shared" si="2"/>
        <v/>
      </c>
      <c r="J61" s="1306">
        <v>0</v>
      </c>
      <c r="K61" s="1307" t="str">
        <f t="shared" si="2"/>
        <v/>
      </c>
      <c r="L61" s="1306">
        <v>0</v>
      </c>
      <c r="M61" s="1307" t="str">
        <f t="shared" ref="M61" si="416">IF(L61=0,"",($B$10/L$10)*L61/L$8)</f>
        <v/>
      </c>
      <c r="N61" s="1306">
        <v>14272.37452805969</v>
      </c>
      <c r="O61" s="1307">
        <f t="shared" ref="O61" si="417">IF(N61=0,"",($B$10/N$10)*N61/N$8)</f>
        <v>3.3031507425439131</v>
      </c>
      <c r="P61" s="1306">
        <v>26543.301921677335</v>
      </c>
      <c r="Q61" s="1307">
        <f t="shared" ref="Q61" si="418">IF(P61=0,"",($B$10/P$10)*P61/P$8)</f>
        <v>3.3063001493438202</v>
      </c>
      <c r="R61" s="1306">
        <v>0</v>
      </c>
      <c r="S61" s="1307" t="str">
        <f t="shared" ref="S61" si="419">IF(R61=0,"",($B$10/R$10)*R61/R$8)</f>
        <v/>
      </c>
      <c r="T61" s="1306">
        <v>0</v>
      </c>
      <c r="U61" s="1307" t="str">
        <f t="shared" ref="U61" si="420">IF(T61=0,"",($B$10/T$10)*T61/T$8)</f>
        <v/>
      </c>
      <c r="V61" s="1306">
        <v>0</v>
      </c>
      <c r="W61" s="1307" t="str">
        <f t="shared" ref="W61:Y61" si="421">IF(V61=0,"",($B$10/V$10)*V61/V$8)</f>
        <v/>
      </c>
      <c r="X61" s="1306">
        <v>0</v>
      </c>
      <c r="Y61" s="1307" t="str">
        <f t="shared" si="421"/>
        <v/>
      </c>
      <c r="Z61" s="1306">
        <v>0</v>
      </c>
      <c r="AA61" s="1307" t="str">
        <f t="shared" ref="AA61" si="422">IF(Z61=0,"",($B$10/Z$10)*Z61/Z$8)</f>
        <v/>
      </c>
      <c r="AB61" s="1306">
        <v>22378.0962</v>
      </c>
      <c r="AC61" s="1307">
        <f t="shared" ref="AC61" si="423">IF(AB61=0,"",($B$10/AB$10)*AB61/AB$8)</f>
        <v>1.0194045975614336</v>
      </c>
      <c r="AD61" s="1306">
        <v>43768.990599999997</v>
      </c>
      <c r="AE61" s="1307">
        <f t="shared" si="0"/>
        <v>3.31</v>
      </c>
      <c r="AF61" s="1306">
        <v>0</v>
      </c>
      <c r="AG61" s="1307" t="str">
        <f t="shared" si="11"/>
        <v/>
      </c>
      <c r="AH61" s="1306"/>
      <c r="AI61" s="1307" t="str">
        <f t="shared" ref="AI61" si="424">IF(AH61=0,"",($B$10/AH$10)*AH61/AH$8)</f>
        <v/>
      </c>
      <c r="AJ61" s="1265">
        <f t="shared" si="415"/>
        <v>0</v>
      </c>
      <c r="AK61" s="1251">
        <v>0</v>
      </c>
    </row>
    <row r="62" spans="1:37" s="1123" customFormat="1" ht="15.75" customHeight="1" x14ac:dyDescent="0.25">
      <c r="A62" s="1301" t="s">
        <v>3433</v>
      </c>
      <c r="B62" s="1302"/>
      <c r="C62" s="1303" t="s">
        <v>453</v>
      </c>
      <c r="D62" s="1304"/>
      <c r="E62" s="1304"/>
      <c r="F62" s="1304" t="s">
        <v>3775</v>
      </c>
      <c r="G62" s="1305">
        <f t="shared" si="405"/>
        <v>1.0094104348402433</v>
      </c>
      <c r="H62" s="1306">
        <v>0</v>
      </c>
      <c r="I62" s="1307" t="str">
        <f t="shared" si="2"/>
        <v/>
      </c>
      <c r="J62" s="1306">
        <v>0</v>
      </c>
      <c r="K62" s="1307" t="str">
        <f t="shared" si="2"/>
        <v/>
      </c>
      <c r="L62" s="1306">
        <v>0</v>
      </c>
      <c r="M62" s="1307" t="str">
        <f t="shared" ref="M62" si="425">IF(L62=0,"",($B$10/L$10)*L62/L$8)</f>
        <v/>
      </c>
      <c r="N62" s="1306">
        <v>0</v>
      </c>
      <c r="O62" s="1307" t="str">
        <f t="shared" ref="O62" si="426">IF(N62=0,"",($B$10/N$10)*N62/N$8)</f>
        <v/>
      </c>
      <c r="P62" s="1306">
        <v>0</v>
      </c>
      <c r="Q62" s="1307" t="str">
        <f t="shared" ref="Q62" si="427">IF(P62=0,"",($B$10/P$10)*P62/P$8)</f>
        <v/>
      </c>
      <c r="R62" s="1306">
        <v>0</v>
      </c>
      <c r="S62" s="1307" t="str">
        <f t="shared" ref="S62" si="428">IF(R62=0,"",($B$10/R$10)*R62/R$8)</f>
        <v/>
      </c>
      <c r="T62" s="1306">
        <v>0</v>
      </c>
      <c r="U62" s="1307" t="str">
        <f t="shared" ref="U62" si="429">IF(T62=0,"",($B$10/T$10)*T62/T$8)</f>
        <v/>
      </c>
      <c r="V62" s="1306">
        <v>0</v>
      </c>
      <c r="W62" s="1307" t="str">
        <f t="shared" ref="W62:Y62" si="430">IF(V62=0,"",($B$10/V$10)*V62/V$8)</f>
        <v/>
      </c>
      <c r="X62" s="1306">
        <v>0</v>
      </c>
      <c r="Y62" s="1307" t="str">
        <f t="shared" si="430"/>
        <v/>
      </c>
      <c r="Z62" s="1306">
        <v>0</v>
      </c>
      <c r="AA62" s="1307" t="str">
        <f t="shared" ref="AA62" si="431">IF(Z62=0,"",($B$10/Z$10)*Z62/Z$8)</f>
        <v/>
      </c>
      <c r="AB62" s="1306">
        <v>22158.703100000002</v>
      </c>
      <c r="AC62" s="1307">
        <f t="shared" ref="AC62" si="432">IF(AB62=0,"",($B$10/AB$10)*AB62/AB$8)</f>
        <v>1.0094104348402433</v>
      </c>
      <c r="AD62" s="1306">
        <v>0</v>
      </c>
      <c r="AE62" s="1307" t="str">
        <f t="shared" si="0"/>
        <v/>
      </c>
      <c r="AF62" s="1306">
        <v>0</v>
      </c>
      <c r="AG62" s="1307" t="str">
        <f t="shared" si="11"/>
        <v/>
      </c>
      <c r="AH62" s="1306"/>
      <c r="AI62" s="1307" t="str">
        <f t="shared" ref="AI62" si="433">IF(AH62=0,"",($B$10/AH$10)*AH62/AH$8)</f>
        <v/>
      </c>
      <c r="AJ62" s="1265">
        <f t="shared" si="415"/>
        <v>0</v>
      </c>
      <c r="AK62" s="1251">
        <v>0</v>
      </c>
    </row>
    <row r="63" spans="1:37" s="1123" customFormat="1" ht="15.75" customHeight="1" x14ac:dyDescent="0.25">
      <c r="A63" s="1301" t="s">
        <v>3434</v>
      </c>
      <c r="B63" s="1302"/>
      <c r="C63" s="1303" t="s">
        <v>453</v>
      </c>
      <c r="D63" s="1304"/>
      <c r="E63" s="1304"/>
      <c r="F63" s="1304" t="s">
        <v>3775</v>
      </c>
      <c r="G63" s="1305">
        <f t="shared" si="405"/>
        <v>0.9994162721190526</v>
      </c>
      <c r="H63" s="1306">
        <v>0</v>
      </c>
      <c r="I63" s="1307" t="str">
        <f t="shared" si="2"/>
        <v/>
      </c>
      <c r="J63" s="1306">
        <v>0</v>
      </c>
      <c r="K63" s="1307" t="str">
        <f t="shared" si="2"/>
        <v/>
      </c>
      <c r="L63" s="1306">
        <v>0</v>
      </c>
      <c r="M63" s="1307" t="str">
        <f t="shared" ref="M63" si="434">IF(L63=0,"",($B$10/L$10)*L63/L$8)</f>
        <v/>
      </c>
      <c r="N63" s="1306">
        <v>0</v>
      </c>
      <c r="O63" s="1307" t="str">
        <f t="shared" ref="O63" si="435">IF(N63=0,"",($B$10/N$10)*N63/N$8)</f>
        <v/>
      </c>
      <c r="P63" s="1306">
        <v>0</v>
      </c>
      <c r="Q63" s="1307" t="str">
        <f t="shared" ref="Q63" si="436">IF(P63=0,"",($B$10/P$10)*P63/P$8)</f>
        <v/>
      </c>
      <c r="R63" s="1306">
        <v>0</v>
      </c>
      <c r="S63" s="1307" t="str">
        <f t="shared" ref="S63" si="437">IF(R63=0,"",($B$10/R$10)*R63/R$8)</f>
        <v/>
      </c>
      <c r="T63" s="1306">
        <v>0</v>
      </c>
      <c r="U63" s="1307" t="str">
        <f t="shared" ref="U63" si="438">IF(T63=0,"",($B$10/T$10)*T63/T$8)</f>
        <v/>
      </c>
      <c r="V63" s="1306">
        <v>0</v>
      </c>
      <c r="W63" s="1307" t="str">
        <f t="shared" ref="W63:Y63" si="439">IF(V63=0,"",($B$10/V$10)*V63/V$8)</f>
        <v/>
      </c>
      <c r="X63" s="1306">
        <v>0</v>
      </c>
      <c r="Y63" s="1307" t="str">
        <f t="shared" si="439"/>
        <v/>
      </c>
      <c r="Z63" s="1306">
        <v>0</v>
      </c>
      <c r="AA63" s="1307" t="str">
        <f t="shared" ref="AA63" si="440">IF(Z63=0,"",($B$10/Z$10)*Z63/Z$8)</f>
        <v/>
      </c>
      <c r="AB63" s="1306">
        <v>21939.31</v>
      </c>
      <c r="AC63" s="1307">
        <f t="shared" ref="AC63" si="441">IF(AB63=0,"",($B$10/AB$10)*AB63/AB$8)</f>
        <v>0.9994162721190526</v>
      </c>
      <c r="AD63" s="1306">
        <v>0</v>
      </c>
      <c r="AE63" s="1307" t="str">
        <f t="shared" si="0"/>
        <v/>
      </c>
      <c r="AF63" s="1306">
        <v>0</v>
      </c>
      <c r="AG63" s="1307" t="str">
        <f t="shared" si="11"/>
        <v/>
      </c>
      <c r="AH63" s="1306"/>
      <c r="AI63" s="1307" t="str">
        <f t="shared" ref="AI63" si="442">IF(AH63=0,"",($B$10/AH$10)*AH63/AH$8)</f>
        <v/>
      </c>
      <c r="AJ63" s="1265">
        <f t="shared" si="415"/>
        <v>0</v>
      </c>
      <c r="AK63" s="1251">
        <v>0</v>
      </c>
    </row>
    <row r="64" spans="1:37" s="1123" customFormat="1" ht="15.75" customHeight="1" x14ac:dyDescent="0.25">
      <c r="A64" s="1301" t="s">
        <v>3435</v>
      </c>
      <c r="B64" s="1302"/>
      <c r="C64" s="1303" t="s">
        <v>453</v>
      </c>
      <c r="D64" s="1304"/>
      <c r="E64" s="1304"/>
      <c r="F64" s="1304" t="s">
        <v>3775</v>
      </c>
      <c r="G64" s="1305">
        <f t="shared" si="405"/>
        <v>0.4997081360595263</v>
      </c>
      <c r="H64" s="1306">
        <v>0</v>
      </c>
      <c r="I64" s="1307" t="str">
        <f t="shared" si="2"/>
        <v/>
      </c>
      <c r="J64" s="1306">
        <v>0</v>
      </c>
      <c r="K64" s="1307" t="str">
        <f t="shared" si="2"/>
        <v/>
      </c>
      <c r="L64" s="1306">
        <v>0</v>
      </c>
      <c r="M64" s="1307" t="str">
        <f t="shared" ref="M64" si="443">IF(L64=0,"",($B$10/L$10)*L64/L$8)</f>
        <v/>
      </c>
      <c r="N64" s="1306">
        <v>0</v>
      </c>
      <c r="O64" s="1307" t="str">
        <f t="shared" ref="O64" si="444">IF(N64=0,"",($B$10/N$10)*N64/N$8)</f>
        <v/>
      </c>
      <c r="P64" s="1306">
        <v>0</v>
      </c>
      <c r="Q64" s="1307" t="str">
        <f t="shared" ref="Q64" si="445">IF(P64=0,"",($B$10/P$10)*P64/P$8)</f>
        <v/>
      </c>
      <c r="R64" s="1306">
        <v>0</v>
      </c>
      <c r="S64" s="1307" t="str">
        <f t="shared" ref="S64" si="446">IF(R64=0,"",($B$10/R$10)*R64/R$8)</f>
        <v/>
      </c>
      <c r="T64" s="1306">
        <v>0</v>
      </c>
      <c r="U64" s="1307" t="str">
        <f t="shared" ref="U64" si="447">IF(T64=0,"",($B$10/T$10)*T64/T$8)</f>
        <v/>
      </c>
      <c r="V64" s="1306">
        <v>0</v>
      </c>
      <c r="W64" s="1307" t="str">
        <f t="shared" ref="W64:Y64" si="448">IF(V64=0,"",($B$10/V$10)*V64/V$8)</f>
        <v/>
      </c>
      <c r="X64" s="1306">
        <v>0</v>
      </c>
      <c r="Y64" s="1307" t="str">
        <f t="shared" si="448"/>
        <v/>
      </c>
      <c r="Z64" s="1306">
        <v>0</v>
      </c>
      <c r="AA64" s="1307" t="str">
        <f t="shared" ref="AA64" si="449">IF(Z64=0,"",($B$10/Z$10)*Z64/Z$8)</f>
        <v/>
      </c>
      <c r="AB64" s="1306">
        <v>10969.655000000001</v>
      </c>
      <c r="AC64" s="1307">
        <f t="shared" ref="AC64" si="450">IF(AB64=0,"",($B$10/AB$10)*AB64/AB$8)</f>
        <v>0.4997081360595263</v>
      </c>
      <c r="AD64" s="1306">
        <v>0</v>
      </c>
      <c r="AE64" s="1307" t="str">
        <f t="shared" si="0"/>
        <v/>
      </c>
      <c r="AF64" s="1306">
        <v>0</v>
      </c>
      <c r="AG64" s="1307" t="str">
        <f t="shared" si="11"/>
        <v/>
      </c>
      <c r="AH64" s="1306"/>
      <c r="AI64" s="1307" t="str">
        <f t="shared" ref="AI64" si="451">IF(AH64=0,"",($B$10/AH$10)*AH64/AH$8)</f>
        <v/>
      </c>
      <c r="AJ64" s="1265">
        <f t="shared" si="415"/>
        <v>0</v>
      </c>
      <c r="AK64" s="1251">
        <v>0</v>
      </c>
    </row>
    <row r="65" spans="1:37" s="1123" customFormat="1" ht="15.75" customHeight="1" x14ac:dyDescent="0.25">
      <c r="A65" s="1301" t="s">
        <v>3436</v>
      </c>
      <c r="B65" s="1302"/>
      <c r="C65" s="1303" t="s">
        <v>453</v>
      </c>
      <c r="D65" s="1304"/>
      <c r="E65" s="1304"/>
      <c r="F65" s="1304" t="s">
        <v>3775</v>
      </c>
      <c r="G65" s="1305">
        <f t="shared" si="405"/>
        <v>0.5437034579710629</v>
      </c>
      <c r="H65" s="1306">
        <v>0</v>
      </c>
      <c r="I65" s="1307" t="str">
        <f t="shared" si="2"/>
        <v/>
      </c>
      <c r="J65" s="1306">
        <v>0</v>
      </c>
      <c r="K65" s="1307" t="str">
        <f t="shared" si="2"/>
        <v/>
      </c>
      <c r="L65" s="1306">
        <v>0</v>
      </c>
      <c r="M65" s="1307" t="str">
        <f t="shared" ref="M65" si="452">IF(L65=0,"",($B$10/L$10)*L65/L$8)</f>
        <v/>
      </c>
      <c r="N65" s="1306">
        <v>0</v>
      </c>
      <c r="O65" s="1307" t="str">
        <f t="shared" ref="O65" si="453">IF(N65=0,"",($B$10/N$10)*N65/N$8)</f>
        <v/>
      </c>
      <c r="P65" s="1306">
        <v>4370.2006275454532</v>
      </c>
      <c r="Q65" s="1307">
        <f t="shared" ref="Q65" si="454">IF(P65=0,"",($B$10/P$10)*P65/P$8)</f>
        <v>0.54436313274633119</v>
      </c>
      <c r="R65" s="1306">
        <v>0</v>
      </c>
      <c r="S65" s="1307" t="str">
        <f t="shared" ref="S65" si="455">IF(R65=0,"",($B$10/R$10)*R65/R$8)</f>
        <v/>
      </c>
      <c r="T65" s="1306">
        <v>10049.716955860862</v>
      </c>
      <c r="U65" s="1307">
        <f t="shared" ref="U65" si="456">IF(T65=0,"",($B$10/T$10)*T65/T$8)</f>
        <v>0.56075423763601329</v>
      </c>
      <c r="V65" s="1306">
        <v>0</v>
      </c>
      <c r="W65" s="1307" t="str">
        <f t="shared" ref="W65:Y65" si="457">IF(V65=0,"",($B$10/V$10)*V65/V$8)</f>
        <v/>
      </c>
      <c r="X65" s="1306">
        <v>0</v>
      </c>
      <c r="Y65" s="1307" t="str">
        <f t="shared" si="457"/>
        <v/>
      </c>
      <c r="Z65" s="1306">
        <v>0</v>
      </c>
      <c r="AA65" s="1307" t="str">
        <f t="shared" ref="AA65" si="458">IF(Z65=0,"",($B$10/Z$10)*Z65/Z$8)</f>
        <v/>
      </c>
      <c r="AB65" s="1306">
        <v>11408.441200000001</v>
      </c>
      <c r="AC65" s="1307">
        <f t="shared" ref="AC65" si="459">IF(AB65=0,"",($B$10/AB$10)*AB65/AB$8)</f>
        <v>0.5196964615019074</v>
      </c>
      <c r="AD65" s="1306">
        <v>7272.7929999999997</v>
      </c>
      <c r="AE65" s="1307">
        <f t="shared" si="0"/>
        <v>0.55000000000000004</v>
      </c>
      <c r="AF65" s="1306">
        <v>0</v>
      </c>
      <c r="AG65" s="1307" t="str">
        <f t="shared" si="11"/>
        <v/>
      </c>
      <c r="AH65" s="1306"/>
      <c r="AI65" s="1307" t="str">
        <f t="shared" ref="AI65" si="460">IF(AH65=0,"",($B$10/AH$10)*AH65/AH$8)</f>
        <v/>
      </c>
      <c r="AJ65" s="1265">
        <f t="shared" si="415"/>
        <v>0</v>
      </c>
      <c r="AK65" s="1251">
        <v>0</v>
      </c>
    </row>
    <row r="66" spans="1:37" s="1123" customFormat="1" ht="15.75" customHeight="1" x14ac:dyDescent="0.25">
      <c r="A66" s="1301" t="s">
        <v>3437</v>
      </c>
      <c r="B66" s="1302"/>
      <c r="C66" s="1303" t="s">
        <v>453</v>
      </c>
      <c r="D66" s="1304"/>
      <c r="E66" s="1304"/>
      <c r="F66" s="1304" t="s">
        <v>3775</v>
      </c>
      <c r="G66" s="1305">
        <f t="shared" si="405"/>
        <v>1.0393991851116746</v>
      </c>
      <c r="H66" s="1306">
        <v>0</v>
      </c>
      <c r="I66" s="1307" t="str">
        <f t="shared" si="2"/>
        <v/>
      </c>
      <c r="J66" s="1306">
        <v>0</v>
      </c>
      <c r="K66" s="1307" t="str">
        <f t="shared" si="2"/>
        <v/>
      </c>
      <c r="L66" s="1306">
        <v>0</v>
      </c>
      <c r="M66" s="1307" t="str">
        <f t="shared" ref="M66" si="461">IF(L66=0,"",($B$10/L$10)*L66/L$8)</f>
        <v/>
      </c>
      <c r="N66" s="1306">
        <v>0</v>
      </c>
      <c r="O66" s="1307" t="str">
        <f t="shared" ref="O66" si="462">IF(N66=0,"",($B$10/N$10)*N66/N$8)</f>
        <v/>
      </c>
      <c r="P66" s="1306">
        <v>8500</v>
      </c>
      <c r="Q66" s="1307">
        <f t="shared" ref="Q66" si="463">IF(P66=0,"",($B$10/P$10)*P66/P$8)</f>
        <v>1.0587812832159709</v>
      </c>
      <c r="R66" s="1306">
        <v>0</v>
      </c>
      <c r="S66" s="1307" t="str">
        <f t="shared" ref="S66" si="464">IF(R66=0,"",($B$10/R$10)*R66/R$8)</f>
        <v/>
      </c>
      <c r="T66" s="1306">
        <v>0</v>
      </c>
      <c r="U66" s="1307" t="str">
        <f t="shared" ref="U66" si="465">IF(T66=0,"",($B$10/T$10)*T66/T$8)</f>
        <v/>
      </c>
      <c r="V66" s="1306">
        <v>0</v>
      </c>
      <c r="W66" s="1307" t="str">
        <f t="shared" ref="W66:Y66" si="466">IF(V66=0,"",($B$10/V$10)*V66/V$8)</f>
        <v/>
      </c>
      <c r="X66" s="1306">
        <v>0</v>
      </c>
      <c r="Y66" s="1307" t="str">
        <f t="shared" si="466"/>
        <v/>
      </c>
      <c r="Z66" s="1306">
        <v>0</v>
      </c>
      <c r="AA66" s="1307" t="str">
        <f t="shared" ref="AA66" si="467">IF(Z66=0,"",($B$10/Z$10)*Z66/Z$8)</f>
        <v/>
      </c>
      <c r="AB66" s="1306">
        <v>21939.31</v>
      </c>
      <c r="AC66" s="1307">
        <f t="shared" ref="AC66" si="468">IF(AB66=0,"",($B$10/AB$10)*AB66/AB$8)</f>
        <v>0.9994162721190526</v>
      </c>
      <c r="AD66" s="1306">
        <v>14016.655599999998</v>
      </c>
      <c r="AE66" s="1307">
        <f t="shared" si="0"/>
        <v>1.06</v>
      </c>
      <c r="AF66" s="1306">
        <v>0</v>
      </c>
      <c r="AG66" s="1307" t="str">
        <f t="shared" si="11"/>
        <v/>
      </c>
      <c r="AH66" s="1306"/>
      <c r="AI66" s="1307" t="str">
        <f t="shared" ref="AI66" si="469">IF(AH66=0,"",($B$10/AH$10)*AH66/AH$8)</f>
        <v/>
      </c>
      <c r="AJ66" s="1265">
        <f t="shared" si="415"/>
        <v>0</v>
      </c>
      <c r="AK66" s="1251">
        <v>0</v>
      </c>
    </row>
    <row r="67" spans="1:37" s="1123" customFormat="1" ht="15.75" customHeight="1" x14ac:dyDescent="0.25">
      <c r="A67" s="1301" t="s">
        <v>3438</v>
      </c>
      <c r="B67" s="1302"/>
      <c r="C67" s="1303" t="s">
        <v>453</v>
      </c>
      <c r="D67" s="1304">
        <v>1</v>
      </c>
      <c r="E67" s="1304">
        <f>$B$8*1.11</f>
        <v>14239.446300000003</v>
      </c>
      <c r="F67" s="1304" t="s">
        <v>3387</v>
      </c>
      <c r="G67" s="1305">
        <f t="shared" si="405"/>
        <v>1.2307452806616657</v>
      </c>
      <c r="H67" s="1306">
        <v>40500</v>
      </c>
      <c r="I67" s="1307">
        <f t="shared" si="2"/>
        <v>0.70528920447407528</v>
      </c>
      <c r="J67" s="1306">
        <v>0</v>
      </c>
      <c r="K67" s="1307" t="str">
        <f t="shared" si="2"/>
        <v/>
      </c>
      <c r="L67" s="1306">
        <v>0</v>
      </c>
      <c r="M67" s="1307" t="str">
        <f t="shared" ref="M67" si="470">IF(L67=0,"",($B$10/L$10)*L67/L$8)</f>
        <v/>
      </c>
      <c r="N67" s="1306">
        <v>0</v>
      </c>
      <c r="O67" s="1307" t="str">
        <f t="shared" ref="O67" si="471">IF(N67=0,"",($B$10/N$10)*N67/N$8)</f>
        <v/>
      </c>
      <c r="P67" s="1306">
        <v>13800</v>
      </c>
      <c r="Q67" s="1307">
        <f t="shared" ref="Q67" si="472">IF(P67=0,"",($B$10/P$10)*P67/P$8)</f>
        <v>1.7189625539271054</v>
      </c>
      <c r="R67" s="1306">
        <v>0</v>
      </c>
      <c r="S67" s="1307" t="str">
        <f t="shared" ref="S67" si="473">IF(R67=0,"",($B$10/R$10)*R67/R$8)</f>
        <v/>
      </c>
      <c r="T67" s="1306">
        <v>0</v>
      </c>
      <c r="U67" s="1307" t="str">
        <f t="shared" ref="U67" si="474">IF(T67=0,"",($B$10/T$10)*T67/T$8)</f>
        <v/>
      </c>
      <c r="V67" s="1306">
        <v>0</v>
      </c>
      <c r="W67" s="1307" t="str">
        <f t="shared" ref="W67:Y67" si="475">IF(V67=0,"",($B$10/V$10)*V67/V$8)</f>
        <v/>
      </c>
      <c r="X67" s="1306">
        <v>0</v>
      </c>
      <c r="Y67" s="1307" t="str">
        <f t="shared" si="475"/>
        <v/>
      </c>
      <c r="Z67" s="1306">
        <v>0</v>
      </c>
      <c r="AA67" s="1307" t="str">
        <f t="shared" ref="AA67" si="476">IF(Z67=0,"",($B$10/Z$10)*Z67/Z$8)</f>
        <v/>
      </c>
      <c r="AB67" s="1306">
        <v>19745.379000000001</v>
      </c>
      <c r="AC67" s="1307">
        <f t="shared" ref="AC67" si="477">IF(AB67=0,"",($B$10/AB$10)*AB67/AB$8)</f>
        <v>0.89947464490714735</v>
      </c>
      <c r="AD67" s="1306">
        <v>22744.007199999996</v>
      </c>
      <c r="AE67" s="1307">
        <f t="shared" si="0"/>
        <v>1.72</v>
      </c>
      <c r="AF67" s="1306">
        <v>14239.446300000003</v>
      </c>
      <c r="AG67" s="1307">
        <f t="shared" si="11"/>
        <v>1.1100000000000001</v>
      </c>
      <c r="AH67" s="1306"/>
      <c r="AI67" s="1307" t="str">
        <f t="shared" ref="AI67" si="478">IF(AH67=0,"",($B$10/AH$10)*AH67/AH$8)</f>
        <v/>
      </c>
      <c r="AJ67" s="1265">
        <f t="shared" si="415"/>
        <v>14239.446300000003</v>
      </c>
      <c r="AK67" s="1251">
        <v>1</v>
      </c>
    </row>
    <row r="68" spans="1:37" s="1123" customFormat="1" ht="15.75" customHeight="1" x14ac:dyDescent="0.25">
      <c r="A68" s="1301" t="s">
        <v>3439</v>
      </c>
      <c r="B68" s="1302"/>
      <c r="C68" s="1303" t="s">
        <v>453</v>
      </c>
      <c r="D68" s="1304"/>
      <c r="E68" s="1304"/>
      <c r="F68" s="1304" t="s">
        <v>3775</v>
      </c>
      <c r="G68" s="1305" t="str">
        <f t="shared" si="405"/>
        <v/>
      </c>
      <c r="H68" s="1306">
        <v>0</v>
      </c>
      <c r="I68" s="1307" t="str">
        <f t="shared" si="2"/>
        <v/>
      </c>
      <c r="J68" s="1306">
        <v>0</v>
      </c>
      <c r="K68" s="1307" t="str">
        <f t="shared" si="2"/>
        <v/>
      </c>
      <c r="L68" s="1306">
        <v>0</v>
      </c>
      <c r="M68" s="1307" t="str">
        <f t="shared" ref="M68" si="479">IF(L68=0,"",($B$10/L$10)*L68/L$8)</f>
        <v/>
      </c>
      <c r="N68" s="1306">
        <v>0</v>
      </c>
      <c r="O68" s="1307" t="str">
        <f t="shared" ref="O68" si="480">IF(N68=0,"",($B$10/N$10)*N68/N$8)</f>
        <v/>
      </c>
      <c r="P68" s="1306">
        <v>0</v>
      </c>
      <c r="Q68" s="1307" t="str">
        <f t="shared" ref="Q68" si="481">IF(P68=0,"",($B$10/P$10)*P68/P$8)</f>
        <v/>
      </c>
      <c r="R68" s="1306">
        <v>0</v>
      </c>
      <c r="S68" s="1307" t="str">
        <f t="shared" ref="S68" si="482">IF(R68=0,"",($B$10/R$10)*R68/R$8)</f>
        <v/>
      </c>
      <c r="T68" s="1306">
        <v>0</v>
      </c>
      <c r="U68" s="1307" t="str">
        <f t="shared" ref="U68" si="483">IF(T68=0,"",($B$10/T$10)*T68/T$8)</f>
        <v/>
      </c>
      <c r="V68" s="1306">
        <v>0</v>
      </c>
      <c r="W68" s="1307" t="str">
        <f t="shared" ref="W68:Y68" si="484">IF(V68=0,"",($B$10/V$10)*V68/V$8)</f>
        <v/>
      </c>
      <c r="X68" s="1306">
        <v>0</v>
      </c>
      <c r="Y68" s="1307" t="str">
        <f t="shared" si="484"/>
        <v/>
      </c>
      <c r="Z68" s="1306">
        <v>0</v>
      </c>
      <c r="AA68" s="1307" t="str">
        <f t="shared" ref="AA68" si="485">IF(Z68=0,"",($B$10/Z$10)*Z68/Z$8)</f>
        <v/>
      </c>
      <c r="AB68" s="1306">
        <v>0</v>
      </c>
      <c r="AC68" s="1307" t="str">
        <f t="shared" ref="AC68" si="486">IF(AB68=0,"",($B$10/AB$10)*AB68/AB$8)</f>
        <v/>
      </c>
      <c r="AD68" s="1306">
        <v>0</v>
      </c>
      <c r="AE68" s="1307" t="str">
        <f t="shared" si="0"/>
        <v/>
      </c>
      <c r="AF68" s="1306">
        <v>0</v>
      </c>
      <c r="AG68" s="1307" t="str">
        <f t="shared" si="11"/>
        <v/>
      </c>
      <c r="AH68" s="1306"/>
      <c r="AI68" s="1307" t="str">
        <f t="shared" ref="AI68" si="487">IF(AH68=0,"",($B$10/AH$10)*AH68/AH$8)</f>
        <v/>
      </c>
      <c r="AJ68" s="1265">
        <f t="shared" si="415"/>
        <v>0</v>
      </c>
      <c r="AK68" s="1251">
        <v>0</v>
      </c>
    </row>
    <row r="69" spans="1:37" s="1123" customFormat="1" ht="15.75" x14ac:dyDescent="0.25">
      <c r="A69" s="1297" t="s">
        <v>3440</v>
      </c>
      <c r="B69" s="1298"/>
      <c r="C69" s="1298"/>
      <c r="D69" s="1298"/>
      <c r="E69" s="1298">
        <f>SUMPRODUCT(D70:D73,E70:E73)</f>
        <v>0</v>
      </c>
      <c r="F69" s="1298"/>
      <c r="G69" s="1298"/>
      <c r="H69" s="1299"/>
      <c r="I69" s="1300" t="str">
        <f t="shared" si="2"/>
        <v/>
      </c>
      <c r="J69" s="1299"/>
      <c r="K69" s="1300" t="str">
        <f t="shared" si="2"/>
        <v/>
      </c>
      <c r="L69" s="1299"/>
      <c r="M69" s="1300" t="str">
        <f t="shared" ref="M69" si="488">IF(L69=0,"",($B$10/L$10)*L69/L$8)</f>
        <v/>
      </c>
      <c r="N69" s="1299"/>
      <c r="O69" s="1300" t="str">
        <f t="shared" ref="O69" si="489">IF(N69=0,"",($B$10/N$10)*N69/N$8)</f>
        <v/>
      </c>
      <c r="P69" s="1299"/>
      <c r="Q69" s="1300" t="str">
        <f t="shared" ref="Q69" si="490">IF(P69=0,"",($B$10/P$10)*P69/P$8)</f>
        <v/>
      </c>
      <c r="R69" s="1299"/>
      <c r="S69" s="1300" t="str">
        <f t="shared" ref="S69" si="491">IF(R69=0,"",($B$10/R$10)*R69/R$8)</f>
        <v/>
      </c>
      <c r="T69" s="1299"/>
      <c r="U69" s="1300" t="str">
        <f t="shared" ref="U69" si="492">IF(T69=0,"",($B$10/T$10)*T69/T$8)</f>
        <v/>
      </c>
      <c r="V69" s="1299"/>
      <c r="W69" s="1300" t="str">
        <f t="shared" ref="W69:Y69" si="493">IF(V69=0,"",($B$10/V$10)*V69/V$8)</f>
        <v/>
      </c>
      <c r="X69" s="1299"/>
      <c r="Y69" s="1300" t="str">
        <f t="shared" si="493"/>
        <v/>
      </c>
      <c r="Z69" s="1299"/>
      <c r="AA69" s="1300" t="str">
        <f t="shared" ref="AA69" si="494">IF(Z69=0,"",($B$10/Z$10)*Z69/Z$8)</f>
        <v/>
      </c>
      <c r="AB69" s="1299">
        <v>24352.634100000003</v>
      </c>
      <c r="AC69" s="1300">
        <f t="shared" ref="AC69" si="495">IF(AB69=0,"",($B$10/AB$10)*AB69/AB$8)</f>
        <v>1.1093520620521486</v>
      </c>
      <c r="AD69" s="1299"/>
      <c r="AE69" s="1300" t="str">
        <f t="shared" si="0"/>
        <v/>
      </c>
      <c r="AF69" s="1299"/>
      <c r="AG69" s="1300" t="str">
        <f t="shared" si="11"/>
        <v/>
      </c>
      <c r="AH69" s="1299"/>
      <c r="AI69" s="1300" t="str">
        <f t="shared" ref="AI69" si="496">IF(AH69=0,"",($B$10/AH$10)*AH69/AH$8)</f>
        <v/>
      </c>
      <c r="AJ69" s="1251"/>
      <c r="AK69" s="1251">
        <v>0</v>
      </c>
    </row>
    <row r="70" spans="1:37" s="1123" customFormat="1" ht="15.75" customHeight="1" x14ac:dyDescent="0.25">
      <c r="A70" s="1301" t="s">
        <v>3441</v>
      </c>
      <c r="B70" s="1302"/>
      <c r="C70" s="1303" t="s">
        <v>453</v>
      </c>
      <c r="D70" s="1304"/>
      <c r="E70" s="1304"/>
      <c r="F70" s="1304" t="s">
        <v>3775</v>
      </c>
      <c r="G70" s="1305">
        <f>IFERROR(AVERAGEIFS($H70:$AI70,H$12:AI$12,"Referência"),"")</f>
        <v>1.49</v>
      </c>
      <c r="H70" s="1306">
        <v>0</v>
      </c>
      <c r="I70" s="1307" t="str">
        <f t="shared" si="2"/>
        <v/>
      </c>
      <c r="J70" s="1306">
        <v>0</v>
      </c>
      <c r="K70" s="1307" t="str">
        <f t="shared" si="2"/>
        <v/>
      </c>
      <c r="L70" s="1306">
        <v>0</v>
      </c>
      <c r="M70" s="1307" t="str">
        <f t="shared" ref="M70" si="497">IF(L70=0,"",($B$10/L$10)*L70/L$8)</f>
        <v/>
      </c>
      <c r="N70" s="1306">
        <v>0</v>
      </c>
      <c r="O70" s="1307" t="str">
        <f t="shared" ref="O70" si="498">IF(N70=0,"",($B$10/N$10)*N70/N$8)</f>
        <v/>
      </c>
      <c r="P70" s="1306">
        <v>0</v>
      </c>
      <c r="Q70" s="1307" t="str">
        <f t="shared" ref="Q70" si="499">IF(P70=0,"",($B$10/P$10)*P70/P$8)</f>
        <v/>
      </c>
      <c r="R70" s="1306">
        <v>0</v>
      </c>
      <c r="S70" s="1307" t="str">
        <f t="shared" ref="S70" si="500">IF(R70=0,"",($B$10/R$10)*R70/R$8)</f>
        <v/>
      </c>
      <c r="T70" s="1306">
        <v>0</v>
      </c>
      <c r="U70" s="1307" t="str">
        <f t="shared" ref="U70" si="501">IF(T70=0,"",($B$10/T$10)*T70/T$8)</f>
        <v/>
      </c>
      <c r="V70" s="1306">
        <v>0</v>
      </c>
      <c r="W70" s="1307" t="str">
        <f t="shared" ref="W70:Y70" si="502">IF(V70=0,"",($B$10/V$10)*V70/V$8)</f>
        <v/>
      </c>
      <c r="X70" s="1306">
        <v>0</v>
      </c>
      <c r="Y70" s="1307" t="str">
        <f t="shared" si="502"/>
        <v/>
      </c>
      <c r="Z70" s="1306">
        <v>0</v>
      </c>
      <c r="AA70" s="1307" t="str">
        <f t="shared" ref="AA70" si="503">IF(Z70=0,"",($B$10/Z$10)*Z70/Z$8)</f>
        <v/>
      </c>
      <c r="AB70" s="1306"/>
      <c r="AC70" s="1307" t="str">
        <f t="shared" ref="AC70" si="504">IF(AB70=0,"",($B$10/AB$10)*AB70/AB$8)</f>
        <v/>
      </c>
      <c r="AD70" s="1306">
        <v>19702.657399999996</v>
      </c>
      <c r="AE70" s="1307">
        <f t="shared" si="0"/>
        <v>1.49</v>
      </c>
      <c r="AF70" s="1306">
        <v>0</v>
      </c>
      <c r="AG70" s="1307" t="str">
        <f t="shared" si="11"/>
        <v/>
      </c>
      <c r="AH70" s="1306"/>
      <c r="AI70" s="1307" t="str">
        <f t="shared" ref="AI70" si="505">IF(AH70=0,"",($B$10/AH$10)*AH70/AH$8)</f>
        <v/>
      </c>
      <c r="AJ70" s="1265">
        <f>E70*D70</f>
        <v>0</v>
      </c>
      <c r="AK70" s="1251">
        <v>0</v>
      </c>
    </row>
    <row r="71" spans="1:37" s="1123" customFormat="1" ht="15.75" customHeight="1" x14ac:dyDescent="0.25">
      <c r="A71" s="1301" t="s">
        <v>3442</v>
      </c>
      <c r="B71" s="1302"/>
      <c r="C71" s="1303" t="s">
        <v>453</v>
      </c>
      <c r="D71" s="1304"/>
      <c r="E71" s="1304"/>
      <c r="F71" s="1304" t="s">
        <v>3775</v>
      </c>
      <c r="G71" s="1305">
        <f>IFERROR(AVERAGEIFS($H71:$AI71,H$12:AI$12,"Referência"),"")</f>
        <v>2.4900423743789362</v>
      </c>
      <c r="H71" s="1306">
        <v>0</v>
      </c>
      <c r="I71" s="1307" t="str">
        <f t="shared" si="2"/>
        <v/>
      </c>
      <c r="J71" s="1306">
        <v>0</v>
      </c>
      <c r="K71" s="1307" t="str">
        <f t="shared" si="2"/>
        <v/>
      </c>
      <c r="L71" s="1306">
        <v>0</v>
      </c>
      <c r="M71" s="1307" t="str">
        <f t="shared" ref="M71" si="506">IF(L71=0,"",($B$10/L$10)*L71/L$8)</f>
        <v/>
      </c>
      <c r="N71" s="1306">
        <v>10754.030956791968</v>
      </c>
      <c r="O71" s="1307">
        <f t="shared" ref="O71" si="507">IF(N71=0,"",($B$10/N$10)*N71/N$8)</f>
        <v>2.4888770449815829</v>
      </c>
      <c r="P71" s="1306">
        <v>20000</v>
      </c>
      <c r="Q71" s="1307">
        <f t="shared" ref="Q71" si="508">IF(P71=0,"",($B$10/P$10)*P71/P$8)</f>
        <v>2.4912500781552254</v>
      </c>
      <c r="R71" s="1306">
        <v>0</v>
      </c>
      <c r="S71" s="1307" t="str">
        <f t="shared" ref="S71" si="509">IF(R71=0,"",($B$10/R$10)*R71/R$8)</f>
        <v/>
      </c>
      <c r="T71" s="1306">
        <v>0</v>
      </c>
      <c r="U71" s="1307" t="str">
        <f t="shared" ref="U71" si="510">IF(T71=0,"",($B$10/T$10)*T71/T$8)</f>
        <v/>
      </c>
      <c r="V71" s="1306">
        <v>0</v>
      </c>
      <c r="W71" s="1307" t="str">
        <f t="shared" ref="W71:Y71" si="511">IF(V71=0,"",($B$10/V$10)*V71/V$8)</f>
        <v/>
      </c>
      <c r="X71" s="1306">
        <v>0</v>
      </c>
      <c r="Y71" s="1307" t="str">
        <f t="shared" si="511"/>
        <v/>
      </c>
      <c r="Z71" s="1306">
        <v>0</v>
      </c>
      <c r="AA71" s="1307" t="str">
        <f t="shared" ref="AA71" si="512">IF(Z71=0,"",($B$10/Z$10)*Z71/Z$8)</f>
        <v/>
      </c>
      <c r="AB71" s="1306">
        <v>0</v>
      </c>
      <c r="AC71" s="1307" t="str">
        <f t="shared" ref="AC71" si="513">IF(AB71=0,"",($B$10/AB$10)*AB71/AB$8)</f>
        <v/>
      </c>
      <c r="AD71" s="1306">
        <v>32925.917399999998</v>
      </c>
      <c r="AE71" s="1307">
        <f t="shared" si="0"/>
        <v>2.4900000000000002</v>
      </c>
      <c r="AF71" s="1306">
        <v>0</v>
      </c>
      <c r="AG71" s="1307" t="str">
        <f t="shared" si="11"/>
        <v/>
      </c>
      <c r="AH71" s="1306"/>
      <c r="AI71" s="1307" t="str">
        <f t="shared" ref="AI71" si="514">IF(AH71=0,"",($B$10/AH$10)*AH71/AH$8)</f>
        <v/>
      </c>
      <c r="AJ71" s="1265">
        <f>E71*D71</f>
        <v>0</v>
      </c>
      <c r="AK71" s="1251">
        <v>0</v>
      </c>
    </row>
    <row r="72" spans="1:37" s="1123" customFormat="1" ht="15.75" customHeight="1" x14ac:dyDescent="0.25">
      <c r="A72" s="1301" t="s">
        <v>3443</v>
      </c>
      <c r="B72" s="1302"/>
      <c r="C72" s="1303" t="s">
        <v>453</v>
      </c>
      <c r="D72" s="1304"/>
      <c r="E72" s="1304"/>
      <c r="F72" s="1304" t="s">
        <v>3775</v>
      </c>
      <c r="G72" s="1305">
        <f>IFERROR(AVERAGEIFS($H72:$AI72,H$12:AI$12,"Referência"),"")</f>
        <v>1.3665694965660975</v>
      </c>
      <c r="H72" s="1306">
        <v>0</v>
      </c>
      <c r="I72" s="1307" t="str">
        <f t="shared" si="2"/>
        <v/>
      </c>
      <c r="J72" s="1306">
        <v>0</v>
      </c>
      <c r="K72" s="1307" t="str">
        <f t="shared" si="2"/>
        <v/>
      </c>
      <c r="L72" s="1306">
        <v>0</v>
      </c>
      <c r="M72" s="1307" t="str">
        <f t="shared" ref="M72" si="515">IF(L72=0,"",($B$10/L$10)*L72/L$8)</f>
        <v/>
      </c>
      <c r="N72" s="1306">
        <v>5901.0914994596205</v>
      </c>
      <c r="O72" s="1307">
        <f t="shared" ref="O72" si="516">IF(N72=0,"",($B$10/N$10)*N72/N$8)</f>
        <v>1.3657289282829348</v>
      </c>
      <c r="P72" s="1306">
        <v>10974.659684669483</v>
      </c>
      <c r="Q72" s="1307">
        <f t="shared" ref="Q72" si="517">IF(P72=0,"",($B$10/P$10)*P72/P$8)</f>
        <v>1.3670310898579923</v>
      </c>
      <c r="R72" s="1306">
        <v>0</v>
      </c>
      <c r="S72" s="1307" t="str">
        <f t="shared" ref="S72" si="518">IF(R72=0,"",($B$10/R$10)*R72/R$8)</f>
        <v/>
      </c>
      <c r="T72" s="1306">
        <v>0</v>
      </c>
      <c r="U72" s="1307" t="str">
        <f t="shared" ref="U72" si="519">IF(T72=0,"",($B$10/T$10)*T72/T$8)</f>
        <v/>
      </c>
      <c r="V72" s="1306">
        <v>13800</v>
      </c>
      <c r="W72" s="1307">
        <f t="shared" ref="W72:Y72" si="520">IF(V72=0,"",($B$10/V$10)*V72/V$8)</f>
        <v>1.3635179681234628</v>
      </c>
      <c r="X72" s="1306">
        <v>0</v>
      </c>
      <c r="Y72" s="1307" t="str">
        <f t="shared" si="520"/>
        <v/>
      </c>
      <c r="Z72" s="1306">
        <v>0</v>
      </c>
      <c r="AA72" s="1307" t="str">
        <f t="shared" ref="AA72" si="521">IF(Z72=0,"",($B$10/Z$10)*Z72/Z$8)</f>
        <v/>
      </c>
      <c r="AB72" s="1306">
        <v>0</v>
      </c>
      <c r="AC72" s="1307" t="str">
        <f t="shared" ref="AC72" si="522">IF(AB72=0,"",($B$10/AB$10)*AB72/AB$8)</f>
        <v/>
      </c>
      <c r="AD72" s="1306">
        <v>18115.8662</v>
      </c>
      <c r="AE72" s="1307">
        <f t="shared" si="0"/>
        <v>1.37</v>
      </c>
      <c r="AF72" s="1306">
        <v>0</v>
      </c>
      <c r="AG72" s="1307" t="str">
        <f t="shared" si="11"/>
        <v/>
      </c>
      <c r="AH72" s="1306"/>
      <c r="AI72" s="1307" t="str">
        <f t="shared" ref="AI72" si="523">IF(AH72=0,"",($B$10/AH$10)*AH72/AH$8)</f>
        <v/>
      </c>
      <c r="AJ72" s="1265">
        <f>E72*D72</f>
        <v>0</v>
      </c>
      <c r="AK72" s="1251">
        <v>0</v>
      </c>
    </row>
    <row r="73" spans="1:37" s="1123" customFormat="1" ht="15.75" customHeight="1" x14ac:dyDescent="0.25">
      <c r="A73" s="1301" t="s">
        <v>3778</v>
      </c>
      <c r="B73" s="1302"/>
      <c r="C73" s="1303" t="s">
        <v>453</v>
      </c>
      <c r="D73" s="1304"/>
      <c r="E73" s="1304"/>
      <c r="F73" s="1304" t="s">
        <v>3775</v>
      </c>
      <c r="G73" s="1305" t="str">
        <f>IFERROR(AVERAGEIFS($H73:$AI73,H$12:AI$12,"Referência"),"")</f>
        <v/>
      </c>
      <c r="H73" s="1306">
        <v>0</v>
      </c>
      <c r="I73" s="1307" t="str">
        <f t="shared" si="2"/>
        <v/>
      </c>
      <c r="J73" s="1306">
        <v>0</v>
      </c>
      <c r="K73" s="1307" t="str">
        <f t="shared" si="2"/>
        <v/>
      </c>
      <c r="L73" s="1306">
        <v>0</v>
      </c>
      <c r="M73" s="1307" t="str">
        <f t="shared" ref="M73" si="524">IF(L73=0,"",($B$10/L$10)*L73/L$8)</f>
        <v/>
      </c>
      <c r="N73" s="1306">
        <v>0</v>
      </c>
      <c r="O73" s="1307" t="str">
        <f t="shared" ref="O73" si="525">IF(N73=0,"",($B$10/N$10)*N73/N$8)</f>
        <v/>
      </c>
      <c r="P73" s="1306">
        <v>0</v>
      </c>
      <c r="Q73" s="1307" t="str">
        <f t="shared" ref="Q73" si="526">IF(P73=0,"",($B$10/P$10)*P73/P$8)</f>
        <v/>
      </c>
      <c r="R73" s="1306">
        <v>0</v>
      </c>
      <c r="S73" s="1307" t="str">
        <f t="shared" ref="S73" si="527">IF(R73=0,"",($B$10/R$10)*R73/R$8)</f>
        <v/>
      </c>
      <c r="T73" s="1306">
        <v>0</v>
      </c>
      <c r="U73" s="1307" t="str">
        <f t="shared" ref="U73" si="528">IF(T73=0,"",($B$10/T$10)*T73/T$8)</f>
        <v/>
      </c>
      <c r="V73" s="1306">
        <v>0</v>
      </c>
      <c r="W73" s="1307" t="str">
        <f t="shared" ref="W73:Y73" si="529">IF(V73=0,"",($B$10/V$10)*V73/V$8)</f>
        <v/>
      </c>
      <c r="X73" s="1306">
        <v>0</v>
      </c>
      <c r="Y73" s="1307" t="str">
        <f t="shared" si="529"/>
        <v/>
      </c>
      <c r="Z73" s="1306">
        <v>0</v>
      </c>
      <c r="AA73" s="1307" t="str">
        <f t="shared" ref="AA73" si="530">IF(Z73=0,"",($B$10/Z$10)*Z73/Z$8)</f>
        <v/>
      </c>
      <c r="AB73" s="1306">
        <v>0</v>
      </c>
      <c r="AC73" s="1307" t="str">
        <f t="shared" ref="AC73" si="531">IF(AB73=0,"",($B$10/AB$10)*AB73/AB$8)</f>
        <v/>
      </c>
      <c r="AD73" s="1306"/>
      <c r="AE73" s="1307" t="str">
        <f t="shared" si="0"/>
        <v/>
      </c>
      <c r="AF73" s="1306">
        <v>0</v>
      </c>
      <c r="AG73" s="1307" t="str">
        <f t="shared" si="11"/>
        <v/>
      </c>
      <c r="AH73" s="1306"/>
      <c r="AI73" s="1307" t="str">
        <f t="shared" ref="AI73" si="532">IF(AH73=0,"",($B$10/AH$10)*AH73/AH$8)</f>
        <v/>
      </c>
      <c r="AJ73" s="1265">
        <f>E73*D73</f>
        <v>0</v>
      </c>
      <c r="AK73" s="1251">
        <v>0</v>
      </c>
    </row>
    <row r="74" spans="1:37" s="1123" customFormat="1" ht="15" customHeight="1" x14ac:dyDescent="0.25">
      <c r="A74" s="1297" t="s">
        <v>3444</v>
      </c>
      <c r="B74" s="1298"/>
      <c r="C74" s="1298"/>
      <c r="D74" s="1298"/>
      <c r="E74" s="1298">
        <f>SUMPRODUCT(D75:D81,E75:E81)</f>
        <v>96000</v>
      </c>
      <c r="F74" s="1298"/>
      <c r="G74" s="1298"/>
      <c r="H74" s="1299"/>
      <c r="I74" s="1300" t="str">
        <f t="shared" si="2"/>
        <v/>
      </c>
      <c r="J74" s="1299"/>
      <c r="K74" s="1300" t="str">
        <f t="shared" si="2"/>
        <v/>
      </c>
      <c r="L74" s="1299"/>
      <c r="M74" s="1300" t="str">
        <f t="shared" ref="M74" si="533">IF(L74=0,"",($B$10/L$10)*L74/L$8)</f>
        <v/>
      </c>
      <c r="N74" s="1299"/>
      <c r="O74" s="1300" t="str">
        <f t="shared" ref="O74" si="534">IF(N74=0,"",($B$10/N$10)*N74/N$8)</f>
        <v/>
      </c>
      <c r="P74" s="1299"/>
      <c r="Q74" s="1300" t="str">
        <f t="shared" ref="Q74" si="535">IF(P74=0,"",($B$10/P$10)*P74/P$8)</f>
        <v/>
      </c>
      <c r="R74" s="1299"/>
      <c r="S74" s="1300" t="str">
        <f t="shared" ref="S74" si="536">IF(R74=0,"",($B$10/R$10)*R74/R$8)</f>
        <v/>
      </c>
      <c r="T74" s="1299"/>
      <c r="U74" s="1300" t="str">
        <f t="shared" ref="U74" si="537">IF(T74=0,"",($B$10/T$10)*T74/T$8)</f>
        <v/>
      </c>
      <c r="V74" s="1299"/>
      <c r="W74" s="1300" t="str">
        <f t="shared" ref="W74:Y74" si="538">IF(V74=0,"",($B$10/V$10)*V74/V$8)</f>
        <v/>
      </c>
      <c r="X74" s="1299"/>
      <c r="Y74" s="1300" t="str">
        <f t="shared" si="538"/>
        <v/>
      </c>
      <c r="Z74" s="1299"/>
      <c r="AA74" s="1300" t="str">
        <f t="shared" ref="AA74" si="539">IF(Z74=0,"",($B$10/Z$10)*Z74/Z$8)</f>
        <v/>
      </c>
      <c r="AB74" s="1299">
        <v>0</v>
      </c>
      <c r="AC74" s="1300" t="str">
        <f t="shared" ref="AC74" si="540">IF(AB74=0,"",($B$10/AB$10)*AB74/AB$8)</f>
        <v/>
      </c>
      <c r="AD74" s="1299"/>
      <c r="AE74" s="1300" t="str">
        <f t="shared" si="0"/>
        <v/>
      </c>
      <c r="AF74" s="1299"/>
      <c r="AG74" s="1300" t="str">
        <f t="shared" si="11"/>
        <v/>
      </c>
      <c r="AH74" s="1299"/>
      <c r="AI74" s="1300" t="str">
        <f t="shared" ref="AI74" si="541">IF(AH74=0,"",($B$10/AH$10)*AH74/AH$8)</f>
        <v/>
      </c>
      <c r="AJ74" s="1251"/>
      <c r="AK74" s="1251">
        <v>1</v>
      </c>
    </row>
    <row r="75" spans="1:37" s="1123" customFormat="1" ht="15.75" customHeight="1" x14ac:dyDescent="0.25">
      <c r="A75" s="1301" t="s">
        <v>3445</v>
      </c>
      <c r="B75" s="1302"/>
      <c r="C75" s="1303" t="s">
        <v>453</v>
      </c>
      <c r="D75" s="1304"/>
      <c r="E75" s="1304"/>
      <c r="F75" s="1304" t="s">
        <v>3775</v>
      </c>
      <c r="G75" s="1305" t="str">
        <f t="shared" ref="G75:G81" si="542">IFERROR(AVERAGEIFS($H75:$AI75,H$12:AI$12,"Referência"),"")</f>
        <v/>
      </c>
      <c r="H75" s="1306">
        <v>0</v>
      </c>
      <c r="I75" s="1307" t="str">
        <f t="shared" si="2"/>
        <v/>
      </c>
      <c r="J75" s="1306">
        <v>0</v>
      </c>
      <c r="K75" s="1307" t="str">
        <f t="shared" si="2"/>
        <v/>
      </c>
      <c r="L75" s="1306">
        <v>0</v>
      </c>
      <c r="M75" s="1307" t="str">
        <f t="shared" ref="M75" si="543">IF(L75=0,"",($B$10/L$10)*L75/L$8)</f>
        <v/>
      </c>
      <c r="N75" s="1306">
        <v>0</v>
      </c>
      <c r="O75" s="1307" t="str">
        <f t="shared" ref="O75" si="544">IF(N75=0,"",($B$10/N$10)*N75/N$8)</f>
        <v/>
      </c>
      <c r="P75" s="1306">
        <v>0</v>
      </c>
      <c r="Q75" s="1307" t="str">
        <f t="shared" ref="Q75" si="545">IF(P75=0,"",($B$10/P$10)*P75/P$8)</f>
        <v/>
      </c>
      <c r="R75" s="1306">
        <v>0</v>
      </c>
      <c r="S75" s="1307" t="str">
        <f t="shared" ref="S75" si="546">IF(R75=0,"",($B$10/R$10)*R75/R$8)</f>
        <v/>
      </c>
      <c r="T75" s="1306">
        <v>0</v>
      </c>
      <c r="U75" s="1307" t="str">
        <f t="shared" ref="U75" si="547">IF(T75=0,"",($B$10/T$10)*T75/T$8)</f>
        <v/>
      </c>
      <c r="V75" s="1306">
        <v>0</v>
      </c>
      <c r="W75" s="1307" t="str">
        <f t="shared" ref="W75:Y75" si="548">IF(V75=0,"",($B$10/V$10)*V75/V$8)</f>
        <v/>
      </c>
      <c r="X75" s="1306">
        <v>0</v>
      </c>
      <c r="Y75" s="1307" t="str">
        <f t="shared" si="548"/>
        <v/>
      </c>
      <c r="Z75" s="1306">
        <v>0</v>
      </c>
      <c r="AA75" s="1307" t="str">
        <f t="shared" ref="AA75" si="549">IF(Z75=0,"",($B$10/Z$10)*Z75/Z$8)</f>
        <v/>
      </c>
      <c r="AB75" s="1306"/>
      <c r="AC75" s="1307" t="str">
        <f t="shared" ref="AC75" si="550">IF(AB75=0,"",($B$10/AB$10)*AB75/AB$8)</f>
        <v/>
      </c>
      <c r="AD75" s="1306"/>
      <c r="AE75" s="1307" t="str">
        <f t="shared" si="0"/>
        <v/>
      </c>
      <c r="AF75" s="1306">
        <v>0</v>
      </c>
      <c r="AG75" s="1307" t="str">
        <f t="shared" si="11"/>
        <v/>
      </c>
      <c r="AH75" s="1306"/>
      <c r="AI75" s="1307" t="str">
        <f t="shared" ref="AI75" si="551">IF(AH75=0,"",($B$10/AH$10)*AH75/AH$8)</f>
        <v/>
      </c>
      <c r="AJ75" s="1265">
        <f t="shared" ref="AJ75:AJ81" si="552">E75*D75</f>
        <v>0</v>
      </c>
      <c r="AK75" s="1251">
        <v>0</v>
      </c>
    </row>
    <row r="76" spans="1:37" s="1123" customFormat="1" ht="15.75" customHeight="1" x14ac:dyDescent="0.25">
      <c r="A76" s="1301" t="s">
        <v>3446</v>
      </c>
      <c r="B76" s="1302"/>
      <c r="C76" s="1303" t="s">
        <v>453</v>
      </c>
      <c r="D76" s="1304"/>
      <c r="E76" s="1304"/>
      <c r="F76" s="1304" t="s">
        <v>3775</v>
      </c>
      <c r="G76" s="1305" t="str">
        <f t="shared" si="542"/>
        <v/>
      </c>
      <c r="H76" s="1306">
        <v>0</v>
      </c>
      <c r="I76" s="1307" t="str">
        <f t="shared" si="2"/>
        <v/>
      </c>
      <c r="J76" s="1306">
        <v>0</v>
      </c>
      <c r="K76" s="1307" t="str">
        <f t="shared" si="2"/>
        <v/>
      </c>
      <c r="L76" s="1306">
        <v>0</v>
      </c>
      <c r="M76" s="1307" t="str">
        <f t="shared" ref="M76" si="553">IF(L76=0,"",($B$10/L$10)*L76/L$8)</f>
        <v/>
      </c>
      <c r="N76" s="1306">
        <v>0</v>
      </c>
      <c r="O76" s="1307" t="str">
        <f t="shared" ref="O76" si="554">IF(N76=0,"",($B$10/N$10)*N76/N$8)</f>
        <v/>
      </c>
      <c r="P76" s="1306">
        <v>0</v>
      </c>
      <c r="Q76" s="1307" t="str">
        <f t="shared" ref="Q76" si="555">IF(P76=0,"",($B$10/P$10)*P76/P$8)</f>
        <v/>
      </c>
      <c r="R76" s="1306">
        <v>0</v>
      </c>
      <c r="S76" s="1307" t="str">
        <f t="shared" ref="S76" si="556">IF(R76=0,"",($B$10/R$10)*R76/R$8)</f>
        <v/>
      </c>
      <c r="T76" s="1306">
        <v>0</v>
      </c>
      <c r="U76" s="1307" t="str">
        <f t="shared" ref="U76" si="557">IF(T76=0,"",($B$10/T$10)*T76/T$8)</f>
        <v/>
      </c>
      <c r="V76" s="1306">
        <v>0</v>
      </c>
      <c r="W76" s="1307" t="str">
        <f t="shared" ref="W76:Y76" si="558">IF(V76=0,"",($B$10/V$10)*V76/V$8)</f>
        <v/>
      </c>
      <c r="X76" s="1306">
        <v>0</v>
      </c>
      <c r="Y76" s="1307" t="str">
        <f t="shared" si="558"/>
        <v/>
      </c>
      <c r="Z76" s="1306">
        <v>0</v>
      </c>
      <c r="AA76" s="1307" t="str">
        <f t="shared" ref="AA76" si="559">IF(Z76=0,"",($B$10/Z$10)*Z76/Z$8)</f>
        <v/>
      </c>
      <c r="AB76" s="1306">
        <v>0</v>
      </c>
      <c r="AC76" s="1307" t="str">
        <f t="shared" ref="AC76" si="560">IF(AB76=0,"",($B$10/AB$10)*AB76/AB$8)</f>
        <v/>
      </c>
      <c r="AD76" s="1306"/>
      <c r="AE76" s="1307" t="str">
        <f t="shared" si="0"/>
        <v/>
      </c>
      <c r="AF76" s="1306">
        <v>0</v>
      </c>
      <c r="AG76" s="1307" t="str">
        <f t="shared" si="11"/>
        <v/>
      </c>
      <c r="AH76" s="1306"/>
      <c r="AI76" s="1307" t="str">
        <f t="shared" ref="AI76" si="561">IF(AH76=0,"",($B$10/AH$10)*AH76/AH$8)</f>
        <v/>
      </c>
      <c r="AJ76" s="1265">
        <f t="shared" si="552"/>
        <v>0</v>
      </c>
      <c r="AK76" s="1251">
        <v>0</v>
      </c>
    </row>
    <row r="77" spans="1:37" s="1123" customFormat="1" ht="15.75" customHeight="1" x14ac:dyDescent="0.25">
      <c r="A77" s="1301" t="s">
        <v>3447</v>
      </c>
      <c r="B77" s="1302"/>
      <c r="C77" s="1303" t="s">
        <v>453</v>
      </c>
      <c r="D77" s="1304">
        <v>1</v>
      </c>
      <c r="E77" s="1304">
        <v>51000</v>
      </c>
      <c r="F77" s="1304" t="s">
        <v>3389</v>
      </c>
      <c r="G77" s="1305">
        <f t="shared" si="542"/>
        <v>3.97557593233102</v>
      </c>
      <c r="H77" s="1306">
        <v>0</v>
      </c>
      <c r="I77" s="1307" t="str">
        <f t="shared" si="2"/>
        <v/>
      </c>
      <c r="J77" s="1306">
        <v>0</v>
      </c>
      <c r="K77" s="1307" t="str">
        <f t="shared" si="2"/>
        <v/>
      </c>
      <c r="L77" s="1306">
        <v>0</v>
      </c>
      <c r="M77" s="1307" t="str">
        <f t="shared" ref="M77" si="562">IF(L77=0,"",($B$10/L$10)*L77/L$8)</f>
        <v/>
      </c>
      <c r="N77" s="1306">
        <v>0</v>
      </c>
      <c r="O77" s="1307" t="str">
        <f t="shared" ref="O77" si="563">IF(N77=0,"",($B$10/N$10)*N77/N$8)</f>
        <v/>
      </c>
      <c r="P77" s="1306">
        <v>0</v>
      </c>
      <c r="Q77" s="1307" t="str">
        <f t="shared" ref="Q77" si="564">IF(P77=0,"",($B$10/P$10)*P77/P$8)</f>
        <v/>
      </c>
      <c r="R77" s="1306">
        <v>0</v>
      </c>
      <c r="S77" s="1307" t="str">
        <f t="shared" ref="S77" si="565">IF(R77=0,"",($B$10/R$10)*R77/R$8)</f>
        <v/>
      </c>
      <c r="T77" s="1306">
        <v>0</v>
      </c>
      <c r="U77" s="1307" t="str">
        <f t="shared" ref="U77" si="566">IF(T77=0,"",($B$10/T$10)*T77/T$8)</f>
        <v/>
      </c>
      <c r="V77" s="1306">
        <v>0</v>
      </c>
      <c r="W77" s="1307" t="str">
        <f t="shared" ref="W77:Y77" si="567">IF(V77=0,"",($B$10/V$10)*V77/V$8)</f>
        <v/>
      </c>
      <c r="X77" s="1306">
        <v>0</v>
      </c>
      <c r="Y77" s="1307" t="str">
        <f t="shared" si="567"/>
        <v/>
      </c>
      <c r="Z77" s="1306">
        <v>0</v>
      </c>
      <c r="AA77" s="1307" t="str">
        <f t="shared" ref="AA77" si="568">IF(Z77=0,"",($B$10/Z$10)*Z77/Z$8)</f>
        <v/>
      </c>
      <c r="AB77" s="1306">
        <v>0</v>
      </c>
      <c r="AC77" s="1307" t="str">
        <f t="shared" ref="AC77" si="569">IF(AB77=0,"",($B$10/AB$10)*AB77/AB$8)</f>
        <v/>
      </c>
      <c r="AD77" s="1306"/>
      <c r="AE77" s="1307" t="str">
        <f t="shared" si="0"/>
        <v/>
      </c>
      <c r="AF77" s="1306">
        <v>51000</v>
      </c>
      <c r="AG77" s="1307">
        <f t="shared" si="11"/>
        <v>3.97557593233102</v>
      </c>
      <c r="AH77" s="1306"/>
      <c r="AI77" s="1307" t="str">
        <f t="shared" ref="AI77" si="570">IF(AH77=0,"",($B$10/AH$10)*AH77/AH$8)</f>
        <v/>
      </c>
      <c r="AJ77" s="1265">
        <f t="shared" si="552"/>
        <v>51000</v>
      </c>
      <c r="AK77" s="1251">
        <v>1</v>
      </c>
    </row>
    <row r="78" spans="1:37" s="1123" customFormat="1" ht="15.75" customHeight="1" x14ac:dyDescent="0.25">
      <c r="A78" s="1301" t="s">
        <v>1255</v>
      </c>
      <c r="B78" s="1302"/>
      <c r="C78" s="1303" t="s">
        <v>453</v>
      </c>
      <c r="D78" s="1304">
        <v>1</v>
      </c>
      <c r="E78" s="1304">
        <v>45000</v>
      </c>
      <c r="F78" s="1304" t="s">
        <v>3389</v>
      </c>
      <c r="G78" s="1305">
        <f t="shared" si="542"/>
        <v>5.9365245468361394</v>
      </c>
      <c r="H78" s="1306">
        <v>56000</v>
      </c>
      <c r="I78" s="1307">
        <f t="shared" si="2"/>
        <v>0.97521470248267195</v>
      </c>
      <c r="J78" s="1306">
        <v>0</v>
      </c>
      <c r="K78" s="1307" t="str">
        <f t="shared" si="2"/>
        <v/>
      </c>
      <c r="L78" s="1306">
        <v>147828.63</v>
      </c>
      <c r="M78" s="1307">
        <f t="shared" ref="M78" si="571">IF(L78=0,"",($B$10/L$10)*L78/L$8)</f>
        <v>9.4744390302053016</v>
      </c>
      <c r="N78" s="1306">
        <v>0</v>
      </c>
      <c r="O78" s="1307" t="str">
        <f t="shared" ref="O78" si="572">IF(N78=0,"",($B$10/N$10)*N78/N$8)</f>
        <v/>
      </c>
      <c r="P78" s="1306">
        <v>0</v>
      </c>
      <c r="Q78" s="1307" t="str">
        <f t="shared" ref="Q78" si="573">IF(P78=0,"",($B$10/P$10)*P78/P$8)</f>
        <v/>
      </c>
      <c r="R78" s="1306">
        <v>0</v>
      </c>
      <c r="S78" s="1307" t="str">
        <f t="shared" ref="S78" si="574">IF(R78=0,"",($B$10/R$10)*R78/R$8)</f>
        <v/>
      </c>
      <c r="T78" s="1306">
        <v>84512.168895270879</v>
      </c>
      <c r="U78" s="1307">
        <f t="shared" ref="U78" si="575">IF(T78=0,"",($B$10/T$10)*T78/T$8)</f>
        <v>4.7156111010863917</v>
      </c>
      <c r="V78" s="1306">
        <v>0</v>
      </c>
      <c r="W78" s="1307" t="str">
        <f t="shared" ref="W78:Y78" si="576">IF(V78=0,"",($B$10/V$10)*V78/V$8)</f>
        <v/>
      </c>
      <c r="X78" s="1306">
        <v>21000</v>
      </c>
      <c r="Y78" s="1307">
        <f t="shared" si="576"/>
        <v>11.219163226894382</v>
      </c>
      <c r="Z78" s="1306">
        <v>32000</v>
      </c>
      <c r="AA78" s="1307">
        <f t="shared" ref="AA78" si="577">IF(Z78=0,"",($B$10/Z$10)*Z78/Z$8)</f>
        <v>4.5633826504215689</v>
      </c>
      <c r="AB78" s="1306">
        <v>0</v>
      </c>
      <c r="AC78" s="1307" t="str">
        <f t="shared" ref="AC78" si="578">IF(AB78=0,"",($B$10/AB$10)*AB78/AB$8)</f>
        <v/>
      </c>
      <c r="AD78" s="1306">
        <v>93885.145999999979</v>
      </c>
      <c r="AE78" s="1307">
        <f t="shared" si="0"/>
        <v>7.1</v>
      </c>
      <c r="AF78" s="1306">
        <v>45000</v>
      </c>
      <c r="AG78" s="1307">
        <f t="shared" si="11"/>
        <v>3.5078611167626645</v>
      </c>
      <c r="AH78" s="1306"/>
      <c r="AI78" s="1307" t="str">
        <f t="shared" ref="AI78" si="579">IF(AH78=0,"",($B$10/AH$10)*AH78/AH$8)</f>
        <v/>
      </c>
      <c r="AJ78" s="1265">
        <f t="shared" si="552"/>
        <v>45000</v>
      </c>
      <c r="AK78" s="1251">
        <v>1</v>
      </c>
    </row>
    <row r="79" spans="1:37" s="1123" customFormat="1" ht="15.75" customHeight="1" x14ac:dyDescent="0.25">
      <c r="A79" s="1301" t="s">
        <v>3448</v>
      </c>
      <c r="B79" s="1302"/>
      <c r="C79" s="1303" t="s">
        <v>453</v>
      </c>
      <c r="D79" s="1304"/>
      <c r="E79" s="1304"/>
      <c r="F79" s="1304" t="s">
        <v>3775</v>
      </c>
      <c r="G79" s="1305">
        <f t="shared" si="542"/>
        <v>1.9605029952780408</v>
      </c>
      <c r="H79" s="1306">
        <v>0</v>
      </c>
      <c r="I79" s="1307" t="str">
        <f t="shared" si="2"/>
        <v/>
      </c>
      <c r="J79" s="1306">
        <v>0</v>
      </c>
      <c r="K79" s="1307" t="str">
        <f t="shared" si="2"/>
        <v/>
      </c>
      <c r="L79" s="1306">
        <v>0</v>
      </c>
      <c r="M79" s="1307" t="str">
        <f t="shared" ref="M79" si="580">IF(L79=0,"",($B$10/L$10)*L79/L$8)</f>
        <v/>
      </c>
      <c r="N79" s="1306">
        <v>0</v>
      </c>
      <c r="O79" s="1307" t="str">
        <f t="shared" ref="O79" si="581">IF(N79=0,"",($B$10/N$10)*N79/N$8)</f>
        <v/>
      </c>
      <c r="P79" s="1306">
        <v>0</v>
      </c>
      <c r="Q79" s="1307" t="str">
        <f t="shared" ref="Q79" si="582">IF(P79=0,"",($B$10/P$10)*P79/P$8)</f>
        <v/>
      </c>
      <c r="R79" s="1306">
        <v>0</v>
      </c>
      <c r="S79" s="1307" t="str">
        <f t="shared" ref="S79" si="583">IF(R79=0,"",($B$10/R$10)*R79/R$8)</f>
        <v/>
      </c>
      <c r="T79" s="1306">
        <v>0</v>
      </c>
      <c r="U79" s="1307" t="str">
        <f t="shared" ref="U79" si="584">IF(T79=0,"",($B$10/T$10)*T79/T$8)</f>
        <v/>
      </c>
      <c r="V79" s="1306">
        <v>0</v>
      </c>
      <c r="W79" s="1307" t="str">
        <f t="shared" ref="W79:Y79" si="585">IF(V79=0,"",($B$10/V$10)*V79/V$8)</f>
        <v/>
      </c>
      <c r="X79" s="1306">
        <v>0</v>
      </c>
      <c r="Y79" s="1307" t="str">
        <f t="shared" si="585"/>
        <v/>
      </c>
      <c r="Z79" s="1306">
        <v>0</v>
      </c>
      <c r="AA79" s="1307" t="str">
        <f t="shared" ref="AA79" si="586">IF(Z79=0,"",($B$10/Z$10)*Z79/Z$8)</f>
        <v/>
      </c>
      <c r="AB79" s="1306">
        <v>56000</v>
      </c>
      <c r="AC79" s="1307">
        <f t="shared" ref="AC79" si="587">IF(AB79=0,"",($B$10/AB$10)*AB79/AB$8)</f>
        <v>2.5510059905560816</v>
      </c>
      <c r="AD79" s="1306">
        <v>18115.8662</v>
      </c>
      <c r="AE79" s="1307">
        <f t="shared" ref="AE79:AE142" si="588">IF(AD79=0,"",($B$10/AD$10)*AD79/AD$8)</f>
        <v>1.37</v>
      </c>
      <c r="AF79" s="1306">
        <v>0</v>
      </c>
      <c r="AG79" s="1307" t="str">
        <f t="shared" si="11"/>
        <v/>
      </c>
      <c r="AH79" s="1306"/>
      <c r="AI79" s="1307" t="str">
        <f t="shared" ref="AI79" si="589">IF(AH79=0,"",($B$10/AH$10)*AH79/AH$8)</f>
        <v/>
      </c>
      <c r="AJ79" s="1265">
        <f t="shared" si="552"/>
        <v>0</v>
      </c>
      <c r="AK79" s="1251">
        <v>0</v>
      </c>
    </row>
    <row r="80" spans="1:37" s="1123" customFormat="1" ht="15.75" customHeight="1" x14ac:dyDescent="0.25">
      <c r="A80" s="1301" t="s">
        <v>1257</v>
      </c>
      <c r="B80" s="1302"/>
      <c r="C80" s="1303" t="s">
        <v>453</v>
      </c>
      <c r="D80" s="1304"/>
      <c r="E80" s="1304"/>
      <c r="F80" s="1304" t="s">
        <v>3775</v>
      </c>
      <c r="G80" s="1305">
        <f t="shared" si="542"/>
        <v>0.75706453105239557</v>
      </c>
      <c r="H80" s="1306">
        <v>4305</v>
      </c>
      <c r="I80" s="1307">
        <f t="shared" ref="I80:K143" si="590">IF(H80=0,"",($B$10/H$10)*H80/H$8)</f>
        <v>7.4969630253355402E-2</v>
      </c>
      <c r="J80" s="1306">
        <v>0</v>
      </c>
      <c r="K80" s="1307" t="str">
        <f t="shared" si="590"/>
        <v/>
      </c>
      <c r="L80" s="1306">
        <v>0</v>
      </c>
      <c r="M80" s="1307" t="str">
        <f t="shared" ref="M80" si="591">IF(L80=0,"",($B$10/L$10)*L80/L$8)</f>
        <v/>
      </c>
      <c r="N80" s="1306">
        <v>0</v>
      </c>
      <c r="O80" s="1307" t="str">
        <f t="shared" ref="O80" si="592">IF(N80=0,"",($B$10/N$10)*N80/N$8)</f>
        <v/>
      </c>
      <c r="P80" s="1306">
        <v>0</v>
      </c>
      <c r="Q80" s="1307" t="str">
        <f t="shared" ref="Q80" si="593">IF(P80=0,"",($B$10/P$10)*P80/P$8)</f>
        <v/>
      </c>
      <c r="R80" s="1306">
        <v>0</v>
      </c>
      <c r="S80" s="1307" t="str">
        <f t="shared" ref="S80" si="594">IF(R80=0,"",($B$10/R$10)*R80/R$8)</f>
        <v/>
      </c>
      <c r="T80" s="1306">
        <v>0</v>
      </c>
      <c r="U80" s="1307" t="str">
        <f t="shared" ref="U80" si="595">IF(T80=0,"",($B$10/T$10)*T80/T$8)</f>
        <v/>
      </c>
      <c r="V80" s="1306">
        <v>0</v>
      </c>
      <c r="W80" s="1307" t="str">
        <f t="shared" ref="W80:Y80" si="596">IF(V80=0,"",($B$10/V$10)*V80/V$8)</f>
        <v/>
      </c>
      <c r="X80" s="1306">
        <v>0</v>
      </c>
      <c r="Y80" s="1307" t="str">
        <f t="shared" si="596"/>
        <v/>
      </c>
      <c r="Z80" s="1306">
        <v>0</v>
      </c>
      <c r="AA80" s="1307" t="str">
        <f t="shared" ref="AA80" si="597">IF(Z80=0,"",($B$10/Z$10)*Z80/Z$8)</f>
        <v/>
      </c>
      <c r="AB80" s="1306">
        <v>31592.606400000001</v>
      </c>
      <c r="AC80" s="1307">
        <f t="shared" ref="AC80" si="598">IF(AB80=0,"",($B$10/AB$10)*AB80/AB$8)</f>
        <v>1.4391594318514358</v>
      </c>
      <c r="AD80" s="1306"/>
      <c r="AE80" s="1307" t="str">
        <f t="shared" si="588"/>
        <v/>
      </c>
      <c r="AF80" s="1306">
        <v>0</v>
      </c>
      <c r="AG80" s="1307" t="str">
        <f t="shared" ref="AG80:AG143" si="599">IF(AF80=0,"",($B$10/AF$10)*AF80/AF$8)</f>
        <v/>
      </c>
      <c r="AH80" s="1306"/>
      <c r="AI80" s="1307" t="str">
        <f t="shared" ref="AI80" si="600">IF(AH80=0,"",($B$10/AH$10)*AH80/AH$8)</f>
        <v/>
      </c>
      <c r="AJ80" s="1265">
        <f t="shared" si="552"/>
        <v>0</v>
      </c>
      <c r="AK80" s="1251">
        <v>0</v>
      </c>
    </row>
    <row r="81" spans="1:37" s="1123" customFormat="1" ht="15.75" customHeight="1" x14ac:dyDescent="0.25">
      <c r="A81" s="1301" t="s">
        <v>3449</v>
      </c>
      <c r="B81" s="1302"/>
      <c r="C81" s="1303" t="s">
        <v>453</v>
      </c>
      <c r="D81" s="1304"/>
      <c r="E81" s="1304"/>
      <c r="F81" s="1304" t="s">
        <v>3775</v>
      </c>
      <c r="G81" s="1305">
        <f t="shared" si="542"/>
        <v>2.0765383848761352</v>
      </c>
      <c r="H81" s="1306">
        <v>0</v>
      </c>
      <c r="I81" s="1307" t="str">
        <f t="shared" si="590"/>
        <v/>
      </c>
      <c r="J81" s="1306">
        <v>0</v>
      </c>
      <c r="K81" s="1307" t="str">
        <f t="shared" si="590"/>
        <v/>
      </c>
      <c r="L81" s="1306">
        <v>32400</v>
      </c>
      <c r="M81" s="1307">
        <f t="shared" ref="M81" si="601">IF(L81=0,"",($B$10/L$10)*L81/L$8)</f>
        <v>2.0765383848761352</v>
      </c>
      <c r="N81" s="1306">
        <v>0</v>
      </c>
      <c r="O81" s="1307" t="str">
        <f t="shared" ref="O81" si="602">IF(N81=0,"",($B$10/N$10)*N81/N$8)</f>
        <v/>
      </c>
      <c r="P81" s="1306">
        <v>0</v>
      </c>
      <c r="Q81" s="1307" t="str">
        <f t="shared" ref="Q81" si="603">IF(P81=0,"",($B$10/P$10)*P81/P$8)</f>
        <v/>
      </c>
      <c r="R81" s="1306">
        <v>0</v>
      </c>
      <c r="S81" s="1307" t="str">
        <f t="shared" ref="S81" si="604">IF(R81=0,"",($B$10/R$10)*R81/R$8)</f>
        <v/>
      </c>
      <c r="T81" s="1306">
        <v>0</v>
      </c>
      <c r="U81" s="1307" t="str">
        <f t="shared" ref="U81" si="605">IF(T81=0,"",($B$10/T$10)*T81/T$8)</f>
        <v/>
      </c>
      <c r="V81" s="1306">
        <v>0</v>
      </c>
      <c r="W81" s="1307" t="str">
        <f t="shared" ref="W81:Y81" si="606">IF(V81=0,"",($B$10/V$10)*V81/V$8)</f>
        <v/>
      </c>
      <c r="X81" s="1306">
        <v>0</v>
      </c>
      <c r="Y81" s="1307" t="str">
        <f t="shared" si="606"/>
        <v/>
      </c>
      <c r="Z81" s="1306">
        <v>0</v>
      </c>
      <c r="AA81" s="1307" t="str">
        <f t="shared" ref="AA81" si="607">IF(Z81=0,"",($B$10/Z$10)*Z81/Z$8)</f>
        <v/>
      </c>
      <c r="AB81" s="1306">
        <v>0</v>
      </c>
      <c r="AC81" s="1307" t="str">
        <f t="shared" ref="AC81" si="608">IF(AB81=0,"",($B$10/AB$10)*AB81/AB$8)</f>
        <v/>
      </c>
      <c r="AD81" s="1306"/>
      <c r="AE81" s="1307" t="str">
        <f t="shared" si="588"/>
        <v/>
      </c>
      <c r="AF81" s="1306">
        <v>0</v>
      </c>
      <c r="AG81" s="1307" t="str">
        <f t="shared" si="599"/>
        <v/>
      </c>
      <c r="AH81" s="1306"/>
      <c r="AI81" s="1307" t="str">
        <f t="shared" ref="AI81" si="609">IF(AH81=0,"",($B$10/AH$10)*AH81/AH$8)</f>
        <v/>
      </c>
      <c r="AJ81" s="1265">
        <f t="shared" si="552"/>
        <v>0</v>
      </c>
      <c r="AK81" s="1251">
        <v>0</v>
      </c>
    </row>
    <row r="82" spans="1:37" s="1123" customFormat="1" ht="15.75" x14ac:dyDescent="0.25">
      <c r="A82" s="1297" t="s">
        <v>3450</v>
      </c>
      <c r="B82" s="1298"/>
      <c r="C82" s="1298"/>
      <c r="D82" s="1298"/>
      <c r="E82" s="1298">
        <f>SUMPRODUCT(D83:D111,E83:E111)</f>
        <v>31924.825988034063</v>
      </c>
      <c r="F82" s="1298"/>
      <c r="G82" s="1298"/>
      <c r="H82" s="1299"/>
      <c r="I82" s="1300" t="str">
        <f t="shared" si="590"/>
        <v/>
      </c>
      <c r="J82" s="1299"/>
      <c r="K82" s="1300" t="str">
        <f t="shared" si="590"/>
        <v/>
      </c>
      <c r="L82" s="1299"/>
      <c r="M82" s="1300" t="str">
        <f t="shared" ref="M82" si="610">IF(L82=0,"",($B$10/L$10)*L82/L$8)</f>
        <v/>
      </c>
      <c r="N82" s="1299"/>
      <c r="O82" s="1300" t="str">
        <f t="shared" ref="O82" si="611">IF(N82=0,"",($B$10/N$10)*N82/N$8)</f>
        <v/>
      </c>
      <c r="P82" s="1299"/>
      <c r="Q82" s="1300" t="str">
        <f t="shared" ref="Q82" si="612">IF(P82=0,"",($B$10/P$10)*P82/P$8)</f>
        <v/>
      </c>
      <c r="R82" s="1299"/>
      <c r="S82" s="1300" t="str">
        <f t="shared" ref="S82" si="613">IF(R82=0,"",($B$10/R$10)*R82/R$8)</f>
        <v/>
      </c>
      <c r="T82" s="1299"/>
      <c r="U82" s="1300" t="str">
        <f t="shared" ref="U82" si="614">IF(T82=0,"",($B$10/T$10)*T82/T$8)</f>
        <v/>
      </c>
      <c r="V82" s="1299"/>
      <c r="W82" s="1300" t="str">
        <f t="shared" ref="W82:Y82" si="615">IF(V82=0,"",($B$10/V$10)*V82/V$8)</f>
        <v/>
      </c>
      <c r="X82" s="1299"/>
      <c r="Y82" s="1300" t="str">
        <f t="shared" si="615"/>
        <v/>
      </c>
      <c r="Z82" s="1299"/>
      <c r="AA82" s="1300" t="str">
        <f t="shared" ref="AA82" si="616">IF(Z82=0,"",($B$10/Z$10)*Z82/Z$8)</f>
        <v/>
      </c>
      <c r="AB82" s="1299">
        <v>0</v>
      </c>
      <c r="AC82" s="1300" t="str">
        <f t="shared" ref="AC82" si="617">IF(AB82=0,"",($B$10/AB$10)*AB82/AB$8)</f>
        <v/>
      </c>
      <c r="AD82" s="1299"/>
      <c r="AE82" s="1300" t="str">
        <f t="shared" si="588"/>
        <v/>
      </c>
      <c r="AF82" s="1299"/>
      <c r="AG82" s="1300" t="str">
        <f t="shared" si="599"/>
        <v/>
      </c>
      <c r="AH82" s="1299"/>
      <c r="AI82" s="1300" t="str">
        <f t="shared" ref="AI82" si="618">IF(AH82=0,"",($B$10/AH$10)*AH82/AH$8)</f>
        <v/>
      </c>
      <c r="AJ82" s="1251"/>
      <c r="AK82" s="1251">
        <v>1</v>
      </c>
    </row>
    <row r="83" spans="1:37" s="1123" customFormat="1" ht="15.75" customHeight="1" x14ac:dyDescent="0.25">
      <c r="A83" s="1301" t="s">
        <v>3451</v>
      </c>
      <c r="B83" s="1302"/>
      <c r="C83" s="1303" t="s">
        <v>3452</v>
      </c>
      <c r="D83" s="1304">
        <f>5107.97215808545/8*4</f>
        <v>2553.9860790427251</v>
      </c>
      <c r="E83" s="1304">
        <v>12.5</v>
      </c>
      <c r="F83" s="1304" t="s">
        <v>3775</v>
      </c>
      <c r="G83" s="1305">
        <f t="shared" ref="G83:G111" si="619">IFERROR(AVERAGEIFS($H83:$AI83,H$12:AI$12,"Referência"),"")</f>
        <v>3.0231410074458083</v>
      </c>
      <c r="H83" s="1306">
        <v>0</v>
      </c>
      <c r="I83" s="1307" t="str">
        <f t="shared" si="590"/>
        <v/>
      </c>
      <c r="J83" s="1306">
        <v>0</v>
      </c>
      <c r="K83" s="1307" t="str">
        <f t="shared" si="590"/>
        <v/>
      </c>
      <c r="L83" s="1306">
        <v>12.5</v>
      </c>
      <c r="M83" s="1307">
        <f t="shared" ref="M83" si="620">IF(L83=0,"",($B$10/L$10)*L83/L$8)</f>
        <v>8.0113363614048424E-4</v>
      </c>
      <c r="N83" s="1306">
        <v>0</v>
      </c>
      <c r="O83" s="1307" t="str">
        <f t="shared" ref="O83" si="621">IF(N83=0,"",($B$10/N$10)*N83/N$8)</f>
        <v/>
      </c>
      <c r="P83" s="1306">
        <v>0</v>
      </c>
      <c r="Q83" s="1307" t="str">
        <f t="shared" ref="Q83" si="622">IF(P83=0,"",($B$10/P$10)*P83/P$8)</f>
        <v/>
      </c>
      <c r="R83" s="1306">
        <v>0</v>
      </c>
      <c r="S83" s="1307" t="str">
        <f t="shared" ref="S83" si="623">IF(R83=0,"",($B$10/R$10)*R83/R$8)</f>
        <v/>
      </c>
      <c r="T83" s="1306">
        <v>0</v>
      </c>
      <c r="U83" s="1307" t="str">
        <f t="shared" ref="U83" si="624">IF(T83=0,"",($B$10/T$10)*T83/T$8)</f>
        <v/>
      </c>
      <c r="V83" s="1306">
        <v>0</v>
      </c>
      <c r="W83" s="1307" t="str">
        <f t="shared" ref="W83:Y83" si="625">IF(V83=0,"",($B$10/V$10)*V83/V$8)</f>
        <v/>
      </c>
      <c r="X83" s="1306">
        <v>0</v>
      </c>
      <c r="Y83" s="1307" t="str">
        <f t="shared" si="625"/>
        <v/>
      </c>
      <c r="Z83" s="1306">
        <v>53314</v>
      </c>
      <c r="AA83" s="1307">
        <f t="shared" ref="AA83" si="626">IF(Z83=0,"",($B$10/Z$10)*Z83/Z$8)</f>
        <v>7.6028807070179845</v>
      </c>
      <c r="AB83" s="1306"/>
      <c r="AC83" s="1307" t="str">
        <f t="shared" ref="AC83" si="627">IF(AB83=0,"",($B$10/AB$10)*AB83/AB$8)</f>
        <v/>
      </c>
      <c r="AD83" s="1306">
        <v>26450</v>
      </c>
      <c r="AE83" s="1307">
        <f t="shared" si="588"/>
        <v>2.0002631726215778</v>
      </c>
      <c r="AF83" s="1306">
        <v>31924.825988034063</v>
      </c>
      <c r="AG83" s="1307">
        <f t="shared" si="599"/>
        <v>2.4886190165075313</v>
      </c>
      <c r="AH83" s="1306"/>
      <c r="AI83" s="1307" t="str">
        <f t="shared" ref="AI83" si="628">IF(AH83=0,"",($B$10/AH$10)*AH83/AH$8)</f>
        <v/>
      </c>
      <c r="AJ83" s="1265">
        <f t="shared" ref="AJ83:AJ111" si="629">E83*D83</f>
        <v>31924.825988034063</v>
      </c>
      <c r="AK83" s="1251">
        <v>1</v>
      </c>
    </row>
    <row r="84" spans="1:37" s="1123" customFormat="1" ht="15.75" customHeight="1" x14ac:dyDescent="0.25">
      <c r="A84" s="1301" t="s">
        <v>3453</v>
      </c>
      <c r="B84" s="1302"/>
      <c r="C84" s="1303" t="s">
        <v>453</v>
      </c>
      <c r="D84" s="1304"/>
      <c r="E84" s="1304"/>
      <c r="F84" s="1304" t="s">
        <v>3775</v>
      </c>
      <c r="G84" s="1305">
        <f t="shared" si="619"/>
        <v>5.0888600698685158</v>
      </c>
      <c r="H84" s="1306">
        <v>0</v>
      </c>
      <c r="I84" s="1307" t="str">
        <f t="shared" si="590"/>
        <v/>
      </c>
      <c r="J84" s="1306">
        <v>0</v>
      </c>
      <c r="K84" s="1307" t="str">
        <f t="shared" si="590"/>
        <v/>
      </c>
      <c r="L84" s="1306">
        <v>26314.5</v>
      </c>
      <c r="M84" s="1307">
        <f t="shared" ref="M84" si="630">IF(L84=0,"",($B$10/L$10)*L84/L$8)</f>
        <v>1.6865144854575018</v>
      </c>
      <c r="N84" s="1306">
        <v>0</v>
      </c>
      <c r="O84" s="1307" t="str">
        <f t="shared" ref="O84" si="631">IF(N84=0,"",($B$10/N$10)*N84/N$8)</f>
        <v/>
      </c>
      <c r="P84" s="1306">
        <v>0</v>
      </c>
      <c r="Q84" s="1307" t="str">
        <f t="shared" ref="Q84" si="632">IF(P84=0,"",($B$10/P$10)*P84/P$8)</f>
        <v/>
      </c>
      <c r="R84" s="1306">
        <v>0</v>
      </c>
      <c r="S84" s="1307" t="str">
        <f t="shared" ref="S84" si="633">IF(R84=0,"",($B$10/R$10)*R84/R$8)</f>
        <v/>
      </c>
      <c r="T84" s="1306">
        <v>0</v>
      </c>
      <c r="U84" s="1307" t="str">
        <f t="shared" ref="U84" si="634">IF(T84=0,"",($B$10/T$10)*T84/T$8)</f>
        <v/>
      </c>
      <c r="V84" s="1306">
        <v>0</v>
      </c>
      <c r="W84" s="1307" t="str">
        <f t="shared" ref="W84:Y84" si="635">IF(V84=0,"",($B$10/V$10)*V84/V$8)</f>
        <v/>
      </c>
      <c r="X84" s="1306">
        <v>0</v>
      </c>
      <c r="Y84" s="1307" t="str">
        <f t="shared" si="635"/>
        <v/>
      </c>
      <c r="Z84" s="1306">
        <v>0</v>
      </c>
      <c r="AA84" s="1307" t="str">
        <f t="shared" ref="AA84" si="636">IF(Z84=0,"",($B$10/Z$10)*Z84/Z$8)</f>
        <v/>
      </c>
      <c r="AB84" s="1306">
        <v>186400</v>
      </c>
      <c r="AC84" s="1307">
        <f t="shared" ref="AC84" si="637">IF(AB84=0,"",($B$10/AB$10)*AB84/AB$8)</f>
        <v>8.4912056542795291</v>
      </c>
      <c r="AD84" s="1306"/>
      <c r="AE84" s="1307" t="str">
        <f t="shared" si="588"/>
        <v/>
      </c>
      <c r="AF84" s="1306">
        <v>0</v>
      </c>
      <c r="AG84" s="1307" t="str">
        <f t="shared" si="599"/>
        <v/>
      </c>
      <c r="AH84" s="1306"/>
      <c r="AI84" s="1307" t="str">
        <f t="shared" ref="AI84" si="638">IF(AH84=0,"",($B$10/AH$10)*AH84/AH$8)</f>
        <v/>
      </c>
      <c r="AJ84" s="1265">
        <f t="shared" si="629"/>
        <v>0</v>
      </c>
      <c r="AK84" s="1251">
        <v>0</v>
      </c>
    </row>
    <row r="85" spans="1:37" s="1123" customFormat="1" ht="15.75" customHeight="1" x14ac:dyDescent="0.25">
      <c r="A85" s="1301" t="s">
        <v>3454</v>
      </c>
      <c r="B85" s="1302"/>
      <c r="C85" s="1303" t="s">
        <v>453</v>
      </c>
      <c r="D85" s="1304"/>
      <c r="E85" s="1304"/>
      <c r="F85" s="1304" t="s">
        <v>3775</v>
      </c>
      <c r="G85" s="1305">
        <f t="shared" si="619"/>
        <v>1.4054287378812516</v>
      </c>
      <c r="H85" s="1306">
        <v>0</v>
      </c>
      <c r="I85" s="1307" t="str">
        <f t="shared" si="590"/>
        <v/>
      </c>
      <c r="J85" s="1306">
        <v>0</v>
      </c>
      <c r="K85" s="1307" t="str">
        <f t="shared" si="590"/>
        <v/>
      </c>
      <c r="L85" s="1306">
        <v>21928.75</v>
      </c>
      <c r="M85" s="1307">
        <f t="shared" ref="M85" si="639">IF(L85=0,"",($B$10/L$10)*L85/L$8)</f>
        <v>1.4054287378812516</v>
      </c>
      <c r="N85" s="1306">
        <v>0</v>
      </c>
      <c r="O85" s="1307" t="str">
        <f t="shared" ref="O85" si="640">IF(N85=0,"",($B$10/N$10)*N85/N$8)</f>
        <v/>
      </c>
      <c r="P85" s="1306">
        <v>0</v>
      </c>
      <c r="Q85" s="1307" t="str">
        <f t="shared" ref="Q85" si="641">IF(P85=0,"",($B$10/P$10)*P85/P$8)</f>
        <v/>
      </c>
      <c r="R85" s="1306">
        <v>0</v>
      </c>
      <c r="S85" s="1307" t="str">
        <f t="shared" ref="S85" si="642">IF(R85=0,"",($B$10/R$10)*R85/R$8)</f>
        <v/>
      </c>
      <c r="T85" s="1306">
        <v>0</v>
      </c>
      <c r="U85" s="1307" t="str">
        <f t="shared" ref="U85" si="643">IF(T85=0,"",($B$10/T$10)*T85/T$8)</f>
        <v/>
      </c>
      <c r="V85" s="1306">
        <v>0</v>
      </c>
      <c r="W85" s="1307" t="str">
        <f t="shared" ref="W85:Y85" si="644">IF(V85=0,"",($B$10/V$10)*V85/V$8)</f>
        <v/>
      </c>
      <c r="X85" s="1306">
        <v>0</v>
      </c>
      <c r="Y85" s="1307" t="str">
        <f t="shared" si="644"/>
        <v/>
      </c>
      <c r="Z85" s="1306">
        <v>0</v>
      </c>
      <c r="AA85" s="1307" t="str">
        <f t="shared" ref="AA85" si="645">IF(Z85=0,"",($B$10/Z$10)*Z85/Z$8)</f>
        <v/>
      </c>
      <c r="AB85" s="1306">
        <v>0</v>
      </c>
      <c r="AC85" s="1307" t="str">
        <f t="shared" ref="AC85" si="646">IF(AB85=0,"",($B$10/AB$10)*AB85/AB$8)</f>
        <v/>
      </c>
      <c r="AD85" s="1306"/>
      <c r="AE85" s="1307" t="str">
        <f t="shared" si="588"/>
        <v/>
      </c>
      <c r="AF85" s="1306">
        <v>0</v>
      </c>
      <c r="AG85" s="1307" t="str">
        <f t="shared" si="599"/>
        <v/>
      </c>
      <c r="AH85" s="1306"/>
      <c r="AI85" s="1307" t="str">
        <f t="shared" ref="AI85" si="647">IF(AH85=0,"",($B$10/AH$10)*AH85/AH$8)</f>
        <v/>
      </c>
      <c r="AJ85" s="1265">
        <f t="shared" si="629"/>
        <v>0</v>
      </c>
      <c r="AK85" s="1251">
        <v>0</v>
      </c>
    </row>
    <row r="86" spans="1:37" s="1123" customFormat="1" ht="15.75" customHeight="1" x14ac:dyDescent="0.25">
      <c r="A86" s="1301" t="s">
        <v>3455</v>
      </c>
      <c r="B86" s="1302"/>
      <c r="C86" s="1303" t="s">
        <v>453</v>
      </c>
      <c r="D86" s="1304"/>
      <c r="E86" s="1304"/>
      <c r="F86" s="1304" t="s">
        <v>3775</v>
      </c>
      <c r="G86" s="1305">
        <f t="shared" si="619"/>
        <v>2.0501622475417864</v>
      </c>
      <c r="H86" s="1306">
        <v>0</v>
      </c>
      <c r="I86" s="1307" t="str">
        <f t="shared" si="590"/>
        <v/>
      </c>
      <c r="J86" s="1306">
        <v>0</v>
      </c>
      <c r="K86" s="1307" t="str">
        <f t="shared" si="590"/>
        <v/>
      </c>
      <c r="L86" s="1306">
        <v>30893.7222</v>
      </c>
      <c r="M86" s="1307">
        <f t="shared" ref="M86" si="648">IF(L86=0,"",($B$10/L$10)*L86/L$8)</f>
        <v>1.98</v>
      </c>
      <c r="N86" s="1306">
        <v>0</v>
      </c>
      <c r="O86" s="1307" t="str">
        <f t="shared" ref="O86" si="649">IF(N86=0,"",($B$10/N$10)*N86/N$8)</f>
        <v/>
      </c>
      <c r="P86" s="1306">
        <v>0</v>
      </c>
      <c r="Q86" s="1307" t="str">
        <f t="shared" ref="Q86" si="650">IF(P86=0,"",($B$10/P$10)*P86/P$8)</f>
        <v/>
      </c>
      <c r="R86" s="1306">
        <v>0</v>
      </c>
      <c r="S86" s="1307" t="str">
        <f t="shared" ref="S86" si="651">IF(R86=0,"",($B$10/R$10)*R86/R$8)</f>
        <v/>
      </c>
      <c r="T86" s="1306">
        <v>38000</v>
      </c>
      <c r="U86" s="1307">
        <f t="shared" ref="U86" si="652">IF(T86=0,"",($B$10/T$10)*T86/T$8)</f>
        <v>2.1203244950835733</v>
      </c>
      <c r="V86" s="1306">
        <v>0</v>
      </c>
      <c r="W86" s="1307" t="str">
        <f t="shared" ref="W86:Y86" si="653">IF(V86=0,"",($B$10/V$10)*V86/V$8)</f>
        <v/>
      </c>
      <c r="X86" s="1306">
        <v>0</v>
      </c>
      <c r="Y86" s="1307" t="str">
        <f t="shared" si="653"/>
        <v/>
      </c>
      <c r="Z86" s="1306">
        <v>0</v>
      </c>
      <c r="AA86" s="1307" t="str">
        <f t="shared" ref="AA86" si="654">IF(Z86=0,"",($B$10/Z$10)*Z86/Z$8)</f>
        <v/>
      </c>
      <c r="AB86" s="1306">
        <v>0</v>
      </c>
      <c r="AC86" s="1307" t="str">
        <f t="shared" ref="AC86" si="655">IF(AB86=0,"",($B$10/AB$10)*AB86/AB$8)</f>
        <v/>
      </c>
      <c r="AD86" s="1306"/>
      <c r="AE86" s="1307" t="str">
        <f t="shared" si="588"/>
        <v/>
      </c>
      <c r="AF86" s="1306">
        <v>0</v>
      </c>
      <c r="AG86" s="1307" t="str">
        <f t="shared" si="599"/>
        <v/>
      </c>
      <c r="AH86" s="1306"/>
      <c r="AI86" s="1307" t="str">
        <f t="shared" ref="AI86" si="656">IF(AH86=0,"",($B$10/AH$10)*AH86/AH$8)</f>
        <v/>
      </c>
      <c r="AJ86" s="1265">
        <f t="shared" si="629"/>
        <v>0</v>
      </c>
      <c r="AK86" s="1251">
        <v>0</v>
      </c>
    </row>
    <row r="87" spans="1:37" s="1123" customFormat="1" ht="15.75" customHeight="1" x14ac:dyDescent="0.25">
      <c r="A87" s="1301" t="s">
        <v>3456</v>
      </c>
      <c r="B87" s="1302"/>
      <c r="C87" s="1303" t="s">
        <v>453</v>
      </c>
      <c r="D87" s="1304"/>
      <c r="E87" s="1304"/>
      <c r="F87" s="1304" t="s">
        <v>3775</v>
      </c>
      <c r="G87" s="1305">
        <f t="shared" si="619"/>
        <v>2.2640569636732062</v>
      </c>
      <c r="H87" s="1306">
        <v>0</v>
      </c>
      <c r="I87" s="1307" t="str">
        <f t="shared" si="590"/>
        <v/>
      </c>
      <c r="J87" s="1306">
        <v>0</v>
      </c>
      <c r="K87" s="1307" t="str">
        <f t="shared" si="590"/>
        <v/>
      </c>
      <c r="L87" s="1306">
        <v>35325.83175792703</v>
      </c>
      <c r="M87" s="1307">
        <f t="shared" ref="M87" si="657">IF(L87=0,"",($B$10/L$10)*L87/L$8)</f>
        <v>2.2640569636732062</v>
      </c>
      <c r="N87" s="1306">
        <v>0</v>
      </c>
      <c r="O87" s="1307" t="str">
        <f t="shared" ref="O87" si="658">IF(N87=0,"",($B$10/N$10)*N87/N$8)</f>
        <v/>
      </c>
      <c r="P87" s="1306">
        <v>0</v>
      </c>
      <c r="Q87" s="1307" t="str">
        <f t="shared" ref="Q87" si="659">IF(P87=0,"",($B$10/P$10)*P87/P$8)</f>
        <v/>
      </c>
      <c r="R87" s="1306">
        <v>0</v>
      </c>
      <c r="S87" s="1307" t="str">
        <f t="shared" ref="S87" si="660">IF(R87=0,"",($B$10/R$10)*R87/R$8)</f>
        <v/>
      </c>
      <c r="T87" s="1306">
        <v>0</v>
      </c>
      <c r="U87" s="1307" t="str">
        <f t="shared" ref="U87" si="661">IF(T87=0,"",($B$10/T$10)*T87/T$8)</f>
        <v/>
      </c>
      <c r="V87" s="1306">
        <v>0</v>
      </c>
      <c r="W87" s="1307" t="str">
        <f t="shared" ref="W87:Y87" si="662">IF(V87=0,"",($B$10/V$10)*V87/V$8)</f>
        <v/>
      </c>
      <c r="X87" s="1306">
        <v>0</v>
      </c>
      <c r="Y87" s="1307" t="str">
        <f t="shared" si="662"/>
        <v/>
      </c>
      <c r="Z87" s="1306">
        <v>0</v>
      </c>
      <c r="AA87" s="1307" t="str">
        <f t="shared" ref="AA87" si="663">IF(Z87=0,"",($B$10/Z$10)*Z87/Z$8)</f>
        <v/>
      </c>
      <c r="AB87" s="1306">
        <v>0</v>
      </c>
      <c r="AC87" s="1307" t="str">
        <f t="shared" ref="AC87" si="664">IF(AB87=0,"",($B$10/AB$10)*AB87/AB$8)</f>
        <v/>
      </c>
      <c r="AD87" s="1306"/>
      <c r="AE87" s="1307" t="str">
        <f t="shared" si="588"/>
        <v/>
      </c>
      <c r="AF87" s="1306">
        <v>0</v>
      </c>
      <c r="AG87" s="1307" t="str">
        <f t="shared" si="599"/>
        <v/>
      </c>
      <c r="AH87" s="1306"/>
      <c r="AI87" s="1307" t="str">
        <f t="shared" ref="AI87" si="665">IF(AH87=0,"",($B$10/AH$10)*AH87/AH$8)</f>
        <v/>
      </c>
      <c r="AJ87" s="1265">
        <f t="shared" si="629"/>
        <v>0</v>
      </c>
      <c r="AK87" s="1251">
        <v>0</v>
      </c>
    </row>
    <row r="88" spans="1:37" s="1123" customFormat="1" ht="15.75" customHeight="1" x14ac:dyDescent="0.25">
      <c r="A88" s="1301" t="s">
        <v>3457</v>
      </c>
      <c r="B88" s="1302"/>
      <c r="C88" s="1303" t="s">
        <v>453</v>
      </c>
      <c r="D88" s="1304"/>
      <c r="E88" s="1304"/>
      <c r="F88" s="1304" t="s">
        <v>3775</v>
      </c>
      <c r="G88" s="1305">
        <f t="shared" si="619"/>
        <v>1.1320284818366031</v>
      </c>
      <c r="H88" s="1306">
        <v>0</v>
      </c>
      <c r="I88" s="1307" t="str">
        <f t="shared" si="590"/>
        <v/>
      </c>
      <c r="J88" s="1306">
        <v>0</v>
      </c>
      <c r="K88" s="1307" t="str">
        <f t="shared" si="590"/>
        <v/>
      </c>
      <c r="L88" s="1306">
        <v>17662.915878963515</v>
      </c>
      <c r="M88" s="1307">
        <f t="shared" ref="M88" si="666">IF(L88=0,"",($B$10/L$10)*L88/L$8)</f>
        <v>1.1320284818366031</v>
      </c>
      <c r="N88" s="1306">
        <v>0</v>
      </c>
      <c r="O88" s="1307" t="str">
        <f t="shared" ref="O88" si="667">IF(N88=0,"",($B$10/N$10)*N88/N$8)</f>
        <v/>
      </c>
      <c r="P88" s="1306">
        <v>0</v>
      </c>
      <c r="Q88" s="1307" t="str">
        <f t="shared" ref="Q88" si="668">IF(P88=0,"",($B$10/P$10)*P88/P$8)</f>
        <v/>
      </c>
      <c r="R88" s="1306">
        <v>0</v>
      </c>
      <c r="S88" s="1307" t="str">
        <f t="shared" ref="S88" si="669">IF(R88=0,"",($B$10/R$10)*R88/R$8)</f>
        <v/>
      </c>
      <c r="T88" s="1306">
        <v>0</v>
      </c>
      <c r="U88" s="1307" t="str">
        <f t="shared" ref="U88" si="670">IF(T88=0,"",($B$10/T$10)*T88/T$8)</f>
        <v/>
      </c>
      <c r="V88" s="1306">
        <v>0</v>
      </c>
      <c r="W88" s="1307" t="str">
        <f t="shared" ref="W88:Y88" si="671">IF(V88=0,"",($B$10/V$10)*V88/V$8)</f>
        <v/>
      </c>
      <c r="X88" s="1306">
        <v>0</v>
      </c>
      <c r="Y88" s="1307" t="str">
        <f t="shared" si="671"/>
        <v/>
      </c>
      <c r="Z88" s="1306">
        <v>0</v>
      </c>
      <c r="AA88" s="1307" t="str">
        <f t="shared" ref="AA88" si="672">IF(Z88=0,"",($B$10/Z$10)*Z88/Z$8)</f>
        <v/>
      </c>
      <c r="AB88" s="1306">
        <v>0</v>
      </c>
      <c r="AC88" s="1307" t="str">
        <f t="shared" ref="AC88" si="673">IF(AB88=0,"",($B$10/AB$10)*AB88/AB$8)</f>
        <v/>
      </c>
      <c r="AD88" s="1306"/>
      <c r="AE88" s="1307" t="str">
        <f t="shared" si="588"/>
        <v/>
      </c>
      <c r="AF88" s="1306">
        <v>0</v>
      </c>
      <c r="AG88" s="1307" t="str">
        <f t="shared" si="599"/>
        <v/>
      </c>
      <c r="AH88" s="1306"/>
      <c r="AI88" s="1307" t="str">
        <f t="shared" ref="AI88" si="674">IF(AH88=0,"",($B$10/AH$10)*AH88/AH$8)</f>
        <v/>
      </c>
      <c r="AJ88" s="1265">
        <f t="shared" si="629"/>
        <v>0</v>
      </c>
      <c r="AK88" s="1251">
        <v>0</v>
      </c>
    </row>
    <row r="89" spans="1:37" s="1123" customFormat="1" ht="15.75" customHeight="1" x14ac:dyDescent="0.25">
      <c r="A89" s="1301" t="s">
        <v>3458</v>
      </c>
      <c r="B89" s="1302"/>
      <c r="C89" s="1303" t="s">
        <v>453</v>
      </c>
      <c r="D89" s="1304"/>
      <c r="E89" s="1304"/>
      <c r="F89" s="1304" t="s">
        <v>3775</v>
      </c>
      <c r="G89" s="1305">
        <f t="shared" si="619"/>
        <v>0.7546856545577354</v>
      </c>
      <c r="H89" s="1306">
        <v>0</v>
      </c>
      <c r="I89" s="1307" t="str">
        <f t="shared" si="590"/>
        <v/>
      </c>
      <c r="J89" s="1306">
        <v>0</v>
      </c>
      <c r="K89" s="1307" t="str">
        <f t="shared" si="590"/>
        <v/>
      </c>
      <c r="L89" s="1306">
        <v>11775.277252642343</v>
      </c>
      <c r="M89" s="1307">
        <f t="shared" ref="M89" si="675">IF(L89=0,"",($B$10/L$10)*L89/L$8)</f>
        <v>0.7546856545577354</v>
      </c>
      <c r="N89" s="1306">
        <v>0</v>
      </c>
      <c r="O89" s="1307" t="str">
        <f t="shared" ref="O89" si="676">IF(N89=0,"",($B$10/N$10)*N89/N$8)</f>
        <v/>
      </c>
      <c r="P89" s="1306">
        <v>0</v>
      </c>
      <c r="Q89" s="1307" t="str">
        <f t="shared" ref="Q89" si="677">IF(P89=0,"",($B$10/P$10)*P89/P$8)</f>
        <v/>
      </c>
      <c r="R89" s="1306">
        <v>0</v>
      </c>
      <c r="S89" s="1307" t="str">
        <f t="shared" ref="S89" si="678">IF(R89=0,"",($B$10/R$10)*R89/R$8)</f>
        <v/>
      </c>
      <c r="T89" s="1306">
        <v>0</v>
      </c>
      <c r="U89" s="1307" t="str">
        <f t="shared" ref="U89" si="679">IF(T89=0,"",($B$10/T$10)*T89/T$8)</f>
        <v/>
      </c>
      <c r="V89" s="1306">
        <v>0</v>
      </c>
      <c r="W89" s="1307" t="str">
        <f t="shared" ref="W89:Y89" si="680">IF(V89=0,"",($B$10/V$10)*V89/V$8)</f>
        <v/>
      </c>
      <c r="X89" s="1306">
        <v>0</v>
      </c>
      <c r="Y89" s="1307" t="str">
        <f t="shared" si="680"/>
        <v/>
      </c>
      <c r="Z89" s="1306">
        <v>0</v>
      </c>
      <c r="AA89" s="1307" t="str">
        <f t="shared" ref="AA89" si="681">IF(Z89=0,"",($B$10/Z$10)*Z89/Z$8)</f>
        <v/>
      </c>
      <c r="AB89" s="1306">
        <v>0</v>
      </c>
      <c r="AC89" s="1307" t="str">
        <f t="shared" ref="AC89" si="682">IF(AB89=0,"",($B$10/AB$10)*AB89/AB$8)</f>
        <v/>
      </c>
      <c r="AD89" s="1306"/>
      <c r="AE89" s="1307" t="str">
        <f t="shared" si="588"/>
        <v/>
      </c>
      <c r="AF89" s="1306">
        <v>0</v>
      </c>
      <c r="AG89" s="1307" t="str">
        <f t="shared" si="599"/>
        <v/>
      </c>
      <c r="AH89" s="1306"/>
      <c r="AI89" s="1307" t="str">
        <f t="shared" ref="AI89" si="683">IF(AH89=0,"",($B$10/AH$10)*AH89/AH$8)</f>
        <v/>
      </c>
      <c r="AJ89" s="1265">
        <f t="shared" si="629"/>
        <v>0</v>
      </c>
      <c r="AK89" s="1251">
        <v>0</v>
      </c>
    </row>
    <row r="90" spans="1:37" s="1123" customFormat="1" ht="15.75" customHeight="1" x14ac:dyDescent="0.25">
      <c r="A90" s="1301" t="s">
        <v>3459</v>
      </c>
      <c r="B90" s="1302"/>
      <c r="C90" s="1303" t="s">
        <v>453</v>
      </c>
      <c r="D90" s="1304"/>
      <c r="E90" s="1304"/>
      <c r="F90" s="1304" t="s">
        <v>3775</v>
      </c>
      <c r="G90" s="1305">
        <f t="shared" si="619"/>
        <v>0.60374852364618825</v>
      </c>
      <c r="H90" s="1306">
        <v>0</v>
      </c>
      <c r="I90" s="1307" t="str">
        <f t="shared" si="590"/>
        <v/>
      </c>
      <c r="J90" s="1306">
        <v>0</v>
      </c>
      <c r="K90" s="1307" t="str">
        <f t="shared" si="590"/>
        <v/>
      </c>
      <c r="L90" s="1306">
        <v>9420.2218021138742</v>
      </c>
      <c r="M90" s="1307">
        <f t="shared" ref="M90" si="684">IF(L90=0,"",($B$10/L$10)*L90/L$8)</f>
        <v>0.60374852364618825</v>
      </c>
      <c r="N90" s="1306">
        <v>0</v>
      </c>
      <c r="O90" s="1307" t="str">
        <f t="shared" ref="O90" si="685">IF(N90=0,"",($B$10/N$10)*N90/N$8)</f>
        <v/>
      </c>
      <c r="P90" s="1306">
        <v>0</v>
      </c>
      <c r="Q90" s="1307" t="str">
        <f t="shared" ref="Q90" si="686">IF(P90=0,"",($B$10/P$10)*P90/P$8)</f>
        <v/>
      </c>
      <c r="R90" s="1306">
        <v>0</v>
      </c>
      <c r="S90" s="1307" t="str">
        <f t="shared" ref="S90" si="687">IF(R90=0,"",($B$10/R$10)*R90/R$8)</f>
        <v/>
      </c>
      <c r="T90" s="1306">
        <v>0</v>
      </c>
      <c r="U90" s="1307" t="str">
        <f t="shared" ref="U90" si="688">IF(T90=0,"",($B$10/T$10)*T90/T$8)</f>
        <v/>
      </c>
      <c r="V90" s="1306">
        <v>0</v>
      </c>
      <c r="W90" s="1307" t="str">
        <f t="shared" ref="W90:Y90" si="689">IF(V90=0,"",($B$10/V$10)*V90/V$8)</f>
        <v/>
      </c>
      <c r="X90" s="1306">
        <v>0</v>
      </c>
      <c r="Y90" s="1307" t="str">
        <f t="shared" si="689"/>
        <v/>
      </c>
      <c r="Z90" s="1306">
        <v>0</v>
      </c>
      <c r="AA90" s="1307" t="str">
        <f t="shared" ref="AA90" si="690">IF(Z90=0,"",($B$10/Z$10)*Z90/Z$8)</f>
        <v/>
      </c>
      <c r="AB90" s="1306">
        <v>0</v>
      </c>
      <c r="AC90" s="1307" t="str">
        <f t="shared" ref="AC90" si="691">IF(AB90=0,"",($B$10/AB$10)*AB90/AB$8)</f>
        <v/>
      </c>
      <c r="AD90" s="1306"/>
      <c r="AE90" s="1307" t="str">
        <f t="shared" si="588"/>
        <v/>
      </c>
      <c r="AF90" s="1306">
        <v>0</v>
      </c>
      <c r="AG90" s="1307" t="str">
        <f t="shared" si="599"/>
        <v/>
      </c>
      <c r="AH90" s="1306"/>
      <c r="AI90" s="1307" t="str">
        <f t="shared" ref="AI90" si="692">IF(AH90=0,"",($B$10/AH$10)*AH90/AH$8)</f>
        <v/>
      </c>
      <c r="AJ90" s="1265">
        <f t="shared" si="629"/>
        <v>0</v>
      </c>
      <c r="AK90" s="1251">
        <v>0</v>
      </c>
    </row>
    <row r="91" spans="1:37" s="1123" customFormat="1" ht="15.75" customHeight="1" x14ac:dyDescent="0.25">
      <c r="A91" s="1301" t="s">
        <v>3460</v>
      </c>
      <c r="B91" s="1302"/>
      <c r="C91" s="1303" t="s">
        <v>453</v>
      </c>
      <c r="D91" s="1304"/>
      <c r="E91" s="1304"/>
      <c r="F91" s="1304" t="s">
        <v>3775</v>
      </c>
      <c r="G91" s="1305">
        <f t="shared" si="619"/>
        <v>0.67921708910196188</v>
      </c>
      <c r="H91" s="1306">
        <v>0</v>
      </c>
      <c r="I91" s="1307" t="str">
        <f t="shared" si="590"/>
        <v/>
      </c>
      <c r="J91" s="1306">
        <v>0</v>
      </c>
      <c r="K91" s="1307" t="str">
        <f t="shared" si="590"/>
        <v/>
      </c>
      <c r="L91" s="1306">
        <v>10597.74952737811</v>
      </c>
      <c r="M91" s="1307">
        <f t="shared" ref="M91" si="693">IF(L91=0,"",($B$10/L$10)*L91/L$8)</f>
        <v>0.67921708910196188</v>
      </c>
      <c r="N91" s="1306">
        <v>0</v>
      </c>
      <c r="O91" s="1307" t="str">
        <f t="shared" ref="O91" si="694">IF(N91=0,"",($B$10/N$10)*N91/N$8)</f>
        <v/>
      </c>
      <c r="P91" s="1306">
        <v>0</v>
      </c>
      <c r="Q91" s="1307" t="str">
        <f t="shared" ref="Q91" si="695">IF(P91=0,"",($B$10/P$10)*P91/P$8)</f>
        <v/>
      </c>
      <c r="R91" s="1306">
        <v>0</v>
      </c>
      <c r="S91" s="1307" t="str">
        <f t="shared" ref="S91" si="696">IF(R91=0,"",($B$10/R$10)*R91/R$8)</f>
        <v/>
      </c>
      <c r="T91" s="1306">
        <v>0</v>
      </c>
      <c r="U91" s="1307" t="str">
        <f t="shared" ref="U91" si="697">IF(T91=0,"",($B$10/T$10)*T91/T$8)</f>
        <v/>
      </c>
      <c r="V91" s="1306">
        <v>0</v>
      </c>
      <c r="W91" s="1307" t="str">
        <f t="shared" ref="W91:Y91" si="698">IF(V91=0,"",($B$10/V$10)*V91/V$8)</f>
        <v/>
      </c>
      <c r="X91" s="1306">
        <v>0</v>
      </c>
      <c r="Y91" s="1307" t="str">
        <f t="shared" si="698"/>
        <v/>
      </c>
      <c r="Z91" s="1306">
        <v>0</v>
      </c>
      <c r="AA91" s="1307" t="str">
        <f t="shared" ref="AA91" si="699">IF(Z91=0,"",($B$10/Z$10)*Z91/Z$8)</f>
        <v/>
      </c>
      <c r="AB91" s="1306">
        <v>0</v>
      </c>
      <c r="AC91" s="1307" t="str">
        <f t="shared" ref="AC91" si="700">IF(AB91=0,"",($B$10/AB$10)*AB91/AB$8)</f>
        <v/>
      </c>
      <c r="AD91" s="1306"/>
      <c r="AE91" s="1307" t="str">
        <f t="shared" si="588"/>
        <v/>
      </c>
      <c r="AF91" s="1306">
        <v>0</v>
      </c>
      <c r="AG91" s="1307" t="str">
        <f t="shared" si="599"/>
        <v/>
      </c>
      <c r="AH91" s="1306"/>
      <c r="AI91" s="1307" t="str">
        <f t="shared" ref="AI91" si="701">IF(AH91=0,"",($B$10/AH$10)*AH91/AH$8)</f>
        <v/>
      </c>
      <c r="AJ91" s="1265">
        <f t="shared" si="629"/>
        <v>0</v>
      </c>
      <c r="AK91" s="1251">
        <v>0</v>
      </c>
    </row>
    <row r="92" spans="1:37" s="1123" customFormat="1" ht="15.75" customHeight="1" x14ac:dyDescent="0.25">
      <c r="A92" s="1301" t="s">
        <v>3461</v>
      </c>
      <c r="B92" s="1302"/>
      <c r="C92" s="1303" t="s">
        <v>453</v>
      </c>
      <c r="D92" s="1304"/>
      <c r="E92" s="1304"/>
      <c r="F92" s="1304" t="s">
        <v>3775</v>
      </c>
      <c r="G92" s="1305">
        <f t="shared" si="619"/>
        <v>0.7924199372856221</v>
      </c>
      <c r="H92" s="1306">
        <v>0</v>
      </c>
      <c r="I92" s="1307" t="str">
        <f t="shared" si="590"/>
        <v/>
      </c>
      <c r="J92" s="1306">
        <v>0</v>
      </c>
      <c r="K92" s="1307" t="str">
        <f t="shared" si="590"/>
        <v/>
      </c>
      <c r="L92" s="1306">
        <v>12364.04111527446</v>
      </c>
      <c r="M92" s="1307">
        <f t="shared" ref="M92" si="702">IF(L92=0,"",($B$10/L$10)*L92/L$8)</f>
        <v>0.7924199372856221</v>
      </c>
      <c r="N92" s="1306">
        <v>0</v>
      </c>
      <c r="O92" s="1307" t="str">
        <f t="shared" ref="O92" si="703">IF(N92=0,"",($B$10/N$10)*N92/N$8)</f>
        <v/>
      </c>
      <c r="P92" s="1306">
        <v>0</v>
      </c>
      <c r="Q92" s="1307" t="str">
        <f t="shared" ref="Q92" si="704">IF(P92=0,"",($B$10/P$10)*P92/P$8)</f>
        <v/>
      </c>
      <c r="R92" s="1306">
        <v>0</v>
      </c>
      <c r="S92" s="1307" t="str">
        <f t="shared" ref="S92" si="705">IF(R92=0,"",($B$10/R$10)*R92/R$8)</f>
        <v/>
      </c>
      <c r="T92" s="1306">
        <v>0</v>
      </c>
      <c r="U92" s="1307" t="str">
        <f t="shared" ref="U92" si="706">IF(T92=0,"",($B$10/T$10)*T92/T$8)</f>
        <v/>
      </c>
      <c r="V92" s="1306">
        <v>0</v>
      </c>
      <c r="W92" s="1307" t="str">
        <f t="shared" ref="W92:Y92" si="707">IF(V92=0,"",($B$10/V$10)*V92/V$8)</f>
        <v/>
      </c>
      <c r="X92" s="1306">
        <v>0</v>
      </c>
      <c r="Y92" s="1307" t="str">
        <f t="shared" si="707"/>
        <v/>
      </c>
      <c r="Z92" s="1306">
        <v>0</v>
      </c>
      <c r="AA92" s="1307" t="str">
        <f t="shared" ref="AA92" si="708">IF(Z92=0,"",($B$10/Z$10)*Z92/Z$8)</f>
        <v/>
      </c>
      <c r="AB92" s="1306">
        <v>0</v>
      </c>
      <c r="AC92" s="1307" t="str">
        <f t="shared" ref="AC92" si="709">IF(AB92=0,"",($B$10/AB$10)*AB92/AB$8)</f>
        <v/>
      </c>
      <c r="AD92" s="1306"/>
      <c r="AE92" s="1307" t="str">
        <f t="shared" si="588"/>
        <v/>
      </c>
      <c r="AF92" s="1306">
        <v>0</v>
      </c>
      <c r="AG92" s="1307" t="str">
        <f t="shared" si="599"/>
        <v/>
      </c>
      <c r="AH92" s="1306"/>
      <c r="AI92" s="1307" t="str">
        <f t="shared" ref="AI92" si="710">IF(AH92=0,"",($B$10/AH$10)*AH92/AH$8)</f>
        <v/>
      </c>
      <c r="AJ92" s="1265">
        <f t="shared" si="629"/>
        <v>0</v>
      </c>
      <c r="AK92" s="1251">
        <v>0</v>
      </c>
    </row>
    <row r="93" spans="1:37" s="1123" customFormat="1" ht="15.75" customHeight="1" x14ac:dyDescent="0.25">
      <c r="A93" s="1301" t="s">
        <v>3462</v>
      </c>
      <c r="B93" s="1302"/>
      <c r="C93" s="1303" t="s">
        <v>453</v>
      </c>
      <c r="D93" s="1304"/>
      <c r="E93" s="1304"/>
      <c r="F93" s="1304" t="s">
        <v>3775</v>
      </c>
      <c r="G93" s="1305">
        <f t="shared" si="619"/>
        <v>0.3773428272788677</v>
      </c>
      <c r="H93" s="1306">
        <v>0</v>
      </c>
      <c r="I93" s="1307" t="str">
        <f t="shared" si="590"/>
        <v/>
      </c>
      <c r="J93" s="1306">
        <v>0</v>
      </c>
      <c r="K93" s="1307" t="str">
        <f t="shared" si="590"/>
        <v/>
      </c>
      <c r="L93" s="1306">
        <v>5887.6386263211716</v>
      </c>
      <c r="M93" s="1307">
        <f t="shared" ref="M93" si="711">IF(L93=0,"",($B$10/L$10)*L93/L$8)</f>
        <v>0.3773428272788677</v>
      </c>
      <c r="N93" s="1306">
        <v>0</v>
      </c>
      <c r="O93" s="1307" t="str">
        <f t="shared" ref="O93" si="712">IF(N93=0,"",($B$10/N$10)*N93/N$8)</f>
        <v/>
      </c>
      <c r="P93" s="1306">
        <v>0</v>
      </c>
      <c r="Q93" s="1307" t="str">
        <f t="shared" ref="Q93" si="713">IF(P93=0,"",($B$10/P$10)*P93/P$8)</f>
        <v/>
      </c>
      <c r="R93" s="1306">
        <v>0</v>
      </c>
      <c r="S93" s="1307" t="str">
        <f t="shared" ref="S93" si="714">IF(R93=0,"",($B$10/R$10)*R93/R$8)</f>
        <v/>
      </c>
      <c r="T93" s="1306">
        <v>0</v>
      </c>
      <c r="U93" s="1307" t="str">
        <f t="shared" ref="U93" si="715">IF(T93=0,"",($B$10/T$10)*T93/T$8)</f>
        <v/>
      </c>
      <c r="V93" s="1306">
        <v>0</v>
      </c>
      <c r="W93" s="1307" t="str">
        <f t="shared" ref="W93:Y93" si="716">IF(V93=0,"",($B$10/V$10)*V93/V$8)</f>
        <v/>
      </c>
      <c r="X93" s="1306">
        <v>0</v>
      </c>
      <c r="Y93" s="1307" t="str">
        <f t="shared" si="716"/>
        <v/>
      </c>
      <c r="Z93" s="1306">
        <v>0</v>
      </c>
      <c r="AA93" s="1307" t="str">
        <f t="shared" ref="AA93" si="717">IF(Z93=0,"",($B$10/Z$10)*Z93/Z$8)</f>
        <v/>
      </c>
      <c r="AB93" s="1306">
        <v>0</v>
      </c>
      <c r="AC93" s="1307" t="str">
        <f t="shared" ref="AC93" si="718">IF(AB93=0,"",($B$10/AB$10)*AB93/AB$8)</f>
        <v/>
      </c>
      <c r="AD93" s="1306"/>
      <c r="AE93" s="1307" t="str">
        <f t="shared" si="588"/>
        <v/>
      </c>
      <c r="AF93" s="1306">
        <v>0</v>
      </c>
      <c r="AG93" s="1307" t="str">
        <f t="shared" si="599"/>
        <v/>
      </c>
      <c r="AH93" s="1306"/>
      <c r="AI93" s="1307" t="str">
        <f t="shared" ref="AI93" si="719">IF(AH93=0,"",($B$10/AH$10)*AH93/AH$8)</f>
        <v/>
      </c>
      <c r="AJ93" s="1265">
        <f t="shared" si="629"/>
        <v>0</v>
      </c>
      <c r="AK93" s="1251">
        <v>0</v>
      </c>
    </row>
    <row r="94" spans="1:37" s="1123" customFormat="1" ht="15.75" customHeight="1" x14ac:dyDescent="0.25">
      <c r="A94" s="1301" t="s">
        <v>3463</v>
      </c>
      <c r="B94" s="1302"/>
      <c r="C94" s="1303" t="s">
        <v>453</v>
      </c>
      <c r="D94" s="1304"/>
      <c r="E94" s="1304"/>
      <c r="F94" s="1304" t="s">
        <v>3775</v>
      </c>
      <c r="G94" s="1305">
        <f t="shared" si="619"/>
        <v>0.83015422001350903</v>
      </c>
      <c r="H94" s="1306">
        <v>0</v>
      </c>
      <c r="I94" s="1307" t="str">
        <f t="shared" si="590"/>
        <v/>
      </c>
      <c r="J94" s="1306">
        <v>0</v>
      </c>
      <c r="K94" s="1307" t="str">
        <f t="shared" si="590"/>
        <v/>
      </c>
      <c r="L94" s="1306">
        <v>12952.804977906579</v>
      </c>
      <c r="M94" s="1307">
        <f t="shared" ref="M94" si="720">IF(L94=0,"",($B$10/L$10)*L94/L$8)</f>
        <v>0.83015422001350903</v>
      </c>
      <c r="N94" s="1306">
        <v>0</v>
      </c>
      <c r="O94" s="1307" t="str">
        <f t="shared" ref="O94" si="721">IF(N94=0,"",($B$10/N$10)*N94/N$8)</f>
        <v/>
      </c>
      <c r="P94" s="1306">
        <v>0</v>
      </c>
      <c r="Q94" s="1307" t="str">
        <f t="shared" ref="Q94" si="722">IF(P94=0,"",($B$10/P$10)*P94/P$8)</f>
        <v/>
      </c>
      <c r="R94" s="1306">
        <v>0</v>
      </c>
      <c r="S94" s="1307" t="str">
        <f t="shared" ref="S94" si="723">IF(R94=0,"",($B$10/R$10)*R94/R$8)</f>
        <v/>
      </c>
      <c r="T94" s="1306">
        <v>0</v>
      </c>
      <c r="U94" s="1307" t="str">
        <f t="shared" ref="U94" si="724">IF(T94=0,"",($B$10/T$10)*T94/T$8)</f>
        <v/>
      </c>
      <c r="V94" s="1306">
        <v>0</v>
      </c>
      <c r="W94" s="1307" t="str">
        <f t="shared" ref="W94:Y94" si="725">IF(V94=0,"",($B$10/V$10)*V94/V$8)</f>
        <v/>
      </c>
      <c r="X94" s="1306">
        <v>0</v>
      </c>
      <c r="Y94" s="1307" t="str">
        <f t="shared" si="725"/>
        <v/>
      </c>
      <c r="Z94" s="1306">
        <v>0</v>
      </c>
      <c r="AA94" s="1307" t="str">
        <f t="shared" ref="AA94" si="726">IF(Z94=0,"",($B$10/Z$10)*Z94/Z$8)</f>
        <v/>
      </c>
      <c r="AB94" s="1306">
        <v>0</v>
      </c>
      <c r="AC94" s="1307" t="str">
        <f t="shared" ref="AC94" si="727">IF(AB94=0,"",($B$10/AB$10)*AB94/AB$8)</f>
        <v/>
      </c>
      <c r="AD94" s="1306"/>
      <c r="AE94" s="1307" t="str">
        <f t="shared" si="588"/>
        <v/>
      </c>
      <c r="AF94" s="1306">
        <v>0</v>
      </c>
      <c r="AG94" s="1307" t="str">
        <f t="shared" si="599"/>
        <v/>
      </c>
      <c r="AH94" s="1306"/>
      <c r="AI94" s="1307" t="str">
        <f t="shared" ref="AI94" si="728">IF(AH94=0,"",($B$10/AH$10)*AH94/AH$8)</f>
        <v/>
      </c>
      <c r="AJ94" s="1265">
        <f t="shared" si="629"/>
        <v>0</v>
      </c>
      <c r="AK94" s="1251">
        <v>0</v>
      </c>
    </row>
    <row r="95" spans="1:37" s="1123" customFormat="1" ht="15.75" customHeight="1" x14ac:dyDescent="0.25">
      <c r="A95" s="1301" t="s">
        <v>3464</v>
      </c>
      <c r="B95" s="1302"/>
      <c r="C95" s="1303" t="s">
        <v>453</v>
      </c>
      <c r="D95" s="1304"/>
      <c r="E95" s="1304"/>
      <c r="F95" s="1304" t="s">
        <v>3775</v>
      </c>
      <c r="G95" s="1305">
        <f t="shared" si="619"/>
        <v>0.81506050692235421</v>
      </c>
      <c r="H95" s="1306">
        <v>0</v>
      </c>
      <c r="I95" s="1307" t="str">
        <f t="shared" si="590"/>
        <v/>
      </c>
      <c r="J95" s="1306">
        <v>0</v>
      </c>
      <c r="K95" s="1307" t="str">
        <f t="shared" si="590"/>
        <v/>
      </c>
      <c r="L95" s="1306">
        <v>12717.299432853732</v>
      </c>
      <c r="M95" s="1307">
        <f t="shared" ref="M95" si="729">IF(L95=0,"",($B$10/L$10)*L95/L$8)</f>
        <v>0.81506050692235421</v>
      </c>
      <c r="N95" s="1306">
        <v>0</v>
      </c>
      <c r="O95" s="1307" t="str">
        <f t="shared" ref="O95" si="730">IF(N95=0,"",($B$10/N$10)*N95/N$8)</f>
        <v/>
      </c>
      <c r="P95" s="1306">
        <v>0</v>
      </c>
      <c r="Q95" s="1307" t="str">
        <f t="shared" ref="Q95" si="731">IF(P95=0,"",($B$10/P$10)*P95/P$8)</f>
        <v/>
      </c>
      <c r="R95" s="1306">
        <v>0</v>
      </c>
      <c r="S95" s="1307" t="str">
        <f t="shared" ref="S95" si="732">IF(R95=0,"",($B$10/R$10)*R95/R$8)</f>
        <v/>
      </c>
      <c r="T95" s="1306">
        <v>0</v>
      </c>
      <c r="U95" s="1307" t="str">
        <f t="shared" ref="U95" si="733">IF(T95=0,"",($B$10/T$10)*T95/T$8)</f>
        <v/>
      </c>
      <c r="V95" s="1306">
        <v>0</v>
      </c>
      <c r="W95" s="1307" t="str">
        <f t="shared" ref="W95:Y95" si="734">IF(V95=0,"",($B$10/V$10)*V95/V$8)</f>
        <v/>
      </c>
      <c r="X95" s="1306">
        <v>0</v>
      </c>
      <c r="Y95" s="1307" t="str">
        <f t="shared" si="734"/>
        <v/>
      </c>
      <c r="Z95" s="1306">
        <v>0</v>
      </c>
      <c r="AA95" s="1307" t="str">
        <f t="shared" ref="AA95" si="735">IF(Z95=0,"",($B$10/Z$10)*Z95/Z$8)</f>
        <v/>
      </c>
      <c r="AB95" s="1306">
        <v>0</v>
      </c>
      <c r="AC95" s="1307" t="str">
        <f t="shared" ref="AC95" si="736">IF(AB95=0,"",($B$10/AB$10)*AB95/AB$8)</f>
        <v/>
      </c>
      <c r="AD95" s="1306"/>
      <c r="AE95" s="1307" t="str">
        <f t="shared" si="588"/>
        <v/>
      </c>
      <c r="AF95" s="1306">
        <v>0</v>
      </c>
      <c r="AG95" s="1307" t="str">
        <f t="shared" si="599"/>
        <v/>
      </c>
      <c r="AH95" s="1306"/>
      <c r="AI95" s="1307" t="str">
        <f t="shared" ref="AI95" si="737">IF(AH95=0,"",($B$10/AH$10)*AH95/AH$8)</f>
        <v/>
      </c>
      <c r="AJ95" s="1265">
        <f t="shared" si="629"/>
        <v>0</v>
      </c>
      <c r="AK95" s="1251">
        <v>0</v>
      </c>
    </row>
    <row r="96" spans="1:37" s="1123" customFormat="1" ht="15.75" x14ac:dyDescent="0.25">
      <c r="A96" s="1301" t="s">
        <v>3465</v>
      </c>
      <c r="B96" s="1302"/>
      <c r="C96" s="1303" t="s">
        <v>453</v>
      </c>
      <c r="D96" s="1304"/>
      <c r="E96" s="1304"/>
      <c r="F96" s="1304" t="s">
        <v>3775</v>
      </c>
      <c r="G96" s="1305">
        <f t="shared" si="619"/>
        <v>1.6019344025394193</v>
      </c>
      <c r="H96" s="1306">
        <v>0</v>
      </c>
      <c r="I96" s="1307" t="str">
        <f t="shared" si="590"/>
        <v/>
      </c>
      <c r="J96" s="1306">
        <v>0</v>
      </c>
      <c r="K96" s="1307" t="str">
        <f t="shared" si="590"/>
        <v/>
      </c>
      <c r="L96" s="1306">
        <v>17000</v>
      </c>
      <c r="M96" s="1307">
        <f t="shared" ref="M96" si="738">IF(L96=0,"",($B$10/L$10)*L96/L$8)</f>
        <v>1.0895417451510585</v>
      </c>
      <c r="N96" s="1306">
        <v>0</v>
      </c>
      <c r="O96" s="1307" t="str">
        <f t="shared" ref="O96" si="739">IF(N96=0,"",($B$10/N$10)*N96/N$8)</f>
        <v/>
      </c>
      <c r="P96" s="1306">
        <v>0</v>
      </c>
      <c r="Q96" s="1307" t="str">
        <f t="shared" ref="Q96" si="740">IF(P96=0,"",($B$10/P$10)*P96/P$8)</f>
        <v/>
      </c>
      <c r="R96" s="1306">
        <v>0</v>
      </c>
      <c r="S96" s="1307" t="str">
        <f t="shared" ref="S96" si="741">IF(R96=0,"",($B$10/R$10)*R96/R$8)</f>
        <v/>
      </c>
      <c r="T96" s="1306">
        <v>38269.661386537751</v>
      </c>
      <c r="U96" s="1307">
        <f t="shared" ref="U96" si="742">IF(T96=0,"",($B$10/T$10)*T96/T$8)</f>
        <v>2.1353710646428938</v>
      </c>
      <c r="V96" s="1306">
        <v>16000</v>
      </c>
      <c r="W96" s="1307">
        <f t="shared" ref="W96:Y96" si="743">IF(V96=0,"",($B$10/V$10)*V96/V$8)</f>
        <v>1.5808903978243047</v>
      </c>
      <c r="X96" s="1306">
        <v>0</v>
      </c>
      <c r="Y96" s="1307" t="str">
        <f t="shared" si="743"/>
        <v/>
      </c>
      <c r="Z96" s="1306">
        <v>0</v>
      </c>
      <c r="AA96" s="1307" t="str">
        <f t="shared" ref="AA96" si="744">IF(Z96=0,"",($B$10/Z$10)*Z96/Z$8)</f>
        <v/>
      </c>
      <c r="AB96" s="1306">
        <v>0</v>
      </c>
      <c r="AC96" s="1307" t="str">
        <f t="shared" ref="AC96" si="745">IF(AB96=0,"",($B$10/AB$10)*AB96/AB$8)</f>
        <v/>
      </c>
      <c r="AD96" s="1306"/>
      <c r="AE96" s="1307" t="str">
        <f t="shared" si="588"/>
        <v/>
      </c>
      <c r="AF96" s="1306">
        <v>0</v>
      </c>
      <c r="AG96" s="1307" t="str">
        <f t="shared" si="599"/>
        <v/>
      </c>
      <c r="AH96" s="1306"/>
      <c r="AI96" s="1307" t="str">
        <f t="shared" ref="AI96" si="746">IF(AH96=0,"",($B$10/AH$10)*AH96/AH$8)</f>
        <v/>
      </c>
      <c r="AJ96" s="1265">
        <f t="shared" si="629"/>
        <v>0</v>
      </c>
      <c r="AK96" s="1251">
        <v>0</v>
      </c>
    </row>
    <row r="97" spans="1:37" s="1123" customFormat="1" ht="15.75" x14ac:dyDescent="0.25">
      <c r="A97" s="1312" t="s">
        <v>3466</v>
      </c>
      <c r="B97" s="1313"/>
      <c r="C97" s="1303" t="s">
        <v>453</v>
      </c>
      <c r="D97" s="1304"/>
      <c r="E97" s="1304"/>
      <c r="F97" s="1304" t="s">
        <v>3775</v>
      </c>
      <c r="G97" s="1305">
        <f t="shared" si="619"/>
        <v>1.6077952924532586</v>
      </c>
      <c r="H97" s="1306">
        <v>0</v>
      </c>
      <c r="I97" s="1307" t="str">
        <f t="shared" si="590"/>
        <v/>
      </c>
      <c r="J97" s="1306">
        <v>0</v>
      </c>
      <c r="K97" s="1307" t="str">
        <f t="shared" si="590"/>
        <v/>
      </c>
      <c r="L97" s="1306">
        <v>25086.253090666021</v>
      </c>
      <c r="M97" s="1307">
        <f t="shared" ref="M97" si="747">IF(L97=0,"",($B$10/L$10)*L97/L$8)</f>
        <v>1.6077952924532586</v>
      </c>
      <c r="N97" s="1306">
        <v>0</v>
      </c>
      <c r="O97" s="1307" t="str">
        <f t="shared" ref="O97" si="748">IF(N97=0,"",($B$10/N$10)*N97/N$8)</f>
        <v/>
      </c>
      <c r="P97" s="1306">
        <v>0</v>
      </c>
      <c r="Q97" s="1307" t="str">
        <f t="shared" ref="Q97" si="749">IF(P97=0,"",($B$10/P$10)*P97/P$8)</f>
        <v/>
      </c>
      <c r="R97" s="1306">
        <v>0</v>
      </c>
      <c r="S97" s="1307" t="str">
        <f t="shared" ref="S97" si="750">IF(R97=0,"",($B$10/R$10)*R97/R$8)</f>
        <v/>
      </c>
      <c r="T97" s="1306">
        <v>0</v>
      </c>
      <c r="U97" s="1307" t="str">
        <f t="shared" ref="U97" si="751">IF(T97=0,"",($B$10/T$10)*T97/T$8)</f>
        <v/>
      </c>
      <c r="V97" s="1306">
        <v>0</v>
      </c>
      <c r="W97" s="1307" t="str">
        <f t="shared" ref="W97:Y97" si="752">IF(V97=0,"",($B$10/V$10)*V97/V$8)</f>
        <v/>
      </c>
      <c r="X97" s="1306">
        <v>0</v>
      </c>
      <c r="Y97" s="1307" t="str">
        <f t="shared" si="752"/>
        <v/>
      </c>
      <c r="Z97" s="1306">
        <v>0</v>
      </c>
      <c r="AA97" s="1307" t="str">
        <f t="shared" ref="AA97" si="753">IF(Z97=0,"",($B$10/Z$10)*Z97/Z$8)</f>
        <v/>
      </c>
      <c r="AB97" s="1306">
        <v>0</v>
      </c>
      <c r="AC97" s="1307" t="str">
        <f t="shared" ref="AC97" si="754">IF(AB97=0,"",($B$10/AB$10)*AB97/AB$8)</f>
        <v/>
      </c>
      <c r="AD97" s="1306"/>
      <c r="AE97" s="1307" t="str">
        <f t="shared" si="588"/>
        <v/>
      </c>
      <c r="AF97" s="1306">
        <v>0</v>
      </c>
      <c r="AG97" s="1307" t="str">
        <f t="shared" si="599"/>
        <v/>
      </c>
      <c r="AH97" s="1306"/>
      <c r="AI97" s="1307" t="str">
        <f t="shared" ref="AI97" si="755">IF(AH97=0,"",($B$10/AH$10)*AH97/AH$8)</f>
        <v/>
      </c>
      <c r="AJ97" s="1265">
        <f t="shared" si="629"/>
        <v>0</v>
      </c>
      <c r="AK97" s="1251">
        <v>0</v>
      </c>
    </row>
    <row r="98" spans="1:37" s="1123" customFormat="1" ht="15.75" x14ac:dyDescent="0.25">
      <c r="A98" s="1312" t="s">
        <v>3467</v>
      </c>
      <c r="B98" s="1313"/>
      <c r="C98" s="1303" t="s">
        <v>453</v>
      </c>
      <c r="D98" s="1304"/>
      <c r="E98" s="1304"/>
      <c r="F98" s="1304" t="s">
        <v>3775</v>
      </c>
      <c r="G98" s="1305">
        <f t="shared" si="619"/>
        <v>1.006187370876843</v>
      </c>
      <c r="H98" s="1306">
        <v>0</v>
      </c>
      <c r="I98" s="1307" t="str">
        <f t="shared" si="590"/>
        <v/>
      </c>
      <c r="J98" s="1306">
        <v>0</v>
      </c>
      <c r="K98" s="1307" t="str">
        <f t="shared" si="590"/>
        <v/>
      </c>
      <c r="L98" s="1306">
        <v>0</v>
      </c>
      <c r="M98" s="1307" t="str">
        <f t="shared" ref="M98" si="756">IF(L98=0,"",($B$10/L$10)*L98/L$8)</f>
        <v/>
      </c>
      <c r="N98" s="1306">
        <v>0</v>
      </c>
      <c r="O98" s="1307" t="str">
        <f t="shared" ref="O98" si="757">IF(N98=0,"",($B$10/N$10)*N98/N$8)</f>
        <v/>
      </c>
      <c r="P98" s="1306">
        <v>0</v>
      </c>
      <c r="Q98" s="1307" t="str">
        <f t="shared" ref="Q98" si="758">IF(P98=0,"",($B$10/P$10)*P98/P$8)</f>
        <v/>
      </c>
      <c r="R98" s="1306">
        <v>0</v>
      </c>
      <c r="S98" s="1307" t="str">
        <f t="shared" ref="S98" si="759">IF(R98=0,"",($B$10/R$10)*R98/R$8)</f>
        <v/>
      </c>
      <c r="T98" s="1306">
        <v>0</v>
      </c>
      <c r="U98" s="1307" t="str">
        <f t="shared" ref="U98" si="760">IF(T98=0,"",($B$10/T$10)*T98/T$8)</f>
        <v/>
      </c>
      <c r="V98" s="1306">
        <v>0</v>
      </c>
      <c r="W98" s="1307" t="str">
        <f t="shared" ref="W98:Y98" si="761">IF(V98=0,"",($B$10/V$10)*V98/V$8)</f>
        <v/>
      </c>
      <c r="X98" s="1306">
        <v>0</v>
      </c>
      <c r="Y98" s="1307" t="str">
        <f t="shared" si="761"/>
        <v/>
      </c>
      <c r="Z98" s="1306">
        <v>7055.73</v>
      </c>
      <c r="AA98" s="1307">
        <f t="shared" ref="AA98" si="762">IF(Z98=0,"",($B$10/Z$10)*Z98/Z$8)</f>
        <v>1.006187370876843</v>
      </c>
      <c r="AB98" s="1306">
        <v>0</v>
      </c>
      <c r="AC98" s="1307" t="str">
        <f t="shared" ref="AC98" si="763">IF(AB98=0,"",($B$10/AB$10)*AB98/AB$8)</f>
        <v/>
      </c>
      <c r="AD98" s="1306"/>
      <c r="AE98" s="1307" t="str">
        <f t="shared" si="588"/>
        <v/>
      </c>
      <c r="AF98" s="1306">
        <v>0</v>
      </c>
      <c r="AG98" s="1307" t="str">
        <f t="shared" si="599"/>
        <v/>
      </c>
      <c r="AH98" s="1306"/>
      <c r="AI98" s="1307" t="str">
        <f t="shared" ref="AI98" si="764">IF(AH98=0,"",($B$10/AH$10)*AH98/AH$8)</f>
        <v/>
      </c>
      <c r="AJ98" s="1265">
        <f t="shared" si="629"/>
        <v>0</v>
      </c>
      <c r="AK98" s="1251">
        <v>0</v>
      </c>
    </row>
    <row r="99" spans="1:37" s="1123" customFormat="1" ht="15.75" x14ac:dyDescent="0.25">
      <c r="A99" s="1312" t="s">
        <v>3468</v>
      </c>
      <c r="B99" s="1313"/>
      <c r="C99" s="1303" t="s">
        <v>453</v>
      </c>
      <c r="D99" s="1304"/>
      <c r="E99" s="1304"/>
      <c r="F99" s="1304" t="s">
        <v>3775</v>
      </c>
      <c r="G99" s="1305">
        <f t="shared" si="619"/>
        <v>1.006187370876843</v>
      </c>
      <c r="H99" s="1306">
        <v>0</v>
      </c>
      <c r="I99" s="1307" t="str">
        <f t="shared" si="590"/>
        <v/>
      </c>
      <c r="J99" s="1306">
        <v>0</v>
      </c>
      <c r="K99" s="1307" t="str">
        <f t="shared" si="590"/>
        <v/>
      </c>
      <c r="L99" s="1306">
        <v>0</v>
      </c>
      <c r="M99" s="1307" t="str">
        <f t="shared" ref="M99" si="765">IF(L99=0,"",($B$10/L$10)*L99/L$8)</f>
        <v/>
      </c>
      <c r="N99" s="1306">
        <v>0</v>
      </c>
      <c r="O99" s="1307" t="str">
        <f t="shared" ref="O99" si="766">IF(N99=0,"",($B$10/N$10)*N99/N$8)</f>
        <v/>
      </c>
      <c r="P99" s="1306">
        <v>0</v>
      </c>
      <c r="Q99" s="1307" t="str">
        <f t="shared" ref="Q99" si="767">IF(P99=0,"",($B$10/P$10)*P99/P$8)</f>
        <v/>
      </c>
      <c r="R99" s="1306">
        <v>0</v>
      </c>
      <c r="S99" s="1307" t="str">
        <f t="shared" ref="S99" si="768">IF(R99=0,"",($B$10/R$10)*R99/R$8)</f>
        <v/>
      </c>
      <c r="T99" s="1306">
        <v>0</v>
      </c>
      <c r="U99" s="1307" t="str">
        <f t="shared" ref="U99" si="769">IF(T99=0,"",($B$10/T$10)*T99/T$8)</f>
        <v/>
      </c>
      <c r="V99" s="1306">
        <v>0</v>
      </c>
      <c r="W99" s="1307" t="str">
        <f t="shared" ref="W99:Y99" si="770">IF(V99=0,"",($B$10/V$10)*V99/V$8)</f>
        <v/>
      </c>
      <c r="X99" s="1306">
        <v>0</v>
      </c>
      <c r="Y99" s="1307" t="str">
        <f t="shared" si="770"/>
        <v/>
      </c>
      <c r="Z99" s="1306">
        <v>7055.73</v>
      </c>
      <c r="AA99" s="1307">
        <f t="shared" ref="AA99" si="771">IF(Z99=0,"",($B$10/Z$10)*Z99/Z$8)</f>
        <v>1.006187370876843</v>
      </c>
      <c r="AB99" s="1306">
        <v>0</v>
      </c>
      <c r="AC99" s="1307" t="str">
        <f t="shared" ref="AC99" si="772">IF(AB99=0,"",($B$10/AB$10)*AB99/AB$8)</f>
        <v/>
      </c>
      <c r="AD99" s="1306"/>
      <c r="AE99" s="1307" t="str">
        <f t="shared" si="588"/>
        <v/>
      </c>
      <c r="AF99" s="1306">
        <v>0</v>
      </c>
      <c r="AG99" s="1307" t="str">
        <f t="shared" si="599"/>
        <v/>
      </c>
      <c r="AH99" s="1306"/>
      <c r="AI99" s="1307" t="str">
        <f t="shared" ref="AI99" si="773">IF(AH99=0,"",($B$10/AH$10)*AH99/AH$8)</f>
        <v/>
      </c>
      <c r="AJ99" s="1265">
        <f t="shared" si="629"/>
        <v>0</v>
      </c>
      <c r="AK99" s="1251">
        <v>0</v>
      </c>
    </row>
    <row r="100" spans="1:37" s="1123" customFormat="1" ht="15.75" x14ac:dyDescent="0.25">
      <c r="A100" s="1314" t="s">
        <v>3469</v>
      </c>
      <c r="B100" s="1315"/>
      <c r="C100" s="1316" t="s">
        <v>453</v>
      </c>
      <c r="D100" s="1304"/>
      <c r="E100" s="1304"/>
      <c r="F100" s="1304" t="s">
        <v>3775</v>
      </c>
      <c r="G100" s="1305">
        <f t="shared" si="619"/>
        <v>1.006187370876843</v>
      </c>
      <c r="H100" s="1306">
        <v>0</v>
      </c>
      <c r="I100" s="1307" t="str">
        <f t="shared" si="590"/>
        <v/>
      </c>
      <c r="J100" s="1306">
        <v>0</v>
      </c>
      <c r="K100" s="1307" t="str">
        <f t="shared" si="590"/>
        <v/>
      </c>
      <c r="L100" s="1306">
        <v>0</v>
      </c>
      <c r="M100" s="1307" t="str">
        <f t="shared" ref="M100" si="774">IF(L100=0,"",($B$10/L$10)*L100/L$8)</f>
        <v/>
      </c>
      <c r="N100" s="1306">
        <v>0</v>
      </c>
      <c r="O100" s="1307" t="str">
        <f t="shared" ref="O100" si="775">IF(N100=0,"",($B$10/N$10)*N100/N$8)</f>
        <v/>
      </c>
      <c r="P100" s="1306">
        <v>0</v>
      </c>
      <c r="Q100" s="1307" t="str">
        <f t="shared" ref="Q100" si="776">IF(P100=0,"",($B$10/P$10)*P100/P$8)</f>
        <v/>
      </c>
      <c r="R100" s="1306">
        <v>0</v>
      </c>
      <c r="S100" s="1307" t="str">
        <f t="shared" ref="S100" si="777">IF(R100=0,"",($B$10/R$10)*R100/R$8)</f>
        <v/>
      </c>
      <c r="T100" s="1306">
        <v>0</v>
      </c>
      <c r="U100" s="1307" t="str">
        <f t="shared" ref="U100" si="778">IF(T100=0,"",($B$10/T$10)*T100/T$8)</f>
        <v/>
      </c>
      <c r="V100" s="1306">
        <v>0</v>
      </c>
      <c r="W100" s="1307" t="str">
        <f t="shared" ref="W100:Y100" si="779">IF(V100=0,"",($B$10/V$10)*V100/V$8)</f>
        <v/>
      </c>
      <c r="X100" s="1306">
        <v>0</v>
      </c>
      <c r="Y100" s="1307" t="str">
        <f t="shared" si="779"/>
        <v/>
      </c>
      <c r="Z100" s="1306">
        <v>7055.73</v>
      </c>
      <c r="AA100" s="1307">
        <f t="shared" ref="AA100" si="780">IF(Z100=0,"",($B$10/Z$10)*Z100/Z$8)</f>
        <v>1.006187370876843</v>
      </c>
      <c r="AB100" s="1306">
        <v>0</v>
      </c>
      <c r="AC100" s="1307" t="str">
        <f t="shared" ref="AC100" si="781">IF(AB100=0,"",($B$10/AB$10)*AB100/AB$8)</f>
        <v/>
      </c>
      <c r="AD100" s="1306"/>
      <c r="AE100" s="1307" t="str">
        <f t="shared" si="588"/>
        <v/>
      </c>
      <c r="AF100" s="1306">
        <v>0</v>
      </c>
      <c r="AG100" s="1307" t="str">
        <f t="shared" si="599"/>
        <v/>
      </c>
      <c r="AH100" s="1306"/>
      <c r="AI100" s="1307" t="str">
        <f t="shared" ref="AI100" si="782">IF(AH100=0,"",($B$10/AH$10)*AH100/AH$8)</f>
        <v/>
      </c>
      <c r="AJ100" s="1265">
        <f t="shared" si="629"/>
        <v>0</v>
      </c>
      <c r="AK100" s="1251">
        <v>0</v>
      </c>
    </row>
    <row r="101" spans="1:37" s="1123" customFormat="1" ht="15.75" x14ac:dyDescent="0.25">
      <c r="A101" s="1314" t="s">
        <v>3470</v>
      </c>
      <c r="B101" s="1315"/>
      <c r="C101" s="1316" t="s">
        <v>453</v>
      </c>
      <c r="D101" s="1304"/>
      <c r="E101" s="1304"/>
      <c r="F101" s="1304" t="s">
        <v>3775</v>
      </c>
      <c r="G101" s="1305">
        <f t="shared" si="619"/>
        <v>0.72186602694806901</v>
      </c>
      <c r="H101" s="1306">
        <v>0</v>
      </c>
      <c r="I101" s="1307" t="str">
        <f t="shared" si="590"/>
        <v/>
      </c>
      <c r="J101" s="1306">
        <v>0</v>
      </c>
      <c r="K101" s="1307" t="str">
        <f t="shared" si="590"/>
        <v/>
      </c>
      <c r="L101" s="1306">
        <v>0</v>
      </c>
      <c r="M101" s="1307" t="str">
        <f t="shared" ref="M101" si="783">IF(L101=0,"",($B$10/L$10)*L101/L$8)</f>
        <v/>
      </c>
      <c r="N101" s="1306">
        <v>3121.5918801489297</v>
      </c>
      <c r="O101" s="1307">
        <f t="shared" ref="O101" si="784">IF(N101=0,"",($B$10/N$10)*N101/N$8)</f>
        <v>0.72245080988879884</v>
      </c>
      <c r="P101" s="1306">
        <v>0</v>
      </c>
      <c r="Q101" s="1307" t="str">
        <f t="shared" ref="Q101" si="785">IF(P101=0,"",($B$10/P$10)*P101/P$8)</f>
        <v/>
      </c>
      <c r="R101" s="1306">
        <v>0</v>
      </c>
      <c r="S101" s="1307" t="str">
        <f t="shared" ref="S101" si="786">IF(R101=0,"",($B$10/R$10)*R101/R$8)</f>
        <v/>
      </c>
      <c r="T101" s="1306">
        <v>0</v>
      </c>
      <c r="U101" s="1307" t="str">
        <f t="shared" ref="U101" si="787">IF(T101=0,"",($B$10/T$10)*T101/T$8)</f>
        <v/>
      </c>
      <c r="V101" s="1306">
        <v>7300</v>
      </c>
      <c r="W101" s="1307">
        <f t="shared" ref="W101:Y101" si="788">IF(V101=0,"",($B$10/V$10)*V101/V$8)</f>
        <v>0.72128124400733906</v>
      </c>
      <c r="X101" s="1306">
        <v>0</v>
      </c>
      <c r="Y101" s="1307" t="str">
        <f t="shared" si="788"/>
        <v/>
      </c>
      <c r="Z101" s="1306">
        <v>0</v>
      </c>
      <c r="AA101" s="1307" t="str">
        <f t="shared" ref="AA101" si="789">IF(Z101=0,"",($B$10/Z$10)*Z101/Z$8)</f>
        <v/>
      </c>
      <c r="AB101" s="1306">
        <v>0</v>
      </c>
      <c r="AC101" s="1307" t="str">
        <f t="shared" ref="AC101" si="790">IF(AB101=0,"",($B$10/AB$10)*AB101/AB$8)</f>
        <v/>
      </c>
      <c r="AD101" s="1306"/>
      <c r="AE101" s="1307" t="str">
        <f t="shared" si="588"/>
        <v/>
      </c>
      <c r="AF101" s="1306">
        <v>0</v>
      </c>
      <c r="AG101" s="1307" t="str">
        <f t="shared" si="599"/>
        <v/>
      </c>
      <c r="AH101" s="1306"/>
      <c r="AI101" s="1307" t="str">
        <f t="shared" ref="AI101" si="791">IF(AH101=0,"",($B$10/AH$10)*AH101/AH$8)</f>
        <v/>
      </c>
      <c r="AJ101" s="1265">
        <f t="shared" si="629"/>
        <v>0</v>
      </c>
      <c r="AK101" s="1251">
        <v>0</v>
      </c>
    </row>
    <row r="102" spans="1:37" s="1123" customFormat="1" ht="15.75" x14ac:dyDescent="0.25">
      <c r="A102" s="1314" t="s">
        <v>3471</v>
      </c>
      <c r="B102" s="1315"/>
      <c r="C102" s="1316" t="s">
        <v>453</v>
      </c>
      <c r="D102" s="1304"/>
      <c r="E102" s="1304"/>
      <c r="F102" s="1304" t="s">
        <v>3775</v>
      </c>
      <c r="G102" s="1305" t="str">
        <f t="shared" si="619"/>
        <v/>
      </c>
      <c r="H102" s="1306">
        <v>0</v>
      </c>
      <c r="I102" s="1307" t="str">
        <f t="shared" si="590"/>
        <v/>
      </c>
      <c r="J102" s="1306">
        <v>0</v>
      </c>
      <c r="K102" s="1307" t="str">
        <f t="shared" si="590"/>
        <v/>
      </c>
      <c r="L102" s="1306">
        <v>0</v>
      </c>
      <c r="M102" s="1307" t="str">
        <f t="shared" ref="M102" si="792">IF(L102=0,"",($B$10/L$10)*L102/L$8)</f>
        <v/>
      </c>
      <c r="N102" s="1306">
        <v>0</v>
      </c>
      <c r="O102" s="1307" t="str">
        <f t="shared" ref="O102" si="793">IF(N102=0,"",($B$10/N$10)*N102/N$8)</f>
        <v/>
      </c>
      <c r="P102" s="1306">
        <v>0</v>
      </c>
      <c r="Q102" s="1307" t="str">
        <f t="shared" ref="Q102" si="794">IF(P102=0,"",($B$10/P$10)*P102/P$8)</f>
        <v/>
      </c>
      <c r="R102" s="1306">
        <v>0</v>
      </c>
      <c r="S102" s="1307" t="str">
        <f t="shared" ref="S102" si="795">IF(R102=0,"",($B$10/R$10)*R102/R$8)</f>
        <v/>
      </c>
      <c r="T102" s="1306">
        <v>0</v>
      </c>
      <c r="U102" s="1307" t="str">
        <f t="shared" ref="U102" si="796">IF(T102=0,"",($B$10/T$10)*T102/T$8)</f>
        <v/>
      </c>
      <c r="V102" s="1306">
        <v>0</v>
      </c>
      <c r="W102" s="1307" t="str">
        <f t="shared" ref="W102:Y102" si="797">IF(V102=0,"",($B$10/V$10)*V102/V$8)</f>
        <v/>
      </c>
      <c r="X102" s="1306">
        <v>0</v>
      </c>
      <c r="Y102" s="1307" t="str">
        <f t="shared" si="797"/>
        <v/>
      </c>
      <c r="Z102" s="1306">
        <v>0</v>
      </c>
      <c r="AA102" s="1307" t="str">
        <f t="shared" ref="AA102" si="798">IF(Z102=0,"",($B$10/Z$10)*Z102/Z$8)</f>
        <v/>
      </c>
      <c r="AB102" s="1306">
        <v>0</v>
      </c>
      <c r="AC102" s="1307" t="str">
        <f t="shared" ref="AC102" si="799">IF(AB102=0,"",($B$10/AB$10)*AB102/AB$8)</f>
        <v/>
      </c>
      <c r="AD102" s="1306"/>
      <c r="AE102" s="1307" t="str">
        <f t="shared" si="588"/>
        <v/>
      </c>
      <c r="AF102" s="1306">
        <v>0</v>
      </c>
      <c r="AG102" s="1307" t="str">
        <f t="shared" si="599"/>
        <v/>
      </c>
      <c r="AH102" s="1306"/>
      <c r="AI102" s="1307" t="str">
        <f t="shared" ref="AI102" si="800">IF(AH102=0,"",($B$10/AH$10)*AH102/AH$8)</f>
        <v/>
      </c>
      <c r="AJ102" s="1265">
        <f t="shared" si="629"/>
        <v>0</v>
      </c>
      <c r="AK102" s="1251">
        <v>0</v>
      </c>
    </row>
    <row r="103" spans="1:37" s="1123" customFormat="1" ht="15.75" x14ac:dyDescent="0.25">
      <c r="A103" s="1314" t="s">
        <v>3472</v>
      </c>
      <c r="B103" s="1315"/>
      <c r="C103" s="1316" t="s">
        <v>453</v>
      </c>
      <c r="D103" s="1304"/>
      <c r="E103" s="1304"/>
      <c r="F103" s="1304" t="s">
        <v>3775</v>
      </c>
      <c r="G103" s="1305" t="str">
        <f t="shared" si="619"/>
        <v/>
      </c>
      <c r="H103" s="1306">
        <v>0</v>
      </c>
      <c r="I103" s="1307" t="str">
        <f t="shared" si="590"/>
        <v/>
      </c>
      <c r="J103" s="1306">
        <v>0</v>
      </c>
      <c r="K103" s="1307" t="str">
        <f t="shared" si="590"/>
        <v/>
      </c>
      <c r="L103" s="1306">
        <v>0</v>
      </c>
      <c r="M103" s="1307" t="str">
        <f t="shared" ref="M103" si="801">IF(L103=0,"",($B$10/L$10)*L103/L$8)</f>
        <v/>
      </c>
      <c r="N103" s="1306">
        <v>0</v>
      </c>
      <c r="O103" s="1307" t="str">
        <f t="shared" ref="O103" si="802">IF(N103=0,"",($B$10/N$10)*N103/N$8)</f>
        <v/>
      </c>
      <c r="P103" s="1306">
        <v>0</v>
      </c>
      <c r="Q103" s="1307" t="str">
        <f t="shared" ref="Q103" si="803">IF(P103=0,"",($B$10/P$10)*P103/P$8)</f>
        <v/>
      </c>
      <c r="R103" s="1306">
        <v>0</v>
      </c>
      <c r="S103" s="1307" t="str">
        <f t="shared" ref="S103" si="804">IF(R103=0,"",($B$10/R$10)*R103/R$8)</f>
        <v/>
      </c>
      <c r="T103" s="1306">
        <v>0</v>
      </c>
      <c r="U103" s="1307" t="str">
        <f t="shared" ref="U103" si="805">IF(T103=0,"",($B$10/T$10)*T103/T$8)</f>
        <v/>
      </c>
      <c r="V103" s="1306">
        <v>0</v>
      </c>
      <c r="W103" s="1307" t="str">
        <f t="shared" ref="W103:Y103" si="806">IF(V103=0,"",($B$10/V$10)*V103/V$8)</f>
        <v/>
      </c>
      <c r="X103" s="1306">
        <v>0</v>
      </c>
      <c r="Y103" s="1307" t="str">
        <f t="shared" si="806"/>
        <v/>
      </c>
      <c r="Z103" s="1306">
        <v>0</v>
      </c>
      <c r="AA103" s="1307" t="str">
        <f t="shared" ref="AA103" si="807">IF(Z103=0,"",($B$10/Z$10)*Z103/Z$8)</f>
        <v/>
      </c>
      <c r="AB103" s="1306">
        <v>0</v>
      </c>
      <c r="AC103" s="1307" t="str">
        <f t="shared" ref="AC103" si="808">IF(AB103=0,"",($B$10/AB$10)*AB103/AB$8)</f>
        <v/>
      </c>
      <c r="AD103" s="1306"/>
      <c r="AE103" s="1307" t="str">
        <f t="shared" si="588"/>
        <v/>
      </c>
      <c r="AF103" s="1306">
        <v>0</v>
      </c>
      <c r="AG103" s="1307" t="str">
        <f t="shared" si="599"/>
        <v/>
      </c>
      <c r="AH103" s="1306"/>
      <c r="AI103" s="1307" t="str">
        <f t="shared" ref="AI103" si="809">IF(AH103=0,"",($B$10/AH$10)*AH103/AH$8)</f>
        <v/>
      </c>
      <c r="AJ103" s="1265">
        <f t="shared" si="629"/>
        <v>0</v>
      </c>
      <c r="AK103" s="1251">
        <v>0</v>
      </c>
    </row>
    <row r="104" spans="1:37" s="1123" customFormat="1" ht="15.75" x14ac:dyDescent="0.25">
      <c r="A104" s="1314" t="s">
        <v>3473</v>
      </c>
      <c r="B104" s="1315"/>
      <c r="C104" s="1316" t="s">
        <v>453</v>
      </c>
      <c r="D104" s="1304"/>
      <c r="E104" s="1304"/>
      <c r="F104" s="1304" t="s">
        <v>3775</v>
      </c>
      <c r="G104" s="1305" t="str">
        <f t="shared" si="619"/>
        <v/>
      </c>
      <c r="H104" s="1306">
        <v>0</v>
      </c>
      <c r="I104" s="1307" t="str">
        <f t="shared" si="590"/>
        <v/>
      </c>
      <c r="J104" s="1306">
        <v>0</v>
      </c>
      <c r="K104" s="1307" t="str">
        <f t="shared" si="590"/>
        <v/>
      </c>
      <c r="L104" s="1306">
        <v>0</v>
      </c>
      <c r="M104" s="1307" t="str">
        <f t="shared" ref="M104" si="810">IF(L104=0,"",($B$10/L$10)*L104/L$8)</f>
        <v/>
      </c>
      <c r="N104" s="1306">
        <v>0</v>
      </c>
      <c r="O104" s="1307" t="str">
        <f t="shared" ref="O104" si="811">IF(N104=0,"",($B$10/N$10)*N104/N$8)</f>
        <v/>
      </c>
      <c r="P104" s="1306">
        <v>0</v>
      </c>
      <c r="Q104" s="1307" t="str">
        <f t="shared" ref="Q104" si="812">IF(P104=0,"",($B$10/P$10)*P104/P$8)</f>
        <v/>
      </c>
      <c r="R104" s="1306">
        <v>0</v>
      </c>
      <c r="S104" s="1307" t="str">
        <f t="shared" ref="S104" si="813">IF(R104=0,"",($B$10/R$10)*R104/R$8)</f>
        <v/>
      </c>
      <c r="T104" s="1306">
        <v>0</v>
      </c>
      <c r="U104" s="1307" t="str">
        <f t="shared" ref="U104" si="814">IF(T104=0,"",($B$10/T$10)*T104/T$8)</f>
        <v/>
      </c>
      <c r="V104" s="1306">
        <v>0</v>
      </c>
      <c r="W104" s="1307" t="str">
        <f t="shared" ref="W104:Y104" si="815">IF(V104=0,"",($B$10/V$10)*V104/V$8)</f>
        <v/>
      </c>
      <c r="X104" s="1306">
        <v>0</v>
      </c>
      <c r="Y104" s="1307" t="str">
        <f t="shared" si="815"/>
        <v/>
      </c>
      <c r="Z104" s="1306">
        <v>0</v>
      </c>
      <c r="AA104" s="1307" t="str">
        <f t="shared" ref="AA104" si="816">IF(Z104=0,"",($B$10/Z$10)*Z104/Z$8)</f>
        <v/>
      </c>
      <c r="AB104" s="1306">
        <v>0</v>
      </c>
      <c r="AC104" s="1307" t="str">
        <f t="shared" ref="AC104" si="817">IF(AB104=0,"",($B$10/AB$10)*AB104/AB$8)</f>
        <v/>
      </c>
      <c r="AD104" s="1306"/>
      <c r="AE104" s="1307" t="str">
        <f t="shared" si="588"/>
        <v/>
      </c>
      <c r="AF104" s="1306">
        <v>0</v>
      </c>
      <c r="AG104" s="1307" t="str">
        <f t="shared" si="599"/>
        <v/>
      </c>
      <c r="AH104" s="1306"/>
      <c r="AI104" s="1307" t="str">
        <f t="shared" ref="AI104" si="818">IF(AH104=0,"",($B$10/AH$10)*AH104/AH$8)</f>
        <v/>
      </c>
      <c r="AJ104" s="1265">
        <f t="shared" si="629"/>
        <v>0</v>
      </c>
      <c r="AK104" s="1251">
        <v>0</v>
      </c>
    </row>
    <row r="105" spans="1:37" s="1123" customFormat="1" ht="15.75" x14ac:dyDescent="0.25">
      <c r="A105" s="1314" t="s">
        <v>3474</v>
      </c>
      <c r="B105" s="1315"/>
      <c r="C105" s="1316" t="s">
        <v>453</v>
      </c>
      <c r="D105" s="1304"/>
      <c r="E105" s="1304"/>
      <c r="F105" s="1304" t="s">
        <v>3775</v>
      </c>
      <c r="G105" s="1305" t="str">
        <f t="shared" si="619"/>
        <v/>
      </c>
      <c r="H105" s="1306">
        <v>0</v>
      </c>
      <c r="I105" s="1307" t="str">
        <f t="shared" si="590"/>
        <v/>
      </c>
      <c r="J105" s="1306">
        <v>0</v>
      </c>
      <c r="K105" s="1307" t="str">
        <f t="shared" si="590"/>
        <v/>
      </c>
      <c r="L105" s="1306">
        <v>0</v>
      </c>
      <c r="M105" s="1307" t="str">
        <f t="shared" ref="M105" si="819">IF(L105=0,"",($B$10/L$10)*L105/L$8)</f>
        <v/>
      </c>
      <c r="N105" s="1306">
        <v>0</v>
      </c>
      <c r="O105" s="1307" t="str">
        <f t="shared" ref="O105" si="820">IF(N105=0,"",($B$10/N$10)*N105/N$8)</f>
        <v/>
      </c>
      <c r="P105" s="1306">
        <v>0</v>
      </c>
      <c r="Q105" s="1307" t="str">
        <f t="shared" ref="Q105" si="821">IF(P105=0,"",($B$10/P$10)*P105/P$8)</f>
        <v/>
      </c>
      <c r="R105" s="1306">
        <v>0</v>
      </c>
      <c r="S105" s="1307" t="str">
        <f t="shared" ref="S105" si="822">IF(R105=0,"",($B$10/R$10)*R105/R$8)</f>
        <v/>
      </c>
      <c r="T105" s="1306">
        <v>0</v>
      </c>
      <c r="U105" s="1307" t="str">
        <f t="shared" ref="U105" si="823">IF(T105=0,"",($B$10/T$10)*T105/T$8)</f>
        <v/>
      </c>
      <c r="V105" s="1306">
        <v>0</v>
      </c>
      <c r="W105" s="1307" t="str">
        <f t="shared" ref="W105:Y105" si="824">IF(V105=0,"",($B$10/V$10)*V105/V$8)</f>
        <v/>
      </c>
      <c r="X105" s="1306">
        <v>0</v>
      </c>
      <c r="Y105" s="1307" t="str">
        <f t="shared" si="824"/>
        <v/>
      </c>
      <c r="Z105" s="1306">
        <v>0</v>
      </c>
      <c r="AA105" s="1307" t="str">
        <f t="shared" ref="AA105" si="825">IF(Z105=0,"",($B$10/Z$10)*Z105/Z$8)</f>
        <v/>
      </c>
      <c r="AB105" s="1306">
        <v>0</v>
      </c>
      <c r="AC105" s="1307" t="str">
        <f t="shared" ref="AC105" si="826">IF(AB105=0,"",($B$10/AB$10)*AB105/AB$8)</f>
        <v/>
      </c>
      <c r="AD105" s="1306"/>
      <c r="AE105" s="1307" t="str">
        <f t="shared" si="588"/>
        <v/>
      </c>
      <c r="AF105" s="1306">
        <v>0</v>
      </c>
      <c r="AG105" s="1307" t="str">
        <f t="shared" si="599"/>
        <v/>
      </c>
      <c r="AH105" s="1306"/>
      <c r="AI105" s="1307" t="str">
        <f t="shared" ref="AI105" si="827">IF(AH105=0,"",($B$10/AH$10)*AH105/AH$8)</f>
        <v/>
      </c>
      <c r="AJ105" s="1265">
        <f t="shared" si="629"/>
        <v>0</v>
      </c>
      <c r="AK105" s="1251">
        <v>0</v>
      </c>
    </row>
    <row r="106" spans="1:37" s="1123" customFormat="1" ht="15.75" x14ac:dyDescent="0.25">
      <c r="A106" s="1314" t="s">
        <v>3475</v>
      </c>
      <c r="B106" s="1315"/>
      <c r="C106" s="1316" t="s">
        <v>453</v>
      </c>
      <c r="D106" s="1304"/>
      <c r="E106" s="1304"/>
      <c r="F106" s="1304" t="s">
        <v>3775</v>
      </c>
      <c r="G106" s="1305" t="str">
        <f t="shared" si="619"/>
        <v/>
      </c>
      <c r="H106" s="1306">
        <v>0</v>
      </c>
      <c r="I106" s="1307" t="str">
        <f t="shared" si="590"/>
        <v/>
      </c>
      <c r="J106" s="1306">
        <v>0</v>
      </c>
      <c r="K106" s="1307" t="str">
        <f t="shared" si="590"/>
        <v/>
      </c>
      <c r="L106" s="1306">
        <v>0</v>
      </c>
      <c r="M106" s="1307" t="str">
        <f t="shared" ref="M106" si="828">IF(L106=0,"",($B$10/L$10)*L106/L$8)</f>
        <v/>
      </c>
      <c r="N106" s="1306">
        <v>0</v>
      </c>
      <c r="O106" s="1307" t="str">
        <f t="shared" ref="O106" si="829">IF(N106=0,"",($B$10/N$10)*N106/N$8)</f>
        <v/>
      </c>
      <c r="P106" s="1306">
        <v>0</v>
      </c>
      <c r="Q106" s="1307" t="str">
        <f t="shared" ref="Q106" si="830">IF(P106=0,"",($B$10/P$10)*P106/P$8)</f>
        <v/>
      </c>
      <c r="R106" s="1306">
        <v>0</v>
      </c>
      <c r="S106" s="1307" t="str">
        <f t="shared" ref="S106" si="831">IF(R106=0,"",($B$10/R$10)*R106/R$8)</f>
        <v/>
      </c>
      <c r="T106" s="1306">
        <v>0</v>
      </c>
      <c r="U106" s="1307" t="str">
        <f t="shared" ref="U106" si="832">IF(T106=0,"",($B$10/T$10)*T106/T$8)</f>
        <v/>
      </c>
      <c r="V106" s="1306">
        <v>0</v>
      </c>
      <c r="W106" s="1307" t="str">
        <f t="shared" ref="W106:Y106" si="833">IF(V106=0,"",($B$10/V$10)*V106/V$8)</f>
        <v/>
      </c>
      <c r="X106" s="1306">
        <v>0</v>
      </c>
      <c r="Y106" s="1307" t="str">
        <f t="shared" si="833"/>
        <v/>
      </c>
      <c r="Z106" s="1306">
        <v>0</v>
      </c>
      <c r="AA106" s="1307" t="str">
        <f t="shared" ref="AA106" si="834">IF(Z106=0,"",($B$10/Z$10)*Z106/Z$8)</f>
        <v/>
      </c>
      <c r="AB106" s="1306">
        <v>0</v>
      </c>
      <c r="AC106" s="1307" t="str">
        <f t="shared" ref="AC106" si="835">IF(AB106=0,"",($B$10/AB$10)*AB106/AB$8)</f>
        <v/>
      </c>
      <c r="AD106" s="1306"/>
      <c r="AE106" s="1307" t="str">
        <f t="shared" si="588"/>
        <v/>
      </c>
      <c r="AF106" s="1306">
        <v>0</v>
      </c>
      <c r="AG106" s="1307" t="str">
        <f t="shared" si="599"/>
        <v/>
      </c>
      <c r="AH106" s="1306"/>
      <c r="AI106" s="1307" t="str">
        <f t="shared" ref="AI106" si="836">IF(AH106=0,"",($B$10/AH$10)*AH106/AH$8)</f>
        <v/>
      </c>
      <c r="AJ106" s="1265">
        <f t="shared" si="629"/>
        <v>0</v>
      </c>
      <c r="AK106" s="1251">
        <v>0</v>
      </c>
    </row>
    <row r="107" spans="1:37" s="1123" customFormat="1" ht="15.75" x14ac:dyDescent="0.25">
      <c r="A107" s="1314" t="s">
        <v>3476</v>
      </c>
      <c r="B107" s="1315"/>
      <c r="C107" s="1316" t="s">
        <v>453</v>
      </c>
      <c r="D107" s="1304"/>
      <c r="E107" s="1304"/>
      <c r="F107" s="1304" t="s">
        <v>3775</v>
      </c>
      <c r="G107" s="1305" t="str">
        <f t="shared" si="619"/>
        <v/>
      </c>
      <c r="H107" s="1306">
        <v>0</v>
      </c>
      <c r="I107" s="1307" t="str">
        <f t="shared" si="590"/>
        <v/>
      </c>
      <c r="J107" s="1306">
        <v>0</v>
      </c>
      <c r="K107" s="1307" t="str">
        <f t="shared" si="590"/>
        <v/>
      </c>
      <c r="L107" s="1306">
        <v>0</v>
      </c>
      <c r="M107" s="1307" t="str">
        <f t="shared" ref="M107" si="837">IF(L107=0,"",($B$10/L$10)*L107/L$8)</f>
        <v/>
      </c>
      <c r="N107" s="1306">
        <v>0</v>
      </c>
      <c r="O107" s="1307" t="str">
        <f t="shared" ref="O107" si="838">IF(N107=0,"",($B$10/N$10)*N107/N$8)</f>
        <v/>
      </c>
      <c r="P107" s="1306">
        <v>0</v>
      </c>
      <c r="Q107" s="1307" t="str">
        <f t="shared" ref="Q107" si="839">IF(P107=0,"",($B$10/P$10)*P107/P$8)</f>
        <v/>
      </c>
      <c r="R107" s="1306">
        <v>0</v>
      </c>
      <c r="S107" s="1307" t="str">
        <f t="shared" ref="S107" si="840">IF(R107=0,"",($B$10/R$10)*R107/R$8)</f>
        <v/>
      </c>
      <c r="T107" s="1306">
        <v>0</v>
      </c>
      <c r="U107" s="1307" t="str">
        <f t="shared" ref="U107" si="841">IF(T107=0,"",($B$10/T$10)*T107/T$8)</f>
        <v/>
      </c>
      <c r="V107" s="1306">
        <v>0</v>
      </c>
      <c r="W107" s="1307" t="str">
        <f t="shared" ref="W107:Y107" si="842">IF(V107=0,"",($B$10/V$10)*V107/V$8)</f>
        <v/>
      </c>
      <c r="X107" s="1306">
        <v>0</v>
      </c>
      <c r="Y107" s="1307" t="str">
        <f t="shared" si="842"/>
        <v/>
      </c>
      <c r="Z107" s="1306">
        <v>0</v>
      </c>
      <c r="AA107" s="1307" t="str">
        <f t="shared" ref="AA107" si="843">IF(Z107=0,"",($B$10/Z$10)*Z107/Z$8)</f>
        <v/>
      </c>
      <c r="AB107" s="1306">
        <v>0</v>
      </c>
      <c r="AC107" s="1307" t="str">
        <f t="shared" ref="AC107" si="844">IF(AB107=0,"",($B$10/AB$10)*AB107/AB$8)</f>
        <v/>
      </c>
      <c r="AD107" s="1306"/>
      <c r="AE107" s="1307" t="str">
        <f t="shared" si="588"/>
        <v/>
      </c>
      <c r="AF107" s="1306">
        <v>0</v>
      </c>
      <c r="AG107" s="1307" t="str">
        <f t="shared" si="599"/>
        <v/>
      </c>
      <c r="AH107" s="1306"/>
      <c r="AI107" s="1307" t="str">
        <f t="shared" ref="AI107" si="845">IF(AH107=0,"",($B$10/AH$10)*AH107/AH$8)</f>
        <v/>
      </c>
      <c r="AJ107" s="1265">
        <f t="shared" si="629"/>
        <v>0</v>
      </c>
      <c r="AK107" s="1251">
        <v>0</v>
      </c>
    </row>
    <row r="108" spans="1:37" s="1123" customFormat="1" ht="15.75" x14ac:dyDescent="0.25">
      <c r="A108" s="1314" t="s">
        <v>3477</v>
      </c>
      <c r="B108" s="1315"/>
      <c r="C108" s="1316" t="s">
        <v>453</v>
      </c>
      <c r="D108" s="1317"/>
      <c r="E108" s="1317"/>
      <c r="F108" s="1304" t="s">
        <v>3775</v>
      </c>
      <c r="G108" s="1305" t="str">
        <f t="shared" si="619"/>
        <v/>
      </c>
      <c r="H108" s="1306">
        <v>0</v>
      </c>
      <c r="I108" s="1307" t="str">
        <f t="shared" si="590"/>
        <v/>
      </c>
      <c r="J108" s="1306">
        <v>0</v>
      </c>
      <c r="K108" s="1307" t="str">
        <f t="shared" si="590"/>
        <v/>
      </c>
      <c r="L108" s="1306">
        <v>0</v>
      </c>
      <c r="M108" s="1307" t="str">
        <f t="shared" ref="M108" si="846">IF(L108=0,"",($B$10/L$10)*L108/L$8)</f>
        <v/>
      </c>
      <c r="N108" s="1306">
        <v>0</v>
      </c>
      <c r="O108" s="1307" t="str">
        <f t="shared" ref="O108" si="847">IF(N108=0,"",($B$10/N$10)*N108/N$8)</f>
        <v/>
      </c>
      <c r="P108" s="1306">
        <v>0</v>
      </c>
      <c r="Q108" s="1307" t="str">
        <f t="shared" ref="Q108" si="848">IF(P108=0,"",($B$10/P$10)*P108/P$8)</f>
        <v/>
      </c>
      <c r="R108" s="1306">
        <v>0</v>
      </c>
      <c r="S108" s="1307" t="str">
        <f t="shared" ref="S108" si="849">IF(R108=0,"",($B$10/R$10)*R108/R$8)</f>
        <v/>
      </c>
      <c r="T108" s="1306">
        <v>0</v>
      </c>
      <c r="U108" s="1307" t="str">
        <f t="shared" ref="U108" si="850">IF(T108=0,"",($B$10/T$10)*T108/T$8)</f>
        <v/>
      </c>
      <c r="V108" s="1306">
        <v>0</v>
      </c>
      <c r="W108" s="1307" t="str">
        <f t="shared" ref="W108:Y108" si="851">IF(V108=0,"",($B$10/V$10)*V108/V$8)</f>
        <v/>
      </c>
      <c r="X108" s="1306">
        <v>0</v>
      </c>
      <c r="Y108" s="1307" t="str">
        <f t="shared" si="851"/>
        <v/>
      </c>
      <c r="Z108" s="1306">
        <v>0</v>
      </c>
      <c r="AA108" s="1307" t="str">
        <f t="shared" ref="AA108" si="852">IF(Z108=0,"",($B$10/Z$10)*Z108/Z$8)</f>
        <v/>
      </c>
      <c r="AB108" s="1306">
        <v>0</v>
      </c>
      <c r="AC108" s="1307" t="str">
        <f t="shared" ref="AC108" si="853">IF(AB108=0,"",($B$10/AB$10)*AB108/AB$8)</f>
        <v/>
      </c>
      <c r="AD108" s="1306"/>
      <c r="AE108" s="1307" t="str">
        <f t="shared" si="588"/>
        <v/>
      </c>
      <c r="AF108" s="1306">
        <v>0</v>
      </c>
      <c r="AG108" s="1307" t="str">
        <f t="shared" si="599"/>
        <v/>
      </c>
      <c r="AH108" s="1306"/>
      <c r="AI108" s="1307" t="str">
        <f t="shared" ref="AI108" si="854">IF(AH108=0,"",($B$10/AH$10)*AH108/AH$8)</f>
        <v/>
      </c>
      <c r="AJ108" s="1265">
        <f t="shared" si="629"/>
        <v>0</v>
      </c>
      <c r="AK108" s="1251">
        <v>0</v>
      </c>
    </row>
    <row r="109" spans="1:37" s="1123" customFormat="1" ht="15.75" x14ac:dyDescent="0.25">
      <c r="A109" s="1314" t="s">
        <v>3478</v>
      </c>
      <c r="B109" s="1315"/>
      <c r="C109" s="1316" t="s">
        <v>453</v>
      </c>
      <c r="D109" s="1317"/>
      <c r="E109" s="1317"/>
      <c r="F109" s="1304" t="s">
        <v>3775</v>
      </c>
      <c r="G109" s="1305" t="str">
        <f t="shared" si="619"/>
        <v/>
      </c>
      <c r="H109" s="1306">
        <v>0</v>
      </c>
      <c r="I109" s="1307" t="str">
        <f t="shared" si="590"/>
        <v/>
      </c>
      <c r="J109" s="1306">
        <v>0</v>
      </c>
      <c r="K109" s="1307" t="str">
        <f t="shared" si="590"/>
        <v/>
      </c>
      <c r="L109" s="1306">
        <v>0</v>
      </c>
      <c r="M109" s="1307" t="str">
        <f t="shared" ref="M109" si="855">IF(L109=0,"",($B$10/L$10)*L109/L$8)</f>
        <v/>
      </c>
      <c r="N109" s="1306">
        <v>0</v>
      </c>
      <c r="O109" s="1307" t="str">
        <f t="shared" ref="O109" si="856">IF(N109=0,"",($B$10/N$10)*N109/N$8)</f>
        <v/>
      </c>
      <c r="P109" s="1306">
        <v>0</v>
      </c>
      <c r="Q109" s="1307" t="str">
        <f t="shared" ref="Q109" si="857">IF(P109=0,"",($B$10/P$10)*P109/P$8)</f>
        <v/>
      </c>
      <c r="R109" s="1306">
        <v>0</v>
      </c>
      <c r="S109" s="1307" t="str">
        <f t="shared" ref="S109" si="858">IF(R109=0,"",($B$10/R$10)*R109/R$8)</f>
        <v/>
      </c>
      <c r="T109" s="1306">
        <v>0</v>
      </c>
      <c r="U109" s="1307" t="str">
        <f t="shared" ref="U109" si="859">IF(T109=0,"",($B$10/T$10)*T109/T$8)</f>
        <v/>
      </c>
      <c r="V109" s="1306">
        <v>0</v>
      </c>
      <c r="W109" s="1307" t="str">
        <f t="shared" ref="W109:Y109" si="860">IF(V109=0,"",($B$10/V$10)*V109/V$8)</f>
        <v/>
      </c>
      <c r="X109" s="1306">
        <v>0</v>
      </c>
      <c r="Y109" s="1307" t="str">
        <f t="shared" si="860"/>
        <v/>
      </c>
      <c r="Z109" s="1306">
        <v>0</v>
      </c>
      <c r="AA109" s="1307" t="str">
        <f t="shared" ref="AA109" si="861">IF(Z109=0,"",($B$10/Z$10)*Z109/Z$8)</f>
        <v/>
      </c>
      <c r="AB109" s="1306">
        <v>0</v>
      </c>
      <c r="AC109" s="1307" t="str">
        <f t="shared" ref="AC109" si="862">IF(AB109=0,"",($B$10/AB$10)*AB109/AB$8)</f>
        <v/>
      </c>
      <c r="AD109" s="1306"/>
      <c r="AE109" s="1307" t="str">
        <f t="shared" si="588"/>
        <v/>
      </c>
      <c r="AF109" s="1306">
        <v>0</v>
      </c>
      <c r="AG109" s="1307" t="str">
        <f t="shared" si="599"/>
        <v/>
      </c>
      <c r="AH109" s="1306"/>
      <c r="AI109" s="1307" t="str">
        <f t="shared" ref="AI109" si="863">IF(AH109=0,"",($B$10/AH$10)*AH109/AH$8)</f>
        <v/>
      </c>
      <c r="AJ109" s="1265">
        <f t="shared" si="629"/>
        <v>0</v>
      </c>
      <c r="AK109" s="1251">
        <v>0</v>
      </c>
    </row>
    <row r="110" spans="1:37" s="1123" customFormat="1" ht="15.75" x14ac:dyDescent="0.25">
      <c r="A110" s="1314" t="s">
        <v>3479</v>
      </c>
      <c r="B110" s="1315"/>
      <c r="C110" s="1316" t="s">
        <v>453</v>
      </c>
      <c r="D110" s="1318"/>
      <c r="E110" s="1318"/>
      <c r="F110" s="1304" t="s">
        <v>3775</v>
      </c>
      <c r="G110" s="1305" t="str">
        <f t="shared" si="619"/>
        <v/>
      </c>
      <c r="H110" s="1306">
        <v>0</v>
      </c>
      <c r="I110" s="1307" t="str">
        <f t="shared" si="590"/>
        <v/>
      </c>
      <c r="J110" s="1306">
        <v>0</v>
      </c>
      <c r="K110" s="1307" t="str">
        <f t="shared" si="590"/>
        <v/>
      </c>
      <c r="L110" s="1306">
        <v>0</v>
      </c>
      <c r="M110" s="1307" t="str">
        <f t="shared" ref="M110" si="864">IF(L110=0,"",($B$10/L$10)*L110/L$8)</f>
        <v/>
      </c>
      <c r="N110" s="1306">
        <v>0</v>
      </c>
      <c r="O110" s="1307" t="str">
        <f t="shared" ref="O110" si="865">IF(N110=0,"",($B$10/N$10)*N110/N$8)</f>
        <v/>
      </c>
      <c r="P110" s="1306">
        <v>0</v>
      </c>
      <c r="Q110" s="1307" t="str">
        <f t="shared" ref="Q110" si="866">IF(P110=0,"",($B$10/P$10)*P110/P$8)</f>
        <v/>
      </c>
      <c r="R110" s="1306">
        <v>0</v>
      </c>
      <c r="S110" s="1307" t="str">
        <f t="shared" ref="S110" si="867">IF(R110=0,"",($B$10/R$10)*R110/R$8)</f>
        <v/>
      </c>
      <c r="T110" s="1306">
        <v>0</v>
      </c>
      <c r="U110" s="1307" t="str">
        <f t="shared" ref="U110" si="868">IF(T110=0,"",($B$10/T$10)*T110/T$8)</f>
        <v/>
      </c>
      <c r="V110" s="1306">
        <v>0</v>
      </c>
      <c r="W110" s="1307" t="str">
        <f t="shared" ref="W110:Y110" si="869">IF(V110=0,"",($B$10/V$10)*V110/V$8)</f>
        <v/>
      </c>
      <c r="X110" s="1306">
        <v>0</v>
      </c>
      <c r="Y110" s="1307" t="str">
        <f t="shared" si="869"/>
        <v/>
      </c>
      <c r="Z110" s="1306">
        <v>0</v>
      </c>
      <c r="AA110" s="1307" t="str">
        <f t="shared" ref="AA110" si="870">IF(Z110=0,"",($B$10/Z$10)*Z110/Z$8)</f>
        <v/>
      </c>
      <c r="AB110" s="1306">
        <v>0</v>
      </c>
      <c r="AC110" s="1307" t="str">
        <f t="shared" ref="AC110" si="871">IF(AB110=0,"",($B$10/AB$10)*AB110/AB$8)</f>
        <v/>
      </c>
      <c r="AD110" s="1306"/>
      <c r="AE110" s="1307" t="str">
        <f t="shared" si="588"/>
        <v/>
      </c>
      <c r="AF110" s="1306">
        <v>0</v>
      </c>
      <c r="AG110" s="1307" t="str">
        <f t="shared" si="599"/>
        <v/>
      </c>
      <c r="AH110" s="1306"/>
      <c r="AI110" s="1307" t="str">
        <f t="shared" ref="AI110" si="872">IF(AH110=0,"",($B$10/AH$10)*AH110/AH$8)</f>
        <v/>
      </c>
      <c r="AJ110" s="1265">
        <f t="shared" si="629"/>
        <v>0</v>
      </c>
      <c r="AK110" s="1251">
        <v>0</v>
      </c>
    </row>
    <row r="111" spans="1:37" s="1123" customFormat="1" ht="15.75" customHeight="1" x14ac:dyDescent="0.25">
      <c r="A111" s="1301" t="s">
        <v>3480</v>
      </c>
      <c r="B111" s="1302"/>
      <c r="C111" s="1303" t="s">
        <v>453</v>
      </c>
      <c r="D111" s="1304"/>
      <c r="E111" s="1304"/>
      <c r="F111" s="1304" t="s">
        <v>3775</v>
      </c>
      <c r="G111" s="1305" t="str">
        <f t="shared" si="619"/>
        <v/>
      </c>
      <c r="H111" s="1306">
        <v>0</v>
      </c>
      <c r="I111" s="1307" t="str">
        <f t="shared" si="590"/>
        <v/>
      </c>
      <c r="J111" s="1306">
        <v>0</v>
      </c>
      <c r="K111" s="1307" t="str">
        <f t="shared" si="590"/>
        <v/>
      </c>
      <c r="L111" s="1306">
        <v>0</v>
      </c>
      <c r="M111" s="1307" t="str">
        <f t="shared" ref="M111" si="873">IF(L111=0,"",($B$10/L$10)*L111/L$8)</f>
        <v/>
      </c>
      <c r="N111" s="1306">
        <v>0</v>
      </c>
      <c r="O111" s="1307" t="str">
        <f t="shared" ref="O111" si="874">IF(N111=0,"",($B$10/N$10)*N111/N$8)</f>
        <v/>
      </c>
      <c r="P111" s="1306">
        <v>0</v>
      </c>
      <c r="Q111" s="1307" t="str">
        <f t="shared" ref="Q111" si="875">IF(P111=0,"",($B$10/P$10)*P111/P$8)</f>
        <v/>
      </c>
      <c r="R111" s="1306">
        <v>0</v>
      </c>
      <c r="S111" s="1307" t="str">
        <f t="shared" ref="S111" si="876">IF(R111=0,"",($B$10/R$10)*R111/R$8)</f>
        <v/>
      </c>
      <c r="T111" s="1306">
        <v>0</v>
      </c>
      <c r="U111" s="1307" t="str">
        <f t="shared" ref="U111" si="877">IF(T111=0,"",($B$10/T$10)*T111/T$8)</f>
        <v/>
      </c>
      <c r="V111" s="1306">
        <v>0</v>
      </c>
      <c r="W111" s="1307" t="str">
        <f t="shared" ref="W111:Y111" si="878">IF(V111=0,"",($B$10/V$10)*V111/V$8)</f>
        <v/>
      </c>
      <c r="X111" s="1306">
        <v>0</v>
      </c>
      <c r="Y111" s="1307" t="str">
        <f t="shared" si="878"/>
        <v/>
      </c>
      <c r="Z111" s="1306">
        <v>0</v>
      </c>
      <c r="AA111" s="1307" t="str">
        <f t="shared" ref="AA111" si="879">IF(Z111=0,"",($B$10/Z$10)*Z111/Z$8)</f>
        <v/>
      </c>
      <c r="AB111" s="1306">
        <v>0</v>
      </c>
      <c r="AC111" s="1307" t="str">
        <f t="shared" ref="AC111" si="880">IF(AB111=0,"",($B$10/AB$10)*AB111/AB$8)</f>
        <v/>
      </c>
      <c r="AD111" s="1306"/>
      <c r="AE111" s="1307" t="str">
        <f t="shared" si="588"/>
        <v/>
      </c>
      <c r="AF111" s="1306">
        <v>0</v>
      </c>
      <c r="AG111" s="1307" t="str">
        <f t="shared" si="599"/>
        <v/>
      </c>
      <c r="AH111" s="1306"/>
      <c r="AI111" s="1307" t="str">
        <f t="shared" ref="AI111" si="881">IF(AH111=0,"",($B$10/AH$10)*AH111/AH$8)</f>
        <v/>
      </c>
      <c r="AJ111" s="1265">
        <f t="shared" si="629"/>
        <v>0</v>
      </c>
      <c r="AK111" s="1251">
        <v>0</v>
      </c>
    </row>
    <row r="112" spans="1:37" s="1123" customFormat="1" ht="15.75" x14ac:dyDescent="0.25">
      <c r="A112" s="1293" t="s">
        <v>3481</v>
      </c>
      <c r="B112" s="1294"/>
      <c r="C112" s="1294"/>
      <c r="D112" s="1294"/>
      <c r="E112" s="1294"/>
      <c r="F112" s="1294"/>
      <c r="G112" s="1294"/>
      <c r="H112" s="1295"/>
      <c r="I112" s="1296" t="str">
        <f t="shared" si="590"/>
        <v/>
      </c>
      <c r="J112" s="1295"/>
      <c r="K112" s="1296" t="str">
        <f t="shared" si="590"/>
        <v/>
      </c>
      <c r="L112" s="1295"/>
      <c r="M112" s="1296" t="str">
        <f t="shared" ref="M112" si="882">IF(L112=0,"",($B$10/L$10)*L112/L$8)</f>
        <v/>
      </c>
      <c r="N112" s="1295"/>
      <c r="O112" s="1296" t="str">
        <f t="shared" ref="O112" si="883">IF(N112=0,"",($B$10/N$10)*N112/N$8)</f>
        <v/>
      </c>
      <c r="P112" s="1295"/>
      <c r="Q112" s="1296" t="str">
        <f t="shared" ref="Q112" si="884">IF(P112=0,"",($B$10/P$10)*P112/P$8)</f>
        <v/>
      </c>
      <c r="R112" s="1295"/>
      <c r="S112" s="1296" t="str">
        <f t="shared" ref="S112" si="885">IF(R112=0,"",($B$10/R$10)*R112/R$8)</f>
        <v/>
      </c>
      <c r="T112" s="1295"/>
      <c r="U112" s="1296" t="str">
        <f t="shared" ref="U112" si="886">IF(T112=0,"",($B$10/T$10)*T112/T$8)</f>
        <v/>
      </c>
      <c r="V112" s="1295"/>
      <c r="W112" s="1296" t="str">
        <f t="shared" ref="W112:Y112" si="887">IF(V112=0,"",($B$10/V$10)*V112/V$8)</f>
        <v/>
      </c>
      <c r="X112" s="1295"/>
      <c r="Y112" s="1296" t="str">
        <f t="shared" si="887"/>
        <v/>
      </c>
      <c r="Z112" s="1295"/>
      <c r="AA112" s="1296" t="str">
        <f t="shared" ref="AA112" si="888">IF(Z112=0,"",($B$10/Z$10)*Z112/Z$8)</f>
        <v/>
      </c>
      <c r="AB112" s="1295">
        <v>0</v>
      </c>
      <c r="AC112" s="1296" t="str">
        <f t="shared" ref="AC112" si="889">IF(AB112=0,"",($B$10/AB$10)*AB112/AB$8)</f>
        <v/>
      </c>
      <c r="AD112" s="1295"/>
      <c r="AE112" s="1296" t="str">
        <f t="shared" si="588"/>
        <v/>
      </c>
      <c r="AF112" s="1295"/>
      <c r="AG112" s="1296" t="str">
        <f t="shared" si="599"/>
        <v/>
      </c>
      <c r="AH112" s="1295"/>
      <c r="AI112" s="1296" t="str">
        <f t="shared" ref="AI112" si="890">IF(AH112=0,"",($B$10/AH$10)*AH112/AH$8)</f>
        <v/>
      </c>
      <c r="AJ112" s="1251"/>
      <c r="AK112" s="1251">
        <v>0</v>
      </c>
    </row>
    <row r="113" spans="1:37" s="1123" customFormat="1" ht="15.75" x14ac:dyDescent="0.25">
      <c r="A113" s="1319" t="s">
        <v>3482</v>
      </c>
      <c r="B113" s="1320"/>
      <c r="C113" s="1320"/>
      <c r="D113" s="1320"/>
      <c r="E113" s="1320">
        <f>SUMPRODUCT(D114,E114)</f>
        <v>25000</v>
      </c>
      <c r="F113" s="1320"/>
      <c r="G113" s="1320"/>
      <c r="H113" s="1321"/>
      <c r="I113" s="1322" t="str">
        <f t="shared" si="590"/>
        <v/>
      </c>
      <c r="J113" s="1321"/>
      <c r="K113" s="1322" t="str">
        <f t="shared" si="590"/>
        <v/>
      </c>
      <c r="L113" s="1321"/>
      <c r="M113" s="1322" t="str">
        <f t="shared" ref="M113" si="891">IF(L113=0,"",($B$10/L$10)*L113/L$8)</f>
        <v/>
      </c>
      <c r="N113" s="1321"/>
      <c r="O113" s="1322" t="str">
        <f t="shared" ref="O113" si="892">IF(N113=0,"",($B$10/N$10)*N113/N$8)</f>
        <v/>
      </c>
      <c r="P113" s="1321"/>
      <c r="Q113" s="1322" t="str">
        <f t="shared" ref="Q113" si="893">IF(P113=0,"",($B$10/P$10)*P113/P$8)</f>
        <v/>
      </c>
      <c r="R113" s="1321"/>
      <c r="S113" s="1322" t="str">
        <f t="shared" ref="S113" si="894">IF(R113=0,"",($B$10/R$10)*R113/R$8)</f>
        <v/>
      </c>
      <c r="T113" s="1321"/>
      <c r="U113" s="1322" t="str">
        <f t="shared" ref="U113" si="895">IF(T113=0,"",($B$10/T$10)*T113/T$8)</f>
        <v/>
      </c>
      <c r="V113" s="1321"/>
      <c r="W113" s="1322" t="str">
        <f t="shared" ref="W113:Y113" si="896">IF(V113=0,"",($B$10/V$10)*V113/V$8)</f>
        <v/>
      </c>
      <c r="X113" s="1321"/>
      <c r="Y113" s="1322" t="str">
        <f t="shared" si="896"/>
        <v/>
      </c>
      <c r="Z113" s="1321"/>
      <c r="AA113" s="1322" t="str">
        <f t="shared" ref="AA113" si="897">IF(Z113=0,"",($B$10/Z$10)*Z113/Z$8)</f>
        <v/>
      </c>
      <c r="AB113" s="1321"/>
      <c r="AC113" s="1322" t="str">
        <f t="shared" ref="AC113" si="898">IF(AB113=0,"",($B$10/AB$10)*AB113/AB$8)</f>
        <v/>
      </c>
      <c r="AD113" s="1321"/>
      <c r="AE113" s="1322" t="str">
        <f t="shared" si="588"/>
        <v/>
      </c>
      <c r="AF113" s="1321"/>
      <c r="AG113" s="1322" t="str">
        <f t="shared" si="599"/>
        <v/>
      </c>
      <c r="AH113" s="1321"/>
      <c r="AI113" s="1322" t="str">
        <f t="shared" ref="AI113" si="899">IF(AH113=0,"",($B$10/AH$10)*AH113/AH$8)</f>
        <v/>
      </c>
      <c r="AJ113" s="1251"/>
      <c r="AK113" s="1251">
        <v>0</v>
      </c>
    </row>
    <row r="114" spans="1:37" s="1123" customFormat="1" ht="15.75" x14ac:dyDescent="0.25">
      <c r="A114" s="1323" t="s">
        <v>1262</v>
      </c>
      <c r="B114" s="1324"/>
      <c r="C114" s="1325" t="s">
        <v>453</v>
      </c>
      <c r="D114" s="1304">
        <v>1</v>
      </c>
      <c r="E114" s="1304">
        <v>25000</v>
      </c>
      <c r="F114" s="1304" t="s">
        <v>3389</v>
      </c>
      <c r="G114" s="1305">
        <f>IFERROR(AVERAGEIFS($H114:$AI114,H$12:AI$12,"Referência"),"")</f>
        <v>3.0531661427910142</v>
      </c>
      <c r="H114" s="1306">
        <v>401578</v>
      </c>
      <c r="I114" s="1307">
        <f t="shared" si="590"/>
        <v>6.9932994605997578</v>
      </c>
      <c r="J114" s="1306">
        <v>117488.54999999999</v>
      </c>
      <c r="K114" s="1307">
        <f t="shared" si="590"/>
        <v>5.7950769579453061</v>
      </c>
      <c r="L114" s="1306">
        <v>33546.213499999998</v>
      </c>
      <c r="M114" s="1307">
        <f t="shared" ref="M114" si="900">IF(L114=0,"",($B$10/L$10)*L114/L$8)</f>
        <v>2.15</v>
      </c>
      <c r="N114" s="1306">
        <v>0</v>
      </c>
      <c r="O114" s="1307" t="str">
        <f t="shared" ref="O114" si="901">IF(N114=0,"",($B$10/N$10)*N114/N$8)</f>
        <v/>
      </c>
      <c r="P114" s="1306">
        <v>18000</v>
      </c>
      <c r="Q114" s="1307">
        <f t="shared" ref="Q114" si="902">IF(P114=0,"",($B$10/P$10)*P114/P$8)</f>
        <v>2.2421250703397031</v>
      </c>
      <c r="R114" s="1306">
        <v>0</v>
      </c>
      <c r="S114" s="1307" t="str">
        <f t="shared" ref="S114" si="903">IF(R114=0,"",($B$10/R$10)*R114/R$8)</f>
        <v/>
      </c>
      <c r="T114" s="1306">
        <v>47151.411966663392</v>
      </c>
      <c r="U114" s="1307">
        <f t="shared" ref="U114" si="904">IF(T114=0,"",($B$10/T$10)*T114/T$8)</f>
        <v>2.6309550992287658</v>
      </c>
      <c r="V114" s="1306">
        <v>18093.47374938372</v>
      </c>
      <c r="W114" s="1307">
        <f t="shared" ref="W114:Y114" si="905">IF(V114=0,"",($B$10/V$10)*V114/V$8)</f>
        <v>1.7877374321054278</v>
      </c>
      <c r="X114" s="1306">
        <v>0</v>
      </c>
      <c r="Y114" s="1307" t="str">
        <f t="shared" si="905"/>
        <v/>
      </c>
      <c r="Z114" s="1306">
        <v>12134.784503021197</v>
      </c>
      <c r="AA114" s="1307">
        <f t="shared" ref="AA114" si="906">IF(Z114=0,"",($B$10/Z$10)*Z114/Z$8)</f>
        <v>1.7304895333653578</v>
      </c>
      <c r="AB114" s="1306"/>
      <c r="AC114" s="1307" t="str">
        <f t="shared" ref="AC114" si="907">IF(AB114=0,"",($B$10/AB$10)*AB114/AB$8)</f>
        <v/>
      </c>
      <c r="AD114" s="1306">
        <v>29091.171999999999</v>
      </c>
      <c r="AE114" s="1307">
        <f t="shared" si="588"/>
        <v>2.2000000000000002</v>
      </c>
      <c r="AF114" s="1306">
        <v>25000</v>
      </c>
      <c r="AG114" s="1307">
        <f t="shared" si="599"/>
        <v>1.9488117315348137</v>
      </c>
      <c r="AH114" s="1306"/>
      <c r="AI114" s="1307" t="str">
        <f t="shared" ref="AI114" si="908">IF(AH114=0,"",($B$10/AH$10)*AH114/AH$8)</f>
        <v/>
      </c>
      <c r="AJ114" s="1265">
        <f>E114*D114</f>
        <v>25000</v>
      </c>
      <c r="AK114" s="1251">
        <v>1</v>
      </c>
    </row>
    <row r="115" spans="1:37" s="1123" customFormat="1" ht="15.75" x14ac:dyDescent="0.25">
      <c r="A115" s="1319" t="s">
        <v>3483</v>
      </c>
      <c r="B115" s="1320"/>
      <c r="C115" s="1320"/>
      <c r="D115" s="1320"/>
      <c r="E115" s="1320">
        <f>SUMPRODUCT(D116:D120,E116:E120)</f>
        <v>61600</v>
      </c>
      <c r="F115" s="1320"/>
      <c r="G115" s="1320"/>
      <c r="H115" s="1321"/>
      <c r="I115" s="1322" t="str">
        <f t="shared" si="590"/>
        <v/>
      </c>
      <c r="J115" s="1321"/>
      <c r="K115" s="1322" t="str">
        <f t="shared" si="590"/>
        <v/>
      </c>
      <c r="L115" s="1321"/>
      <c r="M115" s="1322" t="str">
        <f t="shared" ref="M115" si="909">IF(L115=0,"",($B$10/L$10)*L115/L$8)</f>
        <v/>
      </c>
      <c r="N115" s="1321"/>
      <c r="O115" s="1322" t="str">
        <f t="shared" ref="O115" si="910">IF(N115=0,"",($B$10/N$10)*N115/N$8)</f>
        <v/>
      </c>
      <c r="P115" s="1321"/>
      <c r="Q115" s="1322" t="str">
        <f t="shared" ref="Q115" si="911">IF(P115=0,"",($B$10/P$10)*P115/P$8)</f>
        <v/>
      </c>
      <c r="R115" s="1321"/>
      <c r="S115" s="1322" t="str">
        <f t="shared" ref="S115" si="912">IF(R115=0,"",($B$10/R$10)*R115/R$8)</f>
        <v/>
      </c>
      <c r="T115" s="1321"/>
      <c r="U115" s="1322" t="str">
        <f t="shared" ref="U115" si="913">IF(T115=0,"",($B$10/T$10)*T115/T$8)</f>
        <v/>
      </c>
      <c r="V115" s="1321"/>
      <c r="W115" s="1322" t="str">
        <f t="shared" ref="W115:Y115" si="914">IF(V115=0,"",($B$10/V$10)*V115/V$8)</f>
        <v/>
      </c>
      <c r="X115" s="1321"/>
      <c r="Y115" s="1322" t="str">
        <f t="shared" si="914"/>
        <v/>
      </c>
      <c r="Z115" s="1321"/>
      <c r="AA115" s="1322" t="str">
        <f t="shared" ref="AA115" si="915">IF(Z115=0,"",($B$10/Z$10)*Z115/Z$8)</f>
        <v/>
      </c>
      <c r="AB115" s="1321">
        <v>96752.357100000008</v>
      </c>
      <c r="AC115" s="1322">
        <f t="shared" ref="AC115" si="916">IF(AB115=0,"",($B$10/AB$10)*AB115/AB$8)</f>
        <v>4.4074257600450224</v>
      </c>
      <c r="AD115" s="1321"/>
      <c r="AE115" s="1322" t="str">
        <f t="shared" si="588"/>
        <v/>
      </c>
      <c r="AF115" s="1321"/>
      <c r="AG115" s="1322" t="str">
        <f t="shared" si="599"/>
        <v/>
      </c>
      <c r="AH115" s="1321"/>
      <c r="AI115" s="1322" t="str">
        <f t="shared" ref="AI115" si="917">IF(AH115=0,"",($B$10/AH$10)*AH115/AH$8)</f>
        <v/>
      </c>
      <c r="AJ115" s="1251"/>
      <c r="AK115" s="1251">
        <v>0</v>
      </c>
    </row>
    <row r="116" spans="1:37" s="1123" customFormat="1" ht="15.75" x14ac:dyDescent="0.25">
      <c r="A116" s="1312" t="s">
        <v>3484</v>
      </c>
      <c r="B116" s="1313"/>
      <c r="C116" s="1303" t="s">
        <v>453</v>
      </c>
      <c r="D116" s="1304">
        <v>1</v>
      </c>
      <c r="E116" s="1304">
        <v>11700</v>
      </c>
      <c r="F116" s="1304" t="s">
        <v>3389</v>
      </c>
      <c r="G116" s="1305">
        <f>IFERROR(AVERAGEIFS($H116:$AI116,H$12:AI$12,"Referência"),"")</f>
        <v>4.1131534344838254</v>
      </c>
      <c r="H116" s="1306">
        <v>1204734</v>
      </c>
      <c r="I116" s="1307">
        <f t="shared" si="590"/>
        <v>20.979898381799273</v>
      </c>
      <c r="J116" s="1306">
        <v>352465.64999999997</v>
      </c>
      <c r="K116" s="1307">
        <f t="shared" si="590"/>
        <v>17.385230873835919</v>
      </c>
      <c r="L116" s="1306">
        <v>3588.6646999999998</v>
      </c>
      <c r="M116" s="1307">
        <f t="shared" ref="M116" si="918">IF(L116=0,"",($B$10/L$10)*L116/L$8)</f>
        <v>0.23</v>
      </c>
      <c r="N116" s="1306">
        <v>0</v>
      </c>
      <c r="O116" s="1307" t="str">
        <f t="shared" ref="O116" si="919">IF(N116=0,"",($B$10/N$10)*N116/N$8)</f>
        <v/>
      </c>
      <c r="P116" s="1306">
        <v>852.1891223713634</v>
      </c>
      <c r="Q116" s="1307">
        <f t="shared" ref="Q116" si="920">IF(P116=0,"",($B$10/P$10)*P116/P$8)</f>
        <v>0.1061508108855346</v>
      </c>
      <c r="R116" s="1306">
        <v>8028.620092033706</v>
      </c>
      <c r="S116" s="1307">
        <f t="shared" ref="S116" si="921">IF(R116=0,"",($B$10/R$10)*R116/R$8)</f>
        <v>0.62151877253967003</v>
      </c>
      <c r="T116" s="1306">
        <v>1950.3495097959189</v>
      </c>
      <c r="U116" s="1307">
        <f t="shared" ref="U116" si="922">IF(T116=0,"",($B$10/T$10)*T116/T$8)</f>
        <v>0.10882562735775068</v>
      </c>
      <c r="V116" s="1306">
        <v>1215</v>
      </c>
      <c r="W116" s="1307">
        <f t="shared" ref="W116:Y116" si="923">IF(V116=0,"",($B$10/V$10)*V116/V$8)</f>
        <v>0.12004886458478313</v>
      </c>
      <c r="X116" s="1306">
        <v>0</v>
      </c>
      <c r="Y116" s="1307" t="str">
        <f t="shared" si="923"/>
        <v/>
      </c>
      <c r="Z116" s="1306">
        <v>3000</v>
      </c>
      <c r="AA116" s="1307">
        <f t="shared" ref="AA116" si="924">IF(Z116=0,"",($B$10/Z$10)*Z116/Z$8)</f>
        <v>0.42781712347702205</v>
      </c>
      <c r="AB116" s="1306"/>
      <c r="AC116" s="1307" t="str">
        <f t="shared" ref="AC116" si="925">IF(AB116=0,"",($B$10/AB$10)*AB116/AB$8)</f>
        <v/>
      </c>
      <c r="AD116" s="1306">
        <v>3173.5823999999993</v>
      </c>
      <c r="AE116" s="1307">
        <f t="shared" si="588"/>
        <v>0.24</v>
      </c>
      <c r="AF116" s="1306">
        <v>11700</v>
      </c>
      <c r="AG116" s="1307">
        <f t="shared" si="599"/>
        <v>0.91204389035829281</v>
      </c>
      <c r="AH116" s="1306"/>
      <c r="AI116" s="1307" t="str">
        <f t="shared" ref="AI116" si="926">IF(AH116=0,"",($B$10/AH$10)*AH116/AH$8)</f>
        <v/>
      </c>
      <c r="AJ116" s="1265">
        <f>E116*D116</f>
        <v>11700</v>
      </c>
      <c r="AK116" s="1251">
        <v>1</v>
      </c>
    </row>
    <row r="117" spans="1:37" s="1123" customFormat="1" ht="15.75" x14ac:dyDescent="0.25">
      <c r="A117" s="1312" t="s">
        <v>1264</v>
      </c>
      <c r="B117" s="1313"/>
      <c r="C117" s="1303" t="s">
        <v>453</v>
      </c>
      <c r="D117" s="1304">
        <v>1</v>
      </c>
      <c r="E117" s="1304">
        <v>28700</v>
      </c>
      <c r="F117" s="1304" t="s">
        <v>3389</v>
      </c>
      <c r="G117" s="1305">
        <f>IFERROR(AVERAGEIFS($H117:$AI117,H$12:AI$12,"Referência"),"")</f>
        <v>13.822500915716859</v>
      </c>
      <c r="H117" s="1306">
        <v>114050</v>
      </c>
      <c r="I117" s="1307">
        <f t="shared" si="590"/>
        <v>1.9861292288955132</v>
      </c>
      <c r="J117" s="1306">
        <v>16448.396999999997</v>
      </c>
      <c r="K117" s="1307">
        <f t="shared" si="590"/>
        <v>0.81131077411234276</v>
      </c>
      <c r="L117" s="1306">
        <v>39007.224999999999</v>
      </c>
      <c r="M117" s="1307">
        <f t="shared" ref="M117" si="927">IF(L117=0,"",($B$10/L$10)*L117/L$8)</f>
        <v>2.5</v>
      </c>
      <c r="N117" s="1306">
        <v>0</v>
      </c>
      <c r="O117" s="1307" t="str">
        <f t="shared" ref="O117" si="928">IF(N117=0,"",($B$10/N$10)*N117/N$8)</f>
        <v/>
      </c>
      <c r="P117" s="1306">
        <v>0</v>
      </c>
      <c r="Q117" s="1307" t="str">
        <f t="shared" ref="Q117" si="929">IF(P117=0,"",($B$10/P$10)*P117/P$8)</f>
        <v/>
      </c>
      <c r="R117" s="1306">
        <v>33567.660604792931</v>
      </c>
      <c r="S117" s="1307">
        <f t="shared" ref="S117" si="930">IF(R117=0,"",($B$10/R$10)*R117/R$8)</f>
        <v>2.5985699879883608</v>
      </c>
      <c r="T117" s="1306">
        <v>47837.076733172187</v>
      </c>
      <c r="U117" s="1307">
        <f t="shared" ref="U117" si="931">IF(T117=0,"",($B$10/T$10)*T117/T$8)</f>
        <v>2.6692138308036175</v>
      </c>
      <c r="V117" s="1306">
        <v>0</v>
      </c>
      <c r="W117" s="1307" t="str">
        <f t="shared" ref="W117:Y117" si="932">IF(V117=0,"",($B$10/V$10)*V117/V$8)</f>
        <v/>
      </c>
      <c r="X117" s="1306">
        <v>4329.62</v>
      </c>
      <c r="Y117" s="1307">
        <f t="shared" si="932"/>
        <v>2.3130815947822119</v>
      </c>
      <c r="Z117" s="1306">
        <v>740000</v>
      </c>
      <c r="AA117" s="1307">
        <f t="shared" ref="AA117" si="933">IF(Z117=0,"",($B$10/Z$10)*Z117/Z$8)</f>
        <v>105.52822379099878</v>
      </c>
      <c r="AB117" s="1306">
        <v>329089.65000000002</v>
      </c>
      <c r="AC117" s="1307">
        <f t="shared" ref="AC117" si="934">IF(AB117=0,"",($B$10/AB$10)*AB117/AB$8)</f>
        <v>14.991244081785791</v>
      </c>
      <c r="AD117" s="1306">
        <v>34248.243399999992</v>
      </c>
      <c r="AE117" s="1307">
        <f t="shared" si="588"/>
        <v>2.59</v>
      </c>
      <c r="AF117" s="1306">
        <v>28700</v>
      </c>
      <c r="AG117" s="1307">
        <f t="shared" si="599"/>
        <v>2.2372358678019659</v>
      </c>
      <c r="AH117" s="1306"/>
      <c r="AI117" s="1307" t="str">
        <f t="shared" ref="AI117" si="935">IF(AH117=0,"",($B$10/AH$10)*AH117/AH$8)</f>
        <v/>
      </c>
      <c r="AJ117" s="1265">
        <f>E117*D117</f>
        <v>28700</v>
      </c>
      <c r="AK117" s="1251">
        <v>1</v>
      </c>
    </row>
    <row r="118" spans="1:37" s="1123" customFormat="1" ht="15.75" x14ac:dyDescent="0.25">
      <c r="A118" s="1312" t="s">
        <v>1265</v>
      </c>
      <c r="B118" s="1313"/>
      <c r="C118" s="1303" t="s">
        <v>453</v>
      </c>
      <c r="D118" s="1304">
        <v>1</v>
      </c>
      <c r="E118" s="1304">
        <v>11500</v>
      </c>
      <c r="F118" s="1304" t="s">
        <v>3389</v>
      </c>
      <c r="G118" s="1305">
        <f>IFERROR(AVERAGEIFS($H118:$AI118,H$12:AI$12,"Referência"),"")</f>
        <v>0.79844997472616941</v>
      </c>
      <c r="H118" s="1306">
        <v>40158</v>
      </c>
      <c r="I118" s="1307">
        <f t="shared" si="590"/>
        <v>0.69933342896962758</v>
      </c>
      <c r="J118" s="1306">
        <v>9399.0840000000007</v>
      </c>
      <c r="K118" s="1307">
        <f t="shared" si="590"/>
        <v>0.4636061566356246</v>
      </c>
      <c r="L118" s="1306">
        <v>7957.4739</v>
      </c>
      <c r="M118" s="1307">
        <f t="shared" ref="M118" si="936">IF(L118=0,"",($B$10/L$10)*L118/L$8)</f>
        <v>0.51</v>
      </c>
      <c r="N118" s="1306">
        <v>0</v>
      </c>
      <c r="O118" s="1307" t="str">
        <f t="shared" ref="O118" si="937">IF(N118=0,"",($B$10/N$10)*N118/N$8)</f>
        <v/>
      </c>
      <c r="P118" s="1306">
        <v>0</v>
      </c>
      <c r="Q118" s="1307" t="str">
        <f t="shared" ref="Q118" si="938">IF(P118=0,"",($B$10/P$10)*P118/P$8)</f>
        <v/>
      </c>
      <c r="R118" s="1306">
        <v>2512.89</v>
      </c>
      <c r="S118" s="1307">
        <f t="shared" ref="S118" si="939">IF(R118=0,"",($B$10/R$10)*R118/R$8)</f>
        <v>0.19453010485287445</v>
      </c>
      <c r="T118" s="1306">
        <v>15945.69224439073</v>
      </c>
      <c r="U118" s="1307">
        <f t="shared" ref="U118" si="940">IF(T118=0,"",($B$10/T$10)*T118/T$8)</f>
        <v>0.88973794360120584</v>
      </c>
      <c r="V118" s="1306">
        <v>0</v>
      </c>
      <c r="W118" s="1307" t="str">
        <f t="shared" ref="W118:Y118" si="941">IF(V118=0,"",($B$10/V$10)*V118/V$8)</f>
        <v/>
      </c>
      <c r="X118" s="1306">
        <v>293.89</v>
      </c>
      <c r="Y118" s="1307">
        <f t="shared" si="941"/>
        <v>0.15700951813104713</v>
      </c>
      <c r="Z118" s="1306">
        <v>7050</v>
      </c>
      <c r="AA118" s="1307">
        <f t="shared" ref="AA118" si="942">IF(Z118=0,"",($B$10/Z$10)*Z118/Z$8)</f>
        <v>1.0053702401710018</v>
      </c>
      <c r="AB118" s="1306">
        <v>57919.778400000003</v>
      </c>
      <c r="AC118" s="1307">
        <f t="shared" ref="AC118" si="943">IF(AB118=0,"",($B$10/AB$10)*AB118/AB$8)</f>
        <v>2.638458958394299</v>
      </c>
      <c r="AD118" s="1306">
        <v>7008.3277999999991</v>
      </c>
      <c r="AE118" s="1307">
        <f t="shared" si="588"/>
        <v>0.53</v>
      </c>
      <c r="AF118" s="1306">
        <v>11500</v>
      </c>
      <c r="AG118" s="1307">
        <f t="shared" si="599"/>
        <v>0.8964533965060143</v>
      </c>
      <c r="AH118" s="1306"/>
      <c r="AI118" s="1307" t="str">
        <f t="shared" ref="AI118" si="944">IF(AH118=0,"",($B$10/AH$10)*AH118/AH$8)</f>
        <v/>
      </c>
      <c r="AJ118" s="1265">
        <f>E118*D118</f>
        <v>11500</v>
      </c>
      <c r="AK118" s="1251">
        <v>1</v>
      </c>
    </row>
    <row r="119" spans="1:37" s="1123" customFormat="1" ht="15.75" x14ac:dyDescent="0.25">
      <c r="A119" s="1301" t="s">
        <v>1266</v>
      </c>
      <c r="B119" s="1302"/>
      <c r="C119" s="1303" t="s">
        <v>453</v>
      </c>
      <c r="D119" s="1304"/>
      <c r="E119" s="1304"/>
      <c r="F119" s="1304" t="s">
        <v>3775</v>
      </c>
      <c r="G119" s="1305">
        <f>IFERROR(AVERAGEIFS($H119:$AI119,H$12:AI$12,"Referência"),"")</f>
        <v>1.1067948841543731</v>
      </c>
      <c r="H119" s="1306">
        <v>40158</v>
      </c>
      <c r="I119" s="1307">
        <f t="shared" si="590"/>
        <v>0.69933342896962758</v>
      </c>
      <c r="J119" s="1306">
        <v>9399.0840000000007</v>
      </c>
      <c r="K119" s="1307">
        <f t="shared" si="590"/>
        <v>0.4636061566356246</v>
      </c>
      <c r="L119" s="1306">
        <v>20751.843700000001</v>
      </c>
      <c r="M119" s="1307">
        <f t="shared" ref="M119" si="945">IF(L119=0,"",($B$10/L$10)*L119/L$8)</f>
        <v>1.33</v>
      </c>
      <c r="N119" s="1306">
        <v>0</v>
      </c>
      <c r="O119" s="1307" t="str">
        <f t="shared" ref="O119" si="946">IF(N119=0,"",($B$10/N$10)*N119/N$8)</f>
        <v/>
      </c>
      <c r="P119" s="1306">
        <v>0</v>
      </c>
      <c r="Q119" s="1307" t="str">
        <f t="shared" ref="Q119" si="947">IF(P119=0,"",($B$10/P$10)*P119/P$8)</f>
        <v/>
      </c>
      <c r="R119" s="1306">
        <v>17895.794185143131</v>
      </c>
      <c r="S119" s="1307">
        <f t="shared" ref="S119" si="948">IF(R119=0,"",($B$10/R$10)*R119/R$8)</f>
        <v>1.3853653439909246</v>
      </c>
      <c r="T119" s="1306">
        <v>25513.107591025167</v>
      </c>
      <c r="U119" s="1307">
        <f t="shared" ref="U119" si="949">IF(T119=0,"",($B$10/T$10)*T119/T$8)</f>
        <v>1.4235807097619293</v>
      </c>
      <c r="V119" s="1306">
        <v>0</v>
      </c>
      <c r="W119" s="1307" t="str">
        <f t="shared" ref="W119:Y119" si="950">IF(V119=0,"",($B$10/V$10)*V119/V$8)</f>
        <v/>
      </c>
      <c r="X119" s="1306">
        <v>2588.5732803442297</v>
      </c>
      <c r="Y119" s="1307">
        <f t="shared" si="950"/>
        <v>1.3829345789028258</v>
      </c>
      <c r="Z119" s="1306">
        <v>0</v>
      </c>
      <c r="AA119" s="1307" t="str">
        <f t="shared" ref="AA119" si="951">IF(Z119=0,"",($B$10/Z$10)*Z119/Z$8)</f>
        <v/>
      </c>
      <c r="AB119" s="1306">
        <v>17332.054900000003</v>
      </c>
      <c r="AC119" s="1307">
        <f t="shared" ref="AC119" si="952">IF(AB119=0,"",($B$10/AB$10)*AB119/AB$8)</f>
        <v>0.78953885497405163</v>
      </c>
      <c r="AD119" s="1306">
        <v>18248.098799999996</v>
      </c>
      <c r="AE119" s="1307">
        <f t="shared" si="588"/>
        <v>1.38</v>
      </c>
      <c r="AF119" s="1306">
        <v>0</v>
      </c>
      <c r="AG119" s="1307" t="str">
        <f t="shared" si="599"/>
        <v/>
      </c>
      <c r="AH119" s="1306"/>
      <c r="AI119" s="1307" t="str">
        <f t="shared" ref="AI119" si="953">IF(AH119=0,"",($B$10/AH$10)*AH119/AH$8)</f>
        <v/>
      </c>
      <c r="AJ119" s="1265">
        <f>E119*D119</f>
        <v>0</v>
      </c>
      <c r="AK119" s="1251">
        <v>0</v>
      </c>
    </row>
    <row r="120" spans="1:37" s="1123" customFormat="1" ht="15.75" x14ac:dyDescent="0.25">
      <c r="A120" s="1312" t="s">
        <v>1267</v>
      </c>
      <c r="B120" s="1313"/>
      <c r="C120" s="1303" t="s">
        <v>453</v>
      </c>
      <c r="D120" s="1304">
        <v>1</v>
      </c>
      <c r="E120" s="1304">
        <v>9700</v>
      </c>
      <c r="F120" s="1304" t="s">
        <v>3389</v>
      </c>
      <c r="G120" s="1305">
        <f>IFERROR(AVERAGEIFS($H120:$AI120,H$12:AI$12,"Referência"),"")</f>
        <v>0.99731942152487019</v>
      </c>
      <c r="H120" s="1306">
        <v>60237</v>
      </c>
      <c r="I120" s="1307">
        <f t="shared" si="590"/>
        <v>1.0490001434544414</v>
      </c>
      <c r="J120" s="1306">
        <v>14568.580199999999</v>
      </c>
      <c r="K120" s="1307">
        <f t="shared" si="590"/>
        <v>0.71858954278521803</v>
      </c>
      <c r="L120" s="1306">
        <v>19347.583599999998</v>
      </c>
      <c r="M120" s="1307">
        <f t="shared" ref="M120" si="954">IF(L120=0,"",($B$10/L$10)*L120/L$8)</f>
        <v>1.24</v>
      </c>
      <c r="N120" s="1306">
        <v>0</v>
      </c>
      <c r="O120" s="1307" t="str">
        <f t="shared" ref="O120" si="955">IF(N120=0,"",($B$10/N$10)*N120/N$8)</f>
        <v/>
      </c>
      <c r="P120" s="1306">
        <v>0</v>
      </c>
      <c r="Q120" s="1307" t="str">
        <f t="shared" ref="Q120" si="956">IF(P120=0,"",($B$10/P$10)*P120/P$8)</f>
        <v/>
      </c>
      <c r="R120" s="1306">
        <v>11020.067881085281</v>
      </c>
      <c r="S120" s="1307">
        <f t="shared" ref="S120" si="957">IF(R120=0,"",($B$10/R$10)*R120/R$8)</f>
        <v>0.85309542415040607</v>
      </c>
      <c r="T120" s="1306">
        <v>31891.384488781459</v>
      </c>
      <c r="U120" s="1307">
        <f t="shared" ref="U120" si="958">IF(T120=0,"",($B$10/T$10)*T120/T$8)</f>
        <v>1.7794758872024117</v>
      </c>
      <c r="V120" s="1306">
        <v>0</v>
      </c>
      <c r="W120" s="1307" t="str">
        <f t="shared" ref="W120:Y120" si="959">IF(V120=0,"",($B$10/V$10)*V120/V$8)</f>
        <v/>
      </c>
      <c r="X120" s="1306">
        <v>1594.0199674535347</v>
      </c>
      <c r="Y120" s="1307">
        <f t="shared" si="959"/>
        <v>0.85159858103762265</v>
      </c>
      <c r="Z120" s="1306">
        <v>6000</v>
      </c>
      <c r="AA120" s="1307">
        <f t="shared" ref="AA120" si="960">IF(Z120=0,"",($B$10/Z$10)*Z120/Z$8)</f>
        <v>0.85563424695404411</v>
      </c>
      <c r="AB120" s="1306">
        <v>12724.799800000001</v>
      </c>
      <c r="AC120" s="1307">
        <f t="shared" ref="AC120" si="961">IF(AB120=0,"",($B$10/AB$10)*AB120/AB$8)</f>
        <v>0.57966143782905055</v>
      </c>
      <c r="AD120" s="1306">
        <v>17058.005399999998</v>
      </c>
      <c r="AE120" s="1307">
        <f t="shared" si="588"/>
        <v>1.29</v>
      </c>
      <c r="AF120" s="1306">
        <v>9700</v>
      </c>
      <c r="AG120" s="1307">
        <f t="shared" si="599"/>
        <v>0.75613895183550772</v>
      </c>
      <c r="AH120" s="1306"/>
      <c r="AI120" s="1307" t="str">
        <f t="shared" ref="AI120" si="962">IF(AH120=0,"",($B$10/AH$10)*AH120/AH$8)</f>
        <v/>
      </c>
      <c r="AJ120" s="1265">
        <f>E120*D120</f>
        <v>9700</v>
      </c>
      <c r="AK120" s="1251">
        <v>1</v>
      </c>
    </row>
    <row r="121" spans="1:37" s="1123" customFormat="1" ht="15.75" x14ac:dyDescent="0.25">
      <c r="A121" s="1319" t="s">
        <v>3485</v>
      </c>
      <c r="B121" s="1320"/>
      <c r="C121" s="1320"/>
      <c r="D121" s="1320"/>
      <c r="E121" s="1320">
        <f>SUMPRODUCT(D122:D127,E122:E127)</f>
        <v>211386.20860000001</v>
      </c>
      <c r="F121" s="1320"/>
      <c r="G121" s="1320"/>
      <c r="H121" s="1321"/>
      <c r="I121" s="1322" t="str">
        <f t="shared" si="590"/>
        <v/>
      </c>
      <c r="J121" s="1321"/>
      <c r="K121" s="1322" t="str">
        <f t="shared" si="590"/>
        <v/>
      </c>
      <c r="L121" s="1321"/>
      <c r="M121" s="1322" t="str">
        <f t="shared" ref="M121" si="963">IF(L121=0,"",($B$10/L$10)*L121/L$8)</f>
        <v/>
      </c>
      <c r="N121" s="1321"/>
      <c r="O121" s="1322" t="str">
        <f t="shared" ref="O121" si="964">IF(N121=0,"",($B$10/N$10)*N121/N$8)</f>
        <v/>
      </c>
      <c r="P121" s="1321"/>
      <c r="Q121" s="1322" t="str">
        <f t="shared" ref="Q121" si="965">IF(P121=0,"",($B$10/P$10)*P121/P$8)</f>
        <v/>
      </c>
      <c r="R121" s="1321"/>
      <c r="S121" s="1322" t="str">
        <f t="shared" ref="S121" si="966">IF(R121=0,"",($B$10/R$10)*R121/R$8)</f>
        <v/>
      </c>
      <c r="T121" s="1321"/>
      <c r="U121" s="1322" t="str">
        <f t="shared" ref="U121" si="967">IF(T121=0,"",($B$10/T$10)*T121/T$8)</f>
        <v/>
      </c>
      <c r="V121" s="1321"/>
      <c r="W121" s="1322" t="str">
        <f t="shared" ref="W121:Y121" si="968">IF(V121=0,"",($B$10/V$10)*V121/V$8)</f>
        <v/>
      </c>
      <c r="X121" s="1321"/>
      <c r="Y121" s="1322" t="str">
        <f t="shared" si="968"/>
        <v/>
      </c>
      <c r="Z121" s="1321"/>
      <c r="AA121" s="1322" t="str">
        <f t="shared" ref="AA121" si="969">IF(Z121=0,"",($B$10/Z$10)*Z121/Z$8)</f>
        <v/>
      </c>
      <c r="AB121" s="1321">
        <v>31153.820200000002</v>
      </c>
      <c r="AC121" s="1322">
        <f t="shared" ref="AC121" si="970">IF(AB121=0,"",($B$10/AB$10)*AB121/AB$8)</f>
        <v>1.4191711064090549</v>
      </c>
      <c r="AD121" s="1321"/>
      <c r="AE121" s="1322" t="str">
        <f t="shared" si="588"/>
        <v/>
      </c>
      <c r="AF121" s="1321"/>
      <c r="AG121" s="1322" t="str">
        <f t="shared" si="599"/>
        <v/>
      </c>
      <c r="AH121" s="1321"/>
      <c r="AI121" s="1322" t="str">
        <f t="shared" ref="AI121" si="971">IF(AH121=0,"",($B$10/AH$10)*AH121/AH$8)</f>
        <v/>
      </c>
      <c r="AJ121" s="1251"/>
      <c r="AK121" s="1251">
        <v>0</v>
      </c>
    </row>
    <row r="122" spans="1:37" s="1123" customFormat="1" ht="15.75" x14ac:dyDescent="0.25">
      <c r="A122" s="1312" t="s">
        <v>3486</v>
      </c>
      <c r="B122" s="1313"/>
      <c r="C122" s="1303" t="s">
        <v>453</v>
      </c>
      <c r="D122" s="1304">
        <v>1</v>
      </c>
      <c r="E122" s="1304">
        <v>1000</v>
      </c>
      <c r="F122" s="1304" t="s">
        <v>3389</v>
      </c>
      <c r="G122" s="1305">
        <f t="shared" ref="G122:G127" si="972">IFERROR(AVERAGEIFS($H122:$AI122,H$12:AI$12,"Referência"),"")</f>
        <v>0.41051499631786831</v>
      </c>
      <c r="H122" s="1306">
        <v>32127</v>
      </c>
      <c r="I122" s="1307">
        <f t="shared" si="590"/>
        <v>0.55947719190465717</v>
      </c>
      <c r="J122" s="1306">
        <v>8000</v>
      </c>
      <c r="K122" s="1307">
        <f t="shared" si="590"/>
        <v>0.39459688338618915</v>
      </c>
      <c r="L122" s="1306">
        <v>5304.9826000000003</v>
      </c>
      <c r="M122" s="1307">
        <f t="shared" ref="M122" si="973">IF(L122=0,"",($B$10/L$10)*L122/L$8)</f>
        <v>0.34</v>
      </c>
      <c r="N122" s="1306">
        <v>0</v>
      </c>
      <c r="O122" s="1307" t="str">
        <f t="shared" ref="O122" si="974">IF(N122=0,"",($B$10/N$10)*N122/N$8)</f>
        <v/>
      </c>
      <c r="P122" s="1306">
        <v>1811.832730580159</v>
      </c>
      <c r="Q122" s="1307">
        <f t="shared" ref="Q122" si="975">IF(P122=0,"",($B$10/P$10)*P122/P$8)</f>
        <v>0.22568642158310084</v>
      </c>
      <c r="R122" s="1306">
        <v>2907.9661973346083</v>
      </c>
      <c r="S122" s="1307">
        <f t="shared" ref="S122" si="976">IF(R122=0,"",($B$10/R$10)*R122/R$8)</f>
        <v>0.22511409941386848</v>
      </c>
      <c r="T122" s="1306">
        <v>13713.295330176026</v>
      </c>
      <c r="U122" s="1307">
        <f t="shared" ref="U122" si="977">IF(T122=0,"",($B$10/T$10)*T122/T$8)</f>
        <v>0.76517463149703702</v>
      </c>
      <c r="V122" s="1306">
        <v>2257</v>
      </c>
      <c r="W122" s="1307">
        <f t="shared" ref="W122:Y122" si="978">IF(V122=0,"",($B$10/V$10)*V122/V$8)</f>
        <v>0.22300435174309097</v>
      </c>
      <c r="X122" s="1306">
        <v>2250</v>
      </c>
      <c r="Y122" s="1307">
        <f t="shared" si="978"/>
        <v>1.2020532028815409</v>
      </c>
      <c r="Z122" s="1306">
        <v>1000</v>
      </c>
      <c r="AA122" s="1307">
        <f t="shared" ref="AA122" si="979">IF(Z122=0,"",($B$10/Z$10)*Z122/Z$8)</f>
        <v>0.14260570782567403</v>
      </c>
      <c r="AB122" s="1306"/>
      <c r="AC122" s="1307" t="str">
        <f t="shared" ref="AC122" si="980">IF(AB122=0,"",($B$10/AB$10)*AB122/AB$8)</f>
        <v/>
      </c>
      <c r="AD122" s="1306">
        <v>4760.373599999999</v>
      </c>
      <c r="AE122" s="1307">
        <f t="shared" si="588"/>
        <v>0.36</v>
      </c>
      <c r="AF122" s="1306">
        <v>1000</v>
      </c>
      <c r="AG122" s="1307">
        <f t="shared" si="599"/>
        <v>7.7952469261392543E-2</v>
      </c>
      <c r="AH122" s="1306"/>
      <c r="AI122" s="1307" t="str">
        <f t="shared" ref="AI122" si="981">IF(AH122=0,"",($B$10/AH$10)*AH122/AH$8)</f>
        <v/>
      </c>
      <c r="AJ122" s="1265">
        <f t="shared" ref="AJ122:AJ127" si="982">E122*D122</f>
        <v>1000</v>
      </c>
      <c r="AK122" s="1251">
        <v>1</v>
      </c>
    </row>
    <row r="123" spans="1:37" s="1123" customFormat="1" ht="15.75" x14ac:dyDescent="0.25">
      <c r="A123" s="1301" t="s">
        <v>3487</v>
      </c>
      <c r="B123" s="1302"/>
      <c r="C123" s="1303" t="s">
        <v>453</v>
      </c>
      <c r="D123" s="1304">
        <v>1</v>
      </c>
      <c r="E123" s="1304">
        <v>115200</v>
      </c>
      <c r="F123" s="1304" t="s">
        <v>3389</v>
      </c>
      <c r="G123" s="1305">
        <f t="shared" si="972"/>
        <v>3.9633826370187366</v>
      </c>
      <c r="H123" s="1306">
        <v>200789</v>
      </c>
      <c r="I123" s="1307">
        <f t="shared" si="590"/>
        <v>3.4966497302998789</v>
      </c>
      <c r="J123" s="1306">
        <v>46995.42</v>
      </c>
      <c r="K123" s="1307">
        <f t="shared" si="590"/>
        <v>2.3180307831781226</v>
      </c>
      <c r="L123" s="1306">
        <v>32610.040099999998</v>
      </c>
      <c r="M123" s="1307">
        <f t="shared" ref="M123" si="983">IF(L123=0,"",($B$10/L$10)*L123/L$8)</f>
        <v>2.09</v>
      </c>
      <c r="N123" s="1306">
        <v>0</v>
      </c>
      <c r="O123" s="1307" t="str">
        <f t="shared" ref="O123" si="984">IF(N123=0,"",($B$10/N$10)*N123/N$8)</f>
        <v/>
      </c>
      <c r="P123" s="1306">
        <v>25783.773473640722</v>
      </c>
      <c r="Q123" s="1307">
        <f t="shared" ref="Q123" si="985">IF(P123=0,"",($B$10/P$10)*P123/P$8)</f>
        <v>3.2116913840672039</v>
      </c>
      <c r="R123" s="1306">
        <v>0</v>
      </c>
      <c r="S123" s="1307" t="str">
        <f t="shared" ref="S123" si="986">IF(R123=0,"",($B$10/R$10)*R123/R$8)</f>
        <v/>
      </c>
      <c r="T123" s="1306">
        <v>58999.061304245697</v>
      </c>
      <c r="U123" s="1307">
        <f t="shared" ref="U123" si="987">IF(T123=0,"",($B$10/T$10)*T123/T$8)</f>
        <v>3.2920303913244617</v>
      </c>
      <c r="V123" s="1306">
        <v>1225</v>
      </c>
      <c r="W123" s="1307">
        <f t="shared" ref="W123:Y123" si="988">IF(V123=0,"",($B$10/V$10)*V123/V$8)</f>
        <v>0.12103692108342333</v>
      </c>
      <c r="X123" s="1306">
        <v>0</v>
      </c>
      <c r="Y123" s="1307" t="str">
        <f t="shared" si="988"/>
        <v/>
      </c>
      <c r="Z123" s="1306">
        <v>90000</v>
      </c>
      <c r="AA123" s="1307">
        <f t="shared" ref="AA123" si="989">IF(Z123=0,"",($B$10/Z$10)*Z123/Z$8)</f>
        <v>12.834513704310663</v>
      </c>
      <c r="AB123" s="1306">
        <v>9433.9032999999999</v>
      </c>
      <c r="AC123" s="1307">
        <f t="shared" ref="AC123" si="990">IF(AB123=0,"",($B$10/AB$10)*AB123/AB$8)</f>
        <v>0.42974899701119262</v>
      </c>
      <c r="AD123" s="1306">
        <v>37818.523599999993</v>
      </c>
      <c r="AE123" s="1307">
        <f t="shared" si="588"/>
        <v>2.86</v>
      </c>
      <c r="AF123" s="1306">
        <v>115200</v>
      </c>
      <c r="AG123" s="1307">
        <f t="shared" si="599"/>
        <v>8.9801244589124209</v>
      </c>
      <c r="AH123" s="1306"/>
      <c r="AI123" s="1307" t="str">
        <f t="shared" ref="AI123" si="991">IF(AH123=0,"",($B$10/AH$10)*AH123/AH$8)</f>
        <v/>
      </c>
      <c r="AJ123" s="1265">
        <f t="shared" si="982"/>
        <v>115200</v>
      </c>
      <c r="AK123" s="1251">
        <v>1</v>
      </c>
    </row>
    <row r="124" spans="1:37" s="1123" customFormat="1" ht="15.75" x14ac:dyDescent="0.25">
      <c r="A124" s="1301" t="s">
        <v>1270</v>
      </c>
      <c r="B124" s="1302"/>
      <c r="C124" s="1303" t="s">
        <v>453</v>
      </c>
      <c r="D124" s="1304"/>
      <c r="E124" s="1304"/>
      <c r="F124" s="1304" t="s">
        <v>3775</v>
      </c>
      <c r="G124" s="1305">
        <f t="shared" si="972"/>
        <v>3.1448359640558556</v>
      </c>
      <c r="H124" s="1306">
        <v>100448</v>
      </c>
      <c r="I124" s="1307">
        <f t="shared" si="590"/>
        <v>1.7492565434817757</v>
      </c>
      <c r="J124" s="1306">
        <v>35246.565000000002</v>
      </c>
      <c r="K124" s="1307">
        <f t="shared" si="590"/>
        <v>1.7385230873835922</v>
      </c>
      <c r="L124" s="1306">
        <v>78014.45</v>
      </c>
      <c r="M124" s="1307">
        <f t="shared" ref="M124" si="992">IF(L124=0,"",($B$10/L$10)*L124/L$8)</f>
        <v>5</v>
      </c>
      <c r="N124" s="1306">
        <v>0</v>
      </c>
      <c r="O124" s="1307" t="str">
        <f t="shared" ref="O124" si="993">IF(N124=0,"",($B$10/N$10)*N124/N$8)</f>
        <v/>
      </c>
      <c r="P124" s="1306">
        <v>0</v>
      </c>
      <c r="Q124" s="1307" t="str">
        <f t="shared" ref="Q124" si="994">IF(P124=0,"",($B$10/P$10)*P124/P$8)</f>
        <v/>
      </c>
      <c r="R124" s="1306">
        <v>0</v>
      </c>
      <c r="S124" s="1307" t="str">
        <f t="shared" ref="S124" si="995">IF(R124=0,"",($B$10/R$10)*R124/R$8)</f>
        <v/>
      </c>
      <c r="T124" s="1306">
        <v>95674.153466344374</v>
      </c>
      <c r="U124" s="1307">
        <f t="shared" ref="U124" si="996">IF(T124=0,"",($B$10/T$10)*T124/T$8)</f>
        <v>5.338427661607235</v>
      </c>
      <c r="V124" s="1306">
        <v>0</v>
      </c>
      <c r="W124" s="1307" t="str">
        <f t="shared" ref="W124:Y124" si="997">IF(V124=0,"",($B$10/V$10)*V124/V$8)</f>
        <v/>
      </c>
      <c r="X124" s="1306">
        <v>0</v>
      </c>
      <c r="Y124" s="1307" t="str">
        <f t="shared" si="997"/>
        <v/>
      </c>
      <c r="Z124" s="1306">
        <v>5252.030438527082</v>
      </c>
      <c r="AA124" s="1307">
        <f t="shared" ref="AA124" si="998">IF(Z124=0,"",($B$10/Z$10)*Z124/Z$8)</f>
        <v>0.74896951820813973</v>
      </c>
      <c r="AB124" s="1306">
        <v>49802.233700000004</v>
      </c>
      <c r="AC124" s="1307">
        <f t="shared" ref="AC124" si="999">IF(AB124=0,"",($B$10/AB$10)*AB124/AB$8)</f>
        <v>2.2686749377102498</v>
      </c>
      <c r="AD124" s="1306">
        <v>68364.254199999996</v>
      </c>
      <c r="AE124" s="1307">
        <f t="shared" si="588"/>
        <v>5.17</v>
      </c>
      <c r="AF124" s="1306">
        <v>0</v>
      </c>
      <c r="AG124" s="1307" t="str">
        <f t="shared" si="599"/>
        <v/>
      </c>
      <c r="AH124" s="1306"/>
      <c r="AI124" s="1307" t="str">
        <f t="shared" ref="AI124" si="1000">IF(AH124=0,"",($B$10/AH$10)*AH124/AH$8)</f>
        <v/>
      </c>
      <c r="AJ124" s="1265">
        <f t="shared" si="982"/>
        <v>0</v>
      </c>
      <c r="AK124" s="1251">
        <v>0</v>
      </c>
    </row>
    <row r="125" spans="1:37" s="1123" customFormat="1" ht="15.75" x14ac:dyDescent="0.25">
      <c r="A125" s="1301" t="s">
        <v>1271</v>
      </c>
      <c r="B125" s="1302"/>
      <c r="C125" s="1303" t="s">
        <v>453</v>
      </c>
      <c r="D125" s="1304">
        <v>1</v>
      </c>
      <c r="E125" s="1304">
        <f>$B$8*1.62</f>
        <v>20781.894600000003</v>
      </c>
      <c r="F125" s="1304" t="s">
        <v>3387</v>
      </c>
      <c r="G125" s="1305">
        <f t="shared" si="972"/>
        <v>14.865941612587481</v>
      </c>
      <c r="H125" s="1306">
        <v>80316</v>
      </c>
      <c r="I125" s="1307">
        <f t="shared" si="590"/>
        <v>1.3986668579392552</v>
      </c>
      <c r="J125" s="1306">
        <v>23497.71</v>
      </c>
      <c r="K125" s="1307">
        <f t="shared" si="590"/>
        <v>1.1590153915890613</v>
      </c>
      <c r="L125" s="1306">
        <v>27000</v>
      </c>
      <c r="M125" s="1307">
        <f t="shared" ref="M125" si="1001">IF(L125=0,"",($B$10/L$10)*L125/L$8)</f>
        <v>1.7304486540634461</v>
      </c>
      <c r="N125" s="1306">
        <v>0</v>
      </c>
      <c r="O125" s="1307" t="str">
        <f t="shared" ref="O125" si="1002">IF(N125=0,"",($B$10/N$10)*N125/N$8)</f>
        <v/>
      </c>
      <c r="P125" s="1306">
        <v>0</v>
      </c>
      <c r="Q125" s="1307" t="str">
        <f t="shared" ref="Q125" si="1003">IF(P125=0,"",($B$10/P$10)*P125/P$8)</f>
        <v/>
      </c>
      <c r="R125" s="1306">
        <v>19500</v>
      </c>
      <c r="S125" s="1307">
        <f t="shared" ref="S125" si="1004">IF(R125=0,"",($B$10/R$10)*R125/R$8)</f>
        <v>1.5095515699577189</v>
      </c>
      <c r="T125" s="1306">
        <v>63782.768977562919</v>
      </c>
      <c r="U125" s="1307">
        <f t="shared" ref="U125" si="1005">IF(T125=0,"",($B$10/T$10)*T125/T$8)</f>
        <v>3.5589517744048234</v>
      </c>
      <c r="V125" s="1306">
        <v>0</v>
      </c>
      <c r="W125" s="1307" t="str">
        <f t="shared" ref="W125:Y125" si="1006">IF(V125=0,"",($B$10/V$10)*V125/V$8)</f>
        <v/>
      </c>
      <c r="X125" s="1306">
        <v>248000</v>
      </c>
      <c r="Y125" s="1307">
        <f t="shared" si="1006"/>
        <v>132.49297525094318</v>
      </c>
      <c r="Z125" s="1306">
        <v>8000</v>
      </c>
      <c r="AA125" s="1307">
        <f t="shared" ref="AA125" si="1007">IF(Z125=0,"",($B$10/Z$10)*Z125/Z$8)</f>
        <v>1.1408456626053922</v>
      </c>
      <c r="AB125" s="1306">
        <v>39051.971799999999</v>
      </c>
      <c r="AC125" s="1307">
        <f t="shared" ref="AC125" si="1008">IF(AB125=0,"",($B$10/AB$10)*AB125/AB$8)</f>
        <v>1.7789609643719138</v>
      </c>
      <c r="AD125" s="1306">
        <v>30016.800199999998</v>
      </c>
      <c r="AE125" s="1307">
        <f t="shared" si="588"/>
        <v>2.27</v>
      </c>
      <c r="AF125" s="1306">
        <v>20781.894600000003</v>
      </c>
      <c r="AG125" s="1307">
        <f t="shared" si="599"/>
        <v>1.62</v>
      </c>
      <c r="AH125" s="1306"/>
      <c r="AI125" s="1307" t="str">
        <f t="shared" ref="AI125" si="1009">IF(AH125=0,"",($B$10/AH$10)*AH125/AH$8)</f>
        <v/>
      </c>
      <c r="AJ125" s="1265">
        <f t="shared" si="982"/>
        <v>20781.894600000003</v>
      </c>
      <c r="AK125" s="1251">
        <v>1</v>
      </c>
    </row>
    <row r="126" spans="1:37" s="1123" customFormat="1" ht="15.75" x14ac:dyDescent="0.25">
      <c r="A126" s="1301" t="s">
        <v>3488</v>
      </c>
      <c r="B126" s="1302"/>
      <c r="C126" s="1303" t="s">
        <v>453</v>
      </c>
      <c r="D126" s="1304">
        <v>1</v>
      </c>
      <c r="E126" s="1304">
        <f>$B$8*2.86</f>
        <v>36689.023800000003</v>
      </c>
      <c r="F126" s="1304" t="s">
        <v>3387</v>
      </c>
      <c r="G126" s="1305">
        <f t="shared" si="972"/>
        <v>3.2342792387537904</v>
      </c>
      <c r="H126" s="1306">
        <v>381499</v>
      </c>
      <c r="I126" s="1307">
        <f t="shared" si="590"/>
        <v>6.6436327461149443</v>
      </c>
      <c r="J126" s="1306">
        <v>117488.54999999999</v>
      </c>
      <c r="K126" s="1307">
        <f t="shared" si="590"/>
        <v>5.7950769579453061</v>
      </c>
      <c r="L126" s="1306">
        <v>37290.907100000004</v>
      </c>
      <c r="M126" s="1307">
        <f t="shared" ref="M126" si="1010">IF(L126=0,"",($B$10/L$10)*L126/L$8)</f>
        <v>2.39</v>
      </c>
      <c r="N126" s="1306">
        <v>0</v>
      </c>
      <c r="O126" s="1307" t="str">
        <f t="shared" ref="O126" si="1011">IF(N126=0,"",($B$10/N$10)*N126/N$8)</f>
        <v/>
      </c>
      <c r="P126" s="1306">
        <v>15077.192165031813</v>
      </c>
      <c r="Q126" s="1307">
        <f t="shared" ref="Q126" si="1012">IF(P126=0,"",($B$10/P$10)*P126/P$8)</f>
        <v>1.8780528079748426</v>
      </c>
      <c r="R126" s="1306">
        <v>69596.189611235284</v>
      </c>
      <c r="S126" s="1307">
        <f t="shared" ref="S126" si="1013">IF(R126=0,"",($B$10/R$10)*R126/R$8)</f>
        <v>5.3876429379854009</v>
      </c>
      <c r="T126" s="1306">
        <v>34442.695247883981</v>
      </c>
      <c r="U126" s="1307">
        <f t="shared" ref="U126" si="1014">IF(T126=0,"",($B$10/T$10)*T126/T$8)</f>
        <v>1.921833958178605</v>
      </c>
      <c r="V126" s="1306">
        <v>8000</v>
      </c>
      <c r="W126" s="1307">
        <f t="shared" ref="W126:Y126" si="1015">IF(V126=0,"",($B$10/V$10)*V126/V$8)</f>
        <v>0.79044519891215237</v>
      </c>
      <c r="X126" s="1306">
        <v>7000</v>
      </c>
      <c r="Y126" s="1307">
        <f t="shared" si="1015"/>
        <v>3.7397210756314605</v>
      </c>
      <c r="Z126" s="1306">
        <v>3000</v>
      </c>
      <c r="AA126" s="1307">
        <f t="shared" ref="AA126" si="1016">IF(Z126=0,"",($B$10/Z$10)*Z126/Z$8)</f>
        <v>0.42781712347702205</v>
      </c>
      <c r="AB126" s="1306">
        <v>107941.40520000001</v>
      </c>
      <c r="AC126" s="1307">
        <f t="shared" ref="AC126" si="1017">IF(AB126=0,"",($B$10/AB$10)*AB126/AB$8)</f>
        <v>4.9171280588257398</v>
      </c>
      <c r="AD126" s="1306">
        <v>27239.915599999997</v>
      </c>
      <c r="AE126" s="1307">
        <f t="shared" si="588"/>
        <v>2.06</v>
      </c>
      <c r="AF126" s="1306">
        <v>36689.023800000003</v>
      </c>
      <c r="AG126" s="1307">
        <f t="shared" si="599"/>
        <v>2.86</v>
      </c>
      <c r="AH126" s="1306"/>
      <c r="AI126" s="1307" t="str">
        <f t="shared" ref="AI126" si="1018">IF(AH126=0,"",($B$10/AH$10)*AH126/AH$8)</f>
        <v/>
      </c>
      <c r="AJ126" s="1265">
        <f t="shared" si="982"/>
        <v>36689.023800000003</v>
      </c>
      <c r="AK126" s="1251">
        <v>1</v>
      </c>
    </row>
    <row r="127" spans="1:37" s="1123" customFormat="1" ht="15.75" x14ac:dyDescent="0.25">
      <c r="A127" s="1301" t="s">
        <v>3489</v>
      </c>
      <c r="B127" s="1302"/>
      <c r="C127" s="1303" t="s">
        <v>453</v>
      </c>
      <c r="D127" s="1304">
        <v>1</v>
      </c>
      <c r="E127" s="1304">
        <f>$B$8*2.94</f>
        <v>37715.290200000003</v>
      </c>
      <c r="F127" s="1304" t="s">
        <v>3387</v>
      </c>
      <c r="G127" s="1305">
        <f t="shared" si="972"/>
        <v>2.744186082929001</v>
      </c>
      <c r="H127" s="1306">
        <v>100395</v>
      </c>
      <c r="I127" s="1307">
        <f t="shared" si="590"/>
        <v>1.7483335724240689</v>
      </c>
      <c r="J127" s="1306">
        <v>23497.71</v>
      </c>
      <c r="K127" s="1307">
        <f t="shared" si="590"/>
        <v>1.1590153915890613</v>
      </c>
      <c r="L127" s="1306">
        <v>51489.536999999997</v>
      </c>
      <c r="M127" s="1307">
        <f t="shared" ref="M127" si="1019">IF(L127=0,"",($B$10/L$10)*L127/L$8)</f>
        <v>3.3</v>
      </c>
      <c r="N127" s="1306">
        <v>0</v>
      </c>
      <c r="O127" s="1307" t="str">
        <f t="shared" ref="O127" si="1020">IF(N127=0,"",($B$10/N$10)*N127/N$8)</f>
        <v/>
      </c>
      <c r="P127" s="1306">
        <v>35966.751164699082</v>
      </c>
      <c r="Q127" s="1307">
        <f t="shared" ref="Q127" si="1021">IF(P127=0,"",($B$10/P$10)*P127/P$8)</f>
        <v>4.4801085825023073</v>
      </c>
      <c r="R127" s="1306">
        <v>17478.643142401241</v>
      </c>
      <c r="S127" s="1307">
        <f t="shared" ref="S127" si="1022">IF(R127=0,"",($B$10/R$10)*R127/R$8)</f>
        <v>1.3530724716073079</v>
      </c>
      <c r="T127" s="1306">
        <v>82279.771981056168</v>
      </c>
      <c r="U127" s="1307">
        <f t="shared" ref="U127" si="1023">IF(T127=0,"",($B$10/T$10)*T127/T$8)</f>
        <v>4.5910477889822223</v>
      </c>
      <c r="V127" s="1306">
        <v>0</v>
      </c>
      <c r="W127" s="1307" t="str">
        <f t="shared" ref="W127:Y127" si="1024">IF(V127=0,"",($B$10/V$10)*V127/V$8)</f>
        <v/>
      </c>
      <c r="X127" s="1306">
        <v>2528.2336255662462</v>
      </c>
      <c r="Y127" s="1307">
        <f t="shared" si="1024"/>
        <v>1.3506983676643185</v>
      </c>
      <c r="Z127" s="1306">
        <v>7055.73</v>
      </c>
      <c r="AA127" s="1307">
        <f t="shared" ref="AA127" si="1025">IF(Z127=0,"",($B$10/Z$10)*Z127/Z$8)</f>
        <v>1.006187370876843</v>
      </c>
      <c r="AB127" s="1306">
        <v>90828.743399999992</v>
      </c>
      <c r="AC127" s="1307">
        <f t="shared" ref="AC127" si="1026">IF(AB127=0,"",($B$10/AB$10)*AB127/AB$8)</f>
        <v>4.1375833665728772</v>
      </c>
      <c r="AD127" s="1306">
        <v>54479.831199999993</v>
      </c>
      <c r="AE127" s="1307">
        <f t="shared" si="588"/>
        <v>4.12</v>
      </c>
      <c r="AF127" s="1306">
        <v>37715.290200000003</v>
      </c>
      <c r="AG127" s="1307">
        <f t="shared" si="599"/>
        <v>2.94</v>
      </c>
      <c r="AH127" s="1306"/>
      <c r="AI127" s="1307" t="str">
        <f t="shared" ref="AI127" si="1027">IF(AH127=0,"",($B$10/AH$10)*AH127/AH$8)</f>
        <v/>
      </c>
      <c r="AJ127" s="1265">
        <f t="shared" si="982"/>
        <v>37715.290200000003</v>
      </c>
      <c r="AK127" s="1251">
        <v>1</v>
      </c>
    </row>
    <row r="128" spans="1:37" s="1123" customFormat="1" ht="15.75" x14ac:dyDescent="0.25">
      <c r="A128" s="1319" t="s">
        <v>1274</v>
      </c>
      <c r="B128" s="1320"/>
      <c r="C128" s="1320"/>
      <c r="D128" s="1320"/>
      <c r="E128" s="1320">
        <f>SUMPRODUCT(D129:D132,E129:E132)</f>
        <v>56957.785200000013</v>
      </c>
      <c r="F128" s="1320"/>
      <c r="G128" s="1320"/>
      <c r="H128" s="1321"/>
      <c r="I128" s="1322" t="str">
        <f t="shared" si="590"/>
        <v/>
      </c>
      <c r="J128" s="1321"/>
      <c r="K128" s="1322" t="str">
        <f t="shared" si="590"/>
        <v/>
      </c>
      <c r="L128" s="1321"/>
      <c r="M128" s="1322" t="str">
        <f t="shared" ref="M128" si="1028">IF(L128=0,"",($B$10/L$10)*L128/L$8)</f>
        <v/>
      </c>
      <c r="N128" s="1321"/>
      <c r="O128" s="1322" t="str">
        <f t="shared" ref="O128" si="1029">IF(N128=0,"",($B$10/N$10)*N128/N$8)</f>
        <v/>
      </c>
      <c r="P128" s="1321"/>
      <c r="Q128" s="1322" t="str">
        <f t="shared" ref="Q128" si="1030">IF(P128=0,"",($B$10/P$10)*P128/P$8)</f>
        <v/>
      </c>
      <c r="R128" s="1321"/>
      <c r="S128" s="1322" t="str">
        <f t="shared" ref="S128" si="1031">IF(R128=0,"",($B$10/R$10)*R128/R$8)</f>
        <v/>
      </c>
      <c r="T128" s="1321"/>
      <c r="U128" s="1322" t="str">
        <f t="shared" ref="U128" si="1032">IF(T128=0,"",($B$10/T$10)*T128/T$8)</f>
        <v/>
      </c>
      <c r="V128" s="1321"/>
      <c r="W128" s="1322" t="str">
        <f t="shared" ref="W128:Y128" si="1033">IF(V128=0,"",($B$10/V$10)*V128/V$8)</f>
        <v/>
      </c>
      <c r="X128" s="1321"/>
      <c r="Y128" s="1322" t="str">
        <f t="shared" si="1033"/>
        <v/>
      </c>
      <c r="Z128" s="1321"/>
      <c r="AA128" s="1322" t="str">
        <f t="shared" ref="AA128" si="1034">IF(Z128=0,"",($B$10/Z$10)*Z128/Z$8)</f>
        <v/>
      </c>
      <c r="AB128" s="1321">
        <v>25888.3858</v>
      </c>
      <c r="AC128" s="1322">
        <f t="shared" ref="AC128" si="1035">IF(AB128=0,"",($B$10/AB$10)*AB128/AB$8)</f>
        <v>1.179311201100482</v>
      </c>
      <c r="AD128" s="1321"/>
      <c r="AE128" s="1322" t="str">
        <f t="shared" si="588"/>
        <v/>
      </c>
      <c r="AF128" s="1321"/>
      <c r="AG128" s="1322" t="str">
        <f t="shared" si="599"/>
        <v/>
      </c>
      <c r="AH128" s="1321"/>
      <c r="AI128" s="1322" t="str">
        <f t="shared" ref="AI128" si="1036">IF(AH128=0,"",($B$10/AH$10)*AH128/AH$8)</f>
        <v/>
      </c>
      <c r="AJ128" s="1251"/>
      <c r="AK128" s="1251">
        <v>1</v>
      </c>
    </row>
    <row r="129" spans="1:37" s="1123" customFormat="1" ht="15.75" x14ac:dyDescent="0.25">
      <c r="A129" s="1301" t="s">
        <v>1275</v>
      </c>
      <c r="B129" s="1302"/>
      <c r="C129" s="1303" t="s">
        <v>453</v>
      </c>
      <c r="D129" s="1304"/>
      <c r="E129" s="1304"/>
      <c r="F129" s="1304" t="s">
        <v>3775</v>
      </c>
      <c r="G129" s="1305">
        <f>IFERROR(AVERAGEIFS($H129:$AI129,H$12:AI$12,"Referência"),"")</f>
        <v>1.721311360295718</v>
      </c>
      <c r="H129" s="1306">
        <v>0</v>
      </c>
      <c r="I129" s="1307" t="str">
        <f t="shared" si="590"/>
        <v/>
      </c>
      <c r="J129" s="1306">
        <v>0</v>
      </c>
      <c r="K129" s="1307" t="str">
        <f t="shared" si="590"/>
        <v/>
      </c>
      <c r="L129" s="1306">
        <v>0</v>
      </c>
      <c r="M129" s="1307" t="str">
        <f t="shared" ref="M129" si="1037">IF(L129=0,"",($B$10/L$10)*L129/L$8)</f>
        <v/>
      </c>
      <c r="N129" s="1306">
        <v>4887.7163749456104</v>
      </c>
      <c r="O129" s="1307">
        <f t="shared" ref="O129" si="1038">IF(N129=0,"",($B$10/N$10)*N129/N$8)</f>
        <v>1.1311967704816464</v>
      </c>
      <c r="P129" s="1306">
        <v>9059.1636529007937</v>
      </c>
      <c r="Q129" s="1307">
        <f t="shared" ref="Q129" si="1039">IF(P129=0,"",($B$10/P$10)*P129/P$8)</f>
        <v>1.128432107915504</v>
      </c>
      <c r="R129" s="1306">
        <v>0</v>
      </c>
      <c r="S129" s="1307" t="str">
        <f t="shared" ref="S129" si="1040">IF(R129=0,"",($B$10/R$10)*R129/R$8)</f>
        <v/>
      </c>
      <c r="T129" s="1306">
        <v>20729.399917707949</v>
      </c>
      <c r="U129" s="1307">
        <f t="shared" ref="U129" si="1041">IF(T129=0,"",($B$10/T$10)*T129/T$8)</f>
        <v>1.1566593266815675</v>
      </c>
      <c r="V129" s="1306">
        <v>0</v>
      </c>
      <c r="W129" s="1307" t="str">
        <f t="shared" ref="W129:Y129" si="1042">IF(V129=0,"",($B$10/V$10)*V129/V$8)</f>
        <v/>
      </c>
      <c r="X129" s="1306">
        <v>7600</v>
      </c>
      <c r="Y129" s="1307">
        <f t="shared" si="1042"/>
        <v>4.0602685963998715</v>
      </c>
      <c r="Z129" s="1306">
        <v>0</v>
      </c>
      <c r="AA129" s="1307" t="str">
        <f t="shared" ref="AA129" si="1043">IF(Z129=0,"",($B$10/Z$10)*Z129/Z$8)</f>
        <v/>
      </c>
      <c r="AB129" s="1306"/>
      <c r="AC129" s="1307" t="str">
        <f t="shared" ref="AC129" si="1044">IF(AB129=0,"",($B$10/AB$10)*AB129/AB$8)</f>
        <v/>
      </c>
      <c r="AD129" s="1306">
        <v>14942.283799999997</v>
      </c>
      <c r="AE129" s="1307">
        <f t="shared" si="588"/>
        <v>1.1299999999999999</v>
      </c>
      <c r="AF129" s="1306">
        <v>0</v>
      </c>
      <c r="AG129" s="1307" t="str">
        <f t="shared" si="599"/>
        <v/>
      </c>
      <c r="AH129" s="1306"/>
      <c r="AI129" s="1307" t="str">
        <f t="shared" ref="AI129" si="1045">IF(AH129=0,"",($B$10/AH$10)*AH129/AH$8)</f>
        <v/>
      </c>
      <c r="AJ129" s="1265">
        <f>E129*D129</f>
        <v>0</v>
      </c>
      <c r="AK129" s="1251">
        <v>0</v>
      </c>
    </row>
    <row r="130" spans="1:37" s="1123" customFormat="1" ht="15.75" x14ac:dyDescent="0.25">
      <c r="A130" s="1301" t="s">
        <v>1276</v>
      </c>
      <c r="B130" s="1302"/>
      <c r="C130" s="1303" t="s">
        <v>453</v>
      </c>
      <c r="D130" s="1304">
        <f>E131/B8</f>
        <v>3.4</v>
      </c>
      <c r="E130" s="1304"/>
      <c r="F130" s="1304" t="s">
        <v>3775</v>
      </c>
      <c r="G130" s="1305">
        <f>IFERROR(AVERAGEIFS($H130:$AI130,H$12:AI$12,"Referência"),"")</f>
        <v>2.0891424695646887</v>
      </c>
      <c r="H130" s="1306">
        <v>12000</v>
      </c>
      <c r="I130" s="1307">
        <f t="shared" si="590"/>
        <v>0.20897457910342973</v>
      </c>
      <c r="J130" s="1306">
        <v>0</v>
      </c>
      <c r="K130" s="1307" t="str">
        <f t="shared" si="590"/>
        <v/>
      </c>
      <c r="L130" s="1306">
        <v>0</v>
      </c>
      <c r="M130" s="1307" t="str">
        <f t="shared" ref="M130" si="1046">IF(L130=0,"",($B$10/L$10)*L130/L$8)</f>
        <v/>
      </c>
      <c r="N130" s="1306">
        <v>0</v>
      </c>
      <c r="O130" s="1307" t="str">
        <f t="shared" ref="O130" si="1047">IF(N130=0,"",($B$10/N$10)*N130/N$8)</f>
        <v/>
      </c>
      <c r="P130" s="1306">
        <v>0</v>
      </c>
      <c r="Q130" s="1307" t="str">
        <f t="shared" ref="Q130" si="1048">IF(P130=0,"",($B$10/P$10)*P130/P$8)</f>
        <v/>
      </c>
      <c r="R130" s="1306">
        <v>0</v>
      </c>
      <c r="S130" s="1307" t="str">
        <f t="shared" ref="S130" si="1049">IF(R130=0,"",($B$10/R$10)*R130/R$8)</f>
        <v/>
      </c>
      <c r="T130" s="1306">
        <v>28383.3321950155</v>
      </c>
      <c r="U130" s="1307">
        <f t="shared" ref="U130" si="1050">IF(T130=0,"",($B$10/T$10)*T130/T$8)</f>
        <v>1.5837335396101464</v>
      </c>
      <c r="V130" s="1306">
        <v>0</v>
      </c>
      <c r="W130" s="1307" t="str">
        <f t="shared" ref="W130:Y130" si="1051">IF(V130=0,"",($B$10/V$10)*V130/V$8)</f>
        <v/>
      </c>
      <c r="X130" s="1306">
        <v>0</v>
      </c>
      <c r="Y130" s="1307" t="str">
        <f t="shared" si="1051"/>
        <v/>
      </c>
      <c r="Z130" s="1306">
        <v>50000</v>
      </c>
      <c r="AA130" s="1307">
        <f t="shared" ref="AA130" si="1052">IF(Z130=0,"",($B$10/Z$10)*Z130/Z$8)</f>
        <v>7.1302853912837012</v>
      </c>
      <c r="AB130" s="1306">
        <v>23475.061700000002</v>
      </c>
      <c r="AC130" s="1307">
        <f t="shared" ref="AC130" si="1053">IF(AB130=0,"",($B$10/AB$10)*AB130/AB$8)</f>
        <v>1.0693754111673863</v>
      </c>
      <c r="AD130" s="1306">
        <v>5994.6779999999999</v>
      </c>
      <c r="AE130" s="1307">
        <f t="shared" si="588"/>
        <v>0.45334342665878163</v>
      </c>
      <c r="AF130" s="1306">
        <v>0</v>
      </c>
      <c r="AG130" s="1307" t="str">
        <f t="shared" si="599"/>
        <v/>
      </c>
      <c r="AH130" s="1306"/>
      <c r="AI130" s="1307" t="str">
        <f t="shared" ref="AI130" si="1054">IF(AH130=0,"",($B$10/AH$10)*AH130/AH$8)</f>
        <v/>
      </c>
      <c r="AJ130" s="1265">
        <f>E130*D130</f>
        <v>0</v>
      </c>
      <c r="AK130" s="1251">
        <v>0</v>
      </c>
    </row>
    <row r="131" spans="1:37" s="1123" customFormat="1" ht="15.75" x14ac:dyDescent="0.25">
      <c r="A131" s="1301" t="s">
        <v>1277</v>
      </c>
      <c r="B131" s="1302"/>
      <c r="C131" s="1303" t="s">
        <v>453</v>
      </c>
      <c r="D131" s="1304">
        <v>1</v>
      </c>
      <c r="E131" s="1304">
        <f>B8*3.4</f>
        <v>43616.322000000007</v>
      </c>
      <c r="F131" s="1304" t="s">
        <v>3387</v>
      </c>
      <c r="G131" s="1305">
        <f>IFERROR(AVERAGEIFS($H131:$AI131,H$12:AI$12,"Referência"),"")</f>
        <v>2.9327407155784564</v>
      </c>
      <c r="H131" s="1306">
        <v>0</v>
      </c>
      <c r="I131" s="1307" t="str">
        <f t="shared" si="590"/>
        <v/>
      </c>
      <c r="J131" s="1306">
        <v>0</v>
      </c>
      <c r="K131" s="1307" t="str">
        <f t="shared" si="590"/>
        <v/>
      </c>
      <c r="L131" s="1306">
        <v>51957.623699999996</v>
      </c>
      <c r="M131" s="1307">
        <f t="shared" ref="M131" si="1055">IF(L131=0,"",($B$10/L$10)*L131/L$8)</f>
        <v>3.33</v>
      </c>
      <c r="N131" s="1306">
        <v>0</v>
      </c>
      <c r="O131" s="1307" t="str">
        <f t="shared" ref="O131" si="1056">IF(N131=0,"",($B$10/N$10)*N131/N$8)</f>
        <v/>
      </c>
      <c r="P131" s="1306">
        <v>0</v>
      </c>
      <c r="Q131" s="1307" t="str">
        <f t="shared" ref="Q131" si="1057">IF(P131=0,"",($B$10/P$10)*P131/P$8)</f>
        <v/>
      </c>
      <c r="R131" s="1306">
        <v>0</v>
      </c>
      <c r="S131" s="1307" t="str">
        <f t="shared" ref="S131" si="1058">IF(R131=0,"",($B$10/R$10)*R131/R$8)</f>
        <v/>
      </c>
      <c r="T131" s="1306">
        <v>63782.768977562919</v>
      </c>
      <c r="U131" s="1307">
        <f t="shared" ref="U131" si="1059">IF(T131=0,"",($B$10/T$10)*T131/T$8)</f>
        <v>3.5589517744048234</v>
      </c>
      <c r="V131" s="1306">
        <v>0</v>
      </c>
      <c r="W131" s="1307" t="str">
        <f t="shared" ref="W131:Y131" si="1060">IF(V131=0,"",($B$10/V$10)*V131/V$8)</f>
        <v/>
      </c>
      <c r="X131" s="1306">
        <v>5700</v>
      </c>
      <c r="Y131" s="1307">
        <f t="shared" si="1060"/>
        <v>3.0452014472999034</v>
      </c>
      <c r="Z131" s="1306">
        <v>25000</v>
      </c>
      <c r="AA131" s="1307">
        <f t="shared" ref="AA131" si="1061">IF(Z131=0,"",($B$10/Z$10)*Z131/Z$8)</f>
        <v>3.5651426956418506</v>
      </c>
      <c r="AB131" s="1306">
        <v>4168.4688999999998</v>
      </c>
      <c r="AC131" s="1307">
        <f t="shared" ref="AC131" si="1062">IF(AB131=0,"",($B$10/AB$10)*AB131/AB$8)</f>
        <v>0.18988909170262</v>
      </c>
      <c r="AD131" s="1306">
        <v>45488.014399999993</v>
      </c>
      <c r="AE131" s="1307">
        <f t="shared" si="588"/>
        <v>3.44</v>
      </c>
      <c r="AF131" s="1306">
        <v>43616.322000000007</v>
      </c>
      <c r="AG131" s="1307">
        <f t="shared" si="599"/>
        <v>3.4</v>
      </c>
      <c r="AH131" s="1306"/>
      <c r="AI131" s="1307" t="str">
        <f t="shared" ref="AI131" si="1063">IF(AH131=0,"",($B$10/AH$10)*AH131/AH$8)</f>
        <v/>
      </c>
      <c r="AJ131" s="1265">
        <f>E131*D131</f>
        <v>43616.322000000007</v>
      </c>
      <c r="AK131" s="1251">
        <v>1</v>
      </c>
    </row>
    <row r="132" spans="1:37" s="1123" customFormat="1" ht="15.75" x14ac:dyDescent="0.25">
      <c r="A132" s="1301" t="s">
        <v>1278</v>
      </c>
      <c r="B132" s="1302"/>
      <c r="C132" s="1303" t="s">
        <v>453</v>
      </c>
      <c r="D132" s="1304">
        <v>1</v>
      </c>
      <c r="E132" s="1304">
        <f>$B$8*1.04</f>
        <v>13341.463200000002</v>
      </c>
      <c r="F132" s="1304" t="s">
        <v>3387</v>
      </c>
      <c r="G132" s="1305">
        <f>IFERROR(AVERAGEIFS($H132:$AI132,H$12:AI$12,"Referência"),"")</f>
        <v>1.180568332672679</v>
      </c>
      <c r="H132" s="1306">
        <v>120474</v>
      </c>
      <c r="I132" s="1307">
        <f t="shared" si="590"/>
        <v>2.0980002869088827</v>
      </c>
      <c r="J132" s="1306">
        <v>25142.5497</v>
      </c>
      <c r="K132" s="1307">
        <f t="shared" si="590"/>
        <v>1.2401464690002957</v>
      </c>
      <c r="L132" s="1306">
        <v>16851.121200000001</v>
      </c>
      <c r="M132" s="1307">
        <f t="shared" ref="M132" si="1064">IF(L132=0,"",($B$10/L$10)*L132/L$8)</f>
        <v>1.08</v>
      </c>
      <c r="N132" s="1306">
        <v>0</v>
      </c>
      <c r="O132" s="1307" t="str">
        <f t="shared" ref="O132" si="1065">IF(N132=0,"",($B$10/N$10)*N132/N$8)</f>
        <v/>
      </c>
      <c r="P132" s="1306">
        <v>0</v>
      </c>
      <c r="Q132" s="1307" t="str">
        <f t="shared" ref="Q132" si="1066">IF(P132=0,"",($B$10/P$10)*P132/P$8)</f>
        <v/>
      </c>
      <c r="R132" s="1306">
        <v>14602.878644402357</v>
      </c>
      <c r="S132" s="1307">
        <f t="shared" ref="S132" si="1067">IF(R132=0,"",($B$10/R$10)*R132/R$8)</f>
        <v>1.1304511991569037</v>
      </c>
      <c r="T132" s="1306">
        <v>20729.399917707949</v>
      </c>
      <c r="U132" s="1307">
        <f t="shared" ref="U132" si="1068">IF(T132=0,"",($B$10/T$10)*T132/T$8)</f>
        <v>1.1566593266815675</v>
      </c>
      <c r="V132" s="1306">
        <v>0</v>
      </c>
      <c r="W132" s="1307" t="str">
        <f t="shared" ref="W132:Y132" si="1069">IF(V132=0,"",($B$10/V$10)*V132/V$8)</f>
        <v/>
      </c>
      <c r="X132" s="1306">
        <v>2111.2724197693183</v>
      </c>
      <c r="Y132" s="1307">
        <f t="shared" si="1069"/>
        <v>1.1279385663729646</v>
      </c>
      <c r="Z132" s="1306">
        <v>7055.73</v>
      </c>
      <c r="AA132" s="1307">
        <f t="shared" ref="AA132" si="1070">IF(Z132=0,"",($B$10/Z$10)*Z132/Z$8)</f>
        <v>1.006187370876843</v>
      </c>
      <c r="AB132" s="1306">
        <v>17700</v>
      </c>
      <c r="AC132" s="1307">
        <f t="shared" ref="AC132" si="1071">IF(AB132=0,"",($B$10/AB$10)*AB132/AB$8)</f>
        <v>0.80630010772933303</v>
      </c>
      <c r="AD132" s="1306">
        <v>14810.0512</v>
      </c>
      <c r="AE132" s="1307">
        <f t="shared" si="588"/>
        <v>1.1200000000000001</v>
      </c>
      <c r="AF132" s="1306">
        <v>13341.463200000002</v>
      </c>
      <c r="AG132" s="1307">
        <f t="shared" si="599"/>
        <v>1.04</v>
      </c>
      <c r="AH132" s="1306"/>
      <c r="AI132" s="1307" t="str">
        <f t="shared" ref="AI132" si="1072">IF(AH132=0,"",($B$10/AH$10)*AH132/AH$8)</f>
        <v/>
      </c>
      <c r="AJ132" s="1265">
        <f>E132*D132</f>
        <v>13341.463200000002</v>
      </c>
      <c r="AK132" s="1251">
        <v>1</v>
      </c>
    </row>
    <row r="133" spans="1:37" s="1123" customFormat="1" ht="15.75" x14ac:dyDescent="0.25">
      <c r="A133" s="1293" t="s">
        <v>3490</v>
      </c>
      <c r="B133" s="1294"/>
      <c r="C133" s="1294"/>
      <c r="D133" s="1294"/>
      <c r="E133" s="1294"/>
      <c r="F133" s="1294"/>
      <c r="G133" s="1294"/>
      <c r="H133" s="1295"/>
      <c r="I133" s="1296" t="str">
        <f t="shared" si="590"/>
        <v/>
      </c>
      <c r="J133" s="1295"/>
      <c r="K133" s="1296" t="str">
        <f t="shared" si="590"/>
        <v/>
      </c>
      <c r="L133" s="1295"/>
      <c r="M133" s="1296" t="str">
        <f t="shared" ref="M133" si="1073">IF(L133=0,"",($B$10/L$10)*L133/L$8)</f>
        <v/>
      </c>
      <c r="N133" s="1295"/>
      <c r="O133" s="1296" t="str">
        <f t="shared" ref="O133" si="1074">IF(N133=0,"",($B$10/N$10)*N133/N$8)</f>
        <v/>
      </c>
      <c r="P133" s="1295"/>
      <c r="Q133" s="1296" t="str">
        <f t="shared" ref="Q133" si="1075">IF(P133=0,"",($B$10/P$10)*P133/P$8)</f>
        <v/>
      </c>
      <c r="R133" s="1295"/>
      <c r="S133" s="1296" t="str">
        <f t="shared" ref="S133" si="1076">IF(R133=0,"",($B$10/R$10)*R133/R$8)</f>
        <v/>
      </c>
      <c r="T133" s="1295"/>
      <c r="U133" s="1296" t="str">
        <f t="shared" ref="U133" si="1077">IF(T133=0,"",($B$10/T$10)*T133/T$8)</f>
        <v/>
      </c>
      <c r="V133" s="1295"/>
      <c r="W133" s="1296" t="str">
        <f t="shared" ref="W133:Y133" si="1078">IF(V133=0,"",($B$10/V$10)*V133/V$8)</f>
        <v/>
      </c>
      <c r="X133" s="1295"/>
      <c r="Y133" s="1296" t="str">
        <f t="shared" si="1078"/>
        <v/>
      </c>
      <c r="Z133" s="1295"/>
      <c r="AA133" s="1296" t="str">
        <f t="shared" ref="AA133" si="1079">IF(Z133=0,"",($B$10/Z$10)*Z133/Z$8)</f>
        <v/>
      </c>
      <c r="AB133" s="1295">
        <v>30056.854700000004</v>
      </c>
      <c r="AC133" s="1296">
        <f t="shared" ref="AC133" si="1080">IF(AB133=0,"",($B$10/AB$10)*AB133/AB$8)</f>
        <v>1.3692002928031022</v>
      </c>
      <c r="AD133" s="1295"/>
      <c r="AE133" s="1296" t="str">
        <f t="shared" si="588"/>
        <v/>
      </c>
      <c r="AF133" s="1295"/>
      <c r="AG133" s="1296" t="str">
        <f t="shared" si="599"/>
        <v/>
      </c>
      <c r="AH133" s="1295"/>
      <c r="AI133" s="1296" t="str">
        <f t="shared" ref="AI133" si="1081">IF(AH133=0,"",($B$10/AH$10)*AH133/AH$8)</f>
        <v/>
      </c>
      <c r="AJ133" s="1251"/>
      <c r="AK133" s="1251">
        <v>0</v>
      </c>
    </row>
    <row r="134" spans="1:37" s="1123" customFormat="1" ht="15.75" x14ac:dyDescent="0.25">
      <c r="A134" s="1297" t="s">
        <v>3491</v>
      </c>
      <c r="B134" s="1298"/>
      <c r="C134" s="1326"/>
      <c r="D134" s="1327"/>
      <c r="E134" s="1328">
        <f>SUMPRODUCT(D135:D137,E135:E137)</f>
        <v>120000</v>
      </c>
      <c r="F134" s="1329"/>
      <c r="G134" s="1328"/>
      <c r="H134" s="1330"/>
      <c r="I134" s="1300" t="str">
        <f t="shared" si="590"/>
        <v/>
      </c>
      <c r="J134" s="1330"/>
      <c r="K134" s="1300" t="str">
        <f t="shared" si="590"/>
        <v/>
      </c>
      <c r="L134" s="1330"/>
      <c r="M134" s="1300" t="str">
        <f t="shared" ref="M134" si="1082">IF(L134=0,"",($B$10/L$10)*L134/L$8)</f>
        <v/>
      </c>
      <c r="N134" s="1330"/>
      <c r="O134" s="1300" t="str">
        <f t="shared" ref="O134" si="1083">IF(N134=0,"",($B$10/N$10)*N134/N$8)</f>
        <v/>
      </c>
      <c r="P134" s="1330"/>
      <c r="Q134" s="1300" t="str">
        <f t="shared" ref="Q134" si="1084">IF(P134=0,"",($B$10/P$10)*P134/P$8)</f>
        <v/>
      </c>
      <c r="R134" s="1330"/>
      <c r="S134" s="1300" t="str">
        <f t="shared" ref="S134" si="1085">IF(R134=0,"",($B$10/R$10)*R134/R$8)</f>
        <v/>
      </c>
      <c r="T134" s="1330"/>
      <c r="U134" s="1300" t="str">
        <f t="shared" ref="U134" si="1086">IF(T134=0,"",($B$10/T$10)*T134/T$8)</f>
        <v/>
      </c>
      <c r="V134" s="1330"/>
      <c r="W134" s="1300" t="str">
        <f t="shared" ref="W134:Y134" si="1087">IF(V134=0,"",($B$10/V$10)*V134/V$8)</f>
        <v/>
      </c>
      <c r="X134" s="1330"/>
      <c r="Y134" s="1300" t="str">
        <f t="shared" si="1087"/>
        <v/>
      </c>
      <c r="Z134" s="1330"/>
      <c r="AA134" s="1300" t="str">
        <f t="shared" ref="AA134" si="1088">IF(Z134=0,"",($B$10/Z$10)*Z134/Z$8)</f>
        <v/>
      </c>
      <c r="AB134" s="1330"/>
      <c r="AC134" s="1300" t="str">
        <f t="shared" ref="AC134" si="1089">IF(AB134=0,"",($B$10/AB$10)*AB134/AB$8)</f>
        <v/>
      </c>
      <c r="AD134" s="1330"/>
      <c r="AE134" s="1300" t="str">
        <f t="shared" si="588"/>
        <v/>
      </c>
      <c r="AF134" s="1330"/>
      <c r="AG134" s="1300" t="str">
        <f t="shared" si="599"/>
        <v/>
      </c>
      <c r="AH134" s="1330"/>
      <c r="AI134" s="1300" t="str">
        <f t="shared" ref="AI134" si="1090">IF(AH134=0,"",($B$10/AH$10)*AH134/AH$8)</f>
        <v/>
      </c>
      <c r="AJ134" s="1251"/>
      <c r="AK134" s="1251">
        <v>0</v>
      </c>
    </row>
    <row r="135" spans="1:37" s="1123" customFormat="1" ht="15.75" x14ac:dyDescent="0.25">
      <c r="A135" s="1301" t="s">
        <v>3492</v>
      </c>
      <c r="B135" s="1302"/>
      <c r="C135" s="1303" t="s">
        <v>3493</v>
      </c>
      <c r="D135" s="1304">
        <f>$B$4</f>
        <v>48</v>
      </c>
      <c r="E135" s="1304">
        <v>2000</v>
      </c>
      <c r="F135" s="1304" t="s">
        <v>3387</v>
      </c>
      <c r="G135" s="1305">
        <f>IFERROR(AVERAGEIFS($H135:$AI135,H$12:AI$12,"Referência"),"")</f>
        <v>4.6081597521248154</v>
      </c>
      <c r="H135" s="1306">
        <v>0</v>
      </c>
      <c r="I135" s="1307" t="str">
        <f t="shared" si="590"/>
        <v/>
      </c>
      <c r="J135" s="1306">
        <v>0</v>
      </c>
      <c r="K135" s="1307" t="str">
        <f t="shared" si="590"/>
        <v/>
      </c>
      <c r="L135" s="1306">
        <v>1140</v>
      </c>
      <c r="M135" s="1307">
        <f t="shared" ref="M135" si="1091">IF(L135=0,"",($B$10/L$10)*L135/L$8)</f>
        <v>7.3063387616012165E-2</v>
      </c>
      <c r="N135" s="1306">
        <v>0</v>
      </c>
      <c r="O135" s="1307" t="str">
        <f t="shared" ref="O135" si="1092">IF(N135=0,"",($B$10/N$10)*N135/N$8)</f>
        <v/>
      </c>
      <c r="P135" s="1306">
        <v>1140</v>
      </c>
      <c r="Q135" s="1307">
        <f t="shared" ref="Q135" si="1093">IF(P135=0,"",($B$10/P$10)*P135/P$8)</f>
        <v>0.14200125445484785</v>
      </c>
      <c r="R135" s="1306">
        <v>0</v>
      </c>
      <c r="S135" s="1307" t="str">
        <f t="shared" ref="S135" si="1094">IF(R135=0,"",($B$10/R$10)*R135/R$8)</f>
        <v/>
      </c>
      <c r="T135" s="1306">
        <v>0</v>
      </c>
      <c r="U135" s="1307" t="str">
        <f t="shared" ref="U135" si="1095">IF(T135=0,"",($B$10/T$10)*T135/T$8)</f>
        <v/>
      </c>
      <c r="V135" s="1306">
        <v>0</v>
      </c>
      <c r="W135" s="1307" t="str">
        <f t="shared" ref="W135:Y135" si="1096">IF(V135=0,"",($B$10/V$10)*V135/V$8)</f>
        <v/>
      </c>
      <c r="X135" s="1306">
        <v>0</v>
      </c>
      <c r="Y135" s="1307" t="str">
        <f t="shared" si="1096"/>
        <v/>
      </c>
      <c r="Z135" s="1306">
        <v>54000</v>
      </c>
      <c r="AA135" s="1307">
        <f t="shared" ref="AA135" si="1097">IF(Z135=0,"",($B$10/Z$10)*Z135/Z$8)</f>
        <v>7.7007082225863979</v>
      </c>
      <c r="AB135" s="1306"/>
      <c r="AC135" s="1307" t="str">
        <f t="shared" ref="AC135" si="1098">IF(AB135=0,"",($B$10/AB$10)*AB135/AB$8)</f>
        <v/>
      </c>
      <c r="AD135" s="1306">
        <v>66000</v>
      </c>
      <c r="AE135" s="1307">
        <f t="shared" si="588"/>
        <v>4.991204891985789</v>
      </c>
      <c r="AF135" s="1306">
        <v>130000</v>
      </c>
      <c r="AG135" s="1307">
        <f t="shared" si="599"/>
        <v>10.133821003981032</v>
      </c>
      <c r="AH135" s="1306"/>
      <c r="AI135" s="1307" t="str">
        <f t="shared" ref="AI135" si="1099">IF(AH135=0,"",($B$10/AH$10)*AH135/AH$8)</f>
        <v/>
      </c>
      <c r="AJ135" s="1265">
        <f>E135*D135</f>
        <v>96000</v>
      </c>
      <c r="AK135" s="1251">
        <v>1</v>
      </c>
    </row>
    <row r="136" spans="1:37" s="1123" customFormat="1" ht="15.75" x14ac:dyDescent="0.25">
      <c r="A136" s="1301" t="s">
        <v>3494</v>
      </c>
      <c r="B136" s="1302"/>
      <c r="C136" s="1303" t="s">
        <v>3493</v>
      </c>
      <c r="D136" s="1304">
        <f>$B$4</f>
        <v>48</v>
      </c>
      <c r="E136" s="1304">
        <v>500</v>
      </c>
      <c r="F136" s="1304" t="s">
        <v>3389</v>
      </c>
      <c r="G136" s="1305">
        <f>IFERROR(AVERAGEIFS($H136:$AI136,H$12:AI$12,"Referência"),"")</f>
        <v>1.9272783576739745</v>
      </c>
      <c r="H136" s="1306">
        <v>70000</v>
      </c>
      <c r="I136" s="1307">
        <f t="shared" si="590"/>
        <v>1.2190183781033401</v>
      </c>
      <c r="J136" s="1306">
        <v>33000</v>
      </c>
      <c r="K136" s="1307">
        <f t="shared" si="590"/>
        <v>1.6277121439680302</v>
      </c>
      <c r="L136" s="1306">
        <v>1000</v>
      </c>
      <c r="M136" s="1307">
        <f t="shared" ref="M136" si="1100">IF(L136=0,"",($B$10/L$10)*L136/L$8)</f>
        <v>6.4090690891238741E-2</v>
      </c>
      <c r="N136" s="1306">
        <v>0</v>
      </c>
      <c r="O136" s="1307" t="str">
        <f t="shared" ref="O136" si="1101">IF(N136=0,"",($B$10/N$10)*N136/N$8)</f>
        <v/>
      </c>
      <c r="P136" s="1306">
        <v>800</v>
      </c>
      <c r="Q136" s="1307">
        <f t="shared" ref="Q136" si="1102">IF(P136=0,"",($B$10/P$10)*P136/P$8)</f>
        <v>9.9650003126209016E-2</v>
      </c>
      <c r="R136" s="1306">
        <v>0</v>
      </c>
      <c r="S136" s="1307" t="str">
        <f t="shared" ref="S136" si="1103">IF(R136=0,"",($B$10/R$10)*R136/R$8)</f>
        <v/>
      </c>
      <c r="T136" s="1306">
        <v>4066.1515223196361</v>
      </c>
      <c r="U136" s="1307">
        <f t="shared" ref="U136" si="1104">IF(T136=0,"",($B$10/T$10)*T136/T$8)</f>
        <v>0.22688317561830748</v>
      </c>
      <c r="V136" s="1306">
        <v>600</v>
      </c>
      <c r="W136" s="1307">
        <f t="shared" ref="W136:Y136" si="1105">IF(V136=0,"",($B$10/V$10)*V136/V$8)</f>
        <v>5.9283389918411429E-2</v>
      </c>
      <c r="X136" s="1306">
        <v>0</v>
      </c>
      <c r="Y136" s="1307" t="str">
        <f t="shared" si="1105"/>
        <v/>
      </c>
      <c r="Z136" s="1306">
        <v>72000</v>
      </c>
      <c r="AA136" s="1307">
        <f t="shared" ref="AA136" si="1106">IF(Z136=0,"",($B$10/Z$10)*Z136/Z$8)</f>
        <v>10.267610963448529</v>
      </c>
      <c r="AB136" s="1306">
        <v>0</v>
      </c>
      <c r="AC136" s="1307" t="str">
        <f t="shared" ref="AC136" si="1107">IF(AB136=0,"",($B$10/AB$10)*AB136/AB$8)</f>
        <v/>
      </c>
      <c r="AD136" s="1306">
        <v>16500</v>
      </c>
      <c r="AE136" s="1307">
        <f t="shared" si="588"/>
        <v>1.2478012229964472</v>
      </c>
      <c r="AF136" s="1306">
        <v>32500</v>
      </c>
      <c r="AG136" s="1307">
        <f t="shared" si="599"/>
        <v>2.5334552509952579</v>
      </c>
      <c r="AH136" s="1306"/>
      <c r="AI136" s="1307" t="str">
        <f t="shared" ref="AI136" si="1108">IF(AH136=0,"",($B$10/AH$10)*AH136/AH$8)</f>
        <v/>
      </c>
      <c r="AJ136" s="1265">
        <f>E136*D136</f>
        <v>24000</v>
      </c>
      <c r="AK136" s="1251">
        <v>1</v>
      </c>
    </row>
    <row r="137" spans="1:37" s="1123" customFormat="1" ht="15.75" x14ac:dyDescent="0.25">
      <c r="A137" s="1301" t="s">
        <v>3495</v>
      </c>
      <c r="B137" s="1302"/>
      <c r="C137" s="1303" t="s">
        <v>453</v>
      </c>
      <c r="D137" s="1304"/>
      <c r="E137" s="1304"/>
      <c r="F137" s="1304" t="s">
        <v>3775</v>
      </c>
      <c r="G137" s="1305">
        <f>IFERROR(AVERAGEIFS($H137:$AI137,H$12:AI$12,"Referência"),"")</f>
        <v>1.159004543721448</v>
      </c>
      <c r="H137" s="1306">
        <v>35000</v>
      </c>
      <c r="I137" s="1307">
        <f t="shared" si="590"/>
        <v>0.60950918905167006</v>
      </c>
      <c r="J137" s="1306">
        <v>0</v>
      </c>
      <c r="K137" s="1307" t="str">
        <f t="shared" si="590"/>
        <v/>
      </c>
      <c r="L137" s="1306">
        <v>1560.289</v>
      </c>
      <c r="M137" s="1307">
        <f t="shared" ref="M137" si="1109">IF(L137=0,"",($B$10/L$10)*L137/L$8)</f>
        <v>0.1</v>
      </c>
      <c r="N137" s="1306">
        <v>0</v>
      </c>
      <c r="O137" s="1307" t="str">
        <f t="shared" ref="O137" si="1110">IF(N137=0,"",($B$10/N$10)*N137/N$8)</f>
        <v/>
      </c>
      <c r="P137" s="1306">
        <v>0</v>
      </c>
      <c r="Q137" s="1307" t="str">
        <f t="shared" ref="Q137" si="1111">IF(P137=0,"",($B$10/P$10)*P137/P$8)</f>
        <v/>
      </c>
      <c r="R137" s="1306">
        <v>0</v>
      </c>
      <c r="S137" s="1307" t="str">
        <f t="shared" ref="S137" si="1112">IF(R137=0,"",($B$10/R$10)*R137/R$8)</f>
        <v/>
      </c>
      <c r="T137" s="1306">
        <v>0</v>
      </c>
      <c r="U137" s="1307" t="str">
        <f t="shared" ref="U137" si="1113">IF(T137=0,"",($B$10/T$10)*T137/T$8)</f>
        <v/>
      </c>
      <c r="V137" s="1306">
        <v>0</v>
      </c>
      <c r="W137" s="1307" t="str">
        <f t="shared" ref="W137:Y137" si="1114">IF(V137=0,"",($B$10/V$10)*V137/V$8)</f>
        <v/>
      </c>
      <c r="X137" s="1306">
        <v>0</v>
      </c>
      <c r="Y137" s="1307" t="str">
        <f t="shared" si="1114"/>
        <v/>
      </c>
      <c r="Z137" s="1306">
        <v>0</v>
      </c>
      <c r="AA137" s="1307" t="str">
        <f t="shared" ref="AA137" si="1115">IF(Z137=0,"",($B$10/Z$10)*Z137/Z$8)</f>
        <v/>
      </c>
      <c r="AB137" s="1306">
        <v>84000</v>
      </c>
      <c r="AC137" s="1307">
        <f t="shared" ref="AC137" si="1116">IF(AB137=0,"",($B$10/AB$10)*AB137/AB$8)</f>
        <v>3.8265089858341224</v>
      </c>
      <c r="AD137" s="1306">
        <v>1322.326</v>
      </c>
      <c r="AE137" s="1307">
        <f t="shared" si="588"/>
        <v>0.10000000000000002</v>
      </c>
      <c r="AF137" s="1306">
        <v>0</v>
      </c>
      <c r="AG137" s="1307" t="str">
        <f t="shared" si="599"/>
        <v/>
      </c>
      <c r="AH137" s="1306"/>
      <c r="AI137" s="1307" t="str">
        <f t="shared" ref="AI137" si="1117">IF(AH137=0,"",($B$10/AH$10)*AH137/AH$8)</f>
        <v/>
      </c>
      <c r="AJ137" s="1265">
        <f>E137*D137</f>
        <v>0</v>
      </c>
      <c r="AK137" s="1251">
        <v>0</v>
      </c>
    </row>
    <row r="138" spans="1:37" s="1123" customFormat="1" ht="15.75" customHeight="1" x14ac:dyDescent="0.25">
      <c r="A138" s="1297" t="s">
        <v>3496</v>
      </c>
      <c r="B138" s="1298"/>
      <c r="C138" s="1298"/>
      <c r="D138" s="1298"/>
      <c r="E138" s="1328">
        <f>SUMPRODUCT(D139:D143,E139:E143)</f>
        <v>15175.797200000001</v>
      </c>
      <c r="F138" s="1329"/>
      <c r="G138" s="1328"/>
      <c r="H138" s="1331"/>
      <c r="I138" s="1300" t="str">
        <f t="shared" si="590"/>
        <v/>
      </c>
      <c r="J138" s="1331"/>
      <c r="K138" s="1300" t="str">
        <f t="shared" si="590"/>
        <v/>
      </c>
      <c r="L138" s="1331"/>
      <c r="M138" s="1300" t="str">
        <f t="shared" ref="M138" si="1118">IF(L138=0,"",($B$10/L$10)*L138/L$8)</f>
        <v/>
      </c>
      <c r="N138" s="1331"/>
      <c r="O138" s="1300" t="str">
        <f t="shared" ref="O138" si="1119">IF(N138=0,"",($B$10/N$10)*N138/N$8)</f>
        <v/>
      </c>
      <c r="P138" s="1331"/>
      <c r="Q138" s="1300" t="str">
        <f t="shared" ref="Q138" si="1120">IF(P138=0,"",($B$10/P$10)*P138/P$8)</f>
        <v/>
      </c>
      <c r="R138" s="1331"/>
      <c r="S138" s="1300" t="str">
        <f t="shared" ref="S138" si="1121">IF(R138=0,"",($B$10/R$10)*R138/R$8)</f>
        <v/>
      </c>
      <c r="T138" s="1331"/>
      <c r="U138" s="1300" t="str">
        <f t="shared" ref="U138" si="1122">IF(T138=0,"",($B$10/T$10)*T138/T$8)</f>
        <v/>
      </c>
      <c r="V138" s="1331"/>
      <c r="W138" s="1300" t="str">
        <f t="shared" ref="W138:Y138" si="1123">IF(V138=0,"",($B$10/V$10)*V138/V$8)</f>
        <v/>
      </c>
      <c r="X138" s="1331"/>
      <c r="Y138" s="1300" t="str">
        <f t="shared" si="1123"/>
        <v/>
      </c>
      <c r="Z138" s="1331"/>
      <c r="AA138" s="1300" t="str">
        <f t="shared" ref="AA138" si="1124">IF(Z138=0,"",($B$10/Z$10)*Z138/Z$8)</f>
        <v/>
      </c>
      <c r="AB138" s="1331">
        <v>25750</v>
      </c>
      <c r="AC138" s="1300">
        <f t="shared" ref="AC138" si="1125">IF(AB138=0,"",($B$10/AB$10)*AB138/AB$8)</f>
        <v>1.1730072188717697</v>
      </c>
      <c r="AD138" s="1331"/>
      <c r="AE138" s="1300" t="str">
        <f t="shared" si="588"/>
        <v/>
      </c>
      <c r="AF138" s="1331"/>
      <c r="AG138" s="1300" t="str">
        <f t="shared" si="599"/>
        <v/>
      </c>
      <c r="AH138" s="1331"/>
      <c r="AI138" s="1300" t="str">
        <f t="shared" ref="AI138" si="1126">IF(AH138=0,"",($B$10/AH$10)*AH138/AH$8)</f>
        <v/>
      </c>
      <c r="AJ138" s="1251"/>
      <c r="AK138" s="1251">
        <v>0</v>
      </c>
    </row>
    <row r="139" spans="1:37" s="1123" customFormat="1" ht="15.75" x14ac:dyDescent="0.25">
      <c r="A139" s="1301" t="s">
        <v>1291</v>
      </c>
      <c r="B139" s="1302"/>
      <c r="C139" s="1303" t="s">
        <v>453</v>
      </c>
      <c r="D139" s="1304"/>
      <c r="E139" s="1304"/>
      <c r="F139" s="1304" t="s">
        <v>3775</v>
      </c>
      <c r="G139" s="1305">
        <f>IFERROR(AVERAGEIFS($H139:$AI139,H$12:AI$12,"Referência"),"")</f>
        <v>0.35836068842918722</v>
      </c>
      <c r="H139" s="1306">
        <v>7500</v>
      </c>
      <c r="I139" s="1307">
        <f t="shared" si="590"/>
        <v>0.13060911193964359</v>
      </c>
      <c r="J139" s="1306">
        <v>4699.5420000000004</v>
      </c>
      <c r="K139" s="1307">
        <f t="shared" si="590"/>
        <v>0.2318030783178123</v>
      </c>
      <c r="L139" s="1306">
        <v>5929.0981999999995</v>
      </c>
      <c r="M139" s="1307">
        <f t="shared" ref="M139" si="1127">IF(L139=0,"",($B$10/L$10)*L139/L$8)</f>
        <v>0.38</v>
      </c>
      <c r="N139" s="1306">
        <v>0</v>
      </c>
      <c r="O139" s="1307" t="str">
        <f t="shared" ref="O139" si="1128">IF(N139=0,"",($B$10/N$10)*N139/N$8)</f>
        <v/>
      </c>
      <c r="P139" s="1306">
        <v>3100</v>
      </c>
      <c r="Q139" s="1307">
        <f t="shared" ref="Q139" si="1129">IF(P139=0,"",($B$10/P$10)*P139/P$8)</f>
        <v>0.38614376211405993</v>
      </c>
      <c r="R139" s="1306">
        <v>3100</v>
      </c>
      <c r="S139" s="1307">
        <f t="shared" ref="S139" si="1130">IF(R139=0,"",($B$10/R$10)*R139/R$8)</f>
        <v>0.23997999317276555</v>
      </c>
      <c r="T139" s="1306">
        <v>0</v>
      </c>
      <c r="U139" s="1307" t="str">
        <f t="shared" ref="U139" si="1131">IF(T139=0,"",($B$10/T$10)*T139/T$8)</f>
        <v/>
      </c>
      <c r="V139" s="1306">
        <v>5700</v>
      </c>
      <c r="W139" s="1307">
        <f t="shared" ref="W139:Y139" si="1132">IF(V139=0,"",($B$10/V$10)*V139/V$8)</f>
        <v>0.56319220422490857</v>
      </c>
      <c r="X139" s="1306">
        <v>0</v>
      </c>
      <c r="Y139" s="1307" t="str">
        <f t="shared" si="1132"/>
        <v/>
      </c>
      <c r="Z139" s="1306">
        <v>3822.8298570680358</v>
      </c>
      <c r="AA139" s="1307">
        <f t="shared" ref="AA139" si="1133">IF(Z139=0,"",($B$10/Z$10)*Z139/Z$8)</f>
        <v>0.54515735766430751</v>
      </c>
      <c r="AB139" s="1306">
        <v>0</v>
      </c>
      <c r="AC139" s="1307" t="str">
        <f t="shared" ref="AC139" si="1134">IF(AB139=0,"",($B$10/AB$10)*AB139/AB$8)</f>
        <v/>
      </c>
      <c r="AD139" s="1306">
        <v>5157.0713999999998</v>
      </c>
      <c r="AE139" s="1307">
        <f t="shared" si="588"/>
        <v>0.39</v>
      </c>
      <c r="AF139" s="1306">
        <v>0</v>
      </c>
      <c r="AG139" s="1307" t="str">
        <f t="shared" si="599"/>
        <v/>
      </c>
      <c r="AH139" s="1306"/>
      <c r="AI139" s="1307" t="str">
        <f t="shared" ref="AI139" si="1135">IF(AH139=0,"",($B$10/AH$10)*AH139/AH$8)</f>
        <v/>
      </c>
      <c r="AJ139" s="1265">
        <f>E139*D139</f>
        <v>0</v>
      </c>
      <c r="AK139" s="1251">
        <v>0</v>
      </c>
    </row>
    <row r="140" spans="1:37" s="1123" customFormat="1" ht="15" customHeight="1" x14ac:dyDescent="0.25">
      <c r="A140" s="1301" t="s">
        <v>1292</v>
      </c>
      <c r="B140" s="1302"/>
      <c r="C140" s="1303" t="s">
        <v>453</v>
      </c>
      <c r="D140" s="1304">
        <v>1</v>
      </c>
      <c r="E140" s="1304">
        <v>4400</v>
      </c>
      <c r="F140" s="1304" t="s">
        <v>3389</v>
      </c>
      <c r="G140" s="1305">
        <f>IFERROR(AVERAGEIFS($H140:$AI140,H$12:AI$12,"Referência"),"")</f>
        <v>0.33041947616449835</v>
      </c>
      <c r="H140" s="1306">
        <v>0</v>
      </c>
      <c r="I140" s="1307" t="str">
        <f t="shared" si="590"/>
        <v/>
      </c>
      <c r="J140" s="1306">
        <v>17623.282500000001</v>
      </c>
      <c r="K140" s="1307">
        <f t="shared" si="590"/>
        <v>0.86926154369179609</v>
      </c>
      <c r="L140" s="1306">
        <v>3588.6646999999998</v>
      </c>
      <c r="M140" s="1307">
        <f t="shared" ref="M140" si="1136">IF(L140=0,"",($B$10/L$10)*L140/L$8)</f>
        <v>0.23</v>
      </c>
      <c r="N140" s="1306">
        <v>0</v>
      </c>
      <c r="O140" s="1307" t="str">
        <f t="shared" ref="O140" si="1137">IF(N140=0,"",($B$10/N$10)*N140/N$8)</f>
        <v/>
      </c>
      <c r="P140" s="1306">
        <v>0</v>
      </c>
      <c r="Q140" s="1307" t="str">
        <f t="shared" ref="Q140" si="1138">IF(P140=0,"",($B$10/P$10)*P140/P$8)</f>
        <v/>
      </c>
      <c r="R140" s="1306">
        <v>1600</v>
      </c>
      <c r="S140" s="1307">
        <f t="shared" ref="S140" si="1139">IF(R140=0,"",($B$10/R$10)*R140/R$8)</f>
        <v>0.12386064163755642</v>
      </c>
      <c r="T140" s="1306">
        <v>6378.2768977562919</v>
      </c>
      <c r="U140" s="1307">
        <f t="shared" ref="U140" si="1140">IF(T140=0,"",($B$10/T$10)*T140/T$8)</f>
        <v>0.35589517744048232</v>
      </c>
      <c r="V140" s="1306">
        <v>0</v>
      </c>
      <c r="W140" s="1307" t="str">
        <f t="shared" ref="W140:Y140" si="1141">IF(V140=0,"",($B$10/V$10)*V140/V$8)</f>
        <v/>
      </c>
      <c r="X140" s="1306">
        <v>0</v>
      </c>
      <c r="Y140" s="1307" t="str">
        <f t="shared" si="1141"/>
        <v/>
      </c>
      <c r="Z140" s="1306">
        <v>1058.3594999999998</v>
      </c>
      <c r="AA140" s="1307">
        <f t="shared" ref="AA140" si="1142">IF(Z140=0,"",($B$10/Z$10)*Z140/Z$8)</f>
        <v>0.15092810563152642</v>
      </c>
      <c r="AB140" s="1306"/>
      <c r="AC140" s="1307" t="str">
        <f t="shared" ref="AC140" si="1143">IF(AB140=0,"",($B$10/AB$10)*AB140/AB$8)</f>
        <v/>
      </c>
      <c r="AD140" s="1306">
        <v>3173.5823999999993</v>
      </c>
      <c r="AE140" s="1307">
        <f t="shared" si="588"/>
        <v>0.24</v>
      </c>
      <c r="AF140" s="1306">
        <v>4400</v>
      </c>
      <c r="AG140" s="1307">
        <f t="shared" si="599"/>
        <v>0.34299086475012719</v>
      </c>
      <c r="AH140" s="1306"/>
      <c r="AI140" s="1307" t="str">
        <f t="shared" ref="AI140" si="1144">IF(AH140=0,"",($B$10/AH$10)*AH140/AH$8)</f>
        <v/>
      </c>
      <c r="AJ140" s="1265">
        <f>E140*D140</f>
        <v>4400</v>
      </c>
      <c r="AK140" s="1251">
        <v>1</v>
      </c>
    </row>
    <row r="141" spans="1:37" s="1123" customFormat="1" ht="15.75" x14ac:dyDescent="0.25">
      <c r="A141" s="1301" t="s">
        <v>1293</v>
      </c>
      <c r="B141" s="1302"/>
      <c r="C141" s="1303" t="s">
        <v>453</v>
      </c>
      <c r="D141" s="1304">
        <v>1</v>
      </c>
      <c r="E141" s="1304">
        <f>$B$8*0.44</f>
        <v>5644.4652000000006</v>
      </c>
      <c r="F141" s="1304" t="s">
        <v>3387</v>
      </c>
      <c r="G141" s="1305">
        <f>IFERROR(AVERAGEIFS($H141:$AI141,H$12:AI$12,"Referência"),"")</f>
        <v>1.6387349376872955</v>
      </c>
      <c r="H141" s="1306">
        <v>5000</v>
      </c>
      <c r="I141" s="1307">
        <f t="shared" si="590"/>
        <v>8.707274129309571E-2</v>
      </c>
      <c r="J141" s="1306">
        <v>9399.0840000000007</v>
      </c>
      <c r="K141" s="1307">
        <f t="shared" si="590"/>
        <v>0.4636061566356246</v>
      </c>
      <c r="L141" s="1306">
        <v>6709.2426999999998</v>
      </c>
      <c r="M141" s="1307">
        <f t="shared" ref="M141" si="1145">IF(L141=0,"",($B$10/L$10)*L141/L$8)</f>
        <v>0.43</v>
      </c>
      <c r="N141" s="1306">
        <v>0</v>
      </c>
      <c r="O141" s="1307" t="str">
        <f t="shared" ref="O141" si="1146">IF(N141=0,"",($B$10/N$10)*N141/N$8)</f>
        <v/>
      </c>
      <c r="P141" s="1306">
        <v>3600</v>
      </c>
      <c r="Q141" s="1307">
        <f t="shared" ref="Q141" si="1147">IF(P141=0,"",($B$10/P$10)*P141/P$8)</f>
        <v>0.44842501406794055</v>
      </c>
      <c r="R141" s="1306">
        <v>5780.6064662642684</v>
      </c>
      <c r="S141" s="1307">
        <f t="shared" ref="S141" si="1148">IF(R141=0,"",($B$10/R$10)*R141/R$8)</f>
        <v>0.44749351622856243</v>
      </c>
      <c r="T141" s="1306">
        <v>0</v>
      </c>
      <c r="U141" s="1307" t="str">
        <f t="shared" ref="U141" si="1149">IF(T141=0,"",($B$10/T$10)*T141/T$8)</f>
        <v/>
      </c>
      <c r="V141" s="1306">
        <v>0</v>
      </c>
      <c r="W141" s="1307" t="str">
        <f t="shared" ref="W141:Y141" si="1150">IF(V141=0,"",($B$10/V$10)*V141/V$8)</f>
        <v/>
      </c>
      <c r="X141" s="1306">
        <v>4500</v>
      </c>
      <c r="Y141" s="1307">
        <f t="shared" si="1150"/>
        <v>2.4041064057630819</v>
      </c>
      <c r="Z141" s="1306">
        <v>3035.9921113966411</v>
      </c>
      <c r="AA141" s="1307">
        <f t="shared" ref="AA141" si="1151">IF(Z141=0,"",($B$10/Z$10)*Z141/Z$8)</f>
        <v>0.43294980399888061</v>
      </c>
      <c r="AB141" s="1306">
        <v>236944.54800000001</v>
      </c>
      <c r="AC141" s="1307">
        <f t="shared" ref="AC141" si="1152">IF(AB141=0,"",($B$10/AB$10)*AB141/AB$8)</f>
        <v>10.793695738885768</v>
      </c>
      <c r="AD141" s="1306">
        <v>5818.2343999999994</v>
      </c>
      <c r="AE141" s="1307">
        <f t="shared" si="588"/>
        <v>0.44</v>
      </c>
      <c r="AF141" s="1306">
        <v>5644.4652000000006</v>
      </c>
      <c r="AG141" s="1307">
        <f t="shared" si="599"/>
        <v>0.44</v>
      </c>
      <c r="AH141" s="1306"/>
      <c r="AI141" s="1307" t="str">
        <f t="shared" ref="AI141" si="1153">IF(AH141=0,"",($B$10/AH$10)*AH141/AH$8)</f>
        <v/>
      </c>
      <c r="AJ141" s="1265">
        <f>E141*D141</f>
        <v>5644.4652000000006</v>
      </c>
      <c r="AK141" s="1251">
        <v>1</v>
      </c>
    </row>
    <row r="142" spans="1:37" s="1123" customFormat="1" ht="15.75" x14ac:dyDescent="0.25">
      <c r="A142" s="1301" t="s">
        <v>3497</v>
      </c>
      <c r="B142" s="1302"/>
      <c r="C142" s="1303" t="s">
        <v>453</v>
      </c>
      <c r="D142" s="1304">
        <v>1</v>
      </c>
      <c r="E142" s="1304">
        <f>$B$8*0.4</f>
        <v>5131.3320000000012</v>
      </c>
      <c r="F142" s="1304" t="s">
        <v>3387</v>
      </c>
      <c r="G142" s="1305">
        <f>IFERROR(AVERAGEIFS($H142:$AI142,H$12:AI$12,"Referência"),"")</f>
        <v>0.59048966776372691</v>
      </c>
      <c r="H142" s="1306">
        <v>80316</v>
      </c>
      <c r="I142" s="1307">
        <f t="shared" si="590"/>
        <v>1.3986668579392552</v>
      </c>
      <c r="J142" s="1306">
        <v>21617.893199999999</v>
      </c>
      <c r="K142" s="1307">
        <f t="shared" si="590"/>
        <v>1.0662941602619362</v>
      </c>
      <c r="L142" s="1306">
        <v>1560.289</v>
      </c>
      <c r="M142" s="1307">
        <f t="shared" ref="M142" si="1154">IF(L142=0,"",($B$10/L$10)*L142/L$8)</f>
        <v>0.1</v>
      </c>
      <c r="N142" s="1306">
        <v>0</v>
      </c>
      <c r="O142" s="1307" t="str">
        <f t="shared" ref="O142" si="1155">IF(N142=0,"",($B$10/N$10)*N142/N$8)</f>
        <v/>
      </c>
      <c r="P142" s="1306">
        <v>850</v>
      </c>
      <c r="Q142" s="1307">
        <f t="shared" ref="Q142" si="1156">IF(P142=0,"",($B$10/P$10)*P142/P$8)</f>
        <v>0.10587812832159707</v>
      </c>
      <c r="R142" s="1306">
        <v>0</v>
      </c>
      <c r="S142" s="1307" t="str">
        <f t="shared" ref="S142" si="1157">IF(R142=0,"",($B$10/R$10)*R142/R$8)</f>
        <v/>
      </c>
      <c r="T142" s="1306">
        <v>0</v>
      </c>
      <c r="U142" s="1307" t="str">
        <f t="shared" ref="U142" si="1158">IF(T142=0,"",($B$10/T$10)*T142/T$8)</f>
        <v/>
      </c>
      <c r="V142" s="1306">
        <v>0</v>
      </c>
      <c r="W142" s="1307" t="str">
        <f t="shared" ref="W142:Y142" si="1159">IF(V142=0,"",($B$10/V$10)*V142/V$8)</f>
        <v/>
      </c>
      <c r="X142" s="1306">
        <v>0</v>
      </c>
      <c r="Y142" s="1307" t="str">
        <f t="shared" si="1159"/>
        <v/>
      </c>
      <c r="Z142" s="1306">
        <v>6750</v>
      </c>
      <c r="AA142" s="1307">
        <f t="shared" ref="AA142" si="1160">IF(Z142=0,"",($B$10/Z$10)*Z142/Z$8)</f>
        <v>0.96258852782329973</v>
      </c>
      <c r="AB142" s="1306">
        <v>0</v>
      </c>
      <c r="AC142" s="1307" t="str">
        <f t="shared" ref="AC142" si="1161">IF(AB142=0,"",($B$10/AB$10)*AB142/AB$8)</f>
        <v/>
      </c>
      <c r="AD142" s="1306">
        <v>1322.326</v>
      </c>
      <c r="AE142" s="1307">
        <f t="shared" si="588"/>
        <v>0.10000000000000002</v>
      </c>
      <c r="AF142" s="1306">
        <v>5131.3320000000012</v>
      </c>
      <c r="AG142" s="1307">
        <f t="shared" si="599"/>
        <v>0.4</v>
      </c>
      <c r="AH142" s="1306"/>
      <c r="AI142" s="1307" t="str">
        <f t="shared" ref="AI142" si="1162">IF(AH142=0,"",($B$10/AH$10)*AH142/AH$8)</f>
        <v/>
      </c>
      <c r="AJ142" s="1265">
        <f>E142*D142</f>
        <v>5131.3320000000012</v>
      </c>
      <c r="AK142" s="1251">
        <v>1</v>
      </c>
    </row>
    <row r="143" spans="1:37" s="1123" customFormat="1" ht="15.75" x14ac:dyDescent="0.25">
      <c r="A143" s="1301" t="s">
        <v>3498</v>
      </c>
      <c r="B143" s="1302"/>
      <c r="C143" s="1303" t="s">
        <v>453</v>
      </c>
      <c r="D143" s="1332"/>
      <c r="E143" s="1332"/>
      <c r="F143" s="1304" t="s">
        <v>3775</v>
      </c>
      <c r="G143" s="1305">
        <f>IFERROR(AVERAGEIFS($H143:$AI143,H$12:AI$12,"Referência"),"")</f>
        <v>0.62281656052084411</v>
      </c>
      <c r="H143" s="1306">
        <v>0</v>
      </c>
      <c r="I143" s="1307" t="str">
        <f t="shared" si="590"/>
        <v/>
      </c>
      <c r="J143" s="1306">
        <v>0</v>
      </c>
      <c r="K143" s="1307" t="str">
        <f t="shared" si="590"/>
        <v/>
      </c>
      <c r="L143" s="1306">
        <v>0</v>
      </c>
      <c r="M143" s="1307" t="str">
        <f t="shared" ref="M143" si="1163">IF(L143=0,"",($B$10/L$10)*L143/L$8)</f>
        <v/>
      </c>
      <c r="N143" s="1306">
        <v>0</v>
      </c>
      <c r="O143" s="1307" t="str">
        <f t="shared" ref="O143" si="1164">IF(N143=0,"",($B$10/N$10)*N143/N$8)</f>
        <v/>
      </c>
      <c r="P143" s="1306">
        <v>0</v>
      </c>
      <c r="Q143" s="1307" t="str">
        <f t="shared" ref="Q143" si="1165">IF(P143=0,"",($B$10/P$10)*P143/P$8)</f>
        <v/>
      </c>
      <c r="R143" s="1306">
        <v>0</v>
      </c>
      <c r="S143" s="1307" t="str">
        <f t="shared" ref="S143" si="1166">IF(R143=0,"",($B$10/R$10)*R143/R$8)</f>
        <v/>
      </c>
      <c r="T143" s="1306">
        <v>11161.984571073512</v>
      </c>
      <c r="U143" s="1307">
        <f t="shared" ref="U143" si="1167">IF(T143=0,"",($B$10/T$10)*T143/T$8)</f>
        <v>0.62281656052084411</v>
      </c>
      <c r="V143" s="1306">
        <v>0</v>
      </c>
      <c r="W143" s="1307" t="str">
        <f t="shared" ref="W143:Y143" si="1168">IF(V143=0,"",($B$10/V$10)*V143/V$8)</f>
        <v/>
      </c>
      <c r="X143" s="1306">
        <v>0</v>
      </c>
      <c r="Y143" s="1307" t="str">
        <f t="shared" si="1168"/>
        <v/>
      </c>
      <c r="Z143" s="1306">
        <v>0</v>
      </c>
      <c r="AA143" s="1307" t="str">
        <f t="shared" ref="AA143" si="1169">IF(Z143=0,"",($B$10/Z$10)*Z143/Z$8)</f>
        <v/>
      </c>
      <c r="AB143" s="1306">
        <v>0</v>
      </c>
      <c r="AC143" s="1307" t="str">
        <f t="shared" ref="AC143" si="1170">IF(AB143=0,"",($B$10/AB$10)*AB143/AB$8)</f>
        <v/>
      </c>
      <c r="AD143" s="1306">
        <v>0</v>
      </c>
      <c r="AE143" s="1307" t="str">
        <f t="shared" ref="AE143:AE206" si="1171">IF(AD143=0,"",($B$10/AD$10)*AD143/AD$8)</f>
        <v/>
      </c>
      <c r="AF143" s="1306">
        <v>0</v>
      </c>
      <c r="AG143" s="1307" t="str">
        <f t="shared" si="599"/>
        <v/>
      </c>
      <c r="AH143" s="1306"/>
      <c r="AI143" s="1307" t="str">
        <f t="shared" ref="AI143" si="1172">IF(AH143=0,"",($B$10/AH$10)*AH143/AH$8)</f>
        <v/>
      </c>
      <c r="AJ143" s="1265">
        <f>E143*D143</f>
        <v>0</v>
      </c>
      <c r="AK143" s="1251">
        <v>0</v>
      </c>
    </row>
    <row r="144" spans="1:37" s="1123" customFormat="1" ht="15.75" customHeight="1" x14ac:dyDescent="0.25">
      <c r="A144" s="1297" t="s">
        <v>3499</v>
      </c>
      <c r="B144" s="1298"/>
      <c r="C144" s="1298"/>
      <c r="D144" s="1298"/>
      <c r="E144" s="1328">
        <f>SUMPRODUCT(D145,E145)</f>
        <v>96000</v>
      </c>
      <c r="F144" s="1329"/>
      <c r="G144" s="1328"/>
      <c r="H144" s="1331"/>
      <c r="I144" s="1300" t="str">
        <f t="shared" ref="I144:K208" si="1173">IF(H144=0,"",($B$10/H$10)*H144/H$8)</f>
        <v/>
      </c>
      <c r="J144" s="1331"/>
      <c r="K144" s="1300" t="str">
        <f t="shared" si="1173"/>
        <v/>
      </c>
      <c r="L144" s="1331"/>
      <c r="M144" s="1300" t="str">
        <f t="shared" ref="M144" si="1174">IF(L144=0,"",($B$10/L$10)*L144/L$8)</f>
        <v/>
      </c>
      <c r="N144" s="1331"/>
      <c r="O144" s="1300" t="str">
        <f t="shared" ref="O144" si="1175">IF(N144=0,"",($B$10/N$10)*N144/N$8)</f>
        <v/>
      </c>
      <c r="P144" s="1331"/>
      <c r="Q144" s="1300" t="str">
        <f t="shared" ref="Q144" si="1176">IF(P144=0,"",($B$10/P$10)*P144/P$8)</f>
        <v/>
      </c>
      <c r="R144" s="1331"/>
      <c r="S144" s="1300" t="str">
        <f t="shared" ref="S144" si="1177">IF(R144=0,"",($B$10/R$10)*R144/R$8)</f>
        <v/>
      </c>
      <c r="T144" s="1331"/>
      <c r="U144" s="1300" t="str">
        <f t="shared" ref="U144" si="1178">IF(T144=0,"",($B$10/T$10)*T144/T$8)</f>
        <v/>
      </c>
      <c r="V144" s="1331"/>
      <c r="W144" s="1300" t="str">
        <f t="shared" ref="W144:Y144" si="1179">IF(V144=0,"",($B$10/V$10)*V144/V$8)</f>
        <v/>
      </c>
      <c r="X144" s="1331"/>
      <c r="Y144" s="1300" t="str">
        <f t="shared" si="1179"/>
        <v/>
      </c>
      <c r="Z144" s="1331"/>
      <c r="AA144" s="1300" t="str">
        <f t="shared" ref="AA144" si="1180">IF(Z144=0,"",($B$10/Z$10)*Z144/Z$8)</f>
        <v/>
      </c>
      <c r="AB144" s="1331">
        <v>13382.9791</v>
      </c>
      <c r="AC144" s="1300">
        <f t="shared" ref="AC144" si="1181">IF(AB144=0,"",($B$10/AB$10)*AB144/AB$8)</f>
        <v>0.60964392599262218</v>
      </c>
      <c r="AD144" s="1331"/>
      <c r="AE144" s="1300" t="str">
        <f t="shared" si="1171"/>
        <v/>
      </c>
      <c r="AF144" s="1331"/>
      <c r="AG144" s="1300" t="str">
        <f t="shared" ref="AG144:AG208" si="1182">IF(AF144=0,"",($B$10/AF$10)*AF144/AF$8)</f>
        <v/>
      </c>
      <c r="AH144" s="1331"/>
      <c r="AI144" s="1300" t="str">
        <f t="shared" ref="AI144" si="1183">IF(AH144=0,"",($B$10/AH$10)*AH144/AH$8)</f>
        <v/>
      </c>
      <c r="AJ144" s="1251"/>
      <c r="AK144" s="1251">
        <v>1</v>
      </c>
    </row>
    <row r="145" spans="1:37" s="1123" customFormat="1" ht="15.75" x14ac:dyDescent="0.25">
      <c r="A145" s="1301" t="s">
        <v>1231</v>
      </c>
      <c r="B145" s="1302"/>
      <c r="C145" s="1303" t="s">
        <v>3493</v>
      </c>
      <c r="D145" s="1304">
        <f>B4</f>
        <v>48</v>
      </c>
      <c r="E145" s="1304">
        <f>500*4</f>
        <v>2000</v>
      </c>
      <c r="F145" s="1304" t="s">
        <v>3387</v>
      </c>
      <c r="G145" s="1305">
        <f>IFERROR(AVERAGEIFS($H145:$AI145,H$12:AI$12,"Referência"),"")</f>
        <v>3.12972291414816</v>
      </c>
      <c r="H145" s="1306">
        <v>0</v>
      </c>
      <c r="I145" s="1307" t="str">
        <f t="shared" si="1173"/>
        <v/>
      </c>
      <c r="J145" s="1306">
        <v>13200</v>
      </c>
      <c r="K145" s="1307">
        <f t="shared" si="1173"/>
        <v>0.65108485758721213</v>
      </c>
      <c r="L145" s="1306">
        <v>12500</v>
      </c>
      <c r="M145" s="1307">
        <f t="shared" ref="M145" si="1184">IF(L145=0,"",($B$10/L$10)*L145/L$8)</f>
        <v>0.80113363614048427</v>
      </c>
      <c r="N145" s="1306">
        <v>0</v>
      </c>
      <c r="O145" s="1307" t="str">
        <f t="shared" ref="O145" si="1185">IF(N145=0,"",($B$10/N$10)*N145/N$8)</f>
        <v/>
      </c>
      <c r="P145" s="1306">
        <v>1500</v>
      </c>
      <c r="Q145" s="1307">
        <f t="shared" ref="Q145" si="1186">IF(P145=0,"",($B$10/P$10)*P145/P$8)</f>
        <v>0.1868437558616419</v>
      </c>
      <c r="R145" s="1306">
        <v>0</v>
      </c>
      <c r="S145" s="1307" t="str">
        <f t="shared" ref="S145" si="1187">IF(R145=0,"",($B$10/R$10)*R145/R$8)</f>
        <v/>
      </c>
      <c r="T145" s="1306">
        <v>0</v>
      </c>
      <c r="U145" s="1307" t="str">
        <f t="shared" ref="U145" si="1188">IF(T145=0,"",($B$10/T$10)*T145/T$8)</f>
        <v/>
      </c>
      <c r="V145" s="1306">
        <v>0</v>
      </c>
      <c r="W145" s="1307" t="str">
        <f t="shared" ref="W145:Y145" si="1189">IF(V145=0,"",($B$10/V$10)*V145/V$8)</f>
        <v/>
      </c>
      <c r="X145" s="1306">
        <v>0</v>
      </c>
      <c r="Y145" s="1307" t="str">
        <f t="shared" si="1189"/>
        <v/>
      </c>
      <c r="Z145" s="1306">
        <v>61200</v>
      </c>
      <c r="AA145" s="1307">
        <f t="shared" ref="AA145" si="1190">IF(Z145=0,"",($B$10/Z$10)*Z145/Z$8)</f>
        <v>8.7274693189312504</v>
      </c>
      <c r="AB145" s="1306">
        <v>3510.2896000000001</v>
      </c>
      <c r="AC145" s="1307">
        <f t="shared" ref="AC145" si="1191">IF(AB145=0,"",($B$10/AB$10)*AB145/AB$8)</f>
        <v>0.15990660353904843</v>
      </c>
      <c r="AD145" s="1306">
        <v>16500</v>
      </c>
      <c r="AE145" s="1307">
        <f t="shared" si="1171"/>
        <v>1.2478012229964472</v>
      </c>
      <c r="AF145" s="1306">
        <v>130000</v>
      </c>
      <c r="AG145" s="1307">
        <f t="shared" si="1182"/>
        <v>10.133821003981032</v>
      </c>
      <c r="AH145" s="1306"/>
      <c r="AI145" s="1307" t="str">
        <f t="shared" ref="AI145" si="1192">IF(AH145=0,"",($B$10/AH$10)*AH145/AH$8)</f>
        <v/>
      </c>
      <c r="AJ145" s="1265">
        <f>E145*D145</f>
        <v>96000</v>
      </c>
      <c r="AK145" s="1251">
        <v>1</v>
      </c>
    </row>
    <row r="146" spans="1:37" s="1123" customFormat="1" ht="15.75" customHeight="1" x14ac:dyDescent="0.25">
      <c r="A146" s="1297" t="s">
        <v>3500</v>
      </c>
      <c r="B146" s="1298"/>
      <c r="C146" s="1298"/>
      <c r="D146" s="1298"/>
      <c r="E146" s="1328">
        <f>SUMPRODUCT(D147:D150,E147:E150)</f>
        <v>4000</v>
      </c>
      <c r="F146" s="1329"/>
      <c r="G146" s="1328"/>
      <c r="H146" s="1331"/>
      <c r="I146" s="1300" t="str">
        <f t="shared" si="1173"/>
        <v/>
      </c>
      <c r="J146" s="1331"/>
      <c r="K146" s="1300" t="str">
        <f t="shared" si="1173"/>
        <v/>
      </c>
      <c r="L146" s="1331"/>
      <c r="M146" s="1300" t="str">
        <f t="shared" ref="M146" si="1193">IF(L146=0,"",($B$10/L$10)*L146/L$8)</f>
        <v/>
      </c>
      <c r="N146" s="1331"/>
      <c r="O146" s="1300" t="str">
        <f t="shared" ref="O146" si="1194">IF(N146=0,"",($B$10/N$10)*N146/N$8)</f>
        <v/>
      </c>
      <c r="P146" s="1331"/>
      <c r="Q146" s="1300" t="str">
        <f t="shared" ref="Q146" si="1195">IF(P146=0,"",($B$10/P$10)*P146/P$8)</f>
        <v/>
      </c>
      <c r="R146" s="1331"/>
      <c r="S146" s="1300" t="str">
        <f t="shared" ref="S146" si="1196">IF(R146=0,"",($B$10/R$10)*R146/R$8)</f>
        <v/>
      </c>
      <c r="T146" s="1331"/>
      <c r="U146" s="1300" t="str">
        <f t="shared" ref="U146" si="1197">IF(T146=0,"",($B$10/T$10)*T146/T$8)</f>
        <v/>
      </c>
      <c r="V146" s="1331"/>
      <c r="W146" s="1300" t="str">
        <f t="shared" ref="W146:Y146" si="1198">IF(V146=0,"",($B$10/V$10)*V146/V$8)</f>
        <v/>
      </c>
      <c r="X146" s="1331"/>
      <c r="Y146" s="1300" t="str">
        <f t="shared" si="1198"/>
        <v/>
      </c>
      <c r="Z146" s="1331"/>
      <c r="AA146" s="1300" t="str">
        <f t="shared" ref="AA146" si="1199">IF(Z146=0,"",($B$10/Z$10)*Z146/Z$8)</f>
        <v/>
      </c>
      <c r="AB146" s="1331">
        <v>11627.8343</v>
      </c>
      <c r="AC146" s="1300">
        <f t="shared" ref="AC146" si="1200">IF(AB146=0,"",($B$10/AB$10)*AB146/AB$8)</f>
        <v>0.52969062422309798</v>
      </c>
      <c r="AD146" s="1331"/>
      <c r="AE146" s="1300" t="str">
        <f t="shared" si="1171"/>
        <v/>
      </c>
      <c r="AF146" s="1331"/>
      <c r="AG146" s="1300" t="str">
        <f t="shared" si="1182"/>
        <v/>
      </c>
      <c r="AH146" s="1331"/>
      <c r="AI146" s="1300" t="str">
        <f t="shared" ref="AI146" si="1201">IF(AH146=0,"",($B$10/AH$10)*AH146/AH$8)</f>
        <v/>
      </c>
      <c r="AJ146" s="1251"/>
      <c r="AK146" s="1251">
        <v>1</v>
      </c>
    </row>
    <row r="147" spans="1:37" s="1123" customFormat="1" ht="15.75" x14ac:dyDescent="0.25">
      <c r="A147" s="1301" t="s">
        <v>3501</v>
      </c>
      <c r="B147" s="1302"/>
      <c r="C147" s="1303" t="s">
        <v>453</v>
      </c>
      <c r="D147" s="1304"/>
      <c r="E147" s="1332"/>
      <c r="F147" s="1304" t="s">
        <v>3775</v>
      </c>
      <c r="G147" s="1305">
        <f>IFERROR(AVERAGEIFS($H147:$AI147,H$12:AI$12,"Referência"),"")</f>
        <v>0.43696268157165113</v>
      </c>
      <c r="H147" s="1306">
        <v>100395</v>
      </c>
      <c r="I147" s="1307">
        <f t="shared" si="1173"/>
        <v>1.7483335724240689</v>
      </c>
      <c r="J147" s="1306">
        <v>600</v>
      </c>
      <c r="K147" s="1307">
        <f t="shared" si="1173"/>
        <v>2.9594766253964188E-2</v>
      </c>
      <c r="L147" s="1306">
        <v>1560.289</v>
      </c>
      <c r="M147" s="1307">
        <f t="shared" ref="M147" si="1202">IF(L147=0,"",($B$10/L$10)*L147/L$8)</f>
        <v>0.1</v>
      </c>
      <c r="N147" s="1306">
        <v>0</v>
      </c>
      <c r="O147" s="1307" t="str">
        <f t="shared" ref="O147" si="1203">IF(N147=0,"",($B$10/N$10)*N147/N$8)</f>
        <v/>
      </c>
      <c r="P147" s="1306">
        <v>836.23049103699645</v>
      </c>
      <c r="Q147" s="1307">
        <f t="shared" ref="Q147" si="1204">IF(P147=0,"",($B$10/P$10)*P147/P$8)</f>
        <v>0.104162963807585</v>
      </c>
      <c r="R147" s="1306">
        <v>0</v>
      </c>
      <c r="S147" s="1307" t="str">
        <f t="shared" ref="S147" si="1205">IF(R147=0,"",($B$10/R$10)*R147/R$8)</f>
        <v/>
      </c>
      <c r="T147" s="1306">
        <v>0</v>
      </c>
      <c r="U147" s="1307" t="str">
        <f t="shared" ref="U147" si="1206">IF(T147=0,"",($B$10/T$10)*T147/T$8)</f>
        <v/>
      </c>
      <c r="V147" s="1306">
        <v>0</v>
      </c>
      <c r="W147" s="1307" t="str">
        <f t="shared" ref="W147:Y147" si="1207">IF(V147=0,"",($B$10/V$10)*V147/V$8)</f>
        <v/>
      </c>
      <c r="X147" s="1306">
        <v>0</v>
      </c>
      <c r="Y147" s="1307" t="str">
        <f t="shared" si="1207"/>
        <v/>
      </c>
      <c r="Z147" s="1306">
        <v>0</v>
      </c>
      <c r="AA147" s="1307" t="str">
        <f t="shared" ref="AA147" si="1208">IF(Z147=0,"",($B$10/Z$10)*Z147/Z$8)</f>
        <v/>
      </c>
      <c r="AB147" s="1306">
        <v>11847.227400000002</v>
      </c>
      <c r="AC147" s="1307">
        <f t="shared" ref="AC147" si="1209">IF(AB147=0,"",($B$10/AB$10)*AB147/AB$8)</f>
        <v>0.53968478694428856</v>
      </c>
      <c r="AD147" s="1306">
        <v>1322.326</v>
      </c>
      <c r="AE147" s="1307">
        <f t="shared" si="1171"/>
        <v>0.10000000000000002</v>
      </c>
      <c r="AF147" s="1306">
        <v>0</v>
      </c>
      <c r="AG147" s="1307" t="str">
        <f t="shared" si="1182"/>
        <v/>
      </c>
      <c r="AH147" s="1306"/>
      <c r="AI147" s="1307" t="str">
        <f t="shared" ref="AI147" si="1210">IF(AH147=0,"",($B$10/AH$10)*AH147/AH$8)</f>
        <v/>
      </c>
      <c r="AJ147" s="1265">
        <f>E147*D147</f>
        <v>0</v>
      </c>
      <c r="AK147" s="1251">
        <v>0</v>
      </c>
    </row>
    <row r="148" spans="1:37" s="1123" customFormat="1" ht="15.75" x14ac:dyDescent="0.25">
      <c r="A148" s="1301" t="s">
        <v>1297</v>
      </c>
      <c r="B148" s="1302"/>
      <c r="C148" s="1303" t="s">
        <v>453</v>
      </c>
      <c r="D148" s="1304"/>
      <c r="E148" s="1332"/>
      <c r="F148" s="1304" t="s">
        <v>3775</v>
      </c>
      <c r="G148" s="1305">
        <f>IFERROR(AVERAGEIFS($H148:$AI148,H$12:AI$12,"Referência"),"")</f>
        <v>0.11302500149768908</v>
      </c>
      <c r="H148" s="1306">
        <v>12000</v>
      </c>
      <c r="I148" s="1307">
        <f t="shared" si="1173"/>
        <v>0.20897457910342973</v>
      </c>
      <c r="J148" s="1306">
        <v>8461.3620159449201</v>
      </c>
      <c r="K148" s="1307">
        <f t="shared" si="1173"/>
        <v>0.4173533850867685</v>
      </c>
      <c r="L148" s="1306">
        <v>468.08669999999995</v>
      </c>
      <c r="M148" s="1307">
        <f t="shared" ref="M148" si="1211">IF(L148=0,"",($B$10/L$10)*L148/L$8)</f>
        <v>0.03</v>
      </c>
      <c r="N148" s="1306">
        <v>0</v>
      </c>
      <c r="O148" s="1307" t="str">
        <f t="shared" ref="O148" si="1212">IF(N148=0,"",($B$10/N$10)*N148/N$8)</f>
        <v/>
      </c>
      <c r="P148" s="1306">
        <v>262.21203765272719</v>
      </c>
      <c r="Q148" s="1307">
        <f t="shared" ref="Q148" si="1213">IF(P148=0,"",($B$10/P$10)*P148/P$8)</f>
        <v>3.2661787964779879E-2</v>
      </c>
      <c r="R148" s="1306">
        <v>500</v>
      </c>
      <c r="S148" s="1307">
        <f t="shared" ref="S148" si="1214">IF(R148=0,"",($B$10/R$10)*R148/R$8)</f>
        <v>3.8706450511736379E-2</v>
      </c>
      <c r="T148" s="1306">
        <v>600</v>
      </c>
      <c r="U148" s="1307">
        <f t="shared" ref="U148" si="1215">IF(T148=0,"",($B$10/T$10)*T148/T$8)</f>
        <v>3.3478807817109046E-2</v>
      </c>
      <c r="V148" s="1306">
        <v>0</v>
      </c>
      <c r="W148" s="1307" t="str">
        <f t="shared" ref="W148:Y148" si="1216">IF(V148=0,"",($B$10/V$10)*V148/V$8)</f>
        <v/>
      </c>
      <c r="X148" s="1306">
        <v>0</v>
      </c>
      <c r="Y148" s="1307" t="str">
        <f t="shared" si="1216"/>
        <v/>
      </c>
      <c r="Z148" s="1306">
        <v>0</v>
      </c>
      <c r="AA148" s="1307" t="str">
        <f t="shared" ref="AA148" si="1217">IF(Z148=0,"",($B$10/Z$10)*Z148/Z$8)</f>
        <v/>
      </c>
      <c r="AB148" s="1306"/>
      <c r="AC148" s="1307" t="str">
        <f t="shared" ref="AC148" si="1218">IF(AB148=0,"",($B$10/AB$10)*AB148/AB$8)</f>
        <v/>
      </c>
      <c r="AD148" s="1306">
        <v>396.69779999999992</v>
      </c>
      <c r="AE148" s="1307">
        <f t="shared" si="1171"/>
        <v>0.03</v>
      </c>
      <c r="AF148" s="1306">
        <v>0</v>
      </c>
      <c r="AG148" s="1307" t="str">
        <f t="shared" si="1182"/>
        <v/>
      </c>
      <c r="AH148" s="1306"/>
      <c r="AI148" s="1307" t="str">
        <f t="shared" ref="AI148" si="1219">IF(AH148=0,"",($B$10/AH$10)*AH148/AH$8)</f>
        <v/>
      </c>
      <c r="AJ148" s="1265">
        <f>E148*D148</f>
        <v>0</v>
      </c>
      <c r="AK148" s="1251">
        <v>0</v>
      </c>
    </row>
    <row r="149" spans="1:37" s="1123" customFormat="1" ht="15.75" x14ac:dyDescent="0.25">
      <c r="A149" s="1301" t="s">
        <v>1298</v>
      </c>
      <c r="B149" s="1302"/>
      <c r="C149" s="1303" t="s">
        <v>3493</v>
      </c>
      <c r="D149" s="1304"/>
      <c r="E149" s="1332"/>
      <c r="F149" s="1304" t="s">
        <v>3775</v>
      </c>
      <c r="G149" s="1305">
        <f>IFERROR(AVERAGEIFS($H149:$AI149,H$12:AI$12,"Referência"),"")</f>
        <v>6.6275953586080592</v>
      </c>
      <c r="H149" s="1306">
        <v>5000</v>
      </c>
      <c r="I149" s="1307">
        <f t="shared" si="1173"/>
        <v>8.707274129309571E-2</v>
      </c>
      <c r="J149" s="1306">
        <v>19038.06453587607</v>
      </c>
      <c r="K149" s="1307">
        <f t="shared" si="1173"/>
        <v>0.93904511644522903</v>
      </c>
      <c r="L149" s="1306">
        <v>250.46744473684211</v>
      </c>
      <c r="M149" s="1307">
        <f t="shared" ref="M149" si="1220">IF(L149=0,"",($B$10/L$10)*L149/L$8)</f>
        <v>1.605263157894737E-2</v>
      </c>
      <c r="N149" s="1306">
        <v>0</v>
      </c>
      <c r="O149" s="1307" t="str">
        <f t="shared" ref="O149" si="1221">IF(N149=0,"",($B$10/N$10)*N149/N$8)</f>
        <v/>
      </c>
      <c r="P149" s="1306">
        <v>5126.045014107116</v>
      </c>
      <c r="Q149" s="1307">
        <f t="shared" ref="Q149" si="1222">IF(P149=0,"",($B$10/P$10)*P149/P$8)</f>
        <v>0.63851300210107775</v>
      </c>
      <c r="R149" s="1306">
        <v>0</v>
      </c>
      <c r="S149" s="1307" t="str">
        <f t="shared" ref="S149" si="1223">IF(R149=0,"",($B$10/R$10)*R149/R$8)</f>
        <v/>
      </c>
      <c r="T149" s="1306">
        <v>0</v>
      </c>
      <c r="U149" s="1307" t="str">
        <f t="shared" ref="U149" si="1224">IF(T149=0,"",($B$10/T$10)*T149/T$8)</f>
        <v/>
      </c>
      <c r="V149" s="1306">
        <v>0</v>
      </c>
      <c r="W149" s="1307" t="str">
        <f t="shared" ref="W149:Y149" si="1225">IF(V149=0,"",($B$10/V$10)*V149/V$8)</f>
        <v/>
      </c>
      <c r="X149" s="1306">
        <v>0</v>
      </c>
      <c r="Y149" s="1307" t="str">
        <f t="shared" si="1225"/>
        <v/>
      </c>
      <c r="Z149" s="1306">
        <v>0</v>
      </c>
      <c r="AA149" s="1307" t="str">
        <f t="shared" ref="AA149" si="1226">IF(Z149=0,"",($B$10/Z$10)*Z149/Z$8)</f>
        <v/>
      </c>
      <c r="AB149" s="1306">
        <v>828800</v>
      </c>
      <c r="AC149" s="1307">
        <f t="shared" ref="AC149" si="1227">IF(AB149=0,"",($B$10/AB$10)*AB149/AB$8)</f>
        <v>37.754888660230009</v>
      </c>
      <c r="AD149" s="1306">
        <v>4363.6758</v>
      </c>
      <c r="AE149" s="1307">
        <f t="shared" si="1171"/>
        <v>0.33</v>
      </c>
      <c r="AF149" s="1306">
        <v>0</v>
      </c>
      <c r="AG149" s="1307" t="str">
        <f t="shared" si="1182"/>
        <v/>
      </c>
      <c r="AH149" s="1306"/>
      <c r="AI149" s="1307" t="str">
        <f t="shared" ref="AI149" si="1228">IF(AH149=0,"",($B$10/AH$10)*AH149/AH$8)</f>
        <v/>
      </c>
      <c r="AJ149" s="1265">
        <f>E149*D149</f>
        <v>0</v>
      </c>
      <c r="AK149" s="1251">
        <v>0</v>
      </c>
    </row>
    <row r="150" spans="1:37" s="1123" customFormat="1" ht="15.75" x14ac:dyDescent="0.25">
      <c r="A150" s="1301" t="s">
        <v>1283</v>
      </c>
      <c r="B150" s="1302"/>
      <c r="C150" s="1303" t="s">
        <v>3493</v>
      </c>
      <c r="D150" s="1304">
        <f>$B$4</f>
        <v>48</v>
      </c>
      <c r="E150" s="1304">
        <f>500/12*2</f>
        <v>83.333333333333329</v>
      </c>
      <c r="F150" s="1304" t="s">
        <v>3387</v>
      </c>
      <c r="G150" s="1305">
        <f>IFERROR(AVERAGEIFS($H150:$AI150,H$12:AI$12,"Referência"),"")</f>
        <v>1.5280940991575129</v>
      </c>
      <c r="H150" s="1306">
        <v>0</v>
      </c>
      <c r="I150" s="1307" t="str">
        <f t="shared" si="1173"/>
        <v/>
      </c>
      <c r="J150" s="1306">
        <v>0</v>
      </c>
      <c r="K150" s="1307" t="str">
        <f t="shared" si="1173"/>
        <v/>
      </c>
      <c r="L150" s="1306">
        <v>1473.6842105263158</v>
      </c>
      <c r="M150" s="1307">
        <f t="shared" ref="M150" si="1229">IF(L150=0,"",($B$10/L$10)*L150/L$8)</f>
        <v>9.4449439208141306E-2</v>
      </c>
      <c r="N150" s="1306">
        <v>0</v>
      </c>
      <c r="O150" s="1307" t="str">
        <f t="shared" ref="O150" si="1230">IF(N150=0,"",($B$10/N$10)*N150/N$8)</f>
        <v/>
      </c>
      <c r="P150" s="1306">
        <v>18354.8426356909</v>
      </c>
      <c r="Q150" s="1307">
        <f t="shared" ref="Q150" si="1231">IF(P150=0,"",($B$10/P$10)*P150/P$8)</f>
        <v>2.2863251575345909</v>
      </c>
      <c r="R150" s="1306">
        <v>0</v>
      </c>
      <c r="S150" s="1307" t="str">
        <f t="shared" ref="S150" si="1232">IF(R150=0,"",($B$10/R$10)*R150/R$8)</f>
        <v/>
      </c>
      <c r="T150" s="1306">
        <v>42096.627525191529</v>
      </c>
      <c r="U150" s="1307">
        <f t="shared" ref="U150" si="1233">IF(T150=0,"",($B$10/T$10)*T150/T$8)</f>
        <v>2.3489081711071833</v>
      </c>
      <c r="V150" s="1306">
        <v>2000</v>
      </c>
      <c r="W150" s="1307">
        <f t="shared" ref="W150:Y150" si="1234">IF(V150=0,"",($B$10/V$10)*V150/V$8)</f>
        <v>0.19761129972803809</v>
      </c>
      <c r="X150" s="1306">
        <v>0</v>
      </c>
      <c r="Y150" s="1307" t="str">
        <f t="shared" si="1234"/>
        <v/>
      </c>
      <c r="Z150" s="1306">
        <v>0</v>
      </c>
      <c r="AA150" s="1307" t="str">
        <f t="shared" ref="AA150" si="1235">IF(Z150=0,"",($B$10/Z$10)*Z150/Z$8)</f>
        <v/>
      </c>
      <c r="AB150" s="1306">
        <v>0</v>
      </c>
      <c r="AC150" s="1307" t="str">
        <f t="shared" ref="AC150" si="1236">IF(AB150=0,"",($B$10/AB$10)*AB150/AB$8)</f>
        <v/>
      </c>
      <c r="AD150" s="1306">
        <v>50500</v>
      </c>
      <c r="AE150" s="1307">
        <f t="shared" si="1171"/>
        <v>3.8190279855345812</v>
      </c>
      <c r="AF150" s="1306">
        <v>5416.6666666666661</v>
      </c>
      <c r="AG150" s="1307">
        <f t="shared" si="1182"/>
        <v>0.42224254183254289</v>
      </c>
      <c r="AH150" s="1306"/>
      <c r="AI150" s="1307" t="str">
        <f t="shared" ref="AI150" si="1237">IF(AH150=0,"",($B$10/AH$10)*AH150/AH$8)</f>
        <v/>
      </c>
      <c r="AJ150" s="1265">
        <f>E150*D150</f>
        <v>4000</v>
      </c>
      <c r="AK150" s="1251">
        <v>1</v>
      </c>
    </row>
    <row r="151" spans="1:37" s="1123" customFormat="1" ht="15.75" customHeight="1" x14ac:dyDescent="0.25">
      <c r="A151" s="1297" t="s">
        <v>3502</v>
      </c>
      <c r="B151" s="1298"/>
      <c r="C151" s="1326"/>
      <c r="D151" s="1326"/>
      <c r="E151" s="1328">
        <f>SUMPRODUCT(D152:D172,E152:E172)</f>
        <v>1468800</v>
      </c>
      <c r="F151" s="1329"/>
      <c r="G151" s="1328"/>
      <c r="H151" s="1330"/>
      <c r="I151" s="1300" t="str">
        <f t="shared" si="1173"/>
        <v/>
      </c>
      <c r="J151" s="1330"/>
      <c r="K151" s="1300" t="str">
        <f t="shared" si="1173"/>
        <v/>
      </c>
      <c r="L151" s="1330"/>
      <c r="M151" s="1300" t="str">
        <f t="shared" ref="M151" si="1238">IF(L151=0,"",($B$10/L$10)*L151/L$8)</f>
        <v/>
      </c>
      <c r="N151" s="1330"/>
      <c r="O151" s="1300" t="str">
        <f t="shared" ref="O151" si="1239">IF(N151=0,"",($B$10/N$10)*N151/N$8)</f>
        <v/>
      </c>
      <c r="P151" s="1330"/>
      <c r="Q151" s="1300" t="str">
        <f t="shared" ref="Q151" si="1240">IF(P151=0,"",($B$10/P$10)*P151/P$8)</f>
        <v/>
      </c>
      <c r="R151" s="1330"/>
      <c r="S151" s="1300" t="str">
        <f t="shared" ref="S151" si="1241">IF(R151=0,"",($B$10/R$10)*R151/R$8)</f>
        <v/>
      </c>
      <c r="T151" s="1330"/>
      <c r="U151" s="1300" t="str">
        <f t="shared" ref="U151" si="1242">IF(T151=0,"",($B$10/T$10)*T151/T$8)</f>
        <v/>
      </c>
      <c r="V151" s="1330"/>
      <c r="W151" s="1300" t="str">
        <f t="shared" ref="W151:Y151" si="1243">IF(V151=0,"",($B$10/V$10)*V151/V$8)</f>
        <v/>
      </c>
      <c r="X151" s="1330"/>
      <c r="Y151" s="1300" t="str">
        <f t="shared" si="1243"/>
        <v/>
      </c>
      <c r="Z151" s="1330"/>
      <c r="AA151" s="1300" t="str">
        <f t="shared" ref="AA151" si="1244">IF(Z151=0,"",($B$10/Z$10)*Z151/Z$8)</f>
        <v/>
      </c>
      <c r="AB151" s="1330">
        <v>725200</v>
      </c>
      <c r="AC151" s="1300">
        <f t="shared" ref="AC151" si="1245">IF(AB151=0,"",($B$10/AB$10)*AB151/AB$8)</f>
        <v>33.035527577701259</v>
      </c>
      <c r="AD151" s="1330"/>
      <c r="AE151" s="1300" t="str">
        <f t="shared" si="1171"/>
        <v/>
      </c>
      <c r="AF151" s="1330"/>
      <c r="AG151" s="1300" t="str">
        <f t="shared" si="1182"/>
        <v/>
      </c>
      <c r="AH151" s="1330"/>
      <c r="AI151" s="1300" t="str">
        <f t="shared" ref="AI151" si="1246">IF(AH151=0,"",($B$10/AH$10)*AH151/AH$8)</f>
        <v/>
      </c>
      <c r="AJ151" s="1251"/>
      <c r="AK151" s="1251">
        <v>0</v>
      </c>
    </row>
    <row r="152" spans="1:37" s="1123" customFormat="1" ht="15.75" customHeight="1" x14ac:dyDescent="0.25">
      <c r="A152" s="1301" t="s">
        <v>3503</v>
      </c>
      <c r="B152" s="1302"/>
      <c r="C152" s="1303" t="s">
        <v>3493</v>
      </c>
      <c r="D152" s="1304">
        <v>72</v>
      </c>
      <c r="E152" s="1304">
        <v>5000</v>
      </c>
      <c r="F152" s="1304" t="s">
        <v>3389</v>
      </c>
      <c r="G152" s="1305">
        <f t="shared" ref="G152:G172" si="1247">IFERROR(AVERAGEIFS($H152:$AI152,H$12:AI$12,"Referência"),"")</f>
        <v>14.650419559387734</v>
      </c>
      <c r="H152" s="1306">
        <v>560000</v>
      </c>
      <c r="I152" s="1307">
        <f t="shared" si="1173"/>
        <v>9.752147024826721</v>
      </c>
      <c r="J152" s="1306">
        <v>60000</v>
      </c>
      <c r="K152" s="1307">
        <f t="shared" si="1173"/>
        <v>2.9594766253964186</v>
      </c>
      <c r="L152" s="1306">
        <v>7500</v>
      </c>
      <c r="M152" s="1307">
        <f t="shared" ref="M152" si="1248">IF(L152=0,"",($B$10/L$10)*L152/L$8)</f>
        <v>0.48068018168429055</v>
      </c>
      <c r="N152" s="1306">
        <v>0</v>
      </c>
      <c r="O152" s="1307" t="str">
        <f t="shared" ref="O152" si="1249">IF(N152=0,"",($B$10/N$10)*N152/N$8)</f>
        <v/>
      </c>
      <c r="P152" s="1306">
        <v>5000</v>
      </c>
      <c r="Q152" s="1307">
        <f t="shared" ref="Q152" si="1250">IF(P152=0,"",($B$10/P$10)*P152/P$8)</f>
        <v>0.62281251953880634</v>
      </c>
      <c r="R152" s="1306">
        <v>0</v>
      </c>
      <c r="S152" s="1307" t="str">
        <f t="shared" ref="S152" si="1251">IF(R152=0,"",($B$10/R$10)*R152/R$8)</f>
        <v/>
      </c>
      <c r="T152" s="1306">
        <v>0</v>
      </c>
      <c r="U152" s="1307" t="str">
        <f t="shared" ref="U152" si="1252">IF(T152=0,"",($B$10/T$10)*T152/T$8)</f>
        <v/>
      </c>
      <c r="V152" s="1306">
        <v>10000</v>
      </c>
      <c r="W152" s="1307">
        <f t="shared" ref="W152:Y152" si="1253">IF(V152=0,"",($B$10/V$10)*V152/V$8)</f>
        <v>0.98805649864019052</v>
      </c>
      <c r="X152" s="1306">
        <v>72000</v>
      </c>
      <c r="Y152" s="1307">
        <f t="shared" si="1253"/>
        <v>38.46570249220931</v>
      </c>
      <c r="Z152" s="1306">
        <v>205895.52</v>
      </c>
      <c r="AA152" s="1307">
        <f t="shared" ref="AA152" si="1254">IF(Z152=0,"",($B$10/Z$10)*Z152/Z$8)</f>
        <v>29.361876367735221</v>
      </c>
      <c r="AB152" s="1306">
        <v>238280</v>
      </c>
      <c r="AC152" s="1307">
        <f t="shared" ref="AC152" si="1255">IF(AB152=0,"",($B$10/AB$10)*AB152/AB$8)</f>
        <v>10.854530489816128</v>
      </c>
      <c r="AD152" s="1306">
        <v>330000</v>
      </c>
      <c r="AE152" s="1307">
        <f t="shared" si="1171"/>
        <v>24.956024459928948</v>
      </c>
      <c r="AF152" s="1306">
        <v>360000</v>
      </c>
      <c r="AG152" s="1307">
        <f t="shared" si="1182"/>
        <v>28.062888934101316</v>
      </c>
      <c r="AH152" s="1306"/>
      <c r="AI152" s="1307" t="str">
        <f t="shared" ref="AI152" si="1256">IF(AH152=0,"",($B$10/AH$10)*AH152/AH$8)</f>
        <v/>
      </c>
      <c r="AJ152" s="1265">
        <f t="shared" ref="AJ152:AJ172" si="1257">E152*D152</f>
        <v>360000</v>
      </c>
      <c r="AK152" s="1251">
        <v>1</v>
      </c>
    </row>
    <row r="153" spans="1:37" s="1123" customFormat="1" ht="15.75" customHeight="1" x14ac:dyDescent="0.25">
      <c r="A153" s="1301" t="s">
        <v>3504</v>
      </c>
      <c r="B153" s="1302"/>
      <c r="C153" s="1303" t="s">
        <v>3493</v>
      </c>
      <c r="D153" s="1304">
        <v>48</v>
      </c>
      <c r="E153" s="1304">
        <v>5000</v>
      </c>
      <c r="F153" s="1304" t="s">
        <v>3387</v>
      </c>
      <c r="G153" s="1305">
        <f t="shared" si="1247"/>
        <v>14.777074220204469</v>
      </c>
      <c r="H153" s="1306">
        <v>0</v>
      </c>
      <c r="I153" s="1307" t="str">
        <f t="shared" si="1173"/>
        <v/>
      </c>
      <c r="J153" s="1306">
        <v>0</v>
      </c>
      <c r="K153" s="1307" t="str">
        <f t="shared" si="1173"/>
        <v/>
      </c>
      <c r="L153" s="1306">
        <v>3000</v>
      </c>
      <c r="M153" s="1307">
        <f t="shared" ref="M153" si="1258">IF(L153=0,"",($B$10/L$10)*L153/L$8)</f>
        <v>0.19227207267371621</v>
      </c>
      <c r="N153" s="1306">
        <v>0</v>
      </c>
      <c r="O153" s="1307" t="str">
        <f t="shared" ref="O153" si="1259">IF(N153=0,"",($B$10/N$10)*N153/N$8)</f>
        <v/>
      </c>
      <c r="P153" s="1306">
        <v>0</v>
      </c>
      <c r="Q153" s="1307" t="str">
        <f t="shared" ref="Q153" si="1260">IF(P153=0,"",($B$10/P$10)*P153/P$8)</f>
        <v/>
      </c>
      <c r="R153" s="1306">
        <v>0</v>
      </c>
      <c r="S153" s="1307" t="str">
        <f t="shared" ref="S153" si="1261">IF(R153=0,"",($B$10/R$10)*R153/R$8)</f>
        <v/>
      </c>
      <c r="T153" s="1306">
        <v>0</v>
      </c>
      <c r="U153" s="1307" t="str">
        <f t="shared" ref="U153" si="1262">IF(T153=0,"",($B$10/T$10)*T153/T$8)</f>
        <v/>
      </c>
      <c r="V153" s="1306">
        <v>0</v>
      </c>
      <c r="W153" s="1307" t="str">
        <f t="shared" ref="W153:Y153" si="1263">IF(V153=0,"",($B$10/V$10)*V153/V$8)</f>
        <v/>
      </c>
      <c r="X153" s="1306">
        <v>0</v>
      </c>
      <c r="Y153" s="1307" t="str">
        <f t="shared" si="1263"/>
        <v/>
      </c>
      <c r="Z153" s="1306">
        <v>205895.52</v>
      </c>
      <c r="AA153" s="1307">
        <f t="shared" ref="AA153" si="1264">IF(Z153=0,"",($B$10/Z$10)*Z153/Z$8)</f>
        <v>29.361876367735221</v>
      </c>
      <c r="AB153" s="1306">
        <v>0</v>
      </c>
      <c r="AC153" s="1307" t="str">
        <f t="shared" ref="AC153" si="1265">IF(AB153=0,"",($B$10/AB$10)*AB153/AB$8)</f>
        <v/>
      </c>
      <c r="AD153" s="1306">
        <v>0</v>
      </c>
      <c r="AE153" s="1307" t="str">
        <f t="shared" si="1171"/>
        <v/>
      </c>
      <c r="AF153" s="1306">
        <v>0</v>
      </c>
      <c r="AG153" s="1307" t="str">
        <f t="shared" si="1182"/>
        <v/>
      </c>
      <c r="AH153" s="1306"/>
      <c r="AI153" s="1307" t="str">
        <f t="shared" ref="AI153" si="1266">IF(AH153=0,"",($B$10/AH$10)*AH153/AH$8)</f>
        <v/>
      </c>
      <c r="AJ153" s="1265">
        <f t="shared" si="1257"/>
        <v>240000</v>
      </c>
      <c r="AK153" s="1251">
        <v>1</v>
      </c>
    </row>
    <row r="154" spans="1:37" s="1123" customFormat="1" ht="15.75" customHeight="1" x14ac:dyDescent="0.25">
      <c r="A154" s="1312" t="s">
        <v>3505</v>
      </c>
      <c r="B154" s="1313"/>
      <c r="C154" s="1303" t="s">
        <v>3493</v>
      </c>
      <c r="D154" s="1304"/>
      <c r="E154" s="1304"/>
      <c r="F154" s="1304" t="s">
        <v>3775</v>
      </c>
      <c r="G154" s="1305">
        <f t="shared" si="1247"/>
        <v>19.825634190631813</v>
      </c>
      <c r="H154" s="1306">
        <v>230000</v>
      </c>
      <c r="I154" s="1307">
        <f t="shared" si="1173"/>
        <v>4.0053460994824031</v>
      </c>
      <c r="J154" s="1306">
        <v>0</v>
      </c>
      <c r="K154" s="1307" t="str">
        <f t="shared" si="1173"/>
        <v/>
      </c>
      <c r="L154" s="1306">
        <v>6000</v>
      </c>
      <c r="M154" s="1307">
        <f t="shared" ref="M154" si="1267">IF(L154=0,"",($B$10/L$10)*L154/L$8)</f>
        <v>0.38454414534743242</v>
      </c>
      <c r="N154" s="1306">
        <v>0</v>
      </c>
      <c r="O154" s="1307" t="str">
        <f t="shared" ref="O154" si="1268">IF(N154=0,"",($B$10/N$10)*N154/N$8)</f>
        <v/>
      </c>
      <c r="P154" s="1306">
        <v>5000</v>
      </c>
      <c r="Q154" s="1307">
        <f t="shared" ref="Q154" si="1269">IF(P154=0,"",($B$10/P$10)*P154/P$8)</f>
        <v>0.62281251953880634</v>
      </c>
      <c r="R154" s="1306">
        <v>0</v>
      </c>
      <c r="S154" s="1307" t="str">
        <f t="shared" ref="S154" si="1270">IF(R154=0,"",($B$10/R$10)*R154/R$8)</f>
        <v/>
      </c>
      <c r="T154" s="1306">
        <v>0</v>
      </c>
      <c r="U154" s="1307" t="str">
        <f t="shared" ref="U154" si="1271">IF(T154=0,"",($B$10/T$10)*T154/T$8)</f>
        <v/>
      </c>
      <c r="V154" s="1306">
        <v>0</v>
      </c>
      <c r="W154" s="1307" t="str">
        <f t="shared" ref="W154:Y154" si="1272">IF(V154=0,"",($B$10/V$10)*V154/V$8)</f>
        <v/>
      </c>
      <c r="X154" s="1306">
        <v>0</v>
      </c>
      <c r="Y154" s="1307" t="str">
        <f t="shared" si="1272"/>
        <v/>
      </c>
      <c r="Z154" s="1306">
        <v>540000</v>
      </c>
      <c r="AA154" s="1307">
        <f t="shared" ref="AA154" si="1273">IF(Z154=0,"",($B$10/Z$10)*Z154/Z$8)</f>
        <v>77.007082225863968</v>
      </c>
      <c r="AB154" s="1306">
        <v>352240</v>
      </c>
      <c r="AC154" s="1307">
        <f t="shared" ref="AC154" si="1274">IF(AB154=0,"",($B$10/AB$10)*AB154/AB$8)</f>
        <v>16.045827680597753</v>
      </c>
      <c r="AD154" s="1306">
        <v>276210</v>
      </c>
      <c r="AE154" s="1307">
        <f t="shared" si="1171"/>
        <v>20.888192472960529</v>
      </c>
      <c r="AF154" s="1306">
        <v>0</v>
      </c>
      <c r="AG154" s="1307" t="str">
        <f t="shared" si="1182"/>
        <v/>
      </c>
      <c r="AH154" s="1306"/>
      <c r="AI154" s="1307" t="str">
        <f t="shared" ref="AI154" si="1275">IF(AH154=0,"",($B$10/AH$10)*AH154/AH$8)</f>
        <v/>
      </c>
      <c r="AJ154" s="1265">
        <f t="shared" si="1257"/>
        <v>0</v>
      </c>
      <c r="AK154" s="1251">
        <v>0</v>
      </c>
    </row>
    <row r="155" spans="1:37" s="1123" customFormat="1" ht="15.75" customHeight="1" x14ac:dyDescent="0.25">
      <c r="A155" s="1301" t="s">
        <v>3506</v>
      </c>
      <c r="B155" s="1302"/>
      <c r="C155" s="1303" t="s">
        <v>3493</v>
      </c>
      <c r="D155" s="1304">
        <v>48</v>
      </c>
      <c r="E155" s="1304">
        <v>2400</v>
      </c>
      <c r="F155" s="1304" t="s">
        <v>3387</v>
      </c>
      <c r="G155" s="1305">
        <f t="shared" si="1247"/>
        <v>7.0790416237931266</v>
      </c>
      <c r="H155" s="1306">
        <v>0</v>
      </c>
      <c r="I155" s="1307" t="str">
        <f t="shared" si="1173"/>
        <v/>
      </c>
      <c r="J155" s="1306">
        <v>0</v>
      </c>
      <c r="K155" s="1307" t="str">
        <f t="shared" si="1173"/>
        <v/>
      </c>
      <c r="L155" s="1306">
        <v>0</v>
      </c>
      <c r="M155" s="1307" t="str">
        <f t="shared" ref="M155" si="1276">IF(L155=0,"",($B$10/L$10)*L155/L$8)</f>
        <v/>
      </c>
      <c r="N155" s="1306">
        <v>0</v>
      </c>
      <c r="O155" s="1307" t="str">
        <f t="shared" ref="O155" si="1277">IF(N155=0,"",($B$10/N$10)*N155/N$8)</f>
        <v/>
      </c>
      <c r="P155" s="1306">
        <v>0</v>
      </c>
      <c r="Q155" s="1307" t="str">
        <f t="shared" ref="Q155" si="1278">IF(P155=0,"",($B$10/P$10)*P155/P$8)</f>
        <v/>
      </c>
      <c r="R155" s="1306">
        <v>0</v>
      </c>
      <c r="S155" s="1307" t="str">
        <f t="shared" ref="S155" si="1279">IF(R155=0,"",($B$10/R$10)*R155/R$8)</f>
        <v/>
      </c>
      <c r="T155" s="1306">
        <v>0</v>
      </c>
      <c r="U155" s="1307" t="str">
        <f t="shared" ref="U155" si="1280">IF(T155=0,"",($B$10/T$10)*T155/T$8)</f>
        <v/>
      </c>
      <c r="V155" s="1306">
        <v>0</v>
      </c>
      <c r="W155" s="1307" t="str">
        <f t="shared" ref="W155:Y155" si="1281">IF(V155=0,"",($B$10/V$10)*V155/V$8)</f>
        <v/>
      </c>
      <c r="X155" s="1306">
        <v>0</v>
      </c>
      <c r="Y155" s="1307" t="str">
        <f t="shared" si="1281"/>
        <v/>
      </c>
      <c r="Z155" s="1306">
        <v>0</v>
      </c>
      <c r="AA155" s="1307" t="str">
        <f t="shared" ref="AA155" si="1282">IF(Z155=0,"",($B$10/Z$10)*Z155/Z$8)</f>
        <v/>
      </c>
      <c r="AB155" s="1306">
        <v>155400</v>
      </c>
      <c r="AC155" s="1307">
        <f t="shared" ref="AC155" si="1283">IF(AB155=0,"",($B$10/AB$10)*AB155/AB$8)</f>
        <v>7.0790416237931266</v>
      </c>
      <c r="AD155" s="1306">
        <v>0</v>
      </c>
      <c r="AE155" s="1307" t="str">
        <f t="shared" si="1171"/>
        <v/>
      </c>
      <c r="AF155" s="1306">
        <v>0</v>
      </c>
      <c r="AG155" s="1307" t="str">
        <f t="shared" si="1182"/>
        <v/>
      </c>
      <c r="AH155" s="1306"/>
      <c r="AI155" s="1307" t="str">
        <f t="shared" ref="AI155" si="1284">IF(AH155=0,"",($B$10/AH$10)*AH155/AH$8)</f>
        <v/>
      </c>
      <c r="AJ155" s="1265">
        <f t="shared" si="1257"/>
        <v>115200</v>
      </c>
      <c r="AK155" s="1251">
        <v>1</v>
      </c>
    </row>
    <row r="156" spans="1:37" s="1123" customFormat="1" ht="15.75" customHeight="1" x14ac:dyDescent="0.25">
      <c r="A156" s="1301" t="s">
        <v>3507</v>
      </c>
      <c r="B156" s="1302"/>
      <c r="C156" s="1303" t="s">
        <v>3493</v>
      </c>
      <c r="D156" s="1304">
        <v>48</v>
      </c>
      <c r="E156" s="1304">
        <v>2400</v>
      </c>
      <c r="F156" s="1304" t="s">
        <v>3387</v>
      </c>
      <c r="G156" s="1305">
        <f t="shared" si="1247"/>
        <v>8.494849948551753</v>
      </c>
      <c r="H156" s="1306">
        <v>0</v>
      </c>
      <c r="I156" s="1307" t="str">
        <f t="shared" si="1173"/>
        <v/>
      </c>
      <c r="J156" s="1306">
        <v>0</v>
      </c>
      <c r="K156" s="1307" t="str">
        <f t="shared" si="1173"/>
        <v/>
      </c>
      <c r="L156" s="1306">
        <v>0</v>
      </c>
      <c r="M156" s="1307" t="str">
        <f t="shared" ref="M156" si="1285">IF(L156=0,"",($B$10/L$10)*L156/L$8)</f>
        <v/>
      </c>
      <c r="N156" s="1306">
        <v>0</v>
      </c>
      <c r="O156" s="1307" t="str">
        <f t="shared" ref="O156" si="1286">IF(N156=0,"",($B$10/N$10)*N156/N$8)</f>
        <v/>
      </c>
      <c r="P156" s="1306">
        <v>0</v>
      </c>
      <c r="Q156" s="1307" t="str">
        <f t="shared" ref="Q156" si="1287">IF(P156=0,"",($B$10/P$10)*P156/P$8)</f>
        <v/>
      </c>
      <c r="R156" s="1306">
        <v>0</v>
      </c>
      <c r="S156" s="1307" t="str">
        <f t="shared" ref="S156" si="1288">IF(R156=0,"",($B$10/R$10)*R156/R$8)</f>
        <v/>
      </c>
      <c r="T156" s="1306">
        <v>0</v>
      </c>
      <c r="U156" s="1307" t="str">
        <f t="shared" ref="U156" si="1289">IF(T156=0,"",($B$10/T$10)*T156/T$8)</f>
        <v/>
      </c>
      <c r="V156" s="1306">
        <v>0</v>
      </c>
      <c r="W156" s="1307" t="str">
        <f t="shared" ref="W156:Y156" si="1290">IF(V156=0,"",($B$10/V$10)*V156/V$8)</f>
        <v/>
      </c>
      <c r="X156" s="1306">
        <v>0</v>
      </c>
      <c r="Y156" s="1307" t="str">
        <f t="shared" si="1290"/>
        <v/>
      </c>
      <c r="Z156" s="1306">
        <v>0</v>
      </c>
      <c r="AA156" s="1307" t="str">
        <f t="shared" ref="AA156" si="1291">IF(Z156=0,"",($B$10/Z$10)*Z156/Z$8)</f>
        <v/>
      </c>
      <c r="AB156" s="1306">
        <v>186480</v>
      </c>
      <c r="AC156" s="1307">
        <f t="shared" ref="AC156" si="1292">IF(AB156=0,"",($B$10/AB$10)*AB156/AB$8)</f>
        <v>8.494849948551753</v>
      </c>
      <c r="AD156" s="1306">
        <v>0</v>
      </c>
      <c r="AE156" s="1307" t="str">
        <f t="shared" si="1171"/>
        <v/>
      </c>
      <c r="AF156" s="1306">
        <v>0</v>
      </c>
      <c r="AG156" s="1307" t="str">
        <f t="shared" si="1182"/>
        <v/>
      </c>
      <c r="AH156" s="1306"/>
      <c r="AI156" s="1307" t="str">
        <f t="shared" ref="AI156" si="1293">IF(AH156=0,"",($B$10/AH$10)*AH156/AH$8)</f>
        <v/>
      </c>
      <c r="AJ156" s="1265">
        <f t="shared" si="1257"/>
        <v>115200</v>
      </c>
      <c r="AK156" s="1251">
        <v>1</v>
      </c>
    </row>
    <row r="157" spans="1:37" s="1123" customFormat="1" ht="15.75" customHeight="1" x14ac:dyDescent="0.25">
      <c r="A157" s="1301" t="s">
        <v>3779</v>
      </c>
      <c r="B157" s="1302"/>
      <c r="C157" s="1303" t="s">
        <v>3493</v>
      </c>
      <c r="D157" s="1304">
        <v>48</v>
      </c>
      <c r="E157" s="1304">
        <v>2400</v>
      </c>
      <c r="F157" s="1304" t="s">
        <v>3387</v>
      </c>
      <c r="G157" s="1305" t="str">
        <f t="shared" si="1247"/>
        <v/>
      </c>
      <c r="H157" s="1306">
        <v>0</v>
      </c>
      <c r="I157" s="1307" t="str">
        <f t="shared" si="1173"/>
        <v/>
      </c>
      <c r="J157" s="1306">
        <v>0</v>
      </c>
      <c r="K157" s="1307" t="str">
        <f t="shared" si="1173"/>
        <v/>
      </c>
      <c r="L157" s="1306">
        <v>0</v>
      </c>
      <c r="M157" s="1307" t="str">
        <f t="shared" ref="M157" si="1294">IF(L157=0,"",($B$10/L$10)*L157/L$8)</f>
        <v/>
      </c>
      <c r="N157" s="1306">
        <v>0</v>
      </c>
      <c r="O157" s="1307" t="str">
        <f t="shared" ref="O157" si="1295">IF(N157=0,"",($B$10/N$10)*N157/N$8)</f>
        <v/>
      </c>
      <c r="P157" s="1306">
        <v>0</v>
      </c>
      <c r="Q157" s="1307" t="str">
        <f t="shared" ref="Q157" si="1296">IF(P157=0,"",($B$10/P$10)*P157/P$8)</f>
        <v/>
      </c>
      <c r="R157" s="1306">
        <v>0</v>
      </c>
      <c r="S157" s="1307" t="str">
        <f t="shared" ref="S157" si="1297">IF(R157=0,"",($B$10/R$10)*R157/R$8)</f>
        <v/>
      </c>
      <c r="T157" s="1306">
        <v>0</v>
      </c>
      <c r="U157" s="1307" t="str">
        <f t="shared" ref="U157" si="1298">IF(T157=0,"",($B$10/T$10)*T157/T$8)</f>
        <v/>
      </c>
      <c r="V157" s="1306">
        <v>0</v>
      </c>
      <c r="W157" s="1307" t="str">
        <f t="shared" ref="W157:Y157" si="1299">IF(V157=0,"",($B$10/V$10)*V157/V$8)</f>
        <v/>
      </c>
      <c r="X157" s="1306">
        <v>0</v>
      </c>
      <c r="Y157" s="1307" t="str">
        <f t="shared" si="1299"/>
        <v/>
      </c>
      <c r="Z157" s="1306">
        <v>0</v>
      </c>
      <c r="AA157" s="1307" t="str">
        <f t="shared" ref="AA157" si="1300">IF(Z157=0,"",($B$10/Z$10)*Z157/Z$8)</f>
        <v/>
      </c>
      <c r="AB157" s="1306">
        <v>0</v>
      </c>
      <c r="AC157" s="1307" t="str">
        <f t="shared" ref="AC157" si="1301">IF(AB157=0,"",($B$10/AB$10)*AB157/AB$8)</f>
        <v/>
      </c>
      <c r="AD157" s="1306">
        <v>0</v>
      </c>
      <c r="AE157" s="1307" t="str">
        <f t="shared" si="1171"/>
        <v/>
      </c>
      <c r="AF157" s="1306">
        <v>0</v>
      </c>
      <c r="AG157" s="1307" t="str">
        <f t="shared" si="1182"/>
        <v/>
      </c>
      <c r="AH157" s="1306"/>
      <c r="AI157" s="1307" t="str">
        <f t="shared" ref="AI157" si="1302">IF(AH157=0,"",($B$10/AH$10)*AH157/AH$8)</f>
        <v/>
      </c>
      <c r="AJ157" s="1265">
        <f t="shared" si="1257"/>
        <v>115200</v>
      </c>
      <c r="AK157" s="1251">
        <v>1</v>
      </c>
    </row>
    <row r="158" spans="1:37" s="1123" customFormat="1" ht="15.75" customHeight="1" x14ac:dyDescent="0.25">
      <c r="A158" s="1301" t="s">
        <v>1301</v>
      </c>
      <c r="B158" s="1302"/>
      <c r="C158" s="1303" t="s">
        <v>3493</v>
      </c>
      <c r="D158" s="1304">
        <v>48</v>
      </c>
      <c r="E158" s="1304">
        <v>2400</v>
      </c>
      <c r="F158" s="1304" t="s">
        <v>3389</v>
      </c>
      <c r="G158" s="1305">
        <f t="shared" si="1247"/>
        <v>6.4038097925915407</v>
      </c>
      <c r="H158" s="1306">
        <v>280000</v>
      </c>
      <c r="I158" s="1307">
        <f t="shared" si="1173"/>
        <v>4.8760735124133605</v>
      </c>
      <c r="J158" s="1306">
        <v>0</v>
      </c>
      <c r="K158" s="1307" t="str">
        <f t="shared" si="1173"/>
        <v/>
      </c>
      <c r="L158" s="1306">
        <v>2500</v>
      </c>
      <c r="M158" s="1307">
        <f t="shared" ref="M158" si="1303">IF(L158=0,"",($B$10/L$10)*L158/L$8)</f>
        <v>0.16022672722809686</v>
      </c>
      <c r="N158" s="1306">
        <v>0</v>
      </c>
      <c r="O158" s="1307" t="str">
        <f t="shared" ref="O158" si="1304">IF(N158=0,"",($B$10/N$10)*N158/N$8)</f>
        <v/>
      </c>
      <c r="P158" s="1306">
        <v>2500</v>
      </c>
      <c r="Q158" s="1307">
        <f t="shared" ref="Q158" si="1305">IF(P158=0,"",($B$10/P$10)*P158/P$8)</f>
        <v>0.31140625976940317</v>
      </c>
      <c r="R158" s="1306">
        <v>0</v>
      </c>
      <c r="S158" s="1307" t="str">
        <f t="shared" ref="S158" si="1306">IF(R158=0,"",($B$10/R$10)*R158/R$8)</f>
        <v/>
      </c>
      <c r="T158" s="1306">
        <v>0</v>
      </c>
      <c r="U158" s="1307" t="str">
        <f t="shared" ref="U158" si="1307">IF(T158=0,"",($B$10/T$10)*T158/T$8)</f>
        <v/>
      </c>
      <c r="V158" s="1306">
        <v>0</v>
      </c>
      <c r="W158" s="1307" t="str">
        <f t="shared" ref="W158:Y158" si="1308">IF(V158=0,"",($B$10/V$10)*V158/V$8)</f>
        <v/>
      </c>
      <c r="X158" s="1306">
        <v>0</v>
      </c>
      <c r="Y158" s="1307" t="str">
        <f t="shared" si="1308"/>
        <v/>
      </c>
      <c r="Z158" s="1306">
        <v>94500</v>
      </c>
      <c r="AA158" s="1307">
        <f t="shared" ref="AA158" si="1309">IF(Z158=0,"",($B$10/Z$10)*Z158/Z$8)</f>
        <v>13.476239389526196</v>
      </c>
      <c r="AB158" s="1306">
        <v>0</v>
      </c>
      <c r="AC158" s="1307" t="str">
        <f t="shared" ref="AC158" si="1310">IF(AB158=0,"",($B$10/AB$10)*AB158/AB$8)</f>
        <v/>
      </c>
      <c r="AD158" s="1306">
        <v>140415</v>
      </c>
      <c r="AE158" s="1307">
        <f t="shared" si="1171"/>
        <v>10.618788407699766</v>
      </c>
      <c r="AF158" s="1306">
        <v>115200</v>
      </c>
      <c r="AG158" s="1307">
        <f t="shared" si="1182"/>
        <v>8.9801244589124209</v>
      </c>
      <c r="AH158" s="1306"/>
      <c r="AI158" s="1307" t="str">
        <f t="shared" ref="AI158" si="1311">IF(AH158=0,"",($B$10/AH$10)*AH158/AH$8)</f>
        <v/>
      </c>
      <c r="AJ158" s="1265">
        <f t="shared" si="1257"/>
        <v>115200</v>
      </c>
      <c r="AK158" s="1251">
        <v>1</v>
      </c>
    </row>
    <row r="159" spans="1:37" s="1123" customFormat="1" ht="15.75" customHeight="1" x14ac:dyDescent="0.25">
      <c r="A159" s="1301" t="s">
        <v>3508</v>
      </c>
      <c r="B159" s="1313"/>
      <c r="C159" s="1303" t="s">
        <v>3493</v>
      </c>
      <c r="D159" s="1304">
        <v>48</v>
      </c>
      <c r="E159" s="1304">
        <v>3500</v>
      </c>
      <c r="F159" s="1304" t="s">
        <v>3389</v>
      </c>
      <c r="G159" s="1305">
        <f t="shared" si="1247"/>
        <v>4.3371277127317764</v>
      </c>
      <c r="H159" s="1306">
        <v>161000</v>
      </c>
      <c r="I159" s="1307">
        <f t="shared" si="1173"/>
        <v>2.8037422696376817</v>
      </c>
      <c r="J159" s="1306">
        <v>0</v>
      </c>
      <c r="K159" s="1307" t="str">
        <f t="shared" si="1173"/>
        <v/>
      </c>
      <c r="L159" s="1306">
        <v>9000</v>
      </c>
      <c r="M159" s="1307">
        <f t="shared" ref="M159" si="1312">IF(L159=0,"",($B$10/L$10)*L159/L$8)</f>
        <v>0.57681621802114869</v>
      </c>
      <c r="N159" s="1306">
        <v>0</v>
      </c>
      <c r="O159" s="1307" t="str">
        <f t="shared" ref="O159" si="1313">IF(N159=0,"",($B$10/N$10)*N159/N$8)</f>
        <v/>
      </c>
      <c r="P159" s="1306">
        <v>7000</v>
      </c>
      <c r="Q159" s="1307">
        <f t="shared" ref="Q159" si="1314">IF(P159=0,"",($B$10/P$10)*P159/P$8)</f>
        <v>0.87193752735432883</v>
      </c>
      <c r="R159" s="1306">
        <v>0</v>
      </c>
      <c r="S159" s="1307" t="str">
        <f t="shared" ref="S159" si="1315">IF(R159=0,"",($B$10/R$10)*R159/R$8)</f>
        <v/>
      </c>
      <c r="T159" s="1306">
        <v>0</v>
      </c>
      <c r="U159" s="1307" t="str">
        <f t="shared" ref="U159" si="1316">IF(T159=0,"",($B$10/T$10)*T159/T$8)</f>
        <v/>
      </c>
      <c r="V159" s="1306">
        <v>0</v>
      </c>
      <c r="W159" s="1307" t="str">
        <f t="shared" ref="W159:Y159" si="1317">IF(V159=0,"",($B$10/V$10)*V159/V$8)</f>
        <v/>
      </c>
      <c r="X159" s="1306">
        <v>0</v>
      </c>
      <c r="Y159" s="1307" t="str">
        <f t="shared" si="1317"/>
        <v/>
      </c>
      <c r="Z159" s="1306">
        <v>0</v>
      </c>
      <c r="AA159" s="1307" t="str">
        <f t="shared" ref="AA159" si="1318">IF(Z159=0,"",($B$10/Z$10)*Z159/Z$8)</f>
        <v/>
      </c>
      <c r="AB159" s="1306">
        <v>0</v>
      </c>
      <c r="AC159" s="1307" t="str">
        <f t="shared" ref="AC159" si="1319">IF(AB159=0,"",($B$10/AB$10)*AB159/AB$8)</f>
        <v/>
      </c>
      <c r="AD159" s="1306">
        <v>0</v>
      </c>
      <c r="AE159" s="1307" t="str">
        <f t="shared" si="1171"/>
        <v/>
      </c>
      <c r="AF159" s="1306">
        <v>168000</v>
      </c>
      <c r="AG159" s="1307">
        <f t="shared" si="1182"/>
        <v>13.096014835913948</v>
      </c>
      <c r="AH159" s="1306"/>
      <c r="AI159" s="1307" t="str">
        <f t="shared" ref="AI159" si="1320">IF(AH159=0,"",($B$10/AH$10)*AH159/AH$8)</f>
        <v/>
      </c>
      <c r="AJ159" s="1265">
        <f t="shared" si="1257"/>
        <v>168000</v>
      </c>
      <c r="AK159" s="1251">
        <v>1</v>
      </c>
    </row>
    <row r="160" spans="1:37" s="1123" customFormat="1" ht="15.75" customHeight="1" x14ac:dyDescent="0.25">
      <c r="A160" s="1301" t="s">
        <v>3509</v>
      </c>
      <c r="B160" s="1313"/>
      <c r="C160" s="1303" t="s">
        <v>3493</v>
      </c>
      <c r="D160" s="1304">
        <v>48</v>
      </c>
      <c r="E160" s="1304">
        <v>3500</v>
      </c>
      <c r="F160" s="1304" t="s">
        <v>3387</v>
      </c>
      <c r="G160" s="1305">
        <f t="shared" si="1247"/>
        <v>8.4194409900277947</v>
      </c>
      <c r="H160" s="1306">
        <v>0</v>
      </c>
      <c r="I160" s="1307" t="str">
        <f t="shared" si="1173"/>
        <v/>
      </c>
      <c r="J160" s="1306">
        <v>0</v>
      </c>
      <c r="K160" s="1307" t="str">
        <f t="shared" si="1173"/>
        <v/>
      </c>
      <c r="L160" s="1306">
        <v>0</v>
      </c>
      <c r="M160" s="1307" t="str">
        <f t="shared" ref="M160" si="1321">IF(L160=0,"",($B$10/L$10)*L160/L$8)</f>
        <v/>
      </c>
      <c r="N160" s="1306">
        <v>0</v>
      </c>
      <c r="O160" s="1307" t="str">
        <f t="shared" ref="O160" si="1322">IF(N160=0,"",($B$10/N$10)*N160/N$8)</f>
        <v/>
      </c>
      <c r="P160" s="1306">
        <v>0</v>
      </c>
      <c r="Q160" s="1307" t="str">
        <f t="shared" ref="Q160" si="1323">IF(P160=0,"",($B$10/P$10)*P160/P$8)</f>
        <v/>
      </c>
      <c r="R160" s="1306">
        <v>0</v>
      </c>
      <c r="S160" s="1307" t="str">
        <f t="shared" ref="S160" si="1324">IF(R160=0,"",($B$10/R$10)*R160/R$8)</f>
        <v/>
      </c>
      <c r="T160" s="1306">
        <v>0</v>
      </c>
      <c r="U160" s="1307" t="str">
        <f t="shared" ref="U160" si="1325">IF(T160=0,"",($B$10/T$10)*T160/T$8)</f>
        <v/>
      </c>
      <c r="V160" s="1306">
        <v>0</v>
      </c>
      <c r="W160" s="1307" t="str">
        <f t="shared" ref="W160:Y160" si="1326">IF(V160=0,"",($B$10/V$10)*V160/V$8)</f>
        <v/>
      </c>
      <c r="X160" s="1306">
        <v>0</v>
      </c>
      <c r="Y160" s="1307" t="str">
        <f t="shared" si="1326"/>
        <v/>
      </c>
      <c r="Z160" s="1306">
        <v>59040</v>
      </c>
      <c r="AA160" s="1307">
        <f t="shared" ref="AA160" si="1327">IF(Z160=0,"",($B$10/Z$10)*Z160/Z$8)</f>
        <v>8.4194409900277947</v>
      </c>
      <c r="AB160" s="1306">
        <v>0</v>
      </c>
      <c r="AC160" s="1307" t="str">
        <f t="shared" ref="AC160" si="1328">IF(AB160=0,"",($B$10/AB$10)*AB160/AB$8)</f>
        <v/>
      </c>
      <c r="AD160" s="1306">
        <v>0</v>
      </c>
      <c r="AE160" s="1307" t="str">
        <f t="shared" si="1171"/>
        <v/>
      </c>
      <c r="AF160" s="1306">
        <v>0</v>
      </c>
      <c r="AG160" s="1307" t="str">
        <f t="shared" si="1182"/>
        <v/>
      </c>
      <c r="AH160" s="1306"/>
      <c r="AI160" s="1307" t="str">
        <f t="shared" ref="AI160" si="1329">IF(AH160=0,"",($B$10/AH$10)*AH160/AH$8)</f>
        <v/>
      </c>
      <c r="AJ160" s="1265">
        <f t="shared" si="1257"/>
        <v>168000</v>
      </c>
      <c r="AK160" s="1251">
        <v>1</v>
      </c>
    </row>
    <row r="161" spans="1:37" s="1123" customFormat="1" ht="15.75" customHeight="1" x14ac:dyDescent="0.25">
      <c r="A161" s="1301" t="s">
        <v>3510</v>
      </c>
      <c r="B161" s="1313"/>
      <c r="C161" s="1303" t="s">
        <v>3493</v>
      </c>
      <c r="D161" s="1304">
        <v>48</v>
      </c>
      <c r="E161" s="1304">
        <v>1500</v>
      </c>
      <c r="F161" s="1304" t="s">
        <v>3387</v>
      </c>
      <c r="G161" s="1305">
        <f t="shared" si="1247"/>
        <v>1.5671628799816524</v>
      </c>
      <c r="H161" s="1306">
        <v>50600</v>
      </c>
      <c r="I161" s="1307">
        <f t="shared" si="1173"/>
        <v>0.88117614188612858</v>
      </c>
      <c r="J161" s="1306">
        <v>0</v>
      </c>
      <c r="K161" s="1307" t="str">
        <f t="shared" si="1173"/>
        <v/>
      </c>
      <c r="L161" s="1306">
        <v>1200</v>
      </c>
      <c r="M161" s="1307">
        <f t="shared" ref="M161" si="1330">IF(L161=0,"",($B$10/L$10)*L161/L$8)</f>
        <v>7.6908829069486484E-2</v>
      </c>
      <c r="N161" s="1306">
        <v>0</v>
      </c>
      <c r="O161" s="1307" t="str">
        <f t="shared" ref="O161" si="1331">IF(N161=0,"",($B$10/N$10)*N161/N$8)</f>
        <v/>
      </c>
      <c r="P161" s="1306">
        <v>0</v>
      </c>
      <c r="Q161" s="1307" t="str">
        <f t="shared" ref="Q161" si="1332">IF(P161=0,"",($B$10/P$10)*P161/P$8)</f>
        <v/>
      </c>
      <c r="R161" s="1306">
        <v>0</v>
      </c>
      <c r="S161" s="1307" t="str">
        <f t="shared" ref="S161" si="1333">IF(R161=0,"",($B$10/R$10)*R161/R$8)</f>
        <v/>
      </c>
      <c r="T161" s="1306">
        <v>0</v>
      </c>
      <c r="U161" s="1307" t="str">
        <f t="shared" ref="U161" si="1334">IF(T161=0,"",($B$10/T$10)*T161/T$8)</f>
        <v/>
      </c>
      <c r="V161" s="1306">
        <v>0</v>
      </c>
      <c r="W161" s="1307" t="str">
        <f t="shared" ref="W161:Y161" si="1335">IF(V161=0,"",($B$10/V$10)*V161/V$8)</f>
        <v/>
      </c>
      <c r="X161" s="1306">
        <v>0</v>
      </c>
      <c r="Y161" s="1307" t="str">
        <f t="shared" si="1335"/>
        <v/>
      </c>
      <c r="Z161" s="1306">
        <v>0</v>
      </c>
      <c r="AA161" s="1307" t="str">
        <f t="shared" ref="AA161" si="1336">IF(Z161=0,"",($B$10/Z$10)*Z161/Z$8)</f>
        <v/>
      </c>
      <c r="AB161" s="1306">
        <v>0</v>
      </c>
      <c r="AC161" s="1307" t="str">
        <f t="shared" ref="AC161" si="1337">IF(AB161=0,"",($B$10/AB$10)*AB161/AB$8)</f>
        <v/>
      </c>
      <c r="AD161" s="1306">
        <v>49500</v>
      </c>
      <c r="AE161" s="1307">
        <f t="shared" si="1171"/>
        <v>3.743403668989342</v>
      </c>
      <c r="AF161" s="1306">
        <v>0</v>
      </c>
      <c r="AG161" s="1307" t="str">
        <f t="shared" si="1182"/>
        <v/>
      </c>
      <c r="AH161" s="1306"/>
      <c r="AI161" s="1307" t="str">
        <f t="shared" ref="AI161" si="1338">IF(AH161=0,"",($B$10/AH$10)*AH161/AH$8)</f>
        <v/>
      </c>
      <c r="AJ161" s="1265">
        <f t="shared" si="1257"/>
        <v>72000</v>
      </c>
      <c r="AK161" s="1251">
        <v>1</v>
      </c>
    </row>
    <row r="162" spans="1:37" s="1123" customFormat="1" ht="15.75" customHeight="1" x14ac:dyDescent="0.25">
      <c r="A162" s="1301" t="s">
        <v>1333</v>
      </c>
      <c r="B162" s="1313"/>
      <c r="C162" s="1303" t="s">
        <v>3493</v>
      </c>
      <c r="D162" s="1304"/>
      <c r="E162" s="1304"/>
      <c r="F162" s="1304" t="s">
        <v>3775</v>
      </c>
      <c r="G162" s="1305">
        <f t="shared" si="1247"/>
        <v>9.040839381983675</v>
      </c>
      <c r="H162" s="1306">
        <v>280000</v>
      </c>
      <c r="I162" s="1307">
        <f t="shared" si="1173"/>
        <v>4.8760735124133605</v>
      </c>
      <c r="J162" s="1306">
        <v>0</v>
      </c>
      <c r="K162" s="1307" t="str">
        <f t="shared" si="1173"/>
        <v/>
      </c>
      <c r="L162" s="1306">
        <v>2700</v>
      </c>
      <c r="M162" s="1307">
        <f t="shared" ref="M162" si="1339">IF(L162=0,"",($B$10/L$10)*L162/L$8)</f>
        <v>0.17304486540634459</v>
      </c>
      <c r="N162" s="1306">
        <v>0</v>
      </c>
      <c r="O162" s="1307" t="str">
        <f t="shared" ref="O162" si="1340">IF(N162=0,"",($B$10/N$10)*N162/N$8)</f>
        <v/>
      </c>
      <c r="P162" s="1306">
        <v>2500</v>
      </c>
      <c r="Q162" s="1307">
        <f t="shared" ref="Q162" si="1341">IF(P162=0,"",($B$10/P$10)*P162/P$8)</f>
        <v>0.31140625976940317</v>
      </c>
      <c r="R162" s="1306">
        <v>0</v>
      </c>
      <c r="S162" s="1307" t="str">
        <f t="shared" ref="S162" si="1342">IF(R162=0,"",($B$10/R$10)*R162/R$8)</f>
        <v/>
      </c>
      <c r="T162" s="1306">
        <v>0</v>
      </c>
      <c r="U162" s="1307" t="str">
        <f t="shared" ref="U162" si="1343">IF(T162=0,"",($B$10/T$10)*T162/T$8)</f>
        <v/>
      </c>
      <c r="V162" s="1306">
        <v>0</v>
      </c>
      <c r="W162" s="1307" t="str">
        <f t="shared" ref="W162:Y162" si="1344">IF(V162=0,"",($B$10/V$10)*V162/V$8)</f>
        <v/>
      </c>
      <c r="X162" s="1306">
        <v>0</v>
      </c>
      <c r="Y162" s="1307" t="str">
        <f t="shared" si="1344"/>
        <v/>
      </c>
      <c r="Z162" s="1306">
        <v>216000</v>
      </c>
      <c r="AA162" s="1307">
        <f t="shared" ref="AA162" si="1345">IF(Z162=0,"",($B$10/Z$10)*Z162/Z$8)</f>
        <v>30.802832890345591</v>
      </c>
      <c r="AB162" s="1306">
        <v>0</v>
      </c>
      <c r="AC162" s="1307" t="str">
        <f t="shared" ref="AC162" si="1346">IF(AB162=0,"",($B$10/AB$10)*AB162/AB$8)</f>
        <v/>
      </c>
      <c r="AD162" s="1306">
        <v>0</v>
      </c>
      <c r="AE162" s="1307" t="str">
        <f t="shared" si="1171"/>
        <v/>
      </c>
      <c r="AF162" s="1306">
        <v>0</v>
      </c>
      <c r="AG162" s="1307" t="str">
        <f t="shared" si="1182"/>
        <v/>
      </c>
      <c r="AH162" s="1306"/>
      <c r="AI162" s="1307" t="str">
        <f t="shared" ref="AI162" si="1347">IF(AH162=0,"",($B$10/AH$10)*AH162/AH$8)</f>
        <v/>
      </c>
      <c r="AJ162" s="1265">
        <f t="shared" si="1257"/>
        <v>0</v>
      </c>
      <c r="AK162" s="1251">
        <v>0</v>
      </c>
    </row>
    <row r="163" spans="1:37" s="1123" customFormat="1" ht="15.75" customHeight="1" x14ac:dyDescent="0.25">
      <c r="A163" s="1312" t="s">
        <v>3511</v>
      </c>
      <c r="B163" s="1313"/>
      <c r="C163" s="1303" t="s">
        <v>3493</v>
      </c>
      <c r="D163" s="1304"/>
      <c r="E163" s="1304"/>
      <c r="F163" s="1304" t="s">
        <v>3775</v>
      </c>
      <c r="G163" s="1305">
        <f t="shared" si="1247"/>
        <v>0.12818138178247748</v>
      </c>
      <c r="H163" s="1306">
        <v>0</v>
      </c>
      <c r="I163" s="1307" t="str">
        <f t="shared" si="1173"/>
        <v/>
      </c>
      <c r="J163" s="1306">
        <v>0</v>
      </c>
      <c r="K163" s="1307" t="str">
        <f t="shared" si="1173"/>
        <v/>
      </c>
      <c r="L163" s="1306">
        <v>2000</v>
      </c>
      <c r="M163" s="1307">
        <f t="shared" ref="M163" si="1348">IF(L163=0,"",($B$10/L$10)*L163/L$8)</f>
        <v>0.12818138178247748</v>
      </c>
      <c r="N163" s="1306">
        <v>0</v>
      </c>
      <c r="O163" s="1307" t="str">
        <f t="shared" ref="O163" si="1349">IF(N163=0,"",($B$10/N$10)*N163/N$8)</f>
        <v/>
      </c>
      <c r="P163" s="1306">
        <v>0</v>
      </c>
      <c r="Q163" s="1307" t="str">
        <f t="shared" ref="Q163" si="1350">IF(P163=0,"",($B$10/P$10)*P163/P$8)</f>
        <v/>
      </c>
      <c r="R163" s="1306">
        <v>0</v>
      </c>
      <c r="S163" s="1307" t="str">
        <f t="shared" ref="S163" si="1351">IF(R163=0,"",($B$10/R$10)*R163/R$8)</f>
        <v/>
      </c>
      <c r="T163" s="1306">
        <v>0</v>
      </c>
      <c r="U163" s="1307" t="str">
        <f t="shared" ref="U163" si="1352">IF(T163=0,"",($B$10/T$10)*T163/T$8)</f>
        <v/>
      </c>
      <c r="V163" s="1306">
        <v>0</v>
      </c>
      <c r="W163" s="1307" t="str">
        <f t="shared" ref="W163:Y163" si="1353">IF(V163=0,"",($B$10/V$10)*V163/V$8)</f>
        <v/>
      </c>
      <c r="X163" s="1306">
        <v>0</v>
      </c>
      <c r="Y163" s="1307" t="str">
        <f t="shared" si="1353"/>
        <v/>
      </c>
      <c r="Z163" s="1306">
        <v>0</v>
      </c>
      <c r="AA163" s="1307" t="str">
        <f t="shared" ref="AA163" si="1354">IF(Z163=0,"",($B$10/Z$10)*Z163/Z$8)</f>
        <v/>
      </c>
      <c r="AB163" s="1306">
        <v>0</v>
      </c>
      <c r="AC163" s="1307" t="str">
        <f t="shared" ref="AC163" si="1355">IF(AB163=0,"",($B$10/AB$10)*AB163/AB$8)</f>
        <v/>
      </c>
      <c r="AD163" s="1306">
        <v>0</v>
      </c>
      <c r="AE163" s="1307" t="str">
        <f t="shared" si="1171"/>
        <v/>
      </c>
      <c r="AF163" s="1306">
        <v>0</v>
      </c>
      <c r="AG163" s="1307" t="str">
        <f t="shared" si="1182"/>
        <v/>
      </c>
      <c r="AH163" s="1306"/>
      <c r="AI163" s="1307" t="str">
        <f t="shared" ref="AI163" si="1356">IF(AH163=0,"",($B$10/AH$10)*AH163/AH$8)</f>
        <v/>
      </c>
      <c r="AJ163" s="1265">
        <f t="shared" si="1257"/>
        <v>0</v>
      </c>
      <c r="AK163" s="1251">
        <v>0</v>
      </c>
    </row>
    <row r="164" spans="1:37" s="1123" customFormat="1" ht="15.75" customHeight="1" x14ac:dyDescent="0.25">
      <c r="A164" s="1312" t="s">
        <v>3512</v>
      </c>
      <c r="B164" s="1313"/>
      <c r="C164" s="1303" t="s">
        <v>3493</v>
      </c>
      <c r="D164" s="1304"/>
      <c r="E164" s="1304"/>
      <c r="F164" s="1304" t="s">
        <v>3775</v>
      </c>
      <c r="G164" s="1305" t="str">
        <f t="shared" si="1247"/>
        <v/>
      </c>
      <c r="H164" s="1306">
        <v>0</v>
      </c>
      <c r="I164" s="1307" t="str">
        <f t="shared" si="1173"/>
        <v/>
      </c>
      <c r="J164" s="1306">
        <v>0</v>
      </c>
      <c r="K164" s="1307" t="str">
        <f t="shared" si="1173"/>
        <v/>
      </c>
      <c r="L164" s="1306">
        <v>0</v>
      </c>
      <c r="M164" s="1307" t="str">
        <f t="shared" ref="M164" si="1357">IF(L164=0,"",($B$10/L$10)*L164/L$8)</f>
        <v/>
      </c>
      <c r="N164" s="1306">
        <v>0</v>
      </c>
      <c r="O164" s="1307" t="str">
        <f t="shared" ref="O164" si="1358">IF(N164=0,"",($B$10/N$10)*N164/N$8)</f>
        <v/>
      </c>
      <c r="P164" s="1306">
        <v>0</v>
      </c>
      <c r="Q164" s="1307" t="str">
        <f t="shared" ref="Q164" si="1359">IF(P164=0,"",($B$10/P$10)*P164/P$8)</f>
        <v/>
      </c>
      <c r="R164" s="1306">
        <v>0</v>
      </c>
      <c r="S164" s="1307" t="str">
        <f t="shared" ref="S164" si="1360">IF(R164=0,"",($B$10/R$10)*R164/R$8)</f>
        <v/>
      </c>
      <c r="T164" s="1306">
        <v>0</v>
      </c>
      <c r="U164" s="1307" t="str">
        <f t="shared" ref="U164" si="1361">IF(T164=0,"",($B$10/T$10)*T164/T$8)</f>
        <v/>
      </c>
      <c r="V164" s="1306">
        <v>0</v>
      </c>
      <c r="W164" s="1307" t="str">
        <f t="shared" ref="W164:Y164" si="1362">IF(V164=0,"",($B$10/V$10)*V164/V$8)</f>
        <v/>
      </c>
      <c r="X164" s="1306">
        <v>0</v>
      </c>
      <c r="Y164" s="1307" t="str">
        <f t="shared" si="1362"/>
        <v/>
      </c>
      <c r="Z164" s="1306">
        <v>0</v>
      </c>
      <c r="AA164" s="1307" t="str">
        <f t="shared" ref="AA164" si="1363">IF(Z164=0,"",($B$10/Z$10)*Z164/Z$8)</f>
        <v/>
      </c>
      <c r="AB164" s="1306">
        <v>0</v>
      </c>
      <c r="AC164" s="1307" t="str">
        <f t="shared" ref="AC164" si="1364">IF(AB164=0,"",($B$10/AB$10)*AB164/AB$8)</f>
        <v/>
      </c>
      <c r="AD164" s="1306">
        <v>0</v>
      </c>
      <c r="AE164" s="1307" t="str">
        <f t="shared" si="1171"/>
        <v/>
      </c>
      <c r="AF164" s="1306">
        <v>0</v>
      </c>
      <c r="AG164" s="1307" t="str">
        <f t="shared" si="1182"/>
        <v/>
      </c>
      <c r="AH164" s="1306"/>
      <c r="AI164" s="1307" t="str">
        <f t="shared" ref="AI164" si="1365">IF(AH164=0,"",($B$10/AH$10)*AH164/AH$8)</f>
        <v/>
      </c>
      <c r="AJ164" s="1265">
        <f t="shared" si="1257"/>
        <v>0</v>
      </c>
      <c r="AK164" s="1251">
        <v>0</v>
      </c>
    </row>
    <row r="165" spans="1:37" s="1123" customFormat="1" ht="15.75" customHeight="1" x14ac:dyDescent="0.25">
      <c r="A165" s="1312" t="s">
        <v>3513</v>
      </c>
      <c r="B165" s="1313"/>
      <c r="C165" s="1303" t="s">
        <v>3493</v>
      </c>
      <c r="D165" s="1304"/>
      <c r="E165" s="1304"/>
      <c r="F165" s="1304" t="s">
        <v>3775</v>
      </c>
      <c r="G165" s="1305" t="str">
        <f t="shared" si="1247"/>
        <v/>
      </c>
      <c r="H165" s="1306">
        <v>0</v>
      </c>
      <c r="I165" s="1307" t="str">
        <f t="shared" si="1173"/>
        <v/>
      </c>
      <c r="J165" s="1306">
        <v>0</v>
      </c>
      <c r="K165" s="1307" t="str">
        <f t="shared" si="1173"/>
        <v/>
      </c>
      <c r="L165" s="1306">
        <v>0</v>
      </c>
      <c r="M165" s="1307" t="str">
        <f t="shared" ref="M165" si="1366">IF(L165=0,"",($B$10/L$10)*L165/L$8)</f>
        <v/>
      </c>
      <c r="N165" s="1306">
        <v>0</v>
      </c>
      <c r="O165" s="1307" t="str">
        <f t="shared" ref="O165" si="1367">IF(N165=0,"",($B$10/N$10)*N165/N$8)</f>
        <v/>
      </c>
      <c r="P165" s="1306">
        <v>0</v>
      </c>
      <c r="Q165" s="1307" t="str">
        <f t="shared" ref="Q165" si="1368">IF(P165=0,"",($B$10/P$10)*P165/P$8)</f>
        <v/>
      </c>
      <c r="R165" s="1306">
        <v>0</v>
      </c>
      <c r="S165" s="1307" t="str">
        <f t="shared" ref="S165" si="1369">IF(R165=0,"",($B$10/R$10)*R165/R$8)</f>
        <v/>
      </c>
      <c r="T165" s="1306">
        <v>0</v>
      </c>
      <c r="U165" s="1307" t="str">
        <f t="shared" ref="U165" si="1370">IF(T165=0,"",($B$10/T$10)*T165/T$8)</f>
        <v/>
      </c>
      <c r="V165" s="1306">
        <v>0</v>
      </c>
      <c r="W165" s="1307" t="str">
        <f t="shared" ref="W165:Y165" si="1371">IF(V165=0,"",($B$10/V$10)*V165/V$8)</f>
        <v/>
      </c>
      <c r="X165" s="1306">
        <v>0</v>
      </c>
      <c r="Y165" s="1307" t="str">
        <f t="shared" si="1371"/>
        <v/>
      </c>
      <c r="Z165" s="1306">
        <v>0</v>
      </c>
      <c r="AA165" s="1307" t="str">
        <f t="shared" ref="AA165" si="1372">IF(Z165=0,"",($B$10/Z$10)*Z165/Z$8)</f>
        <v/>
      </c>
      <c r="AB165" s="1306">
        <v>0</v>
      </c>
      <c r="AC165" s="1307" t="str">
        <f t="shared" ref="AC165" si="1373">IF(AB165=0,"",($B$10/AB$10)*AB165/AB$8)</f>
        <v/>
      </c>
      <c r="AD165" s="1306">
        <v>0</v>
      </c>
      <c r="AE165" s="1307" t="str">
        <f t="shared" si="1171"/>
        <v/>
      </c>
      <c r="AF165" s="1306">
        <v>0</v>
      </c>
      <c r="AG165" s="1307" t="str">
        <f t="shared" si="1182"/>
        <v/>
      </c>
      <c r="AH165" s="1306"/>
      <c r="AI165" s="1307" t="str">
        <f t="shared" ref="AI165" si="1374">IF(AH165=0,"",($B$10/AH$10)*AH165/AH$8)</f>
        <v/>
      </c>
      <c r="AJ165" s="1265">
        <f t="shared" si="1257"/>
        <v>0</v>
      </c>
      <c r="AK165" s="1251">
        <v>0</v>
      </c>
    </row>
    <row r="166" spans="1:37" s="1123" customFormat="1" ht="15.75" customHeight="1" x14ac:dyDescent="0.25">
      <c r="A166" s="1312" t="s">
        <v>3514</v>
      </c>
      <c r="B166" s="1313"/>
      <c r="C166" s="1303" t="s">
        <v>3493</v>
      </c>
      <c r="D166" s="1304"/>
      <c r="E166" s="1304"/>
      <c r="F166" s="1304" t="s">
        <v>3775</v>
      </c>
      <c r="G166" s="1305" t="str">
        <f t="shared" si="1247"/>
        <v/>
      </c>
      <c r="H166" s="1306">
        <v>0</v>
      </c>
      <c r="I166" s="1307" t="str">
        <f t="shared" si="1173"/>
        <v/>
      </c>
      <c r="J166" s="1306">
        <v>0</v>
      </c>
      <c r="K166" s="1307" t="str">
        <f t="shared" si="1173"/>
        <v/>
      </c>
      <c r="L166" s="1306">
        <v>0</v>
      </c>
      <c r="M166" s="1307" t="str">
        <f t="shared" ref="M166" si="1375">IF(L166=0,"",($B$10/L$10)*L166/L$8)</f>
        <v/>
      </c>
      <c r="N166" s="1306">
        <v>0</v>
      </c>
      <c r="O166" s="1307" t="str">
        <f t="shared" ref="O166" si="1376">IF(N166=0,"",($B$10/N$10)*N166/N$8)</f>
        <v/>
      </c>
      <c r="P166" s="1306">
        <v>0</v>
      </c>
      <c r="Q166" s="1307" t="str">
        <f t="shared" ref="Q166" si="1377">IF(P166=0,"",($B$10/P$10)*P166/P$8)</f>
        <v/>
      </c>
      <c r="R166" s="1306">
        <v>0</v>
      </c>
      <c r="S166" s="1307" t="str">
        <f t="shared" ref="S166" si="1378">IF(R166=0,"",($B$10/R$10)*R166/R$8)</f>
        <v/>
      </c>
      <c r="T166" s="1306">
        <v>0</v>
      </c>
      <c r="U166" s="1307" t="str">
        <f t="shared" ref="U166" si="1379">IF(T166=0,"",($B$10/T$10)*T166/T$8)</f>
        <v/>
      </c>
      <c r="V166" s="1306">
        <v>0</v>
      </c>
      <c r="W166" s="1307" t="str">
        <f t="shared" ref="W166:Y166" si="1380">IF(V166=0,"",($B$10/V$10)*V166/V$8)</f>
        <v/>
      </c>
      <c r="X166" s="1306">
        <v>0</v>
      </c>
      <c r="Y166" s="1307" t="str">
        <f t="shared" si="1380"/>
        <v/>
      </c>
      <c r="Z166" s="1306">
        <v>0</v>
      </c>
      <c r="AA166" s="1307" t="str">
        <f t="shared" ref="AA166" si="1381">IF(Z166=0,"",($B$10/Z$10)*Z166/Z$8)</f>
        <v/>
      </c>
      <c r="AB166" s="1306">
        <v>0</v>
      </c>
      <c r="AC166" s="1307" t="str">
        <f t="shared" ref="AC166" si="1382">IF(AB166=0,"",($B$10/AB$10)*AB166/AB$8)</f>
        <v/>
      </c>
      <c r="AD166" s="1306">
        <v>0</v>
      </c>
      <c r="AE166" s="1307" t="str">
        <f t="shared" si="1171"/>
        <v/>
      </c>
      <c r="AF166" s="1306">
        <v>0</v>
      </c>
      <c r="AG166" s="1307" t="str">
        <f t="shared" si="1182"/>
        <v/>
      </c>
      <c r="AH166" s="1306"/>
      <c r="AI166" s="1307" t="str">
        <f t="shared" ref="AI166" si="1383">IF(AH166=0,"",($B$10/AH$10)*AH166/AH$8)</f>
        <v/>
      </c>
      <c r="AJ166" s="1265">
        <f t="shared" si="1257"/>
        <v>0</v>
      </c>
      <c r="AK166" s="1251">
        <v>0</v>
      </c>
    </row>
    <row r="167" spans="1:37" s="1123" customFormat="1" ht="15.75" customHeight="1" x14ac:dyDescent="0.25">
      <c r="A167" s="1301" t="s">
        <v>3515</v>
      </c>
      <c r="B167" s="1302"/>
      <c r="C167" s="1303" t="s">
        <v>3493</v>
      </c>
      <c r="D167" s="1304"/>
      <c r="E167" s="1304"/>
      <c r="F167" s="1304" t="s">
        <v>3775</v>
      </c>
      <c r="G167" s="1305" t="str">
        <f t="shared" si="1247"/>
        <v/>
      </c>
      <c r="H167" s="1306">
        <v>0</v>
      </c>
      <c r="I167" s="1307" t="str">
        <f t="shared" si="1173"/>
        <v/>
      </c>
      <c r="J167" s="1306">
        <v>0</v>
      </c>
      <c r="K167" s="1307" t="str">
        <f t="shared" si="1173"/>
        <v/>
      </c>
      <c r="L167" s="1306">
        <v>0</v>
      </c>
      <c r="M167" s="1307" t="str">
        <f t="shared" ref="M167" si="1384">IF(L167=0,"",($B$10/L$10)*L167/L$8)</f>
        <v/>
      </c>
      <c r="N167" s="1306">
        <v>0</v>
      </c>
      <c r="O167" s="1307" t="str">
        <f t="shared" ref="O167" si="1385">IF(N167=0,"",($B$10/N$10)*N167/N$8)</f>
        <v/>
      </c>
      <c r="P167" s="1306">
        <v>0</v>
      </c>
      <c r="Q167" s="1307" t="str">
        <f t="shared" ref="Q167" si="1386">IF(P167=0,"",($B$10/P$10)*P167/P$8)</f>
        <v/>
      </c>
      <c r="R167" s="1306">
        <v>0</v>
      </c>
      <c r="S167" s="1307" t="str">
        <f t="shared" ref="S167" si="1387">IF(R167=0,"",($B$10/R$10)*R167/R$8)</f>
        <v/>
      </c>
      <c r="T167" s="1306">
        <v>0</v>
      </c>
      <c r="U167" s="1307" t="str">
        <f t="shared" ref="U167" si="1388">IF(T167=0,"",($B$10/T$10)*T167/T$8)</f>
        <v/>
      </c>
      <c r="V167" s="1306">
        <v>0</v>
      </c>
      <c r="W167" s="1307" t="str">
        <f t="shared" ref="W167:Y167" si="1389">IF(V167=0,"",($B$10/V$10)*V167/V$8)</f>
        <v/>
      </c>
      <c r="X167" s="1306">
        <v>0</v>
      </c>
      <c r="Y167" s="1307" t="str">
        <f t="shared" si="1389"/>
        <v/>
      </c>
      <c r="Z167" s="1306">
        <v>0</v>
      </c>
      <c r="AA167" s="1307" t="str">
        <f t="shared" ref="AA167" si="1390">IF(Z167=0,"",($B$10/Z$10)*Z167/Z$8)</f>
        <v/>
      </c>
      <c r="AB167" s="1306">
        <v>0</v>
      </c>
      <c r="AC167" s="1307" t="str">
        <f t="shared" ref="AC167" si="1391">IF(AB167=0,"",($B$10/AB$10)*AB167/AB$8)</f>
        <v/>
      </c>
      <c r="AD167" s="1306">
        <v>0</v>
      </c>
      <c r="AE167" s="1307" t="str">
        <f t="shared" si="1171"/>
        <v/>
      </c>
      <c r="AF167" s="1306">
        <v>0</v>
      </c>
      <c r="AG167" s="1307" t="str">
        <f t="shared" si="1182"/>
        <v/>
      </c>
      <c r="AH167" s="1306"/>
      <c r="AI167" s="1307" t="str">
        <f t="shared" ref="AI167" si="1392">IF(AH167=0,"",($B$10/AH$10)*AH167/AH$8)</f>
        <v/>
      </c>
      <c r="AJ167" s="1265">
        <f t="shared" si="1257"/>
        <v>0</v>
      </c>
      <c r="AK167" s="1251">
        <v>0</v>
      </c>
    </row>
    <row r="168" spans="1:37" s="1123" customFormat="1" ht="15.75" customHeight="1" x14ac:dyDescent="0.25">
      <c r="A168" s="1301" t="s">
        <v>3516</v>
      </c>
      <c r="B168" s="1302"/>
      <c r="C168" s="1303" t="s">
        <v>3493</v>
      </c>
      <c r="D168" s="1304"/>
      <c r="E168" s="1304"/>
      <c r="F168" s="1304" t="s">
        <v>3775</v>
      </c>
      <c r="G168" s="1305">
        <f t="shared" si="1247"/>
        <v>0.2143669858596709</v>
      </c>
      <c r="H168" s="1306">
        <v>0</v>
      </c>
      <c r="I168" s="1307" t="str">
        <f t="shared" si="1173"/>
        <v/>
      </c>
      <c r="J168" s="1306">
        <v>0</v>
      </c>
      <c r="K168" s="1307" t="str">
        <f t="shared" si="1173"/>
        <v/>
      </c>
      <c r="L168" s="1306">
        <v>3344.7445000000002</v>
      </c>
      <c r="M168" s="1307">
        <f t="shared" ref="M168" si="1393">IF(L168=0,"",($B$10/L$10)*L168/L$8)</f>
        <v>0.2143669858596709</v>
      </c>
      <c r="N168" s="1306">
        <v>0</v>
      </c>
      <c r="O168" s="1307" t="str">
        <f t="shared" ref="O168" si="1394">IF(N168=0,"",($B$10/N$10)*N168/N$8)</f>
        <v/>
      </c>
      <c r="P168" s="1306">
        <v>0</v>
      </c>
      <c r="Q168" s="1307" t="str">
        <f t="shared" ref="Q168" si="1395">IF(P168=0,"",($B$10/P$10)*P168/P$8)</f>
        <v/>
      </c>
      <c r="R168" s="1306">
        <v>0</v>
      </c>
      <c r="S168" s="1307" t="str">
        <f t="shared" ref="S168" si="1396">IF(R168=0,"",($B$10/R$10)*R168/R$8)</f>
        <v/>
      </c>
      <c r="T168" s="1306">
        <v>0</v>
      </c>
      <c r="U168" s="1307" t="str">
        <f t="shared" ref="U168" si="1397">IF(T168=0,"",($B$10/T$10)*T168/T$8)</f>
        <v/>
      </c>
      <c r="V168" s="1306">
        <v>0</v>
      </c>
      <c r="W168" s="1307" t="str">
        <f t="shared" ref="W168:Y168" si="1398">IF(V168=0,"",($B$10/V$10)*V168/V$8)</f>
        <v/>
      </c>
      <c r="X168" s="1306">
        <v>0</v>
      </c>
      <c r="Y168" s="1307" t="str">
        <f t="shared" si="1398"/>
        <v/>
      </c>
      <c r="Z168" s="1306">
        <v>0</v>
      </c>
      <c r="AA168" s="1307" t="str">
        <f t="shared" ref="AA168" si="1399">IF(Z168=0,"",($B$10/Z$10)*Z168/Z$8)</f>
        <v/>
      </c>
      <c r="AB168" s="1306">
        <v>0</v>
      </c>
      <c r="AC168" s="1307" t="str">
        <f t="shared" ref="AC168" si="1400">IF(AB168=0,"",($B$10/AB$10)*AB168/AB$8)</f>
        <v/>
      </c>
      <c r="AD168" s="1306">
        <v>0</v>
      </c>
      <c r="AE168" s="1307" t="str">
        <f t="shared" si="1171"/>
        <v/>
      </c>
      <c r="AF168" s="1306">
        <v>0</v>
      </c>
      <c r="AG168" s="1307" t="str">
        <f t="shared" si="1182"/>
        <v/>
      </c>
      <c r="AH168" s="1306"/>
      <c r="AI168" s="1307" t="str">
        <f t="shared" ref="AI168" si="1401">IF(AH168=0,"",($B$10/AH$10)*AH168/AH$8)</f>
        <v/>
      </c>
      <c r="AJ168" s="1265">
        <f t="shared" si="1257"/>
        <v>0</v>
      </c>
      <c r="AK168" s="1251">
        <v>0</v>
      </c>
    </row>
    <row r="169" spans="1:37" s="1123" customFormat="1" ht="15.75" customHeight="1" x14ac:dyDescent="0.25">
      <c r="A169" s="1301" t="s">
        <v>3517</v>
      </c>
      <c r="B169" s="1302"/>
      <c r="C169" s="1303" t="s">
        <v>3493</v>
      </c>
      <c r="D169" s="1304"/>
      <c r="E169" s="1304"/>
      <c r="F169" s="1304" t="s">
        <v>3775</v>
      </c>
      <c r="G169" s="1305">
        <f t="shared" si="1247"/>
        <v>6.4709697302117171</v>
      </c>
      <c r="H169" s="1306">
        <v>0</v>
      </c>
      <c r="I169" s="1307" t="str">
        <f t="shared" si="1173"/>
        <v/>
      </c>
      <c r="J169" s="1306">
        <v>0</v>
      </c>
      <c r="K169" s="1307" t="str">
        <f t="shared" si="1173"/>
        <v/>
      </c>
      <c r="L169" s="1306">
        <v>3344.7445000000002</v>
      </c>
      <c r="M169" s="1307">
        <f t="shared" ref="M169" si="1402">IF(L169=0,"",($B$10/L$10)*L169/L$8)</f>
        <v>0.2143669858596709</v>
      </c>
      <c r="N169" s="1306">
        <v>0</v>
      </c>
      <c r="O169" s="1307" t="str">
        <f t="shared" ref="O169" si="1403">IF(N169=0,"",($B$10/N$10)*N169/N$8)</f>
        <v/>
      </c>
      <c r="P169" s="1306">
        <v>0</v>
      </c>
      <c r="Q169" s="1307" t="str">
        <f t="shared" ref="Q169" si="1404">IF(P169=0,"",($B$10/P$10)*P169/P$8)</f>
        <v/>
      </c>
      <c r="R169" s="1306">
        <v>0</v>
      </c>
      <c r="S169" s="1307" t="str">
        <f t="shared" ref="S169" si="1405">IF(R169=0,"",($B$10/R$10)*R169/R$8)</f>
        <v/>
      </c>
      <c r="T169" s="1306">
        <v>0</v>
      </c>
      <c r="U169" s="1307" t="str">
        <f t="shared" ref="U169" si="1406">IF(T169=0,"",($B$10/T$10)*T169/T$8)</f>
        <v/>
      </c>
      <c r="V169" s="1306">
        <v>0</v>
      </c>
      <c r="W169" s="1307" t="str">
        <f t="shared" ref="W169:Y169" si="1407">IF(V169=0,"",($B$10/V$10)*V169/V$8)</f>
        <v/>
      </c>
      <c r="X169" s="1306">
        <v>0</v>
      </c>
      <c r="Y169" s="1307" t="str">
        <f t="shared" si="1407"/>
        <v/>
      </c>
      <c r="Z169" s="1306">
        <v>0</v>
      </c>
      <c r="AA169" s="1307" t="str">
        <f t="shared" ref="AA169" si="1408">IF(Z169=0,"",($B$10/Z$10)*Z169/Z$8)</f>
        <v/>
      </c>
      <c r="AB169" s="1306">
        <v>0</v>
      </c>
      <c r="AC169" s="1307" t="str">
        <f t="shared" ref="AC169" si="1409">IF(AB169=0,"",($B$10/AB$10)*AB169/AB$8)</f>
        <v/>
      </c>
      <c r="AD169" s="1306">
        <v>168300</v>
      </c>
      <c r="AE169" s="1307">
        <f t="shared" si="1171"/>
        <v>12.727572474563763</v>
      </c>
      <c r="AF169" s="1306">
        <v>0</v>
      </c>
      <c r="AG169" s="1307" t="str">
        <f t="shared" si="1182"/>
        <v/>
      </c>
      <c r="AH169" s="1306"/>
      <c r="AI169" s="1307" t="str">
        <f t="shared" ref="AI169" si="1410">IF(AH169=0,"",($B$10/AH$10)*AH169/AH$8)</f>
        <v/>
      </c>
      <c r="AJ169" s="1265">
        <f t="shared" si="1257"/>
        <v>0</v>
      </c>
      <c r="AK169" s="1251">
        <v>0</v>
      </c>
    </row>
    <row r="170" spans="1:37" s="1123" customFormat="1" ht="15.75" customHeight="1" x14ac:dyDescent="0.25">
      <c r="A170" s="1301" t="s">
        <v>3518</v>
      </c>
      <c r="B170" s="1302"/>
      <c r="C170" s="1303" t="s">
        <v>3493</v>
      </c>
      <c r="D170" s="1304"/>
      <c r="E170" s="1304"/>
      <c r="F170" s="1304" t="s">
        <v>3775</v>
      </c>
      <c r="G170" s="1305" t="str">
        <f t="shared" si="1247"/>
        <v/>
      </c>
      <c r="H170" s="1306">
        <v>0</v>
      </c>
      <c r="I170" s="1307" t="str">
        <f t="shared" si="1173"/>
        <v/>
      </c>
      <c r="J170" s="1306">
        <v>0</v>
      </c>
      <c r="K170" s="1307" t="str">
        <f t="shared" si="1173"/>
        <v/>
      </c>
      <c r="L170" s="1306">
        <v>0</v>
      </c>
      <c r="M170" s="1307" t="str">
        <f t="shared" ref="M170" si="1411">IF(L170=0,"",($B$10/L$10)*L170/L$8)</f>
        <v/>
      </c>
      <c r="N170" s="1306">
        <v>0</v>
      </c>
      <c r="O170" s="1307" t="str">
        <f t="shared" ref="O170" si="1412">IF(N170=0,"",($B$10/N$10)*N170/N$8)</f>
        <v/>
      </c>
      <c r="P170" s="1306">
        <v>0</v>
      </c>
      <c r="Q170" s="1307" t="str">
        <f t="shared" ref="Q170" si="1413">IF(P170=0,"",($B$10/P$10)*P170/P$8)</f>
        <v/>
      </c>
      <c r="R170" s="1306">
        <v>0</v>
      </c>
      <c r="S170" s="1307" t="str">
        <f t="shared" ref="S170" si="1414">IF(R170=0,"",($B$10/R$10)*R170/R$8)</f>
        <v/>
      </c>
      <c r="T170" s="1306">
        <v>0</v>
      </c>
      <c r="U170" s="1307" t="str">
        <f t="shared" ref="U170" si="1415">IF(T170=0,"",($B$10/T$10)*T170/T$8)</f>
        <v/>
      </c>
      <c r="V170" s="1306">
        <v>0</v>
      </c>
      <c r="W170" s="1307" t="str">
        <f t="shared" ref="W170:Y170" si="1416">IF(V170=0,"",($B$10/V$10)*V170/V$8)</f>
        <v/>
      </c>
      <c r="X170" s="1306">
        <v>0</v>
      </c>
      <c r="Y170" s="1307" t="str">
        <f t="shared" si="1416"/>
        <v/>
      </c>
      <c r="Z170" s="1306">
        <v>0</v>
      </c>
      <c r="AA170" s="1307" t="str">
        <f t="shared" ref="AA170" si="1417">IF(Z170=0,"",($B$10/Z$10)*Z170/Z$8)</f>
        <v/>
      </c>
      <c r="AB170" s="1306"/>
      <c r="AC170" s="1307" t="str">
        <f t="shared" ref="AC170" si="1418">IF(AB170=0,"",($B$10/AB$10)*AB170/AB$8)</f>
        <v/>
      </c>
      <c r="AD170" s="1306">
        <v>0</v>
      </c>
      <c r="AE170" s="1307" t="str">
        <f t="shared" si="1171"/>
        <v/>
      </c>
      <c r="AF170" s="1306">
        <v>0</v>
      </c>
      <c r="AG170" s="1307" t="str">
        <f t="shared" si="1182"/>
        <v/>
      </c>
      <c r="AH170" s="1306"/>
      <c r="AI170" s="1307" t="str">
        <f t="shared" ref="AI170" si="1419">IF(AH170=0,"",($B$10/AH$10)*AH170/AH$8)</f>
        <v/>
      </c>
      <c r="AJ170" s="1265">
        <f t="shared" si="1257"/>
        <v>0</v>
      </c>
      <c r="AK170" s="1251">
        <v>0</v>
      </c>
    </row>
    <row r="171" spans="1:37" s="1123" customFormat="1" ht="15.75" customHeight="1" x14ac:dyDescent="0.25">
      <c r="A171" s="1301" t="s">
        <v>3519</v>
      </c>
      <c r="B171" s="1302"/>
      <c r="C171" s="1303" t="s">
        <v>3493</v>
      </c>
      <c r="D171" s="1304"/>
      <c r="E171" s="1304"/>
      <c r="F171" s="1304" t="s">
        <v>3775</v>
      </c>
      <c r="G171" s="1305">
        <f t="shared" si="1247"/>
        <v>2.926635829428887</v>
      </c>
      <c r="H171" s="1306">
        <v>0</v>
      </c>
      <c r="I171" s="1307" t="str">
        <f t="shared" si="1173"/>
        <v/>
      </c>
      <c r="J171" s="1306">
        <v>0</v>
      </c>
      <c r="K171" s="1307" t="str">
        <f t="shared" si="1173"/>
        <v/>
      </c>
      <c r="L171" s="1306">
        <v>0</v>
      </c>
      <c r="M171" s="1307" t="str">
        <f t="shared" ref="M171" si="1420">IF(L171=0,"",($B$10/L$10)*L171/L$8)</f>
        <v/>
      </c>
      <c r="N171" s="1306">
        <v>0</v>
      </c>
      <c r="O171" s="1307" t="str">
        <f t="shared" ref="O171" si="1421">IF(N171=0,"",($B$10/N$10)*N171/N$8)</f>
        <v/>
      </c>
      <c r="P171" s="1306">
        <v>0</v>
      </c>
      <c r="Q171" s="1307" t="str">
        <f t="shared" ref="Q171" si="1422">IF(P171=0,"",($B$10/P$10)*P171/P$8)</f>
        <v/>
      </c>
      <c r="R171" s="1306">
        <v>0</v>
      </c>
      <c r="S171" s="1307" t="str">
        <f t="shared" ref="S171" si="1423">IF(R171=0,"",($B$10/R$10)*R171/R$8)</f>
        <v/>
      </c>
      <c r="T171" s="1306">
        <v>0</v>
      </c>
      <c r="U171" s="1307" t="str">
        <f t="shared" ref="U171" si="1424">IF(T171=0,"",($B$10/T$10)*T171/T$8)</f>
        <v/>
      </c>
      <c r="V171" s="1306">
        <v>0</v>
      </c>
      <c r="W171" s="1307" t="str">
        <f t="shared" ref="W171:Y171" si="1425">IF(V171=0,"",($B$10/V$10)*V171/V$8)</f>
        <v/>
      </c>
      <c r="X171" s="1306">
        <v>0</v>
      </c>
      <c r="Y171" s="1307" t="str">
        <f t="shared" si="1425"/>
        <v/>
      </c>
      <c r="Z171" s="1306">
        <v>0</v>
      </c>
      <c r="AA171" s="1307" t="str">
        <f t="shared" ref="AA171" si="1426">IF(Z171=0,"",($B$10/Z$10)*Z171/Z$8)</f>
        <v/>
      </c>
      <c r="AB171" s="1306">
        <v>64245.872826151906</v>
      </c>
      <c r="AC171" s="1307">
        <f t="shared" ref="AC171" si="1427">IF(AB171=0,"",($B$10/AB$10)*AB171/AB$8)</f>
        <v>2.926635829428887</v>
      </c>
      <c r="AD171" s="1306">
        <v>0</v>
      </c>
      <c r="AE171" s="1307" t="str">
        <f t="shared" si="1171"/>
        <v/>
      </c>
      <c r="AF171" s="1306">
        <v>0</v>
      </c>
      <c r="AG171" s="1307" t="str">
        <f t="shared" si="1182"/>
        <v/>
      </c>
      <c r="AH171" s="1306"/>
      <c r="AI171" s="1307" t="str">
        <f t="shared" ref="AI171" si="1428">IF(AH171=0,"",($B$10/AH$10)*AH171/AH$8)</f>
        <v/>
      </c>
      <c r="AJ171" s="1265">
        <f t="shared" si="1257"/>
        <v>0</v>
      </c>
      <c r="AK171" s="1251">
        <v>0</v>
      </c>
    </row>
    <row r="172" spans="1:37" s="1123" customFormat="1" ht="15.75" customHeight="1" x14ac:dyDescent="0.25">
      <c r="A172" s="1301" t="s">
        <v>3520</v>
      </c>
      <c r="B172" s="1302"/>
      <c r="C172" s="1303" t="s">
        <v>3493</v>
      </c>
      <c r="D172" s="1304"/>
      <c r="E172" s="1304"/>
      <c r="F172" s="1304" t="s">
        <v>3775</v>
      </c>
      <c r="G172" s="1305">
        <f t="shared" si="1247"/>
        <v>0.83901334303233444</v>
      </c>
      <c r="H172" s="1306">
        <v>0</v>
      </c>
      <c r="I172" s="1307" t="str">
        <f t="shared" si="1173"/>
        <v/>
      </c>
      <c r="J172" s="1306">
        <v>0</v>
      </c>
      <c r="K172" s="1307" t="str">
        <f t="shared" si="1173"/>
        <v/>
      </c>
      <c r="L172" s="1306">
        <v>0</v>
      </c>
      <c r="M172" s="1307" t="str">
        <f t="shared" ref="M172" si="1429">IF(L172=0,"",($B$10/L$10)*L172/L$8)</f>
        <v/>
      </c>
      <c r="N172" s="1306">
        <v>0</v>
      </c>
      <c r="O172" s="1307" t="str">
        <f t="shared" ref="O172" si="1430">IF(N172=0,"",($B$10/N$10)*N172/N$8)</f>
        <v/>
      </c>
      <c r="P172" s="1306">
        <v>0</v>
      </c>
      <c r="Q172" s="1307" t="str">
        <f t="shared" ref="Q172" si="1431">IF(P172=0,"",($B$10/P$10)*P172/P$8)</f>
        <v/>
      </c>
      <c r="R172" s="1306">
        <v>0</v>
      </c>
      <c r="S172" s="1307" t="str">
        <f t="shared" ref="S172" si="1432">IF(R172=0,"",($B$10/R$10)*R172/R$8)</f>
        <v/>
      </c>
      <c r="T172" s="1306">
        <v>0</v>
      </c>
      <c r="U172" s="1307" t="str">
        <f t="shared" ref="U172" si="1433">IF(T172=0,"",($B$10/T$10)*T172/T$8)</f>
        <v/>
      </c>
      <c r="V172" s="1306">
        <v>0</v>
      </c>
      <c r="W172" s="1307" t="str">
        <f t="shared" ref="W172:Y172" si="1434">IF(V172=0,"",($B$10/V$10)*V172/V$8)</f>
        <v/>
      </c>
      <c r="X172" s="1306">
        <v>0</v>
      </c>
      <c r="Y172" s="1307" t="str">
        <f t="shared" si="1434"/>
        <v/>
      </c>
      <c r="Z172" s="1306">
        <v>0</v>
      </c>
      <c r="AA172" s="1307" t="str">
        <f t="shared" ref="AA172" si="1435">IF(Z172=0,"",($B$10/Z$10)*Z172/Z$8)</f>
        <v/>
      </c>
      <c r="AB172" s="1306">
        <v>18418.125</v>
      </c>
      <c r="AC172" s="1307">
        <f t="shared" ref="AC172" si="1436">IF(AB172=0,"",($B$10/AB$10)*AB172/AB$8)</f>
        <v>0.83901334303233444</v>
      </c>
      <c r="AD172" s="1306">
        <v>0</v>
      </c>
      <c r="AE172" s="1307" t="str">
        <f t="shared" si="1171"/>
        <v/>
      </c>
      <c r="AF172" s="1306">
        <v>0</v>
      </c>
      <c r="AG172" s="1307" t="str">
        <f t="shared" si="1182"/>
        <v/>
      </c>
      <c r="AH172" s="1306"/>
      <c r="AI172" s="1307" t="str">
        <f t="shared" ref="AI172" si="1437">IF(AH172=0,"",($B$10/AH$10)*AH172/AH$8)</f>
        <v/>
      </c>
      <c r="AJ172" s="1265">
        <f t="shared" si="1257"/>
        <v>0</v>
      </c>
      <c r="AK172" s="1251">
        <v>0</v>
      </c>
    </row>
    <row r="173" spans="1:37" s="1123" customFormat="1" ht="15.75" customHeight="1" x14ac:dyDescent="0.25">
      <c r="A173" s="1297" t="s">
        <v>1227</v>
      </c>
      <c r="B173" s="1298"/>
      <c r="C173" s="1326"/>
      <c r="D173" s="1326"/>
      <c r="E173" s="1328">
        <f>SUMPRODUCT(D174:D177,E174:E177)</f>
        <v>238403.49300000002</v>
      </c>
      <c r="F173" s="1329"/>
      <c r="G173" s="1328"/>
      <c r="H173" s="1330"/>
      <c r="I173" s="1300" t="str">
        <f t="shared" si="1173"/>
        <v/>
      </c>
      <c r="J173" s="1330"/>
      <c r="K173" s="1300" t="str">
        <f t="shared" si="1173"/>
        <v/>
      </c>
      <c r="L173" s="1330"/>
      <c r="M173" s="1300" t="str">
        <f t="shared" ref="M173" si="1438">IF(L173=0,"",($B$10/L$10)*L173/L$8)</f>
        <v/>
      </c>
      <c r="N173" s="1330"/>
      <c r="O173" s="1300" t="str">
        <f t="shared" ref="O173" si="1439">IF(N173=0,"",($B$10/N$10)*N173/N$8)</f>
        <v/>
      </c>
      <c r="P173" s="1330"/>
      <c r="Q173" s="1300" t="str">
        <f t="shared" ref="Q173" si="1440">IF(P173=0,"",($B$10/P$10)*P173/P$8)</f>
        <v/>
      </c>
      <c r="R173" s="1330"/>
      <c r="S173" s="1300" t="str">
        <f t="shared" ref="S173" si="1441">IF(R173=0,"",($B$10/R$10)*R173/R$8)</f>
        <v/>
      </c>
      <c r="T173" s="1330"/>
      <c r="U173" s="1300" t="str">
        <f t="shared" ref="U173" si="1442">IF(T173=0,"",($B$10/T$10)*T173/T$8)</f>
        <v/>
      </c>
      <c r="V173" s="1330"/>
      <c r="W173" s="1300" t="str">
        <f t="shared" ref="W173:Y173" si="1443">IF(V173=0,"",($B$10/V$10)*V173/V$8)</f>
        <v/>
      </c>
      <c r="X173" s="1330"/>
      <c r="Y173" s="1300" t="str">
        <f t="shared" si="1443"/>
        <v/>
      </c>
      <c r="Z173" s="1330"/>
      <c r="AA173" s="1300" t="str">
        <f t="shared" ref="AA173" si="1444">IF(Z173=0,"",($B$10/Z$10)*Z173/Z$8)</f>
        <v/>
      </c>
      <c r="AB173" s="1330">
        <v>19282.326799999999</v>
      </c>
      <c r="AC173" s="1300">
        <f t="shared" ref="AC173" si="1445">IF(AB173=0,"",($B$10/AB$10)*AB173/AB$8)</f>
        <v>0.87838091390464434</v>
      </c>
      <c r="AD173" s="1330"/>
      <c r="AE173" s="1300" t="str">
        <f t="shared" si="1171"/>
        <v/>
      </c>
      <c r="AF173" s="1330"/>
      <c r="AG173" s="1300" t="str">
        <f t="shared" si="1182"/>
        <v/>
      </c>
      <c r="AH173" s="1330"/>
      <c r="AI173" s="1300" t="str">
        <f t="shared" ref="AI173" si="1446">IF(AH173=0,"",($B$10/AH$10)*AH173/AH$8)</f>
        <v/>
      </c>
      <c r="AJ173" s="1251"/>
      <c r="AK173" s="1251">
        <v>1</v>
      </c>
    </row>
    <row r="174" spans="1:37" s="1123" customFormat="1" ht="15.75" customHeight="1" x14ac:dyDescent="0.25">
      <c r="A174" s="1301" t="s">
        <v>3521</v>
      </c>
      <c r="B174" s="1302"/>
      <c r="C174" s="1303" t="s">
        <v>368</v>
      </c>
      <c r="D174" s="1304">
        <v>1</v>
      </c>
      <c r="E174" s="1304">
        <f>4.35*$B$8</f>
        <v>55803.235500000003</v>
      </c>
      <c r="F174" s="1304" t="s">
        <v>3387</v>
      </c>
      <c r="G174" s="1305">
        <f>IFERROR(AVERAGEIFS($H174:$AI174,H$12:AI$12,"Referência"),"")</f>
        <v>4.3508951390285295</v>
      </c>
      <c r="H174" s="1306">
        <v>0</v>
      </c>
      <c r="I174" s="1307" t="str">
        <f t="shared" si="1173"/>
        <v/>
      </c>
      <c r="J174" s="1306">
        <v>0</v>
      </c>
      <c r="K174" s="1307" t="str">
        <f t="shared" si="1173"/>
        <v/>
      </c>
      <c r="L174" s="1306">
        <v>0</v>
      </c>
      <c r="M174" s="1307" t="str">
        <f t="shared" ref="M174" si="1447">IF(L174=0,"",($B$10/L$10)*L174/L$8)</f>
        <v/>
      </c>
      <c r="N174" s="1306">
        <v>0</v>
      </c>
      <c r="O174" s="1307" t="str">
        <f t="shared" ref="O174" si="1448">IF(N174=0,"",($B$10/N$10)*N174/N$8)</f>
        <v/>
      </c>
      <c r="P174" s="1306">
        <v>35000</v>
      </c>
      <c r="Q174" s="1307">
        <f t="shared" ref="Q174" si="1449">IF(P174=0,"",($B$10/P$10)*P174/P$8)</f>
        <v>4.3596876367716444</v>
      </c>
      <c r="R174" s="1306">
        <v>0</v>
      </c>
      <c r="S174" s="1307" t="str">
        <f t="shared" ref="S174" si="1450">IF(R174=0,"",($B$10/R$10)*R174/R$8)</f>
        <v/>
      </c>
      <c r="T174" s="1306">
        <v>0</v>
      </c>
      <c r="U174" s="1307" t="str">
        <f t="shared" ref="U174" si="1451">IF(T174=0,"",($B$10/T$10)*T174/T$8)</f>
        <v/>
      </c>
      <c r="V174" s="1306">
        <v>0</v>
      </c>
      <c r="W174" s="1307" t="str">
        <f t="shared" ref="W174:Y174" si="1452">IF(V174=0,"",($B$10/V$10)*V174/V$8)</f>
        <v/>
      </c>
      <c r="X174" s="1306">
        <v>8129.2117372856028</v>
      </c>
      <c r="Y174" s="1307">
        <f t="shared" si="1452"/>
        <v>4.3429977803139437</v>
      </c>
      <c r="Z174" s="1306">
        <v>0</v>
      </c>
      <c r="AA174" s="1307" t="str">
        <f t="shared" ref="AA174" si="1453">IF(Z174=0,"",($B$10/Z$10)*Z174/Z$8)</f>
        <v/>
      </c>
      <c r="AB174" s="1306"/>
      <c r="AC174" s="1307" t="str">
        <f t="shared" ref="AC174" si="1454">IF(AB174=0,"",($B$10/AB$10)*AB174/AB$8)</f>
        <v/>
      </c>
      <c r="AD174" s="1306">
        <v>0</v>
      </c>
      <c r="AE174" s="1307" t="str">
        <f t="shared" si="1171"/>
        <v/>
      </c>
      <c r="AF174" s="1306">
        <v>55803.235500000003</v>
      </c>
      <c r="AG174" s="1307">
        <f t="shared" si="1182"/>
        <v>4.3499999999999996</v>
      </c>
      <c r="AH174" s="1306"/>
      <c r="AI174" s="1307" t="str">
        <f t="shared" ref="AI174" si="1455">IF(AH174=0,"",($B$10/AH$10)*AH174/AH$8)</f>
        <v/>
      </c>
      <c r="AJ174" s="1265">
        <f>E174*D174</f>
        <v>55803.235500000003</v>
      </c>
      <c r="AK174" s="1251">
        <v>1</v>
      </c>
    </row>
    <row r="175" spans="1:37" s="1123" customFormat="1" ht="15.75" customHeight="1" x14ac:dyDescent="0.25">
      <c r="A175" s="1301" t="s">
        <v>3522</v>
      </c>
      <c r="B175" s="1302"/>
      <c r="C175" s="1303" t="s">
        <v>1</v>
      </c>
      <c r="D175" s="1304">
        <f>'Obra '!$E$8</f>
        <v>1410.3</v>
      </c>
      <c r="E175" s="1304">
        <v>13.5</v>
      </c>
      <c r="F175" s="1304" t="s">
        <v>3387</v>
      </c>
      <c r="G175" s="1305">
        <f>IFERROR(AVERAGEIFS($H175:$AI175,H$12:AI$12,"Referência"),"")</f>
        <v>0.9656627580856485</v>
      </c>
      <c r="H175" s="1306">
        <v>28621.8914198042</v>
      </c>
      <c r="I175" s="1307">
        <f t="shared" si="1173"/>
        <v>0.49843730938313741</v>
      </c>
      <c r="J175" s="1306">
        <v>20459.036694444443</v>
      </c>
      <c r="K175" s="1307">
        <f t="shared" si="1173"/>
        <v>1.0091340145889325</v>
      </c>
      <c r="L175" s="1306">
        <v>12.5</v>
      </c>
      <c r="M175" s="1307">
        <f t="shared" ref="M175:M176" si="1456">IF(L175=0,"",($B$10/L$10)*L175/L$8)</f>
        <v>8.0113363614048424E-4</v>
      </c>
      <c r="N175" s="1306">
        <v>0</v>
      </c>
      <c r="O175" s="1307" t="str">
        <f t="shared" ref="O175:O176" si="1457">IF(N175=0,"",($B$10/N$10)*N175/N$8)</f>
        <v/>
      </c>
      <c r="P175" s="1306">
        <v>0</v>
      </c>
      <c r="Q175" s="1307" t="str">
        <f t="shared" ref="Q175:Q176" si="1458">IF(P175=0,"",($B$10/P$10)*P175/P$8)</f>
        <v/>
      </c>
      <c r="R175" s="1306">
        <v>0</v>
      </c>
      <c r="S175" s="1307" t="str">
        <f t="shared" ref="S175:S176" si="1459">IF(R175=0,"",($B$10/R$10)*R175/R$8)</f>
        <v/>
      </c>
      <c r="T175" s="1306">
        <v>12524.994444444445</v>
      </c>
      <c r="U175" s="1307">
        <f t="shared" ref="U175:U176" si="1460">IF(T175=0,"",($B$10/T$10)*T175/T$8)</f>
        <v>0.69886980319319003</v>
      </c>
      <c r="V175" s="1306">
        <v>0</v>
      </c>
      <c r="W175" s="1307" t="str">
        <f t="shared" ref="W175:Y176" si="1461">IF(V175=0,"",($B$10/V$10)*V175/V$8)</f>
        <v/>
      </c>
      <c r="X175" s="1306">
        <v>0</v>
      </c>
      <c r="Y175" s="1307" t="str">
        <f t="shared" si="1461"/>
        <v/>
      </c>
      <c r="Z175" s="1306">
        <v>8437.5</v>
      </c>
      <c r="AA175" s="1307">
        <f t="shared" ref="AA175:AA176" si="1462">IF(Z175=0,"",($B$10/Z$10)*Z175/Z$8)</f>
        <v>1.2032356597791245</v>
      </c>
      <c r="AB175" s="1306"/>
      <c r="AC175" s="1307" t="str">
        <f t="shared" ref="AC175:AC176" si="1463">IF(AB175=0,"",($B$10/AB$10)*AB175/AB$8)</f>
        <v/>
      </c>
      <c r="AD175" s="1306">
        <v>24661.649999999998</v>
      </c>
      <c r="AE175" s="1307">
        <f t="shared" si="1171"/>
        <v>1.8650204261278989</v>
      </c>
      <c r="AF175" s="1306">
        <v>19039.05</v>
      </c>
      <c r="AG175" s="1307">
        <f t="shared" si="1182"/>
        <v>1.4841409598911157</v>
      </c>
      <c r="AH175" s="1306"/>
      <c r="AI175" s="1307" t="str">
        <f t="shared" ref="AI175:AI176" si="1464">IF(AH175=0,"",($B$10/AH$10)*AH175/AH$8)</f>
        <v/>
      </c>
      <c r="AJ175" s="1265">
        <f>E175*D175</f>
        <v>19039.05</v>
      </c>
      <c r="AK175" s="1251">
        <v>1</v>
      </c>
    </row>
    <row r="176" spans="1:37" s="1123" customFormat="1" ht="15.75" customHeight="1" x14ac:dyDescent="0.25">
      <c r="A176" s="1333" t="s">
        <v>3523</v>
      </c>
      <c r="B176" s="1302"/>
      <c r="C176" s="1303" t="s">
        <v>3</v>
      </c>
      <c r="D176" s="1304">
        <f>EPCs!$D$8</f>
        <v>0</v>
      </c>
      <c r="E176" s="1304">
        <v>73.67</v>
      </c>
      <c r="F176" s="1304" t="s">
        <v>3387</v>
      </c>
      <c r="G176" s="1305">
        <f>IFERROR(AVERAGEIFS($H176:$AI176,H$12:AI$12,"Referência"),"")</f>
        <v>1.5517276591309139</v>
      </c>
      <c r="H176" s="1306">
        <v>0</v>
      </c>
      <c r="I176" s="1307" t="str">
        <f t="shared" ref="I176" si="1465">IF(H176=0,"",($B$10/H$10)*H176/H$8)</f>
        <v/>
      </c>
      <c r="J176" s="1306">
        <v>0</v>
      </c>
      <c r="K176" s="1307" t="str">
        <f t="shared" ref="K176" si="1466">IF(J176=0,"",($B$10/J$10)*J176/J$8)</f>
        <v/>
      </c>
      <c r="L176" s="1306">
        <v>0</v>
      </c>
      <c r="M176" s="1307" t="str">
        <f t="shared" si="1456"/>
        <v/>
      </c>
      <c r="N176" s="1306">
        <v>0</v>
      </c>
      <c r="O176" s="1307" t="str">
        <f t="shared" si="1457"/>
        <v/>
      </c>
      <c r="P176" s="1306">
        <v>0</v>
      </c>
      <c r="Q176" s="1307" t="str">
        <f t="shared" si="1458"/>
        <v/>
      </c>
      <c r="R176" s="1306">
        <v>0</v>
      </c>
      <c r="S176" s="1307" t="str">
        <f t="shared" si="1459"/>
        <v/>
      </c>
      <c r="T176" s="1306">
        <v>0</v>
      </c>
      <c r="U176" s="1307" t="str">
        <f t="shared" si="1460"/>
        <v/>
      </c>
      <c r="V176" s="1306">
        <v>0</v>
      </c>
      <c r="W176" s="1307" t="str">
        <f t="shared" si="1461"/>
        <v/>
      </c>
      <c r="X176" s="1306">
        <v>0</v>
      </c>
      <c r="Y176" s="1307" t="str">
        <f t="shared" si="1461"/>
        <v/>
      </c>
      <c r="Z176" s="1306">
        <v>4307.1553999999996</v>
      </c>
      <c r="AA176" s="1307">
        <f t="shared" si="1462"/>
        <v>0.61422494453217413</v>
      </c>
      <c r="AB176" s="1306">
        <v>0</v>
      </c>
      <c r="AC176" s="1307" t="str">
        <f t="shared" si="1463"/>
        <v/>
      </c>
      <c r="AD176" s="1306">
        <v>40685.144200000002</v>
      </c>
      <c r="AE176" s="1307">
        <f t="shared" si="1171"/>
        <v>3.0767862236695041</v>
      </c>
      <c r="AF176" s="1306">
        <v>12368.714145</v>
      </c>
      <c r="AG176" s="1307">
        <f t="shared" ref="AG176" si="1467">IF(AF176=0,"",($B$10/AF$10)*AF176/AF$8)</f>
        <v>0.96417180919106371</v>
      </c>
      <c r="AH176" s="1306"/>
      <c r="AI176" s="1307" t="str">
        <f t="shared" si="1464"/>
        <v/>
      </c>
      <c r="AJ176" s="1265">
        <f>E176*D176</f>
        <v>0</v>
      </c>
      <c r="AK176" s="1251">
        <v>1</v>
      </c>
    </row>
    <row r="177" spans="1:38" s="1123" customFormat="1" ht="15.75" customHeight="1" x14ac:dyDescent="0.25">
      <c r="A177" s="1635" t="s">
        <v>4194</v>
      </c>
      <c r="B177" s="1636"/>
      <c r="C177" s="1637" t="s">
        <v>453</v>
      </c>
      <c r="D177" s="1638">
        <v>1</v>
      </c>
      <c r="E177" s="1638">
        <f>$B$8*12.75</f>
        <v>163561.20750000002</v>
      </c>
      <c r="F177" s="1304" t="s">
        <v>3387</v>
      </c>
      <c r="G177" s="1305">
        <f>IFERROR(AVERAGEIFS($H177:$AI177,H$12:AI$12,"Referência"),"")</f>
        <v>1.5517276591309139</v>
      </c>
      <c r="H177" s="1306">
        <v>0</v>
      </c>
      <c r="I177" s="1307" t="str">
        <f t="shared" si="1173"/>
        <v/>
      </c>
      <c r="J177" s="1306">
        <v>0</v>
      </c>
      <c r="K177" s="1307" t="str">
        <f t="shared" si="1173"/>
        <v/>
      </c>
      <c r="L177" s="1306">
        <v>0</v>
      </c>
      <c r="M177" s="1307" t="str">
        <f t="shared" ref="M177" si="1468">IF(L177=0,"",($B$10/L$10)*L177/L$8)</f>
        <v/>
      </c>
      <c r="N177" s="1306">
        <v>0</v>
      </c>
      <c r="O177" s="1307" t="str">
        <f t="shared" ref="O177" si="1469">IF(N177=0,"",($B$10/N$10)*N177/N$8)</f>
        <v/>
      </c>
      <c r="P177" s="1306">
        <v>0</v>
      </c>
      <c r="Q177" s="1307" t="str">
        <f t="shared" ref="Q177" si="1470">IF(P177=0,"",($B$10/P$10)*P177/P$8)</f>
        <v/>
      </c>
      <c r="R177" s="1306">
        <v>0</v>
      </c>
      <c r="S177" s="1307" t="str">
        <f t="shared" ref="S177" si="1471">IF(R177=0,"",($B$10/R$10)*R177/R$8)</f>
        <v/>
      </c>
      <c r="T177" s="1306">
        <v>0</v>
      </c>
      <c r="U177" s="1307" t="str">
        <f t="shared" ref="U177" si="1472">IF(T177=0,"",($B$10/T$10)*T177/T$8)</f>
        <v/>
      </c>
      <c r="V177" s="1306">
        <v>0</v>
      </c>
      <c r="W177" s="1307" t="str">
        <f t="shared" ref="W177:Y177" si="1473">IF(V177=0,"",($B$10/V$10)*V177/V$8)</f>
        <v/>
      </c>
      <c r="X177" s="1306">
        <v>0</v>
      </c>
      <c r="Y177" s="1307" t="str">
        <f t="shared" si="1473"/>
        <v/>
      </c>
      <c r="Z177" s="1306">
        <v>4307.1553999999996</v>
      </c>
      <c r="AA177" s="1307">
        <f t="shared" ref="AA177" si="1474">IF(Z177=0,"",($B$10/Z$10)*Z177/Z$8)</f>
        <v>0.61422494453217413</v>
      </c>
      <c r="AB177" s="1306">
        <v>0</v>
      </c>
      <c r="AC177" s="1307" t="str">
        <f t="shared" ref="AC177" si="1475">IF(AB177=0,"",($B$10/AB$10)*AB177/AB$8)</f>
        <v/>
      </c>
      <c r="AD177" s="1306">
        <v>40685.144200000002</v>
      </c>
      <c r="AE177" s="1307">
        <f t="shared" si="1171"/>
        <v>3.0767862236695041</v>
      </c>
      <c r="AF177" s="1306">
        <v>12368.714145</v>
      </c>
      <c r="AG177" s="1307">
        <f t="shared" si="1182"/>
        <v>0.96417180919106371</v>
      </c>
      <c r="AH177" s="1306"/>
      <c r="AI177" s="1307" t="str">
        <f t="shared" ref="AI177" si="1476">IF(AH177=0,"",($B$10/AH$10)*AH177/AH$8)</f>
        <v/>
      </c>
      <c r="AJ177" s="1265">
        <f>E177*D177</f>
        <v>163561.20750000002</v>
      </c>
      <c r="AK177" s="1251">
        <v>1</v>
      </c>
    </row>
    <row r="178" spans="1:38" s="1123" customFormat="1" ht="15.75" customHeight="1" x14ac:dyDescent="0.25">
      <c r="A178" s="1297" t="s">
        <v>3524</v>
      </c>
      <c r="B178" s="1298"/>
      <c r="C178" s="1326"/>
      <c r="D178" s="1326"/>
      <c r="E178" s="1328">
        <f>SUMPRODUCT(D180:D222,E180:E222)</f>
        <v>293362.84789999999</v>
      </c>
      <c r="F178" s="1329"/>
      <c r="G178" s="1328"/>
      <c r="H178" s="1330"/>
      <c r="I178" s="1300" t="str">
        <f t="shared" si="1173"/>
        <v/>
      </c>
      <c r="J178" s="1330"/>
      <c r="K178" s="1300" t="str">
        <f t="shared" si="1173"/>
        <v/>
      </c>
      <c r="L178" s="1330"/>
      <c r="M178" s="1300" t="str">
        <f t="shared" ref="M178" si="1477">IF(L178=0,"",($B$10/L$10)*L178/L$8)</f>
        <v/>
      </c>
      <c r="N178" s="1330"/>
      <c r="O178" s="1300" t="str">
        <f t="shared" ref="O178" si="1478">IF(N178=0,"",($B$10/N$10)*N178/N$8)</f>
        <v/>
      </c>
      <c r="P178" s="1330"/>
      <c r="Q178" s="1300" t="str">
        <f t="shared" ref="Q178" si="1479">IF(P178=0,"",($B$10/P$10)*P178/P$8)</f>
        <v/>
      </c>
      <c r="R178" s="1330"/>
      <c r="S178" s="1300" t="str">
        <f t="shared" ref="S178" si="1480">IF(R178=0,"",($B$10/R$10)*R178/R$8)</f>
        <v/>
      </c>
      <c r="T178" s="1330"/>
      <c r="U178" s="1300" t="str">
        <f t="shared" ref="U178" si="1481">IF(T178=0,"",($B$10/T$10)*T178/T$8)</f>
        <v/>
      </c>
      <c r="V178" s="1330"/>
      <c r="W178" s="1300" t="str">
        <f t="shared" ref="W178:Y178" si="1482">IF(V178=0,"",($B$10/V$10)*V178/V$8)</f>
        <v/>
      </c>
      <c r="X178" s="1330"/>
      <c r="Y178" s="1300" t="str">
        <f t="shared" si="1482"/>
        <v/>
      </c>
      <c r="Z178" s="1330"/>
      <c r="AA178" s="1300" t="str">
        <f t="shared" ref="AA178" si="1483">IF(Z178=0,"",($B$10/Z$10)*Z178/Z$8)</f>
        <v/>
      </c>
      <c r="AB178" s="1330">
        <v>21061.7376</v>
      </c>
      <c r="AC178" s="1300">
        <f t="shared" ref="AC178" si="1484">IF(AB178=0,"",($B$10/AB$10)*AB178/AB$8)</f>
        <v>0.95943962123429061</v>
      </c>
      <c r="AD178" s="1330"/>
      <c r="AE178" s="1300" t="str">
        <f t="shared" si="1171"/>
        <v/>
      </c>
      <c r="AF178" s="1330"/>
      <c r="AG178" s="1300" t="str">
        <f t="shared" si="1182"/>
        <v/>
      </c>
      <c r="AH178" s="1330"/>
      <c r="AI178" s="1300" t="str">
        <f t="shared" ref="AI178" si="1485">IF(AH178=0,"",($B$10/AH$10)*AH178/AH$8)</f>
        <v/>
      </c>
      <c r="AJ178" s="1251"/>
      <c r="AK178" s="1251">
        <v>0</v>
      </c>
    </row>
    <row r="179" spans="1:38" s="1342" customFormat="1" ht="15.75" customHeight="1" x14ac:dyDescent="0.25">
      <c r="A179" s="1334" t="s">
        <v>3525</v>
      </c>
      <c r="B179" s="1335"/>
      <c r="C179" s="1336"/>
      <c r="D179" s="1336"/>
      <c r="E179" s="1337"/>
      <c r="F179" s="1338"/>
      <c r="G179" s="1337"/>
      <c r="H179" s="1339"/>
      <c r="I179" s="1340" t="str">
        <f t="shared" si="1173"/>
        <v/>
      </c>
      <c r="J179" s="1339"/>
      <c r="K179" s="1340" t="str">
        <f t="shared" si="1173"/>
        <v/>
      </c>
      <c r="L179" s="1339"/>
      <c r="M179" s="1340" t="str">
        <f t="shared" ref="M179" si="1486">IF(L179=0,"",($B$10/L$10)*L179/L$8)</f>
        <v/>
      </c>
      <c r="N179" s="1339"/>
      <c r="O179" s="1340" t="str">
        <f t="shared" ref="O179" si="1487">IF(N179=0,"",($B$10/N$10)*N179/N$8)</f>
        <v/>
      </c>
      <c r="P179" s="1339"/>
      <c r="Q179" s="1340" t="str">
        <f t="shared" ref="Q179" si="1488">IF(P179=0,"",($B$10/P$10)*P179/P$8)</f>
        <v/>
      </c>
      <c r="R179" s="1339"/>
      <c r="S179" s="1340" t="str">
        <f t="shared" ref="S179" si="1489">IF(R179=0,"",($B$10/R$10)*R179/R$8)</f>
        <v/>
      </c>
      <c r="T179" s="1339"/>
      <c r="U179" s="1340" t="str">
        <f t="shared" ref="U179" si="1490">IF(T179=0,"",($B$10/T$10)*T179/T$8)</f>
        <v/>
      </c>
      <c r="V179" s="1339"/>
      <c r="W179" s="1340" t="str">
        <f t="shared" ref="W179:Y179" si="1491">IF(V179=0,"",($B$10/V$10)*V179/V$8)</f>
        <v/>
      </c>
      <c r="X179" s="1339"/>
      <c r="Y179" s="1340" t="str">
        <f t="shared" si="1491"/>
        <v/>
      </c>
      <c r="Z179" s="1339"/>
      <c r="AA179" s="1340" t="str">
        <f t="shared" ref="AA179" si="1492">IF(Z179=0,"",($B$10/Z$10)*Z179/Z$8)</f>
        <v/>
      </c>
      <c r="AB179" s="1339">
        <v>57000</v>
      </c>
      <c r="AC179" s="1340">
        <f t="shared" ref="AC179" si="1493">IF(AB179=0,"",($B$10/AB$10)*AB179/AB$8)</f>
        <v>2.5965596689588688</v>
      </c>
      <c r="AD179" s="1339"/>
      <c r="AE179" s="1340" t="str">
        <f t="shared" si="1171"/>
        <v/>
      </c>
      <c r="AF179" s="1339"/>
      <c r="AG179" s="1340" t="str">
        <f t="shared" si="1182"/>
        <v/>
      </c>
      <c r="AH179" s="1339"/>
      <c r="AI179" s="1340" t="str">
        <f t="shared" ref="AI179" si="1494">IF(AH179=0,"",($B$10/AH$10)*AH179/AH$8)</f>
        <v/>
      </c>
      <c r="AJ179" s="1341"/>
      <c r="AK179" s="1251">
        <v>0</v>
      </c>
    </row>
    <row r="180" spans="1:38" s="1123" customFormat="1" ht="15.75" customHeight="1" x14ac:dyDescent="0.25">
      <c r="A180" s="1301" t="s">
        <v>3526</v>
      </c>
      <c r="B180" s="1302"/>
      <c r="C180" s="1303" t="s">
        <v>2</v>
      </c>
      <c r="D180" s="1304"/>
      <c r="E180" s="1304"/>
      <c r="F180" s="1304" t="s">
        <v>3775</v>
      </c>
      <c r="G180" s="1305">
        <f>IFERROR(AVERAGEIFS($H180:$AI180,H$12:AI$12,"Referência"),"")</f>
        <v>4.3964909023147989</v>
      </c>
      <c r="H180" s="1306">
        <v>0</v>
      </c>
      <c r="I180" s="1307" t="str">
        <f t="shared" si="1173"/>
        <v/>
      </c>
      <c r="J180" s="1306">
        <v>0</v>
      </c>
      <c r="K180" s="1307" t="str">
        <f t="shared" si="1173"/>
        <v/>
      </c>
      <c r="L180" s="1306">
        <v>0</v>
      </c>
      <c r="M180" s="1307" t="str">
        <f t="shared" ref="M180" si="1495">IF(L180=0,"",($B$10/L$10)*L180/L$8)</f>
        <v/>
      </c>
      <c r="N180" s="1306">
        <v>0</v>
      </c>
      <c r="O180" s="1307" t="str">
        <f t="shared" ref="O180" si="1496">IF(N180=0,"",($B$10/N$10)*N180/N$8)</f>
        <v/>
      </c>
      <c r="P180" s="1306">
        <v>0</v>
      </c>
      <c r="Q180" s="1307" t="str">
        <f t="shared" ref="Q180" si="1497">IF(P180=0,"",($B$10/P$10)*P180/P$8)</f>
        <v/>
      </c>
      <c r="R180" s="1306">
        <v>0</v>
      </c>
      <c r="S180" s="1307" t="str">
        <f t="shared" ref="S180" si="1498">IF(R180=0,"",($B$10/R$10)*R180/R$8)</f>
        <v/>
      </c>
      <c r="T180" s="1306">
        <v>0</v>
      </c>
      <c r="U180" s="1307" t="str">
        <f t="shared" ref="U180" si="1499">IF(T180=0,"",($B$10/T$10)*T180/T$8)</f>
        <v/>
      </c>
      <c r="V180" s="1306">
        <v>0</v>
      </c>
      <c r="W180" s="1307" t="str">
        <f t="shared" ref="W180:Y180" si="1500">IF(V180=0,"",($B$10/V$10)*V180/V$8)</f>
        <v/>
      </c>
      <c r="X180" s="1306">
        <v>0</v>
      </c>
      <c r="Y180" s="1307" t="str">
        <f t="shared" si="1500"/>
        <v/>
      </c>
      <c r="Z180" s="1306">
        <v>9500</v>
      </c>
      <c r="AA180" s="1307">
        <f t="shared" ref="AA180" si="1501">IF(Z180=0,"",($B$10/Z$10)*Z180/Z$8)</f>
        <v>1.3547542243439032</v>
      </c>
      <c r="AB180" s="1306">
        <v>163284.89468000003</v>
      </c>
      <c r="AC180" s="1307">
        <f t="shared" ref="AC180" si="1502">IF(AB180=0,"",($B$10/AB$10)*AB180/AB$8)</f>
        <v>7.4382275802856945</v>
      </c>
      <c r="AD180" s="1306">
        <v>0</v>
      </c>
      <c r="AE180" s="1307" t="str">
        <f t="shared" si="1171"/>
        <v/>
      </c>
      <c r="AF180" s="1306">
        <v>0</v>
      </c>
      <c r="AG180" s="1307" t="str">
        <f t="shared" si="1182"/>
        <v/>
      </c>
      <c r="AH180" s="1306"/>
      <c r="AI180" s="1307" t="str">
        <f t="shared" ref="AI180" si="1503">IF(AH180=0,"",($B$10/AH$10)*AH180/AH$8)</f>
        <v/>
      </c>
      <c r="AJ180" s="1265">
        <f>E180*D180</f>
        <v>0</v>
      </c>
      <c r="AK180" s="1251">
        <v>0</v>
      </c>
    </row>
    <row r="181" spans="1:38" s="1123" customFormat="1" ht="15.75" customHeight="1" x14ac:dyDescent="0.25">
      <c r="A181" s="1302" t="s">
        <v>3527</v>
      </c>
      <c r="B181" s="1302"/>
      <c r="C181" s="1303" t="s">
        <v>3493</v>
      </c>
      <c r="D181" s="1304"/>
      <c r="E181" s="1304"/>
      <c r="F181" s="1304" t="s">
        <v>3775</v>
      </c>
      <c r="G181" s="1305">
        <f>IFERROR(AVERAGEIFS($H181:$AI181,H$12:AI$12,"Referência"),"")</f>
        <v>8.369701954277263E-2</v>
      </c>
      <c r="H181" s="1306">
        <v>0</v>
      </c>
      <c r="I181" s="1307" t="str">
        <f t="shared" si="1173"/>
        <v/>
      </c>
      <c r="J181" s="1306">
        <v>0</v>
      </c>
      <c r="K181" s="1307" t="str">
        <f t="shared" si="1173"/>
        <v/>
      </c>
      <c r="L181" s="1306">
        <v>0</v>
      </c>
      <c r="M181" s="1307" t="str">
        <f t="shared" ref="M181" si="1504">IF(L181=0,"",($B$10/L$10)*L181/L$8)</f>
        <v/>
      </c>
      <c r="N181" s="1306">
        <v>0</v>
      </c>
      <c r="O181" s="1307" t="str">
        <f t="shared" ref="O181" si="1505">IF(N181=0,"",($B$10/N$10)*N181/N$8)</f>
        <v/>
      </c>
      <c r="P181" s="1306">
        <v>0</v>
      </c>
      <c r="Q181" s="1307" t="str">
        <f t="shared" ref="Q181" si="1506">IF(P181=0,"",($B$10/P$10)*P181/P$8)</f>
        <v/>
      </c>
      <c r="R181" s="1306">
        <v>0</v>
      </c>
      <c r="S181" s="1307" t="str">
        <f t="shared" ref="S181" si="1507">IF(R181=0,"",($B$10/R$10)*R181/R$8)</f>
        <v/>
      </c>
      <c r="T181" s="1306">
        <v>1500</v>
      </c>
      <c r="U181" s="1307">
        <f t="shared" ref="U181" si="1508">IF(T181=0,"",($B$10/T$10)*T181/T$8)</f>
        <v>8.369701954277263E-2</v>
      </c>
      <c r="V181" s="1306">
        <v>0</v>
      </c>
      <c r="W181" s="1307" t="str">
        <f t="shared" ref="W181:Y181" si="1509">IF(V181=0,"",($B$10/V$10)*V181/V$8)</f>
        <v/>
      </c>
      <c r="X181" s="1306">
        <v>0</v>
      </c>
      <c r="Y181" s="1307" t="str">
        <f t="shared" si="1509"/>
        <v/>
      </c>
      <c r="Z181" s="1306">
        <v>0</v>
      </c>
      <c r="AA181" s="1307" t="str">
        <f t="shared" ref="AA181" si="1510">IF(Z181=0,"",($B$10/Z$10)*Z181/Z$8)</f>
        <v/>
      </c>
      <c r="AB181" s="1306"/>
      <c r="AC181" s="1307" t="str">
        <f t="shared" ref="AC181" si="1511">IF(AB181=0,"",($B$10/AB$10)*AB181/AB$8)</f>
        <v/>
      </c>
      <c r="AD181" s="1306">
        <v>0</v>
      </c>
      <c r="AE181" s="1307" t="str">
        <f t="shared" si="1171"/>
        <v/>
      </c>
      <c r="AF181" s="1306">
        <v>0</v>
      </c>
      <c r="AG181" s="1307" t="str">
        <f t="shared" si="1182"/>
        <v/>
      </c>
      <c r="AH181" s="1306"/>
      <c r="AI181" s="1307" t="str">
        <f t="shared" ref="AI181" si="1512">IF(AH181=0,"",($B$10/AH$10)*AH181/AH$8)</f>
        <v/>
      </c>
      <c r="AJ181" s="1265">
        <f>E181*D181</f>
        <v>0</v>
      </c>
      <c r="AK181" s="1251">
        <v>0</v>
      </c>
    </row>
    <row r="182" spans="1:38" s="1123" customFormat="1" ht="15.75" customHeight="1" x14ac:dyDescent="0.25">
      <c r="A182" s="1301" t="s">
        <v>1340</v>
      </c>
      <c r="B182" s="1302"/>
      <c r="C182" s="1303" t="s">
        <v>3493</v>
      </c>
      <c r="D182" s="1304">
        <f>B4/4</f>
        <v>12</v>
      </c>
      <c r="E182" s="1304">
        <v>980</v>
      </c>
      <c r="F182" s="1304" t="s">
        <v>3387</v>
      </c>
      <c r="G182" s="1305">
        <f>IFERROR(AVERAGEIFS($H182:$AI182,H$12:AI$12,"Referência"),"")</f>
        <v>0.71890954524951989</v>
      </c>
      <c r="H182" s="1306">
        <v>0</v>
      </c>
      <c r="I182" s="1307" t="str">
        <f t="shared" si="1173"/>
        <v/>
      </c>
      <c r="J182" s="1306">
        <v>0</v>
      </c>
      <c r="K182" s="1307" t="str">
        <f t="shared" si="1173"/>
        <v/>
      </c>
      <c r="L182" s="1306">
        <v>950</v>
      </c>
      <c r="M182" s="1307">
        <f t="shared" ref="M182" si="1513">IF(L182=0,"",($B$10/L$10)*L182/L$8)</f>
        <v>6.0886156346676802E-2</v>
      </c>
      <c r="N182" s="1306">
        <v>0</v>
      </c>
      <c r="O182" s="1307" t="str">
        <f t="shared" ref="O182" si="1514">IF(N182=0,"",($B$10/N$10)*N182/N$8)</f>
        <v/>
      </c>
      <c r="P182" s="1306">
        <v>0</v>
      </c>
      <c r="Q182" s="1307" t="str">
        <f t="shared" ref="Q182" si="1515">IF(P182=0,"",($B$10/P$10)*P182/P$8)</f>
        <v/>
      </c>
      <c r="R182" s="1306">
        <v>0</v>
      </c>
      <c r="S182" s="1307" t="str">
        <f t="shared" ref="S182" si="1516">IF(R182=0,"",($B$10/R$10)*R182/R$8)</f>
        <v/>
      </c>
      <c r="T182" s="1306">
        <v>200</v>
      </c>
      <c r="U182" s="1307">
        <f t="shared" ref="U182" si="1517">IF(T182=0,"",($B$10/T$10)*T182/T$8)</f>
        <v>1.1159602605703015E-2</v>
      </c>
      <c r="V182" s="1306">
        <v>0</v>
      </c>
      <c r="W182" s="1307" t="str">
        <f t="shared" ref="W182:Y182" si="1518">IF(V182=0,"",($B$10/V$10)*V182/V$8)</f>
        <v/>
      </c>
      <c r="X182" s="1306">
        <v>0</v>
      </c>
      <c r="Y182" s="1307" t="str">
        <f t="shared" si="1518"/>
        <v/>
      </c>
      <c r="Z182" s="1306">
        <v>8550</v>
      </c>
      <c r="AA182" s="1307">
        <f t="shared" ref="AA182" si="1519">IF(Z182=0,"",($B$10/Z$10)*Z182/Z$8)</f>
        <v>1.2192788019095131</v>
      </c>
      <c r="AB182" s="1306">
        <v>25668.992699999999</v>
      </c>
      <c r="AC182" s="1307">
        <f t="shared" ref="AC182" si="1520">IF(AB182=0,"",($B$10/AB$10)*AB182/AB$8)</f>
        <v>1.1693170383792915</v>
      </c>
      <c r="AD182" s="1306">
        <v>8085</v>
      </c>
      <c r="AE182" s="1307">
        <f t="shared" si="1171"/>
        <v>0.61142259926825915</v>
      </c>
      <c r="AF182" s="1306">
        <v>15925</v>
      </c>
      <c r="AG182" s="1307">
        <f t="shared" si="1182"/>
        <v>1.2413930729876763</v>
      </c>
      <c r="AH182" s="1306"/>
      <c r="AI182" s="1307" t="str">
        <f t="shared" ref="AI182" si="1521">IF(AH182=0,"",($B$10/AH$10)*AH182/AH$8)</f>
        <v/>
      </c>
      <c r="AJ182" s="1265">
        <f>E182*D182</f>
        <v>11760</v>
      </c>
      <c r="AK182" s="1251">
        <v>1</v>
      </c>
      <c r="AL182" s="1195"/>
    </row>
    <row r="183" spans="1:38" s="1123" customFormat="1" ht="15.75" customHeight="1" x14ac:dyDescent="0.25">
      <c r="A183" s="1301" t="s">
        <v>1288</v>
      </c>
      <c r="B183" s="1313"/>
      <c r="C183" s="1303" t="s">
        <v>453</v>
      </c>
      <c r="D183" s="1304"/>
      <c r="E183" s="1304"/>
      <c r="F183" s="1304" t="s">
        <v>3775</v>
      </c>
      <c r="G183" s="1305">
        <f>IFERROR(AVERAGEIFS($H183:$AI183,H$12:AI$12,"Referência"),"")</f>
        <v>4.734333455380888</v>
      </c>
      <c r="H183" s="1306">
        <v>0</v>
      </c>
      <c r="I183" s="1307" t="str">
        <f t="shared" si="1173"/>
        <v/>
      </c>
      <c r="J183" s="1306">
        <v>105739.69499999999</v>
      </c>
      <c r="K183" s="1307">
        <f t="shared" si="1173"/>
        <v>5.2155692621507761</v>
      </c>
      <c r="L183" s="1306">
        <v>0</v>
      </c>
      <c r="M183" s="1307" t="str">
        <f t="shared" ref="M183" si="1522">IF(L183=0,"",($B$10/L$10)*L183/L$8)</f>
        <v/>
      </c>
      <c r="N183" s="1306">
        <v>0</v>
      </c>
      <c r="O183" s="1307" t="str">
        <f t="shared" ref="O183" si="1523">IF(N183=0,"",($B$10/N$10)*N183/N$8)</f>
        <v/>
      </c>
      <c r="P183" s="1306">
        <v>0</v>
      </c>
      <c r="Q183" s="1307" t="str">
        <f t="shared" ref="Q183" si="1524">IF(P183=0,"",($B$10/P$10)*P183/P$8)</f>
        <v/>
      </c>
      <c r="R183" s="1306">
        <v>0</v>
      </c>
      <c r="S183" s="1307" t="str">
        <f t="shared" ref="S183" si="1525">IF(R183=0,"",($B$10/R$10)*R183/R$8)</f>
        <v/>
      </c>
      <c r="T183" s="1306">
        <v>0</v>
      </c>
      <c r="U183" s="1307" t="str">
        <f t="shared" ref="U183" si="1526">IF(T183=0,"",($B$10/T$10)*T183/T$8)</f>
        <v/>
      </c>
      <c r="V183" s="1306">
        <v>0</v>
      </c>
      <c r="W183" s="1307" t="str">
        <f t="shared" ref="W183:Y183" si="1527">IF(V183=0,"",($B$10/V$10)*V183/V$8)</f>
        <v/>
      </c>
      <c r="X183" s="1306">
        <v>0</v>
      </c>
      <c r="Y183" s="1307" t="str">
        <f t="shared" si="1527"/>
        <v/>
      </c>
      <c r="Z183" s="1306">
        <v>0</v>
      </c>
      <c r="AA183" s="1307" t="str">
        <f t="shared" ref="AA183" si="1528">IF(Z183=0,"",($B$10/Z$10)*Z183/Z$8)</f>
        <v/>
      </c>
      <c r="AB183" s="1306">
        <v>21500.523800000003</v>
      </c>
      <c r="AC183" s="1307">
        <f t="shared" ref="AC183" si="1529">IF(AB183=0,"",($B$10/AB$10)*AB183/AB$8)</f>
        <v>0.97942794667667166</v>
      </c>
      <c r="AD183" s="1306">
        <v>105891.90783000001</v>
      </c>
      <c r="AE183" s="1307">
        <f t="shared" si="1171"/>
        <v>8.0080031573152173</v>
      </c>
      <c r="AF183" s="1306">
        <v>0</v>
      </c>
      <c r="AG183" s="1307" t="str">
        <f t="shared" si="1182"/>
        <v/>
      </c>
      <c r="AH183" s="1306"/>
      <c r="AI183" s="1307" t="str">
        <f t="shared" ref="AI183" si="1530">IF(AH183=0,"",($B$10/AH$10)*AH183/AH$8)</f>
        <v/>
      </c>
      <c r="AJ183" s="1265">
        <f>E183*D183</f>
        <v>0</v>
      </c>
      <c r="AK183" s="1251">
        <v>0</v>
      </c>
    </row>
    <row r="184" spans="1:38" s="1342" customFormat="1" ht="15.75" customHeight="1" x14ac:dyDescent="0.25">
      <c r="A184" s="1334" t="s">
        <v>1234</v>
      </c>
      <c r="B184" s="1335"/>
      <c r="C184" s="1336"/>
      <c r="D184" s="1336"/>
      <c r="E184" s="1337"/>
      <c r="F184" s="1338"/>
      <c r="G184" s="1337"/>
      <c r="H184" s="1339"/>
      <c r="I184" s="1340" t="str">
        <f t="shared" si="1173"/>
        <v/>
      </c>
      <c r="J184" s="1339"/>
      <c r="K184" s="1340" t="str">
        <f t="shared" si="1173"/>
        <v/>
      </c>
      <c r="L184" s="1339"/>
      <c r="M184" s="1340" t="str">
        <f t="shared" ref="M184" si="1531">IF(L184=0,"",($B$10/L$10)*L184/L$8)</f>
        <v/>
      </c>
      <c r="N184" s="1339"/>
      <c r="O184" s="1340" t="str">
        <f t="shared" ref="O184" si="1532">IF(N184=0,"",($B$10/N$10)*N184/N$8)</f>
        <v/>
      </c>
      <c r="P184" s="1339"/>
      <c r="Q184" s="1340" t="str">
        <f t="shared" ref="Q184" si="1533">IF(P184=0,"",($B$10/P$10)*P184/P$8)</f>
        <v/>
      </c>
      <c r="R184" s="1339"/>
      <c r="S184" s="1340" t="str">
        <f t="shared" ref="S184" si="1534">IF(R184=0,"",($B$10/R$10)*R184/R$8)</f>
        <v/>
      </c>
      <c r="T184" s="1339"/>
      <c r="U184" s="1340" t="str">
        <f t="shared" ref="U184" si="1535">IF(T184=0,"",($B$10/T$10)*T184/T$8)</f>
        <v/>
      </c>
      <c r="V184" s="1339"/>
      <c r="W184" s="1340" t="str">
        <f t="shared" ref="W184:Y184" si="1536">IF(V184=0,"",($B$10/V$10)*V184/V$8)</f>
        <v/>
      </c>
      <c r="X184" s="1339"/>
      <c r="Y184" s="1340" t="str">
        <f t="shared" si="1536"/>
        <v/>
      </c>
      <c r="Z184" s="1339"/>
      <c r="AA184" s="1340" t="str">
        <f t="shared" ref="AA184" si="1537">IF(Z184=0,"",($B$10/Z$10)*Z184/Z$8)</f>
        <v/>
      </c>
      <c r="AB184" s="1339"/>
      <c r="AC184" s="1340" t="str">
        <f t="shared" ref="AC184" si="1538">IF(AB184=0,"",($B$10/AB$10)*AB184/AB$8)</f>
        <v/>
      </c>
      <c r="AD184" s="1339"/>
      <c r="AE184" s="1340" t="str">
        <f t="shared" si="1171"/>
        <v/>
      </c>
      <c r="AF184" s="1339"/>
      <c r="AG184" s="1340" t="str">
        <f t="shared" si="1182"/>
        <v/>
      </c>
      <c r="AH184" s="1339"/>
      <c r="AI184" s="1340" t="str">
        <f t="shared" ref="AI184" si="1539">IF(AH184=0,"",($B$10/AH$10)*AH184/AH$8)</f>
        <v/>
      </c>
      <c r="AJ184" s="1341"/>
      <c r="AK184" s="1251">
        <v>1</v>
      </c>
    </row>
    <row r="185" spans="1:38" s="1123" customFormat="1" ht="15.75" customHeight="1" x14ac:dyDescent="0.25">
      <c r="A185" s="1312" t="s">
        <v>3528</v>
      </c>
      <c r="B185" s="1313"/>
      <c r="C185" s="1303" t="s">
        <v>453</v>
      </c>
      <c r="D185" s="1304">
        <v>1</v>
      </c>
      <c r="E185" s="1304">
        <f>$B$8*1.6</f>
        <v>20525.328000000005</v>
      </c>
      <c r="F185" s="1304" t="s">
        <v>3387</v>
      </c>
      <c r="G185" s="1305">
        <f>IFERROR(AVERAGEIFS($H185:$AI185,H$12:AI$12,"Referência"),"")</f>
        <v>1.6622623145333797</v>
      </c>
      <c r="H185" s="1306">
        <v>180710</v>
      </c>
      <c r="I185" s="1307">
        <f t="shared" si="1173"/>
        <v>3.1469830158150649</v>
      </c>
      <c r="J185" s="1306">
        <v>27025.590278928074</v>
      </c>
      <c r="K185" s="1307">
        <f t="shared" si="1173"/>
        <v>1.3330267119671386</v>
      </c>
      <c r="L185" s="1306">
        <v>30269.606599999999</v>
      </c>
      <c r="M185" s="1307">
        <f t="shared" ref="M185" si="1540">IF(L185=0,"",($B$10/L$10)*L185/L$8)</f>
        <v>1.94</v>
      </c>
      <c r="N185" s="1306">
        <v>5398.7392366167142</v>
      </c>
      <c r="O185" s="1307">
        <f t="shared" ref="O185" si="1541">IF(N185=0,"",($B$10/N$10)*N185/N$8)</f>
        <v>1.2494661966144331</v>
      </c>
      <c r="P185" s="1306">
        <v>10040.401145036709</v>
      </c>
      <c r="Q185" s="1307">
        <f t="shared" ref="Q185" si="1542">IF(P185=0,"",($B$10/P$10)*P185/P$8)</f>
        <v>1.2506575068641257</v>
      </c>
      <c r="R185" s="1306">
        <v>16125.878257622235</v>
      </c>
      <c r="S185" s="1307">
        <f t="shared" ref="S185" si="1543">IF(R185=0,"",($B$10/R$10)*R185/R$8)</f>
        <v>1.2483510174738814</v>
      </c>
      <c r="T185" s="1306">
        <v>79728.46122195365</v>
      </c>
      <c r="U185" s="1307">
        <f t="shared" ref="U185" si="1544">IF(T185=0,"",($B$10/T$10)*T185/T$8)</f>
        <v>4.4486897180060296</v>
      </c>
      <c r="V185" s="1306">
        <v>12625.223905125531</v>
      </c>
      <c r="W185" s="1307">
        <f t="shared" ref="W185:Y185" si="1545">IF(V185=0,"",($B$10/V$10)*V185/V$8)</f>
        <v>1.2474434526246765</v>
      </c>
      <c r="X185" s="1306">
        <v>0</v>
      </c>
      <c r="Y185" s="1307" t="str">
        <f t="shared" si="1545"/>
        <v/>
      </c>
      <c r="Z185" s="1306">
        <v>6750</v>
      </c>
      <c r="AA185" s="1307">
        <f t="shared" ref="AA185" si="1546">IF(Z185=0,"",($B$10/Z$10)*Z185/Z$8)</f>
        <v>0.96258852782329973</v>
      </c>
      <c r="AB185" s="1306">
        <v>2193.931</v>
      </c>
      <c r="AC185" s="1307">
        <f t="shared" ref="AC185" si="1547">IF(AB185=0,"",($B$10/AB$10)*AB185/AB$8)</f>
        <v>9.9941627211905262E-2</v>
      </c>
      <c r="AD185" s="1306">
        <v>18777.029199999997</v>
      </c>
      <c r="AE185" s="1307">
        <f t="shared" si="1171"/>
        <v>1.42</v>
      </c>
      <c r="AF185" s="1306">
        <v>20525.328000000005</v>
      </c>
      <c r="AG185" s="1307">
        <f t="shared" si="1182"/>
        <v>1.6</v>
      </c>
      <c r="AH185" s="1306"/>
      <c r="AI185" s="1307" t="str">
        <f t="shared" ref="AI185" si="1548">IF(AH185=0,"",($B$10/AH$10)*AH185/AH$8)</f>
        <v/>
      </c>
      <c r="AJ185" s="1265">
        <f>E185*D185</f>
        <v>20525.328000000005</v>
      </c>
      <c r="AK185" s="1251">
        <v>1</v>
      </c>
    </row>
    <row r="186" spans="1:38" s="1123" customFormat="1" ht="15.75" customHeight="1" x14ac:dyDescent="0.25">
      <c r="A186" s="1312" t="s">
        <v>3529</v>
      </c>
      <c r="B186" s="1313"/>
      <c r="C186" s="1303" t="s">
        <v>453</v>
      </c>
      <c r="D186" s="1304">
        <v>1</v>
      </c>
      <c r="E186" s="1304">
        <f>$B$8*1.09</f>
        <v>13982.879700000003</v>
      </c>
      <c r="F186" s="1304" t="s">
        <v>3387</v>
      </c>
      <c r="G186" s="1305">
        <f>IFERROR(AVERAGEIFS($H186:$AI186,H$12:AI$12,"Referência"),"")</f>
        <v>1.8771821397611264</v>
      </c>
      <c r="H186" s="1306">
        <v>200789</v>
      </c>
      <c r="I186" s="1307">
        <f t="shared" si="1173"/>
        <v>3.4966497302998789</v>
      </c>
      <c r="J186" s="1306">
        <v>23497.71</v>
      </c>
      <c r="K186" s="1307">
        <f t="shared" si="1173"/>
        <v>1.1590153915890613</v>
      </c>
      <c r="L186" s="1306">
        <v>35106.502500000002</v>
      </c>
      <c r="M186" s="1307">
        <f t="shared" ref="M186" si="1549">IF(L186=0,"",($B$10/L$10)*L186/L$8)</f>
        <v>2.2500000000000004</v>
      </c>
      <c r="N186" s="1306">
        <v>4723.8968320396252</v>
      </c>
      <c r="O186" s="1307">
        <f t="shared" ref="O186" si="1550">IF(N186=0,"",($B$10/N$10)*N186/N$8)</f>
        <v>1.0932829220376292</v>
      </c>
      <c r="P186" s="1306">
        <v>8785.35100190712</v>
      </c>
      <c r="Q186" s="1307">
        <f t="shared" ref="Q186" si="1551">IF(P186=0,"",($B$10/P$10)*P186/P$8)</f>
        <v>1.0943253185061099</v>
      </c>
      <c r="R186" s="1306">
        <v>14125.074844176514</v>
      </c>
      <c r="S186" s="1307">
        <f t="shared" ref="S186" si="1552">IF(R186=0,"",($B$10/R$10)*R186/R$8)</f>
        <v>1.0934630208613814</v>
      </c>
      <c r="T186" s="1306">
        <v>111619.84571073511</v>
      </c>
      <c r="U186" s="1307">
        <f t="shared" ref="U186" si="1553">IF(T186=0,"",($B$10/T$10)*T186/T$8)</f>
        <v>6.2281656052084404</v>
      </c>
      <c r="V186" s="1306">
        <v>11047.070916984838</v>
      </c>
      <c r="W186" s="1307">
        <f t="shared" ref="W186:Y186" si="1554">IF(V186=0,"",($B$10/V$10)*V186/V$8)</f>
        <v>1.0915130210465918</v>
      </c>
      <c r="X186" s="1306">
        <v>0</v>
      </c>
      <c r="Y186" s="1307" t="str">
        <f t="shared" si="1554"/>
        <v/>
      </c>
      <c r="Z186" s="1306">
        <v>6750</v>
      </c>
      <c r="AA186" s="1307">
        <f t="shared" ref="AA186" si="1555">IF(Z186=0,"",($B$10/Z$10)*Z186/Z$8)</f>
        <v>0.96258852782329973</v>
      </c>
      <c r="AB186" s="1306">
        <v>0</v>
      </c>
      <c r="AC186" s="1307" t="str">
        <f t="shared" ref="AC186" si="1556">IF(AB186=0,"",($B$10/AB$10)*AB186/AB$8)</f>
        <v/>
      </c>
      <c r="AD186" s="1306">
        <v>14413.3534</v>
      </c>
      <c r="AE186" s="1307">
        <f t="shared" si="1171"/>
        <v>1.0900000000000001</v>
      </c>
      <c r="AF186" s="1306">
        <v>13982.879700000003</v>
      </c>
      <c r="AG186" s="1307">
        <f t="shared" si="1182"/>
        <v>1.0900000000000001</v>
      </c>
      <c r="AH186" s="1306"/>
      <c r="AI186" s="1307" t="str">
        <f t="shared" ref="AI186" si="1557">IF(AH186=0,"",($B$10/AH$10)*AH186/AH$8)</f>
        <v/>
      </c>
      <c r="AJ186" s="1265">
        <f>E186*D186</f>
        <v>13982.879700000003</v>
      </c>
      <c r="AK186" s="1251">
        <v>1</v>
      </c>
    </row>
    <row r="187" spans="1:38" s="1342" customFormat="1" ht="15.75" customHeight="1" x14ac:dyDescent="0.25">
      <c r="A187" s="1334" t="s">
        <v>3530</v>
      </c>
      <c r="B187" s="1335"/>
      <c r="C187" s="1336"/>
      <c r="D187" s="1336"/>
      <c r="E187" s="1337"/>
      <c r="F187" s="1338"/>
      <c r="G187" s="1337"/>
      <c r="H187" s="1339"/>
      <c r="I187" s="1340" t="str">
        <f t="shared" si="1173"/>
        <v/>
      </c>
      <c r="J187" s="1339"/>
      <c r="K187" s="1340" t="str">
        <f t="shared" si="1173"/>
        <v/>
      </c>
      <c r="L187" s="1339"/>
      <c r="M187" s="1340" t="str">
        <f t="shared" ref="M187" si="1558">IF(L187=0,"",($B$10/L$10)*L187/L$8)</f>
        <v/>
      </c>
      <c r="N187" s="1339"/>
      <c r="O187" s="1340" t="str">
        <f t="shared" ref="O187" si="1559">IF(N187=0,"",($B$10/N$10)*N187/N$8)</f>
        <v/>
      </c>
      <c r="P187" s="1339"/>
      <c r="Q187" s="1340" t="str">
        <f t="shared" ref="Q187" si="1560">IF(P187=0,"",($B$10/P$10)*P187/P$8)</f>
        <v/>
      </c>
      <c r="R187" s="1339"/>
      <c r="S187" s="1340" t="str">
        <f t="shared" ref="S187" si="1561">IF(R187=0,"",($B$10/R$10)*R187/R$8)</f>
        <v/>
      </c>
      <c r="T187" s="1339"/>
      <c r="U187" s="1340" t="str">
        <f t="shared" ref="U187" si="1562">IF(T187=0,"",($B$10/T$10)*T187/T$8)</f>
        <v/>
      </c>
      <c r="V187" s="1339"/>
      <c r="W187" s="1340" t="str">
        <f t="shared" ref="W187:Y187" si="1563">IF(V187=0,"",($B$10/V$10)*V187/V$8)</f>
        <v/>
      </c>
      <c r="X187" s="1339"/>
      <c r="Y187" s="1340" t="str">
        <f t="shared" si="1563"/>
        <v/>
      </c>
      <c r="Z187" s="1339"/>
      <c r="AA187" s="1340" t="str">
        <f t="shared" ref="AA187" si="1564">IF(Z187=0,"",($B$10/Z$10)*Z187/Z$8)</f>
        <v/>
      </c>
      <c r="AB187" s="1339">
        <v>54880</v>
      </c>
      <c r="AC187" s="1340">
        <f t="shared" ref="AC187" si="1565">IF(AB187=0,"",($B$10/AB$10)*AB187/AB$8)</f>
        <v>2.4999858707449603</v>
      </c>
      <c r="AD187" s="1339"/>
      <c r="AE187" s="1340" t="str">
        <f t="shared" si="1171"/>
        <v/>
      </c>
      <c r="AF187" s="1339"/>
      <c r="AG187" s="1340" t="str">
        <f t="shared" si="1182"/>
        <v/>
      </c>
      <c r="AH187" s="1339"/>
      <c r="AI187" s="1340" t="str">
        <f t="shared" ref="AI187" si="1566">IF(AH187=0,"",($B$10/AH$10)*AH187/AH$8)</f>
        <v/>
      </c>
      <c r="AJ187" s="1341"/>
      <c r="AK187" s="1251">
        <v>1</v>
      </c>
    </row>
    <row r="188" spans="1:38" s="1123" customFormat="1" ht="15.75" customHeight="1" x14ac:dyDescent="0.25">
      <c r="A188" s="1312" t="s">
        <v>3780</v>
      </c>
      <c r="B188" s="1313"/>
      <c r="C188" s="1303" t="s">
        <v>453</v>
      </c>
      <c r="D188" s="1304">
        <v>1</v>
      </c>
      <c r="E188" s="1304">
        <f>CANTEIRO!$G$58</f>
        <v>7891.02</v>
      </c>
      <c r="F188" s="1304" t="s">
        <v>3387</v>
      </c>
      <c r="G188" s="1305">
        <f t="shared" ref="G188:G222" si="1567">IFERROR(AVERAGEIFS($H188:$AI188,H$12:AI$12,"Referência"),"")</f>
        <v>0.60593874416792382</v>
      </c>
      <c r="H188" s="1306">
        <v>0</v>
      </c>
      <c r="I188" s="1307" t="str">
        <f t="shared" si="1173"/>
        <v/>
      </c>
      <c r="J188" s="1306">
        <v>0</v>
      </c>
      <c r="K188" s="1307" t="str">
        <f t="shared" si="1173"/>
        <v/>
      </c>
      <c r="L188" s="1306">
        <v>0</v>
      </c>
      <c r="M188" s="1307" t="str">
        <f t="shared" ref="M188" si="1568">IF(L188=0,"",($B$10/L$10)*L188/L$8)</f>
        <v/>
      </c>
      <c r="N188" s="1306">
        <v>0</v>
      </c>
      <c r="O188" s="1307" t="str">
        <f t="shared" ref="O188" si="1569">IF(N188=0,"",($B$10/N$10)*N188/N$8)</f>
        <v/>
      </c>
      <c r="P188" s="1306">
        <v>0</v>
      </c>
      <c r="Q188" s="1307" t="str">
        <f t="shared" ref="Q188" si="1570">IF(P188=0,"",($B$10/P$10)*P188/P$8)</f>
        <v/>
      </c>
      <c r="R188" s="1306">
        <v>0</v>
      </c>
      <c r="S188" s="1307" t="str">
        <f t="shared" ref="S188" si="1571">IF(R188=0,"",($B$10/R$10)*R188/R$8)</f>
        <v/>
      </c>
      <c r="T188" s="1306">
        <v>0</v>
      </c>
      <c r="U188" s="1307" t="str">
        <f t="shared" ref="U188" si="1572">IF(T188=0,"",($B$10/T$10)*T188/T$8)</f>
        <v/>
      </c>
      <c r="V188" s="1306">
        <v>0</v>
      </c>
      <c r="W188" s="1307" t="str">
        <f t="shared" ref="W188:Y188" si="1573">IF(V188=0,"",($B$10/V$10)*V188/V$8)</f>
        <v/>
      </c>
      <c r="X188" s="1306">
        <v>0</v>
      </c>
      <c r="Y188" s="1307" t="str">
        <f t="shared" si="1573"/>
        <v/>
      </c>
      <c r="Z188" s="1306">
        <v>0</v>
      </c>
      <c r="AA188" s="1307" t="str">
        <f t="shared" ref="AA188" si="1574">IF(Z188=0,"",($B$10/Z$10)*Z188/Z$8)</f>
        <v/>
      </c>
      <c r="AB188" s="1306">
        <v>0</v>
      </c>
      <c r="AC188" s="1307" t="str">
        <f t="shared" ref="AC188" si="1575">IF(AB188=0,"",($B$10/AB$10)*AB188/AB$8)</f>
        <v/>
      </c>
      <c r="AD188" s="1306">
        <v>7891.02</v>
      </c>
      <c r="AE188" s="1307">
        <f t="shared" si="1171"/>
        <v>0.59675299434481366</v>
      </c>
      <c r="AF188" s="1306">
        <v>7891.02</v>
      </c>
      <c r="AG188" s="1307">
        <f t="shared" si="1182"/>
        <v>0.61512449399103386</v>
      </c>
      <c r="AH188" s="1306"/>
      <c r="AI188" s="1307" t="str">
        <f t="shared" ref="AI188" si="1576">IF(AH188=0,"",($B$10/AH$10)*AH188/AH$8)</f>
        <v/>
      </c>
      <c r="AJ188" s="1265">
        <f t="shared" ref="AJ188:AJ222" si="1577">E188*D188</f>
        <v>7891.02</v>
      </c>
      <c r="AK188" s="1251">
        <v>1</v>
      </c>
    </row>
    <row r="189" spans="1:38" s="1123" customFormat="1" ht="15.75" customHeight="1" x14ac:dyDescent="0.25">
      <c r="A189" s="1312" t="s">
        <v>3781</v>
      </c>
      <c r="B189" s="1313"/>
      <c r="C189" s="1303" t="s">
        <v>453</v>
      </c>
      <c r="D189" s="1304">
        <v>1</v>
      </c>
      <c r="E189" s="1304">
        <f>$B$8*0.9</f>
        <v>11545.497000000001</v>
      </c>
      <c r="F189" s="1304" t="s">
        <v>3387</v>
      </c>
      <c r="G189" s="1305">
        <f t="shared" si="1567"/>
        <v>0.60446512180188039</v>
      </c>
      <c r="H189" s="1306">
        <v>0</v>
      </c>
      <c r="I189" s="1307" t="str">
        <f t="shared" si="1173"/>
        <v/>
      </c>
      <c r="J189" s="1306">
        <v>0</v>
      </c>
      <c r="K189" s="1307" t="str">
        <f t="shared" si="1173"/>
        <v/>
      </c>
      <c r="L189" s="1306">
        <v>2964.5490999999997</v>
      </c>
      <c r="M189" s="1307">
        <f t="shared" ref="M189" si="1578">IF(L189=0,"",($B$10/L$10)*L189/L$8)</f>
        <v>0.19</v>
      </c>
      <c r="N189" s="1306">
        <v>834.36493951042382</v>
      </c>
      <c r="O189" s="1307">
        <f t="shared" ref="O189" si="1579">IF(N189=0,"",($B$10/N$10)*N189/N$8)</f>
        <v>0.19310263783213252</v>
      </c>
      <c r="P189" s="1306">
        <v>1951.2044790863249</v>
      </c>
      <c r="Q189" s="1307">
        <f t="shared" ref="Q189" si="1580">IF(P189=0,"",($B$10/P$10)*P189/P$8)</f>
        <v>0.24304691555103161</v>
      </c>
      <c r="R189" s="1306">
        <v>0</v>
      </c>
      <c r="S189" s="1307" t="str">
        <f t="shared" ref="S189" si="1581">IF(R189=0,"",($B$10/R$10)*R189/R$8)</f>
        <v/>
      </c>
      <c r="T189" s="1306">
        <v>1400</v>
      </c>
      <c r="U189" s="1307">
        <f t="shared" ref="U189" si="1582">IF(T189=0,"",($B$10/T$10)*T189/T$8)</f>
        <v>7.8117218239921113E-2</v>
      </c>
      <c r="V189" s="1306">
        <v>2.5</v>
      </c>
      <c r="W189" s="1307">
        <f t="shared" ref="W189:Y189" si="1583">IF(V189=0,"",($B$10/V$10)*V189/V$8)</f>
        <v>2.4701412466004763E-4</v>
      </c>
      <c r="X189" s="1306">
        <v>0</v>
      </c>
      <c r="Y189" s="1307" t="str">
        <f t="shared" si="1583"/>
        <v/>
      </c>
      <c r="Z189" s="1306">
        <v>0</v>
      </c>
      <c r="AA189" s="1307" t="str">
        <f t="shared" ref="AA189" si="1584">IF(Z189=0,"",($B$10/Z$10)*Z189/Z$8)</f>
        <v/>
      </c>
      <c r="AB189" s="1306">
        <v>67200</v>
      </c>
      <c r="AC189" s="1307">
        <f t="shared" ref="AC189" si="1585">IF(AB189=0,"",($B$10/AB$10)*AB189/AB$8)</f>
        <v>3.0612071886672978</v>
      </c>
      <c r="AD189" s="1306">
        <v>2247.9541999999997</v>
      </c>
      <c r="AE189" s="1307">
        <f t="shared" si="1171"/>
        <v>0.16999999999999998</v>
      </c>
      <c r="AF189" s="1306">
        <v>11545.497000000001</v>
      </c>
      <c r="AG189" s="1307">
        <f t="shared" si="1182"/>
        <v>0.9</v>
      </c>
      <c r="AH189" s="1306"/>
      <c r="AI189" s="1307" t="str">
        <f t="shared" ref="AI189" si="1586">IF(AH189=0,"",($B$10/AH$10)*AH189/AH$8)</f>
        <v/>
      </c>
      <c r="AJ189" s="1265">
        <f t="shared" si="1577"/>
        <v>11545.497000000001</v>
      </c>
      <c r="AK189" s="1251">
        <v>1</v>
      </c>
      <c r="AL189" s="1195">
        <f>AJ189/B8</f>
        <v>0.9</v>
      </c>
    </row>
    <row r="190" spans="1:38" s="1123" customFormat="1" ht="15.75" customHeight="1" x14ac:dyDescent="0.25">
      <c r="A190" s="1312" t="s">
        <v>3531</v>
      </c>
      <c r="B190" s="1313"/>
      <c r="C190" s="1303" t="s">
        <v>3493</v>
      </c>
      <c r="D190" s="1304"/>
      <c r="E190" s="1304"/>
      <c r="F190" s="1304" t="s">
        <v>3775</v>
      </c>
      <c r="G190" s="1305">
        <f t="shared" si="1567"/>
        <v>0.63775149763902039</v>
      </c>
      <c r="H190" s="1306">
        <v>0</v>
      </c>
      <c r="I190" s="1307" t="str">
        <f t="shared" si="1173"/>
        <v/>
      </c>
      <c r="J190" s="1306">
        <v>0</v>
      </c>
      <c r="K190" s="1307" t="str">
        <f t="shared" si="1173"/>
        <v/>
      </c>
      <c r="L190" s="1306">
        <v>0</v>
      </c>
      <c r="M190" s="1307" t="str">
        <f t="shared" ref="M190" si="1587">IF(L190=0,"",($B$10/L$10)*L190/L$8)</f>
        <v/>
      </c>
      <c r="N190" s="1306">
        <v>0</v>
      </c>
      <c r="O190" s="1307" t="str">
        <f t="shared" ref="O190" si="1588">IF(N190=0,"",($B$10/N$10)*N190/N$8)</f>
        <v/>
      </c>
      <c r="P190" s="1306">
        <v>0</v>
      </c>
      <c r="Q190" s="1307" t="str">
        <f t="shared" ref="Q190" si="1589">IF(P190=0,"",($B$10/P$10)*P190/P$8)</f>
        <v/>
      </c>
      <c r="R190" s="1306">
        <v>0</v>
      </c>
      <c r="S190" s="1307" t="str">
        <f t="shared" ref="S190" si="1590">IF(R190=0,"",($B$10/R$10)*R190/R$8)</f>
        <v/>
      </c>
      <c r="T190" s="1306">
        <v>0</v>
      </c>
      <c r="U190" s="1307" t="str">
        <f t="shared" ref="U190" si="1591">IF(T190=0,"",($B$10/T$10)*T190/T$8)</f>
        <v/>
      </c>
      <c r="V190" s="1306">
        <v>0</v>
      </c>
      <c r="W190" s="1307" t="str">
        <f t="shared" ref="W190:Y190" si="1592">IF(V190=0,"",($B$10/V$10)*V190/V$8)</f>
        <v/>
      </c>
      <c r="X190" s="1306">
        <v>0</v>
      </c>
      <c r="Y190" s="1307" t="str">
        <f t="shared" si="1592"/>
        <v/>
      </c>
      <c r="Z190" s="1306">
        <v>0</v>
      </c>
      <c r="AA190" s="1307" t="str">
        <f t="shared" ref="AA190" si="1593">IF(Z190=0,"",($B$10/Z$10)*Z190/Z$8)</f>
        <v/>
      </c>
      <c r="AB190" s="1306">
        <v>14000</v>
      </c>
      <c r="AC190" s="1307">
        <f t="shared" ref="AC190" si="1594">IF(AB190=0,"",($B$10/AB$10)*AB190/AB$8)</f>
        <v>0.63775149763902039</v>
      </c>
      <c r="AD190" s="1306">
        <v>0</v>
      </c>
      <c r="AE190" s="1307" t="str">
        <f t="shared" si="1171"/>
        <v/>
      </c>
      <c r="AF190" s="1306">
        <v>0</v>
      </c>
      <c r="AG190" s="1307" t="str">
        <f t="shared" si="1182"/>
        <v/>
      </c>
      <c r="AH190" s="1306"/>
      <c r="AI190" s="1307" t="str">
        <f t="shared" ref="AI190" si="1595">IF(AH190=0,"",($B$10/AH$10)*AH190/AH$8)</f>
        <v/>
      </c>
      <c r="AJ190" s="1265">
        <f t="shared" si="1577"/>
        <v>0</v>
      </c>
      <c r="AK190" s="1251">
        <v>0</v>
      </c>
    </row>
    <row r="191" spans="1:38" s="1123" customFormat="1" ht="15.75" customHeight="1" x14ac:dyDescent="0.25">
      <c r="A191" s="1312" t="s">
        <v>3532</v>
      </c>
      <c r="B191" s="1313"/>
      <c r="C191" s="1303" t="s">
        <v>3493</v>
      </c>
      <c r="D191" s="1304">
        <f t="shared" ref="D191:D196" si="1596">$B$4</f>
        <v>48</v>
      </c>
      <c r="E191" s="1304">
        <v>500</v>
      </c>
      <c r="F191" s="1304" t="s">
        <v>3389</v>
      </c>
      <c r="G191" s="1305">
        <f t="shared" si="1567"/>
        <v>1.6852527988205974</v>
      </c>
      <c r="H191" s="1306">
        <v>0</v>
      </c>
      <c r="I191" s="1307" t="str">
        <f t="shared" si="1173"/>
        <v/>
      </c>
      <c r="J191" s="1306">
        <v>6600</v>
      </c>
      <c r="K191" s="1307">
        <f t="shared" si="1173"/>
        <v>0.32554242879360606</v>
      </c>
      <c r="L191" s="1306">
        <v>1560.289</v>
      </c>
      <c r="M191" s="1307">
        <f t="shared" ref="M191" si="1597">IF(L191=0,"",($B$10/L$10)*L191/L$8)</f>
        <v>0.1</v>
      </c>
      <c r="N191" s="1306">
        <v>0</v>
      </c>
      <c r="O191" s="1307" t="str">
        <f t="shared" ref="O191" si="1598">IF(N191=0,"",($B$10/N$10)*N191/N$8)</f>
        <v/>
      </c>
      <c r="P191" s="1306">
        <v>864.94538526510485</v>
      </c>
      <c r="Q191" s="1307">
        <f t="shared" ref="Q191" si="1599">IF(P191=0,"",($B$10/P$10)*P191/P$8)</f>
        <v>0.10773976293208469</v>
      </c>
      <c r="R191" s="1306">
        <v>0</v>
      </c>
      <c r="S191" s="1307" t="str">
        <f t="shared" ref="S191" si="1600">IF(R191=0,"",($B$10/R$10)*R191/R$8)</f>
        <v/>
      </c>
      <c r="T191" s="1306">
        <v>0</v>
      </c>
      <c r="U191" s="1307" t="str">
        <f t="shared" ref="U191" si="1601">IF(T191=0,"",($B$10/T$10)*T191/T$8)</f>
        <v/>
      </c>
      <c r="V191" s="1306">
        <v>0</v>
      </c>
      <c r="W191" s="1307" t="str">
        <f t="shared" ref="W191:Y191" si="1602">IF(V191=0,"",($B$10/V$10)*V191/V$8)</f>
        <v/>
      </c>
      <c r="X191" s="1306">
        <v>0</v>
      </c>
      <c r="Y191" s="1307" t="str">
        <f t="shared" si="1602"/>
        <v/>
      </c>
      <c r="Z191" s="1306">
        <v>26259.67366453787</v>
      </c>
      <c r="AA191" s="1307">
        <f t="shared" ref="AA191" si="1603">IF(Z191=0,"",($B$10/Z$10)*Z191/Z$8)</f>
        <v>3.7447793502026343</v>
      </c>
      <c r="AB191" s="1306">
        <v>0</v>
      </c>
      <c r="AC191" s="1307" t="str">
        <f t="shared" ref="AC191" si="1604">IF(AB191=0,"",($B$10/AB$10)*AB191/AB$8)</f>
        <v/>
      </c>
      <c r="AD191" s="1306">
        <v>43636.758000000002</v>
      </c>
      <c r="AE191" s="1307">
        <f t="shared" si="1171"/>
        <v>3.3000000000000007</v>
      </c>
      <c r="AF191" s="1306">
        <v>32500</v>
      </c>
      <c r="AG191" s="1307">
        <f t="shared" si="1182"/>
        <v>2.5334552509952579</v>
      </c>
      <c r="AH191" s="1306"/>
      <c r="AI191" s="1307" t="str">
        <f t="shared" ref="AI191" si="1605">IF(AH191=0,"",($B$10/AH$10)*AH191/AH$8)</f>
        <v/>
      </c>
      <c r="AJ191" s="1265">
        <f t="shared" si="1577"/>
        <v>24000</v>
      </c>
      <c r="AK191" s="1251">
        <v>1</v>
      </c>
    </row>
    <row r="192" spans="1:38" s="1123" customFormat="1" ht="15.75" customHeight="1" x14ac:dyDescent="0.25">
      <c r="A192" s="1312" t="s">
        <v>3533</v>
      </c>
      <c r="B192" s="1313"/>
      <c r="C192" s="1303" t="s">
        <v>3493</v>
      </c>
      <c r="D192" s="1304">
        <f t="shared" si="1596"/>
        <v>48</v>
      </c>
      <c r="E192" s="1304">
        <v>500</v>
      </c>
      <c r="F192" s="1304" t="s">
        <v>3389</v>
      </c>
      <c r="G192" s="1305">
        <f t="shared" si="1567"/>
        <v>3.5691014839301225</v>
      </c>
      <c r="H192" s="1306">
        <v>702800</v>
      </c>
      <c r="I192" s="1307">
        <f t="shared" si="1173"/>
        <v>12.238944516157535</v>
      </c>
      <c r="J192" s="1306">
        <v>13200</v>
      </c>
      <c r="K192" s="1307">
        <f t="shared" si="1173"/>
        <v>0.65108485758721213</v>
      </c>
      <c r="L192" s="1306">
        <v>2557.8947368421054</v>
      </c>
      <c r="M192" s="1307">
        <f t="shared" ref="M192" si="1606">IF(L192=0,"",($B$10/L$10)*L192/L$8)</f>
        <v>0.16393724091127385</v>
      </c>
      <c r="N192" s="1306">
        <v>0</v>
      </c>
      <c r="O192" s="1307" t="str">
        <f t="shared" ref="O192" si="1607">IF(N192=0,"",($B$10/N$10)*N192/N$8)</f>
        <v/>
      </c>
      <c r="P192" s="1306">
        <v>1673.933120836534</v>
      </c>
      <c r="Q192" s="1307">
        <f t="shared" ref="Q192" si="1608">IF(P192=0,"",($B$10/P$10)*P192/P$8)</f>
        <v>0.20850930090553177</v>
      </c>
      <c r="R192" s="1306">
        <v>0</v>
      </c>
      <c r="S192" s="1307" t="str">
        <f t="shared" ref="S192" si="1609">IF(R192=0,"",($B$10/R$10)*R192/R$8)</f>
        <v/>
      </c>
      <c r="T192" s="1306">
        <v>0</v>
      </c>
      <c r="U192" s="1307" t="str">
        <f t="shared" ref="U192" si="1610">IF(T192=0,"",($B$10/T$10)*T192/T$8)</f>
        <v/>
      </c>
      <c r="V192" s="1306">
        <v>0</v>
      </c>
      <c r="W192" s="1307" t="str">
        <f t="shared" ref="W192:Y192" si="1611">IF(V192=0,"",($B$10/V$10)*V192/V$8)</f>
        <v/>
      </c>
      <c r="X192" s="1306">
        <v>0</v>
      </c>
      <c r="Y192" s="1307" t="str">
        <f t="shared" si="1611"/>
        <v/>
      </c>
      <c r="Z192" s="1306">
        <v>50820.477498652777</v>
      </c>
      <c r="AA192" s="1307">
        <f t="shared" ref="AA192" si="1612">IF(Z192=0,"",($B$10/Z$10)*Z192/Z$8)</f>
        <v>7.2472901657341193</v>
      </c>
      <c r="AB192" s="1306">
        <v>5040</v>
      </c>
      <c r="AC192" s="1307">
        <f t="shared" ref="AC192" si="1613">IF(AB192=0,"",($B$10/AB$10)*AB192/AB$8)</f>
        <v>0.22959053915004735</v>
      </c>
      <c r="AD192" s="1306">
        <v>69818.8128</v>
      </c>
      <c r="AE192" s="1307">
        <f t="shared" si="1171"/>
        <v>5.28</v>
      </c>
      <c r="AF192" s="1306">
        <v>32500</v>
      </c>
      <c r="AG192" s="1307">
        <f t="shared" si="1182"/>
        <v>2.5334552509952579</v>
      </c>
      <c r="AH192" s="1306"/>
      <c r="AI192" s="1307" t="str">
        <f t="shared" ref="AI192" si="1614">IF(AH192=0,"",($B$10/AH$10)*AH192/AH$8)</f>
        <v/>
      </c>
      <c r="AJ192" s="1265">
        <f t="shared" si="1577"/>
        <v>24000</v>
      </c>
      <c r="AK192" s="1251">
        <v>1</v>
      </c>
    </row>
    <row r="193" spans="1:37" s="1123" customFormat="1" ht="15.75" customHeight="1" x14ac:dyDescent="0.25">
      <c r="A193" s="1312" t="s">
        <v>3534</v>
      </c>
      <c r="B193" s="1313"/>
      <c r="C193" s="1303" t="s">
        <v>3493</v>
      </c>
      <c r="D193" s="1304">
        <f t="shared" si="1596"/>
        <v>48</v>
      </c>
      <c r="E193" s="1304">
        <f>$B$8*0.01</f>
        <v>128.28330000000003</v>
      </c>
      <c r="F193" s="1304" t="s">
        <v>3387</v>
      </c>
      <c r="G193" s="1305">
        <f t="shared" si="1567"/>
        <v>0.48136599890169468</v>
      </c>
      <c r="H193" s="1306">
        <v>14694.040332866107</v>
      </c>
      <c r="I193" s="1307">
        <f t="shared" si="1173"/>
        <v>0.25589007449079293</v>
      </c>
      <c r="J193" s="1306">
        <v>4400</v>
      </c>
      <c r="K193" s="1307">
        <f t="shared" si="1173"/>
        <v>0.21702828586240402</v>
      </c>
      <c r="L193" s="1306">
        <v>312.05779999999999</v>
      </c>
      <c r="M193" s="1307">
        <f t="shared" ref="M193" si="1615">IF(L193=0,"",($B$10/L$10)*L193/L$8)</f>
        <v>0.02</v>
      </c>
      <c r="N193" s="1306">
        <v>0</v>
      </c>
      <c r="O193" s="1307" t="str">
        <f t="shared" ref="O193" si="1616">IF(N193=0,"",($B$10/N$10)*N193/N$8)</f>
        <v/>
      </c>
      <c r="P193" s="1306">
        <v>351.73379807453438</v>
      </c>
      <c r="Q193" s="1307">
        <f t="shared" ref="Q193" si="1617">IF(P193=0,"",($B$10/P$10)*P193/P$8)</f>
        <v>4.3812842597150903E-2</v>
      </c>
      <c r="R193" s="1306">
        <v>0</v>
      </c>
      <c r="S193" s="1307" t="str">
        <f t="shared" ref="S193" si="1618">IF(R193=0,"",($B$10/R$10)*R193/R$8)</f>
        <v/>
      </c>
      <c r="T193" s="1306">
        <v>0</v>
      </c>
      <c r="U193" s="1307" t="str">
        <f t="shared" ref="U193" si="1619">IF(T193=0,"",($B$10/T$10)*T193/T$8)</f>
        <v/>
      </c>
      <c r="V193" s="1306">
        <v>0</v>
      </c>
      <c r="W193" s="1307" t="str">
        <f t="shared" ref="W193:Y193" si="1620">IF(V193=0,"",($B$10/V$10)*V193/V$8)</f>
        <v/>
      </c>
      <c r="X193" s="1306">
        <v>0</v>
      </c>
      <c r="Y193" s="1307" t="str">
        <f t="shared" si="1620"/>
        <v/>
      </c>
      <c r="Z193" s="1306">
        <v>10678.610362658654</v>
      </c>
      <c r="AA193" s="1307">
        <f t="shared" ref="AA193" si="1621">IF(Z193=0,"",($B$10/Z$10)*Z193/Z$8)</f>
        <v>1.5228307893615149</v>
      </c>
      <c r="AB193" s="1306">
        <v>0</v>
      </c>
      <c r="AC193" s="1307" t="str">
        <f t="shared" ref="AC193" si="1622">IF(AB193=0,"",($B$10/AB$10)*AB193/AB$8)</f>
        <v/>
      </c>
      <c r="AD193" s="1306">
        <v>8727.3516</v>
      </c>
      <c r="AE193" s="1307">
        <f t="shared" si="1171"/>
        <v>0.66</v>
      </c>
      <c r="AF193" s="1306">
        <v>8338.4145000000008</v>
      </c>
      <c r="AG193" s="1307">
        <f t="shared" si="1182"/>
        <v>0.65</v>
      </c>
      <c r="AH193" s="1306"/>
      <c r="AI193" s="1307" t="str">
        <f t="shared" ref="AI193" si="1623">IF(AH193=0,"",($B$10/AH$10)*AH193/AH$8)</f>
        <v/>
      </c>
      <c r="AJ193" s="1265">
        <f t="shared" si="1577"/>
        <v>6157.5984000000008</v>
      </c>
      <c r="AK193" s="1251">
        <v>1</v>
      </c>
    </row>
    <row r="194" spans="1:37" s="1123" customFormat="1" ht="15.75" customHeight="1" x14ac:dyDescent="0.25">
      <c r="A194" s="1312" t="s">
        <v>3535</v>
      </c>
      <c r="B194" s="1313"/>
      <c r="C194" s="1303" t="s">
        <v>3493</v>
      </c>
      <c r="D194" s="1304">
        <f t="shared" si="1596"/>
        <v>48</v>
      </c>
      <c r="E194" s="1304">
        <f>$B$8*0.005</f>
        <v>64.141650000000013</v>
      </c>
      <c r="F194" s="1304" t="s">
        <v>3387</v>
      </c>
      <c r="G194" s="1305">
        <f t="shared" si="1567"/>
        <v>0.24083515831456226</v>
      </c>
      <c r="H194" s="1306">
        <v>7347.0201664330534</v>
      </c>
      <c r="I194" s="1307">
        <f t="shared" si="1173"/>
        <v>0.12794503724539646</v>
      </c>
      <c r="J194" s="1306">
        <v>0</v>
      </c>
      <c r="K194" s="1307" t="str">
        <f t="shared" si="1173"/>
        <v/>
      </c>
      <c r="L194" s="1306">
        <v>164.24094736842105</v>
      </c>
      <c r="M194" s="1307">
        <f t="shared" ref="M194" si="1624">IF(L194=0,"",($B$10/L$10)*L194/L$8)</f>
        <v>1.0526315789473684E-2</v>
      </c>
      <c r="N194" s="1306">
        <v>0</v>
      </c>
      <c r="O194" s="1307" t="str">
        <f t="shared" ref="O194" si="1625">IF(N194=0,"",($B$10/N$10)*N194/N$8)</f>
        <v/>
      </c>
      <c r="P194" s="1306">
        <v>0</v>
      </c>
      <c r="Q194" s="1307" t="str">
        <f t="shared" ref="Q194" si="1626">IF(P194=0,"",($B$10/P$10)*P194/P$8)</f>
        <v/>
      </c>
      <c r="R194" s="1306">
        <v>0</v>
      </c>
      <c r="S194" s="1307" t="str">
        <f t="shared" ref="S194" si="1627">IF(R194=0,"",($B$10/R$10)*R194/R$8)</f>
        <v/>
      </c>
      <c r="T194" s="1306">
        <v>0</v>
      </c>
      <c r="U194" s="1307" t="str">
        <f t="shared" ref="U194" si="1628">IF(T194=0,"",($B$10/T$10)*T194/T$8)</f>
        <v/>
      </c>
      <c r="V194" s="1306">
        <v>0</v>
      </c>
      <c r="W194" s="1307" t="str">
        <f t="shared" ref="W194:Y194" si="1629">IF(V194=0,"",($B$10/V$10)*V194/V$8)</f>
        <v/>
      </c>
      <c r="X194" s="1306">
        <v>0</v>
      </c>
      <c r="Y194" s="1307" t="str">
        <f t="shared" si="1629"/>
        <v/>
      </c>
      <c r="Z194" s="1306">
        <v>2880</v>
      </c>
      <c r="AA194" s="1307">
        <f t="shared" ref="AA194" si="1630">IF(Z194=0,"",($B$10/Z$10)*Z194/Z$8)</f>
        <v>0.4107044385379412</v>
      </c>
      <c r="AB194" s="1306">
        <v>0</v>
      </c>
      <c r="AC194" s="1307" t="str">
        <f t="shared" ref="AC194" si="1631">IF(AB194=0,"",($B$10/AB$10)*AB194/AB$8)</f>
        <v/>
      </c>
      <c r="AD194" s="1306">
        <v>4363.6758</v>
      </c>
      <c r="AE194" s="1307">
        <f t="shared" si="1171"/>
        <v>0.33</v>
      </c>
      <c r="AF194" s="1306">
        <v>4169.2072500000004</v>
      </c>
      <c r="AG194" s="1307">
        <f t="shared" si="1182"/>
        <v>0.32500000000000001</v>
      </c>
      <c r="AH194" s="1306"/>
      <c r="AI194" s="1307" t="str">
        <f t="shared" ref="AI194" si="1632">IF(AH194=0,"",($B$10/AH$10)*AH194/AH$8)</f>
        <v/>
      </c>
      <c r="AJ194" s="1265">
        <f t="shared" si="1577"/>
        <v>3078.7992000000004</v>
      </c>
      <c r="AK194" s="1251">
        <v>1</v>
      </c>
    </row>
    <row r="195" spans="1:37" s="1123" customFormat="1" ht="15.75" customHeight="1" x14ac:dyDescent="0.25">
      <c r="A195" s="1312" t="s">
        <v>3536</v>
      </c>
      <c r="B195" s="1313"/>
      <c r="C195" s="1303" t="s">
        <v>3493</v>
      </c>
      <c r="D195" s="1304">
        <f t="shared" si="1596"/>
        <v>48</v>
      </c>
      <c r="E195" s="1304">
        <f>$B$8*0.005</f>
        <v>64.141650000000013</v>
      </c>
      <c r="F195" s="1304" t="s">
        <v>3387</v>
      </c>
      <c r="G195" s="1305">
        <f t="shared" si="1567"/>
        <v>0.20107102087334477</v>
      </c>
      <c r="H195" s="1306">
        <v>3673.5100832165267</v>
      </c>
      <c r="I195" s="1307">
        <f t="shared" si="1173"/>
        <v>6.3972518622698232E-2</v>
      </c>
      <c r="J195" s="1306">
        <v>2200</v>
      </c>
      <c r="K195" s="1307">
        <f t="shared" si="1173"/>
        <v>0.10851414293120201</v>
      </c>
      <c r="L195" s="1306">
        <v>156.02889999999999</v>
      </c>
      <c r="M195" s="1307">
        <f t="shared" ref="M195" si="1633">IF(L195=0,"",($B$10/L$10)*L195/L$8)</f>
        <v>0.01</v>
      </c>
      <c r="N195" s="1306">
        <v>0</v>
      </c>
      <c r="O195" s="1307" t="str">
        <f t="shared" ref="O195" si="1634">IF(N195=0,"",($B$10/N$10)*N195/N$8)</f>
        <v/>
      </c>
      <c r="P195" s="1306">
        <v>0</v>
      </c>
      <c r="Q195" s="1307" t="str">
        <f t="shared" ref="Q195" si="1635">IF(P195=0,"",($B$10/P$10)*P195/P$8)</f>
        <v/>
      </c>
      <c r="R195" s="1306">
        <v>70</v>
      </c>
      <c r="S195" s="1307">
        <f t="shared" ref="S195" si="1636">IF(R195=0,"",($B$10/R$10)*R195/R$8)</f>
        <v>5.4189030716430935E-3</v>
      </c>
      <c r="T195" s="1306">
        <v>35</v>
      </c>
      <c r="U195" s="1307">
        <f t="shared" ref="U195" si="1637">IF(T195=0,"",($B$10/T$10)*T195/T$8)</f>
        <v>1.9529304559980278E-3</v>
      </c>
      <c r="V195" s="1306">
        <v>70.363509025381134</v>
      </c>
      <c r="W195" s="1307">
        <f t="shared" ref="W195:Y195" si="1638">IF(V195=0,"",($B$10/V$10)*V195/V$8)</f>
        <v>6.9523122359655522E-3</v>
      </c>
      <c r="X195" s="1306">
        <v>0</v>
      </c>
      <c r="Y195" s="1307" t="str">
        <f t="shared" si="1638"/>
        <v/>
      </c>
      <c r="Z195" s="1306">
        <v>2520</v>
      </c>
      <c r="AA195" s="1307">
        <f t="shared" ref="AA195" si="1639">IF(Z195=0,"",($B$10/Z$10)*Z195/Z$8)</f>
        <v>0.35936638372069857</v>
      </c>
      <c r="AB195" s="1306">
        <v>17551.448</v>
      </c>
      <c r="AC195" s="1307">
        <f t="shared" ref="AC195" si="1640">IF(AB195=0,"",($B$10/AB$10)*AB195/AB$8)</f>
        <v>0.7995330176952421</v>
      </c>
      <c r="AD195" s="1306">
        <v>4363.6758</v>
      </c>
      <c r="AE195" s="1307">
        <f t="shared" si="1171"/>
        <v>0.33</v>
      </c>
      <c r="AF195" s="1306">
        <v>4169.2072500000004</v>
      </c>
      <c r="AG195" s="1307">
        <f t="shared" si="1182"/>
        <v>0.32500000000000001</v>
      </c>
      <c r="AH195" s="1306"/>
      <c r="AI195" s="1307" t="str">
        <f t="shared" ref="AI195" si="1641">IF(AH195=0,"",($B$10/AH$10)*AH195/AH$8)</f>
        <v/>
      </c>
      <c r="AJ195" s="1265">
        <f t="shared" si="1577"/>
        <v>3078.7992000000004</v>
      </c>
      <c r="AK195" s="1251">
        <v>1</v>
      </c>
    </row>
    <row r="196" spans="1:37" s="1123" customFormat="1" ht="15.75" customHeight="1" x14ac:dyDescent="0.25">
      <c r="A196" s="1312" t="s">
        <v>3537</v>
      </c>
      <c r="B196" s="1313"/>
      <c r="C196" s="1303" t="s">
        <v>3493</v>
      </c>
      <c r="D196" s="1304">
        <f t="shared" si="1596"/>
        <v>48</v>
      </c>
      <c r="E196" s="1304">
        <f>35*2</f>
        <v>70</v>
      </c>
      <c r="F196" s="1304" t="s">
        <v>3387</v>
      </c>
      <c r="G196" s="1305">
        <f t="shared" si="1567"/>
        <v>21.290249386504684</v>
      </c>
      <c r="H196" s="1306">
        <v>5656000</v>
      </c>
      <c r="I196" s="1307">
        <f t="shared" si="1173"/>
        <v>98.496684950749867</v>
      </c>
      <c r="J196" s="1306">
        <v>0</v>
      </c>
      <c r="K196" s="1307" t="str">
        <f t="shared" si="1173"/>
        <v/>
      </c>
      <c r="L196" s="1306">
        <v>0</v>
      </c>
      <c r="M196" s="1307" t="str">
        <f t="shared" ref="M196" si="1642">IF(L196=0,"",($B$10/L$10)*L196/L$8)</f>
        <v/>
      </c>
      <c r="N196" s="1306">
        <v>0</v>
      </c>
      <c r="O196" s="1307" t="str">
        <f t="shared" ref="O196" si="1643">IF(N196=0,"",($B$10/N$10)*N196/N$8)</f>
        <v/>
      </c>
      <c r="P196" s="1306">
        <v>0</v>
      </c>
      <c r="Q196" s="1307" t="str">
        <f t="shared" ref="Q196" si="1644">IF(P196=0,"",($B$10/P$10)*P196/P$8)</f>
        <v/>
      </c>
      <c r="R196" s="1306">
        <v>0</v>
      </c>
      <c r="S196" s="1307" t="str">
        <f t="shared" ref="S196" si="1645">IF(R196=0,"",($B$10/R$10)*R196/R$8)</f>
        <v/>
      </c>
      <c r="T196" s="1306">
        <v>50</v>
      </c>
      <c r="U196" s="1307">
        <f t="shared" ref="U196" si="1646">IF(T196=0,"",($B$10/T$10)*T196/T$8)</f>
        <v>2.7899006514257537E-3</v>
      </c>
      <c r="V196" s="1306">
        <v>0</v>
      </c>
      <c r="W196" s="1307" t="str">
        <f t="shared" ref="W196:Y196" si="1647">IF(V196=0,"",($B$10/V$10)*V196/V$8)</f>
        <v/>
      </c>
      <c r="X196" s="1306">
        <v>0</v>
      </c>
      <c r="Y196" s="1307" t="str">
        <f t="shared" si="1647"/>
        <v/>
      </c>
      <c r="Z196" s="1306">
        <v>50400</v>
      </c>
      <c r="AA196" s="1307">
        <f t="shared" ref="AA196" si="1648">IF(Z196=0,"",($B$10/Z$10)*Z196/Z$8)</f>
        <v>7.1873276744139716</v>
      </c>
      <c r="AB196" s="1306">
        <v>8995.1170999999995</v>
      </c>
      <c r="AC196" s="1307">
        <f t="shared" ref="AC196" si="1649">IF(AB196=0,"",($B$10/AB$10)*AB196/AB$8)</f>
        <v>0.40976067156881157</v>
      </c>
      <c r="AD196" s="1306">
        <v>0</v>
      </c>
      <c r="AE196" s="1307" t="str">
        <f t="shared" si="1171"/>
        <v/>
      </c>
      <c r="AF196" s="1306">
        <v>4550</v>
      </c>
      <c r="AG196" s="1307">
        <f t="shared" si="1182"/>
        <v>0.3546837351393361</v>
      </c>
      <c r="AH196" s="1306"/>
      <c r="AI196" s="1307" t="str">
        <f t="shared" ref="AI196" si="1650">IF(AH196=0,"",($B$10/AH$10)*AH196/AH$8)</f>
        <v/>
      </c>
      <c r="AJ196" s="1265">
        <f t="shared" si="1577"/>
        <v>3360</v>
      </c>
      <c r="AK196" s="1251">
        <v>1</v>
      </c>
    </row>
    <row r="197" spans="1:37" s="1123" customFormat="1" ht="15.75" customHeight="1" x14ac:dyDescent="0.25">
      <c r="A197" s="1312" t="s">
        <v>3538</v>
      </c>
      <c r="B197" s="1313"/>
      <c r="C197" s="1303" t="s">
        <v>3493</v>
      </c>
      <c r="D197" s="1304"/>
      <c r="E197" s="1304"/>
      <c r="F197" s="1304" t="s">
        <v>3775</v>
      </c>
      <c r="G197" s="1305" t="str">
        <f t="shared" si="1567"/>
        <v/>
      </c>
      <c r="H197" s="1306">
        <v>0</v>
      </c>
      <c r="I197" s="1307" t="str">
        <f t="shared" si="1173"/>
        <v/>
      </c>
      <c r="J197" s="1306">
        <v>0</v>
      </c>
      <c r="K197" s="1307" t="str">
        <f t="shared" si="1173"/>
        <v/>
      </c>
      <c r="L197" s="1306">
        <v>0</v>
      </c>
      <c r="M197" s="1307" t="str">
        <f t="shared" ref="M197" si="1651">IF(L197=0,"",($B$10/L$10)*L197/L$8)</f>
        <v/>
      </c>
      <c r="N197" s="1306">
        <v>0</v>
      </c>
      <c r="O197" s="1307" t="str">
        <f t="shared" ref="O197" si="1652">IF(N197=0,"",($B$10/N$10)*N197/N$8)</f>
        <v/>
      </c>
      <c r="P197" s="1306">
        <v>0</v>
      </c>
      <c r="Q197" s="1307" t="str">
        <f t="shared" ref="Q197" si="1653">IF(P197=0,"",($B$10/P$10)*P197/P$8)</f>
        <v/>
      </c>
      <c r="R197" s="1306">
        <v>0</v>
      </c>
      <c r="S197" s="1307" t="str">
        <f t="shared" ref="S197" si="1654">IF(R197=0,"",($B$10/R$10)*R197/R$8)</f>
        <v/>
      </c>
      <c r="T197" s="1306">
        <v>0</v>
      </c>
      <c r="U197" s="1307" t="str">
        <f t="shared" ref="U197" si="1655">IF(T197=0,"",($B$10/T$10)*T197/T$8)</f>
        <v/>
      </c>
      <c r="V197" s="1306">
        <v>0</v>
      </c>
      <c r="W197" s="1307" t="str">
        <f t="shared" ref="W197:Y197" si="1656">IF(V197=0,"",($B$10/V$10)*V197/V$8)</f>
        <v/>
      </c>
      <c r="X197" s="1306">
        <v>0</v>
      </c>
      <c r="Y197" s="1307" t="str">
        <f t="shared" si="1656"/>
        <v/>
      </c>
      <c r="Z197" s="1306">
        <v>0</v>
      </c>
      <c r="AA197" s="1307" t="str">
        <f t="shared" ref="AA197" si="1657">IF(Z197=0,"",($B$10/Z$10)*Z197/Z$8)</f>
        <v/>
      </c>
      <c r="AB197" s="1306">
        <v>0</v>
      </c>
      <c r="AC197" s="1307" t="str">
        <f t="shared" ref="AC197" si="1658">IF(AB197=0,"",($B$10/AB$10)*AB197/AB$8)</f>
        <v/>
      </c>
      <c r="AD197" s="1306">
        <v>0</v>
      </c>
      <c r="AE197" s="1307" t="str">
        <f t="shared" si="1171"/>
        <v/>
      </c>
      <c r="AF197" s="1306">
        <v>0</v>
      </c>
      <c r="AG197" s="1307" t="str">
        <f t="shared" si="1182"/>
        <v/>
      </c>
      <c r="AH197" s="1306"/>
      <c r="AI197" s="1307" t="str">
        <f t="shared" ref="AI197" si="1659">IF(AH197=0,"",($B$10/AH$10)*AH197/AH$8)</f>
        <v/>
      </c>
      <c r="AJ197" s="1265">
        <f t="shared" si="1577"/>
        <v>0</v>
      </c>
      <c r="AK197" s="1251">
        <v>0</v>
      </c>
    </row>
    <row r="198" spans="1:37" s="1123" customFormat="1" ht="15.75" customHeight="1" x14ac:dyDescent="0.25">
      <c r="A198" s="1312" t="s">
        <v>3539</v>
      </c>
      <c r="B198" s="1313"/>
      <c r="C198" s="1303" t="s">
        <v>3493</v>
      </c>
      <c r="D198" s="1304">
        <f>$B$4</f>
        <v>48</v>
      </c>
      <c r="E198" s="1304">
        <v>200</v>
      </c>
      <c r="F198" s="1304" t="s">
        <v>3389</v>
      </c>
      <c r="G198" s="1305">
        <f t="shared" si="1567"/>
        <v>2.335783763278426</v>
      </c>
      <c r="H198" s="1306">
        <v>0</v>
      </c>
      <c r="I198" s="1307" t="str">
        <f t="shared" si="1173"/>
        <v/>
      </c>
      <c r="J198" s="1306">
        <v>5500</v>
      </c>
      <c r="K198" s="1307">
        <f t="shared" si="1173"/>
        <v>0.27128535732800507</v>
      </c>
      <c r="L198" s="1306">
        <v>468.08669999999995</v>
      </c>
      <c r="M198" s="1307">
        <f t="shared" ref="M198" si="1660">IF(L198=0,"",($B$10/L$10)*L198/L$8)</f>
        <v>0.03</v>
      </c>
      <c r="N198" s="1306">
        <v>0</v>
      </c>
      <c r="O198" s="1307" t="str">
        <f t="shared" ref="O198" si="1661">IF(N198=0,"",($B$10/N$10)*N198/N$8)</f>
        <v/>
      </c>
      <c r="P198" s="1306">
        <v>250</v>
      </c>
      <c r="Q198" s="1307">
        <f t="shared" ref="Q198" si="1662">IF(P198=0,"",($B$10/P$10)*P198/P$8)</f>
        <v>3.1140625976940318E-2</v>
      </c>
      <c r="R198" s="1306">
        <v>107057.91398810317</v>
      </c>
      <c r="S198" s="1307">
        <f t="shared" ref="S198" si="1663">IF(R198=0,"",($B$10/R$10)*R198/R$8)</f>
        <v>8.2876636993404915</v>
      </c>
      <c r="T198" s="1306">
        <v>797.28461221953648</v>
      </c>
      <c r="U198" s="1307">
        <f t="shared" ref="U198" si="1664">IF(T198=0,"",($B$10/T$10)*T198/T$8)</f>
        <v>4.4486897180060291E-2</v>
      </c>
      <c r="V198" s="1306">
        <v>0</v>
      </c>
      <c r="W198" s="1307" t="str">
        <f t="shared" ref="W198:Y198" si="1665">IF(V198=0,"",($B$10/V$10)*V198/V$8)</f>
        <v/>
      </c>
      <c r="X198" s="1306">
        <v>0</v>
      </c>
      <c r="Y198" s="1307" t="str">
        <f t="shared" si="1665"/>
        <v/>
      </c>
      <c r="Z198" s="1306">
        <v>56227.142295073216</v>
      </c>
      <c r="AA198" s="1307">
        <f t="shared" ref="AA198" si="1666">IF(Z198=0,"",($B$10/Z$10)*Z198/Z$8)</f>
        <v>8.0183114260038089</v>
      </c>
      <c r="AB198" s="1306">
        <v>0</v>
      </c>
      <c r="AC198" s="1307" t="str">
        <f t="shared" ref="AC198" si="1667">IF(AB198=0,"",($B$10/AB$10)*AB198/AB$8)</f>
        <v/>
      </c>
      <c r="AD198" s="1306">
        <v>13091.027399999997</v>
      </c>
      <c r="AE198" s="1307">
        <f t="shared" si="1171"/>
        <v>0.98999999999999988</v>
      </c>
      <c r="AF198" s="1306">
        <v>13000</v>
      </c>
      <c r="AG198" s="1307">
        <f t="shared" si="1182"/>
        <v>1.0133821003981032</v>
      </c>
      <c r="AH198" s="1306"/>
      <c r="AI198" s="1307" t="str">
        <f t="shared" ref="AI198" si="1668">IF(AH198=0,"",($B$10/AH$10)*AH198/AH$8)</f>
        <v/>
      </c>
      <c r="AJ198" s="1265">
        <f t="shared" si="1577"/>
        <v>9600</v>
      </c>
      <c r="AK198" s="1251">
        <v>1</v>
      </c>
    </row>
    <row r="199" spans="1:37" s="1123" customFormat="1" ht="15.75" customHeight="1" x14ac:dyDescent="0.25">
      <c r="A199" s="1312" t="s">
        <v>3540</v>
      </c>
      <c r="B199" s="1313"/>
      <c r="C199" s="1303" t="s">
        <v>3493</v>
      </c>
      <c r="D199" s="1304">
        <f>$B$4</f>
        <v>48</v>
      </c>
      <c r="E199" s="1304">
        <v>500</v>
      </c>
      <c r="F199" s="1304" t="s">
        <v>3389</v>
      </c>
      <c r="G199" s="1305">
        <f t="shared" si="1567"/>
        <v>0.91713065711346431</v>
      </c>
      <c r="H199" s="1306">
        <v>0</v>
      </c>
      <c r="I199" s="1307" t="str">
        <f t="shared" si="1173"/>
        <v/>
      </c>
      <c r="J199" s="1306">
        <v>5500</v>
      </c>
      <c r="K199" s="1307">
        <f t="shared" si="1173"/>
        <v>0.27128535732800507</v>
      </c>
      <c r="L199" s="1306">
        <v>624.11559999999997</v>
      </c>
      <c r="M199" s="1307">
        <f t="shared" ref="M199" si="1669">IF(L199=0,"",($B$10/L$10)*L199/L$8)</f>
        <v>0.04</v>
      </c>
      <c r="N199" s="1306">
        <v>0</v>
      </c>
      <c r="O199" s="1307" t="str">
        <f t="shared" ref="O199" si="1670">IF(N199=0,"",($B$10/N$10)*N199/N$8)</f>
        <v/>
      </c>
      <c r="P199" s="1306">
        <v>300</v>
      </c>
      <c r="Q199" s="1307">
        <f t="shared" ref="Q199" si="1671">IF(P199=0,"",($B$10/P$10)*P199/P$8)</f>
        <v>3.7368751172328379E-2</v>
      </c>
      <c r="R199" s="1306">
        <v>20232.12263192494</v>
      </c>
      <c r="S199" s="1307">
        <f t="shared" ref="S199" si="1672">IF(R199=0,"",($B$10/R$10)*R199/R$8)</f>
        <v>1.5662273067999686</v>
      </c>
      <c r="T199" s="1306">
        <v>956.74153466344387</v>
      </c>
      <c r="U199" s="1307">
        <f t="shared" ref="U199" si="1673">IF(T199=0,"",($B$10/T$10)*T199/T$8)</f>
        <v>5.3384276616072354E-2</v>
      </c>
      <c r="V199" s="1306">
        <v>0</v>
      </c>
      <c r="W199" s="1307" t="str">
        <f t="shared" ref="W199:Y199" si="1674">IF(V199=0,"",($B$10/V$10)*V199/V$8)</f>
        <v/>
      </c>
      <c r="X199" s="1306">
        <v>0</v>
      </c>
      <c r="Y199" s="1307" t="str">
        <f t="shared" si="1674"/>
        <v/>
      </c>
      <c r="Z199" s="1306">
        <v>10625.972389888244</v>
      </c>
      <c r="AA199" s="1307">
        <f t="shared" ref="AA199" si="1675">IF(Z199=0,"",($B$10/Z$10)*Z199/Z$8)</f>
        <v>1.5153243139960821</v>
      </c>
      <c r="AB199" s="1306">
        <v>0</v>
      </c>
      <c r="AC199" s="1307" t="str">
        <f t="shared" ref="AC199" si="1676">IF(AB199=0,"",($B$10/AB$10)*AB199/AB$8)</f>
        <v/>
      </c>
      <c r="AD199" s="1306">
        <v>17454.7032</v>
      </c>
      <c r="AE199" s="1307">
        <f t="shared" si="1171"/>
        <v>1.32</v>
      </c>
      <c r="AF199" s="1306">
        <v>32500</v>
      </c>
      <c r="AG199" s="1307">
        <f t="shared" si="1182"/>
        <v>2.5334552509952579</v>
      </c>
      <c r="AH199" s="1306"/>
      <c r="AI199" s="1307" t="str">
        <f t="shared" ref="AI199" si="1677">IF(AH199=0,"",($B$10/AH$10)*AH199/AH$8)</f>
        <v/>
      </c>
      <c r="AJ199" s="1265">
        <f t="shared" si="1577"/>
        <v>24000</v>
      </c>
      <c r="AK199" s="1251">
        <v>1</v>
      </c>
    </row>
    <row r="200" spans="1:37" s="1123" customFormat="1" ht="15.75" customHeight="1" x14ac:dyDescent="0.25">
      <c r="A200" s="1312" t="s">
        <v>3541</v>
      </c>
      <c r="B200" s="1313"/>
      <c r="C200" s="1303" t="s">
        <v>3493</v>
      </c>
      <c r="D200" s="1304"/>
      <c r="E200" s="1304"/>
      <c r="F200" s="1304" t="s">
        <v>3775</v>
      </c>
      <c r="G200" s="1305" t="str">
        <f t="shared" si="1567"/>
        <v/>
      </c>
      <c r="H200" s="1306">
        <v>0</v>
      </c>
      <c r="I200" s="1307" t="str">
        <f t="shared" si="1173"/>
        <v/>
      </c>
      <c r="J200" s="1306">
        <v>0</v>
      </c>
      <c r="K200" s="1307" t="str">
        <f t="shared" si="1173"/>
        <v/>
      </c>
      <c r="L200" s="1306">
        <v>0</v>
      </c>
      <c r="M200" s="1307" t="str">
        <f t="shared" ref="M200" si="1678">IF(L200=0,"",($B$10/L$10)*L200/L$8)</f>
        <v/>
      </c>
      <c r="N200" s="1306">
        <v>0</v>
      </c>
      <c r="O200" s="1307" t="str">
        <f t="shared" ref="O200" si="1679">IF(N200=0,"",($B$10/N$10)*N200/N$8)</f>
        <v/>
      </c>
      <c r="P200" s="1306">
        <v>0</v>
      </c>
      <c r="Q200" s="1307" t="str">
        <f t="shared" ref="Q200" si="1680">IF(P200=0,"",($B$10/P$10)*P200/P$8)</f>
        <v/>
      </c>
      <c r="R200" s="1306">
        <v>0</v>
      </c>
      <c r="S200" s="1307" t="str">
        <f t="shared" ref="S200" si="1681">IF(R200=0,"",($B$10/R$10)*R200/R$8)</f>
        <v/>
      </c>
      <c r="T200" s="1306">
        <v>0</v>
      </c>
      <c r="U200" s="1307" t="str">
        <f t="shared" ref="U200" si="1682">IF(T200=0,"",($B$10/T$10)*T200/T$8)</f>
        <v/>
      </c>
      <c r="V200" s="1306">
        <v>0</v>
      </c>
      <c r="W200" s="1307" t="str">
        <f t="shared" ref="W200:Y200" si="1683">IF(V200=0,"",($B$10/V$10)*V200/V$8)</f>
        <v/>
      </c>
      <c r="X200" s="1306">
        <v>0</v>
      </c>
      <c r="Y200" s="1307" t="str">
        <f t="shared" si="1683"/>
        <v/>
      </c>
      <c r="Z200" s="1306">
        <v>0</v>
      </c>
      <c r="AA200" s="1307" t="str">
        <f t="shared" ref="AA200" si="1684">IF(Z200=0,"",($B$10/Z$10)*Z200/Z$8)</f>
        <v/>
      </c>
      <c r="AB200" s="1306">
        <v>0</v>
      </c>
      <c r="AC200" s="1307" t="str">
        <f t="shared" ref="AC200" si="1685">IF(AB200=0,"",($B$10/AB$10)*AB200/AB$8)</f>
        <v/>
      </c>
      <c r="AD200" s="1306">
        <v>0</v>
      </c>
      <c r="AE200" s="1307" t="str">
        <f t="shared" si="1171"/>
        <v/>
      </c>
      <c r="AF200" s="1306">
        <v>0</v>
      </c>
      <c r="AG200" s="1307" t="str">
        <f t="shared" si="1182"/>
        <v/>
      </c>
      <c r="AH200" s="1306"/>
      <c r="AI200" s="1307" t="str">
        <f t="shared" ref="AI200" si="1686">IF(AH200=0,"",($B$10/AH$10)*AH200/AH$8)</f>
        <v/>
      </c>
      <c r="AJ200" s="1265">
        <f t="shared" si="1577"/>
        <v>0</v>
      </c>
      <c r="AK200" s="1251">
        <v>0</v>
      </c>
    </row>
    <row r="201" spans="1:37" s="1123" customFormat="1" ht="15.75" customHeight="1" x14ac:dyDescent="0.25">
      <c r="A201" s="1312" t="s">
        <v>3542</v>
      </c>
      <c r="B201" s="1313"/>
      <c r="C201" s="1303" t="s">
        <v>3493</v>
      </c>
      <c r="D201" s="1304"/>
      <c r="E201" s="1304"/>
      <c r="F201" s="1304" t="s">
        <v>3775</v>
      </c>
      <c r="G201" s="1305" t="str">
        <f t="shared" si="1567"/>
        <v/>
      </c>
      <c r="H201" s="1306">
        <v>0</v>
      </c>
      <c r="I201" s="1307" t="str">
        <f t="shared" si="1173"/>
        <v/>
      </c>
      <c r="J201" s="1306">
        <v>0</v>
      </c>
      <c r="K201" s="1307" t="str">
        <f t="shared" si="1173"/>
        <v/>
      </c>
      <c r="L201" s="1306">
        <v>0</v>
      </c>
      <c r="M201" s="1307" t="str">
        <f t="shared" ref="M201" si="1687">IF(L201=0,"",($B$10/L$10)*L201/L$8)</f>
        <v/>
      </c>
      <c r="N201" s="1306">
        <v>0</v>
      </c>
      <c r="O201" s="1307" t="str">
        <f t="shared" ref="O201" si="1688">IF(N201=0,"",($B$10/N$10)*N201/N$8)</f>
        <v/>
      </c>
      <c r="P201" s="1306">
        <v>0</v>
      </c>
      <c r="Q201" s="1307" t="str">
        <f t="shared" ref="Q201" si="1689">IF(P201=0,"",($B$10/P$10)*P201/P$8)</f>
        <v/>
      </c>
      <c r="R201" s="1306">
        <v>0</v>
      </c>
      <c r="S201" s="1307" t="str">
        <f t="shared" ref="S201" si="1690">IF(R201=0,"",($B$10/R$10)*R201/R$8)</f>
        <v/>
      </c>
      <c r="T201" s="1306">
        <v>0</v>
      </c>
      <c r="U201" s="1307" t="str">
        <f t="shared" ref="U201" si="1691">IF(T201=0,"",($B$10/T$10)*T201/T$8)</f>
        <v/>
      </c>
      <c r="V201" s="1306">
        <v>0</v>
      </c>
      <c r="W201" s="1307" t="str">
        <f t="shared" ref="W201:Y201" si="1692">IF(V201=0,"",($B$10/V$10)*V201/V$8)</f>
        <v/>
      </c>
      <c r="X201" s="1306">
        <v>0</v>
      </c>
      <c r="Y201" s="1307" t="str">
        <f t="shared" si="1692"/>
        <v/>
      </c>
      <c r="Z201" s="1306">
        <v>0</v>
      </c>
      <c r="AA201" s="1307" t="str">
        <f t="shared" ref="AA201" si="1693">IF(Z201=0,"",($B$10/Z$10)*Z201/Z$8)</f>
        <v/>
      </c>
      <c r="AB201" s="1306">
        <v>0</v>
      </c>
      <c r="AC201" s="1307" t="str">
        <f t="shared" ref="AC201" si="1694">IF(AB201=0,"",($B$10/AB$10)*AB201/AB$8)</f>
        <v/>
      </c>
      <c r="AD201" s="1306">
        <v>0</v>
      </c>
      <c r="AE201" s="1307" t="str">
        <f t="shared" si="1171"/>
        <v/>
      </c>
      <c r="AF201" s="1306">
        <v>0</v>
      </c>
      <c r="AG201" s="1307" t="str">
        <f t="shared" si="1182"/>
        <v/>
      </c>
      <c r="AH201" s="1306"/>
      <c r="AI201" s="1307" t="str">
        <f t="shared" ref="AI201" si="1695">IF(AH201=0,"",($B$10/AH$10)*AH201/AH$8)</f>
        <v/>
      </c>
      <c r="AJ201" s="1265">
        <f t="shared" si="1577"/>
        <v>0</v>
      </c>
      <c r="AK201" s="1251">
        <v>0</v>
      </c>
    </row>
    <row r="202" spans="1:37" s="1123" customFormat="1" ht="15.75" customHeight="1" x14ac:dyDescent="0.25">
      <c r="A202" s="1312" t="s">
        <v>3543</v>
      </c>
      <c r="B202" s="1313"/>
      <c r="C202" s="1303" t="s">
        <v>3493</v>
      </c>
      <c r="D202" s="1304"/>
      <c r="E202" s="1304"/>
      <c r="F202" s="1304" t="s">
        <v>3775</v>
      </c>
      <c r="G202" s="1305" t="str">
        <f t="shared" si="1567"/>
        <v/>
      </c>
      <c r="H202" s="1306">
        <v>0</v>
      </c>
      <c r="I202" s="1307" t="str">
        <f t="shared" si="1173"/>
        <v/>
      </c>
      <c r="J202" s="1306">
        <v>0</v>
      </c>
      <c r="K202" s="1307" t="str">
        <f t="shared" si="1173"/>
        <v/>
      </c>
      <c r="L202" s="1306">
        <v>0</v>
      </c>
      <c r="M202" s="1307" t="str">
        <f t="shared" ref="M202" si="1696">IF(L202=0,"",($B$10/L$10)*L202/L$8)</f>
        <v/>
      </c>
      <c r="N202" s="1306">
        <v>0</v>
      </c>
      <c r="O202" s="1307" t="str">
        <f t="shared" ref="O202" si="1697">IF(N202=0,"",($B$10/N$10)*N202/N$8)</f>
        <v/>
      </c>
      <c r="P202" s="1306">
        <v>0</v>
      </c>
      <c r="Q202" s="1307" t="str">
        <f t="shared" ref="Q202" si="1698">IF(P202=0,"",($B$10/P$10)*P202/P$8)</f>
        <v/>
      </c>
      <c r="R202" s="1306">
        <v>0</v>
      </c>
      <c r="S202" s="1307" t="str">
        <f t="shared" ref="S202" si="1699">IF(R202=0,"",($B$10/R$10)*R202/R$8)</f>
        <v/>
      </c>
      <c r="T202" s="1306">
        <v>0</v>
      </c>
      <c r="U202" s="1307" t="str">
        <f t="shared" ref="U202" si="1700">IF(T202=0,"",($B$10/T$10)*T202/T$8)</f>
        <v/>
      </c>
      <c r="V202" s="1306">
        <v>0</v>
      </c>
      <c r="W202" s="1307" t="str">
        <f t="shared" ref="W202:Y202" si="1701">IF(V202=0,"",($B$10/V$10)*V202/V$8)</f>
        <v/>
      </c>
      <c r="X202" s="1306">
        <v>0</v>
      </c>
      <c r="Y202" s="1307" t="str">
        <f t="shared" si="1701"/>
        <v/>
      </c>
      <c r="Z202" s="1306">
        <v>0</v>
      </c>
      <c r="AA202" s="1307" t="str">
        <f t="shared" ref="AA202" si="1702">IF(Z202=0,"",($B$10/Z$10)*Z202/Z$8)</f>
        <v/>
      </c>
      <c r="AB202" s="1306">
        <v>0</v>
      </c>
      <c r="AC202" s="1307" t="str">
        <f t="shared" ref="AC202" si="1703">IF(AB202=0,"",($B$10/AB$10)*AB202/AB$8)</f>
        <v/>
      </c>
      <c r="AD202" s="1306">
        <v>0</v>
      </c>
      <c r="AE202" s="1307" t="str">
        <f t="shared" si="1171"/>
        <v/>
      </c>
      <c r="AF202" s="1306">
        <v>0</v>
      </c>
      <c r="AG202" s="1307" t="str">
        <f t="shared" si="1182"/>
        <v/>
      </c>
      <c r="AH202" s="1306"/>
      <c r="AI202" s="1307" t="str">
        <f t="shared" ref="AI202" si="1704">IF(AH202=0,"",($B$10/AH$10)*AH202/AH$8)</f>
        <v/>
      </c>
      <c r="AJ202" s="1265">
        <f t="shared" si="1577"/>
        <v>0</v>
      </c>
      <c r="AK202" s="1251">
        <v>0</v>
      </c>
    </row>
    <row r="203" spans="1:37" s="1123" customFormat="1" ht="15.75" customHeight="1" x14ac:dyDescent="0.25">
      <c r="A203" s="1312" t="s">
        <v>3544</v>
      </c>
      <c r="B203" s="1313"/>
      <c r="C203" s="1303" t="s">
        <v>3493</v>
      </c>
      <c r="D203" s="1304"/>
      <c r="E203" s="1304"/>
      <c r="F203" s="1304" t="s">
        <v>3775</v>
      </c>
      <c r="G203" s="1305" t="str">
        <f t="shared" si="1567"/>
        <v/>
      </c>
      <c r="H203" s="1306">
        <v>0</v>
      </c>
      <c r="I203" s="1307" t="str">
        <f t="shared" si="1173"/>
        <v/>
      </c>
      <c r="J203" s="1306">
        <v>0</v>
      </c>
      <c r="K203" s="1307" t="str">
        <f t="shared" si="1173"/>
        <v/>
      </c>
      <c r="L203" s="1306">
        <v>0</v>
      </c>
      <c r="M203" s="1307" t="str">
        <f t="shared" ref="M203" si="1705">IF(L203=0,"",($B$10/L$10)*L203/L$8)</f>
        <v/>
      </c>
      <c r="N203" s="1306">
        <v>0</v>
      </c>
      <c r="O203" s="1307" t="str">
        <f t="shared" ref="O203" si="1706">IF(N203=0,"",($B$10/N$10)*N203/N$8)</f>
        <v/>
      </c>
      <c r="P203" s="1306">
        <v>0</v>
      </c>
      <c r="Q203" s="1307" t="str">
        <f t="shared" ref="Q203" si="1707">IF(P203=0,"",($B$10/P$10)*P203/P$8)</f>
        <v/>
      </c>
      <c r="R203" s="1306">
        <v>0</v>
      </c>
      <c r="S203" s="1307" t="str">
        <f t="shared" ref="S203" si="1708">IF(R203=0,"",($B$10/R$10)*R203/R$8)</f>
        <v/>
      </c>
      <c r="T203" s="1306">
        <v>0</v>
      </c>
      <c r="U203" s="1307" t="str">
        <f t="shared" ref="U203" si="1709">IF(T203=0,"",($B$10/T$10)*T203/T$8)</f>
        <v/>
      </c>
      <c r="V203" s="1306">
        <v>0</v>
      </c>
      <c r="W203" s="1307" t="str">
        <f t="shared" ref="W203:Y203" si="1710">IF(V203=0,"",($B$10/V$10)*V203/V$8)</f>
        <v/>
      </c>
      <c r="X203" s="1306">
        <v>0</v>
      </c>
      <c r="Y203" s="1307" t="str">
        <f t="shared" si="1710"/>
        <v/>
      </c>
      <c r="Z203" s="1306">
        <v>0</v>
      </c>
      <c r="AA203" s="1307" t="str">
        <f t="shared" ref="AA203" si="1711">IF(Z203=0,"",($B$10/Z$10)*Z203/Z$8)</f>
        <v/>
      </c>
      <c r="AB203" s="1306">
        <v>0</v>
      </c>
      <c r="AC203" s="1307" t="str">
        <f t="shared" ref="AC203" si="1712">IF(AB203=0,"",($B$10/AB$10)*AB203/AB$8)</f>
        <v/>
      </c>
      <c r="AD203" s="1306">
        <v>0</v>
      </c>
      <c r="AE203" s="1307" t="str">
        <f t="shared" si="1171"/>
        <v/>
      </c>
      <c r="AF203" s="1306">
        <v>0</v>
      </c>
      <c r="AG203" s="1307" t="str">
        <f t="shared" si="1182"/>
        <v/>
      </c>
      <c r="AH203" s="1306"/>
      <c r="AI203" s="1307" t="str">
        <f t="shared" ref="AI203" si="1713">IF(AH203=0,"",($B$10/AH$10)*AH203/AH$8)</f>
        <v/>
      </c>
      <c r="AJ203" s="1265">
        <f t="shared" si="1577"/>
        <v>0</v>
      </c>
      <c r="AK203" s="1251">
        <v>0</v>
      </c>
    </row>
    <row r="204" spans="1:37" s="1123" customFormat="1" ht="15.75" customHeight="1" x14ac:dyDescent="0.25">
      <c r="A204" s="1312" t="s">
        <v>3545</v>
      </c>
      <c r="B204" s="1313"/>
      <c r="C204" s="1303" t="s">
        <v>3493</v>
      </c>
      <c r="D204" s="1304"/>
      <c r="E204" s="1304"/>
      <c r="F204" s="1304" t="s">
        <v>3775</v>
      </c>
      <c r="G204" s="1305">
        <f t="shared" si="1567"/>
        <v>0.39976650884762105</v>
      </c>
      <c r="H204" s="1306">
        <v>0</v>
      </c>
      <c r="I204" s="1307" t="str">
        <f t="shared" si="1173"/>
        <v/>
      </c>
      <c r="J204" s="1306">
        <v>0</v>
      </c>
      <c r="K204" s="1307" t="str">
        <f t="shared" si="1173"/>
        <v/>
      </c>
      <c r="L204" s="1306">
        <v>0</v>
      </c>
      <c r="M204" s="1307" t="str">
        <f t="shared" ref="M204" si="1714">IF(L204=0,"",($B$10/L$10)*L204/L$8)</f>
        <v/>
      </c>
      <c r="N204" s="1306">
        <v>0</v>
      </c>
      <c r="O204" s="1307" t="str">
        <f t="shared" ref="O204" si="1715">IF(N204=0,"",($B$10/N$10)*N204/N$8)</f>
        <v/>
      </c>
      <c r="P204" s="1306">
        <v>0</v>
      </c>
      <c r="Q204" s="1307" t="str">
        <f t="shared" ref="Q204" si="1716">IF(P204=0,"",($B$10/P$10)*P204/P$8)</f>
        <v/>
      </c>
      <c r="R204" s="1306">
        <v>0</v>
      </c>
      <c r="S204" s="1307" t="str">
        <f t="shared" ref="S204" si="1717">IF(R204=0,"",($B$10/R$10)*R204/R$8)</f>
        <v/>
      </c>
      <c r="T204" s="1306">
        <v>0</v>
      </c>
      <c r="U204" s="1307" t="str">
        <f t="shared" ref="U204" si="1718">IF(T204=0,"",($B$10/T$10)*T204/T$8)</f>
        <v/>
      </c>
      <c r="V204" s="1306">
        <v>0</v>
      </c>
      <c r="W204" s="1307" t="str">
        <f t="shared" ref="W204:Y204" si="1719">IF(V204=0,"",($B$10/V$10)*V204/V$8)</f>
        <v/>
      </c>
      <c r="X204" s="1306">
        <v>0</v>
      </c>
      <c r="Y204" s="1307" t="str">
        <f t="shared" si="1719"/>
        <v/>
      </c>
      <c r="Z204" s="1306">
        <v>0</v>
      </c>
      <c r="AA204" s="1307" t="str">
        <f t="shared" ref="AA204" si="1720">IF(Z204=0,"",($B$10/Z$10)*Z204/Z$8)</f>
        <v/>
      </c>
      <c r="AB204" s="1306">
        <v>8775.7240000000002</v>
      </c>
      <c r="AC204" s="1307">
        <f t="shared" ref="AC204" si="1721">IF(AB204=0,"",($B$10/AB$10)*AB204/AB$8)</f>
        <v>0.39976650884762105</v>
      </c>
      <c r="AD204" s="1306">
        <v>0</v>
      </c>
      <c r="AE204" s="1307" t="str">
        <f t="shared" si="1171"/>
        <v/>
      </c>
      <c r="AF204" s="1306">
        <v>0</v>
      </c>
      <c r="AG204" s="1307" t="str">
        <f t="shared" si="1182"/>
        <v/>
      </c>
      <c r="AH204" s="1306"/>
      <c r="AI204" s="1307" t="str">
        <f t="shared" ref="AI204" si="1722">IF(AH204=0,"",($B$10/AH$10)*AH204/AH$8)</f>
        <v/>
      </c>
      <c r="AJ204" s="1265">
        <f t="shared" si="1577"/>
        <v>0</v>
      </c>
      <c r="AK204" s="1251">
        <v>0</v>
      </c>
    </row>
    <row r="205" spans="1:37" s="1123" customFormat="1" ht="15.75" customHeight="1" x14ac:dyDescent="0.25">
      <c r="A205" s="1312" t="s">
        <v>3546</v>
      </c>
      <c r="B205" s="1313"/>
      <c r="C205" s="1303" t="s">
        <v>3493</v>
      </c>
      <c r="D205" s="1304"/>
      <c r="E205" s="1304"/>
      <c r="F205" s="1304" t="s">
        <v>3775</v>
      </c>
      <c r="G205" s="1305">
        <f t="shared" si="1567"/>
        <v>0.69959139048333685</v>
      </c>
      <c r="H205" s="1306">
        <v>0</v>
      </c>
      <c r="I205" s="1307" t="str">
        <f t="shared" si="1173"/>
        <v/>
      </c>
      <c r="J205" s="1306">
        <v>0</v>
      </c>
      <c r="K205" s="1307" t="str">
        <f t="shared" si="1173"/>
        <v/>
      </c>
      <c r="L205" s="1306">
        <v>0</v>
      </c>
      <c r="M205" s="1307" t="str">
        <f t="shared" ref="M205" si="1723">IF(L205=0,"",($B$10/L$10)*L205/L$8)</f>
        <v/>
      </c>
      <c r="N205" s="1306">
        <v>0</v>
      </c>
      <c r="O205" s="1307" t="str">
        <f t="shared" ref="O205" si="1724">IF(N205=0,"",($B$10/N$10)*N205/N$8)</f>
        <v/>
      </c>
      <c r="P205" s="1306">
        <v>0</v>
      </c>
      <c r="Q205" s="1307" t="str">
        <f t="shared" ref="Q205" si="1725">IF(P205=0,"",($B$10/P$10)*P205/P$8)</f>
        <v/>
      </c>
      <c r="R205" s="1306">
        <v>0</v>
      </c>
      <c r="S205" s="1307" t="str">
        <f t="shared" ref="S205" si="1726">IF(R205=0,"",($B$10/R$10)*R205/R$8)</f>
        <v/>
      </c>
      <c r="T205" s="1306">
        <v>0</v>
      </c>
      <c r="U205" s="1307" t="str">
        <f t="shared" ref="U205" si="1727">IF(T205=0,"",($B$10/T$10)*T205/T$8)</f>
        <v/>
      </c>
      <c r="V205" s="1306">
        <v>0</v>
      </c>
      <c r="W205" s="1307" t="str">
        <f t="shared" ref="W205:Y205" si="1728">IF(V205=0,"",($B$10/V$10)*V205/V$8)</f>
        <v/>
      </c>
      <c r="X205" s="1306">
        <v>0</v>
      </c>
      <c r="Y205" s="1307" t="str">
        <f t="shared" si="1728"/>
        <v/>
      </c>
      <c r="Z205" s="1306">
        <v>0</v>
      </c>
      <c r="AA205" s="1307" t="str">
        <f t="shared" ref="AA205" si="1729">IF(Z205=0,"",($B$10/Z$10)*Z205/Z$8)</f>
        <v/>
      </c>
      <c r="AB205" s="1306">
        <v>15357.517</v>
      </c>
      <c r="AC205" s="1307">
        <f t="shared" ref="AC205" si="1730">IF(AB205=0,"",($B$10/AB$10)*AB205/AB$8)</f>
        <v>0.69959139048333685</v>
      </c>
      <c r="AD205" s="1306">
        <v>0</v>
      </c>
      <c r="AE205" s="1307" t="str">
        <f t="shared" si="1171"/>
        <v/>
      </c>
      <c r="AF205" s="1306">
        <v>0</v>
      </c>
      <c r="AG205" s="1307" t="str">
        <f t="shared" si="1182"/>
        <v/>
      </c>
      <c r="AH205" s="1306"/>
      <c r="AI205" s="1307" t="str">
        <f t="shared" ref="AI205" si="1731">IF(AH205=0,"",($B$10/AH$10)*AH205/AH$8)</f>
        <v/>
      </c>
      <c r="AJ205" s="1265">
        <f t="shared" si="1577"/>
        <v>0</v>
      </c>
      <c r="AK205" s="1251">
        <v>0</v>
      </c>
    </row>
    <row r="206" spans="1:37" s="1123" customFormat="1" ht="15.75" customHeight="1" x14ac:dyDescent="0.25">
      <c r="A206" s="1312" t="s">
        <v>3547</v>
      </c>
      <c r="B206" s="1313"/>
      <c r="C206" s="1303" t="s">
        <v>3493</v>
      </c>
      <c r="D206" s="1304"/>
      <c r="E206" s="1304"/>
      <c r="F206" s="1304" t="s">
        <v>3775</v>
      </c>
      <c r="G206" s="1305" t="str">
        <f t="shared" si="1567"/>
        <v/>
      </c>
      <c r="H206" s="1306">
        <v>0</v>
      </c>
      <c r="I206" s="1307" t="str">
        <f t="shared" si="1173"/>
        <v/>
      </c>
      <c r="J206" s="1306">
        <v>0</v>
      </c>
      <c r="K206" s="1307" t="str">
        <f t="shared" si="1173"/>
        <v/>
      </c>
      <c r="L206" s="1306">
        <v>0</v>
      </c>
      <c r="M206" s="1307" t="str">
        <f t="shared" ref="M206" si="1732">IF(L206=0,"",($B$10/L$10)*L206/L$8)</f>
        <v/>
      </c>
      <c r="N206" s="1306">
        <v>0</v>
      </c>
      <c r="O206" s="1307" t="str">
        <f t="shared" ref="O206" si="1733">IF(N206=0,"",($B$10/N$10)*N206/N$8)</f>
        <v/>
      </c>
      <c r="P206" s="1306">
        <v>0</v>
      </c>
      <c r="Q206" s="1307" t="str">
        <f t="shared" ref="Q206" si="1734">IF(P206=0,"",($B$10/P$10)*P206/P$8)</f>
        <v/>
      </c>
      <c r="R206" s="1306">
        <v>0</v>
      </c>
      <c r="S206" s="1307" t="str">
        <f t="shared" ref="S206" si="1735">IF(R206=0,"",($B$10/R$10)*R206/R$8)</f>
        <v/>
      </c>
      <c r="T206" s="1306">
        <v>0</v>
      </c>
      <c r="U206" s="1307" t="str">
        <f t="shared" ref="U206" si="1736">IF(T206=0,"",($B$10/T$10)*T206/T$8)</f>
        <v/>
      </c>
      <c r="V206" s="1306">
        <v>0</v>
      </c>
      <c r="W206" s="1307" t="str">
        <f t="shared" ref="W206:Y206" si="1737">IF(V206=0,"",($B$10/V$10)*V206/V$8)</f>
        <v/>
      </c>
      <c r="X206" s="1306">
        <v>0</v>
      </c>
      <c r="Y206" s="1307" t="str">
        <f t="shared" si="1737"/>
        <v/>
      </c>
      <c r="Z206" s="1306">
        <v>0</v>
      </c>
      <c r="AA206" s="1307" t="str">
        <f t="shared" ref="AA206" si="1738">IF(Z206=0,"",($B$10/Z$10)*Z206/Z$8)</f>
        <v/>
      </c>
      <c r="AB206" s="1306">
        <v>0</v>
      </c>
      <c r="AC206" s="1307" t="str">
        <f t="shared" ref="AC206" si="1739">IF(AB206=0,"",($B$10/AB$10)*AB206/AB$8)</f>
        <v/>
      </c>
      <c r="AD206" s="1306">
        <v>0</v>
      </c>
      <c r="AE206" s="1307" t="str">
        <f t="shared" si="1171"/>
        <v/>
      </c>
      <c r="AF206" s="1306">
        <v>0</v>
      </c>
      <c r="AG206" s="1307" t="str">
        <f t="shared" si="1182"/>
        <v/>
      </c>
      <c r="AH206" s="1306"/>
      <c r="AI206" s="1307" t="str">
        <f t="shared" ref="AI206" si="1740">IF(AH206=0,"",($B$10/AH$10)*AH206/AH$8)</f>
        <v/>
      </c>
      <c r="AJ206" s="1265">
        <f t="shared" si="1577"/>
        <v>0</v>
      </c>
      <c r="AK206" s="1251">
        <v>0</v>
      </c>
    </row>
    <row r="207" spans="1:37" s="1123" customFormat="1" ht="15.75" customHeight="1" x14ac:dyDescent="0.25">
      <c r="A207" s="1312" t="s">
        <v>3548</v>
      </c>
      <c r="B207" s="1313"/>
      <c r="C207" s="1303" t="s">
        <v>3493</v>
      </c>
      <c r="D207" s="1304">
        <f>$B$4</f>
        <v>48</v>
      </c>
      <c r="E207" s="1304">
        <f>0.64*B8/D207</f>
        <v>171.04440000000002</v>
      </c>
      <c r="F207" s="1304" t="s">
        <v>3387</v>
      </c>
      <c r="G207" s="1305">
        <f t="shared" si="1567"/>
        <v>2.4285468159282835</v>
      </c>
      <c r="H207" s="1306">
        <v>0</v>
      </c>
      <c r="I207" s="1307" t="str">
        <f t="shared" si="1173"/>
        <v/>
      </c>
      <c r="J207" s="1306">
        <v>0</v>
      </c>
      <c r="K207" s="1307" t="str">
        <f t="shared" si="1173"/>
        <v/>
      </c>
      <c r="L207" s="1306">
        <v>1901.0889657894736</v>
      </c>
      <c r="M207" s="1307">
        <f t="shared" ref="M207" si="1741">IF(L207=0,"",($B$10/L$10)*L207/L$8)</f>
        <v>0.12184210526315789</v>
      </c>
      <c r="N207" s="1306">
        <v>20843.29050277287</v>
      </c>
      <c r="O207" s="1307">
        <f t="shared" ref="O207" si="1742">IF(N207=0,"",($B$10/N$10)*N207/N$8)</f>
        <v>4.8239016125827918</v>
      </c>
      <c r="P207" s="1306">
        <v>38763.679566328166</v>
      </c>
      <c r="Q207" s="1307">
        <f t="shared" ref="Q207" si="1743">IF(P207=0,"",($B$10/P$10)*P207/P$8)</f>
        <v>4.8285009874599583</v>
      </c>
      <c r="R207" s="1306">
        <v>0</v>
      </c>
      <c r="S207" s="1307" t="str">
        <f t="shared" ref="S207" si="1744">IF(R207=0,"",($B$10/R$10)*R207/R$8)</f>
        <v/>
      </c>
      <c r="T207" s="1306">
        <v>88673.973139948794</v>
      </c>
      <c r="U207" s="1307">
        <f t="shared" ref="U207" si="1745">IF(T207=0,"",($B$10/T$10)*T207/T$8)</f>
        <v>4.9478315085530591</v>
      </c>
      <c r="V207" s="1306">
        <v>0</v>
      </c>
      <c r="W207" s="1307" t="str">
        <f t="shared" ref="W207:Y207" si="1746">IF(V207=0,"",($B$10/V$10)*V207/V$8)</f>
        <v/>
      </c>
      <c r="X207" s="1306">
        <v>0</v>
      </c>
      <c r="Y207" s="1307" t="str">
        <f t="shared" si="1746"/>
        <v/>
      </c>
      <c r="Z207" s="1306">
        <v>0</v>
      </c>
      <c r="AA207" s="1307" t="str">
        <f t="shared" ref="AA207" si="1747">IF(Z207=0,"",($B$10/Z$10)*Z207/Z$8)</f>
        <v/>
      </c>
      <c r="AB207" s="1306">
        <v>14000</v>
      </c>
      <c r="AC207" s="1307">
        <f t="shared" ref="AC207" si="1748">IF(AB207=0,"",($B$10/AB$10)*AB207/AB$8)</f>
        <v>0.63775149763902039</v>
      </c>
      <c r="AD207" s="1306">
        <v>13223.259999999998</v>
      </c>
      <c r="AE207" s="1307">
        <f t="shared" ref="AE207:AE270" si="1749">IF(AD207=0,"",($B$10/AD$10)*AD207/AD$8)</f>
        <v>1</v>
      </c>
      <c r="AF207" s="1306">
        <v>8210.1312000000016</v>
      </c>
      <c r="AG207" s="1307">
        <f t="shared" si="1182"/>
        <v>0.64</v>
      </c>
      <c r="AH207" s="1306"/>
      <c r="AI207" s="1307" t="str">
        <f t="shared" ref="AI207" si="1750">IF(AH207=0,"",($B$10/AH$10)*AH207/AH$8)</f>
        <v/>
      </c>
      <c r="AJ207" s="1265">
        <f t="shared" si="1577"/>
        <v>8210.1312000000016</v>
      </c>
      <c r="AK207" s="1251">
        <v>1</v>
      </c>
    </row>
    <row r="208" spans="1:37" s="1123" customFormat="1" ht="15.75" customHeight="1" x14ac:dyDescent="0.25">
      <c r="A208" s="1312" t="s">
        <v>3549</v>
      </c>
      <c r="B208" s="1313"/>
      <c r="C208" s="1303" t="s">
        <v>3493</v>
      </c>
      <c r="D208" s="1304">
        <f>$B$4</f>
        <v>48</v>
      </c>
      <c r="E208" s="1304">
        <v>1000</v>
      </c>
      <c r="F208" s="1304" t="s">
        <v>3389</v>
      </c>
      <c r="G208" s="1305">
        <f t="shared" si="1567"/>
        <v>0.9133965448051834</v>
      </c>
      <c r="H208" s="1306">
        <v>0</v>
      </c>
      <c r="I208" s="1307" t="str">
        <f t="shared" si="1173"/>
        <v/>
      </c>
      <c r="J208" s="1306">
        <v>0</v>
      </c>
      <c r="K208" s="1307" t="str">
        <f t="shared" si="1173"/>
        <v/>
      </c>
      <c r="L208" s="1306">
        <v>151.92287631578947</v>
      </c>
      <c r="M208" s="1307">
        <f t="shared" ref="M208" si="1751">IF(L208=0,"",($B$10/L$10)*L208/L$8)</f>
        <v>9.7368421052631583E-3</v>
      </c>
      <c r="N208" s="1306">
        <v>1997.3840955306584</v>
      </c>
      <c r="O208" s="1307">
        <f t="shared" ref="O208" si="1752">IF(N208=0,"",($B$10/N$10)*N208/N$8)</f>
        <v>0.4622679110141345</v>
      </c>
      <c r="P208" s="1306">
        <v>3714.670533413635</v>
      </c>
      <c r="Q208" s="1307">
        <f t="shared" ref="Q208" si="1753">IF(P208=0,"",($B$10/P$10)*P208/P$8)</f>
        <v>0.46270866283438156</v>
      </c>
      <c r="R208" s="1306">
        <v>2986.2737514115252</v>
      </c>
      <c r="S208" s="1307">
        <f t="shared" ref="S208" si="1754">IF(R208=0,"",($B$10/R$10)*R208/R$8)</f>
        <v>0.2311761143470151</v>
      </c>
      <c r="T208" s="1306">
        <v>8500</v>
      </c>
      <c r="U208" s="1307">
        <f t="shared" ref="U208" si="1755">IF(T208=0,"",($B$10/T$10)*T208/T$8)</f>
        <v>0.47428311074237817</v>
      </c>
      <c r="V208" s="1306">
        <v>0</v>
      </c>
      <c r="W208" s="1307" t="str">
        <f t="shared" ref="W208:Y208" si="1756">IF(V208=0,"",($B$10/V$10)*V208/V$8)</f>
        <v/>
      </c>
      <c r="X208" s="1306">
        <v>0</v>
      </c>
      <c r="Y208" s="1307" t="str">
        <f t="shared" si="1756"/>
        <v/>
      </c>
      <c r="Z208" s="1306">
        <v>1568.4000640187787</v>
      </c>
      <c r="AA208" s="1307">
        <f t="shared" ref="AA208" si="1757">IF(Z208=0,"",($B$10/Z$10)*Z208/Z$8)</f>
        <v>0.22366280128323038</v>
      </c>
      <c r="AB208" s="1306">
        <v>21948.23763932439</v>
      </c>
      <c r="AC208" s="1307">
        <f t="shared" ref="AC208" si="1758">IF(AB208=0,"",($B$10/AB$10)*AB208/AB$8)</f>
        <v>0.99982295892973194</v>
      </c>
      <c r="AD208" s="1306">
        <v>3834.7453999999993</v>
      </c>
      <c r="AE208" s="1307">
        <f t="shared" si="1749"/>
        <v>0.28999999999999998</v>
      </c>
      <c r="AF208" s="1306">
        <v>65000</v>
      </c>
      <c r="AG208" s="1307">
        <f t="shared" si="1182"/>
        <v>5.0669105019905158</v>
      </c>
      <c r="AH208" s="1306"/>
      <c r="AI208" s="1307" t="str">
        <f t="shared" ref="AI208" si="1759">IF(AH208=0,"",($B$10/AH$10)*AH208/AH$8)</f>
        <v/>
      </c>
      <c r="AJ208" s="1265">
        <f t="shared" si="1577"/>
        <v>48000</v>
      </c>
      <c r="AK208" s="1251">
        <v>1</v>
      </c>
    </row>
    <row r="209" spans="1:37" s="1123" customFormat="1" ht="15.75" customHeight="1" x14ac:dyDescent="0.25">
      <c r="A209" s="1312" t="s">
        <v>3550</v>
      </c>
      <c r="B209" s="1313"/>
      <c r="C209" s="1303" t="s">
        <v>3493</v>
      </c>
      <c r="D209" s="1304"/>
      <c r="E209" s="1304"/>
      <c r="F209" s="1304" t="s">
        <v>3775</v>
      </c>
      <c r="G209" s="1305">
        <f t="shared" si="1567"/>
        <v>0.5596731123866695</v>
      </c>
      <c r="H209" s="1306">
        <v>0</v>
      </c>
      <c r="I209" s="1307" t="str">
        <f t="shared" ref="I209:K273" si="1760">IF(H209=0,"",($B$10/H$10)*H209/H$8)</f>
        <v/>
      </c>
      <c r="J209" s="1306">
        <v>0</v>
      </c>
      <c r="K209" s="1307" t="str">
        <f t="shared" si="1760"/>
        <v/>
      </c>
      <c r="L209" s="1306">
        <v>0</v>
      </c>
      <c r="M209" s="1307" t="str">
        <f t="shared" ref="M209" si="1761">IF(L209=0,"",($B$10/L$10)*L209/L$8)</f>
        <v/>
      </c>
      <c r="N209" s="1306">
        <v>0</v>
      </c>
      <c r="O209" s="1307" t="str">
        <f t="shared" ref="O209" si="1762">IF(N209=0,"",($B$10/N$10)*N209/N$8)</f>
        <v/>
      </c>
      <c r="P209" s="1306">
        <v>0</v>
      </c>
      <c r="Q209" s="1307" t="str">
        <f t="shared" ref="Q209" si="1763">IF(P209=0,"",($B$10/P$10)*P209/P$8)</f>
        <v/>
      </c>
      <c r="R209" s="1306">
        <v>0</v>
      </c>
      <c r="S209" s="1307" t="str">
        <f t="shared" ref="S209" si="1764">IF(R209=0,"",($B$10/R$10)*R209/R$8)</f>
        <v/>
      </c>
      <c r="T209" s="1306">
        <v>0</v>
      </c>
      <c r="U209" s="1307" t="str">
        <f t="shared" ref="U209" si="1765">IF(T209=0,"",($B$10/T$10)*T209/T$8)</f>
        <v/>
      </c>
      <c r="V209" s="1306">
        <v>0</v>
      </c>
      <c r="W209" s="1307" t="str">
        <f t="shared" ref="W209:Y209" si="1766">IF(V209=0,"",($B$10/V$10)*V209/V$8)</f>
        <v/>
      </c>
      <c r="X209" s="1306">
        <v>0</v>
      </c>
      <c r="Y209" s="1307" t="str">
        <f t="shared" si="1766"/>
        <v/>
      </c>
      <c r="Z209" s="1306">
        <v>0</v>
      </c>
      <c r="AA209" s="1307" t="str">
        <f t="shared" ref="AA209" si="1767">IF(Z209=0,"",($B$10/Z$10)*Z209/Z$8)</f>
        <v/>
      </c>
      <c r="AB209" s="1306">
        <v>12286.0136</v>
      </c>
      <c r="AC209" s="1307">
        <f t="shared" ref="AC209" si="1768">IF(AB209=0,"",($B$10/AB$10)*AB209/AB$8)</f>
        <v>0.5596731123866695</v>
      </c>
      <c r="AD209" s="1306">
        <v>0</v>
      </c>
      <c r="AE209" s="1307" t="str">
        <f t="shared" si="1749"/>
        <v/>
      </c>
      <c r="AF209" s="1306">
        <v>0</v>
      </c>
      <c r="AG209" s="1307" t="str">
        <f t="shared" ref="AG209:AG272" si="1769">IF(AF209=0,"",($B$10/AF$10)*AF209/AF$8)</f>
        <v/>
      </c>
      <c r="AH209" s="1306"/>
      <c r="AI209" s="1307" t="str">
        <f t="shared" ref="AI209" si="1770">IF(AH209=0,"",($B$10/AH$10)*AH209/AH$8)</f>
        <v/>
      </c>
      <c r="AJ209" s="1265">
        <f t="shared" si="1577"/>
        <v>0</v>
      </c>
      <c r="AK209" s="1251">
        <v>0</v>
      </c>
    </row>
    <row r="210" spans="1:37" s="1123" customFormat="1" ht="16.5" customHeight="1" x14ac:dyDescent="0.25">
      <c r="A210" s="1312" t="s">
        <v>3551</v>
      </c>
      <c r="B210" s="1313"/>
      <c r="C210" s="1303" t="s">
        <v>3493</v>
      </c>
      <c r="D210" s="1304"/>
      <c r="E210" s="1304"/>
      <c r="F210" s="1304" t="s">
        <v>3775</v>
      </c>
      <c r="G210" s="1305">
        <f t="shared" si="1567"/>
        <v>0.67177741505829969</v>
      </c>
      <c r="H210" s="1306">
        <v>17220</v>
      </c>
      <c r="I210" s="1307">
        <f t="shared" si="1760"/>
        <v>0.29987852101342161</v>
      </c>
      <c r="J210" s="1306">
        <v>0</v>
      </c>
      <c r="K210" s="1307" t="str">
        <f t="shared" si="1760"/>
        <v/>
      </c>
      <c r="L210" s="1306">
        <v>811.35027999999988</v>
      </c>
      <c r="M210" s="1307">
        <f t="shared" ref="M210" si="1771">IF(L210=0,"",($B$10/L$10)*L210/L$8)</f>
        <v>5.1999999999999998E-2</v>
      </c>
      <c r="N210" s="1306">
        <v>0</v>
      </c>
      <c r="O210" s="1307" t="str">
        <f t="shared" ref="O210" si="1772">IF(N210=0,"",($B$10/N$10)*N210/N$8)</f>
        <v/>
      </c>
      <c r="P210" s="1306">
        <v>700</v>
      </c>
      <c r="Q210" s="1307">
        <f t="shared" ref="Q210" si="1773">IF(P210=0,"",($B$10/P$10)*P210/P$8)</f>
        <v>8.7193752735432895E-2</v>
      </c>
      <c r="R210" s="1306">
        <v>700</v>
      </c>
      <c r="S210" s="1307">
        <f t="shared" ref="S210" si="1774">IF(R210=0,"",($B$10/R$10)*R210/R$8)</f>
        <v>5.4189030716430928E-2</v>
      </c>
      <c r="T210" s="1306">
        <v>0</v>
      </c>
      <c r="U210" s="1307" t="str">
        <f t="shared" ref="U210" si="1775">IF(T210=0,"",($B$10/T$10)*T210/T$8)</f>
        <v/>
      </c>
      <c r="V210" s="1306">
        <v>0</v>
      </c>
      <c r="W210" s="1307" t="str">
        <f t="shared" ref="W210:Y210" si="1776">IF(V210=0,"",($B$10/V$10)*V210/V$8)</f>
        <v/>
      </c>
      <c r="X210" s="1306">
        <v>0</v>
      </c>
      <c r="Y210" s="1307" t="str">
        <f t="shared" si="1776"/>
        <v/>
      </c>
      <c r="Z210" s="1306">
        <v>13235.116705088247</v>
      </c>
      <c r="AA210" s="1307">
        <f t="shared" ref="AA210" si="1777">IF(Z210=0,"",($B$10/Z$10)*Z210/Z$8)</f>
        <v>1.8874031858845119</v>
      </c>
      <c r="AB210" s="1306">
        <v>0</v>
      </c>
      <c r="AC210" s="1307" t="str">
        <f t="shared" ref="AC210" si="1778">IF(AB210=0,"",($B$10/AB$10)*AB210/AB$8)</f>
        <v/>
      </c>
      <c r="AD210" s="1306">
        <v>21818.379000000001</v>
      </c>
      <c r="AE210" s="1307">
        <f t="shared" si="1749"/>
        <v>1.6500000000000004</v>
      </c>
      <c r="AF210" s="1306">
        <v>0</v>
      </c>
      <c r="AG210" s="1307" t="str">
        <f t="shared" si="1769"/>
        <v/>
      </c>
      <c r="AH210" s="1306"/>
      <c r="AI210" s="1307" t="str">
        <f t="shared" ref="AI210" si="1779">IF(AH210=0,"",($B$10/AH$10)*AH210/AH$8)</f>
        <v/>
      </c>
      <c r="AJ210" s="1265">
        <f t="shared" si="1577"/>
        <v>0</v>
      </c>
      <c r="AK210" s="1251">
        <v>0</v>
      </c>
    </row>
    <row r="211" spans="1:37" s="1123" customFormat="1" ht="15.75" customHeight="1" x14ac:dyDescent="0.25">
      <c r="A211" s="1312" t="s">
        <v>3552</v>
      </c>
      <c r="B211" s="1313"/>
      <c r="C211" s="1303" t="s">
        <v>453</v>
      </c>
      <c r="D211" s="1304"/>
      <c r="E211" s="1304"/>
      <c r="F211" s="1304" t="s">
        <v>3775</v>
      </c>
      <c r="G211" s="1305">
        <f t="shared" si="1567"/>
        <v>1.3155843969403793</v>
      </c>
      <c r="H211" s="1306">
        <v>50000</v>
      </c>
      <c r="I211" s="1307">
        <f t="shared" si="1760"/>
        <v>0.87072741293095712</v>
      </c>
      <c r="J211" s="1306">
        <v>0</v>
      </c>
      <c r="K211" s="1307" t="str">
        <f t="shared" si="1760"/>
        <v/>
      </c>
      <c r="L211" s="1306">
        <v>32141.953399999999</v>
      </c>
      <c r="M211" s="1307">
        <f t="shared" ref="M211" si="1780">IF(L211=0,"",($B$10/L$10)*L211/L$8)</f>
        <v>2.06</v>
      </c>
      <c r="N211" s="1306">
        <v>0</v>
      </c>
      <c r="O211" s="1307" t="str">
        <f t="shared" ref="O211" si="1781">IF(N211=0,"",($B$10/N$10)*N211/N$8)</f>
        <v/>
      </c>
      <c r="P211" s="1306">
        <v>2926.8067186294875</v>
      </c>
      <c r="Q211" s="1307">
        <f t="shared" ref="Q211" si="1782">IF(P211=0,"",($B$10/P$10)*P211/P$8)</f>
        <v>0.36457037332654746</v>
      </c>
      <c r="R211" s="1306">
        <v>27736.345221153759</v>
      </c>
      <c r="S211" s="1307">
        <f t="shared" ref="S211" si="1783">IF(R211=0,"",($B$10/R$10)*R211/R$8)</f>
        <v>2.1471509473580479</v>
      </c>
      <c r="T211" s="1306">
        <v>6697.1907426441076</v>
      </c>
      <c r="U211" s="1307">
        <f t="shared" ref="U211" si="1784">IF(T211=0,"",($B$10/T$10)*T211/T$8)</f>
        <v>0.37368993631250652</v>
      </c>
      <c r="V211" s="1306">
        <v>0</v>
      </c>
      <c r="W211" s="1307" t="str">
        <f t="shared" ref="W211:Y211" si="1785">IF(V211=0,"",($B$10/V$10)*V211/V$8)</f>
        <v/>
      </c>
      <c r="X211" s="1306">
        <v>0</v>
      </c>
      <c r="Y211" s="1307" t="str">
        <f t="shared" si="1785"/>
        <v/>
      </c>
      <c r="Z211" s="1306">
        <v>14567.212935499472</v>
      </c>
      <c r="AA211" s="1307">
        <f t="shared" ref="AA211" si="1786">IF(Z211=0,"",($B$10/Z$10)*Z211/Z$8)</f>
        <v>2.0773677117142171</v>
      </c>
      <c r="AB211" s="1306">
        <v>0</v>
      </c>
      <c r="AC211" s="1307" t="str">
        <f t="shared" ref="AC211" si="1787">IF(AB211=0,"",($B$10/AB$10)*AB211/AB$8)</f>
        <v/>
      </c>
      <c r="AD211" s="1306">
        <v>0</v>
      </c>
      <c r="AE211" s="1307" t="str">
        <f t="shared" si="1749"/>
        <v/>
      </c>
      <c r="AF211" s="1306">
        <v>0</v>
      </c>
      <c r="AG211" s="1307" t="str">
        <f t="shared" si="1769"/>
        <v/>
      </c>
      <c r="AH211" s="1306"/>
      <c r="AI211" s="1307" t="str">
        <f t="shared" ref="AI211" si="1788">IF(AH211=0,"",($B$10/AH$10)*AH211/AH$8)</f>
        <v/>
      </c>
      <c r="AJ211" s="1265">
        <f t="shared" si="1577"/>
        <v>0</v>
      </c>
      <c r="AK211" s="1251">
        <v>0</v>
      </c>
    </row>
    <row r="212" spans="1:37" s="1123" customFormat="1" ht="15.75" customHeight="1" x14ac:dyDescent="0.25">
      <c r="A212" s="1312" t="s">
        <v>3553</v>
      </c>
      <c r="B212" s="1313"/>
      <c r="C212" s="1303" t="s">
        <v>3493</v>
      </c>
      <c r="D212" s="1304"/>
      <c r="E212" s="1304"/>
      <c r="F212" s="1304" t="s">
        <v>3775</v>
      </c>
      <c r="G212" s="1305">
        <f t="shared" si="1567"/>
        <v>0.602542342681603</v>
      </c>
      <c r="H212" s="1306">
        <v>0</v>
      </c>
      <c r="I212" s="1307" t="str">
        <f t="shared" si="1760"/>
        <v/>
      </c>
      <c r="J212" s="1306">
        <v>0</v>
      </c>
      <c r="K212" s="1307" t="str">
        <f t="shared" si="1760"/>
        <v/>
      </c>
      <c r="L212" s="1306">
        <v>0</v>
      </c>
      <c r="M212" s="1307" t="str">
        <f t="shared" ref="M212" si="1789">IF(L212=0,"",($B$10/L$10)*L212/L$8)</f>
        <v/>
      </c>
      <c r="N212" s="1306">
        <v>0</v>
      </c>
      <c r="O212" s="1307" t="str">
        <f t="shared" ref="O212" si="1790">IF(N212=0,"",($B$10/N$10)*N212/N$8)</f>
        <v/>
      </c>
      <c r="P212" s="1306">
        <v>0</v>
      </c>
      <c r="Q212" s="1307" t="str">
        <f t="shared" ref="Q212" si="1791">IF(P212=0,"",($B$10/P$10)*P212/P$8)</f>
        <v/>
      </c>
      <c r="R212" s="1306">
        <v>0</v>
      </c>
      <c r="S212" s="1307" t="str">
        <f t="shared" ref="S212" si="1792">IF(R212=0,"",($B$10/R$10)*R212/R$8)</f>
        <v/>
      </c>
      <c r="T212" s="1306">
        <v>0</v>
      </c>
      <c r="U212" s="1307" t="str">
        <f t="shared" ref="U212" si="1793">IF(T212=0,"",($B$10/T$10)*T212/T$8)</f>
        <v/>
      </c>
      <c r="V212" s="1306">
        <v>0</v>
      </c>
      <c r="W212" s="1307" t="str">
        <f t="shared" ref="W212:Y212" si="1794">IF(V212=0,"",($B$10/V$10)*V212/V$8)</f>
        <v/>
      </c>
      <c r="X212" s="1306">
        <v>0</v>
      </c>
      <c r="Y212" s="1307" t="str">
        <f t="shared" si="1794"/>
        <v/>
      </c>
      <c r="Z212" s="1306">
        <v>4225.2329999173025</v>
      </c>
      <c r="AA212" s="1307">
        <f t="shared" ref="AA212" si="1795">IF(Z212=0,"",($B$10/Z$10)*Z212/Z$8)</f>
        <v>0.602542342681603</v>
      </c>
      <c r="AB212" s="1306">
        <v>0</v>
      </c>
      <c r="AC212" s="1307" t="str">
        <f t="shared" ref="AC212" si="1796">IF(AB212=0,"",($B$10/AB$10)*AB212/AB$8)</f>
        <v/>
      </c>
      <c r="AD212" s="1306">
        <v>0</v>
      </c>
      <c r="AE212" s="1307" t="str">
        <f t="shared" si="1749"/>
        <v/>
      </c>
      <c r="AF212" s="1306">
        <v>0</v>
      </c>
      <c r="AG212" s="1307" t="str">
        <f t="shared" si="1769"/>
        <v/>
      </c>
      <c r="AH212" s="1306"/>
      <c r="AI212" s="1307" t="str">
        <f t="shared" ref="AI212" si="1797">IF(AH212=0,"",($B$10/AH$10)*AH212/AH$8)</f>
        <v/>
      </c>
      <c r="AJ212" s="1265">
        <f t="shared" si="1577"/>
        <v>0</v>
      </c>
      <c r="AK212" s="1251">
        <v>0</v>
      </c>
    </row>
    <row r="213" spans="1:37" s="1123" customFormat="1" ht="15.75" customHeight="1" x14ac:dyDescent="0.25">
      <c r="A213" s="1312" t="s">
        <v>3554</v>
      </c>
      <c r="B213" s="1313"/>
      <c r="C213" s="1303" t="s">
        <v>3493</v>
      </c>
      <c r="D213" s="1304"/>
      <c r="E213" s="1304"/>
      <c r="F213" s="1304" t="s">
        <v>3775</v>
      </c>
      <c r="G213" s="1305">
        <f t="shared" si="1567"/>
        <v>1.2504546792571074</v>
      </c>
      <c r="H213" s="1306">
        <v>0</v>
      </c>
      <c r="I213" s="1307" t="str">
        <f t="shared" si="1760"/>
        <v/>
      </c>
      <c r="J213" s="1306">
        <v>0</v>
      </c>
      <c r="K213" s="1307" t="str">
        <f t="shared" si="1760"/>
        <v/>
      </c>
      <c r="L213" s="1306">
        <v>0</v>
      </c>
      <c r="M213" s="1307" t="str">
        <f t="shared" ref="M213" si="1798">IF(L213=0,"",($B$10/L$10)*L213/L$8)</f>
        <v/>
      </c>
      <c r="N213" s="1306">
        <v>0</v>
      </c>
      <c r="O213" s="1307" t="str">
        <f t="shared" ref="O213" si="1799">IF(N213=0,"",($B$10/N$10)*N213/N$8)</f>
        <v/>
      </c>
      <c r="P213" s="1306">
        <v>0</v>
      </c>
      <c r="Q213" s="1307" t="str">
        <f t="shared" ref="Q213" si="1800">IF(P213=0,"",($B$10/P$10)*P213/P$8)</f>
        <v/>
      </c>
      <c r="R213" s="1306">
        <v>0</v>
      </c>
      <c r="S213" s="1307" t="str">
        <f t="shared" ref="S213" si="1801">IF(R213=0,"",($B$10/R$10)*R213/R$8)</f>
        <v/>
      </c>
      <c r="T213" s="1306">
        <v>0</v>
      </c>
      <c r="U213" s="1307" t="str">
        <f t="shared" ref="U213" si="1802">IF(T213=0,"",($B$10/T$10)*T213/T$8)</f>
        <v/>
      </c>
      <c r="V213" s="1306">
        <v>0</v>
      </c>
      <c r="W213" s="1307" t="str">
        <f t="shared" ref="W213:Y213" si="1803">IF(V213=0,"",($B$10/V$10)*V213/V$8)</f>
        <v/>
      </c>
      <c r="X213" s="1306">
        <v>0</v>
      </c>
      <c r="Y213" s="1307" t="str">
        <f t="shared" si="1803"/>
        <v/>
      </c>
      <c r="Z213" s="1306">
        <v>0</v>
      </c>
      <c r="AA213" s="1307" t="str">
        <f t="shared" ref="AA213" si="1804">IF(Z213=0,"",($B$10/Z$10)*Z213/Z$8)</f>
        <v/>
      </c>
      <c r="AB213" s="1306">
        <v>27450.136259042454</v>
      </c>
      <c r="AC213" s="1307">
        <f t="shared" ref="AC213" si="1805">IF(AB213=0,"",($B$10/AB$10)*AB213/AB$8)</f>
        <v>1.2504546792571074</v>
      </c>
      <c r="AD213" s="1306">
        <v>0</v>
      </c>
      <c r="AE213" s="1307" t="str">
        <f t="shared" si="1749"/>
        <v/>
      </c>
      <c r="AF213" s="1306">
        <v>0</v>
      </c>
      <c r="AG213" s="1307" t="str">
        <f t="shared" si="1769"/>
        <v/>
      </c>
      <c r="AH213" s="1306"/>
      <c r="AI213" s="1307" t="str">
        <f t="shared" ref="AI213" si="1806">IF(AH213=0,"",($B$10/AH$10)*AH213/AH$8)</f>
        <v/>
      </c>
      <c r="AJ213" s="1265">
        <f t="shared" si="1577"/>
        <v>0</v>
      </c>
      <c r="AK213" s="1251">
        <v>0</v>
      </c>
    </row>
    <row r="214" spans="1:37" s="1123" customFormat="1" ht="15.75" customHeight="1" x14ac:dyDescent="0.25">
      <c r="A214" s="1312" t="s">
        <v>3555</v>
      </c>
      <c r="B214" s="1313"/>
      <c r="C214" s="1303" t="s">
        <v>3493</v>
      </c>
      <c r="D214" s="1304"/>
      <c r="E214" s="1304"/>
      <c r="F214" s="1304" t="s">
        <v>3775</v>
      </c>
      <c r="G214" s="1305">
        <f t="shared" si="1567"/>
        <v>0.75187683599338528</v>
      </c>
      <c r="H214" s="1306">
        <v>0</v>
      </c>
      <c r="I214" s="1307" t="str">
        <f t="shared" si="1760"/>
        <v/>
      </c>
      <c r="J214" s="1306">
        <v>0</v>
      </c>
      <c r="K214" s="1307" t="str">
        <f t="shared" si="1760"/>
        <v/>
      </c>
      <c r="L214" s="1306">
        <v>0</v>
      </c>
      <c r="M214" s="1307" t="str">
        <f t="shared" ref="M214" si="1807">IF(L214=0,"",($B$10/L$10)*L214/L$8)</f>
        <v/>
      </c>
      <c r="N214" s="1306">
        <v>0</v>
      </c>
      <c r="O214" s="1307" t="str">
        <f t="shared" ref="O214" si="1808">IF(N214=0,"",($B$10/N$10)*N214/N$8)</f>
        <v/>
      </c>
      <c r="P214" s="1306">
        <v>0</v>
      </c>
      <c r="Q214" s="1307" t="str">
        <f t="shared" ref="Q214" si="1809">IF(P214=0,"",($B$10/P$10)*P214/P$8)</f>
        <v/>
      </c>
      <c r="R214" s="1306">
        <v>0</v>
      </c>
      <c r="S214" s="1307" t="str">
        <f t="shared" ref="S214" si="1810">IF(R214=0,"",($B$10/R$10)*R214/R$8)</f>
        <v/>
      </c>
      <c r="T214" s="1306">
        <v>0</v>
      </c>
      <c r="U214" s="1307" t="str">
        <f t="shared" ref="U214" si="1811">IF(T214=0,"",($B$10/T$10)*T214/T$8)</f>
        <v/>
      </c>
      <c r="V214" s="1306">
        <v>0</v>
      </c>
      <c r="W214" s="1307" t="str">
        <f t="shared" ref="W214:Y214" si="1812">IF(V214=0,"",($B$10/V$10)*V214/V$8)</f>
        <v/>
      </c>
      <c r="X214" s="1306">
        <v>0</v>
      </c>
      <c r="Y214" s="1307" t="str">
        <f t="shared" si="1812"/>
        <v/>
      </c>
      <c r="Z214" s="1306">
        <v>0</v>
      </c>
      <c r="AA214" s="1307" t="str">
        <f t="shared" ref="AA214" si="1813">IF(Z214=0,"",($B$10/Z$10)*Z214/Z$8)</f>
        <v/>
      </c>
      <c r="AB214" s="1306">
        <v>16505.293586727832</v>
      </c>
      <c r="AC214" s="1307">
        <f t="shared" ref="AC214" si="1814">IF(AB214=0,"",($B$10/AB$10)*AB214/AB$8)</f>
        <v>0.75187683599338528</v>
      </c>
      <c r="AD214" s="1306">
        <v>0</v>
      </c>
      <c r="AE214" s="1307" t="str">
        <f t="shared" si="1749"/>
        <v/>
      </c>
      <c r="AF214" s="1306">
        <v>0</v>
      </c>
      <c r="AG214" s="1307" t="str">
        <f t="shared" si="1769"/>
        <v/>
      </c>
      <c r="AH214" s="1306"/>
      <c r="AI214" s="1307" t="str">
        <f t="shared" ref="AI214" si="1815">IF(AH214=0,"",($B$10/AH$10)*AH214/AH$8)</f>
        <v/>
      </c>
      <c r="AJ214" s="1265">
        <f t="shared" si="1577"/>
        <v>0</v>
      </c>
      <c r="AK214" s="1251">
        <v>0</v>
      </c>
    </row>
    <row r="215" spans="1:37" s="1123" customFormat="1" ht="15.75" customHeight="1" x14ac:dyDescent="0.25">
      <c r="A215" s="1312" t="s">
        <v>3556</v>
      </c>
      <c r="B215" s="1313"/>
      <c r="C215" s="1303" t="s">
        <v>3493</v>
      </c>
      <c r="D215" s="1304"/>
      <c r="E215" s="1304"/>
      <c r="F215" s="1304" t="s">
        <v>3775</v>
      </c>
      <c r="G215" s="1305">
        <f t="shared" si="1567"/>
        <v>0.64766913126834846</v>
      </c>
      <c r="H215" s="1306">
        <v>0</v>
      </c>
      <c r="I215" s="1307" t="str">
        <f t="shared" si="1760"/>
        <v/>
      </c>
      <c r="J215" s="1306">
        <v>0</v>
      </c>
      <c r="K215" s="1307" t="str">
        <f t="shared" si="1760"/>
        <v/>
      </c>
      <c r="L215" s="1306">
        <v>0</v>
      </c>
      <c r="M215" s="1307" t="str">
        <f t="shared" ref="M215" si="1816">IF(L215=0,"",($B$10/L$10)*L215/L$8)</f>
        <v/>
      </c>
      <c r="N215" s="1306">
        <v>0</v>
      </c>
      <c r="O215" s="1307" t="str">
        <f t="shared" ref="O215" si="1817">IF(N215=0,"",($B$10/N$10)*N215/N$8)</f>
        <v/>
      </c>
      <c r="P215" s="1306">
        <v>0</v>
      </c>
      <c r="Q215" s="1307" t="str">
        <f t="shared" ref="Q215" si="1818">IF(P215=0,"",($B$10/P$10)*P215/P$8)</f>
        <v/>
      </c>
      <c r="R215" s="1306">
        <v>0</v>
      </c>
      <c r="S215" s="1307" t="str">
        <f t="shared" ref="S215" si="1819">IF(R215=0,"",($B$10/R$10)*R215/R$8)</f>
        <v/>
      </c>
      <c r="T215" s="1306">
        <v>0</v>
      </c>
      <c r="U215" s="1307" t="str">
        <f t="shared" ref="U215" si="1820">IF(T215=0,"",($B$10/T$10)*T215/T$8)</f>
        <v/>
      </c>
      <c r="V215" s="1306">
        <v>0</v>
      </c>
      <c r="W215" s="1307" t="str">
        <f t="shared" ref="W215:Y215" si="1821">IF(V215=0,"",($B$10/V$10)*V215/V$8)</f>
        <v/>
      </c>
      <c r="X215" s="1306">
        <v>0</v>
      </c>
      <c r="Y215" s="1307" t="str">
        <f t="shared" si="1821"/>
        <v/>
      </c>
      <c r="Z215" s="1306">
        <v>0</v>
      </c>
      <c r="AA215" s="1307" t="str">
        <f t="shared" ref="AA215" si="1822">IF(Z215=0,"",($B$10/Z$10)*Z215/Z$8)</f>
        <v/>
      </c>
      <c r="AB215" s="1306">
        <v>14217.713123880712</v>
      </c>
      <c r="AC215" s="1307">
        <f t="shared" ref="AC215" si="1823">IF(AB215=0,"",($B$10/AB$10)*AB215/AB$8)</f>
        <v>0.64766913126834846</v>
      </c>
      <c r="AD215" s="1306">
        <v>0</v>
      </c>
      <c r="AE215" s="1307" t="str">
        <f t="shared" si="1749"/>
        <v/>
      </c>
      <c r="AF215" s="1306">
        <v>0</v>
      </c>
      <c r="AG215" s="1307" t="str">
        <f t="shared" si="1769"/>
        <v/>
      </c>
      <c r="AH215" s="1306"/>
      <c r="AI215" s="1307" t="str">
        <f t="shared" ref="AI215" si="1824">IF(AH215=0,"",($B$10/AH$10)*AH215/AH$8)</f>
        <v/>
      </c>
      <c r="AJ215" s="1265">
        <f t="shared" si="1577"/>
        <v>0</v>
      </c>
      <c r="AK215" s="1251">
        <v>0</v>
      </c>
    </row>
    <row r="216" spans="1:37" s="1123" customFormat="1" ht="15.75" customHeight="1" x14ac:dyDescent="0.25">
      <c r="A216" s="1312" t="s">
        <v>3557</v>
      </c>
      <c r="B216" s="1313"/>
      <c r="C216" s="1303" t="s">
        <v>3493</v>
      </c>
      <c r="D216" s="1304">
        <f>$B$4</f>
        <v>48</v>
      </c>
      <c r="E216" s="1304">
        <f>0.03*$B$8</f>
        <v>384.84990000000005</v>
      </c>
      <c r="F216" s="1304" t="s">
        <v>3387</v>
      </c>
      <c r="G216" s="1305">
        <f t="shared" si="1567"/>
        <v>1.1340925631252192</v>
      </c>
      <c r="H216" s="1306">
        <v>281120</v>
      </c>
      <c r="I216" s="1307">
        <f t="shared" si="1760"/>
        <v>4.895577806463014</v>
      </c>
      <c r="J216" s="1306">
        <v>0</v>
      </c>
      <c r="K216" s="1307" t="str">
        <f t="shared" si="1760"/>
        <v/>
      </c>
      <c r="L216" s="1306">
        <v>624.11559999999997</v>
      </c>
      <c r="M216" s="1307">
        <f t="shared" ref="M216" si="1825">IF(L216=0,"",($B$10/L$10)*L216/L$8)</f>
        <v>0.04</v>
      </c>
      <c r="N216" s="1306">
        <v>0</v>
      </c>
      <c r="O216" s="1307" t="str">
        <f t="shared" ref="O216" si="1826">IF(N216=0,"",($B$10/N$10)*N216/N$8)</f>
        <v/>
      </c>
      <c r="P216" s="1306">
        <v>350</v>
      </c>
      <c r="Q216" s="1307">
        <f t="shared" ref="Q216" si="1827">IF(P216=0,"",($B$10/P$10)*P216/P$8)</f>
        <v>4.3596876367716447E-2</v>
      </c>
      <c r="R216" s="1306">
        <v>350</v>
      </c>
      <c r="S216" s="1307">
        <f t="shared" ref="S216" si="1828">IF(R216=0,"",($B$10/R$10)*R216/R$8)</f>
        <v>2.7094515358215464E-2</v>
      </c>
      <c r="T216" s="1306">
        <v>1116.198457107351</v>
      </c>
      <c r="U216" s="1307">
        <f t="shared" ref="U216" si="1829">IF(T216=0,"",($B$10/T$10)*T216/T$8)</f>
        <v>6.2281656052084411E-2</v>
      </c>
      <c r="V216" s="1306">
        <v>0</v>
      </c>
      <c r="W216" s="1307" t="str">
        <f t="shared" ref="W216:Y216" si="1830">IF(V216=0,"",($B$10/V$10)*V216/V$8)</f>
        <v/>
      </c>
      <c r="X216" s="1306">
        <v>0</v>
      </c>
      <c r="Y216" s="1307" t="str">
        <f t="shared" si="1830"/>
        <v/>
      </c>
      <c r="Z216" s="1306">
        <v>6617.5583525441234</v>
      </c>
      <c r="AA216" s="1307">
        <f t="shared" ref="AA216" si="1831">IF(Z216=0,"",($B$10/Z$10)*Z216/Z$8)</f>
        <v>0.94370159294225597</v>
      </c>
      <c r="AB216" s="1306">
        <v>20296.508500773842</v>
      </c>
      <c r="AC216" s="1307">
        <f t="shared" ref="AC216" si="1832">IF(AB216=0,"",($B$10/AB$10)*AB216/AB$8)</f>
        <v>0.92458062094368765</v>
      </c>
      <c r="AD216" s="1306">
        <v>17454.7032</v>
      </c>
      <c r="AE216" s="1307">
        <f t="shared" si="1749"/>
        <v>1.32</v>
      </c>
      <c r="AF216" s="1306">
        <v>25015.243500000004</v>
      </c>
      <c r="AG216" s="1307">
        <f t="shared" si="1769"/>
        <v>1.95</v>
      </c>
      <c r="AH216" s="1306"/>
      <c r="AI216" s="1307" t="str">
        <f t="shared" ref="AI216" si="1833">IF(AH216=0,"",($B$10/AH$10)*AH216/AH$8)</f>
        <v/>
      </c>
      <c r="AJ216" s="1265">
        <f t="shared" si="1577"/>
        <v>18472.7952</v>
      </c>
      <c r="AK216" s="1251">
        <v>1</v>
      </c>
    </row>
    <row r="217" spans="1:37" s="1123" customFormat="1" ht="15.75" customHeight="1" x14ac:dyDescent="0.25">
      <c r="A217" s="1312" t="s">
        <v>3558</v>
      </c>
      <c r="B217" s="1313"/>
      <c r="C217" s="1303" t="s">
        <v>3493</v>
      </c>
      <c r="D217" s="1304"/>
      <c r="E217" s="1304"/>
      <c r="F217" s="1304" t="s">
        <v>3775</v>
      </c>
      <c r="G217" s="1305">
        <f t="shared" si="1567"/>
        <v>0.83861446620981672</v>
      </c>
      <c r="H217" s="1306">
        <v>224910</v>
      </c>
      <c r="I217" s="1307">
        <f t="shared" si="1760"/>
        <v>3.9167060488460312</v>
      </c>
      <c r="J217" s="1306">
        <v>0</v>
      </c>
      <c r="K217" s="1307" t="str">
        <f t="shared" si="1760"/>
        <v/>
      </c>
      <c r="L217" s="1306">
        <v>468.08669999999995</v>
      </c>
      <c r="M217" s="1307">
        <f t="shared" ref="M217" si="1834">IF(L217=0,"",($B$10/L$10)*L217/L$8)</f>
        <v>0.03</v>
      </c>
      <c r="N217" s="1306">
        <v>0</v>
      </c>
      <c r="O217" s="1307" t="str">
        <f t="shared" ref="O217" si="1835">IF(N217=0,"",($B$10/N$10)*N217/N$8)</f>
        <v/>
      </c>
      <c r="P217" s="1306">
        <v>250</v>
      </c>
      <c r="Q217" s="1307">
        <f t="shared" ref="Q217" si="1836">IF(P217=0,"",($B$10/P$10)*P217/P$8)</f>
        <v>3.1140625976940318E-2</v>
      </c>
      <c r="R217" s="1306">
        <v>250</v>
      </c>
      <c r="S217" s="1307">
        <f t="shared" ref="S217" si="1837">IF(R217=0,"",($B$10/R$10)*R217/R$8)</f>
        <v>1.9353225255868189E-2</v>
      </c>
      <c r="T217" s="1306">
        <v>797.28461221953648</v>
      </c>
      <c r="U217" s="1307">
        <f t="shared" ref="U217" si="1838">IF(T217=0,"",($B$10/T$10)*T217/T$8)</f>
        <v>4.4486897180060291E-2</v>
      </c>
      <c r="V217" s="1306">
        <v>0</v>
      </c>
      <c r="W217" s="1307" t="str">
        <f t="shared" ref="W217:Y217" si="1839">IF(V217=0,"",($B$10/V$10)*V217/V$8)</f>
        <v/>
      </c>
      <c r="X217" s="1306">
        <v>0</v>
      </c>
      <c r="Y217" s="1307" t="str">
        <f t="shared" si="1839"/>
        <v/>
      </c>
      <c r="Z217" s="1306">
        <v>0</v>
      </c>
      <c r="AA217" s="1307" t="str">
        <f t="shared" ref="AA217" si="1840">IF(Z217=0,"",($B$10/Z$10)*Z217/Z$8)</f>
        <v/>
      </c>
      <c r="AB217" s="1306">
        <v>0</v>
      </c>
      <c r="AC217" s="1307" t="str">
        <f t="shared" ref="AC217" si="1841">IF(AB217=0,"",($B$10/AB$10)*AB217/AB$8)</f>
        <v/>
      </c>
      <c r="AD217" s="1306">
        <v>13091.027399999997</v>
      </c>
      <c r="AE217" s="1307">
        <f t="shared" si="1749"/>
        <v>0.98999999999999988</v>
      </c>
      <c r="AF217" s="1306">
        <v>0</v>
      </c>
      <c r="AG217" s="1307" t="str">
        <f t="shared" si="1769"/>
        <v/>
      </c>
      <c r="AH217" s="1306"/>
      <c r="AI217" s="1307" t="str">
        <f t="shared" ref="AI217" si="1842">IF(AH217=0,"",($B$10/AH$10)*AH217/AH$8)</f>
        <v/>
      </c>
      <c r="AJ217" s="1265">
        <f t="shared" si="1577"/>
        <v>0</v>
      </c>
      <c r="AK217" s="1251">
        <v>0</v>
      </c>
    </row>
    <row r="218" spans="1:37" s="1123" customFormat="1" ht="15.75" customHeight="1" x14ac:dyDescent="0.25">
      <c r="A218" s="1312" t="s">
        <v>3559</v>
      </c>
      <c r="B218" s="1313"/>
      <c r="C218" s="1303" t="s">
        <v>3493</v>
      </c>
      <c r="D218" s="1304"/>
      <c r="E218" s="1304"/>
      <c r="F218" s="1304" t="s">
        <v>3775</v>
      </c>
      <c r="G218" s="1305">
        <f t="shared" si="1567"/>
        <v>0.64369805002673341</v>
      </c>
      <c r="H218" s="1306">
        <v>196840</v>
      </c>
      <c r="I218" s="1307">
        <f t="shared" si="1760"/>
        <v>3.4278796792265922</v>
      </c>
      <c r="J218" s="1306">
        <v>0</v>
      </c>
      <c r="K218" s="1307" t="str">
        <f t="shared" si="1760"/>
        <v/>
      </c>
      <c r="L218" s="1306">
        <v>156.02889999999999</v>
      </c>
      <c r="M218" s="1307">
        <f t="shared" ref="M218" si="1843">IF(L218=0,"",($B$10/L$10)*L218/L$8)</f>
        <v>0.01</v>
      </c>
      <c r="N218" s="1306">
        <v>0</v>
      </c>
      <c r="O218" s="1307" t="str">
        <f t="shared" ref="O218" si="1844">IF(N218=0,"",($B$10/N$10)*N218/N$8)</f>
        <v/>
      </c>
      <c r="P218" s="1306">
        <v>120</v>
      </c>
      <c r="Q218" s="1307">
        <f t="shared" ref="Q218" si="1845">IF(P218=0,"",($B$10/P$10)*P218/P$8)</f>
        <v>1.4947500468931353E-2</v>
      </c>
      <c r="R218" s="1306">
        <v>120</v>
      </c>
      <c r="S218" s="1307">
        <f t="shared" ref="S218" si="1846">IF(R218=0,"",($B$10/R$10)*R218/R$8)</f>
        <v>9.2895481228167306E-3</v>
      </c>
      <c r="T218" s="1306">
        <v>382.69661386537751</v>
      </c>
      <c r="U218" s="1307">
        <f t="shared" ref="U218" si="1847">IF(T218=0,"",($B$10/T$10)*T218/T$8)</f>
        <v>2.135371064642894E-2</v>
      </c>
      <c r="V218" s="1306">
        <v>0</v>
      </c>
      <c r="W218" s="1307" t="str">
        <f t="shared" ref="W218:Y218" si="1848">IF(V218=0,"",($B$10/V$10)*V218/V$8)</f>
        <v/>
      </c>
      <c r="X218" s="1306">
        <v>0</v>
      </c>
      <c r="Y218" s="1307" t="str">
        <f t="shared" si="1848"/>
        <v/>
      </c>
      <c r="Z218" s="1306">
        <v>0</v>
      </c>
      <c r="AA218" s="1307" t="str">
        <f t="shared" ref="AA218" si="1849">IF(Z218=0,"",($B$10/Z$10)*Z218/Z$8)</f>
        <v/>
      </c>
      <c r="AB218" s="1306">
        <v>15200</v>
      </c>
      <c r="AC218" s="1307">
        <f t="shared" ref="AC218" si="1850">IF(AB218=0,"",($B$10/AB$10)*AB218/AB$8)</f>
        <v>0.69241591172236505</v>
      </c>
      <c r="AD218" s="1306">
        <v>4363.6758</v>
      </c>
      <c r="AE218" s="1307">
        <f t="shared" si="1749"/>
        <v>0.33</v>
      </c>
      <c r="AF218" s="1306">
        <v>0</v>
      </c>
      <c r="AG218" s="1307" t="str">
        <f t="shared" si="1769"/>
        <v/>
      </c>
      <c r="AH218" s="1306"/>
      <c r="AI218" s="1307" t="str">
        <f t="shared" ref="AI218" si="1851">IF(AH218=0,"",($B$10/AH$10)*AH218/AH$8)</f>
        <v/>
      </c>
      <c r="AJ218" s="1265">
        <f t="shared" si="1577"/>
        <v>0</v>
      </c>
      <c r="AK218" s="1251">
        <v>0</v>
      </c>
    </row>
    <row r="219" spans="1:37" s="1123" customFormat="1" ht="15.75" customHeight="1" x14ac:dyDescent="0.25">
      <c r="A219" s="1312" t="s">
        <v>3560</v>
      </c>
      <c r="B219" s="1313"/>
      <c r="C219" s="1303" t="s">
        <v>3493</v>
      </c>
      <c r="D219" s="1304"/>
      <c r="E219" s="1304"/>
      <c r="F219" s="1304" t="s">
        <v>3775</v>
      </c>
      <c r="G219" s="1305">
        <f t="shared" si="1567"/>
        <v>1.0194053775432446</v>
      </c>
      <c r="H219" s="1306">
        <v>281120</v>
      </c>
      <c r="I219" s="1307">
        <f t="shared" si="1760"/>
        <v>4.895577806463014</v>
      </c>
      <c r="J219" s="1306">
        <v>0</v>
      </c>
      <c r="K219" s="1307" t="str">
        <f t="shared" si="1760"/>
        <v/>
      </c>
      <c r="L219" s="1306">
        <v>312.05779999999999</v>
      </c>
      <c r="M219" s="1307">
        <f t="shared" ref="M219" si="1852">IF(L219=0,"",($B$10/L$10)*L219/L$8)</f>
        <v>0.02</v>
      </c>
      <c r="N219" s="1306">
        <v>0</v>
      </c>
      <c r="O219" s="1307" t="str">
        <f t="shared" ref="O219" si="1853">IF(N219=0,"",($B$10/N$10)*N219/N$8)</f>
        <v/>
      </c>
      <c r="P219" s="1306">
        <v>150</v>
      </c>
      <c r="Q219" s="1307">
        <f t="shared" ref="Q219" si="1854">IF(P219=0,"",($B$10/P$10)*P219/P$8)</f>
        <v>1.868437558616419E-2</v>
      </c>
      <c r="R219" s="1306">
        <v>150</v>
      </c>
      <c r="S219" s="1307">
        <f t="shared" ref="S219" si="1855">IF(R219=0,"",($B$10/R$10)*R219/R$8)</f>
        <v>1.1611935153520915E-2</v>
      </c>
      <c r="T219" s="1306">
        <v>478.37076733172194</v>
      </c>
      <c r="U219" s="1307">
        <f t="shared" ref="U219" si="1856">IF(T219=0,"",($B$10/T$10)*T219/T$8)</f>
        <v>2.6692138308036177E-2</v>
      </c>
      <c r="V219" s="1306">
        <v>0</v>
      </c>
      <c r="W219" s="1307" t="str">
        <f t="shared" ref="W219:Y219" si="1857">IF(V219=0,"",($B$10/V$10)*V219/V$8)</f>
        <v/>
      </c>
      <c r="X219" s="1306">
        <v>0</v>
      </c>
      <c r="Y219" s="1307" t="str">
        <f t="shared" si="1857"/>
        <v/>
      </c>
      <c r="Z219" s="1306">
        <v>0</v>
      </c>
      <c r="AA219" s="1307" t="str">
        <f t="shared" ref="AA219" si="1858">IF(Z219=0,"",($B$10/Z$10)*Z219/Z$8)</f>
        <v/>
      </c>
      <c r="AB219" s="1306">
        <v>33000</v>
      </c>
      <c r="AC219" s="1307">
        <f t="shared" ref="AC219" si="1859">IF(AB219=0,"",($B$10/AB$10)*AB219/AB$8)</f>
        <v>1.5032713872919767</v>
      </c>
      <c r="AD219" s="1306">
        <v>8727.3516</v>
      </c>
      <c r="AE219" s="1307">
        <f t="shared" si="1749"/>
        <v>0.66</v>
      </c>
      <c r="AF219" s="1306">
        <v>0</v>
      </c>
      <c r="AG219" s="1307" t="str">
        <f t="shared" si="1769"/>
        <v/>
      </c>
      <c r="AH219" s="1306"/>
      <c r="AI219" s="1307" t="str">
        <f t="shared" ref="AI219" si="1860">IF(AH219=0,"",($B$10/AH$10)*AH219/AH$8)</f>
        <v/>
      </c>
      <c r="AJ219" s="1265">
        <f t="shared" si="1577"/>
        <v>0</v>
      </c>
      <c r="AK219" s="1251">
        <v>0</v>
      </c>
    </row>
    <row r="220" spans="1:37" s="1123" customFormat="1" ht="15.75" x14ac:dyDescent="0.25">
      <c r="A220" s="1301" t="s">
        <v>3561</v>
      </c>
      <c r="B220" s="1302"/>
      <c r="C220" s="1303" t="s">
        <v>453</v>
      </c>
      <c r="D220" s="1304"/>
      <c r="E220" s="1304"/>
      <c r="F220" s="1304" t="s">
        <v>3775</v>
      </c>
      <c r="G220" s="1305" t="str">
        <f t="shared" si="1567"/>
        <v/>
      </c>
      <c r="H220" s="1306">
        <v>0</v>
      </c>
      <c r="I220" s="1307" t="str">
        <f t="shared" si="1760"/>
        <v/>
      </c>
      <c r="J220" s="1306">
        <v>0</v>
      </c>
      <c r="K220" s="1307" t="str">
        <f t="shared" si="1760"/>
        <v/>
      </c>
      <c r="L220" s="1306">
        <v>0</v>
      </c>
      <c r="M220" s="1307" t="str">
        <f t="shared" ref="M220" si="1861">IF(L220=0,"",($B$10/L$10)*L220/L$8)</f>
        <v/>
      </c>
      <c r="N220" s="1306">
        <v>0</v>
      </c>
      <c r="O220" s="1307" t="str">
        <f t="shared" ref="O220" si="1862">IF(N220=0,"",($B$10/N$10)*N220/N$8)</f>
        <v/>
      </c>
      <c r="P220" s="1306">
        <v>0</v>
      </c>
      <c r="Q220" s="1307" t="str">
        <f t="shared" ref="Q220" si="1863">IF(P220=0,"",($B$10/P$10)*P220/P$8)</f>
        <v/>
      </c>
      <c r="R220" s="1306">
        <v>0</v>
      </c>
      <c r="S220" s="1307" t="str">
        <f t="shared" ref="S220" si="1864">IF(R220=0,"",($B$10/R$10)*R220/R$8)</f>
        <v/>
      </c>
      <c r="T220" s="1306">
        <v>0</v>
      </c>
      <c r="U220" s="1307" t="str">
        <f t="shared" ref="U220" si="1865">IF(T220=0,"",($B$10/T$10)*T220/T$8)</f>
        <v/>
      </c>
      <c r="V220" s="1306">
        <v>0</v>
      </c>
      <c r="W220" s="1307" t="str">
        <f t="shared" ref="W220:Y220" si="1866">IF(V220=0,"",($B$10/V$10)*V220/V$8)</f>
        <v/>
      </c>
      <c r="X220" s="1306">
        <v>0</v>
      </c>
      <c r="Y220" s="1307" t="str">
        <f t="shared" si="1866"/>
        <v/>
      </c>
      <c r="Z220" s="1306">
        <v>0</v>
      </c>
      <c r="AA220" s="1307" t="str">
        <f t="shared" ref="AA220" si="1867">IF(Z220=0,"",($B$10/Z$10)*Z220/Z$8)</f>
        <v/>
      </c>
      <c r="AB220" s="1306"/>
      <c r="AC220" s="1307" t="str">
        <f t="shared" ref="AC220" si="1868">IF(AB220=0,"",($B$10/AB$10)*AB220/AB$8)</f>
        <v/>
      </c>
      <c r="AD220" s="1306">
        <v>0</v>
      </c>
      <c r="AE220" s="1307" t="str">
        <f t="shared" si="1749"/>
        <v/>
      </c>
      <c r="AF220" s="1306">
        <v>0</v>
      </c>
      <c r="AG220" s="1307" t="str">
        <f t="shared" si="1769"/>
        <v/>
      </c>
      <c r="AH220" s="1306"/>
      <c r="AI220" s="1307" t="str">
        <f t="shared" ref="AI220" si="1869">IF(AH220=0,"",($B$10/AH$10)*AH220/AH$8)</f>
        <v/>
      </c>
      <c r="AJ220" s="1265">
        <f t="shared" si="1577"/>
        <v>0</v>
      </c>
      <c r="AK220" s="1251">
        <v>0</v>
      </c>
    </row>
    <row r="221" spans="1:37" s="1123" customFormat="1" ht="15.75" customHeight="1" x14ac:dyDescent="0.25">
      <c r="A221" s="1312" t="s">
        <v>3562</v>
      </c>
      <c r="B221" s="1313"/>
      <c r="C221" s="1303" t="s">
        <v>453</v>
      </c>
      <c r="D221" s="1304">
        <v>1</v>
      </c>
      <c r="E221" s="1304">
        <f>CANTEIRO!F26</f>
        <v>20200</v>
      </c>
      <c r="F221" s="1304" t="s">
        <v>3387</v>
      </c>
      <c r="G221" s="1305">
        <f t="shared" si="1567"/>
        <v>1.6279568899180423</v>
      </c>
      <c r="H221" s="1306">
        <v>0</v>
      </c>
      <c r="I221" s="1307" t="str">
        <f t="shared" si="1760"/>
        <v/>
      </c>
      <c r="J221" s="1306">
        <v>0</v>
      </c>
      <c r="K221" s="1307" t="str">
        <f t="shared" si="1760"/>
        <v/>
      </c>
      <c r="L221" s="1306">
        <v>15200</v>
      </c>
      <c r="M221" s="1307">
        <f t="shared" ref="M221" si="1870">IF(L221=0,"",($B$10/L$10)*L221/L$8)</f>
        <v>0.97417850154682883</v>
      </c>
      <c r="N221" s="1306">
        <v>4496.4242938126035</v>
      </c>
      <c r="O221" s="1307">
        <f t="shared" ref="O221" si="1871">IF(N221=0,"",($B$10/N$10)*N221/N$8)</f>
        <v>1.0406374367278288</v>
      </c>
      <c r="P221" s="1306">
        <v>8362.3049103699632</v>
      </c>
      <c r="Q221" s="1307">
        <f t="shared" ref="Q221" si="1872">IF(P221=0,"",($B$10/P$10)*P221/P$8)</f>
        <v>1.0416296380758499</v>
      </c>
      <c r="R221" s="1306">
        <v>0</v>
      </c>
      <c r="S221" s="1307" t="str">
        <f t="shared" ref="S221" si="1873">IF(R221=0,"",($B$10/R$10)*R221/R$8)</f>
        <v/>
      </c>
      <c r="T221" s="1306">
        <v>19134.830693268876</v>
      </c>
      <c r="U221" s="1307">
        <f t="shared" ref="U221" si="1874">IF(T221=0,"",($B$10/T$10)*T221/T$8)</f>
        <v>1.0676855323214469</v>
      </c>
      <c r="V221" s="1306">
        <v>0</v>
      </c>
      <c r="W221" s="1307" t="str">
        <f t="shared" ref="W221:Y221" si="1875">IF(V221=0,"",($B$10/V$10)*V221/V$8)</f>
        <v/>
      </c>
      <c r="X221" s="1306">
        <v>0</v>
      </c>
      <c r="Y221" s="1307" t="str">
        <f t="shared" si="1875"/>
        <v/>
      </c>
      <c r="Z221" s="1306">
        <v>25000</v>
      </c>
      <c r="AA221" s="1307">
        <f t="shared" ref="AA221" si="1876">IF(Z221=0,"",($B$10/Z$10)*Z221/Z$8)</f>
        <v>3.5651426956418506</v>
      </c>
      <c r="AB221" s="1306">
        <v>49000</v>
      </c>
      <c r="AC221" s="1307">
        <f t="shared" ref="AC221" si="1877">IF(AB221=0,"",($B$10/AB$10)*AB221/AB$8)</f>
        <v>2.2321302417365714</v>
      </c>
      <c r="AD221" s="1306">
        <v>20200</v>
      </c>
      <c r="AE221" s="1307">
        <f t="shared" si="1749"/>
        <v>1.5276111942138324</v>
      </c>
      <c r="AF221" s="1306">
        <v>20200</v>
      </c>
      <c r="AG221" s="1307">
        <f t="shared" si="1769"/>
        <v>1.5746398790801295</v>
      </c>
      <c r="AH221" s="1306"/>
      <c r="AI221" s="1307" t="str">
        <f t="shared" ref="AI221" si="1878">IF(AH221=0,"",($B$10/AH$10)*AH221/AH$8)</f>
        <v/>
      </c>
      <c r="AJ221" s="1265">
        <f t="shared" si="1577"/>
        <v>20200</v>
      </c>
      <c r="AK221" s="1251">
        <v>1</v>
      </c>
    </row>
    <row r="222" spans="1:37" s="1123" customFormat="1" ht="15.75" customHeight="1" x14ac:dyDescent="0.25">
      <c r="A222" s="1312" t="s">
        <v>3563</v>
      </c>
      <c r="B222" s="1313"/>
      <c r="C222" s="1303" t="s">
        <v>453</v>
      </c>
      <c r="D222" s="1304">
        <v>1</v>
      </c>
      <c r="E222" s="1304">
        <f>CANTEIRO!F31</f>
        <v>35500</v>
      </c>
      <c r="F222" s="1304" t="s">
        <v>3387</v>
      </c>
      <c r="G222" s="1305">
        <f t="shared" si="1567"/>
        <v>4.4733655130992576</v>
      </c>
      <c r="H222" s="1306">
        <v>0</v>
      </c>
      <c r="I222" s="1307" t="str">
        <f t="shared" si="1760"/>
        <v/>
      </c>
      <c r="J222" s="1306">
        <v>0</v>
      </c>
      <c r="K222" s="1307" t="str">
        <f t="shared" si="1760"/>
        <v/>
      </c>
      <c r="L222" s="1306">
        <v>33000</v>
      </c>
      <c r="M222" s="1307">
        <f t="shared" ref="M222" si="1879">IF(L222=0,"",($B$10/L$10)*L222/L$8)</f>
        <v>2.1149927994108784</v>
      </c>
      <c r="N222" s="1306">
        <v>36108.797431509869</v>
      </c>
      <c r="O222" s="1307">
        <f t="shared" ref="O222" si="1880">IF(N222=0,"",($B$10/N$10)*N222/N$8)</f>
        <v>8.3568996044608799</v>
      </c>
      <c r="P222" s="1306">
        <v>67153.977102333869</v>
      </c>
      <c r="Q222" s="1307">
        <f t="shared" ref="Q222" si="1881">IF(P222=0,"",($B$10/P$10)*P222/P$8)</f>
        <v>8.3648675352311717</v>
      </c>
      <c r="R222" s="1306">
        <v>0</v>
      </c>
      <c r="S222" s="1307" t="str">
        <f t="shared" ref="S222" si="1882">IF(R222=0,"",($B$10/R$10)*R222/R$8)</f>
        <v/>
      </c>
      <c r="T222" s="1306">
        <v>0</v>
      </c>
      <c r="U222" s="1307" t="str">
        <f t="shared" ref="U222" si="1883">IF(T222=0,"",($B$10/T$10)*T222/T$8)</f>
        <v/>
      </c>
      <c r="V222" s="1306">
        <v>0</v>
      </c>
      <c r="W222" s="1307" t="str">
        <f t="shared" ref="W222:Y222" si="1884">IF(V222=0,"",($B$10/V$10)*V222/V$8)</f>
        <v/>
      </c>
      <c r="X222" s="1306">
        <v>0</v>
      </c>
      <c r="Y222" s="1307" t="str">
        <f t="shared" si="1884"/>
        <v/>
      </c>
      <c r="Z222" s="1306">
        <v>33000</v>
      </c>
      <c r="AA222" s="1307">
        <f t="shared" ref="AA222" si="1885">IF(Z222=0,"",($B$10/Z$10)*Z222/Z$8)</f>
        <v>4.705988358247243</v>
      </c>
      <c r="AB222" s="1306">
        <v>50903.340400000001</v>
      </c>
      <c r="AC222" s="1307">
        <f t="shared" ref="AC222" si="1886">IF(AB222=0,"",($B$10/AB$10)*AB222/AB$8)</f>
        <v>2.3188343982092037</v>
      </c>
      <c r="AD222" s="1306">
        <v>35500</v>
      </c>
      <c r="AE222" s="1307">
        <f t="shared" si="1749"/>
        <v>2.6846632373559927</v>
      </c>
      <c r="AF222" s="1306">
        <v>35500</v>
      </c>
      <c r="AG222" s="1307">
        <f t="shared" si="1769"/>
        <v>2.7673126587794354</v>
      </c>
      <c r="AH222" s="1306"/>
      <c r="AI222" s="1307" t="str">
        <f t="shared" ref="AI222" si="1887">IF(AH222=0,"",($B$10/AH$10)*AH222/AH$8)</f>
        <v/>
      </c>
      <c r="AJ222" s="1265">
        <f t="shared" si="1577"/>
        <v>35500</v>
      </c>
      <c r="AK222" s="1251">
        <v>1</v>
      </c>
    </row>
    <row r="223" spans="1:37" s="1123" customFormat="1" ht="15.75" customHeight="1" x14ac:dyDescent="0.25">
      <c r="A223" s="1297" t="s">
        <v>3564</v>
      </c>
      <c r="B223" s="1298"/>
      <c r="C223" s="1298"/>
      <c r="D223" s="1298"/>
      <c r="E223" s="1328">
        <f>SUMPRODUCT(D224:D233,E224:E233)</f>
        <v>0</v>
      </c>
      <c r="F223" s="1329"/>
      <c r="G223" s="1328"/>
      <c r="H223" s="1331"/>
      <c r="I223" s="1300" t="str">
        <f t="shared" si="1760"/>
        <v/>
      </c>
      <c r="J223" s="1331"/>
      <c r="K223" s="1300" t="str">
        <f t="shared" si="1760"/>
        <v/>
      </c>
      <c r="L223" s="1331"/>
      <c r="M223" s="1300" t="str">
        <f t="shared" ref="M223" si="1888">IF(L223=0,"",($B$10/L$10)*L223/L$8)</f>
        <v/>
      </c>
      <c r="N223" s="1331"/>
      <c r="O223" s="1300" t="str">
        <f t="shared" ref="O223" si="1889">IF(N223=0,"",($B$10/N$10)*N223/N$8)</f>
        <v/>
      </c>
      <c r="P223" s="1331"/>
      <c r="Q223" s="1300" t="str">
        <f t="shared" ref="Q223" si="1890">IF(P223=0,"",($B$10/P$10)*P223/P$8)</f>
        <v/>
      </c>
      <c r="R223" s="1331"/>
      <c r="S223" s="1300" t="str">
        <f t="shared" ref="S223" si="1891">IF(R223=0,"",($B$10/R$10)*R223/R$8)</f>
        <v/>
      </c>
      <c r="T223" s="1331"/>
      <c r="U223" s="1300" t="str">
        <f t="shared" ref="U223" si="1892">IF(T223=0,"",($B$10/T$10)*T223/T$8)</f>
        <v/>
      </c>
      <c r="V223" s="1331"/>
      <c r="W223" s="1300" t="str">
        <f t="shared" ref="W223:Y223" si="1893">IF(V223=0,"",($B$10/V$10)*V223/V$8)</f>
        <v/>
      </c>
      <c r="X223" s="1331"/>
      <c r="Y223" s="1300" t="str">
        <f t="shared" si="1893"/>
        <v/>
      </c>
      <c r="Z223" s="1331"/>
      <c r="AA223" s="1300" t="str">
        <f t="shared" ref="AA223" si="1894">IF(Z223=0,"",($B$10/Z$10)*Z223/Z$8)</f>
        <v/>
      </c>
      <c r="AB223" s="1331">
        <v>302584.12010399997</v>
      </c>
      <c r="AC223" s="1300">
        <f t="shared" ref="AC223" si="1895">IF(AB223=0,"",($B$10/AB$10)*AB223/AB$8)</f>
        <v>13.783819697007944</v>
      </c>
      <c r="AD223" s="1331"/>
      <c r="AE223" s="1300" t="str">
        <f t="shared" si="1749"/>
        <v/>
      </c>
      <c r="AF223" s="1331"/>
      <c r="AG223" s="1300" t="str">
        <f t="shared" si="1769"/>
        <v/>
      </c>
      <c r="AH223" s="1331"/>
      <c r="AI223" s="1300" t="str">
        <f t="shared" ref="AI223" si="1896">IF(AH223=0,"",($B$10/AH$10)*AH223/AH$8)</f>
        <v/>
      </c>
      <c r="AJ223" s="1251"/>
      <c r="AK223" s="1251">
        <v>0</v>
      </c>
    </row>
    <row r="224" spans="1:37" s="1123" customFormat="1" ht="15.75" x14ac:dyDescent="0.25">
      <c r="A224" s="1301" t="str">
        <f>EPCs!$B$11</f>
        <v>Bandeja de proteção primária</v>
      </c>
      <c r="B224" s="1302"/>
      <c r="C224" s="1303" t="str">
        <f>EPCs!$C$11</f>
        <v>m</v>
      </c>
      <c r="D224" s="1304">
        <f>EPCs!D11</f>
        <v>0</v>
      </c>
      <c r="E224" s="1304">
        <v>403.2912</v>
      </c>
      <c r="F224" s="1304" t="s">
        <v>3387</v>
      </c>
      <c r="G224" s="1305">
        <f t="shared" ref="G224:G233" si="1897">IFERROR(AVERAGEIFS($H224:$AI224,H$12:AI$12,"Referência"),"")</f>
        <v>4.8473285190581068</v>
      </c>
      <c r="H224" s="1306">
        <v>0</v>
      </c>
      <c r="I224" s="1307" t="str">
        <f t="shared" si="1760"/>
        <v/>
      </c>
      <c r="J224" s="1306">
        <v>0</v>
      </c>
      <c r="K224" s="1307" t="str">
        <f t="shared" si="1760"/>
        <v/>
      </c>
      <c r="L224" s="1306">
        <v>315.23</v>
      </c>
      <c r="M224" s="1307">
        <f t="shared" ref="M224" si="1898">IF(L224=0,"",($B$10/L$10)*L224/L$8)</f>
        <v>2.0203308489645189E-2</v>
      </c>
      <c r="N224" s="1306">
        <v>0</v>
      </c>
      <c r="O224" s="1307" t="str">
        <f t="shared" ref="O224" si="1899">IF(N224=0,"",($B$10/N$10)*N224/N$8)</f>
        <v/>
      </c>
      <c r="P224" s="1306">
        <v>0</v>
      </c>
      <c r="Q224" s="1307" t="str">
        <f t="shared" ref="Q224" si="1900">IF(P224=0,"",($B$10/P$10)*P224/P$8)</f>
        <v/>
      </c>
      <c r="R224" s="1306">
        <v>0</v>
      </c>
      <c r="S224" s="1307" t="str">
        <f t="shared" ref="S224" si="1901">IF(R224=0,"",($B$10/R$10)*R224/R$8)</f>
        <v/>
      </c>
      <c r="T224" s="1306">
        <v>0</v>
      </c>
      <c r="U224" s="1307" t="str">
        <f t="shared" ref="U224" si="1902">IF(T224=0,"",($B$10/T$10)*T224/T$8)</f>
        <v/>
      </c>
      <c r="V224" s="1306">
        <v>0</v>
      </c>
      <c r="W224" s="1307" t="str">
        <f t="shared" ref="W224:Y224" si="1903">IF(V224=0,"",($B$10/V$10)*V224/V$8)</f>
        <v/>
      </c>
      <c r="X224" s="1306">
        <v>0</v>
      </c>
      <c r="Y224" s="1307" t="str">
        <f t="shared" si="1903"/>
        <v/>
      </c>
      <c r="Z224" s="1306">
        <v>25164.208000000002</v>
      </c>
      <c r="AA224" s="1307">
        <f t="shared" ref="AA224" si="1904">IF(Z224=0,"",($B$10/Z$10)*Z224/Z$8)</f>
        <v>3.5885596937124897</v>
      </c>
      <c r="AB224" s="1306">
        <v>54410.621407999992</v>
      </c>
      <c r="AC224" s="1307">
        <f t="shared" ref="AC224" si="1905">IF(AB224=0,"",($B$10/AB$10)*AB224/AB$8)</f>
        <v>2.4786039493158385</v>
      </c>
      <c r="AD224" s="1306">
        <v>109259.65190400001</v>
      </c>
      <c r="AE224" s="1307">
        <f t="shared" si="1749"/>
        <v>8.262686501210748</v>
      </c>
      <c r="AF224" s="1306">
        <v>126828.4280952</v>
      </c>
      <c r="AG224" s="1307">
        <f t="shared" si="1769"/>
        <v>9.886589142561812</v>
      </c>
      <c r="AH224" s="1306"/>
      <c r="AI224" s="1307" t="str">
        <f t="shared" ref="AI224" si="1906">IF(AH224=0,"",($B$10/AH$10)*AH224/AH$8)</f>
        <v/>
      </c>
      <c r="AJ224" s="1265">
        <f t="shared" ref="AJ224:AJ233" si="1907">E224*D224</f>
        <v>0</v>
      </c>
      <c r="AK224" s="1251">
        <v>1</v>
      </c>
    </row>
    <row r="225" spans="1:37" s="1123" customFormat="1" ht="15.75" x14ac:dyDescent="0.25">
      <c r="A225" s="1301" t="str">
        <f>EPCs!$B$12</f>
        <v>Bandeja de proteção secundária</v>
      </c>
      <c r="B225" s="1302"/>
      <c r="C225" s="1303" t="str">
        <f>EPCs!$C$12</f>
        <v>m</v>
      </c>
      <c r="D225" s="1304">
        <f>EPCs!D12</f>
        <v>0</v>
      </c>
      <c r="E225" s="1304">
        <v>364.47489999999999</v>
      </c>
      <c r="F225" s="1304" t="s">
        <v>3387</v>
      </c>
      <c r="G225" s="1305">
        <f t="shared" si="1897"/>
        <v>6.8671254869516059</v>
      </c>
      <c r="H225" s="1306">
        <v>212978.52</v>
      </c>
      <c r="I225" s="1307">
        <f t="shared" si="1760"/>
        <v>3.7089247145892821</v>
      </c>
      <c r="J225" s="1306">
        <v>0</v>
      </c>
      <c r="K225" s="1307" t="str">
        <f t="shared" si="1760"/>
        <v/>
      </c>
      <c r="L225" s="1306">
        <v>167.8561</v>
      </c>
      <c r="M225" s="1307">
        <f t="shared" ref="M225" si="1908">IF(L225=0,"",($B$10/L$10)*L225/L$8)</f>
        <v>1.0758013419308859E-2</v>
      </c>
      <c r="N225" s="1306">
        <v>0</v>
      </c>
      <c r="O225" s="1307" t="str">
        <f t="shared" ref="O225" si="1909">IF(N225=0,"",($B$10/N$10)*N225/N$8)</f>
        <v/>
      </c>
      <c r="P225" s="1306">
        <v>0</v>
      </c>
      <c r="Q225" s="1307" t="str">
        <f t="shared" ref="Q225" si="1910">IF(P225=0,"",($B$10/P$10)*P225/P$8)</f>
        <v/>
      </c>
      <c r="R225" s="1306">
        <v>0</v>
      </c>
      <c r="S225" s="1307" t="str">
        <f t="shared" ref="S225" si="1911">IF(R225=0,"",($B$10/R$10)*R225/R$8)</f>
        <v/>
      </c>
      <c r="T225" s="1306">
        <v>0</v>
      </c>
      <c r="U225" s="1307" t="str">
        <f t="shared" ref="U225" si="1912">IF(T225=0,"",($B$10/T$10)*T225/T$8)</f>
        <v/>
      </c>
      <c r="V225" s="1306">
        <v>0</v>
      </c>
      <c r="W225" s="1307" t="str">
        <f t="shared" ref="W225:Y225" si="1913">IF(V225=0,"",($B$10/V$10)*V225/V$8)</f>
        <v/>
      </c>
      <c r="X225" s="1306">
        <v>0</v>
      </c>
      <c r="Y225" s="1307" t="str">
        <f t="shared" si="1913"/>
        <v/>
      </c>
      <c r="Z225" s="1306">
        <v>0</v>
      </c>
      <c r="AA225" s="1307" t="str">
        <f t="shared" ref="AA225" si="1914">IF(Z225=0,"",($B$10/Z$10)*Z225/Z$8)</f>
        <v/>
      </c>
      <c r="AB225" s="1306">
        <v>64197.893400000001</v>
      </c>
      <c r="AC225" s="1307">
        <f t="shared" ref="AC225" si="1915">IF(AB225=0,"",($B$10/AB$10)*AB225/AB$8)</f>
        <v>2.9244501900800133</v>
      </c>
      <c r="AD225" s="1306">
        <v>0</v>
      </c>
      <c r="AE225" s="1307" t="str">
        <f t="shared" si="1749"/>
        <v/>
      </c>
      <c r="AF225" s="1306">
        <v>267141.87795500003</v>
      </c>
      <c r="AG225" s="1307">
        <f t="shared" si="1769"/>
        <v>20.824369029717818</v>
      </c>
      <c r="AH225" s="1306"/>
      <c r="AI225" s="1307" t="str">
        <f t="shared" ref="AI225" si="1916">IF(AH225=0,"",($B$10/AH$10)*AH225/AH$8)</f>
        <v/>
      </c>
      <c r="AJ225" s="1265">
        <f t="shared" si="1907"/>
        <v>0</v>
      </c>
      <c r="AK225" s="1251">
        <v>1</v>
      </c>
    </row>
    <row r="226" spans="1:37" s="1123" customFormat="1" ht="15.75" x14ac:dyDescent="0.25">
      <c r="A226" s="1301" t="str">
        <f>EPCs!$B$18</f>
        <v>Guarda - corpo de vãos</v>
      </c>
      <c r="B226" s="1302"/>
      <c r="C226" s="1303" t="str">
        <f>EPCs!$C$57</f>
        <v>m2</v>
      </c>
      <c r="D226" s="1304">
        <f>EPCs!D18</f>
        <v>0</v>
      </c>
      <c r="E226" s="1304">
        <v>16.09</v>
      </c>
      <c r="F226" s="1304" t="s">
        <v>3387</v>
      </c>
      <c r="G226" s="1305">
        <f>IFERROR(AVERAGEIFS($H226:$AI226,H$12:AI$12,"Referência"),"")</f>
        <v>1.1906305492324454</v>
      </c>
      <c r="H226" s="1306">
        <v>19146.84</v>
      </c>
      <c r="I226" s="1307">
        <f t="shared" si="1760"/>
        <v>0.33343356918005934</v>
      </c>
      <c r="J226" s="1306">
        <v>0</v>
      </c>
      <c r="K226" s="1307" t="str">
        <f t="shared" si="1760"/>
        <v/>
      </c>
      <c r="L226" s="1306">
        <v>0</v>
      </c>
      <c r="M226" s="1307" t="str">
        <f t="shared" ref="M226" si="1917">IF(L226=0,"",($B$10/L$10)*L226/L$8)</f>
        <v/>
      </c>
      <c r="N226" s="1306">
        <v>0</v>
      </c>
      <c r="O226" s="1307" t="str">
        <f t="shared" ref="O226" si="1918">IF(N226=0,"",($B$10/N$10)*N226/N$8)</f>
        <v/>
      </c>
      <c r="P226" s="1306">
        <v>0</v>
      </c>
      <c r="Q226" s="1307" t="str">
        <f t="shared" ref="Q226" si="1919">IF(P226=0,"",($B$10/P$10)*P226/P$8)</f>
        <v/>
      </c>
      <c r="R226" s="1306">
        <v>0</v>
      </c>
      <c r="S226" s="1307" t="str">
        <f t="shared" ref="S226" si="1920">IF(R226=0,"",($B$10/R$10)*R226/R$8)</f>
        <v/>
      </c>
      <c r="T226" s="1306">
        <v>0</v>
      </c>
      <c r="U226" s="1307" t="str">
        <f t="shared" ref="U226" si="1921">IF(T226=0,"",($B$10/T$10)*T226/T$8)</f>
        <v/>
      </c>
      <c r="V226" s="1306">
        <v>0</v>
      </c>
      <c r="W226" s="1307" t="str">
        <f t="shared" ref="W226:Y226" si="1922">IF(V226=0,"",($B$10/V$10)*V226/V$8)</f>
        <v/>
      </c>
      <c r="X226" s="1306">
        <v>0</v>
      </c>
      <c r="Y226" s="1307" t="str">
        <f t="shared" si="1922"/>
        <v/>
      </c>
      <c r="Z226" s="1306">
        <v>0</v>
      </c>
      <c r="AA226" s="1307" t="str">
        <f t="shared" ref="AA226" si="1923">IF(Z226=0,"",($B$10/Z$10)*Z226/Z$8)</f>
        <v/>
      </c>
      <c r="AB226" s="1306">
        <v>58132.799999999996</v>
      </c>
      <c r="AC226" s="1307">
        <f t="shared" ref="AC226" si="1924">IF(AB226=0,"",($B$10/AB$10)*AB226/AB$8)</f>
        <v>2.6481628758535463</v>
      </c>
      <c r="AD226" s="1306">
        <v>502.65159999999997</v>
      </c>
      <c r="AE226" s="1307">
        <f t="shared" si="1749"/>
        <v>3.8012683710370969E-2</v>
      </c>
      <c r="AF226" s="1306">
        <v>22358.664000000001</v>
      </c>
      <c r="AG226" s="1307">
        <f t="shared" si="1769"/>
        <v>1.7429130681858043</v>
      </c>
      <c r="AH226" s="1306"/>
      <c r="AI226" s="1307" t="str">
        <f t="shared" ref="AI226" si="1925">IF(AH226=0,"",($B$10/AH$10)*AH226/AH$8)</f>
        <v/>
      </c>
      <c r="AJ226" s="1265">
        <f t="shared" si="1907"/>
        <v>0</v>
      </c>
      <c r="AK226" s="1251">
        <v>1</v>
      </c>
    </row>
    <row r="227" spans="1:37" s="1123" customFormat="1" ht="15.75" x14ac:dyDescent="0.25">
      <c r="A227" s="1301" t="str">
        <f>EPCs!$B$25</f>
        <v>Proteção de periferia pós desforma torre</v>
      </c>
      <c r="B227" s="1302"/>
      <c r="C227" s="1303" t="str">
        <f>EPCs!$C$25</f>
        <v>m</v>
      </c>
      <c r="D227" s="1304">
        <f>EPCs!D25</f>
        <v>0</v>
      </c>
      <c r="E227" s="1304">
        <v>16.22</v>
      </c>
      <c r="F227" s="1304" t="s">
        <v>3387</v>
      </c>
      <c r="G227" s="1305">
        <f t="shared" si="1897"/>
        <v>1.2444599712463362</v>
      </c>
      <c r="H227" s="1306">
        <v>41272</v>
      </c>
      <c r="I227" s="1307">
        <f t="shared" si="1760"/>
        <v>0.71873323572972936</v>
      </c>
      <c r="J227" s="1306">
        <v>0</v>
      </c>
      <c r="K227" s="1307" t="str">
        <f t="shared" si="1760"/>
        <v/>
      </c>
      <c r="L227" s="1306">
        <v>84.237399999999994</v>
      </c>
      <c r="M227" s="1307">
        <f t="shared" ref="M227" si="1926">IF(L227=0,"",($B$10/L$10)*L227/L$8)</f>
        <v>5.398833164881634E-3</v>
      </c>
      <c r="N227" s="1306">
        <v>0</v>
      </c>
      <c r="O227" s="1307" t="str">
        <f t="shared" ref="O227" si="1927">IF(N227=0,"",($B$10/N$10)*N227/N$8)</f>
        <v/>
      </c>
      <c r="P227" s="1306">
        <v>0</v>
      </c>
      <c r="Q227" s="1307" t="str">
        <f t="shared" ref="Q227" si="1928">IF(P227=0,"",($B$10/P$10)*P227/P$8)</f>
        <v/>
      </c>
      <c r="R227" s="1306">
        <v>0</v>
      </c>
      <c r="S227" s="1307" t="str">
        <f t="shared" ref="S227" si="1929">IF(R227=0,"",($B$10/R$10)*R227/R$8)</f>
        <v/>
      </c>
      <c r="T227" s="1306">
        <v>0</v>
      </c>
      <c r="U227" s="1307" t="str">
        <f t="shared" ref="U227" si="1930">IF(T227=0,"",($B$10/T$10)*T227/T$8)</f>
        <v/>
      </c>
      <c r="V227" s="1306">
        <v>0</v>
      </c>
      <c r="W227" s="1307" t="str">
        <f t="shared" ref="W227:Y227" si="1931">IF(V227=0,"",($B$10/V$10)*V227/V$8)</f>
        <v/>
      </c>
      <c r="X227" s="1306">
        <v>0</v>
      </c>
      <c r="Y227" s="1307" t="str">
        <f t="shared" si="1931"/>
        <v/>
      </c>
      <c r="Z227" s="1306">
        <v>0</v>
      </c>
      <c r="AA227" s="1307" t="str">
        <f t="shared" ref="AA227" si="1932">IF(Z227=0,"",($B$10/Z$10)*Z227/Z$8)</f>
        <v/>
      </c>
      <c r="AB227" s="1306">
        <v>72108.972120000006</v>
      </c>
      <c r="AC227" s="1307">
        <f t="shared" ref="AC227" si="1933">IF(AB227=0,"",($B$10/AB$10)*AB227/AB$8)</f>
        <v>3.284828925910027</v>
      </c>
      <c r="AD227" s="1306">
        <v>19464</v>
      </c>
      <c r="AE227" s="1307">
        <f t="shared" si="1749"/>
        <v>1.4719516972365363</v>
      </c>
      <c r="AF227" s="1306">
        <v>9510.7592000000004</v>
      </c>
      <c r="AG227" s="1307">
        <f t="shared" si="1769"/>
        <v>0.74138716419050643</v>
      </c>
      <c r="AH227" s="1306"/>
      <c r="AI227" s="1307" t="str">
        <f t="shared" ref="AI227" si="1934">IF(AH227=0,"",($B$10/AH$10)*AH227/AH$8)</f>
        <v/>
      </c>
      <c r="AJ227" s="1265">
        <f t="shared" si="1907"/>
        <v>0</v>
      </c>
      <c r="AK227" s="1251">
        <v>1</v>
      </c>
    </row>
    <row r="228" spans="1:37" s="1123" customFormat="1" ht="15.75" x14ac:dyDescent="0.25">
      <c r="A228" s="1301" t="str">
        <f>EPCs!$B$42</f>
        <v>Tela fachadeira</v>
      </c>
      <c r="B228" s="1302"/>
      <c r="C228" s="1303" t="str">
        <f>EPCs!$C$42</f>
        <v>m2</v>
      </c>
      <c r="D228" s="1304">
        <f>EPCs!$D$42</f>
        <v>0</v>
      </c>
      <c r="E228" s="1304">
        <v>11.24</v>
      </c>
      <c r="F228" s="1304" t="s">
        <v>3387</v>
      </c>
      <c r="G228" s="1305">
        <f t="shared" si="1897"/>
        <v>4.2975528057769887</v>
      </c>
      <c r="H228" s="1306">
        <v>658979.9</v>
      </c>
      <c r="I228" s="1307">
        <f t="shared" si="1760"/>
        <v>11.475837270010018</v>
      </c>
      <c r="J228" s="1306">
        <v>0</v>
      </c>
      <c r="K228" s="1307" t="str">
        <f t="shared" si="1760"/>
        <v/>
      </c>
      <c r="L228" s="1306">
        <v>6.74</v>
      </c>
      <c r="M228" s="1307">
        <f t="shared" ref="M228" si="1935">IF(L228=0,"",($B$10/L$10)*L228/L$8)</f>
        <v>4.3197125660694914E-4</v>
      </c>
      <c r="N228" s="1306">
        <v>0</v>
      </c>
      <c r="O228" s="1307" t="str">
        <f t="shared" ref="O228" si="1936">IF(N228=0,"",($B$10/N$10)*N228/N$8)</f>
        <v/>
      </c>
      <c r="P228" s="1306">
        <v>0</v>
      </c>
      <c r="Q228" s="1307" t="str">
        <f t="shared" ref="Q228" si="1937">IF(P228=0,"",($B$10/P$10)*P228/P$8)</f>
        <v/>
      </c>
      <c r="R228" s="1306">
        <v>0</v>
      </c>
      <c r="S228" s="1307" t="str">
        <f t="shared" ref="S228" si="1938">IF(R228=0,"",($B$10/R$10)*R228/R$8)</f>
        <v/>
      </c>
      <c r="T228" s="1306">
        <v>124.11</v>
      </c>
      <c r="U228" s="1307">
        <f t="shared" ref="U228" si="1939">IF(T228=0,"",($B$10/T$10)*T228/T$8)</f>
        <v>6.9250913969690067E-3</v>
      </c>
      <c r="V228" s="1306">
        <v>0</v>
      </c>
      <c r="W228" s="1307" t="str">
        <f t="shared" ref="W228:Y228" si="1940">IF(V228=0,"",($B$10/V$10)*V228/V$8)</f>
        <v/>
      </c>
      <c r="X228" s="1306">
        <v>0</v>
      </c>
      <c r="Y228" s="1307" t="str">
        <f t="shared" si="1940"/>
        <v/>
      </c>
      <c r="Z228" s="1306">
        <v>36080.748270000004</v>
      </c>
      <c r="AA228" s="1307">
        <f t="shared" ref="AA228" si="1941">IF(Z228=0,"",($B$10/Z$10)*Z228/Z$8)</f>
        <v>5.1453206459233138</v>
      </c>
      <c r="AB228" s="1306">
        <v>97573.172311350005</v>
      </c>
      <c r="AC228" s="1307">
        <f t="shared" ref="AC228" si="1942">IF(AB228=0,"",($B$10/AB$10)*AB228/AB$8)</f>
        <v>4.4448169122109764</v>
      </c>
      <c r="AD228" s="1306">
        <v>44847.6</v>
      </c>
      <c r="AE228" s="1307">
        <f t="shared" si="1749"/>
        <v>3.391569098694271</v>
      </c>
      <c r="AF228" s="1306">
        <v>72069.155784000017</v>
      </c>
      <c r="AG228" s="1307">
        <f t="shared" si="1769"/>
        <v>5.6179686509467723</v>
      </c>
      <c r="AH228" s="1306"/>
      <c r="AI228" s="1307" t="str">
        <f t="shared" ref="AI228" si="1943">IF(AH228=0,"",($B$10/AH$10)*AH228/AH$8)</f>
        <v/>
      </c>
      <c r="AJ228" s="1265">
        <f t="shared" si="1907"/>
        <v>0</v>
      </c>
      <c r="AK228" s="1251">
        <v>1</v>
      </c>
    </row>
    <row r="229" spans="1:37" s="1123" customFormat="1" ht="15.75" x14ac:dyDescent="0.25">
      <c r="A229" s="1301" t="str">
        <f>EPCs!$B$33</f>
        <v xml:space="preserve">Fechamento removível de vãos em madeira </v>
      </c>
      <c r="B229" s="1302"/>
      <c r="C229" s="1303" t="str">
        <f>EPCs!$C$33</f>
        <v>m2</v>
      </c>
      <c r="D229" s="1304">
        <f>EPCs!$D$33</f>
        <v>0</v>
      </c>
      <c r="E229" s="1304">
        <v>15.22</v>
      </c>
      <c r="F229" s="1304" t="s">
        <v>3387</v>
      </c>
      <c r="G229" s="1305">
        <f t="shared" si="1897"/>
        <v>1.0659444096812514</v>
      </c>
      <c r="H229" s="1306">
        <v>52050.6</v>
      </c>
      <c r="I229" s="1307">
        <f t="shared" si="1760"/>
        <v>0.90643768559008153</v>
      </c>
      <c r="J229" s="1306">
        <v>0</v>
      </c>
      <c r="K229" s="1307" t="str">
        <f t="shared" si="1760"/>
        <v/>
      </c>
      <c r="L229" s="1306">
        <v>48.188299999999998</v>
      </c>
      <c r="M229" s="1307">
        <f t="shared" ref="M229" si="1944">IF(L229=0,"",($B$10/L$10)*L229/L$8)</f>
        <v>3.0884214398742798E-3</v>
      </c>
      <c r="N229" s="1306">
        <v>0</v>
      </c>
      <c r="O229" s="1307" t="str">
        <f t="shared" ref="O229" si="1945">IF(N229=0,"",($B$10/N$10)*N229/N$8)</f>
        <v/>
      </c>
      <c r="P229" s="1306">
        <v>0</v>
      </c>
      <c r="Q229" s="1307" t="str">
        <f t="shared" ref="Q229" si="1946">IF(P229=0,"",($B$10/P$10)*P229/P$8)</f>
        <v/>
      </c>
      <c r="R229" s="1306">
        <v>0</v>
      </c>
      <c r="S229" s="1307" t="str">
        <f t="shared" ref="S229" si="1947">IF(R229=0,"",($B$10/R$10)*R229/R$8)</f>
        <v/>
      </c>
      <c r="T229" s="1306">
        <v>0</v>
      </c>
      <c r="U229" s="1307" t="str">
        <f t="shared" ref="U229" si="1948">IF(T229=0,"",($B$10/T$10)*T229/T$8)</f>
        <v/>
      </c>
      <c r="V229" s="1306">
        <v>0</v>
      </c>
      <c r="W229" s="1307" t="str">
        <f t="shared" ref="W229:Y229" si="1949">IF(V229=0,"",($B$10/V$10)*V229/V$8)</f>
        <v/>
      </c>
      <c r="X229" s="1306">
        <v>0</v>
      </c>
      <c r="Y229" s="1307" t="str">
        <f t="shared" si="1949"/>
        <v/>
      </c>
      <c r="Z229" s="1306">
        <v>20389.434468480005</v>
      </c>
      <c r="AA229" s="1307">
        <f t="shared" ref="AA229" si="1950">IF(Z229=0,"",($B$10/Z$10)*Z229/Z$8)</f>
        <v>2.9076497345427872</v>
      </c>
      <c r="AB229" s="1306">
        <v>53130.492047999993</v>
      </c>
      <c r="AC229" s="1307">
        <f t="shared" ref="AC229" si="1951">IF(AB229=0,"",($B$10/AB$10)*AB229/AB$8)</f>
        <v>2.4202893481364329</v>
      </c>
      <c r="AD229" s="1306">
        <v>401.80800000000005</v>
      </c>
      <c r="AE229" s="1307">
        <f t="shared" si="1749"/>
        <v>3.0386455382409489E-2</v>
      </c>
      <c r="AF229" s="1306">
        <v>1639.6506000000002</v>
      </c>
      <c r="AG229" s="1307">
        <f t="shared" si="1769"/>
        <v>0.12781481299592387</v>
      </c>
      <c r="AH229" s="1306"/>
      <c r="AI229" s="1307" t="str">
        <f t="shared" ref="AI229" si="1952">IF(AH229=0,"",($B$10/AH$10)*AH229/AH$8)</f>
        <v/>
      </c>
      <c r="AJ229" s="1265">
        <f t="shared" si="1907"/>
        <v>0</v>
      </c>
      <c r="AK229" s="1251">
        <v>1</v>
      </c>
    </row>
    <row r="230" spans="1:37" s="1123" customFormat="1" ht="15.75" x14ac:dyDescent="0.25">
      <c r="A230" s="1301" t="str">
        <f>EPCs!$B$70</f>
        <v>Cobertura para Proteção de Pedestres</v>
      </c>
      <c r="B230" s="1302"/>
      <c r="C230" s="1303" t="str">
        <f>EPCs!$C$70</f>
        <v>m2</v>
      </c>
      <c r="D230" s="1304"/>
      <c r="E230" s="1304">
        <v>880</v>
      </c>
      <c r="F230" s="1304" t="s">
        <v>3775</v>
      </c>
      <c r="G230" s="1305">
        <f t="shared" si="1897"/>
        <v>0.47911148913038759</v>
      </c>
      <c r="H230" s="1306">
        <v>0</v>
      </c>
      <c r="I230" s="1307" t="str">
        <f t="shared" si="1760"/>
        <v/>
      </c>
      <c r="J230" s="1306">
        <v>0</v>
      </c>
      <c r="K230" s="1307" t="str">
        <f t="shared" si="1760"/>
        <v/>
      </c>
      <c r="L230" s="1306">
        <v>880.10799000000009</v>
      </c>
      <c r="M230" s="1307">
        <f t="shared" ref="M230" si="1953">IF(L230=0,"",($B$10/L$10)*L230/L$8)</f>
        <v>5.6406729137999441E-2</v>
      </c>
      <c r="N230" s="1306">
        <v>0</v>
      </c>
      <c r="O230" s="1307" t="str">
        <f t="shared" ref="O230" si="1954">IF(N230=0,"",($B$10/N$10)*N230/N$8)</f>
        <v/>
      </c>
      <c r="P230" s="1306">
        <v>0</v>
      </c>
      <c r="Q230" s="1307" t="str">
        <f t="shared" ref="Q230" si="1955">IF(P230=0,"",($B$10/P$10)*P230/P$8)</f>
        <v/>
      </c>
      <c r="R230" s="1306">
        <v>0</v>
      </c>
      <c r="S230" s="1307" t="str">
        <f t="shared" ref="S230" si="1956">IF(R230=0,"",($B$10/R$10)*R230/R$8)</f>
        <v/>
      </c>
      <c r="T230" s="1306">
        <v>75.989999999999995</v>
      </c>
      <c r="U230" s="1307">
        <f t="shared" ref="U230" si="1957">IF(T230=0,"",($B$10/T$10)*T230/T$8)</f>
        <v>4.2400910100368608E-3</v>
      </c>
      <c r="V230" s="1306">
        <v>0</v>
      </c>
      <c r="W230" s="1307" t="str">
        <f t="shared" ref="W230:Y230" si="1958">IF(V230=0,"",($B$10/V$10)*V230/V$8)</f>
        <v/>
      </c>
      <c r="X230" s="1306">
        <v>0</v>
      </c>
      <c r="Y230" s="1307" t="str">
        <f t="shared" si="1958"/>
        <v/>
      </c>
      <c r="Z230" s="1306">
        <v>0</v>
      </c>
      <c r="AA230" s="1307" t="str">
        <f t="shared" ref="AA230" si="1959">IF(Z230=0,"",($B$10/Z$10)*Z230/Z$8)</f>
        <v/>
      </c>
      <c r="AB230" s="1306">
        <v>30221.218033599998</v>
      </c>
      <c r="AC230" s="1307">
        <f t="shared" ref="AC230" si="1960">IF(AB230=0,"",($B$10/AB$10)*AB230/AB$8)</f>
        <v>1.3766876472431264</v>
      </c>
      <c r="AD230" s="1306">
        <v>0</v>
      </c>
      <c r="AE230" s="1307" t="str">
        <f t="shared" si="1749"/>
        <v/>
      </c>
      <c r="AF230" s="1306">
        <v>0</v>
      </c>
      <c r="AG230" s="1307" t="str">
        <f t="shared" si="1769"/>
        <v/>
      </c>
      <c r="AH230" s="1306"/>
      <c r="AI230" s="1307" t="str">
        <f t="shared" ref="AI230" si="1961">IF(AH230=0,"",($B$10/AH$10)*AH230/AH$8)</f>
        <v/>
      </c>
      <c r="AJ230" s="1265">
        <f t="shared" si="1907"/>
        <v>0</v>
      </c>
      <c r="AK230" s="1251">
        <v>0</v>
      </c>
    </row>
    <row r="231" spans="1:37" s="1123" customFormat="1" ht="15.75" x14ac:dyDescent="0.25">
      <c r="A231" s="1301" t="str">
        <f>EPCs!$B$57</f>
        <v>Tapume</v>
      </c>
      <c r="B231" s="1302"/>
      <c r="C231" s="1303" t="str">
        <f>EPCs!$C$57</f>
        <v>m2</v>
      </c>
      <c r="D231" s="1304">
        <f>EPCs!$D$57</f>
        <v>0</v>
      </c>
      <c r="E231" s="1304">
        <v>189.68</v>
      </c>
      <c r="F231" s="1304" t="s">
        <v>3387</v>
      </c>
      <c r="G231" s="1305">
        <f t="shared" si="1897"/>
        <v>5.4911150703803662</v>
      </c>
      <c r="H231" s="1306">
        <v>412952.364</v>
      </c>
      <c r="I231" s="1307">
        <f t="shared" si="1760"/>
        <v>7.1913788713888591</v>
      </c>
      <c r="J231" s="1306">
        <v>0</v>
      </c>
      <c r="K231" s="1307" t="str">
        <f t="shared" si="1760"/>
        <v/>
      </c>
      <c r="L231" s="1306">
        <v>122.7826</v>
      </c>
      <c r="M231" s="1307">
        <f t="shared" ref="M231" si="1962">IF(L231=0,"",($B$10/L$10)*L231/L$8)</f>
        <v>7.8692216634226094E-3</v>
      </c>
      <c r="N231" s="1306">
        <v>0</v>
      </c>
      <c r="O231" s="1307" t="str">
        <f t="shared" ref="O231" si="1963">IF(N231=0,"",($B$10/N$10)*N231/N$8)</f>
        <v/>
      </c>
      <c r="P231" s="1306">
        <v>0</v>
      </c>
      <c r="Q231" s="1307" t="str">
        <f t="shared" ref="Q231" si="1964">IF(P231=0,"",($B$10/P$10)*P231/P$8)</f>
        <v/>
      </c>
      <c r="R231" s="1306">
        <v>0</v>
      </c>
      <c r="S231" s="1307" t="str">
        <f t="shared" ref="S231" si="1965">IF(R231=0,"",($B$10/R$10)*R231/R$8)</f>
        <v/>
      </c>
      <c r="T231" s="1306">
        <v>0</v>
      </c>
      <c r="U231" s="1307" t="str">
        <f t="shared" ref="U231" si="1966">IF(T231=0,"",($B$10/T$10)*T231/T$8)</f>
        <v/>
      </c>
      <c r="V231" s="1306">
        <v>0</v>
      </c>
      <c r="W231" s="1307" t="str">
        <f t="shared" ref="W231:Y231" si="1967">IF(V231=0,"",($B$10/V$10)*V231/V$8)</f>
        <v/>
      </c>
      <c r="X231" s="1306">
        <v>0</v>
      </c>
      <c r="Y231" s="1307" t="str">
        <f t="shared" si="1967"/>
        <v/>
      </c>
      <c r="Z231" s="1306">
        <v>30447.815999999999</v>
      </c>
      <c r="AA231" s="1307">
        <f t="shared" ref="AA231" si="1968">IF(Z231=0,"",($B$10/Z$10)*Z231/Z$8)</f>
        <v>4.3420323524258828</v>
      </c>
      <c r="AB231" s="1306">
        <v>241516.10000000003</v>
      </c>
      <c r="AC231" s="1307">
        <f t="shared" ref="AC231" si="1969">IF(AB231=0,"",($B$10/AB$10)*AB231/AB$8)</f>
        <v>11.001946748495389</v>
      </c>
      <c r="AD231" s="1306">
        <v>62079.987840000002</v>
      </c>
      <c r="AE231" s="1307">
        <f t="shared" si="1749"/>
        <v>4.6947566515367622</v>
      </c>
      <c r="AF231" s="1306">
        <v>73233.17184000001</v>
      </c>
      <c r="AG231" s="1307">
        <f t="shared" si="1769"/>
        <v>5.7087065767718794</v>
      </c>
      <c r="AH231" s="1306"/>
      <c r="AI231" s="1307" t="str">
        <f t="shared" ref="AI231" si="1970">IF(AH231=0,"",($B$10/AH$10)*AH231/AH$8)</f>
        <v/>
      </c>
      <c r="AJ231" s="1265">
        <f t="shared" si="1907"/>
        <v>0</v>
      </c>
      <c r="AK231" s="1251">
        <v>1</v>
      </c>
    </row>
    <row r="232" spans="1:37" s="1123" customFormat="1" ht="15.75" x14ac:dyDescent="0.25">
      <c r="A232" s="1301" t="str">
        <f>EPCs!$B$63</f>
        <v>Linha de Vida</v>
      </c>
      <c r="B232" s="1302"/>
      <c r="C232" s="1303" t="str">
        <f>EPCs!$C$63</f>
        <v>m</v>
      </c>
      <c r="D232" s="1304">
        <f>EPCs!$D$63</f>
        <v>0</v>
      </c>
      <c r="E232" s="1304">
        <v>103.5</v>
      </c>
      <c r="F232" s="1304" t="s">
        <v>3387</v>
      </c>
      <c r="G232" s="1305">
        <f t="shared" si="1897"/>
        <v>5.5571964384808687</v>
      </c>
      <c r="H232" s="1306">
        <v>0</v>
      </c>
      <c r="I232" s="1307" t="str">
        <f t="shared" si="1760"/>
        <v/>
      </c>
      <c r="J232" s="1306">
        <v>0</v>
      </c>
      <c r="K232" s="1307" t="str">
        <f t="shared" si="1760"/>
        <v/>
      </c>
      <c r="L232" s="1306">
        <v>244</v>
      </c>
      <c r="M232" s="1307">
        <f t="shared" ref="M232" si="1971">IF(L232=0,"",($B$10/L$10)*L232/L$8)</f>
        <v>1.5638128577462253E-2</v>
      </c>
      <c r="N232" s="1306">
        <v>0</v>
      </c>
      <c r="O232" s="1307" t="str">
        <f t="shared" ref="O232" si="1972">IF(N232=0,"",($B$10/N$10)*N232/N$8)</f>
        <v/>
      </c>
      <c r="P232" s="1306">
        <v>0</v>
      </c>
      <c r="Q232" s="1307" t="str">
        <f t="shared" ref="Q232" si="1973">IF(P232=0,"",($B$10/P$10)*P232/P$8)</f>
        <v/>
      </c>
      <c r="R232" s="1306">
        <v>0</v>
      </c>
      <c r="S232" s="1307" t="str">
        <f t="shared" ref="S232" si="1974">IF(R232=0,"",($B$10/R$10)*R232/R$8)</f>
        <v/>
      </c>
      <c r="T232" s="1306">
        <v>95.67</v>
      </c>
      <c r="U232" s="1307">
        <f t="shared" ref="U232" si="1975">IF(T232=0,"",($B$10/T$10)*T232/T$8)</f>
        <v>5.3381959064380379E-3</v>
      </c>
      <c r="V232" s="1306">
        <v>0</v>
      </c>
      <c r="W232" s="1307" t="str">
        <f t="shared" ref="W232:Y232" si="1976">IF(V232=0,"",($B$10/V$10)*V232/V$8)</f>
        <v/>
      </c>
      <c r="X232" s="1306">
        <v>0</v>
      </c>
      <c r="Y232" s="1307" t="str">
        <f t="shared" si="1976"/>
        <v/>
      </c>
      <c r="Z232" s="1306">
        <v>6250.8455999999996</v>
      </c>
      <c r="AA232" s="1307">
        <f t="shared" ref="AA232" si="1977">IF(Z232=0,"",($B$10/Z$10)*Z232/Z$8)</f>
        <v>0.89140626129700007</v>
      </c>
      <c r="AB232" s="1306"/>
      <c r="AC232" s="1307" t="str">
        <f t="shared" ref="AC232" si="1978">IF(AB232=0,"",($B$10/AB$10)*AB232/AB$8)</f>
        <v/>
      </c>
      <c r="AD232" s="1306">
        <v>292800</v>
      </c>
      <c r="AE232" s="1307">
        <f t="shared" si="1749"/>
        <v>22.142799884446045</v>
      </c>
      <c r="AF232" s="1306">
        <v>60688.26</v>
      </c>
      <c r="AG232" s="1307">
        <f t="shared" si="1769"/>
        <v>4.730799722177399</v>
      </c>
      <c r="AH232" s="1306"/>
      <c r="AI232" s="1307" t="str">
        <f t="shared" ref="AI232" si="1979">IF(AH232=0,"",($B$10/AH$10)*AH232/AH$8)</f>
        <v/>
      </c>
      <c r="AJ232" s="1265">
        <f t="shared" si="1907"/>
        <v>0</v>
      </c>
      <c r="AK232" s="1251">
        <v>1</v>
      </c>
    </row>
    <row r="233" spans="1:37" s="1123" customFormat="1" ht="15.75" x14ac:dyDescent="0.25">
      <c r="A233" s="1301" t="str">
        <f>EPCs!$B$49</f>
        <v>SLQA</v>
      </c>
      <c r="B233" s="1302"/>
      <c r="C233" s="1303" t="str">
        <f>EPCs!$C$49</f>
        <v>m</v>
      </c>
      <c r="D233" s="1304">
        <f>EPCs!$D$49</f>
        <v>0</v>
      </c>
      <c r="E233" s="1304">
        <v>1267.74</v>
      </c>
      <c r="F233" s="1304" t="s">
        <v>3387</v>
      </c>
      <c r="G233" s="1305">
        <f t="shared" si="1897"/>
        <v>3.5166094210064966</v>
      </c>
      <c r="H233" s="1306">
        <v>403612.68000000005</v>
      </c>
      <c r="I233" s="1307">
        <f t="shared" si="1760"/>
        <v>7.0287324936506064</v>
      </c>
      <c r="J233" s="1306">
        <v>0</v>
      </c>
      <c r="K233" s="1307" t="str">
        <f t="shared" si="1760"/>
        <v/>
      </c>
      <c r="L233" s="1306">
        <v>70</v>
      </c>
      <c r="M233" s="1307">
        <f t="shared" ref="M233" si="1980">IF(L233=0,"",($B$10/L$10)*L233/L$8)</f>
        <v>4.486348362386712E-3</v>
      </c>
      <c r="N233" s="1306">
        <v>0</v>
      </c>
      <c r="O233" s="1307" t="str">
        <f t="shared" ref="O233" si="1981">IF(N233=0,"",($B$10/N$10)*N233/N$8)</f>
        <v/>
      </c>
      <c r="P233" s="1306">
        <v>0</v>
      </c>
      <c r="Q233" s="1307" t="str">
        <f t="shared" ref="Q233" si="1982">IF(P233=0,"",($B$10/P$10)*P233/P$8)</f>
        <v/>
      </c>
      <c r="R233" s="1306">
        <v>0</v>
      </c>
      <c r="S233" s="1307" t="str">
        <f t="shared" ref="S233" si="1983">IF(R233=0,"",($B$10/R$10)*R233/R$8)</f>
        <v/>
      </c>
      <c r="T233" s="1306">
        <v>0</v>
      </c>
      <c r="U233" s="1307" t="str">
        <f t="shared" ref="U233" si="1984">IF(T233=0,"",($B$10/T$10)*T233/T$8)</f>
        <v/>
      </c>
      <c r="V233" s="1306">
        <v>0</v>
      </c>
      <c r="W233" s="1307" t="str">
        <f t="shared" ref="W233:Y233" si="1985">IF(V233=0,"",($B$10/V$10)*V233/V$8)</f>
        <v/>
      </c>
      <c r="X233" s="1306">
        <v>0</v>
      </c>
      <c r="Y233" s="1307" t="str">
        <f t="shared" si="1985"/>
        <v/>
      </c>
      <c r="Z233" s="1306">
        <v>0</v>
      </c>
      <c r="AA233" s="1307" t="str">
        <f t="shared" ref="AA233" si="1986">IF(Z233=0,"",($B$10/Z$10)*Z233/Z$8)</f>
        <v/>
      </c>
      <c r="AB233" s="1306"/>
      <c r="AC233" s="1307" t="str">
        <f t="shared" ref="AC233" si="1987">IF(AB233=0,"",($B$10/AB$10)*AB233/AB$8)</f>
        <v/>
      </c>
      <c r="AD233" s="1306">
        <v>0</v>
      </c>
      <c r="AE233" s="1307" t="str">
        <f t="shared" si="1749"/>
        <v/>
      </c>
      <c r="AF233" s="1306">
        <v>0</v>
      </c>
      <c r="AG233" s="1307" t="str">
        <f t="shared" si="1769"/>
        <v/>
      </c>
      <c r="AH233" s="1306"/>
      <c r="AI233" s="1307" t="str">
        <f t="shared" ref="AI233" si="1988">IF(AH233=0,"",($B$10/AH$10)*AH233/AH$8)</f>
        <v/>
      </c>
      <c r="AJ233" s="1265">
        <f t="shared" si="1907"/>
        <v>0</v>
      </c>
      <c r="AK233" s="1251">
        <v>1</v>
      </c>
    </row>
    <row r="234" spans="1:37" s="1123" customFormat="1" ht="15.75" customHeight="1" x14ac:dyDescent="0.25">
      <c r="A234" s="1297" t="s">
        <v>3565</v>
      </c>
      <c r="B234" s="1298"/>
      <c r="C234" s="1326"/>
      <c r="D234" s="1326"/>
      <c r="E234" s="1328">
        <f>SUMPRODUCT(D235:D340,E235:E340)</f>
        <v>634240</v>
      </c>
      <c r="F234" s="1343"/>
      <c r="G234" s="1327"/>
      <c r="H234" s="1330"/>
      <c r="I234" s="1300" t="str">
        <f t="shared" si="1760"/>
        <v/>
      </c>
      <c r="J234" s="1330"/>
      <c r="K234" s="1300" t="str">
        <f t="shared" si="1760"/>
        <v/>
      </c>
      <c r="L234" s="1330"/>
      <c r="M234" s="1300" t="str">
        <f t="shared" ref="M234" si="1989">IF(L234=0,"",($B$10/L$10)*L234/L$8)</f>
        <v/>
      </c>
      <c r="N234" s="1330"/>
      <c r="O234" s="1300" t="str">
        <f t="shared" ref="O234" si="1990">IF(N234=0,"",($B$10/N$10)*N234/N$8)</f>
        <v/>
      </c>
      <c r="P234" s="1330"/>
      <c r="Q234" s="1300" t="str">
        <f t="shared" ref="Q234" si="1991">IF(P234=0,"",($B$10/P$10)*P234/P$8)</f>
        <v/>
      </c>
      <c r="R234" s="1330"/>
      <c r="S234" s="1300" t="str">
        <f t="shared" ref="S234" si="1992">IF(R234=0,"",($B$10/R$10)*R234/R$8)</f>
        <v/>
      </c>
      <c r="T234" s="1330"/>
      <c r="U234" s="1300" t="str">
        <f t="shared" ref="U234" si="1993">IF(T234=0,"",($B$10/T$10)*T234/T$8)</f>
        <v/>
      </c>
      <c r="V234" s="1330"/>
      <c r="W234" s="1300" t="str">
        <f t="shared" ref="W234:Y234" si="1994">IF(V234=0,"",($B$10/V$10)*V234/V$8)</f>
        <v/>
      </c>
      <c r="X234" s="1330"/>
      <c r="Y234" s="1300" t="str">
        <f t="shared" si="1994"/>
        <v/>
      </c>
      <c r="Z234" s="1330"/>
      <c r="AA234" s="1300" t="str">
        <f t="shared" ref="AA234" si="1995">IF(Z234=0,"",($B$10/Z$10)*Z234/Z$8)</f>
        <v/>
      </c>
      <c r="AB234" s="1330">
        <v>0</v>
      </c>
      <c r="AC234" s="1300" t="str">
        <f t="shared" ref="AC234" si="1996">IF(AB234=0,"",($B$10/AB$10)*AB234/AB$8)</f>
        <v/>
      </c>
      <c r="AD234" s="1330"/>
      <c r="AE234" s="1300" t="str">
        <f t="shared" si="1749"/>
        <v/>
      </c>
      <c r="AF234" s="1330"/>
      <c r="AG234" s="1300" t="str">
        <f t="shared" si="1769"/>
        <v/>
      </c>
      <c r="AH234" s="1330"/>
      <c r="AI234" s="1300" t="str">
        <f t="shared" ref="AI234" si="1997">IF(AH234=0,"",($B$10/AH$10)*AH234/AH$8)</f>
        <v/>
      </c>
      <c r="AJ234" s="1251"/>
      <c r="AK234" s="1251">
        <v>1</v>
      </c>
    </row>
    <row r="235" spans="1:37" s="1342" customFormat="1" ht="15.75" customHeight="1" x14ac:dyDescent="0.25">
      <c r="A235" s="1334" t="s">
        <v>3566</v>
      </c>
      <c r="B235" s="1335"/>
      <c r="C235" s="1336"/>
      <c r="D235" s="1336"/>
      <c r="E235" s="1337"/>
      <c r="F235" s="1338"/>
      <c r="G235" s="1337"/>
      <c r="H235" s="1339"/>
      <c r="I235" s="1340" t="str">
        <f t="shared" si="1760"/>
        <v/>
      </c>
      <c r="J235" s="1339"/>
      <c r="K235" s="1340" t="str">
        <f t="shared" si="1760"/>
        <v/>
      </c>
      <c r="L235" s="1339"/>
      <c r="M235" s="1340" t="str">
        <f t="shared" ref="M235" si="1998">IF(L235=0,"",($B$10/L$10)*L235/L$8)</f>
        <v/>
      </c>
      <c r="N235" s="1339"/>
      <c r="O235" s="1340" t="str">
        <f t="shared" ref="O235" si="1999">IF(N235=0,"",($B$10/N$10)*N235/N$8)</f>
        <v/>
      </c>
      <c r="P235" s="1339"/>
      <c r="Q235" s="1340" t="str">
        <f t="shared" ref="Q235" si="2000">IF(P235=0,"",($B$10/P$10)*P235/P$8)</f>
        <v/>
      </c>
      <c r="R235" s="1339"/>
      <c r="S235" s="1340" t="str">
        <f t="shared" ref="S235" si="2001">IF(R235=0,"",($B$10/R$10)*R235/R$8)</f>
        <v/>
      </c>
      <c r="T235" s="1339"/>
      <c r="U235" s="1340" t="str">
        <f t="shared" ref="U235" si="2002">IF(T235=0,"",($B$10/T$10)*T235/T$8)</f>
        <v/>
      </c>
      <c r="V235" s="1339"/>
      <c r="W235" s="1340" t="str">
        <f t="shared" ref="W235:Y235" si="2003">IF(V235=0,"",($B$10/V$10)*V235/V$8)</f>
        <v/>
      </c>
      <c r="X235" s="1339"/>
      <c r="Y235" s="1340" t="str">
        <f t="shared" si="2003"/>
        <v/>
      </c>
      <c r="Z235" s="1339"/>
      <c r="AA235" s="1340" t="str">
        <f t="shared" ref="AA235" si="2004">IF(Z235=0,"",($B$10/Z$10)*Z235/Z$8)</f>
        <v/>
      </c>
      <c r="AB235" s="1339">
        <v>720000</v>
      </c>
      <c r="AC235" s="1340">
        <f t="shared" ref="AC235" si="2005">IF(AB235=0,"",($B$10/AB$10)*AB235/AB$8)</f>
        <v>32.798648450006766</v>
      </c>
      <c r="AD235" s="1339"/>
      <c r="AE235" s="1340" t="str">
        <f t="shared" si="1749"/>
        <v/>
      </c>
      <c r="AF235" s="1339"/>
      <c r="AG235" s="1340" t="str">
        <f t="shared" si="1769"/>
        <v/>
      </c>
      <c r="AH235" s="1339"/>
      <c r="AI235" s="1340" t="str">
        <f t="shared" ref="AI235" si="2006">IF(AH235=0,"",($B$10/AH$10)*AH235/AH$8)</f>
        <v/>
      </c>
      <c r="AJ235" s="1341"/>
      <c r="AK235" s="1251">
        <v>1</v>
      </c>
    </row>
    <row r="236" spans="1:37" s="1123" customFormat="1" ht="15.75" customHeight="1" x14ac:dyDescent="0.25">
      <c r="A236" s="1344" t="s">
        <v>3567</v>
      </c>
      <c r="B236" s="1345"/>
      <c r="C236" s="1303" t="s">
        <v>578</v>
      </c>
      <c r="D236" s="1304"/>
      <c r="E236" s="1304"/>
      <c r="F236" s="1304" t="s">
        <v>3775</v>
      </c>
      <c r="G236" s="1305">
        <f t="shared" ref="G236:G302" si="2007">IFERROR(AVERAGEIFS($H236:$AI236,H$12:AI$12,"Referência"),"")</f>
        <v>14.031444467050658</v>
      </c>
      <c r="H236" s="1306">
        <v>0</v>
      </c>
      <c r="I236" s="1307" t="str">
        <f t="shared" si="1760"/>
        <v/>
      </c>
      <c r="J236" s="1306">
        <v>0</v>
      </c>
      <c r="K236" s="1307" t="str">
        <f t="shared" si="1760"/>
        <v/>
      </c>
      <c r="L236" s="1306">
        <v>0</v>
      </c>
      <c r="M236" s="1307" t="str">
        <f t="shared" ref="M236" si="2008">IF(L236=0,"",($B$10/L$10)*L236/L$8)</f>
        <v/>
      </c>
      <c r="N236" s="1306">
        <v>0</v>
      </c>
      <c r="O236" s="1307" t="str">
        <f t="shared" ref="O236" si="2009">IF(N236=0,"",($B$10/N$10)*N236/N$8)</f>
        <v/>
      </c>
      <c r="P236" s="1306">
        <v>0</v>
      </c>
      <c r="Q236" s="1307" t="str">
        <f t="shared" ref="Q236" si="2010">IF(P236=0,"",($B$10/P$10)*P236/P$8)</f>
        <v/>
      </c>
      <c r="R236" s="1306">
        <v>0</v>
      </c>
      <c r="S236" s="1307" t="str">
        <f t="shared" ref="S236" si="2011">IF(R236=0,"",($B$10/R$10)*R236/R$8)</f>
        <v/>
      </c>
      <c r="T236" s="1306">
        <v>0</v>
      </c>
      <c r="U236" s="1307" t="str">
        <f t="shared" ref="U236" si="2012">IF(T236=0,"",($B$10/T$10)*T236/T$8)</f>
        <v/>
      </c>
      <c r="V236" s="1306">
        <v>0</v>
      </c>
      <c r="W236" s="1307" t="str">
        <f t="shared" ref="W236:Y236" si="2013">IF(V236=0,"",($B$10/V$10)*V236/V$8)</f>
        <v/>
      </c>
      <c r="X236" s="1306">
        <v>0</v>
      </c>
      <c r="Y236" s="1307" t="str">
        <f t="shared" si="2013"/>
        <v/>
      </c>
      <c r="Z236" s="1306">
        <v>0</v>
      </c>
      <c r="AA236" s="1307" t="str">
        <f t="shared" ref="AA236" si="2014">IF(Z236=0,"",($B$10/Z$10)*Z236/Z$8)</f>
        <v/>
      </c>
      <c r="AB236" s="1306">
        <v>0</v>
      </c>
      <c r="AC236" s="1307" t="str">
        <f t="shared" ref="AC236" si="2015">IF(AB236=0,"",($B$10/AB$10)*AB236/AB$8)</f>
        <v/>
      </c>
      <c r="AD236" s="1306"/>
      <c r="AE236" s="1307" t="str">
        <f t="shared" si="1749"/>
        <v/>
      </c>
      <c r="AF236" s="1306">
        <v>180000</v>
      </c>
      <c r="AG236" s="1307">
        <f t="shared" si="1769"/>
        <v>14.031444467050658</v>
      </c>
      <c r="AH236" s="1306"/>
      <c r="AI236" s="1307" t="str">
        <f t="shared" ref="AI236" si="2016">IF(AH236=0,"",($B$10/AH$10)*AH236/AH$8)</f>
        <v/>
      </c>
      <c r="AJ236" s="1265">
        <f t="shared" ref="AJ236:AJ303" si="2017">E236*D236</f>
        <v>0</v>
      </c>
      <c r="AK236" s="1251">
        <v>0</v>
      </c>
    </row>
    <row r="237" spans="1:37" s="1123" customFormat="1" ht="15.75" customHeight="1" x14ac:dyDescent="0.25">
      <c r="A237" s="1344" t="s">
        <v>3568</v>
      </c>
      <c r="B237" s="1345"/>
      <c r="C237" s="1303" t="s">
        <v>578</v>
      </c>
      <c r="D237" s="1304">
        <v>1</v>
      </c>
      <c r="E237" s="1304">
        <f>320000</f>
        <v>320000</v>
      </c>
      <c r="F237" s="1304" t="s">
        <v>3387</v>
      </c>
      <c r="G237" s="1305">
        <f t="shared" si="2007"/>
        <v>24.711946273663791</v>
      </c>
      <c r="H237" s="1306">
        <v>0</v>
      </c>
      <c r="I237" s="1307" t="str">
        <f t="shared" si="1760"/>
        <v/>
      </c>
      <c r="J237" s="1306">
        <v>0</v>
      </c>
      <c r="K237" s="1307" t="str">
        <f t="shared" si="1760"/>
        <v/>
      </c>
      <c r="L237" s="1306">
        <v>0</v>
      </c>
      <c r="M237" s="1307" t="str">
        <f t="shared" ref="M237" si="2018">IF(L237=0,"",($B$10/L$10)*L237/L$8)</f>
        <v/>
      </c>
      <c r="N237" s="1306">
        <v>0</v>
      </c>
      <c r="O237" s="1307" t="str">
        <f t="shared" ref="O237" si="2019">IF(N237=0,"",($B$10/N$10)*N237/N$8)</f>
        <v/>
      </c>
      <c r="P237" s="1306">
        <v>0</v>
      </c>
      <c r="Q237" s="1307" t="str">
        <f t="shared" ref="Q237" si="2020">IF(P237=0,"",($B$10/P$10)*P237/P$8)</f>
        <v/>
      </c>
      <c r="R237" s="1306">
        <v>0</v>
      </c>
      <c r="S237" s="1307" t="str">
        <f t="shared" ref="S237" si="2021">IF(R237=0,"",($B$10/R$10)*R237/R$8)</f>
        <v/>
      </c>
      <c r="T237" s="1306">
        <v>0</v>
      </c>
      <c r="U237" s="1307" t="str">
        <f t="shared" ref="U237" si="2022">IF(T237=0,"",($B$10/T$10)*T237/T$8)</f>
        <v/>
      </c>
      <c r="V237" s="1306">
        <v>0</v>
      </c>
      <c r="W237" s="1307" t="str">
        <f t="shared" ref="W237:Y237" si="2023">IF(V237=0,"",($B$10/V$10)*V237/V$8)</f>
        <v/>
      </c>
      <c r="X237" s="1306">
        <v>0</v>
      </c>
      <c r="Y237" s="1307" t="str">
        <f t="shared" si="2023"/>
        <v/>
      </c>
      <c r="Z237" s="1306">
        <v>320000</v>
      </c>
      <c r="AA237" s="1307">
        <f t="shared" ref="AA237" si="2024">IF(Z237=0,"",($B$10/Z$10)*Z237/Z$8)</f>
        <v>45.633826504215691</v>
      </c>
      <c r="AB237" s="1306">
        <v>83200</v>
      </c>
      <c r="AC237" s="1307">
        <f t="shared" ref="AC237" si="2025">IF(AB237=0,"",($B$10/AB$10)*AB237/AB$8)</f>
        <v>3.7900660431118927</v>
      </c>
      <c r="AD237" s="1306"/>
      <c r="AE237" s="1307" t="str">
        <f t="shared" si="1749"/>
        <v/>
      </c>
      <c r="AF237" s="1306">
        <v>0</v>
      </c>
      <c r="AG237" s="1307" t="str">
        <f t="shared" si="1769"/>
        <v/>
      </c>
      <c r="AH237" s="1306"/>
      <c r="AI237" s="1307" t="str">
        <f t="shared" ref="AI237" si="2026">IF(AH237=0,"",($B$10/AH$10)*AH237/AH$8)</f>
        <v/>
      </c>
      <c r="AJ237" s="1265">
        <f t="shared" si="2017"/>
        <v>320000</v>
      </c>
      <c r="AK237" s="1251">
        <v>1</v>
      </c>
    </row>
    <row r="238" spans="1:37" s="1123" customFormat="1" ht="15.75" customHeight="1" x14ac:dyDescent="0.25">
      <c r="A238" s="1312" t="s">
        <v>3569</v>
      </c>
      <c r="B238" s="1313"/>
      <c r="C238" s="1303" t="s">
        <v>578</v>
      </c>
      <c r="D238" s="1304">
        <v>1</v>
      </c>
      <c r="E238" s="1304">
        <v>5500</v>
      </c>
      <c r="F238" s="1304" t="s">
        <v>3387</v>
      </c>
      <c r="G238" s="1305">
        <f t="shared" si="2007"/>
        <v>2.6401927446011593</v>
      </c>
      <c r="H238" s="1306">
        <v>0</v>
      </c>
      <c r="I238" s="1307" t="str">
        <f t="shared" si="1760"/>
        <v/>
      </c>
      <c r="J238" s="1306">
        <v>0</v>
      </c>
      <c r="K238" s="1307" t="str">
        <f t="shared" si="1760"/>
        <v/>
      </c>
      <c r="L238" s="1306">
        <v>3500</v>
      </c>
      <c r="M238" s="1307">
        <f t="shared" ref="M238" si="2027">IF(L238=0,"",($B$10/L$10)*L238/L$8)</f>
        <v>0.22431741811933559</v>
      </c>
      <c r="N238" s="1306">
        <v>0</v>
      </c>
      <c r="O238" s="1307" t="str">
        <f t="shared" ref="O238" si="2028">IF(N238=0,"",($B$10/N$10)*N238/N$8)</f>
        <v/>
      </c>
      <c r="P238" s="1306">
        <v>75000</v>
      </c>
      <c r="Q238" s="1307">
        <f t="shared" ref="Q238" si="2029">IF(P238=0,"",($B$10/P$10)*P238/P$8)</f>
        <v>9.3421877930820951</v>
      </c>
      <c r="R238" s="1306">
        <v>0</v>
      </c>
      <c r="S238" s="1307" t="str">
        <f t="shared" ref="S238" si="2030">IF(R238=0,"",($B$10/R$10)*R238/R$8)</f>
        <v/>
      </c>
      <c r="T238" s="1306">
        <v>0</v>
      </c>
      <c r="U238" s="1307" t="str">
        <f t="shared" ref="U238" si="2031">IF(T238=0,"",($B$10/T$10)*T238/T$8)</f>
        <v/>
      </c>
      <c r="V238" s="1306">
        <v>0</v>
      </c>
      <c r="W238" s="1307" t="str">
        <f t="shared" ref="W238:Y238" si="2032">IF(V238=0,"",($B$10/V$10)*V238/V$8)</f>
        <v/>
      </c>
      <c r="X238" s="1306">
        <v>0</v>
      </c>
      <c r="Y238" s="1307" t="str">
        <f t="shared" si="2032"/>
        <v/>
      </c>
      <c r="Z238" s="1306">
        <v>2500</v>
      </c>
      <c r="AA238" s="1307">
        <f t="shared" ref="AA238" si="2033">IF(Z238=0,"",($B$10/Z$10)*Z238/Z$8)</f>
        <v>0.35651426956418508</v>
      </c>
      <c r="AB238" s="1306">
        <v>14000</v>
      </c>
      <c r="AC238" s="1307">
        <f t="shared" ref="AC238" si="2034">IF(AB238=0,"",($B$10/AB$10)*AB238/AB$8)</f>
        <v>0.63775149763902039</v>
      </c>
      <c r="AD238" s="1306"/>
      <c r="AE238" s="1307" t="str">
        <f t="shared" si="1749"/>
        <v/>
      </c>
      <c r="AF238" s="1306">
        <v>0</v>
      </c>
      <c r="AG238" s="1307" t="str">
        <f t="shared" si="1769"/>
        <v/>
      </c>
      <c r="AH238" s="1306"/>
      <c r="AI238" s="1307" t="str">
        <f t="shared" ref="AI238" si="2035">IF(AH238=0,"",($B$10/AH$10)*AH238/AH$8)</f>
        <v/>
      </c>
      <c r="AJ238" s="1265">
        <f t="shared" si="2017"/>
        <v>5500</v>
      </c>
      <c r="AK238" s="1251">
        <v>1</v>
      </c>
    </row>
    <row r="239" spans="1:37" s="1123" customFormat="1" ht="15.75" customHeight="1" x14ac:dyDescent="0.25">
      <c r="A239" s="1312" t="s">
        <v>3570</v>
      </c>
      <c r="B239" s="1313"/>
      <c r="C239" s="1303" t="s">
        <v>3493</v>
      </c>
      <c r="D239" s="1304">
        <v>32</v>
      </c>
      <c r="E239" s="1304">
        <f>1200*2+120+800</f>
        <v>3320</v>
      </c>
      <c r="F239" s="1304" t="s">
        <v>3387</v>
      </c>
      <c r="G239" s="1305">
        <f t="shared" si="2007"/>
        <v>0.79272754092113118</v>
      </c>
      <c r="H239" s="1306">
        <v>0</v>
      </c>
      <c r="I239" s="1307" t="str">
        <f t="shared" si="1760"/>
        <v/>
      </c>
      <c r="J239" s="1306">
        <v>0</v>
      </c>
      <c r="K239" s="1307" t="str">
        <f t="shared" si="1760"/>
        <v/>
      </c>
      <c r="L239" s="1306">
        <v>1600</v>
      </c>
      <c r="M239" s="1307">
        <f t="shared" ref="M239" si="2036">IF(L239=0,"",($B$10/L$10)*L239/L$8)</f>
        <v>0.10254510542598198</v>
      </c>
      <c r="N239" s="1306">
        <v>0</v>
      </c>
      <c r="O239" s="1307" t="str">
        <f t="shared" ref="O239" si="2037">IF(N239=0,"",($B$10/N$10)*N239/N$8)</f>
        <v/>
      </c>
      <c r="P239" s="1306">
        <v>3000</v>
      </c>
      <c r="Q239" s="1307">
        <f t="shared" ref="Q239" si="2038">IF(P239=0,"",($B$10/P$10)*P239/P$8)</f>
        <v>0.37368751172328379</v>
      </c>
      <c r="R239" s="1306">
        <v>0</v>
      </c>
      <c r="S239" s="1307" t="str">
        <f t="shared" ref="S239" si="2039">IF(R239=0,"",($B$10/R$10)*R239/R$8)</f>
        <v/>
      </c>
      <c r="T239" s="1306">
        <v>1564</v>
      </c>
      <c r="U239" s="1307">
        <f t="shared" ref="U239" si="2040">IF(T239=0,"",($B$10/T$10)*T239/T$8)</f>
        <v>8.7268092376597592E-2</v>
      </c>
      <c r="V239" s="1306">
        <v>0</v>
      </c>
      <c r="W239" s="1307" t="str">
        <f t="shared" ref="W239:Y239" si="2041">IF(V239=0,"",($B$10/V$10)*V239/V$8)</f>
        <v/>
      </c>
      <c r="X239" s="1306">
        <v>0</v>
      </c>
      <c r="Y239" s="1307" t="str">
        <f t="shared" si="2041"/>
        <v/>
      </c>
      <c r="Z239" s="1306">
        <v>13500</v>
      </c>
      <c r="AA239" s="1307">
        <f t="shared" ref="AA239" si="2042">IF(Z239=0,"",($B$10/Z$10)*Z239/Z$8)</f>
        <v>1.9251770556465995</v>
      </c>
      <c r="AB239" s="1306">
        <v>7000</v>
      </c>
      <c r="AC239" s="1307">
        <f t="shared" ref="AC239" si="2043">IF(AB239=0,"",($B$10/AB$10)*AB239/AB$8)</f>
        <v>0.3188757488195102</v>
      </c>
      <c r="AD239" s="1306"/>
      <c r="AE239" s="1307" t="str">
        <f t="shared" si="1749"/>
        <v/>
      </c>
      <c r="AF239" s="1306">
        <v>25000</v>
      </c>
      <c r="AG239" s="1307">
        <f t="shared" si="1769"/>
        <v>1.9488117315348137</v>
      </c>
      <c r="AH239" s="1306"/>
      <c r="AI239" s="1307" t="str">
        <f t="shared" ref="AI239" si="2044">IF(AH239=0,"",($B$10/AH$10)*AH239/AH$8)</f>
        <v/>
      </c>
      <c r="AJ239" s="1265">
        <f t="shared" si="2017"/>
        <v>106240</v>
      </c>
      <c r="AK239" s="1251">
        <v>1</v>
      </c>
    </row>
    <row r="240" spans="1:37" s="1123" customFormat="1" ht="15.75" customHeight="1" x14ac:dyDescent="0.25">
      <c r="A240" s="1312" t="s">
        <v>3571</v>
      </c>
      <c r="B240" s="1313"/>
      <c r="C240" s="1303" t="s">
        <v>578</v>
      </c>
      <c r="D240" s="1304">
        <v>1</v>
      </c>
      <c r="E240" s="1304">
        <f>3500*2</f>
        <v>7000</v>
      </c>
      <c r="F240" s="1304" t="s">
        <v>3387</v>
      </c>
      <c r="G240" s="1305">
        <f t="shared" si="2007"/>
        <v>2.091877733451974</v>
      </c>
      <c r="H240" s="1306">
        <v>0</v>
      </c>
      <c r="I240" s="1307" t="str">
        <f t="shared" si="1760"/>
        <v/>
      </c>
      <c r="J240" s="1306">
        <v>0</v>
      </c>
      <c r="K240" s="1307" t="str">
        <f t="shared" si="1760"/>
        <v/>
      </c>
      <c r="L240" s="1306">
        <v>7000</v>
      </c>
      <c r="M240" s="1307">
        <f t="shared" ref="M240" si="2045">IF(L240=0,"",($B$10/L$10)*L240/L$8)</f>
        <v>0.44863483623867118</v>
      </c>
      <c r="N240" s="1306">
        <v>0</v>
      </c>
      <c r="O240" s="1307" t="str">
        <f t="shared" ref="O240" si="2046">IF(N240=0,"",($B$10/N$10)*N240/N$8)</f>
        <v/>
      </c>
      <c r="P240" s="1306">
        <v>59461.588451646807</v>
      </c>
      <c r="Q240" s="1307">
        <f t="shared" ref="Q240" si="2047">IF(P240=0,"",($B$10/P$10)*P240/P$8)</f>
        <v>7.406684343869947</v>
      </c>
      <c r="R240" s="1306">
        <v>0</v>
      </c>
      <c r="S240" s="1307" t="str">
        <f t="shared" ref="S240" si="2048">IF(R240=0,"",($B$10/R$10)*R240/R$8)</f>
        <v/>
      </c>
      <c r="T240" s="1306">
        <v>19000</v>
      </c>
      <c r="U240" s="1307">
        <f t="shared" ref="U240" si="2049">IF(T240=0,"",($B$10/T$10)*T240/T$8)</f>
        <v>1.0601622475417867</v>
      </c>
      <c r="V240" s="1306">
        <v>0</v>
      </c>
      <c r="W240" s="1307" t="str">
        <f t="shared" ref="W240:Y240" si="2050">IF(V240=0,"",($B$10/V$10)*V240/V$8)</f>
        <v/>
      </c>
      <c r="X240" s="1306">
        <v>0</v>
      </c>
      <c r="Y240" s="1307" t="str">
        <f t="shared" si="2050"/>
        <v/>
      </c>
      <c r="Z240" s="1306">
        <v>7000</v>
      </c>
      <c r="AA240" s="1307">
        <f t="shared" ref="AA240" si="2051">IF(Z240=0,"",($B$10/Z$10)*Z240/Z$8)</f>
        <v>0.99823995477971816</v>
      </c>
      <c r="AB240" s="1306">
        <v>0</v>
      </c>
      <c r="AC240" s="1307" t="str">
        <f t="shared" ref="AC240" si="2052">IF(AB240=0,"",($B$10/AB$10)*AB240/AB$8)</f>
        <v/>
      </c>
      <c r="AD240" s="1306"/>
      <c r="AE240" s="1307" t="str">
        <f t="shared" si="1749"/>
        <v/>
      </c>
      <c r="AF240" s="1306">
        <v>7000</v>
      </c>
      <c r="AG240" s="1307">
        <f t="shared" si="1769"/>
        <v>0.5456672848297478</v>
      </c>
      <c r="AH240" s="1306"/>
      <c r="AI240" s="1307" t="str">
        <f t="shared" ref="AI240" si="2053">IF(AH240=0,"",($B$10/AH$10)*AH240/AH$8)</f>
        <v/>
      </c>
      <c r="AJ240" s="1265">
        <f t="shared" si="2017"/>
        <v>7000</v>
      </c>
      <c r="AK240" s="1251">
        <v>1</v>
      </c>
    </row>
    <row r="241" spans="1:37" s="1123" customFormat="1" ht="15.75" customHeight="1" x14ac:dyDescent="0.25">
      <c r="A241" s="1312" t="s">
        <v>3572</v>
      </c>
      <c r="B241" s="1313"/>
      <c r="C241" s="1303" t="s">
        <v>578</v>
      </c>
      <c r="D241" s="1304">
        <v>1</v>
      </c>
      <c r="E241" s="1304">
        <f>2800*2</f>
        <v>5600</v>
      </c>
      <c r="F241" s="1304" t="s">
        <v>3387</v>
      </c>
      <c r="G241" s="1305">
        <f t="shared" si="2007"/>
        <v>0.75880998321658177</v>
      </c>
      <c r="H241" s="1306">
        <v>0</v>
      </c>
      <c r="I241" s="1307" t="str">
        <f t="shared" si="1760"/>
        <v/>
      </c>
      <c r="J241" s="1306">
        <v>0</v>
      </c>
      <c r="K241" s="1307" t="str">
        <f t="shared" si="1760"/>
        <v/>
      </c>
      <c r="L241" s="1306">
        <v>7000</v>
      </c>
      <c r="M241" s="1307">
        <f t="shared" ref="M241" si="2054">IF(L241=0,"",($B$10/L$10)*L241/L$8)</f>
        <v>0.44863483623867118</v>
      </c>
      <c r="N241" s="1306">
        <v>0</v>
      </c>
      <c r="O241" s="1307" t="str">
        <f t="shared" ref="O241" si="2055">IF(N241=0,"",($B$10/N$10)*N241/N$8)</f>
        <v/>
      </c>
      <c r="P241" s="1306">
        <v>0</v>
      </c>
      <c r="Q241" s="1307" t="str">
        <f t="shared" ref="Q241" si="2056">IF(P241=0,"",($B$10/P$10)*P241/P$8)</f>
        <v/>
      </c>
      <c r="R241" s="1306">
        <v>0</v>
      </c>
      <c r="S241" s="1307" t="str">
        <f t="shared" ref="S241" si="2057">IF(R241=0,"",($B$10/R$10)*R241/R$8)</f>
        <v/>
      </c>
      <c r="T241" s="1306">
        <v>0</v>
      </c>
      <c r="U241" s="1307" t="str">
        <f t="shared" ref="U241" si="2058">IF(T241=0,"",($B$10/T$10)*T241/T$8)</f>
        <v/>
      </c>
      <c r="V241" s="1306">
        <v>0</v>
      </c>
      <c r="W241" s="1307" t="str">
        <f t="shared" ref="W241:Y241" si="2059">IF(V241=0,"",($B$10/V$10)*V241/V$8)</f>
        <v/>
      </c>
      <c r="X241" s="1306">
        <v>0</v>
      </c>
      <c r="Y241" s="1307" t="str">
        <f t="shared" si="2059"/>
        <v/>
      </c>
      <c r="Z241" s="1306">
        <v>9756</v>
      </c>
      <c r="AA241" s="1307">
        <f t="shared" ref="AA241" si="2060">IF(Z241=0,"",($B$10/Z$10)*Z241/Z$8)</f>
        <v>1.3912612855472759</v>
      </c>
      <c r="AB241" s="1306">
        <v>0</v>
      </c>
      <c r="AC241" s="1307" t="str">
        <f t="shared" ref="AC241" si="2061">IF(AB241=0,"",($B$10/AB$10)*AB241/AB$8)</f>
        <v/>
      </c>
      <c r="AD241" s="1306"/>
      <c r="AE241" s="1307" t="str">
        <f t="shared" si="1749"/>
        <v/>
      </c>
      <c r="AF241" s="1306">
        <v>5600</v>
      </c>
      <c r="AG241" s="1307">
        <f t="shared" si="1769"/>
        <v>0.43653382786379824</v>
      </c>
      <c r="AH241" s="1306"/>
      <c r="AI241" s="1307" t="str">
        <f t="shared" ref="AI241" si="2062">IF(AH241=0,"",($B$10/AH$10)*AH241/AH$8)</f>
        <v/>
      </c>
      <c r="AJ241" s="1265">
        <f t="shared" si="2017"/>
        <v>5600</v>
      </c>
      <c r="AK241" s="1251">
        <v>1</v>
      </c>
    </row>
    <row r="242" spans="1:37" s="1123" customFormat="1" ht="15.75" customHeight="1" x14ac:dyDescent="0.25">
      <c r="A242" s="1344" t="s">
        <v>3573</v>
      </c>
      <c r="B242" s="1313"/>
      <c r="C242" s="1303" t="s">
        <v>578</v>
      </c>
      <c r="D242" s="1304"/>
      <c r="E242" s="1304"/>
      <c r="F242" s="1304" t="s">
        <v>3775</v>
      </c>
      <c r="G242" s="1305" t="str">
        <f t="shared" si="2007"/>
        <v/>
      </c>
      <c r="H242" s="1306">
        <v>0</v>
      </c>
      <c r="I242" s="1307" t="str">
        <f t="shared" si="1760"/>
        <v/>
      </c>
      <c r="J242" s="1306">
        <v>0</v>
      </c>
      <c r="K242" s="1307" t="str">
        <f t="shared" si="1760"/>
        <v/>
      </c>
      <c r="L242" s="1306">
        <v>0</v>
      </c>
      <c r="M242" s="1307" t="str">
        <f t="shared" ref="M242" si="2063">IF(L242=0,"",($B$10/L$10)*L242/L$8)</f>
        <v/>
      </c>
      <c r="N242" s="1306">
        <v>0</v>
      </c>
      <c r="O242" s="1307" t="str">
        <f t="shared" ref="O242" si="2064">IF(N242=0,"",($B$10/N$10)*N242/N$8)</f>
        <v/>
      </c>
      <c r="P242" s="1306">
        <v>0</v>
      </c>
      <c r="Q242" s="1307" t="str">
        <f t="shared" ref="Q242" si="2065">IF(P242=0,"",($B$10/P$10)*P242/P$8)</f>
        <v/>
      </c>
      <c r="R242" s="1306">
        <v>0</v>
      </c>
      <c r="S242" s="1307" t="str">
        <f t="shared" ref="S242" si="2066">IF(R242=0,"",($B$10/R$10)*R242/R$8)</f>
        <v/>
      </c>
      <c r="T242" s="1306">
        <v>0</v>
      </c>
      <c r="U242" s="1307" t="str">
        <f t="shared" ref="U242" si="2067">IF(T242=0,"",($B$10/T$10)*T242/T$8)</f>
        <v/>
      </c>
      <c r="V242" s="1306">
        <v>0</v>
      </c>
      <c r="W242" s="1307" t="str">
        <f t="shared" ref="W242:Y242" si="2068">IF(V242=0,"",($B$10/V$10)*V242/V$8)</f>
        <v/>
      </c>
      <c r="X242" s="1306">
        <v>0</v>
      </c>
      <c r="Y242" s="1307" t="str">
        <f t="shared" si="2068"/>
        <v/>
      </c>
      <c r="Z242" s="1306">
        <v>0</v>
      </c>
      <c r="AA242" s="1307" t="str">
        <f t="shared" ref="AA242" si="2069">IF(Z242=0,"",($B$10/Z$10)*Z242/Z$8)</f>
        <v/>
      </c>
      <c r="AB242" s="1306">
        <v>0</v>
      </c>
      <c r="AC242" s="1307" t="str">
        <f t="shared" ref="AC242" si="2070">IF(AB242=0,"",($B$10/AB$10)*AB242/AB$8)</f>
        <v/>
      </c>
      <c r="AD242" s="1306"/>
      <c r="AE242" s="1307" t="str">
        <f t="shared" si="1749"/>
        <v/>
      </c>
      <c r="AF242" s="1306">
        <v>0</v>
      </c>
      <c r="AG242" s="1307" t="str">
        <f t="shared" si="1769"/>
        <v/>
      </c>
      <c r="AH242" s="1306"/>
      <c r="AI242" s="1307" t="str">
        <f t="shared" ref="AI242" si="2071">IF(AH242=0,"",($B$10/AH$10)*AH242/AH$8)</f>
        <v/>
      </c>
      <c r="AJ242" s="1265">
        <f t="shared" si="2017"/>
        <v>0</v>
      </c>
      <c r="AK242" s="1251">
        <v>0</v>
      </c>
    </row>
    <row r="243" spans="1:37" s="1123" customFormat="1" ht="15.75" customHeight="1" x14ac:dyDescent="0.25">
      <c r="A243" s="1312" t="s">
        <v>3574</v>
      </c>
      <c r="B243" s="1313"/>
      <c r="C243" s="1303" t="s">
        <v>578</v>
      </c>
      <c r="D243" s="1304"/>
      <c r="E243" s="1304"/>
      <c r="F243" s="1304" t="s">
        <v>3775</v>
      </c>
      <c r="G243" s="1305" t="str">
        <f t="shared" si="2007"/>
        <v/>
      </c>
      <c r="H243" s="1306">
        <v>0</v>
      </c>
      <c r="I243" s="1307" t="str">
        <f t="shared" si="1760"/>
        <v/>
      </c>
      <c r="J243" s="1306">
        <v>0</v>
      </c>
      <c r="K243" s="1307" t="str">
        <f t="shared" si="1760"/>
        <v/>
      </c>
      <c r="L243" s="1306">
        <v>0</v>
      </c>
      <c r="M243" s="1307" t="str">
        <f t="shared" ref="M243" si="2072">IF(L243=0,"",($B$10/L$10)*L243/L$8)</f>
        <v/>
      </c>
      <c r="N243" s="1306">
        <v>0</v>
      </c>
      <c r="O243" s="1307" t="str">
        <f t="shared" ref="O243" si="2073">IF(N243=0,"",($B$10/N$10)*N243/N$8)</f>
        <v/>
      </c>
      <c r="P243" s="1306">
        <v>0</v>
      </c>
      <c r="Q243" s="1307" t="str">
        <f t="shared" ref="Q243" si="2074">IF(P243=0,"",($B$10/P$10)*P243/P$8)</f>
        <v/>
      </c>
      <c r="R243" s="1306">
        <v>0</v>
      </c>
      <c r="S243" s="1307" t="str">
        <f t="shared" ref="S243" si="2075">IF(R243=0,"",($B$10/R$10)*R243/R$8)</f>
        <v/>
      </c>
      <c r="T243" s="1306">
        <v>0</v>
      </c>
      <c r="U243" s="1307" t="str">
        <f t="shared" ref="U243" si="2076">IF(T243=0,"",($B$10/T$10)*T243/T$8)</f>
        <v/>
      </c>
      <c r="V243" s="1306">
        <v>0</v>
      </c>
      <c r="W243" s="1307" t="str">
        <f t="shared" ref="W243:Y243" si="2077">IF(V243=0,"",($B$10/V$10)*V243/V$8)</f>
        <v/>
      </c>
      <c r="X243" s="1306">
        <v>0</v>
      </c>
      <c r="Y243" s="1307" t="str">
        <f t="shared" si="2077"/>
        <v/>
      </c>
      <c r="Z243" s="1306">
        <v>0</v>
      </c>
      <c r="AA243" s="1307" t="str">
        <f t="shared" ref="AA243" si="2078">IF(Z243=0,"",($B$10/Z$10)*Z243/Z$8)</f>
        <v/>
      </c>
      <c r="AB243" s="1306">
        <v>0</v>
      </c>
      <c r="AC243" s="1307" t="str">
        <f t="shared" ref="AC243" si="2079">IF(AB243=0,"",($B$10/AB$10)*AB243/AB$8)</f>
        <v/>
      </c>
      <c r="AD243" s="1306"/>
      <c r="AE243" s="1307" t="str">
        <f t="shared" si="1749"/>
        <v/>
      </c>
      <c r="AF243" s="1306">
        <v>0</v>
      </c>
      <c r="AG243" s="1307" t="str">
        <f t="shared" si="1769"/>
        <v/>
      </c>
      <c r="AH243" s="1306"/>
      <c r="AI243" s="1307" t="str">
        <f t="shared" ref="AI243" si="2080">IF(AH243=0,"",($B$10/AH$10)*AH243/AH$8)</f>
        <v/>
      </c>
      <c r="AJ243" s="1265">
        <f t="shared" si="2017"/>
        <v>0</v>
      </c>
      <c r="AK243" s="1251">
        <v>0</v>
      </c>
    </row>
    <row r="244" spans="1:37" s="1123" customFormat="1" ht="15.75" customHeight="1" x14ac:dyDescent="0.25">
      <c r="A244" s="1312" t="s">
        <v>3575</v>
      </c>
      <c r="B244" s="1313"/>
      <c r="C244" s="1303" t="s">
        <v>578</v>
      </c>
      <c r="D244" s="1304"/>
      <c r="E244" s="1304"/>
      <c r="F244" s="1304" t="s">
        <v>3775</v>
      </c>
      <c r="G244" s="1305">
        <f t="shared" si="2007"/>
        <v>21.865765633337844</v>
      </c>
      <c r="H244" s="1306">
        <v>0</v>
      </c>
      <c r="I244" s="1307" t="str">
        <f t="shared" si="1760"/>
        <v/>
      </c>
      <c r="J244" s="1306">
        <v>0</v>
      </c>
      <c r="K244" s="1307" t="str">
        <f t="shared" si="1760"/>
        <v/>
      </c>
      <c r="L244" s="1306">
        <v>0</v>
      </c>
      <c r="M244" s="1307" t="str">
        <f t="shared" ref="M244" si="2081">IF(L244=0,"",($B$10/L$10)*L244/L$8)</f>
        <v/>
      </c>
      <c r="N244" s="1306">
        <v>0</v>
      </c>
      <c r="O244" s="1307" t="str">
        <f t="shared" ref="O244" si="2082">IF(N244=0,"",($B$10/N$10)*N244/N$8)</f>
        <v/>
      </c>
      <c r="P244" s="1306">
        <v>0</v>
      </c>
      <c r="Q244" s="1307" t="str">
        <f t="shared" ref="Q244" si="2083">IF(P244=0,"",($B$10/P$10)*P244/P$8)</f>
        <v/>
      </c>
      <c r="R244" s="1306">
        <v>0</v>
      </c>
      <c r="S244" s="1307" t="str">
        <f t="shared" ref="S244" si="2084">IF(R244=0,"",($B$10/R$10)*R244/R$8)</f>
        <v/>
      </c>
      <c r="T244" s="1306">
        <v>0</v>
      </c>
      <c r="U244" s="1307" t="str">
        <f t="shared" ref="U244" si="2085">IF(T244=0,"",($B$10/T$10)*T244/T$8)</f>
        <v/>
      </c>
      <c r="V244" s="1306">
        <v>0</v>
      </c>
      <c r="W244" s="1307" t="str">
        <f t="shared" ref="W244:Y244" si="2086">IF(V244=0,"",($B$10/V$10)*V244/V$8)</f>
        <v/>
      </c>
      <c r="X244" s="1306">
        <v>0</v>
      </c>
      <c r="Y244" s="1307" t="str">
        <f t="shared" si="2086"/>
        <v/>
      </c>
      <c r="Z244" s="1306">
        <v>0</v>
      </c>
      <c r="AA244" s="1307" t="str">
        <f t="shared" ref="AA244" si="2087">IF(Z244=0,"",($B$10/Z$10)*Z244/Z$8)</f>
        <v/>
      </c>
      <c r="AB244" s="1306">
        <v>480000</v>
      </c>
      <c r="AC244" s="1307">
        <f t="shared" ref="AC244" si="2088">IF(AB244=0,"",($B$10/AB$10)*AB244/AB$8)</f>
        <v>21.865765633337844</v>
      </c>
      <c r="AD244" s="1306"/>
      <c r="AE244" s="1307" t="str">
        <f t="shared" si="1749"/>
        <v/>
      </c>
      <c r="AF244" s="1306">
        <v>0</v>
      </c>
      <c r="AG244" s="1307" t="str">
        <f t="shared" si="1769"/>
        <v/>
      </c>
      <c r="AH244" s="1306"/>
      <c r="AI244" s="1307" t="str">
        <f t="shared" ref="AI244" si="2089">IF(AH244=0,"",($B$10/AH$10)*AH244/AH$8)</f>
        <v/>
      </c>
      <c r="AJ244" s="1265">
        <f t="shared" si="2017"/>
        <v>0</v>
      </c>
      <c r="AK244" s="1251">
        <v>0</v>
      </c>
    </row>
    <row r="245" spans="1:37" s="1123" customFormat="1" ht="15.75" customHeight="1" x14ac:dyDescent="0.25">
      <c r="A245" s="1312" t="s">
        <v>3576</v>
      </c>
      <c r="B245" s="1313"/>
      <c r="C245" s="1303" t="s">
        <v>578</v>
      </c>
      <c r="D245" s="1304"/>
      <c r="E245" s="1304"/>
      <c r="F245" s="1304" t="s">
        <v>3775</v>
      </c>
      <c r="G245" s="1305" t="str">
        <f t="shared" si="2007"/>
        <v/>
      </c>
      <c r="H245" s="1306">
        <v>0</v>
      </c>
      <c r="I245" s="1307" t="str">
        <f t="shared" si="1760"/>
        <v/>
      </c>
      <c r="J245" s="1306">
        <v>0</v>
      </c>
      <c r="K245" s="1307" t="str">
        <f t="shared" si="1760"/>
        <v/>
      </c>
      <c r="L245" s="1306">
        <v>0</v>
      </c>
      <c r="M245" s="1307" t="str">
        <f t="shared" ref="M245" si="2090">IF(L245=0,"",($B$10/L$10)*L245/L$8)</f>
        <v/>
      </c>
      <c r="N245" s="1306">
        <v>0</v>
      </c>
      <c r="O245" s="1307" t="str">
        <f t="shared" ref="O245" si="2091">IF(N245=0,"",($B$10/N$10)*N245/N$8)</f>
        <v/>
      </c>
      <c r="P245" s="1306">
        <v>0</v>
      </c>
      <c r="Q245" s="1307" t="str">
        <f t="shared" ref="Q245" si="2092">IF(P245=0,"",($B$10/P$10)*P245/P$8)</f>
        <v/>
      </c>
      <c r="R245" s="1306">
        <v>0</v>
      </c>
      <c r="S245" s="1307" t="str">
        <f t="shared" ref="S245" si="2093">IF(R245=0,"",($B$10/R$10)*R245/R$8)</f>
        <v/>
      </c>
      <c r="T245" s="1306">
        <v>0</v>
      </c>
      <c r="U245" s="1307" t="str">
        <f t="shared" ref="U245" si="2094">IF(T245=0,"",($B$10/T$10)*T245/T$8)</f>
        <v/>
      </c>
      <c r="V245" s="1306">
        <v>0</v>
      </c>
      <c r="W245" s="1307" t="str">
        <f t="shared" ref="W245:Y245" si="2095">IF(V245=0,"",($B$10/V$10)*V245/V$8)</f>
        <v/>
      </c>
      <c r="X245" s="1306">
        <v>0</v>
      </c>
      <c r="Y245" s="1307" t="str">
        <f t="shared" si="2095"/>
        <v/>
      </c>
      <c r="Z245" s="1306">
        <v>0</v>
      </c>
      <c r="AA245" s="1307" t="str">
        <f t="shared" ref="AA245" si="2096">IF(Z245=0,"",($B$10/Z$10)*Z245/Z$8)</f>
        <v/>
      </c>
      <c r="AB245" s="1306">
        <v>0</v>
      </c>
      <c r="AC245" s="1307" t="str">
        <f t="shared" ref="AC245" si="2097">IF(AB245=0,"",($B$10/AB$10)*AB245/AB$8)</f>
        <v/>
      </c>
      <c r="AD245" s="1306"/>
      <c r="AE245" s="1307" t="str">
        <f t="shared" si="1749"/>
        <v/>
      </c>
      <c r="AF245" s="1306">
        <v>0</v>
      </c>
      <c r="AG245" s="1307" t="str">
        <f t="shared" si="1769"/>
        <v/>
      </c>
      <c r="AH245" s="1306"/>
      <c r="AI245" s="1307" t="str">
        <f t="shared" ref="AI245" si="2098">IF(AH245=0,"",($B$10/AH$10)*AH245/AH$8)</f>
        <v/>
      </c>
      <c r="AJ245" s="1265">
        <f t="shared" si="2017"/>
        <v>0</v>
      </c>
      <c r="AK245" s="1251">
        <v>0</v>
      </c>
    </row>
    <row r="246" spans="1:37" s="1123" customFormat="1" ht="15.75" customHeight="1" x14ac:dyDescent="0.25">
      <c r="A246" s="1344" t="s">
        <v>3577</v>
      </c>
      <c r="B246" s="1313"/>
      <c r="C246" s="1303" t="s">
        <v>578</v>
      </c>
      <c r="D246" s="1304"/>
      <c r="E246" s="1304"/>
      <c r="F246" s="1304" t="s">
        <v>3775</v>
      </c>
      <c r="G246" s="1305">
        <f t="shared" si="2007"/>
        <v>4.1453847346536321</v>
      </c>
      <c r="H246" s="1306">
        <v>0</v>
      </c>
      <c r="I246" s="1307" t="str">
        <f t="shared" si="1760"/>
        <v/>
      </c>
      <c r="J246" s="1306">
        <v>0</v>
      </c>
      <c r="K246" s="1307" t="str">
        <f t="shared" si="1760"/>
        <v/>
      </c>
      <c r="L246" s="1306">
        <v>0</v>
      </c>
      <c r="M246" s="1307" t="str">
        <f t="shared" ref="M246" si="2099">IF(L246=0,"",($B$10/L$10)*L246/L$8)</f>
        <v/>
      </c>
      <c r="N246" s="1306">
        <v>0</v>
      </c>
      <c r="O246" s="1307" t="str">
        <f t="shared" ref="O246" si="2100">IF(N246=0,"",($B$10/N$10)*N246/N$8)</f>
        <v/>
      </c>
      <c r="P246" s="1306">
        <v>0</v>
      </c>
      <c r="Q246" s="1307" t="str">
        <f t="shared" ref="Q246" si="2101">IF(P246=0,"",($B$10/P$10)*P246/P$8)</f>
        <v/>
      </c>
      <c r="R246" s="1306">
        <v>0</v>
      </c>
      <c r="S246" s="1307" t="str">
        <f t="shared" ref="S246" si="2102">IF(R246=0,"",($B$10/R$10)*R246/R$8)</f>
        <v/>
      </c>
      <c r="T246" s="1306">
        <v>0</v>
      </c>
      <c r="U246" s="1307" t="str">
        <f t="shared" ref="U246" si="2103">IF(T246=0,"",($B$10/T$10)*T246/T$8)</f>
        <v/>
      </c>
      <c r="V246" s="1306">
        <v>0</v>
      </c>
      <c r="W246" s="1307" t="str">
        <f t="shared" ref="W246:Y246" si="2104">IF(V246=0,"",($B$10/V$10)*V246/V$8)</f>
        <v/>
      </c>
      <c r="X246" s="1306">
        <v>0</v>
      </c>
      <c r="Y246" s="1307" t="str">
        <f t="shared" si="2104"/>
        <v/>
      </c>
      <c r="Z246" s="1306">
        <v>0</v>
      </c>
      <c r="AA246" s="1307" t="str">
        <f t="shared" ref="AA246" si="2105">IF(Z246=0,"",($B$10/Z$10)*Z246/Z$8)</f>
        <v/>
      </c>
      <c r="AB246" s="1306">
        <v>91000</v>
      </c>
      <c r="AC246" s="1307">
        <f t="shared" ref="AC246" si="2106">IF(AB246=0,"",($B$10/AB$10)*AB246/AB$8)</f>
        <v>4.1453847346536321</v>
      </c>
      <c r="AD246" s="1306"/>
      <c r="AE246" s="1307" t="str">
        <f t="shared" si="1749"/>
        <v/>
      </c>
      <c r="AF246" s="1306">
        <v>0</v>
      </c>
      <c r="AG246" s="1307" t="str">
        <f t="shared" si="1769"/>
        <v/>
      </c>
      <c r="AH246" s="1306"/>
      <c r="AI246" s="1307" t="str">
        <f t="shared" ref="AI246" si="2107">IF(AH246=0,"",($B$10/AH$10)*AH246/AH$8)</f>
        <v/>
      </c>
      <c r="AJ246" s="1265">
        <f t="shared" si="2017"/>
        <v>0</v>
      </c>
      <c r="AK246" s="1251">
        <v>0</v>
      </c>
    </row>
    <row r="247" spans="1:37" s="1123" customFormat="1" ht="15.75" customHeight="1" x14ac:dyDescent="0.25">
      <c r="A247" s="1312" t="s">
        <v>3578</v>
      </c>
      <c r="B247" s="1313"/>
      <c r="C247" s="1303" t="s">
        <v>578</v>
      </c>
      <c r="D247" s="1304"/>
      <c r="E247" s="1304"/>
      <c r="F247" s="1304" t="s">
        <v>3775</v>
      </c>
      <c r="G247" s="1305">
        <f t="shared" si="2007"/>
        <v>0.52214181468475229</v>
      </c>
      <c r="H247" s="1306">
        <v>0</v>
      </c>
      <c r="I247" s="1307" t="str">
        <f t="shared" si="1760"/>
        <v/>
      </c>
      <c r="J247" s="1306">
        <v>0</v>
      </c>
      <c r="K247" s="1307" t="str">
        <f t="shared" si="1760"/>
        <v/>
      </c>
      <c r="L247" s="1306">
        <v>3500</v>
      </c>
      <c r="M247" s="1307">
        <f t="shared" ref="M247" si="2108">IF(L247=0,"",($B$10/L$10)*L247/L$8)</f>
        <v>0.22431741811933559</v>
      </c>
      <c r="N247" s="1306">
        <v>0</v>
      </c>
      <c r="O247" s="1307" t="str">
        <f t="shared" ref="O247" si="2109">IF(N247=0,"",($B$10/N$10)*N247/N$8)</f>
        <v/>
      </c>
      <c r="P247" s="1306">
        <v>0</v>
      </c>
      <c r="Q247" s="1307" t="str">
        <f t="shared" ref="Q247" si="2110">IF(P247=0,"",($B$10/P$10)*P247/P$8)</f>
        <v/>
      </c>
      <c r="R247" s="1306">
        <v>0</v>
      </c>
      <c r="S247" s="1307" t="str">
        <f t="shared" ref="S247" si="2111">IF(R247=0,"",($B$10/R$10)*R247/R$8)</f>
        <v/>
      </c>
      <c r="T247" s="1306">
        <v>0</v>
      </c>
      <c r="U247" s="1307" t="str">
        <f t="shared" ref="U247" si="2112">IF(T247=0,"",($B$10/T$10)*T247/T$8)</f>
        <v/>
      </c>
      <c r="V247" s="1306">
        <v>0</v>
      </c>
      <c r="W247" s="1307" t="str">
        <f t="shared" ref="W247:Y247" si="2113">IF(V247=0,"",($B$10/V$10)*V247/V$8)</f>
        <v/>
      </c>
      <c r="X247" s="1306">
        <v>0</v>
      </c>
      <c r="Y247" s="1307" t="str">
        <f t="shared" si="2113"/>
        <v/>
      </c>
      <c r="Z247" s="1306">
        <v>0</v>
      </c>
      <c r="AA247" s="1307" t="str">
        <f t="shared" ref="AA247" si="2114">IF(Z247=0,"",($B$10/Z$10)*Z247/Z$8)</f>
        <v/>
      </c>
      <c r="AB247" s="1306">
        <v>18000</v>
      </c>
      <c r="AC247" s="1307">
        <f t="shared" ref="AC247" si="2115">IF(AB247=0,"",($B$10/AB$10)*AB247/AB$8)</f>
        <v>0.819966211250169</v>
      </c>
      <c r="AD247" s="1306"/>
      <c r="AE247" s="1307" t="str">
        <f t="shared" si="1749"/>
        <v/>
      </c>
      <c r="AF247" s="1306">
        <v>0</v>
      </c>
      <c r="AG247" s="1307" t="str">
        <f t="shared" si="1769"/>
        <v/>
      </c>
      <c r="AH247" s="1306"/>
      <c r="AI247" s="1307" t="str">
        <f t="shared" ref="AI247" si="2116">IF(AH247=0,"",($B$10/AH$10)*AH247/AH$8)</f>
        <v/>
      </c>
      <c r="AJ247" s="1265">
        <f t="shared" si="2017"/>
        <v>0</v>
      </c>
      <c r="AK247" s="1251">
        <v>0</v>
      </c>
    </row>
    <row r="248" spans="1:37" s="1123" customFormat="1" ht="15.75" customHeight="1" x14ac:dyDescent="0.25">
      <c r="A248" s="1312" t="s">
        <v>3579</v>
      </c>
      <c r="B248" s="1313"/>
      <c r="C248" s="1303" t="s">
        <v>3493</v>
      </c>
      <c r="D248" s="1304"/>
      <c r="E248" s="1304"/>
      <c r="F248" s="1304" t="s">
        <v>3775</v>
      </c>
      <c r="G248" s="1305">
        <f t="shared" si="2007"/>
        <v>0.27159658346942289</v>
      </c>
      <c r="H248" s="1306">
        <v>0</v>
      </c>
      <c r="I248" s="1307" t="str">
        <f t="shared" si="1760"/>
        <v/>
      </c>
      <c r="J248" s="1306">
        <v>0</v>
      </c>
      <c r="K248" s="1307" t="str">
        <f t="shared" si="1760"/>
        <v/>
      </c>
      <c r="L248" s="1306">
        <v>3500</v>
      </c>
      <c r="M248" s="1307">
        <f t="shared" ref="M248" si="2117">IF(L248=0,"",($B$10/L$10)*L248/L$8)</f>
        <v>0.22431741811933559</v>
      </c>
      <c r="N248" s="1306">
        <v>0</v>
      </c>
      <c r="O248" s="1307" t="str">
        <f t="shared" ref="O248" si="2118">IF(N248=0,"",($B$10/N$10)*N248/N$8)</f>
        <v/>
      </c>
      <c r="P248" s="1306">
        <v>0</v>
      </c>
      <c r="Q248" s="1307" t="str">
        <f t="shared" ref="Q248" si="2119">IF(P248=0,"",($B$10/P$10)*P248/P$8)</f>
        <v/>
      </c>
      <c r="R248" s="1306">
        <v>0</v>
      </c>
      <c r="S248" s="1307" t="str">
        <f t="shared" ref="S248" si="2120">IF(R248=0,"",($B$10/R$10)*R248/R$8)</f>
        <v/>
      </c>
      <c r="T248" s="1306">
        <v>0</v>
      </c>
      <c r="U248" s="1307" t="str">
        <f t="shared" ref="U248" si="2121">IF(T248=0,"",($B$10/T$10)*T248/T$8)</f>
        <v/>
      </c>
      <c r="V248" s="1306">
        <v>0</v>
      </c>
      <c r="W248" s="1307" t="str">
        <f t="shared" ref="W248:Y248" si="2122">IF(V248=0,"",($B$10/V$10)*V248/V$8)</f>
        <v/>
      </c>
      <c r="X248" s="1306">
        <v>0</v>
      </c>
      <c r="Y248" s="1307" t="str">
        <f t="shared" si="2122"/>
        <v/>
      </c>
      <c r="Z248" s="1306">
        <v>0</v>
      </c>
      <c r="AA248" s="1307" t="str">
        <f t="shared" ref="AA248" si="2123">IF(Z248=0,"",($B$10/Z$10)*Z248/Z$8)</f>
        <v/>
      </c>
      <c r="AB248" s="1306">
        <v>7000</v>
      </c>
      <c r="AC248" s="1307">
        <f t="shared" ref="AC248" si="2124">IF(AB248=0,"",($B$10/AB$10)*AB248/AB$8)</f>
        <v>0.3188757488195102</v>
      </c>
      <c r="AD248" s="1306"/>
      <c r="AE248" s="1307" t="str">
        <f t="shared" si="1749"/>
        <v/>
      </c>
      <c r="AF248" s="1306">
        <v>0</v>
      </c>
      <c r="AG248" s="1307" t="str">
        <f t="shared" si="1769"/>
        <v/>
      </c>
      <c r="AH248" s="1306"/>
      <c r="AI248" s="1307" t="str">
        <f t="shared" ref="AI248" si="2125">IF(AH248=0,"",($B$10/AH$10)*AH248/AH$8)</f>
        <v/>
      </c>
      <c r="AJ248" s="1265">
        <f t="shared" si="2017"/>
        <v>0</v>
      </c>
      <c r="AK248" s="1251">
        <v>0</v>
      </c>
    </row>
    <row r="249" spans="1:37" s="1123" customFormat="1" ht="15.75" customHeight="1" x14ac:dyDescent="0.25">
      <c r="A249" s="1312" t="s">
        <v>3580</v>
      </c>
      <c r="B249" s="1313"/>
      <c r="C249" s="1303" t="s">
        <v>578</v>
      </c>
      <c r="D249" s="1304"/>
      <c r="E249" s="1304"/>
      <c r="F249" s="1304" t="s">
        <v>3775</v>
      </c>
      <c r="G249" s="1305">
        <f t="shared" si="2007"/>
        <v>0.44863483623867118</v>
      </c>
      <c r="H249" s="1306">
        <v>0</v>
      </c>
      <c r="I249" s="1307" t="str">
        <f t="shared" si="1760"/>
        <v/>
      </c>
      <c r="J249" s="1306">
        <v>0</v>
      </c>
      <c r="K249" s="1307" t="str">
        <f t="shared" si="1760"/>
        <v/>
      </c>
      <c r="L249" s="1306">
        <v>7000</v>
      </c>
      <c r="M249" s="1307">
        <f t="shared" ref="M249" si="2126">IF(L249=0,"",($B$10/L$10)*L249/L$8)</f>
        <v>0.44863483623867118</v>
      </c>
      <c r="N249" s="1306">
        <v>0</v>
      </c>
      <c r="O249" s="1307" t="str">
        <f t="shared" ref="O249" si="2127">IF(N249=0,"",($B$10/N$10)*N249/N$8)</f>
        <v/>
      </c>
      <c r="P249" s="1306">
        <v>0</v>
      </c>
      <c r="Q249" s="1307" t="str">
        <f t="shared" ref="Q249" si="2128">IF(P249=0,"",($B$10/P$10)*P249/P$8)</f>
        <v/>
      </c>
      <c r="R249" s="1306">
        <v>0</v>
      </c>
      <c r="S249" s="1307" t="str">
        <f t="shared" ref="S249" si="2129">IF(R249=0,"",($B$10/R$10)*R249/R$8)</f>
        <v/>
      </c>
      <c r="T249" s="1306">
        <v>0</v>
      </c>
      <c r="U249" s="1307" t="str">
        <f t="shared" ref="U249" si="2130">IF(T249=0,"",($B$10/T$10)*T249/T$8)</f>
        <v/>
      </c>
      <c r="V249" s="1306">
        <v>0</v>
      </c>
      <c r="W249" s="1307" t="str">
        <f t="shared" ref="W249:Y249" si="2131">IF(V249=0,"",($B$10/V$10)*V249/V$8)</f>
        <v/>
      </c>
      <c r="X249" s="1306">
        <v>0</v>
      </c>
      <c r="Y249" s="1307" t="str">
        <f t="shared" si="2131"/>
        <v/>
      </c>
      <c r="Z249" s="1306">
        <v>0</v>
      </c>
      <c r="AA249" s="1307" t="str">
        <f t="shared" ref="AA249" si="2132">IF(Z249=0,"",($B$10/Z$10)*Z249/Z$8)</f>
        <v/>
      </c>
      <c r="AB249" s="1306">
        <v>0</v>
      </c>
      <c r="AC249" s="1307" t="str">
        <f t="shared" ref="AC249" si="2133">IF(AB249=0,"",($B$10/AB$10)*AB249/AB$8)</f>
        <v/>
      </c>
      <c r="AD249" s="1306"/>
      <c r="AE249" s="1307" t="str">
        <f t="shared" si="1749"/>
        <v/>
      </c>
      <c r="AF249" s="1306">
        <v>0</v>
      </c>
      <c r="AG249" s="1307" t="str">
        <f t="shared" si="1769"/>
        <v/>
      </c>
      <c r="AH249" s="1306"/>
      <c r="AI249" s="1307" t="str">
        <f t="shared" ref="AI249" si="2134">IF(AH249=0,"",($B$10/AH$10)*AH249/AH$8)</f>
        <v/>
      </c>
      <c r="AJ249" s="1265">
        <f t="shared" si="2017"/>
        <v>0</v>
      </c>
      <c r="AK249" s="1251">
        <v>0</v>
      </c>
    </row>
    <row r="250" spans="1:37" s="1123" customFormat="1" ht="15.75" customHeight="1" x14ac:dyDescent="0.25">
      <c r="A250" s="1312" t="s">
        <v>3581</v>
      </c>
      <c r="B250" s="1313"/>
      <c r="C250" s="1303" t="s">
        <v>578</v>
      </c>
      <c r="D250" s="1304"/>
      <c r="E250" s="1304"/>
      <c r="F250" s="1304" t="s">
        <v>3775</v>
      </c>
      <c r="G250" s="1305">
        <f t="shared" si="2007"/>
        <v>0.44863483623867118</v>
      </c>
      <c r="H250" s="1306">
        <v>0</v>
      </c>
      <c r="I250" s="1307" t="str">
        <f t="shared" si="1760"/>
        <v/>
      </c>
      <c r="J250" s="1306">
        <v>0</v>
      </c>
      <c r="K250" s="1307" t="str">
        <f t="shared" si="1760"/>
        <v/>
      </c>
      <c r="L250" s="1306">
        <v>7000</v>
      </c>
      <c r="M250" s="1307">
        <f t="shared" ref="M250" si="2135">IF(L250=0,"",($B$10/L$10)*L250/L$8)</f>
        <v>0.44863483623867118</v>
      </c>
      <c r="N250" s="1306">
        <v>0</v>
      </c>
      <c r="O250" s="1307" t="str">
        <f t="shared" ref="O250" si="2136">IF(N250=0,"",($B$10/N$10)*N250/N$8)</f>
        <v/>
      </c>
      <c r="P250" s="1306">
        <v>0</v>
      </c>
      <c r="Q250" s="1307" t="str">
        <f t="shared" ref="Q250" si="2137">IF(P250=0,"",($B$10/P$10)*P250/P$8)</f>
        <v/>
      </c>
      <c r="R250" s="1306">
        <v>0</v>
      </c>
      <c r="S250" s="1307" t="str">
        <f t="shared" ref="S250" si="2138">IF(R250=0,"",($B$10/R$10)*R250/R$8)</f>
        <v/>
      </c>
      <c r="T250" s="1306">
        <v>0</v>
      </c>
      <c r="U250" s="1307" t="str">
        <f t="shared" ref="U250" si="2139">IF(T250=0,"",($B$10/T$10)*T250/T$8)</f>
        <v/>
      </c>
      <c r="V250" s="1306">
        <v>0</v>
      </c>
      <c r="W250" s="1307" t="str">
        <f t="shared" ref="W250:Y250" si="2140">IF(V250=0,"",($B$10/V$10)*V250/V$8)</f>
        <v/>
      </c>
      <c r="X250" s="1306">
        <v>0</v>
      </c>
      <c r="Y250" s="1307" t="str">
        <f t="shared" si="2140"/>
        <v/>
      </c>
      <c r="Z250" s="1306">
        <v>0</v>
      </c>
      <c r="AA250" s="1307" t="str">
        <f t="shared" ref="AA250" si="2141">IF(Z250=0,"",($B$10/Z$10)*Z250/Z$8)</f>
        <v/>
      </c>
      <c r="AB250" s="1306">
        <v>0</v>
      </c>
      <c r="AC250" s="1307" t="str">
        <f t="shared" ref="AC250" si="2142">IF(AB250=0,"",($B$10/AB$10)*AB250/AB$8)</f>
        <v/>
      </c>
      <c r="AD250" s="1306"/>
      <c r="AE250" s="1307" t="str">
        <f t="shared" si="1749"/>
        <v/>
      </c>
      <c r="AF250" s="1306">
        <v>0</v>
      </c>
      <c r="AG250" s="1307" t="str">
        <f t="shared" si="1769"/>
        <v/>
      </c>
      <c r="AH250" s="1306"/>
      <c r="AI250" s="1307" t="str">
        <f t="shared" ref="AI250" si="2143">IF(AH250=0,"",($B$10/AH$10)*AH250/AH$8)</f>
        <v/>
      </c>
      <c r="AJ250" s="1265">
        <f t="shared" si="2017"/>
        <v>0</v>
      </c>
      <c r="AK250" s="1251">
        <v>0</v>
      </c>
    </row>
    <row r="251" spans="1:37" s="1123" customFormat="1" ht="15.75" customHeight="1" x14ac:dyDescent="0.25">
      <c r="A251" s="1344" t="s">
        <v>3582</v>
      </c>
      <c r="B251" s="1313"/>
      <c r="C251" s="1303" t="s">
        <v>578</v>
      </c>
      <c r="D251" s="1304"/>
      <c r="E251" s="1304"/>
      <c r="F251" s="1304" t="s">
        <v>3775</v>
      </c>
      <c r="G251" s="1305" t="str">
        <f t="shared" si="2007"/>
        <v/>
      </c>
      <c r="H251" s="1306">
        <v>0</v>
      </c>
      <c r="I251" s="1307" t="str">
        <f t="shared" si="1760"/>
        <v/>
      </c>
      <c r="J251" s="1306">
        <v>0</v>
      </c>
      <c r="K251" s="1307" t="str">
        <f t="shared" si="1760"/>
        <v/>
      </c>
      <c r="L251" s="1306">
        <v>0</v>
      </c>
      <c r="M251" s="1307" t="str">
        <f t="shared" ref="M251" si="2144">IF(L251=0,"",($B$10/L$10)*L251/L$8)</f>
        <v/>
      </c>
      <c r="N251" s="1306">
        <v>0</v>
      </c>
      <c r="O251" s="1307" t="str">
        <f t="shared" ref="O251" si="2145">IF(N251=0,"",($B$10/N$10)*N251/N$8)</f>
        <v/>
      </c>
      <c r="P251" s="1306">
        <v>0</v>
      </c>
      <c r="Q251" s="1307" t="str">
        <f t="shared" ref="Q251" si="2146">IF(P251=0,"",($B$10/P$10)*P251/P$8)</f>
        <v/>
      </c>
      <c r="R251" s="1306">
        <v>0</v>
      </c>
      <c r="S251" s="1307" t="str">
        <f t="shared" ref="S251" si="2147">IF(R251=0,"",($B$10/R$10)*R251/R$8)</f>
        <v/>
      </c>
      <c r="T251" s="1306">
        <v>0</v>
      </c>
      <c r="U251" s="1307" t="str">
        <f t="shared" ref="U251" si="2148">IF(T251=0,"",($B$10/T$10)*T251/T$8)</f>
        <v/>
      </c>
      <c r="V251" s="1306">
        <v>0</v>
      </c>
      <c r="W251" s="1307" t="str">
        <f t="shared" ref="W251:Y251" si="2149">IF(V251=0,"",($B$10/V$10)*V251/V$8)</f>
        <v/>
      </c>
      <c r="X251" s="1306">
        <v>0</v>
      </c>
      <c r="Y251" s="1307" t="str">
        <f t="shared" si="2149"/>
        <v/>
      </c>
      <c r="Z251" s="1306">
        <v>0</v>
      </c>
      <c r="AA251" s="1307" t="str">
        <f t="shared" ref="AA251" si="2150">IF(Z251=0,"",($B$10/Z$10)*Z251/Z$8)</f>
        <v/>
      </c>
      <c r="AB251" s="1306">
        <v>0</v>
      </c>
      <c r="AC251" s="1307" t="str">
        <f t="shared" ref="AC251" si="2151">IF(AB251=0,"",($B$10/AB$10)*AB251/AB$8)</f>
        <v/>
      </c>
      <c r="AD251" s="1306"/>
      <c r="AE251" s="1307" t="str">
        <f t="shared" si="1749"/>
        <v/>
      </c>
      <c r="AF251" s="1306">
        <v>0</v>
      </c>
      <c r="AG251" s="1307" t="str">
        <f t="shared" si="1769"/>
        <v/>
      </c>
      <c r="AH251" s="1306"/>
      <c r="AI251" s="1307" t="str">
        <f t="shared" ref="AI251" si="2152">IF(AH251=0,"",($B$10/AH$10)*AH251/AH$8)</f>
        <v/>
      </c>
      <c r="AJ251" s="1265">
        <f t="shared" si="2017"/>
        <v>0</v>
      </c>
      <c r="AK251" s="1251">
        <v>0</v>
      </c>
    </row>
    <row r="252" spans="1:37" s="1123" customFormat="1" ht="15.75" customHeight="1" x14ac:dyDescent="0.25">
      <c r="A252" s="1312" t="s">
        <v>3583</v>
      </c>
      <c r="B252" s="1313"/>
      <c r="C252" s="1303" t="s">
        <v>578</v>
      </c>
      <c r="D252" s="1304"/>
      <c r="E252" s="1304"/>
      <c r="F252" s="1304" t="s">
        <v>3775</v>
      </c>
      <c r="G252" s="1305" t="str">
        <f t="shared" si="2007"/>
        <v/>
      </c>
      <c r="H252" s="1306">
        <v>0</v>
      </c>
      <c r="I252" s="1307" t="str">
        <f t="shared" si="1760"/>
        <v/>
      </c>
      <c r="J252" s="1306">
        <v>0</v>
      </c>
      <c r="K252" s="1307" t="str">
        <f t="shared" si="1760"/>
        <v/>
      </c>
      <c r="L252" s="1306">
        <v>0</v>
      </c>
      <c r="M252" s="1307" t="str">
        <f t="shared" ref="M252" si="2153">IF(L252=0,"",($B$10/L$10)*L252/L$8)</f>
        <v/>
      </c>
      <c r="N252" s="1306">
        <v>0</v>
      </c>
      <c r="O252" s="1307" t="str">
        <f t="shared" ref="O252" si="2154">IF(N252=0,"",($B$10/N$10)*N252/N$8)</f>
        <v/>
      </c>
      <c r="P252" s="1306">
        <v>0</v>
      </c>
      <c r="Q252" s="1307" t="str">
        <f t="shared" ref="Q252" si="2155">IF(P252=0,"",($B$10/P$10)*P252/P$8)</f>
        <v/>
      </c>
      <c r="R252" s="1306">
        <v>0</v>
      </c>
      <c r="S252" s="1307" t="str">
        <f t="shared" ref="S252" si="2156">IF(R252=0,"",($B$10/R$10)*R252/R$8)</f>
        <v/>
      </c>
      <c r="T252" s="1306">
        <v>0</v>
      </c>
      <c r="U252" s="1307" t="str">
        <f t="shared" ref="U252" si="2157">IF(T252=0,"",($B$10/T$10)*T252/T$8)</f>
        <v/>
      </c>
      <c r="V252" s="1306">
        <v>0</v>
      </c>
      <c r="W252" s="1307" t="str">
        <f t="shared" ref="W252:Y252" si="2158">IF(V252=0,"",($B$10/V$10)*V252/V$8)</f>
        <v/>
      </c>
      <c r="X252" s="1306">
        <v>0</v>
      </c>
      <c r="Y252" s="1307" t="str">
        <f t="shared" si="2158"/>
        <v/>
      </c>
      <c r="Z252" s="1306">
        <v>0</v>
      </c>
      <c r="AA252" s="1307" t="str">
        <f t="shared" ref="AA252" si="2159">IF(Z252=0,"",($B$10/Z$10)*Z252/Z$8)</f>
        <v/>
      </c>
      <c r="AB252" s="1306">
        <v>0</v>
      </c>
      <c r="AC252" s="1307" t="str">
        <f t="shared" ref="AC252" si="2160">IF(AB252=0,"",($B$10/AB$10)*AB252/AB$8)</f>
        <v/>
      </c>
      <c r="AD252" s="1306"/>
      <c r="AE252" s="1307" t="str">
        <f t="shared" si="1749"/>
        <v/>
      </c>
      <c r="AF252" s="1306">
        <v>0</v>
      </c>
      <c r="AG252" s="1307" t="str">
        <f t="shared" si="1769"/>
        <v/>
      </c>
      <c r="AH252" s="1306"/>
      <c r="AI252" s="1307" t="str">
        <f t="shared" ref="AI252" si="2161">IF(AH252=0,"",($B$10/AH$10)*AH252/AH$8)</f>
        <v/>
      </c>
      <c r="AJ252" s="1265">
        <f t="shared" si="2017"/>
        <v>0</v>
      </c>
      <c r="AK252" s="1251">
        <v>0</v>
      </c>
    </row>
    <row r="253" spans="1:37" s="1123" customFormat="1" ht="15.75" customHeight="1" x14ac:dyDescent="0.25">
      <c r="A253" s="1312" t="s">
        <v>3584</v>
      </c>
      <c r="B253" s="1313"/>
      <c r="C253" s="1303" t="s">
        <v>578</v>
      </c>
      <c r="D253" s="1304"/>
      <c r="E253" s="1304"/>
      <c r="F253" s="1304" t="s">
        <v>3775</v>
      </c>
      <c r="G253" s="1305" t="str">
        <f t="shared" si="2007"/>
        <v/>
      </c>
      <c r="H253" s="1306">
        <v>0</v>
      </c>
      <c r="I253" s="1307" t="str">
        <f t="shared" si="1760"/>
        <v/>
      </c>
      <c r="J253" s="1306">
        <v>0</v>
      </c>
      <c r="K253" s="1307" t="str">
        <f t="shared" si="1760"/>
        <v/>
      </c>
      <c r="L253" s="1306">
        <v>0</v>
      </c>
      <c r="M253" s="1307" t="str">
        <f t="shared" ref="M253" si="2162">IF(L253=0,"",($B$10/L$10)*L253/L$8)</f>
        <v/>
      </c>
      <c r="N253" s="1306">
        <v>0</v>
      </c>
      <c r="O253" s="1307" t="str">
        <f t="shared" ref="O253" si="2163">IF(N253=0,"",($B$10/N$10)*N253/N$8)</f>
        <v/>
      </c>
      <c r="P253" s="1306">
        <v>0</v>
      </c>
      <c r="Q253" s="1307" t="str">
        <f t="shared" ref="Q253" si="2164">IF(P253=0,"",($B$10/P$10)*P253/P$8)</f>
        <v/>
      </c>
      <c r="R253" s="1306">
        <v>0</v>
      </c>
      <c r="S253" s="1307" t="str">
        <f t="shared" ref="S253" si="2165">IF(R253=0,"",($B$10/R$10)*R253/R$8)</f>
        <v/>
      </c>
      <c r="T253" s="1306">
        <v>0</v>
      </c>
      <c r="U253" s="1307" t="str">
        <f t="shared" ref="U253" si="2166">IF(T253=0,"",($B$10/T$10)*T253/T$8)</f>
        <v/>
      </c>
      <c r="V253" s="1306">
        <v>0</v>
      </c>
      <c r="W253" s="1307" t="str">
        <f t="shared" ref="W253:Y253" si="2167">IF(V253=0,"",($B$10/V$10)*V253/V$8)</f>
        <v/>
      </c>
      <c r="X253" s="1306">
        <v>0</v>
      </c>
      <c r="Y253" s="1307" t="str">
        <f t="shared" si="2167"/>
        <v/>
      </c>
      <c r="Z253" s="1306">
        <v>0</v>
      </c>
      <c r="AA253" s="1307" t="str">
        <f t="shared" ref="AA253" si="2168">IF(Z253=0,"",($B$10/Z$10)*Z253/Z$8)</f>
        <v/>
      </c>
      <c r="AB253" s="1306">
        <v>0</v>
      </c>
      <c r="AC253" s="1307" t="str">
        <f t="shared" ref="AC253" si="2169">IF(AB253=0,"",($B$10/AB$10)*AB253/AB$8)</f>
        <v/>
      </c>
      <c r="AD253" s="1306"/>
      <c r="AE253" s="1307" t="str">
        <f t="shared" si="1749"/>
        <v/>
      </c>
      <c r="AF253" s="1306">
        <v>0</v>
      </c>
      <c r="AG253" s="1307" t="str">
        <f t="shared" si="1769"/>
        <v/>
      </c>
      <c r="AH253" s="1306"/>
      <c r="AI253" s="1307" t="str">
        <f t="shared" ref="AI253" si="2170">IF(AH253=0,"",($B$10/AH$10)*AH253/AH$8)</f>
        <v/>
      </c>
      <c r="AJ253" s="1265">
        <f t="shared" si="2017"/>
        <v>0</v>
      </c>
      <c r="AK253" s="1251">
        <v>0</v>
      </c>
    </row>
    <row r="254" spans="1:37" s="1123" customFormat="1" ht="15.75" customHeight="1" x14ac:dyDescent="0.25">
      <c r="A254" s="1312" t="s">
        <v>3585</v>
      </c>
      <c r="B254" s="1313"/>
      <c r="C254" s="1303" t="s">
        <v>578</v>
      </c>
      <c r="D254" s="1304"/>
      <c r="E254" s="1304"/>
      <c r="F254" s="1304" t="s">
        <v>3775</v>
      </c>
      <c r="G254" s="1305" t="str">
        <f t="shared" si="2007"/>
        <v/>
      </c>
      <c r="H254" s="1306">
        <v>0</v>
      </c>
      <c r="I254" s="1307" t="str">
        <f t="shared" si="1760"/>
        <v/>
      </c>
      <c r="J254" s="1306">
        <v>0</v>
      </c>
      <c r="K254" s="1307" t="str">
        <f t="shared" si="1760"/>
        <v/>
      </c>
      <c r="L254" s="1306">
        <v>0</v>
      </c>
      <c r="M254" s="1307" t="str">
        <f t="shared" ref="M254" si="2171">IF(L254=0,"",($B$10/L$10)*L254/L$8)</f>
        <v/>
      </c>
      <c r="N254" s="1306">
        <v>0</v>
      </c>
      <c r="O254" s="1307" t="str">
        <f t="shared" ref="O254" si="2172">IF(N254=0,"",($B$10/N$10)*N254/N$8)</f>
        <v/>
      </c>
      <c r="P254" s="1306">
        <v>0</v>
      </c>
      <c r="Q254" s="1307" t="str">
        <f t="shared" ref="Q254" si="2173">IF(P254=0,"",($B$10/P$10)*P254/P$8)</f>
        <v/>
      </c>
      <c r="R254" s="1306">
        <v>0</v>
      </c>
      <c r="S254" s="1307" t="str">
        <f t="shared" ref="S254" si="2174">IF(R254=0,"",($B$10/R$10)*R254/R$8)</f>
        <v/>
      </c>
      <c r="T254" s="1306">
        <v>0</v>
      </c>
      <c r="U254" s="1307" t="str">
        <f t="shared" ref="U254" si="2175">IF(T254=0,"",($B$10/T$10)*T254/T$8)</f>
        <v/>
      </c>
      <c r="V254" s="1306">
        <v>0</v>
      </c>
      <c r="W254" s="1307" t="str">
        <f t="shared" ref="W254:Y254" si="2176">IF(V254=0,"",($B$10/V$10)*V254/V$8)</f>
        <v/>
      </c>
      <c r="X254" s="1306">
        <v>0</v>
      </c>
      <c r="Y254" s="1307" t="str">
        <f t="shared" si="2176"/>
        <v/>
      </c>
      <c r="Z254" s="1306">
        <v>0</v>
      </c>
      <c r="AA254" s="1307" t="str">
        <f t="shared" ref="AA254" si="2177">IF(Z254=0,"",($B$10/Z$10)*Z254/Z$8)</f>
        <v/>
      </c>
      <c r="AB254" s="1306">
        <v>0</v>
      </c>
      <c r="AC254" s="1307" t="str">
        <f t="shared" ref="AC254" si="2178">IF(AB254=0,"",($B$10/AB$10)*AB254/AB$8)</f>
        <v/>
      </c>
      <c r="AD254" s="1306"/>
      <c r="AE254" s="1307" t="str">
        <f t="shared" si="1749"/>
        <v/>
      </c>
      <c r="AF254" s="1306">
        <v>0</v>
      </c>
      <c r="AG254" s="1307" t="str">
        <f t="shared" si="1769"/>
        <v/>
      </c>
      <c r="AH254" s="1306"/>
      <c r="AI254" s="1307" t="str">
        <f t="shared" ref="AI254" si="2179">IF(AH254=0,"",($B$10/AH$10)*AH254/AH$8)</f>
        <v/>
      </c>
      <c r="AJ254" s="1265">
        <f t="shared" si="2017"/>
        <v>0</v>
      </c>
      <c r="AK254" s="1251">
        <v>0</v>
      </c>
    </row>
    <row r="255" spans="1:37" s="1123" customFormat="1" ht="15.75" customHeight="1" x14ac:dyDescent="0.25">
      <c r="A255" s="1344" t="s">
        <v>3586</v>
      </c>
      <c r="B255" s="1313"/>
      <c r="C255" s="1303" t="s">
        <v>578</v>
      </c>
      <c r="D255" s="1304"/>
      <c r="E255" s="1304"/>
      <c r="F255" s="1304" t="s">
        <v>3775</v>
      </c>
      <c r="G255" s="1305" t="str">
        <f t="shared" si="2007"/>
        <v/>
      </c>
      <c r="H255" s="1306">
        <v>0</v>
      </c>
      <c r="I255" s="1307" t="str">
        <f t="shared" si="1760"/>
        <v/>
      </c>
      <c r="J255" s="1306">
        <v>0</v>
      </c>
      <c r="K255" s="1307" t="str">
        <f t="shared" si="1760"/>
        <v/>
      </c>
      <c r="L255" s="1306">
        <v>0</v>
      </c>
      <c r="M255" s="1307" t="str">
        <f t="shared" ref="M255" si="2180">IF(L255=0,"",($B$10/L$10)*L255/L$8)</f>
        <v/>
      </c>
      <c r="N255" s="1306">
        <v>0</v>
      </c>
      <c r="O255" s="1307" t="str">
        <f t="shared" ref="O255" si="2181">IF(N255=0,"",($B$10/N$10)*N255/N$8)</f>
        <v/>
      </c>
      <c r="P255" s="1306">
        <v>0</v>
      </c>
      <c r="Q255" s="1307" t="str">
        <f t="shared" ref="Q255" si="2182">IF(P255=0,"",($B$10/P$10)*P255/P$8)</f>
        <v/>
      </c>
      <c r="R255" s="1306">
        <v>0</v>
      </c>
      <c r="S255" s="1307" t="str">
        <f t="shared" ref="S255" si="2183">IF(R255=0,"",($B$10/R$10)*R255/R$8)</f>
        <v/>
      </c>
      <c r="T255" s="1306">
        <v>0</v>
      </c>
      <c r="U255" s="1307" t="str">
        <f t="shared" ref="U255" si="2184">IF(T255=0,"",($B$10/T$10)*T255/T$8)</f>
        <v/>
      </c>
      <c r="V255" s="1306">
        <v>0</v>
      </c>
      <c r="W255" s="1307" t="str">
        <f t="shared" ref="W255:Y255" si="2185">IF(V255=0,"",($B$10/V$10)*V255/V$8)</f>
        <v/>
      </c>
      <c r="X255" s="1306">
        <v>0</v>
      </c>
      <c r="Y255" s="1307" t="str">
        <f t="shared" si="2185"/>
        <v/>
      </c>
      <c r="Z255" s="1306">
        <v>0</v>
      </c>
      <c r="AA255" s="1307" t="str">
        <f t="shared" ref="AA255" si="2186">IF(Z255=0,"",($B$10/Z$10)*Z255/Z$8)</f>
        <v/>
      </c>
      <c r="AB255" s="1306">
        <v>0</v>
      </c>
      <c r="AC255" s="1307" t="str">
        <f t="shared" ref="AC255" si="2187">IF(AB255=0,"",($B$10/AB$10)*AB255/AB$8)</f>
        <v/>
      </c>
      <c r="AD255" s="1306"/>
      <c r="AE255" s="1307" t="str">
        <f t="shared" si="1749"/>
        <v/>
      </c>
      <c r="AF255" s="1306">
        <v>0</v>
      </c>
      <c r="AG255" s="1307" t="str">
        <f t="shared" si="1769"/>
        <v/>
      </c>
      <c r="AH255" s="1306"/>
      <c r="AI255" s="1307" t="str">
        <f t="shared" ref="AI255" si="2188">IF(AH255=0,"",($B$10/AH$10)*AH255/AH$8)</f>
        <v/>
      </c>
      <c r="AJ255" s="1265">
        <f t="shared" si="2017"/>
        <v>0</v>
      </c>
      <c r="AK255" s="1251">
        <v>0</v>
      </c>
    </row>
    <row r="256" spans="1:37" s="1123" customFormat="1" ht="15.75" customHeight="1" x14ac:dyDescent="0.25">
      <c r="A256" s="1312" t="s">
        <v>3587</v>
      </c>
      <c r="B256" s="1313"/>
      <c r="C256" s="1303" t="s">
        <v>578</v>
      </c>
      <c r="D256" s="1304"/>
      <c r="E256" s="1304"/>
      <c r="F256" s="1304" t="s">
        <v>3775</v>
      </c>
      <c r="G256" s="1305" t="str">
        <f t="shared" si="2007"/>
        <v/>
      </c>
      <c r="H256" s="1306">
        <v>0</v>
      </c>
      <c r="I256" s="1307" t="str">
        <f t="shared" si="1760"/>
        <v/>
      </c>
      <c r="J256" s="1306">
        <v>0</v>
      </c>
      <c r="K256" s="1307" t="str">
        <f t="shared" si="1760"/>
        <v/>
      </c>
      <c r="L256" s="1306">
        <v>0</v>
      </c>
      <c r="M256" s="1307" t="str">
        <f t="shared" ref="M256" si="2189">IF(L256=0,"",($B$10/L$10)*L256/L$8)</f>
        <v/>
      </c>
      <c r="N256" s="1306">
        <v>0</v>
      </c>
      <c r="O256" s="1307" t="str">
        <f t="shared" ref="O256" si="2190">IF(N256=0,"",($B$10/N$10)*N256/N$8)</f>
        <v/>
      </c>
      <c r="P256" s="1306">
        <v>0</v>
      </c>
      <c r="Q256" s="1307" t="str">
        <f t="shared" ref="Q256" si="2191">IF(P256=0,"",($B$10/P$10)*P256/P$8)</f>
        <v/>
      </c>
      <c r="R256" s="1306">
        <v>0</v>
      </c>
      <c r="S256" s="1307" t="str">
        <f t="shared" ref="S256" si="2192">IF(R256=0,"",($B$10/R$10)*R256/R$8)</f>
        <v/>
      </c>
      <c r="T256" s="1306">
        <v>0</v>
      </c>
      <c r="U256" s="1307" t="str">
        <f t="shared" ref="U256" si="2193">IF(T256=0,"",($B$10/T$10)*T256/T$8)</f>
        <v/>
      </c>
      <c r="V256" s="1306">
        <v>0</v>
      </c>
      <c r="W256" s="1307" t="str">
        <f t="shared" ref="W256:Y256" si="2194">IF(V256=0,"",($B$10/V$10)*V256/V$8)</f>
        <v/>
      </c>
      <c r="X256" s="1306">
        <v>0</v>
      </c>
      <c r="Y256" s="1307" t="str">
        <f t="shared" si="2194"/>
        <v/>
      </c>
      <c r="Z256" s="1306">
        <v>0</v>
      </c>
      <c r="AA256" s="1307" t="str">
        <f t="shared" ref="AA256" si="2195">IF(Z256=0,"",($B$10/Z$10)*Z256/Z$8)</f>
        <v/>
      </c>
      <c r="AB256" s="1306">
        <v>0</v>
      </c>
      <c r="AC256" s="1307" t="str">
        <f t="shared" ref="AC256" si="2196">IF(AB256=0,"",($B$10/AB$10)*AB256/AB$8)</f>
        <v/>
      </c>
      <c r="AD256" s="1306"/>
      <c r="AE256" s="1307" t="str">
        <f t="shared" si="1749"/>
        <v/>
      </c>
      <c r="AF256" s="1306">
        <v>0</v>
      </c>
      <c r="AG256" s="1307" t="str">
        <f t="shared" si="1769"/>
        <v/>
      </c>
      <c r="AH256" s="1306"/>
      <c r="AI256" s="1307" t="str">
        <f t="shared" ref="AI256" si="2197">IF(AH256=0,"",($B$10/AH$10)*AH256/AH$8)</f>
        <v/>
      </c>
      <c r="AJ256" s="1265">
        <f t="shared" si="2017"/>
        <v>0</v>
      </c>
      <c r="AK256" s="1251">
        <v>0</v>
      </c>
    </row>
    <row r="257" spans="1:37" s="1123" customFormat="1" ht="15.75" customHeight="1" x14ac:dyDescent="0.25">
      <c r="A257" s="1312" t="s">
        <v>3588</v>
      </c>
      <c r="B257" s="1313"/>
      <c r="C257" s="1303" t="s">
        <v>578</v>
      </c>
      <c r="D257" s="1304"/>
      <c r="E257" s="1304"/>
      <c r="F257" s="1304" t="s">
        <v>3775</v>
      </c>
      <c r="G257" s="1305">
        <f t="shared" si="2007"/>
        <v>10.067362927015965</v>
      </c>
      <c r="H257" s="1306">
        <v>0</v>
      </c>
      <c r="I257" s="1307" t="str">
        <f t="shared" si="1760"/>
        <v/>
      </c>
      <c r="J257" s="1306">
        <v>0</v>
      </c>
      <c r="K257" s="1307" t="str">
        <f t="shared" si="1760"/>
        <v/>
      </c>
      <c r="L257" s="1306">
        <v>0</v>
      </c>
      <c r="M257" s="1307" t="str">
        <f t="shared" ref="M257" si="2198">IF(L257=0,"",($B$10/L$10)*L257/L$8)</f>
        <v/>
      </c>
      <c r="N257" s="1306">
        <v>0</v>
      </c>
      <c r="O257" s="1307" t="str">
        <f t="shared" ref="O257" si="2199">IF(N257=0,"",($B$10/N$10)*N257/N$8)</f>
        <v/>
      </c>
      <c r="P257" s="1306">
        <v>0</v>
      </c>
      <c r="Q257" s="1307" t="str">
        <f t="shared" ref="Q257" si="2200">IF(P257=0,"",($B$10/P$10)*P257/P$8)</f>
        <v/>
      </c>
      <c r="R257" s="1306">
        <v>0</v>
      </c>
      <c r="S257" s="1307" t="str">
        <f t="shared" ref="S257" si="2201">IF(R257=0,"",($B$10/R$10)*R257/R$8)</f>
        <v/>
      </c>
      <c r="T257" s="1306">
        <v>0</v>
      </c>
      <c r="U257" s="1307" t="str">
        <f t="shared" ref="U257" si="2202">IF(T257=0,"",($B$10/T$10)*T257/T$8)</f>
        <v/>
      </c>
      <c r="V257" s="1306">
        <v>0</v>
      </c>
      <c r="W257" s="1307" t="str">
        <f t="shared" ref="W257:Y257" si="2203">IF(V257=0,"",($B$10/V$10)*V257/V$8)</f>
        <v/>
      </c>
      <c r="X257" s="1306">
        <v>0</v>
      </c>
      <c r="Y257" s="1307" t="str">
        <f t="shared" si="2203"/>
        <v/>
      </c>
      <c r="Z257" s="1306">
        <v>0</v>
      </c>
      <c r="AA257" s="1307" t="str">
        <f t="shared" ref="AA257" si="2204">IF(Z257=0,"",($B$10/Z$10)*Z257/Z$8)</f>
        <v/>
      </c>
      <c r="AB257" s="1306">
        <v>221000</v>
      </c>
      <c r="AC257" s="1307">
        <f t="shared" ref="AC257" si="2205">IF(AB257=0,"",($B$10/AB$10)*AB257/AB$8)</f>
        <v>10.067362927015965</v>
      </c>
      <c r="AD257" s="1306"/>
      <c r="AE257" s="1307" t="str">
        <f t="shared" si="1749"/>
        <v/>
      </c>
      <c r="AF257" s="1306">
        <v>0</v>
      </c>
      <c r="AG257" s="1307" t="str">
        <f t="shared" si="1769"/>
        <v/>
      </c>
      <c r="AH257" s="1306"/>
      <c r="AI257" s="1307" t="str">
        <f t="shared" ref="AI257" si="2206">IF(AH257=0,"",($B$10/AH$10)*AH257/AH$8)</f>
        <v/>
      </c>
      <c r="AJ257" s="1265">
        <f t="shared" si="2017"/>
        <v>0</v>
      </c>
      <c r="AK257" s="1251">
        <v>0</v>
      </c>
    </row>
    <row r="258" spans="1:37" s="1123" customFormat="1" ht="15.75" customHeight="1" x14ac:dyDescent="0.25">
      <c r="A258" s="1312" t="s">
        <v>3589</v>
      </c>
      <c r="B258" s="1313"/>
      <c r="C258" s="1303" t="s">
        <v>578</v>
      </c>
      <c r="D258" s="1304"/>
      <c r="E258" s="1304"/>
      <c r="F258" s="1304" t="s">
        <v>3775</v>
      </c>
      <c r="G258" s="1305" t="str">
        <f t="shared" si="2007"/>
        <v/>
      </c>
      <c r="H258" s="1306">
        <v>0</v>
      </c>
      <c r="I258" s="1307" t="str">
        <f t="shared" si="1760"/>
        <v/>
      </c>
      <c r="J258" s="1306">
        <v>0</v>
      </c>
      <c r="K258" s="1307" t="str">
        <f t="shared" si="1760"/>
        <v/>
      </c>
      <c r="L258" s="1306">
        <v>0</v>
      </c>
      <c r="M258" s="1307" t="str">
        <f t="shared" ref="M258" si="2207">IF(L258=0,"",($B$10/L$10)*L258/L$8)</f>
        <v/>
      </c>
      <c r="N258" s="1306">
        <v>0</v>
      </c>
      <c r="O258" s="1307" t="str">
        <f t="shared" ref="O258" si="2208">IF(N258=0,"",($B$10/N$10)*N258/N$8)</f>
        <v/>
      </c>
      <c r="P258" s="1306">
        <v>0</v>
      </c>
      <c r="Q258" s="1307" t="str">
        <f t="shared" ref="Q258" si="2209">IF(P258=0,"",($B$10/P$10)*P258/P$8)</f>
        <v/>
      </c>
      <c r="R258" s="1306">
        <v>0</v>
      </c>
      <c r="S258" s="1307" t="str">
        <f t="shared" ref="S258" si="2210">IF(R258=0,"",($B$10/R$10)*R258/R$8)</f>
        <v/>
      </c>
      <c r="T258" s="1306">
        <v>0</v>
      </c>
      <c r="U258" s="1307" t="str">
        <f t="shared" ref="U258" si="2211">IF(T258=0,"",($B$10/T$10)*T258/T$8)</f>
        <v/>
      </c>
      <c r="V258" s="1306">
        <v>0</v>
      </c>
      <c r="W258" s="1307" t="str">
        <f t="shared" ref="W258:Y258" si="2212">IF(V258=0,"",($B$10/V$10)*V258/V$8)</f>
        <v/>
      </c>
      <c r="X258" s="1306">
        <v>0</v>
      </c>
      <c r="Y258" s="1307" t="str">
        <f t="shared" si="2212"/>
        <v/>
      </c>
      <c r="Z258" s="1306">
        <v>0</v>
      </c>
      <c r="AA258" s="1307" t="str">
        <f t="shared" ref="AA258" si="2213">IF(Z258=0,"",($B$10/Z$10)*Z258/Z$8)</f>
        <v/>
      </c>
      <c r="AB258" s="1306">
        <v>0</v>
      </c>
      <c r="AC258" s="1307" t="str">
        <f t="shared" ref="AC258" si="2214">IF(AB258=0,"",($B$10/AB$10)*AB258/AB$8)</f>
        <v/>
      </c>
      <c r="AD258" s="1306"/>
      <c r="AE258" s="1307" t="str">
        <f t="shared" si="1749"/>
        <v/>
      </c>
      <c r="AF258" s="1306">
        <v>0</v>
      </c>
      <c r="AG258" s="1307" t="str">
        <f t="shared" si="1769"/>
        <v/>
      </c>
      <c r="AH258" s="1306"/>
      <c r="AI258" s="1307" t="str">
        <f t="shared" ref="AI258" si="2215">IF(AH258=0,"",($B$10/AH$10)*AH258/AH$8)</f>
        <v/>
      </c>
      <c r="AJ258" s="1265">
        <f t="shared" si="2017"/>
        <v>0</v>
      </c>
      <c r="AK258" s="1251">
        <v>0</v>
      </c>
    </row>
    <row r="259" spans="1:37" s="1123" customFormat="1" ht="15.75" customHeight="1" x14ac:dyDescent="0.25">
      <c r="A259" s="1344" t="s">
        <v>3590</v>
      </c>
      <c r="B259" s="1345"/>
      <c r="C259" s="1303" t="s">
        <v>3493</v>
      </c>
      <c r="D259" s="1304"/>
      <c r="E259" s="1304"/>
      <c r="F259" s="1304" t="s">
        <v>3775</v>
      </c>
      <c r="G259" s="1305">
        <f t="shared" si="2007"/>
        <v>12.589323785714896</v>
      </c>
      <c r="H259" s="1306">
        <v>0</v>
      </c>
      <c r="I259" s="1307" t="str">
        <f t="shared" si="1760"/>
        <v/>
      </c>
      <c r="J259" s="1306">
        <v>0</v>
      </c>
      <c r="K259" s="1307" t="str">
        <f t="shared" si="1760"/>
        <v/>
      </c>
      <c r="L259" s="1306">
        <v>0</v>
      </c>
      <c r="M259" s="1307" t="str">
        <f t="shared" ref="M259" si="2216">IF(L259=0,"",($B$10/L$10)*L259/L$8)</f>
        <v/>
      </c>
      <c r="N259" s="1306">
        <v>0</v>
      </c>
      <c r="O259" s="1307" t="str">
        <f t="shared" ref="O259" si="2217">IF(N259=0,"",($B$10/N$10)*N259/N$8)</f>
        <v/>
      </c>
      <c r="P259" s="1306">
        <v>0</v>
      </c>
      <c r="Q259" s="1307" t="str">
        <f t="shared" ref="Q259" si="2218">IF(P259=0,"",($B$10/P$10)*P259/P$8)</f>
        <v/>
      </c>
      <c r="R259" s="1306">
        <v>0</v>
      </c>
      <c r="S259" s="1307" t="str">
        <f t="shared" ref="S259" si="2219">IF(R259=0,"",($B$10/R$10)*R259/R$8)</f>
        <v/>
      </c>
      <c r="T259" s="1306">
        <v>0</v>
      </c>
      <c r="U259" s="1307" t="str">
        <f t="shared" ref="U259" si="2220">IF(T259=0,"",($B$10/T$10)*T259/T$8)</f>
        <v/>
      </c>
      <c r="V259" s="1306">
        <v>0</v>
      </c>
      <c r="W259" s="1307" t="str">
        <f t="shared" ref="W259:Y259" si="2221">IF(V259=0,"",($B$10/V$10)*V259/V$8)</f>
        <v/>
      </c>
      <c r="X259" s="1306">
        <v>0</v>
      </c>
      <c r="Y259" s="1307" t="str">
        <f t="shared" si="2221"/>
        <v/>
      </c>
      <c r="Z259" s="1306">
        <v>0</v>
      </c>
      <c r="AA259" s="1307" t="str">
        <f t="shared" ref="AA259" si="2222">IF(Z259=0,"",($B$10/Z$10)*Z259/Z$8)</f>
        <v/>
      </c>
      <c r="AB259" s="1306">
        <v>0</v>
      </c>
      <c r="AC259" s="1307" t="str">
        <f t="shared" ref="AC259" si="2223">IF(AB259=0,"",($B$10/AB$10)*AB259/AB$8)</f>
        <v/>
      </c>
      <c r="AD259" s="1306"/>
      <c r="AE259" s="1307" t="str">
        <f t="shared" si="1749"/>
        <v/>
      </c>
      <c r="AF259" s="1306">
        <v>161500</v>
      </c>
      <c r="AG259" s="1307">
        <f t="shared" si="1769"/>
        <v>12.589323785714896</v>
      </c>
      <c r="AH259" s="1306"/>
      <c r="AI259" s="1307" t="str">
        <f t="shared" ref="AI259" si="2224">IF(AH259=0,"",($B$10/AH$10)*AH259/AH$8)</f>
        <v/>
      </c>
      <c r="AJ259" s="1265">
        <f t="shared" si="2017"/>
        <v>0</v>
      </c>
      <c r="AK259" s="1251">
        <v>0</v>
      </c>
    </row>
    <row r="260" spans="1:37" s="1123" customFormat="1" ht="15.75" customHeight="1" x14ac:dyDescent="0.25">
      <c r="A260" s="1344" t="s">
        <v>3591</v>
      </c>
      <c r="B260" s="1345"/>
      <c r="C260" s="1303" t="s">
        <v>578</v>
      </c>
      <c r="D260" s="1304">
        <v>1</v>
      </c>
      <c r="E260" s="1304">
        <f>72000+4000+7000</f>
        <v>83000</v>
      </c>
      <c r="F260" s="1304" t="s">
        <v>3387</v>
      </c>
      <c r="G260" s="1305">
        <f t="shared" si="2007"/>
        <v>5.8406369604173314</v>
      </c>
      <c r="H260" s="1306">
        <v>0</v>
      </c>
      <c r="I260" s="1307" t="str">
        <f t="shared" si="1760"/>
        <v/>
      </c>
      <c r="J260" s="1306">
        <v>0</v>
      </c>
      <c r="K260" s="1307" t="str">
        <f t="shared" si="1760"/>
        <v/>
      </c>
      <c r="L260" s="1306">
        <v>0</v>
      </c>
      <c r="M260" s="1307" t="str">
        <f t="shared" ref="M260" si="2225">IF(L260=0,"",($B$10/L$10)*L260/L$8)</f>
        <v/>
      </c>
      <c r="N260" s="1306">
        <v>0</v>
      </c>
      <c r="O260" s="1307" t="str">
        <f t="shared" ref="O260" si="2226">IF(N260=0,"",($B$10/N$10)*N260/N$8)</f>
        <v/>
      </c>
      <c r="P260" s="1306">
        <v>29666.666666666668</v>
      </c>
      <c r="Q260" s="1307">
        <f t="shared" ref="Q260" si="2227">IF(P260=0,"",($B$10/P$10)*P260/P$8)</f>
        <v>3.6953542825969179</v>
      </c>
      <c r="R260" s="1306">
        <v>0</v>
      </c>
      <c r="S260" s="1307" t="str">
        <f t="shared" ref="S260" si="2228">IF(R260=0,"",($B$10/R$10)*R260/R$8)</f>
        <v/>
      </c>
      <c r="T260" s="1306">
        <v>0</v>
      </c>
      <c r="U260" s="1307" t="str">
        <f t="shared" ref="U260" si="2229">IF(T260=0,"",($B$10/T$10)*T260/T$8)</f>
        <v/>
      </c>
      <c r="V260" s="1306">
        <v>0</v>
      </c>
      <c r="W260" s="1307" t="str">
        <f t="shared" ref="W260:Y260" si="2230">IF(V260=0,"",($B$10/V$10)*V260/V$8)</f>
        <v/>
      </c>
      <c r="X260" s="1306">
        <v>0</v>
      </c>
      <c r="Y260" s="1307" t="str">
        <f t="shared" si="2230"/>
        <v/>
      </c>
      <c r="Z260" s="1306">
        <v>56000</v>
      </c>
      <c r="AA260" s="1307">
        <f t="shared" ref="AA260" si="2231">IF(Z260=0,"",($B$10/Z$10)*Z260/Z$8)</f>
        <v>7.9859196382377453</v>
      </c>
      <c r="AB260" s="1306">
        <v>0</v>
      </c>
      <c r="AC260" s="1307" t="str">
        <f t="shared" ref="AC260" si="2232">IF(AB260=0,"",($B$10/AB$10)*AB260/AB$8)</f>
        <v/>
      </c>
      <c r="AD260" s="1306"/>
      <c r="AE260" s="1307" t="str">
        <f t="shared" si="1749"/>
        <v/>
      </c>
      <c r="AF260" s="1306">
        <v>0</v>
      </c>
      <c r="AG260" s="1307" t="str">
        <f t="shared" si="1769"/>
        <v/>
      </c>
      <c r="AH260" s="1306"/>
      <c r="AI260" s="1307" t="str">
        <f t="shared" ref="AI260" si="2233">IF(AH260=0,"",($B$10/AH$10)*AH260/AH$8)</f>
        <v/>
      </c>
      <c r="AJ260" s="1265">
        <f t="shared" si="2017"/>
        <v>83000</v>
      </c>
      <c r="AK260" s="1251">
        <v>1</v>
      </c>
    </row>
    <row r="261" spans="1:37" s="1123" customFormat="1" ht="15.75" customHeight="1" x14ac:dyDescent="0.25">
      <c r="A261" s="1312" t="s">
        <v>3592</v>
      </c>
      <c r="B261" s="1313"/>
      <c r="C261" s="1303" t="s">
        <v>578</v>
      </c>
      <c r="D261" s="1304">
        <v>1</v>
      </c>
      <c r="E261" s="1304">
        <v>3500</v>
      </c>
      <c r="F261" s="1304" t="s">
        <v>3387</v>
      </c>
      <c r="G261" s="1305">
        <f t="shared" si="2007"/>
        <v>0.56331108452123269</v>
      </c>
      <c r="H261" s="1306">
        <v>0</v>
      </c>
      <c r="I261" s="1307" t="str">
        <f t="shared" si="1760"/>
        <v/>
      </c>
      <c r="J261" s="1306">
        <v>0</v>
      </c>
      <c r="K261" s="1307" t="str">
        <f t="shared" si="1760"/>
        <v/>
      </c>
      <c r="L261" s="1306">
        <v>0</v>
      </c>
      <c r="M261" s="1307" t="str">
        <f t="shared" ref="M261" si="2234">IF(L261=0,"",($B$10/L$10)*L261/L$8)</f>
        <v/>
      </c>
      <c r="N261" s="1306">
        <v>0</v>
      </c>
      <c r="O261" s="1307" t="str">
        <f t="shared" ref="O261" si="2235">IF(N261=0,"",($B$10/N$10)*N261/N$8)</f>
        <v/>
      </c>
      <c r="P261" s="1306">
        <v>7000</v>
      </c>
      <c r="Q261" s="1307">
        <f t="shared" ref="Q261" si="2236">IF(P261=0,"",($B$10/P$10)*P261/P$8)</f>
        <v>0.87193752735432883</v>
      </c>
      <c r="R261" s="1306">
        <v>0</v>
      </c>
      <c r="S261" s="1307" t="str">
        <f t="shared" ref="S261" si="2237">IF(R261=0,"",($B$10/R$10)*R261/R$8)</f>
        <v/>
      </c>
      <c r="T261" s="1306">
        <v>0</v>
      </c>
      <c r="U261" s="1307" t="str">
        <f t="shared" ref="U261" si="2238">IF(T261=0,"",($B$10/T$10)*T261/T$8)</f>
        <v/>
      </c>
      <c r="V261" s="1306">
        <v>0</v>
      </c>
      <c r="W261" s="1307" t="str">
        <f t="shared" ref="W261:Y261" si="2239">IF(V261=0,"",($B$10/V$10)*V261/V$8)</f>
        <v/>
      </c>
      <c r="X261" s="1306">
        <v>0</v>
      </c>
      <c r="Y261" s="1307" t="str">
        <f t="shared" si="2239"/>
        <v/>
      </c>
      <c r="Z261" s="1306">
        <v>3500</v>
      </c>
      <c r="AA261" s="1307">
        <f t="shared" ref="AA261" si="2240">IF(Z261=0,"",($B$10/Z$10)*Z261/Z$8)</f>
        <v>0.49911997738985908</v>
      </c>
      <c r="AB261" s="1306">
        <v>7000</v>
      </c>
      <c r="AC261" s="1307">
        <f t="shared" ref="AC261" si="2241">IF(AB261=0,"",($B$10/AB$10)*AB261/AB$8)</f>
        <v>0.3188757488195102</v>
      </c>
      <c r="AD261" s="1306"/>
      <c r="AE261" s="1307" t="str">
        <f t="shared" si="1749"/>
        <v/>
      </c>
      <c r="AF261" s="1306">
        <v>0</v>
      </c>
      <c r="AG261" s="1307" t="str">
        <f t="shared" si="1769"/>
        <v/>
      </c>
      <c r="AH261" s="1306"/>
      <c r="AI261" s="1307" t="str">
        <f t="shared" ref="AI261" si="2242">IF(AH261=0,"",($B$10/AH$10)*AH261/AH$8)</f>
        <v/>
      </c>
      <c r="AJ261" s="1265">
        <f t="shared" si="2017"/>
        <v>3500</v>
      </c>
      <c r="AK261" s="1251">
        <v>1</v>
      </c>
    </row>
    <row r="262" spans="1:37" s="1123" customFormat="1" ht="15.75" customHeight="1" x14ac:dyDescent="0.25">
      <c r="A262" s="1312" t="s">
        <v>3593</v>
      </c>
      <c r="B262" s="1313"/>
      <c r="C262" s="1303" t="s">
        <v>578</v>
      </c>
      <c r="D262" s="1304">
        <v>30</v>
      </c>
      <c r="E262" s="1304">
        <v>1000</v>
      </c>
      <c r="F262" s="1304" t="s">
        <v>3387</v>
      </c>
      <c r="G262" s="1305">
        <f t="shared" si="2007"/>
        <v>1.2786277979277012</v>
      </c>
      <c r="H262" s="1306">
        <v>0</v>
      </c>
      <c r="I262" s="1307" t="str">
        <f t="shared" si="1760"/>
        <v/>
      </c>
      <c r="J262" s="1306">
        <v>0</v>
      </c>
      <c r="K262" s="1307" t="str">
        <f t="shared" si="1760"/>
        <v/>
      </c>
      <c r="L262" s="1306">
        <v>0</v>
      </c>
      <c r="M262" s="1307" t="str">
        <f t="shared" ref="M262" si="2243">IF(L262=0,"",($B$10/L$10)*L262/L$8)</f>
        <v/>
      </c>
      <c r="N262" s="1306">
        <v>0</v>
      </c>
      <c r="O262" s="1307" t="str">
        <f t="shared" ref="O262" si="2244">IF(N262=0,"",($B$10/N$10)*N262/N$8)</f>
        <v/>
      </c>
      <c r="P262" s="1306">
        <v>1300</v>
      </c>
      <c r="Q262" s="1307">
        <f t="shared" ref="Q262" si="2245">IF(P262=0,"",($B$10/P$10)*P262/P$8)</f>
        <v>0.16193125508008965</v>
      </c>
      <c r="R262" s="1306">
        <v>0</v>
      </c>
      <c r="S262" s="1307" t="str">
        <f t="shared" ref="S262" si="2246">IF(R262=0,"",($B$10/R$10)*R262/R$8)</f>
        <v/>
      </c>
      <c r="T262" s="1306">
        <v>0</v>
      </c>
      <c r="U262" s="1307" t="str">
        <f t="shared" ref="U262" si="2247">IF(T262=0,"",($B$10/T$10)*T262/T$8)</f>
        <v/>
      </c>
      <c r="V262" s="1306">
        <v>0</v>
      </c>
      <c r="W262" s="1307" t="str">
        <f t="shared" ref="W262:Y262" si="2248">IF(V262=0,"",($B$10/V$10)*V262/V$8)</f>
        <v/>
      </c>
      <c r="X262" s="1306">
        <v>7246.611605808881</v>
      </c>
      <c r="Y262" s="1307">
        <f t="shared" si="2248"/>
        <v>3.8714723070227159</v>
      </c>
      <c r="Z262" s="1306">
        <v>3925.2479531464769</v>
      </c>
      <c r="AA262" s="1307">
        <f t="shared" ref="AA262" si="2249">IF(Z262=0,"",($B$10/Z$10)*Z262/Z$8)</f>
        <v>0.55976276274973147</v>
      </c>
      <c r="AB262" s="1306">
        <v>7000</v>
      </c>
      <c r="AC262" s="1307">
        <f t="shared" ref="AC262" si="2250">IF(AB262=0,"",($B$10/AB$10)*AB262/AB$8)</f>
        <v>0.3188757488195102</v>
      </c>
      <c r="AD262" s="1306"/>
      <c r="AE262" s="1307" t="str">
        <f t="shared" si="1749"/>
        <v/>
      </c>
      <c r="AF262" s="1306">
        <v>19000</v>
      </c>
      <c r="AG262" s="1307">
        <f t="shared" si="1769"/>
        <v>1.4810969159664584</v>
      </c>
      <c r="AH262" s="1306"/>
      <c r="AI262" s="1307" t="str">
        <f t="shared" ref="AI262" si="2251">IF(AH262=0,"",($B$10/AH$10)*AH262/AH$8)</f>
        <v/>
      </c>
      <c r="AJ262" s="1265">
        <f t="shared" si="2017"/>
        <v>30000</v>
      </c>
      <c r="AK262" s="1251">
        <v>1</v>
      </c>
    </row>
    <row r="263" spans="1:37" s="1123" customFormat="1" ht="15.75" customHeight="1" x14ac:dyDescent="0.25">
      <c r="A263" s="1312" t="s">
        <v>3594</v>
      </c>
      <c r="B263" s="1313"/>
      <c r="C263" s="1303" t="s">
        <v>578</v>
      </c>
      <c r="D263" s="1304">
        <v>1</v>
      </c>
      <c r="E263" s="1304">
        <f>3500*2</f>
        <v>7000</v>
      </c>
      <c r="F263" s="1304" t="s">
        <v>3387</v>
      </c>
      <c r="G263" s="1305">
        <f t="shared" si="2007"/>
        <v>0.77195361980473298</v>
      </c>
      <c r="H263" s="1306">
        <v>0</v>
      </c>
      <c r="I263" s="1307" t="str">
        <f t="shared" si="1760"/>
        <v/>
      </c>
      <c r="J263" s="1306">
        <v>0</v>
      </c>
      <c r="K263" s="1307" t="str">
        <f t="shared" si="1760"/>
        <v/>
      </c>
      <c r="L263" s="1306">
        <v>0</v>
      </c>
      <c r="M263" s="1307" t="str">
        <f t="shared" ref="M263" si="2252">IF(L263=0,"",($B$10/L$10)*L263/L$8)</f>
        <v/>
      </c>
      <c r="N263" s="1306">
        <v>0</v>
      </c>
      <c r="O263" s="1307" t="str">
        <f t="shared" ref="O263" si="2253">IF(N263=0,"",($B$10/N$10)*N263/N$8)</f>
        <v/>
      </c>
      <c r="P263" s="1306">
        <v>0</v>
      </c>
      <c r="Q263" s="1307" t="str">
        <f t="shared" ref="Q263" si="2254">IF(P263=0,"",($B$10/P$10)*P263/P$8)</f>
        <v/>
      </c>
      <c r="R263" s="1306">
        <v>0</v>
      </c>
      <c r="S263" s="1307" t="str">
        <f t="shared" ref="S263" si="2255">IF(R263=0,"",($B$10/R$10)*R263/R$8)</f>
        <v/>
      </c>
      <c r="T263" s="1306">
        <v>0</v>
      </c>
      <c r="U263" s="1307" t="str">
        <f t="shared" ref="U263" si="2256">IF(T263=0,"",($B$10/T$10)*T263/T$8)</f>
        <v/>
      </c>
      <c r="V263" s="1306">
        <v>0</v>
      </c>
      <c r="W263" s="1307" t="str">
        <f t="shared" ref="W263:Y263" si="2257">IF(V263=0,"",($B$10/V$10)*V263/V$8)</f>
        <v/>
      </c>
      <c r="X263" s="1306">
        <v>0</v>
      </c>
      <c r="Y263" s="1307" t="str">
        <f t="shared" si="2257"/>
        <v/>
      </c>
      <c r="Z263" s="1306">
        <v>7000</v>
      </c>
      <c r="AA263" s="1307">
        <f t="shared" ref="AA263" si="2258">IF(Z263=0,"",($B$10/Z$10)*Z263/Z$8)</f>
        <v>0.99823995477971816</v>
      </c>
      <c r="AB263" s="1306">
        <v>0</v>
      </c>
      <c r="AC263" s="1307" t="str">
        <f t="shared" ref="AC263" si="2259">IF(AB263=0,"",($B$10/AB$10)*AB263/AB$8)</f>
        <v/>
      </c>
      <c r="AD263" s="1306"/>
      <c r="AE263" s="1307" t="str">
        <f t="shared" si="1749"/>
        <v/>
      </c>
      <c r="AF263" s="1306">
        <v>7000</v>
      </c>
      <c r="AG263" s="1307">
        <f t="shared" si="1769"/>
        <v>0.5456672848297478</v>
      </c>
      <c r="AH263" s="1306"/>
      <c r="AI263" s="1307" t="str">
        <f t="shared" ref="AI263" si="2260">IF(AH263=0,"",($B$10/AH$10)*AH263/AH$8)</f>
        <v/>
      </c>
      <c r="AJ263" s="1265">
        <f t="shared" si="2017"/>
        <v>7000</v>
      </c>
      <c r="AK263" s="1251">
        <v>1</v>
      </c>
    </row>
    <row r="264" spans="1:37" s="1123" customFormat="1" ht="15.75" customHeight="1" x14ac:dyDescent="0.25">
      <c r="A264" s="1312" t="s">
        <v>3595</v>
      </c>
      <c r="B264" s="1313"/>
      <c r="C264" s="1303" t="s">
        <v>578</v>
      </c>
      <c r="D264" s="1304">
        <v>1</v>
      </c>
      <c r="E264" s="1304">
        <f>2800*2</f>
        <v>5600</v>
      </c>
      <c r="F264" s="1304" t="s">
        <v>3387</v>
      </c>
      <c r="G264" s="1305">
        <f t="shared" si="2007"/>
        <v>0.91389755670553707</v>
      </c>
      <c r="H264" s="1306">
        <v>0</v>
      </c>
      <c r="I264" s="1307" t="str">
        <f t="shared" si="1760"/>
        <v/>
      </c>
      <c r="J264" s="1306">
        <v>0</v>
      </c>
      <c r="K264" s="1307" t="str">
        <f t="shared" si="1760"/>
        <v/>
      </c>
      <c r="L264" s="1306">
        <v>0</v>
      </c>
      <c r="M264" s="1307" t="str">
        <f t="shared" ref="M264:M265" si="2261">IF(L264=0,"",($B$10/L$10)*L264/L$8)</f>
        <v/>
      </c>
      <c r="N264" s="1306">
        <v>0</v>
      </c>
      <c r="O264" s="1307" t="str">
        <f t="shared" ref="O264:O265" si="2262">IF(N264=0,"",($B$10/N$10)*N264/N$8)</f>
        <v/>
      </c>
      <c r="P264" s="1306">
        <v>0</v>
      </c>
      <c r="Q264" s="1307" t="str">
        <f t="shared" ref="Q264:Q265" si="2263">IF(P264=0,"",($B$10/P$10)*P264/P$8)</f>
        <v/>
      </c>
      <c r="R264" s="1306">
        <v>0</v>
      </c>
      <c r="S264" s="1307" t="str">
        <f t="shared" ref="S264:S265" si="2264">IF(R264=0,"",($B$10/R$10)*R264/R$8)</f>
        <v/>
      </c>
      <c r="T264" s="1306">
        <v>0</v>
      </c>
      <c r="U264" s="1307" t="str">
        <f t="shared" ref="U264:U265" si="2265">IF(T264=0,"",($B$10/T$10)*T264/T$8)</f>
        <v/>
      </c>
      <c r="V264" s="1306">
        <v>0</v>
      </c>
      <c r="W264" s="1307" t="str">
        <f t="shared" ref="W264:Y265" si="2266">IF(V264=0,"",($B$10/V$10)*V264/V$8)</f>
        <v/>
      </c>
      <c r="X264" s="1306">
        <v>0</v>
      </c>
      <c r="Y264" s="1307" t="str">
        <f t="shared" si="2266"/>
        <v/>
      </c>
      <c r="Z264" s="1306">
        <v>9756</v>
      </c>
      <c r="AA264" s="1307">
        <f t="shared" ref="AA264:AA265" si="2267">IF(Z264=0,"",($B$10/Z$10)*Z264/Z$8)</f>
        <v>1.3912612855472759</v>
      </c>
      <c r="AB264" s="1306">
        <v>0</v>
      </c>
      <c r="AC264" s="1307" t="str">
        <f t="shared" ref="AC264:AC265" si="2268">IF(AB264=0,"",($B$10/AB$10)*AB264/AB$8)</f>
        <v/>
      </c>
      <c r="AD264" s="1306"/>
      <c r="AE264" s="1307" t="str">
        <f t="shared" si="1749"/>
        <v/>
      </c>
      <c r="AF264" s="1306">
        <v>5600</v>
      </c>
      <c r="AG264" s="1307">
        <f t="shared" si="1769"/>
        <v>0.43653382786379824</v>
      </c>
      <c r="AH264" s="1306"/>
      <c r="AI264" s="1307" t="str">
        <f t="shared" ref="AI264:AI265" si="2269">IF(AH264=0,"",($B$10/AH$10)*AH264/AH$8)</f>
        <v/>
      </c>
      <c r="AJ264" s="1265">
        <f t="shared" si="2017"/>
        <v>5600</v>
      </c>
      <c r="AK264" s="1251">
        <v>1</v>
      </c>
    </row>
    <row r="265" spans="1:37" s="1123" customFormat="1" ht="15.75" customHeight="1" x14ac:dyDescent="0.25">
      <c r="A265" s="1344" t="s">
        <v>4189</v>
      </c>
      <c r="B265" s="1345"/>
      <c r="C265" s="1303" t="s">
        <v>578</v>
      </c>
      <c r="D265" s="1304"/>
      <c r="E265" s="1304"/>
      <c r="F265" s="1304" t="s">
        <v>3775</v>
      </c>
      <c r="G265" s="1305" t="str">
        <f t="shared" ref="G265" si="2270">IFERROR(AVERAGEIFS($H265:$AI265,H$12:AI$12,"Referência"),"")</f>
        <v/>
      </c>
      <c r="H265" s="1306">
        <v>0</v>
      </c>
      <c r="I265" s="1307" t="str">
        <f t="shared" ref="I265" si="2271">IF(H265=0,"",($B$10/H$10)*H265/H$8)</f>
        <v/>
      </c>
      <c r="J265" s="1306">
        <v>0</v>
      </c>
      <c r="K265" s="1307" t="str">
        <f t="shared" ref="K265" si="2272">IF(J265=0,"",($B$10/J$10)*J265/J$8)</f>
        <v/>
      </c>
      <c r="L265" s="1306">
        <v>0</v>
      </c>
      <c r="M265" s="1307" t="str">
        <f t="shared" si="2261"/>
        <v/>
      </c>
      <c r="N265" s="1306">
        <v>0</v>
      </c>
      <c r="O265" s="1307" t="str">
        <f t="shared" si="2262"/>
        <v/>
      </c>
      <c r="P265" s="1306">
        <v>0</v>
      </c>
      <c r="Q265" s="1307" t="str">
        <f t="shared" si="2263"/>
        <v/>
      </c>
      <c r="R265" s="1306">
        <v>0</v>
      </c>
      <c r="S265" s="1307" t="str">
        <f t="shared" si="2264"/>
        <v/>
      </c>
      <c r="T265" s="1306">
        <v>0</v>
      </c>
      <c r="U265" s="1307" t="str">
        <f t="shared" si="2265"/>
        <v/>
      </c>
      <c r="V265" s="1306">
        <v>0</v>
      </c>
      <c r="W265" s="1307" t="str">
        <f t="shared" si="2266"/>
        <v/>
      </c>
      <c r="X265" s="1306">
        <v>0</v>
      </c>
      <c r="Y265" s="1307" t="str">
        <f t="shared" si="2266"/>
        <v/>
      </c>
      <c r="Z265" s="1306">
        <v>821.69</v>
      </c>
      <c r="AA265" s="1307">
        <f t="shared" si="2267"/>
        <v>0.11717768406327811</v>
      </c>
      <c r="AB265" s="1306">
        <v>0</v>
      </c>
      <c r="AC265" s="1307" t="str">
        <f t="shared" si="2268"/>
        <v/>
      </c>
      <c r="AD265" s="1306">
        <v>67500</v>
      </c>
      <c r="AE265" s="1307">
        <f t="shared" si="1749"/>
        <v>5.1046413668036479</v>
      </c>
      <c r="AF265" s="1306" t="e">
        <v>#N/A</v>
      </c>
      <c r="AG265" s="1307" t="e">
        <f t="shared" si="1769"/>
        <v>#N/A</v>
      </c>
      <c r="AH265" s="1306"/>
      <c r="AI265" s="1307" t="str">
        <f t="shared" si="2269"/>
        <v/>
      </c>
      <c r="AJ265" s="1265">
        <f t="shared" ref="AJ265" si="2273">E265*D265</f>
        <v>0</v>
      </c>
      <c r="AK265" s="1251">
        <v>0</v>
      </c>
    </row>
    <row r="266" spans="1:37" s="1123" customFormat="1" ht="15.75" customHeight="1" x14ac:dyDescent="0.25">
      <c r="A266" s="1344" t="s">
        <v>3596</v>
      </c>
      <c r="B266" s="1345"/>
      <c r="C266" s="1303" t="s">
        <v>578</v>
      </c>
      <c r="D266" s="1304"/>
      <c r="E266" s="1304"/>
      <c r="F266" s="1304" t="s">
        <v>3775</v>
      </c>
      <c r="G266" s="1305">
        <f t="shared" si="2007"/>
        <v>0.11717768406327811</v>
      </c>
      <c r="H266" s="1306">
        <v>0</v>
      </c>
      <c r="I266" s="1307" t="str">
        <f t="shared" si="1760"/>
        <v/>
      </c>
      <c r="J266" s="1306">
        <v>0</v>
      </c>
      <c r="K266" s="1307" t="str">
        <f t="shared" si="1760"/>
        <v/>
      </c>
      <c r="L266" s="1306">
        <v>0</v>
      </c>
      <c r="M266" s="1307" t="str">
        <f t="shared" ref="M266" si="2274">IF(L266=0,"",($B$10/L$10)*L266/L$8)</f>
        <v/>
      </c>
      <c r="N266" s="1306">
        <v>0</v>
      </c>
      <c r="O266" s="1307" t="str">
        <f t="shared" ref="O266" si="2275">IF(N266=0,"",($B$10/N$10)*N266/N$8)</f>
        <v/>
      </c>
      <c r="P266" s="1306">
        <v>0</v>
      </c>
      <c r="Q266" s="1307" t="str">
        <f t="shared" ref="Q266" si="2276">IF(P266=0,"",($B$10/P$10)*P266/P$8)</f>
        <v/>
      </c>
      <c r="R266" s="1306">
        <v>0</v>
      </c>
      <c r="S266" s="1307" t="str">
        <f t="shared" ref="S266" si="2277">IF(R266=0,"",($B$10/R$10)*R266/R$8)</f>
        <v/>
      </c>
      <c r="T266" s="1306">
        <v>0</v>
      </c>
      <c r="U266" s="1307" t="str">
        <f t="shared" ref="U266" si="2278">IF(T266=0,"",($B$10/T$10)*T266/T$8)</f>
        <v/>
      </c>
      <c r="V266" s="1306">
        <v>0</v>
      </c>
      <c r="W266" s="1307" t="str">
        <f t="shared" ref="W266:Y266" si="2279">IF(V266=0,"",($B$10/V$10)*V266/V$8)</f>
        <v/>
      </c>
      <c r="X266" s="1306">
        <v>0</v>
      </c>
      <c r="Y266" s="1307" t="str">
        <f t="shared" si="2279"/>
        <v/>
      </c>
      <c r="Z266" s="1306">
        <v>821.69</v>
      </c>
      <c r="AA266" s="1307">
        <f t="shared" ref="AA266" si="2280">IF(Z266=0,"",($B$10/Z$10)*Z266/Z$8)</f>
        <v>0.11717768406327811</v>
      </c>
      <c r="AB266" s="1306">
        <v>0</v>
      </c>
      <c r="AC266" s="1307" t="str">
        <f t="shared" ref="AC266" si="2281">IF(AB266=0,"",($B$10/AB$10)*AB266/AB$8)</f>
        <v/>
      </c>
      <c r="AD266" s="1306">
        <v>0</v>
      </c>
      <c r="AE266" s="1307" t="str">
        <f t="shared" si="1749"/>
        <v/>
      </c>
      <c r="AF266" s="1306">
        <v>0</v>
      </c>
      <c r="AG266" s="1307" t="str">
        <f t="shared" si="1769"/>
        <v/>
      </c>
      <c r="AH266" s="1306"/>
      <c r="AI266" s="1307" t="str">
        <f t="shared" ref="AI266" si="2282">IF(AH266=0,"",($B$10/AH$10)*AH266/AH$8)</f>
        <v/>
      </c>
      <c r="AJ266" s="1265">
        <f t="shared" si="2017"/>
        <v>0</v>
      </c>
      <c r="AK266" s="1251">
        <v>0</v>
      </c>
    </row>
    <row r="267" spans="1:37" s="1123" customFormat="1" ht="15.75" customHeight="1" x14ac:dyDescent="0.25">
      <c r="A267" s="1312" t="s">
        <v>3597</v>
      </c>
      <c r="B267" s="1313"/>
      <c r="C267" s="1303" t="s">
        <v>578</v>
      </c>
      <c r="D267" s="1304"/>
      <c r="E267" s="1304"/>
      <c r="F267" s="1304" t="s">
        <v>3775</v>
      </c>
      <c r="G267" s="1305">
        <f t="shared" si="2007"/>
        <v>5.3424586794735149E-2</v>
      </c>
      <c r="H267" s="1306">
        <v>0</v>
      </c>
      <c r="I267" s="1307" t="str">
        <f t="shared" si="1760"/>
        <v/>
      </c>
      <c r="J267" s="1306">
        <v>0</v>
      </c>
      <c r="K267" s="1307" t="str">
        <f t="shared" si="1760"/>
        <v/>
      </c>
      <c r="L267" s="1306">
        <v>0</v>
      </c>
      <c r="M267" s="1307" t="str">
        <f t="shared" ref="M267" si="2283">IF(L267=0,"",($B$10/L$10)*L267/L$8)</f>
        <v/>
      </c>
      <c r="N267" s="1306">
        <v>0</v>
      </c>
      <c r="O267" s="1307" t="str">
        <f t="shared" ref="O267" si="2284">IF(N267=0,"",($B$10/N$10)*N267/N$8)</f>
        <v/>
      </c>
      <c r="P267" s="1306">
        <v>0</v>
      </c>
      <c r="Q267" s="1307" t="str">
        <f t="shared" ref="Q267" si="2285">IF(P267=0,"",($B$10/P$10)*P267/P$8)</f>
        <v/>
      </c>
      <c r="R267" s="1306">
        <v>0</v>
      </c>
      <c r="S267" s="1307" t="str">
        <f t="shared" ref="S267" si="2286">IF(R267=0,"",($B$10/R$10)*R267/R$8)</f>
        <v/>
      </c>
      <c r="T267" s="1306">
        <v>0</v>
      </c>
      <c r="U267" s="1307" t="str">
        <f t="shared" ref="U267" si="2287">IF(T267=0,"",($B$10/T$10)*T267/T$8)</f>
        <v/>
      </c>
      <c r="V267" s="1306">
        <v>0</v>
      </c>
      <c r="W267" s="1307" t="str">
        <f t="shared" ref="W267:Y267" si="2288">IF(V267=0,"",($B$10/V$10)*V267/V$8)</f>
        <v/>
      </c>
      <c r="X267" s="1306">
        <v>100</v>
      </c>
      <c r="Y267" s="1307">
        <f t="shared" si="2288"/>
        <v>5.3424586794735149E-2</v>
      </c>
      <c r="Z267" s="1306">
        <v>0</v>
      </c>
      <c r="AA267" s="1307" t="str">
        <f t="shared" ref="AA267" si="2289">IF(Z267=0,"",($B$10/Z$10)*Z267/Z$8)</f>
        <v/>
      </c>
      <c r="AB267" s="1306">
        <v>0</v>
      </c>
      <c r="AC267" s="1307" t="str">
        <f t="shared" ref="AC267" si="2290">IF(AB267=0,"",($B$10/AB$10)*AB267/AB$8)</f>
        <v/>
      </c>
      <c r="AD267" s="1306">
        <v>0</v>
      </c>
      <c r="AE267" s="1307" t="str">
        <f t="shared" si="1749"/>
        <v/>
      </c>
      <c r="AF267" s="1306">
        <v>0</v>
      </c>
      <c r="AG267" s="1307" t="str">
        <f t="shared" si="1769"/>
        <v/>
      </c>
      <c r="AH267" s="1306"/>
      <c r="AI267" s="1307" t="str">
        <f t="shared" ref="AI267" si="2291">IF(AH267=0,"",($B$10/AH$10)*AH267/AH$8)</f>
        <v/>
      </c>
      <c r="AJ267" s="1265">
        <f t="shared" si="2017"/>
        <v>0</v>
      </c>
      <c r="AK267" s="1251">
        <v>0</v>
      </c>
    </row>
    <row r="268" spans="1:37" s="1123" customFormat="1" ht="15.75" customHeight="1" x14ac:dyDescent="0.25">
      <c r="A268" s="1312" t="s">
        <v>3598</v>
      </c>
      <c r="B268" s="1313"/>
      <c r="C268" s="1303" t="s">
        <v>578</v>
      </c>
      <c r="D268" s="1304"/>
      <c r="E268" s="1304"/>
      <c r="F268" s="1304" t="s">
        <v>3775</v>
      </c>
      <c r="G268" s="1305">
        <f t="shared" si="2007"/>
        <v>1.6224995075272202</v>
      </c>
      <c r="H268" s="1306">
        <v>0</v>
      </c>
      <c r="I268" s="1307" t="str">
        <f t="shared" si="1760"/>
        <v/>
      </c>
      <c r="J268" s="1306">
        <v>0</v>
      </c>
      <c r="K268" s="1307" t="str">
        <f t="shared" si="1760"/>
        <v/>
      </c>
      <c r="L268" s="1306">
        <v>0</v>
      </c>
      <c r="M268" s="1307" t="str">
        <f t="shared" ref="M268" si="2292">IF(L268=0,"",($B$10/L$10)*L268/L$8)</f>
        <v/>
      </c>
      <c r="N268" s="1306">
        <v>0</v>
      </c>
      <c r="O268" s="1307" t="str">
        <f t="shared" ref="O268" si="2293">IF(N268=0,"",($B$10/N$10)*N268/N$8)</f>
        <v/>
      </c>
      <c r="P268" s="1306">
        <v>0</v>
      </c>
      <c r="Q268" s="1307" t="str">
        <f t="shared" ref="Q268" si="2294">IF(P268=0,"",($B$10/P$10)*P268/P$8)</f>
        <v/>
      </c>
      <c r="R268" s="1306">
        <v>0</v>
      </c>
      <c r="S268" s="1307" t="str">
        <f t="shared" ref="S268" si="2295">IF(R268=0,"",($B$10/R$10)*R268/R$8)</f>
        <v/>
      </c>
      <c r="T268" s="1306">
        <v>0</v>
      </c>
      <c r="U268" s="1307" t="str">
        <f t="shared" ref="U268" si="2296">IF(T268=0,"",($B$10/T$10)*T268/T$8)</f>
        <v/>
      </c>
      <c r="V268" s="1306">
        <v>0</v>
      </c>
      <c r="W268" s="1307" t="str">
        <f t="shared" ref="W268:Y268" si="2297">IF(V268=0,"",($B$10/V$10)*V268/V$8)</f>
        <v/>
      </c>
      <c r="X268" s="1306">
        <v>4800</v>
      </c>
      <c r="Y268" s="1307">
        <f t="shared" si="2297"/>
        <v>2.5643801661472874</v>
      </c>
      <c r="Z268" s="1306">
        <v>0</v>
      </c>
      <c r="AA268" s="1307" t="str">
        <f t="shared" ref="AA268" si="2298">IF(Z268=0,"",($B$10/Z$10)*Z268/Z$8)</f>
        <v/>
      </c>
      <c r="AB268" s="1306">
        <v>0</v>
      </c>
      <c r="AC268" s="1307" t="str">
        <f t="shared" ref="AC268" si="2299">IF(AB268=0,"",($B$10/AB$10)*AB268/AB$8)</f>
        <v/>
      </c>
      <c r="AD268" s="1306">
        <v>9000</v>
      </c>
      <c r="AE268" s="1307">
        <f t="shared" si="1749"/>
        <v>0.68061884890715307</v>
      </c>
      <c r="AF268" s="1306">
        <v>0</v>
      </c>
      <c r="AG268" s="1307" t="str">
        <f t="shared" si="1769"/>
        <v/>
      </c>
      <c r="AH268" s="1306"/>
      <c r="AI268" s="1307" t="str">
        <f t="shared" ref="AI268" si="2300">IF(AH268=0,"",($B$10/AH$10)*AH268/AH$8)</f>
        <v/>
      </c>
      <c r="AJ268" s="1265">
        <f t="shared" si="2017"/>
        <v>0</v>
      </c>
      <c r="AK268" s="1251">
        <v>0</v>
      </c>
    </row>
    <row r="269" spans="1:37" s="1123" customFormat="1" ht="15.75" customHeight="1" x14ac:dyDescent="0.25">
      <c r="A269" s="1312" t="s">
        <v>3599</v>
      </c>
      <c r="B269" s="1313"/>
      <c r="C269" s="1303" t="s">
        <v>578</v>
      </c>
      <c r="D269" s="1304"/>
      <c r="E269" s="1304"/>
      <c r="F269" s="1304" t="s">
        <v>3775</v>
      </c>
      <c r="G269" s="1305" t="str">
        <f t="shared" si="2007"/>
        <v/>
      </c>
      <c r="H269" s="1306">
        <v>0</v>
      </c>
      <c r="I269" s="1307" t="str">
        <f t="shared" si="1760"/>
        <v/>
      </c>
      <c r="J269" s="1306">
        <v>0</v>
      </c>
      <c r="K269" s="1307" t="str">
        <f t="shared" si="1760"/>
        <v/>
      </c>
      <c r="L269" s="1306">
        <v>0</v>
      </c>
      <c r="M269" s="1307" t="str">
        <f t="shared" ref="M269" si="2301">IF(L269=0,"",($B$10/L$10)*L269/L$8)</f>
        <v/>
      </c>
      <c r="N269" s="1306">
        <v>0</v>
      </c>
      <c r="O269" s="1307" t="str">
        <f t="shared" ref="O269" si="2302">IF(N269=0,"",($B$10/N$10)*N269/N$8)</f>
        <v/>
      </c>
      <c r="P269" s="1306">
        <v>0</v>
      </c>
      <c r="Q269" s="1307" t="str">
        <f t="shared" ref="Q269" si="2303">IF(P269=0,"",($B$10/P$10)*P269/P$8)</f>
        <v/>
      </c>
      <c r="R269" s="1306">
        <v>0</v>
      </c>
      <c r="S269" s="1307" t="str">
        <f t="shared" ref="S269" si="2304">IF(R269=0,"",($B$10/R$10)*R269/R$8)</f>
        <v/>
      </c>
      <c r="T269" s="1306">
        <v>0</v>
      </c>
      <c r="U269" s="1307" t="str">
        <f t="shared" ref="U269" si="2305">IF(T269=0,"",($B$10/T$10)*T269/T$8)</f>
        <v/>
      </c>
      <c r="V269" s="1306">
        <v>0</v>
      </c>
      <c r="W269" s="1307" t="str">
        <f t="shared" ref="W269:Y269" si="2306">IF(V269=0,"",($B$10/V$10)*V269/V$8)</f>
        <v/>
      </c>
      <c r="X269" s="1306">
        <v>0</v>
      </c>
      <c r="Y269" s="1307" t="str">
        <f t="shared" si="2306"/>
        <v/>
      </c>
      <c r="Z269" s="1306">
        <v>0</v>
      </c>
      <c r="AA269" s="1307" t="str">
        <f t="shared" ref="AA269" si="2307">IF(Z269=0,"",($B$10/Z$10)*Z269/Z$8)</f>
        <v/>
      </c>
      <c r="AB269" s="1306">
        <v>0</v>
      </c>
      <c r="AC269" s="1307" t="str">
        <f t="shared" ref="AC269" si="2308">IF(AB269=0,"",($B$10/AB$10)*AB269/AB$8)</f>
        <v/>
      </c>
      <c r="AD269" s="1306"/>
      <c r="AE269" s="1307" t="str">
        <f t="shared" si="1749"/>
        <v/>
      </c>
      <c r="AF269" s="1306">
        <v>0</v>
      </c>
      <c r="AG269" s="1307" t="str">
        <f t="shared" si="1769"/>
        <v/>
      </c>
      <c r="AH269" s="1306"/>
      <c r="AI269" s="1307" t="str">
        <f t="shared" ref="AI269" si="2309">IF(AH269=0,"",($B$10/AH$10)*AH269/AH$8)</f>
        <v/>
      </c>
      <c r="AJ269" s="1265">
        <f t="shared" si="2017"/>
        <v>0</v>
      </c>
      <c r="AK269" s="1251">
        <v>0</v>
      </c>
    </row>
    <row r="270" spans="1:37" s="1123" customFormat="1" ht="15.75" customHeight="1" x14ac:dyDescent="0.25">
      <c r="A270" s="1344" t="s">
        <v>3600</v>
      </c>
      <c r="B270" s="1313"/>
      <c r="C270" s="1303" t="s">
        <v>578</v>
      </c>
      <c r="D270" s="1304"/>
      <c r="E270" s="1304"/>
      <c r="F270" s="1304" t="s">
        <v>3775</v>
      </c>
      <c r="G270" s="1305" t="str">
        <f t="shared" si="2007"/>
        <v/>
      </c>
      <c r="H270" s="1306">
        <v>0</v>
      </c>
      <c r="I270" s="1307" t="str">
        <f t="shared" si="1760"/>
        <v/>
      </c>
      <c r="J270" s="1306">
        <v>0</v>
      </c>
      <c r="K270" s="1307" t="str">
        <f t="shared" si="1760"/>
        <v/>
      </c>
      <c r="L270" s="1306">
        <v>0</v>
      </c>
      <c r="M270" s="1307" t="str">
        <f t="shared" ref="M270" si="2310">IF(L270=0,"",($B$10/L$10)*L270/L$8)</f>
        <v/>
      </c>
      <c r="N270" s="1306">
        <v>0</v>
      </c>
      <c r="O270" s="1307" t="str">
        <f t="shared" ref="O270" si="2311">IF(N270=0,"",($B$10/N$10)*N270/N$8)</f>
        <v/>
      </c>
      <c r="P270" s="1306">
        <v>0</v>
      </c>
      <c r="Q270" s="1307" t="str">
        <f t="shared" ref="Q270" si="2312">IF(P270=0,"",($B$10/P$10)*P270/P$8)</f>
        <v/>
      </c>
      <c r="R270" s="1306">
        <v>0</v>
      </c>
      <c r="S270" s="1307" t="str">
        <f t="shared" ref="S270" si="2313">IF(R270=0,"",($B$10/R$10)*R270/R$8)</f>
        <v/>
      </c>
      <c r="T270" s="1306">
        <v>0</v>
      </c>
      <c r="U270" s="1307" t="str">
        <f t="shared" ref="U270" si="2314">IF(T270=0,"",($B$10/T$10)*T270/T$8)</f>
        <v/>
      </c>
      <c r="V270" s="1306">
        <v>0</v>
      </c>
      <c r="W270" s="1307" t="str">
        <f t="shared" ref="W270:Y270" si="2315">IF(V270=0,"",($B$10/V$10)*V270/V$8)</f>
        <v/>
      </c>
      <c r="X270" s="1306">
        <v>0</v>
      </c>
      <c r="Y270" s="1307" t="str">
        <f t="shared" si="2315"/>
        <v/>
      </c>
      <c r="Z270" s="1306">
        <v>0</v>
      </c>
      <c r="AA270" s="1307" t="str">
        <f t="shared" ref="AA270" si="2316">IF(Z270=0,"",($B$10/Z$10)*Z270/Z$8)</f>
        <v/>
      </c>
      <c r="AB270" s="1306">
        <v>0</v>
      </c>
      <c r="AC270" s="1307" t="str">
        <f t="shared" ref="AC270" si="2317">IF(AB270=0,"",($B$10/AB$10)*AB270/AB$8)</f>
        <v/>
      </c>
      <c r="AD270" s="1306"/>
      <c r="AE270" s="1307" t="str">
        <f t="shared" si="1749"/>
        <v/>
      </c>
      <c r="AF270" s="1306">
        <v>0</v>
      </c>
      <c r="AG270" s="1307" t="str">
        <f t="shared" si="1769"/>
        <v/>
      </c>
      <c r="AH270" s="1306"/>
      <c r="AI270" s="1307" t="str">
        <f t="shared" ref="AI270" si="2318">IF(AH270=0,"",($B$10/AH$10)*AH270/AH$8)</f>
        <v/>
      </c>
      <c r="AJ270" s="1265">
        <f t="shared" si="2017"/>
        <v>0</v>
      </c>
      <c r="AK270" s="1251">
        <v>0</v>
      </c>
    </row>
    <row r="271" spans="1:37" s="1123" customFormat="1" ht="15.75" customHeight="1" x14ac:dyDescent="0.25">
      <c r="A271" s="1312" t="s">
        <v>3601</v>
      </c>
      <c r="B271" s="1313"/>
      <c r="C271" s="1303" t="s">
        <v>578</v>
      </c>
      <c r="D271" s="1304"/>
      <c r="E271" s="1304"/>
      <c r="F271" s="1304" t="s">
        <v>3775</v>
      </c>
      <c r="G271" s="1305" t="str">
        <f t="shared" si="2007"/>
        <v/>
      </c>
      <c r="H271" s="1306">
        <v>0</v>
      </c>
      <c r="I271" s="1307" t="str">
        <f t="shared" si="1760"/>
        <v/>
      </c>
      <c r="J271" s="1306">
        <v>0</v>
      </c>
      <c r="K271" s="1307" t="str">
        <f t="shared" si="1760"/>
        <v/>
      </c>
      <c r="L271" s="1306">
        <v>0</v>
      </c>
      <c r="M271" s="1307" t="str">
        <f t="shared" ref="M271" si="2319">IF(L271=0,"",($B$10/L$10)*L271/L$8)</f>
        <v/>
      </c>
      <c r="N271" s="1306">
        <v>0</v>
      </c>
      <c r="O271" s="1307" t="str">
        <f t="shared" ref="O271" si="2320">IF(N271=0,"",($B$10/N$10)*N271/N$8)</f>
        <v/>
      </c>
      <c r="P271" s="1306">
        <v>0</v>
      </c>
      <c r="Q271" s="1307" t="str">
        <f t="shared" ref="Q271" si="2321">IF(P271=0,"",($B$10/P$10)*P271/P$8)</f>
        <v/>
      </c>
      <c r="R271" s="1306">
        <v>0</v>
      </c>
      <c r="S271" s="1307" t="str">
        <f t="shared" ref="S271" si="2322">IF(R271=0,"",($B$10/R$10)*R271/R$8)</f>
        <v/>
      </c>
      <c r="T271" s="1306">
        <v>0</v>
      </c>
      <c r="U271" s="1307" t="str">
        <f t="shared" ref="U271" si="2323">IF(T271=0,"",($B$10/T$10)*T271/T$8)</f>
        <v/>
      </c>
      <c r="V271" s="1306">
        <v>0</v>
      </c>
      <c r="W271" s="1307" t="str">
        <f t="shared" ref="W271:Y271" si="2324">IF(V271=0,"",($B$10/V$10)*V271/V$8)</f>
        <v/>
      </c>
      <c r="X271" s="1306">
        <v>0</v>
      </c>
      <c r="Y271" s="1307" t="str">
        <f t="shared" si="2324"/>
        <v/>
      </c>
      <c r="Z271" s="1306">
        <v>0</v>
      </c>
      <c r="AA271" s="1307" t="str">
        <f t="shared" ref="AA271" si="2325">IF(Z271=0,"",($B$10/Z$10)*Z271/Z$8)</f>
        <v/>
      </c>
      <c r="AB271" s="1306">
        <v>0</v>
      </c>
      <c r="AC271" s="1307" t="str">
        <f t="shared" ref="AC271" si="2326">IF(AB271=0,"",($B$10/AB$10)*AB271/AB$8)</f>
        <v/>
      </c>
      <c r="AD271" s="1306"/>
      <c r="AE271" s="1307" t="str">
        <f t="shared" ref="AE271:AE334" si="2327">IF(AD271=0,"",($B$10/AD$10)*AD271/AD$8)</f>
        <v/>
      </c>
      <c r="AF271" s="1306">
        <v>0</v>
      </c>
      <c r="AG271" s="1307" t="str">
        <f t="shared" si="1769"/>
        <v/>
      </c>
      <c r="AH271" s="1306"/>
      <c r="AI271" s="1307" t="str">
        <f t="shared" ref="AI271" si="2328">IF(AH271=0,"",($B$10/AH$10)*AH271/AH$8)</f>
        <v/>
      </c>
      <c r="AJ271" s="1265">
        <f t="shared" si="2017"/>
        <v>0</v>
      </c>
      <c r="AK271" s="1251">
        <v>0</v>
      </c>
    </row>
    <row r="272" spans="1:37" s="1123" customFormat="1" ht="15.75" customHeight="1" x14ac:dyDescent="0.25">
      <c r="A272" s="1312" t="s">
        <v>3602</v>
      </c>
      <c r="B272" s="1313"/>
      <c r="C272" s="1303" t="s">
        <v>578</v>
      </c>
      <c r="D272" s="1304"/>
      <c r="E272" s="1304"/>
      <c r="F272" s="1304" t="s">
        <v>3775</v>
      </c>
      <c r="G272" s="1305" t="str">
        <f t="shared" si="2007"/>
        <v/>
      </c>
      <c r="H272" s="1306">
        <v>0</v>
      </c>
      <c r="I272" s="1307" t="str">
        <f t="shared" si="1760"/>
        <v/>
      </c>
      <c r="J272" s="1306">
        <v>0</v>
      </c>
      <c r="K272" s="1307" t="str">
        <f t="shared" si="1760"/>
        <v/>
      </c>
      <c r="L272" s="1306">
        <v>0</v>
      </c>
      <c r="M272" s="1307" t="str">
        <f t="shared" ref="M272" si="2329">IF(L272=0,"",($B$10/L$10)*L272/L$8)</f>
        <v/>
      </c>
      <c r="N272" s="1306">
        <v>0</v>
      </c>
      <c r="O272" s="1307" t="str">
        <f t="shared" ref="O272" si="2330">IF(N272=0,"",($B$10/N$10)*N272/N$8)</f>
        <v/>
      </c>
      <c r="P272" s="1306">
        <v>0</v>
      </c>
      <c r="Q272" s="1307" t="str">
        <f t="shared" ref="Q272" si="2331">IF(P272=0,"",($B$10/P$10)*P272/P$8)</f>
        <v/>
      </c>
      <c r="R272" s="1306">
        <v>0</v>
      </c>
      <c r="S272" s="1307" t="str">
        <f t="shared" ref="S272" si="2332">IF(R272=0,"",($B$10/R$10)*R272/R$8)</f>
        <v/>
      </c>
      <c r="T272" s="1306">
        <v>0</v>
      </c>
      <c r="U272" s="1307" t="str">
        <f t="shared" ref="U272" si="2333">IF(T272=0,"",($B$10/T$10)*T272/T$8)</f>
        <v/>
      </c>
      <c r="V272" s="1306">
        <v>0</v>
      </c>
      <c r="W272" s="1307" t="str">
        <f t="shared" ref="W272:Y272" si="2334">IF(V272=0,"",($B$10/V$10)*V272/V$8)</f>
        <v/>
      </c>
      <c r="X272" s="1306">
        <v>0</v>
      </c>
      <c r="Y272" s="1307" t="str">
        <f t="shared" si="2334"/>
        <v/>
      </c>
      <c r="Z272" s="1306">
        <v>0</v>
      </c>
      <c r="AA272" s="1307" t="str">
        <f t="shared" ref="AA272" si="2335">IF(Z272=0,"",($B$10/Z$10)*Z272/Z$8)</f>
        <v/>
      </c>
      <c r="AB272" s="1306">
        <v>0</v>
      </c>
      <c r="AC272" s="1307" t="str">
        <f t="shared" ref="AC272" si="2336">IF(AB272=0,"",($B$10/AB$10)*AB272/AB$8)</f>
        <v/>
      </c>
      <c r="AD272" s="1306"/>
      <c r="AE272" s="1307" t="str">
        <f t="shared" si="2327"/>
        <v/>
      </c>
      <c r="AF272" s="1306">
        <v>0</v>
      </c>
      <c r="AG272" s="1307" t="str">
        <f t="shared" si="1769"/>
        <v/>
      </c>
      <c r="AH272" s="1306"/>
      <c r="AI272" s="1307" t="str">
        <f t="shared" ref="AI272" si="2337">IF(AH272=0,"",($B$10/AH$10)*AH272/AH$8)</f>
        <v/>
      </c>
      <c r="AJ272" s="1265">
        <f t="shared" si="2017"/>
        <v>0</v>
      </c>
      <c r="AK272" s="1251">
        <v>0</v>
      </c>
    </row>
    <row r="273" spans="1:37" s="1123" customFormat="1" ht="15.75" customHeight="1" x14ac:dyDescent="0.25">
      <c r="A273" s="1312" t="s">
        <v>3603</v>
      </c>
      <c r="B273" s="1313"/>
      <c r="C273" s="1303" t="s">
        <v>578</v>
      </c>
      <c r="D273" s="1304"/>
      <c r="E273" s="1304"/>
      <c r="F273" s="1304" t="s">
        <v>3775</v>
      </c>
      <c r="G273" s="1305" t="str">
        <f t="shared" si="2007"/>
        <v/>
      </c>
      <c r="H273" s="1306">
        <v>0</v>
      </c>
      <c r="I273" s="1307" t="str">
        <f t="shared" si="1760"/>
        <v/>
      </c>
      <c r="J273" s="1306">
        <v>0</v>
      </c>
      <c r="K273" s="1307" t="str">
        <f t="shared" si="1760"/>
        <v/>
      </c>
      <c r="L273" s="1306">
        <v>0</v>
      </c>
      <c r="M273" s="1307" t="str">
        <f t="shared" ref="M273" si="2338">IF(L273=0,"",($B$10/L$10)*L273/L$8)</f>
        <v/>
      </c>
      <c r="N273" s="1306">
        <v>0</v>
      </c>
      <c r="O273" s="1307" t="str">
        <f t="shared" ref="O273" si="2339">IF(N273=0,"",($B$10/N$10)*N273/N$8)</f>
        <v/>
      </c>
      <c r="P273" s="1306">
        <v>0</v>
      </c>
      <c r="Q273" s="1307" t="str">
        <f t="shared" ref="Q273" si="2340">IF(P273=0,"",($B$10/P$10)*P273/P$8)</f>
        <v/>
      </c>
      <c r="R273" s="1306">
        <v>0</v>
      </c>
      <c r="S273" s="1307" t="str">
        <f t="shared" ref="S273" si="2341">IF(R273=0,"",($B$10/R$10)*R273/R$8)</f>
        <v/>
      </c>
      <c r="T273" s="1306">
        <v>0</v>
      </c>
      <c r="U273" s="1307" t="str">
        <f t="shared" ref="U273" si="2342">IF(T273=0,"",($B$10/T$10)*T273/T$8)</f>
        <v/>
      </c>
      <c r="V273" s="1306">
        <v>0</v>
      </c>
      <c r="W273" s="1307" t="str">
        <f t="shared" ref="W273:Y273" si="2343">IF(V273=0,"",($B$10/V$10)*V273/V$8)</f>
        <v/>
      </c>
      <c r="X273" s="1306">
        <v>0</v>
      </c>
      <c r="Y273" s="1307" t="str">
        <f t="shared" si="2343"/>
        <v/>
      </c>
      <c r="Z273" s="1306">
        <v>0</v>
      </c>
      <c r="AA273" s="1307" t="str">
        <f t="shared" ref="AA273" si="2344">IF(Z273=0,"",($B$10/Z$10)*Z273/Z$8)</f>
        <v/>
      </c>
      <c r="AB273" s="1306">
        <v>0</v>
      </c>
      <c r="AC273" s="1307" t="str">
        <f t="shared" ref="AC273" si="2345">IF(AB273=0,"",($B$10/AB$10)*AB273/AB$8)</f>
        <v/>
      </c>
      <c r="AD273" s="1306"/>
      <c r="AE273" s="1307" t="str">
        <f t="shared" si="2327"/>
        <v/>
      </c>
      <c r="AF273" s="1306">
        <v>0</v>
      </c>
      <c r="AG273" s="1307" t="str">
        <f t="shared" ref="AG273:AG336" si="2346">IF(AF273=0,"",($B$10/AF$10)*AF273/AF$8)</f>
        <v/>
      </c>
      <c r="AH273" s="1306"/>
      <c r="AI273" s="1307" t="str">
        <f t="shared" ref="AI273" si="2347">IF(AH273=0,"",($B$10/AH$10)*AH273/AH$8)</f>
        <v/>
      </c>
      <c r="AJ273" s="1265">
        <f t="shared" si="2017"/>
        <v>0</v>
      </c>
      <c r="AK273" s="1251">
        <v>0</v>
      </c>
    </row>
    <row r="274" spans="1:37" s="1123" customFormat="1" ht="15.75" customHeight="1" x14ac:dyDescent="0.25">
      <c r="A274" s="1344" t="s">
        <v>3604</v>
      </c>
      <c r="B274" s="1313"/>
      <c r="C274" s="1303" t="s">
        <v>3493</v>
      </c>
      <c r="D274" s="1304"/>
      <c r="E274" s="1304"/>
      <c r="F274" s="1304" t="s">
        <v>3775</v>
      </c>
      <c r="G274" s="1305">
        <f t="shared" si="2007"/>
        <v>5.4989812784682837</v>
      </c>
      <c r="H274" s="1306">
        <v>0</v>
      </c>
      <c r="I274" s="1307" t="str">
        <f t="shared" ref="I274:K339" si="2348">IF(H274=0,"",($B$10/H$10)*H274/H$8)</f>
        <v/>
      </c>
      <c r="J274" s="1306">
        <v>0</v>
      </c>
      <c r="K274" s="1307" t="str">
        <f t="shared" si="2348"/>
        <v/>
      </c>
      <c r="L274" s="1306">
        <v>85800</v>
      </c>
      <c r="M274" s="1307">
        <f t="shared" ref="M274" si="2349">IF(L274=0,"",($B$10/L$10)*L274/L$8)</f>
        <v>5.4989812784682837</v>
      </c>
      <c r="N274" s="1306">
        <v>0</v>
      </c>
      <c r="O274" s="1307" t="str">
        <f t="shared" ref="O274" si="2350">IF(N274=0,"",($B$10/N$10)*N274/N$8)</f>
        <v/>
      </c>
      <c r="P274" s="1306">
        <v>0</v>
      </c>
      <c r="Q274" s="1307" t="str">
        <f t="shared" ref="Q274" si="2351">IF(P274=0,"",($B$10/P$10)*P274/P$8)</f>
        <v/>
      </c>
      <c r="R274" s="1306">
        <v>0</v>
      </c>
      <c r="S274" s="1307" t="str">
        <f t="shared" ref="S274" si="2352">IF(R274=0,"",($B$10/R$10)*R274/R$8)</f>
        <v/>
      </c>
      <c r="T274" s="1306">
        <v>0</v>
      </c>
      <c r="U274" s="1307" t="str">
        <f t="shared" ref="U274" si="2353">IF(T274=0,"",($B$10/T$10)*T274/T$8)</f>
        <v/>
      </c>
      <c r="V274" s="1306">
        <v>0</v>
      </c>
      <c r="W274" s="1307" t="str">
        <f t="shared" ref="W274:Y274" si="2354">IF(V274=0,"",($B$10/V$10)*V274/V$8)</f>
        <v/>
      </c>
      <c r="X274" s="1306">
        <v>0</v>
      </c>
      <c r="Y274" s="1307" t="str">
        <f t="shared" si="2354"/>
        <v/>
      </c>
      <c r="Z274" s="1306">
        <v>0</v>
      </c>
      <c r="AA274" s="1307" t="str">
        <f t="shared" ref="AA274" si="2355">IF(Z274=0,"",($B$10/Z$10)*Z274/Z$8)</f>
        <v/>
      </c>
      <c r="AB274" s="1306">
        <v>0</v>
      </c>
      <c r="AC274" s="1307" t="str">
        <f t="shared" ref="AC274" si="2356">IF(AB274=0,"",($B$10/AB$10)*AB274/AB$8)</f>
        <v/>
      </c>
      <c r="AD274" s="1306"/>
      <c r="AE274" s="1307" t="str">
        <f t="shared" si="2327"/>
        <v/>
      </c>
      <c r="AF274" s="1306">
        <v>0</v>
      </c>
      <c r="AG274" s="1307" t="str">
        <f t="shared" si="2346"/>
        <v/>
      </c>
      <c r="AH274" s="1306"/>
      <c r="AI274" s="1307" t="str">
        <f t="shared" ref="AI274" si="2357">IF(AH274=0,"",($B$10/AH$10)*AH274/AH$8)</f>
        <v/>
      </c>
      <c r="AJ274" s="1265">
        <f>E274*D274</f>
        <v>0</v>
      </c>
      <c r="AK274" s="1251">
        <v>0</v>
      </c>
    </row>
    <row r="275" spans="1:37" s="1123" customFormat="1" ht="15.75" customHeight="1" x14ac:dyDescent="0.25">
      <c r="A275" s="1344" t="s">
        <v>3605</v>
      </c>
      <c r="B275" s="1313"/>
      <c r="C275" s="1303" t="s">
        <v>578</v>
      </c>
      <c r="D275" s="1304"/>
      <c r="E275" s="1304"/>
      <c r="F275" s="1304" t="s">
        <v>3775</v>
      </c>
      <c r="G275" s="1305" t="str">
        <f t="shared" si="2007"/>
        <v/>
      </c>
      <c r="H275" s="1306">
        <v>0</v>
      </c>
      <c r="I275" s="1307" t="str">
        <f t="shared" si="2348"/>
        <v/>
      </c>
      <c r="J275" s="1306">
        <v>0</v>
      </c>
      <c r="K275" s="1307" t="str">
        <f t="shared" si="2348"/>
        <v/>
      </c>
      <c r="L275" s="1306">
        <v>0</v>
      </c>
      <c r="M275" s="1307" t="str">
        <f t="shared" ref="M275" si="2358">IF(L275=0,"",($B$10/L$10)*L275/L$8)</f>
        <v/>
      </c>
      <c r="N275" s="1306">
        <v>0</v>
      </c>
      <c r="O275" s="1307" t="str">
        <f t="shared" ref="O275" si="2359">IF(N275=0,"",($B$10/N$10)*N275/N$8)</f>
        <v/>
      </c>
      <c r="P275" s="1306">
        <v>0</v>
      </c>
      <c r="Q275" s="1307" t="str">
        <f t="shared" ref="Q275" si="2360">IF(P275=0,"",($B$10/P$10)*P275/P$8)</f>
        <v/>
      </c>
      <c r="R275" s="1306">
        <v>0</v>
      </c>
      <c r="S275" s="1307" t="str">
        <f t="shared" ref="S275" si="2361">IF(R275=0,"",($B$10/R$10)*R275/R$8)</f>
        <v/>
      </c>
      <c r="T275" s="1306">
        <v>0</v>
      </c>
      <c r="U275" s="1307" t="str">
        <f t="shared" ref="U275" si="2362">IF(T275=0,"",($B$10/T$10)*T275/T$8)</f>
        <v/>
      </c>
      <c r="V275" s="1306">
        <v>0</v>
      </c>
      <c r="W275" s="1307" t="str">
        <f t="shared" ref="W275:Y275" si="2363">IF(V275=0,"",($B$10/V$10)*V275/V$8)</f>
        <v/>
      </c>
      <c r="X275" s="1306">
        <v>0</v>
      </c>
      <c r="Y275" s="1307" t="str">
        <f t="shared" si="2363"/>
        <v/>
      </c>
      <c r="Z275" s="1306">
        <v>0</v>
      </c>
      <c r="AA275" s="1307" t="str">
        <f t="shared" ref="AA275" si="2364">IF(Z275=0,"",($B$10/Z$10)*Z275/Z$8)</f>
        <v/>
      </c>
      <c r="AB275" s="1306">
        <v>0</v>
      </c>
      <c r="AC275" s="1307" t="str">
        <f t="shared" ref="AC275" si="2365">IF(AB275=0,"",($B$10/AB$10)*AB275/AB$8)</f>
        <v/>
      </c>
      <c r="AD275" s="1306"/>
      <c r="AE275" s="1307" t="str">
        <f t="shared" si="2327"/>
        <v/>
      </c>
      <c r="AF275" s="1306">
        <v>0</v>
      </c>
      <c r="AG275" s="1307" t="str">
        <f t="shared" si="2346"/>
        <v/>
      </c>
      <c r="AH275" s="1306"/>
      <c r="AI275" s="1307" t="str">
        <f t="shared" ref="AI275" si="2366">IF(AH275=0,"",($B$10/AH$10)*AH275/AH$8)</f>
        <v/>
      </c>
      <c r="AJ275" s="1265">
        <f t="shared" si="2017"/>
        <v>0</v>
      </c>
      <c r="AK275" s="1251">
        <v>0</v>
      </c>
    </row>
    <row r="276" spans="1:37" s="1123" customFormat="1" ht="15.75" customHeight="1" x14ac:dyDescent="0.25">
      <c r="A276" s="1312" t="s">
        <v>3606</v>
      </c>
      <c r="B276" s="1313"/>
      <c r="C276" s="1303" t="s">
        <v>578</v>
      </c>
      <c r="D276" s="1304"/>
      <c r="E276" s="1304"/>
      <c r="F276" s="1304" t="s">
        <v>3775</v>
      </c>
      <c r="G276" s="1305" t="str">
        <f t="shared" si="2007"/>
        <v/>
      </c>
      <c r="H276" s="1306">
        <v>0</v>
      </c>
      <c r="I276" s="1307" t="str">
        <f t="shared" si="2348"/>
        <v/>
      </c>
      <c r="J276" s="1306">
        <v>0</v>
      </c>
      <c r="K276" s="1307" t="str">
        <f t="shared" si="2348"/>
        <v/>
      </c>
      <c r="L276" s="1306">
        <v>0</v>
      </c>
      <c r="M276" s="1307" t="str">
        <f t="shared" ref="M276" si="2367">IF(L276=0,"",($B$10/L$10)*L276/L$8)</f>
        <v/>
      </c>
      <c r="N276" s="1306">
        <v>0</v>
      </c>
      <c r="O276" s="1307" t="str">
        <f t="shared" ref="O276" si="2368">IF(N276=0,"",($B$10/N$10)*N276/N$8)</f>
        <v/>
      </c>
      <c r="P276" s="1306">
        <v>0</v>
      </c>
      <c r="Q276" s="1307" t="str">
        <f t="shared" ref="Q276" si="2369">IF(P276=0,"",($B$10/P$10)*P276/P$8)</f>
        <v/>
      </c>
      <c r="R276" s="1306">
        <v>0</v>
      </c>
      <c r="S276" s="1307" t="str">
        <f t="shared" ref="S276" si="2370">IF(R276=0,"",($B$10/R$10)*R276/R$8)</f>
        <v/>
      </c>
      <c r="T276" s="1306">
        <v>0</v>
      </c>
      <c r="U276" s="1307" t="str">
        <f t="shared" ref="U276" si="2371">IF(T276=0,"",($B$10/T$10)*T276/T$8)</f>
        <v/>
      </c>
      <c r="V276" s="1306">
        <v>0</v>
      </c>
      <c r="W276" s="1307" t="str">
        <f t="shared" ref="W276:Y276" si="2372">IF(V276=0,"",($B$10/V$10)*V276/V$8)</f>
        <v/>
      </c>
      <c r="X276" s="1306">
        <v>0</v>
      </c>
      <c r="Y276" s="1307" t="str">
        <f t="shared" si="2372"/>
        <v/>
      </c>
      <c r="Z276" s="1306">
        <v>0</v>
      </c>
      <c r="AA276" s="1307" t="str">
        <f t="shared" ref="AA276" si="2373">IF(Z276=0,"",($B$10/Z$10)*Z276/Z$8)</f>
        <v/>
      </c>
      <c r="AB276" s="1306">
        <v>0</v>
      </c>
      <c r="AC276" s="1307" t="str">
        <f t="shared" ref="AC276" si="2374">IF(AB276=0,"",($B$10/AB$10)*AB276/AB$8)</f>
        <v/>
      </c>
      <c r="AD276" s="1306"/>
      <c r="AE276" s="1307" t="str">
        <f t="shared" si="2327"/>
        <v/>
      </c>
      <c r="AF276" s="1306">
        <v>0</v>
      </c>
      <c r="AG276" s="1307" t="str">
        <f t="shared" si="2346"/>
        <v/>
      </c>
      <c r="AH276" s="1306"/>
      <c r="AI276" s="1307" t="str">
        <f t="shared" ref="AI276" si="2375">IF(AH276=0,"",($B$10/AH$10)*AH276/AH$8)</f>
        <v/>
      </c>
      <c r="AJ276" s="1265">
        <f t="shared" si="2017"/>
        <v>0</v>
      </c>
      <c r="AK276" s="1251">
        <v>0</v>
      </c>
    </row>
    <row r="277" spans="1:37" s="1123" customFormat="1" ht="15.75" customHeight="1" x14ac:dyDescent="0.25">
      <c r="A277" s="1312" t="s">
        <v>3607</v>
      </c>
      <c r="B277" s="1313"/>
      <c r="C277" s="1303" t="s">
        <v>3493</v>
      </c>
      <c r="D277" s="1304"/>
      <c r="E277" s="1304"/>
      <c r="F277" s="1304" t="s">
        <v>3775</v>
      </c>
      <c r="G277" s="1305">
        <f t="shared" si="2007"/>
        <v>8.5196539264420696</v>
      </c>
      <c r="H277" s="1306">
        <v>0</v>
      </c>
      <c r="I277" s="1307" t="str">
        <f t="shared" si="2348"/>
        <v/>
      </c>
      <c r="J277" s="1306">
        <v>0</v>
      </c>
      <c r="K277" s="1307" t="str">
        <f t="shared" si="2348"/>
        <v/>
      </c>
      <c r="L277" s="1306">
        <v>0</v>
      </c>
      <c r="M277" s="1307" t="str">
        <f t="shared" ref="M277" si="2376">IF(L277=0,"",($B$10/L$10)*L277/L$8)</f>
        <v/>
      </c>
      <c r="N277" s="1306">
        <v>0</v>
      </c>
      <c r="O277" s="1307" t="str">
        <f t="shared" ref="O277" si="2377">IF(N277=0,"",($B$10/N$10)*N277/N$8)</f>
        <v/>
      </c>
      <c r="P277" s="1306">
        <v>0</v>
      </c>
      <c r="Q277" s="1307" t="str">
        <f t="shared" ref="Q277" si="2378">IF(P277=0,"",($B$10/P$10)*P277/P$8)</f>
        <v/>
      </c>
      <c r="R277" s="1306">
        <v>0</v>
      </c>
      <c r="S277" s="1307" t="str">
        <f t="shared" ref="S277" si="2379">IF(R277=0,"",($B$10/R$10)*R277/R$8)</f>
        <v/>
      </c>
      <c r="T277" s="1306">
        <v>0</v>
      </c>
      <c r="U277" s="1307" t="str">
        <f t="shared" ref="U277" si="2380">IF(T277=0,"",($B$10/T$10)*T277/T$8)</f>
        <v/>
      </c>
      <c r="V277" s="1306">
        <v>0</v>
      </c>
      <c r="W277" s="1307" t="str">
        <f t="shared" ref="W277:Y277" si="2381">IF(V277=0,"",($B$10/V$10)*V277/V$8)</f>
        <v/>
      </c>
      <c r="X277" s="1306">
        <v>0</v>
      </c>
      <c r="Y277" s="1307" t="str">
        <f t="shared" si="2381"/>
        <v/>
      </c>
      <c r="Z277" s="1306">
        <v>0</v>
      </c>
      <c r="AA277" s="1307" t="str">
        <f t="shared" ref="AA277" si="2382">IF(Z277=0,"",($B$10/Z$10)*Z277/Z$8)</f>
        <v/>
      </c>
      <c r="AB277" s="1306">
        <v>187024.5</v>
      </c>
      <c r="AC277" s="1307">
        <f t="shared" ref="AC277" si="2383">IF(AB277=0,"",($B$10/AB$10)*AB277/AB$8)</f>
        <v>8.5196539264420696</v>
      </c>
      <c r="AD277" s="1306"/>
      <c r="AE277" s="1307" t="str">
        <f t="shared" si="2327"/>
        <v/>
      </c>
      <c r="AF277" s="1306">
        <v>0</v>
      </c>
      <c r="AG277" s="1307" t="str">
        <f t="shared" si="2346"/>
        <v/>
      </c>
      <c r="AH277" s="1306"/>
      <c r="AI277" s="1307" t="str">
        <f t="shared" ref="AI277" si="2384">IF(AH277=0,"",($B$10/AH$10)*AH277/AH$8)</f>
        <v/>
      </c>
      <c r="AJ277" s="1265">
        <f t="shared" si="2017"/>
        <v>0</v>
      </c>
      <c r="AK277" s="1251">
        <v>0</v>
      </c>
    </row>
    <row r="278" spans="1:37" s="1123" customFormat="1" ht="15.75" customHeight="1" x14ac:dyDescent="0.25">
      <c r="A278" s="1312" t="s">
        <v>3608</v>
      </c>
      <c r="B278" s="1313"/>
      <c r="C278" s="1303" t="s">
        <v>578</v>
      </c>
      <c r="D278" s="1304"/>
      <c r="E278" s="1304"/>
      <c r="F278" s="1304" t="s">
        <v>3775</v>
      </c>
      <c r="G278" s="1305" t="str">
        <f t="shared" si="2007"/>
        <v/>
      </c>
      <c r="H278" s="1306">
        <v>0</v>
      </c>
      <c r="I278" s="1307" t="str">
        <f t="shared" si="2348"/>
        <v/>
      </c>
      <c r="J278" s="1306">
        <v>0</v>
      </c>
      <c r="K278" s="1307" t="str">
        <f t="shared" si="2348"/>
        <v/>
      </c>
      <c r="L278" s="1306">
        <v>0</v>
      </c>
      <c r="M278" s="1307" t="str">
        <f t="shared" ref="M278:M279" si="2385">IF(L278=0,"",($B$10/L$10)*L278/L$8)</f>
        <v/>
      </c>
      <c r="N278" s="1306">
        <v>0</v>
      </c>
      <c r="O278" s="1307" t="str">
        <f t="shared" ref="O278:O279" si="2386">IF(N278=0,"",($B$10/N$10)*N278/N$8)</f>
        <v/>
      </c>
      <c r="P278" s="1306">
        <v>0</v>
      </c>
      <c r="Q278" s="1307" t="str">
        <f t="shared" ref="Q278:Q279" si="2387">IF(P278=0,"",($B$10/P$10)*P278/P$8)</f>
        <v/>
      </c>
      <c r="R278" s="1306">
        <v>0</v>
      </c>
      <c r="S278" s="1307" t="str">
        <f t="shared" ref="S278:S279" si="2388">IF(R278=0,"",($B$10/R$10)*R278/R$8)</f>
        <v/>
      </c>
      <c r="T278" s="1306">
        <v>0</v>
      </c>
      <c r="U278" s="1307" t="str">
        <f t="shared" ref="U278:U279" si="2389">IF(T278=0,"",($B$10/T$10)*T278/T$8)</f>
        <v/>
      </c>
      <c r="V278" s="1306">
        <v>0</v>
      </c>
      <c r="W278" s="1307" t="str">
        <f t="shared" ref="W278:Y279" si="2390">IF(V278=0,"",($B$10/V$10)*V278/V$8)</f>
        <v/>
      </c>
      <c r="X278" s="1306">
        <v>0</v>
      </c>
      <c r="Y278" s="1307" t="str">
        <f t="shared" si="2390"/>
        <v/>
      </c>
      <c r="Z278" s="1306">
        <v>0</v>
      </c>
      <c r="AA278" s="1307" t="str">
        <f t="shared" ref="AA278:AA279" si="2391">IF(Z278=0,"",($B$10/Z$10)*Z278/Z$8)</f>
        <v/>
      </c>
      <c r="AB278" s="1306">
        <v>0</v>
      </c>
      <c r="AC278" s="1307" t="str">
        <f t="shared" ref="AC278:AC279" si="2392">IF(AB278=0,"",($B$10/AB$10)*AB278/AB$8)</f>
        <v/>
      </c>
      <c r="AD278" s="1306"/>
      <c r="AE278" s="1307" t="str">
        <f t="shared" si="2327"/>
        <v/>
      </c>
      <c r="AF278" s="1306">
        <v>0</v>
      </c>
      <c r="AG278" s="1307" t="str">
        <f t="shared" si="2346"/>
        <v/>
      </c>
      <c r="AH278" s="1306"/>
      <c r="AI278" s="1307" t="str">
        <f t="shared" ref="AI278:AI279" si="2393">IF(AH278=0,"",($B$10/AH$10)*AH278/AH$8)</f>
        <v/>
      </c>
      <c r="AJ278" s="1265">
        <f t="shared" si="2017"/>
        <v>0</v>
      </c>
      <c r="AK278" s="1251">
        <v>0</v>
      </c>
    </row>
    <row r="279" spans="1:37" s="1123" customFormat="1" ht="15.75" customHeight="1" x14ac:dyDescent="0.25">
      <c r="A279" s="1344" t="s">
        <v>4190</v>
      </c>
      <c r="B279" s="1313"/>
      <c r="C279" s="1303" t="s">
        <v>578</v>
      </c>
      <c r="D279" s="1304"/>
      <c r="E279" s="1304"/>
      <c r="F279" s="1304" t="s">
        <v>3775</v>
      </c>
      <c r="G279" s="1305" t="str">
        <f t="shared" ref="G279" si="2394">IFERROR(AVERAGEIFS($H279:$AI279,H$12:AI$12,"Referência"),"")</f>
        <v/>
      </c>
      <c r="H279" s="1306">
        <v>0</v>
      </c>
      <c r="I279" s="1307" t="str">
        <f t="shared" ref="I279" si="2395">IF(H279=0,"",($B$10/H$10)*H279/H$8)</f>
        <v/>
      </c>
      <c r="J279" s="1306">
        <v>0</v>
      </c>
      <c r="K279" s="1307" t="str">
        <f t="shared" ref="K279" si="2396">IF(J279=0,"",($B$10/J$10)*J279/J$8)</f>
        <v/>
      </c>
      <c r="L279" s="1306">
        <v>0</v>
      </c>
      <c r="M279" s="1307" t="str">
        <f t="shared" si="2385"/>
        <v/>
      </c>
      <c r="N279" s="1306">
        <v>0</v>
      </c>
      <c r="O279" s="1307" t="str">
        <f t="shared" si="2386"/>
        <v/>
      </c>
      <c r="P279" s="1306">
        <v>0</v>
      </c>
      <c r="Q279" s="1307" t="str">
        <f t="shared" si="2387"/>
        <v/>
      </c>
      <c r="R279" s="1306">
        <v>0</v>
      </c>
      <c r="S279" s="1307" t="str">
        <f t="shared" si="2388"/>
        <v/>
      </c>
      <c r="T279" s="1306">
        <v>0</v>
      </c>
      <c r="U279" s="1307" t="str">
        <f t="shared" si="2389"/>
        <v/>
      </c>
      <c r="V279" s="1306">
        <v>0</v>
      </c>
      <c r="W279" s="1307" t="str">
        <f t="shared" si="2390"/>
        <v/>
      </c>
      <c r="X279" s="1306">
        <v>0</v>
      </c>
      <c r="Y279" s="1307" t="str">
        <f t="shared" si="2390"/>
        <v/>
      </c>
      <c r="Z279" s="1306">
        <v>0</v>
      </c>
      <c r="AA279" s="1307" t="str">
        <f t="shared" si="2391"/>
        <v/>
      </c>
      <c r="AB279" s="1306">
        <v>0</v>
      </c>
      <c r="AC279" s="1307" t="str">
        <f t="shared" si="2392"/>
        <v/>
      </c>
      <c r="AD279" s="1306">
        <v>65000</v>
      </c>
      <c r="AE279" s="1307">
        <f t="shared" si="2327"/>
        <v>4.9155805754405497</v>
      </c>
      <c r="AF279" s="1306" t="e">
        <v>#N/A</v>
      </c>
      <c r="AG279" s="1307" t="e">
        <f t="shared" si="2346"/>
        <v>#N/A</v>
      </c>
      <c r="AH279" s="1306"/>
      <c r="AI279" s="1307" t="str">
        <f t="shared" si="2393"/>
        <v/>
      </c>
      <c r="AJ279" s="1265">
        <f t="shared" ref="AJ279" si="2397">E279*D279</f>
        <v>0</v>
      </c>
      <c r="AK279" s="1251">
        <v>0</v>
      </c>
    </row>
    <row r="280" spans="1:37" s="1123" customFormat="1" ht="15.75" customHeight="1" x14ac:dyDescent="0.25">
      <c r="A280" s="1344" t="s">
        <v>3609</v>
      </c>
      <c r="B280" s="1313"/>
      <c r="C280" s="1303" t="s">
        <v>578</v>
      </c>
      <c r="D280" s="1304"/>
      <c r="E280" s="1304"/>
      <c r="F280" s="1304" t="s">
        <v>3775</v>
      </c>
      <c r="G280" s="1305" t="str">
        <f t="shared" si="2007"/>
        <v/>
      </c>
      <c r="H280" s="1306">
        <v>0</v>
      </c>
      <c r="I280" s="1307" t="str">
        <f t="shared" si="2348"/>
        <v/>
      </c>
      <c r="J280" s="1306">
        <v>0</v>
      </c>
      <c r="K280" s="1307" t="str">
        <f t="shared" si="2348"/>
        <v/>
      </c>
      <c r="L280" s="1306">
        <v>0</v>
      </c>
      <c r="M280" s="1307" t="str">
        <f t="shared" ref="M280" si="2398">IF(L280=0,"",($B$10/L$10)*L280/L$8)</f>
        <v/>
      </c>
      <c r="N280" s="1306">
        <v>0</v>
      </c>
      <c r="O280" s="1307" t="str">
        <f t="shared" ref="O280" si="2399">IF(N280=0,"",($B$10/N$10)*N280/N$8)</f>
        <v/>
      </c>
      <c r="P280" s="1306">
        <v>0</v>
      </c>
      <c r="Q280" s="1307" t="str">
        <f t="shared" ref="Q280" si="2400">IF(P280=0,"",($B$10/P$10)*P280/P$8)</f>
        <v/>
      </c>
      <c r="R280" s="1306">
        <v>0</v>
      </c>
      <c r="S280" s="1307" t="str">
        <f t="shared" ref="S280" si="2401">IF(R280=0,"",($B$10/R$10)*R280/R$8)</f>
        <v/>
      </c>
      <c r="T280" s="1306">
        <v>0</v>
      </c>
      <c r="U280" s="1307" t="str">
        <f t="shared" ref="U280" si="2402">IF(T280=0,"",($B$10/T$10)*T280/T$8)</f>
        <v/>
      </c>
      <c r="V280" s="1306">
        <v>0</v>
      </c>
      <c r="W280" s="1307" t="str">
        <f t="shared" ref="W280:Y280" si="2403">IF(V280=0,"",($B$10/V$10)*V280/V$8)</f>
        <v/>
      </c>
      <c r="X280" s="1306">
        <v>0</v>
      </c>
      <c r="Y280" s="1307" t="str">
        <f t="shared" si="2403"/>
        <v/>
      </c>
      <c r="Z280" s="1306">
        <v>0</v>
      </c>
      <c r="AA280" s="1307" t="str">
        <f t="shared" ref="AA280" si="2404">IF(Z280=0,"",($B$10/Z$10)*Z280/Z$8)</f>
        <v/>
      </c>
      <c r="AB280" s="1306">
        <v>0</v>
      </c>
      <c r="AC280" s="1307" t="str">
        <f t="shared" ref="AC280" si="2405">IF(AB280=0,"",($B$10/AB$10)*AB280/AB$8)</f>
        <v/>
      </c>
      <c r="AD280" s="1306"/>
      <c r="AE280" s="1307" t="str">
        <f t="shared" si="2327"/>
        <v/>
      </c>
      <c r="AF280" s="1306">
        <v>0</v>
      </c>
      <c r="AG280" s="1307" t="str">
        <f t="shared" si="2346"/>
        <v/>
      </c>
      <c r="AH280" s="1306"/>
      <c r="AI280" s="1307" t="str">
        <f t="shared" ref="AI280" si="2406">IF(AH280=0,"",($B$10/AH$10)*AH280/AH$8)</f>
        <v/>
      </c>
      <c r="AJ280" s="1265">
        <f t="shared" si="2017"/>
        <v>0</v>
      </c>
      <c r="AK280" s="1251">
        <v>0</v>
      </c>
    </row>
    <row r="281" spans="1:37" s="1123" customFormat="1" ht="15.75" customHeight="1" x14ac:dyDescent="0.25">
      <c r="A281" s="1312" t="s">
        <v>3610</v>
      </c>
      <c r="B281" s="1313"/>
      <c r="C281" s="1303" t="s">
        <v>578</v>
      </c>
      <c r="D281" s="1304"/>
      <c r="E281" s="1304"/>
      <c r="F281" s="1304" t="s">
        <v>3775</v>
      </c>
      <c r="G281" s="1305">
        <f t="shared" si="2007"/>
        <v>3.5088322098301741</v>
      </c>
      <c r="H281" s="1306">
        <v>0</v>
      </c>
      <c r="I281" s="1307" t="str">
        <f t="shared" si="2348"/>
        <v/>
      </c>
      <c r="J281" s="1306">
        <v>0</v>
      </c>
      <c r="K281" s="1307" t="str">
        <f t="shared" si="2348"/>
        <v/>
      </c>
      <c r="L281" s="1306">
        <v>0</v>
      </c>
      <c r="M281" s="1307" t="str">
        <f t="shared" ref="M281:M282" si="2407">IF(L281=0,"",($B$10/L$10)*L281/L$8)</f>
        <v/>
      </c>
      <c r="N281" s="1306">
        <v>0</v>
      </c>
      <c r="O281" s="1307" t="str">
        <f t="shared" ref="O281:O282" si="2408">IF(N281=0,"",($B$10/N$10)*N281/N$8)</f>
        <v/>
      </c>
      <c r="P281" s="1306">
        <v>0</v>
      </c>
      <c r="Q281" s="1307" t="str">
        <f t="shared" ref="Q281:Q282" si="2409">IF(P281=0,"",($B$10/P$10)*P281/P$8)</f>
        <v/>
      </c>
      <c r="R281" s="1306">
        <v>0</v>
      </c>
      <c r="S281" s="1307" t="str">
        <f t="shared" ref="S281:S282" si="2410">IF(R281=0,"",($B$10/R$10)*R281/R$8)</f>
        <v/>
      </c>
      <c r="T281" s="1306">
        <v>0</v>
      </c>
      <c r="U281" s="1307" t="str">
        <f t="shared" ref="U281:U282" si="2411">IF(T281=0,"",($B$10/T$10)*T281/T$8)</f>
        <v/>
      </c>
      <c r="V281" s="1306">
        <v>0</v>
      </c>
      <c r="W281" s="1307" t="str">
        <f t="shared" ref="W281:Y282" si="2412">IF(V281=0,"",($B$10/V$10)*V281/V$8)</f>
        <v/>
      </c>
      <c r="X281" s="1306">
        <v>0</v>
      </c>
      <c r="Y281" s="1307" t="str">
        <f t="shared" si="2412"/>
        <v/>
      </c>
      <c r="Z281" s="1306">
        <v>0</v>
      </c>
      <c r="AA281" s="1307" t="str">
        <f t="shared" ref="AA281:AA282" si="2413">IF(Z281=0,"",($B$10/Z$10)*Z281/Z$8)</f>
        <v/>
      </c>
      <c r="AB281" s="1306">
        <v>77026.320000000007</v>
      </c>
      <c r="AC281" s="1307">
        <f t="shared" ref="AC281:AC282" si="2414">IF(AB281=0,"",($B$10/AB$10)*AB281/AB$8)</f>
        <v>3.5088322098301741</v>
      </c>
      <c r="AD281" s="1306"/>
      <c r="AE281" s="1307" t="str">
        <f t="shared" si="2327"/>
        <v/>
      </c>
      <c r="AF281" s="1306">
        <v>0</v>
      </c>
      <c r="AG281" s="1307" t="str">
        <f t="shared" si="2346"/>
        <v/>
      </c>
      <c r="AH281" s="1306"/>
      <c r="AI281" s="1307" t="str">
        <f t="shared" ref="AI281:AI282" si="2415">IF(AH281=0,"",($B$10/AH$10)*AH281/AH$8)</f>
        <v/>
      </c>
      <c r="AJ281" s="1265">
        <f t="shared" si="2017"/>
        <v>0</v>
      </c>
      <c r="AK281" s="1251">
        <v>0</v>
      </c>
    </row>
    <row r="282" spans="1:37" s="1123" customFormat="1" ht="15.75" customHeight="1" x14ac:dyDescent="0.25">
      <c r="A282" s="1312" t="s">
        <v>3611</v>
      </c>
      <c r="B282" s="1313"/>
      <c r="C282" s="1303" t="s">
        <v>578</v>
      </c>
      <c r="D282" s="1304"/>
      <c r="E282" s="1304"/>
      <c r="F282" s="1304" t="s">
        <v>3775</v>
      </c>
      <c r="G282" s="1305" t="str">
        <f t="shared" ref="G282" si="2416">IFERROR(AVERAGEIFS($H282:$AI282,H$12:AI$12,"Referência"),"")</f>
        <v/>
      </c>
      <c r="H282" s="1306">
        <v>0</v>
      </c>
      <c r="I282" s="1307" t="str">
        <f t="shared" ref="I282" si="2417">IF(H282=0,"",($B$10/H$10)*H282/H$8)</f>
        <v/>
      </c>
      <c r="J282" s="1306">
        <v>0</v>
      </c>
      <c r="K282" s="1307" t="str">
        <f t="shared" ref="K282" si="2418">IF(J282=0,"",($B$10/J$10)*J282/J$8)</f>
        <v/>
      </c>
      <c r="L282" s="1306">
        <v>0</v>
      </c>
      <c r="M282" s="1307" t="str">
        <f t="shared" si="2407"/>
        <v/>
      </c>
      <c r="N282" s="1306">
        <v>0</v>
      </c>
      <c r="O282" s="1307" t="str">
        <f t="shared" si="2408"/>
        <v/>
      </c>
      <c r="P282" s="1306">
        <v>0</v>
      </c>
      <c r="Q282" s="1307" t="str">
        <f t="shared" si="2409"/>
        <v/>
      </c>
      <c r="R282" s="1306">
        <v>0</v>
      </c>
      <c r="S282" s="1307" t="str">
        <f t="shared" si="2410"/>
        <v/>
      </c>
      <c r="T282" s="1306">
        <v>0</v>
      </c>
      <c r="U282" s="1307" t="str">
        <f t="shared" si="2411"/>
        <v/>
      </c>
      <c r="V282" s="1306">
        <v>0</v>
      </c>
      <c r="W282" s="1307" t="str">
        <f t="shared" si="2412"/>
        <v/>
      </c>
      <c r="X282" s="1306">
        <v>0</v>
      </c>
      <c r="Y282" s="1307" t="str">
        <f t="shared" si="2412"/>
        <v/>
      </c>
      <c r="Z282" s="1306">
        <v>0</v>
      </c>
      <c r="AA282" s="1307" t="str">
        <f t="shared" si="2413"/>
        <v/>
      </c>
      <c r="AB282" s="1306">
        <v>0</v>
      </c>
      <c r="AC282" s="1307" t="str">
        <f t="shared" si="2414"/>
        <v/>
      </c>
      <c r="AD282" s="1306"/>
      <c r="AE282" s="1307" t="str">
        <f t="shared" si="2327"/>
        <v/>
      </c>
      <c r="AF282" s="1306">
        <v>0</v>
      </c>
      <c r="AG282" s="1307" t="str">
        <f t="shared" si="2346"/>
        <v/>
      </c>
      <c r="AH282" s="1306"/>
      <c r="AI282" s="1307" t="str">
        <f t="shared" si="2415"/>
        <v/>
      </c>
      <c r="AJ282" s="1265">
        <f t="shared" ref="AJ282" si="2419">E282*D282</f>
        <v>0</v>
      </c>
      <c r="AK282" s="1251">
        <v>0</v>
      </c>
    </row>
    <row r="283" spans="1:37" s="1123" customFormat="1" ht="15.75" customHeight="1" x14ac:dyDescent="0.25">
      <c r="A283" s="1312" t="s">
        <v>4191</v>
      </c>
      <c r="B283" s="1313"/>
      <c r="C283" s="1303" t="s">
        <v>578</v>
      </c>
      <c r="D283" s="1304"/>
      <c r="E283" s="1304"/>
      <c r="F283" s="1304" t="s">
        <v>3775</v>
      </c>
      <c r="G283" s="1305" t="str">
        <f t="shared" si="2007"/>
        <v/>
      </c>
      <c r="H283" s="1306">
        <v>0</v>
      </c>
      <c r="I283" s="1307" t="str">
        <f t="shared" si="2348"/>
        <v/>
      </c>
      <c r="J283" s="1306">
        <v>0</v>
      </c>
      <c r="K283" s="1307" t="str">
        <f t="shared" si="2348"/>
        <v/>
      </c>
      <c r="L283" s="1306">
        <v>0</v>
      </c>
      <c r="M283" s="1307" t="str">
        <f t="shared" ref="M283" si="2420">IF(L283=0,"",($B$10/L$10)*L283/L$8)</f>
        <v/>
      </c>
      <c r="N283" s="1306">
        <v>0</v>
      </c>
      <c r="O283" s="1307" t="str">
        <f t="shared" ref="O283" si="2421">IF(N283=0,"",($B$10/N$10)*N283/N$8)</f>
        <v/>
      </c>
      <c r="P283" s="1306">
        <v>0</v>
      </c>
      <c r="Q283" s="1307" t="str">
        <f t="shared" ref="Q283" si="2422">IF(P283=0,"",($B$10/P$10)*P283/P$8)</f>
        <v/>
      </c>
      <c r="R283" s="1306">
        <v>0</v>
      </c>
      <c r="S283" s="1307" t="str">
        <f t="shared" ref="S283" si="2423">IF(R283=0,"",($B$10/R$10)*R283/R$8)</f>
        <v/>
      </c>
      <c r="T283" s="1306">
        <v>0</v>
      </c>
      <c r="U283" s="1307" t="str">
        <f t="shared" ref="U283" si="2424">IF(T283=0,"",($B$10/T$10)*T283/T$8)</f>
        <v/>
      </c>
      <c r="V283" s="1306">
        <v>0</v>
      </c>
      <c r="W283" s="1307" t="str">
        <f t="shared" ref="W283:Y283" si="2425">IF(V283=0,"",($B$10/V$10)*V283/V$8)</f>
        <v/>
      </c>
      <c r="X283" s="1306">
        <v>0</v>
      </c>
      <c r="Y283" s="1307" t="str">
        <f t="shared" si="2425"/>
        <v/>
      </c>
      <c r="Z283" s="1306">
        <v>0</v>
      </c>
      <c r="AA283" s="1307" t="str">
        <f t="shared" ref="AA283" si="2426">IF(Z283=0,"",($B$10/Z$10)*Z283/Z$8)</f>
        <v/>
      </c>
      <c r="AB283" s="1306">
        <v>0</v>
      </c>
      <c r="AC283" s="1307" t="str">
        <f t="shared" ref="AC283" si="2427">IF(AB283=0,"",($B$10/AB$10)*AB283/AB$8)</f>
        <v/>
      </c>
      <c r="AD283" s="1306">
        <v>157500</v>
      </c>
      <c r="AE283" s="1307">
        <f t="shared" si="2327"/>
        <v>11.910829855875178</v>
      </c>
      <c r="AF283" s="1306" t="e">
        <v>#N/A</v>
      </c>
      <c r="AG283" s="1307" t="e">
        <f t="shared" si="2346"/>
        <v>#N/A</v>
      </c>
      <c r="AH283" s="1306"/>
      <c r="AI283" s="1307" t="str">
        <f t="shared" ref="AI283" si="2428">IF(AH283=0,"",($B$10/AH$10)*AH283/AH$8)</f>
        <v/>
      </c>
      <c r="AJ283" s="1265">
        <f t="shared" si="2017"/>
        <v>0</v>
      </c>
      <c r="AK283" s="1251">
        <v>0</v>
      </c>
    </row>
    <row r="284" spans="1:37" s="1123" customFormat="1" ht="15.75" customHeight="1" x14ac:dyDescent="0.25">
      <c r="A284" s="1344" t="s">
        <v>3612</v>
      </c>
      <c r="B284" s="1313"/>
      <c r="C284" s="1303" t="s">
        <v>578</v>
      </c>
      <c r="D284" s="1304"/>
      <c r="E284" s="1304"/>
      <c r="F284" s="1304" t="s">
        <v>3775</v>
      </c>
      <c r="G284" s="1305" t="str">
        <f t="shared" si="2007"/>
        <v/>
      </c>
      <c r="H284" s="1306">
        <v>0</v>
      </c>
      <c r="I284" s="1307" t="str">
        <f t="shared" si="2348"/>
        <v/>
      </c>
      <c r="J284" s="1306">
        <v>0</v>
      </c>
      <c r="K284" s="1307" t="str">
        <f t="shared" si="2348"/>
        <v/>
      </c>
      <c r="L284" s="1306">
        <v>0</v>
      </c>
      <c r="M284" s="1307" t="str">
        <f t="shared" ref="M284" si="2429">IF(L284=0,"",($B$10/L$10)*L284/L$8)</f>
        <v/>
      </c>
      <c r="N284" s="1306">
        <v>0</v>
      </c>
      <c r="O284" s="1307" t="str">
        <f t="shared" ref="O284" si="2430">IF(N284=0,"",($B$10/N$10)*N284/N$8)</f>
        <v/>
      </c>
      <c r="P284" s="1306">
        <v>0</v>
      </c>
      <c r="Q284" s="1307" t="str">
        <f t="shared" ref="Q284" si="2431">IF(P284=0,"",($B$10/P$10)*P284/P$8)</f>
        <v/>
      </c>
      <c r="R284" s="1306">
        <v>0</v>
      </c>
      <c r="S284" s="1307" t="str">
        <f t="shared" ref="S284" si="2432">IF(R284=0,"",($B$10/R$10)*R284/R$8)</f>
        <v/>
      </c>
      <c r="T284" s="1306">
        <v>0</v>
      </c>
      <c r="U284" s="1307" t="str">
        <f t="shared" ref="U284" si="2433">IF(T284=0,"",($B$10/T$10)*T284/T$8)</f>
        <v/>
      </c>
      <c r="V284" s="1306">
        <v>0</v>
      </c>
      <c r="W284" s="1307" t="str">
        <f t="shared" ref="W284:Y284" si="2434">IF(V284=0,"",($B$10/V$10)*V284/V$8)</f>
        <v/>
      </c>
      <c r="X284" s="1306">
        <v>0</v>
      </c>
      <c r="Y284" s="1307" t="str">
        <f t="shared" si="2434"/>
        <v/>
      </c>
      <c r="Z284" s="1306">
        <v>0</v>
      </c>
      <c r="AA284" s="1307" t="str">
        <f t="shared" ref="AA284" si="2435">IF(Z284=0,"",($B$10/Z$10)*Z284/Z$8)</f>
        <v/>
      </c>
      <c r="AB284" s="1306">
        <v>0</v>
      </c>
      <c r="AC284" s="1307" t="str">
        <f t="shared" ref="AC284" si="2436">IF(AB284=0,"",($B$10/AB$10)*AB284/AB$8)</f>
        <v/>
      </c>
      <c r="AD284" s="1306"/>
      <c r="AE284" s="1307" t="str">
        <f t="shared" si="2327"/>
        <v/>
      </c>
      <c r="AF284" s="1306">
        <v>0</v>
      </c>
      <c r="AG284" s="1307" t="str">
        <f t="shared" si="2346"/>
        <v/>
      </c>
      <c r="AH284" s="1306"/>
      <c r="AI284" s="1307" t="str">
        <f t="shared" ref="AI284" si="2437">IF(AH284=0,"",($B$10/AH$10)*AH284/AH$8)</f>
        <v/>
      </c>
      <c r="AJ284" s="1265">
        <f t="shared" si="2017"/>
        <v>0</v>
      </c>
      <c r="AK284" s="1251">
        <v>0</v>
      </c>
    </row>
    <row r="285" spans="1:37" s="1123" customFormat="1" ht="15.75" customHeight="1" x14ac:dyDescent="0.25">
      <c r="A285" s="1312" t="s">
        <v>3613</v>
      </c>
      <c r="B285" s="1313"/>
      <c r="C285" s="1303" t="s">
        <v>578</v>
      </c>
      <c r="D285" s="1304"/>
      <c r="E285" s="1304"/>
      <c r="F285" s="1304" t="s">
        <v>3775</v>
      </c>
      <c r="G285" s="1305" t="str">
        <f t="shared" si="2007"/>
        <v/>
      </c>
      <c r="H285" s="1306">
        <v>0</v>
      </c>
      <c r="I285" s="1307" t="str">
        <f t="shared" si="2348"/>
        <v/>
      </c>
      <c r="J285" s="1306">
        <v>0</v>
      </c>
      <c r="K285" s="1307" t="str">
        <f t="shared" si="2348"/>
        <v/>
      </c>
      <c r="L285" s="1306">
        <v>0</v>
      </c>
      <c r="M285" s="1307" t="str">
        <f t="shared" ref="M285" si="2438">IF(L285=0,"",($B$10/L$10)*L285/L$8)</f>
        <v/>
      </c>
      <c r="N285" s="1306">
        <v>0</v>
      </c>
      <c r="O285" s="1307" t="str">
        <f t="shared" ref="O285" si="2439">IF(N285=0,"",($B$10/N$10)*N285/N$8)</f>
        <v/>
      </c>
      <c r="P285" s="1306">
        <v>0</v>
      </c>
      <c r="Q285" s="1307" t="str">
        <f t="shared" ref="Q285" si="2440">IF(P285=0,"",($B$10/P$10)*P285/P$8)</f>
        <v/>
      </c>
      <c r="R285" s="1306">
        <v>0</v>
      </c>
      <c r="S285" s="1307" t="str">
        <f t="shared" ref="S285" si="2441">IF(R285=0,"",($B$10/R$10)*R285/R$8)</f>
        <v/>
      </c>
      <c r="T285" s="1306">
        <v>0</v>
      </c>
      <c r="U285" s="1307" t="str">
        <f t="shared" ref="U285" si="2442">IF(T285=0,"",($B$10/T$10)*T285/T$8)</f>
        <v/>
      </c>
      <c r="V285" s="1306">
        <v>0</v>
      </c>
      <c r="W285" s="1307" t="str">
        <f t="shared" ref="W285:Y285" si="2443">IF(V285=0,"",($B$10/V$10)*V285/V$8)</f>
        <v/>
      </c>
      <c r="X285" s="1306">
        <v>0</v>
      </c>
      <c r="Y285" s="1307" t="str">
        <f t="shared" si="2443"/>
        <v/>
      </c>
      <c r="Z285" s="1306">
        <v>0</v>
      </c>
      <c r="AA285" s="1307" t="str">
        <f t="shared" ref="AA285" si="2444">IF(Z285=0,"",($B$10/Z$10)*Z285/Z$8)</f>
        <v/>
      </c>
      <c r="AB285" s="1306">
        <v>0</v>
      </c>
      <c r="AC285" s="1307" t="str">
        <f t="shared" ref="AC285" si="2445">IF(AB285=0,"",($B$10/AB$10)*AB285/AB$8)</f>
        <v/>
      </c>
      <c r="AD285" s="1306"/>
      <c r="AE285" s="1307" t="str">
        <f t="shared" si="2327"/>
        <v/>
      </c>
      <c r="AF285" s="1306">
        <v>0</v>
      </c>
      <c r="AG285" s="1307" t="str">
        <f t="shared" si="2346"/>
        <v/>
      </c>
      <c r="AH285" s="1306"/>
      <c r="AI285" s="1307" t="str">
        <f t="shared" ref="AI285" si="2446">IF(AH285=0,"",($B$10/AH$10)*AH285/AH$8)</f>
        <v/>
      </c>
      <c r="AJ285" s="1265">
        <f t="shared" si="2017"/>
        <v>0</v>
      </c>
      <c r="AK285" s="1251">
        <v>0</v>
      </c>
    </row>
    <row r="286" spans="1:37" s="1123" customFormat="1" ht="15.75" customHeight="1" x14ac:dyDescent="0.25">
      <c r="A286" s="1312" t="s">
        <v>3614</v>
      </c>
      <c r="B286" s="1313"/>
      <c r="C286" s="1303" t="s">
        <v>578</v>
      </c>
      <c r="D286" s="1304"/>
      <c r="E286" s="1304"/>
      <c r="F286" s="1304" t="s">
        <v>3775</v>
      </c>
      <c r="G286" s="1305" t="str">
        <f t="shared" si="2007"/>
        <v/>
      </c>
      <c r="H286" s="1306">
        <v>0</v>
      </c>
      <c r="I286" s="1307" t="str">
        <f t="shared" si="2348"/>
        <v/>
      </c>
      <c r="J286" s="1306">
        <v>0</v>
      </c>
      <c r="K286" s="1307" t="str">
        <f t="shared" si="2348"/>
        <v/>
      </c>
      <c r="L286" s="1306">
        <v>0</v>
      </c>
      <c r="M286" s="1307" t="str">
        <f t="shared" ref="M286" si="2447">IF(L286=0,"",($B$10/L$10)*L286/L$8)</f>
        <v/>
      </c>
      <c r="N286" s="1306">
        <v>0</v>
      </c>
      <c r="O286" s="1307" t="str">
        <f t="shared" ref="O286" si="2448">IF(N286=0,"",($B$10/N$10)*N286/N$8)</f>
        <v/>
      </c>
      <c r="P286" s="1306">
        <v>0</v>
      </c>
      <c r="Q286" s="1307" t="str">
        <f t="shared" ref="Q286" si="2449">IF(P286=0,"",($B$10/P$10)*P286/P$8)</f>
        <v/>
      </c>
      <c r="R286" s="1306">
        <v>0</v>
      </c>
      <c r="S286" s="1307" t="str">
        <f t="shared" ref="S286" si="2450">IF(R286=0,"",($B$10/R$10)*R286/R$8)</f>
        <v/>
      </c>
      <c r="T286" s="1306">
        <v>0</v>
      </c>
      <c r="U286" s="1307" t="str">
        <f t="shared" ref="U286" si="2451">IF(T286=0,"",($B$10/T$10)*T286/T$8)</f>
        <v/>
      </c>
      <c r="V286" s="1306">
        <v>0</v>
      </c>
      <c r="W286" s="1307" t="str">
        <f t="shared" ref="W286:Y286" si="2452">IF(V286=0,"",($B$10/V$10)*V286/V$8)</f>
        <v/>
      </c>
      <c r="X286" s="1306">
        <v>0</v>
      </c>
      <c r="Y286" s="1307" t="str">
        <f t="shared" si="2452"/>
        <v/>
      </c>
      <c r="Z286" s="1306">
        <v>0</v>
      </c>
      <c r="AA286" s="1307" t="str">
        <f t="shared" ref="AA286" si="2453">IF(Z286=0,"",($B$10/Z$10)*Z286/Z$8)</f>
        <v/>
      </c>
      <c r="AB286" s="1306">
        <v>0</v>
      </c>
      <c r="AC286" s="1307" t="str">
        <f t="shared" ref="AC286" si="2454">IF(AB286=0,"",($B$10/AB$10)*AB286/AB$8)</f>
        <v/>
      </c>
      <c r="AD286" s="1306"/>
      <c r="AE286" s="1307" t="str">
        <f t="shared" si="2327"/>
        <v/>
      </c>
      <c r="AF286" s="1306">
        <v>0</v>
      </c>
      <c r="AG286" s="1307" t="str">
        <f t="shared" si="2346"/>
        <v/>
      </c>
      <c r="AH286" s="1306"/>
      <c r="AI286" s="1307" t="str">
        <f t="shared" ref="AI286" si="2455">IF(AH286=0,"",($B$10/AH$10)*AH286/AH$8)</f>
        <v/>
      </c>
      <c r="AJ286" s="1265">
        <f t="shared" si="2017"/>
        <v>0</v>
      </c>
      <c r="AK286" s="1251">
        <v>0</v>
      </c>
    </row>
    <row r="287" spans="1:37" s="1123" customFormat="1" ht="15.75" customHeight="1" x14ac:dyDescent="0.25">
      <c r="A287" s="1344" t="s">
        <v>3615</v>
      </c>
      <c r="B287" s="1345"/>
      <c r="C287" s="1303" t="s">
        <v>578</v>
      </c>
      <c r="D287" s="1304"/>
      <c r="E287" s="1304"/>
      <c r="F287" s="1304" t="s">
        <v>3775</v>
      </c>
      <c r="G287" s="1305">
        <f t="shared" si="2007"/>
        <v>0.54190168973756137</v>
      </c>
      <c r="H287" s="1306">
        <v>0</v>
      </c>
      <c r="I287" s="1307" t="str">
        <f t="shared" si="2348"/>
        <v/>
      </c>
      <c r="J287" s="1306">
        <v>0</v>
      </c>
      <c r="K287" s="1307" t="str">
        <f t="shared" si="2348"/>
        <v/>
      </c>
      <c r="L287" s="1306">
        <v>0</v>
      </c>
      <c r="M287" s="1307" t="str">
        <f t="shared" ref="M287" si="2456">IF(L287=0,"",($B$10/L$10)*L287/L$8)</f>
        <v/>
      </c>
      <c r="N287" s="1306">
        <v>0</v>
      </c>
      <c r="O287" s="1307" t="str">
        <f t="shared" ref="O287" si="2457">IF(N287=0,"",($B$10/N$10)*N287/N$8)</f>
        <v/>
      </c>
      <c r="P287" s="1306">
        <v>0</v>
      </c>
      <c r="Q287" s="1307" t="str">
        <f t="shared" ref="Q287" si="2458">IF(P287=0,"",($B$10/P$10)*P287/P$8)</f>
        <v/>
      </c>
      <c r="R287" s="1306">
        <v>0</v>
      </c>
      <c r="S287" s="1307" t="str">
        <f t="shared" ref="S287" si="2459">IF(R287=0,"",($B$10/R$10)*R287/R$8)</f>
        <v/>
      </c>
      <c r="T287" s="1306">
        <v>0</v>
      </c>
      <c r="U287" s="1307" t="str">
        <f t="shared" ref="U287" si="2460">IF(T287=0,"",($B$10/T$10)*T287/T$8)</f>
        <v/>
      </c>
      <c r="V287" s="1306">
        <v>0</v>
      </c>
      <c r="W287" s="1307" t="str">
        <f t="shared" ref="W287:Y287" si="2461">IF(V287=0,"",($B$10/V$10)*V287/V$8)</f>
        <v/>
      </c>
      <c r="X287" s="1306">
        <v>0</v>
      </c>
      <c r="Y287" s="1307" t="str">
        <f t="shared" si="2461"/>
        <v/>
      </c>
      <c r="Z287" s="1306">
        <v>3800</v>
      </c>
      <c r="AA287" s="1307">
        <f t="shared" ref="AA287" si="2462">IF(Z287=0,"",($B$10/Z$10)*Z287/Z$8)</f>
        <v>0.54190168973756137</v>
      </c>
      <c r="AB287" s="1306">
        <v>0</v>
      </c>
      <c r="AC287" s="1307" t="str">
        <f t="shared" ref="AC287" si="2463">IF(AB287=0,"",($B$10/AB$10)*AB287/AB$8)</f>
        <v/>
      </c>
      <c r="AD287" s="1306"/>
      <c r="AE287" s="1307" t="str">
        <f t="shared" si="2327"/>
        <v/>
      </c>
      <c r="AF287" s="1306">
        <v>0</v>
      </c>
      <c r="AG287" s="1307" t="str">
        <f t="shared" si="2346"/>
        <v/>
      </c>
      <c r="AH287" s="1306"/>
      <c r="AI287" s="1307" t="str">
        <f t="shared" ref="AI287" si="2464">IF(AH287=0,"",($B$10/AH$10)*AH287/AH$8)</f>
        <v/>
      </c>
      <c r="AJ287" s="1265">
        <f t="shared" si="2017"/>
        <v>0</v>
      </c>
      <c r="AK287" s="1251">
        <v>0</v>
      </c>
    </row>
    <row r="288" spans="1:37" s="1123" customFormat="1" ht="15.75" customHeight="1" x14ac:dyDescent="0.25">
      <c r="A288" s="1312" t="s">
        <v>3616</v>
      </c>
      <c r="B288" s="1313"/>
      <c r="C288" s="1303" t="s">
        <v>578</v>
      </c>
      <c r="D288" s="1304"/>
      <c r="E288" s="1304"/>
      <c r="F288" s="1304" t="s">
        <v>3775</v>
      </c>
      <c r="G288" s="1305" t="str">
        <f t="shared" si="2007"/>
        <v/>
      </c>
      <c r="H288" s="1306">
        <v>0</v>
      </c>
      <c r="I288" s="1307" t="str">
        <f t="shared" si="2348"/>
        <v/>
      </c>
      <c r="J288" s="1306">
        <v>0</v>
      </c>
      <c r="K288" s="1307" t="str">
        <f t="shared" si="2348"/>
        <v/>
      </c>
      <c r="L288" s="1306">
        <v>0</v>
      </c>
      <c r="M288" s="1307" t="str">
        <f t="shared" ref="M288" si="2465">IF(L288=0,"",($B$10/L$10)*L288/L$8)</f>
        <v/>
      </c>
      <c r="N288" s="1306">
        <v>0</v>
      </c>
      <c r="O288" s="1307" t="str">
        <f t="shared" ref="O288" si="2466">IF(N288=0,"",($B$10/N$10)*N288/N$8)</f>
        <v/>
      </c>
      <c r="P288" s="1306">
        <v>0</v>
      </c>
      <c r="Q288" s="1307" t="str">
        <f t="shared" ref="Q288" si="2467">IF(P288=0,"",($B$10/P$10)*P288/P$8)</f>
        <v/>
      </c>
      <c r="R288" s="1306">
        <v>0</v>
      </c>
      <c r="S288" s="1307" t="str">
        <f t="shared" ref="S288" si="2468">IF(R288=0,"",($B$10/R$10)*R288/R$8)</f>
        <v/>
      </c>
      <c r="T288" s="1306">
        <v>0</v>
      </c>
      <c r="U288" s="1307" t="str">
        <f t="shared" ref="U288" si="2469">IF(T288=0,"",($B$10/T$10)*T288/T$8)</f>
        <v/>
      </c>
      <c r="V288" s="1306">
        <v>0</v>
      </c>
      <c r="W288" s="1307" t="str">
        <f t="shared" ref="W288:Y288" si="2470">IF(V288=0,"",($B$10/V$10)*V288/V$8)</f>
        <v/>
      </c>
      <c r="X288" s="1306">
        <v>0</v>
      </c>
      <c r="Y288" s="1307" t="str">
        <f t="shared" si="2470"/>
        <v/>
      </c>
      <c r="Z288" s="1306">
        <v>0</v>
      </c>
      <c r="AA288" s="1307" t="str">
        <f t="shared" ref="AA288" si="2471">IF(Z288=0,"",($B$10/Z$10)*Z288/Z$8)</f>
        <v/>
      </c>
      <c r="AB288" s="1306">
        <v>0</v>
      </c>
      <c r="AC288" s="1307" t="str">
        <f t="shared" ref="AC288" si="2472">IF(AB288=0,"",($B$10/AB$10)*AB288/AB$8)</f>
        <v/>
      </c>
      <c r="AD288" s="1306"/>
      <c r="AE288" s="1307" t="str">
        <f t="shared" si="2327"/>
        <v/>
      </c>
      <c r="AF288" s="1306">
        <v>0</v>
      </c>
      <c r="AG288" s="1307" t="str">
        <f t="shared" si="2346"/>
        <v/>
      </c>
      <c r="AH288" s="1306"/>
      <c r="AI288" s="1307" t="str">
        <f t="shared" ref="AI288" si="2473">IF(AH288=0,"",($B$10/AH$10)*AH288/AH$8)</f>
        <v/>
      </c>
      <c r="AJ288" s="1265">
        <f t="shared" si="2017"/>
        <v>0</v>
      </c>
      <c r="AK288" s="1251">
        <v>0</v>
      </c>
    </row>
    <row r="289" spans="1:37" s="1123" customFormat="1" ht="15.75" customHeight="1" x14ac:dyDescent="0.25">
      <c r="A289" s="1312" t="s">
        <v>3617</v>
      </c>
      <c r="B289" s="1313"/>
      <c r="C289" s="1303" t="s">
        <v>578</v>
      </c>
      <c r="D289" s="1304"/>
      <c r="E289" s="1304"/>
      <c r="F289" s="1304" t="s">
        <v>3775</v>
      </c>
      <c r="G289" s="1305" t="str">
        <f t="shared" si="2007"/>
        <v/>
      </c>
      <c r="H289" s="1306">
        <v>0</v>
      </c>
      <c r="I289" s="1307" t="str">
        <f t="shared" si="2348"/>
        <v/>
      </c>
      <c r="J289" s="1306">
        <v>0</v>
      </c>
      <c r="K289" s="1307" t="str">
        <f t="shared" si="2348"/>
        <v/>
      </c>
      <c r="L289" s="1306">
        <v>0</v>
      </c>
      <c r="M289" s="1307" t="str">
        <f t="shared" ref="M289" si="2474">IF(L289=0,"",($B$10/L$10)*L289/L$8)</f>
        <v/>
      </c>
      <c r="N289" s="1306">
        <v>0</v>
      </c>
      <c r="O289" s="1307" t="str">
        <f t="shared" ref="O289" si="2475">IF(N289=0,"",($B$10/N$10)*N289/N$8)</f>
        <v/>
      </c>
      <c r="P289" s="1306">
        <v>0</v>
      </c>
      <c r="Q289" s="1307" t="str">
        <f t="shared" ref="Q289" si="2476">IF(P289=0,"",($B$10/P$10)*P289/P$8)</f>
        <v/>
      </c>
      <c r="R289" s="1306">
        <v>0</v>
      </c>
      <c r="S289" s="1307" t="str">
        <f t="shared" ref="S289" si="2477">IF(R289=0,"",($B$10/R$10)*R289/R$8)</f>
        <v/>
      </c>
      <c r="T289" s="1306">
        <v>0</v>
      </c>
      <c r="U289" s="1307" t="str">
        <f t="shared" ref="U289" si="2478">IF(T289=0,"",($B$10/T$10)*T289/T$8)</f>
        <v/>
      </c>
      <c r="V289" s="1306">
        <v>0</v>
      </c>
      <c r="W289" s="1307" t="str">
        <f t="shared" ref="W289:Y289" si="2479">IF(V289=0,"",($B$10/V$10)*V289/V$8)</f>
        <v/>
      </c>
      <c r="X289" s="1306">
        <v>0</v>
      </c>
      <c r="Y289" s="1307" t="str">
        <f t="shared" si="2479"/>
        <v/>
      </c>
      <c r="Z289" s="1306">
        <v>0</v>
      </c>
      <c r="AA289" s="1307" t="str">
        <f t="shared" ref="AA289" si="2480">IF(Z289=0,"",($B$10/Z$10)*Z289/Z$8)</f>
        <v/>
      </c>
      <c r="AB289" s="1306">
        <v>0</v>
      </c>
      <c r="AC289" s="1307" t="str">
        <f t="shared" ref="AC289" si="2481">IF(AB289=0,"",($B$10/AB$10)*AB289/AB$8)</f>
        <v/>
      </c>
      <c r="AD289" s="1306"/>
      <c r="AE289" s="1307" t="str">
        <f t="shared" si="2327"/>
        <v/>
      </c>
      <c r="AF289" s="1306">
        <v>0</v>
      </c>
      <c r="AG289" s="1307" t="str">
        <f t="shared" si="2346"/>
        <v/>
      </c>
      <c r="AH289" s="1306"/>
      <c r="AI289" s="1307" t="str">
        <f t="shared" ref="AI289" si="2482">IF(AH289=0,"",($B$10/AH$10)*AH289/AH$8)</f>
        <v/>
      </c>
      <c r="AJ289" s="1265">
        <f t="shared" si="2017"/>
        <v>0</v>
      </c>
      <c r="AK289" s="1251">
        <v>0</v>
      </c>
    </row>
    <row r="290" spans="1:37" s="1123" customFormat="1" ht="15.75" customHeight="1" x14ac:dyDescent="0.25">
      <c r="A290" s="1344" t="s">
        <v>3618</v>
      </c>
      <c r="B290" s="1313"/>
      <c r="C290" s="1303" t="s">
        <v>578</v>
      </c>
      <c r="D290" s="1304"/>
      <c r="E290" s="1304"/>
      <c r="F290" s="1304" t="s">
        <v>3775</v>
      </c>
      <c r="G290" s="1305" t="str">
        <f t="shared" si="2007"/>
        <v/>
      </c>
      <c r="H290" s="1306">
        <v>0</v>
      </c>
      <c r="I290" s="1307" t="str">
        <f t="shared" si="2348"/>
        <v/>
      </c>
      <c r="J290" s="1306">
        <v>0</v>
      </c>
      <c r="K290" s="1307" t="str">
        <f t="shared" si="2348"/>
        <v/>
      </c>
      <c r="L290" s="1306">
        <v>0</v>
      </c>
      <c r="M290" s="1307" t="str">
        <f t="shared" ref="M290" si="2483">IF(L290=0,"",($B$10/L$10)*L290/L$8)</f>
        <v/>
      </c>
      <c r="N290" s="1306">
        <v>0</v>
      </c>
      <c r="O290" s="1307" t="str">
        <f t="shared" ref="O290" si="2484">IF(N290=0,"",($B$10/N$10)*N290/N$8)</f>
        <v/>
      </c>
      <c r="P290" s="1306">
        <v>0</v>
      </c>
      <c r="Q290" s="1307" t="str">
        <f t="shared" ref="Q290" si="2485">IF(P290=0,"",($B$10/P$10)*P290/P$8)</f>
        <v/>
      </c>
      <c r="R290" s="1306">
        <v>0</v>
      </c>
      <c r="S290" s="1307" t="str">
        <f t="shared" ref="S290" si="2486">IF(R290=0,"",($B$10/R$10)*R290/R$8)</f>
        <v/>
      </c>
      <c r="T290" s="1306">
        <v>0</v>
      </c>
      <c r="U290" s="1307" t="str">
        <f t="shared" ref="U290" si="2487">IF(T290=0,"",($B$10/T$10)*T290/T$8)</f>
        <v/>
      </c>
      <c r="V290" s="1306">
        <v>0</v>
      </c>
      <c r="W290" s="1307" t="str">
        <f t="shared" ref="W290:Y290" si="2488">IF(V290=0,"",($B$10/V$10)*V290/V$8)</f>
        <v/>
      </c>
      <c r="X290" s="1306">
        <v>0</v>
      </c>
      <c r="Y290" s="1307" t="str">
        <f t="shared" si="2488"/>
        <v/>
      </c>
      <c r="Z290" s="1306">
        <v>0</v>
      </c>
      <c r="AA290" s="1307" t="str">
        <f t="shared" ref="AA290" si="2489">IF(Z290=0,"",($B$10/Z$10)*Z290/Z$8)</f>
        <v/>
      </c>
      <c r="AB290" s="1306">
        <v>0</v>
      </c>
      <c r="AC290" s="1307" t="str">
        <f t="shared" ref="AC290" si="2490">IF(AB290=0,"",($B$10/AB$10)*AB290/AB$8)</f>
        <v/>
      </c>
      <c r="AD290" s="1306"/>
      <c r="AE290" s="1307" t="str">
        <f t="shared" si="2327"/>
        <v/>
      </c>
      <c r="AF290" s="1306">
        <v>0</v>
      </c>
      <c r="AG290" s="1307" t="str">
        <f t="shared" si="2346"/>
        <v/>
      </c>
      <c r="AH290" s="1306"/>
      <c r="AI290" s="1307" t="str">
        <f t="shared" ref="AI290" si="2491">IF(AH290=0,"",($B$10/AH$10)*AH290/AH$8)</f>
        <v/>
      </c>
      <c r="AJ290" s="1265">
        <f t="shared" si="2017"/>
        <v>0</v>
      </c>
      <c r="AK290" s="1251">
        <v>0</v>
      </c>
    </row>
    <row r="291" spans="1:37" s="1123" customFormat="1" ht="15.75" customHeight="1" x14ac:dyDescent="0.25">
      <c r="A291" s="1312" t="s">
        <v>3619</v>
      </c>
      <c r="B291" s="1313"/>
      <c r="C291" s="1303" t="s">
        <v>578</v>
      </c>
      <c r="D291" s="1304"/>
      <c r="E291" s="1304"/>
      <c r="F291" s="1304" t="s">
        <v>3775</v>
      </c>
      <c r="G291" s="1305">
        <f t="shared" si="2007"/>
        <v>5.5757702365011497</v>
      </c>
      <c r="H291" s="1306">
        <v>0</v>
      </c>
      <c r="I291" s="1307" t="str">
        <f t="shared" si="2348"/>
        <v/>
      </c>
      <c r="J291" s="1306">
        <v>0</v>
      </c>
      <c r="K291" s="1307" t="str">
        <f t="shared" si="2348"/>
        <v/>
      </c>
      <c r="L291" s="1306">
        <v>0</v>
      </c>
      <c r="M291" s="1307" t="str">
        <f t="shared" ref="M291" si="2492">IF(L291=0,"",($B$10/L$10)*L291/L$8)</f>
        <v/>
      </c>
      <c r="N291" s="1306">
        <v>0</v>
      </c>
      <c r="O291" s="1307" t="str">
        <f t="shared" ref="O291" si="2493">IF(N291=0,"",($B$10/N$10)*N291/N$8)</f>
        <v/>
      </c>
      <c r="P291" s="1306">
        <v>0</v>
      </c>
      <c r="Q291" s="1307" t="str">
        <f t="shared" ref="Q291" si="2494">IF(P291=0,"",($B$10/P$10)*P291/P$8)</f>
        <v/>
      </c>
      <c r="R291" s="1306">
        <v>0</v>
      </c>
      <c r="S291" s="1307" t="str">
        <f t="shared" ref="S291" si="2495">IF(R291=0,"",($B$10/R$10)*R291/R$8)</f>
        <v/>
      </c>
      <c r="T291" s="1306">
        <v>0</v>
      </c>
      <c r="U291" s="1307" t="str">
        <f t="shared" ref="U291" si="2496">IF(T291=0,"",($B$10/T$10)*T291/T$8)</f>
        <v/>
      </c>
      <c r="V291" s="1306">
        <v>0</v>
      </c>
      <c r="W291" s="1307" t="str">
        <f t="shared" ref="W291:Y291" si="2497">IF(V291=0,"",($B$10/V$10)*V291/V$8)</f>
        <v/>
      </c>
      <c r="X291" s="1306">
        <v>0</v>
      </c>
      <c r="Y291" s="1307" t="str">
        <f t="shared" si="2497"/>
        <v/>
      </c>
      <c r="Z291" s="1306">
        <v>0</v>
      </c>
      <c r="AA291" s="1307" t="str">
        <f t="shared" ref="AA291" si="2498">IF(Z291=0,"",($B$10/Z$10)*Z291/Z$8)</f>
        <v/>
      </c>
      <c r="AB291" s="1306">
        <v>122400</v>
      </c>
      <c r="AC291" s="1307">
        <f t="shared" ref="AC291" si="2499">IF(AB291=0,"",($B$10/AB$10)*AB291/AB$8)</f>
        <v>5.5757702365011497</v>
      </c>
      <c r="AD291" s="1306"/>
      <c r="AE291" s="1307" t="str">
        <f t="shared" si="2327"/>
        <v/>
      </c>
      <c r="AF291" s="1306">
        <v>0</v>
      </c>
      <c r="AG291" s="1307" t="str">
        <f t="shared" si="2346"/>
        <v/>
      </c>
      <c r="AH291" s="1306"/>
      <c r="AI291" s="1307" t="str">
        <f t="shared" ref="AI291" si="2500">IF(AH291=0,"",($B$10/AH$10)*AH291/AH$8)</f>
        <v/>
      </c>
      <c r="AJ291" s="1265">
        <f t="shared" si="2017"/>
        <v>0</v>
      </c>
      <c r="AK291" s="1251">
        <v>0</v>
      </c>
    </row>
    <row r="292" spans="1:37" s="1123" customFormat="1" ht="15.75" customHeight="1" x14ac:dyDescent="0.25">
      <c r="A292" s="1312" t="s">
        <v>3620</v>
      </c>
      <c r="B292" s="1313"/>
      <c r="C292" s="1303" t="s">
        <v>578</v>
      </c>
      <c r="D292" s="1304"/>
      <c r="E292" s="1304"/>
      <c r="F292" s="1304" t="s">
        <v>3775</v>
      </c>
      <c r="G292" s="1305" t="str">
        <f t="shared" si="2007"/>
        <v/>
      </c>
      <c r="H292" s="1306">
        <v>0</v>
      </c>
      <c r="I292" s="1307" t="str">
        <f t="shared" si="2348"/>
        <v/>
      </c>
      <c r="J292" s="1306">
        <v>0</v>
      </c>
      <c r="K292" s="1307" t="str">
        <f t="shared" si="2348"/>
        <v/>
      </c>
      <c r="L292" s="1306">
        <v>0</v>
      </c>
      <c r="M292" s="1307" t="str">
        <f t="shared" ref="M292" si="2501">IF(L292=0,"",($B$10/L$10)*L292/L$8)</f>
        <v/>
      </c>
      <c r="N292" s="1306">
        <v>0</v>
      </c>
      <c r="O292" s="1307" t="str">
        <f t="shared" ref="O292" si="2502">IF(N292=0,"",($B$10/N$10)*N292/N$8)</f>
        <v/>
      </c>
      <c r="P292" s="1306">
        <v>0</v>
      </c>
      <c r="Q292" s="1307" t="str">
        <f t="shared" ref="Q292" si="2503">IF(P292=0,"",($B$10/P$10)*P292/P$8)</f>
        <v/>
      </c>
      <c r="R292" s="1306">
        <v>0</v>
      </c>
      <c r="S292" s="1307" t="str">
        <f t="shared" ref="S292" si="2504">IF(R292=0,"",($B$10/R$10)*R292/R$8)</f>
        <v/>
      </c>
      <c r="T292" s="1306">
        <v>0</v>
      </c>
      <c r="U292" s="1307" t="str">
        <f t="shared" ref="U292" si="2505">IF(T292=0,"",($B$10/T$10)*T292/T$8)</f>
        <v/>
      </c>
      <c r="V292" s="1306">
        <v>0</v>
      </c>
      <c r="W292" s="1307" t="str">
        <f t="shared" ref="W292:Y292" si="2506">IF(V292=0,"",($B$10/V$10)*V292/V$8)</f>
        <v/>
      </c>
      <c r="X292" s="1306">
        <v>0</v>
      </c>
      <c r="Y292" s="1307" t="str">
        <f t="shared" si="2506"/>
        <v/>
      </c>
      <c r="Z292" s="1306">
        <v>0</v>
      </c>
      <c r="AA292" s="1307" t="str">
        <f t="shared" ref="AA292" si="2507">IF(Z292=0,"",($B$10/Z$10)*Z292/Z$8)</f>
        <v/>
      </c>
      <c r="AB292" s="1306">
        <v>0</v>
      </c>
      <c r="AC292" s="1307" t="str">
        <f t="shared" ref="AC292" si="2508">IF(AB292=0,"",($B$10/AB$10)*AB292/AB$8)</f>
        <v/>
      </c>
      <c r="AD292" s="1306"/>
      <c r="AE292" s="1307" t="str">
        <f t="shared" si="2327"/>
        <v/>
      </c>
      <c r="AF292" s="1306">
        <v>0</v>
      </c>
      <c r="AG292" s="1307" t="str">
        <f t="shared" si="2346"/>
        <v/>
      </c>
      <c r="AH292" s="1306"/>
      <c r="AI292" s="1307" t="str">
        <f t="shared" ref="AI292" si="2509">IF(AH292=0,"",($B$10/AH$10)*AH292/AH$8)</f>
        <v/>
      </c>
      <c r="AJ292" s="1265">
        <f t="shared" si="2017"/>
        <v>0</v>
      </c>
      <c r="AK292" s="1251">
        <v>0</v>
      </c>
    </row>
    <row r="293" spans="1:37" s="1123" customFormat="1" ht="15.75" customHeight="1" x14ac:dyDescent="0.25">
      <c r="A293" s="1344" t="s">
        <v>3621</v>
      </c>
      <c r="B293" s="1345"/>
      <c r="C293" s="1303" t="s">
        <v>3493</v>
      </c>
      <c r="D293" s="1304"/>
      <c r="E293" s="1304"/>
      <c r="F293" s="1304" t="s">
        <v>3775</v>
      </c>
      <c r="G293" s="1305">
        <f t="shared" si="2007"/>
        <v>3.2887417896917142</v>
      </c>
      <c r="H293" s="1306">
        <v>0</v>
      </c>
      <c r="I293" s="1307" t="str">
        <f t="shared" si="2348"/>
        <v/>
      </c>
      <c r="J293" s="1306">
        <v>0</v>
      </c>
      <c r="K293" s="1307" t="str">
        <f t="shared" si="2348"/>
        <v/>
      </c>
      <c r="L293" s="1306">
        <v>2500</v>
      </c>
      <c r="M293" s="1307">
        <f t="shared" ref="M293" si="2510">IF(L293=0,"",($B$10/L$10)*L293/L$8)</f>
        <v>0.16022672722809686</v>
      </c>
      <c r="N293" s="1306">
        <v>0</v>
      </c>
      <c r="O293" s="1307" t="str">
        <f t="shared" ref="O293" si="2511">IF(N293=0,"",($B$10/N$10)*N293/N$8)</f>
        <v/>
      </c>
      <c r="P293" s="1306">
        <v>0</v>
      </c>
      <c r="Q293" s="1307" t="str">
        <f t="shared" ref="Q293" si="2512">IF(P293=0,"",($B$10/P$10)*P293/P$8)</f>
        <v/>
      </c>
      <c r="R293" s="1306">
        <v>0</v>
      </c>
      <c r="S293" s="1307" t="str">
        <f t="shared" ref="S293" si="2513">IF(R293=0,"",($B$10/R$10)*R293/R$8)</f>
        <v/>
      </c>
      <c r="T293" s="1306">
        <v>0</v>
      </c>
      <c r="U293" s="1307" t="str">
        <f t="shared" ref="U293" si="2514">IF(T293=0,"",($B$10/T$10)*T293/T$8)</f>
        <v/>
      </c>
      <c r="V293" s="1306">
        <v>0</v>
      </c>
      <c r="W293" s="1307" t="str">
        <f t="shared" ref="W293:Y293" si="2515">IF(V293=0,"",($B$10/V$10)*V293/V$8)</f>
        <v/>
      </c>
      <c r="X293" s="1306">
        <v>0</v>
      </c>
      <c r="Y293" s="1307" t="str">
        <f t="shared" si="2515"/>
        <v/>
      </c>
      <c r="Z293" s="1306">
        <v>45000</v>
      </c>
      <c r="AA293" s="1307">
        <f t="shared" ref="AA293" si="2516">IF(Z293=0,"",($B$10/Z$10)*Z293/Z$8)</f>
        <v>6.4172568521553313</v>
      </c>
      <c r="AB293" s="1306">
        <v>0</v>
      </c>
      <c r="AC293" s="1307" t="str">
        <f t="shared" ref="AC293" si="2517">IF(AB293=0,"",($B$10/AB$10)*AB293/AB$8)</f>
        <v/>
      </c>
      <c r="AD293" s="1306"/>
      <c r="AE293" s="1307" t="str">
        <f t="shared" si="2327"/>
        <v/>
      </c>
      <c r="AF293" s="1306">
        <v>0</v>
      </c>
      <c r="AG293" s="1307" t="str">
        <f t="shared" si="2346"/>
        <v/>
      </c>
      <c r="AH293" s="1306"/>
      <c r="AI293" s="1307" t="str">
        <f t="shared" ref="AI293" si="2518">IF(AH293=0,"",($B$10/AH$10)*AH293/AH$8)</f>
        <v/>
      </c>
      <c r="AJ293" s="1265">
        <f t="shared" si="2017"/>
        <v>0</v>
      </c>
      <c r="AK293" s="1251">
        <v>0</v>
      </c>
    </row>
    <row r="294" spans="1:37" s="1123" customFormat="1" ht="15.75" customHeight="1" x14ac:dyDescent="0.25">
      <c r="A294" s="1312" t="s">
        <v>3622</v>
      </c>
      <c r="B294" s="1313"/>
      <c r="C294" s="1303" t="s">
        <v>578</v>
      </c>
      <c r="D294" s="1304"/>
      <c r="E294" s="1304"/>
      <c r="F294" s="1304" t="s">
        <v>3775</v>
      </c>
      <c r="G294" s="1305">
        <f t="shared" si="2007"/>
        <v>1.0249577640627114</v>
      </c>
      <c r="H294" s="1306">
        <v>0</v>
      </c>
      <c r="I294" s="1307" t="str">
        <f t="shared" si="2348"/>
        <v/>
      </c>
      <c r="J294" s="1306">
        <v>0</v>
      </c>
      <c r="K294" s="1307" t="str">
        <f t="shared" si="2348"/>
        <v/>
      </c>
      <c r="L294" s="1306">
        <v>0</v>
      </c>
      <c r="M294" s="1307" t="str">
        <f t="shared" ref="M294" si="2519">IF(L294=0,"",($B$10/L$10)*L294/L$8)</f>
        <v/>
      </c>
      <c r="N294" s="1306">
        <v>0</v>
      </c>
      <c r="O294" s="1307" t="str">
        <f t="shared" ref="O294" si="2520">IF(N294=0,"",($B$10/N$10)*N294/N$8)</f>
        <v/>
      </c>
      <c r="P294" s="1306">
        <v>0</v>
      </c>
      <c r="Q294" s="1307" t="str">
        <f t="shared" ref="Q294" si="2521">IF(P294=0,"",($B$10/P$10)*P294/P$8)</f>
        <v/>
      </c>
      <c r="R294" s="1306">
        <v>0</v>
      </c>
      <c r="S294" s="1307" t="str">
        <f t="shared" ref="S294" si="2522">IF(R294=0,"",($B$10/R$10)*R294/R$8)</f>
        <v/>
      </c>
      <c r="T294" s="1306">
        <v>0</v>
      </c>
      <c r="U294" s="1307" t="str">
        <f t="shared" ref="U294" si="2523">IF(T294=0,"",($B$10/T$10)*T294/T$8)</f>
        <v/>
      </c>
      <c r="V294" s="1306">
        <v>0</v>
      </c>
      <c r="W294" s="1307" t="str">
        <f t="shared" ref="W294:Y294" si="2524">IF(V294=0,"",($B$10/V$10)*V294/V$8)</f>
        <v/>
      </c>
      <c r="X294" s="1306">
        <v>0</v>
      </c>
      <c r="Y294" s="1307" t="str">
        <f t="shared" si="2524"/>
        <v/>
      </c>
      <c r="Z294" s="1306">
        <v>0</v>
      </c>
      <c r="AA294" s="1307" t="str">
        <f t="shared" ref="AA294" si="2525">IF(Z294=0,"",($B$10/Z$10)*Z294/Z$8)</f>
        <v/>
      </c>
      <c r="AB294" s="1306">
        <v>22500</v>
      </c>
      <c r="AC294" s="1307">
        <f t="shared" ref="AC294" si="2526">IF(AB294=0,"",($B$10/AB$10)*AB294/AB$8)</f>
        <v>1.0249577640627114</v>
      </c>
      <c r="AD294" s="1306"/>
      <c r="AE294" s="1307" t="str">
        <f t="shared" si="2327"/>
        <v/>
      </c>
      <c r="AF294" s="1306">
        <v>0</v>
      </c>
      <c r="AG294" s="1307" t="str">
        <f t="shared" si="2346"/>
        <v/>
      </c>
      <c r="AH294" s="1306"/>
      <c r="AI294" s="1307" t="str">
        <f t="shared" ref="AI294" si="2527">IF(AH294=0,"",($B$10/AH$10)*AH294/AH$8)</f>
        <v/>
      </c>
      <c r="AJ294" s="1265">
        <f t="shared" si="2017"/>
        <v>0</v>
      </c>
      <c r="AK294" s="1251">
        <v>0</v>
      </c>
    </row>
    <row r="295" spans="1:37" s="1123" customFormat="1" ht="15.75" customHeight="1" x14ac:dyDescent="0.25">
      <c r="A295" s="1312" t="s">
        <v>3623</v>
      </c>
      <c r="B295" s="1313"/>
      <c r="C295" s="1303" t="s">
        <v>3493</v>
      </c>
      <c r="D295" s="1304"/>
      <c r="E295" s="1304"/>
      <c r="F295" s="1304" t="s">
        <v>3775</v>
      </c>
      <c r="G295" s="1305">
        <f t="shared" si="2007"/>
        <v>1.3666103520836153E-2</v>
      </c>
      <c r="H295" s="1306">
        <v>0</v>
      </c>
      <c r="I295" s="1307" t="str">
        <f t="shared" si="2348"/>
        <v/>
      </c>
      <c r="J295" s="1306">
        <v>0</v>
      </c>
      <c r="K295" s="1307" t="str">
        <f t="shared" si="2348"/>
        <v/>
      </c>
      <c r="L295" s="1306">
        <v>0</v>
      </c>
      <c r="M295" s="1307" t="str">
        <f t="shared" ref="M295" si="2528">IF(L295=0,"",($B$10/L$10)*L295/L$8)</f>
        <v/>
      </c>
      <c r="N295" s="1306">
        <v>0</v>
      </c>
      <c r="O295" s="1307" t="str">
        <f t="shared" ref="O295" si="2529">IF(N295=0,"",($B$10/N$10)*N295/N$8)</f>
        <v/>
      </c>
      <c r="P295" s="1306">
        <v>0</v>
      </c>
      <c r="Q295" s="1307" t="str">
        <f t="shared" ref="Q295" si="2530">IF(P295=0,"",($B$10/P$10)*P295/P$8)</f>
        <v/>
      </c>
      <c r="R295" s="1306">
        <v>0</v>
      </c>
      <c r="S295" s="1307" t="str">
        <f t="shared" ref="S295" si="2531">IF(R295=0,"",($B$10/R$10)*R295/R$8)</f>
        <v/>
      </c>
      <c r="T295" s="1306">
        <v>0</v>
      </c>
      <c r="U295" s="1307" t="str">
        <f t="shared" ref="U295" si="2532">IF(T295=0,"",($B$10/T$10)*T295/T$8)</f>
        <v/>
      </c>
      <c r="V295" s="1306">
        <v>0</v>
      </c>
      <c r="W295" s="1307" t="str">
        <f t="shared" ref="W295:Y295" si="2533">IF(V295=0,"",($B$10/V$10)*V295/V$8)</f>
        <v/>
      </c>
      <c r="X295" s="1306">
        <v>0</v>
      </c>
      <c r="Y295" s="1307" t="str">
        <f t="shared" si="2533"/>
        <v/>
      </c>
      <c r="Z295" s="1306">
        <v>0</v>
      </c>
      <c r="AA295" s="1307" t="str">
        <f t="shared" ref="AA295" si="2534">IF(Z295=0,"",($B$10/Z$10)*Z295/Z$8)</f>
        <v/>
      </c>
      <c r="AB295" s="1306">
        <v>300</v>
      </c>
      <c r="AC295" s="1307">
        <f t="shared" ref="AC295" si="2535">IF(AB295=0,"",($B$10/AB$10)*AB295/AB$8)</f>
        <v>1.3666103520836153E-2</v>
      </c>
      <c r="AD295" s="1306"/>
      <c r="AE295" s="1307" t="str">
        <f t="shared" si="2327"/>
        <v/>
      </c>
      <c r="AF295" s="1306">
        <v>0</v>
      </c>
      <c r="AG295" s="1307" t="str">
        <f t="shared" si="2346"/>
        <v/>
      </c>
      <c r="AH295" s="1306"/>
      <c r="AI295" s="1307" t="str">
        <f t="shared" ref="AI295" si="2536">IF(AH295=0,"",($B$10/AH$10)*AH295/AH$8)</f>
        <v/>
      </c>
      <c r="AJ295" s="1265">
        <f t="shared" si="2017"/>
        <v>0</v>
      </c>
      <c r="AK295" s="1251">
        <v>0</v>
      </c>
    </row>
    <row r="296" spans="1:37" s="1123" customFormat="1" ht="15.75" customHeight="1" x14ac:dyDescent="0.25">
      <c r="A296" s="1312" t="s">
        <v>3624</v>
      </c>
      <c r="B296" s="1313"/>
      <c r="C296" s="1303" t="s">
        <v>3493</v>
      </c>
      <c r="D296" s="1304"/>
      <c r="E296" s="1304"/>
      <c r="F296" s="1304" t="s">
        <v>3775</v>
      </c>
      <c r="G296" s="1305">
        <f t="shared" si="2007"/>
        <v>1.1695266388384884</v>
      </c>
      <c r="H296" s="1306">
        <v>0</v>
      </c>
      <c r="I296" s="1307" t="str">
        <f t="shared" si="2348"/>
        <v/>
      </c>
      <c r="J296" s="1306">
        <v>0</v>
      </c>
      <c r="K296" s="1307" t="str">
        <f t="shared" si="2348"/>
        <v/>
      </c>
      <c r="L296" s="1306">
        <v>450</v>
      </c>
      <c r="M296" s="1307">
        <f t="shared" ref="M296" si="2537">IF(L296=0,"",($B$10/L$10)*L296/L$8)</f>
        <v>2.8840810901057435E-2</v>
      </c>
      <c r="N296" s="1306">
        <v>0</v>
      </c>
      <c r="O296" s="1307" t="str">
        <f t="shared" ref="O296" si="2538">IF(N296=0,"",($B$10/N$10)*N296/N$8)</f>
        <v/>
      </c>
      <c r="P296" s="1306">
        <v>0</v>
      </c>
      <c r="Q296" s="1307" t="str">
        <f t="shared" ref="Q296" si="2539">IF(P296=0,"",($B$10/P$10)*P296/P$8)</f>
        <v/>
      </c>
      <c r="R296" s="1306">
        <v>0</v>
      </c>
      <c r="S296" s="1307" t="str">
        <f t="shared" ref="S296" si="2540">IF(R296=0,"",($B$10/R$10)*R296/R$8)</f>
        <v/>
      </c>
      <c r="T296" s="1306">
        <v>0</v>
      </c>
      <c r="U296" s="1307" t="str">
        <f t="shared" ref="U296" si="2541">IF(T296=0,"",($B$10/T$10)*T296/T$8)</f>
        <v/>
      </c>
      <c r="V296" s="1306">
        <v>0</v>
      </c>
      <c r="W296" s="1307" t="str">
        <f t="shared" ref="W296:Y296" si="2542">IF(V296=0,"",($B$10/V$10)*V296/V$8)</f>
        <v/>
      </c>
      <c r="X296" s="1306">
        <v>0</v>
      </c>
      <c r="Y296" s="1307" t="str">
        <f t="shared" si="2542"/>
        <v/>
      </c>
      <c r="Z296" s="1306">
        <v>16200</v>
      </c>
      <c r="AA296" s="1307">
        <f t="shared" ref="AA296" si="2543">IF(Z296=0,"",($B$10/Z$10)*Z296/Z$8)</f>
        <v>2.3102124667759192</v>
      </c>
      <c r="AB296" s="1306">
        <v>0</v>
      </c>
      <c r="AC296" s="1307" t="str">
        <f t="shared" ref="AC296" si="2544">IF(AB296=0,"",($B$10/AB$10)*AB296/AB$8)</f>
        <v/>
      </c>
      <c r="AD296" s="1306"/>
      <c r="AE296" s="1307" t="str">
        <f t="shared" si="2327"/>
        <v/>
      </c>
      <c r="AF296" s="1306">
        <v>0</v>
      </c>
      <c r="AG296" s="1307" t="str">
        <f t="shared" si="2346"/>
        <v/>
      </c>
      <c r="AH296" s="1306"/>
      <c r="AI296" s="1307" t="str">
        <f t="shared" ref="AI296" si="2545">IF(AH296=0,"",($B$10/AH$10)*AH296/AH$8)</f>
        <v/>
      </c>
      <c r="AJ296" s="1265">
        <f t="shared" si="2017"/>
        <v>0</v>
      </c>
      <c r="AK296" s="1251">
        <v>0</v>
      </c>
    </row>
    <row r="297" spans="1:37" s="1123" customFormat="1" ht="15.75" customHeight="1" x14ac:dyDescent="0.25">
      <c r="A297" s="1312" t="s">
        <v>3625</v>
      </c>
      <c r="B297" s="1313"/>
      <c r="C297" s="1303" t="s">
        <v>578</v>
      </c>
      <c r="D297" s="1304"/>
      <c r="E297" s="1304"/>
      <c r="F297" s="1304" t="s">
        <v>3775</v>
      </c>
      <c r="G297" s="1305">
        <f t="shared" si="2007"/>
        <v>1.9227207267371621E-2</v>
      </c>
      <c r="H297" s="1306">
        <v>0</v>
      </c>
      <c r="I297" s="1307" t="str">
        <f t="shared" si="2348"/>
        <v/>
      </c>
      <c r="J297" s="1306">
        <v>0</v>
      </c>
      <c r="K297" s="1307" t="str">
        <f t="shared" si="2348"/>
        <v/>
      </c>
      <c r="L297" s="1306">
        <v>300</v>
      </c>
      <c r="M297" s="1307">
        <f t="shared" ref="M297" si="2546">IF(L297=0,"",($B$10/L$10)*L297/L$8)</f>
        <v>1.9227207267371621E-2</v>
      </c>
      <c r="N297" s="1306">
        <v>0</v>
      </c>
      <c r="O297" s="1307" t="str">
        <f t="shared" ref="O297" si="2547">IF(N297=0,"",($B$10/N$10)*N297/N$8)</f>
        <v/>
      </c>
      <c r="P297" s="1306">
        <v>0</v>
      </c>
      <c r="Q297" s="1307" t="str">
        <f t="shared" ref="Q297" si="2548">IF(P297=0,"",($B$10/P$10)*P297/P$8)</f>
        <v/>
      </c>
      <c r="R297" s="1306">
        <v>0</v>
      </c>
      <c r="S297" s="1307" t="str">
        <f t="shared" ref="S297" si="2549">IF(R297=0,"",($B$10/R$10)*R297/R$8)</f>
        <v/>
      </c>
      <c r="T297" s="1306">
        <v>0</v>
      </c>
      <c r="U297" s="1307" t="str">
        <f t="shared" ref="U297" si="2550">IF(T297=0,"",($B$10/T$10)*T297/T$8)</f>
        <v/>
      </c>
      <c r="V297" s="1306">
        <v>0</v>
      </c>
      <c r="W297" s="1307" t="str">
        <f t="shared" ref="W297:Y297" si="2551">IF(V297=0,"",($B$10/V$10)*V297/V$8)</f>
        <v/>
      </c>
      <c r="X297" s="1306">
        <v>0</v>
      </c>
      <c r="Y297" s="1307" t="str">
        <f t="shared" si="2551"/>
        <v/>
      </c>
      <c r="Z297" s="1306">
        <v>0</v>
      </c>
      <c r="AA297" s="1307" t="str">
        <f t="shared" ref="AA297" si="2552">IF(Z297=0,"",($B$10/Z$10)*Z297/Z$8)</f>
        <v/>
      </c>
      <c r="AB297" s="1306">
        <v>0</v>
      </c>
      <c r="AC297" s="1307" t="str">
        <f t="shared" ref="AC297" si="2553">IF(AB297=0,"",($B$10/AB$10)*AB297/AB$8)</f>
        <v/>
      </c>
      <c r="AD297" s="1306"/>
      <c r="AE297" s="1307" t="str">
        <f t="shared" si="2327"/>
        <v/>
      </c>
      <c r="AF297" s="1306">
        <v>0</v>
      </c>
      <c r="AG297" s="1307" t="str">
        <f t="shared" si="2346"/>
        <v/>
      </c>
      <c r="AH297" s="1306"/>
      <c r="AI297" s="1307" t="str">
        <f t="shared" ref="AI297" si="2554">IF(AH297=0,"",($B$10/AH$10)*AH297/AH$8)</f>
        <v/>
      </c>
      <c r="AJ297" s="1265">
        <f t="shared" si="2017"/>
        <v>0</v>
      </c>
      <c r="AK297" s="1251">
        <v>0</v>
      </c>
    </row>
    <row r="298" spans="1:37" s="1123" customFormat="1" ht="15.75" customHeight="1" x14ac:dyDescent="0.25">
      <c r="A298" s="1344" t="s">
        <v>3626</v>
      </c>
      <c r="B298" s="1313"/>
      <c r="C298" s="1303" t="s">
        <v>3493</v>
      </c>
      <c r="D298" s="1304"/>
      <c r="E298" s="1304"/>
      <c r="F298" s="1304" t="s">
        <v>3775</v>
      </c>
      <c r="G298" s="1305">
        <f t="shared" si="2007"/>
        <v>10.878944473937079</v>
      </c>
      <c r="H298" s="1306">
        <v>0</v>
      </c>
      <c r="I298" s="1307" t="str">
        <f t="shared" si="2348"/>
        <v/>
      </c>
      <c r="J298" s="1306">
        <v>0</v>
      </c>
      <c r="K298" s="1307" t="str">
        <f t="shared" si="2348"/>
        <v/>
      </c>
      <c r="L298" s="1306">
        <v>0</v>
      </c>
      <c r="M298" s="1307" t="str">
        <f t="shared" ref="M298" si="2555">IF(L298=0,"",($B$10/L$10)*L298/L$8)</f>
        <v/>
      </c>
      <c r="N298" s="1306">
        <v>0</v>
      </c>
      <c r="O298" s="1307" t="str">
        <f t="shared" ref="O298" si="2556">IF(N298=0,"",($B$10/N$10)*N298/N$8)</f>
        <v/>
      </c>
      <c r="P298" s="1306">
        <v>0</v>
      </c>
      <c r="Q298" s="1307" t="str">
        <f t="shared" ref="Q298" si="2557">IF(P298=0,"",($B$10/P$10)*P298/P$8)</f>
        <v/>
      </c>
      <c r="R298" s="1306">
        <v>0</v>
      </c>
      <c r="S298" s="1307" t="str">
        <f t="shared" ref="S298" si="2558">IF(R298=0,"",($B$10/R$10)*R298/R$8)</f>
        <v/>
      </c>
      <c r="T298" s="1306">
        <v>0</v>
      </c>
      <c r="U298" s="1307" t="str">
        <f t="shared" ref="U298" si="2559">IF(T298=0,"",($B$10/T$10)*T298/T$8)</f>
        <v/>
      </c>
      <c r="V298" s="1306">
        <v>0</v>
      </c>
      <c r="W298" s="1307" t="str">
        <f t="shared" ref="W298:Y298" si="2560">IF(V298=0,"",($B$10/V$10)*V298/V$8)</f>
        <v/>
      </c>
      <c r="X298" s="1306">
        <v>0</v>
      </c>
      <c r="Y298" s="1307" t="str">
        <f t="shared" si="2560"/>
        <v/>
      </c>
      <c r="Z298" s="1306">
        <v>0</v>
      </c>
      <c r="AA298" s="1307" t="str">
        <f t="shared" ref="AA298" si="2561">IF(Z298=0,"",($B$10/Z$10)*Z298/Z$8)</f>
        <v/>
      </c>
      <c r="AB298" s="1306">
        <v>0</v>
      </c>
      <c r="AC298" s="1307" t="str">
        <f t="shared" ref="AC298" si="2562">IF(AB298=0,"",($B$10/AB$10)*AB298/AB$8)</f>
        <v/>
      </c>
      <c r="AD298" s="1306">
        <v>130000</v>
      </c>
      <c r="AE298" s="1307">
        <f t="shared" si="2327"/>
        <v>9.8311611508810994</v>
      </c>
      <c r="AF298" s="1306">
        <v>153000</v>
      </c>
      <c r="AG298" s="1307">
        <f t="shared" si="2346"/>
        <v>11.92672779699306</v>
      </c>
      <c r="AH298" s="1306"/>
      <c r="AI298" s="1307" t="str">
        <f t="shared" ref="AI298" si="2563">IF(AH298=0,"",($B$10/AH$10)*AH298/AH$8)</f>
        <v/>
      </c>
      <c r="AJ298" s="1265">
        <f t="shared" si="2017"/>
        <v>0</v>
      </c>
      <c r="AK298" s="1251">
        <v>0</v>
      </c>
    </row>
    <row r="299" spans="1:37" s="1123" customFormat="1" ht="15.75" customHeight="1" x14ac:dyDescent="0.25">
      <c r="A299" s="1312" t="s">
        <v>3627</v>
      </c>
      <c r="B299" s="1313"/>
      <c r="C299" s="1303" t="s">
        <v>453</v>
      </c>
      <c r="D299" s="1304"/>
      <c r="E299" s="1304"/>
      <c r="F299" s="1304" t="s">
        <v>3775</v>
      </c>
      <c r="G299" s="1305">
        <f t="shared" si="2007"/>
        <v>1.8410589075066586</v>
      </c>
      <c r="H299" s="1306">
        <v>0</v>
      </c>
      <c r="I299" s="1307" t="str">
        <f t="shared" si="2348"/>
        <v/>
      </c>
      <c r="J299" s="1306">
        <v>0</v>
      </c>
      <c r="K299" s="1307" t="str">
        <f t="shared" si="2348"/>
        <v/>
      </c>
      <c r="L299" s="1306">
        <v>0</v>
      </c>
      <c r="M299" s="1307" t="str">
        <f t="shared" ref="M299" si="2564">IF(L299=0,"",($B$10/L$10)*L299/L$8)</f>
        <v/>
      </c>
      <c r="N299" s="1306">
        <v>0</v>
      </c>
      <c r="O299" s="1307" t="str">
        <f t="shared" ref="O299" si="2565">IF(N299=0,"",($B$10/N$10)*N299/N$8)</f>
        <v/>
      </c>
      <c r="P299" s="1306">
        <v>0</v>
      </c>
      <c r="Q299" s="1307" t="str">
        <f t="shared" ref="Q299" si="2566">IF(P299=0,"",($B$10/P$10)*P299/P$8)</f>
        <v/>
      </c>
      <c r="R299" s="1306">
        <v>0</v>
      </c>
      <c r="S299" s="1307" t="str">
        <f t="shared" ref="S299" si="2567">IF(R299=0,"",($B$10/R$10)*R299/R$8)</f>
        <v/>
      </c>
      <c r="T299" s="1306">
        <v>0</v>
      </c>
      <c r="U299" s="1307" t="str">
        <f t="shared" ref="U299" si="2568">IF(T299=0,"",($B$10/T$10)*T299/T$8)</f>
        <v/>
      </c>
      <c r="V299" s="1306">
        <v>0</v>
      </c>
      <c r="W299" s="1307" t="str">
        <f t="shared" ref="W299:Y299" si="2569">IF(V299=0,"",($B$10/V$10)*V299/V$8)</f>
        <v/>
      </c>
      <c r="X299" s="1306">
        <v>0</v>
      </c>
      <c r="Y299" s="1307" t="str">
        <f t="shared" si="2569"/>
        <v/>
      </c>
      <c r="Z299" s="1306">
        <v>0</v>
      </c>
      <c r="AA299" s="1307" t="str">
        <f t="shared" ref="AA299" si="2570">IF(Z299=0,"",($B$10/Z$10)*Z299/Z$8)</f>
        <v/>
      </c>
      <c r="AB299" s="1306">
        <v>0</v>
      </c>
      <c r="AC299" s="1307" t="str">
        <f t="shared" ref="AC299" si="2571">IF(AB299=0,"",($B$10/AB$10)*AB299/AB$8)</f>
        <v/>
      </c>
      <c r="AD299" s="1306">
        <v>25600</v>
      </c>
      <c r="AE299" s="1307">
        <f t="shared" si="2327"/>
        <v>1.9359825035581244</v>
      </c>
      <c r="AF299" s="1306">
        <v>22400</v>
      </c>
      <c r="AG299" s="1307">
        <f t="shared" si="2346"/>
        <v>1.746135311455193</v>
      </c>
      <c r="AH299" s="1306"/>
      <c r="AI299" s="1307" t="str">
        <f t="shared" ref="AI299" si="2572">IF(AH299=0,"",($B$10/AH$10)*AH299/AH$8)</f>
        <v/>
      </c>
      <c r="AJ299" s="1265">
        <f t="shared" si="2017"/>
        <v>0</v>
      </c>
      <c r="AK299" s="1251">
        <v>0</v>
      </c>
    </row>
    <row r="300" spans="1:37" s="1123" customFormat="1" ht="15.75" customHeight="1" x14ac:dyDescent="0.25">
      <c r="A300" s="1312" t="s">
        <v>3628</v>
      </c>
      <c r="B300" s="1313"/>
      <c r="C300" s="1303" t="s">
        <v>453</v>
      </c>
      <c r="D300" s="1304"/>
      <c r="E300" s="1304"/>
      <c r="F300" s="1304" t="s">
        <v>3775</v>
      </c>
      <c r="G300" s="1305" t="str">
        <f t="shared" si="2007"/>
        <v/>
      </c>
      <c r="H300" s="1306">
        <v>0</v>
      </c>
      <c r="I300" s="1307" t="str">
        <f t="shared" si="2348"/>
        <v/>
      </c>
      <c r="J300" s="1306">
        <v>0</v>
      </c>
      <c r="K300" s="1307" t="str">
        <f t="shared" si="2348"/>
        <v/>
      </c>
      <c r="L300" s="1306">
        <v>0</v>
      </c>
      <c r="M300" s="1307" t="str">
        <f t="shared" ref="M300" si="2573">IF(L300=0,"",($B$10/L$10)*L300/L$8)</f>
        <v/>
      </c>
      <c r="N300" s="1306">
        <v>0</v>
      </c>
      <c r="O300" s="1307" t="str">
        <f t="shared" ref="O300" si="2574">IF(N300=0,"",($B$10/N$10)*N300/N$8)</f>
        <v/>
      </c>
      <c r="P300" s="1306">
        <v>0</v>
      </c>
      <c r="Q300" s="1307" t="str">
        <f t="shared" ref="Q300" si="2575">IF(P300=0,"",($B$10/P$10)*P300/P$8)</f>
        <v/>
      </c>
      <c r="R300" s="1306">
        <v>0</v>
      </c>
      <c r="S300" s="1307" t="str">
        <f t="shared" ref="S300" si="2576">IF(R300=0,"",($B$10/R$10)*R300/R$8)</f>
        <v/>
      </c>
      <c r="T300" s="1306">
        <v>0</v>
      </c>
      <c r="U300" s="1307" t="str">
        <f t="shared" ref="U300" si="2577">IF(T300=0,"",($B$10/T$10)*T300/T$8)</f>
        <v/>
      </c>
      <c r="V300" s="1306">
        <v>0</v>
      </c>
      <c r="W300" s="1307" t="str">
        <f t="shared" ref="W300:Y300" si="2578">IF(V300=0,"",($B$10/V$10)*V300/V$8)</f>
        <v/>
      </c>
      <c r="X300" s="1306">
        <v>0</v>
      </c>
      <c r="Y300" s="1307" t="str">
        <f t="shared" si="2578"/>
        <v/>
      </c>
      <c r="Z300" s="1306">
        <v>0</v>
      </c>
      <c r="AA300" s="1307" t="str">
        <f t="shared" ref="AA300" si="2579">IF(Z300=0,"",($B$10/Z$10)*Z300/Z$8)</f>
        <v/>
      </c>
      <c r="AB300" s="1306">
        <v>0</v>
      </c>
      <c r="AC300" s="1307" t="str">
        <f t="shared" ref="AC300" si="2580">IF(AB300=0,"",($B$10/AB$10)*AB300/AB$8)</f>
        <v/>
      </c>
      <c r="AD300" s="1306"/>
      <c r="AE300" s="1307" t="str">
        <f t="shared" si="2327"/>
        <v/>
      </c>
      <c r="AF300" s="1306">
        <v>0</v>
      </c>
      <c r="AG300" s="1307" t="str">
        <f t="shared" si="2346"/>
        <v/>
      </c>
      <c r="AH300" s="1306"/>
      <c r="AI300" s="1307" t="str">
        <f t="shared" ref="AI300" si="2581">IF(AH300=0,"",($B$10/AH$10)*AH300/AH$8)</f>
        <v/>
      </c>
      <c r="AJ300" s="1265">
        <f t="shared" si="2017"/>
        <v>0</v>
      </c>
      <c r="AK300" s="1251">
        <v>0</v>
      </c>
    </row>
    <row r="301" spans="1:37" s="1123" customFormat="1" ht="15.75" customHeight="1" x14ac:dyDescent="0.25">
      <c r="A301" s="1312" t="s">
        <v>3629</v>
      </c>
      <c r="B301" s="1313"/>
      <c r="C301" s="1303" t="s">
        <v>453</v>
      </c>
      <c r="D301" s="1304"/>
      <c r="E301" s="1304"/>
      <c r="F301" s="1304" t="s">
        <v>3775</v>
      </c>
      <c r="G301" s="1305" t="str">
        <f t="shared" si="2007"/>
        <v/>
      </c>
      <c r="H301" s="1306">
        <v>0</v>
      </c>
      <c r="I301" s="1307" t="str">
        <f t="shared" si="2348"/>
        <v/>
      </c>
      <c r="J301" s="1306">
        <v>0</v>
      </c>
      <c r="K301" s="1307" t="str">
        <f t="shared" si="2348"/>
        <v/>
      </c>
      <c r="L301" s="1306">
        <v>0</v>
      </c>
      <c r="M301" s="1307" t="str">
        <f t="shared" ref="M301" si="2582">IF(L301=0,"",($B$10/L$10)*L301/L$8)</f>
        <v/>
      </c>
      <c r="N301" s="1306">
        <v>0</v>
      </c>
      <c r="O301" s="1307" t="str">
        <f t="shared" ref="O301" si="2583">IF(N301=0,"",($B$10/N$10)*N301/N$8)</f>
        <v/>
      </c>
      <c r="P301" s="1306">
        <v>0</v>
      </c>
      <c r="Q301" s="1307" t="str">
        <f t="shared" ref="Q301" si="2584">IF(P301=0,"",($B$10/P$10)*P301/P$8)</f>
        <v/>
      </c>
      <c r="R301" s="1306">
        <v>0</v>
      </c>
      <c r="S301" s="1307" t="str">
        <f t="shared" ref="S301" si="2585">IF(R301=0,"",($B$10/R$10)*R301/R$8)</f>
        <v/>
      </c>
      <c r="T301" s="1306">
        <v>0</v>
      </c>
      <c r="U301" s="1307" t="str">
        <f t="shared" ref="U301" si="2586">IF(T301=0,"",($B$10/T$10)*T301/T$8)</f>
        <v/>
      </c>
      <c r="V301" s="1306">
        <v>0</v>
      </c>
      <c r="W301" s="1307" t="str">
        <f t="shared" ref="W301:Y301" si="2587">IF(V301=0,"",($B$10/V$10)*V301/V$8)</f>
        <v/>
      </c>
      <c r="X301" s="1306">
        <v>0</v>
      </c>
      <c r="Y301" s="1307" t="str">
        <f t="shared" si="2587"/>
        <v/>
      </c>
      <c r="Z301" s="1306">
        <v>0</v>
      </c>
      <c r="AA301" s="1307" t="str">
        <f t="shared" ref="AA301" si="2588">IF(Z301=0,"",($B$10/Z$10)*Z301/Z$8)</f>
        <v/>
      </c>
      <c r="AB301" s="1306">
        <v>0</v>
      </c>
      <c r="AC301" s="1307" t="str">
        <f t="shared" ref="AC301" si="2589">IF(AB301=0,"",($B$10/AB$10)*AB301/AB$8)</f>
        <v/>
      </c>
      <c r="AD301" s="1306"/>
      <c r="AE301" s="1307" t="str">
        <f t="shared" si="2327"/>
        <v/>
      </c>
      <c r="AF301" s="1306">
        <v>0</v>
      </c>
      <c r="AG301" s="1307" t="str">
        <f t="shared" si="2346"/>
        <v/>
      </c>
      <c r="AH301" s="1306"/>
      <c r="AI301" s="1307" t="str">
        <f t="shared" ref="AI301" si="2590">IF(AH301=0,"",($B$10/AH$10)*AH301/AH$8)</f>
        <v/>
      </c>
      <c r="AJ301" s="1265">
        <f t="shared" si="2017"/>
        <v>0</v>
      </c>
      <c r="AK301" s="1251">
        <v>0</v>
      </c>
    </row>
    <row r="302" spans="1:37" s="1123" customFormat="1" ht="15.75" customHeight="1" x14ac:dyDescent="0.25">
      <c r="A302" s="1312" t="s">
        <v>3630</v>
      </c>
      <c r="B302" s="1313"/>
      <c r="C302" s="1303" t="s">
        <v>3493</v>
      </c>
      <c r="D302" s="1304"/>
      <c r="E302" s="1304"/>
      <c r="F302" s="1304" t="s">
        <v>3775</v>
      </c>
      <c r="G302" s="1305" t="str">
        <f t="shared" si="2007"/>
        <v/>
      </c>
      <c r="H302" s="1306">
        <v>0</v>
      </c>
      <c r="I302" s="1307" t="str">
        <f t="shared" si="2348"/>
        <v/>
      </c>
      <c r="J302" s="1306">
        <v>0</v>
      </c>
      <c r="K302" s="1307" t="str">
        <f t="shared" si="2348"/>
        <v/>
      </c>
      <c r="L302" s="1306">
        <v>0</v>
      </c>
      <c r="M302" s="1307" t="str">
        <f t="shared" ref="M302" si="2591">IF(L302=0,"",($B$10/L$10)*L302/L$8)</f>
        <v/>
      </c>
      <c r="N302" s="1306">
        <v>0</v>
      </c>
      <c r="O302" s="1307" t="str">
        <f t="shared" ref="O302" si="2592">IF(N302=0,"",($B$10/N$10)*N302/N$8)</f>
        <v/>
      </c>
      <c r="P302" s="1306">
        <v>0</v>
      </c>
      <c r="Q302" s="1307" t="str">
        <f t="shared" ref="Q302" si="2593">IF(P302=0,"",($B$10/P$10)*P302/P$8)</f>
        <v/>
      </c>
      <c r="R302" s="1306">
        <v>0</v>
      </c>
      <c r="S302" s="1307" t="str">
        <f t="shared" ref="S302" si="2594">IF(R302=0,"",($B$10/R$10)*R302/R$8)</f>
        <v/>
      </c>
      <c r="T302" s="1306">
        <v>0</v>
      </c>
      <c r="U302" s="1307" t="str">
        <f t="shared" ref="U302" si="2595">IF(T302=0,"",($B$10/T$10)*T302/T$8)</f>
        <v/>
      </c>
      <c r="V302" s="1306">
        <v>0</v>
      </c>
      <c r="W302" s="1307" t="str">
        <f t="shared" ref="W302:Y302" si="2596">IF(V302=0,"",($B$10/V$10)*V302/V$8)</f>
        <v/>
      </c>
      <c r="X302" s="1306">
        <v>0</v>
      </c>
      <c r="Y302" s="1307" t="str">
        <f t="shared" si="2596"/>
        <v/>
      </c>
      <c r="Z302" s="1306">
        <v>0</v>
      </c>
      <c r="AA302" s="1307" t="str">
        <f t="shared" ref="AA302" si="2597">IF(Z302=0,"",($B$10/Z$10)*Z302/Z$8)</f>
        <v/>
      </c>
      <c r="AB302" s="1306">
        <v>0</v>
      </c>
      <c r="AC302" s="1307" t="str">
        <f t="shared" ref="AC302" si="2598">IF(AB302=0,"",($B$10/AB$10)*AB302/AB$8)</f>
        <v/>
      </c>
      <c r="AD302" s="1306"/>
      <c r="AE302" s="1307" t="str">
        <f t="shared" si="2327"/>
        <v/>
      </c>
      <c r="AF302" s="1306">
        <v>0</v>
      </c>
      <c r="AG302" s="1307" t="str">
        <f t="shared" si="2346"/>
        <v/>
      </c>
      <c r="AH302" s="1306"/>
      <c r="AI302" s="1307" t="str">
        <f t="shared" ref="AI302" si="2599">IF(AH302=0,"",($B$10/AH$10)*AH302/AH$8)</f>
        <v/>
      </c>
      <c r="AJ302" s="1265">
        <f t="shared" si="2017"/>
        <v>0</v>
      </c>
      <c r="AK302" s="1251">
        <v>0</v>
      </c>
    </row>
    <row r="303" spans="1:37" s="1123" customFormat="1" ht="15.75" customHeight="1" x14ac:dyDescent="0.25">
      <c r="A303" s="1312" t="s">
        <v>3631</v>
      </c>
      <c r="B303" s="1313"/>
      <c r="C303" s="1303" t="s">
        <v>3493</v>
      </c>
      <c r="D303" s="1304"/>
      <c r="E303" s="1304"/>
      <c r="F303" s="1304" t="s">
        <v>3775</v>
      </c>
      <c r="G303" s="1305" t="str">
        <f>IFERROR(AVERAGEIFS($H303:$AI303,H$12:AI$12,"Referência"),"")</f>
        <v/>
      </c>
      <c r="H303" s="1306">
        <v>0</v>
      </c>
      <c r="I303" s="1307" t="str">
        <f t="shared" si="2348"/>
        <v/>
      </c>
      <c r="J303" s="1306">
        <v>0</v>
      </c>
      <c r="K303" s="1307" t="str">
        <f t="shared" si="2348"/>
        <v/>
      </c>
      <c r="L303" s="1306">
        <v>0</v>
      </c>
      <c r="M303" s="1307" t="str">
        <f t="shared" ref="M303" si="2600">IF(L303=0,"",($B$10/L$10)*L303/L$8)</f>
        <v/>
      </c>
      <c r="N303" s="1306">
        <v>0</v>
      </c>
      <c r="O303" s="1307" t="str">
        <f t="shared" ref="O303" si="2601">IF(N303=0,"",($B$10/N$10)*N303/N$8)</f>
        <v/>
      </c>
      <c r="P303" s="1306">
        <v>0</v>
      </c>
      <c r="Q303" s="1307" t="str">
        <f t="shared" ref="Q303" si="2602">IF(P303=0,"",($B$10/P$10)*P303/P$8)</f>
        <v/>
      </c>
      <c r="R303" s="1306">
        <v>0</v>
      </c>
      <c r="S303" s="1307" t="str">
        <f t="shared" ref="S303" si="2603">IF(R303=0,"",($B$10/R$10)*R303/R$8)</f>
        <v/>
      </c>
      <c r="T303" s="1306">
        <v>0</v>
      </c>
      <c r="U303" s="1307" t="str">
        <f t="shared" ref="U303" si="2604">IF(T303=0,"",($B$10/T$10)*T303/T$8)</f>
        <v/>
      </c>
      <c r="V303" s="1306">
        <v>0</v>
      </c>
      <c r="W303" s="1307" t="str">
        <f t="shared" ref="W303:Y303" si="2605">IF(V303=0,"",($B$10/V$10)*V303/V$8)</f>
        <v/>
      </c>
      <c r="X303" s="1306">
        <v>0</v>
      </c>
      <c r="Y303" s="1307" t="str">
        <f t="shared" si="2605"/>
        <v/>
      </c>
      <c r="Z303" s="1306">
        <v>0</v>
      </c>
      <c r="AA303" s="1307" t="str">
        <f t="shared" ref="AA303" si="2606">IF(Z303=0,"",($B$10/Z$10)*Z303/Z$8)</f>
        <v/>
      </c>
      <c r="AB303" s="1306">
        <v>0</v>
      </c>
      <c r="AC303" s="1307" t="str">
        <f t="shared" ref="AC303" si="2607">IF(AB303=0,"",($B$10/AB$10)*AB303/AB$8)</f>
        <v/>
      </c>
      <c r="AD303" s="1306"/>
      <c r="AE303" s="1307" t="str">
        <f t="shared" si="2327"/>
        <v/>
      </c>
      <c r="AF303" s="1306">
        <v>0</v>
      </c>
      <c r="AG303" s="1307" t="str">
        <f t="shared" si="2346"/>
        <v/>
      </c>
      <c r="AH303" s="1306"/>
      <c r="AI303" s="1307" t="str">
        <f t="shared" ref="AI303" si="2608">IF(AH303=0,"",($B$10/AH$10)*AH303/AH$8)</f>
        <v/>
      </c>
      <c r="AJ303" s="1265">
        <f t="shared" si="2017"/>
        <v>0</v>
      </c>
      <c r="AK303" s="1251">
        <v>0</v>
      </c>
    </row>
    <row r="304" spans="1:37" s="1123" customFormat="1" ht="15.75" customHeight="1" x14ac:dyDescent="0.25">
      <c r="A304" s="1312" t="s">
        <v>3632</v>
      </c>
      <c r="B304" s="1313"/>
      <c r="C304" s="1303" t="s">
        <v>3493</v>
      </c>
      <c r="D304" s="1304"/>
      <c r="E304" s="1304"/>
      <c r="F304" s="1304" t="s">
        <v>3775</v>
      </c>
      <c r="G304" s="1305" t="str">
        <f>IFERROR(AVERAGEIFS($H304:$AI304,H$12:AI$12,"Referência"),"")</f>
        <v/>
      </c>
      <c r="H304" s="1306">
        <v>0</v>
      </c>
      <c r="I304" s="1307" t="str">
        <f t="shared" si="2348"/>
        <v/>
      </c>
      <c r="J304" s="1306">
        <v>0</v>
      </c>
      <c r="K304" s="1307" t="str">
        <f t="shared" si="2348"/>
        <v/>
      </c>
      <c r="L304" s="1306">
        <v>0</v>
      </c>
      <c r="M304" s="1307" t="str">
        <f t="shared" ref="M304" si="2609">IF(L304=0,"",($B$10/L$10)*L304/L$8)</f>
        <v/>
      </c>
      <c r="N304" s="1306">
        <v>0</v>
      </c>
      <c r="O304" s="1307" t="str">
        <f t="shared" ref="O304" si="2610">IF(N304=0,"",($B$10/N$10)*N304/N$8)</f>
        <v/>
      </c>
      <c r="P304" s="1306">
        <v>0</v>
      </c>
      <c r="Q304" s="1307" t="str">
        <f t="shared" ref="Q304" si="2611">IF(P304=0,"",($B$10/P$10)*P304/P$8)</f>
        <v/>
      </c>
      <c r="R304" s="1306">
        <v>0</v>
      </c>
      <c r="S304" s="1307" t="str">
        <f t="shared" ref="S304" si="2612">IF(R304=0,"",($B$10/R$10)*R304/R$8)</f>
        <v/>
      </c>
      <c r="T304" s="1306">
        <v>0</v>
      </c>
      <c r="U304" s="1307" t="str">
        <f t="shared" ref="U304" si="2613">IF(T304=0,"",($B$10/T$10)*T304/T$8)</f>
        <v/>
      </c>
      <c r="V304" s="1306">
        <v>0</v>
      </c>
      <c r="W304" s="1307" t="str">
        <f t="shared" ref="W304:Y304" si="2614">IF(V304=0,"",($B$10/V$10)*V304/V$8)</f>
        <v/>
      </c>
      <c r="X304" s="1306">
        <v>0</v>
      </c>
      <c r="Y304" s="1307" t="str">
        <f t="shared" si="2614"/>
        <v/>
      </c>
      <c r="Z304" s="1306">
        <v>0</v>
      </c>
      <c r="AA304" s="1307" t="str">
        <f t="shared" ref="AA304" si="2615">IF(Z304=0,"",($B$10/Z$10)*Z304/Z$8)</f>
        <v/>
      </c>
      <c r="AB304" s="1306">
        <v>0</v>
      </c>
      <c r="AC304" s="1307" t="str">
        <f t="shared" ref="AC304" si="2616">IF(AB304=0,"",($B$10/AB$10)*AB304/AB$8)</f>
        <v/>
      </c>
      <c r="AD304" s="1306"/>
      <c r="AE304" s="1307" t="str">
        <f t="shared" si="2327"/>
        <v/>
      </c>
      <c r="AF304" s="1306">
        <v>0</v>
      </c>
      <c r="AG304" s="1307" t="str">
        <f t="shared" si="2346"/>
        <v/>
      </c>
      <c r="AH304" s="1306"/>
      <c r="AI304" s="1307" t="str">
        <f t="shared" ref="AI304" si="2617">IF(AH304=0,"",($B$10/AH$10)*AH304/AH$8)</f>
        <v/>
      </c>
      <c r="AJ304" s="1265">
        <f>E304*D304</f>
        <v>0</v>
      </c>
      <c r="AK304" s="1251">
        <v>0</v>
      </c>
    </row>
    <row r="305" spans="1:37" s="1123" customFormat="1" ht="15.75" customHeight="1" x14ac:dyDescent="0.25">
      <c r="A305" s="1312" t="s">
        <v>3633</v>
      </c>
      <c r="B305" s="1313"/>
      <c r="C305" s="1303" t="s">
        <v>3493</v>
      </c>
      <c r="D305" s="1304"/>
      <c r="E305" s="1304"/>
      <c r="F305" s="1304" t="s">
        <v>3775</v>
      </c>
      <c r="G305" s="1305" t="str">
        <f>IFERROR(AVERAGEIFS($H305:$AI305,H$12:AI$12,"Referência"),"")</f>
        <v/>
      </c>
      <c r="H305" s="1306">
        <v>0</v>
      </c>
      <c r="I305" s="1307" t="str">
        <f t="shared" si="2348"/>
        <v/>
      </c>
      <c r="J305" s="1306">
        <v>0</v>
      </c>
      <c r="K305" s="1307" t="str">
        <f t="shared" si="2348"/>
        <v/>
      </c>
      <c r="L305" s="1306">
        <v>0</v>
      </c>
      <c r="M305" s="1307" t="str">
        <f t="shared" ref="M305" si="2618">IF(L305=0,"",($B$10/L$10)*L305/L$8)</f>
        <v/>
      </c>
      <c r="N305" s="1306">
        <v>0</v>
      </c>
      <c r="O305" s="1307" t="str">
        <f t="shared" ref="O305" si="2619">IF(N305=0,"",($B$10/N$10)*N305/N$8)</f>
        <v/>
      </c>
      <c r="P305" s="1306">
        <v>0</v>
      </c>
      <c r="Q305" s="1307" t="str">
        <f t="shared" ref="Q305" si="2620">IF(P305=0,"",($B$10/P$10)*P305/P$8)</f>
        <v/>
      </c>
      <c r="R305" s="1306">
        <v>0</v>
      </c>
      <c r="S305" s="1307" t="str">
        <f t="shared" ref="S305" si="2621">IF(R305=0,"",($B$10/R$10)*R305/R$8)</f>
        <v/>
      </c>
      <c r="T305" s="1306">
        <v>0</v>
      </c>
      <c r="U305" s="1307" t="str">
        <f t="shared" ref="U305" si="2622">IF(T305=0,"",($B$10/T$10)*T305/T$8)</f>
        <v/>
      </c>
      <c r="V305" s="1306">
        <v>0</v>
      </c>
      <c r="W305" s="1307" t="str">
        <f t="shared" ref="W305:Y305" si="2623">IF(V305=0,"",($B$10/V$10)*V305/V$8)</f>
        <v/>
      </c>
      <c r="X305" s="1306">
        <v>0</v>
      </c>
      <c r="Y305" s="1307" t="str">
        <f t="shared" si="2623"/>
        <v/>
      </c>
      <c r="Z305" s="1306">
        <v>0</v>
      </c>
      <c r="AA305" s="1307" t="str">
        <f t="shared" ref="AA305" si="2624">IF(Z305=0,"",($B$10/Z$10)*Z305/Z$8)</f>
        <v/>
      </c>
      <c r="AB305" s="1306">
        <v>0</v>
      </c>
      <c r="AC305" s="1307" t="str">
        <f t="shared" ref="AC305" si="2625">IF(AB305=0,"",($B$10/AB$10)*AB305/AB$8)</f>
        <v/>
      </c>
      <c r="AD305" s="1306"/>
      <c r="AE305" s="1307" t="str">
        <f t="shared" si="2327"/>
        <v/>
      </c>
      <c r="AF305" s="1306">
        <v>0</v>
      </c>
      <c r="AG305" s="1307" t="str">
        <f t="shared" si="2346"/>
        <v/>
      </c>
      <c r="AH305" s="1306"/>
      <c r="AI305" s="1307" t="str">
        <f t="shared" ref="AI305" si="2626">IF(AH305=0,"",($B$10/AH$10)*AH305/AH$8)</f>
        <v/>
      </c>
      <c r="AJ305" s="1265">
        <f>E305*D305</f>
        <v>0</v>
      </c>
      <c r="AK305" s="1251">
        <v>0</v>
      </c>
    </row>
    <row r="306" spans="1:37" s="1123" customFormat="1" ht="15.75" customHeight="1" x14ac:dyDescent="0.25">
      <c r="A306" s="1312" t="s">
        <v>3634</v>
      </c>
      <c r="B306" s="1313"/>
      <c r="C306" s="1303" t="s">
        <v>3493</v>
      </c>
      <c r="D306" s="1304"/>
      <c r="E306" s="1304"/>
      <c r="F306" s="1304" t="s">
        <v>3775</v>
      </c>
      <c r="G306" s="1305" t="str">
        <f>IFERROR(AVERAGEIFS($H306:$AI306,H$12:AI$12,"Referência"),"")</f>
        <v/>
      </c>
      <c r="H306" s="1306">
        <v>0</v>
      </c>
      <c r="I306" s="1307" t="str">
        <f t="shared" si="2348"/>
        <v/>
      </c>
      <c r="J306" s="1306">
        <v>0</v>
      </c>
      <c r="K306" s="1307" t="str">
        <f t="shared" si="2348"/>
        <v/>
      </c>
      <c r="L306" s="1306">
        <v>0</v>
      </c>
      <c r="M306" s="1307" t="str">
        <f t="shared" ref="M306" si="2627">IF(L306=0,"",($B$10/L$10)*L306/L$8)</f>
        <v/>
      </c>
      <c r="N306" s="1306">
        <v>0</v>
      </c>
      <c r="O306" s="1307" t="str">
        <f t="shared" ref="O306" si="2628">IF(N306=0,"",($B$10/N$10)*N306/N$8)</f>
        <v/>
      </c>
      <c r="P306" s="1306">
        <v>0</v>
      </c>
      <c r="Q306" s="1307" t="str">
        <f t="shared" ref="Q306" si="2629">IF(P306=0,"",($B$10/P$10)*P306/P$8)</f>
        <v/>
      </c>
      <c r="R306" s="1306">
        <v>0</v>
      </c>
      <c r="S306" s="1307" t="str">
        <f t="shared" ref="S306" si="2630">IF(R306=0,"",($B$10/R$10)*R306/R$8)</f>
        <v/>
      </c>
      <c r="T306" s="1306">
        <v>0</v>
      </c>
      <c r="U306" s="1307" t="str">
        <f t="shared" ref="U306" si="2631">IF(T306=0,"",($B$10/T$10)*T306/T$8)</f>
        <v/>
      </c>
      <c r="V306" s="1306">
        <v>0</v>
      </c>
      <c r="W306" s="1307" t="str">
        <f t="shared" ref="W306:Y306" si="2632">IF(V306=0,"",($B$10/V$10)*V306/V$8)</f>
        <v/>
      </c>
      <c r="X306" s="1306">
        <v>0</v>
      </c>
      <c r="Y306" s="1307" t="str">
        <f t="shared" si="2632"/>
        <v/>
      </c>
      <c r="Z306" s="1306">
        <v>0</v>
      </c>
      <c r="AA306" s="1307" t="str">
        <f t="shared" ref="AA306" si="2633">IF(Z306=0,"",($B$10/Z$10)*Z306/Z$8)</f>
        <v/>
      </c>
      <c r="AB306" s="1306">
        <v>0</v>
      </c>
      <c r="AC306" s="1307" t="str">
        <f t="shared" ref="AC306" si="2634">IF(AB306=0,"",($B$10/AB$10)*AB306/AB$8)</f>
        <v/>
      </c>
      <c r="AD306" s="1306"/>
      <c r="AE306" s="1307" t="str">
        <f t="shared" si="2327"/>
        <v/>
      </c>
      <c r="AF306" s="1306">
        <v>0</v>
      </c>
      <c r="AG306" s="1307" t="str">
        <f t="shared" si="2346"/>
        <v/>
      </c>
      <c r="AH306" s="1306"/>
      <c r="AI306" s="1307" t="str">
        <f t="shared" ref="AI306" si="2635">IF(AH306=0,"",($B$10/AH$10)*AH306/AH$8)</f>
        <v/>
      </c>
      <c r="AJ306" s="1265">
        <f>E306*D306</f>
        <v>0</v>
      </c>
      <c r="AK306" s="1251">
        <v>0</v>
      </c>
    </row>
    <row r="307" spans="1:37" s="1123" customFormat="1" ht="15.75" customHeight="1" x14ac:dyDescent="0.25">
      <c r="A307" s="1312" t="s">
        <v>3635</v>
      </c>
      <c r="B307" s="1313"/>
      <c r="C307" s="1303" t="s">
        <v>3493</v>
      </c>
      <c r="D307" s="1304"/>
      <c r="E307" s="1304"/>
      <c r="F307" s="1304" t="s">
        <v>3775</v>
      </c>
      <c r="G307" s="1305" t="str">
        <f>IFERROR(AVERAGEIFS($H307:$AI307,H$12:AI$12,"Referência"),"")</f>
        <v/>
      </c>
      <c r="H307" s="1306">
        <v>0</v>
      </c>
      <c r="I307" s="1307" t="str">
        <f t="shared" si="2348"/>
        <v/>
      </c>
      <c r="J307" s="1306">
        <v>0</v>
      </c>
      <c r="K307" s="1307" t="str">
        <f t="shared" si="2348"/>
        <v/>
      </c>
      <c r="L307" s="1306">
        <v>0</v>
      </c>
      <c r="M307" s="1307" t="str">
        <f t="shared" ref="M307" si="2636">IF(L307=0,"",($B$10/L$10)*L307/L$8)</f>
        <v/>
      </c>
      <c r="N307" s="1306">
        <v>0</v>
      </c>
      <c r="O307" s="1307" t="str">
        <f t="shared" ref="O307" si="2637">IF(N307=0,"",($B$10/N$10)*N307/N$8)</f>
        <v/>
      </c>
      <c r="P307" s="1306">
        <v>0</v>
      </c>
      <c r="Q307" s="1307" t="str">
        <f t="shared" ref="Q307" si="2638">IF(P307=0,"",($B$10/P$10)*P307/P$8)</f>
        <v/>
      </c>
      <c r="R307" s="1306">
        <v>0</v>
      </c>
      <c r="S307" s="1307" t="str">
        <f t="shared" ref="S307" si="2639">IF(R307=0,"",($B$10/R$10)*R307/R$8)</f>
        <v/>
      </c>
      <c r="T307" s="1306">
        <v>0</v>
      </c>
      <c r="U307" s="1307" t="str">
        <f t="shared" ref="U307" si="2640">IF(T307=0,"",($B$10/T$10)*T307/T$8)</f>
        <v/>
      </c>
      <c r="V307" s="1306">
        <v>0</v>
      </c>
      <c r="W307" s="1307" t="str">
        <f t="shared" ref="W307:Y307" si="2641">IF(V307=0,"",($B$10/V$10)*V307/V$8)</f>
        <v/>
      </c>
      <c r="X307" s="1306">
        <v>0</v>
      </c>
      <c r="Y307" s="1307" t="str">
        <f t="shared" si="2641"/>
        <v/>
      </c>
      <c r="Z307" s="1306">
        <v>0</v>
      </c>
      <c r="AA307" s="1307" t="str">
        <f t="shared" ref="AA307" si="2642">IF(Z307=0,"",($B$10/Z$10)*Z307/Z$8)</f>
        <v/>
      </c>
      <c r="AB307" s="1306"/>
      <c r="AC307" s="1307" t="str">
        <f t="shared" ref="AC307" si="2643">IF(AB307=0,"",($B$10/AB$10)*AB307/AB$8)</f>
        <v/>
      </c>
      <c r="AD307" s="1306"/>
      <c r="AE307" s="1307" t="str">
        <f t="shared" si="2327"/>
        <v/>
      </c>
      <c r="AF307" s="1306">
        <v>0</v>
      </c>
      <c r="AG307" s="1307" t="str">
        <f t="shared" si="2346"/>
        <v/>
      </c>
      <c r="AH307" s="1306"/>
      <c r="AI307" s="1307" t="str">
        <f t="shared" ref="AI307" si="2644">IF(AH307=0,"",($B$10/AH$10)*AH307/AH$8)</f>
        <v/>
      </c>
      <c r="AJ307" s="1265">
        <f>E307*D307</f>
        <v>0</v>
      </c>
      <c r="AK307" s="1251">
        <v>0</v>
      </c>
    </row>
    <row r="308" spans="1:37" s="1342" customFormat="1" ht="15.75" customHeight="1" x14ac:dyDescent="0.25">
      <c r="A308" s="1334" t="s">
        <v>3636</v>
      </c>
      <c r="B308" s="1335"/>
      <c r="C308" s="1336"/>
      <c r="D308" s="1336"/>
      <c r="E308" s="1337"/>
      <c r="F308" s="1338"/>
      <c r="G308" s="1337"/>
      <c r="H308" s="1339"/>
      <c r="I308" s="1340" t="str">
        <f t="shared" si="2348"/>
        <v/>
      </c>
      <c r="J308" s="1339"/>
      <c r="K308" s="1340" t="str">
        <f t="shared" si="2348"/>
        <v/>
      </c>
      <c r="L308" s="1339"/>
      <c r="M308" s="1340" t="str">
        <f t="shared" ref="M308" si="2645">IF(L308=0,"",($B$10/L$10)*L308/L$8)</f>
        <v/>
      </c>
      <c r="N308" s="1339"/>
      <c r="O308" s="1340" t="str">
        <f t="shared" ref="O308" si="2646">IF(N308=0,"",($B$10/N$10)*N308/N$8)</f>
        <v/>
      </c>
      <c r="P308" s="1339"/>
      <c r="Q308" s="1340" t="str">
        <f t="shared" ref="Q308" si="2647">IF(P308=0,"",($B$10/P$10)*P308/P$8)</f>
        <v/>
      </c>
      <c r="R308" s="1339"/>
      <c r="S308" s="1340" t="str">
        <f t="shared" ref="S308" si="2648">IF(R308=0,"",($B$10/R$10)*R308/R$8)</f>
        <v/>
      </c>
      <c r="T308" s="1339"/>
      <c r="U308" s="1340" t="str">
        <f t="shared" ref="U308" si="2649">IF(T308=0,"",($B$10/T$10)*T308/T$8)</f>
        <v/>
      </c>
      <c r="V308" s="1339"/>
      <c r="W308" s="1340" t="str">
        <f t="shared" ref="W308:Y308" si="2650">IF(V308=0,"",($B$10/V$10)*V308/V$8)</f>
        <v/>
      </c>
      <c r="X308" s="1339"/>
      <c r="Y308" s="1340" t="str">
        <f t="shared" si="2650"/>
        <v/>
      </c>
      <c r="Z308" s="1339"/>
      <c r="AA308" s="1340" t="str">
        <f t="shared" ref="AA308" si="2651">IF(Z308=0,"",($B$10/Z$10)*Z308/Z$8)</f>
        <v/>
      </c>
      <c r="AB308" s="1339">
        <v>0</v>
      </c>
      <c r="AC308" s="1340" t="str">
        <f t="shared" ref="AC308" si="2652">IF(AB308=0,"",($B$10/AB$10)*AB308/AB$8)</f>
        <v/>
      </c>
      <c r="AD308" s="1339"/>
      <c r="AE308" s="1340" t="str">
        <f t="shared" si="2327"/>
        <v/>
      </c>
      <c r="AF308" s="1339"/>
      <c r="AG308" s="1340" t="str">
        <f t="shared" si="2346"/>
        <v/>
      </c>
      <c r="AH308" s="1339"/>
      <c r="AI308" s="1340" t="str">
        <f t="shared" ref="AI308" si="2653">IF(AH308=0,"",($B$10/AH$10)*AH308/AH$8)</f>
        <v/>
      </c>
      <c r="AJ308" s="1341"/>
      <c r="AK308" s="1251">
        <v>1</v>
      </c>
    </row>
    <row r="309" spans="1:37" s="1123" customFormat="1" ht="15.75" customHeight="1" x14ac:dyDescent="0.25">
      <c r="A309" s="1312" t="s">
        <v>3637</v>
      </c>
      <c r="B309" s="1313"/>
      <c r="C309" s="1303" t="s">
        <v>3493</v>
      </c>
      <c r="D309" s="1304"/>
      <c r="E309" s="1304"/>
      <c r="F309" s="1304" t="s">
        <v>3775</v>
      </c>
      <c r="G309" s="1305">
        <f t="shared" ref="G309:G340" si="2654">IFERROR(AVERAGEIFS($H309:$AI309,H$12:AI$12,"Referência"),"")</f>
        <v>3.5714083867785145</v>
      </c>
      <c r="H309" s="1306">
        <v>0</v>
      </c>
      <c r="I309" s="1307" t="str">
        <f t="shared" si="2348"/>
        <v/>
      </c>
      <c r="J309" s="1306">
        <v>0</v>
      </c>
      <c r="K309" s="1307" t="str">
        <f t="shared" si="2348"/>
        <v/>
      </c>
      <c r="L309" s="1306">
        <v>0</v>
      </c>
      <c r="M309" s="1307" t="str">
        <f t="shared" ref="M309" si="2655">IF(L309=0,"",($B$10/L$10)*L309/L$8)</f>
        <v/>
      </c>
      <c r="N309" s="1306">
        <v>0</v>
      </c>
      <c r="O309" s="1307" t="str">
        <f t="shared" ref="O309" si="2656">IF(N309=0,"",($B$10/N$10)*N309/N$8)</f>
        <v/>
      </c>
      <c r="P309" s="1306">
        <v>0</v>
      </c>
      <c r="Q309" s="1307" t="str">
        <f t="shared" ref="Q309" si="2657">IF(P309=0,"",($B$10/P$10)*P309/P$8)</f>
        <v/>
      </c>
      <c r="R309" s="1306">
        <v>0</v>
      </c>
      <c r="S309" s="1307" t="str">
        <f t="shared" ref="S309" si="2658">IF(R309=0,"",($B$10/R$10)*R309/R$8)</f>
        <v/>
      </c>
      <c r="T309" s="1306">
        <v>0</v>
      </c>
      <c r="U309" s="1307" t="str">
        <f t="shared" ref="U309" si="2659">IF(T309=0,"",($B$10/T$10)*T309/T$8)</f>
        <v/>
      </c>
      <c r="V309" s="1306">
        <v>0</v>
      </c>
      <c r="W309" s="1307" t="str">
        <f t="shared" ref="W309:Y309" si="2660">IF(V309=0,"",($B$10/V$10)*V309/V$8)</f>
        <v/>
      </c>
      <c r="X309" s="1306">
        <v>0</v>
      </c>
      <c r="Y309" s="1307" t="str">
        <f t="shared" si="2660"/>
        <v/>
      </c>
      <c r="Z309" s="1306">
        <v>0</v>
      </c>
      <c r="AA309" s="1307" t="str">
        <f t="shared" ref="AA309" si="2661">IF(Z309=0,"",($B$10/Z$10)*Z309/Z$8)</f>
        <v/>
      </c>
      <c r="AB309" s="1306">
        <v>78400</v>
      </c>
      <c r="AC309" s="1307">
        <f t="shared" ref="AC309" si="2662">IF(AB309=0,"",($B$10/AB$10)*AB309/AB$8)</f>
        <v>3.5714083867785145</v>
      </c>
      <c r="AD309" s="1306"/>
      <c r="AE309" s="1307" t="str">
        <f t="shared" si="2327"/>
        <v/>
      </c>
      <c r="AF309" s="1306">
        <v>0</v>
      </c>
      <c r="AG309" s="1307" t="str">
        <f t="shared" si="2346"/>
        <v/>
      </c>
      <c r="AH309" s="1306"/>
      <c r="AI309" s="1307" t="str">
        <f t="shared" ref="AI309" si="2663">IF(AH309=0,"",($B$10/AH$10)*AH309/AH$8)</f>
        <v/>
      </c>
      <c r="AJ309" s="1265">
        <f t="shared" ref="AJ309:AJ340" si="2664">E309*D309</f>
        <v>0</v>
      </c>
      <c r="AK309" s="1251">
        <v>0</v>
      </c>
    </row>
    <row r="310" spans="1:37" s="1123" customFormat="1" ht="15.75" customHeight="1" x14ac:dyDescent="0.25">
      <c r="A310" s="1312" t="s">
        <v>3638</v>
      </c>
      <c r="B310" s="1313"/>
      <c r="C310" s="1303" t="s">
        <v>3493</v>
      </c>
      <c r="D310" s="1304">
        <f>$B$4</f>
        <v>48</v>
      </c>
      <c r="E310" s="1304">
        <f>CANTEIRO!D14/$D$310</f>
        <v>1016.6666666666666</v>
      </c>
      <c r="F310" s="1304" t="s">
        <v>3387</v>
      </c>
      <c r="G310" s="1305">
        <f t="shared" si="2654"/>
        <v>2.6577702641037284</v>
      </c>
      <c r="H310" s="1306">
        <v>0</v>
      </c>
      <c r="I310" s="1307" t="str">
        <f t="shared" si="2348"/>
        <v/>
      </c>
      <c r="J310" s="1306">
        <v>0</v>
      </c>
      <c r="K310" s="1307" t="str">
        <f t="shared" si="2348"/>
        <v/>
      </c>
      <c r="L310" s="1306">
        <v>2357.8947368421054</v>
      </c>
      <c r="M310" s="1307">
        <f t="shared" ref="M310" si="2665">IF(L310=0,"",($B$10/L$10)*L310/L$8)</f>
        <v>0.15111910273302609</v>
      </c>
      <c r="N310" s="1306">
        <v>0</v>
      </c>
      <c r="O310" s="1307" t="str">
        <f t="shared" ref="O310" si="2666">IF(N310=0,"",($B$10/N$10)*N310/N$8)</f>
        <v/>
      </c>
      <c r="P310" s="1306">
        <v>12549.75</v>
      </c>
      <c r="Q310" s="1307">
        <f t="shared" ref="Q310" si="2667">IF(P310=0,"",($B$10/P$10)*P310/P$8)</f>
        <v>1.5632282834164271</v>
      </c>
      <c r="R310" s="1306">
        <v>0</v>
      </c>
      <c r="S310" s="1307" t="str">
        <f t="shared" ref="S310" si="2668">IF(R310=0,"",($B$10/R$10)*R310/R$8)</f>
        <v/>
      </c>
      <c r="T310" s="1306">
        <v>0</v>
      </c>
      <c r="U310" s="1307" t="str">
        <f t="shared" ref="U310" si="2669">IF(T310=0,"",($B$10/T$10)*T310/T$8)</f>
        <v/>
      </c>
      <c r="V310" s="1306">
        <v>0</v>
      </c>
      <c r="W310" s="1307" t="str">
        <f t="shared" ref="W310:Y310" si="2670">IF(V310=0,"",($B$10/V$10)*V310/V$8)</f>
        <v/>
      </c>
      <c r="X310" s="1306">
        <v>0</v>
      </c>
      <c r="Y310" s="1307" t="str">
        <f t="shared" si="2670"/>
        <v/>
      </c>
      <c r="Z310" s="1306">
        <v>0</v>
      </c>
      <c r="AA310" s="1307" t="str">
        <f t="shared" ref="AA310" si="2671">IF(Z310=0,"",($B$10/Z$10)*Z310/Z$8)</f>
        <v/>
      </c>
      <c r="AB310" s="1306">
        <v>0</v>
      </c>
      <c r="AC310" s="1307" t="str">
        <f t="shared" ref="AC310" si="2672">IF(AB310=0,"",($B$10/AB$10)*AB310/AB$8)</f>
        <v/>
      </c>
      <c r="AD310" s="1306">
        <v>80800</v>
      </c>
      <c r="AE310" s="1307">
        <f t="shared" si="2327"/>
        <v>6.1104447768553296</v>
      </c>
      <c r="AF310" s="1306">
        <v>36000</v>
      </c>
      <c r="AG310" s="1307">
        <f t="shared" si="2346"/>
        <v>2.8062888934101315</v>
      </c>
      <c r="AH310" s="1306"/>
      <c r="AI310" s="1307" t="str">
        <f t="shared" ref="AI310" si="2673">IF(AH310=0,"",($B$10/AH$10)*AH310/AH$8)</f>
        <v/>
      </c>
      <c r="AJ310" s="1265">
        <f t="shared" si="2664"/>
        <v>48800</v>
      </c>
      <c r="AK310" s="1251">
        <v>1</v>
      </c>
    </row>
    <row r="311" spans="1:37" s="1123" customFormat="1" ht="15.75" customHeight="1" x14ac:dyDescent="0.25">
      <c r="A311" s="1312" t="s">
        <v>3639</v>
      </c>
      <c r="B311" s="1345"/>
      <c r="C311" s="1303" t="s">
        <v>578</v>
      </c>
      <c r="D311" s="1304"/>
      <c r="E311" s="1304"/>
      <c r="F311" s="1304" t="s">
        <v>3775</v>
      </c>
      <c r="G311" s="1305">
        <f t="shared" si="2654"/>
        <v>0.12698257933945836</v>
      </c>
      <c r="H311" s="1306">
        <v>0</v>
      </c>
      <c r="I311" s="1307" t="str">
        <f t="shared" si="2348"/>
        <v/>
      </c>
      <c r="J311" s="1306">
        <v>0</v>
      </c>
      <c r="K311" s="1307" t="str">
        <f t="shared" si="2348"/>
        <v/>
      </c>
      <c r="L311" s="1306">
        <v>1150</v>
      </c>
      <c r="M311" s="1307">
        <f t="shared" ref="M311" si="2674">IF(L311=0,"",($B$10/L$10)*L311/L$8)</f>
        <v>7.3704294524924552E-2</v>
      </c>
      <c r="N311" s="1306">
        <v>0</v>
      </c>
      <c r="O311" s="1307" t="str">
        <f t="shared" ref="O311" si="2675">IF(N311=0,"",($B$10/N$10)*N311/N$8)</f>
        <v/>
      </c>
      <c r="P311" s="1306">
        <v>1150</v>
      </c>
      <c r="Q311" s="1307">
        <f t="shared" ref="Q311" si="2676">IF(P311=0,"",($B$10/P$10)*P311/P$8)</f>
        <v>0.14324687949392545</v>
      </c>
      <c r="R311" s="1306">
        <v>0</v>
      </c>
      <c r="S311" s="1307" t="str">
        <f t="shared" ref="S311" si="2677">IF(R311=0,"",($B$10/R$10)*R311/R$8)</f>
        <v/>
      </c>
      <c r="T311" s="1306">
        <v>0</v>
      </c>
      <c r="U311" s="1307" t="str">
        <f t="shared" ref="U311" si="2678">IF(T311=0,"",($B$10/T$10)*T311/T$8)</f>
        <v/>
      </c>
      <c r="V311" s="1306">
        <v>0</v>
      </c>
      <c r="W311" s="1307" t="str">
        <f t="shared" ref="W311:Y311" si="2679">IF(V311=0,"",($B$10/V$10)*V311/V$8)</f>
        <v/>
      </c>
      <c r="X311" s="1306">
        <v>0</v>
      </c>
      <c r="Y311" s="1307" t="str">
        <f t="shared" si="2679"/>
        <v/>
      </c>
      <c r="Z311" s="1306">
        <v>1150</v>
      </c>
      <c r="AA311" s="1307">
        <f t="shared" ref="AA311" si="2680">IF(Z311=0,"",($B$10/Z$10)*Z311/Z$8)</f>
        <v>0.16399656399952514</v>
      </c>
      <c r="AB311" s="1306">
        <v>0</v>
      </c>
      <c r="AC311" s="1307" t="str">
        <f t="shared" ref="AC311" si="2681">IF(AB311=0,"",($B$10/AB$10)*AB311/AB$8)</f>
        <v/>
      </c>
      <c r="AD311" s="1306"/>
      <c r="AE311" s="1307" t="str">
        <f t="shared" si="2327"/>
        <v/>
      </c>
      <c r="AF311" s="1306">
        <v>0</v>
      </c>
      <c r="AG311" s="1307" t="str">
        <f t="shared" si="2346"/>
        <v/>
      </c>
      <c r="AH311" s="1306"/>
      <c r="AI311" s="1307" t="str">
        <f t="shared" ref="AI311" si="2682">IF(AH311=0,"",($B$10/AH$10)*AH311/AH$8)</f>
        <v/>
      </c>
      <c r="AJ311" s="1265">
        <f t="shared" si="2664"/>
        <v>0</v>
      </c>
      <c r="AK311" s="1251">
        <v>0</v>
      </c>
    </row>
    <row r="312" spans="1:37" s="1123" customFormat="1" ht="15.75" customHeight="1" x14ac:dyDescent="0.25">
      <c r="A312" s="1312" t="s">
        <v>3640</v>
      </c>
      <c r="B312" s="1313"/>
      <c r="C312" s="1303" t="s">
        <v>578</v>
      </c>
      <c r="D312" s="1304"/>
      <c r="E312" s="1304"/>
      <c r="F312" s="1304" t="s">
        <v>3775</v>
      </c>
      <c r="G312" s="1305">
        <f t="shared" si="2654"/>
        <v>6.1083081733581707E-2</v>
      </c>
      <c r="H312" s="1306">
        <v>6600</v>
      </c>
      <c r="I312" s="1307">
        <f t="shared" si="2348"/>
        <v>0.11493601850688635</v>
      </c>
      <c r="J312" s="1306">
        <v>0</v>
      </c>
      <c r="K312" s="1307" t="str">
        <f t="shared" si="2348"/>
        <v/>
      </c>
      <c r="L312" s="1306">
        <v>580</v>
      </c>
      <c r="M312" s="1307">
        <f t="shared" ref="M312" si="2683">IF(L312=0,"",($B$10/L$10)*L312/L$8)</f>
        <v>3.7172600716918469E-2</v>
      </c>
      <c r="N312" s="1306">
        <v>0</v>
      </c>
      <c r="O312" s="1307" t="str">
        <f t="shared" ref="O312" si="2684">IF(N312=0,"",($B$10/N$10)*N312/N$8)</f>
        <v/>
      </c>
      <c r="P312" s="1306">
        <v>250</v>
      </c>
      <c r="Q312" s="1307">
        <f t="shared" ref="Q312" si="2685">IF(P312=0,"",($B$10/P$10)*P312/P$8)</f>
        <v>3.1140625976940318E-2</v>
      </c>
      <c r="R312" s="1306">
        <v>0</v>
      </c>
      <c r="S312" s="1307" t="str">
        <f t="shared" ref="S312" si="2686">IF(R312=0,"",($B$10/R$10)*R312/R$8)</f>
        <v/>
      </c>
      <c r="T312" s="1306">
        <v>0</v>
      </c>
      <c r="U312" s="1307" t="str">
        <f t="shared" ref="U312" si="2687">IF(T312=0,"",($B$10/T$10)*T312/T$8)</f>
        <v/>
      </c>
      <c r="V312" s="1306">
        <v>0</v>
      </c>
      <c r="W312" s="1307" t="str">
        <f t="shared" ref="W312:Y312" si="2688">IF(V312=0,"",($B$10/V$10)*V312/V$8)</f>
        <v/>
      </c>
      <c r="X312" s="1306">
        <v>0</v>
      </c>
      <c r="Y312" s="1307" t="str">
        <f t="shared" si="2688"/>
        <v/>
      </c>
      <c r="Z312" s="1306">
        <v>0</v>
      </c>
      <c r="AA312" s="1307" t="str">
        <f t="shared" ref="AA312" si="2689">IF(Z312=0,"",($B$10/Z$10)*Z312/Z$8)</f>
        <v/>
      </c>
      <c r="AB312" s="1306">
        <v>0</v>
      </c>
      <c r="AC312" s="1307" t="str">
        <f t="shared" ref="AC312" si="2690">IF(AB312=0,"",($B$10/AB$10)*AB312/AB$8)</f>
        <v/>
      </c>
      <c r="AD312" s="1306"/>
      <c r="AE312" s="1307" t="str">
        <f t="shared" si="2327"/>
        <v/>
      </c>
      <c r="AF312" s="1306">
        <v>0</v>
      </c>
      <c r="AG312" s="1307" t="str">
        <f t="shared" si="2346"/>
        <v/>
      </c>
      <c r="AH312" s="1306"/>
      <c r="AI312" s="1307" t="str">
        <f t="shared" ref="AI312" si="2691">IF(AH312=0,"",($B$10/AH$10)*AH312/AH$8)</f>
        <v/>
      </c>
      <c r="AJ312" s="1265">
        <f t="shared" si="2664"/>
        <v>0</v>
      </c>
      <c r="AK312" s="1251">
        <v>0</v>
      </c>
    </row>
    <row r="313" spans="1:37" s="1123" customFormat="1" ht="15.75" customHeight="1" x14ac:dyDescent="0.25">
      <c r="A313" s="1312" t="s">
        <v>3641</v>
      </c>
      <c r="B313" s="1313"/>
      <c r="C313" s="1303" t="s">
        <v>578</v>
      </c>
      <c r="D313" s="1304"/>
      <c r="E313" s="1304"/>
      <c r="F313" s="1304" t="s">
        <v>3775</v>
      </c>
      <c r="G313" s="1305" t="str">
        <f t="shared" si="2654"/>
        <v/>
      </c>
      <c r="H313" s="1306">
        <v>0</v>
      </c>
      <c r="I313" s="1307" t="str">
        <f t="shared" si="2348"/>
        <v/>
      </c>
      <c r="J313" s="1306">
        <v>0</v>
      </c>
      <c r="K313" s="1307" t="str">
        <f t="shared" si="2348"/>
        <v/>
      </c>
      <c r="L313" s="1306">
        <v>0</v>
      </c>
      <c r="M313" s="1307" t="str">
        <f t="shared" ref="M313" si="2692">IF(L313=0,"",($B$10/L$10)*L313/L$8)</f>
        <v/>
      </c>
      <c r="N313" s="1306">
        <v>0</v>
      </c>
      <c r="O313" s="1307" t="str">
        <f t="shared" ref="O313" si="2693">IF(N313=0,"",($B$10/N$10)*N313/N$8)</f>
        <v/>
      </c>
      <c r="P313" s="1306">
        <v>0</v>
      </c>
      <c r="Q313" s="1307" t="str">
        <f t="shared" ref="Q313" si="2694">IF(P313=0,"",($B$10/P$10)*P313/P$8)</f>
        <v/>
      </c>
      <c r="R313" s="1306">
        <v>0</v>
      </c>
      <c r="S313" s="1307" t="str">
        <f t="shared" ref="S313" si="2695">IF(R313=0,"",($B$10/R$10)*R313/R$8)</f>
        <v/>
      </c>
      <c r="T313" s="1306">
        <v>0</v>
      </c>
      <c r="U313" s="1307" t="str">
        <f t="shared" ref="U313" si="2696">IF(T313=0,"",($B$10/T$10)*T313/T$8)</f>
        <v/>
      </c>
      <c r="V313" s="1306">
        <v>0</v>
      </c>
      <c r="W313" s="1307" t="str">
        <f t="shared" ref="W313:Y313" si="2697">IF(V313=0,"",($B$10/V$10)*V313/V$8)</f>
        <v/>
      </c>
      <c r="X313" s="1306">
        <v>0</v>
      </c>
      <c r="Y313" s="1307" t="str">
        <f t="shared" si="2697"/>
        <v/>
      </c>
      <c r="Z313" s="1306">
        <v>0</v>
      </c>
      <c r="AA313" s="1307" t="str">
        <f t="shared" ref="AA313" si="2698">IF(Z313=0,"",($B$10/Z$10)*Z313/Z$8)</f>
        <v/>
      </c>
      <c r="AB313" s="1306">
        <v>0</v>
      </c>
      <c r="AC313" s="1307" t="str">
        <f t="shared" ref="AC313" si="2699">IF(AB313=0,"",($B$10/AB$10)*AB313/AB$8)</f>
        <v/>
      </c>
      <c r="AD313" s="1306"/>
      <c r="AE313" s="1307" t="str">
        <f t="shared" si="2327"/>
        <v/>
      </c>
      <c r="AF313" s="1306">
        <v>0</v>
      </c>
      <c r="AG313" s="1307" t="str">
        <f t="shared" si="2346"/>
        <v/>
      </c>
      <c r="AH313" s="1306"/>
      <c r="AI313" s="1307" t="str">
        <f t="shared" ref="AI313" si="2700">IF(AH313=0,"",($B$10/AH$10)*AH313/AH$8)</f>
        <v/>
      </c>
      <c r="AJ313" s="1265">
        <f t="shared" si="2664"/>
        <v>0</v>
      </c>
      <c r="AK313" s="1251">
        <v>0</v>
      </c>
    </row>
    <row r="314" spans="1:37" s="1123" customFormat="1" ht="15.75" customHeight="1" x14ac:dyDescent="0.25">
      <c r="A314" s="1312" t="s">
        <v>3642</v>
      </c>
      <c r="B314" s="1313"/>
      <c r="C314" s="1303" t="s">
        <v>578</v>
      </c>
      <c r="D314" s="1304"/>
      <c r="E314" s="1304"/>
      <c r="F314" s="1304" t="s">
        <v>3775</v>
      </c>
      <c r="G314" s="1305" t="str">
        <f t="shared" si="2654"/>
        <v/>
      </c>
      <c r="H314" s="1306">
        <v>0</v>
      </c>
      <c r="I314" s="1307" t="str">
        <f t="shared" si="2348"/>
        <v/>
      </c>
      <c r="J314" s="1306">
        <v>0</v>
      </c>
      <c r="K314" s="1307" t="str">
        <f t="shared" si="2348"/>
        <v/>
      </c>
      <c r="L314" s="1306">
        <v>0</v>
      </c>
      <c r="M314" s="1307" t="str">
        <f t="shared" ref="M314" si="2701">IF(L314=0,"",($B$10/L$10)*L314/L$8)</f>
        <v/>
      </c>
      <c r="N314" s="1306">
        <v>0</v>
      </c>
      <c r="O314" s="1307" t="str">
        <f t="shared" ref="O314" si="2702">IF(N314=0,"",($B$10/N$10)*N314/N$8)</f>
        <v/>
      </c>
      <c r="P314" s="1306">
        <v>0</v>
      </c>
      <c r="Q314" s="1307" t="str">
        <f t="shared" ref="Q314" si="2703">IF(P314=0,"",($B$10/P$10)*P314/P$8)</f>
        <v/>
      </c>
      <c r="R314" s="1306">
        <v>0</v>
      </c>
      <c r="S314" s="1307" t="str">
        <f t="shared" ref="S314" si="2704">IF(R314=0,"",($B$10/R$10)*R314/R$8)</f>
        <v/>
      </c>
      <c r="T314" s="1306">
        <v>0</v>
      </c>
      <c r="U314" s="1307" t="str">
        <f t="shared" ref="U314" si="2705">IF(T314=0,"",($B$10/T$10)*T314/T$8)</f>
        <v/>
      </c>
      <c r="V314" s="1306">
        <v>0</v>
      </c>
      <c r="W314" s="1307" t="str">
        <f t="shared" ref="W314:Y314" si="2706">IF(V314=0,"",($B$10/V$10)*V314/V$8)</f>
        <v/>
      </c>
      <c r="X314" s="1306">
        <v>0</v>
      </c>
      <c r="Y314" s="1307" t="str">
        <f t="shared" si="2706"/>
        <v/>
      </c>
      <c r="Z314" s="1306">
        <v>0</v>
      </c>
      <c r="AA314" s="1307" t="str">
        <f t="shared" ref="AA314" si="2707">IF(Z314=0,"",($B$10/Z$10)*Z314/Z$8)</f>
        <v/>
      </c>
      <c r="AB314" s="1306">
        <v>0</v>
      </c>
      <c r="AC314" s="1307" t="str">
        <f t="shared" ref="AC314" si="2708">IF(AB314=0,"",($B$10/AB$10)*AB314/AB$8)</f>
        <v/>
      </c>
      <c r="AD314" s="1306"/>
      <c r="AE314" s="1307" t="str">
        <f t="shared" si="2327"/>
        <v/>
      </c>
      <c r="AF314" s="1306">
        <v>0</v>
      </c>
      <c r="AG314" s="1307" t="str">
        <f t="shared" si="2346"/>
        <v/>
      </c>
      <c r="AH314" s="1306"/>
      <c r="AI314" s="1307" t="str">
        <f t="shared" ref="AI314" si="2709">IF(AH314=0,"",($B$10/AH$10)*AH314/AH$8)</f>
        <v/>
      </c>
      <c r="AJ314" s="1265">
        <f t="shared" si="2664"/>
        <v>0</v>
      </c>
      <c r="AK314" s="1251">
        <v>0</v>
      </c>
    </row>
    <row r="315" spans="1:37" s="1123" customFormat="1" ht="15.75" customHeight="1" x14ac:dyDescent="0.25">
      <c r="A315" s="1312" t="s">
        <v>3643</v>
      </c>
      <c r="B315" s="1313"/>
      <c r="C315" s="1303" t="s">
        <v>578</v>
      </c>
      <c r="D315" s="1304"/>
      <c r="E315" s="1304"/>
      <c r="F315" s="1304" t="s">
        <v>3775</v>
      </c>
      <c r="G315" s="1305">
        <f t="shared" si="2654"/>
        <v>7.1974811876403727E-2</v>
      </c>
      <c r="H315" s="1306">
        <v>0</v>
      </c>
      <c r="I315" s="1307" t="str">
        <f t="shared" si="2348"/>
        <v/>
      </c>
      <c r="J315" s="1306">
        <v>0</v>
      </c>
      <c r="K315" s="1307" t="str">
        <f t="shared" si="2348"/>
        <v/>
      </c>
      <c r="L315" s="1306">
        <v>0</v>
      </c>
      <c r="M315" s="1307" t="str">
        <f t="shared" ref="M315" si="2710">IF(L315=0,"",($B$10/L$10)*L315/L$8)</f>
        <v/>
      </c>
      <c r="N315" s="1306">
        <v>0</v>
      </c>
      <c r="O315" s="1307" t="str">
        <f t="shared" ref="O315" si="2711">IF(N315=0,"",($B$10/N$10)*N315/N$8)</f>
        <v/>
      </c>
      <c r="P315" s="1306">
        <v>0</v>
      </c>
      <c r="Q315" s="1307" t="str">
        <f t="shared" ref="Q315" si="2712">IF(P315=0,"",($B$10/P$10)*P315/P$8)</f>
        <v/>
      </c>
      <c r="R315" s="1306">
        <v>0</v>
      </c>
      <c r="S315" s="1307" t="str">
        <f t="shared" ref="S315" si="2713">IF(R315=0,"",($B$10/R$10)*R315/R$8)</f>
        <v/>
      </c>
      <c r="T315" s="1306">
        <v>0</v>
      </c>
      <c r="U315" s="1307" t="str">
        <f t="shared" ref="U315" si="2714">IF(T315=0,"",($B$10/T$10)*T315/T$8)</f>
        <v/>
      </c>
      <c r="V315" s="1306">
        <v>0</v>
      </c>
      <c r="W315" s="1307" t="str">
        <f t="shared" ref="W315:Y315" si="2715">IF(V315=0,"",($B$10/V$10)*V315/V$8)</f>
        <v/>
      </c>
      <c r="X315" s="1306">
        <v>0</v>
      </c>
      <c r="Y315" s="1307" t="str">
        <f t="shared" si="2715"/>
        <v/>
      </c>
      <c r="Z315" s="1306">
        <v>0</v>
      </c>
      <c r="AA315" s="1307" t="str">
        <f t="shared" ref="AA315" si="2716">IF(Z315=0,"",($B$10/Z$10)*Z315/Z$8)</f>
        <v/>
      </c>
      <c r="AB315" s="1306">
        <v>1580</v>
      </c>
      <c r="AC315" s="1307">
        <f t="shared" ref="AC315" si="2717">IF(AB315=0,"",($B$10/AB$10)*AB315/AB$8)</f>
        <v>7.1974811876403727E-2</v>
      </c>
      <c r="AD315" s="1306"/>
      <c r="AE315" s="1307" t="str">
        <f t="shared" si="2327"/>
        <v/>
      </c>
      <c r="AF315" s="1306">
        <v>0</v>
      </c>
      <c r="AG315" s="1307" t="str">
        <f t="shared" si="2346"/>
        <v/>
      </c>
      <c r="AH315" s="1306"/>
      <c r="AI315" s="1307" t="str">
        <f t="shared" ref="AI315" si="2718">IF(AH315=0,"",($B$10/AH$10)*AH315/AH$8)</f>
        <v/>
      </c>
      <c r="AJ315" s="1265">
        <f t="shared" si="2664"/>
        <v>0</v>
      </c>
      <c r="AK315" s="1251">
        <v>0</v>
      </c>
    </row>
    <row r="316" spans="1:37" s="1123" customFormat="1" ht="15.75" customHeight="1" x14ac:dyDescent="0.25">
      <c r="A316" s="1312" t="s">
        <v>3644</v>
      </c>
      <c r="B316" s="1313"/>
      <c r="C316" s="1303" t="s">
        <v>578</v>
      </c>
      <c r="D316" s="1304"/>
      <c r="E316" s="1304"/>
      <c r="F316" s="1304" t="s">
        <v>3775</v>
      </c>
      <c r="G316" s="1305">
        <f t="shared" si="2654"/>
        <v>8.6457379231765885E-2</v>
      </c>
      <c r="H316" s="1306">
        <v>2370</v>
      </c>
      <c r="I316" s="1307">
        <f t="shared" si="2348"/>
        <v>4.127247937292737E-2</v>
      </c>
      <c r="J316" s="1306">
        <v>0</v>
      </c>
      <c r="K316" s="1307" t="str">
        <f t="shared" si="2348"/>
        <v/>
      </c>
      <c r="L316" s="1306">
        <v>2054</v>
      </c>
      <c r="M316" s="1307">
        <f t="shared" ref="M316" si="2719">IF(L316=0,"",($B$10/L$10)*L316/L$8)</f>
        <v>0.13164227909060439</v>
      </c>
      <c r="N316" s="1306">
        <v>0</v>
      </c>
      <c r="O316" s="1307" t="str">
        <f t="shared" ref="O316" si="2720">IF(N316=0,"",($B$10/N$10)*N316/N$8)</f>
        <v/>
      </c>
      <c r="P316" s="1306">
        <v>0</v>
      </c>
      <c r="Q316" s="1307" t="str">
        <f t="shared" ref="Q316" si="2721">IF(P316=0,"",($B$10/P$10)*P316/P$8)</f>
        <v/>
      </c>
      <c r="R316" s="1306">
        <v>0</v>
      </c>
      <c r="S316" s="1307" t="str">
        <f t="shared" ref="S316" si="2722">IF(R316=0,"",($B$10/R$10)*R316/R$8)</f>
        <v/>
      </c>
      <c r="T316" s="1306">
        <v>0</v>
      </c>
      <c r="U316" s="1307" t="str">
        <f t="shared" ref="U316" si="2723">IF(T316=0,"",($B$10/T$10)*T316/T$8)</f>
        <v/>
      </c>
      <c r="V316" s="1306">
        <v>0</v>
      </c>
      <c r="W316" s="1307" t="str">
        <f t="shared" ref="W316:Y316" si="2724">IF(V316=0,"",($B$10/V$10)*V316/V$8)</f>
        <v/>
      </c>
      <c r="X316" s="1306">
        <v>0</v>
      </c>
      <c r="Y316" s="1307" t="str">
        <f t="shared" si="2724"/>
        <v/>
      </c>
      <c r="Z316" s="1306">
        <v>0</v>
      </c>
      <c r="AA316" s="1307" t="str">
        <f t="shared" ref="AA316" si="2725">IF(Z316=0,"",($B$10/Z$10)*Z316/Z$8)</f>
        <v/>
      </c>
      <c r="AB316" s="1306">
        <v>0</v>
      </c>
      <c r="AC316" s="1307" t="str">
        <f t="shared" ref="AC316" si="2726">IF(AB316=0,"",($B$10/AB$10)*AB316/AB$8)</f>
        <v/>
      </c>
      <c r="AD316" s="1306"/>
      <c r="AE316" s="1307" t="str">
        <f t="shared" si="2327"/>
        <v/>
      </c>
      <c r="AF316" s="1306">
        <v>0</v>
      </c>
      <c r="AG316" s="1307" t="str">
        <f t="shared" si="2346"/>
        <v/>
      </c>
      <c r="AH316" s="1306"/>
      <c r="AI316" s="1307" t="str">
        <f t="shared" ref="AI316" si="2727">IF(AH316=0,"",($B$10/AH$10)*AH316/AH$8)</f>
        <v/>
      </c>
      <c r="AJ316" s="1265">
        <f t="shared" si="2664"/>
        <v>0</v>
      </c>
      <c r="AK316" s="1251">
        <v>0</v>
      </c>
    </row>
    <row r="317" spans="1:37" s="1123" customFormat="1" ht="15.75" customHeight="1" x14ac:dyDescent="0.25">
      <c r="A317" s="1312" t="s">
        <v>3645</v>
      </c>
      <c r="B317" s="1313"/>
      <c r="C317" s="1303" t="s">
        <v>578</v>
      </c>
      <c r="D317" s="1304"/>
      <c r="E317" s="1304"/>
      <c r="F317" s="1304" t="s">
        <v>3775</v>
      </c>
      <c r="G317" s="1305">
        <f t="shared" si="2654"/>
        <v>0.53167450128446869</v>
      </c>
      <c r="H317" s="1306">
        <v>0</v>
      </c>
      <c r="I317" s="1307" t="str">
        <f t="shared" si="2348"/>
        <v/>
      </c>
      <c r="J317" s="1306">
        <v>0</v>
      </c>
      <c r="K317" s="1307" t="str">
        <f t="shared" si="2348"/>
        <v/>
      </c>
      <c r="L317" s="1306">
        <v>0</v>
      </c>
      <c r="M317" s="1307" t="str">
        <f t="shared" ref="M317" si="2728">IF(L317=0,"",($B$10/L$10)*L317/L$8)</f>
        <v/>
      </c>
      <c r="N317" s="1306">
        <v>0</v>
      </c>
      <c r="O317" s="1307" t="str">
        <f t="shared" ref="O317" si="2729">IF(N317=0,"",($B$10/N$10)*N317/N$8)</f>
        <v/>
      </c>
      <c r="P317" s="1306">
        <v>0</v>
      </c>
      <c r="Q317" s="1307" t="str">
        <f t="shared" ref="Q317" si="2730">IF(P317=0,"",($B$10/P$10)*P317/P$8)</f>
        <v/>
      </c>
      <c r="R317" s="1306">
        <v>0</v>
      </c>
      <c r="S317" s="1307" t="str">
        <f t="shared" ref="S317" si="2731">IF(R317=0,"",($B$10/R$10)*R317/R$8)</f>
        <v/>
      </c>
      <c r="T317" s="1306">
        <v>0</v>
      </c>
      <c r="U317" s="1307" t="str">
        <f t="shared" ref="U317" si="2732">IF(T317=0,"",($B$10/T$10)*T317/T$8)</f>
        <v/>
      </c>
      <c r="V317" s="1306">
        <v>0</v>
      </c>
      <c r="W317" s="1307" t="str">
        <f t="shared" ref="W317:Y317" si="2733">IF(V317=0,"",($B$10/V$10)*V317/V$8)</f>
        <v/>
      </c>
      <c r="X317" s="1306">
        <v>0</v>
      </c>
      <c r="Y317" s="1307" t="str">
        <f t="shared" si="2733"/>
        <v/>
      </c>
      <c r="Z317" s="1306">
        <v>0</v>
      </c>
      <c r="AA317" s="1307" t="str">
        <f t="shared" ref="AA317" si="2734">IF(Z317=0,"",($B$10/Z$10)*Z317/Z$8)</f>
        <v/>
      </c>
      <c r="AB317" s="1306">
        <v>11671.384615384615</v>
      </c>
      <c r="AC317" s="1307">
        <f t="shared" ref="AC317" si="2735">IF(AB317=0,"",($B$10/AB$10)*AB317/AB$8)</f>
        <v>0.53167450128446869</v>
      </c>
      <c r="AD317" s="1306"/>
      <c r="AE317" s="1307" t="str">
        <f t="shared" si="2327"/>
        <v/>
      </c>
      <c r="AF317" s="1306">
        <v>0</v>
      </c>
      <c r="AG317" s="1307" t="str">
        <f t="shared" si="2346"/>
        <v/>
      </c>
      <c r="AH317" s="1306"/>
      <c r="AI317" s="1307" t="str">
        <f t="shared" ref="AI317" si="2736">IF(AH317=0,"",($B$10/AH$10)*AH317/AH$8)</f>
        <v/>
      </c>
      <c r="AJ317" s="1265">
        <f t="shared" si="2664"/>
        <v>0</v>
      </c>
      <c r="AK317" s="1251">
        <v>0</v>
      </c>
    </row>
    <row r="318" spans="1:37" s="1123" customFormat="1" ht="15.75" customHeight="1" x14ac:dyDescent="0.25">
      <c r="A318" s="1312" t="s">
        <v>3646</v>
      </c>
      <c r="B318" s="1313" t="s">
        <v>3647</v>
      </c>
      <c r="C318" s="1303" t="s">
        <v>578</v>
      </c>
      <c r="D318" s="1304"/>
      <c r="E318" s="1304"/>
      <c r="F318" s="1304" t="s">
        <v>3775</v>
      </c>
      <c r="G318" s="1305">
        <f t="shared" si="2654"/>
        <v>0.37401355182868734</v>
      </c>
      <c r="H318" s="1306">
        <v>0</v>
      </c>
      <c r="I318" s="1307" t="str">
        <f t="shared" si="2348"/>
        <v/>
      </c>
      <c r="J318" s="1306">
        <v>0</v>
      </c>
      <c r="K318" s="1307" t="str">
        <f t="shared" si="2348"/>
        <v/>
      </c>
      <c r="L318" s="1306">
        <v>5835.6923076923076</v>
      </c>
      <c r="M318" s="1307">
        <f t="shared" ref="M318" si="2737">IF(L318=0,"",($B$10/L$10)*L318/L$8)</f>
        <v>0.37401355182868734</v>
      </c>
      <c r="N318" s="1306">
        <v>0</v>
      </c>
      <c r="O318" s="1307" t="str">
        <f t="shared" ref="O318" si="2738">IF(N318=0,"",($B$10/N$10)*N318/N$8)</f>
        <v/>
      </c>
      <c r="P318" s="1306">
        <v>0</v>
      </c>
      <c r="Q318" s="1307" t="str">
        <f t="shared" ref="Q318" si="2739">IF(P318=0,"",($B$10/P$10)*P318/P$8)</f>
        <v/>
      </c>
      <c r="R318" s="1306">
        <v>0</v>
      </c>
      <c r="S318" s="1307" t="str">
        <f t="shared" ref="S318" si="2740">IF(R318=0,"",($B$10/R$10)*R318/R$8)</f>
        <v/>
      </c>
      <c r="T318" s="1306">
        <v>0</v>
      </c>
      <c r="U318" s="1307" t="str">
        <f t="shared" ref="U318" si="2741">IF(T318=0,"",($B$10/T$10)*T318/T$8)</f>
        <v/>
      </c>
      <c r="V318" s="1306">
        <v>0</v>
      </c>
      <c r="W318" s="1307" t="str">
        <f t="shared" ref="W318:Y318" si="2742">IF(V318=0,"",($B$10/V$10)*V318/V$8)</f>
        <v/>
      </c>
      <c r="X318" s="1306">
        <v>0</v>
      </c>
      <c r="Y318" s="1307" t="str">
        <f t="shared" si="2742"/>
        <v/>
      </c>
      <c r="Z318" s="1306">
        <v>0</v>
      </c>
      <c r="AA318" s="1307" t="str">
        <f t="shared" ref="AA318" si="2743">IF(Z318=0,"",($B$10/Z$10)*Z318/Z$8)</f>
        <v/>
      </c>
      <c r="AB318" s="1306">
        <v>0</v>
      </c>
      <c r="AC318" s="1307" t="str">
        <f t="shared" ref="AC318" si="2744">IF(AB318=0,"",($B$10/AB$10)*AB318/AB$8)</f>
        <v/>
      </c>
      <c r="AD318" s="1306"/>
      <c r="AE318" s="1307" t="str">
        <f t="shared" si="2327"/>
        <v/>
      </c>
      <c r="AF318" s="1306">
        <v>0</v>
      </c>
      <c r="AG318" s="1307" t="str">
        <f t="shared" si="2346"/>
        <v/>
      </c>
      <c r="AH318" s="1306"/>
      <c r="AI318" s="1307" t="str">
        <f t="shared" ref="AI318" si="2745">IF(AH318=0,"",($B$10/AH$10)*AH318/AH$8)</f>
        <v/>
      </c>
      <c r="AJ318" s="1265">
        <f t="shared" si="2664"/>
        <v>0</v>
      </c>
      <c r="AK318" s="1251">
        <v>0</v>
      </c>
    </row>
    <row r="319" spans="1:37" s="1123" customFormat="1" ht="15.75" customHeight="1" x14ac:dyDescent="0.25">
      <c r="A319" s="1312" t="s">
        <v>3648</v>
      </c>
      <c r="B319" s="1313"/>
      <c r="C319" s="1303" t="s">
        <v>578</v>
      </c>
      <c r="D319" s="1304"/>
      <c r="E319" s="1304"/>
      <c r="F319" s="1304" t="s">
        <v>3775</v>
      </c>
      <c r="G319" s="1305" t="str">
        <f t="shared" si="2654"/>
        <v/>
      </c>
      <c r="H319" s="1306">
        <v>0</v>
      </c>
      <c r="I319" s="1307" t="str">
        <f t="shared" si="2348"/>
        <v/>
      </c>
      <c r="J319" s="1306">
        <v>0</v>
      </c>
      <c r="K319" s="1307" t="str">
        <f t="shared" si="2348"/>
        <v/>
      </c>
      <c r="L319" s="1306">
        <v>0</v>
      </c>
      <c r="M319" s="1307" t="str">
        <f t="shared" ref="M319" si="2746">IF(L319=0,"",($B$10/L$10)*L319/L$8)</f>
        <v/>
      </c>
      <c r="N319" s="1306">
        <v>0</v>
      </c>
      <c r="O319" s="1307" t="str">
        <f t="shared" ref="O319" si="2747">IF(N319=0,"",($B$10/N$10)*N319/N$8)</f>
        <v/>
      </c>
      <c r="P319" s="1306">
        <v>0</v>
      </c>
      <c r="Q319" s="1307" t="str">
        <f t="shared" ref="Q319" si="2748">IF(P319=0,"",($B$10/P$10)*P319/P$8)</f>
        <v/>
      </c>
      <c r="R319" s="1306">
        <v>0</v>
      </c>
      <c r="S319" s="1307" t="str">
        <f t="shared" ref="S319" si="2749">IF(R319=0,"",($B$10/R$10)*R319/R$8)</f>
        <v/>
      </c>
      <c r="T319" s="1306">
        <v>0</v>
      </c>
      <c r="U319" s="1307" t="str">
        <f t="shared" ref="U319" si="2750">IF(T319=0,"",($B$10/T$10)*T319/T$8)</f>
        <v/>
      </c>
      <c r="V319" s="1306">
        <v>0</v>
      </c>
      <c r="W319" s="1307" t="str">
        <f t="shared" ref="W319:Y319" si="2751">IF(V319=0,"",($B$10/V$10)*V319/V$8)</f>
        <v/>
      </c>
      <c r="X319" s="1306">
        <v>0</v>
      </c>
      <c r="Y319" s="1307" t="str">
        <f t="shared" si="2751"/>
        <v/>
      </c>
      <c r="Z319" s="1306">
        <v>0</v>
      </c>
      <c r="AA319" s="1307" t="str">
        <f t="shared" ref="AA319" si="2752">IF(Z319=0,"",($B$10/Z$10)*Z319/Z$8)</f>
        <v/>
      </c>
      <c r="AB319" s="1306">
        <v>0</v>
      </c>
      <c r="AC319" s="1307" t="str">
        <f t="shared" ref="AC319" si="2753">IF(AB319=0,"",($B$10/AB$10)*AB319/AB$8)</f>
        <v/>
      </c>
      <c r="AD319" s="1306"/>
      <c r="AE319" s="1307" t="str">
        <f t="shared" si="2327"/>
        <v/>
      </c>
      <c r="AF319" s="1306">
        <v>0</v>
      </c>
      <c r="AG319" s="1307" t="str">
        <f t="shared" si="2346"/>
        <v/>
      </c>
      <c r="AH319" s="1306"/>
      <c r="AI319" s="1307" t="str">
        <f t="shared" ref="AI319" si="2754">IF(AH319=0,"",($B$10/AH$10)*AH319/AH$8)</f>
        <v/>
      </c>
      <c r="AJ319" s="1265">
        <f t="shared" si="2664"/>
        <v>0</v>
      </c>
      <c r="AK319" s="1251">
        <v>0</v>
      </c>
    </row>
    <row r="320" spans="1:37" s="1123" customFormat="1" ht="15.75" customHeight="1" x14ac:dyDescent="0.25">
      <c r="A320" s="1312" t="s">
        <v>3649</v>
      </c>
      <c r="B320" s="1313"/>
      <c r="C320" s="1303" t="s">
        <v>578</v>
      </c>
      <c r="D320" s="1304"/>
      <c r="E320" s="1304"/>
      <c r="F320" s="1304" t="s">
        <v>3775</v>
      </c>
      <c r="G320" s="1305" t="str">
        <f t="shared" si="2654"/>
        <v/>
      </c>
      <c r="H320" s="1306">
        <v>0</v>
      </c>
      <c r="I320" s="1307" t="str">
        <f t="shared" si="2348"/>
        <v/>
      </c>
      <c r="J320" s="1306">
        <v>0</v>
      </c>
      <c r="K320" s="1307" t="str">
        <f t="shared" si="2348"/>
        <v/>
      </c>
      <c r="L320" s="1306">
        <v>0</v>
      </c>
      <c r="M320" s="1307" t="str">
        <f t="shared" ref="M320" si="2755">IF(L320=0,"",($B$10/L$10)*L320/L$8)</f>
        <v/>
      </c>
      <c r="N320" s="1306">
        <v>0</v>
      </c>
      <c r="O320" s="1307" t="str">
        <f t="shared" ref="O320" si="2756">IF(N320=0,"",($B$10/N$10)*N320/N$8)</f>
        <v/>
      </c>
      <c r="P320" s="1306">
        <v>0</v>
      </c>
      <c r="Q320" s="1307" t="str">
        <f t="shared" ref="Q320" si="2757">IF(P320=0,"",($B$10/P$10)*P320/P$8)</f>
        <v/>
      </c>
      <c r="R320" s="1306">
        <v>0</v>
      </c>
      <c r="S320" s="1307" t="str">
        <f t="shared" ref="S320" si="2758">IF(R320=0,"",($B$10/R$10)*R320/R$8)</f>
        <v/>
      </c>
      <c r="T320" s="1306">
        <v>0</v>
      </c>
      <c r="U320" s="1307" t="str">
        <f t="shared" ref="U320" si="2759">IF(T320=0,"",($B$10/T$10)*T320/T$8)</f>
        <v/>
      </c>
      <c r="V320" s="1306">
        <v>0</v>
      </c>
      <c r="W320" s="1307" t="str">
        <f t="shared" ref="W320:Y320" si="2760">IF(V320=0,"",($B$10/V$10)*V320/V$8)</f>
        <v/>
      </c>
      <c r="X320" s="1306">
        <v>0</v>
      </c>
      <c r="Y320" s="1307" t="str">
        <f t="shared" si="2760"/>
        <v/>
      </c>
      <c r="Z320" s="1306">
        <v>0</v>
      </c>
      <c r="AA320" s="1307" t="str">
        <f t="shared" ref="AA320" si="2761">IF(Z320=0,"",($B$10/Z$10)*Z320/Z$8)</f>
        <v/>
      </c>
      <c r="AB320" s="1306">
        <v>0</v>
      </c>
      <c r="AC320" s="1307" t="str">
        <f t="shared" ref="AC320" si="2762">IF(AB320=0,"",($B$10/AB$10)*AB320/AB$8)</f>
        <v/>
      </c>
      <c r="AD320" s="1306"/>
      <c r="AE320" s="1307" t="str">
        <f t="shared" si="2327"/>
        <v/>
      </c>
      <c r="AF320" s="1306">
        <v>0</v>
      </c>
      <c r="AG320" s="1307" t="str">
        <f t="shared" si="2346"/>
        <v/>
      </c>
      <c r="AH320" s="1306"/>
      <c r="AI320" s="1307" t="str">
        <f t="shared" ref="AI320" si="2763">IF(AH320=0,"",($B$10/AH$10)*AH320/AH$8)</f>
        <v/>
      </c>
      <c r="AJ320" s="1265">
        <f t="shared" si="2664"/>
        <v>0</v>
      </c>
      <c r="AK320" s="1251">
        <v>0</v>
      </c>
    </row>
    <row r="321" spans="1:37" s="1123" customFormat="1" ht="15.75" customHeight="1" x14ac:dyDescent="0.25">
      <c r="A321" s="1312" t="s">
        <v>3650</v>
      </c>
      <c r="B321" s="1313"/>
      <c r="C321" s="1303" t="s">
        <v>3493</v>
      </c>
      <c r="D321" s="1304"/>
      <c r="E321" s="1304"/>
      <c r="F321" s="1304" t="s">
        <v>3775</v>
      </c>
      <c r="G321" s="1305">
        <f t="shared" si="2654"/>
        <v>3.1404438536706984E-2</v>
      </c>
      <c r="H321" s="1306">
        <v>0</v>
      </c>
      <c r="I321" s="1307" t="str">
        <f t="shared" si="2348"/>
        <v/>
      </c>
      <c r="J321" s="1306">
        <v>0</v>
      </c>
      <c r="K321" s="1307" t="str">
        <f t="shared" si="2348"/>
        <v/>
      </c>
      <c r="L321" s="1306">
        <v>490</v>
      </c>
      <c r="M321" s="1307">
        <f t="shared" ref="M321" si="2764">IF(L321=0,"",($B$10/L$10)*L321/L$8)</f>
        <v>3.1404438536706984E-2</v>
      </c>
      <c r="N321" s="1306">
        <v>0</v>
      </c>
      <c r="O321" s="1307" t="str">
        <f t="shared" ref="O321" si="2765">IF(N321=0,"",($B$10/N$10)*N321/N$8)</f>
        <v/>
      </c>
      <c r="P321" s="1306">
        <v>0</v>
      </c>
      <c r="Q321" s="1307" t="str">
        <f t="shared" ref="Q321" si="2766">IF(P321=0,"",($B$10/P$10)*P321/P$8)</f>
        <v/>
      </c>
      <c r="R321" s="1306">
        <v>0</v>
      </c>
      <c r="S321" s="1307" t="str">
        <f t="shared" ref="S321" si="2767">IF(R321=0,"",($B$10/R$10)*R321/R$8)</f>
        <v/>
      </c>
      <c r="T321" s="1306">
        <v>0</v>
      </c>
      <c r="U321" s="1307" t="str">
        <f t="shared" ref="U321" si="2768">IF(T321=0,"",($B$10/T$10)*T321/T$8)</f>
        <v/>
      </c>
      <c r="V321" s="1306">
        <v>0</v>
      </c>
      <c r="W321" s="1307" t="str">
        <f t="shared" ref="W321:Y321" si="2769">IF(V321=0,"",($B$10/V$10)*V321/V$8)</f>
        <v/>
      </c>
      <c r="X321" s="1306">
        <v>0</v>
      </c>
      <c r="Y321" s="1307" t="str">
        <f t="shared" si="2769"/>
        <v/>
      </c>
      <c r="Z321" s="1306">
        <v>0</v>
      </c>
      <c r="AA321" s="1307" t="str">
        <f t="shared" ref="AA321" si="2770">IF(Z321=0,"",($B$10/Z$10)*Z321/Z$8)</f>
        <v/>
      </c>
      <c r="AB321" s="1306">
        <v>0</v>
      </c>
      <c r="AC321" s="1307" t="str">
        <f t="shared" ref="AC321" si="2771">IF(AB321=0,"",($B$10/AB$10)*AB321/AB$8)</f>
        <v/>
      </c>
      <c r="AD321" s="1306"/>
      <c r="AE321" s="1307" t="str">
        <f t="shared" si="2327"/>
        <v/>
      </c>
      <c r="AF321" s="1306">
        <v>0</v>
      </c>
      <c r="AG321" s="1307" t="str">
        <f t="shared" si="2346"/>
        <v/>
      </c>
      <c r="AH321" s="1306"/>
      <c r="AI321" s="1307" t="str">
        <f t="shared" ref="AI321" si="2772">IF(AH321=0,"",($B$10/AH$10)*AH321/AH$8)</f>
        <v/>
      </c>
      <c r="AJ321" s="1265">
        <f t="shared" si="2664"/>
        <v>0</v>
      </c>
      <c r="AK321" s="1251">
        <v>0</v>
      </c>
    </row>
    <row r="322" spans="1:37" s="1123" customFormat="1" ht="15.75" customHeight="1" x14ac:dyDescent="0.25">
      <c r="A322" s="1312" t="s">
        <v>3651</v>
      </c>
      <c r="B322" s="1313"/>
      <c r="C322" s="1303" t="s">
        <v>578</v>
      </c>
      <c r="D322" s="1304"/>
      <c r="E322" s="1304"/>
      <c r="F322" s="1304" t="s">
        <v>3775</v>
      </c>
      <c r="G322" s="1305" t="str">
        <f t="shared" si="2654"/>
        <v/>
      </c>
      <c r="H322" s="1306">
        <v>0</v>
      </c>
      <c r="I322" s="1307" t="str">
        <f t="shared" si="2348"/>
        <v/>
      </c>
      <c r="J322" s="1306">
        <v>0</v>
      </c>
      <c r="K322" s="1307" t="str">
        <f t="shared" si="2348"/>
        <v/>
      </c>
      <c r="L322" s="1306">
        <v>0</v>
      </c>
      <c r="M322" s="1307" t="str">
        <f t="shared" ref="M322" si="2773">IF(L322=0,"",($B$10/L$10)*L322/L$8)</f>
        <v/>
      </c>
      <c r="N322" s="1306">
        <v>0</v>
      </c>
      <c r="O322" s="1307" t="str">
        <f t="shared" ref="O322" si="2774">IF(N322=0,"",($B$10/N$10)*N322/N$8)</f>
        <v/>
      </c>
      <c r="P322" s="1306">
        <v>0</v>
      </c>
      <c r="Q322" s="1307" t="str">
        <f t="shared" ref="Q322" si="2775">IF(P322=0,"",($B$10/P$10)*P322/P$8)</f>
        <v/>
      </c>
      <c r="R322" s="1306">
        <v>0</v>
      </c>
      <c r="S322" s="1307" t="str">
        <f t="shared" ref="S322" si="2776">IF(R322=0,"",($B$10/R$10)*R322/R$8)</f>
        <v/>
      </c>
      <c r="T322" s="1306">
        <v>0</v>
      </c>
      <c r="U322" s="1307" t="str">
        <f t="shared" ref="U322" si="2777">IF(T322=0,"",($B$10/T$10)*T322/T$8)</f>
        <v/>
      </c>
      <c r="V322" s="1306">
        <v>0</v>
      </c>
      <c r="W322" s="1307" t="str">
        <f t="shared" ref="W322:Y322" si="2778">IF(V322=0,"",($B$10/V$10)*V322/V$8)</f>
        <v/>
      </c>
      <c r="X322" s="1306">
        <v>0</v>
      </c>
      <c r="Y322" s="1307" t="str">
        <f t="shared" si="2778"/>
        <v/>
      </c>
      <c r="Z322" s="1306">
        <v>0</v>
      </c>
      <c r="AA322" s="1307" t="str">
        <f t="shared" ref="AA322" si="2779">IF(Z322=0,"",($B$10/Z$10)*Z322/Z$8)</f>
        <v/>
      </c>
      <c r="AB322" s="1306">
        <v>0</v>
      </c>
      <c r="AC322" s="1307" t="str">
        <f t="shared" ref="AC322" si="2780">IF(AB322=0,"",($B$10/AB$10)*AB322/AB$8)</f>
        <v/>
      </c>
      <c r="AD322" s="1306"/>
      <c r="AE322" s="1307" t="str">
        <f t="shared" si="2327"/>
        <v/>
      </c>
      <c r="AF322" s="1306">
        <v>0</v>
      </c>
      <c r="AG322" s="1307" t="str">
        <f t="shared" si="2346"/>
        <v/>
      </c>
      <c r="AH322" s="1306"/>
      <c r="AI322" s="1307" t="str">
        <f t="shared" ref="AI322" si="2781">IF(AH322=0,"",($B$10/AH$10)*AH322/AH$8)</f>
        <v/>
      </c>
      <c r="AJ322" s="1265">
        <f t="shared" si="2664"/>
        <v>0</v>
      </c>
      <c r="AK322" s="1251">
        <v>0</v>
      </c>
    </row>
    <row r="323" spans="1:37" s="1123" customFormat="1" ht="15.75" customHeight="1" x14ac:dyDescent="0.25">
      <c r="A323" s="1312" t="s">
        <v>3652</v>
      </c>
      <c r="B323" s="1313"/>
      <c r="C323" s="1303" t="s">
        <v>578</v>
      </c>
      <c r="D323" s="1304"/>
      <c r="E323" s="1304"/>
      <c r="F323" s="1304" t="s">
        <v>3775</v>
      </c>
      <c r="G323" s="1305">
        <f t="shared" si="2654"/>
        <v>5.7168896274984955E-2</v>
      </c>
      <c r="H323" s="1306">
        <v>0</v>
      </c>
      <c r="I323" s="1307" t="str">
        <f t="shared" si="2348"/>
        <v/>
      </c>
      <c r="J323" s="1306">
        <v>0</v>
      </c>
      <c r="K323" s="1307" t="str">
        <f t="shared" si="2348"/>
        <v/>
      </c>
      <c r="L323" s="1306">
        <v>892</v>
      </c>
      <c r="M323" s="1307">
        <f t="shared" ref="M323" si="2782">IF(L323=0,"",($B$10/L$10)*L323/L$8)</f>
        <v>5.7168896274984955E-2</v>
      </c>
      <c r="N323" s="1306">
        <v>0</v>
      </c>
      <c r="O323" s="1307" t="str">
        <f t="shared" ref="O323" si="2783">IF(N323=0,"",($B$10/N$10)*N323/N$8)</f>
        <v/>
      </c>
      <c r="P323" s="1306">
        <v>0</v>
      </c>
      <c r="Q323" s="1307" t="str">
        <f t="shared" ref="Q323" si="2784">IF(P323=0,"",($B$10/P$10)*P323/P$8)</f>
        <v/>
      </c>
      <c r="R323" s="1306">
        <v>0</v>
      </c>
      <c r="S323" s="1307" t="str">
        <f t="shared" ref="S323" si="2785">IF(R323=0,"",($B$10/R$10)*R323/R$8)</f>
        <v/>
      </c>
      <c r="T323" s="1306">
        <v>0</v>
      </c>
      <c r="U323" s="1307" t="str">
        <f t="shared" ref="U323" si="2786">IF(T323=0,"",($B$10/T$10)*T323/T$8)</f>
        <v/>
      </c>
      <c r="V323" s="1306">
        <v>0</v>
      </c>
      <c r="W323" s="1307" t="str">
        <f t="shared" ref="W323:Y323" si="2787">IF(V323=0,"",($B$10/V$10)*V323/V$8)</f>
        <v/>
      </c>
      <c r="X323" s="1306">
        <v>0</v>
      </c>
      <c r="Y323" s="1307" t="str">
        <f t="shared" si="2787"/>
        <v/>
      </c>
      <c r="Z323" s="1306">
        <v>0</v>
      </c>
      <c r="AA323" s="1307" t="str">
        <f t="shared" ref="AA323" si="2788">IF(Z323=0,"",($B$10/Z$10)*Z323/Z$8)</f>
        <v/>
      </c>
      <c r="AB323" s="1306">
        <v>0</v>
      </c>
      <c r="AC323" s="1307" t="str">
        <f t="shared" ref="AC323" si="2789">IF(AB323=0,"",($B$10/AB$10)*AB323/AB$8)</f>
        <v/>
      </c>
      <c r="AD323" s="1306"/>
      <c r="AE323" s="1307" t="str">
        <f t="shared" si="2327"/>
        <v/>
      </c>
      <c r="AF323" s="1306">
        <v>0</v>
      </c>
      <c r="AG323" s="1307" t="str">
        <f t="shared" si="2346"/>
        <v/>
      </c>
      <c r="AH323" s="1306"/>
      <c r="AI323" s="1307" t="str">
        <f t="shared" ref="AI323" si="2790">IF(AH323=0,"",($B$10/AH$10)*AH323/AH$8)</f>
        <v/>
      </c>
      <c r="AJ323" s="1265">
        <f t="shared" si="2664"/>
        <v>0</v>
      </c>
      <c r="AK323" s="1251">
        <v>0</v>
      </c>
    </row>
    <row r="324" spans="1:37" s="1123" customFormat="1" ht="15.75" customHeight="1" x14ac:dyDescent="0.25">
      <c r="A324" s="1312" t="s">
        <v>3653</v>
      </c>
      <c r="B324" s="1313"/>
      <c r="C324" s="1303" t="s">
        <v>578</v>
      </c>
      <c r="D324" s="1304"/>
      <c r="E324" s="1304"/>
      <c r="F324" s="1304" t="s">
        <v>3775</v>
      </c>
      <c r="G324" s="1305">
        <f t="shared" si="2654"/>
        <v>4.0627088955956236E-2</v>
      </c>
      <c r="H324" s="1306">
        <v>0</v>
      </c>
      <c r="I324" s="1307" t="str">
        <f t="shared" si="2348"/>
        <v/>
      </c>
      <c r="J324" s="1306">
        <v>0</v>
      </c>
      <c r="K324" s="1307" t="str">
        <f t="shared" si="2348"/>
        <v/>
      </c>
      <c r="L324" s="1306">
        <v>633.9</v>
      </c>
      <c r="M324" s="1307">
        <f t="shared" ref="M324" si="2791">IF(L324=0,"",($B$10/L$10)*L324/L$8)</f>
        <v>4.0627088955956236E-2</v>
      </c>
      <c r="N324" s="1306">
        <v>0</v>
      </c>
      <c r="O324" s="1307" t="str">
        <f t="shared" ref="O324" si="2792">IF(N324=0,"",($B$10/N$10)*N324/N$8)</f>
        <v/>
      </c>
      <c r="P324" s="1306">
        <v>0</v>
      </c>
      <c r="Q324" s="1307" t="str">
        <f t="shared" ref="Q324" si="2793">IF(P324=0,"",($B$10/P$10)*P324/P$8)</f>
        <v/>
      </c>
      <c r="R324" s="1306">
        <v>0</v>
      </c>
      <c r="S324" s="1307" t="str">
        <f t="shared" ref="S324" si="2794">IF(R324=0,"",($B$10/R$10)*R324/R$8)</f>
        <v/>
      </c>
      <c r="T324" s="1306">
        <v>0</v>
      </c>
      <c r="U324" s="1307" t="str">
        <f t="shared" ref="U324" si="2795">IF(T324=0,"",($B$10/T$10)*T324/T$8)</f>
        <v/>
      </c>
      <c r="V324" s="1306">
        <v>0</v>
      </c>
      <c r="W324" s="1307" t="str">
        <f t="shared" ref="W324:Y324" si="2796">IF(V324=0,"",($B$10/V$10)*V324/V$8)</f>
        <v/>
      </c>
      <c r="X324" s="1306">
        <v>0</v>
      </c>
      <c r="Y324" s="1307" t="str">
        <f t="shared" si="2796"/>
        <v/>
      </c>
      <c r="Z324" s="1306">
        <v>0</v>
      </c>
      <c r="AA324" s="1307" t="str">
        <f t="shared" ref="AA324" si="2797">IF(Z324=0,"",($B$10/Z$10)*Z324/Z$8)</f>
        <v/>
      </c>
      <c r="AB324" s="1306">
        <v>0</v>
      </c>
      <c r="AC324" s="1307" t="str">
        <f t="shared" ref="AC324" si="2798">IF(AB324=0,"",($B$10/AB$10)*AB324/AB$8)</f>
        <v/>
      </c>
      <c r="AD324" s="1306"/>
      <c r="AE324" s="1307" t="str">
        <f t="shared" si="2327"/>
        <v/>
      </c>
      <c r="AF324" s="1306">
        <v>0</v>
      </c>
      <c r="AG324" s="1307" t="str">
        <f t="shared" si="2346"/>
        <v/>
      </c>
      <c r="AH324" s="1306"/>
      <c r="AI324" s="1307" t="str">
        <f t="shared" ref="AI324" si="2799">IF(AH324=0,"",($B$10/AH$10)*AH324/AH$8)</f>
        <v/>
      </c>
      <c r="AJ324" s="1265">
        <f t="shared" si="2664"/>
        <v>0</v>
      </c>
      <c r="AK324" s="1251">
        <v>0</v>
      </c>
    </row>
    <row r="325" spans="1:37" s="1123" customFormat="1" ht="15.75" customHeight="1" x14ac:dyDescent="0.25">
      <c r="A325" s="1312" t="s">
        <v>3654</v>
      </c>
      <c r="B325" s="1313"/>
      <c r="C325" s="1303" t="s">
        <v>578</v>
      </c>
      <c r="D325" s="1304"/>
      <c r="E325" s="1304"/>
      <c r="F325" s="1304" t="s">
        <v>3775</v>
      </c>
      <c r="G325" s="1305">
        <f t="shared" si="2654"/>
        <v>4.2299855988217568E-2</v>
      </c>
      <c r="H325" s="1306">
        <v>0</v>
      </c>
      <c r="I325" s="1307" t="str">
        <f t="shared" si="2348"/>
        <v/>
      </c>
      <c r="J325" s="1306">
        <v>0</v>
      </c>
      <c r="K325" s="1307" t="str">
        <f t="shared" si="2348"/>
        <v/>
      </c>
      <c r="L325" s="1306">
        <v>660</v>
      </c>
      <c r="M325" s="1307">
        <f t="shared" ref="M325" si="2800">IF(L325=0,"",($B$10/L$10)*L325/L$8)</f>
        <v>4.2299855988217568E-2</v>
      </c>
      <c r="N325" s="1306">
        <v>0</v>
      </c>
      <c r="O325" s="1307" t="str">
        <f t="shared" ref="O325" si="2801">IF(N325=0,"",($B$10/N$10)*N325/N$8)</f>
        <v/>
      </c>
      <c r="P325" s="1306">
        <v>0</v>
      </c>
      <c r="Q325" s="1307" t="str">
        <f t="shared" ref="Q325" si="2802">IF(P325=0,"",($B$10/P$10)*P325/P$8)</f>
        <v/>
      </c>
      <c r="R325" s="1306">
        <v>0</v>
      </c>
      <c r="S325" s="1307" t="str">
        <f t="shared" ref="S325" si="2803">IF(R325=0,"",($B$10/R$10)*R325/R$8)</f>
        <v/>
      </c>
      <c r="T325" s="1306">
        <v>0</v>
      </c>
      <c r="U325" s="1307" t="str">
        <f t="shared" ref="U325" si="2804">IF(T325=0,"",($B$10/T$10)*T325/T$8)</f>
        <v/>
      </c>
      <c r="V325" s="1306">
        <v>0</v>
      </c>
      <c r="W325" s="1307" t="str">
        <f t="shared" ref="W325:Y325" si="2805">IF(V325=0,"",($B$10/V$10)*V325/V$8)</f>
        <v/>
      </c>
      <c r="X325" s="1306">
        <v>0</v>
      </c>
      <c r="Y325" s="1307" t="str">
        <f t="shared" si="2805"/>
        <v/>
      </c>
      <c r="Z325" s="1306">
        <v>0</v>
      </c>
      <c r="AA325" s="1307" t="str">
        <f t="shared" ref="AA325" si="2806">IF(Z325=0,"",($B$10/Z$10)*Z325/Z$8)</f>
        <v/>
      </c>
      <c r="AB325" s="1306">
        <v>0</v>
      </c>
      <c r="AC325" s="1307" t="str">
        <f t="shared" ref="AC325" si="2807">IF(AB325=0,"",($B$10/AB$10)*AB325/AB$8)</f>
        <v/>
      </c>
      <c r="AD325" s="1306"/>
      <c r="AE325" s="1307" t="str">
        <f t="shared" si="2327"/>
        <v/>
      </c>
      <c r="AF325" s="1306">
        <v>0</v>
      </c>
      <c r="AG325" s="1307" t="str">
        <f t="shared" si="2346"/>
        <v/>
      </c>
      <c r="AH325" s="1306"/>
      <c r="AI325" s="1307" t="str">
        <f t="shared" ref="AI325" si="2808">IF(AH325=0,"",($B$10/AH$10)*AH325/AH$8)</f>
        <v/>
      </c>
      <c r="AJ325" s="1265">
        <f t="shared" si="2664"/>
        <v>0</v>
      </c>
      <c r="AK325" s="1251">
        <v>0</v>
      </c>
    </row>
    <row r="326" spans="1:37" s="1123" customFormat="1" ht="15.75" customHeight="1" x14ac:dyDescent="0.25">
      <c r="A326" s="1312" t="s">
        <v>3655</v>
      </c>
      <c r="B326" s="1313"/>
      <c r="C326" s="1303" t="s">
        <v>578</v>
      </c>
      <c r="D326" s="1304"/>
      <c r="E326" s="1304"/>
      <c r="F326" s="1304" t="s">
        <v>3775</v>
      </c>
      <c r="G326" s="1305">
        <f t="shared" si="2654"/>
        <v>4.6145297441691893E-2</v>
      </c>
      <c r="H326" s="1306">
        <v>0</v>
      </c>
      <c r="I326" s="1307" t="str">
        <f t="shared" si="2348"/>
        <v/>
      </c>
      <c r="J326" s="1306">
        <v>0</v>
      </c>
      <c r="K326" s="1307" t="str">
        <f t="shared" si="2348"/>
        <v/>
      </c>
      <c r="L326" s="1306">
        <v>720</v>
      </c>
      <c r="M326" s="1307">
        <f t="shared" ref="M326" si="2809">IF(L326=0,"",($B$10/L$10)*L326/L$8)</f>
        <v>4.6145297441691893E-2</v>
      </c>
      <c r="N326" s="1306">
        <v>0</v>
      </c>
      <c r="O326" s="1307" t="str">
        <f t="shared" ref="O326" si="2810">IF(N326=0,"",($B$10/N$10)*N326/N$8)</f>
        <v/>
      </c>
      <c r="P326" s="1306">
        <v>0</v>
      </c>
      <c r="Q326" s="1307" t="str">
        <f t="shared" ref="Q326" si="2811">IF(P326=0,"",($B$10/P$10)*P326/P$8)</f>
        <v/>
      </c>
      <c r="R326" s="1306">
        <v>0</v>
      </c>
      <c r="S326" s="1307" t="str">
        <f t="shared" ref="S326" si="2812">IF(R326=0,"",($B$10/R$10)*R326/R$8)</f>
        <v/>
      </c>
      <c r="T326" s="1306">
        <v>0</v>
      </c>
      <c r="U326" s="1307" t="str">
        <f t="shared" ref="U326" si="2813">IF(T326=0,"",($B$10/T$10)*T326/T$8)</f>
        <v/>
      </c>
      <c r="V326" s="1306">
        <v>0</v>
      </c>
      <c r="W326" s="1307" t="str">
        <f t="shared" ref="W326:Y326" si="2814">IF(V326=0,"",($B$10/V$10)*V326/V$8)</f>
        <v/>
      </c>
      <c r="X326" s="1306">
        <v>0</v>
      </c>
      <c r="Y326" s="1307" t="str">
        <f t="shared" si="2814"/>
        <v/>
      </c>
      <c r="Z326" s="1306">
        <v>0</v>
      </c>
      <c r="AA326" s="1307" t="str">
        <f t="shared" ref="AA326" si="2815">IF(Z326=0,"",($B$10/Z$10)*Z326/Z$8)</f>
        <v/>
      </c>
      <c r="AB326" s="1306">
        <v>0</v>
      </c>
      <c r="AC326" s="1307" t="str">
        <f t="shared" ref="AC326" si="2816">IF(AB326=0,"",($B$10/AB$10)*AB326/AB$8)</f>
        <v/>
      </c>
      <c r="AD326" s="1306"/>
      <c r="AE326" s="1307" t="str">
        <f t="shared" si="2327"/>
        <v/>
      </c>
      <c r="AF326" s="1306">
        <v>0</v>
      </c>
      <c r="AG326" s="1307" t="str">
        <f t="shared" si="2346"/>
        <v/>
      </c>
      <c r="AH326" s="1306"/>
      <c r="AI326" s="1307" t="str">
        <f t="shared" ref="AI326" si="2817">IF(AH326=0,"",($B$10/AH$10)*AH326/AH$8)</f>
        <v/>
      </c>
      <c r="AJ326" s="1265">
        <f t="shared" si="2664"/>
        <v>0</v>
      </c>
      <c r="AK326" s="1251">
        <v>0</v>
      </c>
    </row>
    <row r="327" spans="1:37" s="1123" customFormat="1" ht="15.75" customHeight="1" x14ac:dyDescent="0.25">
      <c r="A327" s="1312" t="s">
        <v>3656</v>
      </c>
      <c r="B327" s="1313"/>
      <c r="C327" s="1303" t="s">
        <v>578</v>
      </c>
      <c r="D327" s="1304"/>
      <c r="E327" s="1304"/>
      <c r="F327" s="1304" t="s">
        <v>3775</v>
      </c>
      <c r="G327" s="1305">
        <f t="shared" si="2654"/>
        <v>0.13459045087160135</v>
      </c>
      <c r="H327" s="1306">
        <v>0</v>
      </c>
      <c r="I327" s="1307" t="str">
        <f t="shared" si="2348"/>
        <v/>
      </c>
      <c r="J327" s="1306">
        <v>0</v>
      </c>
      <c r="K327" s="1307" t="str">
        <f t="shared" si="2348"/>
        <v/>
      </c>
      <c r="L327" s="1306">
        <v>2100</v>
      </c>
      <c r="M327" s="1307">
        <f t="shared" ref="M327" si="2818">IF(L327=0,"",($B$10/L$10)*L327/L$8)</f>
        <v>0.13459045087160135</v>
      </c>
      <c r="N327" s="1306">
        <v>0</v>
      </c>
      <c r="O327" s="1307" t="str">
        <f t="shared" ref="O327" si="2819">IF(N327=0,"",($B$10/N$10)*N327/N$8)</f>
        <v/>
      </c>
      <c r="P327" s="1306">
        <v>0</v>
      </c>
      <c r="Q327" s="1307" t="str">
        <f t="shared" ref="Q327" si="2820">IF(P327=0,"",($B$10/P$10)*P327/P$8)</f>
        <v/>
      </c>
      <c r="R327" s="1306">
        <v>0</v>
      </c>
      <c r="S327" s="1307" t="str">
        <f t="shared" ref="S327" si="2821">IF(R327=0,"",($B$10/R$10)*R327/R$8)</f>
        <v/>
      </c>
      <c r="T327" s="1306">
        <v>0</v>
      </c>
      <c r="U327" s="1307" t="str">
        <f t="shared" ref="U327" si="2822">IF(T327=0,"",($B$10/T$10)*T327/T$8)</f>
        <v/>
      </c>
      <c r="V327" s="1306">
        <v>0</v>
      </c>
      <c r="W327" s="1307" t="str">
        <f t="shared" ref="W327:Y327" si="2823">IF(V327=0,"",($B$10/V$10)*V327/V$8)</f>
        <v/>
      </c>
      <c r="X327" s="1306">
        <v>0</v>
      </c>
      <c r="Y327" s="1307" t="str">
        <f t="shared" si="2823"/>
        <v/>
      </c>
      <c r="Z327" s="1306">
        <v>0</v>
      </c>
      <c r="AA327" s="1307" t="str">
        <f t="shared" ref="AA327" si="2824">IF(Z327=0,"",($B$10/Z$10)*Z327/Z$8)</f>
        <v/>
      </c>
      <c r="AB327" s="1306">
        <v>0</v>
      </c>
      <c r="AC327" s="1307" t="str">
        <f t="shared" ref="AC327" si="2825">IF(AB327=0,"",($B$10/AB$10)*AB327/AB$8)</f>
        <v/>
      </c>
      <c r="AD327" s="1306"/>
      <c r="AE327" s="1307" t="str">
        <f t="shared" si="2327"/>
        <v/>
      </c>
      <c r="AF327" s="1306">
        <v>0</v>
      </c>
      <c r="AG327" s="1307" t="str">
        <f t="shared" si="2346"/>
        <v/>
      </c>
      <c r="AH327" s="1306"/>
      <c r="AI327" s="1307" t="str">
        <f t="shared" ref="AI327" si="2826">IF(AH327=0,"",($B$10/AH$10)*AH327/AH$8)</f>
        <v/>
      </c>
      <c r="AJ327" s="1265">
        <f t="shared" si="2664"/>
        <v>0</v>
      </c>
      <c r="AK327" s="1251">
        <v>0</v>
      </c>
    </row>
    <row r="328" spans="1:37" s="1123" customFormat="1" ht="15.75" customHeight="1" x14ac:dyDescent="0.25">
      <c r="A328" s="1312" t="s">
        <v>3657</v>
      </c>
      <c r="B328" s="1313"/>
      <c r="C328" s="1303" t="s">
        <v>578</v>
      </c>
      <c r="D328" s="1304"/>
      <c r="E328" s="1304"/>
      <c r="F328" s="1304" t="s">
        <v>3775</v>
      </c>
      <c r="G328" s="1305">
        <f t="shared" si="2654"/>
        <v>3.396806617235653E-2</v>
      </c>
      <c r="H328" s="1306">
        <v>0</v>
      </c>
      <c r="I328" s="1307" t="str">
        <f t="shared" si="2348"/>
        <v/>
      </c>
      <c r="J328" s="1306">
        <v>0</v>
      </c>
      <c r="K328" s="1307" t="str">
        <f t="shared" si="2348"/>
        <v/>
      </c>
      <c r="L328" s="1306">
        <v>530</v>
      </c>
      <c r="M328" s="1307">
        <f t="shared" ref="M328" si="2827">IF(L328=0,"",($B$10/L$10)*L328/L$8)</f>
        <v>3.396806617235653E-2</v>
      </c>
      <c r="N328" s="1306">
        <v>0</v>
      </c>
      <c r="O328" s="1307" t="str">
        <f t="shared" ref="O328" si="2828">IF(N328=0,"",($B$10/N$10)*N328/N$8)</f>
        <v/>
      </c>
      <c r="P328" s="1306">
        <v>0</v>
      </c>
      <c r="Q328" s="1307" t="str">
        <f t="shared" ref="Q328" si="2829">IF(P328=0,"",($B$10/P$10)*P328/P$8)</f>
        <v/>
      </c>
      <c r="R328" s="1306">
        <v>0</v>
      </c>
      <c r="S328" s="1307" t="str">
        <f t="shared" ref="S328" si="2830">IF(R328=0,"",($B$10/R$10)*R328/R$8)</f>
        <v/>
      </c>
      <c r="T328" s="1306">
        <v>0</v>
      </c>
      <c r="U328" s="1307" t="str">
        <f t="shared" ref="U328" si="2831">IF(T328=0,"",($B$10/T$10)*T328/T$8)</f>
        <v/>
      </c>
      <c r="V328" s="1306">
        <v>0</v>
      </c>
      <c r="W328" s="1307" t="str">
        <f t="shared" ref="W328:Y328" si="2832">IF(V328=0,"",($B$10/V$10)*V328/V$8)</f>
        <v/>
      </c>
      <c r="X328" s="1306">
        <v>0</v>
      </c>
      <c r="Y328" s="1307" t="str">
        <f t="shared" si="2832"/>
        <v/>
      </c>
      <c r="Z328" s="1306">
        <v>0</v>
      </c>
      <c r="AA328" s="1307" t="str">
        <f t="shared" ref="AA328" si="2833">IF(Z328=0,"",($B$10/Z$10)*Z328/Z$8)</f>
        <v/>
      </c>
      <c r="AB328" s="1306">
        <v>0</v>
      </c>
      <c r="AC328" s="1307" t="str">
        <f t="shared" ref="AC328" si="2834">IF(AB328=0,"",($B$10/AB$10)*AB328/AB$8)</f>
        <v/>
      </c>
      <c r="AD328" s="1306"/>
      <c r="AE328" s="1307" t="str">
        <f t="shared" si="2327"/>
        <v/>
      </c>
      <c r="AF328" s="1306">
        <v>0</v>
      </c>
      <c r="AG328" s="1307" t="str">
        <f t="shared" si="2346"/>
        <v/>
      </c>
      <c r="AH328" s="1306"/>
      <c r="AI328" s="1307" t="str">
        <f t="shared" ref="AI328" si="2835">IF(AH328=0,"",($B$10/AH$10)*AH328/AH$8)</f>
        <v/>
      </c>
      <c r="AJ328" s="1265">
        <f t="shared" si="2664"/>
        <v>0</v>
      </c>
      <c r="AK328" s="1251">
        <v>0</v>
      </c>
    </row>
    <row r="329" spans="1:37" s="1123" customFormat="1" ht="15.75" customHeight="1" x14ac:dyDescent="0.25">
      <c r="A329" s="1312" t="s">
        <v>3658</v>
      </c>
      <c r="B329" s="1313"/>
      <c r="C329" s="1303" t="s">
        <v>578</v>
      </c>
      <c r="D329" s="1304"/>
      <c r="E329" s="1304"/>
      <c r="F329" s="1304" t="s">
        <v>3775</v>
      </c>
      <c r="G329" s="1305">
        <f t="shared" si="2654"/>
        <v>4.1909384130564202</v>
      </c>
      <c r="H329" s="1306">
        <v>0</v>
      </c>
      <c r="I329" s="1307" t="str">
        <f t="shared" si="2348"/>
        <v/>
      </c>
      <c r="J329" s="1306">
        <v>0</v>
      </c>
      <c r="K329" s="1307" t="str">
        <f t="shared" si="2348"/>
        <v/>
      </c>
      <c r="L329" s="1306">
        <v>0</v>
      </c>
      <c r="M329" s="1307" t="str">
        <f t="shared" ref="M329" si="2836">IF(L329=0,"",($B$10/L$10)*L329/L$8)</f>
        <v/>
      </c>
      <c r="N329" s="1306">
        <v>0</v>
      </c>
      <c r="O329" s="1307" t="str">
        <f t="shared" ref="O329" si="2837">IF(N329=0,"",($B$10/N$10)*N329/N$8)</f>
        <v/>
      </c>
      <c r="P329" s="1306">
        <v>0</v>
      </c>
      <c r="Q329" s="1307" t="str">
        <f t="shared" ref="Q329" si="2838">IF(P329=0,"",($B$10/P$10)*P329/P$8)</f>
        <v/>
      </c>
      <c r="R329" s="1306">
        <v>0</v>
      </c>
      <c r="S329" s="1307" t="str">
        <f t="shared" ref="S329" si="2839">IF(R329=0,"",($B$10/R$10)*R329/R$8)</f>
        <v/>
      </c>
      <c r="T329" s="1306">
        <v>0</v>
      </c>
      <c r="U329" s="1307" t="str">
        <f t="shared" ref="U329" si="2840">IF(T329=0,"",($B$10/T$10)*T329/T$8)</f>
        <v/>
      </c>
      <c r="V329" s="1306">
        <v>0</v>
      </c>
      <c r="W329" s="1307" t="str">
        <f t="shared" ref="W329:Y329" si="2841">IF(V329=0,"",($B$10/V$10)*V329/V$8)</f>
        <v/>
      </c>
      <c r="X329" s="1306">
        <v>0</v>
      </c>
      <c r="Y329" s="1307" t="str">
        <f t="shared" si="2841"/>
        <v/>
      </c>
      <c r="Z329" s="1306">
        <v>0</v>
      </c>
      <c r="AA329" s="1307" t="str">
        <f t="shared" ref="AA329" si="2842">IF(Z329=0,"",($B$10/Z$10)*Z329/Z$8)</f>
        <v/>
      </c>
      <c r="AB329" s="1306">
        <v>92000</v>
      </c>
      <c r="AC329" s="1307">
        <f t="shared" ref="AC329" si="2843">IF(AB329=0,"",($B$10/AB$10)*AB329/AB$8)</f>
        <v>4.1909384130564202</v>
      </c>
      <c r="AD329" s="1306"/>
      <c r="AE329" s="1307" t="str">
        <f t="shared" si="2327"/>
        <v/>
      </c>
      <c r="AF329" s="1306">
        <v>0</v>
      </c>
      <c r="AG329" s="1307" t="str">
        <f t="shared" si="2346"/>
        <v/>
      </c>
      <c r="AH329" s="1306"/>
      <c r="AI329" s="1307" t="str">
        <f t="shared" ref="AI329" si="2844">IF(AH329=0,"",($B$10/AH$10)*AH329/AH$8)</f>
        <v/>
      </c>
      <c r="AJ329" s="1265">
        <f t="shared" si="2664"/>
        <v>0</v>
      </c>
      <c r="AK329" s="1251">
        <v>0</v>
      </c>
    </row>
    <row r="330" spans="1:37" s="1123" customFormat="1" ht="15.75" customHeight="1" x14ac:dyDescent="0.25">
      <c r="A330" s="1312" t="s">
        <v>3659</v>
      </c>
      <c r="B330" s="1313"/>
      <c r="C330" s="1303" t="s">
        <v>578</v>
      </c>
      <c r="D330" s="1304"/>
      <c r="E330" s="1304"/>
      <c r="F330" s="1304" t="s">
        <v>3775</v>
      </c>
      <c r="G330" s="1305">
        <f t="shared" si="2654"/>
        <v>3.4165258802090381</v>
      </c>
      <c r="H330" s="1306">
        <v>0</v>
      </c>
      <c r="I330" s="1307" t="str">
        <f t="shared" si="2348"/>
        <v/>
      </c>
      <c r="J330" s="1306">
        <v>0</v>
      </c>
      <c r="K330" s="1307" t="str">
        <f t="shared" si="2348"/>
        <v/>
      </c>
      <c r="L330" s="1306">
        <v>0</v>
      </c>
      <c r="M330" s="1307" t="str">
        <f t="shared" ref="M330" si="2845">IF(L330=0,"",($B$10/L$10)*L330/L$8)</f>
        <v/>
      </c>
      <c r="N330" s="1306">
        <v>0</v>
      </c>
      <c r="O330" s="1307" t="str">
        <f t="shared" ref="O330" si="2846">IF(N330=0,"",($B$10/N$10)*N330/N$8)</f>
        <v/>
      </c>
      <c r="P330" s="1306">
        <v>0</v>
      </c>
      <c r="Q330" s="1307" t="str">
        <f t="shared" ref="Q330" si="2847">IF(P330=0,"",($B$10/P$10)*P330/P$8)</f>
        <v/>
      </c>
      <c r="R330" s="1306">
        <v>0</v>
      </c>
      <c r="S330" s="1307" t="str">
        <f t="shared" ref="S330" si="2848">IF(R330=0,"",($B$10/R$10)*R330/R$8)</f>
        <v/>
      </c>
      <c r="T330" s="1306">
        <v>0</v>
      </c>
      <c r="U330" s="1307" t="str">
        <f t="shared" ref="U330" si="2849">IF(T330=0,"",($B$10/T$10)*T330/T$8)</f>
        <v/>
      </c>
      <c r="V330" s="1306">
        <v>0</v>
      </c>
      <c r="W330" s="1307" t="str">
        <f t="shared" ref="W330:Y330" si="2850">IF(V330=0,"",($B$10/V$10)*V330/V$8)</f>
        <v/>
      </c>
      <c r="X330" s="1306">
        <v>0</v>
      </c>
      <c r="Y330" s="1307" t="str">
        <f t="shared" si="2850"/>
        <v/>
      </c>
      <c r="Z330" s="1306">
        <v>0</v>
      </c>
      <c r="AA330" s="1307" t="str">
        <f t="shared" ref="AA330" si="2851">IF(Z330=0,"",($B$10/Z$10)*Z330/Z$8)</f>
        <v/>
      </c>
      <c r="AB330" s="1306">
        <v>75000</v>
      </c>
      <c r="AC330" s="1307">
        <f t="shared" ref="AC330" si="2852">IF(AB330=0,"",($B$10/AB$10)*AB330/AB$8)</f>
        <v>3.4165258802090381</v>
      </c>
      <c r="AD330" s="1306"/>
      <c r="AE330" s="1307" t="str">
        <f t="shared" si="2327"/>
        <v/>
      </c>
      <c r="AF330" s="1306">
        <v>0</v>
      </c>
      <c r="AG330" s="1307" t="str">
        <f t="shared" si="2346"/>
        <v/>
      </c>
      <c r="AH330" s="1306"/>
      <c r="AI330" s="1307" t="str">
        <f t="shared" ref="AI330" si="2853">IF(AH330=0,"",($B$10/AH$10)*AH330/AH$8)</f>
        <v/>
      </c>
      <c r="AJ330" s="1265">
        <f t="shared" si="2664"/>
        <v>0</v>
      </c>
      <c r="AK330" s="1251">
        <v>0</v>
      </c>
    </row>
    <row r="331" spans="1:37" s="1123" customFormat="1" ht="15.75" customHeight="1" x14ac:dyDescent="0.25">
      <c r="A331" s="1312" t="s">
        <v>3660</v>
      </c>
      <c r="B331" s="1313"/>
      <c r="C331" s="1303" t="s">
        <v>578</v>
      </c>
      <c r="D331" s="1304"/>
      <c r="E331" s="1304"/>
      <c r="F331" s="1304" t="s">
        <v>3775</v>
      </c>
      <c r="G331" s="1305" t="str">
        <f t="shared" si="2654"/>
        <v/>
      </c>
      <c r="H331" s="1306">
        <v>0</v>
      </c>
      <c r="I331" s="1307" t="str">
        <f t="shared" si="2348"/>
        <v/>
      </c>
      <c r="J331" s="1306">
        <v>0</v>
      </c>
      <c r="K331" s="1307" t="str">
        <f t="shared" si="2348"/>
        <v/>
      </c>
      <c r="L331" s="1306">
        <v>0</v>
      </c>
      <c r="M331" s="1307" t="str">
        <f t="shared" ref="M331" si="2854">IF(L331=0,"",($B$10/L$10)*L331/L$8)</f>
        <v/>
      </c>
      <c r="N331" s="1306">
        <v>0</v>
      </c>
      <c r="O331" s="1307" t="str">
        <f t="shared" ref="O331" si="2855">IF(N331=0,"",($B$10/N$10)*N331/N$8)</f>
        <v/>
      </c>
      <c r="P331" s="1306">
        <v>0</v>
      </c>
      <c r="Q331" s="1307" t="str">
        <f t="shared" ref="Q331" si="2856">IF(P331=0,"",($B$10/P$10)*P331/P$8)</f>
        <v/>
      </c>
      <c r="R331" s="1306">
        <v>0</v>
      </c>
      <c r="S331" s="1307" t="str">
        <f t="shared" ref="S331" si="2857">IF(R331=0,"",($B$10/R$10)*R331/R$8)</f>
        <v/>
      </c>
      <c r="T331" s="1306">
        <v>0</v>
      </c>
      <c r="U331" s="1307" t="str">
        <f t="shared" ref="U331" si="2858">IF(T331=0,"",($B$10/T$10)*T331/T$8)</f>
        <v/>
      </c>
      <c r="V331" s="1306">
        <v>0</v>
      </c>
      <c r="W331" s="1307" t="str">
        <f t="shared" ref="W331:Y331" si="2859">IF(V331=0,"",($B$10/V$10)*V331/V$8)</f>
        <v/>
      </c>
      <c r="X331" s="1306">
        <v>0</v>
      </c>
      <c r="Y331" s="1307" t="str">
        <f t="shared" si="2859"/>
        <v/>
      </c>
      <c r="Z331" s="1306">
        <v>0</v>
      </c>
      <c r="AA331" s="1307" t="str">
        <f t="shared" ref="AA331" si="2860">IF(Z331=0,"",($B$10/Z$10)*Z331/Z$8)</f>
        <v/>
      </c>
      <c r="AB331" s="1306">
        <v>0</v>
      </c>
      <c r="AC331" s="1307" t="str">
        <f t="shared" ref="AC331" si="2861">IF(AB331=0,"",($B$10/AB$10)*AB331/AB$8)</f>
        <v/>
      </c>
      <c r="AD331" s="1306"/>
      <c r="AE331" s="1307" t="str">
        <f t="shared" si="2327"/>
        <v/>
      </c>
      <c r="AF331" s="1306">
        <v>0</v>
      </c>
      <c r="AG331" s="1307" t="str">
        <f t="shared" si="2346"/>
        <v/>
      </c>
      <c r="AH331" s="1306"/>
      <c r="AI331" s="1307" t="str">
        <f t="shared" ref="AI331" si="2862">IF(AH331=0,"",($B$10/AH$10)*AH331/AH$8)</f>
        <v/>
      </c>
      <c r="AJ331" s="1265">
        <f t="shared" si="2664"/>
        <v>0</v>
      </c>
      <c r="AK331" s="1251">
        <v>0</v>
      </c>
    </row>
    <row r="332" spans="1:37" s="1123" customFormat="1" ht="15.75" customHeight="1" x14ac:dyDescent="0.25">
      <c r="A332" s="1312" t="s">
        <v>3661</v>
      </c>
      <c r="B332" s="1313"/>
      <c r="C332" s="1303" t="s">
        <v>578</v>
      </c>
      <c r="D332" s="1304"/>
      <c r="E332" s="1304"/>
      <c r="F332" s="1304" t="s">
        <v>3775</v>
      </c>
      <c r="G332" s="1305" t="str">
        <f t="shared" si="2654"/>
        <v/>
      </c>
      <c r="H332" s="1306">
        <v>0</v>
      </c>
      <c r="I332" s="1307" t="str">
        <f t="shared" si="2348"/>
        <v/>
      </c>
      <c r="J332" s="1306">
        <v>0</v>
      </c>
      <c r="K332" s="1307" t="str">
        <f t="shared" si="2348"/>
        <v/>
      </c>
      <c r="L332" s="1306">
        <v>0</v>
      </c>
      <c r="M332" s="1307" t="str">
        <f t="shared" ref="M332" si="2863">IF(L332=0,"",($B$10/L$10)*L332/L$8)</f>
        <v/>
      </c>
      <c r="N332" s="1306">
        <v>0</v>
      </c>
      <c r="O332" s="1307" t="str">
        <f t="shared" ref="O332" si="2864">IF(N332=0,"",($B$10/N$10)*N332/N$8)</f>
        <v/>
      </c>
      <c r="P332" s="1306">
        <v>0</v>
      </c>
      <c r="Q332" s="1307" t="str">
        <f t="shared" ref="Q332" si="2865">IF(P332=0,"",($B$10/P$10)*P332/P$8)</f>
        <v/>
      </c>
      <c r="R332" s="1306">
        <v>0</v>
      </c>
      <c r="S332" s="1307" t="str">
        <f t="shared" ref="S332" si="2866">IF(R332=0,"",($B$10/R$10)*R332/R$8)</f>
        <v/>
      </c>
      <c r="T332" s="1306">
        <v>0</v>
      </c>
      <c r="U332" s="1307" t="str">
        <f t="shared" ref="U332" si="2867">IF(T332=0,"",($B$10/T$10)*T332/T$8)</f>
        <v/>
      </c>
      <c r="V332" s="1306">
        <v>0</v>
      </c>
      <c r="W332" s="1307" t="str">
        <f t="shared" ref="W332:Y332" si="2868">IF(V332=0,"",($B$10/V$10)*V332/V$8)</f>
        <v/>
      </c>
      <c r="X332" s="1306">
        <v>0</v>
      </c>
      <c r="Y332" s="1307" t="str">
        <f t="shared" si="2868"/>
        <v/>
      </c>
      <c r="Z332" s="1306">
        <v>0</v>
      </c>
      <c r="AA332" s="1307" t="str">
        <f t="shared" ref="AA332" si="2869">IF(Z332=0,"",($B$10/Z$10)*Z332/Z$8)</f>
        <v/>
      </c>
      <c r="AB332" s="1306">
        <v>0</v>
      </c>
      <c r="AC332" s="1307" t="str">
        <f t="shared" ref="AC332" si="2870">IF(AB332=0,"",($B$10/AB$10)*AB332/AB$8)</f>
        <v/>
      </c>
      <c r="AD332" s="1306"/>
      <c r="AE332" s="1307" t="str">
        <f t="shared" si="2327"/>
        <v/>
      </c>
      <c r="AF332" s="1306">
        <v>0</v>
      </c>
      <c r="AG332" s="1307" t="str">
        <f t="shared" si="2346"/>
        <v/>
      </c>
      <c r="AH332" s="1306"/>
      <c r="AI332" s="1307" t="str">
        <f t="shared" ref="AI332" si="2871">IF(AH332=0,"",($B$10/AH$10)*AH332/AH$8)</f>
        <v/>
      </c>
      <c r="AJ332" s="1265">
        <f t="shared" si="2664"/>
        <v>0</v>
      </c>
      <c r="AK332" s="1251">
        <v>0</v>
      </c>
    </row>
    <row r="333" spans="1:37" s="1123" customFormat="1" ht="15.75" customHeight="1" x14ac:dyDescent="0.25">
      <c r="A333" s="1344" t="s">
        <v>3662</v>
      </c>
      <c r="B333" s="1313"/>
      <c r="C333" s="1303" t="s">
        <v>578</v>
      </c>
      <c r="D333" s="1304"/>
      <c r="E333" s="1304"/>
      <c r="F333" s="1304" t="s">
        <v>3775</v>
      </c>
      <c r="G333" s="1305">
        <f t="shared" si="2654"/>
        <v>0.34871737232645073</v>
      </c>
      <c r="H333" s="1306">
        <v>0</v>
      </c>
      <c r="I333" s="1307" t="str">
        <f t="shared" si="2348"/>
        <v/>
      </c>
      <c r="J333" s="1306">
        <v>0</v>
      </c>
      <c r="K333" s="1307" t="str">
        <f t="shared" si="2348"/>
        <v/>
      </c>
      <c r="L333" s="1306">
        <v>2258</v>
      </c>
      <c r="M333" s="1307">
        <f t="shared" ref="M333" si="2872">IF(L333=0,"",($B$10/L$10)*L333/L$8)</f>
        <v>0.14471678003241709</v>
      </c>
      <c r="N333" s="1306">
        <v>0</v>
      </c>
      <c r="O333" s="1307" t="str">
        <f t="shared" ref="O333" si="2873">IF(N333=0,"",($B$10/N$10)*N333/N$8)</f>
        <v/>
      </c>
      <c r="P333" s="1306">
        <v>0</v>
      </c>
      <c r="Q333" s="1307" t="str">
        <f t="shared" ref="Q333" si="2874">IF(P333=0,"",($B$10/P$10)*P333/P$8)</f>
        <v/>
      </c>
      <c r="R333" s="1306">
        <v>0</v>
      </c>
      <c r="S333" s="1307" t="str">
        <f t="shared" ref="S333" si="2875">IF(R333=0,"",($B$10/R$10)*R333/R$8)</f>
        <v/>
      </c>
      <c r="T333" s="1306">
        <v>0</v>
      </c>
      <c r="U333" s="1307" t="str">
        <f t="shared" ref="U333" si="2876">IF(T333=0,"",($B$10/T$10)*T333/T$8)</f>
        <v/>
      </c>
      <c r="V333" s="1306">
        <v>0</v>
      </c>
      <c r="W333" s="1307" t="str">
        <f t="shared" ref="W333:Y333" si="2877">IF(V333=0,"",($B$10/V$10)*V333/V$8)</f>
        <v/>
      </c>
      <c r="X333" s="1306">
        <v>0</v>
      </c>
      <c r="Y333" s="1307" t="str">
        <f t="shared" si="2877"/>
        <v/>
      </c>
      <c r="Z333" s="1306">
        <v>0</v>
      </c>
      <c r="AA333" s="1307" t="str">
        <f t="shared" ref="AA333" si="2878">IF(Z333=0,"",($B$10/Z$10)*Z333/Z$8)</f>
        <v/>
      </c>
      <c r="AB333" s="1306">
        <v>12133.333333333334</v>
      </c>
      <c r="AC333" s="1307">
        <f t="shared" ref="AC333" si="2879">IF(AB333=0,"",($B$10/AB$10)*AB333/AB$8)</f>
        <v>0.55271796462048439</v>
      </c>
      <c r="AD333" s="1306"/>
      <c r="AE333" s="1307" t="str">
        <f t="shared" si="2327"/>
        <v/>
      </c>
      <c r="AF333" s="1306">
        <v>0</v>
      </c>
      <c r="AG333" s="1307" t="str">
        <f t="shared" si="2346"/>
        <v/>
      </c>
      <c r="AH333" s="1306"/>
      <c r="AI333" s="1307" t="str">
        <f t="shared" ref="AI333" si="2880">IF(AH333=0,"",($B$10/AH$10)*AH333/AH$8)</f>
        <v/>
      </c>
      <c r="AJ333" s="1265">
        <f t="shared" si="2664"/>
        <v>0</v>
      </c>
      <c r="AK333" s="1251">
        <v>0</v>
      </c>
    </row>
    <row r="334" spans="1:37" s="1123" customFormat="1" ht="15.75" customHeight="1" x14ac:dyDescent="0.25">
      <c r="A334" s="1312" t="s">
        <v>3663</v>
      </c>
      <c r="B334" s="1313"/>
      <c r="C334" s="1303" t="s">
        <v>3493</v>
      </c>
      <c r="D334" s="1304"/>
      <c r="E334" s="1304"/>
      <c r="F334" s="1304" t="s">
        <v>3775</v>
      </c>
      <c r="G334" s="1305">
        <f t="shared" si="2654"/>
        <v>0.55271796462048439</v>
      </c>
      <c r="H334" s="1306">
        <v>0</v>
      </c>
      <c r="I334" s="1307" t="str">
        <f t="shared" si="2348"/>
        <v/>
      </c>
      <c r="J334" s="1306">
        <v>0</v>
      </c>
      <c r="K334" s="1307" t="str">
        <f t="shared" si="2348"/>
        <v/>
      </c>
      <c r="L334" s="1306">
        <v>0</v>
      </c>
      <c r="M334" s="1307" t="str">
        <f t="shared" ref="M334" si="2881">IF(L334=0,"",($B$10/L$10)*L334/L$8)</f>
        <v/>
      </c>
      <c r="N334" s="1306">
        <v>0</v>
      </c>
      <c r="O334" s="1307" t="str">
        <f t="shared" ref="O334" si="2882">IF(N334=0,"",($B$10/N$10)*N334/N$8)</f>
        <v/>
      </c>
      <c r="P334" s="1306">
        <v>0</v>
      </c>
      <c r="Q334" s="1307" t="str">
        <f t="shared" ref="Q334" si="2883">IF(P334=0,"",($B$10/P$10)*P334/P$8)</f>
        <v/>
      </c>
      <c r="R334" s="1306">
        <v>0</v>
      </c>
      <c r="S334" s="1307" t="str">
        <f t="shared" ref="S334" si="2884">IF(R334=0,"",($B$10/R$10)*R334/R$8)</f>
        <v/>
      </c>
      <c r="T334" s="1306">
        <v>0</v>
      </c>
      <c r="U334" s="1307" t="str">
        <f t="shared" ref="U334" si="2885">IF(T334=0,"",($B$10/T$10)*T334/T$8)</f>
        <v/>
      </c>
      <c r="V334" s="1306">
        <v>0</v>
      </c>
      <c r="W334" s="1307" t="str">
        <f t="shared" ref="W334:Y334" si="2886">IF(V334=0,"",($B$10/V$10)*V334/V$8)</f>
        <v/>
      </c>
      <c r="X334" s="1306">
        <v>0</v>
      </c>
      <c r="Y334" s="1307" t="str">
        <f t="shared" si="2886"/>
        <v/>
      </c>
      <c r="Z334" s="1306">
        <v>0</v>
      </c>
      <c r="AA334" s="1307" t="str">
        <f t="shared" ref="AA334" si="2887">IF(Z334=0,"",($B$10/Z$10)*Z334/Z$8)</f>
        <v/>
      </c>
      <c r="AB334" s="1306">
        <v>12133.333333333334</v>
      </c>
      <c r="AC334" s="1307">
        <f t="shared" ref="AC334" si="2888">IF(AB334=0,"",($B$10/AB$10)*AB334/AB$8)</f>
        <v>0.55271796462048439</v>
      </c>
      <c r="AD334" s="1306"/>
      <c r="AE334" s="1307" t="str">
        <f t="shared" si="2327"/>
        <v/>
      </c>
      <c r="AF334" s="1306">
        <v>0</v>
      </c>
      <c r="AG334" s="1307" t="str">
        <f t="shared" si="2346"/>
        <v/>
      </c>
      <c r="AH334" s="1306"/>
      <c r="AI334" s="1307" t="str">
        <f t="shared" ref="AI334" si="2889">IF(AH334=0,"",($B$10/AH$10)*AH334/AH$8)</f>
        <v/>
      </c>
      <c r="AJ334" s="1265">
        <f t="shared" si="2664"/>
        <v>0</v>
      </c>
      <c r="AK334" s="1251">
        <v>0</v>
      </c>
    </row>
    <row r="335" spans="1:37" s="1123" customFormat="1" ht="15.75" customHeight="1" x14ac:dyDescent="0.25">
      <c r="A335" s="1312" t="s">
        <v>3664</v>
      </c>
      <c r="B335" s="1313"/>
      <c r="C335" s="1303" t="s">
        <v>3493</v>
      </c>
      <c r="D335" s="1304"/>
      <c r="E335" s="1304"/>
      <c r="F335" s="1304" t="s">
        <v>3775</v>
      </c>
      <c r="G335" s="1305" t="str">
        <f t="shared" si="2654"/>
        <v/>
      </c>
      <c r="H335" s="1306">
        <v>0</v>
      </c>
      <c r="I335" s="1307" t="str">
        <f t="shared" si="2348"/>
        <v/>
      </c>
      <c r="J335" s="1306">
        <v>0</v>
      </c>
      <c r="K335" s="1307" t="str">
        <f t="shared" si="2348"/>
        <v/>
      </c>
      <c r="L335" s="1306">
        <v>0</v>
      </c>
      <c r="M335" s="1307" t="str">
        <f t="shared" ref="M335" si="2890">IF(L335=0,"",($B$10/L$10)*L335/L$8)</f>
        <v/>
      </c>
      <c r="N335" s="1306">
        <v>0</v>
      </c>
      <c r="O335" s="1307" t="str">
        <f t="shared" ref="O335" si="2891">IF(N335=0,"",($B$10/N$10)*N335/N$8)</f>
        <v/>
      </c>
      <c r="P335" s="1306">
        <v>0</v>
      </c>
      <c r="Q335" s="1307" t="str">
        <f t="shared" ref="Q335" si="2892">IF(P335=0,"",($B$10/P$10)*P335/P$8)</f>
        <v/>
      </c>
      <c r="R335" s="1306">
        <v>0</v>
      </c>
      <c r="S335" s="1307" t="str">
        <f t="shared" ref="S335" si="2893">IF(R335=0,"",($B$10/R$10)*R335/R$8)</f>
        <v/>
      </c>
      <c r="T335" s="1306">
        <v>0</v>
      </c>
      <c r="U335" s="1307" t="str">
        <f t="shared" ref="U335" si="2894">IF(T335=0,"",($B$10/T$10)*T335/T$8)</f>
        <v/>
      </c>
      <c r="V335" s="1306">
        <v>0</v>
      </c>
      <c r="W335" s="1307" t="str">
        <f t="shared" ref="W335:Y335" si="2895">IF(V335=0,"",($B$10/V$10)*V335/V$8)</f>
        <v/>
      </c>
      <c r="X335" s="1306">
        <v>0</v>
      </c>
      <c r="Y335" s="1307" t="str">
        <f t="shared" si="2895"/>
        <v/>
      </c>
      <c r="Z335" s="1306">
        <v>0</v>
      </c>
      <c r="AA335" s="1307" t="str">
        <f t="shared" ref="AA335" si="2896">IF(Z335=0,"",($B$10/Z$10)*Z335/Z$8)</f>
        <v/>
      </c>
      <c r="AB335" s="1306">
        <v>0</v>
      </c>
      <c r="AC335" s="1307" t="str">
        <f t="shared" ref="AC335" si="2897">IF(AB335=0,"",($B$10/AB$10)*AB335/AB$8)</f>
        <v/>
      </c>
      <c r="AD335" s="1306"/>
      <c r="AE335" s="1307" t="str">
        <f t="shared" ref="AE335:AE340" si="2898">IF(AD335=0,"",($B$10/AD$10)*AD335/AD$8)</f>
        <v/>
      </c>
      <c r="AF335" s="1306">
        <v>0</v>
      </c>
      <c r="AG335" s="1307" t="str">
        <f t="shared" si="2346"/>
        <v/>
      </c>
      <c r="AH335" s="1306"/>
      <c r="AI335" s="1307" t="str">
        <f t="shared" ref="AI335" si="2899">IF(AH335=0,"",($B$10/AH$10)*AH335/AH$8)</f>
        <v/>
      </c>
      <c r="AJ335" s="1265">
        <f t="shared" si="2664"/>
        <v>0</v>
      </c>
      <c r="AK335" s="1251">
        <v>0</v>
      </c>
    </row>
    <row r="336" spans="1:37" s="1123" customFormat="1" ht="15.75" customHeight="1" x14ac:dyDescent="0.25">
      <c r="A336" s="1312" t="s">
        <v>3665</v>
      </c>
      <c r="B336" s="1313"/>
      <c r="C336" s="1303" t="s">
        <v>3493</v>
      </c>
      <c r="D336" s="1304"/>
      <c r="E336" s="1304"/>
      <c r="F336" s="1304" t="s">
        <v>3775</v>
      </c>
      <c r="G336" s="1305" t="str">
        <f t="shared" si="2654"/>
        <v/>
      </c>
      <c r="H336" s="1306">
        <v>0</v>
      </c>
      <c r="I336" s="1307" t="str">
        <f t="shared" si="2348"/>
        <v/>
      </c>
      <c r="J336" s="1306">
        <v>0</v>
      </c>
      <c r="K336" s="1307" t="str">
        <f t="shared" si="2348"/>
        <v/>
      </c>
      <c r="L336" s="1306">
        <v>0</v>
      </c>
      <c r="M336" s="1307" t="str">
        <f t="shared" ref="M336" si="2900">IF(L336=0,"",($B$10/L$10)*L336/L$8)</f>
        <v/>
      </c>
      <c r="N336" s="1306">
        <v>0</v>
      </c>
      <c r="O336" s="1307" t="str">
        <f t="shared" ref="O336" si="2901">IF(N336=0,"",($B$10/N$10)*N336/N$8)</f>
        <v/>
      </c>
      <c r="P336" s="1306">
        <v>0</v>
      </c>
      <c r="Q336" s="1307" t="str">
        <f t="shared" ref="Q336" si="2902">IF(P336=0,"",($B$10/P$10)*P336/P$8)</f>
        <v/>
      </c>
      <c r="R336" s="1306">
        <v>0</v>
      </c>
      <c r="S336" s="1307" t="str">
        <f t="shared" ref="S336" si="2903">IF(R336=0,"",($B$10/R$10)*R336/R$8)</f>
        <v/>
      </c>
      <c r="T336" s="1306">
        <v>0</v>
      </c>
      <c r="U336" s="1307" t="str">
        <f t="shared" ref="U336" si="2904">IF(T336=0,"",($B$10/T$10)*T336/T$8)</f>
        <v/>
      </c>
      <c r="V336" s="1306">
        <v>0</v>
      </c>
      <c r="W336" s="1307" t="str">
        <f t="shared" ref="W336:Y336" si="2905">IF(V336=0,"",($B$10/V$10)*V336/V$8)</f>
        <v/>
      </c>
      <c r="X336" s="1306">
        <v>0</v>
      </c>
      <c r="Y336" s="1307" t="str">
        <f t="shared" si="2905"/>
        <v/>
      </c>
      <c r="Z336" s="1306">
        <v>0</v>
      </c>
      <c r="AA336" s="1307" t="str">
        <f t="shared" ref="AA336" si="2906">IF(Z336=0,"",($B$10/Z$10)*Z336/Z$8)</f>
        <v/>
      </c>
      <c r="AB336" s="1306">
        <v>0</v>
      </c>
      <c r="AC336" s="1307" t="str">
        <f t="shared" ref="AC336" si="2907">IF(AB336=0,"",($B$10/AB$10)*AB336/AB$8)</f>
        <v/>
      </c>
      <c r="AD336" s="1306"/>
      <c r="AE336" s="1307" t="str">
        <f t="shared" si="2898"/>
        <v/>
      </c>
      <c r="AF336" s="1306">
        <v>0</v>
      </c>
      <c r="AG336" s="1307" t="str">
        <f t="shared" si="2346"/>
        <v/>
      </c>
      <c r="AH336" s="1306"/>
      <c r="AI336" s="1307" t="str">
        <f t="shared" ref="AI336" si="2908">IF(AH336=0,"",($B$10/AH$10)*AH336/AH$8)</f>
        <v/>
      </c>
      <c r="AJ336" s="1265">
        <f t="shared" si="2664"/>
        <v>0</v>
      </c>
      <c r="AK336" s="1251">
        <v>0</v>
      </c>
    </row>
    <row r="337" spans="1:37" s="1123" customFormat="1" ht="15.75" customHeight="1" x14ac:dyDescent="0.25">
      <c r="A337" s="1312" t="s">
        <v>3666</v>
      </c>
      <c r="B337" s="1313"/>
      <c r="C337" s="1303" t="s">
        <v>3493</v>
      </c>
      <c r="D337" s="1304"/>
      <c r="E337" s="1304"/>
      <c r="F337" s="1304" t="s">
        <v>3775</v>
      </c>
      <c r="G337" s="1305" t="str">
        <f t="shared" si="2654"/>
        <v/>
      </c>
      <c r="H337" s="1306">
        <v>0</v>
      </c>
      <c r="I337" s="1307" t="str">
        <f t="shared" si="2348"/>
        <v/>
      </c>
      <c r="J337" s="1306">
        <v>0</v>
      </c>
      <c r="K337" s="1307" t="str">
        <f t="shared" si="2348"/>
        <v/>
      </c>
      <c r="L337" s="1306">
        <v>0</v>
      </c>
      <c r="M337" s="1307" t="str">
        <f t="shared" ref="M337" si="2909">IF(L337=0,"",($B$10/L$10)*L337/L$8)</f>
        <v/>
      </c>
      <c r="N337" s="1306">
        <v>0</v>
      </c>
      <c r="O337" s="1307" t="str">
        <f t="shared" ref="O337" si="2910">IF(N337=0,"",($B$10/N$10)*N337/N$8)</f>
        <v/>
      </c>
      <c r="P337" s="1306">
        <v>0</v>
      </c>
      <c r="Q337" s="1307" t="str">
        <f t="shared" ref="Q337" si="2911">IF(P337=0,"",($B$10/P$10)*P337/P$8)</f>
        <v/>
      </c>
      <c r="R337" s="1306">
        <v>0</v>
      </c>
      <c r="S337" s="1307" t="str">
        <f t="shared" ref="S337" si="2912">IF(R337=0,"",($B$10/R$10)*R337/R$8)</f>
        <v/>
      </c>
      <c r="T337" s="1306">
        <v>0</v>
      </c>
      <c r="U337" s="1307" t="str">
        <f t="shared" ref="U337" si="2913">IF(T337=0,"",($B$10/T$10)*T337/T$8)</f>
        <v/>
      </c>
      <c r="V337" s="1306">
        <v>0</v>
      </c>
      <c r="W337" s="1307" t="str">
        <f t="shared" ref="W337:Y337" si="2914">IF(V337=0,"",($B$10/V$10)*V337/V$8)</f>
        <v/>
      </c>
      <c r="X337" s="1306">
        <v>0</v>
      </c>
      <c r="Y337" s="1307" t="str">
        <f t="shared" si="2914"/>
        <v/>
      </c>
      <c r="Z337" s="1306">
        <v>0</v>
      </c>
      <c r="AA337" s="1307" t="str">
        <f t="shared" ref="AA337" si="2915">IF(Z337=0,"",($B$10/Z$10)*Z337/Z$8)</f>
        <v/>
      </c>
      <c r="AB337" s="1306">
        <v>0</v>
      </c>
      <c r="AC337" s="1307" t="str">
        <f t="shared" ref="AC337" si="2916">IF(AB337=0,"",($B$10/AB$10)*AB337/AB$8)</f>
        <v/>
      </c>
      <c r="AD337" s="1306"/>
      <c r="AE337" s="1307" t="str">
        <f t="shared" si="2898"/>
        <v/>
      </c>
      <c r="AF337" s="1306">
        <v>0</v>
      </c>
      <c r="AG337" s="1307" t="str">
        <f t="shared" ref="AG337:AG340" si="2917">IF(AF337=0,"",($B$10/AF$10)*AF337/AF$8)</f>
        <v/>
      </c>
      <c r="AH337" s="1306"/>
      <c r="AI337" s="1307" t="str">
        <f t="shared" ref="AI337" si="2918">IF(AH337=0,"",($B$10/AH$10)*AH337/AH$8)</f>
        <v/>
      </c>
      <c r="AJ337" s="1265">
        <f t="shared" si="2664"/>
        <v>0</v>
      </c>
      <c r="AK337" s="1251">
        <v>0</v>
      </c>
    </row>
    <row r="338" spans="1:37" s="1123" customFormat="1" ht="15.75" customHeight="1" x14ac:dyDescent="0.25">
      <c r="A338" s="1312" t="s">
        <v>3667</v>
      </c>
      <c r="B338" s="1313"/>
      <c r="C338" s="1303" t="s">
        <v>3493</v>
      </c>
      <c r="D338" s="1304">
        <f>B4</f>
        <v>48</v>
      </c>
      <c r="E338" s="1304">
        <f>3000/12</f>
        <v>250</v>
      </c>
      <c r="F338" s="1304" t="s">
        <v>3387</v>
      </c>
      <c r="G338" s="1305">
        <f t="shared" si="2654"/>
        <v>0.64591490638168203</v>
      </c>
      <c r="H338" s="1306">
        <v>0</v>
      </c>
      <c r="I338" s="1307" t="str">
        <f t="shared" si="2348"/>
        <v/>
      </c>
      <c r="J338" s="1306">
        <v>0</v>
      </c>
      <c r="K338" s="1307" t="str">
        <f t="shared" si="2348"/>
        <v/>
      </c>
      <c r="L338" s="1306">
        <v>391.66666666666669</v>
      </c>
      <c r="M338" s="1307">
        <f t="shared" ref="M338" si="2919">IF(L338=0,"",($B$10/L$10)*L338/L$8)</f>
        <v>2.5102187265735175E-2</v>
      </c>
      <c r="N338" s="1306">
        <v>0</v>
      </c>
      <c r="O338" s="1307" t="str">
        <f t="shared" ref="O338" si="2920">IF(N338=0,"",($B$10/N$10)*N338/N$8)</f>
        <v/>
      </c>
      <c r="P338" s="1306">
        <v>0</v>
      </c>
      <c r="Q338" s="1307" t="str">
        <f t="shared" ref="Q338" si="2921">IF(P338=0,"",($B$10/P$10)*P338/P$8)</f>
        <v/>
      </c>
      <c r="R338" s="1306">
        <v>0</v>
      </c>
      <c r="S338" s="1307" t="str">
        <f t="shared" ref="S338" si="2922">IF(R338=0,"",($B$10/R$10)*R338/R$8)</f>
        <v/>
      </c>
      <c r="T338" s="1306">
        <v>0</v>
      </c>
      <c r="U338" s="1307" t="str">
        <f t="shared" ref="U338" si="2923">IF(T338=0,"",($B$10/T$10)*T338/T$8)</f>
        <v/>
      </c>
      <c r="V338" s="1306">
        <v>0</v>
      </c>
      <c r="W338" s="1307" t="str">
        <f t="shared" ref="W338:Y338" si="2924">IF(V338=0,"",($B$10/V$10)*V338/V$8)</f>
        <v/>
      </c>
      <c r="X338" s="1306">
        <v>0</v>
      </c>
      <c r="Y338" s="1307" t="str">
        <f t="shared" si="2924"/>
        <v/>
      </c>
      <c r="Z338" s="1306">
        <v>0</v>
      </c>
      <c r="AA338" s="1307" t="str">
        <f t="shared" ref="AA338" si="2925">IF(Z338=0,"",($B$10/Z$10)*Z338/Z$8)</f>
        <v/>
      </c>
      <c r="AB338" s="1306">
        <v>0</v>
      </c>
      <c r="AC338" s="1307" t="str">
        <f t="shared" ref="AC338" si="2926">IF(AB338=0,"",($B$10/AB$10)*AB338/AB$8)</f>
        <v/>
      </c>
      <c r="AD338" s="1306"/>
      <c r="AE338" s="1307" t="str">
        <f t="shared" si="2898"/>
        <v/>
      </c>
      <c r="AF338" s="1306">
        <v>16250</v>
      </c>
      <c r="AG338" s="1307">
        <f t="shared" si="2917"/>
        <v>1.266727625497629</v>
      </c>
      <c r="AH338" s="1306"/>
      <c r="AI338" s="1307" t="str">
        <f t="shared" ref="AI338" si="2927">IF(AH338=0,"",($B$10/AH$10)*AH338/AH$8)</f>
        <v/>
      </c>
      <c r="AJ338" s="1265">
        <f t="shared" si="2664"/>
        <v>12000</v>
      </c>
      <c r="AK338" s="1251">
        <v>1</v>
      </c>
    </row>
    <row r="339" spans="1:37" s="1123" customFormat="1" ht="15.75" customHeight="1" x14ac:dyDescent="0.25">
      <c r="A339" s="1312" t="s">
        <v>3668</v>
      </c>
      <c r="B339" s="1313"/>
      <c r="C339" s="1303" t="s">
        <v>3493</v>
      </c>
      <c r="D339" s="1304"/>
      <c r="E339" s="1304"/>
      <c r="F339" s="1304" t="s">
        <v>3775</v>
      </c>
      <c r="G339" s="1305">
        <f t="shared" si="2654"/>
        <v>2.5102187265735175E-2</v>
      </c>
      <c r="H339" s="1306">
        <v>0</v>
      </c>
      <c r="I339" s="1307" t="str">
        <f t="shared" si="2348"/>
        <v/>
      </c>
      <c r="J339" s="1306">
        <v>0</v>
      </c>
      <c r="K339" s="1307" t="str">
        <f t="shared" si="2348"/>
        <v/>
      </c>
      <c r="L339" s="1306">
        <v>391.66666666666669</v>
      </c>
      <c r="M339" s="1307">
        <f t="shared" ref="M339" si="2928">IF(L339=0,"",($B$10/L$10)*L339/L$8)</f>
        <v>2.5102187265735175E-2</v>
      </c>
      <c r="N339" s="1306">
        <v>0</v>
      </c>
      <c r="O339" s="1307" t="str">
        <f t="shared" ref="O339" si="2929">IF(N339=0,"",($B$10/N$10)*N339/N$8)</f>
        <v/>
      </c>
      <c r="P339" s="1306">
        <v>0</v>
      </c>
      <c r="Q339" s="1307" t="str">
        <f t="shared" ref="Q339" si="2930">IF(P339=0,"",($B$10/P$10)*P339/P$8)</f>
        <v/>
      </c>
      <c r="R339" s="1306">
        <v>0</v>
      </c>
      <c r="S339" s="1307" t="str">
        <f t="shared" ref="S339" si="2931">IF(R339=0,"",($B$10/R$10)*R339/R$8)</f>
        <v/>
      </c>
      <c r="T339" s="1306">
        <v>0</v>
      </c>
      <c r="U339" s="1307" t="str">
        <f t="shared" ref="U339" si="2932">IF(T339=0,"",($B$10/T$10)*T339/T$8)</f>
        <v/>
      </c>
      <c r="V339" s="1306">
        <v>0</v>
      </c>
      <c r="W339" s="1307" t="str">
        <f t="shared" ref="W339:Y339" si="2933">IF(V339=0,"",($B$10/V$10)*V339/V$8)</f>
        <v/>
      </c>
      <c r="X339" s="1306">
        <v>0</v>
      </c>
      <c r="Y339" s="1307" t="str">
        <f t="shared" si="2933"/>
        <v/>
      </c>
      <c r="Z339" s="1306">
        <v>0</v>
      </c>
      <c r="AA339" s="1307" t="str">
        <f t="shared" ref="AA339" si="2934">IF(Z339=0,"",($B$10/Z$10)*Z339/Z$8)</f>
        <v/>
      </c>
      <c r="AB339" s="1306">
        <v>0</v>
      </c>
      <c r="AC339" s="1307" t="str">
        <f t="shared" ref="AC339" si="2935">IF(AB339=0,"",($B$10/AB$10)*AB339/AB$8)</f>
        <v/>
      </c>
      <c r="AD339" s="1306"/>
      <c r="AE339" s="1307" t="str">
        <f t="shared" si="2898"/>
        <v/>
      </c>
      <c r="AF339" s="1306">
        <v>0</v>
      </c>
      <c r="AG339" s="1307" t="str">
        <f t="shared" si="2917"/>
        <v/>
      </c>
      <c r="AH339" s="1306"/>
      <c r="AI339" s="1307" t="str">
        <f t="shared" ref="AI339" si="2936">IF(AH339=0,"",($B$10/AH$10)*AH339/AH$8)</f>
        <v/>
      </c>
      <c r="AJ339" s="1265">
        <f t="shared" si="2664"/>
        <v>0</v>
      </c>
      <c r="AK339" s="1251">
        <v>0</v>
      </c>
    </row>
    <row r="340" spans="1:37" s="1123" customFormat="1" ht="15.75" customHeight="1" x14ac:dyDescent="0.25">
      <c r="A340" s="1312" t="s">
        <v>3669</v>
      </c>
      <c r="B340" s="1313"/>
      <c r="C340" s="1303" t="s">
        <v>3493</v>
      </c>
      <c r="D340" s="1304"/>
      <c r="E340" s="1304"/>
      <c r="F340" s="1304" t="s">
        <v>3775</v>
      </c>
      <c r="G340" s="1305" t="str">
        <f t="shared" si="2654"/>
        <v/>
      </c>
      <c r="H340" s="1306">
        <v>0</v>
      </c>
      <c r="I340" s="1307" t="str">
        <f t="shared" ref="I340:K340" si="2937">IF(H340=0,"",($B$10/H$10)*H340/H$8)</f>
        <v/>
      </c>
      <c r="J340" s="1306">
        <v>0</v>
      </c>
      <c r="K340" s="1307" t="str">
        <f t="shared" si="2937"/>
        <v/>
      </c>
      <c r="L340" s="1306">
        <v>0</v>
      </c>
      <c r="M340" s="1307" t="str">
        <f t="shared" ref="M340" si="2938">IF(L340=0,"",($B$10/L$10)*L340/L$8)</f>
        <v/>
      </c>
      <c r="N340" s="1306">
        <v>0</v>
      </c>
      <c r="O340" s="1307" t="str">
        <f t="shared" ref="O340" si="2939">IF(N340=0,"",($B$10/N$10)*N340/N$8)</f>
        <v/>
      </c>
      <c r="P340" s="1306">
        <v>0</v>
      </c>
      <c r="Q340" s="1307" t="str">
        <f t="shared" ref="Q340" si="2940">IF(P340=0,"",($B$10/P$10)*P340/P$8)</f>
        <v/>
      </c>
      <c r="R340" s="1306">
        <v>0</v>
      </c>
      <c r="S340" s="1307" t="str">
        <f t="shared" ref="S340" si="2941">IF(R340=0,"",($B$10/R$10)*R340/R$8)</f>
        <v/>
      </c>
      <c r="T340" s="1306">
        <v>0</v>
      </c>
      <c r="U340" s="1307" t="str">
        <f t="shared" ref="U340" si="2942">IF(T340=0,"",($B$10/T$10)*T340/T$8)</f>
        <v/>
      </c>
      <c r="V340" s="1306">
        <v>0</v>
      </c>
      <c r="W340" s="1307" t="str">
        <f t="shared" ref="W340:Y340" si="2943">IF(V340=0,"",($B$10/V$10)*V340/V$8)</f>
        <v/>
      </c>
      <c r="X340" s="1306">
        <v>0</v>
      </c>
      <c r="Y340" s="1307" t="str">
        <f t="shared" si="2943"/>
        <v/>
      </c>
      <c r="Z340" s="1306">
        <v>0</v>
      </c>
      <c r="AA340" s="1307" t="str">
        <f t="shared" ref="AA340" si="2944">IF(Z340=0,"",($B$10/Z$10)*Z340/Z$8)</f>
        <v/>
      </c>
      <c r="AB340" s="1306">
        <v>0</v>
      </c>
      <c r="AC340" s="1307" t="str">
        <f t="shared" ref="AC340" si="2945">IF(AB340=0,"",($B$10/AB$10)*AB340/AB$8)</f>
        <v/>
      </c>
      <c r="AD340" s="1306"/>
      <c r="AE340" s="1307" t="str">
        <f t="shared" si="2898"/>
        <v/>
      </c>
      <c r="AF340" s="1306">
        <v>0</v>
      </c>
      <c r="AG340" s="1307" t="str">
        <f t="shared" si="2917"/>
        <v/>
      </c>
      <c r="AH340" s="1306"/>
      <c r="AI340" s="1307" t="str">
        <f t="shared" ref="AI340" si="2946">IF(AH340=0,"",($B$10/AH$10)*AH340/AH$8)</f>
        <v/>
      </c>
      <c r="AJ340" s="1265">
        <f t="shared" si="2664"/>
        <v>0</v>
      </c>
      <c r="AK340" s="1251">
        <v>0</v>
      </c>
    </row>
    <row r="341" spans="1:37" s="1123" customFormat="1" ht="15.75" customHeight="1" thickBot="1" x14ac:dyDescent="0.3">
      <c r="A341" s="1312"/>
      <c r="B341" s="1313"/>
      <c r="C341" s="1303"/>
      <c r="D341" s="1304"/>
      <c r="E341" s="1304"/>
      <c r="F341" s="1304"/>
      <c r="G341" s="1305"/>
      <c r="H341" s="1346"/>
      <c r="I341" s="1347"/>
      <c r="J341" s="1346"/>
      <c r="K341" s="1347"/>
      <c r="L341" s="1346"/>
      <c r="M341" s="1347"/>
      <c r="N341" s="1346"/>
      <c r="O341" s="1347"/>
      <c r="P341" s="1346"/>
      <c r="Q341" s="1347"/>
      <c r="R341" s="1346"/>
      <c r="S341" s="1347"/>
      <c r="T341" s="1346"/>
      <c r="U341" s="1347"/>
      <c r="V341" s="1346"/>
      <c r="W341" s="1347"/>
      <c r="X341" s="1346"/>
      <c r="Y341" s="1347"/>
      <c r="Z341" s="1346"/>
      <c r="AA341" s="1347"/>
      <c r="AB341" s="1346"/>
      <c r="AC341" s="1347"/>
      <c r="AD341" s="1346"/>
      <c r="AE341" s="1347"/>
      <c r="AF341" s="1346">
        <v>0</v>
      </c>
      <c r="AG341" s="1347"/>
      <c r="AH341" s="1346"/>
      <c r="AI341" s="1347"/>
      <c r="AJ341" s="1265"/>
      <c r="AK341" s="1251"/>
    </row>
  </sheetData>
  <autoFilter ref="A12:AK341" xr:uid="{00000000-0001-0000-0200-000000000000}"/>
  <mergeCells count="140">
    <mergeCell ref="T11:U11"/>
    <mergeCell ref="V11:W11"/>
    <mergeCell ref="X11:Y11"/>
    <mergeCell ref="Z11:AA11"/>
    <mergeCell ref="AB11:AC11"/>
    <mergeCell ref="AH11:AI11"/>
    <mergeCell ref="H11:I11"/>
    <mergeCell ref="J11:K11"/>
    <mergeCell ref="L11:M11"/>
    <mergeCell ref="N11:O11"/>
    <mergeCell ref="P11:Q11"/>
    <mergeCell ref="R11:S11"/>
    <mergeCell ref="AD11:AE11"/>
    <mergeCell ref="AF11:AG11"/>
    <mergeCell ref="T10:U10"/>
    <mergeCell ref="V10:W10"/>
    <mergeCell ref="X10:Y10"/>
    <mergeCell ref="Z10:AA10"/>
    <mergeCell ref="AB10:AC10"/>
    <mergeCell ref="AH10:AI10"/>
    <mergeCell ref="H10:I10"/>
    <mergeCell ref="J10:K10"/>
    <mergeCell ref="L10:M10"/>
    <mergeCell ref="N10:O10"/>
    <mergeCell ref="P10:Q10"/>
    <mergeCell ref="R10:S10"/>
    <mergeCell ref="AD10:AE10"/>
    <mergeCell ref="AF10:AG10"/>
    <mergeCell ref="T9:U9"/>
    <mergeCell ref="V9:W9"/>
    <mergeCell ref="X9:Y9"/>
    <mergeCell ref="Z9:AA9"/>
    <mergeCell ref="AB9:AC9"/>
    <mergeCell ref="AH9:AI9"/>
    <mergeCell ref="H9:I9"/>
    <mergeCell ref="J9:K9"/>
    <mergeCell ref="L9:M9"/>
    <mergeCell ref="N9:O9"/>
    <mergeCell ref="P9:Q9"/>
    <mergeCell ref="R9:S9"/>
    <mergeCell ref="AD9:AE9"/>
    <mergeCell ref="AF9:AG9"/>
    <mergeCell ref="T8:U8"/>
    <mergeCell ref="V8:W8"/>
    <mergeCell ref="X8:Y8"/>
    <mergeCell ref="Z8:AA8"/>
    <mergeCell ref="AB8:AC8"/>
    <mergeCell ref="AH8:AI8"/>
    <mergeCell ref="H8:I8"/>
    <mergeCell ref="J8:K8"/>
    <mergeCell ref="L8:M8"/>
    <mergeCell ref="N8:O8"/>
    <mergeCell ref="P8:Q8"/>
    <mergeCell ref="R8:S8"/>
    <mergeCell ref="AD8:AE8"/>
    <mergeCell ref="AF8:AG8"/>
    <mergeCell ref="T7:U7"/>
    <mergeCell ref="V7:W7"/>
    <mergeCell ref="X7:Y7"/>
    <mergeCell ref="Z7:AA7"/>
    <mergeCell ref="AB7:AC7"/>
    <mergeCell ref="AH7:AI7"/>
    <mergeCell ref="H7:I7"/>
    <mergeCell ref="J7:K7"/>
    <mergeCell ref="L7:M7"/>
    <mergeCell ref="N7:O7"/>
    <mergeCell ref="P7:Q7"/>
    <mergeCell ref="R7:S7"/>
    <mergeCell ref="AD7:AE7"/>
    <mergeCell ref="AF7:AG7"/>
    <mergeCell ref="T6:U6"/>
    <mergeCell ref="V6:W6"/>
    <mergeCell ref="X6:Y6"/>
    <mergeCell ref="Z6:AA6"/>
    <mergeCell ref="AB6:AC6"/>
    <mergeCell ref="AH6:AI6"/>
    <mergeCell ref="H6:I6"/>
    <mergeCell ref="J6:K6"/>
    <mergeCell ref="L6:M6"/>
    <mergeCell ref="N6:O6"/>
    <mergeCell ref="P6:Q6"/>
    <mergeCell ref="R6:S6"/>
    <mergeCell ref="AD6:AE6"/>
    <mergeCell ref="AF6:AG6"/>
    <mergeCell ref="T5:U5"/>
    <mergeCell ref="V5:W5"/>
    <mergeCell ref="X5:Y5"/>
    <mergeCell ref="Z5:AA5"/>
    <mergeCell ref="AB5:AC5"/>
    <mergeCell ref="AH5:AI5"/>
    <mergeCell ref="H5:I5"/>
    <mergeCell ref="J5:K5"/>
    <mergeCell ref="L5:M5"/>
    <mergeCell ref="N5:O5"/>
    <mergeCell ref="P5:Q5"/>
    <mergeCell ref="R5:S5"/>
    <mergeCell ref="AD5:AE5"/>
    <mergeCell ref="AF5:AG5"/>
    <mergeCell ref="T4:U4"/>
    <mergeCell ref="V4:W4"/>
    <mergeCell ref="X4:Y4"/>
    <mergeCell ref="Z4:AA4"/>
    <mergeCell ref="AB4:AC4"/>
    <mergeCell ref="AH4:AI4"/>
    <mergeCell ref="H4:I4"/>
    <mergeCell ref="J4:K4"/>
    <mergeCell ref="L4:M4"/>
    <mergeCell ref="N4:O4"/>
    <mergeCell ref="P4:Q4"/>
    <mergeCell ref="R4:S4"/>
    <mergeCell ref="AD4:AE4"/>
    <mergeCell ref="AF4:AG4"/>
    <mergeCell ref="T3:U3"/>
    <mergeCell ref="V3:W3"/>
    <mergeCell ref="X3:Y3"/>
    <mergeCell ref="Z3:AA3"/>
    <mergeCell ref="AB3:AC3"/>
    <mergeCell ref="AH3:AI3"/>
    <mergeCell ref="H3:I3"/>
    <mergeCell ref="J3:K3"/>
    <mergeCell ref="L3:M3"/>
    <mergeCell ref="N3:O3"/>
    <mergeCell ref="P3:Q3"/>
    <mergeCell ref="R3:S3"/>
    <mergeCell ref="AD3:AE3"/>
    <mergeCell ref="AF3:AG3"/>
    <mergeCell ref="T2:U2"/>
    <mergeCell ref="V2:W2"/>
    <mergeCell ref="X2:Y2"/>
    <mergeCell ref="Z2:AA2"/>
    <mergeCell ref="AB2:AC2"/>
    <mergeCell ref="AH2:AI2"/>
    <mergeCell ref="H2:I2"/>
    <mergeCell ref="J2:K2"/>
    <mergeCell ref="L2:M2"/>
    <mergeCell ref="N2:O2"/>
    <mergeCell ref="P2:Q2"/>
    <mergeCell ref="R2:S2"/>
    <mergeCell ref="AD2:AE2"/>
    <mergeCell ref="AF2:AG2"/>
  </mergeCells>
  <conditionalFormatting sqref="F15:F23">
    <cfRule type="cellIs" dxfId="6006" priority="73" operator="equal">
      <formula>"Recebido"</formula>
    </cfRule>
    <cfRule type="cellIs" dxfId="6005" priority="74" operator="equal">
      <formula>"Estimado"</formula>
    </cfRule>
    <cfRule type="cellIs" dxfId="6004" priority="75" operator="equal">
      <formula>"Não Solicitado"</formula>
    </cfRule>
  </conditionalFormatting>
  <conditionalFormatting sqref="F25:F31">
    <cfRule type="cellIs" dxfId="6003" priority="64" operator="equal">
      <formula>"Recebido"</formula>
    </cfRule>
    <cfRule type="cellIs" dxfId="6002" priority="65" operator="equal">
      <formula>"Estimado"</formula>
    </cfRule>
    <cfRule type="cellIs" dxfId="6001" priority="66" operator="equal">
      <formula>"Não Solicitado"</formula>
    </cfRule>
  </conditionalFormatting>
  <conditionalFormatting sqref="F33:F37">
    <cfRule type="cellIs" dxfId="6000" priority="58" operator="equal">
      <formula>"Recebido"</formula>
    </cfRule>
    <cfRule type="cellIs" dxfId="5999" priority="59" operator="equal">
      <formula>"Estimado"</formula>
    </cfRule>
    <cfRule type="cellIs" dxfId="5998" priority="60" operator="equal">
      <formula>"Não Solicitado"</formula>
    </cfRule>
  </conditionalFormatting>
  <conditionalFormatting sqref="F39:F58">
    <cfRule type="cellIs" dxfId="5997" priority="40" operator="equal">
      <formula>"Recebido"</formula>
    </cfRule>
    <cfRule type="cellIs" dxfId="5996" priority="41" operator="equal">
      <formula>"Estimado"</formula>
    </cfRule>
    <cfRule type="cellIs" dxfId="5995" priority="42" operator="equal">
      <formula>"Não Solicitado"</formula>
    </cfRule>
  </conditionalFormatting>
  <conditionalFormatting sqref="F60:F68">
    <cfRule type="cellIs" dxfId="5994" priority="43" operator="equal">
      <formula>"Recebido"</formula>
    </cfRule>
    <cfRule type="cellIs" dxfId="5993" priority="44" operator="equal">
      <formula>"Estimado"</formula>
    </cfRule>
    <cfRule type="cellIs" dxfId="5992" priority="45" operator="equal">
      <formula>"Não Solicitado"</formula>
    </cfRule>
  </conditionalFormatting>
  <conditionalFormatting sqref="F70:F73 F75:F81 F83:F111 F114 F116:F120 F129:F132 F135:F137 F139:F143 F145 F147:F150 F152:F172 F180:F183 F185:F186 F224:F233 F309:F341">
    <cfRule type="cellIs" dxfId="5991" priority="82" operator="equal">
      <formula>"Recebido"</formula>
    </cfRule>
    <cfRule type="cellIs" dxfId="5990" priority="83" operator="equal">
      <formula>"Estimado"</formula>
    </cfRule>
    <cfRule type="cellIs" dxfId="5989" priority="84" operator="equal">
      <formula>"Não Solicitado"</formula>
    </cfRule>
  </conditionalFormatting>
  <conditionalFormatting sqref="F122:F127">
    <cfRule type="cellIs" dxfId="5988" priority="34" operator="equal">
      <formula>"Recebido"</formula>
    </cfRule>
    <cfRule type="cellIs" dxfId="5987" priority="35" operator="equal">
      <formula>"Estimado"</formula>
    </cfRule>
    <cfRule type="cellIs" dxfId="5986" priority="36" operator="equal">
      <formula>"Não Solicitado"</formula>
    </cfRule>
  </conditionalFormatting>
  <conditionalFormatting sqref="F174:F177">
    <cfRule type="cellIs" dxfId="5985" priority="4" operator="equal">
      <formula>"Recebido"</formula>
    </cfRule>
    <cfRule type="cellIs" dxfId="5984" priority="5" operator="equal">
      <formula>"Estimado"</formula>
    </cfRule>
    <cfRule type="cellIs" dxfId="5983" priority="6" operator="equal">
      <formula>"Não Solicitado"</formula>
    </cfRule>
  </conditionalFormatting>
  <conditionalFormatting sqref="F188:F222">
    <cfRule type="cellIs" dxfId="5982" priority="22" operator="equal">
      <formula>"Recebido"</formula>
    </cfRule>
    <cfRule type="cellIs" dxfId="5981" priority="23" operator="equal">
      <formula>"Estimado"</formula>
    </cfRule>
    <cfRule type="cellIs" dxfId="5980" priority="24" operator="equal">
      <formula>"Não Solicitado"</formula>
    </cfRule>
  </conditionalFormatting>
  <conditionalFormatting sqref="F236:F307">
    <cfRule type="cellIs" dxfId="5979" priority="7" operator="equal">
      <formula>"Recebido"</formula>
    </cfRule>
    <cfRule type="cellIs" dxfId="5978" priority="8" operator="equal">
      <formula>"Estimado"</formula>
    </cfRule>
    <cfRule type="cellIs" dxfId="5977" priority="9" operator="equal">
      <formula>"Não Solicitado"</formula>
    </cfRule>
  </conditionalFormatting>
  <dataValidations count="1">
    <dataValidation type="list" allowBlank="1" showInputMessage="1" showErrorMessage="1" sqref="F309:F341 F25:F31 F33:F37 F39:F58 F60:F68 F75:F81 F70:F73 F15:F23 F114 F83:F111 F116:F120 F122:F127 F129:F132 F147:F150 F139:F143 F145 F135:F137 F236:F307 F152:F172 F185:F186 F174:F177 F180:F183 F188:F222 F224:F233" xr:uid="{AF8E4DCF-28EB-45CE-A02C-114E74CB52F9}">
      <formula1>"Não Solicitado, Estimado, Recebido"</formula1>
    </dataValidation>
  </dataValidations>
  <pageMargins left="0.511811024" right="0.511811024" top="0.78740157499999996" bottom="0.78740157499999996" header="0" footer="0"/>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308AC-9F82-4EF6-823C-AECCFDD9A4DB}">
  <sheetPr>
    <tabColor rgb="FFFFFF00"/>
    <pageSetUpPr fitToPage="1"/>
  </sheetPr>
  <dimension ref="A1:AD1082"/>
  <sheetViews>
    <sheetView showGridLines="0" showZeros="0" zoomScale="55" zoomScaleNormal="55" zoomScaleSheetLayoutView="55" workbookViewId="0">
      <pane xSplit="6" ySplit="7" topLeftCell="G8" activePane="bottomRight" state="frozen"/>
      <selection activeCell="C121" sqref="C121"/>
      <selection pane="topRight" activeCell="C121" sqref="C121"/>
      <selection pane="bottomLeft" activeCell="C121" sqref="C121"/>
      <selection pane="bottomRight" activeCell="J6" sqref="J6"/>
    </sheetView>
  </sheetViews>
  <sheetFormatPr defaultColWidth="14.42578125" defaultRowHeight="15" x14ac:dyDescent="0.25"/>
  <cols>
    <col min="1" max="1" width="31.7109375" style="1529" bestFit="1" customWidth="1"/>
    <col min="2" max="2" width="100" style="1529" customWidth="1"/>
    <col min="3" max="4" width="19.140625" style="1625" customWidth="1"/>
    <col min="5" max="5" width="19.140625" style="1633" customWidth="1"/>
    <col min="6" max="6" width="20.85546875" style="1633" bestFit="1" customWidth="1"/>
    <col min="7" max="7" width="1.7109375" style="1519" customWidth="1"/>
    <col min="8" max="8" width="17" style="1529" customWidth="1"/>
    <col min="9" max="16" width="14.42578125" style="1529" customWidth="1"/>
    <col min="17" max="17" width="1.42578125" style="1529" customWidth="1"/>
    <col min="18" max="18" width="9.7109375" style="1529" customWidth="1"/>
    <col min="19" max="20" width="8.85546875" style="1529" customWidth="1"/>
    <col min="21" max="21" width="1.42578125" style="1529" customWidth="1"/>
    <col min="22" max="23" width="16.140625" style="1625" bestFit="1" customWidth="1"/>
    <col min="24" max="24" width="1.7109375" style="1379" customWidth="1"/>
    <col min="25" max="25" width="20.7109375" style="1625" bestFit="1" customWidth="1"/>
    <col min="26" max="26" width="14.28515625" style="1625" bestFit="1" customWidth="1"/>
    <col min="27" max="16384" width="14.42578125" style="1529"/>
  </cols>
  <sheetData>
    <row r="1" spans="1:26" ht="18.75" x14ac:dyDescent="0.25">
      <c r="A1" s="1521" t="s">
        <v>372</v>
      </c>
      <c r="B1" s="1522" t="str">
        <f>'Obra '!D1</f>
        <v>Brisa da armação</v>
      </c>
      <c r="C1" s="1523"/>
      <c r="D1" s="1524"/>
      <c r="E1" s="1525"/>
      <c r="F1" s="1525"/>
      <c r="G1" s="1524"/>
      <c r="H1" s="1524"/>
      <c r="I1" s="1524"/>
      <c r="J1" s="1524"/>
      <c r="K1" s="1524"/>
      <c r="L1" s="1524"/>
      <c r="M1" s="1524"/>
      <c r="N1" s="1524"/>
      <c r="O1" s="1524"/>
      <c r="P1" s="1524"/>
      <c r="Q1" s="1524"/>
      <c r="R1" s="1524"/>
      <c r="S1" s="1524"/>
      <c r="T1" s="1524"/>
      <c r="U1" s="1524"/>
      <c r="V1" s="1524"/>
      <c r="W1" s="1524"/>
      <c r="X1" s="1526"/>
      <c r="Y1" s="1527"/>
      <c r="Z1" s="1528"/>
    </row>
    <row r="2" spans="1:26" ht="18.75" x14ac:dyDescent="0.25">
      <c r="A2" s="1530" t="s">
        <v>373</v>
      </c>
      <c r="B2" s="1531" t="str">
        <f>'Obra '!D2</f>
        <v>HACASA</v>
      </c>
      <c r="C2" s="1532"/>
      <c r="D2" s="1533"/>
      <c r="E2" s="1534"/>
      <c r="F2" s="1534"/>
      <c r="G2" s="1533"/>
      <c r="H2" s="1533"/>
      <c r="I2" s="1533"/>
      <c r="J2" s="1533"/>
      <c r="K2" s="1533"/>
      <c r="L2" s="1533"/>
      <c r="M2" s="1533"/>
      <c r="N2" s="1533"/>
      <c r="O2" s="1533"/>
      <c r="P2" s="1533"/>
      <c r="Q2" s="1533"/>
      <c r="R2" s="1533"/>
      <c r="S2" s="1533"/>
      <c r="T2" s="1533"/>
      <c r="U2" s="1533"/>
      <c r="V2" s="1533"/>
      <c r="W2" s="1533"/>
      <c r="X2" s="1535"/>
      <c r="Y2" s="1536"/>
      <c r="Z2" s="1537"/>
    </row>
    <row r="3" spans="1:26" ht="18.75" x14ac:dyDescent="0.25">
      <c r="A3" s="1530" t="s">
        <v>374</v>
      </c>
      <c r="B3" s="1531" t="str">
        <f>'Obra '!D3</f>
        <v>R00 - Letícia</v>
      </c>
      <c r="C3" s="1532"/>
      <c r="D3" s="1533"/>
      <c r="E3" s="1538"/>
      <c r="F3" s="1538"/>
      <c r="G3" s="1539"/>
      <c r="H3" s="1539"/>
      <c r="I3" s="1539"/>
      <c r="J3" s="1539"/>
      <c r="K3" s="1539"/>
      <c r="L3" s="1539"/>
      <c r="M3" s="1539"/>
      <c r="N3" s="1539"/>
      <c r="O3" s="1539"/>
      <c r="P3" s="1539"/>
      <c r="Q3" s="1539"/>
      <c r="R3" s="1539"/>
      <c r="S3" s="1539"/>
      <c r="T3" s="1539"/>
      <c r="U3" s="1539"/>
      <c r="V3" s="1539"/>
      <c r="W3" s="1539"/>
      <c r="X3" s="1535"/>
      <c r="Y3" s="1536"/>
      <c r="Z3" s="1537"/>
    </row>
    <row r="4" spans="1:26" ht="24" thickBot="1" x14ac:dyDescent="0.3">
      <c r="A4" s="1790" t="s">
        <v>4101</v>
      </c>
      <c r="B4" s="1791"/>
      <c r="C4" s="1791"/>
      <c r="D4" s="1791"/>
      <c r="E4" s="1791"/>
      <c r="F4" s="1791"/>
      <c r="G4" s="1791"/>
      <c r="H4" s="1791"/>
      <c r="I4" s="1791"/>
      <c r="J4" s="1791"/>
      <c r="K4" s="1791"/>
      <c r="L4" s="1791"/>
      <c r="M4" s="1791"/>
      <c r="N4" s="1791"/>
      <c r="O4" s="1791"/>
      <c r="P4" s="1791"/>
      <c r="Q4" s="1791"/>
      <c r="R4" s="1791"/>
      <c r="S4" s="1791"/>
      <c r="T4" s="1791"/>
      <c r="U4" s="1791"/>
      <c r="V4" s="1791"/>
      <c r="W4" s="1791"/>
      <c r="X4" s="1791"/>
      <c r="Y4" s="1791"/>
      <c r="Z4" s="1791"/>
    </row>
    <row r="5" spans="1:26" ht="27.75" customHeight="1" thickTop="1" x14ac:dyDescent="0.25">
      <c r="A5" s="1792" t="s">
        <v>4102</v>
      </c>
      <c r="B5" s="1795" t="s">
        <v>4103</v>
      </c>
      <c r="C5" s="1795" t="s">
        <v>4104</v>
      </c>
      <c r="D5" s="1795" t="s">
        <v>4105</v>
      </c>
      <c r="E5" s="1798" t="s">
        <v>4106</v>
      </c>
      <c r="F5" s="1801" t="s">
        <v>4107</v>
      </c>
      <c r="H5" s="1804" t="s">
        <v>1391</v>
      </c>
      <c r="I5" s="1805"/>
      <c r="J5" s="1805"/>
      <c r="K5" s="1805"/>
      <c r="L5" s="1805"/>
      <c r="M5" s="1805"/>
      <c r="N5" s="1805"/>
      <c r="O5" s="1805"/>
      <c r="P5" s="1806"/>
      <c r="Q5" s="1540"/>
      <c r="R5" s="1807" t="s">
        <v>4108</v>
      </c>
      <c r="S5" s="1808"/>
      <c r="T5" s="1809"/>
      <c r="U5" s="1541"/>
      <c r="V5" s="1807" t="s">
        <v>4109</v>
      </c>
      <c r="W5" s="1809"/>
      <c r="X5" s="1542"/>
      <c r="Y5" s="1807" t="s">
        <v>4110</v>
      </c>
      <c r="Z5" s="1809"/>
    </row>
    <row r="6" spans="1:26" ht="16.5" thickBot="1" x14ac:dyDescent="0.3">
      <c r="A6" s="1793"/>
      <c r="B6" s="1796"/>
      <c r="C6" s="1796"/>
      <c r="D6" s="1796"/>
      <c r="E6" s="1799"/>
      <c r="F6" s="1802"/>
      <c r="G6" s="1541"/>
      <c r="H6" s="1543" t="s">
        <v>649</v>
      </c>
      <c r="I6" s="1544" t="s">
        <v>3691</v>
      </c>
      <c r="J6" s="1544" t="s">
        <v>3692</v>
      </c>
      <c r="K6" s="1544" t="s">
        <v>3693</v>
      </c>
      <c r="L6" s="1544" t="s">
        <v>3694</v>
      </c>
      <c r="M6" s="1544" t="s">
        <v>3695</v>
      </c>
      <c r="N6" s="1544" t="s">
        <v>3696</v>
      </c>
      <c r="O6" s="1544" t="s">
        <v>3697</v>
      </c>
      <c r="P6" s="1545" t="s">
        <v>1360</v>
      </c>
      <c r="Q6" s="1540"/>
      <c r="R6" s="1787" t="s">
        <v>4104</v>
      </c>
      <c r="S6" s="1783" t="s">
        <v>4105</v>
      </c>
      <c r="T6" s="1785" t="s">
        <v>4106</v>
      </c>
      <c r="U6" s="1540"/>
      <c r="V6" s="1787" t="s">
        <v>2827</v>
      </c>
      <c r="W6" s="1785" t="s">
        <v>4111</v>
      </c>
      <c r="X6" s="1542"/>
      <c r="Y6" s="1787" t="s">
        <v>2827</v>
      </c>
      <c r="Z6" s="1785" t="s">
        <v>4111</v>
      </c>
    </row>
    <row r="7" spans="1:26" ht="15.75" x14ac:dyDescent="0.25">
      <c r="A7" s="1794"/>
      <c r="B7" s="1797"/>
      <c r="C7" s="1797"/>
      <c r="D7" s="1797"/>
      <c r="E7" s="1800"/>
      <c r="F7" s="1803"/>
      <c r="G7" s="1541"/>
      <c r="H7" s="1546">
        <v>1</v>
      </c>
      <c r="I7" s="1547">
        <v>1</v>
      </c>
      <c r="J7" s="1547">
        <v>1</v>
      </c>
      <c r="K7" s="1547">
        <v>1</v>
      </c>
      <c r="L7" s="1547">
        <v>1</v>
      </c>
      <c r="M7" s="1547">
        <v>1</v>
      </c>
      <c r="N7" s="1547">
        <v>11</v>
      </c>
      <c r="O7" s="1547">
        <v>1</v>
      </c>
      <c r="P7" s="1548">
        <v>1</v>
      </c>
      <c r="Q7" s="1540"/>
      <c r="R7" s="1810"/>
      <c r="S7" s="1784"/>
      <c r="T7" s="1786"/>
      <c r="U7" s="1540"/>
      <c r="V7" s="1788"/>
      <c r="W7" s="1789"/>
      <c r="X7" s="1542"/>
      <c r="Y7" s="1788"/>
      <c r="Z7" s="1789"/>
    </row>
    <row r="8" spans="1:26" ht="15.75" x14ac:dyDescent="0.25">
      <c r="A8" s="1549" t="s">
        <v>4112</v>
      </c>
      <c r="B8" s="1550" t="s">
        <v>4113</v>
      </c>
      <c r="C8" s="1551">
        <v>0.9</v>
      </c>
      <c r="D8" s="1551">
        <v>2.1</v>
      </c>
      <c r="E8" s="1552">
        <f t="shared" ref="E8:E28" si="0">IF(D8=0,SUMPRODUCT($H$7:$P$7,$H8:$P8)*(C8),SUMPRODUCT($H$7:$P$7,$H8:$P8)*(C8*D8))</f>
        <v>0</v>
      </c>
      <c r="F8" s="1553">
        <f t="shared" ref="F8:F71" si="1">SUMPRODUCT($H$7:$P$7,$H8:$P8)</f>
        <v>0</v>
      </c>
      <c r="G8" s="1541"/>
      <c r="H8" s="1554"/>
      <c r="I8" s="1555"/>
      <c r="J8" s="1555"/>
      <c r="K8" s="1555"/>
      <c r="L8" s="1555"/>
      <c r="M8" s="1555"/>
      <c r="N8" s="1555"/>
      <c r="O8" s="1555"/>
      <c r="P8" s="1556"/>
      <c r="Q8" s="1540"/>
      <c r="R8" s="1557"/>
      <c r="S8" s="1551"/>
      <c r="T8" s="1558">
        <v>0</v>
      </c>
      <c r="U8" s="1540"/>
      <c r="V8" s="1557"/>
      <c r="W8" s="1559">
        <f t="shared" ref="W8:W71" si="2">V8*F8</f>
        <v>0</v>
      </c>
      <c r="X8" s="1542"/>
      <c r="Y8" s="1557"/>
      <c r="Z8" s="1559">
        <f t="shared" ref="Z8:Z34" si="3">Y8*I8</f>
        <v>0</v>
      </c>
    </row>
    <row r="9" spans="1:26" ht="15.75" x14ac:dyDescent="0.25">
      <c r="A9" s="1549" t="s">
        <v>4112</v>
      </c>
      <c r="B9" s="1550" t="s">
        <v>2246</v>
      </c>
      <c r="C9" s="1551">
        <v>0.8</v>
      </c>
      <c r="D9" s="1551">
        <v>2.1</v>
      </c>
      <c r="E9" s="1552">
        <f t="shared" si="0"/>
        <v>0</v>
      </c>
      <c r="F9" s="1553">
        <f t="shared" si="1"/>
        <v>0</v>
      </c>
      <c r="G9" s="1541"/>
      <c r="H9" s="1554"/>
      <c r="I9" s="1555"/>
      <c r="J9" s="1555"/>
      <c r="K9" s="1555"/>
      <c r="L9" s="1555"/>
      <c r="M9" s="1555"/>
      <c r="N9" s="1555"/>
      <c r="O9" s="1555"/>
      <c r="P9" s="1556"/>
      <c r="Q9" s="1540"/>
      <c r="R9" s="1557"/>
      <c r="S9" s="1551"/>
      <c r="T9" s="1558">
        <v>0</v>
      </c>
      <c r="U9" s="1540"/>
      <c r="V9" s="1557"/>
      <c r="W9" s="1559">
        <f t="shared" si="2"/>
        <v>0</v>
      </c>
      <c r="X9" s="1542"/>
      <c r="Y9" s="1557"/>
      <c r="Z9" s="1559">
        <f t="shared" si="3"/>
        <v>0</v>
      </c>
    </row>
    <row r="10" spans="1:26" ht="15.75" x14ac:dyDescent="0.25">
      <c r="A10" s="1560" t="s">
        <v>4112</v>
      </c>
      <c r="B10" s="1550" t="s">
        <v>2248</v>
      </c>
      <c r="C10" s="1561">
        <v>0.7</v>
      </c>
      <c r="D10" s="1551">
        <v>2.1</v>
      </c>
      <c r="E10" s="1552">
        <f t="shared" si="0"/>
        <v>0</v>
      </c>
      <c r="F10" s="1553">
        <f t="shared" si="1"/>
        <v>0</v>
      </c>
      <c r="G10" s="1541"/>
      <c r="H10" s="1562"/>
      <c r="I10" s="1563"/>
      <c r="J10" s="1563"/>
      <c r="K10" s="1563"/>
      <c r="L10" s="1563"/>
      <c r="M10" s="1563"/>
      <c r="N10" s="1563"/>
      <c r="O10" s="1563"/>
      <c r="P10" s="1564"/>
      <c r="Q10" s="1540"/>
      <c r="R10" s="1565"/>
      <c r="S10" s="1561"/>
      <c r="T10" s="1566">
        <v>0</v>
      </c>
      <c r="U10" s="1540"/>
      <c r="V10" s="1565"/>
      <c r="W10" s="1567">
        <f t="shared" si="2"/>
        <v>0</v>
      </c>
      <c r="X10" s="1542"/>
      <c r="Y10" s="1565"/>
      <c r="Z10" s="1567">
        <f t="shared" si="3"/>
        <v>0</v>
      </c>
    </row>
    <row r="11" spans="1:26" ht="15.75" x14ac:dyDescent="0.25">
      <c r="A11" s="1560" t="s">
        <v>4112</v>
      </c>
      <c r="B11" s="1550" t="s">
        <v>4114</v>
      </c>
      <c r="C11" s="1551">
        <v>0.8</v>
      </c>
      <c r="D11" s="1551">
        <v>2.1</v>
      </c>
      <c r="E11" s="1552">
        <f t="shared" si="0"/>
        <v>0</v>
      </c>
      <c r="F11" s="1553">
        <f t="shared" si="1"/>
        <v>0</v>
      </c>
      <c r="G11" s="1541"/>
      <c r="H11" s="1562"/>
      <c r="I11" s="1563"/>
      <c r="J11" s="1563"/>
      <c r="K11" s="1563"/>
      <c r="L11" s="1563"/>
      <c r="M11" s="1563"/>
      <c r="N11" s="1563"/>
      <c r="O11" s="1563"/>
      <c r="P11" s="1564"/>
      <c r="Q11" s="1540"/>
      <c r="R11" s="1557"/>
      <c r="S11" s="1551"/>
      <c r="T11" s="1566">
        <v>0</v>
      </c>
      <c r="U11" s="1540"/>
      <c r="V11" s="1557"/>
      <c r="W11" s="1567">
        <f t="shared" si="2"/>
        <v>0</v>
      </c>
      <c r="X11" s="1542"/>
      <c r="Y11" s="1557"/>
      <c r="Z11" s="1567">
        <f t="shared" si="3"/>
        <v>0</v>
      </c>
    </row>
    <row r="12" spans="1:26" ht="15.75" x14ac:dyDescent="0.25">
      <c r="A12" s="1560" t="s">
        <v>4112</v>
      </c>
      <c r="B12" s="1550"/>
      <c r="C12" s="1561"/>
      <c r="D12" s="1561"/>
      <c r="E12" s="1552">
        <f t="shared" si="0"/>
        <v>0</v>
      </c>
      <c r="F12" s="1568">
        <f t="shared" si="1"/>
        <v>0</v>
      </c>
      <c r="G12" s="1541"/>
      <c r="H12" s="1562"/>
      <c r="I12" s="1563"/>
      <c r="J12" s="1563"/>
      <c r="K12" s="1563"/>
      <c r="L12" s="1563"/>
      <c r="M12" s="1563"/>
      <c r="N12" s="1563"/>
      <c r="O12" s="1563"/>
      <c r="P12" s="1564"/>
      <c r="Q12" s="1540"/>
      <c r="R12" s="1565"/>
      <c r="S12" s="1561"/>
      <c r="T12" s="1566">
        <v>0</v>
      </c>
      <c r="U12" s="1540"/>
      <c r="V12" s="1565"/>
      <c r="W12" s="1567">
        <f t="shared" si="2"/>
        <v>0</v>
      </c>
      <c r="X12" s="1542"/>
      <c r="Y12" s="1565"/>
      <c r="Z12" s="1567">
        <f t="shared" si="3"/>
        <v>0</v>
      </c>
    </row>
    <row r="13" spans="1:26" ht="16.5" thickBot="1" x14ac:dyDescent="0.3">
      <c r="A13" s="1569" t="s">
        <v>4112</v>
      </c>
      <c r="B13" s="1570"/>
      <c r="C13" s="1571"/>
      <c r="D13" s="1571"/>
      <c r="E13" s="1572">
        <f t="shared" si="0"/>
        <v>0</v>
      </c>
      <c r="F13" s="1573">
        <f t="shared" si="1"/>
        <v>0</v>
      </c>
      <c r="G13" s="1541"/>
      <c r="H13" s="1574"/>
      <c r="I13" s="1575"/>
      <c r="J13" s="1575"/>
      <c r="K13" s="1575"/>
      <c r="L13" s="1575"/>
      <c r="M13" s="1575"/>
      <c r="N13" s="1575"/>
      <c r="O13" s="1575"/>
      <c r="P13" s="1576"/>
      <c r="Q13" s="1540"/>
      <c r="R13" s="1577"/>
      <c r="S13" s="1571"/>
      <c r="T13" s="1578">
        <v>0</v>
      </c>
      <c r="U13" s="1540"/>
      <c r="V13" s="1577"/>
      <c r="W13" s="1579">
        <f t="shared" si="2"/>
        <v>0</v>
      </c>
      <c r="X13" s="1542"/>
      <c r="Y13" s="1577"/>
      <c r="Z13" s="1579">
        <f t="shared" si="3"/>
        <v>0</v>
      </c>
    </row>
    <row r="14" spans="1:26" ht="16.5" thickTop="1" x14ac:dyDescent="0.25">
      <c r="A14" s="1560" t="s">
        <v>4115</v>
      </c>
      <c r="B14" s="1550" t="s">
        <v>2244</v>
      </c>
      <c r="C14" s="1561"/>
      <c r="D14" s="1580"/>
      <c r="E14" s="1552">
        <f t="shared" si="0"/>
        <v>0</v>
      </c>
      <c r="F14" s="1553">
        <f t="shared" si="1"/>
        <v>0</v>
      </c>
      <c r="G14" s="1541"/>
      <c r="H14" s="1562"/>
      <c r="I14" s="1563"/>
      <c r="J14" s="1563"/>
      <c r="K14" s="1563"/>
      <c r="L14" s="1563"/>
      <c r="M14" s="1563"/>
      <c r="N14" s="1563"/>
      <c r="O14" s="1563"/>
      <c r="P14" s="1564"/>
      <c r="Q14" s="1540"/>
      <c r="R14" s="1565"/>
      <c r="S14" s="1580"/>
      <c r="T14" s="1566">
        <v>0</v>
      </c>
      <c r="U14" s="1540"/>
      <c r="V14" s="1565"/>
      <c r="W14" s="1567">
        <f t="shared" si="2"/>
        <v>0</v>
      </c>
      <c r="X14" s="1542"/>
      <c r="Y14" s="1565"/>
      <c r="Z14" s="1567">
        <f t="shared" si="3"/>
        <v>0</v>
      </c>
    </row>
    <row r="15" spans="1:26" ht="15.75" x14ac:dyDescent="0.25">
      <c r="A15" s="1581" t="s">
        <v>4115</v>
      </c>
      <c r="B15" s="1582"/>
      <c r="C15" s="1583"/>
      <c r="D15" s="1584"/>
      <c r="E15" s="1585">
        <f t="shared" si="0"/>
        <v>0</v>
      </c>
      <c r="F15" s="1586">
        <f t="shared" si="1"/>
        <v>0</v>
      </c>
      <c r="G15" s="1541"/>
      <c r="H15" s="1587"/>
      <c r="I15" s="1588"/>
      <c r="J15" s="1588"/>
      <c r="K15" s="1588"/>
      <c r="L15" s="1588"/>
      <c r="M15" s="1588"/>
      <c r="N15" s="1588"/>
      <c r="O15" s="1588"/>
      <c r="P15" s="1589"/>
      <c r="Q15" s="1540"/>
      <c r="R15" s="1590"/>
      <c r="S15" s="1584"/>
      <c r="T15" s="1591">
        <v>0</v>
      </c>
      <c r="U15" s="1540"/>
      <c r="V15" s="1590"/>
      <c r="W15" s="1592">
        <f t="shared" si="2"/>
        <v>0</v>
      </c>
      <c r="X15" s="1542"/>
      <c r="Y15" s="1590"/>
      <c r="Z15" s="1592">
        <f t="shared" si="3"/>
        <v>0</v>
      </c>
    </row>
    <row r="16" spans="1:26" ht="15.75" x14ac:dyDescent="0.25">
      <c r="A16" s="1581" t="s">
        <v>4115</v>
      </c>
      <c r="B16" s="1582"/>
      <c r="C16" s="1583"/>
      <c r="D16" s="1584"/>
      <c r="E16" s="1585">
        <f t="shared" si="0"/>
        <v>0</v>
      </c>
      <c r="F16" s="1586">
        <f t="shared" si="1"/>
        <v>0</v>
      </c>
      <c r="G16" s="1541"/>
      <c r="H16" s="1587"/>
      <c r="I16" s="1588"/>
      <c r="J16" s="1588"/>
      <c r="K16" s="1588"/>
      <c r="L16" s="1588"/>
      <c r="M16" s="1588"/>
      <c r="N16" s="1588"/>
      <c r="O16" s="1588"/>
      <c r="P16" s="1589"/>
      <c r="Q16" s="1540"/>
      <c r="R16" s="1590"/>
      <c r="S16" s="1584"/>
      <c r="T16" s="1591">
        <v>0</v>
      </c>
      <c r="U16" s="1540"/>
      <c r="V16" s="1590"/>
      <c r="W16" s="1592">
        <f t="shared" si="2"/>
        <v>0</v>
      </c>
      <c r="X16" s="1542"/>
      <c r="Y16" s="1590"/>
      <c r="Z16" s="1592">
        <f t="shared" si="3"/>
        <v>0</v>
      </c>
    </row>
    <row r="17" spans="1:26" ht="15.75" x14ac:dyDescent="0.25">
      <c r="A17" s="1581" t="s">
        <v>4115</v>
      </c>
      <c r="B17" s="1582"/>
      <c r="C17" s="1583"/>
      <c r="D17" s="1584"/>
      <c r="E17" s="1585">
        <f t="shared" si="0"/>
        <v>0</v>
      </c>
      <c r="F17" s="1586">
        <f t="shared" si="1"/>
        <v>0</v>
      </c>
      <c r="G17" s="1541"/>
      <c r="H17" s="1587"/>
      <c r="I17" s="1588"/>
      <c r="J17" s="1588"/>
      <c r="K17" s="1588"/>
      <c r="L17" s="1588"/>
      <c r="M17" s="1588"/>
      <c r="N17" s="1588"/>
      <c r="O17" s="1588"/>
      <c r="P17" s="1589"/>
      <c r="Q17" s="1540"/>
      <c r="R17" s="1590"/>
      <c r="S17" s="1584"/>
      <c r="T17" s="1591">
        <v>0</v>
      </c>
      <c r="U17" s="1540"/>
      <c r="V17" s="1590"/>
      <c r="W17" s="1592">
        <f t="shared" si="2"/>
        <v>0</v>
      </c>
      <c r="X17" s="1542"/>
      <c r="Y17" s="1590"/>
      <c r="Z17" s="1592">
        <f t="shared" si="3"/>
        <v>0</v>
      </c>
    </row>
    <row r="18" spans="1:26" ht="15.75" x14ac:dyDescent="0.25">
      <c r="A18" s="1581" t="s">
        <v>4115</v>
      </c>
      <c r="B18" s="1582"/>
      <c r="C18" s="1583"/>
      <c r="D18" s="1584"/>
      <c r="E18" s="1585">
        <f t="shared" si="0"/>
        <v>0</v>
      </c>
      <c r="F18" s="1586">
        <f t="shared" si="1"/>
        <v>0</v>
      </c>
      <c r="G18" s="1541"/>
      <c r="H18" s="1587"/>
      <c r="I18" s="1588"/>
      <c r="J18" s="1588"/>
      <c r="K18" s="1588"/>
      <c r="L18" s="1588"/>
      <c r="M18" s="1588"/>
      <c r="N18" s="1588"/>
      <c r="O18" s="1588"/>
      <c r="P18" s="1589"/>
      <c r="Q18" s="1540"/>
      <c r="R18" s="1590"/>
      <c r="S18" s="1584"/>
      <c r="T18" s="1591">
        <v>0</v>
      </c>
      <c r="U18" s="1540"/>
      <c r="V18" s="1590"/>
      <c r="W18" s="1592">
        <f t="shared" si="2"/>
        <v>0</v>
      </c>
      <c r="X18" s="1542"/>
      <c r="Y18" s="1590"/>
      <c r="Z18" s="1592">
        <f t="shared" si="3"/>
        <v>0</v>
      </c>
    </row>
    <row r="19" spans="1:26" ht="15.75" x14ac:dyDescent="0.25">
      <c r="A19" s="1581" t="s">
        <v>4115</v>
      </c>
      <c r="B19" s="1582"/>
      <c r="C19" s="1583"/>
      <c r="D19" s="1584"/>
      <c r="E19" s="1585">
        <f t="shared" si="0"/>
        <v>0</v>
      </c>
      <c r="F19" s="1586">
        <f t="shared" si="1"/>
        <v>0</v>
      </c>
      <c r="G19" s="1541"/>
      <c r="H19" s="1587"/>
      <c r="I19" s="1588"/>
      <c r="J19" s="1588"/>
      <c r="K19" s="1588"/>
      <c r="L19" s="1588"/>
      <c r="M19" s="1588"/>
      <c r="N19" s="1588"/>
      <c r="O19" s="1588"/>
      <c r="P19" s="1589"/>
      <c r="Q19" s="1540"/>
      <c r="R19" s="1590"/>
      <c r="S19" s="1584"/>
      <c r="T19" s="1591">
        <v>0</v>
      </c>
      <c r="U19" s="1540"/>
      <c r="V19" s="1590"/>
      <c r="W19" s="1592">
        <f t="shared" si="2"/>
        <v>0</v>
      </c>
      <c r="X19" s="1542"/>
      <c r="Y19" s="1590"/>
      <c r="Z19" s="1592">
        <f t="shared" si="3"/>
        <v>0</v>
      </c>
    </row>
    <row r="20" spans="1:26" ht="16.5" thickBot="1" x14ac:dyDescent="0.3">
      <c r="A20" s="1569" t="s">
        <v>4115</v>
      </c>
      <c r="B20" s="1570"/>
      <c r="C20" s="1571"/>
      <c r="D20" s="1593"/>
      <c r="E20" s="1572">
        <f t="shared" si="0"/>
        <v>0</v>
      </c>
      <c r="F20" s="1573">
        <f t="shared" si="1"/>
        <v>0</v>
      </c>
      <c r="G20" s="1541"/>
      <c r="H20" s="1574"/>
      <c r="I20" s="1575"/>
      <c r="J20" s="1575"/>
      <c r="K20" s="1575"/>
      <c r="L20" s="1575"/>
      <c r="M20" s="1575"/>
      <c r="N20" s="1575"/>
      <c r="O20" s="1575"/>
      <c r="P20" s="1576"/>
      <c r="Q20" s="1540"/>
      <c r="R20" s="1577"/>
      <c r="S20" s="1593"/>
      <c r="T20" s="1578">
        <v>0</v>
      </c>
      <c r="U20" s="1540"/>
      <c r="V20" s="1577"/>
      <c r="W20" s="1579">
        <f t="shared" si="2"/>
        <v>0</v>
      </c>
      <c r="X20" s="1542"/>
      <c r="Y20" s="1577"/>
      <c r="Z20" s="1579">
        <f t="shared" si="3"/>
        <v>0</v>
      </c>
    </row>
    <row r="21" spans="1:26" ht="16.5" thickTop="1" x14ac:dyDescent="0.25">
      <c r="A21" s="1560" t="s">
        <v>4116</v>
      </c>
      <c r="B21" s="1550" t="s">
        <v>4117</v>
      </c>
      <c r="C21" s="1561">
        <v>1.4</v>
      </c>
      <c r="D21" s="1580"/>
      <c r="E21" s="1552">
        <f t="shared" si="0"/>
        <v>0</v>
      </c>
      <c r="F21" s="1568">
        <f t="shared" si="1"/>
        <v>0</v>
      </c>
      <c r="G21" s="1541"/>
      <c r="H21" s="1562"/>
      <c r="I21" s="1563"/>
      <c r="J21" s="1563"/>
      <c r="K21" s="1563"/>
      <c r="L21" s="1563"/>
      <c r="M21" s="1563"/>
      <c r="N21" s="1563"/>
      <c r="O21" s="1563"/>
      <c r="P21" s="1564"/>
      <c r="Q21" s="1540"/>
      <c r="R21" s="1565"/>
      <c r="S21" s="1583"/>
      <c r="T21" s="1566"/>
      <c r="U21" s="1540"/>
      <c r="V21" s="1565"/>
      <c r="W21" s="1567">
        <f>V21*E21</f>
        <v>0</v>
      </c>
      <c r="X21" s="1542"/>
      <c r="Y21" s="1565"/>
      <c r="Z21" s="1567">
        <f t="shared" si="3"/>
        <v>0</v>
      </c>
    </row>
    <row r="22" spans="1:26" ht="15.75" x14ac:dyDescent="0.25">
      <c r="A22" s="1560" t="s">
        <v>4116</v>
      </c>
      <c r="B22" s="1582" t="s">
        <v>4118</v>
      </c>
      <c r="C22" s="1583">
        <v>1.56</v>
      </c>
      <c r="D22" s="1584"/>
      <c r="E22" s="1552">
        <f t="shared" si="0"/>
        <v>0</v>
      </c>
      <c r="F22" s="1586">
        <f t="shared" si="1"/>
        <v>0</v>
      </c>
      <c r="G22" s="1541"/>
      <c r="H22" s="1587"/>
      <c r="I22" s="1588"/>
      <c r="J22" s="1588"/>
      <c r="K22" s="1588"/>
      <c r="L22" s="1588"/>
      <c r="M22" s="1588"/>
      <c r="N22" s="1588"/>
      <c r="O22" s="1588"/>
      <c r="P22" s="1589"/>
      <c r="Q22" s="1540"/>
      <c r="R22" s="1590"/>
      <c r="S22" s="1583"/>
      <c r="T22" s="1591"/>
      <c r="U22" s="1540"/>
      <c r="V22" s="1565"/>
      <c r="W22" s="1567">
        <f t="shared" ref="W22:W29" si="4">V22*E22</f>
        <v>0</v>
      </c>
      <c r="X22" s="1542"/>
      <c r="Y22" s="1590"/>
      <c r="Z22" s="1592">
        <f t="shared" si="3"/>
        <v>0</v>
      </c>
    </row>
    <row r="23" spans="1:26" ht="15.75" x14ac:dyDescent="0.25">
      <c r="A23" s="1560" t="s">
        <v>4116</v>
      </c>
      <c r="B23" s="1582" t="s">
        <v>4119</v>
      </c>
      <c r="C23" s="1583">
        <v>2.82</v>
      </c>
      <c r="D23" s="1584"/>
      <c r="E23" s="1552">
        <f t="shared" si="0"/>
        <v>0</v>
      </c>
      <c r="F23" s="1586">
        <f t="shared" si="1"/>
        <v>0</v>
      </c>
      <c r="G23" s="1541"/>
      <c r="H23" s="1587"/>
      <c r="I23" s="1588"/>
      <c r="J23" s="1588"/>
      <c r="K23" s="1588"/>
      <c r="L23" s="1588"/>
      <c r="M23" s="1588"/>
      <c r="N23" s="1588"/>
      <c r="O23" s="1588"/>
      <c r="P23" s="1589"/>
      <c r="Q23" s="1540"/>
      <c r="R23" s="1590"/>
      <c r="S23" s="1583"/>
      <c r="T23" s="1591"/>
      <c r="U23" s="1540"/>
      <c r="V23" s="1565"/>
      <c r="W23" s="1567">
        <f t="shared" si="4"/>
        <v>0</v>
      </c>
      <c r="X23" s="1542"/>
      <c r="Y23" s="1590"/>
      <c r="Z23" s="1592">
        <f t="shared" si="3"/>
        <v>0</v>
      </c>
    </row>
    <row r="24" spans="1:26" ht="15.75" x14ac:dyDescent="0.25">
      <c r="A24" s="1560" t="s">
        <v>4116</v>
      </c>
      <c r="B24" s="1582" t="s">
        <v>4120</v>
      </c>
      <c r="C24" s="1583">
        <v>2.91</v>
      </c>
      <c r="D24" s="1584"/>
      <c r="E24" s="1552">
        <f t="shared" si="0"/>
        <v>0</v>
      </c>
      <c r="F24" s="1586">
        <f t="shared" si="1"/>
        <v>0</v>
      </c>
      <c r="G24" s="1541"/>
      <c r="H24" s="1587"/>
      <c r="I24" s="1588"/>
      <c r="J24" s="1588"/>
      <c r="K24" s="1588"/>
      <c r="L24" s="1588"/>
      <c r="M24" s="1588"/>
      <c r="N24" s="1588"/>
      <c r="O24" s="1588"/>
      <c r="P24" s="1589"/>
      <c r="Q24" s="1540"/>
      <c r="R24" s="1590"/>
      <c r="S24" s="1583"/>
      <c r="T24" s="1591"/>
      <c r="U24" s="1540"/>
      <c r="V24" s="1565"/>
      <c r="W24" s="1567">
        <f t="shared" si="4"/>
        <v>0</v>
      </c>
      <c r="X24" s="1542"/>
      <c r="Y24" s="1590"/>
      <c r="Z24" s="1592">
        <f t="shared" si="3"/>
        <v>0</v>
      </c>
    </row>
    <row r="25" spans="1:26" ht="15.75" x14ac:dyDescent="0.25">
      <c r="A25" s="1560" t="s">
        <v>4116</v>
      </c>
      <c r="B25" s="1582" t="s">
        <v>4121</v>
      </c>
      <c r="C25" s="1583">
        <v>3.96</v>
      </c>
      <c r="D25" s="1584"/>
      <c r="E25" s="1552">
        <f t="shared" si="0"/>
        <v>0</v>
      </c>
      <c r="F25" s="1586">
        <f t="shared" si="1"/>
        <v>0</v>
      </c>
      <c r="G25" s="1541"/>
      <c r="H25" s="1587"/>
      <c r="I25" s="1588"/>
      <c r="J25" s="1588"/>
      <c r="K25" s="1588"/>
      <c r="L25" s="1588"/>
      <c r="M25" s="1588"/>
      <c r="N25" s="1588"/>
      <c r="O25" s="1588"/>
      <c r="P25" s="1589"/>
      <c r="Q25" s="1540"/>
      <c r="R25" s="1590"/>
      <c r="S25" s="1583"/>
      <c r="T25" s="1591"/>
      <c r="U25" s="1540"/>
      <c r="V25" s="1565"/>
      <c r="W25" s="1567">
        <f t="shared" si="4"/>
        <v>0</v>
      </c>
      <c r="X25" s="1542"/>
      <c r="Y25" s="1590"/>
      <c r="Z25" s="1592">
        <f t="shared" si="3"/>
        <v>0</v>
      </c>
    </row>
    <row r="26" spans="1:26" ht="15.75" x14ac:dyDescent="0.25">
      <c r="A26" s="1560" t="s">
        <v>4116</v>
      </c>
      <c r="B26" s="1582" t="s">
        <v>4122</v>
      </c>
      <c r="C26" s="1583">
        <v>4.0599999999999996</v>
      </c>
      <c r="D26" s="1584"/>
      <c r="E26" s="1552">
        <f t="shared" si="0"/>
        <v>0</v>
      </c>
      <c r="F26" s="1586">
        <f t="shared" si="1"/>
        <v>0</v>
      </c>
      <c r="G26" s="1541"/>
      <c r="H26" s="1587"/>
      <c r="I26" s="1588"/>
      <c r="J26" s="1588"/>
      <c r="K26" s="1588"/>
      <c r="L26" s="1588"/>
      <c r="M26" s="1588"/>
      <c r="N26" s="1588"/>
      <c r="O26" s="1588"/>
      <c r="P26" s="1589"/>
      <c r="Q26" s="1540"/>
      <c r="R26" s="1590"/>
      <c r="S26" s="1583"/>
      <c r="T26" s="1591"/>
      <c r="U26" s="1540"/>
      <c r="V26" s="1565"/>
      <c r="W26" s="1567">
        <f t="shared" si="4"/>
        <v>0</v>
      </c>
      <c r="X26" s="1542"/>
      <c r="Y26" s="1590"/>
      <c r="Z26" s="1592">
        <f t="shared" si="3"/>
        <v>0</v>
      </c>
    </row>
    <row r="27" spans="1:26" ht="15.75" x14ac:dyDescent="0.25">
      <c r="A27" s="1560" t="s">
        <v>4116</v>
      </c>
      <c r="B27" s="1582" t="s">
        <v>4123</v>
      </c>
      <c r="C27" s="1583">
        <v>71</v>
      </c>
      <c r="D27" s="1584"/>
      <c r="E27" s="1552">
        <f t="shared" si="0"/>
        <v>0</v>
      </c>
      <c r="F27" s="1586">
        <f t="shared" si="1"/>
        <v>0</v>
      </c>
      <c r="G27" s="1541"/>
      <c r="H27" s="1587"/>
      <c r="I27" s="1588"/>
      <c r="J27" s="1588"/>
      <c r="K27" s="1588"/>
      <c r="L27" s="1588"/>
      <c r="M27" s="1588"/>
      <c r="N27" s="1588"/>
      <c r="O27" s="1588"/>
      <c r="P27" s="1589"/>
      <c r="Q27" s="1540"/>
      <c r="R27" s="1590"/>
      <c r="S27" s="1583"/>
      <c r="T27" s="1591"/>
      <c r="U27" s="1540"/>
      <c r="V27" s="1565"/>
      <c r="W27" s="1567">
        <f t="shared" si="4"/>
        <v>0</v>
      </c>
      <c r="X27" s="1542"/>
      <c r="Y27" s="1590"/>
      <c r="Z27" s="1592">
        <f t="shared" si="3"/>
        <v>0</v>
      </c>
    </row>
    <row r="28" spans="1:26" ht="15.75" x14ac:dyDescent="0.25">
      <c r="A28" s="1560" t="s">
        <v>4116</v>
      </c>
      <c r="B28" s="1582" t="s">
        <v>4124</v>
      </c>
      <c r="C28" s="1583">
        <v>0.96</v>
      </c>
      <c r="D28" s="1584"/>
      <c r="E28" s="1552">
        <f t="shared" si="0"/>
        <v>0</v>
      </c>
      <c r="F28" s="1586">
        <f t="shared" si="1"/>
        <v>0</v>
      </c>
      <c r="G28" s="1541"/>
      <c r="H28" s="1587"/>
      <c r="I28" s="1588"/>
      <c r="J28" s="1588"/>
      <c r="K28" s="1588"/>
      <c r="L28" s="1588"/>
      <c r="M28" s="1588"/>
      <c r="N28" s="1588"/>
      <c r="O28" s="1588"/>
      <c r="P28" s="1589"/>
      <c r="Q28" s="1540"/>
      <c r="R28" s="1590"/>
      <c r="S28" s="1583"/>
      <c r="T28" s="1591"/>
      <c r="U28" s="1540"/>
      <c r="V28" s="1565"/>
      <c r="W28" s="1567">
        <f t="shared" si="4"/>
        <v>0</v>
      </c>
      <c r="X28" s="1542"/>
      <c r="Y28" s="1590"/>
      <c r="Z28" s="1592">
        <f t="shared" si="3"/>
        <v>0</v>
      </c>
    </row>
    <row r="29" spans="1:26" ht="16.5" thickBot="1" x14ac:dyDescent="0.3">
      <c r="A29" s="1569" t="s">
        <v>4116</v>
      </c>
      <c r="B29" s="1570"/>
      <c r="C29" s="1571"/>
      <c r="D29" s="1593"/>
      <c r="E29" s="1572">
        <f>IF(D29=0,SUMPRODUCT($H$7:$P$7,$H29:$P29)*(C29),SUMPRODUCT($H$7:$P$7,$H29:$P29)*(C29*D29))</f>
        <v>0</v>
      </c>
      <c r="F29" s="1573">
        <f t="shared" si="1"/>
        <v>0</v>
      </c>
      <c r="G29" s="1541"/>
      <c r="H29" s="1574"/>
      <c r="I29" s="1575"/>
      <c r="J29" s="1575"/>
      <c r="K29" s="1575"/>
      <c r="L29" s="1575"/>
      <c r="M29" s="1575"/>
      <c r="N29" s="1575"/>
      <c r="O29" s="1575"/>
      <c r="P29" s="1576"/>
      <c r="Q29" s="1540"/>
      <c r="R29" s="1577"/>
      <c r="S29" s="1571"/>
      <c r="T29" s="1578"/>
      <c r="U29" s="1540"/>
      <c r="V29" s="1577"/>
      <c r="W29" s="1579">
        <f t="shared" si="4"/>
        <v>0</v>
      </c>
      <c r="X29" s="1542"/>
      <c r="Y29" s="1577"/>
      <c r="Z29" s="1579">
        <f t="shared" si="3"/>
        <v>0</v>
      </c>
    </row>
    <row r="30" spans="1:26" ht="16.5" thickTop="1" x14ac:dyDescent="0.25">
      <c r="A30" s="1581" t="s">
        <v>4125</v>
      </c>
      <c r="B30" s="1582" t="s">
        <v>4126</v>
      </c>
      <c r="C30" s="1583"/>
      <c r="D30" s="1583"/>
      <c r="E30" s="1552">
        <f t="shared" ref="E30:E93" si="5">IF(D30=0,SUMPRODUCT($H$7:$P$7,$H30:$P30)*(C30),SUMPRODUCT($H$7:$P$7,$H30:$P30)*(C30*D30))</f>
        <v>0</v>
      </c>
      <c r="F30" s="1586">
        <f t="shared" si="1"/>
        <v>0</v>
      </c>
      <c r="G30" s="1541"/>
      <c r="H30" s="1587"/>
      <c r="I30" s="1588"/>
      <c r="J30" s="1588"/>
      <c r="K30" s="1588"/>
      <c r="L30" s="1588"/>
      <c r="M30" s="1588"/>
      <c r="N30" s="1588"/>
      <c r="O30" s="1588"/>
      <c r="P30" s="1589"/>
      <c r="Q30" s="1540"/>
      <c r="R30" s="1590"/>
      <c r="S30" s="1583"/>
      <c r="T30" s="1591"/>
      <c r="U30" s="1540"/>
      <c r="V30" s="1590"/>
      <c r="W30" s="1592">
        <f t="shared" si="2"/>
        <v>0</v>
      </c>
      <c r="X30" s="1542"/>
      <c r="Y30" s="1590"/>
      <c r="Z30" s="1592">
        <f t="shared" si="3"/>
        <v>0</v>
      </c>
    </row>
    <row r="31" spans="1:26" ht="15.75" x14ac:dyDescent="0.25">
      <c r="A31" s="1581" t="s">
        <v>4125</v>
      </c>
      <c r="B31" s="1582"/>
      <c r="C31" s="1583"/>
      <c r="D31" s="1583"/>
      <c r="E31" s="1585">
        <f t="shared" si="5"/>
        <v>0</v>
      </c>
      <c r="F31" s="1586">
        <f t="shared" si="1"/>
        <v>0</v>
      </c>
      <c r="G31" s="1541"/>
      <c r="H31" s="1587"/>
      <c r="I31" s="1588"/>
      <c r="J31" s="1588"/>
      <c r="K31" s="1588"/>
      <c r="L31" s="1588"/>
      <c r="M31" s="1588"/>
      <c r="N31" s="1588"/>
      <c r="O31" s="1588"/>
      <c r="P31" s="1589"/>
      <c r="Q31" s="1540"/>
      <c r="R31" s="1590"/>
      <c r="S31" s="1583"/>
      <c r="T31" s="1591"/>
      <c r="U31" s="1540"/>
      <c r="V31" s="1590"/>
      <c r="W31" s="1592">
        <f t="shared" si="2"/>
        <v>0</v>
      </c>
      <c r="X31" s="1542"/>
      <c r="Y31" s="1590"/>
      <c r="Z31" s="1592">
        <f t="shared" si="3"/>
        <v>0</v>
      </c>
    </row>
    <row r="32" spans="1:26" ht="15.75" x14ac:dyDescent="0.25">
      <c r="A32" s="1581" t="s">
        <v>4125</v>
      </c>
      <c r="B32" s="1582"/>
      <c r="C32" s="1583"/>
      <c r="D32" s="1583"/>
      <c r="E32" s="1585">
        <f t="shared" si="5"/>
        <v>0</v>
      </c>
      <c r="F32" s="1586">
        <f t="shared" si="1"/>
        <v>0</v>
      </c>
      <c r="G32" s="1541"/>
      <c r="H32" s="1587"/>
      <c r="I32" s="1588"/>
      <c r="J32" s="1588"/>
      <c r="K32" s="1588"/>
      <c r="L32" s="1588"/>
      <c r="M32" s="1588"/>
      <c r="N32" s="1588"/>
      <c r="O32" s="1588"/>
      <c r="P32" s="1589"/>
      <c r="Q32" s="1540"/>
      <c r="R32" s="1590"/>
      <c r="S32" s="1583"/>
      <c r="T32" s="1591"/>
      <c r="U32" s="1540"/>
      <c r="V32" s="1590"/>
      <c r="W32" s="1592">
        <f t="shared" si="2"/>
        <v>0</v>
      </c>
      <c r="X32" s="1542"/>
      <c r="Y32" s="1590"/>
      <c r="Z32" s="1592">
        <f t="shared" si="3"/>
        <v>0</v>
      </c>
    </row>
    <row r="33" spans="1:26" ht="15.75" x14ac:dyDescent="0.25">
      <c r="A33" s="1581" t="s">
        <v>4125</v>
      </c>
      <c r="B33" s="1582"/>
      <c r="C33" s="1583"/>
      <c r="D33" s="1583"/>
      <c r="E33" s="1585">
        <f t="shared" si="5"/>
        <v>0</v>
      </c>
      <c r="F33" s="1586">
        <f t="shared" si="1"/>
        <v>0</v>
      </c>
      <c r="G33" s="1541"/>
      <c r="H33" s="1587"/>
      <c r="I33" s="1588"/>
      <c r="J33" s="1588"/>
      <c r="K33" s="1588"/>
      <c r="L33" s="1588"/>
      <c r="M33" s="1588"/>
      <c r="N33" s="1588"/>
      <c r="O33" s="1588"/>
      <c r="P33" s="1589"/>
      <c r="Q33" s="1540"/>
      <c r="R33" s="1590"/>
      <c r="S33" s="1583"/>
      <c r="T33" s="1591"/>
      <c r="U33" s="1540"/>
      <c r="V33" s="1590"/>
      <c r="W33" s="1592">
        <f t="shared" si="2"/>
        <v>0</v>
      </c>
      <c r="X33" s="1542"/>
      <c r="Y33" s="1590"/>
      <c r="Z33" s="1592">
        <f t="shared" si="3"/>
        <v>0</v>
      </c>
    </row>
    <row r="34" spans="1:26" ht="16.5" thickBot="1" x14ac:dyDescent="0.3">
      <c r="A34" s="1569" t="s">
        <v>4125</v>
      </c>
      <c r="B34" s="1570"/>
      <c r="C34" s="1571"/>
      <c r="D34" s="1571"/>
      <c r="E34" s="1572">
        <f t="shared" si="5"/>
        <v>0</v>
      </c>
      <c r="F34" s="1573">
        <f t="shared" si="1"/>
        <v>0</v>
      </c>
      <c r="G34" s="1541"/>
      <c r="H34" s="1574"/>
      <c r="I34" s="1575"/>
      <c r="J34" s="1575"/>
      <c r="K34" s="1575"/>
      <c r="L34" s="1575"/>
      <c r="M34" s="1575"/>
      <c r="N34" s="1575"/>
      <c r="O34" s="1575"/>
      <c r="P34" s="1576"/>
      <c r="Q34" s="1540"/>
      <c r="R34" s="1577"/>
      <c r="S34" s="1571"/>
      <c r="T34" s="1578"/>
      <c r="U34" s="1540"/>
      <c r="V34" s="1577"/>
      <c r="W34" s="1579">
        <f t="shared" si="2"/>
        <v>0</v>
      </c>
      <c r="X34" s="1542"/>
      <c r="Y34" s="1577"/>
      <c r="Z34" s="1579">
        <f t="shared" si="3"/>
        <v>0</v>
      </c>
    </row>
    <row r="35" spans="1:26" ht="16.5" thickTop="1" x14ac:dyDescent="0.25">
      <c r="A35" s="1594" t="s">
        <v>4127</v>
      </c>
      <c r="B35" s="1595"/>
      <c r="C35" s="1596"/>
      <c r="D35" s="1596"/>
      <c r="E35" s="1597">
        <f t="shared" si="5"/>
        <v>0</v>
      </c>
      <c r="F35" s="1598">
        <f t="shared" si="1"/>
        <v>0</v>
      </c>
      <c r="G35" s="1541"/>
      <c r="H35" s="1599"/>
      <c r="I35" s="1600"/>
      <c r="J35" s="1600"/>
      <c r="K35" s="1600"/>
      <c r="L35" s="1600"/>
      <c r="M35" s="1600"/>
      <c r="N35" s="1600"/>
      <c r="O35" s="1600"/>
      <c r="P35" s="1601"/>
      <c r="Q35" s="1540"/>
      <c r="R35" s="1602"/>
      <c r="S35" s="1596"/>
      <c r="T35" s="1603"/>
      <c r="U35" s="1540"/>
      <c r="V35" s="1602"/>
      <c r="W35" s="1604">
        <f t="shared" si="2"/>
        <v>0</v>
      </c>
      <c r="X35" s="1542"/>
      <c r="Y35" s="1590"/>
      <c r="Z35" s="1604">
        <f t="shared" ref="Z35:Z73" si="6">Y35*F35</f>
        <v>0</v>
      </c>
    </row>
    <row r="36" spans="1:26" ht="15.75" x14ac:dyDescent="0.25">
      <c r="A36" s="1581" t="s">
        <v>4127</v>
      </c>
      <c r="B36" s="1582"/>
      <c r="C36" s="1583"/>
      <c r="D36" s="1583"/>
      <c r="E36" s="1585">
        <f t="shared" si="5"/>
        <v>0</v>
      </c>
      <c r="F36" s="1586">
        <f t="shared" si="1"/>
        <v>0</v>
      </c>
      <c r="G36" s="1541"/>
      <c r="H36" s="1587"/>
      <c r="I36" s="1588"/>
      <c r="J36" s="1588"/>
      <c r="K36" s="1588"/>
      <c r="L36" s="1588"/>
      <c r="M36" s="1588"/>
      <c r="N36" s="1588"/>
      <c r="O36" s="1588"/>
      <c r="P36" s="1589"/>
      <c r="Q36" s="1540"/>
      <c r="R36" s="1590"/>
      <c r="S36" s="1583"/>
      <c r="T36" s="1591"/>
      <c r="U36" s="1540"/>
      <c r="V36" s="1590"/>
      <c r="W36" s="1592">
        <f t="shared" si="2"/>
        <v>0</v>
      </c>
      <c r="X36" s="1542"/>
      <c r="Y36" s="1590"/>
      <c r="Z36" s="1592">
        <f t="shared" si="6"/>
        <v>0</v>
      </c>
    </row>
    <row r="37" spans="1:26" ht="15.75" x14ac:dyDescent="0.25">
      <c r="A37" s="1581" t="s">
        <v>4127</v>
      </c>
      <c r="B37" s="1582"/>
      <c r="C37" s="1583"/>
      <c r="D37" s="1583"/>
      <c r="E37" s="1585">
        <f t="shared" si="5"/>
        <v>0</v>
      </c>
      <c r="F37" s="1586">
        <f t="shared" si="1"/>
        <v>0</v>
      </c>
      <c r="G37" s="1541"/>
      <c r="H37" s="1587"/>
      <c r="I37" s="1588"/>
      <c r="J37" s="1588"/>
      <c r="K37" s="1588"/>
      <c r="L37" s="1588"/>
      <c r="M37" s="1588"/>
      <c r="N37" s="1588"/>
      <c r="O37" s="1588"/>
      <c r="P37" s="1589"/>
      <c r="Q37" s="1540"/>
      <c r="R37" s="1590"/>
      <c r="S37" s="1583"/>
      <c r="T37" s="1591"/>
      <c r="U37" s="1540"/>
      <c r="V37" s="1590"/>
      <c r="W37" s="1592">
        <f t="shared" si="2"/>
        <v>0</v>
      </c>
      <c r="X37" s="1542"/>
      <c r="Y37" s="1590"/>
      <c r="Z37" s="1592">
        <f t="shared" si="6"/>
        <v>0</v>
      </c>
    </row>
    <row r="38" spans="1:26" ht="16.5" thickBot="1" x14ac:dyDescent="0.3">
      <c r="A38" s="1569" t="s">
        <v>4127</v>
      </c>
      <c r="B38" s="1605"/>
      <c r="C38" s="1571"/>
      <c r="D38" s="1571"/>
      <c r="E38" s="1572">
        <f t="shared" si="5"/>
        <v>0</v>
      </c>
      <c r="F38" s="1573">
        <f t="shared" si="1"/>
        <v>0</v>
      </c>
      <c r="G38" s="1606"/>
      <c r="H38" s="1574"/>
      <c r="I38" s="1575"/>
      <c r="J38" s="1575"/>
      <c r="K38" s="1575"/>
      <c r="L38" s="1575"/>
      <c r="M38" s="1575"/>
      <c r="N38" s="1575"/>
      <c r="O38" s="1575"/>
      <c r="P38" s="1576"/>
      <c r="Q38" s="1607"/>
      <c r="R38" s="1577"/>
      <c r="S38" s="1571"/>
      <c r="T38" s="1578"/>
      <c r="U38" s="1607"/>
      <c r="V38" s="1577"/>
      <c r="W38" s="1579">
        <f t="shared" si="2"/>
        <v>0</v>
      </c>
      <c r="X38" s="1608"/>
      <c r="Y38" s="1577"/>
      <c r="Z38" s="1579">
        <f t="shared" si="6"/>
        <v>0</v>
      </c>
    </row>
    <row r="39" spans="1:26" ht="16.5" thickTop="1" x14ac:dyDescent="0.25">
      <c r="A39" s="1581" t="s">
        <v>4128</v>
      </c>
      <c r="B39" s="1582" t="s">
        <v>4129</v>
      </c>
      <c r="C39" s="1583">
        <v>0.8</v>
      </c>
      <c r="D39" s="1583">
        <v>2.1</v>
      </c>
      <c r="E39" s="1552">
        <f t="shared" si="5"/>
        <v>0</v>
      </c>
      <c r="F39" s="1586">
        <f t="shared" si="1"/>
        <v>0</v>
      </c>
      <c r="G39" s="1541"/>
      <c r="H39" s="1587"/>
      <c r="I39" s="1588"/>
      <c r="J39" s="1588"/>
      <c r="K39" s="1588"/>
      <c r="L39" s="1588"/>
      <c r="M39" s="1588"/>
      <c r="N39" s="1588"/>
      <c r="O39" s="1588"/>
      <c r="P39" s="1589"/>
      <c r="Q39" s="1540"/>
      <c r="R39" s="1590"/>
      <c r="S39" s="1583"/>
      <c r="T39" s="1591"/>
      <c r="U39" s="1540"/>
      <c r="V39" s="1590"/>
      <c r="W39" s="1592">
        <f t="shared" si="2"/>
        <v>0</v>
      </c>
      <c r="X39" s="1542"/>
      <c r="Y39" s="1590"/>
      <c r="Z39" s="1592">
        <f t="shared" si="6"/>
        <v>0</v>
      </c>
    </row>
    <row r="40" spans="1:26" ht="15.75" x14ac:dyDescent="0.25">
      <c r="A40" s="1581" t="s">
        <v>4128</v>
      </c>
      <c r="B40" s="1582" t="s">
        <v>4130</v>
      </c>
      <c r="C40" s="1583">
        <v>0.6</v>
      </c>
      <c r="D40" s="1583">
        <v>2.1</v>
      </c>
      <c r="E40" s="1552">
        <f t="shared" si="5"/>
        <v>0</v>
      </c>
      <c r="F40" s="1586">
        <f t="shared" si="1"/>
        <v>0</v>
      </c>
      <c r="G40" s="1541"/>
      <c r="H40" s="1587"/>
      <c r="I40" s="1588"/>
      <c r="J40" s="1588"/>
      <c r="K40" s="1588"/>
      <c r="L40" s="1588"/>
      <c r="M40" s="1588"/>
      <c r="N40" s="1588"/>
      <c r="O40" s="1588"/>
      <c r="P40" s="1589"/>
      <c r="Q40" s="1540"/>
      <c r="R40" s="1590"/>
      <c r="S40" s="1583"/>
      <c r="T40" s="1591"/>
      <c r="U40" s="1540"/>
      <c r="V40" s="1590"/>
      <c r="W40" s="1592">
        <f t="shared" si="2"/>
        <v>0</v>
      </c>
      <c r="X40" s="1542"/>
      <c r="Y40" s="1590"/>
      <c r="Z40" s="1592">
        <f t="shared" si="6"/>
        <v>0</v>
      </c>
    </row>
    <row r="41" spans="1:26" ht="15.75" x14ac:dyDescent="0.25">
      <c r="A41" s="1581" t="s">
        <v>4128</v>
      </c>
      <c r="B41" s="1582" t="s">
        <v>4131</v>
      </c>
      <c r="C41" s="1583">
        <v>4</v>
      </c>
      <c r="D41" s="1583">
        <v>2.2999999999999998</v>
      </c>
      <c r="E41" s="1552">
        <f t="shared" si="5"/>
        <v>0</v>
      </c>
      <c r="F41" s="1586">
        <f t="shared" si="1"/>
        <v>0</v>
      </c>
      <c r="G41" s="1541"/>
      <c r="H41" s="1587"/>
      <c r="I41" s="1588"/>
      <c r="J41" s="1588"/>
      <c r="K41" s="1588"/>
      <c r="L41" s="1588"/>
      <c r="M41" s="1588"/>
      <c r="N41" s="1588"/>
      <c r="O41" s="1588"/>
      <c r="P41" s="1589"/>
      <c r="Q41" s="1540"/>
      <c r="R41" s="1590"/>
      <c r="S41" s="1583"/>
      <c r="T41" s="1591"/>
      <c r="U41" s="1540"/>
      <c r="V41" s="1590"/>
      <c r="W41" s="1592">
        <f t="shared" si="2"/>
        <v>0</v>
      </c>
      <c r="X41" s="1542"/>
      <c r="Y41" s="1590"/>
      <c r="Z41" s="1592">
        <f t="shared" si="6"/>
        <v>0</v>
      </c>
    </row>
    <row r="42" spans="1:26" ht="15.75" x14ac:dyDescent="0.25">
      <c r="A42" s="1581" t="s">
        <v>4128</v>
      </c>
      <c r="B42" s="1582" t="s">
        <v>4132</v>
      </c>
      <c r="C42" s="1583">
        <v>1.4</v>
      </c>
      <c r="D42" s="1583">
        <v>1.1499999999999999</v>
      </c>
      <c r="E42" s="1552">
        <f t="shared" si="5"/>
        <v>0</v>
      </c>
      <c r="F42" s="1586">
        <f t="shared" si="1"/>
        <v>0</v>
      </c>
      <c r="G42" s="1541"/>
      <c r="H42" s="1587"/>
      <c r="I42" s="1588"/>
      <c r="J42" s="1588"/>
      <c r="K42" s="1588"/>
      <c r="L42" s="1588"/>
      <c r="M42" s="1588"/>
      <c r="N42" s="1588"/>
      <c r="O42" s="1588"/>
      <c r="P42" s="1589"/>
      <c r="Q42" s="1540"/>
      <c r="R42" s="1590"/>
      <c r="S42" s="1583"/>
      <c r="T42" s="1591"/>
      <c r="U42" s="1540"/>
      <c r="V42" s="1590"/>
      <c r="W42" s="1592">
        <f t="shared" si="2"/>
        <v>0</v>
      </c>
      <c r="X42" s="1542"/>
      <c r="Y42" s="1590"/>
      <c r="Z42" s="1592">
        <f t="shared" si="6"/>
        <v>0</v>
      </c>
    </row>
    <row r="43" spans="1:26" ht="15.75" x14ac:dyDescent="0.25">
      <c r="A43" s="1581" t="s">
        <v>4128</v>
      </c>
      <c r="B43" s="1582" t="s">
        <v>4133</v>
      </c>
      <c r="C43" s="1583">
        <v>1</v>
      </c>
      <c r="D43" s="1583">
        <v>2.2999999999999998</v>
      </c>
      <c r="E43" s="1552">
        <f t="shared" si="5"/>
        <v>0</v>
      </c>
      <c r="F43" s="1586">
        <f t="shared" si="1"/>
        <v>0</v>
      </c>
      <c r="G43" s="1541"/>
      <c r="H43" s="1587"/>
      <c r="I43" s="1588"/>
      <c r="J43" s="1588"/>
      <c r="K43" s="1588"/>
      <c r="L43" s="1588"/>
      <c r="M43" s="1588"/>
      <c r="N43" s="1588"/>
      <c r="O43" s="1588"/>
      <c r="P43" s="1589"/>
      <c r="Q43" s="1540"/>
      <c r="R43" s="1590"/>
      <c r="S43" s="1583"/>
      <c r="T43" s="1591"/>
      <c r="U43" s="1540"/>
      <c r="V43" s="1590"/>
      <c r="W43" s="1592">
        <f t="shared" si="2"/>
        <v>0</v>
      </c>
      <c r="X43" s="1542"/>
      <c r="Y43" s="1590"/>
      <c r="Z43" s="1592">
        <f t="shared" si="6"/>
        <v>0</v>
      </c>
    </row>
    <row r="44" spans="1:26" ht="15.75" x14ac:dyDescent="0.25">
      <c r="A44" s="1581" t="s">
        <v>4128</v>
      </c>
      <c r="B44" s="1582" t="s">
        <v>4134</v>
      </c>
      <c r="C44" s="1583">
        <v>2</v>
      </c>
      <c r="D44" s="1583">
        <v>2.2999999999999998</v>
      </c>
      <c r="E44" s="1552">
        <f t="shared" si="5"/>
        <v>0</v>
      </c>
      <c r="F44" s="1586">
        <f t="shared" si="1"/>
        <v>0</v>
      </c>
      <c r="G44" s="1541"/>
      <c r="H44" s="1587"/>
      <c r="I44" s="1588"/>
      <c r="J44" s="1588"/>
      <c r="K44" s="1588"/>
      <c r="L44" s="1588"/>
      <c r="M44" s="1588"/>
      <c r="N44" s="1588"/>
      <c r="O44" s="1588"/>
      <c r="P44" s="1589"/>
      <c r="Q44" s="1540"/>
      <c r="R44" s="1590"/>
      <c r="S44" s="1583"/>
      <c r="T44" s="1591"/>
      <c r="U44" s="1540"/>
      <c r="V44" s="1590"/>
      <c r="W44" s="1592">
        <f t="shared" si="2"/>
        <v>0</v>
      </c>
      <c r="X44" s="1542"/>
      <c r="Y44" s="1590"/>
      <c r="Z44" s="1592">
        <f t="shared" si="6"/>
        <v>0</v>
      </c>
    </row>
    <row r="45" spans="1:26" ht="15.75" x14ac:dyDescent="0.25">
      <c r="A45" s="1581" t="s">
        <v>4128</v>
      </c>
      <c r="B45" s="1582" t="s">
        <v>4135</v>
      </c>
      <c r="C45" s="1583">
        <v>2.6</v>
      </c>
      <c r="D45" s="1583">
        <v>2.2999999999999998</v>
      </c>
      <c r="E45" s="1552">
        <f t="shared" si="5"/>
        <v>0</v>
      </c>
      <c r="F45" s="1586">
        <f t="shared" si="1"/>
        <v>0</v>
      </c>
      <c r="G45" s="1541"/>
      <c r="H45" s="1587"/>
      <c r="I45" s="1588"/>
      <c r="J45" s="1588"/>
      <c r="K45" s="1588"/>
      <c r="L45" s="1588"/>
      <c r="M45" s="1588"/>
      <c r="N45" s="1588"/>
      <c r="O45" s="1588"/>
      <c r="P45" s="1589"/>
      <c r="Q45" s="1540"/>
      <c r="R45" s="1590"/>
      <c r="S45" s="1583"/>
      <c r="T45" s="1591"/>
      <c r="U45" s="1540"/>
      <c r="V45" s="1590"/>
      <c r="W45" s="1592">
        <f t="shared" si="2"/>
        <v>0</v>
      </c>
      <c r="X45" s="1542"/>
      <c r="Y45" s="1590"/>
      <c r="Z45" s="1592">
        <f t="shared" si="6"/>
        <v>0</v>
      </c>
    </row>
    <row r="46" spans="1:26" ht="15.75" x14ac:dyDescent="0.25">
      <c r="A46" s="1581" t="s">
        <v>4128</v>
      </c>
      <c r="B46" s="1582" t="s">
        <v>4136</v>
      </c>
      <c r="C46" s="1583">
        <v>3.6</v>
      </c>
      <c r="D46" s="1583">
        <v>2.2999999999999998</v>
      </c>
      <c r="E46" s="1552">
        <f t="shared" si="5"/>
        <v>0</v>
      </c>
      <c r="F46" s="1586">
        <f t="shared" si="1"/>
        <v>0</v>
      </c>
      <c r="G46" s="1541"/>
      <c r="H46" s="1587"/>
      <c r="I46" s="1588"/>
      <c r="J46" s="1588"/>
      <c r="K46" s="1588"/>
      <c r="L46" s="1588"/>
      <c r="M46" s="1588"/>
      <c r="N46" s="1588"/>
      <c r="O46" s="1588"/>
      <c r="P46" s="1589"/>
      <c r="Q46" s="1540"/>
      <c r="R46" s="1590"/>
      <c r="S46" s="1583"/>
      <c r="T46" s="1591"/>
      <c r="U46" s="1540"/>
      <c r="V46" s="1590"/>
      <c r="W46" s="1592">
        <f t="shared" si="2"/>
        <v>0</v>
      </c>
      <c r="X46" s="1542"/>
      <c r="Y46" s="1590"/>
      <c r="Z46" s="1592">
        <f t="shared" si="6"/>
        <v>0</v>
      </c>
    </row>
    <row r="47" spans="1:26" ht="15.75" x14ac:dyDescent="0.25">
      <c r="A47" s="1581" t="s">
        <v>4128</v>
      </c>
      <c r="B47" s="1582" t="s">
        <v>4137</v>
      </c>
      <c r="C47" s="1583">
        <v>1.5</v>
      </c>
      <c r="D47" s="1583">
        <v>2.1</v>
      </c>
      <c r="E47" s="1552">
        <f t="shared" si="5"/>
        <v>0</v>
      </c>
      <c r="F47" s="1586">
        <f t="shared" si="1"/>
        <v>0</v>
      </c>
      <c r="G47" s="1541"/>
      <c r="H47" s="1587"/>
      <c r="I47" s="1588"/>
      <c r="J47" s="1588"/>
      <c r="K47" s="1588"/>
      <c r="L47" s="1588"/>
      <c r="M47" s="1588"/>
      <c r="N47" s="1588"/>
      <c r="O47" s="1588"/>
      <c r="P47" s="1589"/>
      <c r="Q47" s="1540"/>
      <c r="R47" s="1590"/>
      <c r="S47" s="1583"/>
      <c r="T47" s="1591"/>
      <c r="U47" s="1540"/>
      <c r="V47" s="1590"/>
      <c r="W47" s="1592">
        <f t="shared" si="2"/>
        <v>0</v>
      </c>
      <c r="X47" s="1542"/>
      <c r="Y47" s="1590"/>
      <c r="Z47" s="1592">
        <f t="shared" si="6"/>
        <v>0</v>
      </c>
    </row>
    <row r="48" spans="1:26" ht="15.75" x14ac:dyDescent="0.25">
      <c r="A48" s="1581" t="s">
        <v>4128</v>
      </c>
      <c r="B48" s="1582" t="s">
        <v>4138</v>
      </c>
      <c r="C48" s="1583">
        <v>5.26</v>
      </c>
      <c r="D48" s="1583">
        <v>3.16</v>
      </c>
      <c r="E48" s="1552">
        <f t="shared" si="5"/>
        <v>0</v>
      </c>
      <c r="F48" s="1586">
        <f t="shared" si="1"/>
        <v>0</v>
      </c>
      <c r="G48" s="1541"/>
      <c r="H48" s="1587"/>
      <c r="I48" s="1588"/>
      <c r="J48" s="1588"/>
      <c r="K48" s="1588"/>
      <c r="L48" s="1588"/>
      <c r="M48" s="1588"/>
      <c r="N48" s="1588"/>
      <c r="O48" s="1588"/>
      <c r="P48" s="1589"/>
      <c r="Q48" s="1540"/>
      <c r="R48" s="1590"/>
      <c r="S48" s="1583"/>
      <c r="T48" s="1591"/>
      <c r="U48" s="1540"/>
      <c r="V48" s="1590"/>
      <c r="W48" s="1592">
        <f t="shared" si="2"/>
        <v>0</v>
      </c>
      <c r="X48" s="1542"/>
      <c r="Y48" s="1590"/>
      <c r="Z48" s="1592">
        <f t="shared" si="6"/>
        <v>0</v>
      </c>
    </row>
    <row r="49" spans="1:30" ht="15.75" x14ac:dyDescent="0.25">
      <c r="A49" s="1581" t="s">
        <v>4128</v>
      </c>
      <c r="B49" s="1582" t="s">
        <v>4139</v>
      </c>
      <c r="C49" s="1583">
        <v>5.8</v>
      </c>
      <c r="D49" s="1583">
        <v>3.16</v>
      </c>
      <c r="E49" s="1552">
        <f t="shared" si="5"/>
        <v>0</v>
      </c>
      <c r="F49" s="1586">
        <f t="shared" si="1"/>
        <v>0</v>
      </c>
      <c r="G49" s="1541"/>
      <c r="H49" s="1587"/>
      <c r="I49" s="1588"/>
      <c r="J49" s="1588"/>
      <c r="K49" s="1588"/>
      <c r="L49" s="1588"/>
      <c r="M49" s="1588"/>
      <c r="N49" s="1588"/>
      <c r="O49" s="1588"/>
      <c r="P49" s="1589"/>
      <c r="Q49" s="1540"/>
      <c r="R49" s="1590"/>
      <c r="S49" s="1583"/>
      <c r="T49" s="1591"/>
      <c r="U49" s="1540"/>
      <c r="V49" s="1590"/>
      <c r="W49" s="1592">
        <f t="shared" si="2"/>
        <v>0</v>
      </c>
      <c r="X49" s="1542"/>
      <c r="Y49" s="1590"/>
      <c r="Z49" s="1592">
        <f t="shared" si="6"/>
        <v>0</v>
      </c>
    </row>
    <row r="50" spans="1:30" ht="15.75" x14ac:dyDescent="0.25">
      <c r="A50" s="1581" t="s">
        <v>4128</v>
      </c>
      <c r="B50" s="1582" t="s">
        <v>4140</v>
      </c>
      <c r="C50" s="1583">
        <v>6.47</v>
      </c>
      <c r="D50" s="1583">
        <v>3.16</v>
      </c>
      <c r="E50" s="1552">
        <f t="shared" si="5"/>
        <v>0</v>
      </c>
      <c r="F50" s="1586">
        <f t="shared" si="1"/>
        <v>0</v>
      </c>
      <c r="G50" s="1541"/>
      <c r="H50" s="1587"/>
      <c r="I50" s="1588"/>
      <c r="J50" s="1588"/>
      <c r="K50" s="1588"/>
      <c r="L50" s="1588"/>
      <c r="M50" s="1588"/>
      <c r="N50" s="1588"/>
      <c r="O50" s="1588"/>
      <c r="P50" s="1589"/>
      <c r="Q50" s="1540"/>
      <c r="R50" s="1590"/>
      <c r="S50" s="1583"/>
      <c r="T50" s="1591"/>
      <c r="U50" s="1540"/>
      <c r="V50" s="1590"/>
      <c r="W50" s="1592">
        <f t="shared" si="2"/>
        <v>0</v>
      </c>
      <c r="X50" s="1542"/>
      <c r="Y50" s="1590"/>
      <c r="Z50" s="1592">
        <f t="shared" si="6"/>
        <v>0</v>
      </c>
    </row>
    <row r="51" spans="1:30" ht="15.75" x14ac:dyDescent="0.25">
      <c r="A51" s="1581" t="s">
        <v>4128</v>
      </c>
      <c r="B51" s="1582" t="s">
        <v>4141</v>
      </c>
      <c r="C51" s="1583">
        <v>7.24</v>
      </c>
      <c r="D51" s="1583">
        <v>3.16</v>
      </c>
      <c r="E51" s="1552">
        <f t="shared" si="5"/>
        <v>0</v>
      </c>
      <c r="F51" s="1586">
        <f t="shared" si="1"/>
        <v>0</v>
      </c>
      <c r="G51" s="1541"/>
      <c r="H51" s="1587"/>
      <c r="I51" s="1588"/>
      <c r="J51" s="1588"/>
      <c r="K51" s="1588"/>
      <c r="L51" s="1588"/>
      <c r="M51" s="1588"/>
      <c r="N51" s="1588"/>
      <c r="O51" s="1588"/>
      <c r="P51" s="1589"/>
      <c r="Q51" s="1540"/>
      <c r="R51" s="1590"/>
      <c r="S51" s="1583"/>
      <c r="T51" s="1591"/>
      <c r="U51" s="1540"/>
      <c r="V51" s="1590"/>
      <c r="W51" s="1592">
        <f t="shared" si="2"/>
        <v>0</v>
      </c>
      <c r="X51" s="1542"/>
      <c r="Y51" s="1590"/>
      <c r="Z51" s="1592">
        <f t="shared" si="6"/>
        <v>0</v>
      </c>
    </row>
    <row r="52" spans="1:30" ht="15.75" x14ac:dyDescent="0.25">
      <c r="A52" s="1581" t="s">
        <v>4128</v>
      </c>
      <c r="B52" s="1582" t="s">
        <v>4142</v>
      </c>
      <c r="C52" s="1583">
        <v>8.3000000000000007</v>
      </c>
      <c r="D52" s="1583">
        <v>3.16</v>
      </c>
      <c r="E52" s="1552">
        <f t="shared" si="5"/>
        <v>0</v>
      </c>
      <c r="F52" s="1586">
        <f t="shared" si="1"/>
        <v>0</v>
      </c>
      <c r="G52" s="1541"/>
      <c r="H52" s="1587"/>
      <c r="I52" s="1588"/>
      <c r="J52" s="1588"/>
      <c r="K52" s="1588"/>
      <c r="L52" s="1588"/>
      <c r="M52" s="1588"/>
      <c r="N52" s="1588"/>
      <c r="O52" s="1588"/>
      <c r="P52" s="1589"/>
      <c r="Q52" s="1540"/>
      <c r="R52" s="1590"/>
      <c r="S52" s="1583"/>
      <c r="T52" s="1591"/>
      <c r="U52" s="1540"/>
      <c r="V52" s="1590"/>
      <c r="W52" s="1592">
        <f t="shared" si="2"/>
        <v>0</v>
      </c>
      <c r="X52" s="1542"/>
      <c r="Y52" s="1590"/>
      <c r="Z52" s="1592">
        <f t="shared" si="6"/>
        <v>0</v>
      </c>
    </row>
    <row r="53" spans="1:30" ht="15.75" x14ac:dyDescent="0.25">
      <c r="A53" s="1581" t="s">
        <v>4128</v>
      </c>
      <c r="B53" s="1582"/>
      <c r="C53" s="1583"/>
      <c r="D53" s="1583"/>
      <c r="E53" s="1585">
        <f t="shared" si="5"/>
        <v>0</v>
      </c>
      <c r="F53" s="1586">
        <f t="shared" si="1"/>
        <v>0</v>
      </c>
      <c r="G53" s="1541"/>
      <c r="H53" s="1587"/>
      <c r="I53" s="1588"/>
      <c r="J53" s="1588"/>
      <c r="K53" s="1588"/>
      <c r="L53" s="1588"/>
      <c r="M53" s="1588"/>
      <c r="N53" s="1588"/>
      <c r="O53" s="1588"/>
      <c r="P53" s="1589"/>
      <c r="Q53" s="1540"/>
      <c r="R53" s="1590"/>
      <c r="S53" s="1583"/>
      <c r="T53" s="1591"/>
      <c r="U53" s="1540"/>
      <c r="V53" s="1590"/>
      <c r="W53" s="1592">
        <f t="shared" si="2"/>
        <v>0</v>
      </c>
      <c r="X53" s="1542"/>
      <c r="Y53" s="1590"/>
      <c r="Z53" s="1592">
        <f t="shared" si="6"/>
        <v>0</v>
      </c>
    </row>
    <row r="54" spans="1:30" ht="15.75" x14ac:dyDescent="0.25">
      <c r="A54" s="1581" t="s">
        <v>4128</v>
      </c>
      <c r="B54" s="1582"/>
      <c r="C54" s="1583"/>
      <c r="D54" s="1583"/>
      <c r="E54" s="1585">
        <f t="shared" si="5"/>
        <v>0</v>
      </c>
      <c r="F54" s="1586">
        <f t="shared" si="1"/>
        <v>0</v>
      </c>
      <c r="G54" s="1541"/>
      <c r="H54" s="1587"/>
      <c r="I54" s="1588"/>
      <c r="J54" s="1588"/>
      <c r="K54" s="1588"/>
      <c r="L54" s="1588"/>
      <c r="M54" s="1588"/>
      <c r="N54" s="1588"/>
      <c r="O54" s="1588"/>
      <c r="P54" s="1589"/>
      <c r="Q54" s="1540"/>
      <c r="R54" s="1590"/>
      <c r="S54" s="1583"/>
      <c r="T54" s="1591"/>
      <c r="U54" s="1540"/>
      <c r="V54" s="1590"/>
      <c r="W54" s="1592">
        <f t="shared" si="2"/>
        <v>0</v>
      </c>
      <c r="X54" s="1542"/>
      <c r="Y54" s="1590"/>
      <c r="Z54" s="1592">
        <f t="shared" si="6"/>
        <v>0</v>
      </c>
    </row>
    <row r="55" spans="1:30" ht="16.5" thickBot="1" x14ac:dyDescent="0.3">
      <c r="A55" s="1569" t="s">
        <v>4128</v>
      </c>
      <c r="B55" s="1605"/>
      <c r="C55" s="1571"/>
      <c r="D55" s="1571"/>
      <c r="E55" s="1572">
        <f t="shared" si="5"/>
        <v>0</v>
      </c>
      <c r="F55" s="1573">
        <f t="shared" si="1"/>
        <v>0</v>
      </c>
      <c r="G55" s="1606"/>
      <c r="H55" s="1574"/>
      <c r="I55" s="1575"/>
      <c r="J55" s="1575"/>
      <c r="K55" s="1575"/>
      <c r="L55" s="1575"/>
      <c r="M55" s="1575"/>
      <c r="N55" s="1575"/>
      <c r="O55" s="1575"/>
      <c r="P55" s="1576"/>
      <c r="Q55" s="1607"/>
      <c r="R55" s="1577"/>
      <c r="S55" s="1571"/>
      <c r="T55" s="1578"/>
      <c r="U55" s="1607"/>
      <c r="V55" s="1577"/>
      <c r="W55" s="1579">
        <f t="shared" si="2"/>
        <v>0</v>
      </c>
      <c r="X55" s="1608"/>
      <c r="Y55" s="1577"/>
      <c r="Z55" s="1579">
        <f t="shared" si="6"/>
        <v>0</v>
      </c>
    </row>
    <row r="56" spans="1:30" ht="19.5" thickTop="1" x14ac:dyDescent="0.3">
      <c r="A56" s="1549" t="s">
        <v>4143</v>
      </c>
      <c r="B56" s="1609" t="s">
        <v>4144</v>
      </c>
      <c r="C56" s="1551">
        <v>3</v>
      </c>
      <c r="D56" s="1551">
        <v>1.2</v>
      </c>
      <c r="E56" s="1552">
        <f t="shared" si="5"/>
        <v>0</v>
      </c>
      <c r="F56" s="1553">
        <f t="shared" si="1"/>
        <v>0</v>
      </c>
      <c r="G56" s="1541"/>
      <c r="H56" s="1587"/>
      <c r="I56" s="1555"/>
      <c r="J56" s="1555"/>
      <c r="K56" s="1555"/>
      <c r="L56" s="1555"/>
      <c r="M56" s="1555"/>
      <c r="N56" s="1555"/>
      <c r="O56" s="1555"/>
      <c r="P56" s="1556"/>
      <c r="Q56" s="1540"/>
      <c r="R56" s="1557"/>
      <c r="S56" s="1551"/>
      <c r="T56" s="1558"/>
      <c r="U56" s="1540"/>
      <c r="V56" s="1557"/>
      <c r="W56" s="1559">
        <f t="shared" si="2"/>
        <v>0</v>
      </c>
      <c r="X56" s="1542"/>
      <c r="Y56" s="1557"/>
      <c r="Z56" s="1559">
        <f t="shared" si="6"/>
        <v>0</v>
      </c>
      <c r="AC56" s="1518"/>
    </row>
    <row r="57" spans="1:30" ht="18.75" x14ac:dyDescent="0.3">
      <c r="A57" s="1560" t="s">
        <v>4143</v>
      </c>
      <c r="B57" s="1550" t="s">
        <v>4145</v>
      </c>
      <c r="C57" s="1561">
        <v>0.6</v>
      </c>
      <c r="D57" s="1561">
        <v>2.13</v>
      </c>
      <c r="E57" s="1552">
        <f t="shared" si="5"/>
        <v>0</v>
      </c>
      <c r="F57" s="1568">
        <f t="shared" si="1"/>
        <v>0</v>
      </c>
      <c r="G57" s="1541"/>
      <c r="H57" s="1587"/>
      <c r="I57" s="1563"/>
      <c r="J57" s="1563"/>
      <c r="K57" s="1563"/>
      <c r="L57" s="1563"/>
      <c r="M57" s="1563"/>
      <c r="N57" s="1563"/>
      <c r="O57" s="1563"/>
      <c r="P57" s="1564"/>
      <c r="Q57" s="1540"/>
      <c r="R57" s="1565"/>
      <c r="S57" s="1561"/>
      <c r="T57" s="1566"/>
      <c r="U57" s="1540"/>
      <c r="V57" s="1565"/>
      <c r="W57" s="1567">
        <f t="shared" si="2"/>
        <v>0</v>
      </c>
      <c r="X57" s="1542"/>
      <c r="Y57" s="1565"/>
      <c r="Z57" s="1567">
        <f t="shared" si="6"/>
        <v>0</v>
      </c>
      <c r="AC57" s="1518"/>
      <c r="AD57" s="1610"/>
    </row>
    <row r="58" spans="1:30" ht="18.75" x14ac:dyDescent="0.3">
      <c r="A58" s="1560" t="s">
        <v>4143</v>
      </c>
      <c r="B58" s="1550" t="s">
        <v>4146</v>
      </c>
      <c r="C58" s="1561">
        <v>0.6</v>
      </c>
      <c r="D58" s="1561">
        <v>0.3</v>
      </c>
      <c r="E58" s="1552">
        <f t="shared" si="5"/>
        <v>0</v>
      </c>
      <c r="F58" s="1568">
        <f t="shared" si="1"/>
        <v>0</v>
      </c>
      <c r="G58" s="1541"/>
      <c r="H58" s="1587"/>
      <c r="I58" s="1563"/>
      <c r="J58" s="1563"/>
      <c r="K58" s="1563"/>
      <c r="L58" s="1563"/>
      <c r="M58" s="1563"/>
      <c r="N58" s="1563"/>
      <c r="O58" s="1563"/>
      <c r="P58" s="1564"/>
      <c r="Q58" s="1540"/>
      <c r="R58" s="1565"/>
      <c r="S58" s="1561"/>
      <c r="T58" s="1566"/>
      <c r="U58" s="1540"/>
      <c r="V58" s="1565"/>
      <c r="W58" s="1567">
        <f t="shared" si="2"/>
        <v>0</v>
      </c>
      <c r="X58" s="1542"/>
      <c r="Y58" s="1565"/>
      <c r="Z58" s="1567">
        <f t="shared" si="6"/>
        <v>0</v>
      </c>
      <c r="AC58" s="1518"/>
      <c r="AD58" s="1610"/>
    </row>
    <row r="59" spans="1:30" ht="18.75" x14ac:dyDescent="0.3">
      <c r="A59" s="1560" t="s">
        <v>4143</v>
      </c>
      <c r="B59" s="1550" t="s">
        <v>4147</v>
      </c>
      <c r="C59" s="1561">
        <v>0.6</v>
      </c>
      <c r="D59" s="1561">
        <v>1.2</v>
      </c>
      <c r="E59" s="1552">
        <f t="shared" si="5"/>
        <v>0</v>
      </c>
      <c r="F59" s="1568">
        <f t="shared" si="1"/>
        <v>0</v>
      </c>
      <c r="G59" s="1541"/>
      <c r="H59" s="1587"/>
      <c r="I59" s="1563"/>
      <c r="J59" s="1563"/>
      <c r="K59" s="1563"/>
      <c r="L59" s="1563"/>
      <c r="M59" s="1563"/>
      <c r="N59" s="1563"/>
      <c r="O59" s="1563"/>
      <c r="P59" s="1564"/>
      <c r="Q59" s="1540"/>
      <c r="R59" s="1565"/>
      <c r="S59" s="1561"/>
      <c r="T59" s="1566"/>
      <c r="U59" s="1540"/>
      <c r="V59" s="1565"/>
      <c r="W59" s="1567">
        <f t="shared" si="2"/>
        <v>0</v>
      </c>
      <c r="X59" s="1542"/>
      <c r="Y59" s="1565"/>
      <c r="Z59" s="1567">
        <f t="shared" si="6"/>
        <v>0</v>
      </c>
      <c r="AC59" s="1518"/>
      <c r="AD59" s="1610"/>
    </row>
    <row r="60" spans="1:30" ht="18.75" x14ac:dyDescent="0.3">
      <c r="A60" s="1560" t="s">
        <v>4143</v>
      </c>
      <c r="B60" s="1550" t="s">
        <v>4148</v>
      </c>
      <c r="C60" s="1561">
        <v>0.6</v>
      </c>
      <c r="D60" s="1561">
        <v>0.7</v>
      </c>
      <c r="E60" s="1552">
        <f t="shared" si="5"/>
        <v>0</v>
      </c>
      <c r="F60" s="1568">
        <f t="shared" si="1"/>
        <v>0</v>
      </c>
      <c r="G60" s="1541"/>
      <c r="H60" s="1587"/>
      <c r="I60" s="1563"/>
      <c r="J60" s="1563"/>
      <c r="K60" s="1563"/>
      <c r="L60" s="1563"/>
      <c r="M60" s="1563"/>
      <c r="N60" s="1563"/>
      <c r="O60" s="1563"/>
      <c r="P60" s="1564"/>
      <c r="Q60" s="1540"/>
      <c r="R60" s="1565"/>
      <c r="S60" s="1561"/>
      <c r="T60" s="1566"/>
      <c r="U60" s="1540"/>
      <c r="V60" s="1565"/>
      <c r="W60" s="1567">
        <f t="shared" si="2"/>
        <v>0</v>
      </c>
      <c r="X60" s="1542"/>
      <c r="Y60" s="1565"/>
      <c r="Z60" s="1567">
        <f t="shared" si="6"/>
        <v>0</v>
      </c>
      <c r="AC60" s="1518"/>
    </row>
    <row r="61" spans="1:30" ht="18.75" x14ac:dyDescent="0.3">
      <c r="A61" s="1560" t="s">
        <v>4143</v>
      </c>
      <c r="B61" s="1550" t="s">
        <v>4149</v>
      </c>
      <c r="C61" s="1561">
        <v>0.8</v>
      </c>
      <c r="D61" s="1561">
        <v>0.7</v>
      </c>
      <c r="E61" s="1552">
        <f t="shared" si="5"/>
        <v>0</v>
      </c>
      <c r="F61" s="1568">
        <f t="shared" si="1"/>
        <v>0</v>
      </c>
      <c r="G61" s="1541"/>
      <c r="H61" s="1587"/>
      <c r="I61" s="1563"/>
      <c r="J61" s="1563"/>
      <c r="K61" s="1563"/>
      <c r="L61" s="1563"/>
      <c r="M61" s="1563"/>
      <c r="N61" s="1563"/>
      <c r="O61" s="1563"/>
      <c r="P61" s="1564"/>
      <c r="Q61" s="1540"/>
      <c r="R61" s="1565"/>
      <c r="S61" s="1561"/>
      <c r="T61" s="1566"/>
      <c r="U61" s="1540"/>
      <c r="V61" s="1565"/>
      <c r="W61" s="1567">
        <f t="shared" si="2"/>
        <v>0</v>
      </c>
      <c r="X61" s="1542"/>
      <c r="Y61" s="1565"/>
      <c r="Z61" s="1567">
        <f t="shared" si="6"/>
        <v>0</v>
      </c>
      <c r="AC61" s="1518"/>
    </row>
    <row r="62" spans="1:30" ht="18.75" x14ac:dyDescent="0.3">
      <c r="A62" s="1560" t="s">
        <v>4143</v>
      </c>
      <c r="B62" s="1550" t="s">
        <v>4150</v>
      </c>
      <c r="C62" s="1561">
        <v>1.5</v>
      </c>
      <c r="D62" s="1561">
        <v>1.2</v>
      </c>
      <c r="E62" s="1552">
        <f t="shared" si="5"/>
        <v>0</v>
      </c>
      <c r="F62" s="1568">
        <f t="shared" si="1"/>
        <v>0</v>
      </c>
      <c r="G62" s="1541"/>
      <c r="H62" s="1587"/>
      <c r="I62" s="1563"/>
      <c r="J62" s="1563"/>
      <c r="K62" s="1563"/>
      <c r="L62" s="1563"/>
      <c r="M62" s="1563"/>
      <c r="N62" s="1563"/>
      <c r="O62" s="1563"/>
      <c r="P62" s="1564"/>
      <c r="Q62" s="1540"/>
      <c r="R62" s="1565"/>
      <c r="S62" s="1561"/>
      <c r="T62" s="1566"/>
      <c r="U62" s="1540"/>
      <c r="V62" s="1565"/>
      <c r="W62" s="1567">
        <f t="shared" si="2"/>
        <v>0</v>
      </c>
      <c r="X62" s="1542"/>
      <c r="Y62" s="1565"/>
      <c r="Z62" s="1567">
        <f t="shared" si="6"/>
        <v>0</v>
      </c>
      <c r="AC62" s="1518"/>
    </row>
    <row r="63" spans="1:30" ht="18.75" x14ac:dyDescent="0.3">
      <c r="A63" s="1560" t="s">
        <v>4143</v>
      </c>
      <c r="B63" s="1550" t="s">
        <v>4151</v>
      </c>
      <c r="C63" s="1561">
        <v>0.8</v>
      </c>
      <c r="D63" s="1561">
        <v>0.8</v>
      </c>
      <c r="E63" s="1552">
        <f t="shared" si="5"/>
        <v>0</v>
      </c>
      <c r="F63" s="1568">
        <f t="shared" si="1"/>
        <v>0</v>
      </c>
      <c r="G63" s="1541"/>
      <c r="H63" s="1587"/>
      <c r="I63" s="1563"/>
      <c r="J63" s="1563"/>
      <c r="K63" s="1563"/>
      <c r="L63" s="1563"/>
      <c r="M63" s="1563"/>
      <c r="N63" s="1563"/>
      <c r="O63" s="1563"/>
      <c r="P63" s="1564"/>
      <c r="Q63" s="1540"/>
      <c r="R63" s="1565"/>
      <c r="S63" s="1561"/>
      <c r="T63" s="1566"/>
      <c r="U63" s="1540"/>
      <c r="V63" s="1565"/>
      <c r="W63" s="1567">
        <f t="shared" si="2"/>
        <v>0</v>
      </c>
      <c r="X63" s="1542"/>
      <c r="Y63" s="1565"/>
      <c r="Z63" s="1567">
        <f t="shared" si="6"/>
        <v>0</v>
      </c>
      <c r="AC63" s="1518"/>
    </row>
    <row r="64" spans="1:30" ht="18.75" x14ac:dyDescent="0.3">
      <c r="A64" s="1560" t="s">
        <v>4143</v>
      </c>
      <c r="B64" s="1550" t="s">
        <v>4152</v>
      </c>
      <c r="C64" s="1561">
        <v>1.8</v>
      </c>
      <c r="D64" s="1561">
        <v>0.95</v>
      </c>
      <c r="E64" s="1552">
        <f t="shared" si="5"/>
        <v>0</v>
      </c>
      <c r="F64" s="1568">
        <f t="shared" si="1"/>
        <v>0</v>
      </c>
      <c r="G64" s="1541"/>
      <c r="H64" s="1587"/>
      <c r="I64" s="1563"/>
      <c r="J64" s="1563"/>
      <c r="K64" s="1563"/>
      <c r="L64" s="1563"/>
      <c r="M64" s="1563"/>
      <c r="N64" s="1563"/>
      <c r="O64" s="1563"/>
      <c r="P64" s="1564"/>
      <c r="Q64" s="1540"/>
      <c r="R64" s="1565"/>
      <c r="S64" s="1561"/>
      <c r="T64" s="1566"/>
      <c r="U64" s="1540"/>
      <c r="V64" s="1565"/>
      <c r="W64" s="1567">
        <f t="shared" si="2"/>
        <v>0</v>
      </c>
      <c r="X64" s="1542"/>
      <c r="Y64" s="1565"/>
      <c r="Z64" s="1567">
        <f t="shared" si="6"/>
        <v>0</v>
      </c>
      <c r="AC64" s="1518"/>
    </row>
    <row r="65" spans="1:29" ht="18.75" x14ac:dyDescent="0.3">
      <c r="A65" s="1560" t="s">
        <v>4143</v>
      </c>
      <c r="B65" s="1550" t="s">
        <v>4153</v>
      </c>
      <c r="C65" s="1561">
        <v>1.5</v>
      </c>
      <c r="D65" s="1561">
        <v>1</v>
      </c>
      <c r="E65" s="1552">
        <f t="shared" si="5"/>
        <v>0</v>
      </c>
      <c r="F65" s="1568">
        <f t="shared" si="1"/>
        <v>0</v>
      </c>
      <c r="G65" s="1541"/>
      <c r="H65" s="1587"/>
      <c r="I65" s="1563"/>
      <c r="J65" s="1563"/>
      <c r="K65" s="1563"/>
      <c r="L65" s="1563"/>
      <c r="M65" s="1563"/>
      <c r="N65" s="1563"/>
      <c r="O65" s="1563"/>
      <c r="P65" s="1564"/>
      <c r="Q65" s="1540"/>
      <c r="R65" s="1565"/>
      <c r="S65" s="1561"/>
      <c r="T65" s="1566"/>
      <c r="U65" s="1540"/>
      <c r="V65" s="1565"/>
      <c r="W65" s="1567">
        <f t="shared" si="2"/>
        <v>0</v>
      </c>
      <c r="X65" s="1542"/>
      <c r="Y65" s="1565"/>
      <c r="Z65" s="1567">
        <f t="shared" si="6"/>
        <v>0</v>
      </c>
      <c r="AC65" s="1518"/>
    </row>
    <row r="66" spans="1:29" ht="18.75" x14ac:dyDescent="0.3">
      <c r="A66" s="1560" t="s">
        <v>4143</v>
      </c>
      <c r="B66" s="1550" t="s">
        <v>4154</v>
      </c>
      <c r="C66" s="1561">
        <v>0.9</v>
      </c>
      <c r="D66" s="1561">
        <v>1.85</v>
      </c>
      <c r="E66" s="1552">
        <f t="shared" si="5"/>
        <v>0</v>
      </c>
      <c r="F66" s="1568">
        <f t="shared" si="1"/>
        <v>0</v>
      </c>
      <c r="G66" s="1541"/>
      <c r="H66" s="1587"/>
      <c r="I66" s="1563"/>
      <c r="J66" s="1563"/>
      <c r="K66" s="1563"/>
      <c r="L66" s="1563"/>
      <c r="M66" s="1563"/>
      <c r="N66" s="1563"/>
      <c r="O66" s="1563"/>
      <c r="P66" s="1564"/>
      <c r="Q66" s="1540"/>
      <c r="R66" s="1565"/>
      <c r="S66" s="1561"/>
      <c r="T66" s="1566"/>
      <c r="U66" s="1540"/>
      <c r="V66" s="1565"/>
      <c r="W66" s="1567">
        <f t="shared" si="2"/>
        <v>0</v>
      </c>
      <c r="X66" s="1542"/>
      <c r="Y66" s="1565"/>
      <c r="Z66" s="1567">
        <f t="shared" si="6"/>
        <v>0</v>
      </c>
      <c r="AC66" s="1518"/>
    </row>
    <row r="67" spans="1:29" ht="18.75" x14ac:dyDescent="0.3">
      <c r="A67" s="1560" t="s">
        <v>4143</v>
      </c>
      <c r="B67" s="1550" t="s">
        <v>4155</v>
      </c>
      <c r="C67" s="1561">
        <v>2</v>
      </c>
      <c r="D67" s="1561">
        <v>1.2</v>
      </c>
      <c r="E67" s="1552">
        <f t="shared" si="5"/>
        <v>0</v>
      </c>
      <c r="F67" s="1568">
        <f t="shared" si="1"/>
        <v>0</v>
      </c>
      <c r="G67" s="1541"/>
      <c r="H67" s="1587"/>
      <c r="I67" s="1563"/>
      <c r="J67" s="1563"/>
      <c r="K67" s="1563"/>
      <c r="L67" s="1563"/>
      <c r="M67" s="1563"/>
      <c r="N67" s="1563"/>
      <c r="O67" s="1563"/>
      <c r="P67" s="1564"/>
      <c r="Q67" s="1540"/>
      <c r="R67" s="1565"/>
      <c r="S67" s="1561"/>
      <c r="T67" s="1566"/>
      <c r="U67" s="1540"/>
      <c r="V67" s="1565"/>
      <c r="W67" s="1567">
        <f t="shared" si="2"/>
        <v>0</v>
      </c>
      <c r="X67" s="1542"/>
      <c r="Y67" s="1565"/>
      <c r="Z67" s="1567">
        <f t="shared" si="6"/>
        <v>0</v>
      </c>
      <c r="AC67" s="1518"/>
    </row>
    <row r="68" spans="1:29" ht="18.75" x14ac:dyDescent="0.3">
      <c r="A68" s="1560" t="s">
        <v>4143</v>
      </c>
      <c r="B68" s="1550" t="s">
        <v>4156</v>
      </c>
      <c r="C68" s="1561">
        <v>2.4</v>
      </c>
      <c r="D68" s="1561">
        <v>1.2</v>
      </c>
      <c r="E68" s="1552">
        <f t="shared" si="5"/>
        <v>0</v>
      </c>
      <c r="F68" s="1568">
        <f t="shared" si="1"/>
        <v>0</v>
      </c>
      <c r="G68" s="1541"/>
      <c r="H68" s="1587"/>
      <c r="I68" s="1563"/>
      <c r="J68" s="1563"/>
      <c r="K68" s="1563"/>
      <c r="L68" s="1563"/>
      <c r="M68" s="1563"/>
      <c r="N68" s="1563"/>
      <c r="O68" s="1563"/>
      <c r="P68" s="1564"/>
      <c r="Q68" s="1540"/>
      <c r="R68" s="1565"/>
      <c r="S68" s="1561"/>
      <c r="T68" s="1566"/>
      <c r="U68" s="1540"/>
      <c r="V68" s="1565"/>
      <c r="W68" s="1567">
        <f t="shared" si="2"/>
        <v>0</v>
      </c>
      <c r="X68" s="1542"/>
      <c r="Y68" s="1565"/>
      <c r="Z68" s="1567">
        <f t="shared" si="6"/>
        <v>0</v>
      </c>
      <c r="AC68" s="1518"/>
    </row>
    <row r="69" spans="1:29" ht="18.75" x14ac:dyDescent="0.3">
      <c r="A69" s="1560" t="s">
        <v>4143</v>
      </c>
      <c r="B69" s="1550" t="s">
        <v>4157</v>
      </c>
      <c r="C69" s="1561">
        <v>0.5</v>
      </c>
      <c r="D69" s="1561">
        <v>2.13</v>
      </c>
      <c r="E69" s="1552">
        <f t="shared" si="5"/>
        <v>0</v>
      </c>
      <c r="F69" s="1568">
        <f t="shared" si="1"/>
        <v>0</v>
      </c>
      <c r="G69" s="1541"/>
      <c r="H69" s="1587"/>
      <c r="I69" s="1563"/>
      <c r="J69" s="1563"/>
      <c r="K69" s="1563"/>
      <c r="L69" s="1563"/>
      <c r="M69" s="1563"/>
      <c r="N69" s="1563"/>
      <c r="O69" s="1563"/>
      <c r="P69" s="1564"/>
      <c r="Q69" s="1540"/>
      <c r="R69" s="1565"/>
      <c r="S69" s="1561"/>
      <c r="T69" s="1566"/>
      <c r="U69" s="1540"/>
      <c r="V69" s="1565"/>
      <c r="W69" s="1567">
        <f t="shared" si="2"/>
        <v>0</v>
      </c>
      <c r="X69" s="1542"/>
      <c r="Y69" s="1565"/>
      <c r="Z69" s="1567">
        <f t="shared" si="6"/>
        <v>0</v>
      </c>
      <c r="AC69" s="1518"/>
    </row>
    <row r="70" spans="1:29" ht="18.75" x14ac:dyDescent="0.3">
      <c r="A70" s="1560" t="s">
        <v>4143</v>
      </c>
      <c r="B70" s="1550" t="s">
        <v>4158</v>
      </c>
      <c r="C70" s="1561">
        <v>0.6</v>
      </c>
      <c r="D70" s="1561">
        <v>2.13</v>
      </c>
      <c r="E70" s="1552">
        <f t="shared" si="5"/>
        <v>0</v>
      </c>
      <c r="F70" s="1568">
        <f t="shared" si="1"/>
        <v>0</v>
      </c>
      <c r="G70" s="1541"/>
      <c r="H70" s="1587"/>
      <c r="I70" s="1563"/>
      <c r="J70" s="1563"/>
      <c r="K70" s="1563"/>
      <c r="L70" s="1563"/>
      <c r="M70" s="1563"/>
      <c r="N70" s="1563"/>
      <c r="O70" s="1563"/>
      <c r="P70" s="1564"/>
      <c r="Q70" s="1540"/>
      <c r="R70" s="1565"/>
      <c r="S70" s="1561"/>
      <c r="T70" s="1566"/>
      <c r="U70" s="1540"/>
      <c r="V70" s="1565"/>
      <c r="W70" s="1567">
        <f t="shared" si="2"/>
        <v>0</v>
      </c>
      <c r="X70" s="1542"/>
      <c r="Y70" s="1565"/>
      <c r="Z70" s="1567">
        <f t="shared" si="6"/>
        <v>0</v>
      </c>
      <c r="AC70" s="1518"/>
    </row>
    <row r="71" spans="1:29" ht="18.75" x14ac:dyDescent="0.3">
      <c r="A71" s="1560" t="s">
        <v>4143</v>
      </c>
      <c r="B71" s="1550" t="s">
        <v>4159</v>
      </c>
      <c r="C71" s="1561">
        <v>1.2</v>
      </c>
      <c r="D71" s="1561">
        <v>0.89</v>
      </c>
      <c r="E71" s="1552">
        <f t="shared" si="5"/>
        <v>0</v>
      </c>
      <c r="F71" s="1568">
        <f t="shared" si="1"/>
        <v>0</v>
      </c>
      <c r="G71" s="1541"/>
      <c r="H71" s="1587"/>
      <c r="I71" s="1563"/>
      <c r="J71" s="1563"/>
      <c r="K71" s="1563"/>
      <c r="L71" s="1563"/>
      <c r="M71" s="1563"/>
      <c r="N71" s="1563"/>
      <c r="O71" s="1563"/>
      <c r="P71" s="1564"/>
      <c r="Q71" s="1540"/>
      <c r="R71" s="1565"/>
      <c r="S71" s="1561"/>
      <c r="T71" s="1566"/>
      <c r="U71" s="1540"/>
      <c r="V71" s="1565"/>
      <c r="W71" s="1567">
        <f t="shared" si="2"/>
        <v>0</v>
      </c>
      <c r="X71" s="1542"/>
      <c r="Y71" s="1565"/>
      <c r="Z71" s="1567">
        <f t="shared" si="6"/>
        <v>0</v>
      </c>
      <c r="AC71" s="1518"/>
    </row>
    <row r="72" spans="1:29" ht="18.75" x14ac:dyDescent="0.3">
      <c r="A72" s="1560" t="s">
        <v>4143</v>
      </c>
      <c r="B72" s="1550" t="s">
        <v>4160</v>
      </c>
      <c r="C72" s="1561">
        <v>0.6</v>
      </c>
      <c r="D72" s="1561">
        <v>0.6</v>
      </c>
      <c r="E72" s="1552">
        <f t="shared" si="5"/>
        <v>0</v>
      </c>
      <c r="F72" s="1568">
        <f t="shared" ref="F72:F112" si="7">SUMPRODUCT($H$7:$P$7,$H72:$P72)</f>
        <v>0</v>
      </c>
      <c r="G72" s="1541"/>
      <c r="H72" s="1587"/>
      <c r="I72" s="1563"/>
      <c r="J72" s="1563"/>
      <c r="K72" s="1563"/>
      <c r="L72" s="1563"/>
      <c r="M72" s="1563"/>
      <c r="N72" s="1563"/>
      <c r="O72" s="1563"/>
      <c r="P72" s="1564"/>
      <c r="Q72" s="1540"/>
      <c r="R72" s="1565"/>
      <c r="S72" s="1561"/>
      <c r="T72" s="1566"/>
      <c r="U72" s="1540"/>
      <c r="V72" s="1565"/>
      <c r="W72" s="1567">
        <f t="shared" ref="W72:W77" si="8">V72*F72</f>
        <v>0</v>
      </c>
      <c r="X72" s="1542"/>
      <c r="Y72" s="1565"/>
      <c r="Z72" s="1567">
        <f t="shared" si="6"/>
        <v>0</v>
      </c>
      <c r="AC72" s="1518"/>
    </row>
    <row r="73" spans="1:29" ht="16.5" thickBot="1" x14ac:dyDescent="0.3">
      <c r="A73" s="1569" t="s">
        <v>4143</v>
      </c>
      <c r="B73" s="1570"/>
      <c r="C73" s="1571"/>
      <c r="D73" s="1571"/>
      <c r="E73" s="1572">
        <f t="shared" si="5"/>
        <v>0</v>
      </c>
      <c r="F73" s="1573">
        <f t="shared" si="7"/>
        <v>0</v>
      </c>
      <c r="G73" s="1541"/>
      <c r="H73" s="1574"/>
      <c r="I73" s="1575"/>
      <c r="J73" s="1575"/>
      <c r="K73" s="1575"/>
      <c r="L73" s="1575"/>
      <c r="M73" s="1575"/>
      <c r="N73" s="1575"/>
      <c r="O73" s="1575"/>
      <c r="P73" s="1576"/>
      <c r="Q73" s="1540"/>
      <c r="R73" s="1577"/>
      <c r="S73" s="1571"/>
      <c r="T73" s="1578"/>
      <c r="U73" s="1540"/>
      <c r="V73" s="1577"/>
      <c r="W73" s="1579">
        <f t="shared" si="8"/>
        <v>0</v>
      </c>
      <c r="X73" s="1542"/>
      <c r="Y73" s="1577"/>
      <c r="Z73" s="1579">
        <f t="shared" si="6"/>
        <v>0</v>
      </c>
    </row>
    <row r="74" spans="1:29" ht="16.5" thickTop="1" x14ac:dyDescent="0.25">
      <c r="A74" s="1560" t="s">
        <v>4161</v>
      </c>
      <c r="B74" s="1550" t="s">
        <v>4162</v>
      </c>
      <c r="C74" s="1561">
        <v>61.01</v>
      </c>
      <c r="D74" s="1561">
        <v>12.6</v>
      </c>
      <c r="E74" s="1552">
        <f t="shared" si="5"/>
        <v>0</v>
      </c>
      <c r="F74" s="1568">
        <f t="shared" si="7"/>
        <v>0</v>
      </c>
      <c r="G74" s="1541"/>
      <c r="H74" s="1562"/>
      <c r="I74" s="1563"/>
      <c r="J74" s="1563"/>
      <c r="K74" s="1563"/>
      <c r="L74" s="1563"/>
      <c r="M74" s="1563"/>
      <c r="N74" s="1563"/>
      <c r="O74" s="1563"/>
      <c r="P74" s="1564"/>
      <c r="Q74" s="1540"/>
      <c r="R74" s="1565"/>
      <c r="S74" s="1561"/>
      <c r="T74" s="1566"/>
      <c r="U74" s="1540"/>
      <c r="V74" s="1565"/>
      <c r="W74" s="1567">
        <f t="shared" si="8"/>
        <v>0</v>
      </c>
      <c r="X74" s="1542"/>
      <c r="Y74" s="1565"/>
      <c r="Z74" s="1567">
        <f t="shared" ref="Z74:Z94" si="9">Y74*E74</f>
        <v>0</v>
      </c>
    </row>
    <row r="75" spans="1:29" ht="15.75" x14ac:dyDescent="0.25">
      <c r="A75" s="1560" t="s">
        <v>4161</v>
      </c>
      <c r="B75" s="1550" t="s">
        <v>4162</v>
      </c>
      <c r="C75" s="1561">
        <v>41.401899999999998</v>
      </c>
      <c r="D75" s="1561">
        <v>12.6</v>
      </c>
      <c r="E75" s="1552">
        <f t="shared" si="5"/>
        <v>0</v>
      </c>
      <c r="F75" s="1568">
        <f t="shared" si="7"/>
        <v>0</v>
      </c>
      <c r="G75" s="1541"/>
      <c r="H75" s="1562"/>
      <c r="I75" s="1563"/>
      <c r="J75" s="1563"/>
      <c r="K75" s="1563"/>
      <c r="L75" s="1563"/>
      <c r="M75" s="1563"/>
      <c r="N75" s="1563"/>
      <c r="O75" s="1563"/>
      <c r="P75" s="1564"/>
      <c r="Q75" s="1540"/>
      <c r="R75" s="1565"/>
      <c r="S75" s="1561"/>
      <c r="T75" s="1566"/>
      <c r="U75" s="1540"/>
      <c r="V75" s="1565"/>
      <c r="W75" s="1567">
        <f t="shared" si="8"/>
        <v>0</v>
      </c>
      <c r="X75" s="1542"/>
      <c r="Y75" s="1565"/>
      <c r="Z75" s="1567">
        <f t="shared" si="9"/>
        <v>0</v>
      </c>
    </row>
    <row r="76" spans="1:29" ht="15.75" x14ac:dyDescent="0.25">
      <c r="A76" s="1560" t="s">
        <v>4161</v>
      </c>
      <c r="B76" s="1550"/>
      <c r="C76" s="1561"/>
      <c r="D76" s="1561"/>
      <c r="E76" s="1552">
        <f t="shared" si="5"/>
        <v>0</v>
      </c>
      <c r="F76" s="1568">
        <f t="shared" si="7"/>
        <v>0</v>
      </c>
      <c r="G76" s="1541"/>
      <c r="H76" s="1562"/>
      <c r="I76" s="1563"/>
      <c r="J76" s="1563"/>
      <c r="K76" s="1563"/>
      <c r="L76" s="1563"/>
      <c r="M76" s="1563"/>
      <c r="N76" s="1563"/>
      <c r="O76" s="1563"/>
      <c r="P76" s="1564"/>
      <c r="Q76" s="1540"/>
      <c r="R76" s="1565"/>
      <c r="S76" s="1561"/>
      <c r="T76" s="1566"/>
      <c r="U76" s="1540"/>
      <c r="V76" s="1565"/>
      <c r="W76" s="1567">
        <f t="shared" si="8"/>
        <v>0</v>
      </c>
      <c r="X76" s="1542"/>
      <c r="Y76" s="1565"/>
      <c r="Z76" s="1567">
        <f t="shared" si="9"/>
        <v>0</v>
      </c>
    </row>
    <row r="77" spans="1:29" ht="16.5" thickBot="1" x14ac:dyDescent="0.3">
      <c r="A77" s="1569" t="s">
        <v>4161</v>
      </c>
      <c r="B77" s="1570"/>
      <c r="C77" s="1571"/>
      <c r="D77" s="1571"/>
      <c r="E77" s="1572">
        <f t="shared" si="5"/>
        <v>0</v>
      </c>
      <c r="F77" s="1573">
        <f t="shared" si="7"/>
        <v>0</v>
      </c>
      <c r="G77" s="1541"/>
      <c r="H77" s="1574"/>
      <c r="I77" s="1575"/>
      <c r="J77" s="1575"/>
      <c r="K77" s="1575"/>
      <c r="L77" s="1575"/>
      <c r="M77" s="1575"/>
      <c r="N77" s="1575"/>
      <c r="O77" s="1575"/>
      <c r="P77" s="1576"/>
      <c r="Q77" s="1540"/>
      <c r="R77" s="1577"/>
      <c r="S77" s="1571"/>
      <c r="T77" s="1578"/>
      <c r="U77" s="1540"/>
      <c r="V77" s="1577"/>
      <c r="W77" s="1579">
        <f t="shared" si="8"/>
        <v>0</v>
      </c>
      <c r="X77" s="1542"/>
      <c r="Y77" s="1577"/>
      <c r="Z77" s="1579">
        <f t="shared" si="9"/>
        <v>0</v>
      </c>
    </row>
    <row r="78" spans="1:29" ht="16.5" thickTop="1" x14ac:dyDescent="0.25">
      <c r="A78" s="1560" t="s">
        <v>4163</v>
      </c>
      <c r="B78" s="1550" t="s">
        <v>4164</v>
      </c>
      <c r="C78" s="1561">
        <v>16.34</v>
      </c>
      <c r="D78" s="1561"/>
      <c r="E78" s="1552">
        <f t="shared" si="5"/>
        <v>0</v>
      </c>
      <c r="F78" s="1568">
        <f t="shared" si="7"/>
        <v>0</v>
      </c>
      <c r="G78" s="1541"/>
      <c r="H78" s="1562"/>
      <c r="I78" s="1563"/>
      <c r="J78" s="1563"/>
      <c r="K78" s="1563"/>
      <c r="L78" s="1563"/>
      <c r="M78" s="1563"/>
      <c r="N78" s="1563"/>
      <c r="O78" s="1563"/>
      <c r="P78" s="1564"/>
      <c r="Q78" s="1540"/>
      <c r="R78" s="1565"/>
      <c r="S78" s="1561"/>
      <c r="T78" s="1566"/>
      <c r="U78" s="1540"/>
      <c r="V78" s="1565"/>
      <c r="W78" s="1567">
        <f t="shared" ref="W78:W94" si="10">V78*E78</f>
        <v>0</v>
      </c>
      <c r="X78" s="1542"/>
      <c r="Y78" s="1565"/>
      <c r="Z78" s="1567">
        <f t="shared" si="9"/>
        <v>0</v>
      </c>
      <c r="AC78" s="1611"/>
    </row>
    <row r="79" spans="1:29" ht="15.75" x14ac:dyDescent="0.25">
      <c r="A79" s="1560" t="s">
        <v>4163</v>
      </c>
      <c r="B79" s="1550" t="s">
        <v>969</v>
      </c>
      <c r="C79" s="1561">
        <v>250.29</v>
      </c>
      <c r="D79" s="1561"/>
      <c r="E79" s="1552">
        <f t="shared" si="5"/>
        <v>0</v>
      </c>
      <c r="F79" s="1568">
        <f t="shared" si="7"/>
        <v>0</v>
      </c>
      <c r="G79" s="1541"/>
      <c r="H79" s="1562"/>
      <c r="I79" s="1563"/>
      <c r="J79" s="1563"/>
      <c r="K79" s="1563"/>
      <c r="L79" s="1563"/>
      <c r="M79" s="1563"/>
      <c r="N79" s="1563"/>
      <c r="O79" s="1563"/>
      <c r="P79" s="1564"/>
      <c r="Q79" s="1540"/>
      <c r="R79" s="1565"/>
      <c r="S79" s="1561"/>
      <c r="T79" s="1566"/>
      <c r="U79" s="1540"/>
      <c r="V79" s="1565"/>
      <c r="W79" s="1567">
        <f t="shared" si="10"/>
        <v>0</v>
      </c>
      <c r="X79" s="1542"/>
      <c r="Y79" s="1565"/>
      <c r="Z79" s="1567">
        <f t="shared" si="9"/>
        <v>0</v>
      </c>
      <c r="AC79" s="1611"/>
    </row>
    <row r="80" spans="1:29" ht="15.75" x14ac:dyDescent="0.25">
      <c r="A80" s="1560" t="s">
        <v>4163</v>
      </c>
      <c r="B80" s="1550" t="s">
        <v>4165</v>
      </c>
      <c r="C80" s="1561">
        <v>16.05</v>
      </c>
      <c r="D80" s="1561"/>
      <c r="E80" s="1552">
        <f t="shared" si="5"/>
        <v>0</v>
      </c>
      <c r="F80" s="1568">
        <f t="shared" si="7"/>
        <v>0</v>
      </c>
      <c r="G80" s="1541"/>
      <c r="H80" s="1562"/>
      <c r="I80" s="1563"/>
      <c r="J80" s="1563"/>
      <c r="K80" s="1563"/>
      <c r="L80" s="1563"/>
      <c r="M80" s="1563"/>
      <c r="N80" s="1563"/>
      <c r="O80" s="1563"/>
      <c r="P80" s="1564"/>
      <c r="Q80" s="1540"/>
      <c r="R80" s="1565"/>
      <c r="S80" s="1561"/>
      <c r="T80" s="1566"/>
      <c r="U80" s="1540"/>
      <c r="V80" s="1565"/>
      <c r="W80" s="1567">
        <f t="shared" si="10"/>
        <v>0</v>
      </c>
      <c r="X80" s="1542"/>
      <c r="Y80" s="1565"/>
      <c r="Z80" s="1567">
        <f t="shared" si="9"/>
        <v>0</v>
      </c>
      <c r="AC80" s="1611"/>
    </row>
    <row r="81" spans="1:29" ht="15.75" x14ac:dyDescent="0.25">
      <c r="A81" s="1560" t="s">
        <v>4163</v>
      </c>
      <c r="B81" s="1550" t="s">
        <v>4166</v>
      </c>
      <c r="C81" s="1561">
        <v>36.75</v>
      </c>
      <c r="D81" s="1561"/>
      <c r="E81" s="1552">
        <f t="shared" si="5"/>
        <v>0</v>
      </c>
      <c r="F81" s="1568">
        <f t="shared" si="7"/>
        <v>0</v>
      </c>
      <c r="G81" s="1541"/>
      <c r="H81" s="1562"/>
      <c r="I81" s="1563"/>
      <c r="J81" s="1563"/>
      <c r="K81" s="1563"/>
      <c r="L81" s="1563"/>
      <c r="M81" s="1563"/>
      <c r="N81" s="1563"/>
      <c r="O81" s="1563"/>
      <c r="P81" s="1564"/>
      <c r="Q81" s="1540"/>
      <c r="R81" s="1565"/>
      <c r="S81" s="1561"/>
      <c r="T81" s="1566"/>
      <c r="U81" s="1540"/>
      <c r="V81" s="1565"/>
      <c r="W81" s="1567">
        <f t="shared" si="10"/>
        <v>0</v>
      </c>
      <c r="X81" s="1542"/>
      <c r="Y81" s="1565"/>
      <c r="Z81" s="1567">
        <f t="shared" si="9"/>
        <v>0</v>
      </c>
      <c r="AC81" s="1611"/>
    </row>
    <row r="82" spans="1:29" ht="16.5" thickBot="1" x14ac:dyDescent="0.3">
      <c r="A82" s="1569" t="s">
        <v>4163</v>
      </c>
      <c r="B82" s="1570" t="s">
        <v>4167</v>
      </c>
      <c r="C82" s="1571">
        <v>6.89</v>
      </c>
      <c r="D82" s="1571"/>
      <c r="E82" s="1572">
        <f t="shared" si="5"/>
        <v>0</v>
      </c>
      <c r="F82" s="1573">
        <f t="shared" si="7"/>
        <v>0</v>
      </c>
      <c r="G82" s="1541"/>
      <c r="H82" s="1574"/>
      <c r="I82" s="1575"/>
      <c r="J82" s="1575"/>
      <c r="K82" s="1575"/>
      <c r="L82" s="1575"/>
      <c r="M82" s="1575"/>
      <c r="N82" s="1575"/>
      <c r="O82" s="1575"/>
      <c r="P82" s="1576"/>
      <c r="Q82" s="1540"/>
      <c r="R82" s="1577"/>
      <c r="S82" s="1571"/>
      <c r="T82" s="1578"/>
      <c r="U82" s="1540"/>
      <c r="V82" s="1577"/>
      <c r="W82" s="1579">
        <f t="shared" si="10"/>
        <v>0</v>
      </c>
      <c r="X82" s="1542"/>
      <c r="Y82" s="1577"/>
      <c r="Z82" s="1579">
        <f t="shared" si="9"/>
        <v>0</v>
      </c>
    </row>
    <row r="83" spans="1:29" ht="17.25" thickTop="1" thickBot="1" x14ac:dyDescent="0.3">
      <c r="A83" s="1569" t="s">
        <v>4163</v>
      </c>
      <c r="B83" s="1570"/>
      <c r="C83" s="1571"/>
      <c r="D83" s="1571"/>
      <c r="E83" s="1572">
        <f t="shared" si="5"/>
        <v>0</v>
      </c>
      <c r="F83" s="1573">
        <f t="shared" si="7"/>
        <v>0</v>
      </c>
      <c r="G83" s="1541"/>
      <c r="H83" s="1574"/>
      <c r="I83" s="1575"/>
      <c r="J83" s="1575"/>
      <c r="K83" s="1575"/>
      <c r="L83" s="1575"/>
      <c r="M83" s="1575"/>
      <c r="N83" s="1575"/>
      <c r="O83" s="1575"/>
      <c r="P83" s="1576"/>
      <c r="Q83" s="1540"/>
      <c r="R83" s="1577"/>
      <c r="S83" s="1571"/>
      <c r="T83" s="1578"/>
      <c r="U83" s="1540"/>
      <c r="V83" s="1577"/>
      <c r="W83" s="1579">
        <f t="shared" si="10"/>
        <v>0</v>
      </c>
      <c r="X83" s="1542"/>
      <c r="Y83" s="1577"/>
      <c r="Z83" s="1579">
        <f t="shared" si="9"/>
        <v>0</v>
      </c>
    </row>
    <row r="84" spans="1:29" ht="16.5" thickTop="1" x14ac:dyDescent="0.25">
      <c r="A84" s="1560" t="s">
        <v>4168</v>
      </c>
      <c r="B84" s="1550" t="s">
        <v>4169</v>
      </c>
      <c r="C84" s="1561">
        <v>1.1675</v>
      </c>
      <c r="D84" s="1561">
        <v>3.16</v>
      </c>
      <c r="E84" s="1552">
        <f t="shared" si="5"/>
        <v>0</v>
      </c>
      <c r="F84" s="1568">
        <f t="shared" si="7"/>
        <v>0</v>
      </c>
      <c r="G84" s="1541"/>
      <c r="H84" s="1562"/>
      <c r="I84" s="1563"/>
      <c r="J84" s="1563"/>
      <c r="K84" s="1563"/>
      <c r="L84" s="1563"/>
      <c r="M84" s="1563"/>
      <c r="N84" s="1563"/>
      <c r="O84" s="1563"/>
      <c r="P84" s="1564"/>
      <c r="Q84" s="1540"/>
      <c r="R84" s="1565"/>
      <c r="S84" s="1561"/>
      <c r="T84" s="1566"/>
      <c r="U84" s="1540"/>
      <c r="V84" s="1565"/>
      <c r="W84" s="1567">
        <f t="shared" si="10"/>
        <v>0</v>
      </c>
      <c r="X84" s="1542"/>
      <c r="Y84" s="1565"/>
      <c r="Z84" s="1567">
        <f t="shared" si="9"/>
        <v>0</v>
      </c>
    </row>
    <row r="85" spans="1:29" ht="15.75" x14ac:dyDescent="0.25">
      <c r="A85" s="1560" t="s">
        <v>4168</v>
      </c>
      <c r="B85" s="1550" t="s">
        <v>4170</v>
      </c>
      <c r="C85" s="1561">
        <v>122</v>
      </c>
      <c r="D85" s="1561">
        <v>2.8</v>
      </c>
      <c r="E85" s="1552">
        <f t="shared" si="5"/>
        <v>0</v>
      </c>
      <c r="F85" s="1568">
        <f t="shared" si="7"/>
        <v>0</v>
      </c>
      <c r="G85" s="1541"/>
      <c r="H85" s="1562"/>
      <c r="I85" s="1563"/>
      <c r="J85" s="1563"/>
      <c r="K85" s="1563"/>
      <c r="L85" s="1563"/>
      <c r="M85" s="1563"/>
      <c r="N85" s="1563"/>
      <c r="O85" s="1563"/>
      <c r="P85" s="1564"/>
      <c r="Q85" s="1540"/>
      <c r="R85" s="1565"/>
      <c r="S85" s="1561"/>
      <c r="T85" s="1566"/>
      <c r="U85" s="1540"/>
      <c r="V85" s="1565"/>
      <c r="W85" s="1567">
        <f t="shared" si="10"/>
        <v>0</v>
      </c>
      <c r="X85" s="1542"/>
      <c r="Y85" s="1565"/>
      <c r="Z85" s="1567">
        <f t="shared" si="9"/>
        <v>0</v>
      </c>
    </row>
    <row r="86" spans="1:29" ht="15.75" x14ac:dyDescent="0.25">
      <c r="A86" s="1560" t="s">
        <v>4168</v>
      </c>
      <c r="B86" s="1550" t="s">
        <v>4171</v>
      </c>
      <c r="C86" s="1561">
        <v>1.5</v>
      </c>
      <c r="D86" s="1561">
        <v>2.06</v>
      </c>
      <c r="E86" s="1552">
        <f t="shared" si="5"/>
        <v>0</v>
      </c>
      <c r="F86" s="1568">
        <f t="shared" si="7"/>
        <v>0</v>
      </c>
      <c r="G86" s="1541"/>
      <c r="H86" s="1562"/>
      <c r="I86" s="1563"/>
      <c r="J86" s="1563"/>
      <c r="K86" s="1563"/>
      <c r="L86" s="1563"/>
      <c r="M86" s="1563"/>
      <c r="N86" s="1563"/>
      <c r="O86" s="1563"/>
      <c r="P86" s="1564"/>
      <c r="Q86" s="1540"/>
      <c r="R86" s="1565"/>
      <c r="S86" s="1561"/>
      <c r="T86" s="1566"/>
      <c r="U86" s="1540"/>
      <c r="V86" s="1565"/>
      <c r="W86" s="1567">
        <f t="shared" si="10"/>
        <v>0</v>
      </c>
      <c r="X86" s="1542"/>
      <c r="Y86" s="1565"/>
      <c r="Z86" s="1567">
        <f t="shared" si="9"/>
        <v>0</v>
      </c>
    </row>
    <row r="87" spans="1:29" ht="15.75" x14ac:dyDescent="0.25">
      <c r="A87" s="1560" t="s">
        <v>4168</v>
      </c>
      <c r="B87" s="1550" t="s">
        <v>4172</v>
      </c>
      <c r="C87" s="1561">
        <v>1.585</v>
      </c>
      <c r="D87" s="1561">
        <v>2.8</v>
      </c>
      <c r="E87" s="1552">
        <f t="shared" si="5"/>
        <v>0</v>
      </c>
      <c r="F87" s="1568">
        <f t="shared" si="7"/>
        <v>0</v>
      </c>
      <c r="G87" s="1541"/>
      <c r="H87" s="1562"/>
      <c r="I87" s="1563"/>
      <c r="J87" s="1563"/>
      <c r="K87" s="1563"/>
      <c r="L87" s="1563"/>
      <c r="M87" s="1563"/>
      <c r="N87" s="1563"/>
      <c r="O87" s="1563"/>
      <c r="P87" s="1564"/>
      <c r="Q87" s="1540"/>
      <c r="R87" s="1565"/>
      <c r="S87" s="1561"/>
      <c r="T87" s="1566"/>
      <c r="U87" s="1540"/>
      <c r="V87" s="1565"/>
      <c r="W87" s="1567">
        <f t="shared" si="10"/>
        <v>0</v>
      </c>
      <c r="X87" s="1542"/>
      <c r="Y87" s="1565"/>
      <c r="Z87" s="1567">
        <f t="shared" si="9"/>
        <v>0</v>
      </c>
    </row>
    <row r="88" spans="1:29" ht="15.75" x14ac:dyDescent="0.25">
      <c r="A88" s="1560" t="s">
        <v>4168</v>
      </c>
      <c r="B88" s="1550" t="s">
        <v>4173</v>
      </c>
      <c r="C88" s="1561">
        <v>2.4649999999999999</v>
      </c>
      <c r="D88" s="1561">
        <v>3.16</v>
      </c>
      <c r="E88" s="1552">
        <f t="shared" si="5"/>
        <v>0</v>
      </c>
      <c r="F88" s="1568">
        <f t="shared" si="7"/>
        <v>0</v>
      </c>
      <c r="G88" s="1541"/>
      <c r="H88" s="1562"/>
      <c r="I88" s="1563"/>
      <c r="J88" s="1563"/>
      <c r="K88" s="1563"/>
      <c r="L88" s="1563"/>
      <c r="M88" s="1563"/>
      <c r="N88" s="1563"/>
      <c r="O88" s="1563"/>
      <c r="P88" s="1564"/>
      <c r="Q88" s="1540"/>
      <c r="R88" s="1565"/>
      <c r="S88" s="1561"/>
      <c r="T88" s="1566"/>
      <c r="U88" s="1540"/>
      <c r="V88" s="1565"/>
      <c r="W88" s="1567">
        <f t="shared" si="10"/>
        <v>0</v>
      </c>
      <c r="X88" s="1542"/>
      <c r="Y88" s="1565"/>
      <c r="Z88" s="1567">
        <f t="shared" si="9"/>
        <v>0</v>
      </c>
    </row>
    <row r="89" spans="1:29" ht="15.75" x14ac:dyDescent="0.25">
      <c r="A89" s="1560" t="s">
        <v>4168</v>
      </c>
      <c r="B89" s="1550" t="s">
        <v>4174</v>
      </c>
      <c r="C89" s="1561">
        <v>3.15</v>
      </c>
      <c r="D89" s="1561">
        <v>2.8</v>
      </c>
      <c r="E89" s="1552">
        <f t="shared" si="5"/>
        <v>0</v>
      </c>
      <c r="F89" s="1568">
        <f t="shared" si="7"/>
        <v>0</v>
      </c>
      <c r="G89" s="1541"/>
      <c r="H89" s="1562"/>
      <c r="I89" s="1563"/>
      <c r="J89" s="1563"/>
      <c r="K89" s="1563"/>
      <c r="L89" s="1563"/>
      <c r="M89" s="1563"/>
      <c r="N89" s="1563"/>
      <c r="O89" s="1563"/>
      <c r="P89" s="1564"/>
      <c r="Q89" s="1540"/>
      <c r="R89" s="1565"/>
      <c r="S89" s="1561"/>
      <c r="T89" s="1566"/>
      <c r="U89" s="1540"/>
      <c r="V89" s="1565"/>
      <c r="W89" s="1567">
        <f t="shared" si="10"/>
        <v>0</v>
      </c>
      <c r="X89" s="1542"/>
      <c r="Y89" s="1565"/>
      <c r="Z89" s="1567">
        <f t="shared" si="9"/>
        <v>0</v>
      </c>
    </row>
    <row r="90" spans="1:29" ht="15.75" x14ac:dyDescent="0.25">
      <c r="A90" s="1560" t="s">
        <v>4168</v>
      </c>
      <c r="B90" s="1550" t="s">
        <v>4175</v>
      </c>
      <c r="C90" s="1561">
        <v>5.9349999999999996</v>
      </c>
      <c r="D90" s="1561">
        <v>2.8</v>
      </c>
      <c r="E90" s="1552">
        <f t="shared" si="5"/>
        <v>0</v>
      </c>
      <c r="F90" s="1568">
        <f t="shared" si="7"/>
        <v>0</v>
      </c>
      <c r="G90" s="1541"/>
      <c r="H90" s="1562"/>
      <c r="I90" s="1563"/>
      <c r="J90" s="1563"/>
      <c r="K90" s="1563"/>
      <c r="L90" s="1563"/>
      <c r="M90" s="1563"/>
      <c r="N90" s="1563"/>
      <c r="O90" s="1563"/>
      <c r="P90" s="1564"/>
      <c r="Q90" s="1540"/>
      <c r="R90" s="1565"/>
      <c r="S90" s="1561"/>
      <c r="T90" s="1566"/>
      <c r="U90" s="1540"/>
      <c r="V90" s="1565"/>
      <c r="W90" s="1567">
        <f t="shared" si="10"/>
        <v>0</v>
      </c>
      <c r="X90" s="1542"/>
      <c r="Y90" s="1565"/>
      <c r="Z90" s="1567">
        <f t="shared" si="9"/>
        <v>0</v>
      </c>
    </row>
    <row r="91" spans="1:29" ht="15.75" x14ac:dyDescent="0.25">
      <c r="A91" s="1560" t="s">
        <v>4168</v>
      </c>
      <c r="B91" s="1550" t="s">
        <v>4176</v>
      </c>
      <c r="C91" s="1561">
        <v>0.66</v>
      </c>
      <c r="D91" s="1561">
        <v>3.16</v>
      </c>
      <c r="E91" s="1552">
        <f t="shared" si="5"/>
        <v>0</v>
      </c>
      <c r="F91" s="1568">
        <f t="shared" si="7"/>
        <v>0</v>
      </c>
      <c r="G91" s="1541"/>
      <c r="H91" s="1562"/>
      <c r="I91" s="1563"/>
      <c r="J91" s="1563"/>
      <c r="K91" s="1563"/>
      <c r="L91" s="1563"/>
      <c r="M91" s="1563"/>
      <c r="N91" s="1563"/>
      <c r="O91" s="1563"/>
      <c r="P91" s="1564"/>
      <c r="Q91" s="1540"/>
      <c r="R91" s="1565"/>
      <c r="S91" s="1561"/>
      <c r="T91" s="1566"/>
      <c r="U91" s="1540"/>
      <c r="V91" s="1565"/>
      <c r="W91" s="1567">
        <f t="shared" si="10"/>
        <v>0</v>
      </c>
      <c r="X91" s="1542"/>
      <c r="Y91" s="1565"/>
      <c r="Z91" s="1567">
        <f t="shared" si="9"/>
        <v>0</v>
      </c>
    </row>
    <row r="92" spans="1:29" ht="15.75" x14ac:dyDescent="0.25">
      <c r="A92" s="1560" t="s">
        <v>4168</v>
      </c>
      <c r="B92" s="1550" t="s">
        <v>4177</v>
      </c>
      <c r="C92" s="1561"/>
      <c r="D92" s="1561"/>
      <c r="E92" s="1552">
        <f t="shared" si="5"/>
        <v>0</v>
      </c>
      <c r="F92" s="1568">
        <f t="shared" si="7"/>
        <v>0</v>
      </c>
      <c r="G92" s="1541"/>
      <c r="H92" s="1562"/>
      <c r="I92" s="1563"/>
      <c r="J92" s="1563"/>
      <c r="K92" s="1563"/>
      <c r="L92" s="1563"/>
      <c r="M92" s="1563"/>
      <c r="N92" s="1563"/>
      <c r="O92" s="1563"/>
      <c r="P92" s="1564"/>
      <c r="Q92" s="1540"/>
      <c r="R92" s="1565"/>
      <c r="S92" s="1561"/>
      <c r="T92" s="1566"/>
      <c r="U92" s="1540"/>
      <c r="V92" s="1565"/>
      <c r="W92" s="1567">
        <f t="shared" si="10"/>
        <v>0</v>
      </c>
      <c r="X92" s="1542"/>
      <c r="Y92" s="1565"/>
      <c r="Z92" s="1567">
        <f t="shared" si="9"/>
        <v>0</v>
      </c>
    </row>
    <row r="93" spans="1:29" ht="15.75" x14ac:dyDescent="0.25">
      <c r="A93" s="1560" t="s">
        <v>4168</v>
      </c>
      <c r="B93" s="1550"/>
      <c r="C93" s="1561"/>
      <c r="D93" s="1561"/>
      <c r="E93" s="1552">
        <f t="shared" si="5"/>
        <v>0</v>
      </c>
      <c r="F93" s="1568">
        <f t="shared" si="7"/>
        <v>0</v>
      </c>
      <c r="G93" s="1541"/>
      <c r="H93" s="1562"/>
      <c r="I93" s="1563"/>
      <c r="J93" s="1563"/>
      <c r="K93" s="1563"/>
      <c r="L93" s="1563"/>
      <c r="M93" s="1563"/>
      <c r="N93" s="1563"/>
      <c r="O93" s="1563"/>
      <c r="P93" s="1564"/>
      <c r="Q93" s="1540"/>
      <c r="R93" s="1565"/>
      <c r="S93" s="1561"/>
      <c r="T93" s="1566"/>
      <c r="U93" s="1540"/>
      <c r="V93" s="1565"/>
      <c r="W93" s="1567">
        <f t="shared" si="10"/>
        <v>0</v>
      </c>
      <c r="X93" s="1542"/>
      <c r="Y93" s="1565"/>
      <c r="Z93" s="1567">
        <f t="shared" si="9"/>
        <v>0</v>
      </c>
    </row>
    <row r="94" spans="1:29" ht="16.5" thickBot="1" x14ac:dyDescent="0.3">
      <c r="A94" s="1569" t="s">
        <v>4168</v>
      </c>
      <c r="B94" s="1570"/>
      <c r="C94" s="1571"/>
      <c r="D94" s="1571"/>
      <c r="E94" s="1572">
        <f t="shared" ref="E94:E113" si="11">IF(D94=0,SUMPRODUCT($H$7:$P$7,$H94:$P94)*(C94),SUMPRODUCT($H$7:$P$7,$H94:$P94)*(C94*D94))</f>
        <v>0</v>
      </c>
      <c r="F94" s="1573">
        <f t="shared" si="7"/>
        <v>0</v>
      </c>
      <c r="G94" s="1541"/>
      <c r="H94" s="1574"/>
      <c r="I94" s="1575"/>
      <c r="J94" s="1575"/>
      <c r="K94" s="1575"/>
      <c r="L94" s="1575"/>
      <c r="M94" s="1575"/>
      <c r="N94" s="1575"/>
      <c r="O94" s="1575"/>
      <c r="P94" s="1576"/>
      <c r="Q94" s="1540"/>
      <c r="R94" s="1577"/>
      <c r="S94" s="1571"/>
      <c r="T94" s="1578"/>
      <c r="U94" s="1540"/>
      <c r="V94" s="1577"/>
      <c r="W94" s="1579">
        <f t="shared" si="10"/>
        <v>0</v>
      </c>
      <c r="X94" s="1542"/>
      <c r="Y94" s="1577"/>
      <c r="Z94" s="1579">
        <f t="shared" si="9"/>
        <v>0</v>
      </c>
    </row>
    <row r="95" spans="1:29" ht="16.5" thickTop="1" x14ac:dyDescent="0.25">
      <c r="A95" s="1560" t="s">
        <v>4178</v>
      </c>
      <c r="B95" s="1550" t="s">
        <v>4179</v>
      </c>
      <c r="C95" s="1561">
        <v>0.8</v>
      </c>
      <c r="D95" s="1561">
        <v>210</v>
      </c>
      <c r="E95" s="1552">
        <f t="shared" si="11"/>
        <v>0</v>
      </c>
      <c r="F95" s="1568">
        <f t="shared" si="7"/>
        <v>0</v>
      </c>
      <c r="G95" s="1541"/>
      <c r="H95" s="1562"/>
      <c r="I95" s="1563"/>
      <c r="J95" s="1563"/>
      <c r="K95" s="1563"/>
      <c r="L95" s="1563"/>
      <c r="M95" s="1563"/>
      <c r="N95" s="1563"/>
      <c r="O95" s="1563"/>
      <c r="P95" s="1564"/>
      <c r="Q95" s="1540"/>
      <c r="R95" s="1565"/>
      <c r="S95" s="1561"/>
      <c r="T95" s="1566"/>
      <c r="U95" s="1540"/>
      <c r="V95" s="1565"/>
      <c r="W95" s="1567">
        <f t="shared" ref="W95:W113" si="12">V95*F95</f>
        <v>0</v>
      </c>
      <c r="X95" s="1542"/>
      <c r="Y95" s="1565"/>
      <c r="Z95" s="1567">
        <f t="shared" ref="Z95:Z113" si="13">Y95*I95</f>
        <v>0</v>
      </c>
      <c r="AA95" s="1610">
        <f>(ESQUADRIAS!D95*2+ESQUADRIAS!C95)*ESQUADRIAS!F95/100</f>
        <v>0</v>
      </c>
    </row>
    <row r="96" spans="1:29" ht="15.75" x14ac:dyDescent="0.25">
      <c r="A96" s="1560" t="s">
        <v>4178</v>
      </c>
      <c r="B96" s="1550" t="s">
        <v>4180</v>
      </c>
      <c r="C96" s="1561">
        <v>0.9</v>
      </c>
      <c r="D96" s="1561">
        <v>210</v>
      </c>
      <c r="E96" s="1552">
        <f t="shared" si="11"/>
        <v>0</v>
      </c>
      <c r="F96" s="1568">
        <f t="shared" si="7"/>
        <v>0</v>
      </c>
      <c r="G96" s="1541"/>
      <c r="H96" s="1562"/>
      <c r="I96" s="1563"/>
      <c r="J96" s="1563"/>
      <c r="K96" s="1563"/>
      <c r="L96" s="1563"/>
      <c r="M96" s="1563"/>
      <c r="N96" s="1563"/>
      <c r="O96" s="1563"/>
      <c r="P96" s="1564"/>
      <c r="Q96" s="1540"/>
      <c r="R96" s="1565"/>
      <c r="S96" s="1561"/>
      <c r="T96" s="1566"/>
      <c r="U96" s="1540"/>
      <c r="V96" s="1565"/>
      <c r="W96" s="1567">
        <f t="shared" si="12"/>
        <v>0</v>
      </c>
      <c r="X96" s="1542"/>
      <c r="Y96" s="1565"/>
      <c r="Z96" s="1567">
        <f t="shared" si="13"/>
        <v>0</v>
      </c>
      <c r="AA96" s="1610">
        <f>(ESQUADRIAS!D96*2+ESQUADRIAS!C96)*ESQUADRIAS!F96/100</f>
        <v>0</v>
      </c>
    </row>
    <row r="97" spans="1:27" ht="15.75" x14ac:dyDescent="0.25">
      <c r="A97" s="1560" t="s">
        <v>4178</v>
      </c>
      <c r="B97" s="1550" t="s">
        <v>4181</v>
      </c>
      <c r="C97" s="1561">
        <v>1</v>
      </c>
      <c r="D97" s="1561">
        <v>210</v>
      </c>
      <c r="E97" s="1552">
        <f t="shared" si="11"/>
        <v>0</v>
      </c>
      <c r="F97" s="1568">
        <f t="shared" si="7"/>
        <v>0</v>
      </c>
      <c r="G97" s="1541"/>
      <c r="H97" s="1562"/>
      <c r="I97" s="1563"/>
      <c r="J97" s="1563"/>
      <c r="K97" s="1563"/>
      <c r="L97" s="1563"/>
      <c r="M97" s="1563"/>
      <c r="N97" s="1563"/>
      <c r="O97" s="1563"/>
      <c r="P97" s="1564"/>
      <c r="Q97" s="1540"/>
      <c r="R97" s="1565"/>
      <c r="S97" s="1561"/>
      <c r="T97" s="1566"/>
      <c r="U97" s="1540"/>
      <c r="V97" s="1565"/>
      <c r="W97" s="1567">
        <f t="shared" si="12"/>
        <v>0</v>
      </c>
      <c r="X97" s="1542"/>
      <c r="Y97" s="1565"/>
      <c r="Z97" s="1567">
        <f t="shared" si="13"/>
        <v>0</v>
      </c>
      <c r="AA97" s="1610">
        <f>(ESQUADRIAS!D97*2+ESQUADRIAS!C97)*ESQUADRIAS!F97/100</f>
        <v>0</v>
      </c>
    </row>
    <row r="98" spans="1:27" ht="16.5" thickBot="1" x14ac:dyDescent="0.3">
      <c r="A98" s="1569" t="s">
        <v>4178</v>
      </c>
      <c r="B98" s="1570"/>
      <c r="C98" s="1571"/>
      <c r="D98" s="1571"/>
      <c r="E98" s="1572">
        <f t="shared" si="11"/>
        <v>0</v>
      </c>
      <c r="F98" s="1573">
        <f t="shared" si="7"/>
        <v>0</v>
      </c>
      <c r="G98" s="1541"/>
      <c r="H98" s="1574"/>
      <c r="I98" s="1575"/>
      <c r="J98" s="1575"/>
      <c r="K98" s="1575"/>
      <c r="L98" s="1575"/>
      <c r="M98" s="1575"/>
      <c r="N98" s="1575"/>
      <c r="O98" s="1575"/>
      <c r="P98" s="1576"/>
      <c r="Q98" s="1540"/>
      <c r="R98" s="1577"/>
      <c r="S98" s="1571"/>
      <c r="T98" s="1578"/>
      <c r="U98" s="1540"/>
      <c r="V98" s="1577"/>
      <c r="W98" s="1579">
        <f t="shared" si="12"/>
        <v>0</v>
      </c>
      <c r="X98" s="1542"/>
      <c r="Y98" s="1577"/>
      <c r="Z98" s="1579">
        <f t="shared" si="13"/>
        <v>0</v>
      </c>
    </row>
    <row r="99" spans="1:27" ht="16.5" thickTop="1" x14ac:dyDescent="0.25">
      <c r="A99" s="1560" t="s">
        <v>4182</v>
      </c>
      <c r="B99" s="1550"/>
      <c r="C99" s="1561"/>
      <c r="D99" s="1561"/>
      <c r="E99" s="1552">
        <f t="shared" si="11"/>
        <v>0</v>
      </c>
      <c r="F99" s="1568">
        <f t="shared" si="7"/>
        <v>0</v>
      </c>
      <c r="G99" s="1541"/>
      <c r="H99" s="1562"/>
      <c r="I99" s="1563"/>
      <c r="J99" s="1563"/>
      <c r="K99" s="1563"/>
      <c r="L99" s="1563"/>
      <c r="M99" s="1563"/>
      <c r="N99" s="1563"/>
      <c r="O99" s="1563"/>
      <c r="P99" s="1564"/>
      <c r="Q99" s="1540"/>
      <c r="R99" s="1565"/>
      <c r="S99" s="1561"/>
      <c r="T99" s="1566"/>
      <c r="U99" s="1540"/>
      <c r="V99" s="1565"/>
      <c r="W99" s="1567">
        <f t="shared" si="12"/>
        <v>0</v>
      </c>
      <c r="X99" s="1542"/>
      <c r="Y99" s="1565"/>
      <c r="Z99" s="1567">
        <f t="shared" si="13"/>
        <v>0</v>
      </c>
    </row>
    <row r="100" spans="1:27" ht="15.75" x14ac:dyDescent="0.25">
      <c r="A100" s="1560" t="s">
        <v>4182</v>
      </c>
      <c r="B100" s="1550"/>
      <c r="C100" s="1561"/>
      <c r="D100" s="1561"/>
      <c r="E100" s="1552">
        <f t="shared" si="11"/>
        <v>0</v>
      </c>
      <c r="F100" s="1568">
        <f t="shared" si="7"/>
        <v>0</v>
      </c>
      <c r="G100" s="1541"/>
      <c r="H100" s="1562"/>
      <c r="I100" s="1563"/>
      <c r="J100" s="1563"/>
      <c r="K100" s="1563"/>
      <c r="L100" s="1563"/>
      <c r="M100" s="1563"/>
      <c r="N100" s="1563"/>
      <c r="O100" s="1563"/>
      <c r="P100" s="1564"/>
      <c r="Q100" s="1540"/>
      <c r="R100" s="1565"/>
      <c r="S100" s="1561"/>
      <c r="T100" s="1566"/>
      <c r="U100" s="1540"/>
      <c r="V100" s="1565"/>
      <c r="W100" s="1567">
        <f t="shared" si="12"/>
        <v>0</v>
      </c>
      <c r="X100" s="1542"/>
      <c r="Y100" s="1565"/>
      <c r="Z100" s="1567">
        <f t="shared" si="13"/>
        <v>0</v>
      </c>
    </row>
    <row r="101" spans="1:27" ht="15.75" x14ac:dyDescent="0.25">
      <c r="A101" s="1560" t="s">
        <v>4182</v>
      </c>
      <c r="B101" s="1550"/>
      <c r="C101" s="1561"/>
      <c r="D101" s="1561"/>
      <c r="E101" s="1552">
        <f t="shared" si="11"/>
        <v>0</v>
      </c>
      <c r="F101" s="1568">
        <f t="shared" si="7"/>
        <v>0</v>
      </c>
      <c r="G101" s="1541"/>
      <c r="H101" s="1562"/>
      <c r="I101" s="1563"/>
      <c r="J101" s="1563"/>
      <c r="K101" s="1563"/>
      <c r="L101" s="1563"/>
      <c r="M101" s="1563"/>
      <c r="N101" s="1563"/>
      <c r="O101" s="1563"/>
      <c r="P101" s="1564"/>
      <c r="Q101" s="1540"/>
      <c r="R101" s="1565"/>
      <c r="S101" s="1561"/>
      <c r="T101" s="1566"/>
      <c r="U101" s="1540"/>
      <c r="V101" s="1565"/>
      <c r="W101" s="1567">
        <f t="shared" si="12"/>
        <v>0</v>
      </c>
      <c r="X101" s="1542"/>
      <c r="Y101" s="1565"/>
      <c r="Z101" s="1567">
        <f t="shared" si="13"/>
        <v>0</v>
      </c>
    </row>
    <row r="102" spans="1:27" ht="16.5" thickBot="1" x14ac:dyDescent="0.3">
      <c r="A102" s="1569" t="s">
        <v>4182</v>
      </c>
      <c r="B102" s="1570"/>
      <c r="C102" s="1571"/>
      <c r="D102" s="1571"/>
      <c r="E102" s="1572">
        <f t="shared" si="11"/>
        <v>0</v>
      </c>
      <c r="F102" s="1573">
        <f t="shared" si="7"/>
        <v>0</v>
      </c>
      <c r="G102" s="1541"/>
      <c r="H102" s="1574"/>
      <c r="I102" s="1575"/>
      <c r="J102" s="1575"/>
      <c r="K102" s="1575"/>
      <c r="L102" s="1575"/>
      <c r="M102" s="1575"/>
      <c r="N102" s="1575"/>
      <c r="O102" s="1575"/>
      <c r="P102" s="1576"/>
      <c r="Q102" s="1540"/>
      <c r="R102" s="1577"/>
      <c r="S102" s="1571"/>
      <c r="T102" s="1578"/>
      <c r="U102" s="1540"/>
      <c r="V102" s="1577"/>
      <c r="W102" s="1579">
        <f t="shared" si="12"/>
        <v>0</v>
      </c>
      <c r="X102" s="1542"/>
      <c r="Y102" s="1577"/>
      <c r="Z102" s="1579">
        <f t="shared" si="13"/>
        <v>0</v>
      </c>
    </row>
    <row r="103" spans="1:27" ht="16.5" thickTop="1" x14ac:dyDescent="0.25">
      <c r="A103" s="1560" t="s">
        <v>4183</v>
      </c>
      <c r="B103" s="1550"/>
      <c r="C103" s="1561"/>
      <c r="D103" s="1561"/>
      <c r="E103" s="1552">
        <f t="shared" si="11"/>
        <v>0</v>
      </c>
      <c r="F103" s="1568">
        <f t="shared" si="7"/>
        <v>0</v>
      </c>
      <c r="G103" s="1541"/>
      <c r="H103" s="1562"/>
      <c r="I103" s="1563"/>
      <c r="J103" s="1563"/>
      <c r="K103" s="1563"/>
      <c r="L103" s="1563"/>
      <c r="M103" s="1563"/>
      <c r="N103" s="1563"/>
      <c r="O103" s="1563"/>
      <c r="P103" s="1564"/>
      <c r="Q103" s="1540"/>
      <c r="R103" s="1565"/>
      <c r="S103" s="1561"/>
      <c r="T103" s="1566"/>
      <c r="U103" s="1540"/>
      <c r="V103" s="1565"/>
      <c r="W103" s="1567">
        <f t="shared" si="12"/>
        <v>0</v>
      </c>
      <c r="X103" s="1542"/>
      <c r="Y103" s="1565"/>
      <c r="Z103" s="1567">
        <f t="shared" si="13"/>
        <v>0</v>
      </c>
    </row>
    <row r="104" spans="1:27" ht="15.75" x14ac:dyDescent="0.25">
      <c r="A104" s="1560" t="s">
        <v>4183</v>
      </c>
      <c r="B104" s="1550"/>
      <c r="C104" s="1561"/>
      <c r="D104" s="1561"/>
      <c r="E104" s="1552">
        <f t="shared" si="11"/>
        <v>0</v>
      </c>
      <c r="F104" s="1568">
        <f t="shared" si="7"/>
        <v>0</v>
      </c>
      <c r="G104" s="1541"/>
      <c r="H104" s="1562"/>
      <c r="I104" s="1563"/>
      <c r="J104" s="1563"/>
      <c r="K104" s="1563"/>
      <c r="L104" s="1563"/>
      <c r="M104" s="1563"/>
      <c r="N104" s="1563"/>
      <c r="O104" s="1563"/>
      <c r="P104" s="1564"/>
      <c r="Q104" s="1540"/>
      <c r="R104" s="1565"/>
      <c r="S104" s="1561"/>
      <c r="T104" s="1566"/>
      <c r="U104" s="1540"/>
      <c r="V104" s="1565"/>
      <c r="W104" s="1567">
        <f t="shared" si="12"/>
        <v>0</v>
      </c>
      <c r="X104" s="1542"/>
      <c r="Y104" s="1565"/>
      <c r="Z104" s="1567">
        <f t="shared" si="13"/>
        <v>0</v>
      </c>
    </row>
    <row r="105" spans="1:27" ht="15.75" x14ac:dyDescent="0.25">
      <c r="A105" s="1560" t="s">
        <v>4183</v>
      </c>
      <c r="B105" s="1550"/>
      <c r="C105" s="1561"/>
      <c r="D105" s="1561"/>
      <c r="E105" s="1552">
        <f t="shared" si="11"/>
        <v>0</v>
      </c>
      <c r="F105" s="1568">
        <f t="shared" si="7"/>
        <v>0</v>
      </c>
      <c r="G105" s="1541"/>
      <c r="H105" s="1562"/>
      <c r="I105" s="1563"/>
      <c r="J105" s="1563"/>
      <c r="K105" s="1563"/>
      <c r="L105" s="1563"/>
      <c r="M105" s="1563"/>
      <c r="N105" s="1563"/>
      <c r="O105" s="1563"/>
      <c r="P105" s="1564"/>
      <c r="Q105" s="1540"/>
      <c r="R105" s="1565"/>
      <c r="S105" s="1561"/>
      <c r="T105" s="1566"/>
      <c r="U105" s="1540"/>
      <c r="V105" s="1565"/>
      <c r="W105" s="1567">
        <f t="shared" si="12"/>
        <v>0</v>
      </c>
      <c r="X105" s="1542"/>
      <c r="Y105" s="1565"/>
      <c r="Z105" s="1567">
        <f t="shared" si="13"/>
        <v>0</v>
      </c>
    </row>
    <row r="106" spans="1:27" ht="16.5" thickBot="1" x14ac:dyDescent="0.3">
      <c r="A106" s="1569" t="s">
        <v>4183</v>
      </c>
      <c r="B106" s="1570"/>
      <c r="C106" s="1571"/>
      <c r="D106" s="1571"/>
      <c r="E106" s="1572">
        <f t="shared" si="11"/>
        <v>0</v>
      </c>
      <c r="F106" s="1573">
        <f t="shared" si="7"/>
        <v>0</v>
      </c>
      <c r="G106" s="1541"/>
      <c r="H106" s="1574"/>
      <c r="I106" s="1575"/>
      <c r="J106" s="1575"/>
      <c r="K106" s="1575"/>
      <c r="L106" s="1575"/>
      <c r="M106" s="1575"/>
      <c r="N106" s="1575"/>
      <c r="O106" s="1575"/>
      <c r="P106" s="1576"/>
      <c r="Q106" s="1540"/>
      <c r="R106" s="1577"/>
      <c r="S106" s="1571"/>
      <c r="T106" s="1578"/>
      <c r="U106" s="1540"/>
      <c r="V106" s="1577"/>
      <c r="W106" s="1579">
        <f t="shared" si="12"/>
        <v>0</v>
      </c>
      <c r="X106" s="1542"/>
      <c r="Y106" s="1577"/>
      <c r="Z106" s="1579">
        <f t="shared" si="13"/>
        <v>0</v>
      </c>
    </row>
    <row r="107" spans="1:27" ht="16.5" thickTop="1" x14ac:dyDescent="0.25">
      <c r="A107" s="1560" t="s">
        <v>4184</v>
      </c>
      <c r="B107" s="1550"/>
      <c r="C107" s="1561"/>
      <c r="D107" s="1580"/>
      <c r="E107" s="1552">
        <f t="shared" si="11"/>
        <v>0</v>
      </c>
      <c r="F107" s="1568">
        <f t="shared" si="7"/>
        <v>0</v>
      </c>
      <c r="G107" s="1541"/>
      <c r="H107" s="1562"/>
      <c r="I107" s="1563"/>
      <c r="J107" s="1563"/>
      <c r="K107" s="1563"/>
      <c r="L107" s="1563"/>
      <c r="M107" s="1563"/>
      <c r="N107" s="1563"/>
      <c r="O107" s="1563"/>
      <c r="P107" s="1564"/>
      <c r="Q107" s="1540"/>
      <c r="R107" s="1565"/>
      <c r="S107" s="1580"/>
      <c r="T107" s="1566"/>
      <c r="U107" s="1540"/>
      <c r="V107" s="1565"/>
      <c r="W107" s="1567">
        <f t="shared" si="12"/>
        <v>0</v>
      </c>
      <c r="X107" s="1542"/>
      <c r="Y107" s="1565"/>
      <c r="Z107" s="1567">
        <f t="shared" si="13"/>
        <v>0</v>
      </c>
    </row>
    <row r="108" spans="1:27" ht="15.75" x14ac:dyDescent="0.25">
      <c r="A108" s="1560" t="s">
        <v>4184</v>
      </c>
      <c r="B108" s="1550"/>
      <c r="C108" s="1561"/>
      <c r="D108" s="1580"/>
      <c r="E108" s="1552">
        <f t="shared" si="11"/>
        <v>0</v>
      </c>
      <c r="F108" s="1568">
        <f t="shared" si="7"/>
        <v>0</v>
      </c>
      <c r="G108" s="1541"/>
      <c r="H108" s="1562"/>
      <c r="I108" s="1563"/>
      <c r="J108" s="1563"/>
      <c r="K108" s="1563"/>
      <c r="L108" s="1563"/>
      <c r="M108" s="1563"/>
      <c r="N108" s="1563"/>
      <c r="O108" s="1563"/>
      <c r="P108" s="1564"/>
      <c r="Q108" s="1540"/>
      <c r="R108" s="1565"/>
      <c r="S108" s="1580"/>
      <c r="T108" s="1566"/>
      <c r="U108" s="1540"/>
      <c r="V108" s="1565"/>
      <c r="W108" s="1567">
        <f t="shared" si="12"/>
        <v>0</v>
      </c>
      <c r="X108" s="1542"/>
      <c r="Y108" s="1565"/>
      <c r="Z108" s="1567">
        <f t="shared" si="13"/>
        <v>0</v>
      </c>
    </row>
    <row r="109" spans="1:27" ht="15.75" x14ac:dyDescent="0.25">
      <c r="A109" s="1560" t="s">
        <v>4184</v>
      </c>
      <c r="B109" s="1550"/>
      <c r="C109" s="1561"/>
      <c r="D109" s="1580"/>
      <c r="E109" s="1552">
        <f t="shared" si="11"/>
        <v>0</v>
      </c>
      <c r="F109" s="1568">
        <f t="shared" si="7"/>
        <v>0</v>
      </c>
      <c r="G109" s="1541"/>
      <c r="H109" s="1562"/>
      <c r="I109" s="1563"/>
      <c r="J109" s="1563"/>
      <c r="K109" s="1563"/>
      <c r="L109" s="1563"/>
      <c r="M109" s="1563"/>
      <c r="N109" s="1563"/>
      <c r="O109" s="1563"/>
      <c r="P109" s="1564"/>
      <c r="Q109" s="1540"/>
      <c r="R109" s="1565"/>
      <c r="S109" s="1580"/>
      <c r="T109" s="1566"/>
      <c r="U109" s="1540"/>
      <c r="V109" s="1565"/>
      <c r="W109" s="1567">
        <f t="shared" si="12"/>
        <v>0</v>
      </c>
      <c r="X109" s="1542"/>
      <c r="Y109" s="1565"/>
      <c r="Z109" s="1567">
        <f t="shared" si="13"/>
        <v>0</v>
      </c>
    </row>
    <row r="110" spans="1:27" ht="16.5" thickBot="1" x14ac:dyDescent="0.3">
      <c r="A110" s="1569" t="s">
        <v>4184</v>
      </c>
      <c r="B110" s="1570"/>
      <c r="C110" s="1571"/>
      <c r="D110" s="1593"/>
      <c r="E110" s="1572">
        <f t="shared" si="11"/>
        <v>0</v>
      </c>
      <c r="F110" s="1573">
        <f t="shared" si="7"/>
        <v>0</v>
      </c>
      <c r="G110" s="1541"/>
      <c r="H110" s="1574"/>
      <c r="I110" s="1575"/>
      <c r="J110" s="1575"/>
      <c r="K110" s="1575"/>
      <c r="L110" s="1575"/>
      <c r="M110" s="1575"/>
      <c r="N110" s="1575"/>
      <c r="O110" s="1575"/>
      <c r="P110" s="1576"/>
      <c r="Q110" s="1540"/>
      <c r="R110" s="1577"/>
      <c r="S110" s="1593"/>
      <c r="T110" s="1578"/>
      <c r="U110" s="1540"/>
      <c r="V110" s="1577"/>
      <c r="W110" s="1579">
        <f t="shared" si="12"/>
        <v>0</v>
      </c>
      <c r="X110" s="1542"/>
      <c r="Y110" s="1577"/>
      <c r="Z110" s="1579">
        <f t="shared" si="13"/>
        <v>0</v>
      </c>
    </row>
    <row r="111" spans="1:27" ht="16.5" thickTop="1" x14ac:dyDescent="0.25">
      <c r="A111" s="1560" t="s">
        <v>4185</v>
      </c>
      <c r="B111" s="1550"/>
      <c r="C111" s="1561"/>
      <c r="D111" s="1580"/>
      <c r="E111" s="1552">
        <f t="shared" si="11"/>
        <v>0</v>
      </c>
      <c r="F111" s="1568">
        <f t="shared" si="7"/>
        <v>0</v>
      </c>
      <c r="G111" s="1541"/>
      <c r="H111" s="1562"/>
      <c r="I111" s="1563"/>
      <c r="J111" s="1563"/>
      <c r="K111" s="1563"/>
      <c r="L111" s="1563"/>
      <c r="M111" s="1563"/>
      <c r="N111" s="1563"/>
      <c r="O111" s="1563"/>
      <c r="P111" s="1564"/>
      <c r="Q111" s="1540"/>
      <c r="R111" s="1565"/>
      <c r="S111" s="1580"/>
      <c r="T111" s="1566"/>
      <c r="U111" s="1540"/>
      <c r="V111" s="1565"/>
      <c r="W111" s="1567">
        <f t="shared" si="12"/>
        <v>0</v>
      </c>
      <c r="X111" s="1542"/>
      <c r="Y111" s="1565"/>
      <c r="Z111" s="1567">
        <f t="shared" si="13"/>
        <v>0</v>
      </c>
    </row>
    <row r="112" spans="1:27" ht="15.75" x14ac:dyDescent="0.25">
      <c r="A112" s="1581" t="s">
        <v>4185</v>
      </c>
      <c r="B112" s="1582"/>
      <c r="C112" s="1583"/>
      <c r="D112" s="1580"/>
      <c r="E112" s="1585">
        <f t="shared" si="11"/>
        <v>0</v>
      </c>
      <c r="F112" s="1568">
        <f t="shared" si="7"/>
        <v>0</v>
      </c>
      <c r="G112" s="1541"/>
      <c r="H112" s="1587"/>
      <c r="I112" s="1588"/>
      <c r="J112" s="1588"/>
      <c r="K112" s="1588"/>
      <c r="L112" s="1588"/>
      <c r="M112" s="1563"/>
      <c r="N112" s="1563"/>
      <c r="O112" s="1563"/>
      <c r="P112" s="1589"/>
      <c r="Q112" s="1540"/>
      <c r="R112" s="1590"/>
      <c r="S112" s="1580"/>
      <c r="T112" s="1591"/>
      <c r="U112" s="1540"/>
      <c r="V112" s="1590"/>
      <c r="W112" s="1592">
        <f t="shared" si="12"/>
        <v>0</v>
      </c>
      <c r="X112" s="1542"/>
      <c r="Y112" s="1590"/>
      <c r="Z112" s="1592">
        <f t="shared" si="13"/>
        <v>0</v>
      </c>
    </row>
    <row r="113" spans="1:26" ht="16.5" thickBot="1" x14ac:dyDescent="0.3">
      <c r="A113" s="1612" t="s">
        <v>4185</v>
      </c>
      <c r="B113" s="1613"/>
      <c r="C113" s="1614"/>
      <c r="D113" s="1615"/>
      <c r="E113" s="1616">
        <f t="shared" si="11"/>
        <v>0</v>
      </c>
      <c r="F113" s="1617">
        <f t="shared" ref="F113" si="14">SUMPRODUCT($H$7:$P$7,$H113:$P113)</f>
        <v>0</v>
      </c>
      <c r="G113" s="1541"/>
      <c r="H113" s="1618"/>
      <c r="I113" s="1619"/>
      <c r="J113" s="1619"/>
      <c r="K113" s="1619"/>
      <c r="L113" s="1619"/>
      <c r="M113" s="1619"/>
      <c r="N113" s="1619"/>
      <c r="O113" s="1619"/>
      <c r="P113" s="1620"/>
      <c r="Q113" s="1540"/>
      <c r="R113" s="1621"/>
      <c r="S113" s="1615"/>
      <c r="T113" s="1622">
        <v>0</v>
      </c>
      <c r="U113" s="1540"/>
      <c r="V113" s="1621"/>
      <c r="W113" s="1623">
        <f t="shared" si="12"/>
        <v>0</v>
      </c>
      <c r="X113" s="1542"/>
      <c r="Y113" s="1621"/>
      <c r="Z113" s="1623">
        <f t="shared" si="13"/>
        <v>0</v>
      </c>
    </row>
    <row r="114" spans="1:26" ht="18.75" x14ac:dyDescent="0.3">
      <c r="A114" s="1540"/>
      <c r="B114" s="1540"/>
      <c r="C114" s="1624"/>
      <c r="E114" s="1626" t="s">
        <v>4125</v>
      </c>
      <c r="F114" s="1627">
        <f t="shared" ref="F114:F121" si="15">SUMIF($A$5:$A$113,E114,$E$5:$E$113)</f>
        <v>0</v>
      </c>
      <c r="G114" s="1628"/>
      <c r="H114" s="1562">
        <f t="shared" ref="H114:P114" si="16">SUMPRODUCT(H30:H34,$R$30:$R$34)*H$7</f>
        <v>0</v>
      </c>
      <c r="I114" s="1563">
        <f t="shared" si="16"/>
        <v>0</v>
      </c>
      <c r="J114" s="1563">
        <f t="shared" si="16"/>
        <v>0</v>
      </c>
      <c r="K114" s="1563">
        <f t="shared" si="16"/>
        <v>0</v>
      </c>
      <c r="L114" s="1563">
        <f t="shared" si="16"/>
        <v>0</v>
      </c>
      <c r="M114" s="1563">
        <f t="shared" si="16"/>
        <v>0</v>
      </c>
      <c r="N114" s="1563">
        <f t="shared" si="16"/>
        <v>0</v>
      </c>
      <c r="O114" s="1563">
        <f t="shared" si="16"/>
        <v>0</v>
      </c>
      <c r="P114" s="1564">
        <f t="shared" si="16"/>
        <v>0</v>
      </c>
      <c r="Q114" s="1540"/>
      <c r="R114" s="1565"/>
      <c r="S114" s="1580"/>
      <c r="T114" s="1566"/>
      <c r="U114" s="1540"/>
      <c r="V114" s="1565"/>
      <c r="W114" s="1567">
        <f t="shared" ref="W114:W115" si="17">F114*V114</f>
        <v>0</v>
      </c>
      <c r="Y114" s="1565"/>
      <c r="Z114" s="1567"/>
    </row>
    <row r="115" spans="1:26" ht="18.75" x14ac:dyDescent="0.3">
      <c r="A115" s="1540"/>
      <c r="B115" s="1540"/>
      <c r="C115" s="1624"/>
      <c r="E115" s="1626" t="s">
        <v>4115</v>
      </c>
      <c r="F115" s="1627">
        <f t="shared" si="15"/>
        <v>0</v>
      </c>
      <c r="G115" s="1628"/>
      <c r="H115" s="1562">
        <f t="shared" ref="H115:P115" si="18">SUMPRODUCT(H35:H38,$R$35:$R$38)*H$7</f>
        <v>0</v>
      </c>
      <c r="I115" s="1563">
        <f t="shared" si="18"/>
        <v>0</v>
      </c>
      <c r="J115" s="1563">
        <f t="shared" si="18"/>
        <v>0</v>
      </c>
      <c r="K115" s="1563">
        <f t="shared" si="18"/>
        <v>0</v>
      </c>
      <c r="L115" s="1563">
        <f t="shared" si="18"/>
        <v>0</v>
      </c>
      <c r="M115" s="1563">
        <f t="shared" si="18"/>
        <v>0</v>
      </c>
      <c r="N115" s="1563">
        <f t="shared" si="18"/>
        <v>0</v>
      </c>
      <c r="O115" s="1563">
        <f t="shared" si="18"/>
        <v>0</v>
      </c>
      <c r="P115" s="1564">
        <f t="shared" si="18"/>
        <v>0</v>
      </c>
      <c r="Q115" s="1540"/>
      <c r="R115" s="1565"/>
      <c r="S115" s="1580"/>
      <c r="T115" s="1566"/>
      <c r="U115" s="1540"/>
      <c r="V115" s="1629"/>
      <c r="W115" s="1567">
        <f t="shared" si="17"/>
        <v>0</v>
      </c>
      <c r="Y115" s="1629"/>
      <c r="Z115" s="1567">
        <f>SUM($H$115:$P$115)*Y115</f>
        <v>0</v>
      </c>
    </row>
    <row r="116" spans="1:26" ht="18.75" x14ac:dyDescent="0.3">
      <c r="A116" s="1540"/>
      <c r="B116" s="1540"/>
      <c r="C116" s="1624"/>
      <c r="E116" s="1626" t="s">
        <v>4116</v>
      </c>
      <c r="F116" s="1627">
        <f t="shared" si="15"/>
        <v>0</v>
      </c>
      <c r="H116" s="1562">
        <f t="shared" ref="H116:P116" si="19">SUMPRODUCT(H39:H55,$R$39:$R$55)*H$7</f>
        <v>0</v>
      </c>
      <c r="I116" s="1563">
        <f t="shared" si="19"/>
        <v>0</v>
      </c>
      <c r="J116" s="1563">
        <f t="shared" si="19"/>
        <v>0</v>
      </c>
      <c r="K116" s="1563">
        <f t="shared" si="19"/>
        <v>0</v>
      </c>
      <c r="L116" s="1563">
        <f t="shared" si="19"/>
        <v>0</v>
      </c>
      <c r="M116" s="1563">
        <f t="shared" si="19"/>
        <v>0</v>
      </c>
      <c r="N116" s="1563">
        <f t="shared" si="19"/>
        <v>0</v>
      </c>
      <c r="O116" s="1563">
        <f t="shared" si="19"/>
        <v>0</v>
      </c>
      <c r="P116" s="1564">
        <f t="shared" si="19"/>
        <v>0</v>
      </c>
      <c r="Q116" s="1540"/>
      <c r="R116" s="1565"/>
      <c r="S116" s="1580"/>
      <c r="T116" s="1566"/>
      <c r="U116" s="1540"/>
      <c r="V116" s="1629"/>
      <c r="W116" s="1567">
        <f>F116*V116</f>
        <v>0</v>
      </c>
      <c r="Y116" s="1629"/>
      <c r="Z116" s="1567">
        <f>SUM($H$117:$P$117)*Y116</f>
        <v>0</v>
      </c>
    </row>
    <row r="117" spans="1:26" ht="18.75" x14ac:dyDescent="0.3">
      <c r="A117" s="1540"/>
      <c r="B117" s="1540"/>
      <c r="C117" s="1624"/>
      <c r="E117" s="1626" t="s">
        <v>4128</v>
      </c>
      <c r="F117" s="1627">
        <f t="shared" si="15"/>
        <v>0</v>
      </c>
      <c r="H117" s="1562">
        <f t="shared" ref="H117:P117" si="20">SUMPRODUCT(H56:H73,$R$56:$R$73)*H$7</f>
        <v>0</v>
      </c>
      <c r="I117" s="1563">
        <f t="shared" si="20"/>
        <v>0</v>
      </c>
      <c r="J117" s="1563">
        <f t="shared" si="20"/>
        <v>0</v>
      </c>
      <c r="K117" s="1563">
        <f t="shared" si="20"/>
        <v>0</v>
      </c>
      <c r="L117" s="1563">
        <f t="shared" si="20"/>
        <v>0</v>
      </c>
      <c r="M117" s="1563">
        <f t="shared" si="20"/>
        <v>0</v>
      </c>
      <c r="N117" s="1563">
        <f t="shared" si="20"/>
        <v>0</v>
      </c>
      <c r="O117" s="1563">
        <f t="shared" si="20"/>
        <v>0</v>
      </c>
      <c r="P117" s="1564">
        <f t="shared" si="20"/>
        <v>0</v>
      </c>
      <c r="Q117" s="1540"/>
      <c r="R117" s="1565"/>
      <c r="S117" s="1580"/>
      <c r="T117" s="1566"/>
      <c r="U117" s="1540"/>
      <c r="V117" s="1629"/>
      <c r="W117" s="1567">
        <f t="shared" ref="W117:W121" si="21">F117*V117</f>
        <v>0</v>
      </c>
      <c r="Y117" s="1629"/>
      <c r="Z117" s="1567">
        <f>SUM($H$117:$P$117)*Y117</f>
        <v>0</v>
      </c>
    </row>
    <row r="118" spans="1:26" ht="18.75" x14ac:dyDescent="0.3">
      <c r="A118" s="1540"/>
      <c r="B118" s="1540"/>
      <c r="C118" s="1624"/>
      <c r="E118" s="1626" t="s">
        <v>4143</v>
      </c>
      <c r="F118" s="1627">
        <f t="shared" si="15"/>
        <v>0</v>
      </c>
      <c r="H118" s="1562">
        <f t="shared" ref="H118:P118" si="22">SUMPRODUCT(H74:H77,$T$74:$T$77)*H$7</f>
        <v>0</v>
      </c>
      <c r="I118" s="1563">
        <f t="shared" si="22"/>
        <v>0</v>
      </c>
      <c r="J118" s="1563">
        <f t="shared" si="22"/>
        <v>0</v>
      </c>
      <c r="K118" s="1563">
        <f t="shared" si="22"/>
        <v>0</v>
      </c>
      <c r="L118" s="1563">
        <f t="shared" si="22"/>
        <v>0</v>
      </c>
      <c r="M118" s="1563">
        <f t="shared" si="22"/>
        <v>0</v>
      </c>
      <c r="N118" s="1563">
        <f t="shared" ref="N118" si="23">SUMPRODUCT(N74:N77,$T$74:$T$77)*N$7</f>
        <v>0</v>
      </c>
      <c r="O118" s="1563">
        <f t="shared" si="22"/>
        <v>0</v>
      </c>
      <c r="P118" s="1564">
        <f t="shared" si="22"/>
        <v>0</v>
      </c>
      <c r="Q118" s="1540"/>
      <c r="R118" s="1565"/>
      <c r="S118" s="1580"/>
      <c r="T118" s="1566"/>
      <c r="U118" s="1540"/>
      <c r="V118" s="1629"/>
      <c r="W118" s="1567">
        <f t="shared" si="21"/>
        <v>0</v>
      </c>
      <c r="Y118" s="1629"/>
      <c r="Z118" s="1567">
        <f>SUM($H$118:$P$118)*Y118</f>
        <v>0</v>
      </c>
    </row>
    <row r="119" spans="1:26" ht="18.75" x14ac:dyDescent="0.3">
      <c r="A119" s="1540"/>
      <c r="B119" s="1540"/>
      <c r="C119" s="1624"/>
      <c r="E119" s="1626" t="s">
        <v>4163</v>
      </c>
      <c r="F119" s="1627">
        <f t="shared" si="15"/>
        <v>0</v>
      </c>
      <c r="H119" s="1562">
        <f t="shared" ref="H119:P120" si="24">SUMPRODUCT(H77:H82,$R$78:$R$83)*H$7</f>
        <v>0</v>
      </c>
      <c r="I119" s="1563">
        <f t="shared" si="24"/>
        <v>0</v>
      </c>
      <c r="J119" s="1563">
        <f t="shared" si="24"/>
        <v>0</v>
      </c>
      <c r="K119" s="1563">
        <f t="shared" si="24"/>
        <v>0</v>
      </c>
      <c r="L119" s="1563">
        <f t="shared" si="24"/>
        <v>0</v>
      </c>
      <c r="M119" s="1563">
        <f t="shared" si="24"/>
        <v>0</v>
      </c>
      <c r="N119" s="1563">
        <f t="shared" ref="N119" si="25">SUMPRODUCT(N77:N82,$R$78:$R$83)*N$7</f>
        <v>0</v>
      </c>
      <c r="O119" s="1563">
        <f t="shared" si="24"/>
        <v>0</v>
      </c>
      <c r="P119" s="1564">
        <f t="shared" si="24"/>
        <v>0</v>
      </c>
      <c r="Q119" s="1540"/>
      <c r="R119" s="1565"/>
      <c r="S119" s="1580"/>
      <c r="T119" s="1566"/>
      <c r="U119" s="1540"/>
      <c r="V119" s="1629"/>
      <c r="W119" s="1567">
        <f t="shared" si="21"/>
        <v>0</v>
      </c>
      <c r="Y119" s="1629"/>
      <c r="Z119" s="1567">
        <f>SUM($H$120:$P$120)*Y119</f>
        <v>0</v>
      </c>
    </row>
    <row r="120" spans="1:26" ht="18.75" x14ac:dyDescent="0.3">
      <c r="A120" s="1540"/>
      <c r="B120" s="1540"/>
      <c r="C120" s="1624"/>
      <c r="E120" s="1626" t="s">
        <v>4161</v>
      </c>
      <c r="F120" s="1627">
        <f t="shared" si="15"/>
        <v>0</v>
      </c>
      <c r="H120" s="1562">
        <f t="shared" si="24"/>
        <v>0</v>
      </c>
      <c r="I120" s="1563">
        <f t="shared" si="24"/>
        <v>0</v>
      </c>
      <c r="J120" s="1563">
        <f t="shared" si="24"/>
        <v>0</v>
      </c>
      <c r="K120" s="1563">
        <f t="shared" si="24"/>
        <v>0</v>
      </c>
      <c r="L120" s="1563">
        <f t="shared" si="24"/>
        <v>0</v>
      </c>
      <c r="M120" s="1563">
        <f t="shared" si="24"/>
        <v>0</v>
      </c>
      <c r="N120" s="1563">
        <f t="shared" ref="N120" si="26">SUMPRODUCT(N78:N83,$R$78:$R$83)*N$7</f>
        <v>0</v>
      </c>
      <c r="O120" s="1563">
        <f t="shared" si="24"/>
        <v>0</v>
      </c>
      <c r="P120" s="1564">
        <f t="shared" si="24"/>
        <v>0</v>
      </c>
      <c r="Q120" s="1540"/>
      <c r="R120" s="1565"/>
      <c r="S120" s="1580"/>
      <c r="T120" s="1566"/>
      <c r="U120" s="1540"/>
      <c r="V120" s="1629"/>
      <c r="W120" s="1567">
        <f t="shared" si="21"/>
        <v>0</v>
      </c>
      <c r="Y120" s="1629"/>
      <c r="Z120" s="1567">
        <f>SUM($H$120:$P$120)*Y120</f>
        <v>0</v>
      </c>
    </row>
    <row r="121" spans="1:26" ht="19.5" thickBot="1" x14ac:dyDescent="0.35">
      <c r="A121" s="1540"/>
      <c r="B121" s="1540"/>
      <c r="C121" s="1624"/>
      <c r="E121" s="1626" t="s">
        <v>4168</v>
      </c>
      <c r="F121" s="1627">
        <f t="shared" si="15"/>
        <v>0</v>
      </c>
      <c r="H121" s="1618">
        <f t="shared" ref="H121:P121" si="27">SUMPRODUCT(H84:H94,$R$84:$R$94)*H$7</f>
        <v>0</v>
      </c>
      <c r="I121" s="1619">
        <f t="shared" si="27"/>
        <v>0</v>
      </c>
      <c r="J121" s="1619">
        <f t="shared" si="27"/>
        <v>0</v>
      </c>
      <c r="K121" s="1619">
        <f t="shared" si="27"/>
        <v>0</v>
      </c>
      <c r="L121" s="1619">
        <f t="shared" si="27"/>
        <v>0</v>
      </c>
      <c r="M121" s="1619">
        <f t="shared" si="27"/>
        <v>0</v>
      </c>
      <c r="N121" s="1619">
        <f t="shared" ref="N121" si="28">SUMPRODUCT(N84:N94,$R$84:$R$94)*N$7</f>
        <v>0</v>
      </c>
      <c r="O121" s="1619">
        <f t="shared" si="27"/>
        <v>0</v>
      </c>
      <c r="P121" s="1620">
        <f t="shared" si="27"/>
        <v>0</v>
      </c>
      <c r="Q121" s="1540"/>
      <c r="R121" s="1621"/>
      <c r="S121" s="1615"/>
      <c r="T121" s="1622"/>
      <c r="U121" s="1540"/>
      <c r="V121" s="1630"/>
      <c r="W121" s="1623">
        <f t="shared" si="21"/>
        <v>0</v>
      </c>
      <c r="Y121" s="1630"/>
      <c r="Z121" s="1623">
        <f>SUM($H$121:$P$121)*Y121</f>
        <v>0</v>
      </c>
    </row>
    <row r="122" spans="1:26" x14ac:dyDescent="0.25">
      <c r="A122" s="1540"/>
      <c r="B122" s="1540"/>
      <c r="C122" s="1624"/>
      <c r="D122" s="1624"/>
      <c r="E122" s="1631"/>
      <c r="F122" s="1631"/>
      <c r="H122" s="1540"/>
      <c r="I122" s="1540"/>
      <c r="J122" s="1540"/>
      <c r="K122" s="1540"/>
      <c r="L122" s="1540"/>
      <c r="M122" s="1540"/>
      <c r="N122" s="1540"/>
      <c r="O122" s="1540"/>
      <c r="P122" s="1540"/>
      <c r="Q122" s="1540"/>
      <c r="R122" s="1540"/>
      <c r="S122" s="1540"/>
      <c r="T122" s="1540"/>
      <c r="U122" s="1540"/>
      <c r="V122" s="1624"/>
      <c r="W122" s="1624"/>
      <c r="Y122" s="1624"/>
      <c r="Z122" s="1624"/>
    </row>
    <row r="123" spans="1:26" x14ac:dyDescent="0.25">
      <c r="A123" s="1540"/>
      <c r="B123" s="1540"/>
      <c r="C123" s="1624"/>
      <c r="D123" s="1624"/>
      <c r="E123" s="1631"/>
      <c r="F123" s="1631"/>
      <c r="H123" s="1540"/>
      <c r="I123" s="1540"/>
      <c r="J123" s="1540"/>
      <c r="K123" s="1540"/>
      <c r="L123" s="1540"/>
      <c r="M123" s="1540"/>
      <c r="N123" s="1540"/>
      <c r="O123" s="1540"/>
      <c r="P123" s="1540"/>
      <c r="Q123" s="1540"/>
      <c r="R123" s="1540"/>
      <c r="S123" s="1540"/>
      <c r="T123" s="1540"/>
      <c r="U123" s="1540"/>
      <c r="V123" s="1624"/>
      <c r="W123" s="1624"/>
      <c r="Y123" s="1624"/>
      <c r="Z123" s="1624"/>
    </row>
    <row r="124" spans="1:26" x14ac:dyDescent="0.25">
      <c r="A124" s="1540"/>
      <c r="B124" s="1540"/>
      <c r="C124" s="1624"/>
      <c r="D124" s="1624"/>
      <c r="E124" s="1631"/>
      <c r="F124" s="1631"/>
      <c r="H124" s="1540"/>
      <c r="I124" s="1540"/>
      <c r="J124" s="1540"/>
      <c r="K124" s="1540"/>
      <c r="L124" s="1540"/>
      <c r="M124" s="1540"/>
      <c r="N124" s="1540"/>
      <c r="O124" s="1540"/>
      <c r="P124" s="1540"/>
      <c r="Q124" s="1540"/>
      <c r="R124" s="1540"/>
      <c r="S124" s="1540"/>
      <c r="T124" s="1540"/>
      <c r="U124" s="1540"/>
      <c r="V124" s="1624"/>
      <c r="W124" s="1624"/>
      <c r="Y124" s="1624"/>
      <c r="Z124" s="1624"/>
    </row>
    <row r="125" spans="1:26" x14ac:dyDescent="0.25">
      <c r="A125" s="1540"/>
      <c r="B125" s="1540"/>
      <c r="C125" s="1624"/>
      <c r="D125" s="1624"/>
      <c r="E125" s="1631"/>
      <c r="F125" s="1631"/>
      <c r="H125" s="1540"/>
      <c r="I125" s="1540"/>
      <c r="J125" s="1540"/>
      <c r="K125" s="1540"/>
      <c r="L125" s="1540"/>
      <c r="M125" s="1540"/>
      <c r="N125" s="1540"/>
      <c r="O125" s="1540"/>
      <c r="P125" s="1540"/>
      <c r="Q125" s="1540"/>
      <c r="R125" s="1540"/>
      <c r="S125" s="1540"/>
      <c r="T125" s="1540"/>
      <c r="U125" s="1540"/>
      <c r="V125" s="1624"/>
      <c r="W125" s="1624"/>
      <c r="Y125" s="1624"/>
      <c r="Z125" s="1624"/>
    </row>
    <row r="126" spans="1:26" x14ac:dyDescent="0.25">
      <c r="A126" s="1540"/>
      <c r="B126" s="1540"/>
      <c r="C126" s="1624"/>
      <c r="D126" s="1624"/>
      <c r="E126" s="1631"/>
      <c r="F126" s="1631"/>
      <c r="H126" s="1540"/>
      <c r="I126" s="1540"/>
      <c r="J126" s="1540"/>
      <c r="K126" s="1540"/>
      <c r="L126" s="1540"/>
      <c r="M126" s="1540"/>
      <c r="N126" s="1540"/>
      <c r="O126" s="1540"/>
      <c r="P126" s="1540"/>
      <c r="Q126" s="1540"/>
      <c r="R126" s="1540"/>
      <c r="S126" s="1540"/>
      <c r="T126" s="1540"/>
      <c r="U126" s="1540"/>
      <c r="V126" s="1624"/>
      <c r="W126" s="1624"/>
      <c r="Y126" s="1624"/>
      <c r="Z126" s="1624"/>
    </row>
    <row r="127" spans="1:26" x14ac:dyDescent="0.25">
      <c r="A127" s="1540"/>
      <c r="B127" s="1540"/>
      <c r="C127" s="1624"/>
      <c r="D127" s="1624"/>
      <c r="E127" s="1631"/>
      <c r="F127" s="1631"/>
      <c r="H127" s="1540"/>
      <c r="I127" s="1540"/>
      <c r="J127" s="1540"/>
      <c r="K127" s="1540"/>
      <c r="L127" s="1540"/>
      <c r="M127" s="1540"/>
      <c r="N127" s="1540"/>
      <c r="O127" s="1540"/>
      <c r="P127" s="1540"/>
      <c r="Q127" s="1540"/>
      <c r="R127" s="1540"/>
      <c r="S127" s="1540"/>
      <c r="T127" s="1540"/>
      <c r="U127" s="1540"/>
      <c r="V127" s="1624"/>
      <c r="W127" s="1624"/>
      <c r="Y127" s="1624"/>
      <c r="Z127" s="1624"/>
    </row>
    <row r="128" spans="1:26" x14ac:dyDescent="0.25">
      <c r="A128" s="1540"/>
      <c r="C128" s="1624"/>
      <c r="D128" s="1624"/>
      <c r="E128" s="1631"/>
      <c r="F128" s="1631"/>
      <c r="H128" s="1540"/>
      <c r="I128" s="1540"/>
      <c r="J128" s="1540"/>
      <c r="K128" s="1540"/>
      <c r="L128" s="1540"/>
      <c r="M128" s="1540"/>
      <c r="N128" s="1540"/>
      <c r="O128" s="1540"/>
      <c r="P128" s="1540"/>
      <c r="Q128" s="1540"/>
      <c r="R128" s="1540"/>
      <c r="S128" s="1540"/>
      <c r="T128" s="1540"/>
      <c r="U128" s="1540"/>
      <c r="V128" s="1624"/>
      <c r="W128" s="1624"/>
      <c r="Y128" s="1624"/>
      <c r="Z128" s="1624"/>
    </row>
    <row r="129" spans="1:26" x14ac:dyDescent="0.25">
      <c r="A129" s="1540"/>
      <c r="C129" s="1624"/>
      <c r="D129" s="1624"/>
      <c r="E129" s="1631"/>
      <c r="F129" s="1631"/>
      <c r="H129" s="1540"/>
      <c r="I129" s="1540"/>
      <c r="J129" s="1540"/>
      <c r="K129" s="1540"/>
      <c r="L129" s="1540"/>
      <c r="M129" s="1540"/>
      <c r="N129" s="1540"/>
      <c r="O129" s="1540"/>
      <c r="P129" s="1540"/>
      <c r="Q129" s="1540"/>
      <c r="R129" s="1540"/>
      <c r="S129" s="1540"/>
      <c r="T129" s="1540"/>
      <c r="U129" s="1540"/>
      <c r="V129" s="1624"/>
      <c r="W129" s="1624"/>
      <c r="Y129" s="1624"/>
      <c r="Z129" s="1624"/>
    </row>
    <row r="130" spans="1:26" x14ac:dyDescent="0.25">
      <c r="A130" s="1540"/>
      <c r="C130" s="1624"/>
      <c r="D130" s="1624"/>
      <c r="E130" s="1631"/>
      <c r="F130" s="1631"/>
      <c r="H130" s="1540"/>
      <c r="I130" s="1540"/>
      <c r="J130" s="1540"/>
      <c r="K130" s="1540"/>
      <c r="L130" s="1540"/>
      <c r="M130" s="1540"/>
      <c r="N130" s="1540"/>
      <c r="O130" s="1540"/>
      <c r="P130" s="1540"/>
      <c r="Q130" s="1540"/>
      <c r="R130" s="1540"/>
      <c r="S130" s="1540"/>
      <c r="T130" s="1540"/>
      <c r="U130" s="1540"/>
      <c r="V130" s="1624"/>
      <c r="W130" s="1624"/>
      <c r="Y130" s="1624"/>
      <c r="Z130" s="1624"/>
    </row>
    <row r="131" spans="1:26" x14ac:dyDescent="0.25">
      <c r="A131" s="1540"/>
      <c r="C131" s="1624"/>
      <c r="D131" s="1624"/>
      <c r="E131" s="1631"/>
      <c r="F131" s="1631"/>
      <c r="H131" s="1540"/>
      <c r="I131" s="1540"/>
      <c r="J131" s="1540"/>
      <c r="K131" s="1540"/>
      <c r="L131" s="1540"/>
      <c r="M131" s="1540"/>
      <c r="N131" s="1540"/>
      <c r="O131" s="1540"/>
      <c r="P131" s="1540"/>
      <c r="Q131" s="1540"/>
      <c r="R131" s="1540"/>
      <c r="S131" s="1540"/>
      <c r="T131" s="1540"/>
      <c r="U131" s="1540"/>
      <c r="V131" s="1624"/>
      <c r="W131" s="1624"/>
      <c r="Y131" s="1624"/>
      <c r="Z131" s="1624"/>
    </row>
    <row r="132" spans="1:26" x14ac:dyDescent="0.25">
      <c r="A132" s="1540"/>
      <c r="C132" s="1624"/>
      <c r="D132" s="1624"/>
      <c r="E132" s="1631"/>
      <c r="F132" s="1631"/>
      <c r="H132" s="1540"/>
      <c r="I132" s="1540"/>
      <c r="J132" s="1540"/>
      <c r="K132" s="1540"/>
      <c r="L132" s="1540"/>
      <c r="M132" s="1540"/>
      <c r="N132" s="1540"/>
      <c r="O132" s="1540"/>
      <c r="P132" s="1540"/>
      <c r="Q132" s="1540"/>
      <c r="R132" s="1540"/>
      <c r="S132" s="1540"/>
      <c r="T132" s="1540"/>
      <c r="U132" s="1540"/>
      <c r="V132" s="1624"/>
      <c r="W132" s="1624"/>
      <c r="Y132" s="1624"/>
      <c r="Z132" s="1624"/>
    </row>
    <row r="133" spans="1:26" x14ac:dyDescent="0.25">
      <c r="A133" s="1540"/>
      <c r="C133" s="1624"/>
      <c r="D133" s="1624"/>
      <c r="E133" s="1631"/>
      <c r="F133" s="1631"/>
      <c r="H133" s="1540"/>
      <c r="I133" s="1540"/>
      <c r="J133" s="1540"/>
      <c r="K133" s="1540"/>
      <c r="L133" s="1540"/>
      <c r="M133" s="1540"/>
      <c r="N133" s="1540"/>
      <c r="O133" s="1540"/>
      <c r="P133" s="1540"/>
      <c r="Q133" s="1540"/>
      <c r="R133" s="1540"/>
      <c r="S133" s="1540"/>
      <c r="T133" s="1540"/>
      <c r="U133" s="1540"/>
      <c r="V133" s="1624"/>
      <c r="W133" s="1624"/>
      <c r="Y133" s="1624"/>
      <c r="Z133" s="1624"/>
    </row>
    <row r="134" spans="1:26" x14ac:dyDescent="0.25">
      <c r="A134" s="1540"/>
      <c r="C134" s="1624"/>
      <c r="D134" s="1624"/>
      <c r="E134" s="1631"/>
      <c r="F134" s="1631"/>
      <c r="H134" s="1540"/>
      <c r="I134" s="1540"/>
      <c r="J134" s="1540"/>
      <c r="K134" s="1540"/>
      <c r="L134" s="1540"/>
      <c r="M134" s="1540"/>
      <c r="N134" s="1540"/>
      <c r="O134" s="1540"/>
      <c r="P134" s="1540"/>
      <c r="Q134" s="1540"/>
      <c r="R134" s="1540"/>
      <c r="S134" s="1540"/>
      <c r="T134" s="1540"/>
      <c r="U134" s="1540"/>
      <c r="V134" s="1624"/>
      <c r="W134" s="1624"/>
      <c r="Y134" s="1624"/>
      <c r="Z134" s="1624"/>
    </row>
    <row r="135" spans="1:26" x14ac:dyDescent="0.25">
      <c r="A135" s="1540"/>
      <c r="C135" s="1624"/>
      <c r="D135" s="1624"/>
      <c r="E135" s="1631"/>
      <c r="F135" s="1631"/>
      <c r="H135" s="1540"/>
      <c r="I135" s="1540"/>
      <c r="J135" s="1540"/>
      <c r="K135" s="1540"/>
      <c r="L135" s="1540"/>
      <c r="M135" s="1540"/>
      <c r="N135" s="1540"/>
      <c r="O135" s="1540"/>
      <c r="P135" s="1540"/>
      <c r="Q135" s="1540"/>
      <c r="R135" s="1540"/>
      <c r="S135" s="1540"/>
      <c r="T135" s="1540"/>
      <c r="U135" s="1540"/>
      <c r="V135" s="1624"/>
      <c r="W135" s="1624"/>
      <c r="Y135" s="1624"/>
      <c r="Z135" s="1624"/>
    </row>
    <row r="136" spans="1:26" x14ac:dyDescent="0.25">
      <c r="A136" s="1540"/>
      <c r="C136" s="1624"/>
      <c r="D136" s="1624"/>
      <c r="E136" s="1631"/>
      <c r="F136" s="1631"/>
      <c r="H136" s="1540"/>
      <c r="I136" s="1540"/>
      <c r="J136" s="1540"/>
      <c r="K136" s="1540"/>
      <c r="L136" s="1540"/>
      <c r="M136" s="1540"/>
      <c r="N136" s="1540"/>
      <c r="O136" s="1540"/>
      <c r="P136" s="1540"/>
      <c r="Q136" s="1540"/>
      <c r="R136" s="1540"/>
      <c r="S136" s="1540"/>
      <c r="T136" s="1540"/>
      <c r="U136" s="1540"/>
      <c r="V136" s="1624"/>
      <c r="W136" s="1624"/>
      <c r="Y136" s="1624"/>
      <c r="Z136" s="1624"/>
    </row>
    <row r="137" spans="1:26" x14ac:dyDescent="0.25">
      <c r="A137" s="1540"/>
      <c r="C137" s="1624"/>
      <c r="D137" s="1624"/>
      <c r="E137" s="1631"/>
      <c r="F137" s="1631"/>
      <c r="H137" s="1540"/>
      <c r="I137" s="1540"/>
      <c r="J137" s="1540"/>
      <c r="K137" s="1540"/>
      <c r="L137" s="1540"/>
      <c r="M137" s="1540"/>
      <c r="N137" s="1540"/>
      <c r="O137" s="1540"/>
      <c r="P137" s="1540"/>
      <c r="Q137" s="1540"/>
      <c r="R137" s="1540"/>
      <c r="S137" s="1540"/>
      <c r="T137" s="1540"/>
      <c r="U137" s="1540"/>
      <c r="V137" s="1624"/>
      <c r="W137" s="1624"/>
      <c r="Y137" s="1624"/>
      <c r="Z137" s="1624"/>
    </row>
    <row r="138" spans="1:26" x14ac:dyDescent="0.25">
      <c r="A138" s="1540"/>
      <c r="C138" s="1624"/>
      <c r="D138" s="1624"/>
      <c r="E138" s="1631"/>
      <c r="F138" s="1631"/>
      <c r="H138" s="1540"/>
      <c r="I138" s="1540"/>
      <c r="J138" s="1540"/>
      <c r="K138" s="1540"/>
      <c r="L138" s="1540"/>
      <c r="M138" s="1540"/>
      <c r="N138" s="1540"/>
      <c r="O138" s="1540"/>
      <c r="P138" s="1540"/>
      <c r="Q138" s="1540"/>
      <c r="R138" s="1540"/>
      <c r="S138" s="1540"/>
      <c r="T138" s="1540"/>
      <c r="U138" s="1540"/>
      <c r="V138" s="1624"/>
      <c r="W138" s="1624"/>
      <c r="Y138" s="1624"/>
      <c r="Z138" s="1624"/>
    </row>
    <row r="139" spans="1:26" x14ac:dyDescent="0.25">
      <c r="A139" s="1540"/>
      <c r="C139" s="1624"/>
      <c r="D139" s="1624"/>
      <c r="E139" s="1631"/>
      <c r="F139" s="1631"/>
      <c r="H139" s="1540"/>
      <c r="I139" s="1540"/>
      <c r="J139" s="1540"/>
      <c r="K139" s="1540"/>
      <c r="L139" s="1540"/>
      <c r="M139" s="1540"/>
      <c r="N139" s="1540"/>
      <c r="O139" s="1540"/>
      <c r="P139" s="1540"/>
      <c r="Q139" s="1540"/>
      <c r="R139" s="1540"/>
      <c r="S139" s="1540"/>
      <c r="T139" s="1540"/>
      <c r="U139" s="1540"/>
      <c r="V139" s="1624"/>
      <c r="W139" s="1624"/>
      <c r="Y139" s="1624"/>
      <c r="Z139" s="1624"/>
    </row>
    <row r="140" spans="1:26" x14ac:dyDescent="0.25">
      <c r="A140" s="1540"/>
      <c r="C140" s="1624"/>
      <c r="D140" s="1624"/>
      <c r="E140" s="1631"/>
      <c r="F140" s="1631"/>
      <c r="H140" s="1540"/>
      <c r="I140" s="1540"/>
      <c r="J140" s="1540"/>
      <c r="K140" s="1540"/>
      <c r="L140" s="1540"/>
      <c r="M140" s="1540"/>
      <c r="N140" s="1540"/>
      <c r="O140" s="1540"/>
      <c r="P140" s="1540"/>
      <c r="Q140" s="1540"/>
      <c r="R140" s="1540"/>
      <c r="S140" s="1540"/>
      <c r="T140" s="1540"/>
      <c r="U140" s="1540"/>
      <c r="V140" s="1624"/>
      <c r="W140" s="1624"/>
      <c r="Y140" s="1624"/>
      <c r="Z140" s="1624"/>
    </row>
    <row r="141" spans="1:26" x14ac:dyDescent="0.25">
      <c r="A141" s="1540"/>
      <c r="C141" s="1624"/>
      <c r="D141" s="1624"/>
      <c r="E141" s="1631"/>
      <c r="F141" s="1631"/>
      <c r="H141" s="1540"/>
      <c r="I141" s="1540"/>
      <c r="J141" s="1540"/>
      <c r="K141" s="1540"/>
      <c r="L141" s="1540"/>
      <c r="M141" s="1540"/>
      <c r="N141" s="1540"/>
      <c r="O141" s="1540"/>
      <c r="P141" s="1540"/>
      <c r="Q141" s="1540"/>
      <c r="R141" s="1540"/>
      <c r="S141" s="1540"/>
      <c r="T141" s="1540"/>
      <c r="U141" s="1540"/>
      <c r="V141" s="1624"/>
      <c r="W141" s="1624"/>
      <c r="Y141" s="1624"/>
      <c r="Z141" s="1624"/>
    </row>
    <row r="142" spans="1:26" x14ac:dyDescent="0.25">
      <c r="A142" s="1540"/>
      <c r="C142" s="1624"/>
      <c r="D142" s="1624"/>
      <c r="E142" s="1631"/>
      <c r="F142" s="1631"/>
      <c r="H142" s="1540"/>
      <c r="I142" s="1540"/>
      <c r="J142" s="1540"/>
      <c r="K142" s="1540"/>
      <c r="L142" s="1540"/>
      <c r="M142" s="1540"/>
      <c r="N142" s="1540"/>
      <c r="O142" s="1540"/>
      <c r="P142" s="1540"/>
      <c r="Q142" s="1540"/>
      <c r="R142" s="1540"/>
      <c r="S142" s="1540"/>
      <c r="T142" s="1540"/>
      <c r="U142" s="1540"/>
      <c r="V142" s="1624"/>
      <c r="W142" s="1624"/>
      <c r="Y142" s="1624"/>
      <c r="Z142" s="1624"/>
    </row>
    <row r="143" spans="1:26" x14ac:dyDescent="0.25">
      <c r="A143" s="1540"/>
      <c r="C143" s="1624"/>
      <c r="D143" s="1624"/>
      <c r="E143" s="1631"/>
      <c r="F143" s="1631"/>
      <c r="H143" s="1540"/>
      <c r="I143" s="1540"/>
      <c r="J143" s="1540"/>
      <c r="K143" s="1540"/>
      <c r="L143" s="1540"/>
      <c r="M143" s="1540"/>
      <c r="N143" s="1540"/>
      <c r="O143" s="1540"/>
      <c r="P143" s="1540"/>
      <c r="Q143" s="1540"/>
      <c r="R143" s="1540"/>
      <c r="S143" s="1540"/>
      <c r="T143" s="1540"/>
      <c r="U143" s="1540"/>
      <c r="V143" s="1624"/>
      <c r="W143" s="1624"/>
      <c r="Y143" s="1624"/>
      <c r="Z143" s="1624"/>
    </row>
    <row r="144" spans="1:26" x14ac:dyDescent="0.25">
      <c r="A144" s="1540"/>
      <c r="C144" s="1624"/>
      <c r="D144" s="1624"/>
      <c r="E144" s="1631"/>
      <c r="F144" s="1631"/>
      <c r="H144" s="1540"/>
      <c r="I144" s="1540"/>
      <c r="J144" s="1540"/>
      <c r="K144" s="1540"/>
      <c r="L144" s="1540"/>
      <c r="M144" s="1540"/>
      <c r="N144" s="1540"/>
      <c r="O144" s="1540"/>
      <c r="P144" s="1540"/>
      <c r="Q144" s="1540"/>
      <c r="R144" s="1540"/>
      <c r="S144" s="1540"/>
      <c r="T144" s="1540"/>
      <c r="U144" s="1540"/>
      <c r="V144" s="1624"/>
      <c r="W144" s="1624"/>
      <c r="Y144" s="1624"/>
      <c r="Z144" s="1624"/>
    </row>
    <row r="145" spans="1:26" x14ac:dyDescent="0.25">
      <c r="A145" s="1540"/>
      <c r="C145" s="1624"/>
      <c r="D145" s="1624"/>
      <c r="E145" s="1631"/>
      <c r="F145" s="1631"/>
      <c r="H145" s="1540"/>
      <c r="I145" s="1540"/>
      <c r="J145" s="1540"/>
      <c r="K145" s="1540"/>
      <c r="L145" s="1540"/>
      <c r="M145" s="1540"/>
      <c r="N145" s="1540"/>
      <c r="O145" s="1540"/>
      <c r="P145" s="1540"/>
      <c r="Q145" s="1540"/>
      <c r="R145" s="1540"/>
      <c r="S145" s="1540"/>
      <c r="T145" s="1540"/>
      <c r="U145" s="1540"/>
      <c r="V145" s="1624"/>
      <c r="W145" s="1624"/>
      <c r="Y145" s="1624"/>
      <c r="Z145" s="1624"/>
    </row>
    <row r="146" spans="1:26" x14ac:dyDescent="0.25">
      <c r="A146" s="1540"/>
      <c r="C146" s="1624"/>
      <c r="D146" s="1624"/>
      <c r="E146" s="1631"/>
      <c r="F146" s="1631"/>
      <c r="H146" s="1540"/>
      <c r="I146" s="1540"/>
      <c r="J146" s="1540"/>
      <c r="K146" s="1540"/>
      <c r="L146" s="1540"/>
      <c r="M146" s="1540"/>
      <c r="N146" s="1540"/>
      <c r="O146" s="1540"/>
      <c r="P146" s="1540"/>
      <c r="Q146" s="1540"/>
      <c r="R146" s="1540"/>
      <c r="S146" s="1540"/>
      <c r="T146" s="1540"/>
      <c r="U146" s="1540"/>
      <c r="V146" s="1624"/>
      <c r="W146" s="1624"/>
      <c r="Y146" s="1624"/>
      <c r="Z146" s="1624"/>
    </row>
    <row r="147" spans="1:26" x14ac:dyDescent="0.25">
      <c r="A147" s="1540"/>
      <c r="C147" s="1624"/>
      <c r="D147" s="1624"/>
      <c r="E147" s="1631"/>
      <c r="F147" s="1631"/>
      <c r="H147" s="1540"/>
      <c r="I147" s="1540"/>
      <c r="J147" s="1540"/>
      <c r="K147" s="1540"/>
      <c r="L147" s="1540"/>
      <c r="M147" s="1540"/>
      <c r="N147" s="1540"/>
      <c r="O147" s="1540"/>
      <c r="P147" s="1540"/>
      <c r="Q147" s="1540"/>
      <c r="R147" s="1540"/>
      <c r="S147" s="1540"/>
      <c r="T147" s="1540"/>
      <c r="U147" s="1540"/>
      <c r="V147" s="1624"/>
      <c r="W147" s="1624"/>
      <c r="Y147" s="1624"/>
      <c r="Z147" s="1624"/>
    </row>
    <row r="148" spans="1:26" x14ac:dyDescent="0.25">
      <c r="A148" s="1540"/>
      <c r="C148" s="1624"/>
      <c r="D148" s="1624"/>
      <c r="E148" s="1631"/>
      <c r="F148" s="1631"/>
      <c r="H148" s="1540"/>
      <c r="I148" s="1540"/>
      <c r="J148" s="1540"/>
      <c r="K148" s="1540"/>
      <c r="L148" s="1540"/>
      <c r="M148" s="1540"/>
      <c r="N148" s="1540"/>
      <c r="O148" s="1540"/>
      <c r="P148" s="1540"/>
      <c r="Q148" s="1540"/>
      <c r="R148" s="1540"/>
      <c r="S148" s="1540"/>
      <c r="T148" s="1540"/>
      <c r="U148" s="1540"/>
      <c r="V148" s="1624"/>
      <c r="W148" s="1624"/>
      <c r="Y148" s="1624"/>
      <c r="Z148" s="1624"/>
    </row>
    <row r="149" spans="1:26" x14ac:dyDescent="0.25">
      <c r="A149" s="1540"/>
      <c r="C149" s="1624"/>
      <c r="D149" s="1624"/>
      <c r="E149" s="1631"/>
      <c r="F149" s="1631"/>
      <c r="H149" s="1540"/>
      <c r="I149" s="1540"/>
      <c r="J149" s="1540"/>
      <c r="K149" s="1540"/>
      <c r="L149" s="1540"/>
      <c r="M149" s="1540"/>
      <c r="N149" s="1540"/>
      <c r="O149" s="1540"/>
      <c r="P149" s="1540"/>
      <c r="Q149" s="1540"/>
      <c r="R149" s="1540"/>
      <c r="S149" s="1540"/>
      <c r="T149" s="1540"/>
      <c r="U149" s="1540"/>
      <c r="V149" s="1624"/>
      <c r="W149" s="1624"/>
      <c r="Y149" s="1624"/>
      <c r="Z149" s="1624"/>
    </row>
    <row r="150" spans="1:26" x14ac:dyDescent="0.25">
      <c r="A150" s="1540"/>
      <c r="C150" s="1624"/>
      <c r="D150" s="1624"/>
      <c r="E150" s="1631"/>
      <c r="F150" s="1631"/>
      <c r="H150" s="1540"/>
      <c r="I150" s="1540"/>
      <c r="J150" s="1540"/>
      <c r="K150" s="1540"/>
      <c r="L150" s="1540"/>
      <c r="M150" s="1540"/>
      <c r="N150" s="1540"/>
      <c r="O150" s="1540"/>
      <c r="P150" s="1540"/>
      <c r="Q150" s="1540"/>
      <c r="R150" s="1540"/>
      <c r="S150" s="1540"/>
      <c r="T150" s="1540"/>
      <c r="U150" s="1540"/>
      <c r="V150" s="1624"/>
      <c r="W150" s="1624"/>
      <c r="Y150" s="1624"/>
      <c r="Z150" s="1624"/>
    </row>
    <row r="151" spans="1:26" x14ac:dyDescent="0.25">
      <c r="A151" s="1540"/>
      <c r="C151" s="1624"/>
      <c r="D151" s="1624"/>
      <c r="E151" s="1631"/>
      <c r="F151" s="1631"/>
      <c r="H151" s="1540"/>
      <c r="I151" s="1540"/>
      <c r="J151" s="1540"/>
      <c r="K151" s="1540"/>
      <c r="L151" s="1540"/>
      <c r="M151" s="1540"/>
      <c r="N151" s="1540"/>
      <c r="O151" s="1540"/>
      <c r="P151" s="1540"/>
      <c r="Q151" s="1540"/>
      <c r="R151" s="1540"/>
      <c r="S151" s="1540"/>
      <c r="T151" s="1540"/>
      <c r="U151" s="1540"/>
      <c r="V151" s="1624"/>
      <c r="W151" s="1624"/>
      <c r="Y151" s="1624"/>
      <c r="Z151" s="1624"/>
    </row>
    <row r="152" spans="1:26" x14ac:dyDescent="0.25">
      <c r="A152" s="1540"/>
      <c r="C152" s="1624"/>
      <c r="D152" s="1624"/>
      <c r="E152" s="1631"/>
      <c r="F152" s="1631"/>
      <c r="H152" s="1540"/>
      <c r="I152" s="1540"/>
      <c r="J152" s="1540"/>
      <c r="K152" s="1540"/>
      <c r="L152" s="1540"/>
      <c r="M152" s="1540"/>
      <c r="N152" s="1540"/>
      <c r="O152" s="1540"/>
      <c r="P152" s="1540"/>
      <c r="Q152" s="1540"/>
      <c r="R152" s="1540"/>
      <c r="S152" s="1540"/>
      <c r="T152" s="1540"/>
      <c r="U152" s="1540"/>
      <c r="V152" s="1624"/>
      <c r="W152" s="1624"/>
      <c r="Y152" s="1624"/>
      <c r="Z152" s="1624"/>
    </row>
    <row r="153" spans="1:26" x14ac:dyDescent="0.25">
      <c r="A153" s="1540"/>
      <c r="C153" s="1624"/>
      <c r="D153" s="1624"/>
      <c r="E153" s="1631"/>
      <c r="F153" s="1631"/>
      <c r="H153" s="1540"/>
      <c r="I153" s="1540"/>
      <c r="J153" s="1540"/>
      <c r="K153" s="1540"/>
      <c r="L153" s="1540"/>
      <c r="M153" s="1540"/>
      <c r="N153" s="1540"/>
      <c r="O153" s="1540"/>
      <c r="P153" s="1540"/>
      <c r="Q153" s="1540"/>
      <c r="R153" s="1540"/>
      <c r="S153" s="1540"/>
      <c r="T153" s="1540"/>
      <c r="U153" s="1540"/>
      <c r="V153" s="1624"/>
      <c r="W153" s="1624"/>
      <c r="Y153" s="1624"/>
      <c r="Z153" s="1624"/>
    </row>
    <row r="154" spans="1:26" x14ac:dyDescent="0.25">
      <c r="A154" s="1540"/>
      <c r="C154" s="1624"/>
      <c r="D154" s="1624"/>
      <c r="E154" s="1631"/>
      <c r="F154" s="1631"/>
      <c r="H154" s="1540"/>
      <c r="I154" s="1540"/>
      <c r="J154" s="1540"/>
      <c r="K154" s="1540"/>
      <c r="L154" s="1540"/>
      <c r="M154" s="1540"/>
      <c r="N154" s="1540"/>
      <c r="O154" s="1540"/>
      <c r="P154" s="1540"/>
      <c r="Q154" s="1540"/>
      <c r="R154" s="1540"/>
      <c r="S154" s="1540"/>
      <c r="T154" s="1540"/>
      <c r="U154" s="1540"/>
      <c r="V154" s="1624"/>
      <c r="W154" s="1624"/>
      <c r="Y154" s="1624"/>
      <c r="Z154" s="1624"/>
    </row>
    <row r="155" spans="1:26" x14ac:dyDescent="0.25">
      <c r="A155" s="1540"/>
      <c r="C155" s="1624"/>
      <c r="D155" s="1624"/>
      <c r="E155" s="1631"/>
      <c r="F155" s="1631"/>
      <c r="H155" s="1540"/>
      <c r="I155" s="1540"/>
      <c r="J155" s="1540"/>
      <c r="K155" s="1540"/>
      <c r="L155" s="1540"/>
      <c r="M155" s="1540"/>
      <c r="N155" s="1540"/>
      <c r="O155" s="1540"/>
      <c r="P155" s="1540"/>
      <c r="Q155" s="1540"/>
      <c r="R155" s="1540"/>
      <c r="S155" s="1540"/>
      <c r="T155" s="1540"/>
      <c r="U155" s="1540"/>
      <c r="V155" s="1624"/>
      <c r="W155" s="1624"/>
      <c r="Y155" s="1624"/>
      <c r="Z155" s="1624"/>
    </row>
    <row r="156" spans="1:26" x14ac:dyDescent="0.25">
      <c r="A156" s="1540"/>
      <c r="C156" s="1624"/>
      <c r="D156" s="1624"/>
      <c r="E156" s="1631"/>
      <c r="F156" s="1631"/>
      <c r="H156" s="1540"/>
      <c r="I156" s="1540"/>
      <c r="J156" s="1540"/>
      <c r="K156" s="1540"/>
      <c r="L156" s="1540"/>
      <c r="M156" s="1540"/>
      <c r="N156" s="1540"/>
      <c r="O156" s="1540"/>
      <c r="P156" s="1540"/>
      <c r="Q156" s="1540"/>
      <c r="R156" s="1540"/>
      <c r="S156" s="1540"/>
      <c r="T156" s="1540"/>
      <c r="U156" s="1540"/>
      <c r="V156" s="1624"/>
      <c r="W156" s="1624"/>
      <c r="Y156" s="1624"/>
      <c r="Z156" s="1624"/>
    </row>
    <row r="157" spans="1:26" x14ac:dyDescent="0.25">
      <c r="A157" s="1540"/>
      <c r="C157" s="1624"/>
      <c r="D157" s="1624"/>
      <c r="E157" s="1631"/>
      <c r="F157" s="1631"/>
      <c r="H157" s="1540"/>
      <c r="I157" s="1540"/>
      <c r="J157" s="1540"/>
      <c r="K157" s="1540"/>
      <c r="L157" s="1540"/>
      <c r="M157" s="1540"/>
      <c r="N157" s="1540"/>
      <c r="O157" s="1540"/>
      <c r="P157" s="1540"/>
      <c r="Q157" s="1540"/>
      <c r="R157" s="1540"/>
      <c r="S157" s="1540"/>
      <c r="T157" s="1540"/>
      <c r="U157" s="1540"/>
      <c r="V157" s="1624"/>
      <c r="W157" s="1624"/>
      <c r="Y157" s="1624"/>
      <c r="Z157" s="1624"/>
    </row>
    <row r="158" spans="1:26" x14ac:dyDescent="0.25">
      <c r="A158" s="1540"/>
      <c r="C158" s="1624"/>
      <c r="D158" s="1624"/>
      <c r="E158" s="1631"/>
      <c r="F158" s="1631"/>
      <c r="H158" s="1540"/>
      <c r="I158" s="1540"/>
      <c r="J158" s="1540"/>
      <c r="K158" s="1540"/>
      <c r="L158" s="1540"/>
      <c r="M158" s="1540"/>
      <c r="N158" s="1540"/>
      <c r="O158" s="1540"/>
      <c r="P158" s="1540"/>
      <c r="Q158" s="1540"/>
      <c r="R158" s="1540"/>
      <c r="S158" s="1540"/>
      <c r="T158" s="1540"/>
      <c r="U158" s="1540"/>
      <c r="V158" s="1624"/>
      <c r="W158" s="1624"/>
      <c r="Y158" s="1624"/>
      <c r="Z158" s="1624"/>
    </row>
    <row r="159" spans="1:26" x14ac:dyDescent="0.25">
      <c r="A159" s="1540"/>
      <c r="C159" s="1624"/>
      <c r="D159" s="1624"/>
      <c r="E159" s="1631"/>
      <c r="F159" s="1631"/>
      <c r="H159" s="1540"/>
      <c r="I159" s="1540"/>
      <c r="J159" s="1540"/>
      <c r="K159" s="1540"/>
      <c r="L159" s="1540"/>
      <c r="M159" s="1540"/>
      <c r="N159" s="1540"/>
      <c r="O159" s="1540"/>
      <c r="P159" s="1540"/>
      <c r="Q159" s="1540"/>
      <c r="R159" s="1540"/>
      <c r="S159" s="1540"/>
      <c r="T159" s="1540"/>
      <c r="U159" s="1540"/>
      <c r="V159" s="1624"/>
      <c r="W159" s="1624"/>
      <c r="Y159" s="1624"/>
      <c r="Z159" s="1624"/>
    </row>
    <row r="160" spans="1:26" x14ac:dyDescent="0.25">
      <c r="A160" s="1540"/>
      <c r="C160" s="1624"/>
      <c r="D160" s="1624"/>
      <c r="E160" s="1631"/>
      <c r="F160" s="1631"/>
      <c r="H160" s="1540"/>
      <c r="I160" s="1540"/>
      <c r="J160" s="1540"/>
      <c r="K160" s="1540"/>
      <c r="L160" s="1540"/>
      <c r="M160" s="1540"/>
      <c r="N160" s="1540"/>
      <c r="O160" s="1540"/>
      <c r="P160" s="1540"/>
      <c r="Q160" s="1540"/>
      <c r="R160" s="1540"/>
      <c r="S160" s="1540"/>
      <c r="T160" s="1540"/>
      <c r="U160" s="1540"/>
      <c r="V160" s="1624"/>
      <c r="W160" s="1624"/>
      <c r="Y160" s="1624"/>
      <c r="Z160" s="1624"/>
    </row>
    <row r="161" spans="1:26" x14ac:dyDescent="0.25">
      <c r="A161" s="1540"/>
      <c r="B161" s="1632"/>
      <c r="C161" s="1624"/>
      <c r="D161" s="1624"/>
      <c r="E161" s="1631"/>
      <c r="F161" s="1631"/>
      <c r="H161" s="1540"/>
      <c r="I161" s="1540"/>
      <c r="J161" s="1540"/>
      <c r="K161" s="1540"/>
      <c r="L161" s="1540"/>
      <c r="M161" s="1540"/>
      <c r="N161" s="1540"/>
      <c r="O161" s="1540"/>
      <c r="P161" s="1540"/>
      <c r="Q161" s="1540"/>
      <c r="R161" s="1540"/>
      <c r="S161" s="1540"/>
      <c r="T161" s="1540"/>
      <c r="U161" s="1540"/>
      <c r="V161" s="1624"/>
      <c r="W161" s="1624"/>
      <c r="Y161" s="1624"/>
      <c r="Z161" s="1624"/>
    </row>
    <row r="162" spans="1:26" x14ac:dyDescent="0.25">
      <c r="A162" s="1540"/>
      <c r="B162" s="1632"/>
      <c r="C162" s="1624"/>
      <c r="D162" s="1624"/>
      <c r="E162" s="1631"/>
      <c r="F162" s="1631"/>
      <c r="H162" s="1540"/>
      <c r="I162" s="1540"/>
      <c r="J162" s="1540"/>
      <c r="K162" s="1540"/>
      <c r="L162" s="1540"/>
      <c r="M162" s="1540"/>
      <c r="N162" s="1540"/>
      <c r="O162" s="1540"/>
      <c r="P162" s="1540"/>
      <c r="Q162" s="1540"/>
      <c r="R162" s="1540"/>
      <c r="S162" s="1540"/>
      <c r="T162" s="1540"/>
      <c r="U162" s="1540"/>
      <c r="V162" s="1624"/>
      <c r="W162" s="1624"/>
      <c r="Y162" s="1624"/>
      <c r="Z162" s="1624"/>
    </row>
    <row r="163" spans="1:26" x14ac:dyDescent="0.25">
      <c r="A163" s="1540"/>
      <c r="B163" s="1632"/>
      <c r="C163" s="1624"/>
      <c r="D163" s="1624"/>
      <c r="E163" s="1631"/>
      <c r="F163" s="1631"/>
      <c r="H163" s="1540"/>
      <c r="I163" s="1540"/>
      <c r="J163" s="1540"/>
      <c r="K163" s="1540"/>
      <c r="L163" s="1540"/>
      <c r="M163" s="1540"/>
      <c r="N163" s="1540"/>
      <c r="O163" s="1540"/>
      <c r="P163" s="1540"/>
      <c r="Q163" s="1540"/>
      <c r="R163" s="1540"/>
      <c r="S163" s="1540"/>
      <c r="T163" s="1540"/>
      <c r="U163" s="1540"/>
      <c r="V163" s="1624"/>
      <c r="W163" s="1624"/>
      <c r="Y163" s="1624"/>
      <c r="Z163" s="1624"/>
    </row>
    <row r="164" spans="1:26" x14ac:dyDescent="0.25">
      <c r="A164" s="1540"/>
      <c r="B164" s="1632"/>
      <c r="C164" s="1624"/>
      <c r="D164" s="1624"/>
      <c r="E164" s="1631"/>
      <c r="F164" s="1631"/>
      <c r="H164" s="1540"/>
      <c r="I164" s="1540"/>
      <c r="J164" s="1540"/>
      <c r="K164" s="1540"/>
      <c r="L164" s="1540"/>
      <c r="M164" s="1540"/>
      <c r="N164" s="1540"/>
      <c r="O164" s="1540"/>
      <c r="P164" s="1540"/>
      <c r="Q164" s="1540"/>
      <c r="R164" s="1540"/>
      <c r="S164" s="1540"/>
      <c r="T164" s="1540"/>
      <c r="U164" s="1540"/>
      <c r="V164" s="1624"/>
      <c r="W164" s="1624"/>
      <c r="Y164" s="1624"/>
      <c r="Z164" s="1624"/>
    </row>
    <row r="165" spans="1:26" x14ac:dyDescent="0.25">
      <c r="A165" s="1540"/>
      <c r="B165" s="1632"/>
      <c r="C165" s="1624"/>
      <c r="D165" s="1624"/>
      <c r="E165" s="1631"/>
      <c r="F165" s="1631"/>
      <c r="H165" s="1540"/>
      <c r="I165" s="1540"/>
      <c r="J165" s="1540"/>
      <c r="K165" s="1540"/>
      <c r="L165" s="1540"/>
      <c r="M165" s="1540"/>
      <c r="N165" s="1540"/>
      <c r="O165" s="1540"/>
      <c r="P165" s="1540"/>
      <c r="Q165" s="1540"/>
      <c r="R165" s="1540"/>
      <c r="S165" s="1540"/>
      <c r="T165" s="1540"/>
      <c r="U165" s="1540"/>
      <c r="V165" s="1624"/>
      <c r="W165" s="1624"/>
      <c r="Y165" s="1624"/>
      <c r="Z165" s="1624"/>
    </row>
    <row r="166" spans="1:26" x14ac:dyDescent="0.25">
      <c r="A166" s="1540"/>
      <c r="B166" s="1632"/>
      <c r="C166" s="1624"/>
      <c r="D166" s="1624"/>
      <c r="E166" s="1631"/>
      <c r="F166" s="1631"/>
      <c r="H166" s="1540"/>
      <c r="I166" s="1540"/>
      <c r="J166" s="1540"/>
      <c r="K166" s="1540"/>
      <c r="L166" s="1540"/>
      <c r="M166" s="1540"/>
      <c r="N166" s="1540"/>
      <c r="O166" s="1540"/>
      <c r="P166" s="1540"/>
      <c r="Q166" s="1540"/>
      <c r="R166" s="1540"/>
      <c r="S166" s="1540"/>
      <c r="T166" s="1540"/>
      <c r="U166" s="1540"/>
      <c r="V166" s="1624"/>
      <c r="W166" s="1624"/>
      <c r="Y166" s="1624"/>
      <c r="Z166" s="1624"/>
    </row>
    <row r="167" spans="1:26" x14ac:dyDescent="0.25">
      <c r="A167" s="1540"/>
      <c r="B167" s="1632"/>
      <c r="C167" s="1624"/>
      <c r="D167" s="1624"/>
      <c r="E167" s="1631"/>
      <c r="F167" s="1631"/>
      <c r="H167" s="1540"/>
      <c r="I167" s="1540"/>
      <c r="J167" s="1540"/>
      <c r="K167" s="1540"/>
      <c r="L167" s="1540"/>
      <c r="M167" s="1540"/>
      <c r="N167" s="1540"/>
      <c r="O167" s="1540"/>
      <c r="P167" s="1540"/>
      <c r="Q167" s="1540"/>
      <c r="R167" s="1540"/>
      <c r="S167" s="1540"/>
      <c r="T167" s="1540"/>
      <c r="U167" s="1540"/>
      <c r="V167" s="1624"/>
      <c r="W167" s="1624"/>
      <c r="Y167" s="1624"/>
      <c r="Z167" s="1624"/>
    </row>
    <row r="168" spans="1:26" x14ac:dyDescent="0.25">
      <c r="A168" s="1540"/>
      <c r="B168" s="1632"/>
      <c r="C168" s="1624"/>
      <c r="D168" s="1624"/>
      <c r="E168" s="1631"/>
      <c r="F168" s="1631"/>
      <c r="H168" s="1540"/>
      <c r="I168" s="1540"/>
      <c r="J168" s="1540"/>
      <c r="K168" s="1540"/>
      <c r="L168" s="1540"/>
      <c r="M168" s="1540"/>
      <c r="N168" s="1540"/>
      <c r="O168" s="1540"/>
      <c r="P168" s="1540"/>
      <c r="Q168" s="1540"/>
      <c r="R168" s="1540"/>
      <c r="S168" s="1540"/>
      <c r="T168" s="1540"/>
      <c r="U168" s="1540"/>
      <c r="V168" s="1624"/>
      <c r="W168" s="1624"/>
      <c r="Y168" s="1624"/>
      <c r="Z168" s="1624"/>
    </row>
    <row r="169" spans="1:26" x14ac:dyDescent="0.25">
      <c r="A169" s="1540"/>
      <c r="B169" s="1632"/>
      <c r="C169" s="1624"/>
      <c r="D169" s="1624"/>
      <c r="E169" s="1631"/>
      <c r="F169" s="1631"/>
      <c r="H169" s="1540"/>
      <c r="I169" s="1540"/>
      <c r="J169" s="1540"/>
      <c r="K169" s="1540"/>
      <c r="L169" s="1540"/>
      <c r="M169" s="1540"/>
      <c r="N169" s="1540"/>
      <c r="O169" s="1540"/>
      <c r="P169" s="1540"/>
      <c r="Q169" s="1540"/>
      <c r="R169" s="1540"/>
      <c r="S169" s="1540"/>
      <c r="T169" s="1540"/>
      <c r="U169" s="1540"/>
      <c r="V169" s="1624"/>
      <c r="W169" s="1624"/>
      <c r="Y169" s="1624"/>
      <c r="Z169" s="1624"/>
    </row>
    <row r="170" spans="1:26" x14ac:dyDescent="0.25">
      <c r="A170" s="1540"/>
      <c r="B170" s="1540"/>
      <c r="C170" s="1624"/>
      <c r="D170" s="1624"/>
      <c r="E170" s="1631"/>
      <c r="F170" s="1631"/>
      <c r="H170" s="1540"/>
      <c r="I170" s="1540"/>
      <c r="J170" s="1540"/>
      <c r="K170" s="1540"/>
      <c r="L170" s="1540"/>
      <c r="M170" s="1540"/>
      <c r="N170" s="1540"/>
      <c r="O170" s="1540"/>
      <c r="P170" s="1540"/>
      <c r="Q170" s="1540"/>
      <c r="R170" s="1540"/>
      <c r="S170" s="1540"/>
      <c r="T170" s="1540"/>
      <c r="U170" s="1540"/>
      <c r="V170" s="1624"/>
      <c r="W170" s="1624"/>
      <c r="Y170" s="1624"/>
      <c r="Z170" s="1624"/>
    </row>
    <row r="171" spans="1:26" x14ac:dyDescent="0.25">
      <c r="A171" s="1540"/>
      <c r="B171" s="1540"/>
      <c r="C171" s="1624"/>
      <c r="D171" s="1624"/>
      <c r="E171" s="1631"/>
      <c r="F171" s="1631"/>
      <c r="H171" s="1540"/>
      <c r="I171" s="1540"/>
      <c r="J171" s="1540"/>
      <c r="K171" s="1540"/>
      <c r="L171" s="1540"/>
      <c r="M171" s="1540"/>
      <c r="N171" s="1540"/>
      <c r="O171" s="1540"/>
      <c r="P171" s="1540"/>
      <c r="Q171" s="1540"/>
      <c r="R171" s="1540"/>
      <c r="S171" s="1540"/>
      <c r="T171" s="1540"/>
      <c r="U171" s="1540"/>
      <c r="V171" s="1624"/>
      <c r="W171" s="1624"/>
      <c r="Y171" s="1624"/>
      <c r="Z171" s="1624"/>
    </row>
    <row r="172" spans="1:26" x14ac:dyDescent="0.25">
      <c r="A172" s="1540"/>
      <c r="B172" s="1540"/>
      <c r="C172" s="1624"/>
      <c r="D172" s="1624"/>
      <c r="E172" s="1631"/>
      <c r="F172" s="1631"/>
      <c r="H172" s="1540"/>
      <c r="I172" s="1540"/>
      <c r="J172" s="1540"/>
      <c r="K172" s="1540"/>
      <c r="L172" s="1540"/>
      <c r="M172" s="1540"/>
      <c r="N172" s="1540"/>
      <c r="O172" s="1540"/>
      <c r="P172" s="1540"/>
      <c r="Q172" s="1540"/>
      <c r="R172" s="1540"/>
      <c r="S172" s="1540"/>
      <c r="T172" s="1540"/>
      <c r="U172" s="1540"/>
      <c r="V172" s="1624"/>
      <c r="W172" s="1624"/>
      <c r="Y172" s="1624"/>
      <c r="Z172" s="1624"/>
    </row>
    <row r="173" spans="1:26" x14ac:dyDescent="0.25">
      <c r="A173" s="1540"/>
      <c r="B173" s="1540"/>
      <c r="C173" s="1624"/>
      <c r="D173" s="1624"/>
      <c r="E173" s="1631"/>
      <c r="F173" s="1631"/>
      <c r="H173" s="1540"/>
      <c r="I173" s="1540"/>
      <c r="J173" s="1540"/>
      <c r="K173" s="1540"/>
      <c r="L173" s="1540"/>
      <c r="M173" s="1540"/>
      <c r="N173" s="1540"/>
      <c r="O173" s="1540"/>
      <c r="P173" s="1540"/>
      <c r="Q173" s="1540"/>
      <c r="R173" s="1540"/>
      <c r="S173" s="1540"/>
      <c r="T173" s="1540"/>
      <c r="U173" s="1540"/>
      <c r="V173" s="1624"/>
      <c r="W173" s="1624"/>
      <c r="Y173" s="1624"/>
      <c r="Z173" s="1624"/>
    </row>
    <row r="174" spans="1:26" x14ac:dyDescent="0.25">
      <c r="A174" s="1540"/>
      <c r="B174" s="1540"/>
      <c r="C174" s="1624"/>
      <c r="D174" s="1624"/>
      <c r="E174" s="1631"/>
      <c r="F174" s="1631"/>
      <c r="H174" s="1540"/>
      <c r="I174" s="1540"/>
      <c r="J174" s="1540"/>
      <c r="K174" s="1540"/>
      <c r="L174" s="1540"/>
      <c r="M174" s="1540"/>
      <c r="N174" s="1540"/>
      <c r="O174" s="1540"/>
      <c r="P174" s="1540"/>
      <c r="Q174" s="1540"/>
      <c r="R174" s="1540"/>
      <c r="S174" s="1540"/>
      <c r="T174" s="1540"/>
      <c r="U174" s="1540"/>
      <c r="V174" s="1624"/>
      <c r="W174" s="1624"/>
      <c r="Y174" s="1624"/>
      <c r="Z174" s="1624"/>
    </row>
    <row r="175" spans="1:26" x14ac:dyDescent="0.25">
      <c r="A175" s="1540"/>
      <c r="B175" s="1540"/>
      <c r="C175" s="1624"/>
      <c r="D175" s="1624"/>
      <c r="E175" s="1631"/>
      <c r="F175" s="1631"/>
      <c r="H175" s="1540"/>
      <c r="I175" s="1540"/>
      <c r="J175" s="1540"/>
      <c r="K175" s="1540"/>
      <c r="L175" s="1540"/>
      <c r="M175" s="1540"/>
      <c r="N175" s="1540"/>
      <c r="O175" s="1540"/>
      <c r="P175" s="1540"/>
      <c r="Q175" s="1540"/>
      <c r="R175" s="1540"/>
      <c r="S175" s="1540"/>
      <c r="T175" s="1540"/>
      <c r="U175" s="1540"/>
      <c r="V175" s="1624"/>
      <c r="W175" s="1624"/>
      <c r="Y175" s="1624"/>
      <c r="Z175" s="1624"/>
    </row>
    <row r="176" spans="1:26" x14ac:dyDescent="0.25">
      <c r="A176" s="1540"/>
      <c r="B176" s="1540"/>
      <c r="C176" s="1624"/>
      <c r="D176" s="1624"/>
      <c r="E176" s="1631"/>
      <c r="F176" s="1631"/>
      <c r="H176" s="1540"/>
      <c r="I176" s="1540"/>
      <c r="J176" s="1540"/>
      <c r="K176" s="1540"/>
      <c r="L176" s="1540"/>
      <c r="M176" s="1540"/>
      <c r="N176" s="1540"/>
      <c r="O176" s="1540"/>
      <c r="P176" s="1540"/>
      <c r="Q176" s="1540"/>
      <c r="R176" s="1540"/>
      <c r="S176" s="1540"/>
      <c r="T176" s="1540"/>
      <c r="U176" s="1540"/>
      <c r="V176" s="1624"/>
      <c r="W176" s="1624"/>
      <c r="Y176" s="1624"/>
      <c r="Z176" s="1624"/>
    </row>
    <row r="177" spans="1:26" x14ac:dyDescent="0.25">
      <c r="A177" s="1540"/>
      <c r="B177" s="1540"/>
      <c r="C177" s="1624"/>
      <c r="D177" s="1624"/>
      <c r="E177" s="1631"/>
      <c r="F177" s="1631"/>
      <c r="H177" s="1540"/>
      <c r="I177" s="1540"/>
      <c r="J177" s="1540"/>
      <c r="K177" s="1540"/>
      <c r="L177" s="1540"/>
      <c r="M177" s="1540"/>
      <c r="N177" s="1540"/>
      <c r="O177" s="1540"/>
      <c r="P177" s="1540"/>
      <c r="Q177" s="1540"/>
      <c r="R177" s="1540"/>
      <c r="S177" s="1540"/>
      <c r="T177" s="1540"/>
      <c r="U177" s="1540"/>
      <c r="V177" s="1624"/>
      <c r="W177" s="1624"/>
      <c r="Y177" s="1624"/>
      <c r="Z177" s="1624"/>
    </row>
    <row r="178" spans="1:26" x14ac:dyDescent="0.25">
      <c r="A178" s="1540"/>
      <c r="B178" s="1540"/>
      <c r="C178" s="1624"/>
      <c r="D178" s="1624"/>
      <c r="E178" s="1631"/>
      <c r="F178" s="1631"/>
      <c r="H178" s="1540"/>
      <c r="I178" s="1540"/>
      <c r="J178" s="1540"/>
      <c r="K178" s="1540"/>
      <c r="L178" s="1540"/>
      <c r="M178" s="1540"/>
      <c r="N178" s="1540"/>
      <c r="O178" s="1540"/>
      <c r="P178" s="1540"/>
      <c r="Q178" s="1540"/>
      <c r="R178" s="1540"/>
      <c r="S178" s="1540"/>
      <c r="T178" s="1540"/>
      <c r="U178" s="1540"/>
      <c r="V178" s="1624"/>
      <c r="W178" s="1624"/>
      <c r="Y178" s="1624"/>
      <c r="Z178" s="1624"/>
    </row>
    <row r="179" spans="1:26" x14ac:dyDescent="0.25">
      <c r="A179" s="1540"/>
      <c r="B179" s="1540"/>
      <c r="C179" s="1624"/>
      <c r="D179" s="1624"/>
      <c r="E179" s="1631"/>
      <c r="F179" s="1631"/>
      <c r="H179" s="1540"/>
      <c r="I179" s="1540"/>
      <c r="J179" s="1540"/>
      <c r="K179" s="1540"/>
      <c r="L179" s="1540"/>
      <c r="M179" s="1540"/>
      <c r="N179" s="1540"/>
      <c r="O179" s="1540"/>
      <c r="P179" s="1540"/>
      <c r="Q179" s="1540"/>
      <c r="R179" s="1540"/>
      <c r="S179" s="1540"/>
      <c r="T179" s="1540"/>
      <c r="U179" s="1540"/>
      <c r="V179" s="1624"/>
      <c r="W179" s="1624"/>
      <c r="Y179" s="1624"/>
      <c r="Z179" s="1624"/>
    </row>
    <row r="180" spans="1:26" x14ac:dyDescent="0.25">
      <c r="A180" s="1540"/>
      <c r="B180" s="1540"/>
      <c r="C180" s="1624"/>
      <c r="D180" s="1624"/>
      <c r="E180" s="1631"/>
      <c r="F180" s="1631"/>
      <c r="H180" s="1540"/>
      <c r="I180" s="1540"/>
      <c r="J180" s="1540"/>
      <c r="K180" s="1540"/>
      <c r="L180" s="1540"/>
      <c r="M180" s="1540"/>
      <c r="N180" s="1540"/>
      <c r="O180" s="1540"/>
      <c r="P180" s="1540"/>
      <c r="Q180" s="1540"/>
      <c r="R180" s="1540"/>
      <c r="S180" s="1540"/>
      <c r="T180" s="1540"/>
      <c r="U180" s="1540"/>
      <c r="V180" s="1624"/>
      <c r="W180" s="1624"/>
      <c r="Y180" s="1624"/>
      <c r="Z180" s="1624"/>
    </row>
    <row r="181" spans="1:26" x14ac:dyDescent="0.25">
      <c r="A181" s="1540"/>
      <c r="B181" s="1540"/>
      <c r="C181" s="1624"/>
      <c r="D181" s="1624"/>
      <c r="E181" s="1631"/>
      <c r="F181" s="1631"/>
      <c r="H181" s="1540"/>
      <c r="I181" s="1540"/>
      <c r="J181" s="1540"/>
      <c r="K181" s="1540"/>
      <c r="L181" s="1540"/>
      <c r="M181" s="1540"/>
      <c r="N181" s="1540"/>
      <c r="O181" s="1540"/>
      <c r="P181" s="1540"/>
      <c r="Q181" s="1540"/>
      <c r="R181" s="1540"/>
      <c r="S181" s="1540"/>
      <c r="T181" s="1540"/>
      <c r="U181" s="1540"/>
      <c r="V181" s="1624"/>
      <c r="W181" s="1624"/>
      <c r="Y181" s="1624"/>
      <c r="Z181" s="1624"/>
    </row>
    <row r="182" spans="1:26" x14ac:dyDescent="0.25">
      <c r="A182" s="1540"/>
      <c r="B182" s="1540"/>
      <c r="C182" s="1624"/>
      <c r="D182" s="1624"/>
      <c r="E182" s="1631"/>
      <c r="F182" s="1631"/>
      <c r="H182" s="1540"/>
      <c r="I182" s="1540"/>
      <c r="J182" s="1540"/>
      <c r="K182" s="1540"/>
      <c r="L182" s="1540"/>
      <c r="M182" s="1540"/>
      <c r="N182" s="1540"/>
      <c r="O182" s="1540"/>
      <c r="P182" s="1540"/>
      <c r="Q182" s="1540"/>
      <c r="R182" s="1540"/>
      <c r="S182" s="1540"/>
      <c r="T182" s="1540"/>
      <c r="U182" s="1540"/>
      <c r="V182" s="1624"/>
      <c r="W182" s="1624"/>
      <c r="Y182" s="1624"/>
      <c r="Z182" s="1624"/>
    </row>
    <row r="183" spans="1:26" x14ac:dyDescent="0.25">
      <c r="A183" s="1540"/>
      <c r="B183" s="1540"/>
      <c r="C183" s="1624"/>
      <c r="D183" s="1624"/>
      <c r="E183" s="1631"/>
      <c r="F183" s="1631"/>
      <c r="H183" s="1540"/>
      <c r="I183" s="1540"/>
      <c r="J183" s="1540"/>
      <c r="K183" s="1540"/>
      <c r="L183" s="1540"/>
      <c r="M183" s="1540"/>
      <c r="N183" s="1540"/>
      <c r="O183" s="1540"/>
      <c r="P183" s="1540"/>
      <c r="Q183" s="1540"/>
      <c r="R183" s="1540"/>
      <c r="S183" s="1540"/>
      <c r="T183" s="1540"/>
      <c r="U183" s="1540"/>
      <c r="V183" s="1624"/>
      <c r="W183" s="1624"/>
      <c r="Y183" s="1624"/>
      <c r="Z183" s="1624"/>
    </row>
    <row r="184" spans="1:26" x14ac:dyDescent="0.25">
      <c r="A184" s="1540"/>
      <c r="B184" s="1540"/>
      <c r="C184" s="1624"/>
      <c r="D184" s="1624"/>
      <c r="E184" s="1631"/>
      <c r="F184" s="1631"/>
      <c r="H184" s="1540"/>
      <c r="I184" s="1540"/>
      <c r="J184" s="1540"/>
      <c r="K184" s="1540"/>
      <c r="L184" s="1540"/>
      <c r="M184" s="1540"/>
      <c r="N184" s="1540"/>
      <c r="O184" s="1540"/>
      <c r="P184" s="1540"/>
      <c r="Q184" s="1540"/>
      <c r="R184" s="1540"/>
      <c r="S184" s="1540"/>
      <c r="T184" s="1540"/>
      <c r="U184" s="1540"/>
      <c r="V184" s="1624"/>
      <c r="W184" s="1624"/>
      <c r="Y184" s="1624"/>
      <c r="Z184" s="1624"/>
    </row>
    <row r="185" spans="1:26" x14ac:dyDescent="0.25">
      <c r="A185" s="1540"/>
      <c r="B185" s="1540"/>
      <c r="C185" s="1624"/>
      <c r="D185" s="1624"/>
      <c r="E185" s="1631"/>
      <c r="F185" s="1631"/>
      <c r="H185" s="1540"/>
      <c r="I185" s="1540"/>
      <c r="J185" s="1540"/>
      <c r="K185" s="1540"/>
      <c r="L185" s="1540"/>
      <c r="M185" s="1540"/>
      <c r="N185" s="1540"/>
      <c r="O185" s="1540"/>
      <c r="P185" s="1540"/>
      <c r="Q185" s="1540"/>
      <c r="R185" s="1540"/>
      <c r="S185" s="1540"/>
      <c r="T185" s="1540"/>
      <c r="U185" s="1540"/>
      <c r="V185" s="1624"/>
      <c r="W185" s="1624"/>
      <c r="Y185" s="1624"/>
      <c r="Z185" s="1624"/>
    </row>
    <row r="186" spans="1:26" x14ac:dyDescent="0.25">
      <c r="A186" s="1540"/>
      <c r="B186" s="1540"/>
      <c r="C186" s="1624"/>
      <c r="D186" s="1624"/>
      <c r="E186" s="1631"/>
      <c r="F186" s="1631"/>
      <c r="H186" s="1540"/>
      <c r="I186" s="1540"/>
      <c r="J186" s="1540"/>
      <c r="K186" s="1540"/>
      <c r="L186" s="1540"/>
      <c r="M186" s="1540"/>
      <c r="N186" s="1540"/>
      <c r="O186" s="1540"/>
      <c r="P186" s="1540"/>
      <c r="Q186" s="1540"/>
      <c r="R186" s="1540"/>
      <c r="S186" s="1540"/>
      <c r="T186" s="1540"/>
      <c r="U186" s="1540"/>
      <c r="V186" s="1624"/>
      <c r="W186" s="1624"/>
      <c r="Y186" s="1624"/>
      <c r="Z186" s="1624"/>
    </row>
    <row r="187" spans="1:26" x14ac:dyDescent="0.25">
      <c r="A187" s="1540"/>
      <c r="B187" s="1540"/>
      <c r="C187" s="1624"/>
      <c r="D187" s="1624"/>
      <c r="E187" s="1631"/>
      <c r="F187" s="1631"/>
      <c r="H187" s="1540"/>
      <c r="I187" s="1540"/>
      <c r="J187" s="1540"/>
      <c r="K187" s="1540"/>
      <c r="L187" s="1540"/>
      <c r="M187" s="1540"/>
      <c r="N187" s="1540"/>
      <c r="O187" s="1540"/>
      <c r="P187" s="1540"/>
      <c r="Q187" s="1540"/>
      <c r="R187" s="1540"/>
      <c r="S187" s="1540"/>
      <c r="T187" s="1540"/>
      <c r="U187" s="1540"/>
      <c r="V187" s="1624"/>
      <c r="W187" s="1624"/>
      <c r="Y187" s="1624"/>
      <c r="Z187" s="1624"/>
    </row>
    <row r="188" spans="1:26" x14ac:dyDescent="0.25">
      <c r="A188" s="1540"/>
      <c r="B188" s="1540"/>
      <c r="C188" s="1624"/>
      <c r="D188" s="1624"/>
      <c r="E188" s="1631"/>
      <c r="F188" s="1631"/>
      <c r="H188" s="1540"/>
      <c r="I188" s="1540"/>
      <c r="J188" s="1540"/>
      <c r="K188" s="1540"/>
      <c r="L188" s="1540"/>
      <c r="M188" s="1540"/>
      <c r="N188" s="1540"/>
      <c r="O188" s="1540"/>
      <c r="P188" s="1540"/>
      <c r="Q188" s="1540"/>
      <c r="R188" s="1540"/>
      <c r="S188" s="1540"/>
      <c r="T188" s="1540"/>
      <c r="U188" s="1540"/>
      <c r="V188" s="1624"/>
      <c r="W188" s="1624"/>
      <c r="Y188" s="1624"/>
      <c r="Z188" s="1624"/>
    </row>
    <row r="189" spans="1:26" x14ac:dyDescent="0.25">
      <c r="A189" s="1540"/>
      <c r="B189" s="1540"/>
      <c r="C189" s="1624"/>
      <c r="D189" s="1624"/>
      <c r="E189" s="1631"/>
      <c r="F189" s="1631"/>
      <c r="H189" s="1540"/>
      <c r="I189" s="1540"/>
      <c r="J189" s="1540"/>
      <c r="K189" s="1540"/>
      <c r="L189" s="1540"/>
      <c r="M189" s="1540"/>
      <c r="N189" s="1540"/>
      <c r="O189" s="1540"/>
      <c r="P189" s="1540"/>
      <c r="Q189" s="1540"/>
      <c r="R189" s="1540"/>
      <c r="S189" s="1540"/>
      <c r="T189" s="1540"/>
      <c r="U189" s="1540"/>
      <c r="V189" s="1624"/>
      <c r="W189" s="1624"/>
      <c r="Y189" s="1624"/>
      <c r="Z189" s="1624"/>
    </row>
    <row r="190" spans="1:26" x14ac:dyDescent="0.25">
      <c r="A190" s="1540"/>
      <c r="B190" s="1540"/>
      <c r="C190" s="1624"/>
      <c r="D190" s="1624"/>
      <c r="E190" s="1631"/>
      <c r="F190" s="1631"/>
      <c r="H190" s="1540"/>
      <c r="I190" s="1540"/>
      <c r="J190" s="1540"/>
      <c r="K190" s="1540"/>
      <c r="L190" s="1540"/>
      <c r="M190" s="1540"/>
      <c r="N190" s="1540"/>
      <c r="O190" s="1540"/>
      <c r="P190" s="1540"/>
      <c r="Q190" s="1540"/>
      <c r="R190" s="1540"/>
      <c r="S190" s="1540"/>
      <c r="T190" s="1540"/>
      <c r="U190" s="1540"/>
      <c r="V190" s="1624"/>
      <c r="W190" s="1624"/>
      <c r="Y190" s="1624"/>
      <c r="Z190" s="1624"/>
    </row>
    <row r="191" spans="1:26" x14ac:dyDescent="0.25">
      <c r="A191" s="1540"/>
      <c r="B191" s="1540"/>
      <c r="C191" s="1624"/>
      <c r="D191" s="1624"/>
      <c r="E191" s="1631"/>
      <c r="F191" s="1631"/>
      <c r="H191" s="1540"/>
      <c r="I191" s="1540"/>
      <c r="J191" s="1540"/>
      <c r="K191" s="1540"/>
      <c r="L191" s="1540"/>
      <c r="M191" s="1540"/>
      <c r="N191" s="1540"/>
      <c r="O191" s="1540"/>
      <c r="P191" s="1540"/>
      <c r="Q191" s="1540"/>
      <c r="R191" s="1540"/>
      <c r="S191" s="1540"/>
      <c r="T191" s="1540"/>
      <c r="U191" s="1540"/>
      <c r="V191" s="1624"/>
      <c r="W191" s="1624"/>
      <c r="Y191" s="1624"/>
      <c r="Z191" s="1624"/>
    </row>
    <row r="192" spans="1:26" x14ac:dyDescent="0.25">
      <c r="A192" s="1540"/>
      <c r="B192" s="1540"/>
      <c r="C192" s="1624"/>
      <c r="D192" s="1624"/>
      <c r="E192" s="1631"/>
      <c r="F192" s="1631"/>
      <c r="H192" s="1540"/>
      <c r="I192" s="1540"/>
      <c r="J192" s="1540"/>
      <c r="K192" s="1540"/>
      <c r="L192" s="1540"/>
      <c r="M192" s="1540"/>
      <c r="N192" s="1540"/>
      <c r="O192" s="1540"/>
      <c r="P192" s="1540"/>
      <c r="Q192" s="1540"/>
      <c r="R192" s="1540"/>
      <c r="S192" s="1540"/>
      <c r="T192" s="1540"/>
      <c r="U192" s="1540"/>
      <c r="V192" s="1624"/>
      <c r="W192" s="1624"/>
      <c r="Y192" s="1624"/>
      <c r="Z192" s="1624"/>
    </row>
    <row r="193" spans="1:26" x14ac:dyDescent="0.25">
      <c r="A193" s="1540"/>
      <c r="B193" s="1540"/>
      <c r="C193" s="1624"/>
      <c r="D193" s="1624"/>
      <c r="E193" s="1631"/>
      <c r="F193" s="1631"/>
      <c r="H193" s="1540"/>
      <c r="I193" s="1540"/>
      <c r="J193" s="1540"/>
      <c r="K193" s="1540"/>
      <c r="L193" s="1540"/>
      <c r="M193" s="1540"/>
      <c r="N193" s="1540"/>
      <c r="O193" s="1540"/>
      <c r="P193" s="1540"/>
      <c r="Q193" s="1540"/>
      <c r="R193" s="1540"/>
      <c r="S193" s="1540"/>
      <c r="T193" s="1540"/>
      <c r="U193" s="1540"/>
      <c r="V193" s="1624"/>
      <c r="W193" s="1624"/>
      <c r="Y193" s="1624"/>
      <c r="Z193" s="1624"/>
    </row>
    <row r="194" spans="1:26" x14ac:dyDescent="0.25">
      <c r="A194" s="1540"/>
      <c r="B194" s="1540"/>
      <c r="C194" s="1624"/>
      <c r="D194" s="1624"/>
      <c r="E194" s="1631"/>
      <c r="F194" s="1631"/>
      <c r="H194" s="1540"/>
      <c r="I194" s="1540"/>
      <c r="J194" s="1540"/>
      <c r="K194" s="1540"/>
      <c r="L194" s="1540"/>
      <c r="M194" s="1540"/>
      <c r="N194" s="1540"/>
      <c r="O194" s="1540"/>
      <c r="P194" s="1540"/>
      <c r="Q194" s="1540"/>
      <c r="R194" s="1540"/>
      <c r="S194" s="1540"/>
      <c r="T194" s="1540"/>
      <c r="U194" s="1540"/>
      <c r="V194" s="1624"/>
      <c r="W194" s="1624"/>
      <c r="Y194" s="1624"/>
      <c r="Z194" s="1624"/>
    </row>
    <row r="195" spans="1:26" x14ac:dyDescent="0.25">
      <c r="A195" s="1540"/>
      <c r="B195" s="1540"/>
      <c r="C195" s="1624"/>
      <c r="D195" s="1624"/>
      <c r="E195" s="1631"/>
      <c r="F195" s="1631"/>
      <c r="H195" s="1540"/>
      <c r="I195" s="1540"/>
      <c r="J195" s="1540"/>
      <c r="K195" s="1540"/>
      <c r="L195" s="1540"/>
      <c r="M195" s="1540"/>
      <c r="N195" s="1540"/>
      <c r="O195" s="1540"/>
      <c r="P195" s="1540"/>
      <c r="Q195" s="1540"/>
      <c r="R195" s="1540"/>
      <c r="S195" s="1540"/>
      <c r="T195" s="1540"/>
      <c r="U195" s="1540"/>
      <c r="V195" s="1624"/>
      <c r="W195" s="1624"/>
      <c r="Y195" s="1624"/>
      <c r="Z195" s="1624"/>
    </row>
    <row r="196" spans="1:26" x14ac:dyDescent="0.25">
      <c r="A196" s="1540"/>
      <c r="B196" s="1540"/>
      <c r="C196" s="1624"/>
      <c r="D196" s="1624"/>
      <c r="E196" s="1631"/>
      <c r="F196" s="1631"/>
      <c r="H196" s="1540"/>
      <c r="I196" s="1540"/>
      <c r="J196" s="1540"/>
      <c r="K196" s="1540"/>
      <c r="L196" s="1540"/>
      <c r="M196" s="1540"/>
      <c r="N196" s="1540"/>
      <c r="O196" s="1540"/>
      <c r="P196" s="1540"/>
      <c r="Q196" s="1540"/>
      <c r="R196" s="1540"/>
      <c r="S196" s="1540"/>
      <c r="T196" s="1540"/>
      <c r="U196" s="1540"/>
      <c r="V196" s="1624"/>
      <c r="W196" s="1624"/>
      <c r="Y196" s="1624"/>
      <c r="Z196" s="1624"/>
    </row>
    <row r="197" spans="1:26" x14ac:dyDescent="0.25">
      <c r="A197" s="1540"/>
      <c r="B197" s="1540"/>
      <c r="C197" s="1624"/>
      <c r="D197" s="1624"/>
      <c r="E197" s="1631"/>
      <c r="F197" s="1631"/>
      <c r="H197" s="1540"/>
      <c r="I197" s="1540"/>
      <c r="J197" s="1540"/>
      <c r="K197" s="1540"/>
      <c r="L197" s="1540"/>
      <c r="M197" s="1540"/>
      <c r="N197" s="1540"/>
      <c r="O197" s="1540"/>
      <c r="P197" s="1540"/>
      <c r="Q197" s="1540"/>
      <c r="R197" s="1540"/>
      <c r="S197" s="1540"/>
      <c r="T197" s="1540"/>
      <c r="U197" s="1540"/>
      <c r="V197" s="1624"/>
      <c r="W197" s="1624"/>
      <c r="Y197" s="1624"/>
      <c r="Z197" s="1624"/>
    </row>
    <row r="198" spans="1:26" x14ac:dyDescent="0.25">
      <c r="A198" s="1540"/>
      <c r="B198" s="1540"/>
      <c r="C198" s="1624"/>
      <c r="D198" s="1624"/>
      <c r="E198" s="1631"/>
      <c r="F198" s="1631"/>
      <c r="H198" s="1540"/>
      <c r="I198" s="1540"/>
      <c r="J198" s="1540"/>
      <c r="K198" s="1540"/>
      <c r="L198" s="1540"/>
      <c r="M198" s="1540"/>
      <c r="N198" s="1540"/>
      <c r="O198" s="1540"/>
      <c r="P198" s="1540"/>
      <c r="Q198" s="1540"/>
      <c r="R198" s="1540"/>
      <c r="S198" s="1540"/>
      <c r="T198" s="1540"/>
      <c r="U198" s="1540"/>
      <c r="V198" s="1624"/>
      <c r="W198" s="1624"/>
      <c r="Y198" s="1624"/>
      <c r="Z198" s="1624"/>
    </row>
    <row r="199" spans="1:26" x14ac:dyDescent="0.25">
      <c r="A199" s="1540"/>
      <c r="B199" s="1540"/>
      <c r="C199" s="1624"/>
      <c r="D199" s="1624"/>
      <c r="E199" s="1631"/>
      <c r="F199" s="1631"/>
      <c r="H199" s="1540"/>
      <c r="I199" s="1540"/>
      <c r="J199" s="1540"/>
      <c r="K199" s="1540"/>
      <c r="L199" s="1540"/>
      <c r="M199" s="1540"/>
      <c r="N199" s="1540"/>
      <c r="O199" s="1540"/>
      <c r="P199" s="1540"/>
      <c r="Q199" s="1540"/>
      <c r="R199" s="1540"/>
      <c r="S199" s="1540"/>
      <c r="T199" s="1540"/>
      <c r="U199" s="1540"/>
      <c r="V199" s="1624"/>
      <c r="W199" s="1624"/>
      <c r="Y199" s="1624"/>
      <c r="Z199" s="1624"/>
    </row>
    <row r="200" spans="1:26" x14ac:dyDescent="0.25">
      <c r="A200" s="1540"/>
      <c r="B200" s="1540"/>
      <c r="C200" s="1624"/>
      <c r="D200" s="1624"/>
      <c r="E200" s="1631"/>
      <c r="F200" s="1631"/>
      <c r="H200" s="1540"/>
      <c r="I200" s="1540"/>
      <c r="J200" s="1540"/>
      <c r="K200" s="1540"/>
      <c r="L200" s="1540"/>
      <c r="M200" s="1540"/>
      <c r="N200" s="1540"/>
      <c r="O200" s="1540"/>
      <c r="P200" s="1540"/>
      <c r="Q200" s="1540"/>
      <c r="R200" s="1540"/>
      <c r="S200" s="1540"/>
      <c r="T200" s="1540"/>
      <c r="U200" s="1540"/>
      <c r="V200" s="1624"/>
      <c r="W200" s="1624"/>
      <c r="Y200" s="1624"/>
      <c r="Z200" s="1624"/>
    </row>
    <row r="201" spans="1:26" x14ac:dyDescent="0.25">
      <c r="A201" s="1540"/>
      <c r="B201" s="1540"/>
      <c r="C201" s="1624"/>
      <c r="D201" s="1624"/>
      <c r="E201" s="1631"/>
      <c r="F201" s="1631"/>
      <c r="H201" s="1540"/>
      <c r="I201" s="1540"/>
      <c r="J201" s="1540"/>
      <c r="K201" s="1540"/>
      <c r="L201" s="1540"/>
      <c r="M201" s="1540"/>
      <c r="N201" s="1540"/>
      <c r="O201" s="1540"/>
      <c r="P201" s="1540"/>
      <c r="Q201" s="1540"/>
      <c r="R201" s="1540"/>
      <c r="S201" s="1540"/>
      <c r="T201" s="1540"/>
      <c r="U201" s="1540"/>
      <c r="V201" s="1624"/>
      <c r="W201" s="1624"/>
      <c r="Y201" s="1624"/>
      <c r="Z201" s="1624"/>
    </row>
    <row r="202" spans="1:26" x14ac:dyDescent="0.25">
      <c r="A202" s="1540"/>
      <c r="B202" s="1540"/>
      <c r="C202" s="1624"/>
      <c r="D202" s="1624"/>
      <c r="E202" s="1631"/>
      <c r="F202" s="1631"/>
      <c r="H202" s="1540"/>
      <c r="I202" s="1540"/>
      <c r="J202" s="1540"/>
      <c r="K202" s="1540"/>
      <c r="L202" s="1540"/>
      <c r="M202" s="1540"/>
      <c r="N202" s="1540"/>
      <c r="O202" s="1540"/>
      <c r="P202" s="1540"/>
      <c r="Q202" s="1540"/>
      <c r="R202" s="1540"/>
      <c r="S202" s="1540"/>
      <c r="T202" s="1540"/>
      <c r="U202" s="1540"/>
      <c r="V202" s="1624"/>
      <c r="W202" s="1624"/>
      <c r="Y202" s="1624"/>
      <c r="Z202" s="1624"/>
    </row>
    <row r="203" spans="1:26" x14ac:dyDescent="0.25">
      <c r="A203" s="1540"/>
      <c r="B203" s="1540"/>
      <c r="C203" s="1624"/>
      <c r="D203" s="1624"/>
      <c r="E203" s="1631"/>
      <c r="F203" s="1631"/>
      <c r="H203" s="1540"/>
      <c r="I203" s="1540"/>
      <c r="J203" s="1540"/>
      <c r="K203" s="1540"/>
      <c r="L203" s="1540"/>
      <c r="M203" s="1540"/>
      <c r="N203" s="1540"/>
      <c r="O203" s="1540"/>
      <c r="P203" s="1540"/>
      <c r="Q203" s="1540"/>
      <c r="R203" s="1540"/>
      <c r="S203" s="1540"/>
      <c r="T203" s="1540"/>
      <c r="U203" s="1540"/>
      <c r="V203" s="1624"/>
      <c r="W203" s="1624"/>
      <c r="Y203" s="1624"/>
      <c r="Z203" s="1624"/>
    </row>
    <row r="204" spans="1:26" x14ac:dyDescent="0.25">
      <c r="A204" s="1540"/>
      <c r="B204" s="1540"/>
      <c r="C204" s="1624"/>
      <c r="D204" s="1624"/>
      <c r="E204" s="1631"/>
      <c r="F204" s="1631"/>
      <c r="H204" s="1540"/>
      <c r="I204" s="1540"/>
      <c r="J204" s="1540"/>
      <c r="K204" s="1540"/>
      <c r="L204" s="1540"/>
      <c r="M204" s="1540"/>
      <c r="N204" s="1540"/>
      <c r="O204" s="1540"/>
      <c r="P204" s="1540"/>
      <c r="Q204" s="1540"/>
      <c r="R204" s="1540"/>
      <c r="S204" s="1540"/>
      <c r="T204" s="1540"/>
      <c r="U204" s="1540"/>
      <c r="V204" s="1624"/>
      <c r="W204" s="1624"/>
      <c r="Y204" s="1624"/>
      <c r="Z204" s="1624"/>
    </row>
    <row r="205" spans="1:26" x14ac:dyDescent="0.25">
      <c r="A205" s="1540"/>
      <c r="B205" s="1540"/>
      <c r="C205" s="1624"/>
      <c r="D205" s="1624"/>
      <c r="E205" s="1631"/>
      <c r="F205" s="1631"/>
      <c r="H205" s="1540"/>
      <c r="I205" s="1540"/>
      <c r="J205" s="1540"/>
      <c r="K205" s="1540"/>
      <c r="L205" s="1540"/>
      <c r="M205" s="1540"/>
      <c r="N205" s="1540"/>
      <c r="O205" s="1540"/>
      <c r="P205" s="1540"/>
      <c r="Q205" s="1540"/>
      <c r="R205" s="1540"/>
      <c r="S205" s="1540"/>
      <c r="T205" s="1540"/>
      <c r="U205" s="1540"/>
      <c r="V205" s="1624"/>
      <c r="W205" s="1624"/>
      <c r="Y205" s="1624"/>
      <c r="Z205" s="1624"/>
    </row>
    <row r="206" spans="1:26" x14ac:dyDescent="0.25">
      <c r="A206" s="1540"/>
      <c r="B206" s="1540"/>
      <c r="C206" s="1624"/>
      <c r="D206" s="1624"/>
      <c r="E206" s="1631"/>
      <c r="F206" s="1631"/>
      <c r="H206" s="1540"/>
      <c r="I206" s="1540"/>
      <c r="J206" s="1540"/>
      <c r="K206" s="1540"/>
      <c r="L206" s="1540"/>
      <c r="M206" s="1540"/>
      <c r="N206" s="1540"/>
      <c r="O206" s="1540"/>
      <c r="P206" s="1540"/>
      <c r="Q206" s="1540"/>
      <c r="R206" s="1540"/>
      <c r="S206" s="1540"/>
      <c r="T206" s="1540"/>
      <c r="U206" s="1540"/>
      <c r="V206" s="1624"/>
      <c r="W206" s="1624"/>
      <c r="Y206" s="1624"/>
      <c r="Z206" s="1624"/>
    </row>
    <row r="207" spans="1:26" x14ac:dyDescent="0.25">
      <c r="A207" s="1540"/>
      <c r="B207" s="1540"/>
      <c r="C207" s="1624"/>
      <c r="D207" s="1624"/>
      <c r="E207" s="1631"/>
      <c r="F207" s="1631"/>
      <c r="H207" s="1540"/>
      <c r="I207" s="1540"/>
      <c r="J207" s="1540"/>
      <c r="K207" s="1540"/>
      <c r="L207" s="1540"/>
      <c r="M207" s="1540"/>
      <c r="N207" s="1540"/>
      <c r="O207" s="1540"/>
      <c r="P207" s="1540"/>
      <c r="Q207" s="1540"/>
      <c r="R207" s="1540"/>
      <c r="S207" s="1540"/>
      <c r="T207" s="1540"/>
      <c r="U207" s="1540"/>
      <c r="V207" s="1624"/>
      <c r="W207" s="1624"/>
      <c r="Y207" s="1624"/>
      <c r="Z207" s="1624"/>
    </row>
    <row r="208" spans="1:26" x14ac:dyDescent="0.25">
      <c r="A208" s="1540"/>
      <c r="B208" s="1540"/>
      <c r="C208" s="1624"/>
      <c r="D208" s="1624"/>
      <c r="E208" s="1631"/>
      <c r="F208" s="1631"/>
      <c r="H208" s="1540"/>
      <c r="I208" s="1540"/>
      <c r="J208" s="1540"/>
      <c r="K208" s="1540"/>
      <c r="L208" s="1540"/>
      <c r="M208" s="1540"/>
      <c r="N208" s="1540"/>
      <c r="O208" s="1540"/>
      <c r="P208" s="1540"/>
      <c r="Q208" s="1540"/>
      <c r="R208" s="1540"/>
      <c r="S208" s="1540"/>
      <c r="T208" s="1540"/>
      <c r="U208" s="1540"/>
      <c r="V208" s="1624"/>
      <c r="W208" s="1624"/>
      <c r="Y208" s="1624"/>
      <c r="Z208" s="1624"/>
    </row>
    <row r="209" spans="1:26" x14ac:dyDescent="0.25">
      <c r="A209" s="1540"/>
      <c r="B209" s="1540"/>
      <c r="C209" s="1624"/>
      <c r="D209" s="1624"/>
      <c r="E209" s="1631"/>
      <c r="F209" s="1631"/>
      <c r="H209" s="1540"/>
      <c r="I209" s="1540"/>
      <c r="J209" s="1540"/>
      <c r="K209" s="1540"/>
      <c r="L209" s="1540"/>
      <c r="M209" s="1540"/>
      <c r="N209" s="1540"/>
      <c r="O209" s="1540"/>
      <c r="P209" s="1540"/>
      <c r="Q209" s="1540"/>
      <c r="R209" s="1540"/>
      <c r="S209" s="1540"/>
      <c r="T209" s="1540"/>
      <c r="U209" s="1540"/>
      <c r="V209" s="1624"/>
      <c r="W209" s="1624"/>
      <c r="Y209" s="1624"/>
      <c r="Z209" s="1624"/>
    </row>
    <row r="210" spans="1:26" x14ac:dyDescent="0.25">
      <c r="A210" s="1540"/>
      <c r="B210" s="1540"/>
      <c r="C210" s="1624"/>
      <c r="D210" s="1624"/>
      <c r="E210" s="1631"/>
      <c r="F210" s="1631"/>
      <c r="H210" s="1540"/>
      <c r="I210" s="1540"/>
      <c r="J210" s="1540"/>
      <c r="K210" s="1540"/>
      <c r="L210" s="1540"/>
      <c r="M210" s="1540"/>
      <c r="N210" s="1540"/>
      <c r="O210" s="1540"/>
      <c r="P210" s="1540"/>
      <c r="Q210" s="1540"/>
      <c r="R210" s="1540"/>
      <c r="S210" s="1540"/>
      <c r="T210" s="1540"/>
      <c r="U210" s="1540"/>
      <c r="V210" s="1624"/>
      <c r="W210" s="1624"/>
      <c r="Y210" s="1624"/>
      <c r="Z210" s="1624"/>
    </row>
    <row r="211" spans="1:26" x14ac:dyDescent="0.25">
      <c r="A211" s="1540"/>
      <c r="B211" s="1540"/>
      <c r="C211" s="1624"/>
      <c r="D211" s="1624"/>
      <c r="E211" s="1631"/>
      <c r="F211" s="1631"/>
      <c r="H211" s="1540"/>
      <c r="I211" s="1540"/>
      <c r="J211" s="1540"/>
      <c r="K211" s="1540"/>
      <c r="L211" s="1540"/>
      <c r="M211" s="1540"/>
      <c r="N211" s="1540"/>
      <c r="O211" s="1540"/>
      <c r="P211" s="1540"/>
      <c r="Q211" s="1540"/>
      <c r="R211" s="1540"/>
      <c r="S211" s="1540"/>
      <c r="T211" s="1540"/>
      <c r="U211" s="1540"/>
      <c r="V211" s="1624"/>
      <c r="W211" s="1624"/>
      <c r="Y211" s="1624"/>
      <c r="Z211" s="1624"/>
    </row>
    <row r="212" spans="1:26" x14ac:dyDescent="0.25">
      <c r="A212" s="1540"/>
      <c r="B212" s="1540"/>
      <c r="C212" s="1624"/>
      <c r="D212" s="1624"/>
      <c r="E212" s="1631"/>
      <c r="F212" s="1631"/>
      <c r="H212" s="1540"/>
      <c r="I212" s="1540"/>
      <c r="J212" s="1540"/>
      <c r="K212" s="1540"/>
      <c r="L212" s="1540"/>
      <c r="M212" s="1540"/>
      <c r="N212" s="1540"/>
      <c r="O212" s="1540"/>
      <c r="P212" s="1540"/>
      <c r="Q212" s="1540"/>
      <c r="R212" s="1540"/>
      <c r="S212" s="1540"/>
      <c r="T212" s="1540"/>
      <c r="U212" s="1540"/>
      <c r="V212" s="1624"/>
      <c r="W212" s="1624"/>
      <c r="Y212" s="1624"/>
      <c r="Z212" s="1624"/>
    </row>
    <row r="213" spans="1:26" x14ac:dyDescent="0.25">
      <c r="A213" s="1540"/>
      <c r="B213" s="1540"/>
      <c r="C213" s="1624"/>
      <c r="D213" s="1624"/>
      <c r="E213" s="1631"/>
      <c r="F213" s="1631"/>
      <c r="H213" s="1540"/>
      <c r="I213" s="1540"/>
      <c r="J213" s="1540"/>
      <c r="K213" s="1540"/>
      <c r="L213" s="1540"/>
      <c r="M213" s="1540"/>
      <c r="N213" s="1540"/>
      <c r="O213" s="1540"/>
      <c r="P213" s="1540"/>
      <c r="Q213" s="1540"/>
      <c r="R213" s="1540"/>
      <c r="S213" s="1540"/>
      <c r="T213" s="1540"/>
      <c r="U213" s="1540"/>
      <c r="V213" s="1624"/>
      <c r="W213" s="1624"/>
      <c r="Y213" s="1624"/>
      <c r="Z213" s="1624"/>
    </row>
    <row r="214" spans="1:26" x14ac:dyDescent="0.25">
      <c r="A214" s="1540"/>
      <c r="B214" s="1540"/>
      <c r="C214" s="1624"/>
      <c r="D214" s="1624"/>
      <c r="E214" s="1631"/>
      <c r="F214" s="1631"/>
      <c r="H214" s="1540"/>
      <c r="I214" s="1540"/>
      <c r="J214" s="1540"/>
      <c r="K214" s="1540"/>
      <c r="L214" s="1540"/>
      <c r="M214" s="1540"/>
      <c r="N214" s="1540"/>
      <c r="O214" s="1540"/>
      <c r="P214" s="1540"/>
      <c r="Q214" s="1540"/>
      <c r="R214" s="1540"/>
      <c r="S214" s="1540"/>
      <c r="T214" s="1540"/>
      <c r="U214" s="1540"/>
      <c r="V214" s="1624"/>
      <c r="W214" s="1624"/>
      <c r="Y214" s="1624"/>
      <c r="Z214" s="1624"/>
    </row>
    <row r="215" spans="1:26" x14ac:dyDescent="0.25">
      <c r="A215" s="1540"/>
      <c r="B215" s="1540"/>
      <c r="C215" s="1624"/>
      <c r="D215" s="1624"/>
      <c r="E215" s="1631"/>
      <c r="F215" s="1631"/>
      <c r="H215" s="1540"/>
      <c r="I215" s="1540"/>
      <c r="J215" s="1540"/>
      <c r="K215" s="1540"/>
      <c r="L215" s="1540"/>
      <c r="M215" s="1540"/>
      <c r="N215" s="1540"/>
      <c r="O215" s="1540"/>
      <c r="P215" s="1540"/>
      <c r="Q215" s="1540"/>
      <c r="R215" s="1540"/>
      <c r="S215" s="1540"/>
      <c r="T215" s="1540"/>
      <c r="U215" s="1540"/>
      <c r="V215" s="1624"/>
      <c r="W215" s="1624"/>
      <c r="Y215" s="1624"/>
      <c r="Z215" s="1624"/>
    </row>
    <row r="216" spans="1:26" x14ac:dyDescent="0.25">
      <c r="A216" s="1540"/>
      <c r="B216" s="1540"/>
      <c r="C216" s="1624"/>
      <c r="D216" s="1624"/>
      <c r="E216" s="1631"/>
      <c r="F216" s="1631"/>
      <c r="H216" s="1540"/>
      <c r="I216" s="1540"/>
      <c r="J216" s="1540"/>
      <c r="K216" s="1540"/>
      <c r="L216" s="1540"/>
      <c r="M216" s="1540"/>
      <c r="N216" s="1540"/>
      <c r="O216" s="1540"/>
      <c r="P216" s="1540"/>
      <c r="Q216" s="1540"/>
      <c r="R216" s="1540"/>
      <c r="S216" s="1540"/>
      <c r="T216" s="1540"/>
      <c r="U216" s="1540"/>
      <c r="V216" s="1624"/>
      <c r="W216" s="1624"/>
      <c r="Y216" s="1624"/>
      <c r="Z216" s="1624"/>
    </row>
    <row r="217" spans="1:26" x14ac:dyDescent="0.25">
      <c r="A217" s="1540"/>
      <c r="B217" s="1540"/>
      <c r="C217" s="1624"/>
      <c r="D217" s="1624"/>
      <c r="E217" s="1631"/>
      <c r="F217" s="1631"/>
      <c r="H217" s="1540"/>
      <c r="I217" s="1540"/>
      <c r="J217" s="1540"/>
      <c r="K217" s="1540"/>
      <c r="L217" s="1540"/>
      <c r="M217" s="1540"/>
      <c r="N217" s="1540"/>
      <c r="O217" s="1540"/>
      <c r="P217" s="1540"/>
      <c r="Q217" s="1540"/>
      <c r="R217" s="1540"/>
      <c r="S217" s="1540"/>
      <c r="T217" s="1540"/>
      <c r="U217" s="1540"/>
      <c r="V217" s="1624"/>
      <c r="W217" s="1624"/>
      <c r="Y217" s="1624"/>
      <c r="Z217" s="1624"/>
    </row>
    <row r="218" spans="1:26" x14ac:dyDescent="0.25">
      <c r="A218" s="1540"/>
      <c r="B218" s="1540"/>
      <c r="C218" s="1624"/>
      <c r="D218" s="1624"/>
      <c r="E218" s="1631"/>
      <c r="F218" s="1631"/>
      <c r="H218" s="1540"/>
      <c r="I218" s="1540"/>
      <c r="J218" s="1540"/>
      <c r="K218" s="1540"/>
      <c r="L218" s="1540"/>
      <c r="M218" s="1540"/>
      <c r="N218" s="1540"/>
      <c r="O218" s="1540"/>
      <c r="P218" s="1540"/>
      <c r="Q218" s="1540"/>
      <c r="R218" s="1540"/>
      <c r="S218" s="1540"/>
      <c r="T218" s="1540"/>
      <c r="U218" s="1540"/>
      <c r="V218" s="1624"/>
      <c r="W218" s="1624"/>
      <c r="Y218" s="1624"/>
      <c r="Z218" s="1624"/>
    </row>
    <row r="219" spans="1:26" x14ac:dyDescent="0.25">
      <c r="A219" s="1540"/>
      <c r="B219" s="1540"/>
      <c r="C219" s="1624"/>
      <c r="D219" s="1624"/>
      <c r="E219" s="1631"/>
      <c r="F219" s="1631"/>
      <c r="H219" s="1540"/>
      <c r="I219" s="1540"/>
      <c r="J219" s="1540"/>
      <c r="K219" s="1540"/>
      <c r="L219" s="1540"/>
      <c r="M219" s="1540"/>
      <c r="N219" s="1540"/>
      <c r="O219" s="1540"/>
      <c r="P219" s="1540"/>
      <c r="Q219" s="1540"/>
      <c r="R219" s="1540"/>
      <c r="S219" s="1540"/>
      <c r="T219" s="1540"/>
      <c r="U219" s="1540"/>
      <c r="V219" s="1624"/>
      <c r="W219" s="1624"/>
      <c r="Y219" s="1624"/>
      <c r="Z219" s="1624"/>
    </row>
    <row r="220" spans="1:26" x14ac:dyDescent="0.25">
      <c r="A220" s="1540"/>
      <c r="B220" s="1540"/>
      <c r="C220" s="1624"/>
      <c r="D220" s="1624"/>
      <c r="E220" s="1631"/>
      <c r="F220" s="1631"/>
      <c r="H220" s="1540"/>
      <c r="I220" s="1540"/>
      <c r="J220" s="1540"/>
      <c r="K220" s="1540"/>
      <c r="L220" s="1540"/>
      <c r="M220" s="1540"/>
      <c r="N220" s="1540"/>
      <c r="O220" s="1540"/>
      <c r="P220" s="1540"/>
      <c r="Q220" s="1540"/>
      <c r="R220" s="1540"/>
      <c r="S220" s="1540"/>
      <c r="T220" s="1540"/>
      <c r="U220" s="1540"/>
      <c r="V220" s="1624"/>
      <c r="W220" s="1624"/>
      <c r="Y220" s="1624"/>
      <c r="Z220" s="1624"/>
    </row>
    <row r="221" spans="1:26" x14ac:dyDescent="0.25">
      <c r="A221" s="1540"/>
      <c r="B221" s="1540"/>
      <c r="C221" s="1624"/>
      <c r="D221" s="1624"/>
      <c r="E221" s="1631"/>
      <c r="F221" s="1631"/>
      <c r="H221" s="1540"/>
      <c r="I221" s="1540"/>
      <c r="J221" s="1540"/>
      <c r="K221" s="1540"/>
      <c r="L221" s="1540"/>
      <c r="M221" s="1540"/>
      <c r="N221" s="1540"/>
      <c r="O221" s="1540"/>
      <c r="P221" s="1540"/>
      <c r="Q221" s="1540"/>
      <c r="R221" s="1540"/>
      <c r="S221" s="1540"/>
      <c r="T221" s="1540"/>
      <c r="U221" s="1540"/>
      <c r="V221" s="1624"/>
      <c r="W221" s="1624"/>
      <c r="Y221" s="1624"/>
      <c r="Z221" s="1624"/>
    </row>
    <row r="222" spans="1:26" x14ac:dyDescent="0.25">
      <c r="A222" s="1540"/>
      <c r="B222" s="1540"/>
      <c r="C222" s="1624"/>
      <c r="D222" s="1624"/>
      <c r="E222" s="1631"/>
      <c r="F222" s="1631"/>
      <c r="H222" s="1540"/>
      <c r="I222" s="1540"/>
      <c r="J222" s="1540"/>
      <c r="K222" s="1540"/>
      <c r="L222" s="1540"/>
      <c r="M222" s="1540"/>
      <c r="N222" s="1540"/>
      <c r="O222" s="1540"/>
      <c r="P222" s="1540"/>
      <c r="Q222" s="1540"/>
      <c r="R222" s="1540"/>
      <c r="S222" s="1540"/>
      <c r="T222" s="1540"/>
      <c r="U222" s="1540"/>
      <c r="V222" s="1624"/>
      <c r="W222" s="1624"/>
      <c r="Y222" s="1624"/>
      <c r="Z222" s="1624"/>
    </row>
    <row r="223" spans="1:26" x14ac:dyDescent="0.25">
      <c r="A223" s="1540"/>
      <c r="B223" s="1540"/>
      <c r="C223" s="1624"/>
      <c r="D223" s="1624"/>
      <c r="E223" s="1631"/>
      <c r="F223" s="1631"/>
      <c r="H223" s="1540"/>
      <c r="I223" s="1540"/>
      <c r="J223" s="1540"/>
      <c r="K223" s="1540"/>
      <c r="L223" s="1540"/>
      <c r="M223" s="1540"/>
      <c r="N223" s="1540"/>
      <c r="O223" s="1540"/>
      <c r="P223" s="1540"/>
      <c r="Q223" s="1540"/>
      <c r="R223" s="1540"/>
      <c r="S223" s="1540"/>
      <c r="T223" s="1540"/>
      <c r="U223" s="1540"/>
      <c r="V223" s="1624"/>
      <c r="W223" s="1624"/>
      <c r="Y223" s="1624"/>
      <c r="Z223" s="1624"/>
    </row>
    <row r="224" spans="1:26" x14ac:dyDescent="0.25">
      <c r="A224" s="1540"/>
      <c r="B224" s="1540"/>
      <c r="C224" s="1624"/>
      <c r="D224" s="1624"/>
      <c r="E224" s="1631"/>
      <c r="F224" s="1631"/>
      <c r="H224" s="1540"/>
      <c r="I224" s="1540"/>
      <c r="J224" s="1540"/>
      <c r="K224" s="1540"/>
      <c r="L224" s="1540"/>
      <c r="M224" s="1540"/>
      <c r="N224" s="1540"/>
      <c r="O224" s="1540"/>
      <c r="P224" s="1540"/>
      <c r="Q224" s="1540"/>
      <c r="R224" s="1540"/>
      <c r="S224" s="1540"/>
      <c r="T224" s="1540"/>
      <c r="U224" s="1540"/>
      <c r="V224" s="1624"/>
      <c r="W224" s="1624"/>
      <c r="Y224" s="1624"/>
      <c r="Z224" s="1624"/>
    </row>
    <row r="225" spans="1:26" x14ac:dyDescent="0.25">
      <c r="A225" s="1540"/>
      <c r="B225" s="1540"/>
      <c r="C225" s="1624"/>
      <c r="D225" s="1624"/>
      <c r="E225" s="1631"/>
      <c r="F225" s="1631"/>
      <c r="H225" s="1540"/>
      <c r="I225" s="1540"/>
      <c r="J225" s="1540"/>
      <c r="K225" s="1540"/>
      <c r="L225" s="1540"/>
      <c r="M225" s="1540"/>
      <c r="N225" s="1540"/>
      <c r="O225" s="1540"/>
      <c r="P225" s="1540"/>
      <c r="Q225" s="1540"/>
      <c r="R225" s="1540"/>
      <c r="S225" s="1540"/>
      <c r="T225" s="1540"/>
      <c r="U225" s="1540"/>
      <c r="V225" s="1624"/>
      <c r="W225" s="1624"/>
      <c r="Y225" s="1624"/>
      <c r="Z225" s="1624"/>
    </row>
    <row r="226" spans="1:26" x14ac:dyDescent="0.25">
      <c r="A226" s="1540"/>
      <c r="B226" s="1540"/>
      <c r="C226" s="1624"/>
      <c r="D226" s="1624"/>
      <c r="E226" s="1631"/>
      <c r="F226" s="1631"/>
      <c r="H226" s="1540"/>
      <c r="I226" s="1540"/>
      <c r="J226" s="1540"/>
      <c r="K226" s="1540"/>
      <c r="L226" s="1540"/>
      <c r="M226" s="1540"/>
      <c r="N226" s="1540"/>
      <c r="O226" s="1540"/>
      <c r="P226" s="1540"/>
      <c r="Q226" s="1540"/>
      <c r="R226" s="1540"/>
      <c r="S226" s="1540"/>
      <c r="T226" s="1540"/>
      <c r="U226" s="1540"/>
      <c r="V226" s="1624"/>
      <c r="W226" s="1624"/>
      <c r="Y226" s="1624"/>
      <c r="Z226" s="1624"/>
    </row>
    <row r="227" spans="1:26" x14ac:dyDescent="0.25">
      <c r="A227" s="1540"/>
      <c r="B227" s="1540"/>
      <c r="C227" s="1624"/>
      <c r="D227" s="1624"/>
      <c r="E227" s="1631"/>
      <c r="F227" s="1631"/>
      <c r="H227" s="1540"/>
      <c r="I227" s="1540"/>
      <c r="J227" s="1540"/>
      <c r="K227" s="1540"/>
      <c r="L227" s="1540"/>
      <c r="M227" s="1540"/>
      <c r="N227" s="1540"/>
      <c r="O227" s="1540"/>
      <c r="P227" s="1540"/>
      <c r="Q227" s="1540"/>
      <c r="R227" s="1540"/>
      <c r="S227" s="1540"/>
      <c r="T227" s="1540"/>
      <c r="U227" s="1540"/>
      <c r="V227" s="1624"/>
      <c r="W227" s="1624"/>
      <c r="Y227" s="1624"/>
      <c r="Z227" s="1624"/>
    </row>
    <row r="228" spans="1:26" x14ac:dyDescent="0.25">
      <c r="A228" s="1540"/>
      <c r="B228" s="1540"/>
      <c r="C228" s="1624"/>
      <c r="D228" s="1624"/>
      <c r="E228" s="1631"/>
      <c r="F228" s="1631"/>
      <c r="H228" s="1540"/>
      <c r="I228" s="1540"/>
      <c r="J228" s="1540"/>
      <c r="K228" s="1540"/>
      <c r="L228" s="1540"/>
      <c r="M228" s="1540"/>
      <c r="N228" s="1540"/>
      <c r="O228" s="1540"/>
      <c r="P228" s="1540"/>
      <c r="Q228" s="1540"/>
      <c r="R228" s="1540"/>
      <c r="S228" s="1540"/>
      <c r="T228" s="1540"/>
      <c r="U228" s="1540"/>
      <c r="V228" s="1624"/>
      <c r="W228" s="1624"/>
      <c r="Y228" s="1624"/>
      <c r="Z228" s="1624"/>
    </row>
    <row r="229" spans="1:26" x14ac:dyDescent="0.25">
      <c r="A229" s="1540"/>
      <c r="B229" s="1540"/>
      <c r="C229" s="1624"/>
      <c r="D229" s="1624"/>
      <c r="E229" s="1631"/>
      <c r="F229" s="1631"/>
      <c r="H229" s="1540"/>
      <c r="I229" s="1540"/>
      <c r="J229" s="1540"/>
      <c r="K229" s="1540"/>
      <c r="L229" s="1540"/>
      <c r="M229" s="1540"/>
      <c r="N229" s="1540"/>
      <c r="O229" s="1540"/>
      <c r="P229" s="1540"/>
      <c r="Q229" s="1540"/>
      <c r="R229" s="1540"/>
      <c r="S229" s="1540"/>
      <c r="T229" s="1540"/>
      <c r="U229" s="1540"/>
      <c r="V229" s="1624"/>
      <c r="W229" s="1624"/>
      <c r="Y229" s="1624"/>
      <c r="Z229" s="1624"/>
    </row>
    <row r="230" spans="1:26" x14ac:dyDescent="0.25">
      <c r="A230" s="1540"/>
      <c r="B230" s="1540"/>
      <c r="C230" s="1624"/>
      <c r="D230" s="1624"/>
      <c r="E230" s="1631"/>
      <c r="F230" s="1631"/>
      <c r="H230" s="1540"/>
      <c r="I230" s="1540"/>
      <c r="J230" s="1540"/>
      <c r="K230" s="1540"/>
      <c r="L230" s="1540"/>
      <c r="M230" s="1540"/>
      <c r="N230" s="1540"/>
      <c r="O230" s="1540"/>
      <c r="P230" s="1540"/>
      <c r="Q230" s="1540"/>
      <c r="R230" s="1540"/>
      <c r="S230" s="1540"/>
      <c r="T230" s="1540"/>
      <c r="U230" s="1540"/>
      <c r="V230" s="1624"/>
      <c r="W230" s="1624"/>
      <c r="Y230" s="1624"/>
      <c r="Z230" s="1624"/>
    </row>
    <row r="231" spans="1:26" x14ac:dyDescent="0.25">
      <c r="A231" s="1540"/>
      <c r="B231" s="1540"/>
      <c r="C231" s="1624"/>
      <c r="D231" s="1624"/>
      <c r="E231" s="1631"/>
      <c r="F231" s="1631"/>
      <c r="H231" s="1540"/>
      <c r="I231" s="1540"/>
      <c r="J231" s="1540"/>
      <c r="K231" s="1540"/>
      <c r="L231" s="1540"/>
      <c r="M231" s="1540"/>
      <c r="N231" s="1540"/>
      <c r="O231" s="1540"/>
      <c r="P231" s="1540"/>
      <c r="Q231" s="1540"/>
      <c r="R231" s="1540"/>
      <c r="S231" s="1540"/>
      <c r="T231" s="1540"/>
      <c r="U231" s="1540"/>
      <c r="V231" s="1624"/>
      <c r="W231" s="1624"/>
      <c r="Y231" s="1624"/>
      <c r="Z231" s="1624"/>
    </row>
    <row r="232" spans="1:26" x14ac:dyDescent="0.25">
      <c r="A232" s="1540"/>
      <c r="B232" s="1540"/>
      <c r="C232" s="1624"/>
      <c r="D232" s="1624"/>
      <c r="E232" s="1631"/>
      <c r="F232" s="1631"/>
      <c r="H232" s="1540"/>
      <c r="I232" s="1540"/>
      <c r="J232" s="1540"/>
      <c r="K232" s="1540"/>
      <c r="L232" s="1540"/>
      <c r="M232" s="1540"/>
      <c r="N232" s="1540"/>
      <c r="O232" s="1540"/>
      <c r="P232" s="1540"/>
      <c r="Q232" s="1540"/>
      <c r="R232" s="1540"/>
      <c r="S232" s="1540"/>
      <c r="T232" s="1540"/>
      <c r="U232" s="1540"/>
      <c r="V232" s="1624"/>
      <c r="W232" s="1624"/>
      <c r="Y232" s="1624"/>
      <c r="Z232" s="1624"/>
    </row>
    <row r="233" spans="1:26" x14ac:dyDescent="0.25">
      <c r="A233" s="1540"/>
      <c r="B233" s="1540"/>
      <c r="C233" s="1624"/>
      <c r="D233" s="1624"/>
      <c r="E233" s="1631"/>
      <c r="F233" s="1631"/>
      <c r="H233" s="1540"/>
      <c r="I233" s="1540"/>
      <c r="J233" s="1540"/>
      <c r="K233" s="1540"/>
      <c r="L233" s="1540"/>
      <c r="M233" s="1540"/>
      <c r="N233" s="1540"/>
      <c r="O233" s="1540"/>
      <c r="P233" s="1540"/>
      <c r="Q233" s="1540"/>
      <c r="R233" s="1540"/>
      <c r="S233" s="1540"/>
      <c r="T233" s="1540"/>
      <c r="U233" s="1540"/>
      <c r="V233" s="1624"/>
      <c r="W233" s="1624"/>
      <c r="Y233" s="1624"/>
      <c r="Z233" s="1624"/>
    </row>
    <row r="234" spans="1:26" x14ac:dyDescent="0.25">
      <c r="A234" s="1540"/>
      <c r="B234" s="1540"/>
      <c r="C234" s="1624"/>
      <c r="D234" s="1624"/>
      <c r="E234" s="1631"/>
      <c r="F234" s="1631"/>
      <c r="H234" s="1540"/>
      <c r="I234" s="1540"/>
      <c r="J234" s="1540"/>
      <c r="K234" s="1540"/>
      <c r="L234" s="1540"/>
      <c r="M234" s="1540"/>
      <c r="N234" s="1540"/>
      <c r="O234" s="1540"/>
      <c r="P234" s="1540"/>
      <c r="Q234" s="1540"/>
      <c r="R234" s="1540"/>
      <c r="S234" s="1540"/>
      <c r="T234" s="1540"/>
      <c r="U234" s="1540"/>
      <c r="V234" s="1624"/>
      <c r="W234" s="1624"/>
      <c r="Y234" s="1624"/>
      <c r="Z234" s="1624"/>
    </row>
    <row r="235" spans="1:26" x14ac:dyDescent="0.25">
      <c r="A235" s="1540"/>
      <c r="B235" s="1540"/>
      <c r="C235" s="1624"/>
      <c r="D235" s="1624"/>
      <c r="E235" s="1631"/>
      <c r="F235" s="1631"/>
      <c r="H235" s="1540"/>
      <c r="I235" s="1540"/>
      <c r="J235" s="1540"/>
      <c r="K235" s="1540"/>
      <c r="L235" s="1540"/>
      <c r="M235" s="1540"/>
      <c r="N235" s="1540"/>
      <c r="O235" s="1540"/>
      <c r="P235" s="1540"/>
      <c r="Q235" s="1540"/>
      <c r="R235" s="1540"/>
      <c r="S235" s="1540"/>
      <c r="T235" s="1540"/>
      <c r="U235" s="1540"/>
      <c r="V235" s="1624"/>
      <c r="W235" s="1624"/>
      <c r="Y235" s="1624"/>
      <c r="Z235" s="1624"/>
    </row>
    <row r="236" spans="1:26" x14ac:dyDescent="0.25">
      <c r="A236" s="1540"/>
      <c r="B236" s="1540"/>
      <c r="C236" s="1624"/>
      <c r="D236" s="1624"/>
      <c r="E236" s="1631"/>
      <c r="F236" s="1631"/>
      <c r="H236" s="1540"/>
      <c r="I236" s="1540"/>
      <c r="J236" s="1540"/>
      <c r="K236" s="1540"/>
      <c r="L236" s="1540"/>
      <c r="M236" s="1540"/>
      <c r="N236" s="1540"/>
      <c r="O236" s="1540"/>
      <c r="P236" s="1540"/>
      <c r="Q236" s="1540"/>
      <c r="R236" s="1540"/>
      <c r="S236" s="1540"/>
      <c r="T236" s="1540"/>
      <c r="U236" s="1540"/>
      <c r="V236" s="1624"/>
      <c r="W236" s="1624"/>
      <c r="Y236" s="1624"/>
      <c r="Z236" s="1624"/>
    </row>
    <row r="237" spans="1:26" x14ac:dyDescent="0.25">
      <c r="A237" s="1540"/>
      <c r="B237" s="1540"/>
      <c r="C237" s="1624"/>
      <c r="D237" s="1624"/>
      <c r="E237" s="1631"/>
      <c r="F237" s="1631"/>
      <c r="H237" s="1540"/>
      <c r="I237" s="1540"/>
      <c r="J237" s="1540"/>
      <c r="K237" s="1540"/>
      <c r="L237" s="1540"/>
      <c r="M237" s="1540"/>
      <c r="N237" s="1540"/>
      <c r="O237" s="1540"/>
      <c r="P237" s="1540"/>
      <c r="Q237" s="1540"/>
      <c r="R237" s="1540"/>
      <c r="S237" s="1540"/>
      <c r="T237" s="1540"/>
      <c r="U237" s="1540"/>
      <c r="V237" s="1624"/>
      <c r="W237" s="1624"/>
      <c r="Y237" s="1624"/>
      <c r="Z237" s="1624"/>
    </row>
    <row r="238" spans="1:26" x14ac:dyDescent="0.25">
      <c r="A238" s="1540"/>
      <c r="B238" s="1540"/>
      <c r="C238" s="1624"/>
      <c r="D238" s="1624"/>
      <c r="E238" s="1631"/>
      <c r="F238" s="1631"/>
      <c r="H238" s="1540"/>
      <c r="I238" s="1540"/>
      <c r="J238" s="1540"/>
      <c r="K238" s="1540"/>
      <c r="L238" s="1540"/>
      <c r="M238" s="1540"/>
      <c r="N238" s="1540"/>
      <c r="O238" s="1540"/>
      <c r="P238" s="1540"/>
      <c r="Q238" s="1540"/>
      <c r="R238" s="1540"/>
      <c r="S238" s="1540"/>
      <c r="T238" s="1540"/>
      <c r="U238" s="1540"/>
      <c r="V238" s="1624"/>
      <c r="W238" s="1624"/>
      <c r="Y238" s="1624"/>
      <c r="Z238" s="1624"/>
    </row>
    <row r="239" spans="1:26" x14ac:dyDescent="0.25">
      <c r="A239" s="1540"/>
      <c r="B239" s="1540"/>
      <c r="C239" s="1624"/>
      <c r="D239" s="1624"/>
      <c r="E239" s="1631"/>
      <c r="F239" s="1631"/>
      <c r="H239" s="1540"/>
      <c r="I239" s="1540"/>
      <c r="J239" s="1540"/>
      <c r="K239" s="1540"/>
      <c r="L239" s="1540"/>
      <c r="M239" s="1540"/>
      <c r="N239" s="1540"/>
      <c r="O239" s="1540"/>
      <c r="P239" s="1540"/>
      <c r="Q239" s="1540"/>
      <c r="R239" s="1540"/>
      <c r="S239" s="1540"/>
      <c r="T239" s="1540"/>
      <c r="U239" s="1540"/>
      <c r="V239" s="1624"/>
      <c r="W239" s="1624"/>
      <c r="Y239" s="1624"/>
      <c r="Z239" s="1624"/>
    </row>
    <row r="240" spans="1:26" x14ac:dyDescent="0.25">
      <c r="A240" s="1540"/>
      <c r="B240" s="1540"/>
      <c r="C240" s="1624"/>
      <c r="D240" s="1624"/>
      <c r="E240" s="1631"/>
      <c r="F240" s="1631"/>
      <c r="H240" s="1540"/>
      <c r="I240" s="1540"/>
      <c r="J240" s="1540"/>
      <c r="K240" s="1540"/>
      <c r="L240" s="1540"/>
      <c r="M240" s="1540"/>
      <c r="N240" s="1540"/>
      <c r="O240" s="1540"/>
      <c r="P240" s="1540"/>
      <c r="Q240" s="1540"/>
      <c r="R240" s="1540"/>
      <c r="S240" s="1540"/>
      <c r="T240" s="1540"/>
      <c r="U240" s="1540"/>
      <c r="V240" s="1624"/>
      <c r="W240" s="1624"/>
      <c r="Y240" s="1624"/>
      <c r="Z240" s="1624"/>
    </row>
    <row r="241" spans="1:26" x14ac:dyDescent="0.25">
      <c r="A241" s="1540"/>
      <c r="B241" s="1540"/>
      <c r="C241" s="1624"/>
      <c r="D241" s="1624"/>
      <c r="E241" s="1631"/>
      <c r="F241" s="1631"/>
      <c r="H241" s="1540"/>
      <c r="I241" s="1540"/>
      <c r="J241" s="1540"/>
      <c r="K241" s="1540"/>
      <c r="L241" s="1540"/>
      <c r="M241" s="1540"/>
      <c r="N241" s="1540"/>
      <c r="O241" s="1540"/>
      <c r="P241" s="1540"/>
      <c r="Q241" s="1540"/>
      <c r="R241" s="1540"/>
      <c r="S241" s="1540"/>
      <c r="T241" s="1540"/>
      <c r="U241" s="1540"/>
      <c r="V241" s="1624"/>
      <c r="W241" s="1624"/>
      <c r="Y241" s="1624"/>
      <c r="Z241" s="1624"/>
    </row>
    <row r="242" spans="1:26" x14ac:dyDescent="0.25">
      <c r="A242" s="1540"/>
      <c r="B242" s="1540"/>
      <c r="C242" s="1624"/>
      <c r="D242" s="1624"/>
      <c r="E242" s="1631"/>
      <c r="F242" s="1631"/>
      <c r="H242" s="1540"/>
      <c r="I242" s="1540"/>
      <c r="J242" s="1540"/>
      <c r="K242" s="1540"/>
      <c r="L242" s="1540"/>
      <c r="M242" s="1540"/>
      <c r="N242" s="1540"/>
      <c r="O242" s="1540"/>
      <c r="P242" s="1540"/>
      <c r="Q242" s="1540"/>
      <c r="R242" s="1540"/>
      <c r="S242" s="1540"/>
      <c r="T242" s="1540"/>
      <c r="U242" s="1540"/>
      <c r="V242" s="1624"/>
      <c r="W242" s="1624"/>
      <c r="Y242" s="1624"/>
      <c r="Z242" s="1624"/>
    </row>
    <row r="243" spans="1:26" x14ac:dyDescent="0.25">
      <c r="A243" s="1540"/>
      <c r="B243" s="1540"/>
      <c r="C243" s="1624"/>
      <c r="D243" s="1624"/>
      <c r="E243" s="1631"/>
      <c r="F243" s="1631"/>
      <c r="H243" s="1540"/>
      <c r="I243" s="1540"/>
      <c r="J243" s="1540"/>
      <c r="K243" s="1540"/>
      <c r="L243" s="1540"/>
      <c r="M243" s="1540"/>
      <c r="N243" s="1540"/>
      <c r="O243" s="1540"/>
      <c r="P243" s="1540"/>
      <c r="Q243" s="1540"/>
      <c r="R243" s="1540"/>
      <c r="S243" s="1540"/>
      <c r="T243" s="1540"/>
      <c r="U243" s="1540"/>
      <c r="V243" s="1624"/>
      <c r="W243" s="1624"/>
      <c r="Y243" s="1624"/>
      <c r="Z243" s="1624"/>
    </row>
    <row r="244" spans="1:26" x14ac:dyDescent="0.25">
      <c r="A244" s="1540"/>
      <c r="B244" s="1540"/>
      <c r="C244" s="1624"/>
      <c r="D244" s="1624"/>
      <c r="E244" s="1631"/>
      <c r="F244" s="1631"/>
      <c r="H244" s="1540"/>
      <c r="I244" s="1540"/>
      <c r="J244" s="1540"/>
      <c r="K244" s="1540"/>
      <c r="L244" s="1540"/>
      <c r="M244" s="1540"/>
      <c r="N244" s="1540"/>
      <c r="O244" s="1540"/>
      <c r="P244" s="1540"/>
      <c r="Q244" s="1540"/>
      <c r="R244" s="1540"/>
      <c r="S244" s="1540"/>
      <c r="T244" s="1540"/>
      <c r="U244" s="1540"/>
      <c r="V244" s="1624"/>
      <c r="W244" s="1624"/>
      <c r="Y244" s="1624"/>
      <c r="Z244" s="1624"/>
    </row>
    <row r="245" spans="1:26" x14ac:dyDescent="0.25">
      <c r="A245" s="1540"/>
      <c r="B245" s="1540"/>
      <c r="C245" s="1624"/>
      <c r="D245" s="1624"/>
      <c r="E245" s="1631"/>
      <c r="F245" s="1631"/>
      <c r="H245" s="1540"/>
      <c r="I245" s="1540"/>
      <c r="J245" s="1540"/>
      <c r="K245" s="1540"/>
      <c r="L245" s="1540"/>
      <c r="M245" s="1540"/>
      <c r="N245" s="1540"/>
      <c r="O245" s="1540"/>
      <c r="P245" s="1540"/>
      <c r="Q245" s="1540"/>
      <c r="R245" s="1540"/>
      <c r="S245" s="1540"/>
      <c r="T245" s="1540"/>
      <c r="U245" s="1540"/>
      <c r="V245" s="1624"/>
      <c r="W245" s="1624"/>
      <c r="Y245" s="1624"/>
      <c r="Z245" s="1624"/>
    </row>
    <row r="246" spans="1:26" x14ac:dyDescent="0.25">
      <c r="A246" s="1540"/>
      <c r="B246" s="1540"/>
      <c r="C246" s="1624"/>
      <c r="D246" s="1624"/>
      <c r="E246" s="1631"/>
      <c r="F246" s="1631"/>
      <c r="H246" s="1540"/>
      <c r="I246" s="1540"/>
      <c r="J246" s="1540"/>
      <c r="K246" s="1540"/>
      <c r="L246" s="1540"/>
      <c r="M246" s="1540"/>
      <c r="N246" s="1540"/>
      <c r="O246" s="1540"/>
      <c r="P246" s="1540"/>
      <c r="Q246" s="1540"/>
      <c r="R246" s="1540"/>
      <c r="S246" s="1540"/>
      <c r="T246" s="1540"/>
      <c r="U246" s="1540"/>
      <c r="V246" s="1624"/>
      <c r="W246" s="1624"/>
      <c r="Y246" s="1624"/>
      <c r="Z246" s="1624"/>
    </row>
    <row r="247" spans="1:26" x14ac:dyDescent="0.25">
      <c r="A247" s="1540"/>
      <c r="B247" s="1540"/>
      <c r="C247" s="1624"/>
      <c r="D247" s="1624"/>
      <c r="E247" s="1631"/>
      <c r="F247" s="1631"/>
      <c r="H247" s="1540"/>
      <c r="I247" s="1540"/>
      <c r="J247" s="1540"/>
      <c r="K247" s="1540"/>
      <c r="L247" s="1540"/>
      <c r="M247" s="1540"/>
      <c r="N247" s="1540"/>
      <c r="O247" s="1540"/>
      <c r="P247" s="1540"/>
      <c r="Q247" s="1540"/>
      <c r="R247" s="1540"/>
      <c r="S247" s="1540"/>
      <c r="T247" s="1540"/>
      <c r="U247" s="1540"/>
      <c r="V247" s="1624"/>
      <c r="W247" s="1624"/>
      <c r="Y247" s="1624"/>
      <c r="Z247" s="1624"/>
    </row>
    <row r="248" spans="1:26" x14ac:dyDescent="0.25">
      <c r="A248" s="1540"/>
      <c r="B248" s="1540"/>
      <c r="C248" s="1624"/>
      <c r="D248" s="1624"/>
      <c r="E248" s="1631"/>
      <c r="F248" s="1631"/>
      <c r="H248" s="1540"/>
      <c r="I248" s="1540"/>
      <c r="J248" s="1540"/>
      <c r="K248" s="1540"/>
      <c r="L248" s="1540"/>
      <c r="M248" s="1540"/>
      <c r="N248" s="1540"/>
      <c r="O248" s="1540"/>
      <c r="P248" s="1540"/>
      <c r="Q248" s="1540"/>
      <c r="R248" s="1540"/>
      <c r="S248" s="1540"/>
      <c r="T248" s="1540"/>
      <c r="U248" s="1540"/>
      <c r="V248" s="1624"/>
      <c r="W248" s="1624"/>
      <c r="Y248" s="1624"/>
      <c r="Z248" s="1624"/>
    </row>
    <row r="249" spans="1:26" x14ac:dyDescent="0.25">
      <c r="A249" s="1540"/>
      <c r="B249" s="1540"/>
      <c r="C249" s="1624"/>
      <c r="D249" s="1624"/>
      <c r="E249" s="1631"/>
      <c r="F249" s="1631"/>
      <c r="H249" s="1540"/>
      <c r="I249" s="1540"/>
      <c r="J249" s="1540"/>
      <c r="K249" s="1540"/>
      <c r="L249" s="1540"/>
      <c r="M249" s="1540"/>
      <c r="N249" s="1540"/>
      <c r="O249" s="1540"/>
      <c r="P249" s="1540"/>
      <c r="Q249" s="1540"/>
      <c r="R249" s="1540"/>
      <c r="S249" s="1540"/>
      <c r="T249" s="1540"/>
      <c r="U249" s="1540"/>
      <c r="V249" s="1624"/>
      <c r="W249" s="1624"/>
      <c r="Y249" s="1624"/>
      <c r="Z249" s="1624"/>
    </row>
    <row r="250" spans="1:26" x14ac:dyDescent="0.25">
      <c r="A250" s="1540"/>
      <c r="B250" s="1540"/>
      <c r="C250" s="1624"/>
      <c r="D250" s="1624"/>
      <c r="E250" s="1631"/>
      <c r="F250" s="1631"/>
      <c r="H250" s="1540"/>
      <c r="I250" s="1540"/>
      <c r="J250" s="1540"/>
      <c r="K250" s="1540"/>
      <c r="L250" s="1540"/>
      <c r="M250" s="1540"/>
      <c r="N250" s="1540"/>
      <c r="O250" s="1540"/>
      <c r="P250" s="1540"/>
      <c r="Q250" s="1540"/>
      <c r="R250" s="1540"/>
      <c r="S250" s="1540"/>
      <c r="T250" s="1540"/>
      <c r="U250" s="1540"/>
      <c r="V250" s="1624"/>
      <c r="W250" s="1624"/>
      <c r="Y250" s="1624"/>
      <c r="Z250" s="1624"/>
    </row>
    <row r="251" spans="1:26" x14ac:dyDescent="0.25">
      <c r="A251" s="1540"/>
      <c r="B251" s="1540"/>
      <c r="C251" s="1624"/>
      <c r="D251" s="1624"/>
      <c r="E251" s="1631"/>
      <c r="F251" s="1631"/>
      <c r="H251" s="1540"/>
      <c r="I251" s="1540"/>
      <c r="J251" s="1540"/>
      <c r="K251" s="1540"/>
      <c r="L251" s="1540"/>
      <c r="M251" s="1540"/>
      <c r="N251" s="1540"/>
      <c r="O251" s="1540"/>
      <c r="P251" s="1540"/>
      <c r="Q251" s="1540"/>
      <c r="R251" s="1540"/>
      <c r="S251" s="1540"/>
      <c r="T251" s="1540"/>
      <c r="U251" s="1540"/>
      <c r="V251" s="1624"/>
      <c r="W251" s="1624"/>
      <c r="Y251" s="1624"/>
      <c r="Z251" s="1624"/>
    </row>
    <row r="252" spans="1:26" x14ac:dyDescent="0.25">
      <c r="A252" s="1540"/>
      <c r="B252" s="1540"/>
      <c r="C252" s="1624"/>
      <c r="D252" s="1624"/>
      <c r="E252" s="1631"/>
      <c r="F252" s="1631"/>
      <c r="H252" s="1540"/>
      <c r="I252" s="1540"/>
      <c r="J252" s="1540"/>
      <c r="K252" s="1540"/>
      <c r="L252" s="1540"/>
      <c r="M252" s="1540"/>
      <c r="N252" s="1540"/>
      <c r="O252" s="1540"/>
      <c r="P252" s="1540"/>
      <c r="Q252" s="1540"/>
      <c r="R252" s="1540"/>
      <c r="S252" s="1540"/>
      <c r="T252" s="1540"/>
      <c r="U252" s="1540"/>
      <c r="V252" s="1624"/>
      <c r="W252" s="1624"/>
      <c r="Y252" s="1624"/>
      <c r="Z252" s="1624"/>
    </row>
    <row r="253" spans="1:26" x14ac:dyDescent="0.25">
      <c r="A253" s="1540"/>
      <c r="B253" s="1540"/>
      <c r="C253" s="1624"/>
      <c r="D253" s="1624"/>
      <c r="E253" s="1631"/>
      <c r="F253" s="1631"/>
      <c r="H253" s="1540"/>
      <c r="I253" s="1540"/>
      <c r="J253" s="1540"/>
      <c r="K253" s="1540"/>
      <c r="L253" s="1540"/>
      <c r="M253" s="1540"/>
      <c r="N253" s="1540"/>
      <c r="O253" s="1540"/>
      <c r="P253" s="1540"/>
      <c r="Q253" s="1540"/>
      <c r="R253" s="1540"/>
      <c r="S253" s="1540"/>
      <c r="T253" s="1540"/>
      <c r="U253" s="1540"/>
      <c r="V253" s="1624"/>
      <c r="W253" s="1624"/>
      <c r="Y253" s="1624"/>
      <c r="Z253" s="1624"/>
    </row>
    <row r="254" spans="1:26" x14ac:dyDescent="0.25">
      <c r="A254" s="1540"/>
      <c r="B254" s="1540"/>
      <c r="C254" s="1624"/>
      <c r="D254" s="1624"/>
      <c r="E254" s="1631"/>
      <c r="F254" s="1631"/>
      <c r="H254" s="1540"/>
      <c r="I254" s="1540"/>
      <c r="J254" s="1540"/>
      <c r="K254" s="1540"/>
      <c r="L254" s="1540"/>
      <c r="M254" s="1540"/>
      <c r="N254" s="1540"/>
      <c r="O254" s="1540"/>
      <c r="P254" s="1540"/>
      <c r="Q254" s="1540"/>
      <c r="R254" s="1540"/>
      <c r="S254" s="1540"/>
      <c r="T254" s="1540"/>
      <c r="U254" s="1540"/>
      <c r="V254" s="1624"/>
      <c r="W254" s="1624"/>
      <c r="Y254" s="1624"/>
      <c r="Z254" s="1624"/>
    </row>
    <row r="255" spans="1:26" x14ac:dyDescent="0.25">
      <c r="A255" s="1540"/>
      <c r="B255" s="1540"/>
      <c r="C255" s="1624"/>
      <c r="D255" s="1624"/>
      <c r="E255" s="1631"/>
      <c r="F255" s="1631"/>
      <c r="H255" s="1540"/>
      <c r="I255" s="1540"/>
      <c r="J255" s="1540"/>
      <c r="K255" s="1540"/>
      <c r="L255" s="1540"/>
      <c r="M255" s="1540"/>
      <c r="N255" s="1540"/>
      <c r="O255" s="1540"/>
      <c r="P255" s="1540"/>
      <c r="Q255" s="1540"/>
      <c r="R255" s="1540"/>
      <c r="S255" s="1540"/>
      <c r="T255" s="1540"/>
      <c r="U255" s="1540"/>
      <c r="V255" s="1624"/>
      <c r="W255" s="1624"/>
      <c r="Y255" s="1624"/>
      <c r="Z255" s="1624"/>
    </row>
    <row r="256" spans="1:26" x14ac:dyDescent="0.25">
      <c r="A256" s="1540"/>
      <c r="B256" s="1540"/>
      <c r="C256" s="1624"/>
      <c r="D256" s="1624"/>
      <c r="E256" s="1631"/>
      <c r="F256" s="1631"/>
      <c r="H256" s="1540"/>
      <c r="I256" s="1540"/>
      <c r="J256" s="1540"/>
      <c r="K256" s="1540"/>
      <c r="L256" s="1540"/>
      <c r="M256" s="1540"/>
      <c r="N256" s="1540"/>
      <c r="O256" s="1540"/>
      <c r="P256" s="1540"/>
      <c r="Q256" s="1540"/>
      <c r="R256" s="1540"/>
      <c r="S256" s="1540"/>
      <c r="T256" s="1540"/>
      <c r="U256" s="1540"/>
      <c r="V256" s="1624"/>
      <c r="W256" s="1624"/>
      <c r="Y256" s="1624"/>
      <c r="Z256" s="1624"/>
    </row>
    <row r="257" spans="1:26" x14ac:dyDescent="0.25">
      <c r="A257" s="1540"/>
      <c r="B257" s="1540"/>
      <c r="C257" s="1624"/>
      <c r="D257" s="1624"/>
      <c r="E257" s="1631"/>
      <c r="F257" s="1631"/>
      <c r="H257" s="1540"/>
      <c r="I257" s="1540"/>
      <c r="J257" s="1540"/>
      <c r="K257" s="1540"/>
      <c r="L257" s="1540"/>
      <c r="M257" s="1540"/>
      <c r="N257" s="1540"/>
      <c r="O257" s="1540"/>
      <c r="P257" s="1540"/>
      <c r="Q257" s="1540"/>
      <c r="R257" s="1540"/>
      <c r="S257" s="1540"/>
      <c r="T257" s="1540"/>
      <c r="U257" s="1540"/>
      <c r="V257" s="1624"/>
      <c r="W257" s="1624"/>
      <c r="Y257" s="1624"/>
      <c r="Z257" s="1624"/>
    </row>
    <row r="258" spans="1:26" x14ac:dyDescent="0.25">
      <c r="A258" s="1540"/>
      <c r="B258" s="1540"/>
      <c r="C258" s="1624"/>
      <c r="D258" s="1624"/>
      <c r="E258" s="1631"/>
      <c r="F258" s="1631"/>
      <c r="H258" s="1540"/>
      <c r="I258" s="1540"/>
      <c r="J258" s="1540"/>
      <c r="K258" s="1540"/>
      <c r="L258" s="1540"/>
      <c r="M258" s="1540"/>
      <c r="N258" s="1540"/>
      <c r="O258" s="1540"/>
      <c r="P258" s="1540"/>
      <c r="Q258" s="1540"/>
      <c r="R258" s="1540"/>
      <c r="S258" s="1540"/>
      <c r="T258" s="1540"/>
      <c r="U258" s="1540"/>
      <c r="V258" s="1624"/>
      <c r="W258" s="1624"/>
      <c r="Y258" s="1624"/>
      <c r="Z258" s="1624"/>
    </row>
    <row r="259" spans="1:26" x14ac:dyDescent="0.25">
      <c r="A259" s="1540"/>
      <c r="B259" s="1540"/>
      <c r="C259" s="1624"/>
      <c r="D259" s="1624"/>
      <c r="E259" s="1631"/>
      <c r="F259" s="1631"/>
      <c r="H259" s="1540"/>
      <c r="I259" s="1540"/>
      <c r="J259" s="1540"/>
      <c r="K259" s="1540"/>
      <c r="L259" s="1540"/>
      <c r="M259" s="1540"/>
      <c r="N259" s="1540"/>
      <c r="O259" s="1540"/>
      <c r="P259" s="1540"/>
      <c r="Q259" s="1540"/>
      <c r="R259" s="1540"/>
      <c r="S259" s="1540"/>
      <c r="T259" s="1540"/>
      <c r="U259" s="1540"/>
      <c r="V259" s="1624"/>
      <c r="W259" s="1624"/>
      <c r="Y259" s="1624"/>
      <c r="Z259" s="1624"/>
    </row>
    <row r="260" spans="1:26" x14ac:dyDescent="0.25">
      <c r="A260" s="1540"/>
      <c r="B260" s="1540"/>
      <c r="C260" s="1624"/>
      <c r="D260" s="1624"/>
      <c r="E260" s="1631"/>
      <c r="F260" s="1631"/>
      <c r="H260" s="1540"/>
      <c r="I260" s="1540"/>
      <c r="J260" s="1540"/>
      <c r="K260" s="1540"/>
      <c r="L260" s="1540"/>
      <c r="M260" s="1540"/>
      <c r="N260" s="1540"/>
      <c r="O260" s="1540"/>
      <c r="P260" s="1540"/>
      <c r="Q260" s="1540"/>
      <c r="R260" s="1540"/>
      <c r="S260" s="1540"/>
      <c r="T260" s="1540"/>
      <c r="U260" s="1540"/>
      <c r="V260" s="1624"/>
      <c r="W260" s="1624"/>
      <c r="Y260" s="1624"/>
      <c r="Z260" s="1624"/>
    </row>
    <row r="261" spans="1:26" x14ac:dyDescent="0.25">
      <c r="A261" s="1540"/>
      <c r="B261" s="1540"/>
      <c r="C261" s="1624"/>
      <c r="D261" s="1624"/>
      <c r="E261" s="1631"/>
      <c r="F261" s="1631"/>
      <c r="H261" s="1540"/>
      <c r="I261" s="1540"/>
      <c r="J261" s="1540"/>
      <c r="K261" s="1540"/>
      <c r="L261" s="1540"/>
      <c r="M261" s="1540"/>
      <c r="N261" s="1540"/>
      <c r="O261" s="1540"/>
      <c r="P261" s="1540"/>
      <c r="Q261" s="1540"/>
      <c r="R261" s="1540"/>
      <c r="S261" s="1540"/>
      <c r="T261" s="1540"/>
      <c r="U261" s="1540"/>
      <c r="V261" s="1624"/>
      <c r="W261" s="1624"/>
      <c r="Y261" s="1624"/>
      <c r="Z261" s="1624"/>
    </row>
    <row r="262" spans="1:26" x14ac:dyDescent="0.25">
      <c r="A262" s="1540"/>
      <c r="B262" s="1540"/>
      <c r="C262" s="1624"/>
      <c r="D262" s="1624"/>
      <c r="E262" s="1631"/>
      <c r="F262" s="1631"/>
      <c r="H262" s="1540"/>
      <c r="I262" s="1540"/>
      <c r="J262" s="1540"/>
      <c r="K262" s="1540"/>
      <c r="L262" s="1540"/>
      <c r="M262" s="1540"/>
      <c r="N262" s="1540"/>
      <c r="O262" s="1540"/>
      <c r="P262" s="1540"/>
      <c r="Q262" s="1540"/>
      <c r="R262" s="1540"/>
      <c r="S262" s="1540"/>
      <c r="T262" s="1540"/>
      <c r="U262" s="1540"/>
      <c r="V262" s="1624"/>
      <c r="W262" s="1624"/>
      <c r="Y262" s="1624"/>
      <c r="Z262" s="1624"/>
    </row>
    <row r="263" spans="1:26" x14ac:dyDescent="0.25">
      <c r="A263" s="1540"/>
      <c r="B263" s="1540"/>
      <c r="C263" s="1624"/>
      <c r="D263" s="1624"/>
      <c r="E263" s="1631"/>
      <c r="F263" s="1631"/>
      <c r="H263" s="1540"/>
      <c r="I263" s="1540"/>
      <c r="J263" s="1540"/>
      <c r="K263" s="1540"/>
      <c r="L263" s="1540"/>
      <c r="M263" s="1540"/>
      <c r="N263" s="1540"/>
      <c r="O263" s="1540"/>
      <c r="P263" s="1540"/>
      <c r="Q263" s="1540"/>
      <c r="R263" s="1540"/>
      <c r="S263" s="1540"/>
      <c r="T263" s="1540"/>
      <c r="U263" s="1540"/>
      <c r="V263" s="1624"/>
      <c r="W263" s="1624"/>
      <c r="Y263" s="1624"/>
      <c r="Z263" s="1624"/>
    </row>
    <row r="264" spans="1:26" x14ac:dyDescent="0.25">
      <c r="A264" s="1540"/>
      <c r="B264" s="1540"/>
      <c r="C264" s="1624"/>
      <c r="D264" s="1624"/>
      <c r="E264" s="1631"/>
      <c r="F264" s="1631"/>
      <c r="H264" s="1540"/>
      <c r="I264" s="1540"/>
      <c r="J264" s="1540"/>
      <c r="K264" s="1540"/>
      <c r="L264" s="1540"/>
      <c r="M264" s="1540"/>
      <c r="N264" s="1540"/>
      <c r="O264" s="1540"/>
      <c r="P264" s="1540"/>
      <c r="Q264" s="1540"/>
      <c r="R264" s="1540"/>
      <c r="S264" s="1540"/>
      <c r="T264" s="1540"/>
      <c r="U264" s="1540"/>
      <c r="V264" s="1624"/>
      <c r="W264" s="1624"/>
      <c r="Y264" s="1624"/>
      <c r="Z264" s="1624"/>
    </row>
    <row r="265" spans="1:26" x14ac:dyDescent="0.25">
      <c r="A265" s="1540"/>
      <c r="B265" s="1540"/>
      <c r="C265" s="1624"/>
      <c r="D265" s="1624"/>
      <c r="E265" s="1631"/>
      <c r="F265" s="1631"/>
      <c r="H265" s="1540"/>
      <c r="I265" s="1540"/>
      <c r="J265" s="1540"/>
      <c r="K265" s="1540"/>
      <c r="L265" s="1540"/>
      <c r="M265" s="1540"/>
      <c r="N265" s="1540"/>
      <c r="O265" s="1540"/>
      <c r="P265" s="1540"/>
      <c r="Q265" s="1540"/>
      <c r="R265" s="1540"/>
      <c r="S265" s="1540"/>
      <c r="T265" s="1540"/>
      <c r="U265" s="1540"/>
      <c r="V265" s="1624"/>
      <c r="W265" s="1624"/>
      <c r="Y265" s="1624"/>
      <c r="Z265" s="1624"/>
    </row>
    <row r="266" spans="1:26" x14ac:dyDescent="0.25">
      <c r="A266" s="1540"/>
      <c r="B266" s="1540"/>
      <c r="C266" s="1624"/>
      <c r="D266" s="1624"/>
      <c r="E266" s="1631"/>
      <c r="F266" s="1631"/>
      <c r="H266" s="1540"/>
      <c r="I266" s="1540"/>
      <c r="J266" s="1540"/>
      <c r="K266" s="1540"/>
      <c r="L266" s="1540"/>
      <c r="M266" s="1540"/>
      <c r="N266" s="1540"/>
      <c r="O266" s="1540"/>
      <c r="P266" s="1540"/>
      <c r="Q266" s="1540"/>
      <c r="R266" s="1540"/>
      <c r="S266" s="1540"/>
      <c r="T266" s="1540"/>
      <c r="U266" s="1540"/>
      <c r="V266" s="1624"/>
      <c r="W266" s="1624"/>
      <c r="Y266" s="1624"/>
      <c r="Z266" s="1624"/>
    </row>
    <row r="267" spans="1:26" x14ac:dyDescent="0.25">
      <c r="A267" s="1540"/>
      <c r="B267" s="1540"/>
      <c r="C267" s="1624"/>
      <c r="D267" s="1624"/>
      <c r="E267" s="1631"/>
      <c r="F267" s="1631"/>
      <c r="H267" s="1540"/>
      <c r="I267" s="1540"/>
      <c r="J267" s="1540"/>
      <c r="K267" s="1540"/>
      <c r="L267" s="1540"/>
      <c r="M267" s="1540"/>
      <c r="N267" s="1540"/>
      <c r="O267" s="1540"/>
      <c r="P267" s="1540"/>
      <c r="Q267" s="1540"/>
      <c r="R267" s="1540"/>
      <c r="S267" s="1540"/>
      <c r="T267" s="1540"/>
      <c r="U267" s="1540"/>
      <c r="V267" s="1624"/>
      <c r="W267" s="1624"/>
      <c r="Y267" s="1624"/>
      <c r="Z267" s="1624"/>
    </row>
    <row r="268" spans="1:26" x14ac:dyDescent="0.25">
      <c r="A268" s="1540"/>
      <c r="B268" s="1540"/>
      <c r="C268" s="1624"/>
      <c r="D268" s="1624"/>
      <c r="E268" s="1631"/>
      <c r="F268" s="1631"/>
      <c r="H268" s="1540"/>
      <c r="I268" s="1540"/>
      <c r="J268" s="1540"/>
      <c r="K268" s="1540"/>
      <c r="L268" s="1540"/>
      <c r="M268" s="1540"/>
      <c r="N268" s="1540"/>
      <c r="O268" s="1540"/>
      <c r="P268" s="1540"/>
      <c r="Q268" s="1540"/>
      <c r="R268" s="1540"/>
      <c r="S268" s="1540"/>
      <c r="T268" s="1540"/>
      <c r="U268" s="1540"/>
      <c r="V268" s="1624"/>
      <c r="W268" s="1624"/>
      <c r="Y268" s="1624"/>
      <c r="Z268" s="1624"/>
    </row>
    <row r="269" spans="1:26" x14ac:dyDescent="0.25">
      <c r="A269" s="1540"/>
      <c r="B269" s="1540"/>
      <c r="C269" s="1624"/>
      <c r="D269" s="1624"/>
      <c r="E269" s="1631"/>
      <c r="F269" s="1631"/>
      <c r="H269" s="1540"/>
      <c r="I269" s="1540"/>
      <c r="J269" s="1540"/>
      <c r="K269" s="1540"/>
      <c r="L269" s="1540"/>
      <c r="M269" s="1540"/>
      <c r="N269" s="1540"/>
      <c r="O269" s="1540"/>
      <c r="P269" s="1540"/>
      <c r="Q269" s="1540"/>
      <c r="R269" s="1540"/>
      <c r="S269" s="1540"/>
      <c r="T269" s="1540"/>
      <c r="U269" s="1540"/>
      <c r="V269" s="1624"/>
      <c r="W269" s="1624"/>
      <c r="Y269" s="1624"/>
      <c r="Z269" s="1624"/>
    </row>
    <row r="270" spans="1:26" x14ac:dyDescent="0.25">
      <c r="A270" s="1540"/>
      <c r="B270" s="1540"/>
      <c r="C270" s="1624"/>
      <c r="D270" s="1624"/>
      <c r="E270" s="1631"/>
      <c r="F270" s="1631"/>
      <c r="H270" s="1540"/>
      <c r="I270" s="1540"/>
      <c r="J270" s="1540"/>
      <c r="K270" s="1540"/>
      <c r="L270" s="1540"/>
      <c r="M270" s="1540"/>
      <c r="N270" s="1540"/>
      <c r="O270" s="1540"/>
      <c r="P270" s="1540"/>
      <c r="Q270" s="1540"/>
      <c r="R270" s="1540"/>
      <c r="S270" s="1540"/>
      <c r="T270" s="1540"/>
      <c r="U270" s="1540"/>
      <c r="V270" s="1624"/>
      <c r="W270" s="1624"/>
      <c r="Y270" s="1624"/>
      <c r="Z270" s="1624"/>
    </row>
    <row r="271" spans="1:26" x14ac:dyDescent="0.25">
      <c r="A271" s="1540"/>
      <c r="B271" s="1540"/>
      <c r="C271" s="1624"/>
      <c r="D271" s="1624"/>
      <c r="E271" s="1631"/>
      <c r="F271" s="1631"/>
      <c r="H271" s="1540"/>
      <c r="I271" s="1540"/>
      <c r="J271" s="1540"/>
      <c r="K271" s="1540"/>
      <c r="L271" s="1540"/>
      <c r="M271" s="1540"/>
      <c r="N271" s="1540"/>
      <c r="O271" s="1540"/>
      <c r="P271" s="1540"/>
      <c r="Q271" s="1540"/>
      <c r="R271" s="1540"/>
      <c r="S271" s="1540"/>
      <c r="T271" s="1540"/>
      <c r="U271" s="1540"/>
      <c r="V271" s="1624"/>
      <c r="W271" s="1624"/>
      <c r="Y271" s="1624"/>
      <c r="Z271" s="1624"/>
    </row>
    <row r="272" spans="1:26" x14ac:dyDescent="0.25">
      <c r="A272" s="1540"/>
      <c r="B272" s="1540"/>
      <c r="C272" s="1624"/>
      <c r="D272" s="1624"/>
      <c r="E272" s="1631"/>
      <c r="F272" s="1631"/>
      <c r="H272" s="1540"/>
      <c r="I272" s="1540"/>
      <c r="J272" s="1540"/>
      <c r="K272" s="1540"/>
      <c r="L272" s="1540"/>
      <c r="M272" s="1540"/>
      <c r="N272" s="1540"/>
      <c r="O272" s="1540"/>
      <c r="P272" s="1540"/>
      <c r="Q272" s="1540"/>
      <c r="R272" s="1540"/>
      <c r="S272" s="1540"/>
      <c r="T272" s="1540"/>
      <c r="U272" s="1540"/>
      <c r="V272" s="1624"/>
      <c r="W272" s="1624"/>
      <c r="Y272" s="1624"/>
      <c r="Z272" s="1624"/>
    </row>
    <row r="273" spans="1:26" x14ac:dyDescent="0.25">
      <c r="A273" s="1540"/>
      <c r="B273" s="1540"/>
      <c r="C273" s="1624"/>
      <c r="D273" s="1624"/>
      <c r="E273" s="1631"/>
      <c r="F273" s="1631"/>
      <c r="H273" s="1540"/>
      <c r="I273" s="1540"/>
      <c r="J273" s="1540"/>
      <c r="K273" s="1540"/>
      <c r="L273" s="1540"/>
      <c r="M273" s="1540"/>
      <c r="N273" s="1540"/>
      <c r="O273" s="1540"/>
      <c r="P273" s="1540"/>
      <c r="Q273" s="1540"/>
      <c r="R273" s="1540"/>
      <c r="S273" s="1540"/>
      <c r="T273" s="1540"/>
      <c r="U273" s="1540"/>
      <c r="V273" s="1624"/>
      <c r="W273" s="1624"/>
      <c r="Y273" s="1624"/>
      <c r="Z273" s="1624"/>
    </row>
    <row r="274" spans="1:26" x14ac:dyDescent="0.25">
      <c r="A274" s="1540"/>
      <c r="B274" s="1540"/>
      <c r="C274" s="1624"/>
      <c r="D274" s="1624"/>
      <c r="E274" s="1631"/>
      <c r="F274" s="1631"/>
      <c r="H274" s="1540"/>
      <c r="I274" s="1540"/>
      <c r="J274" s="1540"/>
      <c r="K274" s="1540"/>
      <c r="L274" s="1540"/>
      <c r="M274" s="1540"/>
      <c r="N274" s="1540"/>
      <c r="O274" s="1540"/>
      <c r="P274" s="1540"/>
      <c r="Q274" s="1540"/>
      <c r="R274" s="1540"/>
      <c r="S274" s="1540"/>
      <c r="T274" s="1540"/>
      <c r="U274" s="1540"/>
      <c r="V274" s="1624"/>
      <c r="W274" s="1624"/>
      <c r="Y274" s="1624"/>
      <c r="Z274" s="1624"/>
    </row>
    <row r="275" spans="1:26" x14ac:dyDescent="0.25">
      <c r="A275" s="1540"/>
      <c r="B275" s="1540"/>
      <c r="C275" s="1624"/>
      <c r="D275" s="1624"/>
      <c r="E275" s="1631"/>
      <c r="F275" s="1631"/>
      <c r="H275" s="1540"/>
      <c r="I275" s="1540"/>
      <c r="J275" s="1540"/>
      <c r="K275" s="1540"/>
      <c r="L275" s="1540"/>
      <c r="M275" s="1540"/>
      <c r="N275" s="1540"/>
      <c r="O275" s="1540"/>
      <c r="P275" s="1540"/>
      <c r="Q275" s="1540"/>
      <c r="R275" s="1540"/>
      <c r="S275" s="1540"/>
      <c r="T275" s="1540"/>
      <c r="U275" s="1540"/>
      <c r="V275" s="1624"/>
      <c r="W275" s="1624"/>
      <c r="Y275" s="1624"/>
      <c r="Z275" s="1624"/>
    </row>
    <row r="276" spans="1:26" x14ac:dyDescent="0.25">
      <c r="A276" s="1540"/>
      <c r="B276" s="1540"/>
      <c r="C276" s="1624"/>
      <c r="D276" s="1624"/>
      <c r="E276" s="1631"/>
      <c r="F276" s="1631"/>
      <c r="H276" s="1540"/>
      <c r="I276" s="1540"/>
      <c r="J276" s="1540"/>
      <c r="K276" s="1540"/>
      <c r="L276" s="1540"/>
      <c r="M276" s="1540"/>
      <c r="N276" s="1540"/>
      <c r="O276" s="1540"/>
      <c r="P276" s="1540"/>
      <c r="Q276" s="1540"/>
      <c r="R276" s="1540"/>
      <c r="S276" s="1540"/>
      <c r="T276" s="1540"/>
      <c r="U276" s="1540"/>
      <c r="V276" s="1624"/>
      <c r="W276" s="1624"/>
      <c r="Y276" s="1624"/>
      <c r="Z276" s="1624"/>
    </row>
    <row r="277" spans="1:26" x14ac:dyDescent="0.25">
      <c r="A277" s="1540"/>
      <c r="B277" s="1540"/>
      <c r="C277" s="1624"/>
      <c r="D277" s="1624"/>
      <c r="E277" s="1631"/>
      <c r="F277" s="1631"/>
      <c r="H277" s="1540"/>
      <c r="I277" s="1540"/>
      <c r="J277" s="1540"/>
      <c r="K277" s="1540"/>
      <c r="L277" s="1540"/>
      <c r="M277" s="1540"/>
      <c r="N277" s="1540"/>
      <c r="O277" s="1540"/>
      <c r="P277" s="1540"/>
      <c r="Q277" s="1540"/>
      <c r="R277" s="1540"/>
      <c r="S277" s="1540"/>
      <c r="T277" s="1540"/>
      <c r="U277" s="1540"/>
      <c r="V277" s="1624"/>
      <c r="W277" s="1624"/>
      <c r="Y277" s="1624"/>
      <c r="Z277" s="1624"/>
    </row>
    <row r="278" spans="1:26" x14ac:dyDescent="0.25">
      <c r="A278" s="1540"/>
      <c r="B278" s="1540"/>
      <c r="C278" s="1624"/>
      <c r="D278" s="1624"/>
      <c r="E278" s="1631"/>
      <c r="F278" s="1631"/>
      <c r="H278" s="1540"/>
      <c r="I278" s="1540"/>
      <c r="J278" s="1540"/>
      <c r="K278" s="1540"/>
      <c r="L278" s="1540"/>
      <c r="M278" s="1540"/>
      <c r="N278" s="1540"/>
      <c r="O278" s="1540"/>
      <c r="P278" s="1540"/>
      <c r="Q278" s="1540"/>
      <c r="R278" s="1540"/>
      <c r="S278" s="1540"/>
      <c r="T278" s="1540"/>
      <c r="U278" s="1540"/>
      <c r="V278" s="1624"/>
      <c r="W278" s="1624"/>
      <c r="Y278" s="1624"/>
      <c r="Z278" s="1624"/>
    </row>
    <row r="279" spans="1:26" x14ac:dyDescent="0.25">
      <c r="A279" s="1540"/>
      <c r="B279" s="1540"/>
      <c r="C279" s="1624"/>
      <c r="D279" s="1624"/>
      <c r="E279" s="1631"/>
      <c r="F279" s="1631"/>
      <c r="H279" s="1540"/>
      <c r="I279" s="1540"/>
      <c r="J279" s="1540"/>
      <c r="K279" s="1540"/>
      <c r="L279" s="1540"/>
      <c r="M279" s="1540"/>
      <c r="N279" s="1540"/>
      <c r="O279" s="1540"/>
      <c r="P279" s="1540"/>
      <c r="Q279" s="1540"/>
      <c r="R279" s="1540"/>
      <c r="S279" s="1540"/>
      <c r="T279" s="1540"/>
      <c r="U279" s="1540"/>
      <c r="V279" s="1624"/>
      <c r="W279" s="1624"/>
      <c r="Y279" s="1624"/>
      <c r="Z279" s="1624"/>
    </row>
    <row r="280" spans="1:26" x14ac:dyDescent="0.25">
      <c r="A280" s="1540"/>
      <c r="B280" s="1540"/>
      <c r="C280" s="1624"/>
      <c r="D280" s="1624"/>
      <c r="E280" s="1631"/>
      <c r="F280" s="1631"/>
      <c r="H280" s="1540"/>
      <c r="I280" s="1540"/>
      <c r="J280" s="1540"/>
      <c r="K280" s="1540"/>
      <c r="L280" s="1540"/>
      <c r="M280" s="1540"/>
      <c r="N280" s="1540"/>
      <c r="O280" s="1540"/>
      <c r="P280" s="1540"/>
      <c r="Q280" s="1540"/>
      <c r="R280" s="1540"/>
      <c r="S280" s="1540"/>
      <c r="T280" s="1540"/>
      <c r="U280" s="1540"/>
      <c r="V280" s="1624"/>
      <c r="W280" s="1624"/>
      <c r="Y280" s="1624"/>
      <c r="Z280" s="1624"/>
    </row>
    <row r="281" spans="1:26" x14ac:dyDescent="0.25">
      <c r="A281" s="1540"/>
      <c r="B281" s="1540"/>
      <c r="C281" s="1624"/>
      <c r="D281" s="1624"/>
      <c r="E281" s="1631"/>
      <c r="F281" s="1631"/>
      <c r="H281" s="1540"/>
      <c r="I281" s="1540"/>
      <c r="J281" s="1540"/>
      <c r="K281" s="1540"/>
      <c r="L281" s="1540"/>
      <c r="M281" s="1540"/>
      <c r="N281" s="1540"/>
      <c r="O281" s="1540"/>
      <c r="P281" s="1540"/>
      <c r="Q281" s="1540"/>
      <c r="R281" s="1540"/>
      <c r="S281" s="1540"/>
      <c r="T281" s="1540"/>
      <c r="U281" s="1540"/>
      <c r="V281" s="1624"/>
      <c r="W281" s="1624"/>
      <c r="Y281" s="1624"/>
      <c r="Z281" s="1624"/>
    </row>
    <row r="282" spans="1:26" x14ac:dyDescent="0.25">
      <c r="A282" s="1540"/>
      <c r="B282" s="1540"/>
      <c r="C282" s="1624"/>
      <c r="D282" s="1624"/>
      <c r="E282" s="1631"/>
      <c r="F282" s="1631"/>
      <c r="H282" s="1540"/>
      <c r="I282" s="1540"/>
      <c r="J282" s="1540"/>
      <c r="K282" s="1540"/>
      <c r="L282" s="1540"/>
      <c r="M282" s="1540"/>
      <c r="N282" s="1540"/>
      <c r="O282" s="1540"/>
      <c r="P282" s="1540"/>
      <c r="Q282" s="1540"/>
      <c r="R282" s="1540"/>
      <c r="S282" s="1540"/>
      <c r="T282" s="1540"/>
      <c r="U282" s="1540"/>
      <c r="V282" s="1624"/>
      <c r="W282" s="1624"/>
      <c r="Y282" s="1624"/>
      <c r="Z282" s="1624"/>
    </row>
    <row r="283" spans="1:26" x14ac:dyDescent="0.25">
      <c r="A283" s="1540"/>
      <c r="B283" s="1540"/>
      <c r="C283" s="1624"/>
      <c r="D283" s="1624"/>
      <c r="E283" s="1631"/>
      <c r="F283" s="1631"/>
      <c r="H283" s="1540"/>
      <c r="I283" s="1540"/>
      <c r="J283" s="1540"/>
      <c r="K283" s="1540"/>
      <c r="L283" s="1540"/>
      <c r="M283" s="1540"/>
      <c r="N283" s="1540"/>
      <c r="O283" s="1540"/>
      <c r="P283" s="1540"/>
      <c r="Q283" s="1540"/>
      <c r="R283" s="1540"/>
      <c r="S283" s="1540"/>
      <c r="T283" s="1540"/>
      <c r="U283" s="1540"/>
      <c r="V283" s="1624"/>
      <c r="W283" s="1624"/>
      <c r="Y283" s="1624"/>
      <c r="Z283" s="1624"/>
    </row>
    <row r="284" spans="1:26" x14ac:dyDescent="0.25">
      <c r="A284" s="1540"/>
      <c r="B284" s="1540"/>
      <c r="C284" s="1624"/>
      <c r="D284" s="1624"/>
      <c r="E284" s="1631"/>
      <c r="F284" s="1631"/>
      <c r="H284" s="1540"/>
      <c r="I284" s="1540"/>
      <c r="J284" s="1540"/>
      <c r="K284" s="1540"/>
      <c r="L284" s="1540"/>
      <c r="M284" s="1540"/>
      <c r="N284" s="1540"/>
      <c r="O284" s="1540"/>
      <c r="P284" s="1540"/>
      <c r="Q284" s="1540"/>
      <c r="R284" s="1540"/>
      <c r="S284" s="1540"/>
      <c r="T284" s="1540"/>
      <c r="U284" s="1540"/>
      <c r="V284" s="1624"/>
      <c r="W284" s="1624"/>
      <c r="Y284" s="1624"/>
      <c r="Z284" s="1624"/>
    </row>
    <row r="285" spans="1:26" x14ac:dyDescent="0.25">
      <c r="A285" s="1540"/>
      <c r="B285" s="1540"/>
      <c r="C285" s="1624"/>
      <c r="D285" s="1624"/>
      <c r="E285" s="1631"/>
      <c r="F285" s="1631"/>
      <c r="H285" s="1540"/>
      <c r="I285" s="1540"/>
      <c r="J285" s="1540"/>
      <c r="K285" s="1540"/>
      <c r="L285" s="1540"/>
      <c r="M285" s="1540"/>
      <c r="N285" s="1540"/>
      <c r="O285" s="1540"/>
      <c r="P285" s="1540"/>
      <c r="Q285" s="1540"/>
      <c r="R285" s="1540"/>
      <c r="S285" s="1540"/>
      <c r="T285" s="1540"/>
      <c r="U285" s="1540"/>
      <c r="V285" s="1624"/>
      <c r="W285" s="1624"/>
      <c r="Y285" s="1624"/>
      <c r="Z285" s="1624"/>
    </row>
    <row r="286" spans="1:26" x14ac:dyDescent="0.25">
      <c r="A286" s="1540"/>
      <c r="B286" s="1540"/>
      <c r="C286" s="1624"/>
      <c r="D286" s="1624"/>
      <c r="E286" s="1631"/>
      <c r="F286" s="1631"/>
      <c r="H286" s="1540"/>
      <c r="I286" s="1540"/>
      <c r="J286" s="1540"/>
      <c r="K286" s="1540"/>
      <c r="L286" s="1540"/>
      <c r="M286" s="1540"/>
      <c r="N286" s="1540"/>
      <c r="O286" s="1540"/>
      <c r="P286" s="1540"/>
      <c r="Q286" s="1540"/>
      <c r="R286" s="1540"/>
      <c r="S286" s="1540"/>
      <c r="T286" s="1540"/>
      <c r="U286" s="1540"/>
      <c r="V286" s="1624"/>
      <c r="W286" s="1624"/>
      <c r="Y286" s="1624"/>
      <c r="Z286" s="1624"/>
    </row>
    <row r="287" spans="1:26" x14ac:dyDescent="0.25">
      <c r="A287" s="1540"/>
      <c r="B287" s="1540"/>
      <c r="C287" s="1624"/>
      <c r="D287" s="1624"/>
      <c r="E287" s="1631"/>
      <c r="F287" s="1631"/>
      <c r="H287" s="1540"/>
      <c r="I287" s="1540"/>
      <c r="J287" s="1540"/>
      <c r="K287" s="1540"/>
      <c r="L287" s="1540"/>
      <c r="M287" s="1540"/>
      <c r="N287" s="1540"/>
      <c r="O287" s="1540"/>
      <c r="P287" s="1540"/>
      <c r="Q287" s="1540"/>
      <c r="R287" s="1540"/>
      <c r="S287" s="1540"/>
      <c r="T287" s="1540"/>
      <c r="U287" s="1540"/>
      <c r="V287" s="1624"/>
      <c r="W287" s="1624"/>
      <c r="Y287" s="1624"/>
      <c r="Z287" s="1624"/>
    </row>
    <row r="288" spans="1:26" x14ac:dyDescent="0.25">
      <c r="A288" s="1540"/>
      <c r="B288" s="1540"/>
      <c r="C288" s="1624"/>
      <c r="D288" s="1624"/>
      <c r="E288" s="1631"/>
      <c r="F288" s="1631"/>
      <c r="H288" s="1540"/>
      <c r="I288" s="1540"/>
      <c r="J288" s="1540"/>
      <c r="K288" s="1540"/>
      <c r="L288" s="1540"/>
      <c r="M288" s="1540"/>
      <c r="N288" s="1540"/>
      <c r="O288" s="1540"/>
      <c r="P288" s="1540"/>
      <c r="Q288" s="1540"/>
      <c r="R288" s="1540"/>
      <c r="S288" s="1540"/>
      <c r="T288" s="1540"/>
      <c r="U288" s="1540"/>
      <c r="V288" s="1624"/>
      <c r="W288" s="1624"/>
      <c r="Y288" s="1624"/>
      <c r="Z288" s="1624"/>
    </row>
    <row r="289" spans="1:26" x14ac:dyDescent="0.25">
      <c r="A289" s="1540"/>
      <c r="B289" s="1540"/>
      <c r="C289" s="1624"/>
      <c r="D289" s="1624"/>
      <c r="E289" s="1631"/>
      <c r="F289" s="1631"/>
      <c r="H289" s="1540"/>
      <c r="I289" s="1540"/>
      <c r="J289" s="1540"/>
      <c r="K289" s="1540"/>
      <c r="L289" s="1540"/>
      <c r="M289" s="1540"/>
      <c r="N289" s="1540"/>
      <c r="O289" s="1540"/>
      <c r="P289" s="1540"/>
      <c r="Q289" s="1540"/>
      <c r="R289" s="1540"/>
      <c r="S289" s="1540"/>
      <c r="T289" s="1540"/>
      <c r="U289" s="1540"/>
      <c r="V289" s="1624"/>
      <c r="W289" s="1624"/>
      <c r="Y289" s="1624"/>
      <c r="Z289" s="1624"/>
    </row>
    <row r="290" spans="1:26" x14ac:dyDescent="0.25">
      <c r="A290" s="1540"/>
      <c r="B290" s="1540"/>
      <c r="C290" s="1624"/>
      <c r="D290" s="1624"/>
      <c r="E290" s="1631"/>
      <c r="F290" s="1631"/>
      <c r="H290" s="1540"/>
      <c r="I290" s="1540"/>
      <c r="J290" s="1540"/>
      <c r="K290" s="1540"/>
      <c r="L290" s="1540"/>
      <c r="M290" s="1540"/>
      <c r="N290" s="1540"/>
      <c r="O290" s="1540"/>
      <c r="P290" s="1540"/>
      <c r="Q290" s="1540"/>
      <c r="R290" s="1540"/>
      <c r="S290" s="1540"/>
      <c r="T290" s="1540"/>
      <c r="U290" s="1540"/>
      <c r="V290" s="1624"/>
      <c r="W290" s="1624"/>
      <c r="Y290" s="1624"/>
      <c r="Z290" s="1624"/>
    </row>
    <row r="291" spans="1:26" x14ac:dyDescent="0.25">
      <c r="A291" s="1540"/>
      <c r="B291" s="1540"/>
      <c r="C291" s="1624"/>
      <c r="D291" s="1624"/>
      <c r="E291" s="1631"/>
      <c r="F291" s="1631"/>
      <c r="H291" s="1540"/>
      <c r="I291" s="1540"/>
      <c r="J291" s="1540"/>
      <c r="K291" s="1540"/>
      <c r="L291" s="1540"/>
      <c r="M291" s="1540"/>
      <c r="N291" s="1540"/>
      <c r="O291" s="1540"/>
      <c r="P291" s="1540"/>
      <c r="Q291" s="1540"/>
      <c r="R291" s="1540"/>
      <c r="S291" s="1540"/>
      <c r="T291" s="1540"/>
      <c r="U291" s="1540"/>
      <c r="V291" s="1624"/>
      <c r="W291" s="1624"/>
      <c r="Y291" s="1624"/>
      <c r="Z291" s="1624"/>
    </row>
    <row r="292" spans="1:26" x14ac:dyDescent="0.25">
      <c r="A292" s="1540"/>
      <c r="B292" s="1540"/>
      <c r="C292" s="1624"/>
      <c r="D292" s="1624"/>
      <c r="E292" s="1631"/>
      <c r="F292" s="1631"/>
      <c r="H292" s="1540"/>
      <c r="I292" s="1540"/>
      <c r="J292" s="1540"/>
      <c r="K292" s="1540"/>
      <c r="L292" s="1540"/>
      <c r="M292" s="1540"/>
      <c r="N292" s="1540"/>
      <c r="O292" s="1540"/>
      <c r="P292" s="1540"/>
      <c r="Q292" s="1540"/>
      <c r="R292" s="1540"/>
      <c r="S292" s="1540"/>
      <c r="T292" s="1540"/>
      <c r="U292" s="1540"/>
      <c r="V292" s="1624"/>
      <c r="W292" s="1624"/>
      <c r="Y292" s="1624"/>
      <c r="Z292" s="1624"/>
    </row>
    <row r="293" spans="1:26" x14ac:dyDescent="0.25">
      <c r="A293" s="1540"/>
      <c r="B293" s="1540"/>
      <c r="C293" s="1624"/>
      <c r="D293" s="1624"/>
      <c r="E293" s="1631"/>
      <c r="F293" s="1631"/>
      <c r="H293" s="1540"/>
      <c r="I293" s="1540"/>
      <c r="J293" s="1540"/>
      <c r="K293" s="1540"/>
      <c r="L293" s="1540"/>
      <c r="M293" s="1540"/>
      <c r="N293" s="1540"/>
      <c r="O293" s="1540"/>
      <c r="P293" s="1540"/>
      <c r="Q293" s="1540"/>
      <c r="R293" s="1540"/>
      <c r="S293" s="1540"/>
      <c r="T293" s="1540"/>
      <c r="U293" s="1540"/>
      <c r="V293" s="1624"/>
      <c r="W293" s="1624"/>
      <c r="Y293" s="1624"/>
      <c r="Z293" s="1624"/>
    </row>
    <row r="294" spans="1:26" x14ac:dyDescent="0.25">
      <c r="A294" s="1540"/>
      <c r="B294" s="1540"/>
      <c r="C294" s="1624"/>
      <c r="D294" s="1624"/>
      <c r="E294" s="1631"/>
      <c r="F294" s="1631"/>
      <c r="H294" s="1540"/>
      <c r="I294" s="1540"/>
      <c r="J294" s="1540"/>
      <c r="K294" s="1540"/>
      <c r="L294" s="1540"/>
      <c r="M294" s="1540"/>
      <c r="N294" s="1540"/>
      <c r="O294" s="1540"/>
      <c r="P294" s="1540"/>
      <c r="Q294" s="1540"/>
      <c r="R294" s="1540"/>
      <c r="S294" s="1540"/>
      <c r="T294" s="1540"/>
      <c r="U294" s="1540"/>
      <c r="V294" s="1624"/>
      <c r="W294" s="1624"/>
      <c r="Y294" s="1624"/>
      <c r="Z294" s="1624"/>
    </row>
    <row r="295" spans="1:26" x14ac:dyDescent="0.25">
      <c r="A295" s="1540"/>
      <c r="B295" s="1540"/>
      <c r="C295" s="1624"/>
      <c r="D295" s="1624"/>
      <c r="E295" s="1631"/>
      <c r="F295" s="1631"/>
      <c r="H295" s="1540"/>
      <c r="I295" s="1540"/>
      <c r="J295" s="1540"/>
      <c r="K295" s="1540"/>
      <c r="L295" s="1540"/>
      <c r="M295" s="1540"/>
      <c r="N295" s="1540"/>
      <c r="O295" s="1540"/>
      <c r="P295" s="1540"/>
      <c r="Q295" s="1540"/>
      <c r="R295" s="1540"/>
      <c r="S295" s="1540"/>
      <c r="T295" s="1540"/>
      <c r="U295" s="1540"/>
      <c r="V295" s="1624"/>
      <c r="W295" s="1624"/>
      <c r="Y295" s="1624"/>
      <c r="Z295" s="1624"/>
    </row>
    <row r="296" spans="1:26" x14ac:dyDescent="0.25">
      <c r="A296" s="1540"/>
      <c r="B296" s="1540"/>
      <c r="C296" s="1624"/>
      <c r="D296" s="1624"/>
      <c r="E296" s="1631"/>
      <c r="F296" s="1631"/>
      <c r="H296" s="1540"/>
      <c r="I296" s="1540"/>
      <c r="J296" s="1540"/>
      <c r="K296" s="1540"/>
      <c r="L296" s="1540"/>
      <c r="M296" s="1540"/>
      <c r="N296" s="1540"/>
      <c r="O296" s="1540"/>
      <c r="P296" s="1540"/>
      <c r="Q296" s="1540"/>
      <c r="R296" s="1540"/>
      <c r="S296" s="1540"/>
      <c r="T296" s="1540"/>
      <c r="U296" s="1540"/>
      <c r="V296" s="1624"/>
      <c r="W296" s="1624"/>
      <c r="Y296" s="1624"/>
      <c r="Z296" s="1624"/>
    </row>
    <row r="297" spans="1:26" x14ac:dyDescent="0.25">
      <c r="A297" s="1540"/>
      <c r="B297" s="1540"/>
      <c r="C297" s="1624"/>
      <c r="D297" s="1624"/>
      <c r="E297" s="1631"/>
      <c r="F297" s="1631"/>
      <c r="H297" s="1540"/>
      <c r="I297" s="1540"/>
      <c r="J297" s="1540"/>
      <c r="K297" s="1540"/>
      <c r="L297" s="1540"/>
      <c r="M297" s="1540"/>
      <c r="N297" s="1540"/>
      <c r="O297" s="1540"/>
      <c r="P297" s="1540"/>
      <c r="Q297" s="1540"/>
      <c r="R297" s="1540"/>
      <c r="S297" s="1540"/>
      <c r="T297" s="1540"/>
      <c r="U297" s="1540"/>
      <c r="V297" s="1624"/>
      <c r="W297" s="1624"/>
      <c r="Y297" s="1624"/>
      <c r="Z297" s="1624"/>
    </row>
    <row r="298" spans="1:26" x14ac:dyDescent="0.25">
      <c r="A298" s="1540"/>
      <c r="B298" s="1540"/>
      <c r="C298" s="1624"/>
      <c r="D298" s="1624"/>
      <c r="E298" s="1631"/>
      <c r="F298" s="1631"/>
      <c r="H298" s="1540"/>
      <c r="I298" s="1540"/>
      <c r="J298" s="1540"/>
      <c r="K298" s="1540"/>
      <c r="L298" s="1540"/>
      <c r="M298" s="1540"/>
      <c r="N298" s="1540"/>
      <c r="O298" s="1540"/>
      <c r="P298" s="1540"/>
      <c r="Q298" s="1540"/>
      <c r="R298" s="1540"/>
      <c r="S298" s="1540"/>
      <c r="T298" s="1540"/>
      <c r="U298" s="1540"/>
      <c r="V298" s="1624"/>
      <c r="W298" s="1624"/>
      <c r="Y298" s="1624"/>
      <c r="Z298" s="1624"/>
    </row>
    <row r="299" spans="1:26" x14ac:dyDescent="0.25">
      <c r="A299" s="1540"/>
      <c r="B299" s="1540"/>
      <c r="C299" s="1624"/>
      <c r="D299" s="1624"/>
      <c r="E299" s="1631"/>
      <c r="F299" s="1631"/>
      <c r="H299" s="1540"/>
      <c r="I299" s="1540"/>
      <c r="J299" s="1540"/>
      <c r="K299" s="1540"/>
      <c r="L299" s="1540"/>
      <c r="M299" s="1540"/>
      <c r="N299" s="1540"/>
      <c r="O299" s="1540"/>
      <c r="P299" s="1540"/>
      <c r="Q299" s="1540"/>
      <c r="R299" s="1540"/>
      <c r="S299" s="1540"/>
      <c r="T299" s="1540"/>
      <c r="U299" s="1540"/>
      <c r="V299" s="1624"/>
      <c r="W299" s="1624"/>
      <c r="Y299" s="1624"/>
      <c r="Z299" s="1624"/>
    </row>
    <row r="300" spans="1:26" x14ac:dyDescent="0.25">
      <c r="A300" s="1540"/>
      <c r="B300" s="1540"/>
      <c r="C300" s="1624"/>
      <c r="D300" s="1624"/>
      <c r="E300" s="1631"/>
      <c r="F300" s="1631"/>
      <c r="H300" s="1540"/>
      <c r="I300" s="1540"/>
      <c r="J300" s="1540"/>
      <c r="K300" s="1540"/>
      <c r="L300" s="1540"/>
      <c r="M300" s="1540"/>
      <c r="N300" s="1540"/>
      <c r="O300" s="1540"/>
      <c r="P300" s="1540"/>
      <c r="Q300" s="1540"/>
      <c r="R300" s="1540"/>
      <c r="S300" s="1540"/>
      <c r="T300" s="1540"/>
      <c r="U300" s="1540"/>
      <c r="V300" s="1624"/>
      <c r="W300" s="1624"/>
      <c r="Y300" s="1624"/>
      <c r="Z300" s="1624"/>
    </row>
    <row r="301" spans="1:26" x14ac:dyDescent="0.25">
      <c r="A301" s="1540"/>
      <c r="B301" s="1540"/>
      <c r="C301" s="1624"/>
      <c r="D301" s="1624"/>
      <c r="E301" s="1631"/>
      <c r="F301" s="1631"/>
      <c r="H301" s="1540"/>
      <c r="I301" s="1540"/>
      <c r="J301" s="1540"/>
      <c r="K301" s="1540"/>
      <c r="L301" s="1540"/>
      <c r="M301" s="1540"/>
      <c r="N301" s="1540"/>
      <c r="O301" s="1540"/>
      <c r="P301" s="1540"/>
      <c r="Q301" s="1540"/>
      <c r="R301" s="1540"/>
      <c r="S301" s="1540"/>
      <c r="T301" s="1540"/>
      <c r="U301" s="1540"/>
      <c r="V301" s="1624"/>
      <c r="W301" s="1624"/>
      <c r="Y301" s="1624"/>
      <c r="Z301" s="1624"/>
    </row>
    <row r="302" spans="1:26" x14ac:dyDescent="0.25">
      <c r="A302" s="1540"/>
      <c r="B302" s="1540"/>
      <c r="C302" s="1624"/>
      <c r="D302" s="1624"/>
      <c r="E302" s="1631"/>
      <c r="F302" s="1631"/>
      <c r="H302" s="1540"/>
      <c r="I302" s="1540"/>
      <c r="J302" s="1540"/>
      <c r="K302" s="1540"/>
      <c r="L302" s="1540"/>
      <c r="M302" s="1540"/>
      <c r="N302" s="1540"/>
      <c r="O302" s="1540"/>
      <c r="P302" s="1540"/>
      <c r="Q302" s="1540"/>
      <c r="R302" s="1540"/>
      <c r="S302" s="1540"/>
      <c r="T302" s="1540"/>
      <c r="U302" s="1540"/>
      <c r="V302" s="1624"/>
      <c r="W302" s="1624"/>
      <c r="Y302" s="1624"/>
      <c r="Z302" s="1624"/>
    </row>
    <row r="303" spans="1:26" x14ac:dyDescent="0.25">
      <c r="A303" s="1540"/>
      <c r="B303" s="1540"/>
      <c r="C303" s="1624"/>
      <c r="D303" s="1624"/>
      <c r="E303" s="1631"/>
      <c r="F303" s="1631"/>
      <c r="H303" s="1540"/>
      <c r="I303" s="1540"/>
      <c r="J303" s="1540"/>
      <c r="K303" s="1540"/>
      <c r="L303" s="1540"/>
      <c r="M303" s="1540"/>
      <c r="N303" s="1540"/>
      <c r="O303" s="1540"/>
      <c r="P303" s="1540"/>
      <c r="Q303" s="1540"/>
      <c r="R303" s="1540"/>
      <c r="S303" s="1540"/>
      <c r="T303" s="1540"/>
      <c r="U303" s="1540"/>
      <c r="V303" s="1624"/>
      <c r="W303" s="1624"/>
      <c r="Y303" s="1624"/>
      <c r="Z303" s="1624"/>
    </row>
    <row r="304" spans="1:26" x14ac:dyDescent="0.25">
      <c r="A304" s="1540"/>
      <c r="B304" s="1540"/>
      <c r="C304" s="1624"/>
      <c r="D304" s="1624"/>
      <c r="E304" s="1631"/>
      <c r="F304" s="1631"/>
      <c r="H304" s="1540"/>
      <c r="I304" s="1540"/>
      <c r="J304" s="1540"/>
      <c r="K304" s="1540"/>
      <c r="L304" s="1540"/>
      <c r="M304" s="1540"/>
      <c r="N304" s="1540"/>
      <c r="O304" s="1540"/>
      <c r="P304" s="1540"/>
      <c r="Q304" s="1540"/>
      <c r="R304" s="1540"/>
      <c r="S304" s="1540"/>
      <c r="T304" s="1540"/>
      <c r="U304" s="1540"/>
      <c r="V304" s="1624"/>
      <c r="W304" s="1624"/>
      <c r="Y304" s="1624"/>
      <c r="Z304" s="1624"/>
    </row>
    <row r="305" spans="1:26" x14ac:dyDescent="0.25">
      <c r="A305" s="1540"/>
      <c r="B305" s="1540"/>
      <c r="C305" s="1624"/>
      <c r="D305" s="1624"/>
      <c r="E305" s="1631"/>
      <c r="F305" s="1631"/>
      <c r="H305" s="1540"/>
      <c r="I305" s="1540"/>
      <c r="J305" s="1540"/>
      <c r="K305" s="1540"/>
      <c r="L305" s="1540"/>
      <c r="M305" s="1540"/>
      <c r="N305" s="1540"/>
      <c r="O305" s="1540"/>
      <c r="P305" s="1540"/>
      <c r="Q305" s="1540"/>
      <c r="R305" s="1540"/>
      <c r="S305" s="1540"/>
      <c r="T305" s="1540"/>
      <c r="U305" s="1540"/>
      <c r="V305" s="1624"/>
      <c r="W305" s="1624"/>
      <c r="Y305" s="1624"/>
      <c r="Z305" s="1624"/>
    </row>
    <row r="306" spans="1:26" x14ac:dyDescent="0.25">
      <c r="A306" s="1540"/>
      <c r="B306" s="1540"/>
      <c r="C306" s="1624"/>
      <c r="D306" s="1624"/>
      <c r="E306" s="1631"/>
      <c r="F306" s="1631"/>
      <c r="H306" s="1540"/>
      <c r="I306" s="1540"/>
      <c r="J306" s="1540"/>
      <c r="K306" s="1540"/>
      <c r="L306" s="1540"/>
      <c r="M306" s="1540"/>
      <c r="N306" s="1540"/>
      <c r="O306" s="1540"/>
      <c r="P306" s="1540"/>
      <c r="Q306" s="1540"/>
      <c r="R306" s="1540"/>
      <c r="S306" s="1540"/>
      <c r="T306" s="1540"/>
      <c r="U306" s="1540"/>
      <c r="V306" s="1624"/>
      <c r="W306" s="1624"/>
      <c r="Y306" s="1624"/>
      <c r="Z306" s="1624"/>
    </row>
    <row r="307" spans="1:26" x14ac:dyDescent="0.25">
      <c r="A307" s="1540"/>
      <c r="B307" s="1540"/>
      <c r="C307" s="1624"/>
      <c r="D307" s="1624"/>
      <c r="E307" s="1631"/>
      <c r="F307" s="1631"/>
      <c r="H307" s="1540"/>
      <c r="I307" s="1540"/>
      <c r="J307" s="1540"/>
      <c r="K307" s="1540"/>
      <c r="L307" s="1540"/>
      <c r="M307" s="1540"/>
      <c r="N307" s="1540"/>
      <c r="O307" s="1540"/>
      <c r="P307" s="1540"/>
      <c r="Q307" s="1540"/>
      <c r="R307" s="1540"/>
      <c r="S307" s="1540"/>
      <c r="T307" s="1540"/>
      <c r="U307" s="1540"/>
      <c r="V307" s="1624"/>
      <c r="W307" s="1624"/>
      <c r="Y307" s="1624"/>
      <c r="Z307" s="1624"/>
    </row>
    <row r="308" spans="1:26" x14ac:dyDescent="0.25">
      <c r="A308" s="1540"/>
      <c r="B308" s="1540"/>
      <c r="C308" s="1624"/>
      <c r="D308" s="1624"/>
      <c r="E308" s="1631"/>
      <c r="F308" s="1631"/>
      <c r="H308" s="1540"/>
      <c r="I308" s="1540"/>
      <c r="J308" s="1540"/>
      <c r="K308" s="1540"/>
      <c r="L308" s="1540"/>
      <c r="M308" s="1540"/>
      <c r="N308" s="1540"/>
      <c r="O308" s="1540"/>
      <c r="P308" s="1540"/>
      <c r="Q308" s="1540"/>
      <c r="R308" s="1540"/>
      <c r="S308" s="1540"/>
      <c r="T308" s="1540"/>
      <c r="U308" s="1540"/>
      <c r="V308" s="1624"/>
      <c r="W308" s="1624"/>
      <c r="Y308" s="1624"/>
      <c r="Z308" s="1624"/>
    </row>
    <row r="309" spans="1:26" x14ac:dyDescent="0.25">
      <c r="A309" s="1540"/>
      <c r="B309" s="1540"/>
      <c r="C309" s="1624"/>
      <c r="D309" s="1624"/>
      <c r="E309" s="1631"/>
      <c r="F309" s="1631"/>
      <c r="H309" s="1540"/>
      <c r="I309" s="1540"/>
      <c r="J309" s="1540"/>
      <c r="K309" s="1540"/>
      <c r="L309" s="1540"/>
      <c r="M309" s="1540"/>
      <c r="N309" s="1540"/>
      <c r="O309" s="1540"/>
      <c r="P309" s="1540"/>
      <c r="Q309" s="1540"/>
      <c r="R309" s="1540"/>
      <c r="S309" s="1540"/>
      <c r="T309" s="1540"/>
      <c r="U309" s="1540"/>
      <c r="V309" s="1624"/>
      <c r="W309" s="1624"/>
      <c r="Y309" s="1624"/>
      <c r="Z309" s="1624"/>
    </row>
    <row r="310" spans="1:26" x14ac:dyDescent="0.25">
      <c r="A310" s="1540"/>
      <c r="B310" s="1540"/>
      <c r="C310" s="1624"/>
      <c r="D310" s="1624"/>
      <c r="E310" s="1631"/>
      <c r="F310" s="1631"/>
      <c r="H310" s="1540"/>
      <c r="I310" s="1540"/>
      <c r="J310" s="1540"/>
      <c r="K310" s="1540"/>
      <c r="L310" s="1540"/>
      <c r="M310" s="1540"/>
      <c r="N310" s="1540"/>
      <c r="O310" s="1540"/>
      <c r="P310" s="1540"/>
      <c r="Q310" s="1540"/>
      <c r="R310" s="1540"/>
      <c r="S310" s="1540"/>
      <c r="T310" s="1540"/>
      <c r="U310" s="1540"/>
      <c r="V310" s="1624"/>
      <c r="W310" s="1624"/>
      <c r="Y310" s="1624"/>
      <c r="Z310" s="1624"/>
    </row>
    <row r="311" spans="1:26" x14ac:dyDescent="0.25">
      <c r="A311" s="1540"/>
      <c r="B311" s="1540"/>
      <c r="C311" s="1624"/>
      <c r="D311" s="1624"/>
      <c r="E311" s="1631"/>
      <c r="F311" s="1631"/>
      <c r="H311" s="1540"/>
      <c r="I311" s="1540"/>
      <c r="J311" s="1540"/>
      <c r="K311" s="1540"/>
      <c r="L311" s="1540"/>
      <c r="M311" s="1540"/>
      <c r="N311" s="1540"/>
      <c r="O311" s="1540"/>
      <c r="P311" s="1540"/>
      <c r="Q311" s="1540"/>
      <c r="R311" s="1540"/>
      <c r="S311" s="1540"/>
      <c r="T311" s="1540"/>
      <c r="U311" s="1540"/>
      <c r="V311" s="1624"/>
      <c r="W311" s="1624"/>
      <c r="Y311" s="1624"/>
      <c r="Z311" s="1624"/>
    </row>
    <row r="312" spans="1:26" x14ac:dyDescent="0.25">
      <c r="A312" s="1540"/>
      <c r="B312" s="1540"/>
      <c r="C312" s="1624"/>
      <c r="D312" s="1624"/>
      <c r="E312" s="1631"/>
      <c r="F312" s="1631"/>
      <c r="H312" s="1540"/>
      <c r="I312" s="1540"/>
      <c r="J312" s="1540"/>
      <c r="K312" s="1540"/>
      <c r="L312" s="1540"/>
      <c r="M312" s="1540"/>
      <c r="N312" s="1540"/>
      <c r="O312" s="1540"/>
      <c r="P312" s="1540"/>
      <c r="Q312" s="1540"/>
      <c r="R312" s="1540"/>
      <c r="S312" s="1540"/>
      <c r="T312" s="1540"/>
      <c r="U312" s="1540"/>
      <c r="V312" s="1624"/>
      <c r="W312" s="1624"/>
      <c r="Y312" s="1624"/>
      <c r="Z312" s="1624"/>
    </row>
    <row r="313" spans="1:26" x14ac:dyDescent="0.25">
      <c r="A313" s="1540"/>
      <c r="B313" s="1540"/>
      <c r="C313" s="1624"/>
      <c r="D313" s="1624"/>
      <c r="E313" s="1631"/>
      <c r="F313" s="1631"/>
      <c r="H313" s="1540"/>
      <c r="I313" s="1540"/>
      <c r="J313" s="1540"/>
      <c r="K313" s="1540"/>
      <c r="L313" s="1540"/>
      <c r="M313" s="1540"/>
      <c r="N313" s="1540"/>
      <c r="O313" s="1540"/>
      <c r="P313" s="1540"/>
      <c r="Q313" s="1540"/>
      <c r="R313" s="1540"/>
      <c r="S313" s="1540"/>
      <c r="T313" s="1540"/>
      <c r="U313" s="1540"/>
      <c r="V313" s="1624"/>
      <c r="W313" s="1624"/>
      <c r="Y313" s="1624"/>
      <c r="Z313" s="1624"/>
    </row>
    <row r="314" spans="1:26" x14ac:dyDescent="0.25">
      <c r="A314" s="1540"/>
      <c r="B314" s="1540"/>
      <c r="C314" s="1624"/>
      <c r="D314" s="1624"/>
      <c r="E314" s="1631"/>
      <c r="F314" s="1631"/>
      <c r="H314" s="1540"/>
      <c r="I314" s="1540"/>
      <c r="J314" s="1540"/>
      <c r="K314" s="1540"/>
      <c r="L314" s="1540"/>
      <c r="M314" s="1540"/>
      <c r="N314" s="1540"/>
      <c r="O314" s="1540"/>
      <c r="P314" s="1540"/>
      <c r="Q314" s="1540"/>
      <c r="R314" s="1540"/>
      <c r="S314" s="1540"/>
      <c r="T314" s="1540"/>
      <c r="U314" s="1540"/>
      <c r="V314" s="1624"/>
      <c r="W314" s="1624"/>
      <c r="Y314" s="1624"/>
      <c r="Z314" s="1624"/>
    </row>
    <row r="315" spans="1:26" x14ac:dyDescent="0.25">
      <c r="A315" s="1540"/>
      <c r="B315" s="1540"/>
      <c r="C315" s="1624"/>
      <c r="D315" s="1624"/>
      <c r="E315" s="1631"/>
      <c r="F315" s="1631"/>
      <c r="H315" s="1540"/>
      <c r="I315" s="1540"/>
      <c r="J315" s="1540"/>
      <c r="K315" s="1540"/>
      <c r="L315" s="1540"/>
      <c r="M315" s="1540"/>
      <c r="N315" s="1540"/>
      <c r="O315" s="1540"/>
      <c r="P315" s="1540"/>
      <c r="Q315" s="1540"/>
      <c r="R315" s="1540"/>
      <c r="S315" s="1540"/>
      <c r="T315" s="1540"/>
      <c r="U315" s="1540"/>
      <c r="V315" s="1624"/>
      <c r="W315" s="1624"/>
      <c r="Y315" s="1624"/>
      <c r="Z315" s="1624"/>
    </row>
    <row r="316" spans="1:26" x14ac:dyDescent="0.25">
      <c r="A316" s="1540"/>
      <c r="B316" s="1540"/>
      <c r="C316" s="1624"/>
      <c r="D316" s="1624"/>
      <c r="E316" s="1631"/>
      <c r="F316" s="1631"/>
      <c r="H316" s="1540"/>
      <c r="I316" s="1540"/>
      <c r="J316" s="1540"/>
      <c r="K316" s="1540"/>
      <c r="L316" s="1540"/>
      <c r="M316" s="1540"/>
      <c r="N316" s="1540"/>
      <c r="O316" s="1540"/>
      <c r="P316" s="1540"/>
      <c r="Q316" s="1540"/>
      <c r="R316" s="1540"/>
      <c r="S316" s="1540"/>
      <c r="T316" s="1540"/>
      <c r="U316" s="1540"/>
      <c r="V316" s="1624"/>
      <c r="W316" s="1624"/>
      <c r="Y316" s="1624"/>
      <c r="Z316" s="1624"/>
    </row>
    <row r="317" spans="1:26" x14ac:dyDescent="0.25">
      <c r="A317" s="1540"/>
      <c r="B317" s="1540"/>
      <c r="C317" s="1624"/>
      <c r="D317" s="1624"/>
      <c r="E317" s="1631"/>
      <c r="F317" s="1631"/>
      <c r="H317" s="1540"/>
      <c r="I317" s="1540"/>
      <c r="J317" s="1540"/>
      <c r="K317" s="1540"/>
      <c r="L317" s="1540"/>
      <c r="M317" s="1540"/>
      <c r="N317" s="1540"/>
      <c r="O317" s="1540"/>
      <c r="P317" s="1540"/>
      <c r="Q317" s="1540"/>
      <c r="R317" s="1540"/>
      <c r="S317" s="1540"/>
      <c r="T317" s="1540"/>
      <c r="U317" s="1540"/>
      <c r="V317" s="1624"/>
      <c r="W317" s="1624"/>
      <c r="Y317" s="1624"/>
      <c r="Z317" s="1624"/>
    </row>
    <row r="318" spans="1:26" x14ac:dyDescent="0.25">
      <c r="A318" s="1540"/>
      <c r="B318" s="1540"/>
      <c r="C318" s="1624"/>
      <c r="D318" s="1624"/>
      <c r="E318" s="1631"/>
      <c r="F318" s="1631"/>
      <c r="H318" s="1540"/>
      <c r="I318" s="1540"/>
      <c r="J318" s="1540"/>
      <c r="K318" s="1540"/>
      <c r="L318" s="1540"/>
      <c r="M318" s="1540"/>
      <c r="N318" s="1540"/>
      <c r="O318" s="1540"/>
      <c r="P318" s="1540"/>
      <c r="Q318" s="1540"/>
      <c r="R318" s="1540"/>
      <c r="S318" s="1540"/>
      <c r="T318" s="1540"/>
      <c r="U318" s="1540"/>
      <c r="V318" s="1624"/>
      <c r="W318" s="1624"/>
      <c r="Y318" s="1624"/>
      <c r="Z318" s="1624"/>
    </row>
    <row r="319" spans="1:26" x14ac:dyDescent="0.25">
      <c r="A319" s="1540"/>
      <c r="B319" s="1540"/>
      <c r="C319" s="1624"/>
      <c r="D319" s="1624"/>
      <c r="E319" s="1631"/>
      <c r="F319" s="1631"/>
      <c r="H319" s="1540"/>
      <c r="I319" s="1540"/>
      <c r="J319" s="1540"/>
      <c r="K319" s="1540"/>
      <c r="L319" s="1540"/>
      <c r="M319" s="1540"/>
      <c r="N319" s="1540"/>
      <c r="O319" s="1540"/>
      <c r="P319" s="1540"/>
      <c r="Q319" s="1540"/>
      <c r="R319" s="1540"/>
      <c r="S319" s="1540"/>
      <c r="T319" s="1540"/>
      <c r="U319" s="1540"/>
      <c r="V319" s="1624"/>
      <c r="W319" s="1624"/>
      <c r="Y319" s="1624"/>
      <c r="Z319" s="1624"/>
    </row>
    <row r="320" spans="1:26" x14ac:dyDescent="0.25">
      <c r="A320" s="1540"/>
      <c r="B320" s="1540"/>
      <c r="C320" s="1624"/>
      <c r="D320" s="1624"/>
      <c r="E320" s="1631"/>
      <c r="F320" s="1631"/>
      <c r="H320" s="1540"/>
      <c r="I320" s="1540"/>
      <c r="J320" s="1540"/>
      <c r="K320" s="1540"/>
      <c r="L320" s="1540"/>
      <c r="M320" s="1540"/>
      <c r="N320" s="1540"/>
      <c r="O320" s="1540"/>
      <c r="P320" s="1540"/>
      <c r="Q320" s="1540"/>
      <c r="R320" s="1540"/>
      <c r="S320" s="1540"/>
      <c r="T320" s="1540"/>
      <c r="U320" s="1540"/>
      <c r="V320" s="1624"/>
      <c r="W320" s="1624"/>
      <c r="Y320" s="1624"/>
      <c r="Z320" s="1624"/>
    </row>
    <row r="321" spans="1:26" x14ac:dyDescent="0.25">
      <c r="A321" s="1540"/>
      <c r="B321" s="1540"/>
      <c r="C321" s="1624"/>
      <c r="D321" s="1624"/>
      <c r="E321" s="1631"/>
      <c r="F321" s="1631"/>
      <c r="H321" s="1540"/>
      <c r="I321" s="1540"/>
      <c r="J321" s="1540"/>
      <c r="K321" s="1540"/>
      <c r="L321" s="1540"/>
      <c r="M321" s="1540"/>
      <c r="N321" s="1540"/>
      <c r="O321" s="1540"/>
      <c r="P321" s="1540"/>
      <c r="Q321" s="1540"/>
      <c r="R321" s="1540"/>
      <c r="S321" s="1540"/>
      <c r="T321" s="1540"/>
      <c r="U321" s="1540"/>
      <c r="V321" s="1624"/>
      <c r="W321" s="1624"/>
      <c r="Y321" s="1624"/>
      <c r="Z321" s="1624"/>
    </row>
    <row r="322" spans="1:26" x14ac:dyDescent="0.25">
      <c r="A322" s="1540"/>
      <c r="B322" s="1540"/>
      <c r="C322" s="1624"/>
      <c r="D322" s="1624"/>
      <c r="E322" s="1631"/>
      <c r="F322" s="1631"/>
      <c r="H322" s="1540"/>
      <c r="I322" s="1540"/>
      <c r="J322" s="1540"/>
      <c r="K322" s="1540"/>
      <c r="L322" s="1540"/>
      <c r="M322" s="1540"/>
      <c r="N322" s="1540"/>
      <c r="O322" s="1540"/>
      <c r="P322" s="1540"/>
      <c r="Q322" s="1540"/>
      <c r="R322" s="1540"/>
      <c r="S322" s="1540"/>
      <c r="T322" s="1540"/>
      <c r="U322" s="1540"/>
      <c r="V322" s="1624"/>
      <c r="W322" s="1624"/>
      <c r="Y322" s="1624"/>
      <c r="Z322" s="1624"/>
    </row>
    <row r="323" spans="1:26" x14ac:dyDescent="0.25">
      <c r="A323" s="1540"/>
      <c r="B323" s="1540"/>
      <c r="C323" s="1624"/>
      <c r="D323" s="1624"/>
      <c r="E323" s="1631"/>
      <c r="F323" s="1631"/>
      <c r="H323" s="1540"/>
      <c r="I323" s="1540"/>
      <c r="J323" s="1540"/>
      <c r="K323" s="1540"/>
      <c r="L323" s="1540"/>
      <c r="M323" s="1540"/>
      <c r="N323" s="1540"/>
      <c r="O323" s="1540"/>
      <c r="P323" s="1540"/>
      <c r="Q323" s="1540"/>
      <c r="R323" s="1540"/>
      <c r="S323" s="1540"/>
      <c r="T323" s="1540"/>
      <c r="U323" s="1540"/>
      <c r="V323" s="1624"/>
      <c r="W323" s="1624"/>
      <c r="Y323" s="1624"/>
      <c r="Z323" s="1624"/>
    </row>
    <row r="324" spans="1:26" x14ac:dyDescent="0.25">
      <c r="A324" s="1540"/>
      <c r="B324" s="1540"/>
      <c r="C324" s="1624"/>
      <c r="D324" s="1624"/>
      <c r="E324" s="1631"/>
      <c r="F324" s="1631"/>
      <c r="H324" s="1540"/>
      <c r="I324" s="1540"/>
      <c r="J324" s="1540"/>
      <c r="K324" s="1540"/>
      <c r="L324" s="1540"/>
      <c r="M324" s="1540"/>
      <c r="N324" s="1540"/>
      <c r="O324" s="1540"/>
      <c r="P324" s="1540"/>
      <c r="Q324" s="1540"/>
      <c r="R324" s="1540"/>
      <c r="S324" s="1540"/>
      <c r="T324" s="1540"/>
      <c r="U324" s="1540"/>
      <c r="V324" s="1624"/>
      <c r="W324" s="1624"/>
      <c r="Y324" s="1624"/>
      <c r="Z324" s="1624"/>
    </row>
    <row r="325" spans="1:26" x14ac:dyDescent="0.25">
      <c r="A325" s="1540"/>
      <c r="B325" s="1540"/>
      <c r="C325" s="1624"/>
      <c r="D325" s="1624"/>
      <c r="E325" s="1631"/>
      <c r="F325" s="1631"/>
      <c r="H325" s="1540"/>
      <c r="I325" s="1540"/>
      <c r="J325" s="1540"/>
      <c r="K325" s="1540"/>
      <c r="L325" s="1540"/>
      <c r="M325" s="1540"/>
      <c r="N325" s="1540"/>
      <c r="O325" s="1540"/>
      <c r="P325" s="1540"/>
      <c r="Q325" s="1540"/>
      <c r="R325" s="1540"/>
      <c r="S325" s="1540"/>
      <c r="T325" s="1540"/>
      <c r="U325" s="1540"/>
      <c r="V325" s="1624"/>
      <c r="W325" s="1624"/>
      <c r="Y325" s="1624"/>
      <c r="Z325" s="1624"/>
    </row>
    <row r="326" spans="1:26" x14ac:dyDescent="0.25">
      <c r="A326" s="1540"/>
      <c r="B326" s="1540"/>
      <c r="C326" s="1624"/>
      <c r="D326" s="1624"/>
      <c r="E326" s="1631"/>
      <c r="F326" s="1631"/>
      <c r="H326" s="1540"/>
      <c r="I326" s="1540"/>
      <c r="J326" s="1540"/>
      <c r="K326" s="1540"/>
      <c r="L326" s="1540"/>
      <c r="M326" s="1540"/>
      <c r="N326" s="1540"/>
      <c r="O326" s="1540"/>
      <c r="P326" s="1540"/>
      <c r="Q326" s="1540"/>
      <c r="R326" s="1540"/>
      <c r="S326" s="1540"/>
      <c r="T326" s="1540"/>
      <c r="U326" s="1540"/>
      <c r="V326" s="1624"/>
      <c r="W326" s="1624"/>
      <c r="Y326" s="1624"/>
      <c r="Z326" s="1624"/>
    </row>
    <row r="327" spans="1:26" x14ac:dyDescent="0.25">
      <c r="A327" s="1540"/>
      <c r="B327" s="1540"/>
      <c r="C327" s="1624"/>
      <c r="D327" s="1624"/>
      <c r="E327" s="1631"/>
      <c r="F327" s="1631"/>
      <c r="H327" s="1540"/>
      <c r="I327" s="1540"/>
      <c r="J327" s="1540"/>
      <c r="K327" s="1540"/>
      <c r="L327" s="1540"/>
      <c r="M327" s="1540"/>
      <c r="N327" s="1540"/>
      <c r="O327" s="1540"/>
      <c r="P327" s="1540"/>
      <c r="Q327" s="1540"/>
      <c r="R327" s="1540"/>
      <c r="S327" s="1540"/>
      <c r="T327" s="1540"/>
      <c r="U327" s="1540"/>
      <c r="V327" s="1624"/>
      <c r="W327" s="1624"/>
      <c r="Y327" s="1624"/>
      <c r="Z327" s="1624"/>
    </row>
    <row r="328" spans="1:26" x14ac:dyDescent="0.25">
      <c r="A328" s="1540"/>
      <c r="B328" s="1540"/>
      <c r="C328" s="1624"/>
      <c r="D328" s="1624"/>
      <c r="E328" s="1631"/>
      <c r="F328" s="1631"/>
      <c r="H328" s="1540"/>
      <c r="I328" s="1540"/>
      <c r="J328" s="1540"/>
      <c r="K328" s="1540"/>
      <c r="L328" s="1540"/>
      <c r="M328" s="1540"/>
      <c r="N328" s="1540"/>
      <c r="O328" s="1540"/>
      <c r="P328" s="1540"/>
      <c r="Q328" s="1540"/>
      <c r="R328" s="1540"/>
      <c r="S328" s="1540"/>
      <c r="T328" s="1540"/>
      <c r="U328" s="1540"/>
      <c r="V328" s="1624"/>
      <c r="W328" s="1624"/>
      <c r="Y328" s="1624"/>
      <c r="Z328" s="1624"/>
    </row>
    <row r="329" spans="1:26" x14ac:dyDescent="0.25">
      <c r="A329" s="1540"/>
      <c r="B329" s="1540"/>
      <c r="C329" s="1624"/>
      <c r="D329" s="1624"/>
      <c r="E329" s="1631"/>
      <c r="F329" s="1631"/>
      <c r="H329" s="1540"/>
      <c r="I329" s="1540"/>
      <c r="J329" s="1540"/>
      <c r="K329" s="1540"/>
      <c r="L329" s="1540"/>
      <c r="M329" s="1540"/>
      <c r="N329" s="1540"/>
      <c r="O329" s="1540"/>
      <c r="P329" s="1540"/>
      <c r="Q329" s="1540"/>
      <c r="R329" s="1540"/>
      <c r="S329" s="1540"/>
      <c r="T329" s="1540"/>
      <c r="U329" s="1540"/>
      <c r="V329" s="1624"/>
      <c r="W329" s="1624"/>
      <c r="Y329" s="1624"/>
      <c r="Z329" s="1624"/>
    </row>
    <row r="330" spans="1:26" x14ac:dyDescent="0.25">
      <c r="A330" s="1540"/>
      <c r="B330" s="1540"/>
      <c r="C330" s="1624"/>
      <c r="D330" s="1624"/>
      <c r="E330" s="1631"/>
      <c r="F330" s="1631"/>
      <c r="H330" s="1540"/>
      <c r="I330" s="1540"/>
      <c r="J330" s="1540"/>
      <c r="K330" s="1540"/>
      <c r="L330" s="1540"/>
      <c r="M330" s="1540"/>
      <c r="N330" s="1540"/>
      <c r="O330" s="1540"/>
      <c r="P330" s="1540"/>
      <c r="Q330" s="1540"/>
      <c r="R330" s="1540"/>
      <c r="S330" s="1540"/>
      <c r="T330" s="1540"/>
      <c r="U330" s="1540"/>
      <c r="V330" s="1624"/>
      <c r="W330" s="1624"/>
      <c r="Y330" s="1624"/>
      <c r="Z330" s="1624"/>
    </row>
    <row r="331" spans="1:26" x14ac:dyDescent="0.25">
      <c r="A331" s="1540"/>
      <c r="B331" s="1540"/>
      <c r="C331" s="1624"/>
      <c r="D331" s="1624"/>
      <c r="E331" s="1631"/>
      <c r="F331" s="1631"/>
      <c r="H331" s="1540"/>
      <c r="I331" s="1540"/>
      <c r="J331" s="1540"/>
      <c r="K331" s="1540"/>
      <c r="L331" s="1540"/>
      <c r="M331" s="1540"/>
      <c r="N331" s="1540"/>
      <c r="O331" s="1540"/>
      <c r="P331" s="1540"/>
      <c r="Q331" s="1540"/>
      <c r="R331" s="1540"/>
      <c r="S331" s="1540"/>
      <c r="T331" s="1540"/>
      <c r="U331" s="1540"/>
      <c r="V331" s="1624"/>
      <c r="W331" s="1624"/>
      <c r="Y331" s="1624"/>
      <c r="Z331" s="1624"/>
    </row>
    <row r="332" spans="1:26" x14ac:dyDescent="0.25">
      <c r="A332" s="1540"/>
      <c r="B332" s="1540"/>
      <c r="C332" s="1624"/>
      <c r="D332" s="1624"/>
      <c r="E332" s="1631"/>
      <c r="F332" s="1631"/>
      <c r="H332" s="1540"/>
      <c r="I332" s="1540"/>
      <c r="J332" s="1540"/>
      <c r="K332" s="1540"/>
      <c r="L332" s="1540"/>
      <c r="M332" s="1540"/>
      <c r="N332" s="1540"/>
      <c r="O332" s="1540"/>
      <c r="P332" s="1540"/>
      <c r="Q332" s="1540"/>
      <c r="R332" s="1540"/>
      <c r="S332" s="1540"/>
      <c r="T332" s="1540"/>
      <c r="U332" s="1540"/>
      <c r="V332" s="1624"/>
      <c r="W332" s="1624"/>
      <c r="Y332" s="1624"/>
      <c r="Z332" s="1624"/>
    </row>
    <row r="333" spans="1:26" x14ac:dyDescent="0.25">
      <c r="A333" s="1540"/>
      <c r="B333" s="1540"/>
      <c r="C333" s="1624"/>
      <c r="D333" s="1624"/>
      <c r="E333" s="1631"/>
      <c r="F333" s="1631"/>
      <c r="H333" s="1540"/>
      <c r="I333" s="1540"/>
      <c r="J333" s="1540"/>
      <c r="K333" s="1540"/>
      <c r="L333" s="1540"/>
      <c r="M333" s="1540"/>
      <c r="N333" s="1540"/>
      <c r="O333" s="1540"/>
      <c r="P333" s="1540"/>
      <c r="Q333" s="1540"/>
      <c r="R333" s="1540"/>
      <c r="S333" s="1540"/>
      <c r="T333" s="1540"/>
      <c r="U333" s="1540"/>
      <c r="V333" s="1624"/>
      <c r="W333" s="1624"/>
      <c r="Y333" s="1624"/>
      <c r="Z333" s="1624"/>
    </row>
    <row r="334" spans="1:26" x14ac:dyDescent="0.25">
      <c r="A334" s="1540"/>
      <c r="B334" s="1540"/>
      <c r="C334" s="1624"/>
      <c r="D334" s="1624"/>
      <c r="E334" s="1631"/>
      <c r="F334" s="1631"/>
      <c r="H334" s="1540"/>
      <c r="I334" s="1540"/>
      <c r="J334" s="1540"/>
      <c r="K334" s="1540"/>
      <c r="L334" s="1540"/>
      <c r="M334" s="1540"/>
      <c r="N334" s="1540"/>
      <c r="O334" s="1540"/>
      <c r="P334" s="1540"/>
      <c r="Q334" s="1540"/>
      <c r="R334" s="1540"/>
      <c r="S334" s="1540"/>
      <c r="T334" s="1540"/>
      <c r="U334" s="1540"/>
      <c r="V334" s="1624"/>
      <c r="W334" s="1624"/>
      <c r="Y334" s="1624"/>
      <c r="Z334" s="1624"/>
    </row>
    <row r="335" spans="1:26" x14ac:dyDescent="0.25">
      <c r="A335" s="1540"/>
      <c r="B335" s="1540"/>
      <c r="C335" s="1624"/>
      <c r="D335" s="1624"/>
      <c r="E335" s="1631"/>
      <c r="F335" s="1631"/>
      <c r="H335" s="1540"/>
      <c r="I335" s="1540"/>
      <c r="J335" s="1540"/>
      <c r="K335" s="1540"/>
      <c r="L335" s="1540"/>
      <c r="M335" s="1540"/>
      <c r="N335" s="1540"/>
      <c r="O335" s="1540"/>
      <c r="P335" s="1540"/>
      <c r="Q335" s="1540"/>
      <c r="R335" s="1540"/>
      <c r="S335" s="1540"/>
      <c r="T335" s="1540"/>
      <c r="U335" s="1540"/>
      <c r="V335" s="1624"/>
      <c r="W335" s="1624"/>
      <c r="Y335" s="1624"/>
      <c r="Z335" s="1624"/>
    </row>
    <row r="336" spans="1:26" x14ac:dyDescent="0.25">
      <c r="A336" s="1540"/>
      <c r="B336" s="1540"/>
      <c r="C336" s="1624"/>
      <c r="D336" s="1624"/>
      <c r="E336" s="1631"/>
      <c r="F336" s="1631"/>
      <c r="H336" s="1540"/>
      <c r="I336" s="1540"/>
      <c r="J336" s="1540"/>
      <c r="K336" s="1540"/>
      <c r="L336" s="1540"/>
      <c r="M336" s="1540"/>
      <c r="N336" s="1540"/>
      <c r="O336" s="1540"/>
      <c r="P336" s="1540"/>
      <c r="Q336" s="1540"/>
      <c r="R336" s="1540"/>
      <c r="S336" s="1540"/>
      <c r="T336" s="1540"/>
      <c r="U336" s="1540"/>
      <c r="V336" s="1624"/>
      <c r="W336" s="1624"/>
      <c r="Y336" s="1624"/>
      <c r="Z336" s="1624"/>
    </row>
    <row r="337" spans="1:26" x14ac:dyDescent="0.25">
      <c r="A337" s="1540"/>
      <c r="B337" s="1540"/>
      <c r="C337" s="1624"/>
      <c r="D337" s="1624"/>
      <c r="E337" s="1631"/>
      <c r="F337" s="1631"/>
      <c r="H337" s="1540"/>
      <c r="I337" s="1540"/>
      <c r="J337" s="1540"/>
      <c r="K337" s="1540"/>
      <c r="L337" s="1540"/>
      <c r="M337" s="1540"/>
      <c r="N337" s="1540"/>
      <c r="O337" s="1540"/>
      <c r="P337" s="1540"/>
      <c r="Q337" s="1540"/>
      <c r="R337" s="1540"/>
      <c r="S337" s="1540"/>
      <c r="T337" s="1540"/>
      <c r="U337" s="1540"/>
      <c r="V337" s="1624"/>
      <c r="W337" s="1624"/>
      <c r="Y337" s="1624"/>
      <c r="Z337" s="1624"/>
    </row>
    <row r="338" spans="1:26" x14ac:dyDescent="0.25">
      <c r="A338" s="1540"/>
      <c r="B338" s="1540"/>
      <c r="C338" s="1624"/>
      <c r="D338" s="1624"/>
      <c r="E338" s="1631"/>
      <c r="F338" s="1631"/>
      <c r="H338" s="1540"/>
      <c r="I338" s="1540"/>
      <c r="J338" s="1540"/>
      <c r="K338" s="1540"/>
      <c r="L338" s="1540"/>
      <c r="M338" s="1540"/>
      <c r="N338" s="1540"/>
      <c r="O338" s="1540"/>
      <c r="P338" s="1540"/>
      <c r="Q338" s="1540"/>
      <c r="R338" s="1540"/>
      <c r="S338" s="1540"/>
      <c r="T338" s="1540"/>
      <c r="U338" s="1540"/>
      <c r="V338" s="1624"/>
      <c r="W338" s="1624"/>
      <c r="Y338" s="1624"/>
      <c r="Z338" s="1624"/>
    </row>
    <row r="339" spans="1:26" x14ac:dyDescent="0.25">
      <c r="A339" s="1540"/>
      <c r="B339" s="1540"/>
      <c r="C339" s="1624"/>
      <c r="D339" s="1624"/>
      <c r="E339" s="1631"/>
      <c r="F339" s="1631"/>
      <c r="H339" s="1540"/>
      <c r="I339" s="1540"/>
      <c r="J339" s="1540"/>
      <c r="K339" s="1540"/>
      <c r="L339" s="1540"/>
      <c r="M339" s="1540"/>
      <c r="N339" s="1540"/>
      <c r="O339" s="1540"/>
      <c r="P339" s="1540"/>
      <c r="Q339" s="1540"/>
      <c r="R339" s="1540"/>
      <c r="S339" s="1540"/>
      <c r="T339" s="1540"/>
      <c r="U339" s="1540"/>
      <c r="V339" s="1624"/>
      <c r="W339" s="1624"/>
      <c r="Y339" s="1624"/>
      <c r="Z339" s="1624"/>
    </row>
    <row r="340" spans="1:26" x14ac:dyDescent="0.25">
      <c r="A340" s="1540"/>
      <c r="B340" s="1540"/>
      <c r="C340" s="1624"/>
      <c r="D340" s="1624"/>
      <c r="E340" s="1631"/>
      <c r="F340" s="1631"/>
      <c r="H340" s="1540"/>
      <c r="I340" s="1540"/>
      <c r="J340" s="1540"/>
      <c r="K340" s="1540"/>
      <c r="L340" s="1540"/>
      <c r="M340" s="1540"/>
      <c r="N340" s="1540"/>
      <c r="O340" s="1540"/>
      <c r="P340" s="1540"/>
      <c r="Q340" s="1540"/>
      <c r="R340" s="1540"/>
      <c r="S340" s="1540"/>
      <c r="T340" s="1540"/>
      <c r="U340" s="1540"/>
      <c r="V340" s="1624"/>
      <c r="W340" s="1624"/>
      <c r="Y340" s="1624"/>
      <c r="Z340" s="1624"/>
    </row>
    <row r="341" spans="1:26" x14ac:dyDescent="0.25">
      <c r="A341" s="1540"/>
      <c r="B341" s="1540"/>
      <c r="C341" s="1624"/>
      <c r="D341" s="1624"/>
      <c r="E341" s="1631"/>
      <c r="F341" s="1631"/>
      <c r="H341" s="1540"/>
      <c r="I341" s="1540"/>
      <c r="J341" s="1540"/>
      <c r="K341" s="1540"/>
      <c r="L341" s="1540"/>
      <c r="M341" s="1540"/>
      <c r="N341" s="1540"/>
      <c r="O341" s="1540"/>
      <c r="P341" s="1540"/>
      <c r="Q341" s="1540"/>
      <c r="R341" s="1540"/>
      <c r="S341" s="1540"/>
      <c r="T341" s="1540"/>
      <c r="U341" s="1540"/>
      <c r="V341" s="1624"/>
      <c r="W341" s="1624"/>
      <c r="Y341" s="1624"/>
      <c r="Z341" s="1624"/>
    </row>
    <row r="342" spans="1:26" x14ac:dyDescent="0.25">
      <c r="A342" s="1540"/>
      <c r="B342" s="1540"/>
      <c r="C342" s="1624"/>
      <c r="D342" s="1624"/>
      <c r="E342" s="1631"/>
      <c r="F342" s="1631"/>
      <c r="H342" s="1540"/>
      <c r="I342" s="1540"/>
      <c r="J342" s="1540"/>
      <c r="K342" s="1540"/>
      <c r="L342" s="1540"/>
      <c r="M342" s="1540"/>
      <c r="N342" s="1540"/>
      <c r="O342" s="1540"/>
      <c r="P342" s="1540"/>
      <c r="Q342" s="1540"/>
      <c r="R342" s="1540"/>
      <c r="S342" s="1540"/>
      <c r="T342" s="1540"/>
      <c r="U342" s="1540"/>
      <c r="V342" s="1624"/>
      <c r="W342" s="1624"/>
      <c r="Y342" s="1624"/>
      <c r="Z342" s="1624"/>
    </row>
    <row r="343" spans="1:26" x14ac:dyDescent="0.25">
      <c r="A343" s="1540"/>
      <c r="B343" s="1540"/>
      <c r="C343" s="1624"/>
      <c r="D343" s="1624"/>
      <c r="E343" s="1631"/>
      <c r="F343" s="1631"/>
      <c r="H343" s="1540"/>
      <c r="I343" s="1540"/>
      <c r="J343" s="1540"/>
      <c r="K343" s="1540"/>
      <c r="L343" s="1540"/>
      <c r="M343" s="1540"/>
      <c r="N343" s="1540"/>
      <c r="O343" s="1540"/>
      <c r="P343" s="1540"/>
      <c r="Q343" s="1540"/>
      <c r="R343" s="1540"/>
      <c r="S343" s="1540"/>
      <c r="T343" s="1540"/>
      <c r="U343" s="1540"/>
      <c r="V343" s="1624"/>
      <c r="W343" s="1624"/>
      <c r="Y343" s="1624"/>
      <c r="Z343" s="1624"/>
    </row>
    <row r="344" spans="1:26" x14ac:dyDescent="0.25">
      <c r="A344" s="1540"/>
      <c r="B344" s="1540"/>
      <c r="C344" s="1624"/>
      <c r="D344" s="1624"/>
      <c r="E344" s="1631"/>
      <c r="F344" s="1631"/>
      <c r="H344" s="1540"/>
      <c r="I344" s="1540"/>
      <c r="J344" s="1540"/>
      <c r="K344" s="1540"/>
      <c r="L344" s="1540"/>
      <c r="M344" s="1540"/>
      <c r="N344" s="1540"/>
      <c r="O344" s="1540"/>
      <c r="P344" s="1540"/>
      <c r="Q344" s="1540"/>
      <c r="R344" s="1540"/>
      <c r="S344" s="1540"/>
      <c r="T344" s="1540"/>
      <c r="U344" s="1540"/>
      <c r="V344" s="1624"/>
      <c r="W344" s="1624"/>
      <c r="Y344" s="1624"/>
      <c r="Z344" s="1624"/>
    </row>
    <row r="345" spans="1:26" x14ac:dyDescent="0.25">
      <c r="A345" s="1540"/>
      <c r="B345" s="1540"/>
      <c r="C345" s="1624"/>
      <c r="D345" s="1624"/>
      <c r="E345" s="1631"/>
      <c r="F345" s="1631"/>
      <c r="H345" s="1540"/>
      <c r="I345" s="1540"/>
      <c r="J345" s="1540"/>
      <c r="K345" s="1540"/>
      <c r="L345" s="1540"/>
      <c r="M345" s="1540"/>
      <c r="N345" s="1540"/>
      <c r="O345" s="1540"/>
      <c r="P345" s="1540"/>
      <c r="Q345" s="1540"/>
      <c r="R345" s="1540"/>
      <c r="S345" s="1540"/>
      <c r="T345" s="1540"/>
      <c r="U345" s="1540"/>
      <c r="V345" s="1624"/>
      <c r="W345" s="1624"/>
      <c r="Y345" s="1624"/>
      <c r="Z345" s="1624"/>
    </row>
    <row r="346" spans="1:26" x14ac:dyDescent="0.25">
      <c r="A346" s="1540"/>
      <c r="B346" s="1540"/>
      <c r="C346" s="1624"/>
      <c r="D346" s="1624"/>
      <c r="E346" s="1631"/>
      <c r="F346" s="1631"/>
      <c r="H346" s="1540"/>
      <c r="I346" s="1540"/>
      <c r="J346" s="1540"/>
      <c r="K346" s="1540"/>
      <c r="L346" s="1540"/>
      <c r="M346" s="1540"/>
      <c r="N346" s="1540"/>
      <c r="O346" s="1540"/>
      <c r="P346" s="1540"/>
      <c r="Q346" s="1540"/>
      <c r="R346" s="1540"/>
      <c r="S346" s="1540"/>
      <c r="T346" s="1540"/>
      <c r="U346" s="1540"/>
      <c r="V346" s="1624"/>
      <c r="W346" s="1624"/>
      <c r="Y346" s="1624"/>
      <c r="Z346" s="1624"/>
    </row>
    <row r="347" spans="1:26" x14ac:dyDescent="0.25">
      <c r="A347" s="1540"/>
      <c r="B347" s="1540"/>
      <c r="C347" s="1624"/>
      <c r="D347" s="1624"/>
      <c r="E347" s="1631"/>
      <c r="F347" s="1631"/>
      <c r="H347" s="1540"/>
      <c r="I347" s="1540"/>
      <c r="J347" s="1540"/>
      <c r="K347" s="1540"/>
      <c r="L347" s="1540"/>
      <c r="M347" s="1540"/>
      <c r="N347" s="1540"/>
      <c r="O347" s="1540"/>
      <c r="P347" s="1540"/>
      <c r="Q347" s="1540"/>
      <c r="R347" s="1540"/>
      <c r="S347" s="1540"/>
      <c r="T347" s="1540"/>
      <c r="U347" s="1540"/>
      <c r="V347" s="1624"/>
      <c r="W347" s="1624"/>
      <c r="Y347" s="1624"/>
      <c r="Z347" s="1624"/>
    </row>
    <row r="348" spans="1:26" x14ac:dyDescent="0.25">
      <c r="A348" s="1540"/>
      <c r="B348" s="1540"/>
      <c r="C348" s="1624"/>
      <c r="D348" s="1624"/>
      <c r="E348" s="1631"/>
      <c r="F348" s="1631"/>
      <c r="H348" s="1540"/>
      <c r="I348" s="1540"/>
      <c r="J348" s="1540"/>
      <c r="K348" s="1540"/>
      <c r="L348" s="1540"/>
      <c r="M348" s="1540"/>
      <c r="N348" s="1540"/>
      <c r="O348" s="1540"/>
      <c r="P348" s="1540"/>
      <c r="Q348" s="1540"/>
      <c r="R348" s="1540"/>
      <c r="S348" s="1540"/>
      <c r="T348" s="1540"/>
      <c r="U348" s="1540"/>
      <c r="V348" s="1624"/>
      <c r="W348" s="1624"/>
      <c r="Y348" s="1624"/>
      <c r="Z348" s="1624"/>
    </row>
    <row r="349" spans="1:26" x14ac:dyDescent="0.25">
      <c r="A349" s="1540"/>
      <c r="B349" s="1540"/>
      <c r="C349" s="1624"/>
      <c r="D349" s="1624"/>
      <c r="E349" s="1631"/>
      <c r="F349" s="1631"/>
      <c r="H349" s="1540"/>
      <c r="I349" s="1540"/>
      <c r="J349" s="1540"/>
      <c r="K349" s="1540"/>
      <c r="L349" s="1540"/>
      <c r="M349" s="1540"/>
      <c r="N349" s="1540"/>
      <c r="O349" s="1540"/>
      <c r="P349" s="1540"/>
      <c r="Q349" s="1540"/>
      <c r="R349" s="1540"/>
      <c r="S349" s="1540"/>
      <c r="T349" s="1540"/>
      <c r="U349" s="1540"/>
      <c r="V349" s="1624"/>
      <c r="W349" s="1624"/>
      <c r="Y349" s="1624"/>
      <c r="Z349" s="1624"/>
    </row>
    <row r="350" spans="1:26" x14ac:dyDescent="0.25">
      <c r="A350" s="1540"/>
      <c r="B350" s="1540"/>
      <c r="C350" s="1624"/>
      <c r="D350" s="1624"/>
      <c r="E350" s="1631"/>
      <c r="F350" s="1631"/>
      <c r="H350" s="1540"/>
      <c r="I350" s="1540"/>
      <c r="J350" s="1540"/>
      <c r="K350" s="1540"/>
      <c r="L350" s="1540"/>
      <c r="M350" s="1540"/>
      <c r="N350" s="1540"/>
      <c r="O350" s="1540"/>
      <c r="P350" s="1540"/>
      <c r="Q350" s="1540"/>
      <c r="R350" s="1540"/>
      <c r="S350" s="1540"/>
      <c r="T350" s="1540"/>
      <c r="U350" s="1540"/>
      <c r="V350" s="1624"/>
      <c r="W350" s="1624"/>
      <c r="Y350" s="1624"/>
      <c r="Z350" s="1624"/>
    </row>
    <row r="351" spans="1:26" x14ac:dyDescent="0.25">
      <c r="A351" s="1540"/>
      <c r="B351" s="1540"/>
      <c r="C351" s="1624"/>
      <c r="D351" s="1624"/>
      <c r="E351" s="1631"/>
      <c r="F351" s="1631"/>
      <c r="H351" s="1540"/>
      <c r="I351" s="1540"/>
      <c r="J351" s="1540"/>
      <c r="K351" s="1540"/>
      <c r="L351" s="1540"/>
      <c r="M351" s="1540"/>
      <c r="N351" s="1540"/>
      <c r="O351" s="1540"/>
      <c r="P351" s="1540"/>
      <c r="Q351" s="1540"/>
      <c r="R351" s="1540"/>
      <c r="S351" s="1540"/>
      <c r="T351" s="1540"/>
      <c r="U351" s="1540"/>
      <c r="V351" s="1624"/>
      <c r="W351" s="1624"/>
      <c r="Y351" s="1624"/>
      <c r="Z351" s="1624"/>
    </row>
    <row r="352" spans="1:26" x14ac:dyDescent="0.25">
      <c r="A352" s="1540"/>
      <c r="B352" s="1540"/>
      <c r="C352" s="1624"/>
      <c r="D352" s="1624"/>
      <c r="E352" s="1631"/>
      <c r="F352" s="1631"/>
      <c r="H352" s="1540"/>
      <c r="I352" s="1540"/>
      <c r="J352" s="1540"/>
      <c r="K352" s="1540"/>
      <c r="L352" s="1540"/>
      <c r="M352" s="1540"/>
      <c r="N352" s="1540"/>
      <c r="O352" s="1540"/>
      <c r="P352" s="1540"/>
      <c r="Q352" s="1540"/>
      <c r="R352" s="1540"/>
      <c r="S352" s="1540"/>
      <c r="T352" s="1540"/>
      <c r="U352" s="1540"/>
      <c r="V352" s="1624"/>
      <c r="W352" s="1624"/>
      <c r="Y352" s="1624"/>
      <c r="Z352" s="1624"/>
    </row>
    <row r="353" spans="1:26" x14ac:dyDescent="0.25">
      <c r="A353" s="1540"/>
      <c r="B353" s="1540"/>
      <c r="C353" s="1624"/>
      <c r="D353" s="1624"/>
      <c r="E353" s="1631"/>
      <c r="F353" s="1631"/>
      <c r="H353" s="1540"/>
      <c r="I353" s="1540"/>
      <c r="J353" s="1540"/>
      <c r="K353" s="1540"/>
      <c r="L353" s="1540"/>
      <c r="M353" s="1540"/>
      <c r="N353" s="1540"/>
      <c r="O353" s="1540"/>
      <c r="P353" s="1540"/>
      <c r="Q353" s="1540"/>
      <c r="R353" s="1540"/>
      <c r="S353" s="1540"/>
      <c r="T353" s="1540"/>
      <c r="U353" s="1540"/>
      <c r="V353" s="1624"/>
      <c r="W353" s="1624"/>
      <c r="Y353" s="1624"/>
      <c r="Z353" s="1624"/>
    </row>
    <row r="354" spans="1:26" x14ac:dyDescent="0.25">
      <c r="A354" s="1540"/>
      <c r="B354" s="1540"/>
      <c r="C354" s="1624"/>
      <c r="D354" s="1624"/>
      <c r="E354" s="1631"/>
      <c r="F354" s="1631"/>
      <c r="H354" s="1540"/>
      <c r="I354" s="1540"/>
      <c r="J354" s="1540"/>
      <c r="K354" s="1540"/>
      <c r="L354" s="1540"/>
      <c r="M354" s="1540"/>
      <c r="N354" s="1540"/>
      <c r="O354" s="1540"/>
      <c r="P354" s="1540"/>
      <c r="Q354" s="1540"/>
      <c r="R354" s="1540"/>
      <c r="S354" s="1540"/>
      <c r="T354" s="1540"/>
      <c r="U354" s="1540"/>
      <c r="V354" s="1624"/>
      <c r="W354" s="1624"/>
      <c r="Y354" s="1624"/>
      <c r="Z354" s="1624"/>
    </row>
    <row r="355" spans="1:26" x14ac:dyDescent="0.25">
      <c r="A355" s="1540"/>
      <c r="B355" s="1540"/>
      <c r="C355" s="1624"/>
      <c r="D355" s="1624"/>
      <c r="E355" s="1631"/>
      <c r="F355" s="1631"/>
      <c r="H355" s="1540"/>
      <c r="I355" s="1540"/>
      <c r="J355" s="1540"/>
      <c r="K355" s="1540"/>
      <c r="L355" s="1540"/>
      <c r="M355" s="1540"/>
      <c r="N355" s="1540"/>
      <c r="O355" s="1540"/>
      <c r="P355" s="1540"/>
      <c r="Q355" s="1540"/>
      <c r="R355" s="1540"/>
      <c r="S355" s="1540"/>
      <c r="T355" s="1540"/>
      <c r="U355" s="1540"/>
      <c r="V355" s="1624"/>
      <c r="W355" s="1624"/>
      <c r="Y355" s="1624"/>
      <c r="Z355" s="1624"/>
    </row>
    <row r="356" spans="1:26" x14ac:dyDescent="0.25">
      <c r="A356" s="1540"/>
      <c r="B356" s="1540"/>
      <c r="C356" s="1624"/>
      <c r="D356" s="1624"/>
      <c r="E356" s="1631"/>
      <c r="F356" s="1631"/>
      <c r="H356" s="1540"/>
      <c r="I356" s="1540"/>
      <c r="J356" s="1540"/>
      <c r="K356" s="1540"/>
      <c r="L356" s="1540"/>
      <c r="M356" s="1540"/>
      <c r="N356" s="1540"/>
      <c r="O356" s="1540"/>
      <c r="P356" s="1540"/>
      <c r="Q356" s="1540"/>
      <c r="R356" s="1540"/>
      <c r="S356" s="1540"/>
      <c r="T356" s="1540"/>
      <c r="U356" s="1540"/>
      <c r="V356" s="1624"/>
      <c r="W356" s="1624"/>
      <c r="Y356" s="1624"/>
      <c r="Z356" s="1624"/>
    </row>
    <row r="357" spans="1:26" x14ac:dyDescent="0.25">
      <c r="A357" s="1540"/>
      <c r="B357" s="1540"/>
      <c r="C357" s="1624"/>
      <c r="D357" s="1624"/>
      <c r="E357" s="1631"/>
      <c r="F357" s="1631"/>
      <c r="H357" s="1540"/>
      <c r="I357" s="1540"/>
      <c r="J357" s="1540"/>
      <c r="K357" s="1540"/>
      <c r="L357" s="1540"/>
      <c r="M357" s="1540"/>
      <c r="N357" s="1540"/>
      <c r="O357" s="1540"/>
      <c r="P357" s="1540"/>
      <c r="Q357" s="1540"/>
      <c r="R357" s="1540"/>
      <c r="S357" s="1540"/>
      <c r="T357" s="1540"/>
      <c r="U357" s="1540"/>
      <c r="V357" s="1624"/>
      <c r="W357" s="1624"/>
      <c r="Y357" s="1624"/>
      <c r="Z357" s="1624"/>
    </row>
    <row r="358" spans="1:26" x14ac:dyDescent="0.25">
      <c r="A358" s="1540"/>
      <c r="B358" s="1540"/>
      <c r="C358" s="1624"/>
      <c r="D358" s="1624"/>
      <c r="E358" s="1631"/>
      <c r="F358" s="1631"/>
      <c r="H358" s="1540"/>
      <c r="I358" s="1540"/>
      <c r="J358" s="1540"/>
      <c r="K358" s="1540"/>
      <c r="L358" s="1540"/>
      <c r="M358" s="1540"/>
      <c r="N358" s="1540"/>
      <c r="O358" s="1540"/>
      <c r="P358" s="1540"/>
      <c r="Q358" s="1540"/>
      <c r="R358" s="1540"/>
      <c r="S358" s="1540"/>
      <c r="T358" s="1540"/>
      <c r="U358" s="1540"/>
      <c r="V358" s="1624"/>
      <c r="W358" s="1624"/>
      <c r="Y358" s="1624"/>
      <c r="Z358" s="1624"/>
    </row>
    <row r="359" spans="1:26" x14ac:dyDescent="0.25">
      <c r="A359" s="1540"/>
      <c r="B359" s="1540"/>
      <c r="C359" s="1624"/>
      <c r="D359" s="1624"/>
      <c r="E359" s="1631"/>
      <c r="F359" s="1631"/>
      <c r="H359" s="1540"/>
      <c r="I359" s="1540"/>
      <c r="J359" s="1540"/>
      <c r="K359" s="1540"/>
      <c r="L359" s="1540"/>
      <c r="M359" s="1540"/>
      <c r="N359" s="1540"/>
      <c r="O359" s="1540"/>
      <c r="P359" s="1540"/>
      <c r="Q359" s="1540"/>
      <c r="R359" s="1540"/>
      <c r="S359" s="1540"/>
      <c r="T359" s="1540"/>
      <c r="U359" s="1540"/>
      <c r="V359" s="1624"/>
      <c r="W359" s="1624"/>
      <c r="Y359" s="1624"/>
      <c r="Z359" s="1624"/>
    </row>
    <row r="360" spans="1:26" x14ac:dyDescent="0.25">
      <c r="A360" s="1540"/>
      <c r="B360" s="1540"/>
      <c r="C360" s="1624"/>
      <c r="D360" s="1624"/>
      <c r="E360" s="1631"/>
      <c r="F360" s="1631"/>
      <c r="H360" s="1540"/>
      <c r="I360" s="1540"/>
      <c r="J360" s="1540"/>
      <c r="K360" s="1540"/>
      <c r="L360" s="1540"/>
      <c r="M360" s="1540"/>
      <c r="N360" s="1540"/>
      <c r="O360" s="1540"/>
      <c r="P360" s="1540"/>
      <c r="Q360" s="1540"/>
      <c r="R360" s="1540"/>
      <c r="S360" s="1540"/>
      <c r="T360" s="1540"/>
      <c r="U360" s="1540"/>
      <c r="V360" s="1624"/>
      <c r="W360" s="1624"/>
      <c r="Y360" s="1624"/>
      <c r="Z360" s="1624"/>
    </row>
    <row r="361" spans="1:26" x14ac:dyDescent="0.25">
      <c r="A361" s="1540"/>
      <c r="B361" s="1540"/>
      <c r="C361" s="1624"/>
      <c r="D361" s="1624"/>
      <c r="E361" s="1631"/>
      <c r="F361" s="1631"/>
      <c r="H361" s="1540"/>
      <c r="I361" s="1540"/>
      <c r="J361" s="1540"/>
      <c r="K361" s="1540"/>
      <c r="L361" s="1540"/>
      <c r="M361" s="1540"/>
      <c r="N361" s="1540"/>
      <c r="O361" s="1540"/>
      <c r="P361" s="1540"/>
      <c r="Q361" s="1540"/>
      <c r="R361" s="1540"/>
      <c r="S361" s="1540"/>
      <c r="T361" s="1540"/>
      <c r="U361" s="1540"/>
      <c r="V361" s="1624"/>
      <c r="W361" s="1624"/>
      <c r="Y361" s="1624"/>
      <c r="Z361" s="1624"/>
    </row>
    <row r="362" spans="1:26" x14ac:dyDescent="0.25">
      <c r="A362" s="1540"/>
      <c r="B362" s="1540"/>
      <c r="C362" s="1624"/>
      <c r="D362" s="1624"/>
      <c r="E362" s="1631"/>
      <c r="F362" s="1631"/>
      <c r="H362" s="1540"/>
      <c r="I362" s="1540"/>
      <c r="J362" s="1540"/>
      <c r="K362" s="1540"/>
      <c r="L362" s="1540"/>
      <c r="M362" s="1540"/>
      <c r="N362" s="1540"/>
      <c r="O362" s="1540"/>
      <c r="P362" s="1540"/>
      <c r="Q362" s="1540"/>
      <c r="R362" s="1540"/>
      <c r="S362" s="1540"/>
      <c r="T362" s="1540"/>
      <c r="U362" s="1540"/>
      <c r="V362" s="1624"/>
      <c r="W362" s="1624"/>
      <c r="Y362" s="1624"/>
      <c r="Z362" s="1624"/>
    </row>
    <row r="363" spans="1:26" x14ac:dyDescent="0.25">
      <c r="A363" s="1540"/>
      <c r="B363" s="1540"/>
      <c r="C363" s="1624"/>
      <c r="D363" s="1624"/>
      <c r="E363" s="1631"/>
      <c r="F363" s="1631"/>
      <c r="H363" s="1540"/>
      <c r="I363" s="1540"/>
      <c r="J363" s="1540"/>
      <c r="K363" s="1540"/>
      <c r="L363" s="1540"/>
      <c r="M363" s="1540"/>
      <c r="N363" s="1540"/>
      <c r="O363" s="1540"/>
      <c r="P363" s="1540"/>
      <c r="Q363" s="1540"/>
      <c r="R363" s="1540"/>
      <c r="S363" s="1540"/>
      <c r="T363" s="1540"/>
      <c r="U363" s="1540"/>
      <c r="V363" s="1624"/>
      <c r="W363" s="1624"/>
      <c r="Y363" s="1624"/>
      <c r="Z363" s="1624"/>
    </row>
    <row r="364" spans="1:26" x14ac:dyDescent="0.25">
      <c r="A364" s="1540"/>
      <c r="B364" s="1540"/>
      <c r="C364" s="1624"/>
      <c r="D364" s="1624"/>
      <c r="E364" s="1631"/>
      <c r="F364" s="1631"/>
      <c r="H364" s="1540"/>
      <c r="I364" s="1540"/>
      <c r="J364" s="1540"/>
      <c r="K364" s="1540"/>
      <c r="L364" s="1540"/>
      <c r="M364" s="1540"/>
      <c r="N364" s="1540"/>
      <c r="O364" s="1540"/>
      <c r="P364" s="1540"/>
      <c r="Q364" s="1540"/>
      <c r="R364" s="1540"/>
      <c r="S364" s="1540"/>
      <c r="T364" s="1540"/>
      <c r="U364" s="1540"/>
      <c r="V364" s="1624"/>
      <c r="W364" s="1624"/>
      <c r="Y364" s="1624"/>
      <c r="Z364" s="1624"/>
    </row>
    <row r="365" spans="1:26" x14ac:dyDescent="0.25">
      <c r="A365" s="1540"/>
      <c r="B365" s="1540"/>
      <c r="C365" s="1624"/>
      <c r="D365" s="1624"/>
      <c r="E365" s="1631"/>
      <c r="F365" s="1631"/>
      <c r="H365" s="1540"/>
      <c r="I365" s="1540"/>
      <c r="J365" s="1540"/>
      <c r="K365" s="1540"/>
      <c r="L365" s="1540"/>
      <c r="M365" s="1540"/>
      <c r="N365" s="1540"/>
      <c r="O365" s="1540"/>
      <c r="P365" s="1540"/>
      <c r="Q365" s="1540"/>
      <c r="R365" s="1540"/>
      <c r="S365" s="1540"/>
      <c r="T365" s="1540"/>
      <c r="U365" s="1540"/>
      <c r="V365" s="1624"/>
      <c r="W365" s="1624"/>
      <c r="Y365" s="1624"/>
      <c r="Z365" s="1624"/>
    </row>
    <row r="366" spans="1:26" x14ac:dyDescent="0.25">
      <c r="A366" s="1540"/>
      <c r="B366" s="1540"/>
      <c r="C366" s="1624"/>
      <c r="D366" s="1624"/>
      <c r="E366" s="1631"/>
      <c r="F366" s="1631"/>
      <c r="H366" s="1540"/>
      <c r="I366" s="1540"/>
      <c r="J366" s="1540"/>
      <c r="K366" s="1540"/>
      <c r="L366" s="1540"/>
      <c r="M366" s="1540"/>
      <c r="N366" s="1540"/>
      <c r="O366" s="1540"/>
      <c r="P366" s="1540"/>
      <c r="Q366" s="1540"/>
      <c r="R366" s="1540"/>
      <c r="S366" s="1540"/>
      <c r="T366" s="1540"/>
      <c r="U366" s="1540"/>
      <c r="V366" s="1624"/>
      <c r="W366" s="1624"/>
      <c r="Y366" s="1624"/>
      <c r="Z366" s="1624"/>
    </row>
    <row r="367" spans="1:26" x14ac:dyDescent="0.25">
      <c r="A367" s="1540"/>
      <c r="B367" s="1540"/>
      <c r="C367" s="1624"/>
      <c r="D367" s="1624"/>
      <c r="E367" s="1631"/>
      <c r="F367" s="1631"/>
      <c r="H367" s="1540"/>
      <c r="I367" s="1540"/>
      <c r="J367" s="1540"/>
      <c r="K367" s="1540"/>
      <c r="L367" s="1540"/>
      <c r="M367" s="1540"/>
      <c r="N367" s="1540"/>
      <c r="O367" s="1540"/>
      <c r="P367" s="1540"/>
      <c r="Q367" s="1540"/>
      <c r="R367" s="1540"/>
      <c r="S367" s="1540"/>
      <c r="T367" s="1540"/>
      <c r="U367" s="1540"/>
      <c r="V367" s="1624"/>
      <c r="W367" s="1624"/>
      <c r="Y367" s="1624"/>
      <c r="Z367" s="1624"/>
    </row>
    <row r="368" spans="1:26" x14ac:dyDescent="0.25">
      <c r="A368" s="1540"/>
      <c r="B368" s="1540"/>
      <c r="C368" s="1624"/>
      <c r="D368" s="1624"/>
      <c r="E368" s="1631"/>
      <c r="F368" s="1631"/>
      <c r="H368" s="1540"/>
      <c r="I368" s="1540"/>
      <c r="J368" s="1540"/>
      <c r="K368" s="1540"/>
      <c r="L368" s="1540"/>
      <c r="M368" s="1540"/>
      <c r="N368" s="1540"/>
      <c r="O368" s="1540"/>
      <c r="P368" s="1540"/>
      <c r="Q368" s="1540"/>
      <c r="R368" s="1540"/>
      <c r="S368" s="1540"/>
      <c r="T368" s="1540"/>
      <c r="U368" s="1540"/>
      <c r="V368" s="1624"/>
      <c r="W368" s="1624"/>
      <c r="Y368" s="1624"/>
      <c r="Z368" s="1624"/>
    </row>
    <row r="369" spans="1:26" x14ac:dyDescent="0.25">
      <c r="A369" s="1540"/>
      <c r="B369" s="1540"/>
      <c r="C369" s="1624"/>
      <c r="D369" s="1624"/>
      <c r="E369" s="1631"/>
      <c r="F369" s="1631"/>
      <c r="H369" s="1540"/>
      <c r="I369" s="1540"/>
      <c r="J369" s="1540"/>
      <c r="K369" s="1540"/>
      <c r="L369" s="1540"/>
      <c r="M369" s="1540"/>
      <c r="N369" s="1540"/>
      <c r="O369" s="1540"/>
      <c r="P369" s="1540"/>
      <c r="Q369" s="1540"/>
      <c r="R369" s="1540"/>
      <c r="S369" s="1540"/>
      <c r="T369" s="1540"/>
      <c r="U369" s="1540"/>
      <c r="V369" s="1624"/>
      <c r="W369" s="1624"/>
      <c r="Y369" s="1624"/>
      <c r="Z369" s="1624"/>
    </row>
    <row r="370" spans="1:26" x14ac:dyDescent="0.25">
      <c r="A370" s="1540"/>
      <c r="B370" s="1540"/>
      <c r="C370" s="1624"/>
      <c r="D370" s="1624"/>
      <c r="E370" s="1631"/>
      <c r="F370" s="1631"/>
      <c r="H370" s="1540"/>
      <c r="I370" s="1540"/>
      <c r="J370" s="1540"/>
      <c r="K370" s="1540"/>
      <c r="L370" s="1540"/>
      <c r="M370" s="1540"/>
      <c r="N370" s="1540"/>
      <c r="O370" s="1540"/>
      <c r="P370" s="1540"/>
      <c r="Q370" s="1540"/>
      <c r="R370" s="1540"/>
      <c r="S370" s="1540"/>
      <c r="T370" s="1540"/>
      <c r="U370" s="1540"/>
      <c r="V370" s="1624"/>
      <c r="W370" s="1624"/>
      <c r="Y370" s="1624"/>
      <c r="Z370" s="1624"/>
    </row>
    <row r="371" spans="1:26" x14ac:dyDescent="0.25">
      <c r="A371" s="1540"/>
      <c r="B371" s="1540"/>
      <c r="C371" s="1624"/>
      <c r="D371" s="1624"/>
      <c r="E371" s="1631"/>
      <c r="F371" s="1631"/>
      <c r="H371" s="1540"/>
      <c r="I371" s="1540"/>
      <c r="J371" s="1540"/>
      <c r="K371" s="1540"/>
      <c r="L371" s="1540"/>
      <c r="M371" s="1540"/>
      <c r="N371" s="1540"/>
      <c r="O371" s="1540"/>
      <c r="P371" s="1540"/>
      <c r="Q371" s="1540"/>
      <c r="R371" s="1540"/>
      <c r="S371" s="1540"/>
      <c r="T371" s="1540"/>
      <c r="U371" s="1540"/>
      <c r="V371" s="1624"/>
      <c r="W371" s="1624"/>
      <c r="Y371" s="1624"/>
      <c r="Z371" s="1624"/>
    </row>
    <row r="372" spans="1:26" x14ac:dyDescent="0.25">
      <c r="A372" s="1540"/>
      <c r="B372" s="1540"/>
      <c r="C372" s="1624"/>
      <c r="D372" s="1624"/>
      <c r="E372" s="1631"/>
      <c r="F372" s="1631"/>
      <c r="H372" s="1540"/>
      <c r="I372" s="1540"/>
      <c r="J372" s="1540"/>
      <c r="K372" s="1540"/>
      <c r="L372" s="1540"/>
      <c r="M372" s="1540"/>
      <c r="N372" s="1540"/>
      <c r="O372" s="1540"/>
      <c r="P372" s="1540"/>
      <c r="Q372" s="1540"/>
      <c r="R372" s="1540"/>
      <c r="S372" s="1540"/>
      <c r="T372" s="1540"/>
      <c r="U372" s="1540"/>
      <c r="V372" s="1624"/>
      <c r="W372" s="1624"/>
      <c r="Y372" s="1624"/>
      <c r="Z372" s="1624"/>
    </row>
    <row r="373" spans="1:26" x14ac:dyDescent="0.25">
      <c r="A373" s="1540"/>
      <c r="B373" s="1540"/>
      <c r="C373" s="1624"/>
      <c r="D373" s="1624"/>
      <c r="E373" s="1631"/>
      <c r="F373" s="1631"/>
      <c r="H373" s="1540"/>
      <c r="I373" s="1540"/>
      <c r="J373" s="1540"/>
      <c r="K373" s="1540"/>
      <c r="L373" s="1540"/>
      <c r="M373" s="1540"/>
      <c r="N373" s="1540"/>
      <c r="O373" s="1540"/>
      <c r="P373" s="1540"/>
      <c r="Q373" s="1540"/>
      <c r="R373" s="1540"/>
      <c r="S373" s="1540"/>
      <c r="T373" s="1540"/>
      <c r="U373" s="1540"/>
      <c r="V373" s="1624"/>
      <c r="W373" s="1624"/>
      <c r="Y373" s="1624"/>
      <c r="Z373" s="1624"/>
    </row>
    <row r="374" spans="1:26" x14ac:dyDescent="0.25">
      <c r="A374" s="1540"/>
      <c r="B374" s="1540"/>
      <c r="C374" s="1624"/>
      <c r="D374" s="1624"/>
      <c r="E374" s="1631"/>
      <c r="F374" s="1631"/>
      <c r="H374" s="1540"/>
      <c r="I374" s="1540"/>
      <c r="J374" s="1540"/>
      <c r="K374" s="1540"/>
      <c r="L374" s="1540"/>
      <c r="M374" s="1540"/>
      <c r="N374" s="1540"/>
      <c r="O374" s="1540"/>
      <c r="P374" s="1540"/>
      <c r="Q374" s="1540"/>
      <c r="R374" s="1540"/>
      <c r="S374" s="1540"/>
      <c r="T374" s="1540"/>
      <c r="U374" s="1540"/>
      <c r="V374" s="1624"/>
      <c r="W374" s="1624"/>
      <c r="Y374" s="1624"/>
      <c r="Z374" s="1624"/>
    </row>
    <row r="375" spans="1:26" x14ac:dyDescent="0.25">
      <c r="A375" s="1540"/>
      <c r="B375" s="1540"/>
      <c r="C375" s="1624"/>
      <c r="D375" s="1624"/>
      <c r="E375" s="1631"/>
      <c r="F375" s="1631"/>
      <c r="H375" s="1540"/>
      <c r="I375" s="1540"/>
      <c r="J375" s="1540"/>
      <c r="K375" s="1540"/>
      <c r="L375" s="1540"/>
      <c r="M375" s="1540"/>
      <c r="N375" s="1540"/>
      <c r="O375" s="1540"/>
      <c r="P375" s="1540"/>
      <c r="Q375" s="1540"/>
      <c r="R375" s="1540"/>
      <c r="S375" s="1540"/>
      <c r="T375" s="1540"/>
      <c r="U375" s="1540"/>
      <c r="V375" s="1624"/>
      <c r="W375" s="1624"/>
      <c r="Y375" s="1624"/>
      <c r="Z375" s="1624"/>
    </row>
    <row r="376" spans="1:26" x14ac:dyDescent="0.25">
      <c r="A376" s="1540"/>
      <c r="B376" s="1540"/>
      <c r="C376" s="1624"/>
      <c r="D376" s="1624"/>
      <c r="E376" s="1631"/>
      <c r="F376" s="1631"/>
      <c r="H376" s="1540"/>
      <c r="I376" s="1540"/>
      <c r="J376" s="1540"/>
      <c r="K376" s="1540"/>
      <c r="L376" s="1540"/>
      <c r="M376" s="1540"/>
      <c r="N376" s="1540"/>
      <c r="O376" s="1540"/>
      <c r="P376" s="1540"/>
      <c r="Q376" s="1540"/>
      <c r="R376" s="1540"/>
      <c r="S376" s="1540"/>
      <c r="T376" s="1540"/>
      <c r="U376" s="1540"/>
      <c r="V376" s="1624"/>
      <c r="W376" s="1624"/>
      <c r="Y376" s="1624"/>
      <c r="Z376" s="1624"/>
    </row>
    <row r="377" spans="1:26" x14ac:dyDescent="0.25">
      <c r="A377" s="1540"/>
      <c r="B377" s="1540"/>
      <c r="C377" s="1624"/>
      <c r="D377" s="1624"/>
      <c r="E377" s="1631"/>
      <c r="F377" s="1631"/>
      <c r="H377" s="1540"/>
      <c r="I377" s="1540"/>
      <c r="J377" s="1540"/>
      <c r="K377" s="1540"/>
      <c r="L377" s="1540"/>
      <c r="M377" s="1540"/>
      <c r="N377" s="1540"/>
      <c r="O377" s="1540"/>
      <c r="P377" s="1540"/>
      <c r="Q377" s="1540"/>
      <c r="R377" s="1540"/>
      <c r="S377" s="1540"/>
      <c r="T377" s="1540"/>
      <c r="U377" s="1540"/>
      <c r="V377" s="1624"/>
      <c r="W377" s="1624"/>
      <c r="Y377" s="1624"/>
      <c r="Z377" s="1624"/>
    </row>
    <row r="378" spans="1:26" x14ac:dyDescent="0.25">
      <c r="A378" s="1540"/>
      <c r="B378" s="1540"/>
      <c r="C378" s="1624"/>
      <c r="D378" s="1624"/>
      <c r="E378" s="1631"/>
      <c r="F378" s="1631"/>
      <c r="H378" s="1540"/>
      <c r="I378" s="1540"/>
      <c r="J378" s="1540"/>
      <c r="K378" s="1540"/>
      <c r="L378" s="1540"/>
      <c r="M378" s="1540"/>
      <c r="N378" s="1540"/>
      <c r="O378" s="1540"/>
      <c r="P378" s="1540"/>
      <c r="Q378" s="1540"/>
      <c r="R378" s="1540"/>
      <c r="S378" s="1540"/>
      <c r="T378" s="1540"/>
      <c r="U378" s="1540"/>
      <c r="V378" s="1624"/>
      <c r="W378" s="1624"/>
      <c r="Y378" s="1624"/>
      <c r="Z378" s="1624"/>
    </row>
    <row r="379" spans="1:26" x14ac:dyDescent="0.25">
      <c r="A379" s="1540"/>
      <c r="B379" s="1540"/>
      <c r="C379" s="1624"/>
      <c r="D379" s="1624"/>
      <c r="E379" s="1631"/>
      <c r="F379" s="1631"/>
      <c r="H379" s="1540"/>
      <c r="I379" s="1540"/>
      <c r="J379" s="1540"/>
      <c r="K379" s="1540"/>
      <c r="L379" s="1540"/>
      <c r="M379" s="1540"/>
      <c r="N379" s="1540"/>
      <c r="O379" s="1540"/>
      <c r="P379" s="1540"/>
      <c r="Q379" s="1540"/>
      <c r="R379" s="1540"/>
      <c r="S379" s="1540"/>
      <c r="T379" s="1540"/>
      <c r="U379" s="1540"/>
      <c r="V379" s="1624"/>
      <c r="W379" s="1624"/>
      <c r="Y379" s="1624"/>
      <c r="Z379" s="1624"/>
    </row>
    <row r="380" spans="1:26" x14ac:dyDescent="0.25">
      <c r="A380" s="1540"/>
      <c r="B380" s="1540"/>
      <c r="C380" s="1624"/>
      <c r="D380" s="1624"/>
      <c r="E380" s="1631"/>
      <c r="F380" s="1631"/>
      <c r="H380" s="1540"/>
      <c r="I380" s="1540"/>
      <c r="J380" s="1540"/>
      <c r="K380" s="1540"/>
      <c r="L380" s="1540"/>
      <c r="M380" s="1540"/>
      <c r="N380" s="1540"/>
      <c r="O380" s="1540"/>
      <c r="P380" s="1540"/>
      <c r="Q380" s="1540"/>
      <c r="R380" s="1540"/>
      <c r="S380" s="1540"/>
      <c r="T380" s="1540"/>
      <c r="U380" s="1540"/>
      <c r="V380" s="1624"/>
      <c r="W380" s="1624"/>
      <c r="Y380" s="1624"/>
      <c r="Z380" s="1624"/>
    </row>
    <row r="381" spans="1:26" x14ac:dyDescent="0.25">
      <c r="A381" s="1540"/>
      <c r="B381" s="1540"/>
      <c r="C381" s="1624"/>
      <c r="D381" s="1624"/>
      <c r="E381" s="1631"/>
      <c r="F381" s="1631"/>
      <c r="H381" s="1540"/>
      <c r="I381" s="1540"/>
      <c r="J381" s="1540"/>
      <c r="K381" s="1540"/>
      <c r="L381" s="1540"/>
      <c r="M381" s="1540"/>
      <c r="N381" s="1540"/>
      <c r="O381" s="1540"/>
      <c r="P381" s="1540"/>
      <c r="Q381" s="1540"/>
      <c r="R381" s="1540"/>
      <c r="S381" s="1540"/>
      <c r="T381" s="1540"/>
      <c r="U381" s="1540"/>
      <c r="V381" s="1624"/>
      <c r="W381" s="1624"/>
      <c r="Y381" s="1624"/>
      <c r="Z381" s="1624"/>
    </row>
    <row r="382" spans="1:26" x14ac:dyDescent="0.25">
      <c r="A382" s="1540"/>
      <c r="B382" s="1540"/>
      <c r="C382" s="1624"/>
      <c r="D382" s="1624"/>
      <c r="E382" s="1631"/>
      <c r="F382" s="1631"/>
      <c r="H382" s="1540"/>
      <c r="I382" s="1540"/>
      <c r="J382" s="1540"/>
      <c r="K382" s="1540"/>
      <c r="L382" s="1540"/>
      <c r="M382" s="1540"/>
      <c r="N382" s="1540"/>
      <c r="O382" s="1540"/>
      <c r="P382" s="1540"/>
      <c r="Q382" s="1540"/>
      <c r="R382" s="1540"/>
      <c r="S382" s="1540"/>
      <c r="T382" s="1540"/>
      <c r="U382" s="1540"/>
      <c r="V382" s="1624"/>
      <c r="W382" s="1624"/>
      <c r="Y382" s="1624"/>
      <c r="Z382" s="1624"/>
    </row>
    <row r="383" spans="1:26" x14ac:dyDescent="0.25">
      <c r="A383" s="1540"/>
      <c r="B383" s="1540"/>
      <c r="C383" s="1624"/>
      <c r="D383" s="1624"/>
      <c r="E383" s="1631"/>
      <c r="F383" s="1631"/>
      <c r="H383" s="1540"/>
      <c r="I383" s="1540"/>
      <c r="J383" s="1540"/>
      <c r="K383" s="1540"/>
      <c r="L383" s="1540"/>
      <c r="M383" s="1540"/>
      <c r="N383" s="1540"/>
      <c r="O383" s="1540"/>
      <c r="P383" s="1540"/>
      <c r="Q383" s="1540"/>
      <c r="R383" s="1540"/>
      <c r="S383" s="1540"/>
      <c r="T383" s="1540"/>
      <c r="U383" s="1540"/>
      <c r="V383" s="1624"/>
      <c r="W383" s="1624"/>
      <c r="Y383" s="1624"/>
      <c r="Z383" s="1624"/>
    </row>
    <row r="384" spans="1:26" x14ac:dyDescent="0.25">
      <c r="A384" s="1540"/>
      <c r="B384" s="1540"/>
      <c r="C384" s="1624"/>
      <c r="D384" s="1624"/>
      <c r="E384" s="1631"/>
      <c r="F384" s="1631"/>
      <c r="H384" s="1540"/>
      <c r="I384" s="1540"/>
      <c r="J384" s="1540"/>
      <c r="K384" s="1540"/>
      <c r="L384" s="1540"/>
      <c r="M384" s="1540"/>
      <c r="N384" s="1540"/>
      <c r="O384" s="1540"/>
      <c r="P384" s="1540"/>
      <c r="Q384" s="1540"/>
      <c r="R384" s="1540"/>
      <c r="S384" s="1540"/>
      <c r="T384" s="1540"/>
      <c r="U384" s="1540"/>
      <c r="V384" s="1624"/>
      <c r="W384" s="1624"/>
      <c r="Y384" s="1624"/>
      <c r="Z384" s="1624"/>
    </row>
    <row r="385" spans="1:26" x14ac:dyDescent="0.25">
      <c r="A385" s="1540"/>
      <c r="B385" s="1540"/>
      <c r="C385" s="1624"/>
      <c r="D385" s="1624"/>
      <c r="E385" s="1631"/>
      <c r="F385" s="1631"/>
      <c r="H385" s="1540"/>
      <c r="I385" s="1540"/>
      <c r="J385" s="1540"/>
      <c r="K385" s="1540"/>
      <c r="L385" s="1540"/>
      <c r="M385" s="1540"/>
      <c r="N385" s="1540"/>
      <c r="O385" s="1540"/>
      <c r="P385" s="1540"/>
      <c r="Q385" s="1540"/>
      <c r="R385" s="1540"/>
      <c r="S385" s="1540"/>
      <c r="T385" s="1540"/>
      <c r="U385" s="1540"/>
      <c r="V385" s="1624"/>
      <c r="W385" s="1624"/>
      <c r="Y385" s="1624"/>
      <c r="Z385" s="1624"/>
    </row>
    <row r="386" spans="1:26" x14ac:dyDescent="0.25">
      <c r="A386" s="1540"/>
      <c r="B386" s="1540"/>
      <c r="C386" s="1624"/>
      <c r="D386" s="1624"/>
      <c r="E386" s="1631"/>
      <c r="F386" s="1631"/>
      <c r="H386" s="1540"/>
      <c r="I386" s="1540"/>
      <c r="J386" s="1540"/>
      <c r="K386" s="1540"/>
      <c r="L386" s="1540"/>
      <c r="M386" s="1540"/>
      <c r="N386" s="1540"/>
      <c r="O386" s="1540"/>
      <c r="P386" s="1540"/>
      <c r="Q386" s="1540"/>
      <c r="R386" s="1540"/>
      <c r="S386" s="1540"/>
      <c r="T386" s="1540"/>
      <c r="U386" s="1540"/>
      <c r="V386" s="1624"/>
      <c r="W386" s="1624"/>
      <c r="Y386" s="1624"/>
      <c r="Z386" s="1624"/>
    </row>
    <row r="387" spans="1:26" x14ac:dyDescent="0.25">
      <c r="A387" s="1540"/>
      <c r="B387" s="1540"/>
      <c r="C387" s="1624"/>
      <c r="D387" s="1624"/>
      <c r="E387" s="1631"/>
      <c r="F387" s="1631"/>
      <c r="H387" s="1540"/>
      <c r="I387" s="1540"/>
      <c r="J387" s="1540"/>
      <c r="K387" s="1540"/>
      <c r="L387" s="1540"/>
      <c r="M387" s="1540"/>
      <c r="N387" s="1540"/>
      <c r="O387" s="1540"/>
      <c r="P387" s="1540"/>
      <c r="Q387" s="1540"/>
      <c r="R387" s="1540"/>
      <c r="S387" s="1540"/>
      <c r="T387" s="1540"/>
      <c r="U387" s="1540"/>
      <c r="V387" s="1624"/>
      <c r="W387" s="1624"/>
      <c r="Y387" s="1624"/>
      <c r="Z387" s="1624"/>
    </row>
    <row r="388" spans="1:26" x14ac:dyDescent="0.25">
      <c r="A388" s="1540"/>
      <c r="B388" s="1540"/>
      <c r="C388" s="1624"/>
      <c r="D388" s="1624"/>
      <c r="E388" s="1631"/>
      <c r="F388" s="1631"/>
      <c r="H388" s="1540"/>
      <c r="I388" s="1540"/>
      <c r="J388" s="1540"/>
      <c r="K388" s="1540"/>
      <c r="L388" s="1540"/>
      <c r="M388" s="1540"/>
      <c r="N388" s="1540"/>
      <c r="O388" s="1540"/>
      <c r="P388" s="1540"/>
      <c r="Q388" s="1540"/>
      <c r="R388" s="1540"/>
      <c r="S388" s="1540"/>
      <c r="T388" s="1540"/>
      <c r="U388" s="1540"/>
      <c r="V388" s="1624"/>
      <c r="W388" s="1624"/>
      <c r="Y388" s="1624"/>
      <c r="Z388" s="1624"/>
    </row>
    <row r="389" spans="1:26" x14ac:dyDescent="0.25">
      <c r="A389" s="1540"/>
      <c r="B389" s="1540"/>
      <c r="C389" s="1624"/>
      <c r="D389" s="1624"/>
      <c r="E389" s="1631"/>
      <c r="F389" s="1631"/>
      <c r="H389" s="1540"/>
      <c r="I389" s="1540"/>
      <c r="J389" s="1540"/>
      <c r="K389" s="1540"/>
      <c r="L389" s="1540"/>
      <c r="M389" s="1540"/>
      <c r="N389" s="1540"/>
      <c r="O389" s="1540"/>
      <c r="P389" s="1540"/>
      <c r="Q389" s="1540"/>
      <c r="R389" s="1540"/>
      <c r="S389" s="1540"/>
      <c r="T389" s="1540"/>
      <c r="U389" s="1540"/>
      <c r="V389" s="1624"/>
      <c r="W389" s="1624"/>
      <c r="Y389" s="1624"/>
      <c r="Z389" s="1624"/>
    </row>
    <row r="390" spans="1:26" x14ac:dyDescent="0.25">
      <c r="A390" s="1540"/>
      <c r="B390" s="1540"/>
      <c r="C390" s="1624"/>
      <c r="D390" s="1624"/>
      <c r="E390" s="1631"/>
      <c r="F390" s="1631"/>
      <c r="H390" s="1540"/>
      <c r="I390" s="1540"/>
      <c r="J390" s="1540"/>
      <c r="K390" s="1540"/>
      <c r="L390" s="1540"/>
      <c r="M390" s="1540"/>
      <c r="N390" s="1540"/>
      <c r="O390" s="1540"/>
      <c r="P390" s="1540"/>
      <c r="Q390" s="1540"/>
      <c r="R390" s="1540"/>
      <c r="S390" s="1540"/>
      <c r="T390" s="1540"/>
      <c r="U390" s="1540"/>
      <c r="V390" s="1624"/>
      <c r="W390" s="1624"/>
      <c r="Y390" s="1624"/>
      <c r="Z390" s="1624"/>
    </row>
    <row r="391" spans="1:26" x14ac:dyDescent="0.25">
      <c r="A391" s="1540"/>
      <c r="B391" s="1540"/>
      <c r="C391" s="1624"/>
      <c r="D391" s="1624"/>
      <c r="E391" s="1631"/>
      <c r="F391" s="1631"/>
      <c r="H391" s="1540"/>
      <c r="I391" s="1540"/>
      <c r="J391" s="1540"/>
      <c r="K391" s="1540"/>
      <c r="L391" s="1540"/>
      <c r="M391" s="1540"/>
      <c r="N391" s="1540"/>
      <c r="O391" s="1540"/>
      <c r="P391" s="1540"/>
      <c r="Q391" s="1540"/>
      <c r="R391" s="1540"/>
      <c r="S391" s="1540"/>
      <c r="T391" s="1540"/>
      <c r="U391" s="1540"/>
      <c r="V391" s="1624"/>
      <c r="W391" s="1624"/>
      <c r="Y391" s="1624"/>
      <c r="Z391" s="1624"/>
    </row>
    <row r="392" spans="1:26" x14ac:dyDescent="0.25">
      <c r="A392" s="1540"/>
      <c r="B392" s="1540"/>
      <c r="C392" s="1624"/>
      <c r="D392" s="1624"/>
      <c r="E392" s="1631"/>
      <c r="F392" s="1631"/>
      <c r="H392" s="1540"/>
      <c r="I392" s="1540"/>
      <c r="J392" s="1540"/>
      <c r="K392" s="1540"/>
      <c r="L392" s="1540"/>
      <c r="M392" s="1540"/>
      <c r="N392" s="1540"/>
      <c r="O392" s="1540"/>
      <c r="P392" s="1540"/>
      <c r="Q392" s="1540"/>
      <c r="R392" s="1540"/>
      <c r="S392" s="1540"/>
      <c r="T392" s="1540"/>
      <c r="U392" s="1540"/>
      <c r="V392" s="1624"/>
      <c r="W392" s="1624"/>
      <c r="Y392" s="1624"/>
      <c r="Z392" s="1624"/>
    </row>
    <row r="393" spans="1:26" x14ac:dyDescent="0.25">
      <c r="A393" s="1540"/>
      <c r="B393" s="1540"/>
      <c r="C393" s="1624"/>
      <c r="D393" s="1624"/>
      <c r="E393" s="1631"/>
      <c r="F393" s="1631"/>
      <c r="H393" s="1540"/>
      <c r="I393" s="1540"/>
      <c r="J393" s="1540"/>
      <c r="K393" s="1540"/>
      <c r="L393" s="1540"/>
      <c r="M393" s="1540"/>
      <c r="N393" s="1540"/>
      <c r="O393" s="1540"/>
      <c r="P393" s="1540"/>
      <c r="Q393" s="1540"/>
      <c r="R393" s="1540"/>
      <c r="S393" s="1540"/>
      <c r="T393" s="1540"/>
      <c r="U393" s="1540"/>
      <c r="V393" s="1624"/>
      <c r="W393" s="1624"/>
      <c r="Y393" s="1624"/>
      <c r="Z393" s="1624"/>
    </row>
    <row r="394" spans="1:26" x14ac:dyDescent="0.25">
      <c r="A394" s="1540"/>
      <c r="B394" s="1540"/>
      <c r="C394" s="1624"/>
      <c r="D394" s="1624"/>
      <c r="E394" s="1631"/>
      <c r="F394" s="1631"/>
      <c r="H394" s="1540"/>
      <c r="I394" s="1540"/>
      <c r="J394" s="1540"/>
      <c r="K394" s="1540"/>
      <c r="L394" s="1540"/>
      <c r="M394" s="1540"/>
      <c r="N394" s="1540"/>
      <c r="O394" s="1540"/>
      <c r="P394" s="1540"/>
      <c r="Q394" s="1540"/>
      <c r="R394" s="1540"/>
      <c r="S394" s="1540"/>
      <c r="T394" s="1540"/>
      <c r="U394" s="1540"/>
      <c r="V394" s="1624"/>
      <c r="W394" s="1624"/>
      <c r="Y394" s="1624"/>
      <c r="Z394" s="1624"/>
    </row>
    <row r="395" spans="1:26" x14ac:dyDescent="0.25">
      <c r="A395" s="1540"/>
      <c r="B395" s="1540"/>
      <c r="C395" s="1624"/>
      <c r="D395" s="1624"/>
      <c r="E395" s="1631"/>
      <c r="F395" s="1631"/>
      <c r="H395" s="1540"/>
      <c r="I395" s="1540"/>
      <c r="J395" s="1540"/>
      <c r="K395" s="1540"/>
      <c r="L395" s="1540"/>
      <c r="M395" s="1540"/>
      <c r="N395" s="1540"/>
      <c r="O395" s="1540"/>
      <c r="P395" s="1540"/>
      <c r="Q395" s="1540"/>
      <c r="R395" s="1540"/>
      <c r="S395" s="1540"/>
      <c r="T395" s="1540"/>
      <c r="U395" s="1540"/>
      <c r="V395" s="1624"/>
      <c r="W395" s="1624"/>
      <c r="Y395" s="1624"/>
      <c r="Z395" s="1624"/>
    </row>
    <row r="396" spans="1:26" x14ac:dyDescent="0.25">
      <c r="A396" s="1540"/>
      <c r="B396" s="1540"/>
      <c r="C396" s="1624"/>
      <c r="D396" s="1624"/>
      <c r="E396" s="1631"/>
      <c r="F396" s="1631"/>
      <c r="H396" s="1540"/>
      <c r="I396" s="1540"/>
      <c r="J396" s="1540"/>
      <c r="K396" s="1540"/>
      <c r="L396" s="1540"/>
      <c r="M396" s="1540"/>
      <c r="N396" s="1540"/>
      <c r="O396" s="1540"/>
      <c r="P396" s="1540"/>
      <c r="Q396" s="1540"/>
      <c r="R396" s="1540"/>
      <c r="S396" s="1540"/>
      <c r="T396" s="1540"/>
      <c r="U396" s="1540"/>
      <c r="V396" s="1624"/>
      <c r="W396" s="1624"/>
      <c r="Y396" s="1624"/>
      <c r="Z396" s="1624"/>
    </row>
    <row r="397" spans="1:26" x14ac:dyDescent="0.25">
      <c r="A397" s="1540"/>
      <c r="B397" s="1540"/>
      <c r="C397" s="1624"/>
      <c r="D397" s="1624"/>
      <c r="E397" s="1631"/>
      <c r="F397" s="1631"/>
      <c r="H397" s="1540"/>
      <c r="I397" s="1540"/>
      <c r="J397" s="1540"/>
      <c r="K397" s="1540"/>
      <c r="L397" s="1540"/>
      <c r="M397" s="1540"/>
      <c r="N397" s="1540"/>
      <c r="O397" s="1540"/>
      <c r="P397" s="1540"/>
      <c r="Q397" s="1540"/>
      <c r="R397" s="1540"/>
      <c r="S397" s="1540"/>
      <c r="T397" s="1540"/>
      <c r="U397" s="1540"/>
      <c r="V397" s="1624"/>
      <c r="W397" s="1624"/>
      <c r="Y397" s="1624"/>
      <c r="Z397" s="1624"/>
    </row>
    <row r="398" spans="1:26" x14ac:dyDescent="0.25">
      <c r="A398" s="1540"/>
      <c r="B398" s="1540"/>
      <c r="C398" s="1624"/>
      <c r="D398" s="1624"/>
      <c r="E398" s="1631"/>
      <c r="F398" s="1631"/>
      <c r="H398" s="1540"/>
      <c r="I398" s="1540"/>
      <c r="J398" s="1540"/>
      <c r="K398" s="1540"/>
      <c r="L398" s="1540"/>
      <c r="M398" s="1540"/>
      <c r="N398" s="1540"/>
      <c r="O398" s="1540"/>
      <c r="P398" s="1540"/>
      <c r="Q398" s="1540"/>
      <c r="R398" s="1540"/>
      <c r="S398" s="1540"/>
      <c r="T398" s="1540"/>
      <c r="U398" s="1540"/>
      <c r="V398" s="1624"/>
      <c r="W398" s="1624"/>
      <c r="Y398" s="1624"/>
      <c r="Z398" s="1624"/>
    </row>
    <row r="399" spans="1:26" x14ac:dyDescent="0.25">
      <c r="A399" s="1540"/>
      <c r="B399" s="1540"/>
      <c r="C399" s="1624"/>
      <c r="D399" s="1624"/>
      <c r="E399" s="1631"/>
      <c r="F399" s="1631"/>
      <c r="H399" s="1540"/>
      <c r="I399" s="1540"/>
      <c r="J399" s="1540"/>
      <c r="K399" s="1540"/>
      <c r="L399" s="1540"/>
      <c r="M399" s="1540"/>
      <c r="N399" s="1540"/>
      <c r="O399" s="1540"/>
      <c r="P399" s="1540"/>
      <c r="Q399" s="1540"/>
      <c r="R399" s="1540"/>
      <c r="S399" s="1540"/>
      <c r="T399" s="1540"/>
      <c r="U399" s="1540"/>
      <c r="V399" s="1624"/>
      <c r="W399" s="1624"/>
      <c r="Y399" s="1624"/>
      <c r="Z399" s="1624"/>
    </row>
    <row r="400" spans="1:26" x14ac:dyDescent="0.25">
      <c r="A400" s="1540"/>
      <c r="B400" s="1540"/>
      <c r="C400" s="1624"/>
      <c r="D400" s="1624"/>
      <c r="E400" s="1631"/>
      <c r="F400" s="1631"/>
      <c r="H400" s="1540"/>
      <c r="I400" s="1540"/>
      <c r="J400" s="1540"/>
      <c r="K400" s="1540"/>
      <c r="L400" s="1540"/>
      <c r="M400" s="1540"/>
      <c r="N400" s="1540"/>
      <c r="O400" s="1540"/>
      <c r="P400" s="1540"/>
      <c r="Q400" s="1540"/>
      <c r="R400" s="1540"/>
      <c r="S400" s="1540"/>
      <c r="T400" s="1540"/>
      <c r="U400" s="1540"/>
      <c r="V400" s="1624"/>
      <c r="W400" s="1624"/>
      <c r="Y400" s="1624"/>
      <c r="Z400" s="1624"/>
    </row>
    <row r="401" spans="1:26" x14ac:dyDescent="0.25">
      <c r="A401" s="1540"/>
      <c r="B401" s="1540"/>
      <c r="C401" s="1624"/>
      <c r="D401" s="1624"/>
      <c r="E401" s="1631"/>
      <c r="F401" s="1631"/>
      <c r="H401" s="1540"/>
      <c r="I401" s="1540"/>
      <c r="J401" s="1540"/>
      <c r="K401" s="1540"/>
      <c r="L401" s="1540"/>
      <c r="M401" s="1540"/>
      <c r="N401" s="1540"/>
      <c r="O401" s="1540"/>
      <c r="P401" s="1540"/>
      <c r="Q401" s="1540"/>
      <c r="R401" s="1540"/>
      <c r="S401" s="1540"/>
      <c r="T401" s="1540"/>
      <c r="U401" s="1540"/>
      <c r="V401" s="1624"/>
      <c r="W401" s="1624"/>
      <c r="Y401" s="1624"/>
      <c r="Z401" s="1624"/>
    </row>
    <row r="402" spans="1:26" x14ac:dyDescent="0.25">
      <c r="A402" s="1540"/>
      <c r="B402" s="1540"/>
      <c r="C402" s="1624"/>
      <c r="D402" s="1624"/>
      <c r="E402" s="1631"/>
      <c r="F402" s="1631"/>
      <c r="H402" s="1540"/>
      <c r="I402" s="1540"/>
      <c r="J402" s="1540"/>
      <c r="K402" s="1540"/>
      <c r="L402" s="1540"/>
      <c r="M402" s="1540"/>
      <c r="N402" s="1540"/>
      <c r="O402" s="1540"/>
      <c r="P402" s="1540"/>
      <c r="Q402" s="1540"/>
      <c r="R402" s="1540"/>
      <c r="S402" s="1540"/>
      <c r="T402" s="1540"/>
      <c r="U402" s="1540"/>
      <c r="V402" s="1624"/>
      <c r="W402" s="1624"/>
      <c r="Y402" s="1624"/>
      <c r="Z402" s="1624"/>
    </row>
    <row r="403" spans="1:26" x14ac:dyDescent="0.25">
      <c r="A403" s="1540"/>
      <c r="B403" s="1540"/>
      <c r="C403" s="1624"/>
      <c r="D403" s="1624"/>
      <c r="E403" s="1631"/>
      <c r="F403" s="1631"/>
      <c r="H403" s="1540"/>
      <c r="I403" s="1540"/>
      <c r="J403" s="1540"/>
      <c r="K403" s="1540"/>
      <c r="L403" s="1540"/>
      <c r="M403" s="1540"/>
      <c r="N403" s="1540"/>
      <c r="O403" s="1540"/>
      <c r="P403" s="1540"/>
      <c r="Q403" s="1540"/>
      <c r="R403" s="1540"/>
      <c r="S403" s="1540"/>
      <c r="T403" s="1540"/>
      <c r="U403" s="1540"/>
      <c r="V403" s="1624"/>
      <c r="W403" s="1624"/>
      <c r="Y403" s="1624"/>
      <c r="Z403" s="1624"/>
    </row>
    <row r="404" spans="1:26" x14ac:dyDescent="0.25">
      <c r="A404" s="1540"/>
      <c r="B404" s="1540"/>
      <c r="C404" s="1624"/>
      <c r="D404" s="1624"/>
      <c r="E404" s="1631"/>
      <c r="F404" s="1631"/>
      <c r="H404" s="1540"/>
      <c r="I404" s="1540"/>
      <c r="J404" s="1540"/>
      <c r="K404" s="1540"/>
      <c r="L404" s="1540"/>
      <c r="M404" s="1540"/>
      <c r="N404" s="1540"/>
      <c r="O404" s="1540"/>
      <c r="P404" s="1540"/>
      <c r="Q404" s="1540"/>
      <c r="R404" s="1540"/>
      <c r="S404" s="1540"/>
      <c r="T404" s="1540"/>
      <c r="U404" s="1540"/>
      <c r="V404" s="1624"/>
      <c r="W404" s="1624"/>
      <c r="Y404" s="1624"/>
      <c r="Z404" s="1624"/>
    </row>
    <row r="405" spans="1:26" x14ac:dyDescent="0.25">
      <c r="A405" s="1540"/>
      <c r="B405" s="1540"/>
      <c r="C405" s="1624"/>
      <c r="D405" s="1624"/>
      <c r="E405" s="1631"/>
      <c r="F405" s="1631"/>
      <c r="H405" s="1540"/>
      <c r="I405" s="1540"/>
      <c r="J405" s="1540"/>
      <c r="K405" s="1540"/>
      <c r="L405" s="1540"/>
      <c r="M405" s="1540"/>
      <c r="N405" s="1540"/>
      <c r="O405" s="1540"/>
      <c r="P405" s="1540"/>
      <c r="Q405" s="1540"/>
      <c r="R405" s="1540"/>
      <c r="S405" s="1540"/>
      <c r="T405" s="1540"/>
      <c r="U405" s="1540"/>
      <c r="V405" s="1624"/>
      <c r="W405" s="1624"/>
      <c r="Y405" s="1624"/>
      <c r="Z405" s="1624"/>
    </row>
    <row r="406" spans="1:26" x14ac:dyDescent="0.25">
      <c r="A406" s="1540"/>
      <c r="B406" s="1540"/>
      <c r="C406" s="1624"/>
      <c r="D406" s="1624"/>
      <c r="E406" s="1631"/>
      <c r="F406" s="1631"/>
      <c r="H406" s="1540"/>
      <c r="I406" s="1540"/>
      <c r="J406" s="1540"/>
      <c r="K406" s="1540"/>
      <c r="L406" s="1540"/>
      <c r="M406" s="1540"/>
      <c r="N406" s="1540"/>
      <c r="O406" s="1540"/>
      <c r="P406" s="1540"/>
      <c r="Q406" s="1540"/>
      <c r="R406" s="1540"/>
      <c r="S406" s="1540"/>
      <c r="T406" s="1540"/>
      <c r="U406" s="1540"/>
      <c r="V406" s="1624"/>
      <c r="W406" s="1624"/>
      <c r="Y406" s="1624"/>
      <c r="Z406" s="1624"/>
    </row>
    <row r="407" spans="1:26" x14ac:dyDescent="0.25">
      <c r="A407" s="1540"/>
      <c r="B407" s="1540"/>
      <c r="C407" s="1624"/>
      <c r="D407" s="1624"/>
      <c r="E407" s="1631"/>
      <c r="F407" s="1631"/>
      <c r="H407" s="1540"/>
      <c r="I407" s="1540"/>
      <c r="J407" s="1540"/>
      <c r="K407" s="1540"/>
      <c r="L407" s="1540"/>
      <c r="M407" s="1540"/>
      <c r="N407" s="1540"/>
      <c r="O407" s="1540"/>
      <c r="P407" s="1540"/>
      <c r="Q407" s="1540"/>
      <c r="R407" s="1540"/>
      <c r="S407" s="1540"/>
      <c r="T407" s="1540"/>
      <c r="U407" s="1540"/>
      <c r="V407" s="1624"/>
      <c r="W407" s="1624"/>
      <c r="Y407" s="1624"/>
      <c r="Z407" s="1624"/>
    </row>
    <row r="408" spans="1:26" x14ac:dyDescent="0.25">
      <c r="A408" s="1540"/>
      <c r="B408" s="1540"/>
      <c r="C408" s="1624"/>
      <c r="D408" s="1624"/>
      <c r="E408" s="1631"/>
      <c r="F408" s="1631"/>
      <c r="H408" s="1540"/>
      <c r="I408" s="1540"/>
      <c r="J408" s="1540"/>
      <c r="K408" s="1540"/>
      <c r="L408" s="1540"/>
      <c r="M408" s="1540"/>
      <c r="N408" s="1540"/>
      <c r="O408" s="1540"/>
      <c r="P408" s="1540"/>
      <c r="Q408" s="1540"/>
      <c r="R408" s="1540"/>
      <c r="S408" s="1540"/>
      <c r="T408" s="1540"/>
      <c r="U408" s="1540"/>
      <c r="V408" s="1624"/>
      <c r="W408" s="1624"/>
      <c r="Y408" s="1624"/>
      <c r="Z408" s="1624"/>
    </row>
    <row r="409" spans="1:26" x14ac:dyDescent="0.25">
      <c r="A409" s="1540"/>
      <c r="B409" s="1540"/>
      <c r="C409" s="1624"/>
      <c r="D409" s="1624"/>
      <c r="E409" s="1631"/>
      <c r="F409" s="1631"/>
      <c r="H409" s="1540"/>
      <c r="I409" s="1540"/>
      <c r="J409" s="1540"/>
      <c r="K409" s="1540"/>
      <c r="L409" s="1540"/>
      <c r="M409" s="1540"/>
      <c r="N409" s="1540"/>
      <c r="O409" s="1540"/>
      <c r="P409" s="1540"/>
      <c r="Q409" s="1540"/>
      <c r="R409" s="1540"/>
      <c r="S409" s="1540"/>
      <c r="T409" s="1540"/>
      <c r="U409" s="1540"/>
      <c r="V409" s="1624"/>
      <c r="W409" s="1624"/>
      <c r="Y409" s="1624"/>
      <c r="Z409" s="1624"/>
    </row>
    <row r="410" spans="1:26" x14ac:dyDescent="0.25">
      <c r="A410" s="1540"/>
      <c r="B410" s="1540"/>
      <c r="C410" s="1624"/>
      <c r="D410" s="1624"/>
      <c r="E410" s="1631"/>
      <c r="F410" s="1631"/>
      <c r="H410" s="1540"/>
      <c r="I410" s="1540"/>
      <c r="J410" s="1540"/>
      <c r="K410" s="1540"/>
      <c r="L410" s="1540"/>
      <c r="M410" s="1540"/>
      <c r="N410" s="1540"/>
      <c r="O410" s="1540"/>
      <c r="P410" s="1540"/>
      <c r="Q410" s="1540"/>
      <c r="R410" s="1540"/>
      <c r="S410" s="1540"/>
      <c r="T410" s="1540"/>
      <c r="U410" s="1540"/>
      <c r="V410" s="1624"/>
      <c r="W410" s="1624"/>
      <c r="Y410" s="1624"/>
      <c r="Z410" s="1624"/>
    </row>
    <row r="411" spans="1:26" x14ac:dyDescent="0.25">
      <c r="A411" s="1540"/>
      <c r="B411" s="1540"/>
      <c r="C411" s="1624"/>
      <c r="D411" s="1624"/>
      <c r="E411" s="1631"/>
      <c r="F411" s="1631"/>
      <c r="H411" s="1540"/>
      <c r="I411" s="1540"/>
      <c r="J411" s="1540"/>
      <c r="K411" s="1540"/>
      <c r="L411" s="1540"/>
      <c r="M411" s="1540"/>
      <c r="N411" s="1540"/>
      <c r="O411" s="1540"/>
      <c r="P411" s="1540"/>
      <c r="Q411" s="1540"/>
      <c r="R411" s="1540"/>
      <c r="S411" s="1540"/>
      <c r="T411" s="1540"/>
      <c r="U411" s="1540"/>
      <c r="V411" s="1624"/>
      <c r="W411" s="1624"/>
      <c r="Y411" s="1624"/>
      <c r="Z411" s="1624"/>
    </row>
    <row r="412" spans="1:26" x14ac:dyDescent="0.25">
      <c r="A412" s="1540"/>
      <c r="B412" s="1540"/>
      <c r="C412" s="1624"/>
      <c r="D412" s="1624"/>
      <c r="E412" s="1631"/>
      <c r="F412" s="1631"/>
      <c r="H412" s="1540"/>
      <c r="I412" s="1540"/>
      <c r="J412" s="1540"/>
      <c r="K412" s="1540"/>
      <c r="L412" s="1540"/>
      <c r="M412" s="1540"/>
      <c r="N412" s="1540"/>
      <c r="O412" s="1540"/>
      <c r="P412" s="1540"/>
      <c r="Q412" s="1540"/>
      <c r="R412" s="1540"/>
      <c r="S412" s="1540"/>
      <c r="T412" s="1540"/>
      <c r="U412" s="1540"/>
      <c r="V412" s="1624"/>
      <c r="W412" s="1624"/>
      <c r="Y412" s="1624"/>
      <c r="Z412" s="1624"/>
    </row>
    <row r="413" spans="1:26" x14ac:dyDescent="0.25">
      <c r="A413" s="1540"/>
      <c r="B413" s="1540"/>
      <c r="C413" s="1624"/>
      <c r="D413" s="1624"/>
      <c r="E413" s="1631"/>
      <c r="F413" s="1631"/>
      <c r="H413" s="1540"/>
      <c r="I413" s="1540"/>
      <c r="J413" s="1540"/>
      <c r="K413" s="1540"/>
      <c r="L413" s="1540"/>
      <c r="M413" s="1540"/>
      <c r="N413" s="1540"/>
      <c r="O413" s="1540"/>
      <c r="P413" s="1540"/>
      <c r="Q413" s="1540"/>
      <c r="R413" s="1540"/>
      <c r="S413" s="1540"/>
      <c r="T413" s="1540"/>
      <c r="U413" s="1540"/>
      <c r="V413" s="1624"/>
      <c r="W413" s="1624"/>
      <c r="Y413" s="1624"/>
      <c r="Z413" s="1624"/>
    </row>
    <row r="414" spans="1:26" x14ac:dyDescent="0.25">
      <c r="A414" s="1540"/>
      <c r="B414" s="1540"/>
      <c r="C414" s="1624"/>
      <c r="D414" s="1624"/>
      <c r="E414" s="1631"/>
      <c r="F414" s="1631"/>
      <c r="H414" s="1540"/>
      <c r="I414" s="1540"/>
      <c r="J414" s="1540"/>
      <c r="K414" s="1540"/>
      <c r="L414" s="1540"/>
      <c r="M414" s="1540"/>
      <c r="N414" s="1540"/>
      <c r="O414" s="1540"/>
      <c r="P414" s="1540"/>
      <c r="Q414" s="1540"/>
      <c r="R414" s="1540"/>
      <c r="S414" s="1540"/>
      <c r="T414" s="1540"/>
      <c r="U414" s="1540"/>
      <c r="V414" s="1624"/>
      <c r="W414" s="1624"/>
      <c r="Y414" s="1624"/>
      <c r="Z414" s="1624"/>
    </row>
    <row r="415" spans="1:26" x14ac:dyDescent="0.25">
      <c r="A415" s="1540"/>
      <c r="B415" s="1540"/>
      <c r="C415" s="1624"/>
      <c r="D415" s="1624"/>
      <c r="E415" s="1631"/>
      <c r="F415" s="1631"/>
      <c r="H415" s="1540"/>
      <c r="I415" s="1540"/>
      <c r="J415" s="1540"/>
      <c r="K415" s="1540"/>
      <c r="L415" s="1540"/>
      <c r="M415" s="1540"/>
      <c r="N415" s="1540"/>
      <c r="O415" s="1540"/>
      <c r="P415" s="1540"/>
      <c r="Q415" s="1540"/>
      <c r="R415" s="1540"/>
      <c r="S415" s="1540"/>
      <c r="T415" s="1540"/>
      <c r="U415" s="1540"/>
      <c r="V415" s="1624"/>
      <c r="W415" s="1624"/>
      <c r="Y415" s="1624"/>
      <c r="Z415" s="1624"/>
    </row>
    <row r="416" spans="1:26" x14ac:dyDescent="0.25">
      <c r="A416" s="1540"/>
      <c r="B416" s="1540"/>
      <c r="C416" s="1624"/>
      <c r="D416" s="1624"/>
      <c r="E416" s="1631"/>
      <c r="F416" s="1631"/>
      <c r="H416" s="1540"/>
      <c r="I416" s="1540"/>
      <c r="J416" s="1540"/>
      <c r="K416" s="1540"/>
      <c r="L416" s="1540"/>
      <c r="M416" s="1540"/>
      <c r="N416" s="1540"/>
      <c r="O416" s="1540"/>
      <c r="P416" s="1540"/>
      <c r="Q416" s="1540"/>
      <c r="R416" s="1540"/>
      <c r="S416" s="1540"/>
      <c r="T416" s="1540"/>
      <c r="U416" s="1540"/>
      <c r="V416" s="1624"/>
      <c r="W416" s="1624"/>
      <c r="Y416" s="1624"/>
      <c r="Z416" s="1624"/>
    </row>
    <row r="417" spans="1:26" x14ac:dyDescent="0.25">
      <c r="A417" s="1540"/>
      <c r="B417" s="1540"/>
      <c r="C417" s="1624"/>
      <c r="D417" s="1624"/>
      <c r="E417" s="1631"/>
      <c r="F417" s="1631"/>
      <c r="H417" s="1540"/>
      <c r="I417" s="1540"/>
      <c r="J417" s="1540"/>
      <c r="K417" s="1540"/>
      <c r="L417" s="1540"/>
      <c r="M417" s="1540"/>
      <c r="N417" s="1540"/>
      <c r="O417" s="1540"/>
      <c r="P417" s="1540"/>
      <c r="Q417" s="1540"/>
      <c r="R417" s="1540"/>
      <c r="S417" s="1540"/>
      <c r="T417" s="1540"/>
      <c r="U417" s="1540"/>
      <c r="V417" s="1624"/>
      <c r="W417" s="1624"/>
      <c r="Y417" s="1624"/>
      <c r="Z417" s="1624"/>
    </row>
    <row r="418" spans="1:26" x14ac:dyDescent="0.25">
      <c r="A418" s="1540"/>
      <c r="B418" s="1540"/>
      <c r="C418" s="1624"/>
      <c r="D418" s="1624"/>
      <c r="E418" s="1631"/>
      <c r="F418" s="1631"/>
      <c r="H418" s="1540"/>
      <c r="I418" s="1540"/>
      <c r="J418" s="1540"/>
      <c r="K418" s="1540"/>
      <c r="L418" s="1540"/>
      <c r="M418" s="1540"/>
      <c r="N418" s="1540"/>
      <c r="O418" s="1540"/>
      <c r="P418" s="1540"/>
      <c r="Q418" s="1540"/>
      <c r="R418" s="1540"/>
      <c r="S418" s="1540"/>
      <c r="T418" s="1540"/>
      <c r="U418" s="1540"/>
      <c r="V418" s="1624"/>
      <c r="W418" s="1624"/>
      <c r="Y418" s="1624"/>
      <c r="Z418" s="1624"/>
    </row>
    <row r="419" spans="1:26" x14ac:dyDescent="0.25">
      <c r="A419" s="1540"/>
      <c r="B419" s="1540"/>
      <c r="C419" s="1624"/>
      <c r="D419" s="1624"/>
      <c r="E419" s="1631"/>
      <c r="F419" s="1631"/>
      <c r="H419" s="1540"/>
      <c r="I419" s="1540"/>
      <c r="J419" s="1540"/>
      <c r="K419" s="1540"/>
      <c r="L419" s="1540"/>
      <c r="M419" s="1540"/>
      <c r="N419" s="1540"/>
      <c r="O419" s="1540"/>
      <c r="P419" s="1540"/>
      <c r="Q419" s="1540"/>
      <c r="R419" s="1540"/>
      <c r="S419" s="1540"/>
      <c r="T419" s="1540"/>
      <c r="U419" s="1540"/>
      <c r="V419" s="1624"/>
      <c r="W419" s="1624"/>
      <c r="Y419" s="1624"/>
      <c r="Z419" s="1624"/>
    </row>
    <row r="420" spans="1:26" x14ac:dyDescent="0.25">
      <c r="A420" s="1540"/>
      <c r="B420" s="1540"/>
      <c r="C420" s="1624"/>
      <c r="D420" s="1624"/>
      <c r="E420" s="1631"/>
      <c r="F420" s="1631"/>
      <c r="H420" s="1540"/>
      <c r="I420" s="1540"/>
      <c r="J420" s="1540"/>
      <c r="K420" s="1540"/>
      <c r="L420" s="1540"/>
      <c r="M420" s="1540"/>
      <c r="N420" s="1540"/>
      <c r="O420" s="1540"/>
      <c r="P420" s="1540"/>
      <c r="Q420" s="1540"/>
      <c r="R420" s="1540"/>
      <c r="S420" s="1540"/>
      <c r="T420" s="1540"/>
      <c r="U420" s="1540"/>
      <c r="V420" s="1624"/>
      <c r="W420" s="1624"/>
      <c r="Y420" s="1624"/>
      <c r="Z420" s="1624"/>
    </row>
    <row r="421" spans="1:26" x14ac:dyDescent="0.25">
      <c r="A421" s="1540"/>
      <c r="B421" s="1540"/>
      <c r="C421" s="1624"/>
      <c r="D421" s="1624"/>
      <c r="E421" s="1631"/>
      <c r="F421" s="1631"/>
      <c r="H421" s="1540"/>
      <c r="I421" s="1540"/>
      <c r="J421" s="1540"/>
      <c r="K421" s="1540"/>
      <c r="L421" s="1540"/>
      <c r="M421" s="1540"/>
      <c r="N421" s="1540"/>
      <c r="O421" s="1540"/>
      <c r="P421" s="1540"/>
      <c r="Q421" s="1540"/>
      <c r="R421" s="1540"/>
      <c r="S421" s="1540"/>
      <c r="T421" s="1540"/>
      <c r="U421" s="1540"/>
      <c r="V421" s="1624"/>
      <c r="W421" s="1624"/>
      <c r="Y421" s="1624"/>
      <c r="Z421" s="1624"/>
    </row>
    <row r="422" spans="1:26" x14ac:dyDescent="0.25">
      <c r="A422" s="1540"/>
      <c r="B422" s="1540"/>
      <c r="C422" s="1624"/>
      <c r="D422" s="1624"/>
      <c r="E422" s="1631"/>
      <c r="F422" s="1631"/>
      <c r="H422" s="1540"/>
      <c r="I422" s="1540"/>
      <c r="J422" s="1540"/>
      <c r="K422" s="1540"/>
      <c r="L422" s="1540"/>
      <c r="M422" s="1540"/>
      <c r="N422" s="1540"/>
      <c r="O422" s="1540"/>
      <c r="P422" s="1540"/>
      <c r="Q422" s="1540"/>
      <c r="R422" s="1540"/>
      <c r="S422" s="1540"/>
      <c r="T422" s="1540"/>
      <c r="U422" s="1540"/>
      <c r="V422" s="1624"/>
      <c r="W422" s="1624"/>
      <c r="Y422" s="1624"/>
      <c r="Z422" s="1624"/>
    </row>
    <row r="423" spans="1:26" x14ac:dyDescent="0.25">
      <c r="A423" s="1540"/>
      <c r="B423" s="1540"/>
      <c r="C423" s="1624"/>
      <c r="D423" s="1624"/>
      <c r="E423" s="1631"/>
      <c r="F423" s="1631"/>
      <c r="H423" s="1540"/>
      <c r="I423" s="1540"/>
      <c r="J423" s="1540"/>
      <c r="K423" s="1540"/>
      <c r="L423" s="1540"/>
      <c r="M423" s="1540"/>
      <c r="N423" s="1540"/>
      <c r="O423" s="1540"/>
      <c r="P423" s="1540"/>
      <c r="Q423" s="1540"/>
      <c r="R423" s="1540"/>
      <c r="S423" s="1540"/>
      <c r="T423" s="1540"/>
      <c r="U423" s="1540"/>
      <c r="V423" s="1624"/>
      <c r="W423" s="1624"/>
      <c r="Y423" s="1624"/>
      <c r="Z423" s="1624"/>
    </row>
    <row r="424" spans="1:26" x14ac:dyDescent="0.25">
      <c r="A424" s="1540"/>
      <c r="B424" s="1540"/>
      <c r="C424" s="1624"/>
      <c r="D424" s="1624"/>
      <c r="E424" s="1631"/>
      <c r="F424" s="1631"/>
      <c r="H424" s="1540"/>
      <c r="I424" s="1540"/>
      <c r="J424" s="1540"/>
      <c r="K424" s="1540"/>
      <c r="L424" s="1540"/>
      <c r="M424" s="1540"/>
      <c r="N424" s="1540"/>
      <c r="O424" s="1540"/>
      <c r="P424" s="1540"/>
      <c r="Q424" s="1540"/>
      <c r="R424" s="1540"/>
      <c r="S424" s="1540"/>
      <c r="T424" s="1540"/>
      <c r="U424" s="1540"/>
      <c r="V424" s="1624"/>
      <c r="W424" s="1624"/>
      <c r="Y424" s="1624"/>
      <c r="Z424" s="1624"/>
    </row>
    <row r="425" spans="1:26" x14ac:dyDescent="0.25">
      <c r="A425" s="1540"/>
      <c r="B425" s="1540"/>
      <c r="C425" s="1624"/>
      <c r="D425" s="1624"/>
      <c r="E425" s="1631"/>
      <c r="F425" s="1631"/>
      <c r="H425" s="1540"/>
      <c r="I425" s="1540"/>
      <c r="J425" s="1540"/>
      <c r="K425" s="1540"/>
      <c r="L425" s="1540"/>
      <c r="M425" s="1540"/>
      <c r="N425" s="1540"/>
      <c r="O425" s="1540"/>
      <c r="P425" s="1540"/>
      <c r="Q425" s="1540"/>
      <c r="R425" s="1540"/>
      <c r="S425" s="1540"/>
      <c r="T425" s="1540"/>
      <c r="U425" s="1540"/>
      <c r="V425" s="1624"/>
      <c r="W425" s="1624"/>
      <c r="Y425" s="1624"/>
      <c r="Z425" s="1624"/>
    </row>
    <row r="426" spans="1:26" x14ac:dyDescent="0.25">
      <c r="A426" s="1540"/>
      <c r="B426" s="1540"/>
      <c r="C426" s="1624"/>
      <c r="D426" s="1624"/>
      <c r="E426" s="1631"/>
      <c r="F426" s="1631"/>
      <c r="H426" s="1540"/>
      <c r="I426" s="1540"/>
      <c r="J426" s="1540"/>
      <c r="K426" s="1540"/>
      <c r="L426" s="1540"/>
      <c r="M426" s="1540"/>
      <c r="N426" s="1540"/>
      <c r="O426" s="1540"/>
      <c r="P426" s="1540"/>
      <c r="Q426" s="1540"/>
      <c r="R426" s="1540"/>
      <c r="S426" s="1540"/>
      <c r="T426" s="1540"/>
      <c r="U426" s="1540"/>
      <c r="V426" s="1624"/>
      <c r="W426" s="1624"/>
      <c r="Y426" s="1624"/>
      <c r="Z426" s="1624"/>
    </row>
    <row r="427" spans="1:26" x14ac:dyDescent="0.25">
      <c r="A427" s="1540"/>
      <c r="B427" s="1540"/>
      <c r="C427" s="1624"/>
      <c r="D427" s="1624"/>
      <c r="E427" s="1631"/>
      <c r="F427" s="1631"/>
      <c r="H427" s="1540"/>
      <c r="I427" s="1540"/>
      <c r="J427" s="1540"/>
      <c r="K427" s="1540"/>
      <c r="L427" s="1540"/>
      <c r="M427" s="1540"/>
      <c r="N427" s="1540"/>
      <c r="O427" s="1540"/>
      <c r="P427" s="1540"/>
      <c r="Q427" s="1540"/>
      <c r="R427" s="1540"/>
      <c r="S427" s="1540"/>
      <c r="T427" s="1540"/>
      <c r="U427" s="1540"/>
      <c r="V427" s="1624"/>
      <c r="W427" s="1624"/>
      <c r="Y427" s="1624"/>
      <c r="Z427" s="1624"/>
    </row>
    <row r="428" spans="1:26" x14ac:dyDescent="0.25">
      <c r="A428" s="1540"/>
      <c r="B428" s="1540"/>
      <c r="C428" s="1624"/>
      <c r="D428" s="1624"/>
      <c r="E428" s="1631"/>
      <c r="F428" s="1631"/>
      <c r="H428" s="1540"/>
      <c r="I428" s="1540"/>
      <c r="J428" s="1540"/>
      <c r="K428" s="1540"/>
      <c r="L428" s="1540"/>
      <c r="M428" s="1540"/>
      <c r="N428" s="1540"/>
      <c r="O428" s="1540"/>
      <c r="P428" s="1540"/>
      <c r="Q428" s="1540"/>
      <c r="R428" s="1540"/>
      <c r="S428" s="1540"/>
      <c r="T428" s="1540"/>
      <c r="U428" s="1540"/>
      <c r="V428" s="1624"/>
      <c r="W428" s="1624"/>
      <c r="Y428" s="1624"/>
      <c r="Z428" s="1624"/>
    </row>
    <row r="429" spans="1:26" x14ac:dyDescent="0.25">
      <c r="A429" s="1540"/>
      <c r="B429" s="1540"/>
      <c r="C429" s="1624"/>
      <c r="D429" s="1624"/>
      <c r="E429" s="1631"/>
      <c r="F429" s="1631"/>
      <c r="H429" s="1540"/>
      <c r="I429" s="1540"/>
      <c r="J429" s="1540"/>
      <c r="K429" s="1540"/>
      <c r="L429" s="1540"/>
      <c r="M429" s="1540"/>
      <c r="N429" s="1540"/>
      <c r="O429" s="1540"/>
      <c r="P429" s="1540"/>
      <c r="Q429" s="1540"/>
      <c r="R429" s="1540"/>
      <c r="S429" s="1540"/>
      <c r="T429" s="1540"/>
      <c r="U429" s="1540"/>
      <c r="V429" s="1624"/>
      <c r="W429" s="1624"/>
      <c r="Y429" s="1624"/>
      <c r="Z429" s="1624"/>
    </row>
    <row r="430" spans="1:26" x14ac:dyDescent="0.25">
      <c r="A430" s="1540"/>
      <c r="B430" s="1540"/>
      <c r="C430" s="1624"/>
      <c r="D430" s="1624"/>
      <c r="E430" s="1631"/>
      <c r="F430" s="1631"/>
      <c r="H430" s="1540"/>
      <c r="I430" s="1540"/>
      <c r="J430" s="1540"/>
      <c r="K430" s="1540"/>
      <c r="L430" s="1540"/>
      <c r="M430" s="1540"/>
      <c r="N430" s="1540"/>
      <c r="O430" s="1540"/>
      <c r="P430" s="1540"/>
      <c r="Q430" s="1540"/>
      <c r="R430" s="1540"/>
      <c r="S430" s="1540"/>
      <c r="T430" s="1540"/>
      <c r="U430" s="1540"/>
      <c r="V430" s="1624"/>
      <c r="W430" s="1624"/>
      <c r="Y430" s="1624"/>
      <c r="Z430" s="1624"/>
    </row>
    <row r="431" spans="1:26" x14ac:dyDescent="0.25">
      <c r="A431" s="1540"/>
      <c r="B431" s="1540"/>
      <c r="C431" s="1624"/>
      <c r="D431" s="1624"/>
      <c r="E431" s="1631"/>
      <c r="F431" s="1631"/>
      <c r="H431" s="1540"/>
      <c r="I431" s="1540"/>
      <c r="J431" s="1540"/>
      <c r="K431" s="1540"/>
      <c r="L431" s="1540"/>
      <c r="M431" s="1540"/>
      <c r="N431" s="1540"/>
      <c r="O431" s="1540"/>
      <c r="P431" s="1540"/>
      <c r="Q431" s="1540"/>
      <c r="R431" s="1540"/>
      <c r="S431" s="1540"/>
      <c r="T431" s="1540"/>
      <c r="U431" s="1540"/>
      <c r="V431" s="1624"/>
      <c r="W431" s="1624"/>
      <c r="Y431" s="1624"/>
      <c r="Z431" s="1624"/>
    </row>
    <row r="432" spans="1:26" x14ac:dyDescent="0.25">
      <c r="A432" s="1540"/>
      <c r="B432" s="1540"/>
      <c r="C432" s="1624"/>
      <c r="D432" s="1624"/>
      <c r="E432" s="1631"/>
      <c r="F432" s="1631"/>
      <c r="H432" s="1540"/>
      <c r="I432" s="1540"/>
      <c r="J432" s="1540"/>
      <c r="K432" s="1540"/>
      <c r="L432" s="1540"/>
      <c r="M432" s="1540"/>
      <c r="N432" s="1540"/>
      <c r="O432" s="1540"/>
      <c r="P432" s="1540"/>
      <c r="Q432" s="1540"/>
      <c r="R432" s="1540"/>
      <c r="S432" s="1540"/>
      <c r="T432" s="1540"/>
      <c r="U432" s="1540"/>
      <c r="V432" s="1624"/>
      <c r="W432" s="1624"/>
      <c r="Y432" s="1624"/>
      <c r="Z432" s="1624"/>
    </row>
    <row r="433" spans="1:26" x14ac:dyDescent="0.25">
      <c r="A433" s="1540"/>
      <c r="B433" s="1540"/>
      <c r="C433" s="1624"/>
      <c r="D433" s="1624"/>
      <c r="E433" s="1631"/>
      <c r="F433" s="1631"/>
      <c r="H433" s="1540"/>
      <c r="I433" s="1540"/>
      <c r="J433" s="1540"/>
      <c r="K433" s="1540"/>
      <c r="L433" s="1540"/>
      <c r="M433" s="1540"/>
      <c r="N433" s="1540"/>
      <c r="O433" s="1540"/>
      <c r="P433" s="1540"/>
      <c r="Q433" s="1540"/>
      <c r="R433" s="1540"/>
      <c r="S433" s="1540"/>
      <c r="T433" s="1540"/>
      <c r="U433" s="1540"/>
      <c r="V433" s="1624"/>
      <c r="W433" s="1624"/>
      <c r="Y433" s="1624"/>
      <c r="Z433" s="1624"/>
    </row>
    <row r="434" spans="1:26" x14ac:dyDescent="0.25">
      <c r="A434" s="1540"/>
      <c r="B434" s="1540"/>
      <c r="C434" s="1624"/>
      <c r="D434" s="1624"/>
      <c r="E434" s="1631"/>
      <c r="F434" s="1631"/>
      <c r="H434" s="1540"/>
      <c r="I434" s="1540"/>
      <c r="J434" s="1540"/>
      <c r="K434" s="1540"/>
      <c r="L434" s="1540"/>
      <c r="M434" s="1540"/>
      <c r="N434" s="1540"/>
      <c r="O434" s="1540"/>
      <c r="P434" s="1540"/>
      <c r="Q434" s="1540"/>
      <c r="R434" s="1540"/>
      <c r="S434" s="1540"/>
      <c r="T434" s="1540"/>
      <c r="U434" s="1540"/>
      <c r="V434" s="1624"/>
      <c r="W434" s="1624"/>
      <c r="Y434" s="1624"/>
      <c r="Z434" s="1624"/>
    </row>
    <row r="435" spans="1:26" x14ac:dyDescent="0.25">
      <c r="A435" s="1540"/>
      <c r="B435" s="1540"/>
      <c r="C435" s="1624"/>
      <c r="D435" s="1624"/>
      <c r="E435" s="1631"/>
      <c r="F435" s="1631"/>
      <c r="H435" s="1540"/>
      <c r="I435" s="1540"/>
      <c r="J435" s="1540"/>
      <c r="K435" s="1540"/>
      <c r="L435" s="1540"/>
      <c r="M435" s="1540"/>
      <c r="N435" s="1540"/>
      <c r="O435" s="1540"/>
      <c r="P435" s="1540"/>
      <c r="Q435" s="1540"/>
      <c r="R435" s="1540"/>
      <c r="S435" s="1540"/>
      <c r="T435" s="1540"/>
      <c r="U435" s="1540"/>
      <c r="V435" s="1624"/>
      <c r="W435" s="1624"/>
      <c r="Y435" s="1624"/>
      <c r="Z435" s="1624"/>
    </row>
    <row r="436" spans="1:26" x14ac:dyDescent="0.25">
      <c r="A436" s="1540"/>
      <c r="B436" s="1540"/>
      <c r="C436" s="1624"/>
      <c r="D436" s="1624"/>
      <c r="E436" s="1631"/>
      <c r="F436" s="1631"/>
      <c r="H436" s="1540"/>
      <c r="I436" s="1540"/>
      <c r="J436" s="1540"/>
      <c r="K436" s="1540"/>
      <c r="L436" s="1540"/>
      <c r="M436" s="1540"/>
      <c r="N436" s="1540"/>
      <c r="O436" s="1540"/>
      <c r="P436" s="1540"/>
      <c r="Q436" s="1540"/>
      <c r="R436" s="1540"/>
      <c r="S436" s="1540"/>
      <c r="T436" s="1540"/>
      <c r="U436" s="1540"/>
      <c r="V436" s="1624"/>
      <c r="W436" s="1624"/>
      <c r="Y436" s="1624"/>
      <c r="Z436" s="1624"/>
    </row>
    <row r="437" spans="1:26" x14ac:dyDescent="0.25">
      <c r="A437" s="1540"/>
      <c r="B437" s="1540"/>
      <c r="C437" s="1624"/>
      <c r="D437" s="1624"/>
      <c r="E437" s="1631"/>
      <c r="F437" s="1631"/>
      <c r="H437" s="1540"/>
      <c r="I437" s="1540"/>
      <c r="J437" s="1540"/>
      <c r="K437" s="1540"/>
      <c r="L437" s="1540"/>
      <c r="M437" s="1540"/>
      <c r="N437" s="1540"/>
      <c r="O437" s="1540"/>
      <c r="P437" s="1540"/>
      <c r="Q437" s="1540"/>
      <c r="R437" s="1540"/>
      <c r="S437" s="1540"/>
      <c r="T437" s="1540"/>
      <c r="U437" s="1540"/>
      <c r="V437" s="1624"/>
      <c r="W437" s="1624"/>
      <c r="Y437" s="1624"/>
      <c r="Z437" s="1624"/>
    </row>
    <row r="438" spans="1:26" x14ac:dyDescent="0.25">
      <c r="A438" s="1540"/>
      <c r="B438" s="1540"/>
      <c r="C438" s="1624"/>
      <c r="D438" s="1624"/>
      <c r="E438" s="1631"/>
      <c r="F438" s="1631"/>
      <c r="H438" s="1540"/>
      <c r="I438" s="1540"/>
      <c r="J438" s="1540"/>
      <c r="K438" s="1540"/>
      <c r="L438" s="1540"/>
      <c r="M438" s="1540"/>
      <c r="N438" s="1540"/>
      <c r="O438" s="1540"/>
      <c r="P438" s="1540"/>
      <c r="Q438" s="1540"/>
      <c r="R438" s="1540"/>
      <c r="S438" s="1540"/>
      <c r="T438" s="1540"/>
      <c r="U438" s="1540"/>
      <c r="V438" s="1624"/>
      <c r="W438" s="1624"/>
      <c r="Y438" s="1624"/>
      <c r="Z438" s="1624"/>
    </row>
    <row r="439" spans="1:26" x14ac:dyDescent="0.25">
      <c r="A439" s="1540"/>
      <c r="B439" s="1540"/>
      <c r="C439" s="1624"/>
      <c r="D439" s="1624"/>
      <c r="E439" s="1631"/>
      <c r="F439" s="1631"/>
      <c r="H439" s="1540"/>
      <c r="I439" s="1540"/>
      <c r="J439" s="1540"/>
      <c r="K439" s="1540"/>
      <c r="L439" s="1540"/>
      <c r="M439" s="1540"/>
      <c r="N439" s="1540"/>
      <c r="O439" s="1540"/>
      <c r="P439" s="1540"/>
      <c r="Q439" s="1540"/>
      <c r="R439" s="1540"/>
      <c r="S439" s="1540"/>
      <c r="T439" s="1540"/>
      <c r="U439" s="1540"/>
      <c r="V439" s="1624"/>
      <c r="W439" s="1624"/>
      <c r="Y439" s="1624"/>
      <c r="Z439" s="1624"/>
    </row>
    <row r="440" spans="1:26" x14ac:dyDescent="0.25">
      <c r="A440" s="1540"/>
      <c r="B440" s="1540"/>
      <c r="C440" s="1624"/>
      <c r="D440" s="1624"/>
      <c r="E440" s="1631"/>
      <c r="F440" s="1631"/>
      <c r="H440" s="1540"/>
      <c r="I440" s="1540"/>
      <c r="J440" s="1540"/>
      <c r="K440" s="1540"/>
      <c r="L440" s="1540"/>
      <c r="M440" s="1540"/>
      <c r="N440" s="1540"/>
      <c r="O440" s="1540"/>
      <c r="P440" s="1540"/>
      <c r="Q440" s="1540"/>
      <c r="R440" s="1540"/>
      <c r="S440" s="1540"/>
      <c r="T440" s="1540"/>
      <c r="U440" s="1540"/>
      <c r="V440" s="1624"/>
      <c r="W440" s="1624"/>
      <c r="Y440" s="1624"/>
      <c r="Z440" s="1624"/>
    </row>
    <row r="441" spans="1:26" x14ac:dyDescent="0.25">
      <c r="A441" s="1540"/>
      <c r="B441" s="1540"/>
      <c r="C441" s="1624"/>
      <c r="D441" s="1624"/>
      <c r="E441" s="1631"/>
      <c r="F441" s="1631"/>
      <c r="H441" s="1540"/>
      <c r="I441" s="1540"/>
      <c r="J441" s="1540"/>
      <c r="K441" s="1540"/>
      <c r="L441" s="1540"/>
      <c r="M441" s="1540"/>
      <c r="N441" s="1540"/>
      <c r="O441" s="1540"/>
      <c r="P441" s="1540"/>
      <c r="Q441" s="1540"/>
      <c r="R441" s="1540"/>
      <c r="S441" s="1540"/>
      <c r="T441" s="1540"/>
      <c r="U441" s="1540"/>
      <c r="V441" s="1624"/>
      <c r="W441" s="1624"/>
      <c r="Y441" s="1624"/>
      <c r="Z441" s="1624"/>
    </row>
    <row r="442" spans="1:26" x14ac:dyDescent="0.25">
      <c r="A442" s="1540"/>
      <c r="B442" s="1540"/>
      <c r="C442" s="1624"/>
      <c r="D442" s="1624"/>
      <c r="E442" s="1631"/>
      <c r="F442" s="1631"/>
      <c r="H442" s="1540"/>
      <c r="I442" s="1540"/>
      <c r="J442" s="1540"/>
      <c r="K442" s="1540"/>
      <c r="L442" s="1540"/>
      <c r="M442" s="1540"/>
      <c r="N442" s="1540"/>
      <c r="O442" s="1540"/>
      <c r="P442" s="1540"/>
      <c r="Q442" s="1540"/>
      <c r="R442" s="1540"/>
      <c r="S442" s="1540"/>
      <c r="T442" s="1540"/>
      <c r="U442" s="1540"/>
      <c r="V442" s="1624"/>
      <c r="W442" s="1624"/>
      <c r="Y442" s="1624"/>
      <c r="Z442" s="1624"/>
    </row>
    <row r="443" spans="1:26" x14ac:dyDescent="0.25">
      <c r="A443" s="1540"/>
      <c r="B443" s="1540"/>
      <c r="C443" s="1624"/>
      <c r="D443" s="1624"/>
      <c r="E443" s="1631"/>
      <c r="F443" s="1631"/>
      <c r="H443" s="1540"/>
      <c r="I443" s="1540"/>
      <c r="J443" s="1540"/>
      <c r="K443" s="1540"/>
      <c r="L443" s="1540"/>
      <c r="M443" s="1540"/>
      <c r="N443" s="1540"/>
      <c r="O443" s="1540"/>
      <c r="P443" s="1540"/>
      <c r="Q443" s="1540"/>
      <c r="R443" s="1540"/>
      <c r="S443" s="1540"/>
      <c r="T443" s="1540"/>
      <c r="U443" s="1540"/>
      <c r="V443" s="1624"/>
      <c r="W443" s="1624"/>
      <c r="Y443" s="1624"/>
      <c r="Z443" s="1624"/>
    </row>
    <row r="444" spans="1:26" x14ac:dyDescent="0.25">
      <c r="A444" s="1540"/>
      <c r="B444" s="1540"/>
      <c r="C444" s="1624"/>
      <c r="D444" s="1624"/>
      <c r="E444" s="1631"/>
      <c r="F444" s="1631"/>
      <c r="H444" s="1540"/>
      <c r="I444" s="1540"/>
      <c r="J444" s="1540"/>
      <c r="K444" s="1540"/>
      <c r="L444" s="1540"/>
      <c r="M444" s="1540"/>
      <c r="N444" s="1540"/>
      <c r="O444" s="1540"/>
      <c r="P444" s="1540"/>
      <c r="Q444" s="1540"/>
      <c r="R444" s="1540"/>
      <c r="S444" s="1540"/>
      <c r="T444" s="1540"/>
      <c r="U444" s="1540"/>
      <c r="V444" s="1624"/>
      <c r="W444" s="1624"/>
      <c r="Y444" s="1624"/>
      <c r="Z444" s="1624"/>
    </row>
    <row r="445" spans="1:26" x14ac:dyDescent="0.25">
      <c r="A445" s="1540"/>
      <c r="B445" s="1540"/>
      <c r="C445" s="1624"/>
      <c r="D445" s="1624"/>
      <c r="E445" s="1631"/>
      <c r="F445" s="1631"/>
      <c r="H445" s="1540"/>
      <c r="I445" s="1540"/>
      <c r="J445" s="1540"/>
      <c r="K445" s="1540"/>
      <c r="L445" s="1540"/>
      <c r="M445" s="1540"/>
      <c r="N445" s="1540"/>
      <c r="O445" s="1540"/>
      <c r="P445" s="1540"/>
      <c r="Q445" s="1540"/>
      <c r="R445" s="1540"/>
      <c r="S445" s="1540"/>
      <c r="T445" s="1540"/>
      <c r="U445" s="1540"/>
      <c r="V445" s="1624"/>
      <c r="W445" s="1624"/>
      <c r="Y445" s="1624"/>
      <c r="Z445" s="1624"/>
    </row>
    <row r="446" spans="1:26" x14ac:dyDescent="0.25">
      <c r="A446" s="1540"/>
      <c r="B446" s="1540"/>
      <c r="C446" s="1624"/>
      <c r="D446" s="1624"/>
      <c r="E446" s="1631"/>
      <c r="F446" s="1631"/>
      <c r="H446" s="1540"/>
      <c r="I446" s="1540"/>
      <c r="J446" s="1540"/>
      <c r="K446" s="1540"/>
      <c r="L446" s="1540"/>
      <c r="M446" s="1540"/>
      <c r="N446" s="1540"/>
      <c r="O446" s="1540"/>
      <c r="P446" s="1540"/>
      <c r="Q446" s="1540"/>
      <c r="R446" s="1540"/>
      <c r="S446" s="1540"/>
      <c r="T446" s="1540"/>
      <c r="U446" s="1540"/>
      <c r="V446" s="1624"/>
      <c r="W446" s="1624"/>
      <c r="Y446" s="1624"/>
      <c r="Z446" s="1624"/>
    </row>
    <row r="447" spans="1:26" x14ac:dyDescent="0.25">
      <c r="A447" s="1540"/>
      <c r="B447" s="1540"/>
      <c r="C447" s="1624"/>
      <c r="D447" s="1624"/>
      <c r="E447" s="1631"/>
      <c r="F447" s="1631"/>
      <c r="H447" s="1540"/>
      <c r="I447" s="1540"/>
      <c r="J447" s="1540"/>
      <c r="K447" s="1540"/>
      <c r="L447" s="1540"/>
      <c r="M447" s="1540"/>
      <c r="N447" s="1540"/>
      <c r="O447" s="1540"/>
      <c r="P447" s="1540"/>
      <c r="Q447" s="1540"/>
      <c r="R447" s="1540"/>
      <c r="S447" s="1540"/>
      <c r="T447" s="1540"/>
      <c r="U447" s="1540"/>
      <c r="V447" s="1624"/>
      <c r="W447" s="1624"/>
      <c r="Y447" s="1624"/>
      <c r="Z447" s="1624"/>
    </row>
    <row r="448" spans="1:26" x14ac:dyDescent="0.25">
      <c r="A448" s="1540"/>
      <c r="B448" s="1540"/>
      <c r="C448" s="1624"/>
      <c r="D448" s="1624"/>
      <c r="E448" s="1631"/>
      <c r="F448" s="1631"/>
      <c r="H448" s="1540"/>
      <c r="I448" s="1540"/>
      <c r="J448" s="1540"/>
      <c r="K448" s="1540"/>
      <c r="L448" s="1540"/>
      <c r="M448" s="1540"/>
      <c r="N448" s="1540"/>
      <c r="O448" s="1540"/>
      <c r="P448" s="1540"/>
      <c r="Q448" s="1540"/>
      <c r="R448" s="1540"/>
      <c r="S448" s="1540"/>
      <c r="T448" s="1540"/>
      <c r="U448" s="1540"/>
      <c r="V448" s="1624"/>
      <c r="W448" s="1624"/>
      <c r="Y448" s="1624"/>
      <c r="Z448" s="1624"/>
    </row>
    <row r="449" spans="1:26" x14ac:dyDescent="0.25">
      <c r="A449" s="1540"/>
      <c r="B449" s="1540"/>
      <c r="C449" s="1624"/>
      <c r="D449" s="1624"/>
      <c r="E449" s="1631"/>
      <c r="F449" s="1631"/>
      <c r="H449" s="1540"/>
      <c r="I449" s="1540"/>
      <c r="J449" s="1540"/>
      <c r="K449" s="1540"/>
      <c r="L449" s="1540"/>
      <c r="M449" s="1540"/>
      <c r="N449" s="1540"/>
      <c r="O449" s="1540"/>
      <c r="P449" s="1540"/>
      <c r="Q449" s="1540"/>
      <c r="R449" s="1540"/>
      <c r="S449" s="1540"/>
      <c r="T449" s="1540"/>
      <c r="U449" s="1540"/>
      <c r="V449" s="1624"/>
      <c r="W449" s="1624"/>
      <c r="Y449" s="1624"/>
      <c r="Z449" s="1624"/>
    </row>
    <row r="450" spans="1:26" x14ac:dyDescent="0.25">
      <c r="A450" s="1540"/>
      <c r="B450" s="1540"/>
      <c r="C450" s="1624"/>
      <c r="D450" s="1624"/>
      <c r="E450" s="1631"/>
      <c r="F450" s="1631"/>
      <c r="H450" s="1540"/>
      <c r="I450" s="1540"/>
      <c r="J450" s="1540"/>
      <c r="K450" s="1540"/>
      <c r="L450" s="1540"/>
      <c r="M450" s="1540"/>
      <c r="N450" s="1540"/>
      <c r="O450" s="1540"/>
      <c r="P450" s="1540"/>
      <c r="Q450" s="1540"/>
      <c r="R450" s="1540"/>
      <c r="S450" s="1540"/>
      <c r="T450" s="1540"/>
      <c r="U450" s="1540"/>
      <c r="V450" s="1624"/>
      <c r="W450" s="1624"/>
      <c r="Y450" s="1624"/>
      <c r="Z450" s="1624"/>
    </row>
    <row r="451" spans="1:26" x14ac:dyDescent="0.25">
      <c r="A451" s="1540"/>
      <c r="B451" s="1540"/>
      <c r="C451" s="1624"/>
      <c r="D451" s="1624"/>
      <c r="E451" s="1631"/>
      <c r="F451" s="1631"/>
      <c r="H451" s="1540"/>
      <c r="I451" s="1540"/>
      <c r="J451" s="1540"/>
      <c r="K451" s="1540"/>
      <c r="L451" s="1540"/>
      <c r="M451" s="1540"/>
      <c r="N451" s="1540"/>
      <c r="O451" s="1540"/>
      <c r="P451" s="1540"/>
      <c r="Q451" s="1540"/>
      <c r="R451" s="1540"/>
      <c r="S451" s="1540"/>
      <c r="T451" s="1540"/>
      <c r="U451" s="1540"/>
      <c r="V451" s="1624"/>
      <c r="W451" s="1624"/>
      <c r="Y451" s="1624"/>
      <c r="Z451" s="1624"/>
    </row>
    <row r="452" spans="1:26" x14ac:dyDescent="0.25">
      <c r="A452" s="1540"/>
      <c r="B452" s="1540"/>
      <c r="C452" s="1624"/>
      <c r="D452" s="1624"/>
      <c r="E452" s="1631"/>
      <c r="F452" s="1631"/>
      <c r="H452" s="1540"/>
      <c r="I452" s="1540"/>
      <c r="J452" s="1540"/>
      <c r="K452" s="1540"/>
      <c r="L452" s="1540"/>
      <c r="M452" s="1540"/>
      <c r="N452" s="1540"/>
      <c r="O452" s="1540"/>
      <c r="P452" s="1540"/>
      <c r="Q452" s="1540"/>
      <c r="R452" s="1540"/>
      <c r="S452" s="1540"/>
      <c r="T452" s="1540"/>
      <c r="U452" s="1540"/>
      <c r="V452" s="1624"/>
      <c r="W452" s="1624"/>
      <c r="Y452" s="1624"/>
      <c r="Z452" s="1624"/>
    </row>
    <row r="453" spans="1:26" x14ac:dyDescent="0.25">
      <c r="A453" s="1540"/>
      <c r="B453" s="1540"/>
      <c r="C453" s="1624"/>
      <c r="D453" s="1624"/>
      <c r="E453" s="1631"/>
      <c r="F453" s="1631"/>
      <c r="H453" s="1540"/>
      <c r="I453" s="1540"/>
      <c r="J453" s="1540"/>
      <c r="K453" s="1540"/>
      <c r="L453" s="1540"/>
      <c r="M453" s="1540"/>
      <c r="N453" s="1540"/>
      <c r="O453" s="1540"/>
      <c r="P453" s="1540"/>
      <c r="Q453" s="1540"/>
      <c r="R453" s="1540"/>
      <c r="S453" s="1540"/>
      <c r="T453" s="1540"/>
      <c r="U453" s="1540"/>
      <c r="V453" s="1624"/>
      <c r="W453" s="1624"/>
      <c r="Y453" s="1624"/>
      <c r="Z453" s="1624"/>
    </row>
    <row r="454" spans="1:26" x14ac:dyDescent="0.25">
      <c r="A454" s="1540"/>
      <c r="B454" s="1540"/>
      <c r="C454" s="1624"/>
      <c r="D454" s="1624"/>
      <c r="E454" s="1631"/>
      <c r="F454" s="1631"/>
      <c r="H454" s="1540"/>
      <c r="I454" s="1540"/>
      <c r="J454" s="1540"/>
      <c r="K454" s="1540"/>
      <c r="L454" s="1540"/>
      <c r="M454" s="1540"/>
      <c r="N454" s="1540"/>
      <c r="O454" s="1540"/>
      <c r="P454" s="1540"/>
      <c r="Q454" s="1540"/>
      <c r="R454" s="1540"/>
      <c r="S454" s="1540"/>
      <c r="T454" s="1540"/>
      <c r="U454" s="1540"/>
      <c r="V454" s="1624"/>
      <c r="W454" s="1624"/>
      <c r="Y454" s="1624"/>
      <c r="Z454" s="1624"/>
    </row>
    <row r="455" spans="1:26" x14ac:dyDescent="0.25">
      <c r="A455" s="1540"/>
      <c r="B455" s="1540"/>
      <c r="C455" s="1624"/>
      <c r="D455" s="1624"/>
      <c r="E455" s="1631"/>
      <c r="F455" s="1631"/>
      <c r="H455" s="1540"/>
      <c r="I455" s="1540"/>
      <c r="J455" s="1540"/>
      <c r="K455" s="1540"/>
      <c r="L455" s="1540"/>
      <c r="M455" s="1540"/>
      <c r="N455" s="1540"/>
      <c r="O455" s="1540"/>
      <c r="P455" s="1540"/>
      <c r="Q455" s="1540"/>
      <c r="R455" s="1540"/>
      <c r="S455" s="1540"/>
      <c r="T455" s="1540"/>
      <c r="U455" s="1540"/>
      <c r="V455" s="1624"/>
      <c r="W455" s="1624"/>
      <c r="Y455" s="1624"/>
      <c r="Z455" s="1624"/>
    </row>
    <row r="456" spans="1:26" x14ac:dyDescent="0.25">
      <c r="A456" s="1540"/>
      <c r="B456" s="1540"/>
      <c r="C456" s="1624"/>
      <c r="D456" s="1624"/>
      <c r="E456" s="1631"/>
      <c r="F456" s="1631"/>
      <c r="H456" s="1540"/>
      <c r="I456" s="1540"/>
      <c r="J456" s="1540"/>
      <c r="K456" s="1540"/>
      <c r="L456" s="1540"/>
      <c r="M456" s="1540"/>
      <c r="N456" s="1540"/>
      <c r="O456" s="1540"/>
      <c r="P456" s="1540"/>
      <c r="Q456" s="1540"/>
      <c r="R456" s="1540"/>
      <c r="S456" s="1540"/>
      <c r="T456" s="1540"/>
      <c r="U456" s="1540"/>
      <c r="V456" s="1624"/>
      <c r="W456" s="1624"/>
      <c r="Y456" s="1624"/>
      <c r="Z456" s="1624"/>
    </row>
    <row r="457" spans="1:26" x14ac:dyDescent="0.25">
      <c r="A457" s="1540"/>
      <c r="B457" s="1540"/>
      <c r="C457" s="1624"/>
      <c r="D457" s="1624"/>
      <c r="E457" s="1631"/>
      <c r="F457" s="1631"/>
      <c r="H457" s="1540"/>
      <c r="I457" s="1540"/>
      <c r="J457" s="1540"/>
      <c r="K457" s="1540"/>
      <c r="L457" s="1540"/>
      <c r="M457" s="1540"/>
      <c r="N457" s="1540"/>
      <c r="O457" s="1540"/>
      <c r="P457" s="1540"/>
      <c r="Q457" s="1540"/>
      <c r="R457" s="1540"/>
      <c r="S457" s="1540"/>
      <c r="T457" s="1540"/>
      <c r="U457" s="1540"/>
      <c r="V457" s="1624"/>
      <c r="W457" s="1624"/>
      <c r="Y457" s="1624"/>
      <c r="Z457" s="1624"/>
    </row>
    <row r="458" spans="1:26" x14ac:dyDescent="0.25">
      <c r="A458" s="1540"/>
      <c r="B458" s="1540"/>
      <c r="C458" s="1624"/>
      <c r="D458" s="1624"/>
      <c r="E458" s="1631"/>
      <c r="F458" s="1631"/>
      <c r="H458" s="1540"/>
      <c r="I458" s="1540"/>
      <c r="J458" s="1540"/>
      <c r="K458" s="1540"/>
      <c r="L458" s="1540"/>
      <c r="M458" s="1540"/>
      <c r="N458" s="1540"/>
      <c r="O458" s="1540"/>
      <c r="P458" s="1540"/>
      <c r="Q458" s="1540"/>
      <c r="R458" s="1540"/>
      <c r="S458" s="1540"/>
      <c r="T458" s="1540"/>
      <c r="U458" s="1540"/>
      <c r="V458" s="1624"/>
      <c r="W458" s="1624"/>
      <c r="Y458" s="1624"/>
      <c r="Z458" s="1624"/>
    </row>
    <row r="459" spans="1:26" x14ac:dyDescent="0.25">
      <c r="A459" s="1540"/>
      <c r="B459" s="1540"/>
      <c r="C459" s="1624"/>
      <c r="D459" s="1624"/>
      <c r="E459" s="1631"/>
      <c r="F459" s="1631"/>
      <c r="H459" s="1540"/>
      <c r="I459" s="1540"/>
      <c r="J459" s="1540"/>
      <c r="K459" s="1540"/>
      <c r="L459" s="1540"/>
      <c r="M459" s="1540"/>
      <c r="N459" s="1540"/>
      <c r="O459" s="1540"/>
      <c r="P459" s="1540"/>
      <c r="Q459" s="1540"/>
      <c r="R459" s="1540"/>
      <c r="S459" s="1540"/>
      <c r="T459" s="1540"/>
      <c r="U459" s="1540"/>
      <c r="V459" s="1624"/>
      <c r="W459" s="1624"/>
      <c r="Y459" s="1624"/>
      <c r="Z459" s="1624"/>
    </row>
    <row r="460" spans="1:26" x14ac:dyDescent="0.25">
      <c r="A460" s="1540"/>
      <c r="B460" s="1540"/>
      <c r="C460" s="1624"/>
      <c r="D460" s="1624"/>
      <c r="E460" s="1631"/>
      <c r="F460" s="1631"/>
      <c r="H460" s="1540"/>
      <c r="I460" s="1540"/>
      <c r="J460" s="1540"/>
      <c r="K460" s="1540"/>
      <c r="L460" s="1540"/>
      <c r="M460" s="1540"/>
      <c r="N460" s="1540"/>
      <c r="O460" s="1540"/>
      <c r="P460" s="1540"/>
      <c r="Q460" s="1540"/>
      <c r="R460" s="1540"/>
      <c r="S460" s="1540"/>
      <c r="T460" s="1540"/>
      <c r="U460" s="1540"/>
      <c r="V460" s="1624"/>
      <c r="W460" s="1624"/>
      <c r="Y460" s="1624"/>
      <c r="Z460" s="1624"/>
    </row>
    <row r="461" spans="1:26" x14ac:dyDescent="0.25">
      <c r="A461" s="1540"/>
      <c r="B461" s="1540"/>
      <c r="C461" s="1624"/>
      <c r="D461" s="1624"/>
      <c r="E461" s="1631"/>
      <c r="F461" s="1631"/>
      <c r="H461" s="1540"/>
      <c r="I461" s="1540"/>
      <c r="J461" s="1540"/>
      <c r="K461" s="1540"/>
      <c r="L461" s="1540"/>
      <c r="M461" s="1540"/>
      <c r="N461" s="1540"/>
      <c r="O461" s="1540"/>
      <c r="P461" s="1540"/>
      <c r="Q461" s="1540"/>
      <c r="R461" s="1540"/>
      <c r="S461" s="1540"/>
      <c r="T461" s="1540"/>
      <c r="U461" s="1540"/>
      <c r="V461" s="1624"/>
      <c r="W461" s="1624"/>
      <c r="Y461" s="1624"/>
      <c r="Z461" s="1624"/>
    </row>
    <row r="462" spans="1:26" x14ac:dyDescent="0.25">
      <c r="A462" s="1540"/>
      <c r="B462" s="1540"/>
      <c r="C462" s="1624"/>
      <c r="D462" s="1624"/>
      <c r="E462" s="1631"/>
      <c r="F462" s="1631"/>
      <c r="H462" s="1540"/>
      <c r="I462" s="1540"/>
      <c r="J462" s="1540"/>
      <c r="K462" s="1540"/>
      <c r="L462" s="1540"/>
      <c r="M462" s="1540"/>
      <c r="N462" s="1540"/>
      <c r="O462" s="1540"/>
      <c r="P462" s="1540"/>
      <c r="Q462" s="1540"/>
      <c r="R462" s="1540"/>
      <c r="S462" s="1540"/>
      <c r="T462" s="1540"/>
      <c r="U462" s="1540"/>
      <c r="V462" s="1624"/>
      <c r="W462" s="1624"/>
      <c r="Y462" s="1624"/>
      <c r="Z462" s="1624"/>
    </row>
    <row r="463" spans="1:26" x14ac:dyDescent="0.25">
      <c r="A463" s="1540"/>
      <c r="B463" s="1540"/>
      <c r="C463" s="1624"/>
      <c r="D463" s="1624"/>
      <c r="E463" s="1631"/>
      <c r="F463" s="1631"/>
      <c r="H463" s="1540"/>
      <c r="I463" s="1540"/>
      <c r="J463" s="1540"/>
      <c r="K463" s="1540"/>
      <c r="L463" s="1540"/>
      <c r="M463" s="1540"/>
      <c r="N463" s="1540"/>
      <c r="O463" s="1540"/>
      <c r="P463" s="1540"/>
      <c r="Q463" s="1540"/>
      <c r="R463" s="1540"/>
      <c r="S463" s="1540"/>
      <c r="T463" s="1540"/>
      <c r="U463" s="1540"/>
      <c r="V463" s="1624"/>
      <c r="W463" s="1624"/>
      <c r="Y463" s="1624"/>
      <c r="Z463" s="1624"/>
    </row>
    <row r="464" spans="1:26" x14ac:dyDescent="0.25">
      <c r="A464" s="1540"/>
      <c r="B464" s="1540"/>
      <c r="C464" s="1624"/>
      <c r="D464" s="1624"/>
      <c r="E464" s="1631"/>
      <c r="F464" s="1631"/>
      <c r="H464" s="1540"/>
      <c r="I464" s="1540"/>
      <c r="J464" s="1540"/>
      <c r="K464" s="1540"/>
      <c r="L464" s="1540"/>
      <c r="M464" s="1540"/>
      <c r="N464" s="1540"/>
      <c r="O464" s="1540"/>
      <c r="P464" s="1540"/>
      <c r="Q464" s="1540"/>
      <c r="R464" s="1540"/>
      <c r="S464" s="1540"/>
      <c r="T464" s="1540"/>
      <c r="U464" s="1540"/>
      <c r="V464" s="1624"/>
      <c r="W464" s="1624"/>
      <c r="Y464" s="1624"/>
      <c r="Z464" s="1624"/>
    </row>
    <row r="465" spans="1:26" x14ac:dyDescent="0.25">
      <c r="A465" s="1540"/>
      <c r="B465" s="1540"/>
      <c r="C465" s="1624"/>
      <c r="D465" s="1624"/>
      <c r="E465" s="1631"/>
      <c r="F465" s="1631"/>
      <c r="H465" s="1540"/>
      <c r="I465" s="1540"/>
      <c r="J465" s="1540"/>
      <c r="K465" s="1540"/>
      <c r="L465" s="1540"/>
      <c r="M465" s="1540"/>
      <c r="N465" s="1540"/>
      <c r="O465" s="1540"/>
      <c r="P465" s="1540"/>
      <c r="Q465" s="1540"/>
      <c r="R465" s="1540"/>
      <c r="S465" s="1540"/>
      <c r="T465" s="1540"/>
      <c r="U465" s="1540"/>
      <c r="V465" s="1624"/>
      <c r="W465" s="1624"/>
      <c r="Y465" s="1624"/>
      <c r="Z465" s="1624"/>
    </row>
    <row r="466" spans="1:26" x14ac:dyDescent="0.25">
      <c r="A466" s="1540"/>
      <c r="B466" s="1540"/>
      <c r="C466" s="1624"/>
      <c r="D466" s="1624"/>
      <c r="E466" s="1631"/>
      <c r="F466" s="1631"/>
      <c r="H466" s="1540"/>
      <c r="I466" s="1540"/>
      <c r="J466" s="1540"/>
      <c r="K466" s="1540"/>
      <c r="L466" s="1540"/>
      <c r="M466" s="1540"/>
      <c r="N466" s="1540"/>
      <c r="O466" s="1540"/>
      <c r="P466" s="1540"/>
      <c r="Q466" s="1540"/>
      <c r="R466" s="1540"/>
      <c r="S466" s="1540"/>
      <c r="T466" s="1540"/>
      <c r="U466" s="1540"/>
      <c r="V466" s="1624"/>
      <c r="W466" s="1624"/>
      <c r="Y466" s="1624"/>
      <c r="Z466" s="1624"/>
    </row>
    <row r="467" spans="1:26" x14ac:dyDescent="0.25">
      <c r="A467" s="1540"/>
      <c r="B467" s="1540"/>
      <c r="C467" s="1624"/>
      <c r="D467" s="1624"/>
      <c r="E467" s="1631"/>
      <c r="F467" s="1631"/>
      <c r="H467" s="1540"/>
      <c r="I467" s="1540"/>
      <c r="J467" s="1540"/>
      <c r="K467" s="1540"/>
      <c r="L467" s="1540"/>
      <c r="M467" s="1540"/>
      <c r="N467" s="1540"/>
      <c r="O467" s="1540"/>
      <c r="P467" s="1540"/>
      <c r="Q467" s="1540"/>
      <c r="R467" s="1540"/>
      <c r="S467" s="1540"/>
      <c r="T467" s="1540"/>
      <c r="U467" s="1540"/>
      <c r="V467" s="1624"/>
      <c r="W467" s="1624"/>
      <c r="Y467" s="1624"/>
      <c r="Z467" s="1624"/>
    </row>
    <row r="468" spans="1:26" x14ac:dyDescent="0.25">
      <c r="A468" s="1540"/>
      <c r="B468" s="1540"/>
      <c r="C468" s="1624"/>
      <c r="D468" s="1624"/>
      <c r="E468" s="1631"/>
      <c r="F468" s="1631"/>
      <c r="H468" s="1540"/>
      <c r="I468" s="1540"/>
      <c r="J468" s="1540"/>
      <c r="K468" s="1540"/>
      <c r="L468" s="1540"/>
      <c r="M468" s="1540"/>
      <c r="N468" s="1540"/>
      <c r="O468" s="1540"/>
      <c r="P468" s="1540"/>
      <c r="Q468" s="1540"/>
      <c r="R468" s="1540"/>
      <c r="S468" s="1540"/>
      <c r="T468" s="1540"/>
      <c r="U468" s="1540"/>
      <c r="V468" s="1624"/>
      <c r="W468" s="1624"/>
      <c r="Y468" s="1624"/>
      <c r="Z468" s="1624"/>
    </row>
    <row r="469" spans="1:26" x14ac:dyDescent="0.25">
      <c r="A469" s="1540"/>
      <c r="B469" s="1540"/>
      <c r="C469" s="1624"/>
      <c r="D469" s="1624"/>
      <c r="E469" s="1631"/>
      <c r="F469" s="1631"/>
      <c r="H469" s="1540"/>
      <c r="I469" s="1540"/>
      <c r="J469" s="1540"/>
      <c r="K469" s="1540"/>
      <c r="L469" s="1540"/>
      <c r="M469" s="1540"/>
      <c r="N469" s="1540"/>
      <c r="O469" s="1540"/>
      <c r="P469" s="1540"/>
      <c r="Q469" s="1540"/>
      <c r="R469" s="1540"/>
      <c r="S469" s="1540"/>
      <c r="T469" s="1540"/>
      <c r="U469" s="1540"/>
      <c r="V469" s="1624"/>
      <c r="W469" s="1624"/>
      <c r="Y469" s="1624"/>
      <c r="Z469" s="1624"/>
    </row>
    <row r="470" spans="1:26" x14ac:dyDescent="0.25">
      <c r="A470" s="1540"/>
      <c r="B470" s="1540"/>
      <c r="C470" s="1624"/>
      <c r="D470" s="1624"/>
      <c r="E470" s="1631"/>
      <c r="F470" s="1631"/>
      <c r="H470" s="1540"/>
      <c r="I470" s="1540"/>
      <c r="J470" s="1540"/>
      <c r="K470" s="1540"/>
      <c r="L470" s="1540"/>
      <c r="M470" s="1540"/>
      <c r="N470" s="1540"/>
      <c r="O470" s="1540"/>
      <c r="P470" s="1540"/>
      <c r="Q470" s="1540"/>
      <c r="R470" s="1540"/>
      <c r="S470" s="1540"/>
      <c r="T470" s="1540"/>
      <c r="U470" s="1540"/>
      <c r="V470" s="1624"/>
      <c r="W470" s="1624"/>
      <c r="Y470" s="1624"/>
      <c r="Z470" s="1624"/>
    </row>
    <row r="471" spans="1:26" x14ac:dyDescent="0.25">
      <c r="A471" s="1540"/>
      <c r="B471" s="1540"/>
      <c r="C471" s="1624"/>
      <c r="D471" s="1624"/>
      <c r="E471" s="1631"/>
      <c r="F471" s="1631"/>
      <c r="H471" s="1540"/>
      <c r="I471" s="1540"/>
      <c r="J471" s="1540"/>
      <c r="K471" s="1540"/>
      <c r="L471" s="1540"/>
      <c r="M471" s="1540"/>
      <c r="N471" s="1540"/>
      <c r="O471" s="1540"/>
      <c r="P471" s="1540"/>
      <c r="Q471" s="1540"/>
      <c r="R471" s="1540"/>
      <c r="S471" s="1540"/>
      <c r="T471" s="1540"/>
      <c r="U471" s="1540"/>
      <c r="V471" s="1624"/>
      <c r="W471" s="1624"/>
      <c r="Y471" s="1624"/>
      <c r="Z471" s="1624"/>
    </row>
    <row r="472" spans="1:26" x14ac:dyDescent="0.25">
      <c r="A472" s="1540"/>
      <c r="B472" s="1540"/>
      <c r="C472" s="1624"/>
      <c r="D472" s="1624"/>
      <c r="E472" s="1631"/>
      <c r="F472" s="1631"/>
      <c r="H472" s="1540"/>
      <c r="I472" s="1540"/>
      <c r="J472" s="1540"/>
      <c r="K472" s="1540"/>
      <c r="L472" s="1540"/>
      <c r="M472" s="1540"/>
      <c r="N472" s="1540"/>
      <c r="O472" s="1540"/>
      <c r="P472" s="1540"/>
      <c r="Q472" s="1540"/>
      <c r="R472" s="1540"/>
      <c r="S472" s="1540"/>
      <c r="T472" s="1540"/>
      <c r="U472" s="1540"/>
      <c r="V472" s="1624"/>
      <c r="W472" s="1624"/>
      <c r="Y472" s="1624"/>
      <c r="Z472" s="1624"/>
    </row>
    <row r="473" spans="1:26" x14ac:dyDescent="0.25">
      <c r="A473" s="1540"/>
      <c r="B473" s="1540"/>
      <c r="C473" s="1624"/>
      <c r="D473" s="1624"/>
      <c r="E473" s="1631"/>
      <c r="F473" s="1631"/>
      <c r="H473" s="1540"/>
      <c r="I473" s="1540"/>
      <c r="J473" s="1540"/>
      <c r="K473" s="1540"/>
      <c r="L473" s="1540"/>
      <c r="M473" s="1540"/>
      <c r="N473" s="1540"/>
      <c r="O473" s="1540"/>
      <c r="P473" s="1540"/>
      <c r="Q473" s="1540"/>
      <c r="R473" s="1540"/>
      <c r="S473" s="1540"/>
      <c r="T473" s="1540"/>
      <c r="U473" s="1540"/>
      <c r="V473" s="1624"/>
      <c r="W473" s="1624"/>
      <c r="Y473" s="1624"/>
      <c r="Z473" s="1624"/>
    </row>
    <row r="474" spans="1:26" x14ac:dyDescent="0.25">
      <c r="A474" s="1540"/>
      <c r="B474" s="1540"/>
      <c r="C474" s="1624"/>
      <c r="D474" s="1624"/>
      <c r="E474" s="1631"/>
      <c r="F474" s="1631"/>
      <c r="H474" s="1540"/>
      <c r="I474" s="1540"/>
      <c r="J474" s="1540"/>
      <c r="K474" s="1540"/>
      <c r="L474" s="1540"/>
      <c r="M474" s="1540"/>
      <c r="N474" s="1540"/>
      <c r="O474" s="1540"/>
      <c r="P474" s="1540"/>
      <c r="Q474" s="1540"/>
      <c r="R474" s="1540"/>
      <c r="S474" s="1540"/>
      <c r="T474" s="1540"/>
      <c r="U474" s="1540"/>
      <c r="V474" s="1624"/>
      <c r="W474" s="1624"/>
      <c r="Y474" s="1624"/>
      <c r="Z474" s="1624"/>
    </row>
    <row r="475" spans="1:26" x14ac:dyDescent="0.25">
      <c r="A475" s="1540"/>
      <c r="B475" s="1540"/>
      <c r="C475" s="1624"/>
      <c r="D475" s="1624"/>
      <c r="E475" s="1631"/>
      <c r="F475" s="1631"/>
      <c r="H475" s="1540"/>
      <c r="I475" s="1540"/>
      <c r="J475" s="1540"/>
      <c r="K475" s="1540"/>
      <c r="L475" s="1540"/>
      <c r="M475" s="1540"/>
      <c r="N475" s="1540"/>
      <c r="O475" s="1540"/>
      <c r="P475" s="1540"/>
      <c r="Q475" s="1540"/>
      <c r="R475" s="1540"/>
      <c r="S475" s="1540"/>
      <c r="T475" s="1540"/>
      <c r="U475" s="1540"/>
      <c r="V475" s="1624"/>
      <c r="W475" s="1624"/>
      <c r="Y475" s="1624"/>
      <c r="Z475" s="1624"/>
    </row>
    <row r="476" spans="1:26" x14ac:dyDescent="0.25">
      <c r="A476" s="1540"/>
      <c r="B476" s="1540"/>
      <c r="C476" s="1624"/>
      <c r="D476" s="1624"/>
      <c r="E476" s="1631"/>
      <c r="F476" s="1631"/>
      <c r="H476" s="1540"/>
      <c r="I476" s="1540"/>
      <c r="J476" s="1540"/>
      <c r="K476" s="1540"/>
      <c r="L476" s="1540"/>
      <c r="M476" s="1540"/>
      <c r="N476" s="1540"/>
      <c r="O476" s="1540"/>
      <c r="P476" s="1540"/>
      <c r="Q476" s="1540"/>
      <c r="R476" s="1540"/>
      <c r="S476" s="1540"/>
      <c r="T476" s="1540"/>
      <c r="U476" s="1540"/>
      <c r="V476" s="1624"/>
      <c r="W476" s="1624"/>
      <c r="Y476" s="1624"/>
      <c r="Z476" s="1624"/>
    </row>
    <row r="477" spans="1:26" x14ac:dyDescent="0.25">
      <c r="A477" s="1540"/>
      <c r="B477" s="1540"/>
      <c r="C477" s="1624"/>
      <c r="D477" s="1624"/>
      <c r="E477" s="1631"/>
      <c r="F477" s="1631"/>
      <c r="H477" s="1540"/>
      <c r="I477" s="1540"/>
      <c r="J477" s="1540"/>
      <c r="K477" s="1540"/>
      <c r="L477" s="1540"/>
      <c r="M477" s="1540"/>
      <c r="N477" s="1540"/>
      <c r="O477" s="1540"/>
      <c r="P477" s="1540"/>
      <c r="Q477" s="1540"/>
      <c r="R477" s="1540"/>
      <c r="S477" s="1540"/>
      <c r="T477" s="1540"/>
      <c r="U477" s="1540"/>
      <c r="V477" s="1624"/>
      <c r="W477" s="1624"/>
      <c r="Y477" s="1624"/>
      <c r="Z477" s="1624"/>
    </row>
    <row r="478" spans="1:26" x14ac:dyDescent="0.25">
      <c r="A478" s="1540"/>
      <c r="B478" s="1540"/>
      <c r="C478" s="1624"/>
      <c r="D478" s="1624"/>
      <c r="E478" s="1631"/>
      <c r="F478" s="1631"/>
      <c r="H478" s="1540"/>
      <c r="I478" s="1540"/>
      <c r="J478" s="1540"/>
      <c r="K478" s="1540"/>
      <c r="L478" s="1540"/>
      <c r="M478" s="1540"/>
      <c r="N478" s="1540"/>
      <c r="O478" s="1540"/>
      <c r="P478" s="1540"/>
      <c r="Q478" s="1540"/>
      <c r="R478" s="1540"/>
      <c r="S478" s="1540"/>
      <c r="T478" s="1540"/>
      <c r="U478" s="1540"/>
      <c r="V478" s="1624"/>
      <c r="W478" s="1624"/>
      <c r="Y478" s="1624"/>
      <c r="Z478" s="1624"/>
    </row>
    <row r="479" spans="1:26" x14ac:dyDescent="0.25">
      <c r="A479" s="1540"/>
      <c r="B479" s="1540"/>
      <c r="C479" s="1624"/>
      <c r="D479" s="1624"/>
      <c r="E479" s="1631"/>
      <c r="F479" s="1631"/>
      <c r="H479" s="1540"/>
      <c r="I479" s="1540"/>
      <c r="J479" s="1540"/>
      <c r="K479" s="1540"/>
      <c r="L479" s="1540"/>
      <c r="M479" s="1540"/>
      <c r="N479" s="1540"/>
      <c r="O479" s="1540"/>
      <c r="P479" s="1540"/>
      <c r="Q479" s="1540"/>
      <c r="R479" s="1540"/>
      <c r="S479" s="1540"/>
      <c r="T479" s="1540"/>
      <c r="U479" s="1540"/>
      <c r="V479" s="1624"/>
      <c r="W479" s="1624"/>
      <c r="Y479" s="1624"/>
      <c r="Z479" s="1624"/>
    </row>
    <row r="480" spans="1:26" x14ac:dyDescent="0.25">
      <c r="A480" s="1540"/>
      <c r="B480" s="1540"/>
      <c r="C480" s="1624"/>
      <c r="D480" s="1624"/>
      <c r="E480" s="1631"/>
      <c r="F480" s="1631"/>
      <c r="H480" s="1540"/>
      <c r="I480" s="1540"/>
      <c r="J480" s="1540"/>
      <c r="K480" s="1540"/>
      <c r="L480" s="1540"/>
      <c r="M480" s="1540"/>
      <c r="N480" s="1540"/>
      <c r="O480" s="1540"/>
      <c r="P480" s="1540"/>
      <c r="Q480" s="1540"/>
      <c r="R480" s="1540"/>
      <c r="S480" s="1540"/>
      <c r="T480" s="1540"/>
      <c r="U480" s="1540"/>
      <c r="V480" s="1624"/>
      <c r="W480" s="1624"/>
      <c r="Y480" s="1624"/>
      <c r="Z480" s="1624"/>
    </row>
    <row r="481" spans="1:26" x14ac:dyDescent="0.25">
      <c r="A481" s="1540"/>
      <c r="B481" s="1540"/>
      <c r="C481" s="1624"/>
      <c r="D481" s="1624"/>
      <c r="E481" s="1631"/>
      <c r="F481" s="1631"/>
      <c r="H481" s="1540"/>
      <c r="I481" s="1540"/>
      <c r="J481" s="1540"/>
      <c r="K481" s="1540"/>
      <c r="L481" s="1540"/>
      <c r="M481" s="1540"/>
      <c r="N481" s="1540"/>
      <c r="O481" s="1540"/>
      <c r="P481" s="1540"/>
      <c r="Q481" s="1540"/>
      <c r="R481" s="1540"/>
      <c r="S481" s="1540"/>
      <c r="T481" s="1540"/>
      <c r="U481" s="1540"/>
      <c r="V481" s="1624"/>
      <c r="W481" s="1624"/>
      <c r="Y481" s="1624"/>
      <c r="Z481" s="1624"/>
    </row>
    <row r="482" spans="1:26" x14ac:dyDescent="0.25">
      <c r="A482" s="1540"/>
      <c r="B482" s="1540"/>
      <c r="C482" s="1624"/>
      <c r="D482" s="1624"/>
      <c r="E482" s="1631"/>
      <c r="F482" s="1631"/>
      <c r="H482" s="1540"/>
      <c r="I482" s="1540"/>
      <c r="J482" s="1540"/>
      <c r="K482" s="1540"/>
      <c r="L482" s="1540"/>
      <c r="M482" s="1540"/>
      <c r="N482" s="1540"/>
      <c r="O482" s="1540"/>
      <c r="P482" s="1540"/>
      <c r="Q482" s="1540"/>
      <c r="R482" s="1540"/>
      <c r="S482" s="1540"/>
      <c r="T482" s="1540"/>
      <c r="U482" s="1540"/>
      <c r="V482" s="1624"/>
      <c r="W482" s="1624"/>
      <c r="Y482" s="1624"/>
      <c r="Z482" s="1624"/>
    </row>
    <row r="483" spans="1:26" x14ac:dyDescent="0.25">
      <c r="A483" s="1540"/>
      <c r="B483" s="1540"/>
      <c r="C483" s="1624"/>
      <c r="D483" s="1624"/>
      <c r="E483" s="1631"/>
      <c r="F483" s="1631"/>
      <c r="H483" s="1540"/>
      <c r="I483" s="1540"/>
      <c r="J483" s="1540"/>
      <c r="K483" s="1540"/>
      <c r="L483" s="1540"/>
      <c r="M483" s="1540"/>
      <c r="N483" s="1540"/>
      <c r="O483" s="1540"/>
      <c r="P483" s="1540"/>
      <c r="Q483" s="1540"/>
      <c r="R483" s="1540"/>
      <c r="S483" s="1540"/>
      <c r="T483" s="1540"/>
      <c r="U483" s="1540"/>
      <c r="V483" s="1624"/>
      <c r="W483" s="1624"/>
      <c r="Y483" s="1624"/>
      <c r="Z483" s="1624"/>
    </row>
    <row r="484" spans="1:26" x14ac:dyDescent="0.25">
      <c r="A484" s="1540"/>
      <c r="B484" s="1540"/>
      <c r="C484" s="1624"/>
      <c r="D484" s="1624"/>
      <c r="E484" s="1631"/>
      <c r="F484" s="1631"/>
      <c r="H484" s="1540"/>
      <c r="I484" s="1540"/>
      <c r="J484" s="1540"/>
      <c r="K484" s="1540"/>
      <c r="L484" s="1540"/>
      <c r="M484" s="1540"/>
      <c r="N484" s="1540"/>
      <c r="O484" s="1540"/>
      <c r="P484" s="1540"/>
      <c r="Q484" s="1540"/>
      <c r="R484" s="1540"/>
      <c r="S484" s="1540"/>
      <c r="T484" s="1540"/>
      <c r="U484" s="1540"/>
      <c r="V484" s="1624"/>
      <c r="W484" s="1624"/>
      <c r="Y484" s="1624"/>
      <c r="Z484" s="1624"/>
    </row>
    <row r="485" spans="1:26" x14ac:dyDescent="0.25">
      <c r="A485" s="1540"/>
      <c r="B485" s="1540"/>
      <c r="C485" s="1624"/>
      <c r="D485" s="1624"/>
      <c r="E485" s="1631"/>
      <c r="F485" s="1631"/>
      <c r="H485" s="1540"/>
      <c r="I485" s="1540"/>
      <c r="J485" s="1540"/>
      <c r="K485" s="1540"/>
      <c r="L485" s="1540"/>
      <c r="M485" s="1540"/>
      <c r="N485" s="1540"/>
      <c r="O485" s="1540"/>
      <c r="P485" s="1540"/>
      <c r="Q485" s="1540"/>
      <c r="R485" s="1540"/>
      <c r="S485" s="1540"/>
      <c r="T485" s="1540"/>
      <c r="U485" s="1540"/>
      <c r="V485" s="1624"/>
      <c r="W485" s="1624"/>
      <c r="Y485" s="1624"/>
      <c r="Z485" s="1624"/>
    </row>
    <row r="486" spans="1:26" x14ac:dyDescent="0.25">
      <c r="A486" s="1540"/>
      <c r="B486" s="1540"/>
      <c r="C486" s="1624"/>
      <c r="D486" s="1624"/>
      <c r="E486" s="1631"/>
      <c r="F486" s="1631"/>
      <c r="H486" s="1540"/>
      <c r="I486" s="1540"/>
      <c r="J486" s="1540"/>
      <c r="K486" s="1540"/>
      <c r="L486" s="1540"/>
      <c r="M486" s="1540"/>
      <c r="N486" s="1540"/>
      <c r="O486" s="1540"/>
      <c r="P486" s="1540"/>
      <c r="Q486" s="1540"/>
      <c r="R486" s="1540"/>
      <c r="S486" s="1540"/>
      <c r="T486" s="1540"/>
      <c r="U486" s="1540"/>
      <c r="V486" s="1624"/>
      <c r="W486" s="1624"/>
      <c r="Y486" s="1624"/>
      <c r="Z486" s="1624"/>
    </row>
    <row r="487" spans="1:26" x14ac:dyDescent="0.25">
      <c r="A487" s="1540"/>
      <c r="B487" s="1540"/>
      <c r="C487" s="1624"/>
      <c r="D487" s="1624"/>
      <c r="E487" s="1631"/>
      <c r="F487" s="1631"/>
      <c r="H487" s="1540"/>
      <c r="I487" s="1540"/>
      <c r="J487" s="1540"/>
      <c r="K487" s="1540"/>
      <c r="L487" s="1540"/>
      <c r="M487" s="1540"/>
      <c r="N487" s="1540"/>
      <c r="O487" s="1540"/>
      <c r="P487" s="1540"/>
      <c r="Q487" s="1540"/>
      <c r="R487" s="1540"/>
      <c r="S487" s="1540"/>
      <c r="T487" s="1540"/>
      <c r="U487" s="1540"/>
      <c r="V487" s="1624"/>
      <c r="W487" s="1624"/>
      <c r="Y487" s="1624"/>
      <c r="Z487" s="1624"/>
    </row>
    <row r="488" spans="1:26" x14ac:dyDescent="0.25">
      <c r="A488" s="1540"/>
      <c r="B488" s="1540"/>
      <c r="C488" s="1624"/>
      <c r="D488" s="1624"/>
      <c r="E488" s="1631"/>
      <c r="F488" s="1631"/>
      <c r="H488" s="1540"/>
      <c r="I488" s="1540"/>
      <c r="J488" s="1540"/>
      <c r="K488" s="1540"/>
      <c r="L488" s="1540"/>
      <c r="M488" s="1540"/>
      <c r="N488" s="1540"/>
      <c r="O488" s="1540"/>
      <c r="P488" s="1540"/>
      <c r="Q488" s="1540"/>
      <c r="R488" s="1540"/>
      <c r="S488" s="1540"/>
      <c r="T488" s="1540"/>
      <c r="U488" s="1540"/>
      <c r="V488" s="1624"/>
      <c r="W488" s="1624"/>
      <c r="Y488" s="1624"/>
      <c r="Z488" s="1624"/>
    </row>
    <row r="489" spans="1:26" x14ac:dyDescent="0.25">
      <c r="A489" s="1540"/>
      <c r="B489" s="1540"/>
      <c r="C489" s="1624"/>
      <c r="D489" s="1624"/>
      <c r="E489" s="1631"/>
      <c r="F489" s="1631"/>
      <c r="H489" s="1540"/>
      <c r="I489" s="1540"/>
      <c r="J489" s="1540"/>
      <c r="K489" s="1540"/>
      <c r="L489" s="1540"/>
      <c r="M489" s="1540"/>
      <c r="N489" s="1540"/>
      <c r="O489" s="1540"/>
      <c r="P489" s="1540"/>
      <c r="Q489" s="1540"/>
      <c r="R489" s="1540"/>
      <c r="S489" s="1540"/>
      <c r="T489" s="1540"/>
      <c r="U489" s="1540"/>
      <c r="V489" s="1624"/>
      <c r="W489" s="1624"/>
      <c r="Y489" s="1624"/>
      <c r="Z489" s="1624"/>
    </row>
    <row r="490" spans="1:26" x14ac:dyDescent="0.25">
      <c r="A490" s="1540"/>
      <c r="B490" s="1540"/>
      <c r="C490" s="1624"/>
      <c r="D490" s="1624"/>
      <c r="E490" s="1631"/>
      <c r="F490" s="1631"/>
      <c r="H490" s="1540"/>
      <c r="I490" s="1540"/>
      <c r="J490" s="1540"/>
      <c r="K490" s="1540"/>
      <c r="L490" s="1540"/>
      <c r="M490" s="1540"/>
      <c r="N490" s="1540"/>
      <c r="O490" s="1540"/>
      <c r="P490" s="1540"/>
      <c r="Q490" s="1540"/>
      <c r="R490" s="1540"/>
      <c r="S490" s="1540"/>
      <c r="T490" s="1540"/>
      <c r="U490" s="1540"/>
      <c r="V490" s="1624"/>
      <c r="W490" s="1624"/>
      <c r="Y490" s="1624"/>
      <c r="Z490" s="1624"/>
    </row>
    <row r="491" spans="1:26" x14ac:dyDescent="0.25">
      <c r="A491" s="1540"/>
      <c r="B491" s="1540"/>
      <c r="C491" s="1624"/>
      <c r="D491" s="1624"/>
      <c r="E491" s="1631"/>
      <c r="F491" s="1631"/>
      <c r="H491" s="1540"/>
      <c r="I491" s="1540"/>
      <c r="J491" s="1540"/>
      <c r="K491" s="1540"/>
      <c r="L491" s="1540"/>
      <c r="M491" s="1540"/>
      <c r="N491" s="1540"/>
      <c r="O491" s="1540"/>
      <c r="P491" s="1540"/>
      <c r="Q491" s="1540"/>
      <c r="R491" s="1540"/>
      <c r="S491" s="1540"/>
      <c r="T491" s="1540"/>
      <c r="U491" s="1540"/>
      <c r="V491" s="1624"/>
      <c r="W491" s="1624"/>
      <c r="Y491" s="1624"/>
      <c r="Z491" s="1624"/>
    </row>
    <row r="492" spans="1:26" x14ac:dyDescent="0.25">
      <c r="A492" s="1540"/>
      <c r="B492" s="1540"/>
      <c r="C492" s="1624"/>
      <c r="D492" s="1624"/>
      <c r="E492" s="1631"/>
      <c r="F492" s="1631"/>
      <c r="H492" s="1540"/>
      <c r="I492" s="1540"/>
      <c r="J492" s="1540"/>
      <c r="K492" s="1540"/>
      <c r="L492" s="1540"/>
      <c r="M492" s="1540"/>
      <c r="N492" s="1540"/>
      <c r="O492" s="1540"/>
      <c r="P492" s="1540"/>
      <c r="Q492" s="1540"/>
      <c r="R492" s="1540"/>
      <c r="S492" s="1540"/>
      <c r="T492" s="1540"/>
      <c r="U492" s="1540"/>
      <c r="V492" s="1624"/>
      <c r="W492" s="1624"/>
      <c r="Y492" s="1624"/>
      <c r="Z492" s="1624"/>
    </row>
    <row r="493" spans="1:26" x14ac:dyDescent="0.25">
      <c r="A493" s="1540"/>
      <c r="B493" s="1540"/>
      <c r="C493" s="1624"/>
      <c r="D493" s="1624"/>
      <c r="E493" s="1631"/>
      <c r="F493" s="1631"/>
      <c r="H493" s="1540"/>
      <c r="I493" s="1540"/>
      <c r="J493" s="1540"/>
      <c r="K493" s="1540"/>
      <c r="L493" s="1540"/>
      <c r="M493" s="1540"/>
      <c r="N493" s="1540"/>
      <c r="O493" s="1540"/>
      <c r="P493" s="1540"/>
      <c r="Q493" s="1540"/>
      <c r="R493" s="1540"/>
      <c r="S493" s="1540"/>
      <c r="T493" s="1540"/>
      <c r="U493" s="1540"/>
      <c r="V493" s="1624"/>
      <c r="W493" s="1624"/>
      <c r="Y493" s="1624"/>
      <c r="Z493" s="1624"/>
    </row>
    <row r="494" spans="1:26" x14ac:dyDescent="0.25">
      <c r="A494" s="1540"/>
      <c r="B494" s="1540"/>
      <c r="C494" s="1624"/>
      <c r="D494" s="1624"/>
      <c r="E494" s="1631"/>
      <c r="F494" s="1631"/>
      <c r="H494" s="1540"/>
      <c r="I494" s="1540"/>
      <c r="J494" s="1540"/>
      <c r="K494" s="1540"/>
      <c r="L494" s="1540"/>
      <c r="M494" s="1540"/>
      <c r="N494" s="1540"/>
      <c r="O494" s="1540"/>
      <c r="P494" s="1540"/>
      <c r="Q494" s="1540"/>
      <c r="R494" s="1540"/>
      <c r="S494" s="1540"/>
      <c r="T494" s="1540"/>
      <c r="U494" s="1540"/>
      <c r="V494" s="1624"/>
      <c r="W494" s="1624"/>
      <c r="Y494" s="1624"/>
      <c r="Z494" s="1624"/>
    </row>
    <row r="495" spans="1:26" x14ac:dyDescent="0.25">
      <c r="A495" s="1540"/>
      <c r="B495" s="1540"/>
      <c r="C495" s="1624"/>
      <c r="D495" s="1624"/>
      <c r="E495" s="1631"/>
      <c r="F495" s="1631"/>
      <c r="H495" s="1540"/>
      <c r="I495" s="1540"/>
      <c r="J495" s="1540"/>
      <c r="K495" s="1540"/>
      <c r="L495" s="1540"/>
      <c r="M495" s="1540"/>
      <c r="N495" s="1540"/>
      <c r="O495" s="1540"/>
      <c r="P495" s="1540"/>
      <c r="Q495" s="1540"/>
      <c r="R495" s="1540"/>
      <c r="S495" s="1540"/>
      <c r="T495" s="1540"/>
      <c r="U495" s="1540"/>
      <c r="V495" s="1624"/>
      <c r="W495" s="1624"/>
      <c r="Y495" s="1624"/>
      <c r="Z495" s="1624"/>
    </row>
    <row r="496" spans="1:26" x14ac:dyDescent="0.25">
      <c r="A496" s="1540"/>
      <c r="B496" s="1540"/>
      <c r="C496" s="1624"/>
      <c r="D496" s="1624"/>
      <c r="E496" s="1631"/>
      <c r="F496" s="1631"/>
      <c r="H496" s="1540"/>
      <c r="I496" s="1540"/>
      <c r="J496" s="1540"/>
      <c r="K496" s="1540"/>
      <c r="L496" s="1540"/>
      <c r="M496" s="1540"/>
      <c r="N496" s="1540"/>
      <c r="O496" s="1540"/>
      <c r="P496" s="1540"/>
      <c r="Q496" s="1540"/>
      <c r="R496" s="1540"/>
      <c r="S496" s="1540"/>
      <c r="T496" s="1540"/>
      <c r="U496" s="1540"/>
      <c r="V496" s="1624"/>
      <c r="W496" s="1624"/>
      <c r="Y496" s="1624"/>
      <c r="Z496" s="1624"/>
    </row>
    <row r="497" spans="1:26" x14ac:dyDescent="0.25">
      <c r="A497" s="1540"/>
      <c r="B497" s="1540"/>
      <c r="C497" s="1624"/>
      <c r="D497" s="1624"/>
      <c r="E497" s="1631"/>
      <c r="F497" s="1631"/>
      <c r="H497" s="1540"/>
      <c r="I497" s="1540"/>
      <c r="J497" s="1540"/>
      <c r="K497" s="1540"/>
      <c r="L497" s="1540"/>
      <c r="M497" s="1540"/>
      <c r="N497" s="1540"/>
      <c r="O497" s="1540"/>
      <c r="P497" s="1540"/>
      <c r="Q497" s="1540"/>
      <c r="R497" s="1540"/>
      <c r="S497" s="1540"/>
      <c r="T497" s="1540"/>
      <c r="U497" s="1540"/>
      <c r="V497" s="1624"/>
      <c r="W497" s="1624"/>
      <c r="Y497" s="1624"/>
      <c r="Z497" s="1624"/>
    </row>
    <row r="498" spans="1:26" x14ac:dyDescent="0.25">
      <c r="A498" s="1540"/>
      <c r="B498" s="1540"/>
      <c r="C498" s="1624"/>
      <c r="D498" s="1624"/>
      <c r="E498" s="1631"/>
      <c r="F498" s="1631"/>
      <c r="H498" s="1540"/>
      <c r="I498" s="1540"/>
      <c r="J498" s="1540"/>
      <c r="K498" s="1540"/>
      <c r="L498" s="1540"/>
      <c r="M498" s="1540"/>
      <c r="N498" s="1540"/>
      <c r="O498" s="1540"/>
      <c r="P498" s="1540"/>
      <c r="Q498" s="1540"/>
      <c r="R498" s="1540"/>
      <c r="S498" s="1540"/>
      <c r="T498" s="1540"/>
      <c r="U498" s="1540"/>
      <c r="V498" s="1624"/>
      <c r="W498" s="1624"/>
      <c r="Y498" s="1624"/>
      <c r="Z498" s="1624"/>
    </row>
    <row r="499" spans="1:26" x14ac:dyDescent="0.25">
      <c r="A499" s="1540"/>
      <c r="B499" s="1540"/>
      <c r="C499" s="1624"/>
      <c r="D499" s="1624"/>
      <c r="E499" s="1631"/>
      <c r="F499" s="1631"/>
      <c r="H499" s="1540"/>
      <c r="I499" s="1540"/>
      <c r="J499" s="1540"/>
      <c r="K499" s="1540"/>
      <c r="L499" s="1540"/>
      <c r="M499" s="1540"/>
      <c r="N499" s="1540"/>
      <c r="O499" s="1540"/>
      <c r="P499" s="1540"/>
      <c r="Q499" s="1540"/>
      <c r="R499" s="1540"/>
      <c r="S499" s="1540"/>
      <c r="T499" s="1540"/>
      <c r="U499" s="1540"/>
      <c r="V499" s="1624"/>
      <c r="W499" s="1624"/>
      <c r="Y499" s="1624"/>
      <c r="Z499" s="1624"/>
    </row>
    <row r="500" spans="1:26" x14ac:dyDescent="0.25">
      <c r="A500" s="1540"/>
      <c r="B500" s="1540"/>
      <c r="C500" s="1624"/>
      <c r="D500" s="1624"/>
      <c r="E500" s="1631"/>
      <c r="F500" s="1631"/>
      <c r="H500" s="1540"/>
      <c r="I500" s="1540"/>
      <c r="J500" s="1540"/>
      <c r="K500" s="1540"/>
      <c r="L500" s="1540"/>
      <c r="M500" s="1540"/>
      <c r="N500" s="1540"/>
      <c r="O500" s="1540"/>
      <c r="P500" s="1540"/>
      <c r="Q500" s="1540"/>
      <c r="R500" s="1540"/>
      <c r="S500" s="1540"/>
      <c r="T500" s="1540"/>
      <c r="U500" s="1540"/>
      <c r="V500" s="1624"/>
      <c r="W500" s="1624"/>
      <c r="Y500" s="1624"/>
      <c r="Z500" s="1624"/>
    </row>
    <row r="501" spans="1:26" x14ac:dyDescent="0.25">
      <c r="A501" s="1540"/>
      <c r="B501" s="1540"/>
      <c r="C501" s="1624"/>
      <c r="D501" s="1624"/>
      <c r="E501" s="1631"/>
      <c r="F501" s="1631"/>
      <c r="H501" s="1540"/>
      <c r="I501" s="1540"/>
      <c r="J501" s="1540"/>
      <c r="K501" s="1540"/>
      <c r="L501" s="1540"/>
      <c r="M501" s="1540"/>
      <c r="N501" s="1540"/>
      <c r="O501" s="1540"/>
      <c r="P501" s="1540"/>
      <c r="Q501" s="1540"/>
      <c r="R501" s="1540"/>
      <c r="S501" s="1540"/>
      <c r="T501" s="1540"/>
      <c r="U501" s="1540"/>
      <c r="V501" s="1624"/>
      <c r="W501" s="1624"/>
      <c r="Y501" s="1624"/>
      <c r="Z501" s="1624"/>
    </row>
    <row r="502" spans="1:26" x14ac:dyDescent="0.25">
      <c r="A502" s="1540"/>
      <c r="B502" s="1540"/>
      <c r="C502" s="1624"/>
      <c r="D502" s="1624"/>
      <c r="E502" s="1631"/>
      <c r="F502" s="1631"/>
      <c r="H502" s="1540"/>
      <c r="I502" s="1540"/>
      <c r="J502" s="1540"/>
      <c r="K502" s="1540"/>
      <c r="L502" s="1540"/>
      <c r="M502" s="1540"/>
      <c r="N502" s="1540"/>
      <c r="O502" s="1540"/>
      <c r="P502" s="1540"/>
      <c r="Q502" s="1540"/>
      <c r="R502" s="1540"/>
      <c r="S502" s="1540"/>
      <c r="T502" s="1540"/>
      <c r="U502" s="1540"/>
      <c r="V502" s="1624"/>
      <c r="W502" s="1624"/>
      <c r="Y502" s="1624"/>
      <c r="Z502" s="1624"/>
    </row>
    <row r="503" spans="1:26" x14ac:dyDescent="0.25">
      <c r="A503" s="1540"/>
      <c r="B503" s="1540"/>
      <c r="C503" s="1624"/>
      <c r="D503" s="1624"/>
      <c r="E503" s="1631"/>
      <c r="F503" s="1631"/>
      <c r="H503" s="1540"/>
      <c r="I503" s="1540"/>
      <c r="J503" s="1540"/>
      <c r="K503" s="1540"/>
      <c r="L503" s="1540"/>
      <c r="M503" s="1540"/>
      <c r="N503" s="1540"/>
      <c r="O503" s="1540"/>
      <c r="P503" s="1540"/>
      <c r="Q503" s="1540"/>
      <c r="R503" s="1540"/>
      <c r="S503" s="1540"/>
      <c r="T503" s="1540"/>
      <c r="U503" s="1540"/>
      <c r="V503" s="1624"/>
      <c r="W503" s="1624"/>
      <c r="Y503" s="1624"/>
      <c r="Z503" s="1624"/>
    </row>
    <row r="504" spans="1:26" x14ac:dyDescent="0.25">
      <c r="A504" s="1540"/>
      <c r="B504" s="1540"/>
      <c r="C504" s="1624"/>
      <c r="D504" s="1624"/>
      <c r="E504" s="1631"/>
      <c r="F504" s="1631"/>
      <c r="H504" s="1540"/>
      <c r="I504" s="1540"/>
      <c r="J504" s="1540"/>
      <c r="K504" s="1540"/>
      <c r="L504" s="1540"/>
      <c r="M504" s="1540"/>
      <c r="N504" s="1540"/>
      <c r="O504" s="1540"/>
      <c r="P504" s="1540"/>
      <c r="Q504" s="1540"/>
      <c r="R504" s="1540"/>
      <c r="S504" s="1540"/>
      <c r="T504" s="1540"/>
      <c r="U504" s="1540"/>
      <c r="V504" s="1624"/>
      <c r="W504" s="1624"/>
      <c r="Y504" s="1624"/>
      <c r="Z504" s="1624"/>
    </row>
    <row r="505" spans="1:26" x14ac:dyDescent="0.25">
      <c r="A505" s="1540"/>
      <c r="B505" s="1540"/>
      <c r="C505" s="1624"/>
      <c r="D505" s="1624"/>
      <c r="E505" s="1631"/>
      <c r="F505" s="1631"/>
      <c r="H505" s="1540"/>
      <c r="I505" s="1540"/>
      <c r="J505" s="1540"/>
      <c r="K505" s="1540"/>
      <c r="L505" s="1540"/>
      <c r="M505" s="1540"/>
      <c r="N505" s="1540"/>
      <c r="O505" s="1540"/>
      <c r="P505" s="1540"/>
      <c r="Q505" s="1540"/>
      <c r="R505" s="1540"/>
      <c r="S505" s="1540"/>
      <c r="T505" s="1540"/>
      <c r="U505" s="1540"/>
      <c r="V505" s="1624"/>
      <c r="W505" s="1624"/>
      <c r="Y505" s="1624"/>
      <c r="Z505" s="1624"/>
    </row>
    <row r="506" spans="1:26" x14ac:dyDescent="0.25">
      <c r="A506" s="1540"/>
      <c r="B506" s="1540"/>
      <c r="C506" s="1624"/>
      <c r="D506" s="1624"/>
      <c r="E506" s="1631"/>
      <c r="F506" s="1631"/>
      <c r="H506" s="1540"/>
      <c r="I506" s="1540"/>
      <c r="J506" s="1540"/>
      <c r="K506" s="1540"/>
      <c r="L506" s="1540"/>
      <c r="M506" s="1540"/>
      <c r="N506" s="1540"/>
      <c r="O506" s="1540"/>
      <c r="P506" s="1540"/>
      <c r="Q506" s="1540"/>
      <c r="R506" s="1540"/>
      <c r="S506" s="1540"/>
      <c r="T506" s="1540"/>
      <c r="U506" s="1540"/>
      <c r="V506" s="1624"/>
      <c r="W506" s="1624"/>
      <c r="Y506" s="1624"/>
      <c r="Z506" s="1624"/>
    </row>
    <row r="507" spans="1:26" x14ac:dyDescent="0.25">
      <c r="A507" s="1540"/>
      <c r="B507" s="1540"/>
      <c r="C507" s="1624"/>
      <c r="D507" s="1624"/>
      <c r="E507" s="1631"/>
      <c r="F507" s="1631"/>
      <c r="H507" s="1540"/>
      <c r="I507" s="1540"/>
      <c r="J507" s="1540"/>
      <c r="K507" s="1540"/>
      <c r="L507" s="1540"/>
      <c r="M507" s="1540"/>
      <c r="N507" s="1540"/>
      <c r="O507" s="1540"/>
      <c r="P507" s="1540"/>
      <c r="Q507" s="1540"/>
      <c r="R507" s="1540"/>
      <c r="S507" s="1540"/>
      <c r="T507" s="1540"/>
      <c r="U507" s="1540"/>
      <c r="V507" s="1624"/>
      <c r="W507" s="1624"/>
      <c r="Y507" s="1624"/>
      <c r="Z507" s="1624"/>
    </row>
    <row r="508" spans="1:26" x14ac:dyDescent="0.25">
      <c r="A508" s="1540"/>
      <c r="B508" s="1540"/>
      <c r="C508" s="1624"/>
      <c r="D508" s="1624"/>
      <c r="E508" s="1631"/>
      <c r="F508" s="1631"/>
      <c r="H508" s="1540"/>
      <c r="I508" s="1540"/>
      <c r="J508" s="1540"/>
      <c r="K508" s="1540"/>
      <c r="L508" s="1540"/>
      <c r="M508" s="1540"/>
      <c r="N508" s="1540"/>
      <c r="O508" s="1540"/>
      <c r="P508" s="1540"/>
      <c r="Q508" s="1540"/>
      <c r="R508" s="1540"/>
      <c r="S508" s="1540"/>
      <c r="T508" s="1540"/>
      <c r="U508" s="1540"/>
      <c r="V508" s="1624"/>
      <c r="W508" s="1624"/>
      <c r="Y508" s="1624"/>
      <c r="Z508" s="1624"/>
    </row>
    <row r="509" spans="1:26" x14ac:dyDescent="0.25">
      <c r="A509" s="1540"/>
      <c r="B509" s="1540"/>
      <c r="C509" s="1624"/>
      <c r="D509" s="1624"/>
      <c r="E509" s="1631"/>
      <c r="F509" s="1631"/>
      <c r="H509" s="1540"/>
      <c r="I509" s="1540"/>
      <c r="J509" s="1540"/>
      <c r="K509" s="1540"/>
      <c r="L509" s="1540"/>
      <c r="M509" s="1540"/>
      <c r="N509" s="1540"/>
      <c r="O509" s="1540"/>
      <c r="P509" s="1540"/>
      <c r="Q509" s="1540"/>
      <c r="R509" s="1540"/>
      <c r="S509" s="1540"/>
      <c r="T509" s="1540"/>
      <c r="U509" s="1540"/>
      <c r="V509" s="1624"/>
      <c r="W509" s="1624"/>
      <c r="Y509" s="1624"/>
      <c r="Z509" s="1624"/>
    </row>
    <row r="510" spans="1:26" x14ac:dyDescent="0.25">
      <c r="A510" s="1540"/>
      <c r="B510" s="1540"/>
      <c r="C510" s="1624"/>
      <c r="D510" s="1624"/>
      <c r="E510" s="1631"/>
      <c r="F510" s="1631"/>
      <c r="H510" s="1540"/>
      <c r="I510" s="1540"/>
      <c r="J510" s="1540"/>
      <c r="K510" s="1540"/>
      <c r="L510" s="1540"/>
      <c r="M510" s="1540"/>
      <c r="N510" s="1540"/>
      <c r="O510" s="1540"/>
      <c r="P510" s="1540"/>
      <c r="Q510" s="1540"/>
      <c r="R510" s="1540"/>
      <c r="S510" s="1540"/>
      <c r="T510" s="1540"/>
      <c r="U510" s="1540"/>
      <c r="V510" s="1624"/>
      <c r="W510" s="1624"/>
      <c r="Y510" s="1624"/>
      <c r="Z510" s="1624"/>
    </row>
    <row r="511" spans="1:26" x14ac:dyDescent="0.25">
      <c r="A511" s="1540"/>
      <c r="B511" s="1540"/>
      <c r="C511" s="1624"/>
      <c r="D511" s="1624"/>
      <c r="E511" s="1631"/>
      <c r="F511" s="1631"/>
      <c r="H511" s="1540"/>
      <c r="I511" s="1540"/>
      <c r="J511" s="1540"/>
      <c r="K511" s="1540"/>
      <c r="L511" s="1540"/>
      <c r="M511" s="1540"/>
      <c r="N511" s="1540"/>
      <c r="O511" s="1540"/>
      <c r="P511" s="1540"/>
      <c r="Q511" s="1540"/>
      <c r="R511" s="1540"/>
      <c r="S511" s="1540"/>
      <c r="T511" s="1540"/>
      <c r="U511" s="1540"/>
      <c r="V511" s="1624"/>
      <c r="W511" s="1624"/>
      <c r="Y511" s="1624"/>
      <c r="Z511" s="1624"/>
    </row>
    <row r="512" spans="1:26" x14ac:dyDescent="0.25">
      <c r="A512" s="1540"/>
      <c r="B512" s="1540"/>
      <c r="C512" s="1624"/>
      <c r="D512" s="1624"/>
      <c r="E512" s="1631"/>
      <c r="F512" s="1631"/>
      <c r="H512" s="1540"/>
      <c r="I512" s="1540"/>
      <c r="J512" s="1540"/>
      <c r="K512" s="1540"/>
      <c r="L512" s="1540"/>
      <c r="M512" s="1540"/>
      <c r="N512" s="1540"/>
      <c r="O512" s="1540"/>
      <c r="P512" s="1540"/>
      <c r="Q512" s="1540"/>
      <c r="R512" s="1540"/>
      <c r="S512" s="1540"/>
      <c r="T512" s="1540"/>
      <c r="U512" s="1540"/>
      <c r="V512" s="1624"/>
      <c r="W512" s="1624"/>
      <c r="Y512" s="1624"/>
      <c r="Z512" s="1624"/>
    </row>
    <row r="513" spans="1:26" x14ac:dyDescent="0.25">
      <c r="A513" s="1540"/>
      <c r="B513" s="1540"/>
      <c r="C513" s="1624"/>
      <c r="D513" s="1624"/>
      <c r="E513" s="1631"/>
      <c r="F513" s="1631"/>
      <c r="H513" s="1540"/>
      <c r="I513" s="1540"/>
      <c r="J513" s="1540"/>
      <c r="K513" s="1540"/>
      <c r="L513" s="1540"/>
      <c r="M513" s="1540"/>
      <c r="N513" s="1540"/>
      <c r="O513" s="1540"/>
      <c r="P513" s="1540"/>
      <c r="Q513" s="1540"/>
      <c r="R513" s="1540"/>
      <c r="S513" s="1540"/>
      <c r="T513" s="1540"/>
      <c r="U513" s="1540"/>
      <c r="V513" s="1624"/>
      <c r="W513" s="1624"/>
      <c r="Y513" s="1624"/>
      <c r="Z513" s="1624"/>
    </row>
    <row r="514" spans="1:26" x14ac:dyDescent="0.25">
      <c r="A514" s="1540"/>
      <c r="B514" s="1540"/>
      <c r="C514" s="1624"/>
      <c r="D514" s="1624"/>
      <c r="E514" s="1631"/>
      <c r="F514" s="1631"/>
      <c r="H514" s="1540"/>
      <c r="I514" s="1540"/>
      <c r="J514" s="1540"/>
      <c r="K514" s="1540"/>
      <c r="L514" s="1540"/>
      <c r="M514" s="1540"/>
      <c r="N514" s="1540"/>
      <c r="O514" s="1540"/>
      <c r="P514" s="1540"/>
      <c r="Q514" s="1540"/>
      <c r="R514" s="1540"/>
      <c r="S514" s="1540"/>
      <c r="T514" s="1540"/>
      <c r="U514" s="1540"/>
      <c r="V514" s="1624"/>
      <c r="W514" s="1624"/>
      <c r="Y514" s="1624"/>
      <c r="Z514" s="1624"/>
    </row>
    <row r="515" spans="1:26" x14ac:dyDescent="0.25">
      <c r="A515" s="1540"/>
      <c r="B515" s="1540"/>
      <c r="C515" s="1624"/>
      <c r="D515" s="1624"/>
      <c r="E515" s="1631"/>
      <c r="F515" s="1631"/>
      <c r="H515" s="1540"/>
      <c r="I515" s="1540"/>
      <c r="J515" s="1540"/>
      <c r="K515" s="1540"/>
      <c r="L515" s="1540"/>
      <c r="M515" s="1540"/>
      <c r="N515" s="1540"/>
      <c r="O515" s="1540"/>
      <c r="P515" s="1540"/>
      <c r="Q515" s="1540"/>
      <c r="R515" s="1540"/>
      <c r="S515" s="1540"/>
      <c r="T515" s="1540"/>
      <c r="U515" s="1540"/>
      <c r="V515" s="1624"/>
      <c r="W515" s="1624"/>
      <c r="Y515" s="1624"/>
      <c r="Z515" s="1624"/>
    </row>
    <row r="516" spans="1:26" x14ac:dyDescent="0.25">
      <c r="A516" s="1540"/>
      <c r="B516" s="1540"/>
      <c r="C516" s="1624"/>
      <c r="D516" s="1624"/>
      <c r="E516" s="1631"/>
      <c r="F516" s="1631"/>
      <c r="H516" s="1540"/>
      <c r="I516" s="1540"/>
      <c r="J516" s="1540"/>
      <c r="K516" s="1540"/>
      <c r="L516" s="1540"/>
      <c r="M516" s="1540"/>
      <c r="N516" s="1540"/>
      <c r="O516" s="1540"/>
      <c r="P516" s="1540"/>
      <c r="Q516" s="1540"/>
      <c r="R516" s="1540"/>
      <c r="S516" s="1540"/>
      <c r="T516" s="1540"/>
      <c r="U516" s="1540"/>
      <c r="V516" s="1624"/>
      <c r="W516" s="1624"/>
      <c r="Y516" s="1624"/>
      <c r="Z516" s="1624"/>
    </row>
    <row r="517" spans="1:26" x14ac:dyDescent="0.25">
      <c r="A517" s="1540"/>
      <c r="B517" s="1540"/>
      <c r="C517" s="1624"/>
      <c r="D517" s="1624"/>
      <c r="E517" s="1631"/>
      <c r="F517" s="1631"/>
      <c r="H517" s="1540"/>
      <c r="I517" s="1540"/>
      <c r="J517" s="1540"/>
      <c r="K517" s="1540"/>
      <c r="L517" s="1540"/>
      <c r="M517" s="1540"/>
      <c r="N517" s="1540"/>
      <c r="O517" s="1540"/>
      <c r="P517" s="1540"/>
      <c r="Q517" s="1540"/>
      <c r="R517" s="1540"/>
      <c r="S517" s="1540"/>
      <c r="T517" s="1540"/>
      <c r="U517" s="1540"/>
      <c r="V517" s="1624"/>
      <c r="W517" s="1624"/>
      <c r="Y517" s="1624"/>
      <c r="Z517" s="1624"/>
    </row>
    <row r="518" spans="1:26" x14ac:dyDescent="0.25">
      <c r="A518" s="1540"/>
      <c r="B518" s="1540"/>
      <c r="C518" s="1624"/>
      <c r="D518" s="1624"/>
      <c r="E518" s="1631"/>
      <c r="F518" s="1631"/>
      <c r="H518" s="1540"/>
      <c r="I518" s="1540"/>
      <c r="J518" s="1540"/>
      <c r="K518" s="1540"/>
      <c r="L518" s="1540"/>
      <c r="M518" s="1540"/>
      <c r="N518" s="1540"/>
      <c r="O518" s="1540"/>
      <c r="P518" s="1540"/>
      <c r="Q518" s="1540"/>
      <c r="R518" s="1540"/>
      <c r="S518" s="1540"/>
      <c r="T518" s="1540"/>
      <c r="U518" s="1540"/>
      <c r="V518" s="1624"/>
      <c r="W518" s="1624"/>
      <c r="Y518" s="1624"/>
      <c r="Z518" s="1624"/>
    </row>
    <row r="519" spans="1:26" x14ac:dyDescent="0.25">
      <c r="A519" s="1540"/>
      <c r="B519" s="1540"/>
      <c r="C519" s="1624"/>
      <c r="D519" s="1624"/>
      <c r="E519" s="1631"/>
      <c r="F519" s="1631"/>
      <c r="H519" s="1540"/>
      <c r="I519" s="1540"/>
      <c r="J519" s="1540"/>
      <c r="K519" s="1540"/>
      <c r="L519" s="1540"/>
      <c r="M519" s="1540"/>
      <c r="N519" s="1540"/>
      <c r="O519" s="1540"/>
      <c r="P519" s="1540"/>
      <c r="Q519" s="1540"/>
      <c r="R519" s="1540"/>
      <c r="S519" s="1540"/>
      <c r="T519" s="1540"/>
      <c r="U519" s="1540"/>
      <c r="V519" s="1624"/>
      <c r="W519" s="1624"/>
      <c r="Y519" s="1624"/>
      <c r="Z519" s="1624"/>
    </row>
    <row r="520" spans="1:26" x14ac:dyDescent="0.25">
      <c r="A520" s="1540"/>
      <c r="B520" s="1540"/>
      <c r="C520" s="1624"/>
      <c r="D520" s="1624"/>
      <c r="E520" s="1631"/>
      <c r="F520" s="1631"/>
      <c r="H520" s="1540"/>
      <c r="I520" s="1540"/>
      <c r="J520" s="1540"/>
      <c r="K520" s="1540"/>
      <c r="L520" s="1540"/>
      <c r="M520" s="1540"/>
      <c r="N520" s="1540"/>
      <c r="O520" s="1540"/>
      <c r="P520" s="1540"/>
      <c r="Q520" s="1540"/>
      <c r="R520" s="1540"/>
      <c r="S520" s="1540"/>
      <c r="T520" s="1540"/>
      <c r="U520" s="1540"/>
      <c r="V520" s="1624"/>
      <c r="W520" s="1624"/>
      <c r="Y520" s="1624"/>
      <c r="Z520" s="1624"/>
    </row>
    <row r="521" spans="1:26" x14ac:dyDescent="0.25">
      <c r="A521" s="1540"/>
      <c r="B521" s="1540"/>
      <c r="C521" s="1624"/>
      <c r="D521" s="1624"/>
      <c r="E521" s="1631"/>
      <c r="F521" s="1631"/>
      <c r="H521" s="1540"/>
      <c r="I521" s="1540"/>
      <c r="J521" s="1540"/>
      <c r="K521" s="1540"/>
      <c r="L521" s="1540"/>
      <c r="M521" s="1540"/>
      <c r="N521" s="1540"/>
      <c r="O521" s="1540"/>
      <c r="P521" s="1540"/>
      <c r="Q521" s="1540"/>
      <c r="R521" s="1540"/>
      <c r="S521" s="1540"/>
      <c r="T521" s="1540"/>
      <c r="U521" s="1540"/>
      <c r="V521" s="1624"/>
      <c r="W521" s="1624"/>
      <c r="Y521" s="1624"/>
      <c r="Z521" s="1624"/>
    </row>
    <row r="522" spans="1:26" x14ac:dyDescent="0.25">
      <c r="A522" s="1540"/>
      <c r="B522" s="1540"/>
      <c r="C522" s="1624"/>
      <c r="D522" s="1624"/>
      <c r="E522" s="1631"/>
      <c r="F522" s="1631"/>
      <c r="H522" s="1540"/>
      <c r="I522" s="1540"/>
      <c r="J522" s="1540"/>
      <c r="K522" s="1540"/>
      <c r="L522" s="1540"/>
      <c r="M522" s="1540"/>
      <c r="N522" s="1540"/>
      <c r="O522" s="1540"/>
      <c r="P522" s="1540"/>
      <c r="Q522" s="1540"/>
      <c r="R522" s="1540"/>
      <c r="S522" s="1540"/>
      <c r="T522" s="1540"/>
      <c r="U522" s="1540"/>
      <c r="V522" s="1624"/>
      <c r="W522" s="1624"/>
      <c r="Y522" s="1624"/>
      <c r="Z522" s="1624"/>
    </row>
    <row r="523" spans="1:26" x14ac:dyDescent="0.25">
      <c r="A523" s="1540"/>
      <c r="B523" s="1540"/>
      <c r="C523" s="1624"/>
      <c r="D523" s="1624"/>
      <c r="E523" s="1631"/>
      <c r="F523" s="1631"/>
      <c r="H523" s="1540"/>
      <c r="I523" s="1540"/>
      <c r="J523" s="1540"/>
      <c r="K523" s="1540"/>
      <c r="L523" s="1540"/>
      <c r="M523" s="1540"/>
      <c r="N523" s="1540"/>
      <c r="O523" s="1540"/>
      <c r="P523" s="1540"/>
      <c r="Q523" s="1540"/>
      <c r="R523" s="1540"/>
      <c r="S523" s="1540"/>
      <c r="T523" s="1540"/>
      <c r="U523" s="1540"/>
      <c r="V523" s="1624"/>
      <c r="W523" s="1624"/>
      <c r="Y523" s="1624"/>
      <c r="Z523" s="1624"/>
    </row>
    <row r="524" spans="1:26" x14ac:dyDescent="0.25">
      <c r="A524" s="1540"/>
      <c r="B524" s="1540"/>
      <c r="C524" s="1624"/>
      <c r="D524" s="1624"/>
      <c r="E524" s="1631"/>
      <c r="F524" s="1631"/>
      <c r="H524" s="1540"/>
      <c r="I524" s="1540"/>
      <c r="J524" s="1540"/>
      <c r="K524" s="1540"/>
      <c r="L524" s="1540"/>
      <c r="M524" s="1540"/>
      <c r="N524" s="1540"/>
      <c r="O524" s="1540"/>
      <c r="P524" s="1540"/>
      <c r="Q524" s="1540"/>
      <c r="R524" s="1540"/>
      <c r="S524" s="1540"/>
      <c r="T524" s="1540"/>
      <c r="U524" s="1540"/>
      <c r="V524" s="1624"/>
      <c r="W524" s="1624"/>
      <c r="Y524" s="1624"/>
      <c r="Z524" s="1624"/>
    </row>
    <row r="525" spans="1:26" x14ac:dyDescent="0.25">
      <c r="A525" s="1540"/>
      <c r="B525" s="1540"/>
      <c r="C525" s="1624"/>
      <c r="D525" s="1624"/>
      <c r="E525" s="1631"/>
      <c r="F525" s="1631"/>
      <c r="H525" s="1540"/>
      <c r="I525" s="1540"/>
      <c r="J525" s="1540"/>
      <c r="K525" s="1540"/>
      <c r="L525" s="1540"/>
      <c r="M525" s="1540"/>
      <c r="N525" s="1540"/>
      <c r="O525" s="1540"/>
      <c r="P525" s="1540"/>
      <c r="Q525" s="1540"/>
      <c r="R525" s="1540"/>
      <c r="S525" s="1540"/>
      <c r="T525" s="1540"/>
      <c r="U525" s="1540"/>
      <c r="V525" s="1624"/>
      <c r="W525" s="1624"/>
      <c r="Y525" s="1624"/>
      <c r="Z525" s="1624"/>
    </row>
    <row r="526" spans="1:26" x14ac:dyDescent="0.25">
      <c r="A526" s="1540"/>
      <c r="B526" s="1540"/>
      <c r="C526" s="1624"/>
      <c r="D526" s="1624"/>
      <c r="E526" s="1631"/>
      <c r="F526" s="1631"/>
      <c r="H526" s="1540"/>
      <c r="I526" s="1540"/>
      <c r="J526" s="1540"/>
      <c r="K526" s="1540"/>
      <c r="L526" s="1540"/>
      <c r="M526" s="1540"/>
      <c r="N526" s="1540"/>
      <c r="O526" s="1540"/>
      <c r="P526" s="1540"/>
      <c r="Q526" s="1540"/>
      <c r="R526" s="1540"/>
      <c r="S526" s="1540"/>
      <c r="T526" s="1540"/>
      <c r="U526" s="1540"/>
      <c r="V526" s="1624"/>
      <c r="W526" s="1624"/>
      <c r="Y526" s="1624"/>
      <c r="Z526" s="1624"/>
    </row>
    <row r="527" spans="1:26" x14ac:dyDescent="0.25">
      <c r="A527" s="1540"/>
      <c r="B527" s="1540"/>
      <c r="C527" s="1624"/>
      <c r="D527" s="1624"/>
      <c r="E527" s="1631"/>
      <c r="F527" s="1631"/>
      <c r="H527" s="1540"/>
      <c r="I527" s="1540"/>
      <c r="J527" s="1540"/>
      <c r="K527" s="1540"/>
      <c r="L527" s="1540"/>
      <c r="M527" s="1540"/>
      <c r="N527" s="1540"/>
      <c r="O527" s="1540"/>
      <c r="P527" s="1540"/>
      <c r="Q527" s="1540"/>
      <c r="R527" s="1540"/>
      <c r="S527" s="1540"/>
      <c r="T527" s="1540"/>
      <c r="U527" s="1540"/>
      <c r="V527" s="1624"/>
      <c r="W527" s="1624"/>
      <c r="Y527" s="1624"/>
      <c r="Z527" s="1624"/>
    </row>
    <row r="528" spans="1:26" x14ac:dyDescent="0.25">
      <c r="A528" s="1540"/>
      <c r="B528" s="1540"/>
      <c r="C528" s="1624"/>
      <c r="D528" s="1624"/>
      <c r="E528" s="1631"/>
      <c r="F528" s="1631"/>
      <c r="H528" s="1540"/>
      <c r="I528" s="1540"/>
      <c r="J528" s="1540"/>
      <c r="K528" s="1540"/>
      <c r="L528" s="1540"/>
      <c r="M528" s="1540"/>
      <c r="N528" s="1540"/>
      <c r="O528" s="1540"/>
      <c r="P528" s="1540"/>
      <c r="Q528" s="1540"/>
      <c r="R528" s="1540"/>
      <c r="S528" s="1540"/>
      <c r="T528" s="1540"/>
      <c r="U528" s="1540"/>
      <c r="V528" s="1624"/>
      <c r="W528" s="1624"/>
      <c r="Y528" s="1624"/>
      <c r="Z528" s="1624"/>
    </row>
    <row r="529" spans="1:26" x14ac:dyDescent="0.25">
      <c r="A529" s="1540"/>
      <c r="B529" s="1540"/>
      <c r="C529" s="1624"/>
      <c r="D529" s="1624"/>
      <c r="E529" s="1631"/>
      <c r="F529" s="1631"/>
      <c r="H529" s="1540"/>
      <c r="I529" s="1540"/>
      <c r="J529" s="1540"/>
      <c r="K529" s="1540"/>
      <c r="L529" s="1540"/>
      <c r="M529" s="1540"/>
      <c r="N529" s="1540"/>
      <c r="O529" s="1540"/>
      <c r="P529" s="1540"/>
      <c r="Q529" s="1540"/>
      <c r="R529" s="1540"/>
      <c r="S529" s="1540"/>
      <c r="T529" s="1540"/>
      <c r="U529" s="1540"/>
      <c r="V529" s="1624"/>
      <c r="W529" s="1624"/>
      <c r="Y529" s="1624"/>
      <c r="Z529" s="1624"/>
    </row>
    <row r="530" spans="1:26" x14ac:dyDescent="0.25">
      <c r="A530" s="1540"/>
      <c r="B530" s="1540"/>
      <c r="C530" s="1624"/>
      <c r="D530" s="1624"/>
      <c r="E530" s="1631"/>
      <c r="F530" s="1631"/>
      <c r="H530" s="1540"/>
      <c r="I530" s="1540"/>
      <c r="J530" s="1540"/>
      <c r="K530" s="1540"/>
      <c r="L530" s="1540"/>
      <c r="M530" s="1540"/>
      <c r="N530" s="1540"/>
      <c r="O530" s="1540"/>
      <c r="P530" s="1540"/>
      <c r="Q530" s="1540"/>
      <c r="R530" s="1540"/>
      <c r="S530" s="1540"/>
      <c r="T530" s="1540"/>
      <c r="U530" s="1540"/>
      <c r="V530" s="1624"/>
      <c r="W530" s="1624"/>
      <c r="Y530" s="1624"/>
      <c r="Z530" s="1624"/>
    </row>
    <row r="531" spans="1:26" x14ac:dyDescent="0.25">
      <c r="A531" s="1540"/>
      <c r="B531" s="1540"/>
      <c r="C531" s="1624"/>
      <c r="D531" s="1624"/>
      <c r="E531" s="1631"/>
      <c r="F531" s="1631"/>
      <c r="H531" s="1540"/>
      <c r="I531" s="1540"/>
      <c r="J531" s="1540"/>
      <c r="K531" s="1540"/>
      <c r="L531" s="1540"/>
      <c r="M531" s="1540"/>
      <c r="N531" s="1540"/>
      <c r="O531" s="1540"/>
      <c r="P531" s="1540"/>
      <c r="Q531" s="1540"/>
      <c r="R531" s="1540"/>
      <c r="S531" s="1540"/>
      <c r="T531" s="1540"/>
      <c r="U531" s="1540"/>
      <c r="V531" s="1624"/>
      <c r="W531" s="1624"/>
      <c r="Y531" s="1624"/>
      <c r="Z531" s="1624"/>
    </row>
    <row r="532" spans="1:26" x14ac:dyDescent="0.25">
      <c r="A532" s="1540"/>
      <c r="B532" s="1540"/>
      <c r="C532" s="1624"/>
      <c r="D532" s="1624"/>
      <c r="E532" s="1631"/>
      <c r="F532" s="1631"/>
      <c r="H532" s="1540"/>
      <c r="I532" s="1540"/>
      <c r="J532" s="1540"/>
      <c r="K532" s="1540"/>
      <c r="L532" s="1540"/>
      <c r="M532" s="1540"/>
      <c r="N532" s="1540"/>
      <c r="O532" s="1540"/>
      <c r="P532" s="1540"/>
      <c r="Q532" s="1540"/>
      <c r="R532" s="1540"/>
      <c r="S532" s="1540"/>
      <c r="T532" s="1540"/>
      <c r="U532" s="1540"/>
      <c r="V532" s="1624"/>
      <c r="W532" s="1624"/>
      <c r="Y532" s="1624"/>
      <c r="Z532" s="1624"/>
    </row>
    <row r="533" spans="1:26" x14ac:dyDescent="0.25">
      <c r="A533" s="1540"/>
      <c r="B533" s="1540"/>
      <c r="C533" s="1624"/>
      <c r="D533" s="1624"/>
      <c r="E533" s="1631"/>
      <c r="F533" s="1631"/>
      <c r="H533" s="1540"/>
      <c r="I533" s="1540"/>
      <c r="J533" s="1540"/>
      <c r="K533" s="1540"/>
      <c r="L533" s="1540"/>
      <c r="M533" s="1540"/>
      <c r="N533" s="1540"/>
      <c r="O533" s="1540"/>
      <c r="P533" s="1540"/>
      <c r="Q533" s="1540"/>
      <c r="R533" s="1540"/>
      <c r="S533" s="1540"/>
      <c r="T533" s="1540"/>
      <c r="U533" s="1540"/>
      <c r="V533" s="1624"/>
      <c r="W533" s="1624"/>
      <c r="Y533" s="1624"/>
      <c r="Z533" s="1624"/>
    </row>
    <row r="534" spans="1:26" x14ac:dyDescent="0.25">
      <c r="A534" s="1540"/>
      <c r="B534" s="1540"/>
      <c r="C534" s="1624"/>
      <c r="D534" s="1624"/>
      <c r="E534" s="1631"/>
      <c r="F534" s="1631"/>
      <c r="H534" s="1540"/>
      <c r="I534" s="1540"/>
      <c r="J534" s="1540"/>
      <c r="K534" s="1540"/>
      <c r="L534" s="1540"/>
      <c r="M534" s="1540"/>
      <c r="N534" s="1540"/>
      <c r="O534" s="1540"/>
      <c r="P534" s="1540"/>
      <c r="Q534" s="1540"/>
      <c r="R534" s="1540"/>
      <c r="S534" s="1540"/>
      <c r="T534" s="1540"/>
      <c r="U534" s="1540"/>
      <c r="V534" s="1624"/>
      <c r="W534" s="1624"/>
      <c r="Y534" s="1624"/>
      <c r="Z534" s="1624"/>
    </row>
    <row r="535" spans="1:26" x14ac:dyDescent="0.25">
      <c r="A535" s="1540"/>
      <c r="B535" s="1540"/>
      <c r="C535" s="1624"/>
      <c r="D535" s="1624"/>
      <c r="E535" s="1631"/>
      <c r="F535" s="1631"/>
      <c r="H535" s="1540"/>
      <c r="I535" s="1540"/>
      <c r="J535" s="1540"/>
      <c r="K535" s="1540"/>
      <c r="L535" s="1540"/>
      <c r="M535" s="1540"/>
      <c r="N535" s="1540"/>
      <c r="O535" s="1540"/>
      <c r="P535" s="1540"/>
      <c r="Q535" s="1540"/>
      <c r="R535" s="1540"/>
      <c r="S535" s="1540"/>
      <c r="T535" s="1540"/>
      <c r="U535" s="1540"/>
      <c r="V535" s="1624"/>
      <c r="W535" s="1624"/>
      <c r="Y535" s="1624"/>
      <c r="Z535" s="1624"/>
    </row>
    <row r="536" spans="1:26" x14ac:dyDescent="0.25">
      <c r="A536" s="1540"/>
      <c r="B536" s="1540"/>
      <c r="C536" s="1624"/>
      <c r="D536" s="1624"/>
      <c r="E536" s="1631"/>
      <c r="F536" s="1631"/>
      <c r="H536" s="1540"/>
      <c r="I536" s="1540"/>
      <c r="J536" s="1540"/>
      <c r="K536" s="1540"/>
      <c r="L536" s="1540"/>
      <c r="M536" s="1540"/>
      <c r="N536" s="1540"/>
      <c r="O536" s="1540"/>
      <c r="P536" s="1540"/>
      <c r="Q536" s="1540"/>
      <c r="R536" s="1540"/>
      <c r="S536" s="1540"/>
      <c r="T536" s="1540"/>
      <c r="U536" s="1540"/>
      <c r="V536" s="1624"/>
      <c r="W536" s="1624"/>
      <c r="Y536" s="1624"/>
      <c r="Z536" s="1624"/>
    </row>
    <row r="537" spans="1:26" x14ac:dyDescent="0.25">
      <c r="A537" s="1540"/>
      <c r="B537" s="1540"/>
      <c r="C537" s="1624"/>
      <c r="D537" s="1624"/>
      <c r="E537" s="1631"/>
      <c r="F537" s="1631"/>
      <c r="H537" s="1540"/>
      <c r="I537" s="1540"/>
      <c r="J537" s="1540"/>
      <c r="K537" s="1540"/>
      <c r="L537" s="1540"/>
      <c r="M537" s="1540"/>
      <c r="N537" s="1540"/>
      <c r="O537" s="1540"/>
      <c r="P537" s="1540"/>
      <c r="Q537" s="1540"/>
      <c r="R537" s="1540"/>
      <c r="S537" s="1540"/>
      <c r="T537" s="1540"/>
      <c r="U537" s="1540"/>
      <c r="V537" s="1624"/>
      <c r="W537" s="1624"/>
      <c r="Y537" s="1624"/>
      <c r="Z537" s="1624"/>
    </row>
    <row r="538" spans="1:26" x14ac:dyDescent="0.25">
      <c r="A538" s="1540"/>
      <c r="B538" s="1540"/>
      <c r="C538" s="1624"/>
      <c r="D538" s="1624"/>
      <c r="E538" s="1631"/>
      <c r="F538" s="1631"/>
      <c r="H538" s="1540"/>
      <c r="I538" s="1540"/>
      <c r="J538" s="1540"/>
      <c r="K538" s="1540"/>
      <c r="L538" s="1540"/>
      <c r="M538" s="1540"/>
      <c r="N538" s="1540"/>
      <c r="O538" s="1540"/>
      <c r="P538" s="1540"/>
      <c r="Q538" s="1540"/>
      <c r="R538" s="1540"/>
      <c r="S538" s="1540"/>
      <c r="T538" s="1540"/>
      <c r="U538" s="1540"/>
      <c r="V538" s="1624"/>
      <c r="W538" s="1624"/>
      <c r="Y538" s="1624"/>
      <c r="Z538" s="1624"/>
    </row>
    <row r="539" spans="1:26" x14ac:dyDescent="0.25">
      <c r="A539" s="1540"/>
      <c r="B539" s="1540"/>
      <c r="C539" s="1624"/>
      <c r="D539" s="1624"/>
      <c r="E539" s="1631"/>
      <c r="F539" s="1631"/>
      <c r="H539" s="1540"/>
      <c r="I539" s="1540"/>
      <c r="J539" s="1540"/>
      <c r="K539" s="1540"/>
      <c r="L539" s="1540"/>
      <c r="M539" s="1540"/>
      <c r="N539" s="1540"/>
      <c r="O539" s="1540"/>
      <c r="P539" s="1540"/>
      <c r="Q539" s="1540"/>
      <c r="R539" s="1540"/>
      <c r="S539" s="1540"/>
      <c r="T539" s="1540"/>
      <c r="U539" s="1540"/>
      <c r="V539" s="1624"/>
      <c r="W539" s="1624"/>
      <c r="Y539" s="1624"/>
      <c r="Z539" s="1624"/>
    </row>
    <row r="540" spans="1:26" x14ac:dyDescent="0.25">
      <c r="A540" s="1540"/>
      <c r="B540" s="1540"/>
      <c r="C540" s="1624"/>
      <c r="D540" s="1624"/>
      <c r="E540" s="1631"/>
      <c r="F540" s="1631"/>
      <c r="H540" s="1540"/>
      <c r="I540" s="1540"/>
      <c r="J540" s="1540"/>
      <c r="K540" s="1540"/>
      <c r="L540" s="1540"/>
      <c r="M540" s="1540"/>
      <c r="N540" s="1540"/>
      <c r="O540" s="1540"/>
      <c r="P540" s="1540"/>
      <c r="Q540" s="1540"/>
      <c r="R540" s="1540"/>
      <c r="S540" s="1540"/>
      <c r="T540" s="1540"/>
      <c r="U540" s="1540"/>
      <c r="V540" s="1624"/>
      <c r="W540" s="1624"/>
      <c r="Y540" s="1624"/>
      <c r="Z540" s="1624"/>
    </row>
    <row r="541" spans="1:26" x14ac:dyDescent="0.25">
      <c r="A541" s="1540"/>
      <c r="B541" s="1540"/>
      <c r="C541" s="1624"/>
      <c r="D541" s="1624"/>
      <c r="E541" s="1631"/>
      <c r="F541" s="1631"/>
      <c r="H541" s="1540"/>
      <c r="I541" s="1540"/>
      <c r="J541" s="1540"/>
      <c r="K541" s="1540"/>
      <c r="L541" s="1540"/>
      <c r="M541" s="1540"/>
      <c r="N541" s="1540"/>
      <c r="O541" s="1540"/>
      <c r="P541" s="1540"/>
      <c r="Q541" s="1540"/>
      <c r="R541" s="1540"/>
      <c r="S541" s="1540"/>
      <c r="T541" s="1540"/>
      <c r="U541" s="1540"/>
      <c r="V541" s="1624"/>
      <c r="W541" s="1624"/>
      <c r="Y541" s="1624"/>
      <c r="Z541" s="1624"/>
    </row>
    <row r="542" spans="1:26" x14ac:dyDescent="0.25">
      <c r="A542" s="1540"/>
      <c r="B542" s="1540"/>
      <c r="C542" s="1624"/>
      <c r="D542" s="1624"/>
      <c r="E542" s="1631"/>
      <c r="F542" s="1631"/>
      <c r="H542" s="1540"/>
      <c r="I542" s="1540"/>
      <c r="J542" s="1540"/>
      <c r="K542" s="1540"/>
      <c r="L542" s="1540"/>
      <c r="M542" s="1540"/>
      <c r="N542" s="1540"/>
      <c r="O542" s="1540"/>
      <c r="P542" s="1540"/>
      <c r="Q542" s="1540"/>
      <c r="R542" s="1540"/>
      <c r="S542" s="1540"/>
      <c r="T542" s="1540"/>
      <c r="U542" s="1540"/>
      <c r="V542" s="1624"/>
      <c r="W542" s="1624"/>
      <c r="Y542" s="1624"/>
      <c r="Z542" s="1624"/>
    </row>
    <row r="543" spans="1:26" x14ac:dyDescent="0.25">
      <c r="A543" s="1540"/>
      <c r="B543" s="1540"/>
      <c r="C543" s="1624"/>
      <c r="D543" s="1624"/>
      <c r="E543" s="1631"/>
      <c r="F543" s="1631"/>
      <c r="H543" s="1540"/>
      <c r="I543" s="1540"/>
      <c r="J543" s="1540"/>
      <c r="K543" s="1540"/>
      <c r="L543" s="1540"/>
      <c r="M543" s="1540"/>
      <c r="N543" s="1540"/>
      <c r="O543" s="1540"/>
      <c r="P543" s="1540"/>
      <c r="Q543" s="1540"/>
      <c r="R543" s="1540"/>
      <c r="S543" s="1540"/>
      <c r="T543" s="1540"/>
      <c r="U543" s="1540"/>
      <c r="V543" s="1624"/>
      <c r="W543" s="1624"/>
      <c r="Y543" s="1624"/>
      <c r="Z543" s="1624"/>
    </row>
    <row r="544" spans="1:26" x14ac:dyDescent="0.25">
      <c r="A544" s="1540"/>
      <c r="B544" s="1540"/>
      <c r="C544" s="1624"/>
      <c r="D544" s="1624"/>
      <c r="E544" s="1631"/>
      <c r="F544" s="1631"/>
      <c r="H544" s="1540"/>
      <c r="I544" s="1540"/>
      <c r="J544" s="1540"/>
      <c r="K544" s="1540"/>
      <c r="L544" s="1540"/>
      <c r="M544" s="1540"/>
      <c r="N544" s="1540"/>
      <c r="O544" s="1540"/>
      <c r="P544" s="1540"/>
      <c r="Q544" s="1540"/>
      <c r="R544" s="1540"/>
      <c r="S544" s="1540"/>
      <c r="T544" s="1540"/>
      <c r="U544" s="1540"/>
      <c r="V544" s="1624"/>
      <c r="W544" s="1624"/>
      <c r="Y544" s="1624"/>
      <c r="Z544" s="1624"/>
    </row>
    <row r="545" spans="1:26" x14ac:dyDescent="0.25">
      <c r="A545" s="1540"/>
      <c r="B545" s="1540"/>
      <c r="C545" s="1624"/>
      <c r="D545" s="1624"/>
      <c r="E545" s="1631"/>
      <c r="F545" s="1631"/>
      <c r="H545" s="1540"/>
      <c r="I545" s="1540"/>
      <c r="J545" s="1540"/>
      <c r="K545" s="1540"/>
      <c r="L545" s="1540"/>
      <c r="M545" s="1540"/>
      <c r="N545" s="1540"/>
      <c r="O545" s="1540"/>
      <c r="P545" s="1540"/>
      <c r="Q545" s="1540"/>
      <c r="R545" s="1540"/>
      <c r="S545" s="1540"/>
      <c r="T545" s="1540"/>
      <c r="U545" s="1540"/>
      <c r="V545" s="1624"/>
      <c r="W545" s="1624"/>
      <c r="Y545" s="1624"/>
      <c r="Z545" s="1624"/>
    </row>
    <row r="546" spans="1:26" x14ac:dyDescent="0.25">
      <c r="A546" s="1540"/>
      <c r="B546" s="1540"/>
      <c r="C546" s="1624"/>
      <c r="D546" s="1624"/>
      <c r="E546" s="1631"/>
      <c r="F546" s="1631"/>
      <c r="H546" s="1540"/>
      <c r="I546" s="1540"/>
      <c r="J546" s="1540"/>
      <c r="K546" s="1540"/>
      <c r="L546" s="1540"/>
      <c r="M546" s="1540"/>
      <c r="N546" s="1540"/>
      <c r="O546" s="1540"/>
      <c r="P546" s="1540"/>
      <c r="Q546" s="1540"/>
      <c r="R546" s="1540"/>
      <c r="S546" s="1540"/>
      <c r="T546" s="1540"/>
      <c r="U546" s="1540"/>
      <c r="V546" s="1624"/>
      <c r="W546" s="1624"/>
      <c r="Y546" s="1624"/>
      <c r="Z546" s="1624"/>
    </row>
    <row r="547" spans="1:26" x14ac:dyDescent="0.25">
      <c r="A547" s="1540"/>
      <c r="B547" s="1540"/>
      <c r="C547" s="1624"/>
      <c r="D547" s="1624"/>
      <c r="E547" s="1631"/>
      <c r="F547" s="1631"/>
      <c r="H547" s="1540"/>
      <c r="I547" s="1540"/>
      <c r="J547" s="1540"/>
      <c r="K547" s="1540"/>
      <c r="L547" s="1540"/>
      <c r="M547" s="1540"/>
      <c r="N547" s="1540"/>
      <c r="O547" s="1540"/>
      <c r="P547" s="1540"/>
      <c r="Q547" s="1540"/>
      <c r="R547" s="1540"/>
      <c r="S547" s="1540"/>
      <c r="T547" s="1540"/>
      <c r="U547" s="1540"/>
      <c r="V547" s="1624"/>
      <c r="W547" s="1624"/>
      <c r="Y547" s="1624"/>
      <c r="Z547" s="1624"/>
    </row>
    <row r="548" spans="1:26" x14ac:dyDescent="0.25">
      <c r="A548" s="1540"/>
      <c r="B548" s="1540"/>
      <c r="C548" s="1624"/>
      <c r="D548" s="1624"/>
      <c r="E548" s="1631"/>
      <c r="F548" s="1631"/>
      <c r="H548" s="1540"/>
      <c r="I548" s="1540"/>
      <c r="J548" s="1540"/>
      <c r="K548" s="1540"/>
      <c r="L548" s="1540"/>
      <c r="M548" s="1540"/>
      <c r="N548" s="1540"/>
      <c r="O548" s="1540"/>
      <c r="P548" s="1540"/>
      <c r="Q548" s="1540"/>
      <c r="R548" s="1540"/>
      <c r="S548" s="1540"/>
      <c r="T548" s="1540"/>
      <c r="U548" s="1540"/>
      <c r="V548" s="1624"/>
      <c r="W548" s="1624"/>
      <c r="Y548" s="1624"/>
      <c r="Z548" s="1624"/>
    </row>
    <row r="549" spans="1:26" x14ac:dyDescent="0.25">
      <c r="A549" s="1540"/>
      <c r="B549" s="1540"/>
      <c r="C549" s="1624"/>
      <c r="D549" s="1624"/>
      <c r="E549" s="1631"/>
      <c r="F549" s="1631"/>
      <c r="H549" s="1540"/>
      <c r="I549" s="1540"/>
      <c r="J549" s="1540"/>
      <c r="K549" s="1540"/>
      <c r="L549" s="1540"/>
      <c r="M549" s="1540"/>
      <c r="N549" s="1540"/>
      <c r="O549" s="1540"/>
      <c r="P549" s="1540"/>
      <c r="Q549" s="1540"/>
      <c r="R549" s="1540"/>
      <c r="S549" s="1540"/>
      <c r="T549" s="1540"/>
      <c r="U549" s="1540"/>
      <c r="V549" s="1624"/>
      <c r="W549" s="1624"/>
      <c r="Y549" s="1624"/>
      <c r="Z549" s="1624"/>
    </row>
    <row r="550" spans="1:26" x14ac:dyDescent="0.25">
      <c r="A550" s="1540"/>
      <c r="B550" s="1540"/>
      <c r="C550" s="1624"/>
      <c r="D550" s="1624"/>
      <c r="E550" s="1631"/>
      <c r="F550" s="1631"/>
      <c r="H550" s="1540"/>
      <c r="I550" s="1540"/>
      <c r="J550" s="1540"/>
      <c r="K550" s="1540"/>
      <c r="L550" s="1540"/>
      <c r="M550" s="1540"/>
      <c r="N550" s="1540"/>
      <c r="O550" s="1540"/>
      <c r="P550" s="1540"/>
      <c r="Q550" s="1540"/>
      <c r="R550" s="1540"/>
      <c r="S550" s="1540"/>
      <c r="T550" s="1540"/>
      <c r="U550" s="1540"/>
      <c r="V550" s="1624"/>
      <c r="W550" s="1624"/>
      <c r="Y550" s="1624"/>
      <c r="Z550" s="1624"/>
    </row>
    <row r="551" spans="1:26" x14ac:dyDescent="0.25">
      <c r="A551" s="1540"/>
      <c r="B551" s="1540"/>
      <c r="C551" s="1624"/>
      <c r="D551" s="1624"/>
      <c r="E551" s="1631"/>
      <c r="F551" s="1631"/>
      <c r="H551" s="1540"/>
      <c r="I551" s="1540"/>
      <c r="J551" s="1540"/>
      <c r="K551" s="1540"/>
      <c r="L551" s="1540"/>
      <c r="M551" s="1540"/>
      <c r="N551" s="1540"/>
      <c r="O551" s="1540"/>
      <c r="P551" s="1540"/>
      <c r="Q551" s="1540"/>
      <c r="R551" s="1540"/>
      <c r="S551" s="1540"/>
      <c r="T551" s="1540"/>
      <c r="U551" s="1540"/>
      <c r="V551" s="1624"/>
      <c r="W551" s="1624"/>
      <c r="Y551" s="1624"/>
      <c r="Z551" s="1624"/>
    </row>
    <row r="552" spans="1:26" x14ac:dyDescent="0.25">
      <c r="A552" s="1540"/>
      <c r="B552" s="1540"/>
      <c r="C552" s="1624"/>
      <c r="D552" s="1624"/>
      <c r="E552" s="1631"/>
      <c r="F552" s="1631"/>
      <c r="H552" s="1540"/>
      <c r="I552" s="1540"/>
      <c r="J552" s="1540"/>
      <c r="K552" s="1540"/>
      <c r="L552" s="1540"/>
      <c r="M552" s="1540"/>
      <c r="N552" s="1540"/>
      <c r="O552" s="1540"/>
      <c r="P552" s="1540"/>
      <c r="Q552" s="1540"/>
      <c r="R552" s="1540"/>
      <c r="S552" s="1540"/>
      <c r="T552" s="1540"/>
      <c r="U552" s="1540"/>
      <c r="V552" s="1624"/>
      <c r="W552" s="1624"/>
      <c r="Y552" s="1624"/>
      <c r="Z552" s="1624"/>
    </row>
    <row r="553" spans="1:26" x14ac:dyDescent="0.25">
      <c r="A553" s="1540"/>
      <c r="B553" s="1540"/>
      <c r="C553" s="1624"/>
      <c r="D553" s="1624"/>
      <c r="E553" s="1631"/>
      <c r="F553" s="1631"/>
      <c r="H553" s="1540"/>
      <c r="I553" s="1540"/>
      <c r="J553" s="1540"/>
      <c r="K553" s="1540"/>
      <c r="L553" s="1540"/>
      <c r="M553" s="1540"/>
      <c r="N553" s="1540"/>
      <c r="O553" s="1540"/>
      <c r="P553" s="1540"/>
      <c r="Q553" s="1540"/>
      <c r="R553" s="1540"/>
      <c r="S553" s="1540"/>
      <c r="T553" s="1540"/>
      <c r="U553" s="1540"/>
      <c r="V553" s="1624"/>
      <c r="W553" s="1624"/>
      <c r="Y553" s="1624"/>
      <c r="Z553" s="1624"/>
    </row>
    <row r="554" spans="1:26" x14ac:dyDescent="0.25">
      <c r="A554" s="1540"/>
      <c r="B554" s="1540"/>
      <c r="C554" s="1624"/>
      <c r="D554" s="1624"/>
      <c r="E554" s="1631"/>
      <c r="F554" s="1631"/>
      <c r="H554" s="1540"/>
      <c r="I554" s="1540"/>
      <c r="J554" s="1540"/>
      <c r="K554" s="1540"/>
      <c r="L554" s="1540"/>
      <c r="M554" s="1540"/>
      <c r="N554" s="1540"/>
      <c r="O554" s="1540"/>
      <c r="P554" s="1540"/>
      <c r="Q554" s="1540"/>
      <c r="R554" s="1540"/>
      <c r="S554" s="1540"/>
      <c r="T554" s="1540"/>
      <c r="U554" s="1540"/>
      <c r="V554" s="1624"/>
      <c r="W554" s="1624"/>
      <c r="Y554" s="1624"/>
      <c r="Z554" s="1624"/>
    </row>
    <row r="555" spans="1:26" x14ac:dyDescent="0.25">
      <c r="A555" s="1540"/>
      <c r="B555" s="1540"/>
      <c r="C555" s="1624"/>
      <c r="D555" s="1624"/>
      <c r="E555" s="1631"/>
      <c r="F555" s="1631"/>
      <c r="H555" s="1540"/>
      <c r="I555" s="1540"/>
      <c r="J555" s="1540"/>
      <c r="K555" s="1540"/>
      <c r="L555" s="1540"/>
      <c r="M555" s="1540"/>
      <c r="N555" s="1540"/>
      <c r="O555" s="1540"/>
      <c r="P555" s="1540"/>
      <c r="Q555" s="1540"/>
      <c r="R555" s="1540"/>
      <c r="S555" s="1540"/>
      <c r="T555" s="1540"/>
      <c r="U555" s="1540"/>
      <c r="V555" s="1624"/>
      <c r="W555" s="1624"/>
      <c r="Y555" s="1624"/>
      <c r="Z555" s="1624"/>
    </row>
    <row r="556" spans="1:26" x14ac:dyDescent="0.25">
      <c r="A556" s="1540"/>
      <c r="B556" s="1540"/>
      <c r="C556" s="1624"/>
      <c r="D556" s="1624"/>
      <c r="E556" s="1631"/>
      <c r="F556" s="1631"/>
      <c r="H556" s="1540"/>
      <c r="I556" s="1540"/>
      <c r="J556" s="1540"/>
      <c r="K556" s="1540"/>
      <c r="L556" s="1540"/>
      <c r="M556" s="1540"/>
      <c r="N556" s="1540"/>
      <c r="O556" s="1540"/>
      <c r="P556" s="1540"/>
      <c r="Q556" s="1540"/>
      <c r="R556" s="1540"/>
      <c r="S556" s="1540"/>
      <c r="T556" s="1540"/>
      <c r="U556" s="1540"/>
      <c r="V556" s="1624"/>
      <c r="W556" s="1624"/>
      <c r="Y556" s="1624"/>
      <c r="Z556" s="1624"/>
    </row>
    <row r="557" spans="1:26" x14ac:dyDescent="0.25">
      <c r="A557" s="1540"/>
      <c r="B557" s="1540"/>
      <c r="C557" s="1624"/>
      <c r="D557" s="1624"/>
      <c r="E557" s="1631"/>
      <c r="F557" s="1631"/>
      <c r="H557" s="1540"/>
      <c r="I557" s="1540"/>
      <c r="J557" s="1540"/>
      <c r="K557" s="1540"/>
      <c r="L557" s="1540"/>
      <c r="M557" s="1540"/>
      <c r="N557" s="1540"/>
      <c r="O557" s="1540"/>
      <c r="P557" s="1540"/>
      <c r="Q557" s="1540"/>
      <c r="R557" s="1540"/>
      <c r="S557" s="1540"/>
      <c r="T557" s="1540"/>
      <c r="U557" s="1540"/>
      <c r="V557" s="1624"/>
      <c r="W557" s="1624"/>
      <c r="Y557" s="1624"/>
      <c r="Z557" s="1624"/>
    </row>
    <row r="558" spans="1:26" x14ac:dyDescent="0.25">
      <c r="A558" s="1540"/>
      <c r="B558" s="1540"/>
      <c r="C558" s="1624"/>
      <c r="D558" s="1624"/>
      <c r="E558" s="1631"/>
      <c r="F558" s="1631"/>
      <c r="H558" s="1540"/>
      <c r="I558" s="1540"/>
      <c r="J558" s="1540"/>
      <c r="K558" s="1540"/>
      <c r="L558" s="1540"/>
      <c r="M558" s="1540"/>
      <c r="N558" s="1540"/>
      <c r="O558" s="1540"/>
      <c r="P558" s="1540"/>
      <c r="Q558" s="1540"/>
      <c r="R558" s="1540"/>
      <c r="S558" s="1540"/>
      <c r="T558" s="1540"/>
      <c r="U558" s="1540"/>
      <c r="V558" s="1624"/>
      <c r="W558" s="1624"/>
      <c r="Y558" s="1624"/>
      <c r="Z558" s="1624"/>
    </row>
    <row r="559" spans="1:26" x14ac:dyDescent="0.25">
      <c r="A559" s="1540"/>
      <c r="B559" s="1540"/>
      <c r="C559" s="1624"/>
      <c r="D559" s="1624"/>
      <c r="E559" s="1631"/>
      <c r="F559" s="1631"/>
      <c r="H559" s="1540"/>
      <c r="I559" s="1540"/>
      <c r="J559" s="1540"/>
      <c r="K559" s="1540"/>
      <c r="L559" s="1540"/>
      <c r="M559" s="1540"/>
      <c r="N559" s="1540"/>
      <c r="O559" s="1540"/>
      <c r="P559" s="1540"/>
      <c r="Q559" s="1540"/>
      <c r="R559" s="1540"/>
      <c r="S559" s="1540"/>
      <c r="T559" s="1540"/>
      <c r="U559" s="1540"/>
      <c r="V559" s="1624"/>
      <c r="W559" s="1624"/>
      <c r="Y559" s="1624"/>
      <c r="Z559" s="1624"/>
    </row>
    <row r="560" spans="1:26" x14ac:dyDescent="0.25">
      <c r="A560" s="1540"/>
      <c r="B560" s="1540"/>
      <c r="C560" s="1624"/>
      <c r="D560" s="1624"/>
      <c r="E560" s="1631"/>
      <c r="F560" s="1631"/>
      <c r="H560" s="1540"/>
      <c r="I560" s="1540"/>
      <c r="J560" s="1540"/>
      <c r="K560" s="1540"/>
      <c r="L560" s="1540"/>
      <c r="M560" s="1540"/>
      <c r="N560" s="1540"/>
      <c r="O560" s="1540"/>
      <c r="P560" s="1540"/>
      <c r="Q560" s="1540"/>
      <c r="R560" s="1540"/>
      <c r="S560" s="1540"/>
      <c r="T560" s="1540"/>
      <c r="U560" s="1540"/>
      <c r="V560" s="1624"/>
      <c r="W560" s="1624"/>
      <c r="Y560" s="1624"/>
      <c r="Z560" s="1624"/>
    </row>
    <row r="561" spans="1:26" x14ac:dyDescent="0.25">
      <c r="A561" s="1540"/>
      <c r="B561" s="1540"/>
      <c r="C561" s="1624"/>
      <c r="D561" s="1624"/>
      <c r="E561" s="1631"/>
      <c r="F561" s="1631"/>
      <c r="H561" s="1540"/>
      <c r="I561" s="1540"/>
      <c r="J561" s="1540"/>
      <c r="K561" s="1540"/>
      <c r="L561" s="1540"/>
      <c r="M561" s="1540"/>
      <c r="N561" s="1540"/>
      <c r="O561" s="1540"/>
      <c r="P561" s="1540"/>
      <c r="Q561" s="1540"/>
      <c r="R561" s="1540"/>
      <c r="S561" s="1540"/>
      <c r="T561" s="1540"/>
      <c r="U561" s="1540"/>
      <c r="V561" s="1624"/>
      <c r="W561" s="1624"/>
      <c r="Y561" s="1624"/>
      <c r="Z561" s="1624"/>
    </row>
    <row r="562" spans="1:26" x14ac:dyDescent="0.25">
      <c r="A562" s="1540"/>
      <c r="B562" s="1540"/>
      <c r="C562" s="1624"/>
      <c r="D562" s="1624"/>
      <c r="E562" s="1631"/>
      <c r="F562" s="1631"/>
      <c r="H562" s="1540"/>
      <c r="I562" s="1540"/>
      <c r="J562" s="1540"/>
      <c r="K562" s="1540"/>
      <c r="L562" s="1540"/>
      <c r="M562" s="1540"/>
      <c r="N562" s="1540"/>
      <c r="O562" s="1540"/>
      <c r="P562" s="1540"/>
      <c r="Q562" s="1540"/>
      <c r="R562" s="1540"/>
      <c r="S562" s="1540"/>
      <c r="T562" s="1540"/>
      <c r="U562" s="1540"/>
      <c r="V562" s="1624"/>
      <c r="W562" s="1624"/>
      <c r="Y562" s="1624"/>
      <c r="Z562" s="1624"/>
    </row>
    <row r="563" spans="1:26" x14ac:dyDescent="0.25">
      <c r="A563" s="1540"/>
      <c r="B563" s="1540"/>
      <c r="C563" s="1624"/>
      <c r="D563" s="1624"/>
      <c r="E563" s="1631"/>
      <c r="F563" s="1631"/>
      <c r="H563" s="1540"/>
      <c r="I563" s="1540"/>
      <c r="J563" s="1540"/>
      <c r="K563" s="1540"/>
      <c r="L563" s="1540"/>
      <c r="M563" s="1540"/>
      <c r="N563" s="1540"/>
      <c r="O563" s="1540"/>
      <c r="P563" s="1540"/>
      <c r="Q563" s="1540"/>
      <c r="R563" s="1540"/>
      <c r="S563" s="1540"/>
      <c r="T563" s="1540"/>
      <c r="U563" s="1540"/>
      <c r="V563" s="1624"/>
      <c r="W563" s="1624"/>
      <c r="Y563" s="1624"/>
      <c r="Z563" s="1624"/>
    </row>
    <row r="564" spans="1:26" x14ac:dyDescent="0.25">
      <c r="A564" s="1540"/>
      <c r="B564" s="1540"/>
      <c r="C564" s="1624"/>
      <c r="D564" s="1624"/>
      <c r="E564" s="1631"/>
      <c r="F564" s="1631"/>
      <c r="H564" s="1540"/>
      <c r="I564" s="1540"/>
      <c r="J564" s="1540"/>
      <c r="K564" s="1540"/>
      <c r="L564" s="1540"/>
      <c r="M564" s="1540"/>
      <c r="N564" s="1540"/>
      <c r="O564" s="1540"/>
      <c r="P564" s="1540"/>
      <c r="Q564" s="1540"/>
      <c r="R564" s="1540"/>
      <c r="S564" s="1540"/>
      <c r="T564" s="1540"/>
      <c r="U564" s="1540"/>
      <c r="V564" s="1624"/>
      <c r="W564" s="1624"/>
      <c r="Y564" s="1624"/>
      <c r="Z564" s="1624"/>
    </row>
    <row r="565" spans="1:26" x14ac:dyDescent="0.25">
      <c r="A565" s="1540"/>
      <c r="B565" s="1540"/>
      <c r="C565" s="1624"/>
      <c r="D565" s="1624"/>
      <c r="E565" s="1631"/>
      <c r="F565" s="1631"/>
      <c r="H565" s="1540"/>
      <c r="I565" s="1540"/>
      <c r="J565" s="1540"/>
      <c r="K565" s="1540"/>
      <c r="L565" s="1540"/>
      <c r="M565" s="1540"/>
      <c r="N565" s="1540"/>
      <c r="O565" s="1540"/>
      <c r="P565" s="1540"/>
      <c r="Q565" s="1540"/>
      <c r="R565" s="1540"/>
      <c r="S565" s="1540"/>
      <c r="T565" s="1540"/>
      <c r="U565" s="1540"/>
      <c r="V565" s="1624"/>
      <c r="W565" s="1624"/>
      <c r="Y565" s="1624"/>
      <c r="Z565" s="1624"/>
    </row>
    <row r="566" spans="1:26" x14ac:dyDescent="0.25">
      <c r="A566" s="1540"/>
      <c r="B566" s="1540"/>
      <c r="C566" s="1624"/>
      <c r="D566" s="1624"/>
      <c r="E566" s="1631"/>
      <c r="F566" s="1631"/>
      <c r="H566" s="1540"/>
      <c r="I566" s="1540"/>
      <c r="J566" s="1540"/>
      <c r="K566" s="1540"/>
      <c r="L566" s="1540"/>
      <c r="M566" s="1540"/>
      <c r="N566" s="1540"/>
      <c r="O566" s="1540"/>
      <c r="P566" s="1540"/>
      <c r="Q566" s="1540"/>
      <c r="R566" s="1540"/>
      <c r="S566" s="1540"/>
      <c r="T566" s="1540"/>
      <c r="U566" s="1540"/>
      <c r="V566" s="1624"/>
      <c r="W566" s="1624"/>
      <c r="Y566" s="1624"/>
      <c r="Z566" s="1624"/>
    </row>
    <row r="567" spans="1:26" x14ac:dyDescent="0.25">
      <c r="A567" s="1540"/>
      <c r="B567" s="1540"/>
      <c r="C567" s="1624"/>
      <c r="D567" s="1624"/>
      <c r="E567" s="1631"/>
      <c r="F567" s="1631"/>
      <c r="H567" s="1540"/>
      <c r="I567" s="1540"/>
      <c r="J567" s="1540"/>
      <c r="K567" s="1540"/>
      <c r="L567" s="1540"/>
      <c r="M567" s="1540"/>
      <c r="N567" s="1540"/>
      <c r="O567" s="1540"/>
      <c r="P567" s="1540"/>
      <c r="Q567" s="1540"/>
      <c r="R567" s="1540"/>
      <c r="S567" s="1540"/>
      <c r="T567" s="1540"/>
      <c r="U567" s="1540"/>
      <c r="V567" s="1624"/>
      <c r="W567" s="1624"/>
      <c r="Y567" s="1624"/>
      <c r="Z567" s="1624"/>
    </row>
    <row r="568" spans="1:26" x14ac:dyDescent="0.25">
      <c r="A568" s="1540"/>
      <c r="B568" s="1540"/>
      <c r="C568" s="1624"/>
      <c r="D568" s="1624"/>
      <c r="E568" s="1631"/>
      <c r="F568" s="1631"/>
      <c r="H568" s="1540"/>
      <c r="I568" s="1540"/>
      <c r="J568" s="1540"/>
      <c r="K568" s="1540"/>
      <c r="L568" s="1540"/>
      <c r="M568" s="1540"/>
      <c r="N568" s="1540"/>
      <c r="O568" s="1540"/>
      <c r="P568" s="1540"/>
      <c r="Q568" s="1540"/>
      <c r="R568" s="1540"/>
      <c r="S568" s="1540"/>
      <c r="T568" s="1540"/>
      <c r="U568" s="1540"/>
      <c r="V568" s="1624"/>
      <c r="W568" s="1624"/>
      <c r="Y568" s="1624"/>
      <c r="Z568" s="1624"/>
    </row>
    <row r="569" spans="1:26" x14ac:dyDescent="0.25">
      <c r="A569" s="1540"/>
      <c r="B569" s="1540"/>
      <c r="C569" s="1624"/>
      <c r="D569" s="1624"/>
      <c r="E569" s="1631"/>
      <c r="F569" s="1631"/>
      <c r="H569" s="1540"/>
      <c r="I569" s="1540"/>
      <c r="J569" s="1540"/>
      <c r="K569" s="1540"/>
      <c r="L569" s="1540"/>
      <c r="M569" s="1540"/>
      <c r="N569" s="1540"/>
      <c r="O569" s="1540"/>
      <c r="P569" s="1540"/>
      <c r="Q569" s="1540"/>
      <c r="R569" s="1540"/>
      <c r="S569" s="1540"/>
      <c r="T569" s="1540"/>
      <c r="U569" s="1540"/>
      <c r="V569" s="1624"/>
      <c r="W569" s="1624"/>
      <c r="Y569" s="1624"/>
      <c r="Z569" s="1624"/>
    </row>
    <row r="570" spans="1:26" x14ac:dyDescent="0.25">
      <c r="A570" s="1540"/>
      <c r="B570" s="1540"/>
      <c r="C570" s="1624"/>
      <c r="D570" s="1624"/>
      <c r="E570" s="1631"/>
      <c r="F570" s="1631"/>
      <c r="H570" s="1540"/>
      <c r="I570" s="1540"/>
      <c r="J570" s="1540"/>
      <c r="K570" s="1540"/>
      <c r="L570" s="1540"/>
      <c r="M570" s="1540"/>
      <c r="N570" s="1540"/>
      <c r="O570" s="1540"/>
      <c r="P570" s="1540"/>
      <c r="Q570" s="1540"/>
      <c r="R570" s="1540"/>
      <c r="S570" s="1540"/>
      <c r="T570" s="1540"/>
      <c r="U570" s="1540"/>
      <c r="V570" s="1624"/>
      <c r="W570" s="1624"/>
      <c r="Y570" s="1624"/>
      <c r="Z570" s="1624"/>
    </row>
    <row r="571" spans="1:26" x14ac:dyDescent="0.25">
      <c r="A571" s="1540"/>
      <c r="B571" s="1540"/>
      <c r="C571" s="1624"/>
      <c r="D571" s="1624"/>
      <c r="E571" s="1631"/>
      <c r="F571" s="1631"/>
      <c r="H571" s="1540"/>
      <c r="I571" s="1540"/>
      <c r="J571" s="1540"/>
      <c r="K571" s="1540"/>
      <c r="L571" s="1540"/>
      <c r="M571" s="1540"/>
      <c r="N571" s="1540"/>
      <c r="O571" s="1540"/>
      <c r="P571" s="1540"/>
      <c r="Q571" s="1540"/>
      <c r="R571" s="1540"/>
      <c r="S571" s="1540"/>
      <c r="T571" s="1540"/>
      <c r="U571" s="1540"/>
      <c r="V571" s="1624"/>
      <c r="W571" s="1624"/>
      <c r="Y571" s="1624"/>
      <c r="Z571" s="1624"/>
    </row>
    <row r="572" spans="1:26" x14ac:dyDescent="0.25">
      <c r="A572" s="1540"/>
      <c r="B572" s="1540"/>
      <c r="C572" s="1624"/>
      <c r="D572" s="1624"/>
      <c r="E572" s="1631"/>
      <c r="F572" s="1631"/>
      <c r="H572" s="1540"/>
      <c r="I572" s="1540"/>
      <c r="J572" s="1540"/>
      <c r="K572" s="1540"/>
      <c r="L572" s="1540"/>
      <c r="M572" s="1540"/>
      <c r="N572" s="1540"/>
      <c r="O572" s="1540"/>
      <c r="P572" s="1540"/>
      <c r="Q572" s="1540"/>
      <c r="R572" s="1540"/>
      <c r="S572" s="1540"/>
      <c r="T572" s="1540"/>
      <c r="U572" s="1540"/>
      <c r="V572" s="1624"/>
      <c r="W572" s="1624"/>
      <c r="Y572" s="1624"/>
      <c r="Z572" s="1624"/>
    </row>
    <row r="573" spans="1:26" x14ac:dyDescent="0.25">
      <c r="A573" s="1540"/>
      <c r="B573" s="1540"/>
      <c r="C573" s="1624"/>
      <c r="D573" s="1624"/>
      <c r="E573" s="1631"/>
      <c r="F573" s="1631"/>
      <c r="H573" s="1540"/>
      <c r="I573" s="1540"/>
      <c r="J573" s="1540"/>
      <c r="K573" s="1540"/>
      <c r="L573" s="1540"/>
      <c r="M573" s="1540"/>
      <c r="N573" s="1540"/>
      <c r="O573" s="1540"/>
      <c r="P573" s="1540"/>
      <c r="Q573" s="1540"/>
      <c r="R573" s="1540"/>
      <c r="S573" s="1540"/>
      <c r="T573" s="1540"/>
      <c r="U573" s="1540"/>
      <c r="V573" s="1624"/>
      <c r="W573" s="1624"/>
      <c r="Y573" s="1624"/>
      <c r="Z573" s="1624"/>
    </row>
    <row r="574" spans="1:26" x14ac:dyDescent="0.25">
      <c r="A574" s="1540"/>
      <c r="B574" s="1540"/>
      <c r="C574" s="1624"/>
      <c r="D574" s="1624"/>
      <c r="E574" s="1631"/>
      <c r="F574" s="1631"/>
      <c r="H574" s="1540"/>
      <c r="I574" s="1540"/>
      <c r="J574" s="1540"/>
      <c r="K574" s="1540"/>
      <c r="L574" s="1540"/>
      <c r="M574" s="1540"/>
      <c r="N574" s="1540"/>
      <c r="O574" s="1540"/>
      <c r="P574" s="1540"/>
      <c r="Q574" s="1540"/>
      <c r="R574" s="1540"/>
      <c r="S574" s="1540"/>
      <c r="T574" s="1540"/>
      <c r="U574" s="1540"/>
      <c r="V574" s="1624"/>
      <c r="W574" s="1624"/>
      <c r="Y574" s="1624"/>
      <c r="Z574" s="1624"/>
    </row>
    <row r="575" spans="1:26" x14ac:dyDescent="0.25">
      <c r="A575" s="1540"/>
      <c r="B575" s="1540"/>
      <c r="C575" s="1624"/>
      <c r="D575" s="1624"/>
      <c r="E575" s="1631"/>
      <c r="F575" s="1631"/>
      <c r="H575" s="1540"/>
      <c r="I575" s="1540"/>
      <c r="J575" s="1540"/>
      <c r="K575" s="1540"/>
      <c r="L575" s="1540"/>
      <c r="M575" s="1540"/>
      <c r="N575" s="1540"/>
      <c r="O575" s="1540"/>
      <c r="P575" s="1540"/>
      <c r="Q575" s="1540"/>
      <c r="R575" s="1540"/>
      <c r="S575" s="1540"/>
      <c r="T575" s="1540"/>
      <c r="U575" s="1540"/>
      <c r="V575" s="1624"/>
      <c r="W575" s="1624"/>
      <c r="Y575" s="1624"/>
      <c r="Z575" s="1624"/>
    </row>
    <row r="576" spans="1:26" x14ac:dyDescent="0.25">
      <c r="A576" s="1540"/>
      <c r="B576" s="1540"/>
      <c r="C576" s="1624"/>
      <c r="D576" s="1624"/>
      <c r="E576" s="1631"/>
      <c r="F576" s="1631"/>
      <c r="H576" s="1540"/>
      <c r="I576" s="1540"/>
      <c r="J576" s="1540"/>
      <c r="K576" s="1540"/>
      <c r="L576" s="1540"/>
      <c r="M576" s="1540"/>
      <c r="N576" s="1540"/>
      <c r="O576" s="1540"/>
      <c r="P576" s="1540"/>
      <c r="Q576" s="1540"/>
      <c r="R576" s="1540"/>
      <c r="S576" s="1540"/>
      <c r="T576" s="1540"/>
      <c r="U576" s="1540"/>
      <c r="V576" s="1624"/>
      <c r="W576" s="1624"/>
      <c r="Y576" s="1624"/>
      <c r="Z576" s="1624"/>
    </row>
    <row r="577" spans="1:26" x14ac:dyDescent="0.25">
      <c r="A577" s="1540"/>
      <c r="B577" s="1540"/>
      <c r="C577" s="1624"/>
      <c r="D577" s="1624"/>
      <c r="E577" s="1631"/>
      <c r="F577" s="1631"/>
      <c r="H577" s="1540"/>
      <c r="I577" s="1540"/>
      <c r="J577" s="1540"/>
      <c r="K577" s="1540"/>
      <c r="L577" s="1540"/>
      <c r="M577" s="1540"/>
      <c r="N577" s="1540"/>
      <c r="O577" s="1540"/>
      <c r="P577" s="1540"/>
      <c r="Q577" s="1540"/>
      <c r="R577" s="1540"/>
      <c r="S577" s="1540"/>
      <c r="T577" s="1540"/>
      <c r="U577" s="1540"/>
      <c r="V577" s="1624"/>
      <c r="W577" s="1624"/>
      <c r="Y577" s="1624"/>
      <c r="Z577" s="1624"/>
    </row>
    <row r="578" spans="1:26" x14ac:dyDescent="0.25">
      <c r="A578" s="1540"/>
      <c r="B578" s="1540"/>
      <c r="C578" s="1624"/>
      <c r="D578" s="1624"/>
      <c r="E578" s="1631"/>
      <c r="F578" s="1631"/>
      <c r="H578" s="1540"/>
      <c r="I578" s="1540"/>
      <c r="J578" s="1540"/>
      <c r="K578" s="1540"/>
      <c r="L578" s="1540"/>
      <c r="M578" s="1540"/>
      <c r="N578" s="1540"/>
      <c r="O578" s="1540"/>
      <c r="P578" s="1540"/>
      <c r="Q578" s="1540"/>
      <c r="R578" s="1540"/>
      <c r="S578" s="1540"/>
      <c r="T578" s="1540"/>
      <c r="U578" s="1540"/>
      <c r="V578" s="1624"/>
      <c r="W578" s="1624"/>
      <c r="Y578" s="1624"/>
      <c r="Z578" s="1624"/>
    </row>
    <row r="579" spans="1:26" x14ac:dyDescent="0.25">
      <c r="A579" s="1540"/>
      <c r="B579" s="1540"/>
      <c r="C579" s="1624"/>
      <c r="D579" s="1624"/>
      <c r="E579" s="1631"/>
      <c r="F579" s="1631"/>
      <c r="H579" s="1540"/>
      <c r="I579" s="1540"/>
      <c r="J579" s="1540"/>
      <c r="K579" s="1540"/>
      <c r="L579" s="1540"/>
      <c r="M579" s="1540"/>
      <c r="N579" s="1540"/>
      <c r="O579" s="1540"/>
      <c r="P579" s="1540"/>
      <c r="Q579" s="1540"/>
      <c r="R579" s="1540"/>
      <c r="S579" s="1540"/>
      <c r="T579" s="1540"/>
      <c r="U579" s="1540"/>
      <c r="V579" s="1624"/>
      <c r="W579" s="1624"/>
      <c r="Y579" s="1624"/>
      <c r="Z579" s="1624"/>
    </row>
    <row r="580" spans="1:26" x14ac:dyDescent="0.25">
      <c r="A580" s="1540"/>
      <c r="B580" s="1540"/>
      <c r="C580" s="1624"/>
      <c r="D580" s="1624"/>
      <c r="E580" s="1631"/>
      <c r="F580" s="1631"/>
      <c r="H580" s="1540"/>
      <c r="I580" s="1540"/>
      <c r="J580" s="1540"/>
      <c r="K580" s="1540"/>
      <c r="L580" s="1540"/>
      <c r="M580" s="1540"/>
      <c r="N580" s="1540"/>
      <c r="O580" s="1540"/>
      <c r="P580" s="1540"/>
      <c r="Q580" s="1540"/>
      <c r="R580" s="1540"/>
      <c r="S580" s="1540"/>
      <c r="T580" s="1540"/>
      <c r="U580" s="1540"/>
      <c r="V580" s="1624"/>
      <c r="W580" s="1624"/>
      <c r="Y580" s="1624"/>
      <c r="Z580" s="1624"/>
    </row>
    <row r="581" spans="1:26" x14ac:dyDescent="0.25">
      <c r="A581" s="1540"/>
      <c r="B581" s="1540"/>
      <c r="C581" s="1624"/>
      <c r="D581" s="1624"/>
      <c r="E581" s="1631"/>
      <c r="F581" s="1631"/>
      <c r="H581" s="1540"/>
      <c r="I581" s="1540"/>
      <c r="J581" s="1540"/>
      <c r="K581" s="1540"/>
      <c r="L581" s="1540"/>
      <c r="M581" s="1540"/>
      <c r="N581" s="1540"/>
      <c r="O581" s="1540"/>
      <c r="P581" s="1540"/>
      <c r="Q581" s="1540"/>
      <c r="R581" s="1540"/>
      <c r="S581" s="1540"/>
      <c r="T581" s="1540"/>
      <c r="U581" s="1540"/>
      <c r="V581" s="1624"/>
      <c r="W581" s="1624"/>
      <c r="Y581" s="1624"/>
      <c r="Z581" s="1624"/>
    </row>
    <row r="582" spans="1:26" x14ac:dyDescent="0.25">
      <c r="A582" s="1540"/>
      <c r="B582" s="1540"/>
      <c r="C582" s="1624"/>
      <c r="D582" s="1624"/>
      <c r="E582" s="1631"/>
      <c r="F582" s="1631"/>
      <c r="H582" s="1540"/>
      <c r="I582" s="1540"/>
      <c r="J582" s="1540"/>
      <c r="K582" s="1540"/>
      <c r="L582" s="1540"/>
      <c r="M582" s="1540"/>
      <c r="N582" s="1540"/>
      <c r="O582" s="1540"/>
      <c r="P582" s="1540"/>
      <c r="Q582" s="1540"/>
      <c r="R582" s="1540"/>
      <c r="S582" s="1540"/>
      <c r="T582" s="1540"/>
      <c r="U582" s="1540"/>
      <c r="V582" s="1624"/>
      <c r="W582" s="1624"/>
      <c r="Y582" s="1624"/>
      <c r="Z582" s="1624"/>
    </row>
    <row r="583" spans="1:26" x14ac:dyDescent="0.25">
      <c r="A583" s="1540"/>
      <c r="B583" s="1540"/>
      <c r="C583" s="1624"/>
      <c r="D583" s="1624"/>
      <c r="E583" s="1631"/>
      <c r="F583" s="1631"/>
      <c r="H583" s="1540"/>
      <c r="I583" s="1540"/>
      <c r="J583" s="1540"/>
      <c r="K583" s="1540"/>
      <c r="L583" s="1540"/>
      <c r="M583" s="1540"/>
      <c r="N583" s="1540"/>
      <c r="O583" s="1540"/>
      <c r="P583" s="1540"/>
      <c r="Q583" s="1540"/>
      <c r="R583" s="1540"/>
      <c r="S583" s="1540"/>
      <c r="T583" s="1540"/>
      <c r="U583" s="1540"/>
      <c r="V583" s="1624"/>
      <c r="W583" s="1624"/>
      <c r="Y583" s="1624"/>
      <c r="Z583" s="1624"/>
    </row>
    <row r="584" spans="1:26" x14ac:dyDescent="0.25">
      <c r="A584" s="1540"/>
      <c r="B584" s="1540"/>
      <c r="C584" s="1624"/>
      <c r="D584" s="1624"/>
      <c r="E584" s="1631"/>
      <c r="F584" s="1631"/>
      <c r="H584" s="1540"/>
      <c r="I584" s="1540"/>
      <c r="J584" s="1540"/>
      <c r="K584" s="1540"/>
      <c r="L584" s="1540"/>
      <c r="M584" s="1540"/>
      <c r="N584" s="1540"/>
      <c r="O584" s="1540"/>
      <c r="P584" s="1540"/>
      <c r="Q584" s="1540"/>
      <c r="R584" s="1540"/>
      <c r="S584" s="1540"/>
      <c r="T584" s="1540"/>
      <c r="U584" s="1540"/>
      <c r="V584" s="1624"/>
      <c r="W584" s="1624"/>
      <c r="Y584" s="1624"/>
      <c r="Z584" s="1624"/>
    </row>
    <row r="585" spans="1:26" x14ac:dyDescent="0.25">
      <c r="A585" s="1540"/>
      <c r="B585" s="1540"/>
      <c r="C585" s="1624"/>
      <c r="D585" s="1624"/>
      <c r="E585" s="1631"/>
      <c r="F585" s="1631"/>
      <c r="H585" s="1540"/>
      <c r="I585" s="1540"/>
      <c r="J585" s="1540"/>
      <c r="K585" s="1540"/>
      <c r="L585" s="1540"/>
      <c r="M585" s="1540"/>
      <c r="N585" s="1540"/>
      <c r="O585" s="1540"/>
      <c r="P585" s="1540"/>
      <c r="Q585" s="1540"/>
      <c r="R585" s="1540"/>
      <c r="S585" s="1540"/>
      <c r="T585" s="1540"/>
      <c r="U585" s="1540"/>
      <c r="V585" s="1624"/>
      <c r="W585" s="1624"/>
      <c r="Y585" s="1624"/>
      <c r="Z585" s="1624"/>
    </row>
    <row r="586" spans="1:26" x14ac:dyDescent="0.25">
      <c r="A586" s="1540"/>
      <c r="B586" s="1540"/>
      <c r="C586" s="1624"/>
      <c r="D586" s="1624"/>
      <c r="E586" s="1631"/>
      <c r="F586" s="1631"/>
      <c r="H586" s="1540"/>
      <c r="I586" s="1540"/>
      <c r="J586" s="1540"/>
      <c r="K586" s="1540"/>
      <c r="L586" s="1540"/>
      <c r="M586" s="1540"/>
      <c r="N586" s="1540"/>
      <c r="O586" s="1540"/>
      <c r="P586" s="1540"/>
      <c r="Q586" s="1540"/>
      <c r="R586" s="1540"/>
      <c r="S586" s="1540"/>
      <c r="T586" s="1540"/>
      <c r="U586" s="1540"/>
      <c r="V586" s="1624"/>
      <c r="W586" s="1624"/>
      <c r="Y586" s="1624"/>
      <c r="Z586" s="1624"/>
    </row>
    <row r="587" spans="1:26" x14ac:dyDescent="0.25">
      <c r="A587" s="1540"/>
      <c r="B587" s="1540"/>
      <c r="C587" s="1624"/>
      <c r="D587" s="1624"/>
      <c r="E587" s="1631"/>
      <c r="F587" s="1631"/>
      <c r="H587" s="1540"/>
      <c r="I587" s="1540"/>
      <c r="J587" s="1540"/>
      <c r="K587" s="1540"/>
      <c r="L587" s="1540"/>
      <c r="M587" s="1540"/>
      <c r="N587" s="1540"/>
      <c r="O587" s="1540"/>
      <c r="P587" s="1540"/>
      <c r="Q587" s="1540"/>
      <c r="R587" s="1540"/>
      <c r="S587" s="1540"/>
      <c r="T587" s="1540"/>
      <c r="U587" s="1540"/>
      <c r="V587" s="1624"/>
      <c r="W587" s="1624"/>
      <c r="Y587" s="1624"/>
      <c r="Z587" s="1624"/>
    </row>
    <row r="588" spans="1:26" x14ac:dyDescent="0.25">
      <c r="A588" s="1540"/>
      <c r="B588" s="1540"/>
      <c r="C588" s="1624"/>
      <c r="D588" s="1624"/>
      <c r="E588" s="1631"/>
      <c r="F588" s="1631"/>
      <c r="H588" s="1540"/>
      <c r="I588" s="1540"/>
      <c r="J588" s="1540"/>
      <c r="K588" s="1540"/>
      <c r="L588" s="1540"/>
      <c r="M588" s="1540"/>
      <c r="N588" s="1540"/>
      <c r="O588" s="1540"/>
      <c r="P588" s="1540"/>
      <c r="Q588" s="1540"/>
      <c r="R588" s="1540"/>
      <c r="S588" s="1540"/>
      <c r="T588" s="1540"/>
      <c r="U588" s="1540"/>
      <c r="V588" s="1624"/>
      <c r="W588" s="1624"/>
      <c r="Y588" s="1624"/>
      <c r="Z588" s="1624"/>
    </row>
    <row r="589" spans="1:26" x14ac:dyDescent="0.25">
      <c r="A589" s="1540"/>
      <c r="B589" s="1540"/>
      <c r="C589" s="1624"/>
      <c r="D589" s="1624"/>
      <c r="E589" s="1631"/>
      <c r="F589" s="1631"/>
      <c r="H589" s="1540"/>
      <c r="I589" s="1540"/>
      <c r="J589" s="1540"/>
      <c r="K589" s="1540"/>
      <c r="L589" s="1540"/>
      <c r="M589" s="1540"/>
      <c r="N589" s="1540"/>
      <c r="O589" s="1540"/>
      <c r="P589" s="1540"/>
      <c r="Q589" s="1540"/>
      <c r="R589" s="1540"/>
      <c r="S589" s="1540"/>
      <c r="T589" s="1540"/>
      <c r="U589" s="1540"/>
      <c r="V589" s="1624"/>
      <c r="W589" s="1624"/>
      <c r="Y589" s="1624"/>
      <c r="Z589" s="1624"/>
    </row>
    <row r="590" spans="1:26" x14ac:dyDescent="0.25">
      <c r="A590" s="1540"/>
      <c r="B590" s="1540"/>
      <c r="C590" s="1624"/>
      <c r="D590" s="1624"/>
      <c r="E590" s="1631"/>
      <c r="F590" s="1631"/>
      <c r="H590" s="1540"/>
      <c r="I590" s="1540"/>
      <c r="J590" s="1540"/>
      <c r="K590" s="1540"/>
      <c r="L590" s="1540"/>
      <c r="M590" s="1540"/>
      <c r="N590" s="1540"/>
      <c r="O590" s="1540"/>
      <c r="P590" s="1540"/>
      <c r="Q590" s="1540"/>
      <c r="R590" s="1540"/>
      <c r="S590" s="1540"/>
      <c r="T590" s="1540"/>
      <c r="U590" s="1540"/>
      <c r="V590" s="1624"/>
      <c r="W590" s="1624"/>
      <c r="Y590" s="1624"/>
      <c r="Z590" s="1624"/>
    </row>
    <row r="591" spans="1:26" x14ac:dyDescent="0.25">
      <c r="A591" s="1540"/>
      <c r="B591" s="1540"/>
      <c r="C591" s="1624"/>
      <c r="D591" s="1624"/>
      <c r="E591" s="1631"/>
      <c r="F591" s="1631"/>
      <c r="H591" s="1540"/>
      <c r="I591" s="1540"/>
      <c r="J591" s="1540"/>
      <c r="K591" s="1540"/>
      <c r="L591" s="1540"/>
      <c r="M591" s="1540"/>
      <c r="N591" s="1540"/>
      <c r="O591" s="1540"/>
      <c r="P591" s="1540"/>
      <c r="Q591" s="1540"/>
      <c r="R591" s="1540"/>
      <c r="S591" s="1540"/>
      <c r="T591" s="1540"/>
      <c r="U591" s="1540"/>
      <c r="V591" s="1624"/>
      <c r="W591" s="1624"/>
      <c r="Y591" s="1624"/>
      <c r="Z591" s="1624"/>
    </row>
    <row r="592" spans="1:26" x14ac:dyDescent="0.25">
      <c r="A592" s="1540"/>
      <c r="B592" s="1540"/>
      <c r="C592" s="1624"/>
      <c r="D592" s="1624"/>
      <c r="E592" s="1631"/>
      <c r="F592" s="1631"/>
      <c r="H592" s="1540"/>
      <c r="I592" s="1540"/>
      <c r="J592" s="1540"/>
      <c r="K592" s="1540"/>
      <c r="L592" s="1540"/>
      <c r="M592" s="1540"/>
      <c r="N592" s="1540"/>
      <c r="O592" s="1540"/>
      <c r="P592" s="1540"/>
      <c r="Q592" s="1540"/>
      <c r="R592" s="1540"/>
      <c r="S592" s="1540"/>
      <c r="T592" s="1540"/>
      <c r="U592" s="1540"/>
      <c r="V592" s="1624"/>
      <c r="W592" s="1624"/>
      <c r="Y592" s="1624"/>
      <c r="Z592" s="1624"/>
    </row>
    <row r="593" spans="1:26" x14ac:dyDescent="0.25">
      <c r="A593" s="1540"/>
      <c r="B593" s="1540"/>
      <c r="C593" s="1624"/>
      <c r="D593" s="1624"/>
      <c r="E593" s="1631"/>
      <c r="F593" s="1631"/>
      <c r="H593" s="1540"/>
      <c r="I593" s="1540"/>
      <c r="J593" s="1540"/>
      <c r="K593" s="1540"/>
      <c r="L593" s="1540"/>
      <c r="M593" s="1540"/>
      <c r="N593" s="1540"/>
      <c r="O593" s="1540"/>
      <c r="P593" s="1540"/>
      <c r="Q593" s="1540"/>
      <c r="R593" s="1540"/>
      <c r="S593" s="1540"/>
      <c r="T593" s="1540"/>
      <c r="U593" s="1540"/>
      <c r="V593" s="1624"/>
      <c r="W593" s="1624"/>
      <c r="Y593" s="1624"/>
      <c r="Z593" s="1624"/>
    </row>
    <row r="594" spans="1:26" x14ac:dyDescent="0.25">
      <c r="A594" s="1540"/>
      <c r="B594" s="1540"/>
      <c r="C594" s="1624"/>
      <c r="D594" s="1624"/>
      <c r="E594" s="1631"/>
      <c r="F594" s="1631"/>
      <c r="H594" s="1540"/>
      <c r="I594" s="1540"/>
      <c r="J594" s="1540"/>
      <c r="K594" s="1540"/>
      <c r="L594" s="1540"/>
      <c r="M594" s="1540"/>
      <c r="N594" s="1540"/>
      <c r="O594" s="1540"/>
      <c r="P594" s="1540"/>
      <c r="Q594" s="1540"/>
      <c r="R594" s="1540"/>
      <c r="S594" s="1540"/>
      <c r="T594" s="1540"/>
      <c r="U594" s="1540"/>
      <c r="V594" s="1624"/>
      <c r="W594" s="1624"/>
      <c r="Y594" s="1624"/>
      <c r="Z594" s="1624"/>
    </row>
    <row r="595" spans="1:26" x14ac:dyDescent="0.25">
      <c r="A595" s="1540"/>
      <c r="B595" s="1540"/>
      <c r="C595" s="1624"/>
      <c r="D595" s="1624"/>
      <c r="E595" s="1631"/>
      <c r="F595" s="1631"/>
      <c r="H595" s="1540"/>
      <c r="I595" s="1540"/>
      <c r="J595" s="1540"/>
      <c r="K595" s="1540"/>
      <c r="L595" s="1540"/>
      <c r="M595" s="1540"/>
      <c r="N595" s="1540"/>
      <c r="O595" s="1540"/>
      <c r="P595" s="1540"/>
      <c r="Q595" s="1540"/>
      <c r="R595" s="1540"/>
      <c r="S595" s="1540"/>
      <c r="T595" s="1540"/>
      <c r="U595" s="1540"/>
      <c r="V595" s="1624"/>
      <c r="W595" s="1624"/>
      <c r="Y595" s="1624"/>
      <c r="Z595" s="1624"/>
    </row>
    <row r="596" spans="1:26" x14ac:dyDescent="0.25">
      <c r="A596" s="1540"/>
      <c r="B596" s="1540"/>
      <c r="C596" s="1624"/>
      <c r="D596" s="1624"/>
      <c r="E596" s="1631"/>
      <c r="F596" s="1631"/>
      <c r="H596" s="1540"/>
      <c r="I596" s="1540"/>
      <c r="J596" s="1540"/>
      <c r="K596" s="1540"/>
      <c r="L596" s="1540"/>
      <c r="M596" s="1540"/>
      <c r="N596" s="1540"/>
      <c r="O596" s="1540"/>
      <c r="P596" s="1540"/>
      <c r="Q596" s="1540"/>
      <c r="R596" s="1540"/>
      <c r="S596" s="1540"/>
      <c r="T596" s="1540"/>
      <c r="U596" s="1540"/>
      <c r="V596" s="1624"/>
      <c r="W596" s="1624"/>
      <c r="Y596" s="1624"/>
      <c r="Z596" s="1624"/>
    </row>
    <row r="597" spans="1:26" x14ac:dyDescent="0.25">
      <c r="A597" s="1540"/>
      <c r="B597" s="1540"/>
      <c r="C597" s="1624"/>
      <c r="D597" s="1624"/>
      <c r="E597" s="1631"/>
      <c r="F597" s="1631"/>
      <c r="H597" s="1540"/>
      <c r="I597" s="1540"/>
      <c r="J597" s="1540"/>
      <c r="K597" s="1540"/>
      <c r="L597" s="1540"/>
      <c r="M597" s="1540"/>
      <c r="N597" s="1540"/>
      <c r="O597" s="1540"/>
      <c r="P597" s="1540"/>
      <c r="Q597" s="1540"/>
      <c r="R597" s="1540"/>
      <c r="S597" s="1540"/>
      <c r="T597" s="1540"/>
      <c r="U597" s="1540"/>
      <c r="V597" s="1624"/>
      <c r="W597" s="1624"/>
      <c r="Y597" s="1624"/>
      <c r="Z597" s="1624"/>
    </row>
    <row r="598" spans="1:26" x14ac:dyDescent="0.25">
      <c r="A598" s="1540"/>
      <c r="B598" s="1540"/>
      <c r="C598" s="1624"/>
      <c r="D598" s="1624"/>
      <c r="E598" s="1631"/>
      <c r="F598" s="1631"/>
      <c r="H598" s="1540"/>
      <c r="I598" s="1540"/>
      <c r="J598" s="1540"/>
      <c r="K598" s="1540"/>
      <c r="L598" s="1540"/>
      <c r="M598" s="1540"/>
      <c r="N598" s="1540"/>
      <c r="O598" s="1540"/>
      <c r="P598" s="1540"/>
      <c r="Q598" s="1540"/>
      <c r="R598" s="1540"/>
      <c r="S598" s="1540"/>
      <c r="T598" s="1540"/>
      <c r="U598" s="1540"/>
      <c r="V598" s="1624"/>
      <c r="W598" s="1624"/>
      <c r="Y598" s="1624"/>
      <c r="Z598" s="1624"/>
    </row>
    <row r="599" spans="1:26" x14ac:dyDescent="0.25">
      <c r="A599" s="1540"/>
      <c r="B599" s="1540"/>
      <c r="C599" s="1624"/>
      <c r="D599" s="1624"/>
      <c r="E599" s="1631"/>
      <c r="F599" s="1631"/>
      <c r="H599" s="1540"/>
      <c r="I599" s="1540"/>
      <c r="J599" s="1540"/>
      <c r="K599" s="1540"/>
      <c r="L599" s="1540"/>
      <c r="M599" s="1540"/>
      <c r="N599" s="1540"/>
      <c r="O599" s="1540"/>
      <c r="P599" s="1540"/>
      <c r="Q599" s="1540"/>
      <c r="R599" s="1540"/>
      <c r="S599" s="1540"/>
      <c r="T599" s="1540"/>
      <c r="U599" s="1540"/>
      <c r="V599" s="1624"/>
      <c r="W599" s="1624"/>
      <c r="Y599" s="1624"/>
      <c r="Z599" s="1624"/>
    </row>
    <row r="600" spans="1:26" x14ac:dyDescent="0.25">
      <c r="A600" s="1540"/>
      <c r="B600" s="1540"/>
      <c r="C600" s="1624"/>
      <c r="D600" s="1624"/>
      <c r="E600" s="1631"/>
      <c r="F600" s="1631"/>
      <c r="H600" s="1540"/>
      <c r="I600" s="1540"/>
      <c r="J600" s="1540"/>
      <c r="K600" s="1540"/>
      <c r="L600" s="1540"/>
      <c r="M600" s="1540"/>
      <c r="N600" s="1540"/>
      <c r="O600" s="1540"/>
      <c r="P600" s="1540"/>
      <c r="Q600" s="1540"/>
      <c r="R600" s="1540"/>
      <c r="S600" s="1540"/>
      <c r="T600" s="1540"/>
      <c r="U600" s="1540"/>
      <c r="V600" s="1624"/>
      <c r="W600" s="1624"/>
      <c r="Y600" s="1624"/>
      <c r="Z600" s="1624"/>
    </row>
    <row r="601" spans="1:26" x14ac:dyDescent="0.25">
      <c r="A601" s="1540"/>
      <c r="B601" s="1540"/>
      <c r="C601" s="1624"/>
      <c r="D601" s="1624"/>
      <c r="E601" s="1631"/>
      <c r="F601" s="1631"/>
      <c r="H601" s="1540"/>
      <c r="I601" s="1540"/>
      <c r="J601" s="1540"/>
      <c r="K601" s="1540"/>
      <c r="L601" s="1540"/>
      <c r="M601" s="1540"/>
      <c r="N601" s="1540"/>
      <c r="O601" s="1540"/>
      <c r="P601" s="1540"/>
      <c r="Q601" s="1540"/>
      <c r="R601" s="1540"/>
      <c r="S601" s="1540"/>
      <c r="T601" s="1540"/>
      <c r="U601" s="1540"/>
      <c r="V601" s="1624"/>
      <c r="W601" s="1624"/>
      <c r="Y601" s="1624"/>
      <c r="Z601" s="1624"/>
    </row>
    <row r="602" spans="1:26" x14ac:dyDescent="0.25">
      <c r="A602" s="1540"/>
      <c r="B602" s="1540"/>
      <c r="C602" s="1624"/>
      <c r="D602" s="1624"/>
      <c r="E602" s="1631"/>
      <c r="F602" s="1631"/>
      <c r="H602" s="1540"/>
      <c r="I602" s="1540"/>
      <c r="J602" s="1540"/>
      <c r="K602" s="1540"/>
      <c r="L602" s="1540"/>
      <c r="M602" s="1540"/>
      <c r="N602" s="1540"/>
      <c r="O602" s="1540"/>
      <c r="P602" s="1540"/>
      <c r="Q602" s="1540"/>
      <c r="R602" s="1540"/>
      <c r="S602" s="1540"/>
      <c r="T602" s="1540"/>
      <c r="U602" s="1540"/>
      <c r="V602" s="1624"/>
      <c r="W602" s="1624"/>
      <c r="Y602" s="1624"/>
      <c r="Z602" s="1624"/>
    </row>
    <row r="603" spans="1:26" x14ac:dyDescent="0.25">
      <c r="A603" s="1540"/>
      <c r="B603" s="1540"/>
      <c r="C603" s="1624"/>
      <c r="D603" s="1624"/>
      <c r="E603" s="1631"/>
      <c r="F603" s="1631"/>
      <c r="H603" s="1540"/>
      <c r="I603" s="1540"/>
      <c r="J603" s="1540"/>
      <c r="K603" s="1540"/>
      <c r="L603" s="1540"/>
      <c r="M603" s="1540"/>
      <c r="N603" s="1540"/>
      <c r="O603" s="1540"/>
      <c r="P603" s="1540"/>
      <c r="Q603" s="1540"/>
      <c r="R603" s="1540"/>
      <c r="S603" s="1540"/>
      <c r="T603" s="1540"/>
      <c r="U603" s="1540"/>
      <c r="V603" s="1624"/>
      <c r="W603" s="1624"/>
      <c r="Y603" s="1624"/>
      <c r="Z603" s="1624"/>
    </row>
    <row r="604" spans="1:26" x14ac:dyDescent="0.25">
      <c r="A604" s="1540"/>
      <c r="B604" s="1540"/>
      <c r="C604" s="1624"/>
      <c r="D604" s="1624"/>
      <c r="E604" s="1631"/>
      <c r="F604" s="1631"/>
      <c r="H604" s="1540"/>
      <c r="I604" s="1540"/>
      <c r="J604" s="1540"/>
      <c r="K604" s="1540"/>
      <c r="L604" s="1540"/>
      <c r="M604" s="1540"/>
      <c r="N604" s="1540"/>
      <c r="O604" s="1540"/>
      <c r="P604" s="1540"/>
      <c r="Q604" s="1540"/>
      <c r="R604" s="1540"/>
      <c r="S604" s="1540"/>
      <c r="T604" s="1540"/>
      <c r="U604" s="1540"/>
      <c r="V604" s="1624"/>
      <c r="W604" s="1624"/>
      <c r="Y604" s="1624"/>
      <c r="Z604" s="1624"/>
    </row>
    <row r="605" spans="1:26" x14ac:dyDescent="0.25">
      <c r="A605" s="1540"/>
      <c r="B605" s="1540"/>
      <c r="C605" s="1624"/>
      <c r="D605" s="1624"/>
      <c r="E605" s="1631"/>
      <c r="F605" s="1631"/>
      <c r="H605" s="1540"/>
      <c r="I605" s="1540"/>
      <c r="J605" s="1540"/>
      <c r="K605" s="1540"/>
      <c r="L605" s="1540"/>
      <c r="M605" s="1540"/>
      <c r="N605" s="1540"/>
      <c r="O605" s="1540"/>
      <c r="P605" s="1540"/>
      <c r="Q605" s="1540"/>
      <c r="R605" s="1540"/>
      <c r="S605" s="1540"/>
      <c r="T605" s="1540"/>
      <c r="U605" s="1540"/>
      <c r="V605" s="1624"/>
      <c r="W605" s="1624"/>
      <c r="Y605" s="1624"/>
      <c r="Z605" s="1624"/>
    </row>
    <row r="606" spans="1:26" x14ac:dyDescent="0.25">
      <c r="A606" s="1540"/>
      <c r="B606" s="1540"/>
      <c r="C606" s="1624"/>
      <c r="D606" s="1624"/>
      <c r="E606" s="1631"/>
      <c r="F606" s="1631"/>
      <c r="H606" s="1540"/>
      <c r="I606" s="1540"/>
      <c r="J606" s="1540"/>
      <c r="K606" s="1540"/>
      <c r="L606" s="1540"/>
      <c r="M606" s="1540"/>
      <c r="N606" s="1540"/>
      <c r="O606" s="1540"/>
      <c r="P606" s="1540"/>
      <c r="Q606" s="1540"/>
      <c r="R606" s="1540"/>
      <c r="S606" s="1540"/>
      <c r="T606" s="1540"/>
      <c r="U606" s="1540"/>
      <c r="V606" s="1624"/>
      <c r="W606" s="1624"/>
      <c r="Y606" s="1624"/>
      <c r="Z606" s="1624"/>
    </row>
    <row r="607" spans="1:26" x14ac:dyDescent="0.25">
      <c r="A607" s="1540"/>
      <c r="B607" s="1540"/>
      <c r="C607" s="1624"/>
      <c r="D607" s="1624"/>
      <c r="E607" s="1631"/>
      <c r="F607" s="1631"/>
      <c r="H607" s="1540"/>
      <c r="I607" s="1540"/>
      <c r="J607" s="1540"/>
      <c r="K607" s="1540"/>
      <c r="L607" s="1540"/>
      <c r="M607" s="1540"/>
      <c r="N607" s="1540"/>
      <c r="O607" s="1540"/>
      <c r="P607" s="1540"/>
      <c r="Q607" s="1540"/>
      <c r="R607" s="1540"/>
      <c r="S607" s="1540"/>
      <c r="T607" s="1540"/>
      <c r="U607" s="1540"/>
      <c r="V607" s="1624"/>
      <c r="W607" s="1624"/>
      <c r="Y607" s="1624"/>
      <c r="Z607" s="1624"/>
    </row>
    <row r="608" spans="1:26" x14ac:dyDescent="0.25">
      <c r="A608" s="1540"/>
      <c r="B608" s="1540"/>
      <c r="C608" s="1624"/>
      <c r="D608" s="1624"/>
      <c r="E608" s="1631"/>
      <c r="F608" s="1631"/>
      <c r="H608" s="1540"/>
      <c r="I608" s="1540"/>
      <c r="J608" s="1540"/>
      <c r="K608" s="1540"/>
      <c r="L608" s="1540"/>
      <c r="M608" s="1540"/>
      <c r="N608" s="1540"/>
      <c r="O608" s="1540"/>
      <c r="P608" s="1540"/>
      <c r="Q608" s="1540"/>
      <c r="R608" s="1540"/>
      <c r="S608" s="1540"/>
      <c r="T608" s="1540"/>
      <c r="U608" s="1540"/>
      <c r="V608" s="1624"/>
      <c r="W608" s="1624"/>
      <c r="Y608" s="1624"/>
      <c r="Z608" s="1624"/>
    </row>
    <row r="609" spans="1:26" x14ac:dyDescent="0.25">
      <c r="A609" s="1540"/>
      <c r="B609" s="1540"/>
      <c r="C609" s="1624"/>
      <c r="D609" s="1624"/>
      <c r="E609" s="1631"/>
      <c r="F609" s="1631"/>
      <c r="H609" s="1540"/>
      <c r="I609" s="1540"/>
      <c r="J609" s="1540"/>
      <c r="K609" s="1540"/>
      <c r="L609" s="1540"/>
      <c r="M609" s="1540"/>
      <c r="N609" s="1540"/>
      <c r="O609" s="1540"/>
      <c r="P609" s="1540"/>
      <c r="Q609" s="1540"/>
      <c r="R609" s="1540"/>
      <c r="S609" s="1540"/>
      <c r="T609" s="1540"/>
      <c r="U609" s="1540"/>
      <c r="V609" s="1624"/>
      <c r="W609" s="1624"/>
      <c r="Y609" s="1624"/>
      <c r="Z609" s="1624"/>
    </row>
    <row r="610" spans="1:26" x14ac:dyDescent="0.25">
      <c r="A610" s="1540"/>
      <c r="B610" s="1540"/>
      <c r="C610" s="1624"/>
      <c r="D610" s="1624"/>
      <c r="E610" s="1631"/>
      <c r="F610" s="1631"/>
      <c r="H610" s="1540"/>
      <c r="I610" s="1540"/>
      <c r="J610" s="1540"/>
      <c r="K610" s="1540"/>
      <c r="L610" s="1540"/>
      <c r="M610" s="1540"/>
      <c r="N610" s="1540"/>
      <c r="O610" s="1540"/>
      <c r="P610" s="1540"/>
      <c r="Q610" s="1540"/>
      <c r="R610" s="1540"/>
      <c r="S610" s="1540"/>
      <c r="T610" s="1540"/>
      <c r="U610" s="1540"/>
      <c r="V610" s="1624"/>
      <c r="W610" s="1624"/>
      <c r="Y610" s="1624"/>
      <c r="Z610" s="1624"/>
    </row>
    <row r="611" spans="1:26" x14ac:dyDescent="0.25">
      <c r="A611" s="1540"/>
      <c r="B611" s="1540"/>
      <c r="C611" s="1624"/>
      <c r="D611" s="1624"/>
      <c r="E611" s="1631"/>
      <c r="F611" s="1631"/>
      <c r="H611" s="1540"/>
      <c r="I611" s="1540"/>
      <c r="J611" s="1540"/>
      <c r="K611" s="1540"/>
      <c r="L611" s="1540"/>
      <c r="M611" s="1540"/>
      <c r="N611" s="1540"/>
      <c r="O611" s="1540"/>
      <c r="P611" s="1540"/>
      <c r="Q611" s="1540"/>
      <c r="R611" s="1540"/>
      <c r="S611" s="1540"/>
      <c r="T611" s="1540"/>
      <c r="U611" s="1540"/>
      <c r="V611" s="1624"/>
      <c r="W611" s="1624"/>
      <c r="Y611" s="1624"/>
      <c r="Z611" s="1624"/>
    </row>
    <row r="612" spans="1:26" x14ac:dyDescent="0.25">
      <c r="A612" s="1540"/>
      <c r="B612" s="1540"/>
      <c r="C612" s="1624"/>
      <c r="D612" s="1624"/>
      <c r="E612" s="1631"/>
      <c r="F612" s="1631"/>
      <c r="H612" s="1540"/>
      <c r="I612" s="1540"/>
      <c r="J612" s="1540"/>
      <c r="K612" s="1540"/>
      <c r="L612" s="1540"/>
      <c r="M612" s="1540"/>
      <c r="N612" s="1540"/>
      <c r="O612" s="1540"/>
      <c r="P612" s="1540"/>
      <c r="Q612" s="1540"/>
      <c r="R612" s="1540"/>
      <c r="S612" s="1540"/>
      <c r="T612" s="1540"/>
      <c r="U612" s="1540"/>
      <c r="V612" s="1624"/>
      <c r="W612" s="1624"/>
      <c r="Y612" s="1624"/>
      <c r="Z612" s="1624"/>
    </row>
    <row r="613" spans="1:26" x14ac:dyDescent="0.25">
      <c r="A613" s="1540"/>
      <c r="B613" s="1540"/>
      <c r="C613" s="1624"/>
      <c r="D613" s="1624"/>
      <c r="E613" s="1631"/>
      <c r="F613" s="1631"/>
      <c r="H613" s="1540"/>
      <c r="I613" s="1540"/>
      <c r="J613" s="1540"/>
      <c r="K613" s="1540"/>
      <c r="L613" s="1540"/>
      <c r="M613" s="1540"/>
      <c r="N613" s="1540"/>
      <c r="O613" s="1540"/>
      <c r="P613" s="1540"/>
      <c r="Q613" s="1540"/>
      <c r="R613" s="1540"/>
      <c r="S613" s="1540"/>
      <c r="T613" s="1540"/>
      <c r="U613" s="1540"/>
      <c r="V613" s="1624"/>
      <c r="W613" s="1624"/>
      <c r="Y613" s="1624"/>
      <c r="Z613" s="1624"/>
    </row>
    <row r="614" spans="1:26" x14ac:dyDescent="0.25">
      <c r="A614" s="1540"/>
      <c r="B614" s="1540"/>
      <c r="C614" s="1624"/>
      <c r="D614" s="1624"/>
      <c r="E614" s="1631"/>
      <c r="F614" s="1631"/>
      <c r="H614" s="1540"/>
      <c r="I614" s="1540"/>
      <c r="J614" s="1540"/>
      <c r="K614" s="1540"/>
      <c r="L614" s="1540"/>
      <c r="M614" s="1540"/>
      <c r="N614" s="1540"/>
      <c r="O614" s="1540"/>
      <c r="P614" s="1540"/>
      <c r="Q614" s="1540"/>
      <c r="R614" s="1540"/>
      <c r="S614" s="1540"/>
      <c r="T614" s="1540"/>
      <c r="U614" s="1540"/>
      <c r="V614" s="1624"/>
      <c r="W614" s="1624"/>
      <c r="Y614" s="1624"/>
      <c r="Z614" s="1624"/>
    </row>
    <row r="615" spans="1:26" x14ac:dyDescent="0.25">
      <c r="A615" s="1540"/>
      <c r="B615" s="1540"/>
      <c r="C615" s="1624"/>
      <c r="D615" s="1624"/>
      <c r="E615" s="1631"/>
      <c r="F615" s="1631"/>
      <c r="H615" s="1540"/>
      <c r="I615" s="1540"/>
      <c r="J615" s="1540"/>
      <c r="K615" s="1540"/>
      <c r="L615" s="1540"/>
      <c r="M615" s="1540"/>
      <c r="N615" s="1540"/>
      <c r="O615" s="1540"/>
      <c r="P615" s="1540"/>
      <c r="Q615" s="1540"/>
      <c r="R615" s="1540"/>
      <c r="S615" s="1540"/>
      <c r="T615" s="1540"/>
      <c r="U615" s="1540"/>
      <c r="V615" s="1624"/>
      <c r="W615" s="1624"/>
      <c r="Y615" s="1624"/>
      <c r="Z615" s="1624"/>
    </row>
    <row r="616" spans="1:26" x14ac:dyDescent="0.25">
      <c r="A616" s="1540"/>
      <c r="B616" s="1540"/>
      <c r="C616" s="1624"/>
      <c r="D616" s="1624"/>
      <c r="E616" s="1631"/>
      <c r="F616" s="1631"/>
      <c r="H616" s="1540"/>
      <c r="I616" s="1540"/>
      <c r="J616" s="1540"/>
      <c r="K616" s="1540"/>
      <c r="L616" s="1540"/>
      <c r="M616" s="1540"/>
      <c r="N616" s="1540"/>
      <c r="O616" s="1540"/>
      <c r="P616" s="1540"/>
      <c r="Q616" s="1540"/>
      <c r="R616" s="1540"/>
      <c r="S616" s="1540"/>
      <c r="T616" s="1540"/>
      <c r="U616" s="1540"/>
      <c r="V616" s="1624"/>
      <c r="W616" s="1624"/>
      <c r="Y616" s="1624"/>
      <c r="Z616" s="1624"/>
    </row>
    <row r="617" spans="1:26" x14ac:dyDescent="0.25">
      <c r="A617" s="1540"/>
      <c r="B617" s="1540"/>
      <c r="C617" s="1624"/>
      <c r="D617" s="1624"/>
      <c r="E617" s="1631"/>
      <c r="F617" s="1631"/>
      <c r="H617" s="1540"/>
      <c r="I617" s="1540"/>
      <c r="J617" s="1540"/>
      <c r="K617" s="1540"/>
      <c r="L617" s="1540"/>
      <c r="M617" s="1540"/>
      <c r="N617" s="1540"/>
      <c r="O617" s="1540"/>
      <c r="P617" s="1540"/>
      <c r="Q617" s="1540"/>
      <c r="R617" s="1540"/>
      <c r="S617" s="1540"/>
      <c r="T617" s="1540"/>
      <c r="U617" s="1540"/>
      <c r="V617" s="1624"/>
      <c r="W617" s="1624"/>
      <c r="Y617" s="1624"/>
      <c r="Z617" s="1624"/>
    </row>
    <row r="618" spans="1:26" x14ac:dyDescent="0.25">
      <c r="A618" s="1540"/>
      <c r="B618" s="1540"/>
      <c r="C618" s="1624"/>
      <c r="D618" s="1624"/>
      <c r="E618" s="1631"/>
      <c r="F618" s="1631"/>
      <c r="H618" s="1540"/>
      <c r="I618" s="1540"/>
      <c r="J618" s="1540"/>
      <c r="K618" s="1540"/>
      <c r="L618" s="1540"/>
      <c r="M618" s="1540"/>
      <c r="N618" s="1540"/>
      <c r="O618" s="1540"/>
      <c r="P618" s="1540"/>
      <c r="Q618" s="1540"/>
      <c r="R618" s="1540"/>
      <c r="S618" s="1540"/>
      <c r="T618" s="1540"/>
      <c r="U618" s="1540"/>
      <c r="V618" s="1624"/>
      <c r="W618" s="1624"/>
      <c r="Y618" s="1624"/>
      <c r="Z618" s="1624"/>
    </row>
    <row r="619" spans="1:26" x14ac:dyDescent="0.25">
      <c r="A619" s="1540"/>
      <c r="B619" s="1540"/>
      <c r="C619" s="1624"/>
      <c r="D619" s="1624"/>
      <c r="E619" s="1631"/>
      <c r="F619" s="1631"/>
      <c r="H619" s="1540"/>
      <c r="I619" s="1540"/>
      <c r="J619" s="1540"/>
      <c r="K619" s="1540"/>
      <c r="L619" s="1540"/>
      <c r="M619" s="1540"/>
      <c r="N619" s="1540"/>
      <c r="O619" s="1540"/>
      <c r="P619" s="1540"/>
      <c r="Q619" s="1540"/>
      <c r="R619" s="1540"/>
      <c r="S619" s="1540"/>
      <c r="T619" s="1540"/>
      <c r="U619" s="1540"/>
      <c r="V619" s="1624"/>
      <c r="W619" s="1624"/>
      <c r="Y619" s="1624"/>
      <c r="Z619" s="1624"/>
    </row>
    <row r="620" spans="1:26" x14ac:dyDescent="0.25">
      <c r="A620" s="1540"/>
      <c r="B620" s="1540"/>
      <c r="C620" s="1624"/>
      <c r="D620" s="1624"/>
      <c r="E620" s="1631"/>
      <c r="F620" s="1631"/>
      <c r="H620" s="1540"/>
      <c r="I620" s="1540"/>
      <c r="J620" s="1540"/>
      <c r="K620" s="1540"/>
      <c r="L620" s="1540"/>
      <c r="M620" s="1540"/>
      <c r="N620" s="1540"/>
      <c r="O620" s="1540"/>
      <c r="P620" s="1540"/>
      <c r="Q620" s="1540"/>
      <c r="R620" s="1540"/>
      <c r="S620" s="1540"/>
      <c r="T620" s="1540"/>
      <c r="U620" s="1540"/>
      <c r="V620" s="1624"/>
      <c r="W620" s="1624"/>
      <c r="Y620" s="1624"/>
      <c r="Z620" s="1624"/>
    </row>
    <row r="621" spans="1:26" x14ac:dyDescent="0.25">
      <c r="A621" s="1540"/>
      <c r="B621" s="1540"/>
      <c r="C621" s="1624"/>
      <c r="D621" s="1624"/>
      <c r="E621" s="1631"/>
      <c r="F621" s="1631"/>
      <c r="H621" s="1540"/>
      <c r="I621" s="1540"/>
      <c r="J621" s="1540"/>
      <c r="K621" s="1540"/>
      <c r="L621" s="1540"/>
      <c r="M621" s="1540"/>
      <c r="N621" s="1540"/>
      <c r="O621" s="1540"/>
      <c r="P621" s="1540"/>
      <c r="Q621" s="1540"/>
      <c r="R621" s="1540"/>
      <c r="S621" s="1540"/>
      <c r="T621" s="1540"/>
      <c r="U621" s="1540"/>
      <c r="V621" s="1624"/>
      <c r="W621" s="1624"/>
      <c r="Y621" s="1624"/>
      <c r="Z621" s="1624"/>
    </row>
    <row r="622" spans="1:26" x14ac:dyDescent="0.25">
      <c r="A622" s="1540"/>
      <c r="B622" s="1540"/>
      <c r="C622" s="1624"/>
      <c r="D622" s="1624"/>
      <c r="E622" s="1631"/>
      <c r="F622" s="1631"/>
      <c r="H622" s="1540"/>
      <c r="I622" s="1540"/>
      <c r="J622" s="1540"/>
      <c r="K622" s="1540"/>
      <c r="L622" s="1540"/>
      <c r="M622" s="1540"/>
      <c r="N622" s="1540"/>
      <c r="O622" s="1540"/>
      <c r="P622" s="1540"/>
      <c r="Q622" s="1540"/>
      <c r="R622" s="1540"/>
      <c r="S622" s="1540"/>
      <c r="T622" s="1540"/>
      <c r="U622" s="1540"/>
      <c r="V622" s="1624"/>
      <c r="W622" s="1624"/>
      <c r="Y622" s="1624"/>
      <c r="Z622" s="1624"/>
    </row>
    <row r="623" spans="1:26" x14ac:dyDescent="0.25">
      <c r="A623" s="1540"/>
      <c r="B623" s="1540"/>
      <c r="C623" s="1624"/>
      <c r="D623" s="1624"/>
      <c r="E623" s="1631"/>
      <c r="F623" s="1631"/>
      <c r="H623" s="1540"/>
      <c r="I623" s="1540"/>
      <c r="J623" s="1540"/>
      <c r="K623" s="1540"/>
      <c r="L623" s="1540"/>
      <c r="M623" s="1540"/>
      <c r="N623" s="1540"/>
      <c r="O623" s="1540"/>
      <c r="P623" s="1540"/>
      <c r="Q623" s="1540"/>
      <c r="R623" s="1540"/>
      <c r="S623" s="1540"/>
      <c r="T623" s="1540"/>
      <c r="U623" s="1540"/>
      <c r="V623" s="1624"/>
      <c r="W623" s="1624"/>
      <c r="Y623" s="1624"/>
      <c r="Z623" s="1624"/>
    </row>
    <row r="624" spans="1:26" x14ac:dyDescent="0.25">
      <c r="A624" s="1540"/>
      <c r="B624" s="1540"/>
      <c r="C624" s="1624"/>
      <c r="D624" s="1624"/>
      <c r="E624" s="1631"/>
      <c r="F624" s="1631"/>
      <c r="H624" s="1540"/>
      <c r="I624" s="1540"/>
      <c r="J624" s="1540"/>
      <c r="K624" s="1540"/>
      <c r="L624" s="1540"/>
      <c r="M624" s="1540"/>
      <c r="N624" s="1540"/>
      <c r="O624" s="1540"/>
      <c r="P624" s="1540"/>
      <c r="Q624" s="1540"/>
      <c r="R624" s="1540"/>
      <c r="S624" s="1540"/>
      <c r="T624" s="1540"/>
      <c r="U624" s="1540"/>
      <c r="V624" s="1624"/>
      <c r="W624" s="1624"/>
      <c r="Y624" s="1624"/>
      <c r="Z624" s="1624"/>
    </row>
    <row r="625" spans="1:26" x14ac:dyDescent="0.25">
      <c r="A625" s="1540"/>
      <c r="B625" s="1540"/>
      <c r="C625" s="1624"/>
      <c r="D625" s="1624"/>
      <c r="E625" s="1631"/>
      <c r="F625" s="1631"/>
      <c r="H625" s="1540"/>
      <c r="I625" s="1540"/>
      <c r="J625" s="1540"/>
      <c r="K625" s="1540"/>
      <c r="L625" s="1540"/>
      <c r="M625" s="1540"/>
      <c r="N625" s="1540"/>
      <c r="O625" s="1540"/>
      <c r="P625" s="1540"/>
      <c r="Q625" s="1540"/>
      <c r="R625" s="1540"/>
      <c r="S625" s="1540"/>
      <c r="T625" s="1540"/>
      <c r="U625" s="1540"/>
      <c r="V625" s="1624"/>
      <c r="W625" s="1624"/>
      <c r="Y625" s="1624"/>
      <c r="Z625" s="1624"/>
    </row>
    <row r="626" spans="1:26" x14ac:dyDescent="0.25">
      <c r="A626" s="1540"/>
      <c r="B626" s="1540"/>
      <c r="C626" s="1624"/>
      <c r="D626" s="1624"/>
      <c r="E626" s="1631"/>
      <c r="F626" s="1631"/>
      <c r="H626" s="1540"/>
      <c r="I626" s="1540"/>
      <c r="J626" s="1540"/>
      <c r="K626" s="1540"/>
      <c r="L626" s="1540"/>
      <c r="M626" s="1540"/>
      <c r="N626" s="1540"/>
      <c r="O626" s="1540"/>
      <c r="P626" s="1540"/>
      <c r="Q626" s="1540"/>
      <c r="R626" s="1540"/>
      <c r="S626" s="1540"/>
      <c r="T626" s="1540"/>
      <c r="U626" s="1540"/>
      <c r="V626" s="1624"/>
      <c r="W626" s="1624"/>
      <c r="Y626" s="1624"/>
      <c r="Z626" s="1624"/>
    </row>
    <row r="627" spans="1:26" x14ac:dyDescent="0.25">
      <c r="A627" s="1540"/>
      <c r="B627" s="1540"/>
      <c r="C627" s="1624"/>
      <c r="D627" s="1624"/>
      <c r="E627" s="1631"/>
      <c r="F627" s="1631"/>
      <c r="H627" s="1540"/>
      <c r="I627" s="1540"/>
      <c r="J627" s="1540"/>
      <c r="K627" s="1540"/>
      <c r="L627" s="1540"/>
      <c r="M627" s="1540"/>
      <c r="N627" s="1540"/>
      <c r="O627" s="1540"/>
      <c r="P627" s="1540"/>
      <c r="Q627" s="1540"/>
      <c r="R627" s="1540"/>
      <c r="S627" s="1540"/>
      <c r="T627" s="1540"/>
      <c r="U627" s="1540"/>
      <c r="V627" s="1624"/>
      <c r="W627" s="1624"/>
      <c r="Y627" s="1624"/>
      <c r="Z627" s="1624"/>
    </row>
    <row r="628" spans="1:26" x14ac:dyDescent="0.25">
      <c r="A628" s="1540"/>
      <c r="B628" s="1540"/>
      <c r="C628" s="1624"/>
      <c r="D628" s="1624"/>
      <c r="E628" s="1631"/>
      <c r="F628" s="1631"/>
      <c r="H628" s="1540"/>
      <c r="I628" s="1540"/>
      <c r="J628" s="1540"/>
      <c r="K628" s="1540"/>
      <c r="L628" s="1540"/>
      <c r="M628" s="1540"/>
      <c r="N628" s="1540"/>
      <c r="O628" s="1540"/>
      <c r="P628" s="1540"/>
      <c r="Q628" s="1540"/>
      <c r="R628" s="1540"/>
      <c r="S628" s="1540"/>
      <c r="T628" s="1540"/>
      <c r="U628" s="1540"/>
      <c r="V628" s="1624"/>
      <c r="W628" s="1624"/>
      <c r="Y628" s="1624"/>
      <c r="Z628" s="1624"/>
    </row>
    <row r="629" spans="1:26" x14ac:dyDescent="0.25">
      <c r="A629" s="1540"/>
      <c r="B629" s="1540"/>
      <c r="C629" s="1624"/>
      <c r="D629" s="1624"/>
      <c r="E629" s="1631"/>
      <c r="F629" s="1631"/>
      <c r="H629" s="1540"/>
      <c r="I629" s="1540"/>
      <c r="J629" s="1540"/>
      <c r="K629" s="1540"/>
      <c r="L629" s="1540"/>
      <c r="M629" s="1540"/>
      <c r="N629" s="1540"/>
      <c r="O629" s="1540"/>
      <c r="P629" s="1540"/>
      <c r="Q629" s="1540"/>
      <c r="R629" s="1540"/>
      <c r="S629" s="1540"/>
      <c r="T629" s="1540"/>
      <c r="U629" s="1540"/>
      <c r="V629" s="1624"/>
      <c r="W629" s="1624"/>
      <c r="Y629" s="1624"/>
      <c r="Z629" s="1624"/>
    </row>
    <row r="630" spans="1:26" x14ac:dyDescent="0.25">
      <c r="A630" s="1540"/>
      <c r="B630" s="1540"/>
      <c r="C630" s="1624"/>
      <c r="D630" s="1624"/>
      <c r="E630" s="1631"/>
      <c r="F630" s="1631"/>
      <c r="H630" s="1540"/>
      <c r="I630" s="1540"/>
      <c r="J630" s="1540"/>
      <c r="K630" s="1540"/>
      <c r="L630" s="1540"/>
      <c r="M630" s="1540"/>
      <c r="N630" s="1540"/>
      <c r="O630" s="1540"/>
      <c r="P630" s="1540"/>
      <c r="Q630" s="1540"/>
      <c r="R630" s="1540"/>
      <c r="S630" s="1540"/>
      <c r="T630" s="1540"/>
      <c r="U630" s="1540"/>
      <c r="V630" s="1624"/>
      <c r="W630" s="1624"/>
      <c r="Y630" s="1624"/>
      <c r="Z630" s="1624"/>
    </row>
    <row r="631" spans="1:26" x14ac:dyDescent="0.25">
      <c r="A631" s="1540"/>
      <c r="B631" s="1540"/>
      <c r="C631" s="1624"/>
      <c r="D631" s="1624"/>
      <c r="E631" s="1631"/>
      <c r="F631" s="1631"/>
      <c r="H631" s="1540"/>
      <c r="I631" s="1540"/>
      <c r="J631" s="1540"/>
      <c r="K631" s="1540"/>
      <c r="L631" s="1540"/>
      <c r="M631" s="1540"/>
      <c r="N631" s="1540"/>
      <c r="O631" s="1540"/>
      <c r="P631" s="1540"/>
      <c r="Q631" s="1540"/>
      <c r="R631" s="1540"/>
      <c r="S631" s="1540"/>
      <c r="T631" s="1540"/>
      <c r="U631" s="1540"/>
      <c r="V631" s="1624"/>
      <c r="W631" s="1624"/>
      <c r="Y631" s="1624"/>
      <c r="Z631" s="1624"/>
    </row>
    <row r="632" spans="1:26" x14ac:dyDescent="0.25">
      <c r="A632" s="1540"/>
      <c r="B632" s="1540"/>
      <c r="C632" s="1624"/>
      <c r="D632" s="1624"/>
      <c r="E632" s="1631"/>
      <c r="F632" s="1631"/>
      <c r="H632" s="1540"/>
      <c r="I632" s="1540"/>
      <c r="J632" s="1540"/>
      <c r="K632" s="1540"/>
      <c r="L632" s="1540"/>
      <c r="M632" s="1540"/>
      <c r="N632" s="1540"/>
      <c r="O632" s="1540"/>
      <c r="P632" s="1540"/>
      <c r="Q632" s="1540"/>
      <c r="R632" s="1540"/>
      <c r="S632" s="1540"/>
      <c r="T632" s="1540"/>
      <c r="U632" s="1540"/>
      <c r="V632" s="1624"/>
      <c r="W632" s="1624"/>
      <c r="Y632" s="1624"/>
      <c r="Z632" s="1624"/>
    </row>
    <row r="633" spans="1:26" x14ac:dyDescent="0.25">
      <c r="A633" s="1540"/>
      <c r="B633" s="1540"/>
      <c r="C633" s="1624"/>
      <c r="D633" s="1624"/>
      <c r="E633" s="1631"/>
      <c r="F633" s="1631"/>
      <c r="H633" s="1540"/>
      <c r="I633" s="1540"/>
      <c r="J633" s="1540"/>
      <c r="K633" s="1540"/>
      <c r="L633" s="1540"/>
      <c r="M633" s="1540"/>
      <c r="N633" s="1540"/>
      <c r="O633" s="1540"/>
      <c r="P633" s="1540"/>
      <c r="Q633" s="1540"/>
      <c r="R633" s="1540"/>
      <c r="S633" s="1540"/>
      <c r="T633" s="1540"/>
      <c r="U633" s="1540"/>
      <c r="V633" s="1624"/>
      <c r="W633" s="1624"/>
      <c r="Y633" s="1624"/>
      <c r="Z633" s="1624"/>
    </row>
    <row r="634" spans="1:26" x14ac:dyDescent="0.25">
      <c r="A634" s="1540"/>
      <c r="B634" s="1540"/>
      <c r="C634" s="1624"/>
      <c r="D634" s="1624"/>
      <c r="E634" s="1631"/>
      <c r="F634" s="1631"/>
      <c r="H634" s="1540"/>
      <c r="I634" s="1540"/>
      <c r="J634" s="1540"/>
      <c r="K634" s="1540"/>
      <c r="L634" s="1540"/>
      <c r="M634" s="1540"/>
      <c r="N634" s="1540"/>
      <c r="O634" s="1540"/>
      <c r="P634" s="1540"/>
      <c r="Q634" s="1540"/>
      <c r="R634" s="1540"/>
      <c r="S634" s="1540"/>
      <c r="T634" s="1540"/>
      <c r="U634" s="1540"/>
      <c r="V634" s="1624"/>
      <c r="W634" s="1624"/>
      <c r="Y634" s="1624"/>
      <c r="Z634" s="1624"/>
    </row>
    <row r="635" spans="1:26" x14ac:dyDescent="0.25">
      <c r="A635" s="1540"/>
      <c r="B635" s="1540"/>
      <c r="C635" s="1624"/>
      <c r="D635" s="1624"/>
      <c r="E635" s="1631"/>
      <c r="F635" s="1631"/>
      <c r="H635" s="1540"/>
      <c r="I635" s="1540"/>
      <c r="J635" s="1540"/>
      <c r="K635" s="1540"/>
      <c r="L635" s="1540"/>
      <c r="M635" s="1540"/>
      <c r="N635" s="1540"/>
      <c r="O635" s="1540"/>
      <c r="P635" s="1540"/>
      <c r="Q635" s="1540"/>
      <c r="R635" s="1540"/>
      <c r="S635" s="1540"/>
      <c r="T635" s="1540"/>
      <c r="U635" s="1540"/>
      <c r="V635" s="1624"/>
      <c r="W635" s="1624"/>
      <c r="Y635" s="1624"/>
      <c r="Z635" s="1624"/>
    </row>
    <row r="636" spans="1:26" x14ac:dyDescent="0.25">
      <c r="A636" s="1540"/>
      <c r="B636" s="1540"/>
      <c r="C636" s="1624"/>
      <c r="D636" s="1624"/>
      <c r="E636" s="1631"/>
      <c r="F636" s="1631"/>
      <c r="H636" s="1540"/>
      <c r="I636" s="1540"/>
      <c r="J636" s="1540"/>
      <c r="K636" s="1540"/>
      <c r="L636" s="1540"/>
      <c r="M636" s="1540"/>
      <c r="N636" s="1540"/>
      <c r="O636" s="1540"/>
      <c r="P636" s="1540"/>
      <c r="Q636" s="1540"/>
      <c r="R636" s="1540"/>
      <c r="S636" s="1540"/>
      <c r="T636" s="1540"/>
      <c r="U636" s="1540"/>
      <c r="V636" s="1624"/>
      <c r="W636" s="1624"/>
      <c r="Y636" s="1624"/>
      <c r="Z636" s="1624"/>
    </row>
    <row r="637" spans="1:26" x14ac:dyDescent="0.25">
      <c r="A637" s="1540"/>
      <c r="B637" s="1540"/>
      <c r="C637" s="1624"/>
      <c r="D637" s="1624"/>
      <c r="E637" s="1631"/>
      <c r="F637" s="1631"/>
      <c r="H637" s="1540"/>
      <c r="I637" s="1540"/>
      <c r="J637" s="1540"/>
      <c r="K637" s="1540"/>
      <c r="L637" s="1540"/>
      <c r="M637" s="1540"/>
      <c r="N637" s="1540"/>
      <c r="O637" s="1540"/>
      <c r="P637" s="1540"/>
      <c r="Q637" s="1540"/>
      <c r="R637" s="1540"/>
      <c r="S637" s="1540"/>
      <c r="T637" s="1540"/>
      <c r="U637" s="1540"/>
      <c r="V637" s="1624"/>
      <c r="W637" s="1624"/>
      <c r="Y637" s="1624"/>
      <c r="Z637" s="1624"/>
    </row>
    <row r="638" spans="1:26" x14ac:dyDescent="0.25">
      <c r="A638" s="1540"/>
      <c r="B638" s="1540"/>
      <c r="C638" s="1624"/>
      <c r="D638" s="1624"/>
      <c r="E638" s="1631"/>
      <c r="F638" s="1631"/>
      <c r="H638" s="1540"/>
      <c r="I638" s="1540"/>
      <c r="J638" s="1540"/>
      <c r="K638" s="1540"/>
      <c r="L638" s="1540"/>
      <c r="M638" s="1540"/>
      <c r="N638" s="1540"/>
      <c r="O638" s="1540"/>
      <c r="P638" s="1540"/>
      <c r="Q638" s="1540"/>
      <c r="R638" s="1540"/>
      <c r="S638" s="1540"/>
      <c r="T638" s="1540"/>
      <c r="U638" s="1540"/>
      <c r="V638" s="1624"/>
      <c r="W638" s="1624"/>
      <c r="Y638" s="1624"/>
      <c r="Z638" s="1624"/>
    </row>
    <row r="639" spans="1:26" x14ac:dyDescent="0.25">
      <c r="A639" s="1540"/>
      <c r="B639" s="1540"/>
      <c r="C639" s="1624"/>
      <c r="D639" s="1624"/>
      <c r="E639" s="1631"/>
      <c r="F639" s="1631"/>
      <c r="H639" s="1540"/>
      <c r="I639" s="1540"/>
      <c r="J639" s="1540"/>
      <c r="K639" s="1540"/>
      <c r="L639" s="1540"/>
      <c r="M639" s="1540"/>
      <c r="N639" s="1540"/>
      <c r="O639" s="1540"/>
      <c r="P639" s="1540"/>
      <c r="Q639" s="1540"/>
      <c r="R639" s="1540"/>
      <c r="S639" s="1540"/>
      <c r="T639" s="1540"/>
      <c r="U639" s="1540"/>
      <c r="V639" s="1624"/>
      <c r="W639" s="1624"/>
      <c r="Y639" s="1624"/>
      <c r="Z639" s="1624"/>
    </row>
    <row r="640" spans="1:26" x14ac:dyDescent="0.25">
      <c r="A640" s="1540"/>
      <c r="B640" s="1540"/>
      <c r="C640" s="1624"/>
      <c r="D640" s="1624"/>
      <c r="E640" s="1631"/>
      <c r="F640" s="1631"/>
      <c r="H640" s="1540"/>
      <c r="I640" s="1540"/>
      <c r="J640" s="1540"/>
      <c r="K640" s="1540"/>
      <c r="L640" s="1540"/>
      <c r="M640" s="1540"/>
      <c r="N640" s="1540"/>
      <c r="O640" s="1540"/>
      <c r="P640" s="1540"/>
      <c r="Q640" s="1540"/>
      <c r="R640" s="1540"/>
      <c r="S640" s="1540"/>
      <c r="T640" s="1540"/>
      <c r="U640" s="1540"/>
      <c r="V640" s="1624"/>
      <c r="W640" s="1624"/>
      <c r="Y640" s="1624"/>
      <c r="Z640" s="1624"/>
    </row>
    <row r="641" spans="1:26" x14ac:dyDescent="0.25">
      <c r="A641" s="1540"/>
      <c r="B641" s="1540"/>
      <c r="C641" s="1624"/>
      <c r="D641" s="1624"/>
      <c r="E641" s="1631"/>
      <c r="F641" s="1631"/>
      <c r="H641" s="1540"/>
      <c r="I641" s="1540"/>
      <c r="J641" s="1540"/>
      <c r="K641" s="1540"/>
      <c r="L641" s="1540"/>
      <c r="M641" s="1540"/>
      <c r="N641" s="1540"/>
      <c r="O641" s="1540"/>
      <c r="P641" s="1540"/>
      <c r="Q641" s="1540"/>
      <c r="R641" s="1540"/>
      <c r="S641" s="1540"/>
      <c r="T641" s="1540"/>
      <c r="U641" s="1540"/>
      <c r="V641" s="1624"/>
      <c r="W641" s="1624"/>
      <c r="Y641" s="1624"/>
      <c r="Z641" s="1624"/>
    </row>
    <row r="642" spans="1:26" x14ac:dyDescent="0.25">
      <c r="A642" s="1540"/>
      <c r="B642" s="1540"/>
      <c r="C642" s="1624"/>
      <c r="D642" s="1624"/>
      <c r="E642" s="1631"/>
      <c r="F642" s="1631"/>
      <c r="H642" s="1540"/>
      <c r="I642" s="1540"/>
      <c r="J642" s="1540"/>
      <c r="K642" s="1540"/>
      <c r="L642" s="1540"/>
      <c r="M642" s="1540"/>
      <c r="N642" s="1540"/>
      <c r="O642" s="1540"/>
      <c r="P642" s="1540"/>
      <c r="Q642" s="1540"/>
      <c r="R642" s="1540"/>
      <c r="S642" s="1540"/>
      <c r="T642" s="1540"/>
      <c r="U642" s="1540"/>
      <c r="V642" s="1624"/>
      <c r="W642" s="1624"/>
      <c r="Y642" s="1624"/>
      <c r="Z642" s="1624"/>
    </row>
    <row r="643" spans="1:26" x14ac:dyDescent="0.25">
      <c r="A643" s="1540"/>
      <c r="B643" s="1540"/>
      <c r="C643" s="1624"/>
      <c r="D643" s="1624"/>
      <c r="E643" s="1631"/>
      <c r="F643" s="1631"/>
      <c r="H643" s="1540"/>
      <c r="I643" s="1540"/>
      <c r="J643" s="1540"/>
      <c r="K643" s="1540"/>
      <c r="L643" s="1540"/>
      <c r="M643" s="1540"/>
      <c r="N643" s="1540"/>
      <c r="O643" s="1540"/>
      <c r="P643" s="1540"/>
      <c r="Q643" s="1540"/>
      <c r="R643" s="1540"/>
      <c r="S643" s="1540"/>
      <c r="T643" s="1540"/>
      <c r="U643" s="1540"/>
      <c r="V643" s="1624"/>
      <c r="W643" s="1624"/>
      <c r="Y643" s="1624"/>
      <c r="Z643" s="1624"/>
    </row>
    <row r="644" spans="1:26" x14ac:dyDescent="0.25">
      <c r="A644" s="1540"/>
      <c r="B644" s="1540"/>
      <c r="C644" s="1624"/>
      <c r="D644" s="1624"/>
      <c r="E644" s="1631"/>
      <c r="F644" s="1631"/>
      <c r="H644" s="1540"/>
      <c r="I644" s="1540"/>
      <c r="J644" s="1540"/>
      <c r="K644" s="1540"/>
      <c r="L644" s="1540"/>
      <c r="M644" s="1540"/>
      <c r="N644" s="1540"/>
      <c r="O644" s="1540"/>
      <c r="P644" s="1540"/>
      <c r="Q644" s="1540"/>
      <c r="R644" s="1540"/>
      <c r="S644" s="1540"/>
      <c r="T644" s="1540"/>
      <c r="U644" s="1540"/>
      <c r="V644" s="1624"/>
      <c r="W644" s="1624"/>
      <c r="Y644" s="1624"/>
      <c r="Z644" s="1624"/>
    </row>
    <row r="645" spans="1:26" x14ac:dyDescent="0.25">
      <c r="A645" s="1540"/>
      <c r="B645" s="1540"/>
      <c r="C645" s="1624"/>
      <c r="D645" s="1624"/>
      <c r="E645" s="1631"/>
      <c r="F645" s="1631"/>
      <c r="H645" s="1540"/>
      <c r="I645" s="1540"/>
      <c r="J645" s="1540"/>
      <c r="K645" s="1540"/>
      <c r="L645" s="1540"/>
      <c r="M645" s="1540"/>
      <c r="N645" s="1540"/>
      <c r="O645" s="1540"/>
      <c r="P645" s="1540"/>
      <c r="Q645" s="1540"/>
      <c r="R645" s="1540"/>
      <c r="S645" s="1540"/>
      <c r="T645" s="1540"/>
      <c r="U645" s="1540"/>
      <c r="V645" s="1624"/>
      <c r="W645" s="1624"/>
      <c r="Y645" s="1624"/>
      <c r="Z645" s="1624"/>
    </row>
    <row r="646" spans="1:26" x14ac:dyDescent="0.25">
      <c r="A646" s="1540"/>
      <c r="B646" s="1540"/>
      <c r="C646" s="1624"/>
      <c r="D646" s="1624"/>
      <c r="E646" s="1631"/>
      <c r="F646" s="1631"/>
      <c r="H646" s="1540"/>
      <c r="I646" s="1540"/>
      <c r="J646" s="1540"/>
      <c r="K646" s="1540"/>
      <c r="L646" s="1540"/>
      <c r="M646" s="1540"/>
      <c r="N646" s="1540"/>
      <c r="O646" s="1540"/>
      <c r="P646" s="1540"/>
      <c r="Q646" s="1540"/>
      <c r="R646" s="1540"/>
      <c r="S646" s="1540"/>
      <c r="T646" s="1540"/>
      <c r="U646" s="1540"/>
      <c r="V646" s="1624"/>
      <c r="W646" s="1624"/>
      <c r="Y646" s="1624"/>
      <c r="Z646" s="1624"/>
    </row>
    <row r="647" spans="1:26" x14ac:dyDescent="0.25">
      <c r="A647" s="1540"/>
      <c r="B647" s="1540"/>
      <c r="C647" s="1624"/>
      <c r="D647" s="1624"/>
      <c r="E647" s="1631"/>
      <c r="F647" s="1631"/>
      <c r="H647" s="1540"/>
      <c r="I647" s="1540"/>
      <c r="J647" s="1540"/>
      <c r="K647" s="1540"/>
      <c r="L647" s="1540"/>
      <c r="M647" s="1540"/>
      <c r="N647" s="1540"/>
      <c r="O647" s="1540"/>
      <c r="P647" s="1540"/>
      <c r="Q647" s="1540"/>
      <c r="R647" s="1540"/>
      <c r="S647" s="1540"/>
      <c r="T647" s="1540"/>
      <c r="U647" s="1540"/>
      <c r="V647" s="1624"/>
      <c r="W647" s="1624"/>
      <c r="Y647" s="1624"/>
      <c r="Z647" s="1624"/>
    </row>
    <row r="648" spans="1:26" x14ac:dyDescent="0.25">
      <c r="A648" s="1540"/>
      <c r="B648" s="1540"/>
      <c r="C648" s="1624"/>
      <c r="D648" s="1624"/>
      <c r="E648" s="1631"/>
      <c r="F648" s="1631"/>
      <c r="H648" s="1540"/>
      <c r="I648" s="1540"/>
      <c r="J648" s="1540"/>
      <c r="K648" s="1540"/>
      <c r="L648" s="1540"/>
      <c r="M648" s="1540"/>
      <c r="N648" s="1540"/>
      <c r="O648" s="1540"/>
      <c r="P648" s="1540"/>
      <c r="Q648" s="1540"/>
      <c r="R648" s="1540"/>
      <c r="S648" s="1540"/>
      <c r="T648" s="1540"/>
      <c r="U648" s="1540"/>
      <c r="V648" s="1624"/>
      <c r="W648" s="1624"/>
      <c r="Y648" s="1624"/>
      <c r="Z648" s="1624"/>
    </row>
    <row r="649" spans="1:26" x14ac:dyDescent="0.25">
      <c r="A649" s="1540"/>
      <c r="B649" s="1540"/>
      <c r="C649" s="1624"/>
      <c r="D649" s="1624"/>
      <c r="E649" s="1631"/>
      <c r="F649" s="1631"/>
      <c r="H649" s="1540"/>
      <c r="I649" s="1540"/>
      <c r="J649" s="1540"/>
      <c r="K649" s="1540"/>
      <c r="L649" s="1540"/>
      <c r="M649" s="1540"/>
      <c r="N649" s="1540"/>
      <c r="O649" s="1540"/>
      <c r="P649" s="1540"/>
      <c r="Q649" s="1540"/>
      <c r="R649" s="1540"/>
      <c r="S649" s="1540"/>
      <c r="T649" s="1540"/>
      <c r="U649" s="1540"/>
      <c r="V649" s="1624"/>
      <c r="W649" s="1624"/>
      <c r="Y649" s="1624"/>
      <c r="Z649" s="1624"/>
    </row>
    <row r="650" spans="1:26" x14ac:dyDescent="0.25">
      <c r="A650" s="1540"/>
      <c r="B650" s="1540"/>
      <c r="C650" s="1624"/>
      <c r="D650" s="1624"/>
      <c r="E650" s="1631"/>
      <c r="F650" s="1631"/>
      <c r="H650" s="1540"/>
      <c r="I650" s="1540"/>
      <c r="J650" s="1540"/>
      <c r="K650" s="1540"/>
      <c r="L650" s="1540"/>
      <c r="M650" s="1540"/>
      <c r="N650" s="1540"/>
      <c r="O650" s="1540"/>
      <c r="P650" s="1540"/>
      <c r="Q650" s="1540"/>
      <c r="R650" s="1540"/>
      <c r="S650" s="1540"/>
      <c r="T650" s="1540"/>
      <c r="U650" s="1540"/>
      <c r="V650" s="1624"/>
      <c r="W650" s="1624"/>
      <c r="Y650" s="1624"/>
      <c r="Z650" s="1624"/>
    </row>
    <row r="651" spans="1:26" x14ac:dyDescent="0.25">
      <c r="A651" s="1540"/>
      <c r="B651" s="1540"/>
      <c r="C651" s="1624"/>
      <c r="D651" s="1624"/>
      <c r="E651" s="1631"/>
      <c r="F651" s="1631"/>
      <c r="H651" s="1540"/>
      <c r="I651" s="1540"/>
      <c r="J651" s="1540"/>
      <c r="K651" s="1540"/>
      <c r="L651" s="1540"/>
      <c r="M651" s="1540"/>
      <c r="N651" s="1540"/>
      <c r="O651" s="1540"/>
      <c r="P651" s="1540"/>
      <c r="Q651" s="1540"/>
      <c r="R651" s="1540"/>
      <c r="S651" s="1540"/>
      <c r="T651" s="1540"/>
      <c r="U651" s="1540"/>
      <c r="V651" s="1624"/>
      <c r="W651" s="1624"/>
      <c r="Y651" s="1624"/>
      <c r="Z651" s="1624"/>
    </row>
    <row r="652" spans="1:26" x14ac:dyDescent="0.25">
      <c r="A652" s="1540"/>
      <c r="B652" s="1540"/>
      <c r="C652" s="1624"/>
      <c r="D652" s="1624"/>
      <c r="E652" s="1631"/>
      <c r="F652" s="1631"/>
      <c r="H652" s="1540"/>
      <c r="I652" s="1540"/>
      <c r="J652" s="1540"/>
      <c r="K652" s="1540"/>
      <c r="L652" s="1540"/>
      <c r="M652" s="1540"/>
      <c r="N652" s="1540"/>
      <c r="O652" s="1540"/>
      <c r="P652" s="1540"/>
      <c r="Q652" s="1540"/>
      <c r="R652" s="1540"/>
      <c r="S652" s="1540"/>
      <c r="T652" s="1540"/>
      <c r="U652" s="1540"/>
      <c r="V652" s="1624"/>
      <c r="W652" s="1624"/>
      <c r="Y652" s="1624"/>
      <c r="Z652" s="1624"/>
    </row>
    <row r="653" spans="1:26" x14ac:dyDescent="0.25">
      <c r="A653" s="1540"/>
      <c r="B653" s="1540"/>
      <c r="C653" s="1624"/>
      <c r="D653" s="1624"/>
      <c r="E653" s="1631"/>
      <c r="F653" s="1631"/>
      <c r="H653" s="1540"/>
      <c r="I653" s="1540"/>
      <c r="J653" s="1540"/>
      <c r="K653" s="1540"/>
      <c r="L653" s="1540"/>
      <c r="M653" s="1540"/>
      <c r="N653" s="1540"/>
      <c r="O653" s="1540"/>
      <c r="P653" s="1540"/>
      <c r="Q653" s="1540"/>
      <c r="R653" s="1540"/>
      <c r="S653" s="1540"/>
      <c r="T653" s="1540"/>
      <c r="U653" s="1540"/>
      <c r="V653" s="1624"/>
      <c r="W653" s="1624"/>
      <c r="Y653" s="1624"/>
      <c r="Z653" s="1624"/>
    </row>
    <row r="654" spans="1:26" x14ac:dyDescent="0.25">
      <c r="A654" s="1540"/>
      <c r="B654" s="1540"/>
      <c r="C654" s="1624"/>
      <c r="D654" s="1624"/>
      <c r="E654" s="1631"/>
      <c r="F654" s="1631"/>
      <c r="H654" s="1540"/>
      <c r="I654" s="1540"/>
      <c r="J654" s="1540"/>
      <c r="K654" s="1540"/>
      <c r="L654" s="1540"/>
      <c r="M654" s="1540"/>
      <c r="N654" s="1540"/>
      <c r="O654" s="1540"/>
      <c r="P654" s="1540"/>
      <c r="Q654" s="1540"/>
      <c r="R654" s="1540"/>
      <c r="S654" s="1540"/>
      <c r="T654" s="1540"/>
      <c r="U654" s="1540"/>
      <c r="V654" s="1624"/>
      <c r="W654" s="1624"/>
      <c r="Y654" s="1624"/>
      <c r="Z654" s="1624"/>
    </row>
    <row r="655" spans="1:26" x14ac:dyDescent="0.25">
      <c r="A655" s="1540"/>
      <c r="B655" s="1540"/>
      <c r="C655" s="1624"/>
      <c r="D655" s="1624"/>
      <c r="E655" s="1631"/>
      <c r="F655" s="1631"/>
      <c r="H655" s="1540"/>
      <c r="I655" s="1540"/>
      <c r="J655" s="1540"/>
      <c r="K655" s="1540"/>
      <c r="L655" s="1540"/>
      <c r="M655" s="1540"/>
      <c r="N655" s="1540"/>
      <c r="O655" s="1540"/>
      <c r="P655" s="1540"/>
      <c r="Q655" s="1540"/>
      <c r="R655" s="1540"/>
      <c r="S655" s="1540"/>
      <c r="T655" s="1540"/>
      <c r="U655" s="1540"/>
      <c r="V655" s="1624"/>
      <c r="W655" s="1624"/>
      <c r="Y655" s="1624"/>
      <c r="Z655" s="1624"/>
    </row>
    <row r="656" spans="1:26" x14ac:dyDescent="0.25">
      <c r="A656" s="1540"/>
      <c r="B656" s="1540"/>
      <c r="C656" s="1624"/>
      <c r="D656" s="1624"/>
      <c r="E656" s="1631"/>
      <c r="F656" s="1631"/>
      <c r="H656" s="1540"/>
      <c r="I656" s="1540"/>
      <c r="J656" s="1540"/>
      <c r="K656" s="1540"/>
      <c r="L656" s="1540"/>
      <c r="M656" s="1540"/>
      <c r="N656" s="1540"/>
      <c r="O656" s="1540"/>
      <c r="P656" s="1540"/>
      <c r="Q656" s="1540"/>
      <c r="R656" s="1540"/>
      <c r="S656" s="1540"/>
      <c r="T656" s="1540"/>
      <c r="U656" s="1540"/>
      <c r="V656" s="1624"/>
      <c r="W656" s="1624"/>
      <c r="Y656" s="1624"/>
      <c r="Z656" s="1624"/>
    </row>
    <row r="657" spans="1:26" x14ac:dyDescent="0.25">
      <c r="A657" s="1540"/>
      <c r="B657" s="1540"/>
      <c r="C657" s="1624"/>
      <c r="D657" s="1624"/>
      <c r="E657" s="1631"/>
      <c r="F657" s="1631"/>
      <c r="H657" s="1540"/>
      <c r="I657" s="1540"/>
      <c r="J657" s="1540"/>
      <c r="K657" s="1540"/>
      <c r="L657" s="1540"/>
      <c r="M657" s="1540"/>
      <c r="N657" s="1540"/>
      <c r="O657" s="1540"/>
      <c r="P657" s="1540"/>
      <c r="Q657" s="1540"/>
      <c r="R657" s="1540"/>
      <c r="S657" s="1540"/>
      <c r="T657" s="1540"/>
      <c r="U657" s="1540"/>
      <c r="V657" s="1624"/>
      <c r="W657" s="1624"/>
      <c r="Y657" s="1624"/>
      <c r="Z657" s="1624"/>
    </row>
    <row r="658" spans="1:26" x14ac:dyDescent="0.25">
      <c r="A658" s="1540"/>
      <c r="B658" s="1540"/>
      <c r="C658" s="1624"/>
      <c r="D658" s="1624"/>
      <c r="E658" s="1631"/>
      <c r="F658" s="1631"/>
      <c r="H658" s="1540"/>
      <c r="I658" s="1540"/>
      <c r="J658" s="1540"/>
      <c r="K658" s="1540"/>
      <c r="L658" s="1540"/>
      <c r="M658" s="1540"/>
      <c r="N658" s="1540"/>
      <c r="O658" s="1540"/>
      <c r="P658" s="1540"/>
      <c r="Q658" s="1540"/>
      <c r="R658" s="1540"/>
      <c r="S658" s="1540"/>
      <c r="T658" s="1540"/>
      <c r="U658" s="1540"/>
      <c r="V658" s="1624"/>
      <c r="W658" s="1624"/>
      <c r="Y658" s="1624"/>
      <c r="Z658" s="1624"/>
    </row>
    <row r="659" spans="1:26" x14ac:dyDescent="0.25">
      <c r="A659" s="1540"/>
      <c r="B659" s="1540"/>
      <c r="C659" s="1624"/>
      <c r="D659" s="1624"/>
      <c r="E659" s="1631"/>
      <c r="F659" s="1631"/>
      <c r="H659" s="1540"/>
      <c r="I659" s="1540"/>
      <c r="J659" s="1540"/>
      <c r="K659" s="1540"/>
      <c r="L659" s="1540"/>
      <c r="M659" s="1540"/>
      <c r="N659" s="1540"/>
      <c r="O659" s="1540"/>
      <c r="P659" s="1540"/>
      <c r="Q659" s="1540"/>
      <c r="R659" s="1540"/>
      <c r="S659" s="1540"/>
      <c r="T659" s="1540"/>
      <c r="U659" s="1540"/>
      <c r="V659" s="1624"/>
      <c r="W659" s="1624"/>
      <c r="Y659" s="1624"/>
      <c r="Z659" s="1624"/>
    </row>
    <row r="660" spans="1:26" x14ac:dyDescent="0.25">
      <c r="A660" s="1540"/>
      <c r="B660" s="1540"/>
      <c r="C660" s="1624"/>
      <c r="D660" s="1624"/>
      <c r="E660" s="1631"/>
      <c r="F660" s="1631"/>
      <c r="H660" s="1540"/>
      <c r="I660" s="1540"/>
      <c r="J660" s="1540"/>
      <c r="K660" s="1540"/>
      <c r="L660" s="1540"/>
      <c r="M660" s="1540"/>
      <c r="N660" s="1540"/>
      <c r="O660" s="1540"/>
      <c r="P660" s="1540"/>
      <c r="Q660" s="1540"/>
      <c r="R660" s="1540"/>
      <c r="S660" s="1540"/>
      <c r="T660" s="1540"/>
      <c r="U660" s="1540"/>
      <c r="V660" s="1624"/>
      <c r="W660" s="1624"/>
      <c r="Y660" s="1624"/>
      <c r="Z660" s="1624"/>
    </row>
    <row r="661" spans="1:26" x14ac:dyDescent="0.25">
      <c r="A661" s="1540"/>
      <c r="B661" s="1540"/>
      <c r="C661" s="1624"/>
      <c r="D661" s="1624"/>
      <c r="E661" s="1631"/>
      <c r="F661" s="1631"/>
      <c r="H661" s="1540"/>
      <c r="I661" s="1540"/>
      <c r="J661" s="1540"/>
      <c r="K661" s="1540"/>
      <c r="L661" s="1540"/>
      <c r="M661" s="1540"/>
      <c r="N661" s="1540"/>
      <c r="O661" s="1540"/>
      <c r="P661" s="1540"/>
      <c r="Q661" s="1540"/>
      <c r="R661" s="1540"/>
      <c r="S661" s="1540"/>
      <c r="T661" s="1540"/>
      <c r="U661" s="1540"/>
      <c r="V661" s="1624"/>
      <c r="W661" s="1624"/>
      <c r="Y661" s="1624"/>
      <c r="Z661" s="1624"/>
    </row>
    <row r="662" spans="1:26" x14ac:dyDescent="0.25">
      <c r="A662" s="1540"/>
      <c r="B662" s="1540"/>
      <c r="C662" s="1624"/>
      <c r="D662" s="1624"/>
      <c r="E662" s="1631"/>
      <c r="F662" s="1631"/>
      <c r="H662" s="1540"/>
      <c r="I662" s="1540"/>
      <c r="J662" s="1540"/>
      <c r="K662" s="1540"/>
      <c r="L662" s="1540"/>
      <c r="M662" s="1540"/>
      <c r="N662" s="1540"/>
      <c r="O662" s="1540"/>
      <c r="P662" s="1540"/>
      <c r="Q662" s="1540"/>
      <c r="R662" s="1540"/>
      <c r="S662" s="1540"/>
      <c r="T662" s="1540"/>
      <c r="U662" s="1540"/>
      <c r="V662" s="1624"/>
      <c r="W662" s="1624"/>
      <c r="Y662" s="1624"/>
      <c r="Z662" s="1624"/>
    </row>
    <row r="663" spans="1:26" x14ac:dyDescent="0.25">
      <c r="A663" s="1540"/>
      <c r="B663" s="1540"/>
      <c r="C663" s="1624"/>
      <c r="D663" s="1624"/>
      <c r="E663" s="1631"/>
      <c r="F663" s="1631"/>
      <c r="H663" s="1540"/>
      <c r="I663" s="1540"/>
      <c r="J663" s="1540"/>
      <c r="K663" s="1540"/>
      <c r="L663" s="1540"/>
      <c r="M663" s="1540"/>
      <c r="N663" s="1540"/>
      <c r="O663" s="1540"/>
      <c r="P663" s="1540"/>
      <c r="Q663" s="1540"/>
      <c r="R663" s="1540"/>
      <c r="S663" s="1540"/>
      <c r="T663" s="1540"/>
      <c r="U663" s="1540"/>
      <c r="V663" s="1624"/>
      <c r="W663" s="1624"/>
      <c r="Y663" s="1624"/>
      <c r="Z663" s="1624"/>
    </row>
    <row r="664" spans="1:26" x14ac:dyDescent="0.25">
      <c r="A664" s="1540"/>
      <c r="B664" s="1540"/>
      <c r="C664" s="1624"/>
      <c r="D664" s="1624"/>
      <c r="E664" s="1631"/>
      <c r="F664" s="1631"/>
      <c r="H664" s="1540"/>
      <c r="I664" s="1540"/>
      <c r="J664" s="1540"/>
      <c r="K664" s="1540"/>
      <c r="L664" s="1540"/>
      <c r="M664" s="1540"/>
      <c r="N664" s="1540"/>
      <c r="O664" s="1540"/>
      <c r="P664" s="1540"/>
      <c r="Q664" s="1540"/>
      <c r="R664" s="1540"/>
      <c r="S664" s="1540"/>
      <c r="T664" s="1540"/>
      <c r="U664" s="1540"/>
      <c r="V664" s="1624"/>
      <c r="W664" s="1624"/>
      <c r="Y664" s="1624"/>
      <c r="Z664" s="1624"/>
    </row>
    <row r="665" spans="1:26" x14ac:dyDescent="0.25">
      <c r="A665" s="1540"/>
      <c r="B665" s="1540"/>
      <c r="C665" s="1624"/>
      <c r="D665" s="1624"/>
      <c r="E665" s="1631"/>
      <c r="F665" s="1631"/>
      <c r="H665" s="1540"/>
      <c r="I665" s="1540"/>
      <c r="J665" s="1540"/>
      <c r="K665" s="1540"/>
      <c r="L665" s="1540"/>
      <c r="M665" s="1540"/>
      <c r="N665" s="1540"/>
      <c r="O665" s="1540"/>
      <c r="P665" s="1540"/>
      <c r="Q665" s="1540"/>
      <c r="R665" s="1540"/>
      <c r="S665" s="1540"/>
      <c r="T665" s="1540"/>
      <c r="U665" s="1540"/>
      <c r="V665" s="1624"/>
      <c r="W665" s="1624"/>
      <c r="Y665" s="1624"/>
      <c r="Z665" s="1624"/>
    </row>
    <row r="666" spans="1:26" x14ac:dyDescent="0.25">
      <c r="A666" s="1540"/>
      <c r="B666" s="1540"/>
      <c r="C666" s="1624"/>
      <c r="D666" s="1624"/>
      <c r="E666" s="1631"/>
      <c r="F666" s="1631"/>
      <c r="H666" s="1540"/>
      <c r="I666" s="1540"/>
      <c r="J666" s="1540"/>
      <c r="K666" s="1540"/>
      <c r="L666" s="1540"/>
      <c r="M666" s="1540"/>
      <c r="N666" s="1540"/>
      <c r="O666" s="1540"/>
      <c r="P666" s="1540"/>
      <c r="Q666" s="1540"/>
      <c r="R666" s="1540"/>
      <c r="S666" s="1540"/>
      <c r="T666" s="1540"/>
      <c r="U666" s="1540"/>
      <c r="V666" s="1624"/>
      <c r="W666" s="1624"/>
      <c r="Y666" s="1624"/>
      <c r="Z666" s="1624"/>
    </row>
    <row r="667" spans="1:26" x14ac:dyDescent="0.25">
      <c r="A667" s="1540"/>
      <c r="B667" s="1540"/>
      <c r="C667" s="1624"/>
      <c r="D667" s="1624"/>
      <c r="E667" s="1631"/>
      <c r="F667" s="1631"/>
      <c r="H667" s="1540"/>
      <c r="I667" s="1540"/>
      <c r="J667" s="1540"/>
      <c r="K667" s="1540"/>
      <c r="L667" s="1540"/>
      <c r="M667" s="1540"/>
      <c r="N667" s="1540"/>
      <c r="O667" s="1540"/>
      <c r="P667" s="1540"/>
      <c r="Q667" s="1540"/>
      <c r="R667" s="1540"/>
      <c r="S667" s="1540"/>
      <c r="T667" s="1540"/>
      <c r="U667" s="1540"/>
      <c r="V667" s="1624"/>
      <c r="W667" s="1624"/>
      <c r="Y667" s="1624"/>
      <c r="Z667" s="1624"/>
    </row>
    <row r="668" spans="1:26" x14ac:dyDescent="0.25">
      <c r="A668" s="1540"/>
      <c r="B668" s="1540"/>
      <c r="C668" s="1624"/>
      <c r="D668" s="1624"/>
      <c r="E668" s="1631"/>
      <c r="F668" s="1631"/>
      <c r="H668" s="1540"/>
      <c r="I668" s="1540"/>
      <c r="J668" s="1540"/>
      <c r="K668" s="1540"/>
      <c r="L668" s="1540"/>
      <c r="M668" s="1540"/>
      <c r="N668" s="1540"/>
      <c r="O668" s="1540"/>
      <c r="P668" s="1540"/>
      <c r="Q668" s="1540"/>
      <c r="R668" s="1540"/>
      <c r="S668" s="1540"/>
      <c r="T668" s="1540"/>
      <c r="U668" s="1540"/>
      <c r="V668" s="1624"/>
      <c r="W668" s="1624"/>
      <c r="Y668" s="1624"/>
      <c r="Z668" s="1624"/>
    </row>
    <row r="669" spans="1:26" x14ac:dyDescent="0.25">
      <c r="A669" s="1540"/>
      <c r="B669" s="1540"/>
      <c r="C669" s="1624"/>
      <c r="D669" s="1624"/>
      <c r="E669" s="1631"/>
      <c r="F669" s="1631"/>
      <c r="H669" s="1540"/>
      <c r="I669" s="1540"/>
      <c r="J669" s="1540"/>
      <c r="K669" s="1540"/>
      <c r="L669" s="1540"/>
      <c r="M669" s="1540"/>
      <c r="N669" s="1540"/>
      <c r="O669" s="1540"/>
      <c r="P669" s="1540"/>
      <c r="Q669" s="1540"/>
      <c r="R669" s="1540"/>
      <c r="S669" s="1540"/>
      <c r="T669" s="1540"/>
      <c r="U669" s="1540"/>
      <c r="V669" s="1624"/>
      <c r="W669" s="1624"/>
      <c r="Y669" s="1624"/>
      <c r="Z669" s="1624"/>
    </row>
    <row r="670" spans="1:26" x14ac:dyDescent="0.25">
      <c r="A670" s="1540"/>
      <c r="B670" s="1540"/>
      <c r="C670" s="1624"/>
      <c r="D670" s="1624"/>
      <c r="E670" s="1631"/>
      <c r="F670" s="1631"/>
      <c r="H670" s="1540"/>
      <c r="I670" s="1540"/>
      <c r="J670" s="1540"/>
      <c r="K670" s="1540"/>
      <c r="L670" s="1540"/>
      <c r="M670" s="1540"/>
      <c r="N670" s="1540"/>
      <c r="O670" s="1540"/>
      <c r="P670" s="1540"/>
      <c r="Q670" s="1540"/>
      <c r="R670" s="1540"/>
      <c r="S670" s="1540"/>
      <c r="T670" s="1540"/>
      <c r="U670" s="1540"/>
      <c r="V670" s="1624"/>
      <c r="W670" s="1624"/>
      <c r="Y670" s="1624"/>
      <c r="Z670" s="1624"/>
    </row>
    <row r="671" spans="1:26" x14ac:dyDescent="0.25">
      <c r="A671" s="1540"/>
      <c r="B671" s="1540"/>
      <c r="C671" s="1624"/>
      <c r="D671" s="1624"/>
      <c r="E671" s="1631"/>
      <c r="F671" s="1631"/>
      <c r="H671" s="1540"/>
      <c r="I671" s="1540"/>
      <c r="J671" s="1540"/>
      <c r="K671" s="1540"/>
      <c r="L671" s="1540"/>
      <c r="M671" s="1540"/>
      <c r="N671" s="1540"/>
      <c r="O671" s="1540"/>
      <c r="P671" s="1540"/>
      <c r="Q671" s="1540"/>
      <c r="R671" s="1540"/>
      <c r="S671" s="1540"/>
      <c r="T671" s="1540"/>
      <c r="U671" s="1540"/>
      <c r="V671" s="1624"/>
      <c r="W671" s="1624"/>
      <c r="Y671" s="1624"/>
      <c r="Z671" s="1624"/>
    </row>
    <row r="672" spans="1:26" x14ac:dyDescent="0.25">
      <c r="A672" s="1540"/>
      <c r="B672" s="1540"/>
      <c r="C672" s="1624"/>
      <c r="D672" s="1624"/>
      <c r="E672" s="1631"/>
      <c r="F672" s="1631"/>
      <c r="H672" s="1540"/>
      <c r="I672" s="1540"/>
      <c r="J672" s="1540"/>
      <c r="K672" s="1540"/>
      <c r="L672" s="1540"/>
      <c r="M672" s="1540"/>
      <c r="N672" s="1540"/>
      <c r="O672" s="1540"/>
      <c r="P672" s="1540"/>
      <c r="Q672" s="1540"/>
      <c r="R672" s="1540"/>
      <c r="S672" s="1540"/>
      <c r="T672" s="1540"/>
      <c r="U672" s="1540"/>
      <c r="V672" s="1624"/>
      <c r="W672" s="1624"/>
      <c r="Y672" s="1624"/>
      <c r="Z672" s="1624"/>
    </row>
    <row r="673" spans="1:26" x14ac:dyDescent="0.25">
      <c r="A673" s="1540"/>
      <c r="B673" s="1540"/>
      <c r="C673" s="1624"/>
      <c r="D673" s="1624"/>
      <c r="E673" s="1631"/>
      <c r="F673" s="1631"/>
      <c r="H673" s="1540"/>
      <c r="I673" s="1540"/>
      <c r="J673" s="1540"/>
      <c r="K673" s="1540"/>
      <c r="L673" s="1540"/>
      <c r="M673" s="1540"/>
      <c r="N673" s="1540"/>
      <c r="O673" s="1540"/>
      <c r="P673" s="1540"/>
      <c r="Q673" s="1540"/>
      <c r="R673" s="1540"/>
      <c r="S673" s="1540"/>
      <c r="T673" s="1540"/>
      <c r="U673" s="1540"/>
      <c r="V673" s="1624"/>
      <c r="W673" s="1624"/>
      <c r="Y673" s="1624"/>
      <c r="Z673" s="1624"/>
    </row>
    <row r="674" spans="1:26" x14ac:dyDescent="0.25">
      <c r="A674" s="1540"/>
      <c r="B674" s="1540"/>
      <c r="C674" s="1624"/>
      <c r="D674" s="1624"/>
      <c r="E674" s="1631"/>
      <c r="F674" s="1631"/>
      <c r="H674" s="1540"/>
      <c r="I674" s="1540"/>
      <c r="J674" s="1540"/>
      <c r="K674" s="1540"/>
      <c r="L674" s="1540"/>
      <c r="M674" s="1540"/>
      <c r="N674" s="1540"/>
      <c r="O674" s="1540"/>
      <c r="P674" s="1540"/>
      <c r="Q674" s="1540"/>
      <c r="R674" s="1540"/>
      <c r="S674" s="1540"/>
      <c r="T674" s="1540"/>
      <c r="U674" s="1540"/>
      <c r="V674" s="1624"/>
      <c r="W674" s="1624"/>
      <c r="Y674" s="1624"/>
      <c r="Z674" s="1624"/>
    </row>
    <row r="675" spans="1:26" x14ac:dyDescent="0.25">
      <c r="A675" s="1540"/>
      <c r="B675" s="1540"/>
      <c r="C675" s="1624"/>
      <c r="D675" s="1624"/>
      <c r="E675" s="1631"/>
      <c r="F675" s="1631"/>
      <c r="H675" s="1540"/>
      <c r="I675" s="1540"/>
      <c r="J675" s="1540"/>
      <c r="K675" s="1540"/>
      <c r="L675" s="1540"/>
      <c r="M675" s="1540"/>
      <c r="N675" s="1540"/>
      <c r="O675" s="1540"/>
      <c r="P675" s="1540"/>
      <c r="Q675" s="1540"/>
      <c r="R675" s="1540"/>
      <c r="S675" s="1540"/>
      <c r="T675" s="1540"/>
      <c r="U675" s="1540"/>
      <c r="V675" s="1624"/>
      <c r="W675" s="1624"/>
      <c r="Y675" s="1624"/>
      <c r="Z675" s="1624"/>
    </row>
    <row r="676" spans="1:26" x14ac:dyDescent="0.25">
      <c r="A676" s="1540"/>
      <c r="B676" s="1540"/>
      <c r="C676" s="1624"/>
      <c r="D676" s="1624"/>
      <c r="E676" s="1631"/>
      <c r="F676" s="1631"/>
      <c r="H676" s="1540"/>
      <c r="I676" s="1540"/>
      <c r="J676" s="1540"/>
      <c r="K676" s="1540"/>
      <c r="L676" s="1540"/>
      <c r="M676" s="1540"/>
      <c r="N676" s="1540"/>
      <c r="O676" s="1540"/>
      <c r="P676" s="1540"/>
      <c r="Q676" s="1540"/>
      <c r="R676" s="1540"/>
      <c r="S676" s="1540"/>
      <c r="T676" s="1540"/>
      <c r="U676" s="1540"/>
      <c r="V676" s="1624"/>
      <c r="W676" s="1624"/>
      <c r="Y676" s="1624"/>
      <c r="Z676" s="1624"/>
    </row>
    <row r="677" spans="1:26" x14ac:dyDescent="0.25">
      <c r="A677" s="1540"/>
      <c r="B677" s="1540"/>
      <c r="C677" s="1624"/>
      <c r="D677" s="1624"/>
      <c r="E677" s="1631"/>
      <c r="F677" s="1631"/>
      <c r="H677" s="1540"/>
      <c r="I677" s="1540"/>
      <c r="J677" s="1540"/>
      <c r="K677" s="1540"/>
      <c r="L677" s="1540"/>
      <c r="M677" s="1540"/>
      <c r="N677" s="1540"/>
      <c r="O677" s="1540"/>
      <c r="P677" s="1540"/>
      <c r="Q677" s="1540"/>
      <c r="R677" s="1540"/>
      <c r="S677" s="1540"/>
      <c r="T677" s="1540"/>
      <c r="U677" s="1540"/>
      <c r="V677" s="1624"/>
      <c r="W677" s="1624"/>
      <c r="Y677" s="1624"/>
      <c r="Z677" s="1624"/>
    </row>
    <row r="678" spans="1:26" x14ac:dyDescent="0.25">
      <c r="A678" s="1540"/>
      <c r="B678" s="1540"/>
      <c r="C678" s="1624"/>
      <c r="D678" s="1624"/>
      <c r="E678" s="1631"/>
      <c r="F678" s="1631"/>
      <c r="H678" s="1540"/>
      <c r="I678" s="1540"/>
      <c r="J678" s="1540"/>
      <c r="K678" s="1540"/>
      <c r="L678" s="1540"/>
      <c r="M678" s="1540"/>
      <c r="N678" s="1540"/>
      <c r="O678" s="1540"/>
      <c r="P678" s="1540"/>
      <c r="Q678" s="1540"/>
      <c r="R678" s="1540"/>
      <c r="S678" s="1540"/>
      <c r="T678" s="1540"/>
      <c r="U678" s="1540"/>
      <c r="V678" s="1624"/>
      <c r="W678" s="1624"/>
      <c r="Y678" s="1624"/>
      <c r="Z678" s="1624"/>
    </row>
    <row r="679" spans="1:26" x14ac:dyDescent="0.25">
      <c r="A679" s="1540"/>
      <c r="B679" s="1540"/>
      <c r="C679" s="1624"/>
      <c r="D679" s="1624"/>
      <c r="E679" s="1631"/>
      <c r="F679" s="1631"/>
      <c r="H679" s="1540"/>
      <c r="I679" s="1540"/>
      <c r="J679" s="1540"/>
      <c r="K679" s="1540"/>
      <c r="L679" s="1540"/>
      <c r="M679" s="1540"/>
      <c r="N679" s="1540"/>
      <c r="O679" s="1540"/>
      <c r="P679" s="1540"/>
      <c r="Q679" s="1540"/>
      <c r="R679" s="1540"/>
      <c r="S679" s="1540"/>
      <c r="T679" s="1540"/>
      <c r="U679" s="1540"/>
      <c r="V679" s="1624"/>
      <c r="W679" s="1624"/>
      <c r="Y679" s="1624"/>
      <c r="Z679" s="1624"/>
    </row>
    <row r="680" spans="1:26" x14ac:dyDescent="0.25">
      <c r="A680" s="1540"/>
      <c r="B680" s="1540"/>
      <c r="C680" s="1624"/>
      <c r="D680" s="1624"/>
      <c r="E680" s="1631"/>
      <c r="F680" s="1631"/>
      <c r="H680" s="1540"/>
      <c r="I680" s="1540"/>
      <c r="J680" s="1540"/>
      <c r="K680" s="1540"/>
      <c r="L680" s="1540"/>
      <c r="M680" s="1540"/>
      <c r="N680" s="1540"/>
      <c r="O680" s="1540"/>
      <c r="P680" s="1540"/>
      <c r="Q680" s="1540"/>
      <c r="R680" s="1540"/>
      <c r="S680" s="1540"/>
      <c r="T680" s="1540"/>
      <c r="U680" s="1540"/>
      <c r="V680" s="1624"/>
      <c r="W680" s="1624"/>
      <c r="Y680" s="1624"/>
      <c r="Z680" s="1624"/>
    </row>
    <row r="681" spans="1:26" x14ac:dyDescent="0.25">
      <c r="A681" s="1540"/>
      <c r="B681" s="1540"/>
      <c r="C681" s="1624"/>
      <c r="D681" s="1624"/>
      <c r="E681" s="1631"/>
      <c r="F681" s="1631"/>
      <c r="H681" s="1540"/>
      <c r="I681" s="1540"/>
      <c r="J681" s="1540"/>
      <c r="K681" s="1540"/>
      <c r="L681" s="1540"/>
      <c r="M681" s="1540"/>
      <c r="N681" s="1540"/>
      <c r="O681" s="1540"/>
      <c r="P681" s="1540"/>
      <c r="Q681" s="1540"/>
      <c r="R681" s="1540"/>
      <c r="S681" s="1540"/>
      <c r="T681" s="1540"/>
      <c r="U681" s="1540"/>
      <c r="V681" s="1624"/>
      <c r="W681" s="1624"/>
      <c r="Y681" s="1624"/>
      <c r="Z681" s="1624"/>
    </row>
    <row r="682" spans="1:26" x14ac:dyDescent="0.25">
      <c r="A682" s="1540"/>
      <c r="B682" s="1540"/>
      <c r="C682" s="1624"/>
      <c r="D682" s="1624"/>
      <c r="E682" s="1631"/>
      <c r="F682" s="1631"/>
      <c r="H682" s="1540"/>
      <c r="I682" s="1540"/>
      <c r="J682" s="1540"/>
      <c r="K682" s="1540"/>
      <c r="L682" s="1540"/>
      <c r="M682" s="1540"/>
      <c r="N682" s="1540"/>
      <c r="O682" s="1540"/>
      <c r="P682" s="1540"/>
      <c r="Q682" s="1540"/>
      <c r="R682" s="1540"/>
      <c r="S682" s="1540"/>
      <c r="T682" s="1540"/>
      <c r="U682" s="1540"/>
      <c r="V682" s="1624"/>
      <c r="W682" s="1624"/>
      <c r="Y682" s="1624"/>
      <c r="Z682" s="1624"/>
    </row>
    <row r="683" spans="1:26" x14ac:dyDescent="0.25">
      <c r="A683" s="1540"/>
      <c r="B683" s="1540"/>
      <c r="C683" s="1624"/>
      <c r="D683" s="1624"/>
      <c r="E683" s="1631"/>
      <c r="F683" s="1631"/>
      <c r="H683" s="1540"/>
      <c r="I683" s="1540"/>
      <c r="J683" s="1540"/>
      <c r="K683" s="1540"/>
      <c r="L683" s="1540"/>
      <c r="M683" s="1540"/>
      <c r="N683" s="1540"/>
      <c r="O683" s="1540"/>
      <c r="P683" s="1540"/>
      <c r="Q683" s="1540"/>
      <c r="R683" s="1540"/>
      <c r="S683" s="1540"/>
      <c r="T683" s="1540"/>
      <c r="U683" s="1540"/>
      <c r="V683" s="1624"/>
      <c r="W683" s="1624"/>
      <c r="Y683" s="1624"/>
      <c r="Z683" s="1624"/>
    </row>
    <row r="684" spans="1:26" x14ac:dyDescent="0.25">
      <c r="A684" s="1540"/>
      <c r="B684" s="1540"/>
      <c r="C684" s="1624"/>
      <c r="D684" s="1624"/>
      <c r="E684" s="1631"/>
      <c r="F684" s="1631"/>
      <c r="H684" s="1540"/>
      <c r="I684" s="1540"/>
      <c r="J684" s="1540"/>
      <c r="K684" s="1540"/>
      <c r="L684" s="1540"/>
      <c r="M684" s="1540"/>
      <c r="N684" s="1540"/>
      <c r="O684" s="1540"/>
      <c r="P684" s="1540"/>
      <c r="Q684" s="1540"/>
      <c r="R684" s="1540"/>
      <c r="S684" s="1540"/>
      <c r="T684" s="1540"/>
      <c r="U684" s="1540"/>
      <c r="V684" s="1624"/>
      <c r="W684" s="1624"/>
      <c r="Y684" s="1624"/>
      <c r="Z684" s="1624"/>
    </row>
    <row r="685" spans="1:26" x14ac:dyDescent="0.25">
      <c r="A685" s="1540"/>
      <c r="B685" s="1540"/>
      <c r="C685" s="1624"/>
      <c r="D685" s="1624"/>
      <c r="E685" s="1631"/>
      <c r="F685" s="1631"/>
      <c r="H685" s="1540"/>
      <c r="I685" s="1540"/>
      <c r="J685" s="1540"/>
      <c r="K685" s="1540"/>
      <c r="L685" s="1540"/>
      <c r="M685" s="1540"/>
      <c r="N685" s="1540"/>
      <c r="O685" s="1540"/>
      <c r="P685" s="1540"/>
      <c r="Q685" s="1540"/>
      <c r="R685" s="1540"/>
      <c r="S685" s="1540"/>
      <c r="T685" s="1540"/>
      <c r="U685" s="1540"/>
      <c r="V685" s="1624"/>
      <c r="W685" s="1624"/>
      <c r="Y685" s="1624"/>
      <c r="Z685" s="1624"/>
    </row>
    <row r="686" spans="1:26" x14ac:dyDescent="0.25">
      <c r="A686" s="1540"/>
      <c r="B686" s="1540"/>
      <c r="C686" s="1624"/>
      <c r="D686" s="1624"/>
      <c r="E686" s="1631"/>
      <c r="F686" s="1631"/>
      <c r="H686" s="1540"/>
      <c r="I686" s="1540"/>
      <c r="J686" s="1540"/>
      <c r="K686" s="1540"/>
      <c r="L686" s="1540"/>
      <c r="M686" s="1540"/>
      <c r="N686" s="1540"/>
      <c r="O686" s="1540"/>
      <c r="P686" s="1540"/>
      <c r="Q686" s="1540"/>
      <c r="R686" s="1540"/>
      <c r="S686" s="1540"/>
      <c r="T686" s="1540"/>
      <c r="U686" s="1540"/>
      <c r="V686" s="1624"/>
      <c r="W686" s="1624"/>
      <c r="Y686" s="1624"/>
      <c r="Z686" s="1624"/>
    </row>
    <row r="687" spans="1:26" x14ac:dyDescent="0.25">
      <c r="A687" s="1540"/>
      <c r="B687" s="1540"/>
      <c r="C687" s="1624"/>
      <c r="D687" s="1624"/>
      <c r="E687" s="1631"/>
      <c r="F687" s="1631"/>
      <c r="H687" s="1540"/>
      <c r="I687" s="1540"/>
      <c r="J687" s="1540"/>
      <c r="K687" s="1540"/>
      <c r="L687" s="1540"/>
      <c r="M687" s="1540"/>
      <c r="N687" s="1540"/>
      <c r="O687" s="1540"/>
      <c r="P687" s="1540"/>
      <c r="Q687" s="1540"/>
      <c r="R687" s="1540"/>
      <c r="S687" s="1540"/>
      <c r="T687" s="1540"/>
      <c r="U687" s="1540"/>
      <c r="V687" s="1624"/>
      <c r="W687" s="1624"/>
      <c r="Y687" s="1624"/>
      <c r="Z687" s="1624"/>
    </row>
    <row r="688" spans="1:26" x14ac:dyDescent="0.25">
      <c r="A688" s="1540"/>
      <c r="B688" s="1540"/>
      <c r="C688" s="1624"/>
      <c r="D688" s="1624"/>
      <c r="E688" s="1631"/>
      <c r="F688" s="1631"/>
      <c r="H688" s="1540"/>
      <c r="I688" s="1540"/>
      <c r="J688" s="1540"/>
      <c r="K688" s="1540"/>
      <c r="L688" s="1540"/>
      <c r="M688" s="1540"/>
      <c r="N688" s="1540"/>
      <c r="O688" s="1540"/>
      <c r="P688" s="1540"/>
      <c r="Q688" s="1540"/>
      <c r="R688" s="1540"/>
      <c r="S688" s="1540"/>
      <c r="T688" s="1540"/>
      <c r="U688" s="1540"/>
      <c r="V688" s="1624"/>
      <c r="W688" s="1624"/>
      <c r="Y688" s="1624"/>
      <c r="Z688" s="1624"/>
    </row>
    <row r="689" spans="1:26" x14ac:dyDescent="0.25">
      <c r="A689" s="1540"/>
      <c r="B689" s="1540"/>
      <c r="C689" s="1624"/>
      <c r="D689" s="1624"/>
      <c r="E689" s="1631"/>
      <c r="F689" s="1631"/>
      <c r="H689" s="1540"/>
      <c r="I689" s="1540"/>
      <c r="J689" s="1540"/>
      <c r="K689" s="1540"/>
      <c r="L689" s="1540"/>
      <c r="M689" s="1540"/>
      <c r="N689" s="1540"/>
      <c r="O689" s="1540"/>
      <c r="P689" s="1540"/>
      <c r="Q689" s="1540"/>
      <c r="R689" s="1540"/>
      <c r="S689" s="1540"/>
      <c r="T689" s="1540"/>
      <c r="U689" s="1540"/>
      <c r="V689" s="1624"/>
      <c r="W689" s="1624"/>
      <c r="Y689" s="1624"/>
      <c r="Z689" s="1624"/>
    </row>
    <row r="690" spans="1:26" x14ac:dyDescent="0.25">
      <c r="A690" s="1540"/>
      <c r="B690" s="1540"/>
      <c r="C690" s="1624"/>
      <c r="D690" s="1624"/>
      <c r="E690" s="1631"/>
      <c r="F690" s="1631"/>
      <c r="H690" s="1540"/>
      <c r="I690" s="1540"/>
      <c r="J690" s="1540"/>
      <c r="K690" s="1540"/>
      <c r="L690" s="1540"/>
      <c r="M690" s="1540"/>
      <c r="N690" s="1540"/>
      <c r="O690" s="1540"/>
      <c r="P690" s="1540"/>
      <c r="Q690" s="1540"/>
      <c r="R690" s="1540"/>
      <c r="S690" s="1540"/>
      <c r="T690" s="1540"/>
      <c r="U690" s="1540"/>
      <c r="V690" s="1624"/>
      <c r="W690" s="1624"/>
      <c r="Y690" s="1624"/>
      <c r="Z690" s="1624"/>
    </row>
    <row r="691" spans="1:26" x14ac:dyDescent="0.25">
      <c r="A691" s="1540"/>
      <c r="B691" s="1540"/>
      <c r="C691" s="1624"/>
      <c r="D691" s="1624"/>
      <c r="E691" s="1631"/>
      <c r="F691" s="1631"/>
      <c r="H691" s="1540"/>
      <c r="I691" s="1540"/>
      <c r="J691" s="1540"/>
      <c r="K691" s="1540"/>
      <c r="L691" s="1540"/>
      <c r="M691" s="1540"/>
      <c r="N691" s="1540"/>
      <c r="O691" s="1540"/>
      <c r="P691" s="1540"/>
      <c r="Q691" s="1540"/>
      <c r="R691" s="1540"/>
      <c r="S691" s="1540"/>
      <c r="T691" s="1540"/>
      <c r="U691" s="1540"/>
      <c r="V691" s="1624"/>
      <c r="W691" s="1624"/>
      <c r="Y691" s="1624"/>
      <c r="Z691" s="1624"/>
    </row>
    <row r="692" spans="1:26" x14ac:dyDescent="0.25">
      <c r="A692" s="1540"/>
      <c r="B692" s="1540"/>
      <c r="C692" s="1624"/>
      <c r="D692" s="1624"/>
      <c r="E692" s="1631"/>
      <c r="F692" s="1631"/>
      <c r="H692" s="1540"/>
      <c r="I692" s="1540"/>
      <c r="J692" s="1540"/>
      <c r="K692" s="1540"/>
      <c r="L692" s="1540"/>
      <c r="M692" s="1540"/>
      <c r="N692" s="1540"/>
      <c r="O692" s="1540"/>
      <c r="P692" s="1540"/>
      <c r="Q692" s="1540"/>
      <c r="R692" s="1540"/>
      <c r="S692" s="1540"/>
      <c r="T692" s="1540"/>
      <c r="U692" s="1540"/>
      <c r="V692" s="1624"/>
      <c r="W692" s="1624"/>
      <c r="Y692" s="1624"/>
      <c r="Z692" s="1624"/>
    </row>
    <row r="693" spans="1:26" x14ac:dyDescent="0.25">
      <c r="A693" s="1540"/>
      <c r="B693" s="1540"/>
      <c r="C693" s="1624"/>
      <c r="D693" s="1624"/>
      <c r="E693" s="1631"/>
      <c r="F693" s="1631"/>
      <c r="H693" s="1540"/>
      <c r="I693" s="1540"/>
      <c r="J693" s="1540"/>
      <c r="K693" s="1540"/>
      <c r="L693" s="1540"/>
      <c r="M693" s="1540"/>
      <c r="N693" s="1540"/>
      <c r="O693" s="1540"/>
      <c r="P693" s="1540"/>
      <c r="Q693" s="1540"/>
      <c r="R693" s="1540"/>
      <c r="S693" s="1540"/>
      <c r="T693" s="1540"/>
      <c r="U693" s="1540"/>
      <c r="V693" s="1624"/>
      <c r="W693" s="1624"/>
      <c r="Y693" s="1624"/>
      <c r="Z693" s="1624"/>
    </row>
    <row r="694" spans="1:26" x14ac:dyDescent="0.25">
      <c r="A694" s="1540"/>
      <c r="B694" s="1540"/>
      <c r="C694" s="1624"/>
      <c r="D694" s="1624"/>
      <c r="E694" s="1631"/>
      <c r="F694" s="1631"/>
      <c r="H694" s="1540"/>
      <c r="I694" s="1540"/>
      <c r="J694" s="1540"/>
      <c r="K694" s="1540"/>
      <c r="L694" s="1540"/>
      <c r="M694" s="1540"/>
      <c r="N694" s="1540"/>
      <c r="O694" s="1540"/>
      <c r="P694" s="1540"/>
      <c r="Q694" s="1540"/>
      <c r="R694" s="1540"/>
      <c r="S694" s="1540"/>
      <c r="T694" s="1540"/>
      <c r="U694" s="1540"/>
      <c r="V694" s="1624"/>
      <c r="W694" s="1624"/>
      <c r="Y694" s="1624"/>
      <c r="Z694" s="1624"/>
    </row>
    <row r="695" spans="1:26" x14ac:dyDescent="0.25">
      <c r="A695" s="1540"/>
      <c r="B695" s="1540"/>
      <c r="C695" s="1624"/>
      <c r="D695" s="1624"/>
      <c r="E695" s="1631"/>
      <c r="F695" s="1631"/>
      <c r="H695" s="1540"/>
      <c r="I695" s="1540"/>
      <c r="J695" s="1540"/>
      <c r="K695" s="1540"/>
      <c r="L695" s="1540"/>
      <c r="M695" s="1540"/>
      <c r="N695" s="1540"/>
      <c r="O695" s="1540"/>
      <c r="P695" s="1540"/>
      <c r="Q695" s="1540"/>
      <c r="R695" s="1540"/>
      <c r="S695" s="1540"/>
      <c r="T695" s="1540"/>
      <c r="U695" s="1540"/>
      <c r="V695" s="1624"/>
      <c r="W695" s="1624"/>
      <c r="Y695" s="1624"/>
      <c r="Z695" s="1624"/>
    </row>
    <row r="696" spans="1:26" x14ac:dyDescent="0.25">
      <c r="A696" s="1540"/>
      <c r="B696" s="1540"/>
      <c r="C696" s="1624"/>
      <c r="D696" s="1624"/>
      <c r="E696" s="1631"/>
      <c r="F696" s="1631"/>
      <c r="H696" s="1540"/>
      <c r="I696" s="1540"/>
      <c r="J696" s="1540"/>
      <c r="K696" s="1540"/>
      <c r="L696" s="1540"/>
      <c r="M696" s="1540"/>
      <c r="N696" s="1540"/>
      <c r="O696" s="1540"/>
      <c r="P696" s="1540"/>
      <c r="Q696" s="1540"/>
      <c r="R696" s="1540"/>
      <c r="S696" s="1540"/>
      <c r="T696" s="1540"/>
      <c r="U696" s="1540"/>
      <c r="V696" s="1624"/>
      <c r="W696" s="1624"/>
      <c r="Y696" s="1624"/>
      <c r="Z696" s="1624"/>
    </row>
    <row r="697" spans="1:26" x14ac:dyDescent="0.25">
      <c r="A697" s="1540"/>
      <c r="B697" s="1540"/>
      <c r="C697" s="1624"/>
      <c r="D697" s="1624"/>
      <c r="E697" s="1631"/>
      <c r="F697" s="1631"/>
      <c r="H697" s="1540"/>
      <c r="I697" s="1540"/>
      <c r="J697" s="1540"/>
      <c r="K697" s="1540"/>
      <c r="L697" s="1540"/>
      <c r="M697" s="1540"/>
      <c r="N697" s="1540"/>
      <c r="O697" s="1540"/>
      <c r="P697" s="1540"/>
      <c r="Q697" s="1540"/>
      <c r="R697" s="1540"/>
      <c r="S697" s="1540"/>
      <c r="T697" s="1540"/>
      <c r="U697" s="1540"/>
      <c r="V697" s="1624"/>
      <c r="W697" s="1624"/>
      <c r="Y697" s="1624"/>
      <c r="Z697" s="1624"/>
    </row>
    <row r="698" spans="1:26" x14ac:dyDescent="0.25">
      <c r="A698" s="1540"/>
      <c r="B698" s="1540"/>
      <c r="C698" s="1624"/>
      <c r="D698" s="1624"/>
      <c r="E698" s="1631"/>
      <c r="F698" s="1631"/>
      <c r="H698" s="1540"/>
      <c r="I698" s="1540"/>
      <c r="J698" s="1540"/>
      <c r="K698" s="1540"/>
      <c r="L698" s="1540"/>
      <c r="M698" s="1540"/>
      <c r="N698" s="1540"/>
      <c r="O698" s="1540"/>
      <c r="P698" s="1540"/>
      <c r="Q698" s="1540"/>
      <c r="R698" s="1540"/>
      <c r="S698" s="1540"/>
      <c r="T698" s="1540"/>
      <c r="U698" s="1540"/>
      <c r="V698" s="1624"/>
      <c r="W698" s="1624"/>
      <c r="Y698" s="1624"/>
      <c r="Z698" s="1624"/>
    </row>
    <row r="699" spans="1:26" x14ac:dyDescent="0.25">
      <c r="A699" s="1540"/>
      <c r="B699" s="1540"/>
      <c r="C699" s="1624"/>
      <c r="D699" s="1624"/>
      <c r="E699" s="1631"/>
      <c r="F699" s="1631"/>
      <c r="H699" s="1540"/>
      <c r="I699" s="1540"/>
      <c r="J699" s="1540"/>
      <c r="K699" s="1540"/>
      <c r="L699" s="1540"/>
      <c r="M699" s="1540"/>
      <c r="N699" s="1540"/>
      <c r="O699" s="1540"/>
      <c r="P699" s="1540"/>
      <c r="Q699" s="1540"/>
      <c r="R699" s="1540"/>
      <c r="S699" s="1540"/>
      <c r="T699" s="1540"/>
      <c r="U699" s="1540"/>
      <c r="V699" s="1624"/>
      <c r="W699" s="1624"/>
      <c r="Y699" s="1624"/>
      <c r="Z699" s="1624"/>
    </row>
    <row r="700" spans="1:26" x14ac:dyDescent="0.25">
      <c r="A700" s="1540"/>
      <c r="B700" s="1540"/>
      <c r="C700" s="1624"/>
      <c r="D700" s="1624"/>
      <c r="E700" s="1631"/>
      <c r="F700" s="1631"/>
      <c r="H700" s="1540"/>
      <c r="I700" s="1540"/>
      <c r="J700" s="1540"/>
      <c r="K700" s="1540"/>
      <c r="L700" s="1540"/>
      <c r="M700" s="1540"/>
      <c r="N700" s="1540"/>
      <c r="O700" s="1540"/>
      <c r="P700" s="1540"/>
      <c r="Q700" s="1540"/>
      <c r="R700" s="1540"/>
      <c r="S700" s="1540"/>
      <c r="T700" s="1540"/>
      <c r="U700" s="1540"/>
      <c r="V700" s="1624"/>
      <c r="W700" s="1624"/>
      <c r="Y700" s="1624"/>
      <c r="Z700" s="1624"/>
    </row>
    <row r="701" spans="1:26" x14ac:dyDescent="0.25">
      <c r="A701" s="1540"/>
      <c r="B701" s="1540"/>
      <c r="C701" s="1624"/>
      <c r="D701" s="1624"/>
      <c r="E701" s="1631"/>
      <c r="F701" s="1631"/>
      <c r="H701" s="1540"/>
      <c r="I701" s="1540"/>
      <c r="J701" s="1540"/>
      <c r="K701" s="1540"/>
      <c r="L701" s="1540"/>
      <c r="M701" s="1540"/>
      <c r="N701" s="1540"/>
      <c r="O701" s="1540"/>
      <c r="P701" s="1540"/>
      <c r="Q701" s="1540"/>
      <c r="R701" s="1540"/>
      <c r="S701" s="1540"/>
      <c r="T701" s="1540"/>
      <c r="U701" s="1540"/>
      <c r="V701" s="1624"/>
      <c r="W701" s="1624"/>
      <c r="Y701" s="1624"/>
      <c r="Z701" s="1624"/>
    </row>
    <row r="702" spans="1:26" x14ac:dyDescent="0.25">
      <c r="A702" s="1540"/>
      <c r="B702" s="1540"/>
      <c r="C702" s="1624"/>
      <c r="D702" s="1624"/>
      <c r="E702" s="1631"/>
      <c r="F702" s="1631"/>
      <c r="H702" s="1540"/>
      <c r="I702" s="1540"/>
      <c r="J702" s="1540"/>
      <c r="K702" s="1540"/>
      <c r="L702" s="1540"/>
      <c r="M702" s="1540"/>
      <c r="N702" s="1540"/>
      <c r="O702" s="1540"/>
      <c r="P702" s="1540"/>
      <c r="Q702" s="1540"/>
      <c r="R702" s="1540"/>
      <c r="S702" s="1540"/>
      <c r="T702" s="1540"/>
      <c r="U702" s="1540"/>
      <c r="V702" s="1624"/>
      <c r="W702" s="1624"/>
      <c r="Y702" s="1624"/>
      <c r="Z702" s="1624"/>
    </row>
    <row r="703" spans="1:26" x14ac:dyDescent="0.25">
      <c r="A703" s="1540"/>
      <c r="B703" s="1540"/>
      <c r="C703" s="1624"/>
      <c r="D703" s="1624"/>
      <c r="E703" s="1631"/>
      <c r="F703" s="1631"/>
      <c r="H703" s="1540"/>
      <c r="I703" s="1540"/>
      <c r="J703" s="1540"/>
      <c r="K703" s="1540"/>
      <c r="L703" s="1540"/>
      <c r="M703" s="1540"/>
      <c r="N703" s="1540"/>
      <c r="O703" s="1540"/>
      <c r="P703" s="1540"/>
      <c r="Q703" s="1540"/>
      <c r="R703" s="1540"/>
      <c r="S703" s="1540"/>
      <c r="T703" s="1540"/>
      <c r="U703" s="1540"/>
      <c r="V703" s="1624"/>
      <c r="W703" s="1624"/>
      <c r="Y703" s="1624"/>
      <c r="Z703" s="1624"/>
    </row>
    <row r="704" spans="1:26" x14ac:dyDescent="0.25">
      <c r="A704" s="1540"/>
      <c r="B704" s="1540"/>
      <c r="C704" s="1624"/>
      <c r="D704" s="1624"/>
      <c r="E704" s="1631"/>
      <c r="F704" s="1631"/>
      <c r="H704" s="1540"/>
      <c r="I704" s="1540"/>
      <c r="J704" s="1540"/>
      <c r="K704" s="1540"/>
      <c r="L704" s="1540"/>
      <c r="M704" s="1540"/>
      <c r="N704" s="1540"/>
      <c r="O704" s="1540"/>
      <c r="P704" s="1540"/>
      <c r="Q704" s="1540"/>
      <c r="R704" s="1540"/>
      <c r="S704" s="1540"/>
      <c r="T704" s="1540"/>
      <c r="U704" s="1540"/>
      <c r="V704" s="1624"/>
      <c r="W704" s="1624"/>
      <c r="Y704" s="1624"/>
      <c r="Z704" s="1624"/>
    </row>
    <row r="705" spans="1:26" x14ac:dyDescent="0.25">
      <c r="A705" s="1540"/>
      <c r="B705" s="1540"/>
      <c r="C705" s="1624"/>
      <c r="D705" s="1624"/>
      <c r="E705" s="1631"/>
      <c r="F705" s="1631"/>
      <c r="H705" s="1540"/>
      <c r="I705" s="1540"/>
      <c r="J705" s="1540"/>
      <c r="K705" s="1540"/>
      <c r="L705" s="1540"/>
      <c r="M705" s="1540"/>
      <c r="N705" s="1540"/>
      <c r="O705" s="1540"/>
      <c r="P705" s="1540"/>
      <c r="Q705" s="1540"/>
      <c r="R705" s="1540"/>
      <c r="S705" s="1540"/>
      <c r="T705" s="1540"/>
      <c r="U705" s="1540"/>
      <c r="V705" s="1624"/>
      <c r="W705" s="1624"/>
      <c r="Y705" s="1624"/>
      <c r="Z705" s="1624"/>
    </row>
    <row r="706" spans="1:26" x14ac:dyDescent="0.25">
      <c r="A706" s="1540"/>
      <c r="B706" s="1540"/>
      <c r="C706" s="1624"/>
      <c r="D706" s="1624"/>
      <c r="E706" s="1631"/>
      <c r="F706" s="1631"/>
      <c r="H706" s="1540"/>
      <c r="I706" s="1540"/>
      <c r="J706" s="1540"/>
      <c r="K706" s="1540"/>
      <c r="L706" s="1540"/>
      <c r="M706" s="1540"/>
      <c r="N706" s="1540"/>
      <c r="O706" s="1540"/>
      <c r="P706" s="1540"/>
      <c r="Q706" s="1540"/>
      <c r="R706" s="1540"/>
      <c r="S706" s="1540"/>
      <c r="T706" s="1540"/>
      <c r="U706" s="1540"/>
      <c r="V706" s="1624"/>
      <c r="W706" s="1624"/>
      <c r="Y706" s="1624"/>
      <c r="Z706" s="1624"/>
    </row>
    <row r="707" spans="1:26" x14ac:dyDescent="0.25">
      <c r="A707" s="1540"/>
      <c r="B707" s="1540"/>
      <c r="C707" s="1624"/>
      <c r="D707" s="1624"/>
      <c r="E707" s="1631"/>
      <c r="F707" s="1631"/>
      <c r="H707" s="1540"/>
      <c r="I707" s="1540"/>
      <c r="J707" s="1540"/>
      <c r="K707" s="1540"/>
      <c r="L707" s="1540"/>
      <c r="M707" s="1540"/>
      <c r="N707" s="1540"/>
      <c r="O707" s="1540"/>
      <c r="P707" s="1540"/>
      <c r="Q707" s="1540"/>
      <c r="R707" s="1540"/>
      <c r="S707" s="1540"/>
      <c r="T707" s="1540"/>
      <c r="U707" s="1540"/>
      <c r="V707" s="1624"/>
      <c r="W707" s="1624"/>
      <c r="Y707" s="1624"/>
      <c r="Z707" s="1624"/>
    </row>
    <row r="708" spans="1:26" x14ac:dyDescent="0.25">
      <c r="A708" s="1540"/>
      <c r="B708" s="1540"/>
      <c r="C708" s="1624"/>
      <c r="D708" s="1624"/>
      <c r="E708" s="1631"/>
      <c r="F708" s="1631"/>
      <c r="H708" s="1540"/>
      <c r="I708" s="1540"/>
      <c r="J708" s="1540"/>
      <c r="K708" s="1540"/>
      <c r="L708" s="1540"/>
      <c r="M708" s="1540"/>
      <c r="N708" s="1540"/>
      <c r="O708" s="1540"/>
      <c r="P708" s="1540"/>
      <c r="Q708" s="1540"/>
      <c r="R708" s="1540"/>
      <c r="S708" s="1540"/>
      <c r="T708" s="1540"/>
      <c r="U708" s="1540"/>
      <c r="V708" s="1624"/>
      <c r="W708" s="1624"/>
      <c r="Y708" s="1624"/>
      <c r="Z708" s="1624"/>
    </row>
    <row r="709" spans="1:26" x14ac:dyDescent="0.25">
      <c r="A709" s="1540"/>
      <c r="B709" s="1540"/>
      <c r="C709" s="1624"/>
      <c r="D709" s="1624"/>
      <c r="E709" s="1631"/>
      <c r="F709" s="1631"/>
      <c r="H709" s="1540"/>
      <c r="I709" s="1540"/>
      <c r="J709" s="1540"/>
      <c r="K709" s="1540"/>
      <c r="L709" s="1540"/>
      <c r="M709" s="1540"/>
      <c r="N709" s="1540"/>
      <c r="O709" s="1540"/>
      <c r="P709" s="1540"/>
      <c r="Q709" s="1540"/>
      <c r="R709" s="1540"/>
      <c r="S709" s="1540"/>
      <c r="T709" s="1540"/>
      <c r="U709" s="1540"/>
      <c r="V709" s="1624"/>
      <c r="W709" s="1624"/>
      <c r="Y709" s="1624"/>
      <c r="Z709" s="1624"/>
    </row>
    <row r="710" spans="1:26" x14ac:dyDescent="0.25">
      <c r="A710" s="1540"/>
      <c r="B710" s="1540"/>
      <c r="C710" s="1624"/>
      <c r="D710" s="1624"/>
      <c r="E710" s="1631"/>
      <c r="F710" s="1631"/>
      <c r="H710" s="1540"/>
      <c r="I710" s="1540"/>
      <c r="J710" s="1540"/>
      <c r="K710" s="1540"/>
      <c r="L710" s="1540"/>
      <c r="M710" s="1540"/>
      <c r="N710" s="1540"/>
      <c r="O710" s="1540"/>
      <c r="P710" s="1540"/>
      <c r="Q710" s="1540"/>
      <c r="R710" s="1540"/>
      <c r="S710" s="1540"/>
      <c r="T710" s="1540"/>
      <c r="U710" s="1540"/>
      <c r="V710" s="1624"/>
      <c r="W710" s="1624"/>
      <c r="Y710" s="1624"/>
      <c r="Z710" s="1624"/>
    </row>
    <row r="711" spans="1:26" x14ac:dyDescent="0.25">
      <c r="A711" s="1540"/>
      <c r="B711" s="1540"/>
      <c r="C711" s="1624"/>
      <c r="D711" s="1624"/>
      <c r="E711" s="1631"/>
      <c r="F711" s="1631"/>
      <c r="H711" s="1540"/>
      <c r="I711" s="1540"/>
      <c r="J711" s="1540"/>
      <c r="K711" s="1540"/>
      <c r="L711" s="1540"/>
      <c r="M711" s="1540"/>
      <c r="N711" s="1540"/>
      <c r="O711" s="1540"/>
      <c r="P711" s="1540"/>
      <c r="Q711" s="1540"/>
      <c r="R711" s="1540"/>
      <c r="S711" s="1540"/>
      <c r="T711" s="1540"/>
      <c r="U711" s="1540"/>
      <c r="V711" s="1624"/>
      <c r="W711" s="1624"/>
      <c r="Y711" s="1624"/>
      <c r="Z711" s="1624"/>
    </row>
    <row r="712" spans="1:26" x14ac:dyDescent="0.25">
      <c r="A712" s="1540"/>
      <c r="B712" s="1540"/>
      <c r="C712" s="1624"/>
      <c r="D712" s="1624"/>
      <c r="E712" s="1631"/>
      <c r="F712" s="1631"/>
      <c r="H712" s="1540"/>
      <c r="I712" s="1540"/>
      <c r="J712" s="1540"/>
      <c r="K712" s="1540"/>
      <c r="L712" s="1540"/>
      <c r="M712" s="1540"/>
      <c r="N712" s="1540"/>
      <c r="O712" s="1540"/>
      <c r="P712" s="1540"/>
      <c r="Q712" s="1540"/>
      <c r="R712" s="1540"/>
      <c r="S712" s="1540"/>
      <c r="T712" s="1540"/>
      <c r="U712" s="1540"/>
      <c r="V712" s="1624"/>
      <c r="W712" s="1624"/>
      <c r="Y712" s="1624"/>
      <c r="Z712" s="1624"/>
    </row>
    <row r="713" spans="1:26" x14ac:dyDescent="0.25">
      <c r="A713" s="1540"/>
      <c r="B713" s="1540"/>
      <c r="C713" s="1624"/>
      <c r="D713" s="1624"/>
      <c r="E713" s="1631"/>
      <c r="F713" s="1631"/>
      <c r="H713" s="1540"/>
      <c r="I713" s="1540"/>
      <c r="J713" s="1540"/>
      <c r="K713" s="1540"/>
      <c r="L713" s="1540"/>
      <c r="M713" s="1540"/>
      <c r="N713" s="1540"/>
      <c r="O713" s="1540"/>
      <c r="P713" s="1540"/>
      <c r="Q713" s="1540"/>
      <c r="R713" s="1540"/>
      <c r="S713" s="1540"/>
      <c r="T713" s="1540"/>
      <c r="U713" s="1540"/>
      <c r="V713" s="1624"/>
      <c r="W713" s="1624"/>
      <c r="Y713" s="1624"/>
      <c r="Z713" s="1624"/>
    </row>
    <row r="714" spans="1:26" x14ac:dyDescent="0.25">
      <c r="A714" s="1540"/>
      <c r="B714" s="1540"/>
      <c r="C714" s="1624"/>
      <c r="D714" s="1624"/>
      <c r="E714" s="1631"/>
      <c r="F714" s="1631"/>
      <c r="H714" s="1540"/>
      <c r="I714" s="1540"/>
      <c r="J714" s="1540"/>
      <c r="K714" s="1540"/>
      <c r="L714" s="1540"/>
      <c r="M714" s="1540"/>
      <c r="N714" s="1540"/>
      <c r="O714" s="1540"/>
      <c r="P714" s="1540"/>
      <c r="Q714" s="1540"/>
      <c r="R714" s="1540"/>
      <c r="S714" s="1540"/>
      <c r="T714" s="1540"/>
      <c r="U714" s="1540"/>
      <c r="V714" s="1624"/>
      <c r="W714" s="1624"/>
      <c r="Y714" s="1624"/>
      <c r="Z714" s="1624"/>
    </row>
    <row r="715" spans="1:26" x14ac:dyDescent="0.25">
      <c r="A715" s="1540"/>
      <c r="B715" s="1540"/>
      <c r="C715" s="1624"/>
      <c r="D715" s="1624"/>
      <c r="E715" s="1631"/>
      <c r="F715" s="1631"/>
      <c r="H715" s="1540"/>
      <c r="I715" s="1540"/>
      <c r="J715" s="1540"/>
      <c r="K715" s="1540"/>
      <c r="L715" s="1540"/>
      <c r="M715" s="1540"/>
      <c r="N715" s="1540"/>
      <c r="O715" s="1540"/>
      <c r="P715" s="1540"/>
      <c r="Q715" s="1540"/>
      <c r="R715" s="1540"/>
      <c r="S715" s="1540"/>
      <c r="T715" s="1540"/>
      <c r="U715" s="1540"/>
      <c r="V715" s="1624"/>
      <c r="W715" s="1624"/>
      <c r="Y715" s="1624"/>
      <c r="Z715" s="1624"/>
    </row>
    <row r="716" spans="1:26" x14ac:dyDescent="0.25">
      <c r="A716" s="1540"/>
      <c r="B716" s="1540"/>
      <c r="C716" s="1624"/>
      <c r="D716" s="1624"/>
      <c r="E716" s="1631"/>
      <c r="F716" s="1631"/>
      <c r="H716" s="1540"/>
      <c r="I716" s="1540"/>
      <c r="J716" s="1540"/>
      <c r="K716" s="1540"/>
      <c r="L716" s="1540"/>
      <c r="M716" s="1540"/>
      <c r="N716" s="1540"/>
      <c r="O716" s="1540"/>
      <c r="P716" s="1540"/>
      <c r="Q716" s="1540"/>
      <c r="R716" s="1540"/>
      <c r="S716" s="1540"/>
      <c r="T716" s="1540"/>
      <c r="U716" s="1540"/>
      <c r="V716" s="1624"/>
      <c r="W716" s="1624"/>
      <c r="Y716" s="1624"/>
      <c r="Z716" s="1624"/>
    </row>
    <row r="717" spans="1:26" x14ac:dyDescent="0.25">
      <c r="A717" s="1540"/>
      <c r="B717" s="1540"/>
      <c r="C717" s="1624"/>
      <c r="D717" s="1624"/>
      <c r="E717" s="1631"/>
      <c r="F717" s="1631"/>
      <c r="H717" s="1540"/>
      <c r="I717" s="1540"/>
      <c r="J717" s="1540"/>
      <c r="K717" s="1540"/>
      <c r="L717" s="1540"/>
      <c r="M717" s="1540"/>
      <c r="N717" s="1540"/>
      <c r="O717" s="1540"/>
      <c r="P717" s="1540"/>
      <c r="Q717" s="1540"/>
      <c r="R717" s="1540"/>
      <c r="S717" s="1540"/>
      <c r="T717" s="1540"/>
      <c r="U717" s="1540"/>
      <c r="V717" s="1624"/>
      <c r="W717" s="1624"/>
      <c r="Y717" s="1624"/>
      <c r="Z717" s="1624"/>
    </row>
    <row r="718" spans="1:26" x14ac:dyDescent="0.25">
      <c r="A718" s="1540"/>
      <c r="B718" s="1540"/>
      <c r="C718" s="1624"/>
      <c r="D718" s="1624"/>
      <c r="E718" s="1631"/>
      <c r="F718" s="1631"/>
      <c r="H718" s="1540"/>
      <c r="I718" s="1540"/>
      <c r="J718" s="1540"/>
      <c r="K718" s="1540"/>
      <c r="L718" s="1540"/>
      <c r="M718" s="1540"/>
      <c r="N718" s="1540"/>
      <c r="O718" s="1540"/>
      <c r="P718" s="1540"/>
      <c r="Q718" s="1540"/>
      <c r="R718" s="1540"/>
      <c r="S718" s="1540"/>
      <c r="T718" s="1540"/>
      <c r="U718" s="1540"/>
      <c r="V718" s="1624"/>
      <c r="W718" s="1624"/>
      <c r="Y718" s="1624"/>
      <c r="Z718" s="1624"/>
    </row>
    <row r="719" spans="1:26" x14ac:dyDescent="0.25">
      <c r="A719" s="1540"/>
      <c r="B719" s="1540"/>
      <c r="C719" s="1624"/>
      <c r="D719" s="1624"/>
      <c r="E719" s="1631"/>
      <c r="F719" s="1631"/>
      <c r="H719" s="1540"/>
      <c r="I719" s="1540"/>
      <c r="J719" s="1540"/>
      <c r="K719" s="1540"/>
      <c r="L719" s="1540"/>
      <c r="M719" s="1540"/>
      <c r="N719" s="1540"/>
      <c r="O719" s="1540"/>
      <c r="P719" s="1540"/>
      <c r="Q719" s="1540"/>
      <c r="R719" s="1540"/>
      <c r="S719" s="1540"/>
      <c r="T719" s="1540"/>
      <c r="U719" s="1540"/>
      <c r="V719" s="1624"/>
      <c r="W719" s="1624"/>
      <c r="Y719" s="1624"/>
      <c r="Z719" s="1624"/>
    </row>
    <row r="720" spans="1:26" x14ac:dyDescent="0.25">
      <c r="A720" s="1540"/>
      <c r="B720" s="1540"/>
      <c r="C720" s="1624"/>
      <c r="D720" s="1624"/>
      <c r="E720" s="1631"/>
      <c r="F720" s="1631"/>
      <c r="H720" s="1540"/>
      <c r="I720" s="1540"/>
      <c r="J720" s="1540"/>
      <c r="K720" s="1540"/>
      <c r="L720" s="1540"/>
      <c r="M720" s="1540"/>
      <c r="N720" s="1540"/>
      <c r="O720" s="1540"/>
      <c r="P720" s="1540"/>
      <c r="Q720" s="1540"/>
      <c r="R720" s="1540"/>
      <c r="S720" s="1540"/>
      <c r="T720" s="1540"/>
      <c r="U720" s="1540"/>
      <c r="V720" s="1624"/>
      <c r="W720" s="1624"/>
      <c r="Y720" s="1624"/>
      <c r="Z720" s="1624"/>
    </row>
    <row r="721" spans="1:26" x14ac:dyDescent="0.25">
      <c r="A721" s="1540"/>
      <c r="B721" s="1540"/>
      <c r="C721" s="1624"/>
      <c r="D721" s="1624"/>
      <c r="E721" s="1631"/>
      <c r="F721" s="1631"/>
      <c r="H721" s="1540"/>
      <c r="I721" s="1540"/>
      <c r="J721" s="1540"/>
      <c r="K721" s="1540"/>
      <c r="L721" s="1540"/>
      <c r="M721" s="1540"/>
      <c r="N721" s="1540"/>
      <c r="O721" s="1540"/>
      <c r="P721" s="1540"/>
      <c r="Q721" s="1540"/>
      <c r="R721" s="1540"/>
      <c r="S721" s="1540"/>
      <c r="T721" s="1540"/>
      <c r="U721" s="1540"/>
      <c r="V721" s="1624"/>
      <c r="W721" s="1624"/>
      <c r="Y721" s="1624"/>
      <c r="Z721" s="1624"/>
    </row>
    <row r="722" spans="1:26" x14ac:dyDescent="0.25">
      <c r="A722" s="1540"/>
      <c r="B722" s="1540"/>
      <c r="C722" s="1624"/>
      <c r="D722" s="1624"/>
      <c r="E722" s="1631"/>
      <c r="F722" s="1631"/>
      <c r="H722" s="1540"/>
      <c r="I722" s="1540"/>
      <c r="J722" s="1540"/>
      <c r="K722" s="1540"/>
      <c r="L722" s="1540"/>
      <c r="M722" s="1540"/>
      <c r="N722" s="1540"/>
      <c r="O722" s="1540"/>
      <c r="P722" s="1540"/>
      <c r="Q722" s="1540"/>
      <c r="R722" s="1540"/>
      <c r="S722" s="1540"/>
      <c r="T722" s="1540"/>
      <c r="U722" s="1540"/>
      <c r="V722" s="1624"/>
      <c r="W722" s="1624"/>
      <c r="Y722" s="1624"/>
      <c r="Z722" s="1624"/>
    </row>
    <row r="723" spans="1:26" x14ac:dyDescent="0.25">
      <c r="A723" s="1540"/>
      <c r="B723" s="1540"/>
      <c r="C723" s="1624"/>
      <c r="D723" s="1624"/>
      <c r="E723" s="1631"/>
      <c r="F723" s="1631"/>
      <c r="H723" s="1540"/>
      <c r="I723" s="1540"/>
      <c r="J723" s="1540"/>
      <c r="K723" s="1540"/>
      <c r="L723" s="1540"/>
      <c r="M723" s="1540"/>
      <c r="N723" s="1540"/>
      <c r="O723" s="1540"/>
      <c r="P723" s="1540"/>
      <c r="Q723" s="1540"/>
      <c r="R723" s="1540"/>
      <c r="S723" s="1540"/>
      <c r="T723" s="1540"/>
      <c r="U723" s="1540"/>
      <c r="V723" s="1624"/>
      <c r="W723" s="1624"/>
      <c r="Y723" s="1624"/>
      <c r="Z723" s="1624"/>
    </row>
    <row r="724" spans="1:26" x14ac:dyDescent="0.25">
      <c r="A724" s="1540"/>
      <c r="B724" s="1540"/>
      <c r="C724" s="1624"/>
      <c r="D724" s="1624"/>
      <c r="E724" s="1631"/>
      <c r="F724" s="1631"/>
      <c r="H724" s="1540"/>
      <c r="I724" s="1540"/>
      <c r="J724" s="1540"/>
      <c r="K724" s="1540"/>
      <c r="L724" s="1540"/>
      <c r="M724" s="1540"/>
      <c r="N724" s="1540"/>
      <c r="O724" s="1540"/>
      <c r="P724" s="1540"/>
      <c r="Q724" s="1540"/>
      <c r="R724" s="1540"/>
      <c r="S724" s="1540"/>
      <c r="T724" s="1540"/>
      <c r="U724" s="1540"/>
      <c r="V724" s="1624"/>
      <c r="W724" s="1624"/>
      <c r="Y724" s="1624"/>
      <c r="Z724" s="1624"/>
    </row>
    <row r="725" spans="1:26" x14ac:dyDescent="0.25">
      <c r="A725" s="1540"/>
      <c r="B725" s="1540"/>
      <c r="C725" s="1624"/>
      <c r="D725" s="1624"/>
      <c r="E725" s="1631"/>
      <c r="F725" s="1631"/>
      <c r="H725" s="1540"/>
      <c r="I725" s="1540"/>
      <c r="J725" s="1540"/>
      <c r="K725" s="1540"/>
      <c r="L725" s="1540"/>
      <c r="M725" s="1540"/>
      <c r="N725" s="1540"/>
      <c r="O725" s="1540"/>
      <c r="P725" s="1540"/>
      <c r="Q725" s="1540"/>
      <c r="R725" s="1540"/>
      <c r="S725" s="1540"/>
      <c r="T725" s="1540"/>
      <c r="U725" s="1540"/>
      <c r="V725" s="1624"/>
      <c r="W725" s="1624"/>
      <c r="Y725" s="1624"/>
      <c r="Z725" s="1624"/>
    </row>
    <row r="726" spans="1:26" x14ac:dyDescent="0.25">
      <c r="A726" s="1540"/>
      <c r="B726" s="1540"/>
      <c r="C726" s="1624"/>
      <c r="D726" s="1624"/>
      <c r="E726" s="1631"/>
      <c r="F726" s="1631"/>
      <c r="H726" s="1540"/>
      <c r="I726" s="1540"/>
      <c r="J726" s="1540"/>
      <c r="K726" s="1540"/>
      <c r="L726" s="1540"/>
      <c r="M726" s="1540"/>
      <c r="N726" s="1540"/>
      <c r="O726" s="1540"/>
      <c r="P726" s="1540"/>
      <c r="Q726" s="1540"/>
      <c r="R726" s="1540"/>
      <c r="S726" s="1540"/>
      <c r="T726" s="1540"/>
      <c r="U726" s="1540"/>
      <c r="V726" s="1624"/>
      <c r="W726" s="1624"/>
      <c r="Y726" s="1624"/>
      <c r="Z726" s="1624"/>
    </row>
    <row r="727" spans="1:26" x14ac:dyDescent="0.25">
      <c r="A727" s="1540"/>
      <c r="B727" s="1540"/>
      <c r="C727" s="1624"/>
      <c r="D727" s="1624"/>
      <c r="E727" s="1631"/>
      <c r="F727" s="1631"/>
      <c r="H727" s="1540"/>
      <c r="I727" s="1540"/>
      <c r="J727" s="1540"/>
      <c r="K727" s="1540"/>
      <c r="L727" s="1540"/>
      <c r="M727" s="1540"/>
      <c r="N727" s="1540"/>
      <c r="O727" s="1540"/>
      <c r="P727" s="1540"/>
      <c r="Q727" s="1540"/>
      <c r="R727" s="1540"/>
      <c r="S727" s="1540"/>
      <c r="T727" s="1540"/>
      <c r="U727" s="1540"/>
      <c r="V727" s="1624"/>
      <c r="W727" s="1624"/>
      <c r="Y727" s="1624"/>
      <c r="Z727" s="1624"/>
    </row>
    <row r="728" spans="1:26" x14ac:dyDescent="0.25">
      <c r="A728" s="1540"/>
      <c r="B728" s="1540"/>
      <c r="C728" s="1624"/>
      <c r="D728" s="1624"/>
      <c r="E728" s="1631"/>
      <c r="F728" s="1631"/>
      <c r="H728" s="1540"/>
      <c r="I728" s="1540"/>
      <c r="J728" s="1540"/>
      <c r="K728" s="1540"/>
      <c r="L728" s="1540"/>
      <c r="M728" s="1540"/>
      <c r="N728" s="1540"/>
      <c r="O728" s="1540"/>
      <c r="P728" s="1540"/>
      <c r="Q728" s="1540"/>
      <c r="R728" s="1540"/>
      <c r="S728" s="1540"/>
      <c r="T728" s="1540"/>
      <c r="U728" s="1540"/>
      <c r="V728" s="1624"/>
      <c r="W728" s="1624"/>
      <c r="Y728" s="1624"/>
      <c r="Z728" s="1624"/>
    </row>
    <row r="729" spans="1:26" x14ac:dyDescent="0.25">
      <c r="A729" s="1540"/>
      <c r="B729" s="1540"/>
      <c r="C729" s="1624"/>
      <c r="D729" s="1624"/>
      <c r="E729" s="1631"/>
      <c r="F729" s="1631"/>
      <c r="H729" s="1540"/>
      <c r="I729" s="1540"/>
      <c r="J729" s="1540"/>
      <c r="K729" s="1540"/>
      <c r="L729" s="1540"/>
      <c r="M729" s="1540"/>
      <c r="N729" s="1540"/>
      <c r="O729" s="1540"/>
      <c r="P729" s="1540"/>
      <c r="Q729" s="1540"/>
      <c r="R729" s="1540"/>
      <c r="S729" s="1540"/>
      <c r="T729" s="1540"/>
      <c r="U729" s="1540"/>
      <c r="V729" s="1624"/>
      <c r="W729" s="1624"/>
      <c r="Y729" s="1624"/>
      <c r="Z729" s="1624"/>
    </row>
    <row r="730" spans="1:26" x14ac:dyDescent="0.25">
      <c r="A730" s="1540"/>
      <c r="B730" s="1540"/>
      <c r="C730" s="1624"/>
      <c r="D730" s="1624"/>
      <c r="E730" s="1631"/>
      <c r="F730" s="1631"/>
      <c r="H730" s="1540"/>
      <c r="I730" s="1540"/>
      <c r="J730" s="1540"/>
      <c r="K730" s="1540"/>
      <c r="L730" s="1540"/>
      <c r="M730" s="1540"/>
      <c r="N730" s="1540"/>
      <c r="O730" s="1540"/>
      <c r="P730" s="1540"/>
      <c r="Q730" s="1540"/>
      <c r="R730" s="1540"/>
      <c r="S730" s="1540"/>
      <c r="T730" s="1540"/>
      <c r="U730" s="1540"/>
      <c r="V730" s="1624"/>
      <c r="W730" s="1624"/>
      <c r="Y730" s="1624"/>
      <c r="Z730" s="1624"/>
    </row>
    <row r="731" spans="1:26" x14ac:dyDescent="0.25">
      <c r="A731" s="1540"/>
      <c r="B731" s="1540"/>
      <c r="C731" s="1624"/>
      <c r="D731" s="1624"/>
      <c r="E731" s="1631"/>
      <c r="F731" s="1631"/>
      <c r="H731" s="1540"/>
      <c r="I731" s="1540"/>
      <c r="J731" s="1540"/>
      <c r="K731" s="1540"/>
      <c r="L731" s="1540"/>
      <c r="M731" s="1540"/>
      <c r="N731" s="1540"/>
      <c r="O731" s="1540"/>
      <c r="P731" s="1540"/>
      <c r="Q731" s="1540"/>
      <c r="R731" s="1540"/>
      <c r="S731" s="1540"/>
      <c r="T731" s="1540"/>
      <c r="U731" s="1540"/>
      <c r="V731" s="1624"/>
      <c r="W731" s="1624"/>
      <c r="Y731" s="1624"/>
      <c r="Z731" s="1624"/>
    </row>
    <row r="732" spans="1:26" x14ac:dyDescent="0.25">
      <c r="A732" s="1540"/>
      <c r="B732" s="1540"/>
      <c r="C732" s="1624"/>
      <c r="D732" s="1624"/>
      <c r="E732" s="1631"/>
      <c r="F732" s="1631"/>
      <c r="H732" s="1540"/>
      <c r="I732" s="1540"/>
      <c r="J732" s="1540"/>
      <c r="K732" s="1540"/>
      <c r="L732" s="1540"/>
      <c r="M732" s="1540"/>
      <c r="N732" s="1540"/>
      <c r="O732" s="1540"/>
      <c r="P732" s="1540"/>
      <c r="Q732" s="1540"/>
      <c r="R732" s="1540"/>
      <c r="S732" s="1540"/>
      <c r="T732" s="1540"/>
      <c r="U732" s="1540"/>
      <c r="V732" s="1624"/>
      <c r="W732" s="1624"/>
      <c r="Y732" s="1624"/>
      <c r="Z732" s="1624"/>
    </row>
    <row r="733" spans="1:26" x14ac:dyDescent="0.25">
      <c r="A733" s="1540"/>
      <c r="B733" s="1540"/>
      <c r="C733" s="1624"/>
      <c r="D733" s="1624"/>
      <c r="E733" s="1631"/>
      <c r="F733" s="1631"/>
      <c r="H733" s="1540"/>
      <c r="I733" s="1540"/>
      <c r="J733" s="1540"/>
      <c r="K733" s="1540"/>
      <c r="L733" s="1540"/>
      <c r="M733" s="1540"/>
      <c r="N733" s="1540"/>
      <c r="O733" s="1540"/>
      <c r="P733" s="1540"/>
      <c r="Q733" s="1540"/>
      <c r="R733" s="1540"/>
      <c r="S733" s="1540"/>
      <c r="T733" s="1540"/>
      <c r="U733" s="1540"/>
      <c r="V733" s="1624"/>
      <c r="W733" s="1624"/>
      <c r="Y733" s="1624"/>
      <c r="Z733" s="1624"/>
    </row>
    <row r="734" spans="1:26" x14ac:dyDescent="0.25">
      <c r="A734" s="1540"/>
      <c r="B734" s="1540"/>
      <c r="C734" s="1624"/>
      <c r="D734" s="1624"/>
      <c r="E734" s="1631"/>
      <c r="F734" s="1631"/>
      <c r="H734" s="1540"/>
      <c r="I734" s="1540"/>
      <c r="J734" s="1540"/>
      <c r="K734" s="1540"/>
      <c r="L734" s="1540"/>
      <c r="M734" s="1540"/>
      <c r="N734" s="1540"/>
      <c r="O734" s="1540"/>
      <c r="P734" s="1540"/>
      <c r="Q734" s="1540"/>
      <c r="R734" s="1540"/>
      <c r="S734" s="1540"/>
      <c r="T734" s="1540"/>
      <c r="U734" s="1540"/>
      <c r="V734" s="1624"/>
      <c r="W734" s="1624"/>
      <c r="Y734" s="1624"/>
      <c r="Z734" s="1624"/>
    </row>
    <row r="735" spans="1:26" x14ac:dyDescent="0.25">
      <c r="A735" s="1540"/>
      <c r="B735" s="1540"/>
      <c r="C735" s="1624"/>
      <c r="D735" s="1624"/>
      <c r="E735" s="1631"/>
      <c r="F735" s="1631"/>
      <c r="H735" s="1540"/>
      <c r="I735" s="1540"/>
      <c r="J735" s="1540"/>
      <c r="K735" s="1540"/>
      <c r="L735" s="1540"/>
      <c r="M735" s="1540"/>
      <c r="N735" s="1540"/>
      <c r="O735" s="1540"/>
      <c r="P735" s="1540"/>
      <c r="Q735" s="1540"/>
      <c r="R735" s="1540"/>
      <c r="S735" s="1540"/>
      <c r="T735" s="1540"/>
      <c r="U735" s="1540"/>
      <c r="V735" s="1624"/>
      <c r="W735" s="1624"/>
      <c r="Y735" s="1624"/>
      <c r="Z735" s="1624"/>
    </row>
    <row r="736" spans="1:26" x14ac:dyDescent="0.25">
      <c r="A736" s="1540"/>
      <c r="B736" s="1540"/>
      <c r="C736" s="1624"/>
      <c r="D736" s="1624"/>
      <c r="E736" s="1631"/>
      <c r="F736" s="1631"/>
      <c r="H736" s="1540"/>
      <c r="I736" s="1540"/>
      <c r="J736" s="1540"/>
      <c r="K736" s="1540"/>
      <c r="L736" s="1540"/>
      <c r="M736" s="1540"/>
      <c r="N736" s="1540"/>
      <c r="O736" s="1540"/>
      <c r="P736" s="1540"/>
      <c r="Q736" s="1540"/>
      <c r="R736" s="1540"/>
      <c r="S736" s="1540"/>
      <c r="T736" s="1540"/>
      <c r="U736" s="1540"/>
      <c r="V736" s="1624"/>
      <c r="W736" s="1624"/>
      <c r="Y736" s="1624"/>
      <c r="Z736" s="1624"/>
    </row>
    <row r="737" spans="1:26" x14ac:dyDescent="0.25">
      <c r="A737" s="1540"/>
      <c r="B737" s="1540"/>
      <c r="C737" s="1624"/>
      <c r="D737" s="1624"/>
      <c r="E737" s="1631"/>
      <c r="F737" s="1631"/>
      <c r="H737" s="1540"/>
      <c r="I737" s="1540"/>
      <c r="J737" s="1540"/>
      <c r="K737" s="1540"/>
      <c r="L737" s="1540"/>
      <c r="M737" s="1540"/>
      <c r="N737" s="1540"/>
      <c r="O737" s="1540"/>
      <c r="P737" s="1540"/>
      <c r="Q737" s="1540"/>
      <c r="R737" s="1540"/>
      <c r="S737" s="1540"/>
      <c r="T737" s="1540"/>
      <c r="U737" s="1540"/>
      <c r="V737" s="1624"/>
      <c r="W737" s="1624"/>
      <c r="Y737" s="1624"/>
      <c r="Z737" s="1624"/>
    </row>
    <row r="738" spans="1:26" x14ac:dyDescent="0.25">
      <c r="A738" s="1540"/>
      <c r="B738" s="1540"/>
      <c r="C738" s="1624"/>
      <c r="D738" s="1624"/>
      <c r="E738" s="1631"/>
      <c r="F738" s="1631"/>
      <c r="H738" s="1540"/>
      <c r="I738" s="1540"/>
      <c r="J738" s="1540"/>
      <c r="K738" s="1540"/>
      <c r="L738" s="1540"/>
      <c r="M738" s="1540"/>
      <c r="N738" s="1540"/>
      <c r="O738" s="1540"/>
      <c r="P738" s="1540"/>
      <c r="Q738" s="1540"/>
      <c r="R738" s="1540"/>
      <c r="S738" s="1540"/>
      <c r="T738" s="1540"/>
      <c r="U738" s="1540"/>
      <c r="V738" s="1624"/>
      <c r="W738" s="1624"/>
      <c r="Y738" s="1624"/>
      <c r="Z738" s="1624"/>
    </row>
    <row r="739" spans="1:26" x14ac:dyDescent="0.25">
      <c r="A739" s="1540"/>
      <c r="B739" s="1540"/>
      <c r="C739" s="1624"/>
      <c r="D739" s="1624"/>
      <c r="E739" s="1631"/>
      <c r="F739" s="1631"/>
      <c r="H739" s="1540"/>
      <c r="I739" s="1540"/>
      <c r="J739" s="1540"/>
      <c r="K739" s="1540"/>
      <c r="L739" s="1540"/>
      <c r="M739" s="1540"/>
      <c r="N739" s="1540"/>
      <c r="O739" s="1540"/>
      <c r="P739" s="1540"/>
      <c r="Q739" s="1540"/>
      <c r="R739" s="1540"/>
      <c r="S739" s="1540"/>
      <c r="T739" s="1540"/>
      <c r="U739" s="1540"/>
      <c r="V739" s="1624"/>
      <c r="W739" s="1624"/>
      <c r="Y739" s="1624"/>
      <c r="Z739" s="1624"/>
    </row>
    <row r="740" spans="1:26" x14ac:dyDescent="0.25">
      <c r="A740" s="1540"/>
      <c r="B740" s="1540"/>
      <c r="C740" s="1624"/>
      <c r="D740" s="1624"/>
      <c r="E740" s="1631"/>
      <c r="F740" s="1631"/>
      <c r="H740" s="1540"/>
      <c r="I740" s="1540"/>
      <c r="J740" s="1540"/>
      <c r="K740" s="1540"/>
      <c r="L740" s="1540"/>
      <c r="M740" s="1540"/>
      <c r="N740" s="1540"/>
      <c r="O740" s="1540"/>
      <c r="P740" s="1540"/>
      <c r="Q740" s="1540"/>
      <c r="R740" s="1540"/>
      <c r="S740" s="1540"/>
      <c r="T740" s="1540"/>
      <c r="U740" s="1540"/>
      <c r="V740" s="1624"/>
      <c r="W740" s="1624"/>
      <c r="Y740" s="1624"/>
      <c r="Z740" s="1624"/>
    </row>
    <row r="741" spans="1:26" x14ac:dyDescent="0.25">
      <c r="A741" s="1540"/>
      <c r="B741" s="1540"/>
      <c r="C741" s="1624"/>
      <c r="D741" s="1624"/>
      <c r="E741" s="1631"/>
      <c r="F741" s="1631"/>
      <c r="H741" s="1540"/>
      <c r="I741" s="1540"/>
      <c r="J741" s="1540"/>
      <c r="K741" s="1540"/>
      <c r="L741" s="1540"/>
      <c r="M741" s="1540"/>
      <c r="N741" s="1540"/>
      <c r="O741" s="1540"/>
      <c r="P741" s="1540"/>
      <c r="Q741" s="1540"/>
      <c r="R741" s="1540"/>
      <c r="S741" s="1540"/>
      <c r="T741" s="1540"/>
      <c r="U741" s="1540"/>
      <c r="V741" s="1624"/>
      <c r="W741" s="1624"/>
      <c r="Y741" s="1624"/>
      <c r="Z741" s="1624"/>
    </row>
    <row r="742" spans="1:26" x14ac:dyDescent="0.25">
      <c r="A742" s="1540"/>
      <c r="B742" s="1540"/>
      <c r="C742" s="1624"/>
      <c r="D742" s="1624"/>
      <c r="E742" s="1631"/>
      <c r="F742" s="1631"/>
      <c r="H742" s="1540"/>
      <c r="I742" s="1540"/>
      <c r="J742" s="1540"/>
      <c r="K742" s="1540"/>
      <c r="L742" s="1540"/>
      <c r="M742" s="1540"/>
      <c r="N742" s="1540"/>
      <c r="O742" s="1540"/>
      <c r="P742" s="1540"/>
      <c r="Q742" s="1540"/>
      <c r="R742" s="1540"/>
      <c r="S742" s="1540"/>
      <c r="T742" s="1540"/>
      <c r="U742" s="1540"/>
      <c r="V742" s="1624"/>
      <c r="W742" s="1624"/>
      <c r="Y742" s="1624"/>
      <c r="Z742" s="1624"/>
    </row>
    <row r="743" spans="1:26" x14ac:dyDescent="0.25">
      <c r="A743" s="1540"/>
      <c r="B743" s="1540"/>
      <c r="C743" s="1624"/>
      <c r="D743" s="1624"/>
      <c r="E743" s="1631"/>
      <c r="F743" s="1631"/>
      <c r="H743" s="1540"/>
      <c r="I743" s="1540"/>
      <c r="J743" s="1540"/>
      <c r="K743" s="1540"/>
      <c r="L743" s="1540"/>
      <c r="M743" s="1540"/>
      <c r="N743" s="1540"/>
      <c r="O743" s="1540"/>
      <c r="P743" s="1540"/>
      <c r="Q743" s="1540"/>
      <c r="R743" s="1540"/>
      <c r="S743" s="1540"/>
      <c r="T743" s="1540"/>
      <c r="U743" s="1540"/>
      <c r="V743" s="1624"/>
      <c r="W743" s="1624"/>
      <c r="Y743" s="1624"/>
      <c r="Z743" s="1624"/>
    </row>
    <row r="744" spans="1:26" x14ac:dyDescent="0.25">
      <c r="A744" s="1540"/>
      <c r="B744" s="1540"/>
      <c r="C744" s="1624"/>
      <c r="D744" s="1624"/>
      <c r="E744" s="1631"/>
      <c r="F744" s="1631"/>
      <c r="H744" s="1540"/>
      <c r="I744" s="1540"/>
      <c r="J744" s="1540"/>
      <c r="K744" s="1540"/>
      <c r="L744" s="1540"/>
      <c r="M744" s="1540"/>
      <c r="N744" s="1540"/>
      <c r="O744" s="1540"/>
      <c r="P744" s="1540"/>
      <c r="Q744" s="1540"/>
      <c r="R744" s="1540"/>
      <c r="S744" s="1540"/>
      <c r="T744" s="1540"/>
      <c r="U744" s="1540"/>
      <c r="V744" s="1624"/>
      <c r="W744" s="1624"/>
      <c r="Y744" s="1624"/>
      <c r="Z744" s="1624"/>
    </row>
    <row r="745" spans="1:26" x14ac:dyDescent="0.25">
      <c r="A745" s="1540"/>
      <c r="B745" s="1540"/>
      <c r="C745" s="1624"/>
      <c r="D745" s="1624"/>
      <c r="E745" s="1631"/>
      <c r="F745" s="1631"/>
      <c r="H745" s="1540"/>
      <c r="I745" s="1540"/>
      <c r="J745" s="1540"/>
      <c r="K745" s="1540"/>
      <c r="L745" s="1540"/>
      <c r="M745" s="1540"/>
      <c r="N745" s="1540"/>
      <c r="O745" s="1540"/>
      <c r="P745" s="1540"/>
      <c r="Q745" s="1540"/>
      <c r="R745" s="1540"/>
      <c r="S745" s="1540"/>
      <c r="T745" s="1540"/>
      <c r="U745" s="1540"/>
      <c r="V745" s="1624"/>
      <c r="W745" s="1624"/>
      <c r="Y745" s="1624"/>
      <c r="Z745" s="1624"/>
    </row>
    <row r="746" spans="1:26" x14ac:dyDescent="0.25">
      <c r="A746" s="1540"/>
      <c r="B746" s="1540"/>
      <c r="C746" s="1624"/>
      <c r="D746" s="1624"/>
      <c r="E746" s="1631"/>
      <c r="F746" s="1631"/>
      <c r="H746" s="1540"/>
      <c r="I746" s="1540"/>
      <c r="J746" s="1540"/>
      <c r="K746" s="1540"/>
      <c r="L746" s="1540"/>
      <c r="M746" s="1540"/>
      <c r="N746" s="1540"/>
      <c r="O746" s="1540"/>
      <c r="P746" s="1540"/>
      <c r="Q746" s="1540"/>
      <c r="R746" s="1540"/>
      <c r="S746" s="1540"/>
      <c r="T746" s="1540"/>
      <c r="U746" s="1540"/>
      <c r="V746" s="1624"/>
      <c r="W746" s="1624"/>
      <c r="Y746" s="1624"/>
      <c r="Z746" s="1624"/>
    </row>
    <row r="747" spans="1:26" x14ac:dyDescent="0.25">
      <c r="A747" s="1540"/>
      <c r="B747" s="1540"/>
      <c r="C747" s="1624"/>
      <c r="D747" s="1624"/>
      <c r="E747" s="1631"/>
      <c r="F747" s="1631"/>
      <c r="H747" s="1540"/>
      <c r="I747" s="1540"/>
      <c r="J747" s="1540"/>
      <c r="K747" s="1540"/>
      <c r="L747" s="1540"/>
      <c r="M747" s="1540"/>
      <c r="N747" s="1540"/>
      <c r="O747" s="1540"/>
      <c r="P747" s="1540"/>
      <c r="Q747" s="1540"/>
      <c r="R747" s="1540"/>
      <c r="S747" s="1540"/>
      <c r="T747" s="1540"/>
      <c r="U747" s="1540"/>
      <c r="V747" s="1624"/>
      <c r="W747" s="1624"/>
      <c r="Y747" s="1624"/>
      <c r="Z747" s="1624"/>
    </row>
    <row r="748" spans="1:26" x14ac:dyDescent="0.25">
      <c r="A748" s="1540"/>
      <c r="B748" s="1540"/>
      <c r="C748" s="1624"/>
      <c r="D748" s="1624"/>
      <c r="E748" s="1631"/>
      <c r="F748" s="1631"/>
      <c r="H748" s="1540"/>
      <c r="I748" s="1540"/>
      <c r="J748" s="1540"/>
      <c r="K748" s="1540"/>
      <c r="L748" s="1540"/>
      <c r="M748" s="1540"/>
      <c r="N748" s="1540"/>
      <c r="O748" s="1540"/>
      <c r="P748" s="1540"/>
      <c r="Q748" s="1540"/>
      <c r="R748" s="1540"/>
      <c r="S748" s="1540"/>
      <c r="T748" s="1540"/>
      <c r="U748" s="1540"/>
      <c r="V748" s="1624"/>
      <c r="W748" s="1624"/>
      <c r="Y748" s="1624"/>
      <c r="Z748" s="1624"/>
    </row>
    <row r="749" spans="1:26" x14ac:dyDescent="0.25">
      <c r="A749" s="1540"/>
      <c r="B749" s="1540"/>
      <c r="C749" s="1624"/>
      <c r="D749" s="1624"/>
      <c r="E749" s="1631"/>
      <c r="F749" s="1631"/>
      <c r="H749" s="1540"/>
      <c r="I749" s="1540"/>
      <c r="J749" s="1540"/>
      <c r="K749" s="1540"/>
      <c r="L749" s="1540"/>
      <c r="M749" s="1540"/>
      <c r="N749" s="1540"/>
      <c r="O749" s="1540"/>
      <c r="P749" s="1540"/>
      <c r="Q749" s="1540"/>
      <c r="R749" s="1540"/>
      <c r="S749" s="1540"/>
      <c r="T749" s="1540"/>
      <c r="U749" s="1540"/>
      <c r="V749" s="1624"/>
      <c r="W749" s="1624"/>
      <c r="Y749" s="1624"/>
      <c r="Z749" s="1624"/>
    </row>
    <row r="750" spans="1:26" x14ac:dyDescent="0.25">
      <c r="A750" s="1540"/>
      <c r="B750" s="1540"/>
      <c r="C750" s="1624"/>
      <c r="D750" s="1624"/>
      <c r="E750" s="1631"/>
      <c r="F750" s="1631"/>
      <c r="H750" s="1540"/>
      <c r="I750" s="1540"/>
      <c r="J750" s="1540"/>
      <c r="K750" s="1540"/>
      <c r="L750" s="1540"/>
      <c r="M750" s="1540"/>
      <c r="N750" s="1540"/>
      <c r="O750" s="1540"/>
      <c r="P750" s="1540"/>
      <c r="Q750" s="1540"/>
      <c r="R750" s="1540"/>
      <c r="S750" s="1540"/>
      <c r="T750" s="1540"/>
      <c r="U750" s="1540"/>
      <c r="V750" s="1624"/>
      <c r="W750" s="1624"/>
      <c r="Y750" s="1624"/>
      <c r="Z750" s="1624"/>
    </row>
    <row r="751" spans="1:26" x14ac:dyDescent="0.25">
      <c r="A751" s="1540"/>
      <c r="B751" s="1540"/>
      <c r="C751" s="1624"/>
      <c r="D751" s="1624"/>
      <c r="E751" s="1631"/>
      <c r="F751" s="1631"/>
      <c r="H751" s="1540"/>
      <c r="I751" s="1540"/>
      <c r="J751" s="1540"/>
      <c r="K751" s="1540"/>
      <c r="L751" s="1540"/>
      <c r="M751" s="1540"/>
      <c r="N751" s="1540"/>
      <c r="O751" s="1540"/>
      <c r="P751" s="1540"/>
      <c r="Q751" s="1540"/>
      <c r="R751" s="1540"/>
      <c r="S751" s="1540"/>
      <c r="T751" s="1540"/>
      <c r="U751" s="1540"/>
      <c r="V751" s="1624"/>
      <c r="W751" s="1624"/>
      <c r="Y751" s="1624"/>
      <c r="Z751" s="1624"/>
    </row>
    <row r="752" spans="1:26" x14ac:dyDescent="0.25">
      <c r="A752" s="1540"/>
      <c r="B752" s="1540"/>
      <c r="C752" s="1624"/>
      <c r="D752" s="1624"/>
      <c r="E752" s="1631"/>
      <c r="F752" s="1631"/>
      <c r="H752" s="1540"/>
      <c r="I752" s="1540"/>
      <c r="J752" s="1540"/>
      <c r="K752" s="1540"/>
      <c r="L752" s="1540"/>
      <c r="M752" s="1540"/>
      <c r="N752" s="1540"/>
      <c r="O752" s="1540"/>
      <c r="P752" s="1540"/>
      <c r="Q752" s="1540"/>
      <c r="R752" s="1540"/>
      <c r="S752" s="1540"/>
      <c r="T752" s="1540"/>
      <c r="U752" s="1540"/>
      <c r="V752" s="1624"/>
      <c r="W752" s="1624"/>
      <c r="Y752" s="1624"/>
      <c r="Z752" s="1624"/>
    </row>
    <row r="753" spans="1:26" x14ac:dyDescent="0.25">
      <c r="A753" s="1540"/>
      <c r="B753" s="1540"/>
      <c r="C753" s="1624"/>
      <c r="D753" s="1624"/>
      <c r="E753" s="1631"/>
      <c r="F753" s="1631"/>
      <c r="H753" s="1540"/>
      <c r="I753" s="1540"/>
      <c r="J753" s="1540"/>
      <c r="K753" s="1540"/>
      <c r="L753" s="1540"/>
      <c r="M753" s="1540"/>
      <c r="N753" s="1540"/>
      <c r="O753" s="1540"/>
      <c r="P753" s="1540"/>
      <c r="Q753" s="1540"/>
      <c r="R753" s="1540"/>
      <c r="S753" s="1540"/>
      <c r="T753" s="1540"/>
      <c r="U753" s="1540"/>
      <c r="V753" s="1624"/>
      <c r="W753" s="1624"/>
      <c r="Y753" s="1624"/>
      <c r="Z753" s="1624"/>
    </row>
    <row r="754" spans="1:26" x14ac:dyDescent="0.25">
      <c r="A754" s="1540"/>
      <c r="B754" s="1540"/>
      <c r="C754" s="1624"/>
      <c r="D754" s="1624"/>
      <c r="E754" s="1631"/>
      <c r="F754" s="1631"/>
      <c r="H754" s="1540"/>
      <c r="I754" s="1540"/>
      <c r="J754" s="1540"/>
      <c r="K754" s="1540"/>
      <c r="L754" s="1540"/>
      <c r="M754" s="1540"/>
      <c r="N754" s="1540"/>
      <c r="O754" s="1540"/>
      <c r="P754" s="1540"/>
      <c r="Q754" s="1540"/>
      <c r="R754" s="1540"/>
      <c r="S754" s="1540"/>
      <c r="T754" s="1540"/>
      <c r="U754" s="1540"/>
      <c r="V754" s="1624"/>
      <c r="W754" s="1624"/>
      <c r="Y754" s="1624"/>
      <c r="Z754" s="1624"/>
    </row>
    <row r="755" spans="1:26" x14ac:dyDescent="0.25">
      <c r="A755" s="1540"/>
      <c r="B755" s="1540"/>
      <c r="C755" s="1624"/>
      <c r="D755" s="1624"/>
      <c r="E755" s="1631"/>
      <c r="F755" s="1631"/>
      <c r="H755" s="1540"/>
      <c r="I755" s="1540"/>
      <c r="J755" s="1540"/>
      <c r="K755" s="1540"/>
      <c r="L755" s="1540"/>
      <c r="M755" s="1540"/>
      <c r="N755" s="1540"/>
      <c r="O755" s="1540"/>
      <c r="P755" s="1540"/>
      <c r="Q755" s="1540"/>
      <c r="R755" s="1540"/>
      <c r="S755" s="1540"/>
      <c r="T755" s="1540"/>
      <c r="U755" s="1540"/>
      <c r="V755" s="1624"/>
      <c r="W755" s="1624"/>
      <c r="Y755" s="1624"/>
      <c r="Z755" s="1624"/>
    </row>
    <row r="756" spans="1:26" x14ac:dyDescent="0.25">
      <c r="A756" s="1540"/>
      <c r="B756" s="1540"/>
      <c r="C756" s="1624"/>
      <c r="D756" s="1624"/>
      <c r="E756" s="1631"/>
      <c r="F756" s="1631"/>
      <c r="H756" s="1540"/>
      <c r="I756" s="1540"/>
      <c r="J756" s="1540"/>
      <c r="K756" s="1540"/>
      <c r="L756" s="1540"/>
      <c r="M756" s="1540"/>
      <c r="N756" s="1540"/>
      <c r="O756" s="1540"/>
      <c r="P756" s="1540"/>
      <c r="Q756" s="1540"/>
      <c r="R756" s="1540"/>
      <c r="S756" s="1540"/>
      <c r="T756" s="1540"/>
      <c r="U756" s="1540"/>
      <c r="V756" s="1624"/>
      <c r="W756" s="1624"/>
      <c r="Y756" s="1624"/>
      <c r="Z756" s="1624"/>
    </row>
    <row r="757" spans="1:26" x14ac:dyDescent="0.25">
      <c r="A757" s="1540"/>
      <c r="B757" s="1540"/>
      <c r="C757" s="1624"/>
      <c r="D757" s="1624"/>
      <c r="E757" s="1631"/>
      <c r="F757" s="1631"/>
      <c r="H757" s="1540"/>
      <c r="I757" s="1540"/>
      <c r="J757" s="1540"/>
      <c r="K757" s="1540"/>
      <c r="L757" s="1540"/>
      <c r="M757" s="1540"/>
      <c r="N757" s="1540"/>
      <c r="O757" s="1540"/>
      <c r="P757" s="1540"/>
      <c r="Q757" s="1540"/>
      <c r="R757" s="1540"/>
      <c r="S757" s="1540"/>
      <c r="T757" s="1540"/>
      <c r="U757" s="1540"/>
      <c r="V757" s="1624"/>
      <c r="W757" s="1624"/>
      <c r="Y757" s="1624"/>
      <c r="Z757" s="1624"/>
    </row>
    <row r="758" spans="1:26" x14ac:dyDescent="0.25">
      <c r="A758" s="1540"/>
      <c r="B758" s="1540"/>
      <c r="C758" s="1624"/>
      <c r="D758" s="1624"/>
      <c r="E758" s="1631"/>
      <c r="F758" s="1631"/>
      <c r="H758" s="1540"/>
      <c r="I758" s="1540"/>
      <c r="J758" s="1540"/>
      <c r="K758" s="1540"/>
      <c r="L758" s="1540"/>
      <c r="M758" s="1540"/>
      <c r="N758" s="1540"/>
      <c r="O758" s="1540"/>
      <c r="P758" s="1540"/>
      <c r="Q758" s="1540"/>
      <c r="R758" s="1540"/>
      <c r="S758" s="1540"/>
      <c r="T758" s="1540"/>
      <c r="U758" s="1540"/>
      <c r="V758" s="1624"/>
      <c r="W758" s="1624"/>
      <c r="Y758" s="1624"/>
      <c r="Z758" s="1624"/>
    </row>
    <row r="759" spans="1:26" x14ac:dyDescent="0.25">
      <c r="A759" s="1540"/>
      <c r="B759" s="1540"/>
      <c r="C759" s="1624"/>
      <c r="D759" s="1624"/>
      <c r="E759" s="1631"/>
      <c r="F759" s="1631"/>
      <c r="H759" s="1540"/>
      <c r="I759" s="1540"/>
      <c r="J759" s="1540"/>
      <c r="K759" s="1540"/>
      <c r="L759" s="1540"/>
      <c r="M759" s="1540"/>
      <c r="N759" s="1540"/>
      <c r="O759" s="1540"/>
      <c r="P759" s="1540"/>
      <c r="Q759" s="1540"/>
      <c r="R759" s="1540"/>
      <c r="S759" s="1540"/>
      <c r="T759" s="1540"/>
      <c r="U759" s="1540"/>
      <c r="V759" s="1624"/>
      <c r="W759" s="1624"/>
      <c r="Y759" s="1624"/>
      <c r="Z759" s="1624"/>
    </row>
    <row r="760" spans="1:26" x14ac:dyDescent="0.25">
      <c r="A760" s="1540"/>
      <c r="B760" s="1540"/>
      <c r="C760" s="1624"/>
      <c r="D760" s="1624"/>
      <c r="E760" s="1631"/>
      <c r="F760" s="1631"/>
      <c r="H760" s="1540"/>
      <c r="I760" s="1540"/>
      <c r="J760" s="1540"/>
      <c r="K760" s="1540"/>
      <c r="L760" s="1540"/>
      <c r="M760" s="1540"/>
      <c r="N760" s="1540"/>
      <c r="O760" s="1540"/>
      <c r="P760" s="1540"/>
      <c r="Q760" s="1540"/>
      <c r="R760" s="1540"/>
      <c r="S760" s="1540"/>
      <c r="T760" s="1540"/>
      <c r="U760" s="1540"/>
      <c r="V760" s="1624"/>
      <c r="W760" s="1624"/>
      <c r="Y760" s="1624"/>
      <c r="Z760" s="1624"/>
    </row>
    <row r="761" spans="1:26" x14ac:dyDescent="0.25">
      <c r="A761" s="1540"/>
      <c r="B761" s="1540"/>
      <c r="C761" s="1624"/>
      <c r="D761" s="1624"/>
      <c r="E761" s="1631"/>
      <c r="F761" s="1631"/>
      <c r="H761" s="1540"/>
      <c r="I761" s="1540"/>
      <c r="J761" s="1540"/>
      <c r="K761" s="1540"/>
      <c r="L761" s="1540"/>
      <c r="M761" s="1540"/>
      <c r="N761" s="1540"/>
      <c r="O761" s="1540"/>
      <c r="P761" s="1540"/>
      <c r="Q761" s="1540"/>
      <c r="R761" s="1540"/>
      <c r="S761" s="1540"/>
      <c r="T761" s="1540"/>
      <c r="U761" s="1540"/>
      <c r="V761" s="1624"/>
      <c r="W761" s="1624"/>
      <c r="Y761" s="1624"/>
      <c r="Z761" s="1624"/>
    </row>
    <row r="762" spans="1:26" x14ac:dyDescent="0.25">
      <c r="A762" s="1540"/>
      <c r="B762" s="1540"/>
      <c r="C762" s="1624"/>
      <c r="D762" s="1624"/>
      <c r="E762" s="1631"/>
      <c r="F762" s="1631"/>
      <c r="H762" s="1540"/>
      <c r="I762" s="1540"/>
      <c r="J762" s="1540"/>
      <c r="K762" s="1540"/>
      <c r="L762" s="1540"/>
      <c r="M762" s="1540"/>
      <c r="N762" s="1540"/>
      <c r="O762" s="1540"/>
      <c r="P762" s="1540"/>
      <c r="Q762" s="1540"/>
      <c r="R762" s="1540"/>
      <c r="S762" s="1540"/>
      <c r="T762" s="1540"/>
      <c r="U762" s="1540"/>
      <c r="V762" s="1624"/>
      <c r="W762" s="1624"/>
      <c r="Y762" s="1624"/>
      <c r="Z762" s="1624"/>
    </row>
    <row r="763" spans="1:26" x14ac:dyDescent="0.25">
      <c r="A763" s="1540"/>
      <c r="B763" s="1540"/>
      <c r="C763" s="1624"/>
      <c r="D763" s="1624"/>
      <c r="E763" s="1631"/>
      <c r="F763" s="1631"/>
      <c r="H763" s="1540"/>
      <c r="I763" s="1540"/>
      <c r="J763" s="1540"/>
      <c r="K763" s="1540"/>
      <c r="L763" s="1540"/>
      <c r="M763" s="1540"/>
      <c r="N763" s="1540"/>
      <c r="O763" s="1540"/>
      <c r="P763" s="1540"/>
      <c r="Q763" s="1540"/>
      <c r="R763" s="1540"/>
      <c r="S763" s="1540"/>
      <c r="T763" s="1540"/>
      <c r="U763" s="1540"/>
      <c r="V763" s="1624"/>
      <c r="W763" s="1624"/>
      <c r="Y763" s="1624"/>
      <c r="Z763" s="1624"/>
    </row>
    <row r="764" spans="1:26" x14ac:dyDescent="0.25">
      <c r="A764" s="1540"/>
      <c r="B764" s="1540"/>
      <c r="C764" s="1624"/>
      <c r="D764" s="1624"/>
      <c r="E764" s="1631"/>
      <c r="F764" s="1631"/>
      <c r="H764" s="1540"/>
      <c r="I764" s="1540"/>
      <c r="J764" s="1540"/>
      <c r="K764" s="1540"/>
      <c r="L764" s="1540"/>
      <c r="M764" s="1540"/>
      <c r="N764" s="1540"/>
      <c r="O764" s="1540"/>
      <c r="P764" s="1540"/>
      <c r="Q764" s="1540"/>
      <c r="R764" s="1540"/>
      <c r="S764" s="1540"/>
      <c r="T764" s="1540"/>
      <c r="U764" s="1540"/>
      <c r="V764" s="1624"/>
      <c r="W764" s="1624"/>
      <c r="Y764" s="1624"/>
      <c r="Z764" s="1624"/>
    </row>
    <row r="765" spans="1:26" x14ac:dyDescent="0.25">
      <c r="A765" s="1540"/>
      <c r="B765" s="1540"/>
      <c r="C765" s="1624"/>
      <c r="D765" s="1624"/>
      <c r="E765" s="1631"/>
      <c r="F765" s="1631"/>
      <c r="H765" s="1540"/>
      <c r="I765" s="1540"/>
      <c r="J765" s="1540"/>
      <c r="K765" s="1540"/>
      <c r="L765" s="1540"/>
      <c r="M765" s="1540"/>
      <c r="N765" s="1540"/>
      <c r="O765" s="1540"/>
      <c r="P765" s="1540"/>
      <c r="Q765" s="1540"/>
      <c r="R765" s="1540"/>
      <c r="S765" s="1540"/>
      <c r="T765" s="1540"/>
      <c r="U765" s="1540"/>
      <c r="V765" s="1624"/>
      <c r="W765" s="1624"/>
      <c r="Y765" s="1624"/>
      <c r="Z765" s="1624"/>
    </row>
    <row r="766" spans="1:26" x14ac:dyDescent="0.25">
      <c r="A766" s="1540"/>
      <c r="B766" s="1540"/>
      <c r="C766" s="1624"/>
      <c r="D766" s="1624"/>
      <c r="E766" s="1631"/>
      <c r="F766" s="1631"/>
      <c r="H766" s="1540"/>
      <c r="I766" s="1540"/>
      <c r="J766" s="1540"/>
      <c r="K766" s="1540"/>
      <c r="L766" s="1540"/>
      <c r="M766" s="1540"/>
      <c r="N766" s="1540"/>
      <c r="O766" s="1540"/>
      <c r="P766" s="1540"/>
      <c r="Q766" s="1540"/>
      <c r="R766" s="1540"/>
      <c r="S766" s="1540"/>
      <c r="T766" s="1540"/>
      <c r="U766" s="1540"/>
      <c r="V766" s="1624"/>
      <c r="W766" s="1624"/>
      <c r="Y766" s="1624"/>
      <c r="Z766" s="1624"/>
    </row>
    <row r="767" spans="1:26" x14ac:dyDescent="0.25">
      <c r="A767" s="1540"/>
      <c r="B767" s="1540"/>
      <c r="C767" s="1624"/>
      <c r="D767" s="1624"/>
      <c r="E767" s="1631"/>
      <c r="F767" s="1631"/>
      <c r="H767" s="1540"/>
      <c r="I767" s="1540"/>
      <c r="J767" s="1540"/>
      <c r="K767" s="1540"/>
      <c r="L767" s="1540"/>
      <c r="M767" s="1540"/>
      <c r="N767" s="1540"/>
      <c r="O767" s="1540"/>
      <c r="P767" s="1540"/>
      <c r="Q767" s="1540"/>
      <c r="R767" s="1540"/>
      <c r="S767" s="1540"/>
      <c r="T767" s="1540"/>
      <c r="U767" s="1540"/>
      <c r="V767" s="1624"/>
      <c r="W767" s="1624"/>
      <c r="Y767" s="1624"/>
      <c r="Z767" s="1624"/>
    </row>
    <row r="768" spans="1:26" x14ac:dyDescent="0.25">
      <c r="A768" s="1540"/>
      <c r="B768" s="1540"/>
      <c r="C768" s="1624"/>
      <c r="D768" s="1624"/>
      <c r="E768" s="1631"/>
      <c r="F768" s="1631"/>
      <c r="H768" s="1540"/>
      <c r="I768" s="1540"/>
      <c r="J768" s="1540"/>
      <c r="K768" s="1540"/>
      <c r="L768" s="1540"/>
      <c r="M768" s="1540"/>
      <c r="N768" s="1540"/>
      <c r="O768" s="1540"/>
      <c r="P768" s="1540"/>
      <c r="Q768" s="1540"/>
      <c r="R768" s="1540"/>
      <c r="S768" s="1540"/>
      <c r="T768" s="1540"/>
      <c r="U768" s="1540"/>
      <c r="V768" s="1624"/>
      <c r="W768" s="1624"/>
      <c r="Y768" s="1624"/>
      <c r="Z768" s="1624"/>
    </row>
    <row r="769" spans="1:26" x14ac:dyDescent="0.25">
      <c r="A769" s="1540"/>
      <c r="B769" s="1540"/>
      <c r="C769" s="1624"/>
      <c r="D769" s="1624"/>
      <c r="E769" s="1631"/>
      <c r="F769" s="1631"/>
      <c r="H769" s="1540"/>
      <c r="I769" s="1540"/>
      <c r="J769" s="1540"/>
      <c r="K769" s="1540"/>
      <c r="L769" s="1540"/>
      <c r="M769" s="1540"/>
      <c r="N769" s="1540"/>
      <c r="O769" s="1540"/>
      <c r="P769" s="1540"/>
      <c r="Q769" s="1540"/>
      <c r="R769" s="1540"/>
      <c r="S769" s="1540"/>
      <c r="T769" s="1540"/>
      <c r="U769" s="1540"/>
      <c r="V769" s="1624"/>
      <c r="W769" s="1624"/>
      <c r="Y769" s="1624"/>
      <c r="Z769" s="1624"/>
    </row>
    <row r="770" spans="1:26" x14ac:dyDescent="0.25">
      <c r="A770" s="1540"/>
      <c r="B770" s="1540"/>
      <c r="C770" s="1624"/>
      <c r="D770" s="1624"/>
      <c r="E770" s="1631"/>
      <c r="F770" s="1631"/>
      <c r="H770" s="1540"/>
      <c r="I770" s="1540"/>
      <c r="J770" s="1540"/>
      <c r="K770" s="1540"/>
      <c r="L770" s="1540"/>
      <c r="M770" s="1540"/>
      <c r="N770" s="1540"/>
      <c r="O770" s="1540"/>
      <c r="P770" s="1540"/>
      <c r="Q770" s="1540"/>
      <c r="R770" s="1540"/>
      <c r="S770" s="1540"/>
      <c r="T770" s="1540"/>
      <c r="U770" s="1540"/>
      <c r="V770" s="1624"/>
      <c r="W770" s="1624"/>
      <c r="Y770" s="1624"/>
      <c r="Z770" s="1624"/>
    </row>
    <row r="771" spans="1:26" x14ac:dyDescent="0.25">
      <c r="A771" s="1540"/>
      <c r="B771" s="1540"/>
      <c r="C771" s="1624"/>
      <c r="D771" s="1624"/>
      <c r="E771" s="1631"/>
      <c r="F771" s="1631"/>
      <c r="H771" s="1540"/>
      <c r="I771" s="1540"/>
      <c r="J771" s="1540"/>
      <c r="K771" s="1540"/>
      <c r="L771" s="1540"/>
      <c r="M771" s="1540"/>
      <c r="N771" s="1540"/>
      <c r="O771" s="1540"/>
      <c r="P771" s="1540"/>
      <c r="Q771" s="1540"/>
      <c r="R771" s="1540"/>
      <c r="S771" s="1540"/>
      <c r="T771" s="1540"/>
      <c r="U771" s="1540"/>
      <c r="V771" s="1624"/>
      <c r="W771" s="1624"/>
      <c r="Y771" s="1624"/>
      <c r="Z771" s="1624"/>
    </row>
    <row r="772" spans="1:26" x14ac:dyDescent="0.25">
      <c r="A772" s="1540"/>
      <c r="B772" s="1540"/>
      <c r="C772" s="1624"/>
      <c r="D772" s="1624"/>
      <c r="E772" s="1631"/>
      <c r="F772" s="1631"/>
      <c r="H772" s="1540"/>
      <c r="I772" s="1540"/>
      <c r="J772" s="1540"/>
      <c r="K772" s="1540"/>
      <c r="L772" s="1540"/>
      <c r="M772" s="1540"/>
      <c r="N772" s="1540"/>
      <c r="O772" s="1540"/>
      <c r="P772" s="1540"/>
      <c r="Q772" s="1540"/>
      <c r="R772" s="1540"/>
      <c r="S772" s="1540"/>
      <c r="T772" s="1540"/>
      <c r="U772" s="1540"/>
      <c r="V772" s="1624"/>
      <c r="W772" s="1624"/>
      <c r="Y772" s="1624"/>
      <c r="Z772" s="1624"/>
    </row>
    <row r="773" spans="1:26" x14ac:dyDescent="0.25">
      <c r="A773" s="1540"/>
      <c r="B773" s="1540"/>
      <c r="C773" s="1624"/>
      <c r="D773" s="1624"/>
      <c r="E773" s="1631"/>
      <c r="F773" s="1631"/>
      <c r="H773" s="1540"/>
      <c r="I773" s="1540"/>
      <c r="J773" s="1540"/>
      <c r="K773" s="1540"/>
      <c r="L773" s="1540"/>
      <c r="M773" s="1540"/>
      <c r="N773" s="1540"/>
      <c r="O773" s="1540"/>
      <c r="P773" s="1540"/>
      <c r="Q773" s="1540"/>
      <c r="R773" s="1540"/>
      <c r="S773" s="1540"/>
      <c r="T773" s="1540"/>
      <c r="U773" s="1540"/>
      <c r="V773" s="1624"/>
      <c r="W773" s="1624"/>
      <c r="Y773" s="1624"/>
      <c r="Z773" s="1624"/>
    </row>
    <row r="774" spans="1:26" x14ac:dyDescent="0.25">
      <c r="A774" s="1540"/>
      <c r="B774" s="1540"/>
      <c r="C774" s="1624"/>
      <c r="D774" s="1624"/>
      <c r="E774" s="1631"/>
      <c r="F774" s="1631"/>
      <c r="H774" s="1540"/>
      <c r="I774" s="1540"/>
      <c r="J774" s="1540"/>
      <c r="K774" s="1540"/>
      <c r="L774" s="1540"/>
      <c r="M774" s="1540"/>
      <c r="N774" s="1540"/>
      <c r="O774" s="1540"/>
      <c r="P774" s="1540"/>
      <c r="Q774" s="1540"/>
      <c r="R774" s="1540"/>
      <c r="S774" s="1540"/>
      <c r="T774" s="1540"/>
      <c r="U774" s="1540"/>
      <c r="V774" s="1624"/>
      <c r="W774" s="1624"/>
      <c r="Y774" s="1624"/>
      <c r="Z774" s="1624"/>
    </row>
    <row r="775" spans="1:26" x14ac:dyDescent="0.25">
      <c r="A775" s="1540"/>
      <c r="B775" s="1540"/>
      <c r="C775" s="1624"/>
      <c r="D775" s="1624"/>
      <c r="E775" s="1631"/>
      <c r="F775" s="1631"/>
      <c r="H775" s="1540"/>
      <c r="I775" s="1540"/>
      <c r="J775" s="1540"/>
      <c r="K775" s="1540"/>
      <c r="L775" s="1540"/>
      <c r="M775" s="1540"/>
      <c r="N775" s="1540"/>
      <c r="O775" s="1540"/>
      <c r="P775" s="1540"/>
      <c r="Q775" s="1540"/>
      <c r="R775" s="1540"/>
      <c r="S775" s="1540"/>
      <c r="T775" s="1540"/>
      <c r="U775" s="1540"/>
      <c r="V775" s="1624"/>
      <c r="W775" s="1624"/>
      <c r="Y775" s="1624"/>
      <c r="Z775" s="1624"/>
    </row>
    <row r="776" spans="1:26" x14ac:dyDescent="0.25">
      <c r="A776" s="1540"/>
      <c r="B776" s="1540"/>
      <c r="C776" s="1624"/>
      <c r="D776" s="1624"/>
      <c r="E776" s="1631"/>
      <c r="F776" s="1631"/>
      <c r="H776" s="1540"/>
      <c r="I776" s="1540"/>
      <c r="J776" s="1540"/>
      <c r="K776" s="1540"/>
      <c r="L776" s="1540"/>
      <c r="M776" s="1540"/>
      <c r="N776" s="1540"/>
      <c r="O776" s="1540"/>
      <c r="P776" s="1540"/>
      <c r="Q776" s="1540"/>
      <c r="R776" s="1540"/>
      <c r="S776" s="1540"/>
      <c r="T776" s="1540"/>
      <c r="U776" s="1540"/>
      <c r="V776" s="1624"/>
      <c r="W776" s="1624"/>
      <c r="Y776" s="1624"/>
      <c r="Z776" s="1624"/>
    </row>
    <row r="777" spans="1:26" x14ac:dyDescent="0.25">
      <c r="A777" s="1540"/>
      <c r="B777" s="1540"/>
      <c r="C777" s="1624"/>
      <c r="D777" s="1624"/>
      <c r="E777" s="1631"/>
      <c r="F777" s="1631"/>
      <c r="H777" s="1540"/>
      <c r="I777" s="1540"/>
      <c r="J777" s="1540"/>
      <c r="K777" s="1540"/>
      <c r="L777" s="1540"/>
      <c r="M777" s="1540"/>
      <c r="N777" s="1540"/>
      <c r="O777" s="1540"/>
      <c r="P777" s="1540"/>
      <c r="Q777" s="1540"/>
      <c r="R777" s="1540"/>
      <c r="S777" s="1540"/>
      <c r="T777" s="1540"/>
      <c r="U777" s="1540"/>
      <c r="V777" s="1624"/>
      <c r="W777" s="1624"/>
      <c r="Y777" s="1624"/>
      <c r="Z777" s="1624"/>
    </row>
    <row r="778" spans="1:26" x14ac:dyDescent="0.25">
      <c r="A778" s="1540"/>
      <c r="B778" s="1540"/>
      <c r="C778" s="1624"/>
      <c r="D778" s="1624"/>
      <c r="E778" s="1631"/>
      <c r="F778" s="1631"/>
      <c r="H778" s="1540"/>
      <c r="I778" s="1540"/>
      <c r="J778" s="1540"/>
      <c r="K778" s="1540"/>
      <c r="L778" s="1540"/>
      <c r="M778" s="1540"/>
      <c r="N778" s="1540"/>
      <c r="O778" s="1540"/>
      <c r="P778" s="1540"/>
      <c r="Q778" s="1540"/>
      <c r="R778" s="1540"/>
      <c r="S778" s="1540"/>
      <c r="T778" s="1540"/>
      <c r="U778" s="1540"/>
      <c r="V778" s="1624"/>
      <c r="W778" s="1624"/>
      <c r="Y778" s="1624"/>
      <c r="Z778" s="1624"/>
    </row>
    <row r="779" spans="1:26" x14ac:dyDescent="0.25">
      <c r="A779" s="1540"/>
      <c r="B779" s="1540"/>
      <c r="C779" s="1624"/>
      <c r="D779" s="1624"/>
      <c r="E779" s="1631"/>
      <c r="F779" s="1631"/>
      <c r="H779" s="1540"/>
      <c r="I779" s="1540"/>
      <c r="J779" s="1540"/>
      <c r="K779" s="1540"/>
      <c r="L779" s="1540"/>
      <c r="M779" s="1540"/>
      <c r="N779" s="1540"/>
      <c r="O779" s="1540"/>
      <c r="P779" s="1540"/>
      <c r="Q779" s="1540"/>
      <c r="R779" s="1540"/>
      <c r="S779" s="1540"/>
      <c r="T779" s="1540"/>
      <c r="U779" s="1540"/>
      <c r="V779" s="1624"/>
      <c r="W779" s="1624"/>
      <c r="Y779" s="1624"/>
      <c r="Z779" s="1624"/>
    </row>
    <row r="780" spans="1:26" x14ac:dyDescent="0.25">
      <c r="A780" s="1540"/>
      <c r="B780" s="1540"/>
      <c r="C780" s="1624"/>
      <c r="D780" s="1624"/>
      <c r="E780" s="1631"/>
      <c r="F780" s="1631"/>
      <c r="H780" s="1540"/>
      <c r="I780" s="1540"/>
      <c r="J780" s="1540"/>
      <c r="K780" s="1540"/>
      <c r="L780" s="1540"/>
      <c r="M780" s="1540"/>
      <c r="N780" s="1540"/>
      <c r="O780" s="1540"/>
      <c r="P780" s="1540"/>
      <c r="Q780" s="1540"/>
      <c r="R780" s="1540"/>
      <c r="S780" s="1540"/>
      <c r="T780" s="1540"/>
      <c r="U780" s="1540"/>
      <c r="V780" s="1624"/>
      <c r="W780" s="1624"/>
      <c r="Y780" s="1624"/>
      <c r="Z780" s="1624"/>
    </row>
    <row r="781" spans="1:26" x14ac:dyDescent="0.25">
      <c r="A781" s="1540"/>
      <c r="B781" s="1540"/>
      <c r="C781" s="1624"/>
      <c r="D781" s="1624"/>
      <c r="E781" s="1631"/>
      <c r="F781" s="1631"/>
      <c r="H781" s="1540"/>
      <c r="I781" s="1540"/>
      <c r="J781" s="1540"/>
      <c r="K781" s="1540"/>
      <c r="L781" s="1540"/>
      <c r="M781" s="1540"/>
      <c r="N781" s="1540"/>
      <c r="O781" s="1540"/>
      <c r="P781" s="1540"/>
      <c r="Q781" s="1540"/>
      <c r="R781" s="1540"/>
      <c r="S781" s="1540"/>
      <c r="T781" s="1540"/>
      <c r="U781" s="1540"/>
      <c r="V781" s="1624"/>
      <c r="W781" s="1624"/>
      <c r="Y781" s="1624"/>
      <c r="Z781" s="1624"/>
    </row>
    <row r="782" spans="1:26" x14ac:dyDescent="0.25">
      <c r="A782" s="1540"/>
      <c r="B782" s="1540"/>
      <c r="C782" s="1624"/>
      <c r="D782" s="1624"/>
      <c r="E782" s="1631"/>
      <c r="F782" s="1631"/>
      <c r="H782" s="1540"/>
      <c r="I782" s="1540"/>
      <c r="J782" s="1540"/>
      <c r="K782" s="1540"/>
      <c r="L782" s="1540"/>
      <c r="M782" s="1540"/>
      <c r="N782" s="1540"/>
      <c r="O782" s="1540"/>
      <c r="P782" s="1540"/>
      <c r="Q782" s="1540"/>
      <c r="R782" s="1540"/>
      <c r="S782" s="1540"/>
      <c r="T782" s="1540"/>
      <c r="U782" s="1540"/>
      <c r="V782" s="1624"/>
      <c r="W782" s="1624"/>
      <c r="Y782" s="1624"/>
      <c r="Z782" s="1624"/>
    </row>
    <row r="783" spans="1:26" x14ac:dyDescent="0.25">
      <c r="A783" s="1540"/>
      <c r="B783" s="1540"/>
      <c r="C783" s="1624"/>
      <c r="D783" s="1624"/>
      <c r="E783" s="1631"/>
      <c r="F783" s="1631"/>
      <c r="H783" s="1540"/>
      <c r="I783" s="1540"/>
      <c r="J783" s="1540"/>
      <c r="K783" s="1540"/>
      <c r="L783" s="1540"/>
      <c r="M783" s="1540"/>
      <c r="N783" s="1540"/>
      <c r="O783" s="1540"/>
      <c r="P783" s="1540"/>
      <c r="Q783" s="1540"/>
      <c r="R783" s="1540"/>
      <c r="S783" s="1540"/>
      <c r="T783" s="1540"/>
      <c r="U783" s="1540"/>
      <c r="V783" s="1624"/>
      <c r="W783" s="1624"/>
      <c r="Y783" s="1624"/>
      <c r="Z783" s="1624"/>
    </row>
    <row r="784" spans="1:26" x14ac:dyDescent="0.25">
      <c r="A784" s="1540"/>
      <c r="B784" s="1540"/>
      <c r="C784" s="1624"/>
      <c r="D784" s="1624"/>
      <c r="E784" s="1631"/>
      <c r="F784" s="1631"/>
      <c r="H784" s="1540"/>
      <c r="I784" s="1540"/>
      <c r="J784" s="1540"/>
      <c r="K784" s="1540"/>
      <c r="L784" s="1540"/>
      <c r="M784" s="1540"/>
      <c r="N784" s="1540"/>
      <c r="O784" s="1540"/>
      <c r="P784" s="1540"/>
      <c r="Q784" s="1540"/>
      <c r="R784" s="1540"/>
      <c r="S784" s="1540"/>
      <c r="T784" s="1540"/>
      <c r="U784" s="1540"/>
      <c r="V784" s="1624"/>
      <c r="W784" s="1624"/>
      <c r="Y784" s="1624"/>
      <c r="Z784" s="1624"/>
    </row>
    <row r="785" spans="1:26" x14ac:dyDescent="0.25">
      <c r="A785" s="1540"/>
      <c r="B785" s="1540"/>
      <c r="C785" s="1624"/>
      <c r="D785" s="1624"/>
      <c r="E785" s="1631"/>
      <c r="F785" s="1631"/>
      <c r="H785" s="1540"/>
      <c r="I785" s="1540"/>
      <c r="J785" s="1540"/>
      <c r="K785" s="1540"/>
      <c r="L785" s="1540"/>
      <c r="M785" s="1540"/>
      <c r="N785" s="1540"/>
      <c r="O785" s="1540"/>
      <c r="P785" s="1540"/>
      <c r="Q785" s="1540"/>
      <c r="R785" s="1540"/>
      <c r="S785" s="1540"/>
      <c r="T785" s="1540"/>
      <c r="U785" s="1540"/>
      <c r="V785" s="1624"/>
      <c r="W785" s="1624"/>
      <c r="Y785" s="1624"/>
      <c r="Z785" s="1624"/>
    </row>
    <row r="786" spans="1:26" x14ac:dyDescent="0.25">
      <c r="A786" s="1540"/>
      <c r="B786" s="1540"/>
      <c r="C786" s="1624"/>
      <c r="D786" s="1624"/>
      <c r="E786" s="1631"/>
      <c r="F786" s="1631"/>
      <c r="H786" s="1540"/>
      <c r="I786" s="1540"/>
      <c r="J786" s="1540"/>
      <c r="K786" s="1540"/>
      <c r="L786" s="1540"/>
      <c r="M786" s="1540"/>
      <c r="N786" s="1540"/>
      <c r="O786" s="1540"/>
      <c r="P786" s="1540"/>
      <c r="Q786" s="1540"/>
      <c r="R786" s="1540"/>
      <c r="S786" s="1540"/>
      <c r="T786" s="1540"/>
      <c r="U786" s="1540"/>
      <c r="V786" s="1624"/>
      <c r="W786" s="1624"/>
      <c r="Y786" s="1624"/>
      <c r="Z786" s="1624"/>
    </row>
    <row r="787" spans="1:26" x14ac:dyDescent="0.25">
      <c r="A787" s="1540"/>
      <c r="B787" s="1540"/>
      <c r="C787" s="1624"/>
      <c r="D787" s="1624"/>
      <c r="E787" s="1631"/>
      <c r="F787" s="1631"/>
      <c r="H787" s="1540"/>
      <c r="I787" s="1540"/>
      <c r="J787" s="1540"/>
      <c r="K787" s="1540"/>
      <c r="L787" s="1540"/>
      <c r="M787" s="1540"/>
      <c r="N787" s="1540"/>
      <c r="O787" s="1540"/>
      <c r="P787" s="1540"/>
      <c r="Q787" s="1540"/>
      <c r="R787" s="1540"/>
      <c r="S787" s="1540"/>
      <c r="T787" s="1540"/>
      <c r="U787" s="1540"/>
      <c r="V787" s="1624"/>
      <c r="W787" s="1624"/>
      <c r="Y787" s="1624"/>
      <c r="Z787" s="1624"/>
    </row>
    <row r="788" spans="1:26" x14ac:dyDescent="0.25">
      <c r="A788" s="1540"/>
      <c r="B788" s="1540"/>
      <c r="C788" s="1624"/>
      <c r="D788" s="1624"/>
      <c r="E788" s="1631"/>
      <c r="F788" s="1631"/>
      <c r="H788" s="1540"/>
      <c r="I788" s="1540"/>
      <c r="J788" s="1540"/>
      <c r="K788" s="1540"/>
      <c r="L788" s="1540"/>
      <c r="M788" s="1540"/>
      <c r="N788" s="1540"/>
      <c r="O788" s="1540"/>
      <c r="P788" s="1540"/>
      <c r="Q788" s="1540"/>
      <c r="R788" s="1540"/>
      <c r="S788" s="1540"/>
      <c r="T788" s="1540"/>
      <c r="U788" s="1540"/>
      <c r="V788" s="1624"/>
      <c r="W788" s="1624"/>
      <c r="Y788" s="1624"/>
      <c r="Z788" s="1624"/>
    </row>
    <row r="789" spans="1:26" x14ac:dyDescent="0.25">
      <c r="A789" s="1540"/>
      <c r="B789" s="1540"/>
      <c r="C789" s="1624"/>
      <c r="D789" s="1624"/>
      <c r="E789" s="1631"/>
      <c r="F789" s="1631"/>
      <c r="H789" s="1540"/>
      <c r="I789" s="1540"/>
      <c r="J789" s="1540"/>
      <c r="K789" s="1540"/>
      <c r="L789" s="1540"/>
      <c r="M789" s="1540"/>
      <c r="N789" s="1540"/>
      <c r="O789" s="1540"/>
      <c r="P789" s="1540"/>
      <c r="Q789" s="1540"/>
      <c r="R789" s="1540"/>
      <c r="S789" s="1540"/>
      <c r="T789" s="1540"/>
      <c r="U789" s="1540"/>
      <c r="V789" s="1624"/>
      <c r="W789" s="1624"/>
      <c r="Y789" s="1624"/>
      <c r="Z789" s="1624"/>
    </row>
    <row r="790" spans="1:26" x14ac:dyDescent="0.25">
      <c r="A790" s="1540"/>
      <c r="B790" s="1540"/>
      <c r="C790" s="1624"/>
      <c r="D790" s="1624"/>
      <c r="E790" s="1631"/>
      <c r="F790" s="1631"/>
      <c r="H790" s="1540"/>
      <c r="I790" s="1540"/>
      <c r="J790" s="1540"/>
      <c r="K790" s="1540"/>
      <c r="L790" s="1540"/>
      <c r="M790" s="1540"/>
      <c r="N790" s="1540"/>
      <c r="O790" s="1540"/>
      <c r="P790" s="1540"/>
      <c r="Q790" s="1540"/>
      <c r="R790" s="1540"/>
      <c r="S790" s="1540"/>
      <c r="T790" s="1540"/>
      <c r="U790" s="1540"/>
      <c r="V790" s="1624"/>
      <c r="W790" s="1624"/>
      <c r="Y790" s="1624"/>
      <c r="Z790" s="1624"/>
    </row>
    <row r="791" spans="1:26" x14ac:dyDescent="0.25">
      <c r="A791" s="1540"/>
      <c r="B791" s="1540"/>
      <c r="C791" s="1624"/>
      <c r="D791" s="1624"/>
      <c r="E791" s="1631"/>
      <c r="F791" s="1631"/>
      <c r="H791" s="1540"/>
      <c r="I791" s="1540"/>
      <c r="J791" s="1540"/>
      <c r="K791" s="1540"/>
      <c r="L791" s="1540"/>
      <c r="M791" s="1540"/>
      <c r="N791" s="1540"/>
      <c r="O791" s="1540"/>
      <c r="P791" s="1540"/>
      <c r="Q791" s="1540"/>
      <c r="R791" s="1540"/>
      <c r="S791" s="1540"/>
      <c r="T791" s="1540"/>
      <c r="U791" s="1540"/>
      <c r="V791" s="1624"/>
      <c r="W791" s="1624"/>
      <c r="Y791" s="1624"/>
      <c r="Z791" s="1624"/>
    </row>
    <row r="792" spans="1:26" x14ac:dyDescent="0.25">
      <c r="A792" s="1540"/>
      <c r="B792" s="1540"/>
      <c r="C792" s="1624"/>
      <c r="D792" s="1624"/>
      <c r="E792" s="1631"/>
      <c r="F792" s="1631"/>
      <c r="H792" s="1540"/>
      <c r="I792" s="1540"/>
      <c r="J792" s="1540"/>
      <c r="K792" s="1540"/>
      <c r="L792" s="1540"/>
      <c r="M792" s="1540"/>
      <c r="N792" s="1540"/>
      <c r="O792" s="1540"/>
      <c r="P792" s="1540"/>
      <c r="Q792" s="1540"/>
      <c r="R792" s="1540"/>
      <c r="S792" s="1540"/>
      <c r="T792" s="1540"/>
      <c r="U792" s="1540"/>
      <c r="V792" s="1624"/>
      <c r="W792" s="1624"/>
      <c r="Y792" s="1624"/>
      <c r="Z792" s="1624"/>
    </row>
    <row r="793" spans="1:26" x14ac:dyDescent="0.25">
      <c r="A793" s="1540"/>
      <c r="B793" s="1540"/>
      <c r="C793" s="1624"/>
      <c r="D793" s="1624"/>
      <c r="E793" s="1631"/>
      <c r="F793" s="1631"/>
      <c r="H793" s="1540"/>
      <c r="I793" s="1540"/>
      <c r="J793" s="1540"/>
      <c r="K793" s="1540"/>
      <c r="L793" s="1540"/>
      <c r="M793" s="1540"/>
      <c r="N793" s="1540"/>
      <c r="O793" s="1540"/>
      <c r="P793" s="1540"/>
      <c r="Q793" s="1540"/>
      <c r="R793" s="1540"/>
      <c r="S793" s="1540"/>
      <c r="T793" s="1540"/>
      <c r="U793" s="1540"/>
      <c r="V793" s="1624"/>
      <c r="W793" s="1624"/>
      <c r="Y793" s="1624"/>
      <c r="Z793" s="1624"/>
    </row>
    <row r="794" spans="1:26" x14ac:dyDescent="0.25">
      <c r="A794" s="1540"/>
      <c r="B794" s="1540"/>
      <c r="C794" s="1624"/>
      <c r="D794" s="1624"/>
      <c r="E794" s="1631"/>
      <c r="F794" s="1631"/>
      <c r="H794" s="1540"/>
      <c r="I794" s="1540"/>
      <c r="J794" s="1540"/>
      <c r="K794" s="1540"/>
      <c r="L794" s="1540"/>
      <c r="M794" s="1540"/>
      <c r="N794" s="1540"/>
      <c r="O794" s="1540"/>
      <c r="P794" s="1540"/>
      <c r="Q794" s="1540"/>
      <c r="R794" s="1540"/>
      <c r="S794" s="1540"/>
      <c r="T794" s="1540"/>
      <c r="U794" s="1540"/>
      <c r="V794" s="1624"/>
      <c r="W794" s="1624"/>
      <c r="Y794" s="1624"/>
      <c r="Z794" s="1624"/>
    </row>
    <row r="795" spans="1:26" x14ac:dyDescent="0.25">
      <c r="A795" s="1540"/>
      <c r="B795" s="1540"/>
      <c r="C795" s="1624"/>
      <c r="D795" s="1624"/>
      <c r="E795" s="1631"/>
      <c r="F795" s="1631"/>
      <c r="H795" s="1540"/>
      <c r="I795" s="1540"/>
      <c r="J795" s="1540"/>
      <c r="K795" s="1540"/>
      <c r="L795" s="1540"/>
      <c r="M795" s="1540"/>
      <c r="N795" s="1540"/>
      <c r="O795" s="1540"/>
      <c r="P795" s="1540"/>
      <c r="Q795" s="1540"/>
      <c r="R795" s="1540"/>
      <c r="S795" s="1540"/>
      <c r="T795" s="1540"/>
      <c r="U795" s="1540"/>
      <c r="V795" s="1624"/>
      <c r="W795" s="1624"/>
      <c r="Y795" s="1624"/>
      <c r="Z795" s="1624"/>
    </row>
    <row r="796" spans="1:26" x14ac:dyDescent="0.25">
      <c r="A796" s="1540"/>
      <c r="B796" s="1540"/>
      <c r="C796" s="1624"/>
      <c r="D796" s="1624"/>
      <c r="E796" s="1631"/>
      <c r="F796" s="1631"/>
      <c r="H796" s="1540"/>
      <c r="I796" s="1540"/>
      <c r="J796" s="1540"/>
      <c r="K796" s="1540"/>
      <c r="L796" s="1540"/>
      <c r="M796" s="1540"/>
      <c r="N796" s="1540"/>
      <c r="O796" s="1540"/>
      <c r="P796" s="1540"/>
      <c r="Q796" s="1540"/>
      <c r="R796" s="1540"/>
      <c r="S796" s="1540"/>
      <c r="T796" s="1540"/>
      <c r="U796" s="1540"/>
      <c r="V796" s="1624"/>
      <c r="W796" s="1624"/>
      <c r="Y796" s="1624"/>
      <c r="Z796" s="1624"/>
    </row>
    <row r="797" spans="1:26" x14ac:dyDescent="0.25">
      <c r="A797" s="1540"/>
      <c r="B797" s="1540"/>
      <c r="C797" s="1624"/>
      <c r="D797" s="1624"/>
      <c r="E797" s="1631"/>
      <c r="F797" s="1631"/>
      <c r="H797" s="1540"/>
      <c r="I797" s="1540"/>
      <c r="J797" s="1540"/>
      <c r="K797" s="1540"/>
      <c r="L797" s="1540"/>
      <c r="M797" s="1540"/>
      <c r="N797" s="1540"/>
      <c r="O797" s="1540"/>
      <c r="P797" s="1540"/>
      <c r="Q797" s="1540"/>
      <c r="R797" s="1540"/>
      <c r="S797" s="1540"/>
      <c r="T797" s="1540"/>
      <c r="U797" s="1540"/>
      <c r="V797" s="1624"/>
      <c r="W797" s="1624"/>
      <c r="Y797" s="1624"/>
      <c r="Z797" s="1624"/>
    </row>
    <row r="798" spans="1:26" x14ac:dyDescent="0.25">
      <c r="A798" s="1540"/>
      <c r="B798" s="1540"/>
      <c r="C798" s="1624"/>
      <c r="D798" s="1624"/>
      <c r="E798" s="1631"/>
      <c r="F798" s="1631"/>
      <c r="H798" s="1540"/>
      <c r="I798" s="1540"/>
      <c r="J798" s="1540"/>
      <c r="K798" s="1540"/>
      <c r="L798" s="1540"/>
      <c r="M798" s="1540"/>
      <c r="N798" s="1540"/>
      <c r="O798" s="1540"/>
      <c r="P798" s="1540"/>
      <c r="Q798" s="1540"/>
      <c r="R798" s="1540"/>
      <c r="S798" s="1540"/>
      <c r="T798" s="1540"/>
      <c r="U798" s="1540"/>
      <c r="V798" s="1624"/>
      <c r="W798" s="1624"/>
      <c r="Y798" s="1624"/>
      <c r="Z798" s="1624"/>
    </row>
    <row r="799" spans="1:26" x14ac:dyDescent="0.25">
      <c r="A799" s="1540"/>
      <c r="B799" s="1540"/>
      <c r="C799" s="1624"/>
      <c r="D799" s="1624"/>
      <c r="E799" s="1631"/>
      <c r="F799" s="1631"/>
      <c r="H799" s="1540"/>
      <c r="I799" s="1540"/>
      <c r="J799" s="1540"/>
      <c r="K799" s="1540"/>
      <c r="L799" s="1540"/>
      <c r="M799" s="1540"/>
      <c r="N799" s="1540"/>
      <c r="O799" s="1540"/>
      <c r="P799" s="1540"/>
      <c r="Q799" s="1540"/>
      <c r="R799" s="1540"/>
      <c r="S799" s="1540"/>
      <c r="T799" s="1540"/>
      <c r="U799" s="1540"/>
      <c r="V799" s="1624"/>
      <c r="W799" s="1624"/>
      <c r="Y799" s="1624"/>
      <c r="Z799" s="1624"/>
    </row>
    <row r="800" spans="1:26" x14ac:dyDescent="0.25">
      <c r="A800" s="1540"/>
      <c r="B800" s="1540"/>
      <c r="C800" s="1624"/>
      <c r="D800" s="1624"/>
      <c r="E800" s="1631"/>
      <c r="F800" s="1631"/>
      <c r="H800" s="1540"/>
      <c r="I800" s="1540"/>
      <c r="J800" s="1540"/>
      <c r="K800" s="1540"/>
      <c r="L800" s="1540"/>
      <c r="M800" s="1540"/>
      <c r="N800" s="1540"/>
      <c r="O800" s="1540"/>
      <c r="P800" s="1540"/>
      <c r="Q800" s="1540"/>
      <c r="R800" s="1540"/>
      <c r="S800" s="1540"/>
      <c r="T800" s="1540"/>
      <c r="U800" s="1540"/>
      <c r="V800" s="1624"/>
      <c r="W800" s="1624"/>
      <c r="Y800" s="1624"/>
      <c r="Z800" s="1624"/>
    </row>
    <row r="801" spans="1:26" x14ac:dyDescent="0.25">
      <c r="A801" s="1540"/>
      <c r="B801" s="1540"/>
      <c r="C801" s="1624"/>
      <c r="D801" s="1624"/>
      <c r="E801" s="1631"/>
      <c r="F801" s="1631"/>
      <c r="H801" s="1540"/>
      <c r="I801" s="1540"/>
      <c r="J801" s="1540"/>
      <c r="K801" s="1540"/>
      <c r="L801" s="1540"/>
      <c r="M801" s="1540"/>
      <c r="N801" s="1540"/>
      <c r="O801" s="1540"/>
      <c r="P801" s="1540"/>
      <c r="Q801" s="1540"/>
      <c r="R801" s="1540"/>
      <c r="S801" s="1540"/>
      <c r="T801" s="1540"/>
      <c r="U801" s="1540"/>
      <c r="V801" s="1624"/>
      <c r="W801" s="1624"/>
      <c r="Y801" s="1624"/>
      <c r="Z801" s="1624"/>
    </row>
    <row r="802" spans="1:26" x14ac:dyDescent="0.25">
      <c r="A802" s="1540"/>
      <c r="B802" s="1540"/>
      <c r="C802" s="1624"/>
      <c r="D802" s="1624"/>
      <c r="E802" s="1631"/>
      <c r="F802" s="1631"/>
      <c r="H802" s="1540"/>
      <c r="I802" s="1540"/>
      <c r="J802" s="1540"/>
      <c r="K802" s="1540"/>
      <c r="L802" s="1540"/>
      <c r="M802" s="1540"/>
      <c r="N802" s="1540"/>
      <c r="O802" s="1540"/>
      <c r="P802" s="1540"/>
      <c r="Q802" s="1540"/>
      <c r="R802" s="1540"/>
      <c r="S802" s="1540"/>
      <c r="T802" s="1540"/>
      <c r="U802" s="1540"/>
      <c r="V802" s="1624"/>
      <c r="W802" s="1624"/>
      <c r="Y802" s="1624"/>
      <c r="Z802" s="1624"/>
    </row>
    <row r="803" spans="1:26" x14ac:dyDescent="0.25">
      <c r="A803" s="1540"/>
      <c r="B803" s="1540"/>
      <c r="C803" s="1624"/>
      <c r="D803" s="1624"/>
      <c r="E803" s="1631"/>
      <c r="F803" s="1631"/>
      <c r="H803" s="1540"/>
      <c r="I803" s="1540"/>
      <c r="J803" s="1540"/>
      <c r="K803" s="1540"/>
      <c r="L803" s="1540"/>
      <c r="M803" s="1540"/>
      <c r="N803" s="1540"/>
      <c r="O803" s="1540"/>
      <c r="P803" s="1540"/>
      <c r="Q803" s="1540"/>
      <c r="R803" s="1540"/>
      <c r="S803" s="1540"/>
      <c r="T803" s="1540"/>
      <c r="U803" s="1540"/>
      <c r="V803" s="1624"/>
      <c r="W803" s="1624"/>
      <c r="Y803" s="1624"/>
      <c r="Z803" s="1624"/>
    </row>
    <row r="804" spans="1:26" x14ac:dyDescent="0.25">
      <c r="A804" s="1540"/>
      <c r="B804" s="1540"/>
      <c r="C804" s="1624"/>
      <c r="D804" s="1624"/>
      <c r="E804" s="1631"/>
      <c r="F804" s="1631"/>
      <c r="H804" s="1540"/>
      <c r="I804" s="1540"/>
      <c r="J804" s="1540"/>
      <c r="K804" s="1540"/>
      <c r="L804" s="1540"/>
      <c r="M804" s="1540"/>
      <c r="N804" s="1540"/>
      <c r="O804" s="1540"/>
      <c r="P804" s="1540"/>
      <c r="Q804" s="1540"/>
      <c r="R804" s="1540"/>
      <c r="S804" s="1540"/>
      <c r="T804" s="1540"/>
      <c r="U804" s="1540"/>
      <c r="V804" s="1624"/>
      <c r="W804" s="1624"/>
      <c r="Y804" s="1624"/>
      <c r="Z804" s="1624"/>
    </row>
    <row r="805" spans="1:26" x14ac:dyDescent="0.25">
      <c r="A805" s="1540"/>
      <c r="B805" s="1540"/>
      <c r="C805" s="1624"/>
      <c r="D805" s="1624"/>
      <c r="E805" s="1631"/>
      <c r="F805" s="1631"/>
      <c r="H805" s="1540"/>
      <c r="I805" s="1540"/>
      <c r="J805" s="1540"/>
      <c r="K805" s="1540"/>
      <c r="L805" s="1540"/>
      <c r="M805" s="1540"/>
      <c r="N805" s="1540"/>
      <c r="O805" s="1540"/>
      <c r="P805" s="1540"/>
      <c r="Q805" s="1540"/>
      <c r="R805" s="1540"/>
      <c r="S805" s="1540"/>
      <c r="T805" s="1540"/>
      <c r="U805" s="1540"/>
      <c r="V805" s="1624"/>
      <c r="W805" s="1624"/>
      <c r="Y805" s="1624"/>
      <c r="Z805" s="1624"/>
    </row>
    <row r="806" spans="1:26" x14ac:dyDescent="0.25">
      <c r="A806" s="1540"/>
      <c r="B806" s="1540"/>
      <c r="C806" s="1624"/>
      <c r="D806" s="1624"/>
      <c r="E806" s="1631"/>
      <c r="F806" s="1631"/>
      <c r="H806" s="1540"/>
      <c r="I806" s="1540"/>
      <c r="J806" s="1540"/>
      <c r="K806" s="1540"/>
      <c r="L806" s="1540"/>
      <c r="M806" s="1540"/>
      <c r="N806" s="1540"/>
      <c r="O806" s="1540"/>
      <c r="P806" s="1540"/>
      <c r="Q806" s="1540"/>
      <c r="R806" s="1540"/>
      <c r="S806" s="1540"/>
      <c r="T806" s="1540"/>
      <c r="U806" s="1540"/>
      <c r="V806" s="1624"/>
      <c r="W806" s="1624"/>
      <c r="Y806" s="1624"/>
      <c r="Z806" s="1624"/>
    </row>
    <row r="807" spans="1:26" x14ac:dyDescent="0.25">
      <c r="A807" s="1540"/>
      <c r="B807" s="1540"/>
      <c r="C807" s="1624"/>
      <c r="D807" s="1624"/>
      <c r="E807" s="1631"/>
      <c r="F807" s="1631"/>
      <c r="H807" s="1540"/>
      <c r="I807" s="1540"/>
      <c r="J807" s="1540"/>
      <c r="K807" s="1540"/>
      <c r="L807" s="1540"/>
      <c r="M807" s="1540"/>
      <c r="N807" s="1540"/>
      <c r="O807" s="1540"/>
      <c r="P807" s="1540"/>
      <c r="Q807" s="1540"/>
      <c r="R807" s="1540"/>
      <c r="S807" s="1540"/>
      <c r="T807" s="1540"/>
      <c r="U807" s="1540"/>
      <c r="V807" s="1624"/>
      <c r="W807" s="1624"/>
      <c r="Y807" s="1624"/>
      <c r="Z807" s="1624"/>
    </row>
    <row r="808" spans="1:26" x14ac:dyDescent="0.25">
      <c r="A808" s="1540"/>
      <c r="B808" s="1540"/>
      <c r="C808" s="1624"/>
      <c r="D808" s="1624"/>
      <c r="E808" s="1631"/>
      <c r="F808" s="1631"/>
      <c r="H808" s="1540"/>
      <c r="I808" s="1540"/>
      <c r="J808" s="1540"/>
      <c r="K808" s="1540"/>
      <c r="L808" s="1540"/>
      <c r="M808" s="1540"/>
      <c r="N808" s="1540"/>
      <c r="O808" s="1540"/>
      <c r="P808" s="1540"/>
      <c r="Q808" s="1540"/>
      <c r="R808" s="1540"/>
      <c r="S808" s="1540"/>
      <c r="T808" s="1540"/>
      <c r="U808" s="1540"/>
      <c r="V808" s="1624"/>
      <c r="W808" s="1624"/>
      <c r="Y808" s="1624"/>
      <c r="Z808" s="1624"/>
    </row>
    <row r="809" spans="1:26" x14ac:dyDescent="0.25">
      <c r="A809" s="1540"/>
      <c r="B809" s="1540"/>
      <c r="C809" s="1624"/>
      <c r="D809" s="1624"/>
      <c r="E809" s="1631"/>
      <c r="F809" s="1631"/>
      <c r="H809" s="1540"/>
      <c r="I809" s="1540"/>
      <c r="J809" s="1540"/>
      <c r="K809" s="1540"/>
      <c r="L809" s="1540"/>
      <c r="M809" s="1540"/>
      <c r="N809" s="1540"/>
      <c r="O809" s="1540"/>
      <c r="P809" s="1540"/>
      <c r="Q809" s="1540"/>
      <c r="R809" s="1540"/>
      <c r="S809" s="1540"/>
      <c r="T809" s="1540"/>
      <c r="U809" s="1540"/>
      <c r="V809" s="1624"/>
      <c r="W809" s="1624"/>
      <c r="Y809" s="1624"/>
      <c r="Z809" s="1624"/>
    </row>
    <row r="810" spans="1:26" x14ac:dyDescent="0.25">
      <c r="A810" s="1540"/>
      <c r="B810" s="1540"/>
      <c r="C810" s="1624"/>
      <c r="D810" s="1624"/>
      <c r="E810" s="1631"/>
      <c r="F810" s="1631"/>
      <c r="H810" s="1540"/>
      <c r="I810" s="1540"/>
      <c r="J810" s="1540"/>
      <c r="K810" s="1540"/>
      <c r="L810" s="1540"/>
      <c r="M810" s="1540"/>
      <c r="N810" s="1540"/>
      <c r="O810" s="1540"/>
      <c r="P810" s="1540"/>
      <c r="Q810" s="1540"/>
      <c r="R810" s="1540"/>
      <c r="S810" s="1540"/>
      <c r="T810" s="1540"/>
      <c r="U810" s="1540"/>
      <c r="V810" s="1624"/>
      <c r="W810" s="1624"/>
      <c r="Y810" s="1624"/>
      <c r="Z810" s="1624"/>
    </row>
    <row r="811" spans="1:26" x14ac:dyDescent="0.25">
      <c r="A811" s="1540"/>
      <c r="B811" s="1540"/>
      <c r="C811" s="1624"/>
      <c r="D811" s="1624"/>
      <c r="E811" s="1631"/>
      <c r="F811" s="1631"/>
      <c r="H811" s="1540"/>
      <c r="I811" s="1540"/>
      <c r="J811" s="1540"/>
      <c r="K811" s="1540"/>
      <c r="L811" s="1540"/>
      <c r="M811" s="1540"/>
      <c r="N811" s="1540"/>
      <c r="O811" s="1540"/>
      <c r="P811" s="1540"/>
      <c r="Q811" s="1540"/>
      <c r="R811" s="1540"/>
      <c r="S811" s="1540"/>
      <c r="T811" s="1540"/>
      <c r="U811" s="1540"/>
      <c r="V811" s="1624"/>
      <c r="W811" s="1624"/>
      <c r="Y811" s="1624"/>
      <c r="Z811" s="1624"/>
    </row>
    <row r="812" spans="1:26" x14ac:dyDescent="0.25">
      <c r="A812" s="1540"/>
      <c r="B812" s="1540"/>
      <c r="C812" s="1624"/>
      <c r="D812" s="1624"/>
      <c r="E812" s="1631"/>
      <c r="F812" s="1631"/>
      <c r="H812" s="1540"/>
      <c r="I812" s="1540"/>
      <c r="J812" s="1540"/>
      <c r="K812" s="1540"/>
      <c r="L812" s="1540"/>
      <c r="M812" s="1540"/>
      <c r="N812" s="1540"/>
      <c r="O812" s="1540"/>
      <c r="P812" s="1540"/>
      <c r="Q812" s="1540"/>
      <c r="R812" s="1540"/>
      <c r="S812" s="1540"/>
      <c r="T812" s="1540"/>
      <c r="U812" s="1540"/>
      <c r="V812" s="1624"/>
      <c r="W812" s="1624"/>
      <c r="Y812" s="1624"/>
      <c r="Z812" s="1624"/>
    </row>
    <row r="813" spans="1:26" x14ac:dyDescent="0.25">
      <c r="A813" s="1540"/>
      <c r="B813" s="1540"/>
      <c r="C813" s="1624"/>
      <c r="D813" s="1624"/>
      <c r="E813" s="1631"/>
      <c r="F813" s="1631"/>
      <c r="H813" s="1540"/>
      <c r="I813" s="1540"/>
      <c r="J813" s="1540"/>
      <c r="K813" s="1540"/>
      <c r="L813" s="1540"/>
      <c r="M813" s="1540"/>
      <c r="N813" s="1540"/>
      <c r="O813" s="1540"/>
      <c r="P813" s="1540"/>
      <c r="Q813" s="1540"/>
      <c r="R813" s="1540"/>
      <c r="S813" s="1540"/>
      <c r="T813" s="1540"/>
      <c r="U813" s="1540"/>
      <c r="V813" s="1624"/>
      <c r="W813" s="1624"/>
      <c r="Y813" s="1624"/>
      <c r="Z813" s="1624"/>
    </row>
    <row r="814" spans="1:26" x14ac:dyDescent="0.25">
      <c r="A814" s="1540"/>
      <c r="B814" s="1540"/>
      <c r="C814" s="1624"/>
      <c r="D814" s="1624"/>
      <c r="E814" s="1631"/>
      <c r="F814" s="1631"/>
      <c r="H814" s="1540"/>
      <c r="I814" s="1540"/>
      <c r="J814" s="1540"/>
      <c r="K814" s="1540"/>
      <c r="L814" s="1540"/>
      <c r="M814" s="1540"/>
      <c r="N814" s="1540"/>
      <c r="O814" s="1540"/>
      <c r="P814" s="1540"/>
      <c r="Q814" s="1540"/>
      <c r="R814" s="1540"/>
      <c r="S814" s="1540"/>
      <c r="T814" s="1540"/>
      <c r="U814" s="1540"/>
      <c r="V814" s="1624"/>
      <c r="W814" s="1624"/>
      <c r="Y814" s="1624"/>
      <c r="Z814" s="1624"/>
    </row>
    <row r="815" spans="1:26" x14ac:dyDescent="0.25">
      <c r="A815" s="1540"/>
      <c r="B815" s="1540"/>
      <c r="C815" s="1624"/>
      <c r="D815" s="1624"/>
      <c r="E815" s="1631"/>
      <c r="F815" s="1631"/>
      <c r="H815" s="1540"/>
      <c r="I815" s="1540"/>
      <c r="J815" s="1540"/>
      <c r="K815" s="1540"/>
      <c r="L815" s="1540"/>
      <c r="M815" s="1540"/>
      <c r="N815" s="1540"/>
      <c r="O815" s="1540"/>
      <c r="P815" s="1540"/>
      <c r="Q815" s="1540"/>
      <c r="R815" s="1540"/>
      <c r="S815" s="1540"/>
      <c r="T815" s="1540"/>
      <c r="U815" s="1540"/>
      <c r="V815" s="1624"/>
      <c r="W815" s="1624"/>
      <c r="Y815" s="1624"/>
      <c r="Z815" s="1624"/>
    </row>
    <row r="816" spans="1:26" x14ac:dyDescent="0.25">
      <c r="A816" s="1540"/>
      <c r="B816" s="1540"/>
      <c r="C816" s="1624"/>
      <c r="D816" s="1624"/>
      <c r="E816" s="1631"/>
      <c r="F816" s="1631"/>
      <c r="H816" s="1540"/>
      <c r="I816" s="1540"/>
      <c r="J816" s="1540"/>
      <c r="K816" s="1540"/>
      <c r="L816" s="1540"/>
      <c r="M816" s="1540"/>
      <c r="N816" s="1540"/>
      <c r="O816" s="1540"/>
      <c r="P816" s="1540"/>
      <c r="Q816" s="1540"/>
      <c r="R816" s="1540"/>
      <c r="S816" s="1540"/>
      <c r="T816" s="1540"/>
      <c r="U816" s="1540"/>
      <c r="V816" s="1624"/>
      <c r="W816" s="1624"/>
      <c r="Y816" s="1624"/>
      <c r="Z816" s="1624"/>
    </row>
    <row r="817" spans="1:26" x14ac:dyDescent="0.25">
      <c r="A817" s="1540"/>
      <c r="B817" s="1540"/>
      <c r="C817" s="1624"/>
      <c r="D817" s="1624"/>
      <c r="E817" s="1631"/>
      <c r="F817" s="1631"/>
      <c r="H817" s="1540"/>
      <c r="I817" s="1540"/>
      <c r="J817" s="1540"/>
      <c r="K817" s="1540"/>
      <c r="L817" s="1540"/>
      <c r="M817" s="1540"/>
      <c r="N817" s="1540"/>
      <c r="O817" s="1540"/>
      <c r="P817" s="1540"/>
      <c r="Q817" s="1540"/>
      <c r="R817" s="1540"/>
      <c r="S817" s="1540"/>
      <c r="T817" s="1540"/>
      <c r="U817" s="1540"/>
      <c r="V817" s="1624"/>
      <c r="W817" s="1624"/>
      <c r="Y817" s="1624"/>
      <c r="Z817" s="1624"/>
    </row>
    <row r="818" spans="1:26" x14ac:dyDescent="0.25">
      <c r="A818" s="1540"/>
      <c r="B818" s="1540"/>
      <c r="C818" s="1624"/>
      <c r="D818" s="1624"/>
      <c r="E818" s="1631"/>
      <c r="F818" s="1631"/>
      <c r="H818" s="1540"/>
      <c r="I818" s="1540"/>
      <c r="J818" s="1540"/>
      <c r="K818" s="1540"/>
      <c r="L818" s="1540"/>
      <c r="M818" s="1540"/>
      <c r="N818" s="1540"/>
      <c r="O818" s="1540"/>
      <c r="P818" s="1540"/>
      <c r="Q818" s="1540"/>
      <c r="R818" s="1540"/>
      <c r="S818" s="1540"/>
      <c r="T818" s="1540"/>
      <c r="U818" s="1540"/>
      <c r="V818" s="1624"/>
      <c r="W818" s="1624"/>
      <c r="Y818" s="1624"/>
      <c r="Z818" s="1624"/>
    </row>
    <row r="819" spans="1:26" x14ac:dyDescent="0.25">
      <c r="A819" s="1540"/>
      <c r="B819" s="1540"/>
      <c r="C819" s="1624"/>
      <c r="D819" s="1624"/>
      <c r="E819" s="1631"/>
      <c r="F819" s="1631"/>
      <c r="H819" s="1540"/>
      <c r="I819" s="1540"/>
      <c r="J819" s="1540"/>
      <c r="K819" s="1540"/>
      <c r="L819" s="1540"/>
      <c r="M819" s="1540"/>
      <c r="N819" s="1540"/>
      <c r="O819" s="1540"/>
      <c r="P819" s="1540"/>
      <c r="Q819" s="1540"/>
      <c r="R819" s="1540"/>
      <c r="S819" s="1540"/>
      <c r="T819" s="1540"/>
      <c r="U819" s="1540"/>
      <c r="V819" s="1624"/>
      <c r="W819" s="1624"/>
      <c r="Y819" s="1624"/>
      <c r="Z819" s="1624"/>
    </row>
    <row r="820" spans="1:26" x14ac:dyDescent="0.25">
      <c r="A820" s="1540"/>
      <c r="B820" s="1540"/>
      <c r="C820" s="1624"/>
      <c r="D820" s="1624"/>
      <c r="E820" s="1631"/>
      <c r="F820" s="1631"/>
      <c r="H820" s="1540"/>
      <c r="I820" s="1540"/>
      <c r="J820" s="1540"/>
      <c r="K820" s="1540"/>
      <c r="L820" s="1540"/>
      <c r="M820" s="1540"/>
      <c r="N820" s="1540"/>
      <c r="O820" s="1540"/>
      <c r="P820" s="1540"/>
      <c r="Q820" s="1540"/>
      <c r="R820" s="1540"/>
      <c r="S820" s="1540"/>
      <c r="T820" s="1540"/>
      <c r="U820" s="1540"/>
      <c r="V820" s="1624"/>
      <c r="W820" s="1624"/>
      <c r="Y820" s="1624"/>
      <c r="Z820" s="1624"/>
    </row>
    <row r="821" spans="1:26" x14ac:dyDescent="0.25">
      <c r="A821" s="1540"/>
      <c r="B821" s="1540"/>
      <c r="C821" s="1624"/>
      <c r="D821" s="1624"/>
      <c r="E821" s="1631"/>
      <c r="F821" s="1631"/>
      <c r="H821" s="1540"/>
      <c r="I821" s="1540"/>
      <c r="J821" s="1540"/>
      <c r="K821" s="1540"/>
      <c r="L821" s="1540"/>
      <c r="M821" s="1540"/>
      <c r="N821" s="1540"/>
      <c r="O821" s="1540"/>
      <c r="P821" s="1540"/>
      <c r="Q821" s="1540"/>
      <c r="R821" s="1540"/>
      <c r="S821" s="1540"/>
      <c r="T821" s="1540"/>
      <c r="U821" s="1540"/>
      <c r="V821" s="1624"/>
      <c r="W821" s="1624"/>
      <c r="Y821" s="1624"/>
      <c r="Z821" s="1624"/>
    </row>
    <row r="822" spans="1:26" x14ac:dyDescent="0.25">
      <c r="A822" s="1540"/>
      <c r="B822" s="1540"/>
      <c r="C822" s="1624"/>
      <c r="D822" s="1624"/>
      <c r="E822" s="1631"/>
      <c r="F822" s="1631"/>
      <c r="H822" s="1540"/>
      <c r="I822" s="1540"/>
      <c r="J822" s="1540"/>
      <c r="K822" s="1540"/>
      <c r="L822" s="1540"/>
      <c r="M822" s="1540"/>
      <c r="N822" s="1540"/>
      <c r="O822" s="1540"/>
      <c r="P822" s="1540"/>
      <c r="Q822" s="1540"/>
      <c r="R822" s="1540"/>
      <c r="S822" s="1540"/>
      <c r="T822" s="1540"/>
      <c r="U822" s="1540"/>
      <c r="V822" s="1624"/>
      <c r="W822" s="1624"/>
      <c r="Y822" s="1624"/>
      <c r="Z822" s="1624"/>
    </row>
    <row r="823" spans="1:26" x14ac:dyDescent="0.25">
      <c r="A823" s="1540"/>
      <c r="B823" s="1540"/>
      <c r="C823" s="1624"/>
      <c r="D823" s="1624"/>
      <c r="E823" s="1631"/>
      <c r="F823" s="1631"/>
      <c r="H823" s="1540"/>
      <c r="I823" s="1540"/>
      <c r="J823" s="1540"/>
      <c r="K823" s="1540"/>
      <c r="L823" s="1540"/>
      <c r="M823" s="1540"/>
      <c r="N823" s="1540"/>
      <c r="O823" s="1540"/>
      <c r="P823" s="1540"/>
      <c r="Q823" s="1540"/>
      <c r="R823" s="1540"/>
      <c r="S823" s="1540"/>
      <c r="T823" s="1540"/>
      <c r="U823" s="1540"/>
      <c r="V823" s="1624"/>
      <c r="W823" s="1624"/>
      <c r="Y823" s="1624"/>
      <c r="Z823" s="1624"/>
    </row>
    <row r="824" spans="1:26" x14ac:dyDescent="0.25">
      <c r="A824" s="1540"/>
      <c r="B824" s="1540"/>
      <c r="C824" s="1624"/>
      <c r="D824" s="1624"/>
      <c r="E824" s="1631"/>
      <c r="F824" s="1631"/>
      <c r="H824" s="1540"/>
      <c r="I824" s="1540"/>
      <c r="J824" s="1540"/>
      <c r="K824" s="1540"/>
      <c r="L824" s="1540"/>
      <c r="M824" s="1540"/>
      <c r="N824" s="1540"/>
      <c r="O824" s="1540"/>
      <c r="P824" s="1540"/>
      <c r="Q824" s="1540"/>
      <c r="R824" s="1540"/>
      <c r="S824" s="1540"/>
      <c r="T824" s="1540"/>
      <c r="U824" s="1540"/>
      <c r="V824" s="1624"/>
      <c r="W824" s="1624"/>
      <c r="Y824" s="1624"/>
      <c r="Z824" s="1624"/>
    </row>
    <row r="825" spans="1:26" x14ac:dyDescent="0.25">
      <c r="A825" s="1540"/>
      <c r="B825" s="1540"/>
      <c r="C825" s="1624"/>
      <c r="D825" s="1624"/>
      <c r="E825" s="1631"/>
      <c r="F825" s="1631"/>
      <c r="H825" s="1540"/>
      <c r="I825" s="1540"/>
      <c r="J825" s="1540"/>
      <c r="K825" s="1540"/>
      <c r="L825" s="1540"/>
      <c r="M825" s="1540"/>
      <c r="N825" s="1540"/>
      <c r="O825" s="1540"/>
      <c r="P825" s="1540"/>
      <c r="Q825" s="1540"/>
      <c r="R825" s="1540"/>
      <c r="S825" s="1540"/>
      <c r="T825" s="1540"/>
      <c r="U825" s="1540"/>
      <c r="V825" s="1624"/>
      <c r="W825" s="1624"/>
      <c r="Y825" s="1624"/>
      <c r="Z825" s="1624"/>
    </row>
    <row r="826" spans="1:26" x14ac:dyDescent="0.25">
      <c r="A826" s="1540"/>
      <c r="B826" s="1540"/>
      <c r="C826" s="1624"/>
      <c r="D826" s="1624"/>
      <c r="E826" s="1631"/>
      <c r="F826" s="1631"/>
      <c r="H826" s="1540"/>
      <c r="I826" s="1540"/>
      <c r="J826" s="1540"/>
      <c r="K826" s="1540"/>
      <c r="L826" s="1540"/>
      <c r="M826" s="1540"/>
      <c r="N826" s="1540"/>
      <c r="O826" s="1540"/>
      <c r="P826" s="1540"/>
      <c r="Q826" s="1540"/>
      <c r="R826" s="1540"/>
      <c r="S826" s="1540"/>
      <c r="T826" s="1540"/>
      <c r="U826" s="1540"/>
      <c r="V826" s="1624"/>
      <c r="W826" s="1624"/>
      <c r="Y826" s="1624"/>
      <c r="Z826" s="1624"/>
    </row>
    <row r="827" spans="1:26" x14ac:dyDescent="0.25">
      <c r="A827" s="1540"/>
      <c r="B827" s="1540"/>
      <c r="C827" s="1624"/>
      <c r="D827" s="1624"/>
      <c r="E827" s="1631"/>
      <c r="F827" s="1631"/>
      <c r="H827" s="1540"/>
      <c r="I827" s="1540"/>
      <c r="J827" s="1540"/>
      <c r="K827" s="1540"/>
      <c r="L827" s="1540"/>
      <c r="M827" s="1540"/>
      <c r="N827" s="1540"/>
      <c r="O827" s="1540"/>
      <c r="P827" s="1540"/>
      <c r="Q827" s="1540"/>
      <c r="R827" s="1540"/>
      <c r="S827" s="1540"/>
      <c r="T827" s="1540"/>
      <c r="U827" s="1540"/>
      <c r="V827" s="1624"/>
      <c r="W827" s="1624"/>
      <c r="Y827" s="1624"/>
      <c r="Z827" s="1624"/>
    </row>
    <row r="828" spans="1:26" x14ac:dyDescent="0.25">
      <c r="A828" s="1540"/>
      <c r="B828" s="1540"/>
      <c r="C828" s="1624"/>
      <c r="D828" s="1624"/>
      <c r="E828" s="1631"/>
      <c r="F828" s="1631"/>
      <c r="H828" s="1540"/>
      <c r="I828" s="1540"/>
      <c r="J828" s="1540"/>
      <c r="K828" s="1540"/>
      <c r="L828" s="1540"/>
      <c r="M828" s="1540"/>
      <c r="N828" s="1540"/>
      <c r="O828" s="1540"/>
      <c r="P828" s="1540"/>
      <c r="Q828" s="1540"/>
      <c r="R828" s="1540"/>
      <c r="S828" s="1540"/>
      <c r="T828" s="1540"/>
      <c r="U828" s="1540"/>
      <c r="V828" s="1624"/>
      <c r="W828" s="1624"/>
      <c r="Y828" s="1624"/>
      <c r="Z828" s="1624"/>
    </row>
    <row r="829" spans="1:26" x14ac:dyDescent="0.25">
      <c r="A829" s="1540"/>
      <c r="B829" s="1540"/>
      <c r="C829" s="1624"/>
      <c r="D829" s="1624"/>
      <c r="E829" s="1631"/>
      <c r="F829" s="1631"/>
      <c r="H829" s="1540"/>
      <c r="I829" s="1540"/>
      <c r="J829" s="1540"/>
      <c r="K829" s="1540"/>
      <c r="L829" s="1540"/>
      <c r="M829" s="1540"/>
      <c r="N829" s="1540"/>
      <c r="O829" s="1540"/>
      <c r="P829" s="1540"/>
      <c r="Q829" s="1540"/>
      <c r="R829" s="1540"/>
      <c r="S829" s="1540"/>
      <c r="T829" s="1540"/>
      <c r="U829" s="1540"/>
      <c r="V829" s="1624"/>
      <c r="W829" s="1624"/>
      <c r="Y829" s="1624"/>
      <c r="Z829" s="1624"/>
    </row>
    <row r="830" spans="1:26" x14ac:dyDescent="0.25">
      <c r="A830" s="1540"/>
      <c r="B830" s="1540"/>
      <c r="C830" s="1624"/>
      <c r="D830" s="1624"/>
      <c r="E830" s="1631"/>
      <c r="F830" s="1631"/>
      <c r="H830" s="1540"/>
      <c r="I830" s="1540"/>
      <c r="J830" s="1540"/>
      <c r="K830" s="1540"/>
      <c r="L830" s="1540"/>
      <c r="M830" s="1540"/>
      <c r="N830" s="1540"/>
      <c r="O830" s="1540"/>
      <c r="P830" s="1540"/>
      <c r="Q830" s="1540"/>
      <c r="R830" s="1540"/>
      <c r="S830" s="1540"/>
      <c r="T830" s="1540"/>
      <c r="U830" s="1540"/>
      <c r="V830" s="1624"/>
      <c r="W830" s="1624"/>
      <c r="Y830" s="1624"/>
      <c r="Z830" s="1624"/>
    </row>
    <row r="831" spans="1:26" x14ac:dyDescent="0.25">
      <c r="A831" s="1540"/>
      <c r="B831" s="1540"/>
      <c r="C831" s="1624"/>
      <c r="D831" s="1624"/>
      <c r="E831" s="1631"/>
      <c r="F831" s="1631"/>
      <c r="H831" s="1540"/>
      <c r="I831" s="1540"/>
      <c r="J831" s="1540"/>
      <c r="K831" s="1540"/>
      <c r="L831" s="1540"/>
      <c r="M831" s="1540"/>
      <c r="N831" s="1540"/>
      <c r="O831" s="1540"/>
      <c r="P831" s="1540"/>
      <c r="Q831" s="1540"/>
      <c r="R831" s="1540"/>
      <c r="S831" s="1540"/>
      <c r="T831" s="1540"/>
      <c r="U831" s="1540"/>
      <c r="V831" s="1624"/>
      <c r="W831" s="1624"/>
      <c r="Y831" s="1624"/>
      <c r="Z831" s="1624"/>
    </row>
    <row r="832" spans="1:26" x14ac:dyDescent="0.25">
      <c r="A832" s="1540"/>
      <c r="B832" s="1540"/>
      <c r="C832" s="1624"/>
      <c r="D832" s="1624"/>
      <c r="E832" s="1631"/>
      <c r="F832" s="1631"/>
      <c r="H832" s="1540"/>
      <c r="I832" s="1540"/>
      <c r="J832" s="1540"/>
      <c r="K832" s="1540"/>
      <c r="L832" s="1540"/>
      <c r="M832" s="1540"/>
      <c r="N832" s="1540"/>
      <c r="O832" s="1540"/>
      <c r="P832" s="1540"/>
      <c r="Q832" s="1540"/>
      <c r="R832" s="1540"/>
      <c r="S832" s="1540"/>
      <c r="T832" s="1540"/>
      <c r="U832" s="1540"/>
      <c r="V832" s="1624"/>
      <c r="W832" s="1624"/>
      <c r="Y832" s="1624"/>
      <c r="Z832" s="1624"/>
    </row>
    <row r="833" spans="1:26" x14ac:dyDescent="0.25">
      <c r="A833" s="1540"/>
      <c r="B833" s="1540"/>
      <c r="C833" s="1624"/>
      <c r="D833" s="1624"/>
      <c r="E833" s="1631"/>
      <c r="F833" s="1631"/>
      <c r="H833" s="1540"/>
      <c r="I833" s="1540"/>
      <c r="J833" s="1540"/>
      <c r="K833" s="1540"/>
      <c r="L833" s="1540"/>
      <c r="M833" s="1540"/>
      <c r="N833" s="1540"/>
      <c r="O833" s="1540"/>
      <c r="P833" s="1540"/>
      <c r="Q833" s="1540"/>
      <c r="R833" s="1540"/>
      <c r="S833" s="1540"/>
      <c r="T833" s="1540"/>
      <c r="U833" s="1540"/>
      <c r="V833" s="1624"/>
      <c r="W833" s="1624"/>
      <c r="Y833" s="1624"/>
      <c r="Z833" s="1624"/>
    </row>
    <row r="834" spans="1:26" x14ac:dyDescent="0.25">
      <c r="A834" s="1540"/>
      <c r="B834" s="1540"/>
      <c r="C834" s="1624"/>
      <c r="D834" s="1624"/>
      <c r="E834" s="1631"/>
      <c r="F834" s="1631"/>
      <c r="H834" s="1540"/>
      <c r="I834" s="1540"/>
      <c r="J834" s="1540"/>
      <c r="K834" s="1540"/>
      <c r="L834" s="1540"/>
      <c r="M834" s="1540"/>
      <c r="N834" s="1540"/>
      <c r="O834" s="1540"/>
      <c r="P834" s="1540"/>
      <c r="Q834" s="1540"/>
      <c r="R834" s="1540"/>
      <c r="S834" s="1540"/>
      <c r="T834" s="1540"/>
      <c r="U834" s="1540"/>
      <c r="V834" s="1624"/>
      <c r="W834" s="1624"/>
      <c r="Y834" s="1624"/>
      <c r="Z834" s="1624"/>
    </row>
    <row r="835" spans="1:26" x14ac:dyDescent="0.25">
      <c r="A835" s="1540"/>
      <c r="B835" s="1540"/>
      <c r="C835" s="1624"/>
      <c r="D835" s="1624"/>
      <c r="E835" s="1631"/>
      <c r="F835" s="1631"/>
      <c r="H835" s="1540"/>
      <c r="I835" s="1540"/>
      <c r="J835" s="1540"/>
      <c r="K835" s="1540"/>
      <c r="L835" s="1540"/>
      <c r="M835" s="1540"/>
      <c r="N835" s="1540"/>
      <c r="O835" s="1540"/>
      <c r="P835" s="1540"/>
      <c r="Q835" s="1540"/>
      <c r="R835" s="1540"/>
      <c r="S835" s="1540"/>
      <c r="T835" s="1540"/>
      <c r="U835" s="1540"/>
      <c r="V835" s="1624"/>
      <c r="W835" s="1624"/>
      <c r="Y835" s="1624"/>
      <c r="Z835" s="1624"/>
    </row>
    <row r="836" spans="1:26" x14ac:dyDescent="0.25">
      <c r="A836" s="1540"/>
      <c r="B836" s="1540"/>
      <c r="C836" s="1624"/>
      <c r="D836" s="1624"/>
      <c r="E836" s="1631"/>
      <c r="F836" s="1631"/>
      <c r="H836" s="1540"/>
      <c r="I836" s="1540"/>
      <c r="J836" s="1540"/>
      <c r="K836" s="1540"/>
      <c r="L836" s="1540"/>
      <c r="M836" s="1540"/>
      <c r="N836" s="1540"/>
      <c r="O836" s="1540"/>
      <c r="P836" s="1540"/>
      <c r="Q836" s="1540"/>
      <c r="R836" s="1540"/>
      <c r="S836" s="1540"/>
      <c r="T836" s="1540"/>
      <c r="U836" s="1540"/>
      <c r="V836" s="1624"/>
      <c r="W836" s="1624"/>
      <c r="Y836" s="1624"/>
      <c r="Z836" s="1624"/>
    </row>
    <row r="837" spans="1:26" x14ac:dyDescent="0.25">
      <c r="A837" s="1540"/>
      <c r="B837" s="1540"/>
      <c r="C837" s="1624"/>
      <c r="D837" s="1624"/>
      <c r="E837" s="1631"/>
      <c r="F837" s="1631"/>
      <c r="H837" s="1540"/>
      <c r="I837" s="1540"/>
      <c r="J837" s="1540"/>
      <c r="K837" s="1540"/>
      <c r="L837" s="1540"/>
      <c r="M837" s="1540"/>
      <c r="N837" s="1540"/>
      <c r="O837" s="1540"/>
      <c r="P837" s="1540"/>
      <c r="Q837" s="1540"/>
      <c r="R837" s="1540"/>
      <c r="S837" s="1540"/>
      <c r="T837" s="1540"/>
      <c r="U837" s="1540"/>
      <c r="V837" s="1624"/>
      <c r="W837" s="1624"/>
      <c r="Y837" s="1624"/>
      <c r="Z837" s="1624"/>
    </row>
    <row r="838" spans="1:26" x14ac:dyDescent="0.25">
      <c r="A838" s="1540"/>
      <c r="B838" s="1540"/>
      <c r="C838" s="1624"/>
      <c r="D838" s="1624"/>
      <c r="E838" s="1631"/>
      <c r="F838" s="1631"/>
      <c r="H838" s="1540"/>
      <c r="I838" s="1540"/>
      <c r="J838" s="1540"/>
      <c r="K838" s="1540"/>
      <c r="L838" s="1540"/>
      <c r="M838" s="1540"/>
      <c r="N838" s="1540"/>
      <c r="O838" s="1540"/>
      <c r="P838" s="1540"/>
      <c r="Q838" s="1540"/>
      <c r="R838" s="1540"/>
      <c r="S838" s="1540"/>
      <c r="T838" s="1540"/>
      <c r="U838" s="1540"/>
      <c r="V838" s="1624"/>
      <c r="W838" s="1624"/>
      <c r="Y838" s="1624"/>
      <c r="Z838" s="1624"/>
    </row>
    <row r="839" spans="1:26" x14ac:dyDescent="0.25">
      <c r="A839" s="1540"/>
      <c r="B839" s="1540"/>
      <c r="C839" s="1624"/>
      <c r="D839" s="1624"/>
      <c r="E839" s="1631"/>
      <c r="F839" s="1631"/>
      <c r="H839" s="1540"/>
      <c r="I839" s="1540"/>
      <c r="J839" s="1540"/>
      <c r="K839" s="1540"/>
      <c r="L839" s="1540"/>
      <c r="M839" s="1540"/>
      <c r="N839" s="1540"/>
      <c r="O839" s="1540"/>
      <c r="P839" s="1540"/>
      <c r="Q839" s="1540"/>
      <c r="R839" s="1540"/>
      <c r="S839" s="1540"/>
      <c r="T839" s="1540"/>
      <c r="U839" s="1540"/>
      <c r="V839" s="1624"/>
      <c r="W839" s="1624"/>
      <c r="Y839" s="1624"/>
      <c r="Z839" s="1624"/>
    </row>
    <row r="840" spans="1:26" x14ac:dyDescent="0.25">
      <c r="A840" s="1540"/>
      <c r="B840" s="1540"/>
      <c r="C840" s="1624"/>
      <c r="D840" s="1624"/>
      <c r="E840" s="1631"/>
      <c r="F840" s="1631"/>
      <c r="H840" s="1540"/>
      <c r="I840" s="1540"/>
      <c r="J840" s="1540"/>
      <c r="K840" s="1540"/>
      <c r="L840" s="1540"/>
      <c r="M840" s="1540"/>
      <c r="N840" s="1540"/>
      <c r="O840" s="1540"/>
      <c r="P840" s="1540"/>
      <c r="Q840" s="1540"/>
      <c r="R840" s="1540"/>
      <c r="S840" s="1540"/>
      <c r="T840" s="1540"/>
      <c r="U840" s="1540"/>
      <c r="V840" s="1624"/>
      <c r="W840" s="1624"/>
      <c r="Y840" s="1624"/>
      <c r="Z840" s="1624"/>
    </row>
    <row r="841" spans="1:26" x14ac:dyDescent="0.25">
      <c r="A841" s="1540"/>
      <c r="B841" s="1540"/>
      <c r="C841" s="1624"/>
      <c r="D841" s="1624"/>
      <c r="E841" s="1631"/>
      <c r="F841" s="1631"/>
      <c r="H841" s="1540"/>
      <c r="I841" s="1540"/>
      <c r="J841" s="1540"/>
      <c r="K841" s="1540"/>
      <c r="L841" s="1540"/>
      <c r="M841" s="1540"/>
      <c r="N841" s="1540"/>
      <c r="O841" s="1540"/>
      <c r="P841" s="1540"/>
      <c r="Q841" s="1540"/>
      <c r="R841" s="1540"/>
      <c r="S841" s="1540"/>
      <c r="T841" s="1540"/>
      <c r="U841" s="1540"/>
      <c r="V841" s="1624"/>
      <c r="W841" s="1624"/>
      <c r="Y841" s="1624"/>
      <c r="Z841" s="1624"/>
    </row>
    <row r="842" spans="1:26" x14ac:dyDescent="0.25">
      <c r="A842" s="1540"/>
      <c r="B842" s="1540"/>
      <c r="C842" s="1624"/>
      <c r="D842" s="1624"/>
      <c r="E842" s="1631"/>
      <c r="F842" s="1631"/>
      <c r="H842" s="1540"/>
      <c r="I842" s="1540"/>
      <c r="J842" s="1540"/>
      <c r="K842" s="1540"/>
      <c r="L842" s="1540"/>
      <c r="M842" s="1540"/>
      <c r="N842" s="1540"/>
      <c r="O842" s="1540"/>
      <c r="P842" s="1540"/>
      <c r="Q842" s="1540"/>
      <c r="R842" s="1540"/>
      <c r="S842" s="1540"/>
      <c r="T842" s="1540"/>
      <c r="U842" s="1540"/>
      <c r="V842" s="1624"/>
      <c r="W842" s="1624"/>
      <c r="Y842" s="1624"/>
      <c r="Z842" s="1624"/>
    </row>
    <row r="843" spans="1:26" x14ac:dyDescent="0.25">
      <c r="A843" s="1540"/>
      <c r="B843" s="1540"/>
      <c r="C843" s="1624"/>
      <c r="D843" s="1624"/>
      <c r="E843" s="1631"/>
      <c r="F843" s="1631"/>
      <c r="H843" s="1540"/>
      <c r="I843" s="1540"/>
      <c r="J843" s="1540"/>
      <c r="K843" s="1540"/>
      <c r="L843" s="1540"/>
      <c r="M843" s="1540"/>
      <c r="N843" s="1540"/>
      <c r="O843" s="1540"/>
      <c r="P843" s="1540"/>
      <c r="Q843" s="1540"/>
      <c r="R843" s="1540"/>
      <c r="S843" s="1540"/>
      <c r="T843" s="1540"/>
      <c r="U843" s="1540"/>
      <c r="V843" s="1624"/>
      <c r="W843" s="1624"/>
      <c r="Y843" s="1624"/>
      <c r="Z843" s="1624"/>
    </row>
    <row r="844" spans="1:26" x14ac:dyDescent="0.25">
      <c r="A844" s="1540"/>
      <c r="B844" s="1540"/>
      <c r="C844" s="1624"/>
      <c r="D844" s="1624"/>
      <c r="E844" s="1631"/>
      <c r="F844" s="1631"/>
      <c r="H844" s="1540"/>
      <c r="I844" s="1540"/>
      <c r="J844" s="1540"/>
      <c r="K844" s="1540"/>
      <c r="L844" s="1540"/>
      <c r="M844" s="1540"/>
      <c r="N844" s="1540"/>
      <c r="O844" s="1540"/>
      <c r="P844" s="1540"/>
      <c r="Q844" s="1540"/>
      <c r="R844" s="1540"/>
      <c r="S844" s="1540"/>
      <c r="T844" s="1540"/>
      <c r="U844" s="1540"/>
      <c r="V844" s="1624"/>
      <c r="W844" s="1624"/>
      <c r="Y844" s="1624"/>
      <c r="Z844" s="1624"/>
    </row>
    <row r="845" spans="1:26" x14ac:dyDescent="0.25">
      <c r="A845" s="1540"/>
      <c r="B845" s="1540"/>
      <c r="C845" s="1624"/>
      <c r="D845" s="1624"/>
      <c r="E845" s="1631"/>
      <c r="F845" s="1631"/>
      <c r="H845" s="1540"/>
      <c r="I845" s="1540"/>
      <c r="J845" s="1540"/>
      <c r="K845" s="1540"/>
      <c r="L845" s="1540"/>
      <c r="M845" s="1540"/>
      <c r="N845" s="1540"/>
      <c r="O845" s="1540"/>
      <c r="P845" s="1540"/>
      <c r="Q845" s="1540"/>
      <c r="R845" s="1540"/>
      <c r="S845" s="1540"/>
      <c r="T845" s="1540"/>
      <c r="U845" s="1540"/>
      <c r="V845" s="1624"/>
      <c r="W845" s="1624"/>
      <c r="Y845" s="1624"/>
      <c r="Z845" s="1624"/>
    </row>
    <row r="846" spans="1:26" x14ac:dyDescent="0.25">
      <c r="A846" s="1540"/>
      <c r="B846" s="1540"/>
      <c r="C846" s="1624"/>
      <c r="D846" s="1624"/>
      <c r="E846" s="1631"/>
      <c r="F846" s="1631"/>
      <c r="H846" s="1540"/>
      <c r="I846" s="1540"/>
      <c r="J846" s="1540"/>
      <c r="K846" s="1540"/>
      <c r="L846" s="1540"/>
      <c r="M846" s="1540"/>
      <c r="N846" s="1540"/>
      <c r="O846" s="1540"/>
      <c r="P846" s="1540"/>
      <c r="Q846" s="1540"/>
      <c r="R846" s="1540"/>
      <c r="S846" s="1540"/>
      <c r="T846" s="1540"/>
      <c r="U846" s="1540"/>
      <c r="V846" s="1624"/>
      <c r="W846" s="1624"/>
      <c r="Y846" s="1624"/>
      <c r="Z846" s="1624"/>
    </row>
    <row r="847" spans="1:26" x14ac:dyDescent="0.25">
      <c r="A847" s="1540"/>
      <c r="B847" s="1540"/>
      <c r="C847" s="1624"/>
      <c r="D847" s="1624"/>
      <c r="E847" s="1631"/>
      <c r="F847" s="1631"/>
      <c r="H847" s="1540"/>
      <c r="I847" s="1540"/>
      <c r="J847" s="1540"/>
      <c r="K847" s="1540"/>
      <c r="L847" s="1540"/>
      <c r="M847" s="1540"/>
      <c r="N847" s="1540"/>
      <c r="O847" s="1540"/>
      <c r="P847" s="1540"/>
      <c r="Q847" s="1540"/>
      <c r="R847" s="1540"/>
      <c r="S847" s="1540"/>
      <c r="T847" s="1540"/>
      <c r="U847" s="1540"/>
      <c r="V847" s="1624"/>
      <c r="W847" s="1624"/>
      <c r="Y847" s="1624"/>
      <c r="Z847" s="1624"/>
    </row>
    <row r="848" spans="1:26" x14ac:dyDescent="0.25">
      <c r="A848" s="1540"/>
      <c r="B848" s="1540"/>
      <c r="C848" s="1624"/>
      <c r="D848" s="1624"/>
      <c r="E848" s="1631"/>
      <c r="F848" s="1631"/>
      <c r="H848" s="1540"/>
      <c r="I848" s="1540"/>
      <c r="J848" s="1540"/>
      <c r="K848" s="1540"/>
      <c r="L848" s="1540"/>
      <c r="M848" s="1540"/>
      <c r="N848" s="1540"/>
      <c r="O848" s="1540"/>
      <c r="P848" s="1540"/>
      <c r="Q848" s="1540"/>
      <c r="R848" s="1540"/>
      <c r="S848" s="1540"/>
      <c r="T848" s="1540"/>
      <c r="U848" s="1540"/>
      <c r="V848" s="1624"/>
      <c r="W848" s="1624"/>
      <c r="Y848" s="1624"/>
      <c r="Z848" s="1624"/>
    </row>
    <row r="849" spans="1:26" x14ac:dyDescent="0.25">
      <c r="A849" s="1540"/>
      <c r="B849" s="1540"/>
      <c r="C849" s="1624"/>
      <c r="D849" s="1624"/>
      <c r="E849" s="1631"/>
      <c r="F849" s="1631"/>
      <c r="H849" s="1540"/>
      <c r="I849" s="1540"/>
      <c r="J849" s="1540"/>
      <c r="K849" s="1540"/>
      <c r="L849" s="1540"/>
      <c r="M849" s="1540"/>
      <c r="N849" s="1540"/>
      <c r="O849" s="1540"/>
      <c r="P849" s="1540"/>
      <c r="Q849" s="1540"/>
      <c r="R849" s="1540"/>
      <c r="S849" s="1540"/>
      <c r="T849" s="1540"/>
      <c r="U849" s="1540"/>
      <c r="V849" s="1624"/>
      <c r="W849" s="1624"/>
      <c r="Y849" s="1624"/>
      <c r="Z849" s="1624"/>
    </row>
    <row r="850" spans="1:26" x14ac:dyDescent="0.25">
      <c r="A850" s="1540"/>
      <c r="B850" s="1540"/>
      <c r="C850" s="1624"/>
      <c r="D850" s="1624"/>
      <c r="E850" s="1631"/>
      <c r="F850" s="1631"/>
      <c r="H850" s="1540"/>
      <c r="I850" s="1540"/>
      <c r="J850" s="1540"/>
      <c r="K850" s="1540"/>
      <c r="L850" s="1540"/>
      <c r="M850" s="1540"/>
      <c r="N850" s="1540"/>
      <c r="O850" s="1540"/>
      <c r="P850" s="1540"/>
      <c r="Q850" s="1540"/>
      <c r="R850" s="1540"/>
      <c r="S850" s="1540"/>
      <c r="T850" s="1540"/>
      <c r="U850" s="1540"/>
      <c r="V850" s="1624"/>
      <c r="W850" s="1624"/>
      <c r="Y850" s="1624"/>
      <c r="Z850" s="1624"/>
    </row>
    <row r="851" spans="1:26" x14ac:dyDescent="0.25">
      <c r="A851" s="1540"/>
      <c r="B851" s="1540"/>
      <c r="C851" s="1624"/>
      <c r="D851" s="1624"/>
      <c r="E851" s="1631"/>
      <c r="F851" s="1631"/>
      <c r="H851" s="1540"/>
      <c r="I851" s="1540"/>
      <c r="J851" s="1540"/>
      <c r="K851" s="1540"/>
      <c r="L851" s="1540"/>
      <c r="M851" s="1540"/>
      <c r="N851" s="1540"/>
      <c r="O851" s="1540"/>
      <c r="P851" s="1540"/>
      <c r="Q851" s="1540"/>
      <c r="R851" s="1540"/>
      <c r="S851" s="1540"/>
      <c r="T851" s="1540"/>
      <c r="U851" s="1540"/>
      <c r="V851" s="1624"/>
      <c r="W851" s="1624"/>
      <c r="Y851" s="1624"/>
      <c r="Z851" s="1624"/>
    </row>
    <row r="852" spans="1:26" x14ac:dyDescent="0.25">
      <c r="A852" s="1540"/>
      <c r="B852" s="1540"/>
      <c r="C852" s="1624"/>
      <c r="D852" s="1624"/>
      <c r="E852" s="1631"/>
      <c r="F852" s="1631"/>
      <c r="H852" s="1540"/>
      <c r="I852" s="1540"/>
      <c r="J852" s="1540"/>
      <c r="K852" s="1540"/>
      <c r="L852" s="1540"/>
      <c r="M852" s="1540"/>
      <c r="N852" s="1540"/>
      <c r="O852" s="1540"/>
      <c r="P852" s="1540"/>
      <c r="Q852" s="1540"/>
      <c r="R852" s="1540"/>
      <c r="S852" s="1540"/>
      <c r="T852" s="1540"/>
      <c r="U852" s="1540"/>
      <c r="V852" s="1624"/>
      <c r="W852" s="1624"/>
      <c r="Y852" s="1624"/>
      <c r="Z852" s="1624"/>
    </row>
    <row r="853" spans="1:26" x14ac:dyDescent="0.25">
      <c r="A853" s="1540"/>
      <c r="B853" s="1540"/>
      <c r="C853" s="1624"/>
      <c r="D853" s="1624"/>
      <c r="E853" s="1631"/>
      <c r="F853" s="1631"/>
      <c r="H853" s="1540"/>
      <c r="I853" s="1540"/>
      <c r="J853" s="1540"/>
      <c r="K853" s="1540"/>
      <c r="L853" s="1540"/>
      <c r="M853" s="1540"/>
      <c r="N853" s="1540"/>
      <c r="O853" s="1540"/>
      <c r="P853" s="1540"/>
      <c r="Q853" s="1540"/>
      <c r="R853" s="1540"/>
      <c r="S853" s="1540"/>
      <c r="T853" s="1540"/>
      <c r="U853" s="1540"/>
      <c r="V853" s="1624"/>
      <c r="W853" s="1624"/>
      <c r="Y853" s="1624"/>
      <c r="Z853" s="1624"/>
    </row>
    <row r="854" spans="1:26" x14ac:dyDescent="0.25">
      <c r="A854" s="1540"/>
      <c r="B854" s="1540"/>
      <c r="C854" s="1624"/>
      <c r="D854" s="1624"/>
      <c r="E854" s="1631"/>
      <c r="F854" s="1631"/>
      <c r="H854" s="1540"/>
      <c r="I854" s="1540"/>
      <c r="J854" s="1540"/>
      <c r="K854" s="1540"/>
      <c r="L854" s="1540"/>
      <c r="M854" s="1540"/>
      <c r="N854" s="1540"/>
      <c r="O854" s="1540"/>
      <c r="P854" s="1540"/>
      <c r="Q854" s="1540"/>
      <c r="R854" s="1540"/>
      <c r="S854" s="1540"/>
      <c r="T854" s="1540"/>
      <c r="U854" s="1540"/>
      <c r="V854" s="1624"/>
      <c r="W854" s="1624"/>
      <c r="Y854" s="1624"/>
      <c r="Z854" s="1624"/>
    </row>
    <row r="855" spans="1:26" x14ac:dyDescent="0.25">
      <c r="A855" s="1540"/>
      <c r="B855" s="1540"/>
      <c r="C855" s="1624"/>
      <c r="D855" s="1624"/>
      <c r="E855" s="1631"/>
      <c r="F855" s="1631"/>
      <c r="H855" s="1540"/>
      <c r="I855" s="1540"/>
      <c r="J855" s="1540"/>
      <c r="K855" s="1540"/>
      <c r="L855" s="1540"/>
      <c r="M855" s="1540"/>
      <c r="N855" s="1540"/>
      <c r="O855" s="1540"/>
      <c r="P855" s="1540"/>
      <c r="Q855" s="1540"/>
      <c r="R855" s="1540"/>
      <c r="S855" s="1540"/>
      <c r="T855" s="1540"/>
      <c r="U855" s="1540"/>
      <c r="V855" s="1624"/>
      <c r="W855" s="1624"/>
      <c r="Y855" s="1624"/>
      <c r="Z855" s="1624"/>
    </row>
    <row r="856" spans="1:26" x14ac:dyDescent="0.25">
      <c r="A856" s="1540"/>
      <c r="B856" s="1540"/>
      <c r="C856" s="1624"/>
      <c r="D856" s="1624"/>
      <c r="E856" s="1631"/>
      <c r="F856" s="1631"/>
      <c r="H856" s="1540"/>
      <c r="I856" s="1540"/>
      <c r="J856" s="1540"/>
      <c r="K856" s="1540"/>
      <c r="L856" s="1540"/>
      <c r="M856" s="1540"/>
      <c r="N856" s="1540"/>
      <c r="O856" s="1540"/>
      <c r="P856" s="1540"/>
      <c r="Q856" s="1540"/>
      <c r="R856" s="1540"/>
      <c r="S856" s="1540"/>
      <c r="T856" s="1540"/>
      <c r="U856" s="1540"/>
      <c r="V856" s="1624"/>
      <c r="W856" s="1624"/>
      <c r="Y856" s="1624"/>
      <c r="Z856" s="1624"/>
    </row>
    <row r="857" spans="1:26" x14ac:dyDescent="0.25">
      <c r="A857" s="1540"/>
      <c r="B857" s="1540"/>
      <c r="C857" s="1624"/>
      <c r="D857" s="1624"/>
      <c r="E857" s="1631"/>
      <c r="F857" s="1631"/>
      <c r="H857" s="1540"/>
      <c r="I857" s="1540"/>
      <c r="J857" s="1540"/>
      <c r="K857" s="1540"/>
      <c r="L857" s="1540"/>
      <c r="M857" s="1540"/>
      <c r="N857" s="1540"/>
      <c r="O857" s="1540"/>
      <c r="P857" s="1540"/>
      <c r="Q857" s="1540"/>
      <c r="R857" s="1540"/>
      <c r="S857" s="1540"/>
      <c r="T857" s="1540"/>
      <c r="U857" s="1540"/>
      <c r="V857" s="1624"/>
      <c r="W857" s="1624"/>
      <c r="Y857" s="1624"/>
      <c r="Z857" s="1624"/>
    </row>
    <row r="858" spans="1:26" x14ac:dyDescent="0.25">
      <c r="A858" s="1540"/>
      <c r="B858" s="1540"/>
      <c r="C858" s="1624"/>
      <c r="D858" s="1624"/>
      <c r="E858" s="1631"/>
      <c r="F858" s="1631"/>
      <c r="H858" s="1540"/>
      <c r="I858" s="1540"/>
      <c r="J858" s="1540"/>
      <c r="K858" s="1540"/>
      <c r="L858" s="1540"/>
      <c r="M858" s="1540"/>
      <c r="N858" s="1540"/>
      <c r="O858" s="1540"/>
      <c r="P858" s="1540"/>
      <c r="Q858" s="1540"/>
      <c r="R858" s="1540"/>
      <c r="S858" s="1540"/>
      <c r="T858" s="1540"/>
      <c r="U858" s="1540"/>
      <c r="V858" s="1624"/>
      <c r="W858" s="1624"/>
      <c r="Y858" s="1624"/>
      <c r="Z858" s="1624"/>
    </row>
    <row r="859" spans="1:26" x14ac:dyDescent="0.25">
      <c r="A859" s="1540"/>
      <c r="B859" s="1540"/>
      <c r="C859" s="1624"/>
      <c r="D859" s="1624"/>
      <c r="E859" s="1631"/>
      <c r="F859" s="1631"/>
      <c r="H859" s="1540"/>
      <c r="I859" s="1540"/>
      <c r="J859" s="1540"/>
      <c r="K859" s="1540"/>
      <c r="L859" s="1540"/>
      <c r="M859" s="1540"/>
      <c r="N859" s="1540"/>
      <c r="O859" s="1540"/>
      <c r="P859" s="1540"/>
      <c r="Q859" s="1540"/>
      <c r="R859" s="1540"/>
      <c r="S859" s="1540"/>
      <c r="T859" s="1540"/>
      <c r="U859" s="1540"/>
      <c r="V859" s="1624"/>
      <c r="W859" s="1624"/>
      <c r="Y859" s="1624"/>
      <c r="Z859" s="1624"/>
    </row>
    <row r="860" spans="1:26" x14ac:dyDescent="0.25">
      <c r="A860" s="1540"/>
      <c r="B860" s="1540"/>
      <c r="C860" s="1624"/>
      <c r="D860" s="1624"/>
      <c r="E860" s="1631"/>
      <c r="F860" s="1631"/>
      <c r="H860" s="1540"/>
      <c r="I860" s="1540"/>
      <c r="J860" s="1540"/>
      <c r="K860" s="1540"/>
      <c r="L860" s="1540"/>
      <c r="M860" s="1540"/>
      <c r="N860" s="1540"/>
      <c r="O860" s="1540"/>
      <c r="P860" s="1540"/>
      <c r="Q860" s="1540"/>
      <c r="R860" s="1540"/>
      <c r="S860" s="1540"/>
      <c r="T860" s="1540"/>
      <c r="U860" s="1540"/>
      <c r="V860" s="1624"/>
      <c r="W860" s="1624"/>
      <c r="Y860" s="1624"/>
      <c r="Z860" s="1624"/>
    </row>
    <row r="861" spans="1:26" x14ac:dyDescent="0.25">
      <c r="A861" s="1540"/>
      <c r="B861" s="1540"/>
      <c r="C861" s="1624"/>
      <c r="D861" s="1624"/>
      <c r="E861" s="1631"/>
      <c r="F861" s="1631"/>
      <c r="H861" s="1540"/>
      <c r="I861" s="1540"/>
      <c r="J861" s="1540"/>
      <c r="K861" s="1540"/>
      <c r="L861" s="1540"/>
      <c r="M861" s="1540"/>
      <c r="N861" s="1540"/>
      <c r="O861" s="1540"/>
      <c r="P861" s="1540"/>
      <c r="Q861" s="1540"/>
      <c r="R861" s="1540"/>
      <c r="S861" s="1540"/>
      <c r="T861" s="1540"/>
      <c r="U861" s="1540"/>
      <c r="V861" s="1624"/>
      <c r="W861" s="1624"/>
      <c r="Y861" s="1624"/>
      <c r="Z861" s="1624"/>
    </row>
    <row r="862" spans="1:26" x14ac:dyDescent="0.25">
      <c r="A862" s="1540"/>
      <c r="B862" s="1540"/>
      <c r="C862" s="1624"/>
      <c r="D862" s="1624"/>
      <c r="E862" s="1631"/>
      <c r="F862" s="1631"/>
      <c r="H862" s="1540"/>
      <c r="I862" s="1540"/>
      <c r="J862" s="1540"/>
      <c r="K862" s="1540"/>
      <c r="L862" s="1540"/>
      <c r="M862" s="1540"/>
      <c r="N862" s="1540"/>
      <c r="O862" s="1540"/>
      <c r="P862" s="1540"/>
      <c r="Q862" s="1540"/>
      <c r="R862" s="1540"/>
      <c r="S862" s="1540"/>
      <c r="T862" s="1540"/>
      <c r="U862" s="1540"/>
      <c r="V862" s="1624"/>
      <c r="W862" s="1624"/>
      <c r="Y862" s="1624"/>
      <c r="Z862" s="1624"/>
    </row>
    <row r="863" spans="1:26" x14ac:dyDescent="0.25">
      <c r="A863" s="1540"/>
      <c r="B863" s="1540"/>
      <c r="C863" s="1624"/>
      <c r="D863" s="1624"/>
      <c r="E863" s="1631"/>
      <c r="F863" s="1631"/>
      <c r="H863" s="1540"/>
      <c r="I863" s="1540"/>
      <c r="J863" s="1540"/>
      <c r="K863" s="1540"/>
      <c r="L863" s="1540"/>
      <c r="M863" s="1540"/>
      <c r="N863" s="1540"/>
      <c r="O863" s="1540"/>
      <c r="P863" s="1540"/>
      <c r="Q863" s="1540"/>
      <c r="R863" s="1540"/>
      <c r="S863" s="1540"/>
      <c r="T863" s="1540"/>
      <c r="U863" s="1540"/>
      <c r="V863" s="1624"/>
      <c r="W863" s="1624"/>
      <c r="Y863" s="1624"/>
      <c r="Z863" s="1624"/>
    </row>
    <row r="864" spans="1:26" x14ac:dyDescent="0.25">
      <c r="A864" s="1540"/>
      <c r="B864" s="1540"/>
      <c r="C864" s="1624"/>
      <c r="D864" s="1624"/>
      <c r="E864" s="1631"/>
      <c r="F864" s="1631"/>
      <c r="H864" s="1540"/>
      <c r="I864" s="1540"/>
      <c r="J864" s="1540"/>
      <c r="K864" s="1540"/>
      <c r="L864" s="1540"/>
      <c r="M864" s="1540"/>
      <c r="N864" s="1540"/>
      <c r="O864" s="1540"/>
      <c r="P864" s="1540"/>
      <c r="Q864" s="1540"/>
      <c r="R864" s="1540"/>
      <c r="S864" s="1540"/>
      <c r="T864" s="1540"/>
      <c r="U864" s="1540"/>
      <c r="V864" s="1624"/>
      <c r="W864" s="1624"/>
      <c r="Y864" s="1624"/>
      <c r="Z864" s="1624"/>
    </row>
    <row r="865" spans="1:26" x14ac:dyDescent="0.25">
      <c r="A865" s="1540"/>
      <c r="B865" s="1540"/>
      <c r="C865" s="1624"/>
      <c r="D865" s="1624"/>
      <c r="E865" s="1631"/>
      <c r="F865" s="1631"/>
      <c r="H865" s="1540"/>
      <c r="I865" s="1540"/>
      <c r="J865" s="1540"/>
      <c r="K865" s="1540"/>
      <c r="L865" s="1540"/>
      <c r="M865" s="1540"/>
      <c r="N865" s="1540"/>
      <c r="O865" s="1540"/>
      <c r="P865" s="1540"/>
      <c r="Q865" s="1540"/>
      <c r="R865" s="1540"/>
      <c r="S865" s="1540"/>
      <c r="T865" s="1540"/>
      <c r="U865" s="1540"/>
      <c r="V865" s="1624"/>
      <c r="W865" s="1624"/>
      <c r="Y865" s="1624"/>
      <c r="Z865" s="1624"/>
    </row>
    <row r="866" spans="1:26" x14ac:dyDescent="0.25">
      <c r="A866" s="1540"/>
      <c r="B866" s="1540"/>
      <c r="C866" s="1624"/>
      <c r="D866" s="1624"/>
      <c r="E866" s="1631"/>
      <c r="F866" s="1631"/>
      <c r="H866" s="1540"/>
      <c r="I866" s="1540"/>
      <c r="J866" s="1540"/>
      <c r="K866" s="1540"/>
      <c r="L866" s="1540"/>
      <c r="M866" s="1540"/>
      <c r="N866" s="1540"/>
      <c r="O866" s="1540"/>
      <c r="P866" s="1540"/>
      <c r="Q866" s="1540"/>
      <c r="R866" s="1540"/>
      <c r="S866" s="1540"/>
      <c r="T866" s="1540"/>
      <c r="U866" s="1540"/>
      <c r="V866" s="1624"/>
      <c r="W866" s="1624"/>
      <c r="Y866" s="1624"/>
      <c r="Z866" s="1624"/>
    </row>
    <row r="867" spans="1:26" x14ac:dyDescent="0.25">
      <c r="A867" s="1540"/>
      <c r="B867" s="1540"/>
      <c r="C867" s="1624"/>
      <c r="D867" s="1624"/>
      <c r="E867" s="1631"/>
      <c r="F867" s="1631"/>
      <c r="H867" s="1540"/>
      <c r="I867" s="1540"/>
      <c r="J867" s="1540"/>
      <c r="K867" s="1540"/>
      <c r="L867" s="1540"/>
      <c r="M867" s="1540"/>
      <c r="N867" s="1540"/>
      <c r="O867" s="1540"/>
      <c r="P867" s="1540"/>
      <c r="Q867" s="1540"/>
      <c r="R867" s="1540"/>
      <c r="S867" s="1540"/>
      <c r="T867" s="1540"/>
      <c r="U867" s="1540"/>
      <c r="V867" s="1624"/>
      <c r="W867" s="1624"/>
      <c r="Y867" s="1624"/>
      <c r="Z867" s="1624"/>
    </row>
    <row r="868" spans="1:26" x14ac:dyDescent="0.25">
      <c r="A868" s="1540"/>
      <c r="B868" s="1540"/>
      <c r="C868" s="1624"/>
      <c r="D868" s="1624"/>
      <c r="E868" s="1631"/>
      <c r="F868" s="1631"/>
      <c r="H868" s="1540"/>
      <c r="I868" s="1540"/>
      <c r="J868" s="1540"/>
      <c r="K868" s="1540"/>
      <c r="L868" s="1540"/>
      <c r="M868" s="1540"/>
      <c r="N868" s="1540"/>
      <c r="O868" s="1540"/>
      <c r="P868" s="1540"/>
      <c r="Q868" s="1540"/>
      <c r="R868" s="1540"/>
      <c r="S868" s="1540"/>
      <c r="T868" s="1540"/>
      <c r="U868" s="1540"/>
      <c r="V868" s="1624"/>
      <c r="W868" s="1624"/>
      <c r="Y868" s="1624"/>
      <c r="Z868" s="1624"/>
    </row>
    <row r="869" spans="1:26" x14ac:dyDescent="0.25">
      <c r="A869" s="1540"/>
      <c r="B869" s="1540"/>
      <c r="C869" s="1624"/>
      <c r="D869" s="1624"/>
      <c r="E869" s="1631"/>
      <c r="F869" s="1631"/>
      <c r="H869" s="1540"/>
      <c r="I869" s="1540"/>
      <c r="J869" s="1540"/>
      <c r="K869" s="1540"/>
      <c r="L869" s="1540"/>
      <c r="M869" s="1540"/>
      <c r="N869" s="1540"/>
      <c r="O869" s="1540"/>
      <c r="P869" s="1540"/>
      <c r="Q869" s="1540"/>
      <c r="R869" s="1540"/>
      <c r="S869" s="1540"/>
      <c r="T869" s="1540"/>
      <c r="U869" s="1540"/>
      <c r="V869" s="1624"/>
      <c r="W869" s="1624"/>
      <c r="Y869" s="1624"/>
      <c r="Z869" s="1624"/>
    </row>
    <row r="870" spans="1:26" x14ac:dyDescent="0.25">
      <c r="A870" s="1540"/>
      <c r="B870" s="1540"/>
      <c r="C870" s="1624"/>
      <c r="D870" s="1624"/>
      <c r="E870" s="1631"/>
      <c r="F870" s="1631"/>
      <c r="H870" s="1540"/>
      <c r="I870" s="1540"/>
      <c r="J870" s="1540"/>
      <c r="K870" s="1540"/>
      <c r="L870" s="1540"/>
      <c r="M870" s="1540"/>
      <c r="N870" s="1540"/>
      <c r="O870" s="1540"/>
      <c r="P870" s="1540"/>
      <c r="Q870" s="1540"/>
      <c r="R870" s="1540"/>
      <c r="S870" s="1540"/>
      <c r="T870" s="1540"/>
      <c r="U870" s="1540"/>
      <c r="V870" s="1624"/>
      <c r="W870" s="1624"/>
      <c r="Y870" s="1624"/>
      <c r="Z870" s="1624"/>
    </row>
    <row r="871" spans="1:26" x14ac:dyDescent="0.25">
      <c r="A871" s="1540"/>
      <c r="B871" s="1540"/>
      <c r="C871" s="1624"/>
      <c r="D871" s="1624"/>
      <c r="E871" s="1631"/>
      <c r="F871" s="1631"/>
      <c r="H871" s="1540"/>
      <c r="I871" s="1540"/>
      <c r="J871" s="1540"/>
      <c r="K871" s="1540"/>
      <c r="L871" s="1540"/>
      <c r="M871" s="1540"/>
      <c r="N871" s="1540"/>
      <c r="O871" s="1540"/>
      <c r="P871" s="1540"/>
      <c r="Q871" s="1540"/>
      <c r="R871" s="1540"/>
      <c r="S871" s="1540"/>
      <c r="T871" s="1540"/>
      <c r="U871" s="1540"/>
      <c r="V871" s="1624"/>
      <c r="W871" s="1624"/>
      <c r="Y871" s="1624"/>
      <c r="Z871" s="1624"/>
    </row>
    <row r="872" spans="1:26" x14ac:dyDescent="0.25">
      <c r="A872" s="1540"/>
      <c r="B872" s="1540"/>
      <c r="C872" s="1624"/>
      <c r="D872" s="1624"/>
      <c r="E872" s="1631"/>
      <c r="F872" s="1631"/>
      <c r="H872" s="1540"/>
      <c r="I872" s="1540"/>
      <c r="J872" s="1540"/>
      <c r="K872" s="1540"/>
      <c r="L872" s="1540"/>
      <c r="M872" s="1540"/>
      <c r="N872" s="1540"/>
      <c r="O872" s="1540"/>
      <c r="P872" s="1540"/>
      <c r="Q872" s="1540"/>
      <c r="R872" s="1540"/>
      <c r="S872" s="1540"/>
      <c r="T872" s="1540"/>
      <c r="U872" s="1540"/>
      <c r="V872" s="1624"/>
      <c r="W872" s="1624"/>
      <c r="Y872" s="1624"/>
      <c r="Z872" s="1624"/>
    </row>
    <row r="873" spans="1:26" x14ac:dyDescent="0.25">
      <c r="A873" s="1540"/>
      <c r="B873" s="1540"/>
      <c r="C873" s="1624"/>
      <c r="D873" s="1624"/>
      <c r="E873" s="1631"/>
      <c r="F873" s="1631"/>
      <c r="H873" s="1540"/>
      <c r="I873" s="1540"/>
      <c r="J873" s="1540"/>
      <c r="K873" s="1540"/>
      <c r="L873" s="1540"/>
      <c r="M873" s="1540"/>
      <c r="N873" s="1540"/>
      <c r="O873" s="1540"/>
      <c r="P873" s="1540"/>
      <c r="Q873" s="1540"/>
      <c r="R873" s="1540"/>
      <c r="S873" s="1540"/>
      <c r="T873" s="1540"/>
      <c r="U873" s="1540"/>
      <c r="V873" s="1624"/>
      <c r="W873" s="1624"/>
      <c r="Y873" s="1624"/>
      <c r="Z873" s="1624"/>
    </row>
    <row r="874" spans="1:26" x14ac:dyDescent="0.25">
      <c r="A874" s="1540"/>
      <c r="B874" s="1540"/>
      <c r="C874" s="1624"/>
      <c r="D874" s="1624"/>
      <c r="E874" s="1631"/>
      <c r="F874" s="1631"/>
      <c r="H874" s="1540"/>
      <c r="I874" s="1540"/>
      <c r="J874" s="1540"/>
      <c r="K874" s="1540"/>
      <c r="L874" s="1540"/>
      <c r="M874" s="1540"/>
      <c r="N874" s="1540"/>
      <c r="O874" s="1540"/>
      <c r="P874" s="1540"/>
      <c r="Q874" s="1540"/>
      <c r="R874" s="1540"/>
      <c r="S874" s="1540"/>
      <c r="T874" s="1540"/>
      <c r="U874" s="1540"/>
      <c r="V874" s="1624"/>
      <c r="W874" s="1624"/>
      <c r="Y874" s="1624"/>
      <c r="Z874" s="1624"/>
    </row>
    <row r="875" spans="1:26" x14ac:dyDescent="0.25">
      <c r="A875" s="1540"/>
      <c r="B875" s="1540"/>
      <c r="C875" s="1624"/>
      <c r="D875" s="1624"/>
      <c r="E875" s="1631"/>
      <c r="F875" s="1631"/>
      <c r="H875" s="1540"/>
      <c r="I875" s="1540"/>
      <c r="J875" s="1540"/>
      <c r="K875" s="1540"/>
      <c r="L875" s="1540"/>
      <c r="M875" s="1540"/>
      <c r="N875" s="1540"/>
      <c r="O875" s="1540"/>
      <c r="P875" s="1540"/>
      <c r="Q875" s="1540"/>
      <c r="R875" s="1540"/>
      <c r="S875" s="1540"/>
      <c r="T875" s="1540"/>
      <c r="U875" s="1540"/>
      <c r="V875" s="1624"/>
      <c r="W875" s="1624"/>
      <c r="Y875" s="1624"/>
      <c r="Z875" s="1624"/>
    </row>
    <row r="876" spans="1:26" x14ac:dyDescent="0.25">
      <c r="A876" s="1540"/>
      <c r="B876" s="1540"/>
      <c r="C876" s="1624"/>
      <c r="D876" s="1624"/>
      <c r="E876" s="1631"/>
      <c r="F876" s="1631"/>
      <c r="H876" s="1540"/>
      <c r="I876" s="1540"/>
      <c r="J876" s="1540"/>
      <c r="K876" s="1540"/>
      <c r="L876" s="1540"/>
      <c r="M876" s="1540"/>
      <c r="N876" s="1540"/>
      <c r="O876" s="1540"/>
      <c r="P876" s="1540"/>
      <c r="Q876" s="1540"/>
      <c r="R876" s="1540"/>
      <c r="S876" s="1540"/>
      <c r="T876" s="1540"/>
      <c r="U876" s="1540"/>
      <c r="V876" s="1624"/>
      <c r="W876" s="1624"/>
      <c r="Y876" s="1624"/>
      <c r="Z876" s="1624"/>
    </row>
    <row r="877" spans="1:26" x14ac:dyDescent="0.25">
      <c r="A877" s="1540"/>
      <c r="B877" s="1540"/>
      <c r="C877" s="1624"/>
      <c r="D877" s="1624"/>
      <c r="E877" s="1631"/>
      <c r="F877" s="1631"/>
      <c r="H877" s="1540"/>
      <c r="I877" s="1540"/>
      <c r="J877" s="1540"/>
      <c r="K877" s="1540"/>
      <c r="L877" s="1540"/>
      <c r="M877" s="1540"/>
      <c r="N877" s="1540"/>
      <c r="O877" s="1540"/>
      <c r="P877" s="1540"/>
      <c r="Q877" s="1540"/>
      <c r="R877" s="1540"/>
      <c r="S877" s="1540"/>
      <c r="T877" s="1540"/>
      <c r="U877" s="1540"/>
      <c r="V877" s="1624"/>
      <c r="W877" s="1624"/>
      <c r="Y877" s="1624"/>
      <c r="Z877" s="1624"/>
    </row>
    <row r="878" spans="1:26" x14ac:dyDescent="0.25">
      <c r="A878" s="1540"/>
      <c r="B878" s="1540"/>
      <c r="C878" s="1624"/>
      <c r="D878" s="1624"/>
      <c r="E878" s="1631"/>
      <c r="F878" s="1631"/>
      <c r="H878" s="1540"/>
      <c r="I878" s="1540"/>
      <c r="J878" s="1540"/>
      <c r="K878" s="1540"/>
      <c r="L878" s="1540"/>
      <c r="M878" s="1540"/>
      <c r="N878" s="1540"/>
      <c r="O878" s="1540"/>
      <c r="P878" s="1540"/>
      <c r="Q878" s="1540"/>
      <c r="R878" s="1540"/>
      <c r="S878" s="1540"/>
      <c r="T878" s="1540"/>
      <c r="U878" s="1540"/>
      <c r="V878" s="1624"/>
      <c r="W878" s="1624"/>
      <c r="Y878" s="1624"/>
      <c r="Z878" s="1624"/>
    </row>
    <row r="879" spans="1:26" x14ac:dyDescent="0.25">
      <c r="A879" s="1540"/>
      <c r="B879" s="1540"/>
      <c r="C879" s="1624"/>
      <c r="D879" s="1624"/>
      <c r="E879" s="1631"/>
      <c r="F879" s="1631"/>
      <c r="H879" s="1540"/>
      <c r="I879" s="1540"/>
      <c r="J879" s="1540"/>
      <c r="K879" s="1540"/>
      <c r="L879" s="1540"/>
      <c r="M879" s="1540"/>
      <c r="N879" s="1540"/>
      <c r="O879" s="1540"/>
      <c r="P879" s="1540"/>
      <c r="Q879" s="1540"/>
      <c r="R879" s="1540"/>
      <c r="S879" s="1540"/>
      <c r="T879" s="1540"/>
      <c r="U879" s="1540"/>
      <c r="V879" s="1624"/>
      <c r="W879" s="1624"/>
      <c r="Y879" s="1624"/>
      <c r="Z879" s="1624"/>
    </row>
    <row r="880" spans="1:26" x14ac:dyDescent="0.25">
      <c r="A880" s="1540"/>
      <c r="B880" s="1540"/>
      <c r="C880" s="1624"/>
      <c r="D880" s="1624"/>
      <c r="E880" s="1631"/>
      <c r="F880" s="1631"/>
      <c r="H880" s="1540"/>
      <c r="I880" s="1540"/>
      <c r="J880" s="1540"/>
      <c r="K880" s="1540"/>
      <c r="L880" s="1540"/>
      <c r="M880" s="1540"/>
      <c r="N880" s="1540"/>
      <c r="O880" s="1540"/>
      <c r="P880" s="1540"/>
      <c r="Q880" s="1540"/>
      <c r="R880" s="1540"/>
      <c r="S880" s="1540"/>
      <c r="T880" s="1540"/>
      <c r="U880" s="1540"/>
      <c r="V880" s="1624"/>
      <c r="W880" s="1624"/>
      <c r="Y880" s="1624"/>
      <c r="Z880" s="1624"/>
    </row>
    <row r="881" spans="1:26" x14ac:dyDescent="0.25">
      <c r="A881" s="1540"/>
      <c r="B881" s="1540"/>
      <c r="C881" s="1624"/>
      <c r="D881" s="1624"/>
      <c r="E881" s="1631"/>
      <c r="F881" s="1631"/>
      <c r="H881" s="1540"/>
      <c r="I881" s="1540"/>
      <c r="J881" s="1540"/>
      <c r="K881" s="1540"/>
      <c r="L881" s="1540"/>
      <c r="M881" s="1540"/>
      <c r="N881" s="1540"/>
      <c r="O881" s="1540"/>
      <c r="P881" s="1540"/>
      <c r="Q881" s="1540"/>
      <c r="R881" s="1540"/>
      <c r="S881" s="1540"/>
      <c r="T881" s="1540"/>
      <c r="U881" s="1540"/>
      <c r="V881" s="1624"/>
      <c r="W881" s="1624"/>
      <c r="Y881" s="1624"/>
      <c r="Z881" s="1624"/>
    </row>
    <row r="882" spans="1:26" x14ac:dyDescent="0.25">
      <c r="A882" s="1540"/>
      <c r="B882" s="1540"/>
      <c r="C882" s="1624"/>
      <c r="D882" s="1624"/>
      <c r="E882" s="1631"/>
      <c r="F882" s="1631"/>
      <c r="H882" s="1540"/>
      <c r="I882" s="1540"/>
      <c r="J882" s="1540"/>
      <c r="K882" s="1540"/>
      <c r="L882" s="1540"/>
      <c r="M882" s="1540"/>
      <c r="N882" s="1540"/>
      <c r="O882" s="1540"/>
      <c r="P882" s="1540"/>
      <c r="Q882" s="1540"/>
      <c r="R882" s="1540"/>
      <c r="S882" s="1540"/>
      <c r="T882" s="1540"/>
      <c r="U882" s="1540"/>
      <c r="V882" s="1624"/>
      <c r="W882" s="1624"/>
      <c r="Y882" s="1624"/>
      <c r="Z882" s="1624"/>
    </row>
    <row r="883" spans="1:26" x14ac:dyDescent="0.25">
      <c r="A883" s="1540"/>
      <c r="B883" s="1540"/>
      <c r="C883" s="1624"/>
      <c r="D883" s="1624"/>
      <c r="E883" s="1631"/>
      <c r="F883" s="1631"/>
      <c r="H883" s="1540"/>
      <c r="I883" s="1540"/>
      <c r="J883" s="1540"/>
      <c r="K883" s="1540"/>
      <c r="L883" s="1540"/>
      <c r="M883" s="1540"/>
      <c r="N883" s="1540"/>
      <c r="O883" s="1540"/>
      <c r="P883" s="1540"/>
      <c r="Q883" s="1540"/>
      <c r="R883" s="1540"/>
      <c r="S883" s="1540"/>
      <c r="T883" s="1540"/>
      <c r="U883" s="1540"/>
      <c r="V883" s="1624"/>
      <c r="W883" s="1624"/>
      <c r="Y883" s="1624"/>
      <c r="Z883" s="1624"/>
    </row>
    <row r="884" spans="1:26" x14ac:dyDescent="0.25">
      <c r="A884" s="1540"/>
      <c r="B884" s="1540"/>
      <c r="C884" s="1624"/>
      <c r="D884" s="1624"/>
      <c r="E884" s="1631"/>
      <c r="F884" s="1631"/>
      <c r="H884" s="1540"/>
      <c r="I884" s="1540"/>
      <c r="J884" s="1540"/>
      <c r="K884" s="1540"/>
      <c r="L884" s="1540"/>
      <c r="M884" s="1540"/>
      <c r="N884" s="1540"/>
      <c r="O884" s="1540"/>
      <c r="P884" s="1540"/>
      <c r="Q884" s="1540"/>
      <c r="R884" s="1540"/>
      <c r="S884" s="1540"/>
      <c r="T884" s="1540"/>
      <c r="U884" s="1540"/>
      <c r="V884" s="1624"/>
      <c r="W884" s="1624"/>
      <c r="Y884" s="1624"/>
      <c r="Z884" s="1624"/>
    </row>
    <row r="885" spans="1:26" x14ac:dyDescent="0.25">
      <c r="A885" s="1540"/>
      <c r="B885" s="1540"/>
      <c r="C885" s="1624"/>
      <c r="D885" s="1624"/>
      <c r="E885" s="1631"/>
      <c r="F885" s="1631"/>
      <c r="H885" s="1540"/>
      <c r="I885" s="1540"/>
      <c r="J885" s="1540"/>
      <c r="K885" s="1540"/>
      <c r="L885" s="1540"/>
      <c r="M885" s="1540"/>
      <c r="N885" s="1540"/>
      <c r="O885" s="1540"/>
      <c r="P885" s="1540"/>
      <c r="Q885" s="1540"/>
      <c r="R885" s="1540"/>
      <c r="S885" s="1540"/>
      <c r="T885" s="1540"/>
      <c r="U885" s="1540"/>
      <c r="V885" s="1624"/>
      <c r="W885" s="1624"/>
      <c r="Y885" s="1624"/>
      <c r="Z885" s="1624"/>
    </row>
    <row r="886" spans="1:26" x14ac:dyDescent="0.25">
      <c r="A886" s="1540"/>
      <c r="B886" s="1540"/>
      <c r="C886" s="1624"/>
      <c r="D886" s="1624"/>
      <c r="E886" s="1631"/>
      <c r="F886" s="1631"/>
      <c r="H886" s="1540"/>
      <c r="I886" s="1540"/>
      <c r="J886" s="1540"/>
      <c r="K886" s="1540"/>
      <c r="L886" s="1540"/>
      <c r="M886" s="1540"/>
      <c r="N886" s="1540"/>
      <c r="O886" s="1540"/>
      <c r="P886" s="1540"/>
      <c r="Q886" s="1540"/>
      <c r="R886" s="1540"/>
      <c r="S886" s="1540"/>
      <c r="T886" s="1540"/>
      <c r="U886" s="1540"/>
      <c r="V886" s="1624"/>
      <c r="W886" s="1624"/>
      <c r="Y886" s="1624"/>
      <c r="Z886" s="1624"/>
    </row>
    <row r="887" spans="1:26" x14ac:dyDescent="0.25">
      <c r="A887" s="1540"/>
      <c r="B887" s="1540"/>
      <c r="C887" s="1624"/>
      <c r="D887" s="1624"/>
      <c r="E887" s="1631"/>
      <c r="F887" s="1631"/>
      <c r="H887" s="1540"/>
      <c r="I887" s="1540"/>
      <c r="J887" s="1540"/>
      <c r="K887" s="1540"/>
      <c r="L887" s="1540"/>
      <c r="M887" s="1540"/>
      <c r="N887" s="1540"/>
      <c r="O887" s="1540"/>
      <c r="P887" s="1540"/>
      <c r="Q887" s="1540"/>
      <c r="R887" s="1540"/>
      <c r="S887" s="1540"/>
      <c r="T887" s="1540"/>
      <c r="U887" s="1540"/>
      <c r="V887" s="1624"/>
      <c r="W887" s="1624"/>
      <c r="Y887" s="1624"/>
      <c r="Z887" s="1624"/>
    </row>
    <row r="888" spans="1:26" x14ac:dyDescent="0.25">
      <c r="A888" s="1540"/>
      <c r="B888" s="1540"/>
      <c r="C888" s="1624"/>
      <c r="D888" s="1624"/>
      <c r="E888" s="1631"/>
      <c r="F888" s="1631"/>
      <c r="H888" s="1540"/>
      <c r="I888" s="1540"/>
      <c r="J888" s="1540"/>
      <c r="K888" s="1540"/>
      <c r="L888" s="1540"/>
      <c r="M888" s="1540"/>
      <c r="N888" s="1540"/>
      <c r="O888" s="1540"/>
      <c r="P888" s="1540"/>
      <c r="Q888" s="1540"/>
      <c r="R888" s="1540"/>
      <c r="S888" s="1540"/>
      <c r="T888" s="1540"/>
      <c r="U888" s="1540"/>
      <c r="V888" s="1624"/>
      <c r="W888" s="1624"/>
      <c r="Y888" s="1624"/>
      <c r="Z888" s="1624"/>
    </row>
    <row r="889" spans="1:26" x14ac:dyDescent="0.25">
      <c r="A889" s="1540"/>
      <c r="B889" s="1540"/>
      <c r="C889" s="1624"/>
      <c r="D889" s="1624"/>
      <c r="E889" s="1631"/>
      <c r="F889" s="1631"/>
      <c r="H889" s="1540"/>
      <c r="I889" s="1540"/>
      <c r="J889" s="1540"/>
      <c r="K889" s="1540"/>
      <c r="L889" s="1540"/>
      <c r="M889" s="1540"/>
      <c r="N889" s="1540"/>
      <c r="O889" s="1540"/>
      <c r="P889" s="1540"/>
      <c r="Q889" s="1540"/>
      <c r="R889" s="1540"/>
      <c r="S889" s="1540"/>
      <c r="T889" s="1540"/>
      <c r="U889" s="1540"/>
      <c r="V889" s="1624"/>
      <c r="W889" s="1624"/>
      <c r="Y889" s="1624"/>
      <c r="Z889" s="1624"/>
    </row>
    <row r="890" spans="1:26" x14ac:dyDescent="0.25">
      <c r="A890" s="1540"/>
      <c r="B890" s="1540"/>
      <c r="C890" s="1624"/>
      <c r="D890" s="1624"/>
      <c r="E890" s="1631"/>
      <c r="F890" s="1631"/>
      <c r="H890" s="1540"/>
      <c r="I890" s="1540"/>
      <c r="J890" s="1540"/>
      <c r="K890" s="1540"/>
      <c r="L890" s="1540"/>
      <c r="M890" s="1540"/>
      <c r="N890" s="1540"/>
      <c r="O890" s="1540"/>
      <c r="P890" s="1540"/>
      <c r="Q890" s="1540"/>
      <c r="R890" s="1540"/>
      <c r="S890" s="1540"/>
      <c r="T890" s="1540"/>
      <c r="U890" s="1540"/>
      <c r="V890" s="1624"/>
      <c r="W890" s="1624"/>
      <c r="Y890" s="1624"/>
      <c r="Z890" s="1624"/>
    </row>
    <row r="891" spans="1:26" x14ac:dyDescent="0.25">
      <c r="A891" s="1540"/>
      <c r="B891" s="1540"/>
      <c r="C891" s="1624"/>
      <c r="D891" s="1624"/>
      <c r="E891" s="1631"/>
      <c r="F891" s="1631"/>
      <c r="H891" s="1540"/>
      <c r="I891" s="1540"/>
      <c r="J891" s="1540"/>
      <c r="K891" s="1540"/>
      <c r="L891" s="1540"/>
      <c r="M891" s="1540"/>
      <c r="N891" s="1540"/>
      <c r="O891" s="1540"/>
      <c r="P891" s="1540"/>
      <c r="Q891" s="1540"/>
      <c r="R891" s="1540"/>
      <c r="S891" s="1540"/>
      <c r="T891" s="1540"/>
      <c r="U891" s="1540"/>
      <c r="V891" s="1624"/>
      <c r="W891" s="1624"/>
      <c r="Y891" s="1624"/>
      <c r="Z891" s="1624"/>
    </row>
    <row r="892" spans="1:26" x14ac:dyDescent="0.25">
      <c r="A892" s="1540"/>
      <c r="B892" s="1540"/>
      <c r="C892" s="1624"/>
      <c r="D892" s="1624"/>
      <c r="E892" s="1631"/>
      <c r="F892" s="1631"/>
      <c r="H892" s="1540"/>
      <c r="I892" s="1540"/>
      <c r="J892" s="1540"/>
      <c r="K892" s="1540"/>
      <c r="L892" s="1540"/>
      <c r="M892" s="1540"/>
      <c r="N892" s="1540"/>
      <c r="O892" s="1540"/>
      <c r="P892" s="1540"/>
      <c r="Q892" s="1540"/>
      <c r="R892" s="1540"/>
      <c r="S892" s="1540"/>
      <c r="T892" s="1540"/>
      <c r="U892" s="1540"/>
      <c r="V892" s="1624"/>
      <c r="W892" s="1624"/>
      <c r="Y892" s="1624"/>
      <c r="Z892" s="1624"/>
    </row>
    <row r="893" spans="1:26" x14ac:dyDescent="0.25">
      <c r="A893" s="1540"/>
      <c r="B893" s="1540"/>
      <c r="C893" s="1624"/>
      <c r="D893" s="1624"/>
      <c r="E893" s="1631"/>
      <c r="F893" s="1631"/>
      <c r="H893" s="1540"/>
      <c r="I893" s="1540"/>
      <c r="J893" s="1540"/>
      <c r="K893" s="1540"/>
      <c r="L893" s="1540"/>
      <c r="M893" s="1540"/>
      <c r="N893" s="1540"/>
      <c r="O893" s="1540"/>
      <c r="P893" s="1540"/>
      <c r="Q893" s="1540"/>
      <c r="R893" s="1540"/>
      <c r="S893" s="1540"/>
      <c r="T893" s="1540"/>
      <c r="U893" s="1540"/>
      <c r="V893" s="1624"/>
      <c r="W893" s="1624"/>
      <c r="Y893" s="1624"/>
      <c r="Z893" s="1624"/>
    </row>
    <row r="894" spans="1:26" x14ac:dyDescent="0.25">
      <c r="A894" s="1540"/>
      <c r="B894" s="1540"/>
      <c r="C894" s="1624"/>
      <c r="D894" s="1624"/>
      <c r="E894" s="1631"/>
      <c r="F894" s="1631"/>
      <c r="H894" s="1540"/>
      <c r="I894" s="1540"/>
      <c r="J894" s="1540"/>
      <c r="K894" s="1540"/>
      <c r="L894" s="1540"/>
      <c r="M894" s="1540"/>
      <c r="N894" s="1540"/>
      <c r="O894" s="1540"/>
      <c r="P894" s="1540"/>
      <c r="Q894" s="1540"/>
      <c r="R894" s="1540"/>
      <c r="S894" s="1540"/>
      <c r="T894" s="1540"/>
      <c r="U894" s="1540"/>
      <c r="V894" s="1624"/>
      <c r="W894" s="1624"/>
      <c r="Y894" s="1624"/>
      <c r="Z894" s="1624"/>
    </row>
    <row r="895" spans="1:26" x14ac:dyDescent="0.25">
      <c r="A895" s="1540"/>
      <c r="B895" s="1540"/>
      <c r="C895" s="1624"/>
      <c r="D895" s="1624"/>
      <c r="E895" s="1631"/>
      <c r="F895" s="1631"/>
      <c r="H895" s="1540"/>
      <c r="I895" s="1540"/>
      <c r="J895" s="1540"/>
      <c r="K895" s="1540"/>
      <c r="L895" s="1540"/>
      <c r="M895" s="1540"/>
      <c r="N895" s="1540"/>
      <c r="O895" s="1540"/>
      <c r="P895" s="1540"/>
      <c r="Q895" s="1540"/>
      <c r="R895" s="1540"/>
      <c r="S895" s="1540"/>
      <c r="T895" s="1540"/>
      <c r="U895" s="1540"/>
      <c r="V895" s="1624"/>
      <c r="W895" s="1624"/>
      <c r="Y895" s="1624"/>
      <c r="Z895" s="1624"/>
    </row>
    <row r="896" spans="1:26" x14ac:dyDescent="0.25">
      <c r="A896" s="1540"/>
      <c r="B896" s="1540"/>
      <c r="C896" s="1624"/>
      <c r="D896" s="1624"/>
      <c r="E896" s="1631"/>
      <c r="F896" s="1631"/>
      <c r="H896" s="1540"/>
      <c r="I896" s="1540"/>
      <c r="J896" s="1540"/>
      <c r="K896" s="1540"/>
      <c r="L896" s="1540"/>
      <c r="M896" s="1540"/>
      <c r="N896" s="1540"/>
      <c r="O896" s="1540"/>
      <c r="P896" s="1540"/>
      <c r="Q896" s="1540"/>
      <c r="R896" s="1540"/>
      <c r="S896" s="1540"/>
      <c r="T896" s="1540"/>
      <c r="U896" s="1540"/>
      <c r="V896" s="1624"/>
      <c r="W896" s="1624"/>
      <c r="Y896" s="1624"/>
      <c r="Z896" s="1624"/>
    </row>
    <row r="897" spans="1:26" x14ac:dyDescent="0.25">
      <c r="A897" s="1540"/>
      <c r="B897" s="1540"/>
      <c r="C897" s="1624"/>
      <c r="D897" s="1624"/>
      <c r="E897" s="1631"/>
      <c r="F897" s="1631"/>
      <c r="H897" s="1540"/>
      <c r="I897" s="1540"/>
      <c r="J897" s="1540"/>
      <c r="K897" s="1540"/>
      <c r="L897" s="1540"/>
      <c r="M897" s="1540"/>
      <c r="N897" s="1540"/>
      <c r="O897" s="1540"/>
      <c r="P897" s="1540"/>
      <c r="Q897" s="1540"/>
      <c r="R897" s="1540"/>
      <c r="S897" s="1540"/>
      <c r="T897" s="1540"/>
      <c r="U897" s="1540"/>
      <c r="V897" s="1624"/>
      <c r="W897" s="1624"/>
      <c r="Y897" s="1624"/>
      <c r="Z897" s="1624"/>
    </row>
    <row r="898" spans="1:26" x14ac:dyDescent="0.25">
      <c r="A898" s="1540"/>
      <c r="B898" s="1540"/>
      <c r="C898" s="1624"/>
      <c r="D898" s="1624"/>
      <c r="E898" s="1631"/>
      <c r="F898" s="1631"/>
      <c r="H898" s="1540"/>
      <c r="I898" s="1540"/>
      <c r="J898" s="1540"/>
      <c r="K898" s="1540"/>
      <c r="L898" s="1540"/>
      <c r="M898" s="1540"/>
      <c r="N898" s="1540"/>
      <c r="O898" s="1540"/>
      <c r="P898" s="1540"/>
      <c r="Q898" s="1540"/>
      <c r="R898" s="1540"/>
      <c r="S898" s="1540"/>
      <c r="T898" s="1540"/>
      <c r="U898" s="1540"/>
      <c r="V898" s="1624"/>
      <c r="W898" s="1624"/>
      <c r="Y898" s="1624"/>
      <c r="Z898" s="1624"/>
    </row>
    <row r="899" spans="1:26" x14ac:dyDescent="0.25">
      <c r="A899" s="1540"/>
      <c r="B899" s="1540"/>
      <c r="C899" s="1624"/>
      <c r="D899" s="1624"/>
      <c r="E899" s="1631"/>
      <c r="F899" s="1631"/>
      <c r="H899" s="1540"/>
      <c r="I899" s="1540"/>
      <c r="J899" s="1540"/>
      <c r="K899" s="1540"/>
      <c r="L899" s="1540"/>
      <c r="M899" s="1540"/>
      <c r="N899" s="1540"/>
      <c r="O899" s="1540"/>
      <c r="P899" s="1540"/>
      <c r="Q899" s="1540"/>
      <c r="R899" s="1540"/>
      <c r="S899" s="1540"/>
      <c r="T899" s="1540"/>
      <c r="U899" s="1540"/>
      <c r="V899" s="1624"/>
      <c r="W899" s="1624"/>
      <c r="Y899" s="1624"/>
      <c r="Z899" s="1624"/>
    </row>
    <row r="900" spans="1:26" x14ac:dyDescent="0.25">
      <c r="A900" s="1540"/>
      <c r="B900" s="1540"/>
      <c r="C900" s="1624"/>
      <c r="D900" s="1624"/>
      <c r="E900" s="1631"/>
      <c r="F900" s="1631"/>
      <c r="H900" s="1540"/>
      <c r="I900" s="1540"/>
      <c r="J900" s="1540"/>
      <c r="K900" s="1540"/>
      <c r="L900" s="1540"/>
      <c r="M900" s="1540"/>
      <c r="N900" s="1540"/>
      <c r="O900" s="1540"/>
      <c r="P900" s="1540"/>
      <c r="Q900" s="1540"/>
      <c r="R900" s="1540"/>
      <c r="S900" s="1540"/>
      <c r="T900" s="1540"/>
      <c r="U900" s="1540"/>
      <c r="V900" s="1624"/>
      <c r="W900" s="1624"/>
      <c r="Y900" s="1624"/>
      <c r="Z900" s="1624"/>
    </row>
    <row r="901" spans="1:26" x14ac:dyDescent="0.25">
      <c r="A901" s="1540"/>
      <c r="B901" s="1540"/>
      <c r="C901" s="1624"/>
      <c r="D901" s="1624"/>
      <c r="E901" s="1631"/>
      <c r="F901" s="1631"/>
      <c r="H901" s="1540"/>
      <c r="I901" s="1540"/>
      <c r="J901" s="1540"/>
      <c r="K901" s="1540"/>
      <c r="L901" s="1540"/>
      <c r="M901" s="1540"/>
      <c r="N901" s="1540"/>
      <c r="O901" s="1540"/>
      <c r="P901" s="1540"/>
      <c r="Q901" s="1540"/>
      <c r="R901" s="1540"/>
      <c r="S901" s="1540"/>
      <c r="T901" s="1540"/>
      <c r="U901" s="1540"/>
      <c r="V901" s="1624"/>
      <c r="W901" s="1624"/>
      <c r="Y901" s="1624"/>
      <c r="Z901" s="1624"/>
    </row>
    <row r="902" spans="1:26" x14ac:dyDescent="0.25">
      <c r="A902" s="1540"/>
      <c r="B902" s="1540"/>
      <c r="C902" s="1624"/>
      <c r="D902" s="1624"/>
      <c r="E902" s="1631"/>
      <c r="F902" s="1631"/>
      <c r="H902" s="1540"/>
      <c r="I902" s="1540"/>
      <c r="J902" s="1540"/>
      <c r="K902" s="1540"/>
      <c r="L902" s="1540"/>
      <c r="M902" s="1540"/>
      <c r="N902" s="1540"/>
      <c r="O902" s="1540"/>
      <c r="P902" s="1540"/>
      <c r="Q902" s="1540"/>
      <c r="R902" s="1540"/>
      <c r="S902" s="1540"/>
      <c r="T902" s="1540"/>
      <c r="U902" s="1540"/>
      <c r="V902" s="1624"/>
      <c r="W902" s="1624"/>
      <c r="Y902" s="1624"/>
      <c r="Z902" s="1624"/>
    </row>
    <row r="903" spans="1:26" x14ac:dyDescent="0.25">
      <c r="A903" s="1540"/>
      <c r="B903" s="1540"/>
      <c r="C903" s="1624"/>
      <c r="D903" s="1624"/>
      <c r="E903" s="1631"/>
      <c r="F903" s="1631"/>
      <c r="H903" s="1540"/>
      <c r="I903" s="1540"/>
      <c r="J903" s="1540"/>
      <c r="K903" s="1540"/>
      <c r="L903" s="1540"/>
      <c r="M903" s="1540"/>
      <c r="N903" s="1540"/>
      <c r="O903" s="1540"/>
      <c r="P903" s="1540"/>
      <c r="Q903" s="1540"/>
      <c r="R903" s="1540"/>
      <c r="S903" s="1540"/>
      <c r="T903" s="1540"/>
      <c r="U903" s="1540"/>
      <c r="V903" s="1624"/>
      <c r="W903" s="1624"/>
      <c r="Y903" s="1624"/>
      <c r="Z903" s="1624"/>
    </row>
    <row r="904" spans="1:26" x14ac:dyDescent="0.25">
      <c r="A904" s="1540"/>
      <c r="B904" s="1540"/>
      <c r="C904" s="1624"/>
      <c r="D904" s="1624"/>
      <c r="E904" s="1631"/>
      <c r="F904" s="1631"/>
      <c r="H904" s="1540"/>
      <c r="I904" s="1540"/>
      <c r="J904" s="1540"/>
      <c r="K904" s="1540"/>
      <c r="L904" s="1540"/>
      <c r="M904" s="1540"/>
      <c r="N904" s="1540"/>
      <c r="O904" s="1540"/>
      <c r="P904" s="1540"/>
      <c r="Q904" s="1540"/>
      <c r="R904" s="1540"/>
      <c r="S904" s="1540"/>
      <c r="T904" s="1540"/>
      <c r="U904" s="1540"/>
      <c r="V904" s="1624"/>
      <c r="W904" s="1624"/>
      <c r="Y904" s="1624"/>
      <c r="Z904" s="1624"/>
    </row>
    <row r="905" spans="1:26" x14ac:dyDescent="0.25">
      <c r="A905" s="1540"/>
      <c r="B905" s="1540"/>
      <c r="C905" s="1624"/>
      <c r="D905" s="1624"/>
      <c r="E905" s="1631"/>
      <c r="F905" s="1631"/>
      <c r="H905" s="1540"/>
      <c r="I905" s="1540"/>
      <c r="J905" s="1540"/>
      <c r="K905" s="1540"/>
      <c r="L905" s="1540"/>
      <c r="M905" s="1540"/>
      <c r="N905" s="1540"/>
      <c r="O905" s="1540"/>
      <c r="P905" s="1540"/>
      <c r="Q905" s="1540"/>
      <c r="R905" s="1540"/>
      <c r="S905" s="1540"/>
      <c r="T905" s="1540"/>
      <c r="U905" s="1540"/>
      <c r="V905" s="1624"/>
      <c r="W905" s="1624"/>
      <c r="Y905" s="1624"/>
      <c r="Z905" s="1624"/>
    </row>
    <row r="906" spans="1:26" x14ac:dyDescent="0.25">
      <c r="A906" s="1540"/>
      <c r="B906" s="1540"/>
      <c r="C906" s="1624"/>
      <c r="D906" s="1624"/>
      <c r="E906" s="1631"/>
      <c r="F906" s="1631"/>
      <c r="H906" s="1540"/>
      <c r="I906" s="1540"/>
      <c r="J906" s="1540"/>
      <c r="K906" s="1540"/>
      <c r="L906" s="1540"/>
      <c r="M906" s="1540"/>
      <c r="N906" s="1540"/>
      <c r="O906" s="1540"/>
      <c r="P906" s="1540"/>
      <c r="Q906" s="1540"/>
      <c r="R906" s="1540"/>
      <c r="S906" s="1540"/>
      <c r="T906" s="1540"/>
      <c r="U906" s="1540"/>
      <c r="V906" s="1624"/>
      <c r="W906" s="1624"/>
      <c r="Y906" s="1624"/>
      <c r="Z906" s="1624"/>
    </row>
    <row r="907" spans="1:26" x14ac:dyDescent="0.25">
      <c r="A907" s="1540"/>
      <c r="B907" s="1540"/>
      <c r="C907" s="1624"/>
      <c r="D907" s="1624"/>
      <c r="E907" s="1631"/>
      <c r="F907" s="1631"/>
      <c r="H907" s="1540"/>
      <c r="I907" s="1540"/>
      <c r="J907" s="1540"/>
      <c r="K907" s="1540"/>
      <c r="L907" s="1540"/>
      <c r="M907" s="1540"/>
      <c r="N907" s="1540"/>
      <c r="O907" s="1540"/>
      <c r="P907" s="1540"/>
      <c r="Q907" s="1540"/>
      <c r="R907" s="1540"/>
      <c r="S907" s="1540"/>
      <c r="T907" s="1540"/>
      <c r="U907" s="1540"/>
      <c r="V907" s="1624"/>
      <c r="W907" s="1624"/>
      <c r="Y907" s="1624"/>
      <c r="Z907" s="1624"/>
    </row>
    <row r="908" spans="1:26" x14ac:dyDescent="0.25">
      <c r="A908" s="1540"/>
      <c r="B908" s="1540"/>
      <c r="C908" s="1624"/>
      <c r="D908" s="1624"/>
      <c r="E908" s="1631"/>
      <c r="F908" s="1631"/>
      <c r="H908" s="1540"/>
      <c r="I908" s="1540"/>
      <c r="J908" s="1540"/>
      <c r="K908" s="1540"/>
      <c r="L908" s="1540"/>
      <c r="M908" s="1540"/>
      <c r="N908" s="1540"/>
      <c r="O908" s="1540"/>
      <c r="P908" s="1540"/>
      <c r="Q908" s="1540"/>
      <c r="R908" s="1540"/>
      <c r="S908" s="1540"/>
      <c r="T908" s="1540"/>
      <c r="U908" s="1540"/>
      <c r="V908" s="1624"/>
      <c r="W908" s="1624"/>
      <c r="Y908" s="1624"/>
      <c r="Z908" s="1624"/>
    </row>
    <row r="909" spans="1:26" x14ac:dyDescent="0.25">
      <c r="A909" s="1540"/>
      <c r="B909" s="1540"/>
      <c r="C909" s="1624"/>
      <c r="D909" s="1624"/>
      <c r="E909" s="1631"/>
      <c r="F909" s="1631"/>
      <c r="H909" s="1540"/>
      <c r="I909" s="1540"/>
      <c r="J909" s="1540"/>
      <c r="K909" s="1540"/>
      <c r="L909" s="1540"/>
      <c r="M909" s="1540"/>
      <c r="N909" s="1540"/>
      <c r="O909" s="1540"/>
      <c r="P909" s="1540"/>
      <c r="Q909" s="1540"/>
      <c r="R909" s="1540"/>
      <c r="S909" s="1540"/>
      <c r="T909" s="1540"/>
      <c r="U909" s="1540"/>
      <c r="V909" s="1624"/>
      <c r="W909" s="1624"/>
      <c r="Y909" s="1624"/>
      <c r="Z909" s="1624"/>
    </row>
    <row r="910" spans="1:26" x14ac:dyDescent="0.25">
      <c r="A910" s="1540"/>
      <c r="B910" s="1540"/>
      <c r="C910" s="1624"/>
      <c r="D910" s="1624"/>
      <c r="E910" s="1631"/>
      <c r="F910" s="1631"/>
      <c r="H910" s="1540"/>
      <c r="I910" s="1540"/>
      <c r="J910" s="1540"/>
      <c r="K910" s="1540"/>
      <c r="L910" s="1540"/>
      <c r="M910" s="1540"/>
      <c r="N910" s="1540"/>
      <c r="O910" s="1540"/>
      <c r="P910" s="1540"/>
      <c r="Q910" s="1540"/>
      <c r="R910" s="1540"/>
      <c r="S910" s="1540"/>
      <c r="T910" s="1540"/>
      <c r="U910" s="1540"/>
      <c r="V910" s="1624"/>
      <c r="W910" s="1624"/>
      <c r="Y910" s="1624"/>
      <c r="Z910" s="1624"/>
    </row>
    <row r="911" spans="1:26" x14ac:dyDescent="0.25">
      <c r="A911" s="1540"/>
      <c r="B911" s="1540"/>
      <c r="C911" s="1624"/>
      <c r="D911" s="1624"/>
      <c r="E911" s="1631"/>
      <c r="F911" s="1631"/>
      <c r="H911" s="1540"/>
      <c r="I911" s="1540"/>
      <c r="J911" s="1540"/>
      <c r="K911" s="1540"/>
      <c r="L911" s="1540"/>
      <c r="M911" s="1540"/>
      <c r="N911" s="1540"/>
      <c r="O911" s="1540"/>
      <c r="P911" s="1540"/>
      <c r="Q911" s="1540"/>
      <c r="R911" s="1540"/>
      <c r="S911" s="1540"/>
      <c r="T911" s="1540"/>
      <c r="U911" s="1540"/>
      <c r="V911" s="1624"/>
      <c r="W911" s="1624"/>
      <c r="Y911" s="1624"/>
      <c r="Z911" s="1624"/>
    </row>
    <row r="912" spans="1:26" x14ac:dyDescent="0.25">
      <c r="A912" s="1540"/>
      <c r="B912" s="1540"/>
      <c r="C912" s="1624"/>
      <c r="D912" s="1624"/>
      <c r="E912" s="1631"/>
      <c r="F912" s="1631"/>
      <c r="H912" s="1540"/>
      <c r="I912" s="1540"/>
      <c r="J912" s="1540"/>
      <c r="K912" s="1540"/>
      <c r="L912" s="1540"/>
      <c r="M912" s="1540"/>
      <c r="N912" s="1540"/>
      <c r="O912" s="1540"/>
      <c r="P912" s="1540"/>
      <c r="Q912" s="1540"/>
      <c r="R912" s="1540"/>
      <c r="S912" s="1540"/>
      <c r="T912" s="1540"/>
      <c r="U912" s="1540"/>
      <c r="V912" s="1624"/>
      <c r="W912" s="1624"/>
      <c r="Y912" s="1624"/>
      <c r="Z912" s="1624"/>
    </row>
    <row r="913" spans="1:26" x14ac:dyDescent="0.25">
      <c r="A913" s="1540"/>
      <c r="B913" s="1540"/>
      <c r="C913" s="1624"/>
      <c r="D913" s="1624"/>
      <c r="E913" s="1631"/>
      <c r="F913" s="1631"/>
      <c r="H913" s="1540"/>
      <c r="I913" s="1540"/>
      <c r="J913" s="1540"/>
      <c r="K913" s="1540"/>
      <c r="L913" s="1540"/>
      <c r="M913" s="1540"/>
      <c r="N913" s="1540"/>
      <c r="O913" s="1540"/>
      <c r="P913" s="1540"/>
      <c r="Q913" s="1540"/>
      <c r="R913" s="1540"/>
      <c r="S913" s="1540"/>
      <c r="T913" s="1540"/>
      <c r="U913" s="1540"/>
      <c r="V913" s="1624"/>
      <c r="W913" s="1624"/>
      <c r="Y913" s="1624"/>
      <c r="Z913" s="1624"/>
    </row>
    <row r="914" spans="1:26" x14ac:dyDescent="0.25">
      <c r="A914" s="1540"/>
      <c r="B914" s="1540"/>
      <c r="C914" s="1624"/>
      <c r="D914" s="1624"/>
      <c r="E914" s="1631"/>
      <c r="F914" s="1631"/>
      <c r="H914" s="1540"/>
      <c r="I914" s="1540"/>
      <c r="J914" s="1540"/>
      <c r="K914" s="1540"/>
      <c r="L914" s="1540"/>
      <c r="M914" s="1540"/>
      <c r="N914" s="1540"/>
      <c r="O914" s="1540"/>
      <c r="P914" s="1540"/>
      <c r="Q914" s="1540"/>
      <c r="R914" s="1540"/>
      <c r="S914" s="1540"/>
      <c r="T914" s="1540"/>
      <c r="U914" s="1540"/>
      <c r="V914" s="1624"/>
      <c r="W914" s="1624"/>
      <c r="Y914" s="1624"/>
      <c r="Z914" s="1624"/>
    </row>
    <row r="915" spans="1:26" x14ac:dyDescent="0.25">
      <c r="A915" s="1540"/>
      <c r="B915" s="1540"/>
      <c r="C915" s="1624"/>
      <c r="D915" s="1624"/>
      <c r="E915" s="1631"/>
      <c r="F915" s="1631"/>
      <c r="H915" s="1540"/>
      <c r="I915" s="1540"/>
      <c r="J915" s="1540"/>
      <c r="K915" s="1540"/>
      <c r="L915" s="1540"/>
      <c r="M915" s="1540"/>
      <c r="N915" s="1540"/>
      <c r="O915" s="1540"/>
      <c r="P915" s="1540"/>
      <c r="Q915" s="1540"/>
      <c r="R915" s="1540"/>
      <c r="S915" s="1540"/>
      <c r="T915" s="1540"/>
      <c r="U915" s="1540"/>
      <c r="V915" s="1624"/>
      <c r="W915" s="1624"/>
      <c r="Y915" s="1624"/>
      <c r="Z915" s="1624"/>
    </row>
    <row r="916" spans="1:26" x14ac:dyDescent="0.25">
      <c r="A916" s="1540"/>
      <c r="B916" s="1540"/>
      <c r="C916" s="1624"/>
      <c r="D916" s="1624"/>
      <c r="E916" s="1631"/>
      <c r="F916" s="1631"/>
      <c r="H916" s="1540"/>
      <c r="I916" s="1540"/>
      <c r="J916" s="1540"/>
      <c r="K916" s="1540"/>
      <c r="L916" s="1540"/>
      <c r="M916" s="1540"/>
      <c r="N916" s="1540"/>
      <c r="O916" s="1540"/>
      <c r="P916" s="1540"/>
      <c r="Q916" s="1540"/>
      <c r="R916" s="1540"/>
      <c r="S916" s="1540"/>
      <c r="T916" s="1540"/>
      <c r="U916" s="1540"/>
      <c r="V916" s="1624"/>
      <c r="W916" s="1624"/>
      <c r="Y916" s="1624"/>
      <c r="Z916" s="1624"/>
    </row>
    <row r="917" spans="1:26" x14ac:dyDescent="0.25">
      <c r="A917" s="1540"/>
      <c r="B917" s="1540"/>
      <c r="C917" s="1624"/>
      <c r="D917" s="1624"/>
      <c r="E917" s="1631"/>
      <c r="F917" s="1631"/>
      <c r="H917" s="1540"/>
      <c r="I917" s="1540"/>
      <c r="J917" s="1540"/>
      <c r="K917" s="1540"/>
      <c r="L917" s="1540"/>
      <c r="M917" s="1540"/>
      <c r="N917" s="1540"/>
      <c r="O917" s="1540"/>
      <c r="P917" s="1540"/>
      <c r="Q917" s="1540"/>
      <c r="R917" s="1540"/>
      <c r="S917" s="1540"/>
      <c r="T917" s="1540"/>
      <c r="U917" s="1540"/>
      <c r="V917" s="1624"/>
      <c r="W917" s="1624"/>
      <c r="Y917" s="1624"/>
      <c r="Z917" s="1624"/>
    </row>
    <row r="918" spans="1:26" x14ac:dyDescent="0.25">
      <c r="A918" s="1540"/>
      <c r="B918" s="1540"/>
      <c r="C918" s="1624"/>
      <c r="D918" s="1624"/>
      <c r="E918" s="1631"/>
      <c r="F918" s="1631"/>
      <c r="H918" s="1540"/>
      <c r="I918" s="1540"/>
      <c r="J918" s="1540"/>
      <c r="K918" s="1540"/>
      <c r="L918" s="1540"/>
      <c r="M918" s="1540"/>
      <c r="N918" s="1540"/>
      <c r="O918" s="1540"/>
      <c r="P918" s="1540"/>
      <c r="Q918" s="1540"/>
      <c r="R918" s="1540"/>
      <c r="S918" s="1540"/>
      <c r="T918" s="1540"/>
      <c r="U918" s="1540"/>
      <c r="V918" s="1624"/>
      <c r="W918" s="1624"/>
      <c r="Y918" s="1624"/>
      <c r="Z918" s="1624"/>
    </row>
    <row r="919" spans="1:26" x14ac:dyDescent="0.25">
      <c r="A919" s="1540"/>
      <c r="B919" s="1540"/>
      <c r="C919" s="1624"/>
      <c r="D919" s="1624"/>
      <c r="E919" s="1631"/>
      <c r="F919" s="1631"/>
      <c r="H919" s="1540"/>
      <c r="I919" s="1540"/>
      <c r="J919" s="1540"/>
      <c r="K919" s="1540"/>
      <c r="L919" s="1540"/>
      <c r="M919" s="1540"/>
      <c r="N919" s="1540"/>
      <c r="O919" s="1540"/>
      <c r="P919" s="1540"/>
      <c r="Q919" s="1540"/>
      <c r="R919" s="1540"/>
      <c r="S919" s="1540"/>
      <c r="T919" s="1540"/>
      <c r="U919" s="1540"/>
      <c r="V919" s="1624"/>
      <c r="W919" s="1624"/>
      <c r="Y919" s="1624"/>
      <c r="Z919" s="1624"/>
    </row>
    <row r="920" spans="1:26" x14ac:dyDescent="0.25">
      <c r="A920" s="1540"/>
      <c r="B920" s="1540"/>
      <c r="C920" s="1624"/>
      <c r="D920" s="1624"/>
      <c r="E920" s="1631"/>
      <c r="F920" s="1631"/>
      <c r="H920" s="1540"/>
      <c r="I920" s="1540"/>
      <c r="J920" s="1540"/>
      <c r="K920" s="1540"/>
      <c r="L920" s="1540"/>
      <c r="M920" s="1540"/>
      <c r="N920" s="1540"/>
      <c r="O920" s="1540"/>
      <c r="P920" s="1540"/>
      <c r="Q920" s="1540"/>
      <c r="R920" s="1540"/>
      <c r="S920" s="1540"/>
      <c r="T920" s="1540"/>
      <c r="U920" s="1540"/>
      <c r="V920" s="1624"/>
      <c r="W920" s="1624"/>
      <c r="Y920" s="1624"/>
      <c r="Z920" s="1624"/>
    </row>
    <row r="921" spans="1:26" x14ac:dyDescent="0.25">
      <c r="A921" s="1540"/>
      <c r="B921" s="1540"/>
      <c r="C921" s="1624"/>
      <c r="D921" s="1624"/>
      <c r="E921" s="1631"/>
      <c r="F921" s="1631"/>
      <c r="H921" s="1540"/>
      <c r="I921" s="1540"/>
      <c r="J921" s="1540"/>
      <c r="K921" s="1540"/>
      <c r="L921" s="1540"/>
      <c r="M921" s="1540"/>
      <c r="N921" s="1540"/>
      <c r="O921" s="1540"/>
      <c r="P921" s="1540"/>
      <c r="Q921" s="1540"/>
      <c r="R921" s="1540"/>
      <c r="S921" s="1540"/>
      <c r="T921" s="1540"/>
      <c r="U921" s="1540"/>
      <c r="V921" s="1624"/>
      <c r="W921" s="1624"/>
      <c r="Y921" s="1624"/>
      <c r="Z921" s="1624"/>
    </row>
    <row r="922" spans="1:26" x14ac:dyDescent="0.25">
      <c r="A922" s="1540"/>
      <c r="B922" s="1540"/>
      <c r="C922" s="1624"/>
      <c r="D922" s="1624"/>
      <c r="E922" s="1631"/>
      <c r="F922" s="1631"/>
      <c r="H922" s="1540"/>
      <c r="I922" s="1540"/>
      <c r="J922" s="1540"/>
      <c r="K922" s="1540"/>
      <c r="L922" s="1540"/>
      <c r="M922" s="1540"/>
      <c r="N922" s="1540"/>
      <c r="O922" s="1540"/>
      <c r="P922" s="1540"/>
      <c r="Q922" s="1540"/>
      <c r="R922" s="1540"/>
      <c r="S922" s="1540"/>
      <c r="T922" s="1540"/>
      <c r="U922" s="1540"/>
      <c r="V922" s="1624"/>
      <c r="W922" s="1624"/>
      <c r="Y922" s="1624"/>
      <c r="Z922" s="1624"/>
    </row>
    <row r="923" spans="1:26" x14ac:dyDescent="0.25">
      <c r="A923" s="1540"/>
      <c r="B923" s="1540"/>
      <c r="C923" s="1624"/>
      <c r="D923" s="1624"/>
      <c r="E923" s="1631"/>
      <c r="F923" s="1631"/>
      <c r="H923" s="1540"/>
      <c r="I923" s="1540"/>
      <c r="J923" s="1540"/>
      <c r="K923" s="1540"/>
      <c r="L923" s="1540"/>
      <c r="M923" s="1540"/>
      <c r="N923" s="1540"/>
      <c r="O923" s="1540"/>
      <c r="P923" s="1540"/>
      <c r="Q923" s="1540"/>
      <c r="R923" s="1540"/>
      <c r="S923" s="1540"/>
      <c r="T923" s="1540"/>
      <c r="U923" s="1540"/>
      <c r="V923" s="1624"/>
      <c r="W923" s="1624"/>
      <c r="Y923" s="1624"/>
      <c r="Z923" s="1624"/>
    </row>
    <row r="924" spans="1:26" x14ac:dyDescent="0.25">
      <c r="A924" s="1540"/>
      <c r="B924" s="1540"/>
      <c r="C924" s="1624"/>
      <c r="D924" s="1624"/>
      <c r="E924" s="1631"/>
      <c r="F924" s="1631"/>
      <c r="H924" s="1540"/>
      <c r="I924" s="1540"/>
      <c r="J924" s="1540"/>
      <c r="K924" s="1540"/>
      <c r="L924" s="1540"/>
      <c r="M924" s="1540"/>
      <c r="N924" s="1540"/>
      <c r="O924" s="1540"/>
      <c r="P924" s="1540"/>
      <c r="Q924" s="1540"/>
      <c r="R924" s="1540"/>
      <c r="S924" s="1540"/>
      <c r="T924" s="1540"/>
      <c r="U924" s="1540"/>
      <c r="V924" s="1624"/>
      <c r="W924" s="1624"/>
      <c r="Y924" s="1624"/>
      <c r="Z924" s="1624"/>
    </row>
    <row r="925" spans="1:26" x14ac:dyDescent="0.25">
      <c r="A925" s="1540"/>
      <c r="B925" s="1540"/>
      <c r="C925" s="1624"/>
      <c r="D925" s="1624"/>
      <c r="E925" s="1631"/>
      <c r="F925" s="1631"/>
      <c r="H925" s="1540"/>
      <c r="I925" s="1540"/>
      <c r="J925" s="1540"/>
      <c r="K925" s="1540"/>
      <c r="L925" s="1540"/>
      <c r="M925" s="1540"/>
      <c r="N925" s="1540"/>
      <c r="O925" s="1540"/>
      <c r="P925" s="1540"/>
      <c r="Q925" s="1540"/>
      <c r="R925" s="1540"/>
      <c r="S925" s="1540"/>
      <c r="T925" s="1540"/>
      <c r="U925" s="1540"/>
      <c r="V925" s="1624"/>
      <c r="W925" s="1624"/>
      <c r="Y925" s="1624"/>
      <c r="Z925" s="1624"/>
    </row>
    <row r="926" spans="1:26" x14ac:dyDescent="0.25">
      <c r="A926" s="1540"/>
      <c r="B926" s="1540"/>
      <c r="C926" s="1624"/>
      <c r="D926" s="1624"/>
      <c r="E926" s="1631"/>
      <c r="F926" s="1631"/>
      <c r="H926" s="1540"/>
      <c r="I926" s="1540"/>
      <c r="J926" s="1540"/>
      <c r="K926" s="1540"/>
      <c r="L926" s="1540"/>
      <c r="M926" s="1540"/>
      <c r="N926" s="1540"/>
      <c r="O926" s="1540"/>
      <c r="P926" s="1540"/>
      <c r="Q926" s="1540"/>
      <c r="R926" s="1540"/>
      <c r="S926" s="1540"/>
      <c r="T926" s="1540"/>
      <c r="U926" s="1540"/>
      <c r="V926" s="1624"/>
      <c r="W926" s="1624"/>
      <c r="Y926" s="1624"/>
      <c r="Z926" s="1624"/>
    </row>
    <row r="927" spans="1:26" x14ac:dyDescent="0.25">
      <c r="A927" s="1540"/>
      <c r="B927" s="1540"/>
      <c r="C927" s="1624"/>
      <c r="D927" s="1624"/>
      <c r="E927" s="1631"/>
      <c r="F927" s="1631"/>
      <c r="H927" s="1540"/>
      <c r="I927" s="1540"/>
      <c r="J927" s="1540"/>
      <c r="K927" s="1540"/>
      <c r="L927" s="1540"/>
      <c r="M927" s="1540"/>
      <c r="N927" s="1540"/>
      <c r="O927" s="1540"/>
      <c r="P927" s="1540"/>
      <c r="Q927" s="1540"/>
      <c r="R927" s="1540"/>
      <c r="S927" s="1540"/>
      <c r="T927" s="1540"/>
      <c r="U927" s="1540"/>
      <c r="V927" s="1624"/>
      <c r="W927" s="1624"/>
      <c r="Y927" s="1624"/>
      <c r="Z927" s="1624"/>
    </row>
    <row r="928" spans="1:26" x14ac:dyDescent="0.25">
      <c r="A928" s="1540"/>
      <c r="B928" s="1540"/>
      <c r="C928" s="1624"/>
      <c r="D928" s="1624"/>
      <c r="E928" s="1631"/>
      <c r="F928" s="1631"/>
      <c r="H928" s="1540"/>
      <c r="I928" s="1540"/>
      <c r="J928" s="1540"/>
      <c r="K928" s="1540"/>
      <c r="L928" s="1540"/>
      <c r="M928" s="1540"/>
      <c r="N928" s="1540"/>
      <c r="O928" s="1540"/>
      <c r="P928" s="1540"/>
      <c r="Q928" s="1540"/>
      <c r="R928" s="1540"/>
      <c r="S928" s="1540"/>
      <c r="T928" s="1540"/>
      <c r="U928" s="1540"/>
      <c r="V928" s="1624"/>
      <c r="W928" s="1624"/>
      <c r="Y928" s="1624"/>
      <c r="Z928" s="1624"/>
    </row>
    <row r="929" spans="1:26" x14ac:dyDescent="0.25">
      <c r="A929" s="1540"/>
      <c r="B929" s="1540"/>
      <c r="C929" s="1624"/>
      <c r="D929" s="1624"/>
      <c r="E929" s="1631"/>
      <c r="F929" s="1631"/>
      <c r="H929" s="1540"/>
      <c r="I929" s="1540"/>
      <c r="J929" s="1540"/>
      <c r="K929" s="1540"/>
      <c r="L929" s="1540"/>
      <c r="M929" s="1540"/>
      <c r="N929" s="1540"/>
      <c r="O929" s="1540"/>
      <c r="P929" s="1540"/>
      <c r="Q929" s="1540"/>
      <c r="R929" s="1540"/>
      <c r="S929" s="1540"/>
      <c r="T929" s="1540"/>
      <c r="U929" s="1540"/>
      <c r="V929" s="1624"/>
      <c r="W929" s="1624"/>
      <c r="Y929" s="1624"/>
      <c r="Z929" s="1624"/>
    </row>
    <row r="930" spans="1:26" x14ac:dyDescent="0.25">
      <c r="A930" s="1540"/>
      <c r="B930" s="1540"/>
      <c r="C930" s="1624"/>
      <c r="D930" s="1624"/>
      <c r="E930" s="1631"/>
      <c r="F930" s="1631"/>
      <c r="H930" s="1540"/>
      <c r="I930" s="1540"/>
      <c r="J930" s="1540"/>
      <c r="K930" s="1540"/>
      <c r="L930" s="1540"/>
      <c r="M930" s="1540"/>
      <c r="N930" s="1540"/>
      <c r="O930" s="1540"/>
      <c r="P930" s="1540"/>
      <c r="Q930" s="1540"/>
      <c r="R930" s="1540"/>
      <c r="S930" s="1540"/>
      <c r="T930" s="1540"/>
      <c r="U930" s="1540"/>
      <c r="V930" s="1624"/>
      <c r="W930" s="1624"/>
      <c r="Y930" s="1624"/>
      <c r="Z930" s="1624"/>
    </row>
    <row r="931" spans="1:26" x14ac:dyDescent="0.25">
      <c r="A931" s="1540"/>
      <c r="B931" s="1540"/>
      <c r="C931" s="1624"/>
      <c r="D931" s="1624"/>
      <c r="E931" s="1631"/>
      <c r="F931" s="1631"/>
      <c r="H931" s="1540"/>
      <c r="I931" s="1540"/>
      <c r="J931" s="1540"/>
      <c r="K931" s="1540"/>
      <c r="L931" s="1540"/>
      <c r="M931" s="1540"/>
      <c r="N931" s="1540"/>
      <c r="O931" s="1540"/>
      <c r="P931" s="1540"/>
      <c r="Q931" s="1540"/>
      <c r="R931" s="1540"/>
      <c r="S931" s="1540"/>
      <c r="T931" s="1540"/>
      <c r="U931" s="1540"/>
      <c r="V931" s="1624"/>
      <c r="W931" s="1624"/>
      <c r="Y931" s="1624"/>
      <c r="Z931" s="1624"/>
    </row>
    <row r="932" spans="1:26" x14ac:dyDescent="0.25">
      <c r="A932" s="1540"/>
      <c r="B932" s="1540"/>
      <c r="C932" s="1624"/>
      <c r="D932" s="1624"/>
      <c r="E932" s="1631"/>
      <c r="F932" s="1631"/>
      <c r="H932" s="1540"/>
      <c r="I932" s="1540"/>
      <c r="J932" s="1540"/>
      <c r="K932" s="1540"/>
      <c r="L932" s="1540"/>
      <c r="M932" s="1540"/>
      <c r="N932" s="1540"/>
      <c r="O932" s="1540"/>
      <c r="P932" s="1540"/>
      <c r="Q932" s="1540"/>
      <c r="R932" s="1540"/>
      <c r="S932" s="1540"/>
      <c r="T932" s="1540"/>
      <c r="U932" s="1540"/>
      <c r="V932" s="1624"/>
      <c r="W932" s="1624"/>
      <c r="Y932" s="1624"/>
      <c r="Z932" s="1624"/>
    </row>
    <row r="933" spans="1:26" x14ac:dyDescent="0.25">
      <c r="A933" s="1540"/>
      <c r="B933" s="1540"/>
      <c r="C933" s="1624"/>
      <c r="D933" s="1624"/>
      <c r="E933" s="1631"/>
      <c r="F933" s="1631"/>
      <c r="H933" s="1540"/>
      <c r="I933" s="1540"/>
      <c r="J933" s="1540"/>
      <c r="K933" s="1540"/>
      <c r="L933" s="1540"/>
      <c r="M933" s="1540"/>
      <c r="N933" s="1540"/>
      <c r="O933" s="1540"/>
      <c r="P933" s="1540"/>
      <c r="Q933" s="1540"/>
      <c r="R933" s="1540"/>
      <c r="S933" s="1540"/>
      <c r="T933" s="1540"/>
      <c r="U933" s="1540"/>
      <c r="V933" s="1624"/>
      <c r="W933" s="1624"/>
      <c r="Y933" s="1624"/>
      <c r="Z933" s="1624"/>
    </row>
    <row r="934" spans="1:26" x14ac:dyDescent="0.25">
      <c r="A934" s="1540"/>
      <c r="B934" s="1540"/>
      <c r="C934" s="1624"/>
      <c r="D934" s="1624"/>
      <c r="E934" s="1631"/>
      <c r="F934" s="1631"/>
      <c r="H934" s="1540"/>
      <c r="I934" s="1540"/>
      <c r="J934" s="1540"/>
      <c r="K934" s="1540"/>
      <c r="L934" s="1540"/>
      <c r="M934" s="1540"/>
      <c r="N934" s="1540"/>
      <c r="O934" s="1540"/>
      <c r="P934" s="1540"/>
      <c r="Q934" s="1540"/>
      <c r="R934" s="1540"/>
      <c r="S934" s="1540"/>
      <c r="T934" s="1540"/>
      <c r="U934" s="1540"/>
      <c r="V934" s="1624"/>
      <c r="W934" s="1624"/>
      <c r="Y934" s="1624"/>
      <c r="Z934" s="1624"/>
    </row>
    <row r="935" spans="1:26" x14ac:dyDescent="0.25">
      <c r="A935" s="1540"/>
      <c r="B935" s="1540"/>
      <c r="C935" s="1624"/>
      <c r="D935" s="1624"/>
      <c r="E935" s="1631"/>
      <c r="F935" s="1631"/>
      <c r="H935" s="1540"/>
      <c r="I935" s="1540"/>
      <c r="J935" s="1540"/>
      <c r="K935" s="1540"/>
      <c r="L935" s="1540"/>
      <c r="M935" s="1540"/>
      <c r="N935" s="1540"/>
      <c r="O935" s="1540"/>
      <c r="P935" s="1540"/>
      <c r="Q935" s="1540"/>
      <c r="R935" s="1540"/>
      <c r="S935" s="1540"/>
      <c r="T935" s="1540"/>
      <c r="U935" s="1540"/>
      <c r="V935" s="1624"/>
      <c r="W935" s="1624"/>
      <c r="Y935" s="1624"/>
      <c r="Z935" s="1624"/>
    </row>
    <row r="936" spans="1:26" x14ac:dyDescent="0.25">
      <c r="A936" s="1540"/>
      <c r="B936" s="1540"/>
      <c r="C936" s="1624"/>
      <c r="D936" s="1624"/>
      <c r="E936" s="1631"/>
      <c r="F936" s="1631"/>
      <c r="H936" s="1540"/>
      <c r="I936" s="1540"/>
      <c r="J936" s="1540"/>
      <c r="K936" s="1540"/>
      <c r="L936" s="1540"/>
      <c r="M936" s="1540"/>
      <c r="N936" s="1540"/>
      <c r="O936" s="1540"/>
      <c r="P936" s="1540"/>
      <c r="Q936" s="1540"/>
      <c r="R936" s="1540"/>
      <c r="S936" s="1540"/>
      <c r="T936" s="1540"/>
      <c r="U936" s="1540"/>
      <c r="V936" s="1624"/>
      <c r="W936" s="1624"/>
      <c r="Y936" s="1624"/>
      <c r="Z936" s="1624"/>
    </row>
    <row r="937" spans="1:26" x14ac:dyDescent="0.25">
      <c r="A937" s="1540"/>
      <c r="B937" s="1540"/>
      <c r="C937" s="1624"/>
      <c r="D937" s="1624"/>
      <c r="E937" s="1631"/>
      <c r="F937" s="1631"/>
      <c r="H937" s="1540"/>
      <c r="I937" s="1540"/>
      <c r="J937" s="1540"/>
      <c r="K937" s="1540"/>
      <c r="L937" s="1540"/>
      <c r="M937" s="1540"/>
      <c r="N937" s="1540"/>
      <c r="O937" s="1540"/>
      <c r="P937" s="1540"/>
      <c r="Q937" s="1540"/>
      <c r="R937" s="1540"/>
      <c r="S937" s="1540"/>
      <c r="T937" s="1540"/>
      <c r="U937" s="1540"/>
      <c r="V937" s="1624"/>
      <c r="W937" s="1624"/>
      <c r="Y937" s="1624"/>
      <c r="Z937" s="1624"/>
    </row>
    <row r="938" spans="1:26" x14ac:dyDescent="0.25">
      <c r="A938" s="1540"/>
      <c r="B938" s="1540"/>
      <c r="C938" s="1624"/>
      <c r="D938" s="1624"/>
      <c r="E938" s="1631"/>
      <c r="F938" s="1631"/>
      <c r="H938" s="1540"/>
      <c r="I938" s="1540"/>
      <c r="J938" s="1540"/>
      <c r="K938" s="1540"/>
      <c r="L938" s="1540"/>
      <c r="M938" s="1540"/>
      <c r="N938" s="1540"/>
      <c r="O938" s="1540"/>
      <c r="P938" s="1540"/>
      <c r="Q938" s="1540"/>
      <c r="R938" s="1540"/>
      <c r="S938" s="1540"/>
      <c r="T938" s="1540"/>
      <c r="U938" s="1540"/>
      <c r="V938" s="1624"/>
      <c r="W938" s="1624"/>
      <c r="Y938" s="1624"/>
      <c r="Z938" s="1624"/>
    </row>
    <row r="939" spans="1:26" x14ac:dyDescent="0.25">
      <c r="A939" s="1540"/>
      <c r="B939" s="1540"/>
      <c r="C939" s="1624"/>
      <c r="D939" s="1624"/>
      <c r="E939" s="1631"/>
      <c r="F939" s="1631"/>
      <c r="H939" s="1540"/>
      <c r="I939" s="1540"/>
      <c r="J939" s="1540"/>
      <c r="K939" s="1540"/>
      <c r="L939" s="1540"/>
      <c r="M939" s="1540"/>
      <c r="N939" s="1540"/>
      <c r="O939" s="1540"/>
      <c r="P939" s="1540"/>
      <c r="Q939" s="1540"/>
      <c r="R939" s="1540"/>
      <c r="S939" s="1540"/>
      <c r="T939" s="1540"/>
      <c r="U939" s="1540"/>
      <c r="V939" s="1624"/>
      <c r="W939" s="1624"/>
      <c r="Y939" s="1624"/>
      <c r="Z939" s="1624"/>
    </row>
    <row r="940" spans="1:26" x14ac:dyDescent="0.25">
      <c r="A940" s="1540"/>
      <c r="B940" s="1540"/>
      <c r="C940" s="1624"/>
      <c r="D940" s="1624"/>
      <c r="E940" s="1631"/>
      <c r="F940" s="1631"/>
      <c r="H940" s="1540"/>
      <c r="I940" s="1540"/>
      <c r="J940" s="1540"/>
      <c r="K940" s="1540"/>
      <c r="L940" s="1540"/>
      <c r="M940" s="1540"/>
      <c r="N940" s="1540"/>
      <c r="O940" s="1540"/>
      <c r="P940" s="1540"/>
      <c r="Q940" s="1540"/>
      <c r="R940" s="1540"/>
      <c r="S940" s="1540"/>
      <c r="T940" s="1540"/>
      <c r="U940" s="1540"/>
      <c r="V940" s="1624"/>
      <c r="W940" s="1624"/>
      <c r="Y940" s="1624"/>
      <c r="Z940" s="1624"/>
    </row>
    <row r="941" spans="1:26" x14ac:dyDescent="0.25">
      <c r="A941" s="1540"/>
      <c r="B941" s="1540"/>
      <c r="C941" s="1624"/>
      <c r="D941" s="1624"/>
      <c r="E941" s="1631"/>
      <c r="F941" s="1631"/>
      <c r="H941" s="1540"/>
      <c r="I941" s="1540"/>
      <c r="J941" s="1540"/>
      <c r="K941" s="1540"/>
      <c r="L941" s="1540"/>
      <c r="M941" s="1540"/>
      <c r="N941" s="1540"/>
      <c r="O941" s="1540"/>
      <c r="P941" s="1540"/>
      <c r="Q941" s="1540"/>
      <c r="R941" s="1540"/>
      <c r="S941" s="1540"/>
      <c r="T941" s="1540"/>
      <c r="U941" s="1540"/>
      <c r="V941" s="1624"/>
      <c r="W941" s="1624"/>
      <c r="Y941" s="1624"/>
      <c r="Z941" s="1624"/>
    </row>
    <row r="942" spans="1:26" x14ac:dyDescent="0.25">
      <c r="A942" s="1540"/>
      <c r="B942" s="1540"/>
      <c r="C942" s="1624"/>
      <c r="D942" s="1624"/>
      <c r="E942" s="1631"/>
      <c r="F942" s="1631"/>
      <c r="H942" s="1540"/>
      <c r="I942" s="1540"/>
      <c r="J942" s="1540"/>
      <c r="K942" s="1540"/>
      <c r="L942" s="1540"/>
      <c r="M942" s="1540"/>
      <c r="N942" s="1540"/>
      <c r="O942" s="1540"/>
      <c r="P942" s="1540"/>
      <c r="Q942" s="1540"/>
      <c r="R942" s="1540"/>
      <c r="S942" s="1540"/>
      <c r="T942" s="1540"/>
      <c r="U942" s="1540"/>
      <c r="V942" s="1624"/>
      <c r="W942" s="1624"/>
      <c r="Y942" s="1624"/>
      <c r="Z942" s="1624"/>
    </row>
    <row r="943" spans="1:26" x14ac:dyDescent="0.25">
      <c r="A943" s="1540"/>
      <c r="B943" s="1540"/>
      <c r="C943" s="1624"/>
      <c r="D943" s="1624"/>
      <c r="E943" s="1631"/>
      <c r="F943" s="1631"/>
      <c r="H943" s="1540"/>
      <c r="I943" s="1540"/>
      <c r="J943" s="1540"/>
      <c r="K943" s="1540"/>
      <c r="L943" s="1540"/>
      <c r="M943" s="1540"/>
      <c r="N943" s="1540"/>
      <c r="O943" s="1540"/>
      <c r="P943" s="1540"/>
      <c r="Q943" s="1540"/>
      <c r="R943" s="1540"/>
      <c r="S943" s="1540"/>
      <c r="T943" s="1540"/>
      <c r="U943" s="1540"/>
      <c r="V943" s="1624"/>
      <c r="W943" s="1624"/>
      <c r="Y943" s="1624"/>
      <c r="Z943" s="1624"/>
    </row>
    <row r="944" spans="1:26" x14ac:dyDescent="0.25">
      <c r="A944" s="1540"/>
      <c r="B944" s="1540"/>
      <c r="C944" s="1624"/>
      <c r="D944" s="1624"/>
      <c r="E944" s="1631"/>
      <c r="F944" s="1631"/>
      <c r="H944" s="1540"/>
      <c r="I944" s="1540"/>
      <c r="J944" s="1540"/>
      <c r="K944" s="1540"/>
      <c r="L944" s="1540"/>
      <c r="M944" s="1540"/>
      <c r="N944" s="1540"/>
      <c r="O944" s="1540"/>
      <c r="P944" s="1540"/>
      <c r="Q944" s="1540"/>
      <c r="R944" s="1540"/>
      <c r="S944" s="1540"/>
      <c r="T944" s="1540"/>
      <c r="U944" s="1540"/>
      <c r="V944" s="1624"/>
      <c r="W944" s="1624"/>
      <c r="Y944" s="1624"/>
      <c r="Z944" s="1624"/>
    </row>
    <row r="945" spans="1:26" x14ac:dyDescent="0.25">
      <c r="A945" s="1540"/>
      <c r="B945" s="1540"/>
      <c r="C945" s="1624"/>
      <c r="D945" s="1624"/>
      <c r="E945" s="1631"/>
      <c r="F945" s="1631"/>
      <c r="H945" s="1540"/>
      <c r="I945" s="1540"/>
      <c r="J945" s="1540"/>
      <c r="K945" s="1540"/>
      <c r="L945" s="1540"/>
      <c r="M945" s="1540"/>
      <c r="N945" s="1540"/>
      <c r="O945" s="1540"/>
      <c r="P945" s="1540"/>
      <c r="Q945" s="1540"/>
      <c r="R945" s="1540"/>
      <c r="S945" s="1540"/>
      <c r="T945" s="1540"/>
      <c r="U945" s="1540"/>
      <c r="V945" s="1624"/>
      <c r="W945" s="1624"/>
      <c r="Y945" s="1624"/>
      <c r="Z945" s="1624"/>
    </row>
    <row r="946" spans="1:26" x14ac:dyDescent="0.25">
      <c r="A946" s="1540"/>
      <c r="B946" s="1540"/>
      <c r="C946" s="1624"/>
      <c r="D946" s="1624"/>
      <c r="E946" s="1631"/>
      <c r="F946" s="1631"/>
      <c r="H946" s="1540"/>
      <c r="I946" s="1540"/>
      <c r="J946" s="1540"/>
      <c r="K946" s="1540"/>
      <c r="L946" s="1540"/>
      <c r="M946" s="1540"/>
      <c r="N946" s="1540"/>
      <c r="O946" s="1540"/>
      <c r="P946" s="1540"/>
      <c r="Q946" s="1540"/>
      <c r="R946" s="1540"/>
      <c r="S946" s="1540"/>
      <c r="T946" s="1540"/>
      <c r="U946" s="1540"/>
      <c r="V946" s="1624"/>
      <c r="W946" s="1624"/>
      <c r="Y946" s="1624"/>
      <c r="Z946" s="1624"/>
    </row>
    <row r="947" spans="1:26" x14ac:dyDescent="0.25">
      <c r="A947" s="1540"/>
      <c r="B947" s="1540"/>
      <c r="C947" s="1624"/>
      <c r="D947" s="1624"/>
      <c r="E947" s="1631"/>
      <c r="F947" s="1631"/>
      <c r="H947" s="1540"/>
      <c r="I947" s="1540"/>
      <c r="J947" s="1540"/>
      <c r="K947" s="1540"/>
      <c r="L947" s="1540"/>
      <c r="M947" s="1540"/>
      <c r="N947" s="1540"/>
      <c r="O947" s="1540"/>
      <c r="P947" s="1540"/>
      <c r="Q947" s="1540"/>
      <c r="R947" s="1540"/>
      <c r="S947" s="1540"/>
      <c r="T947" s="1540"/>
      <c r="U947" s="1540"/>
      <c r="V947" s="1624"/>
      <c r="W947" s="1624"/>
      <c r="Y947" s="1624"/>
      <c r="Z947" s="1624"/>
    </row>
    <row r="948" spans="1:26" x14ac:dyDescent="0.25">
      <c r="A948" s="1540"/>
      <c r="B948" s="1540"/>
      <c r="C948" s="1624"/>
      <c r="D948" s="1624"/>
      <c r="E948" s="1631"/>
      <c r="F948" s="1631"/>
      <c r="H948" s="1540"/>
      <c r="I948" s="1540"/>
      <c r="J948" s="1540"/>
      <c r="K948" s="1540"/>
      <c r="L948" s="1540"/>
      <c r="M948" s="1540"/>
      <c r="N948" s="1540"/>
      <c r="O948" s="1540"/>
      <c r="P948" s="1540"/>
      <c r="Q948" s="1540"/>
      <c r="R948" s="1540"/>
      <c r="S948" s="1540"/>
      <c r="T948" s="1540"/>
      <c r="U948" s="1540"/>
      <c r="V948" s="1624"/>
      <c r="W948" s="1624"/>
      <c r="Y948" s="1624"/>
      <c r="Z948" s="1624"/>
    </row>
    <row r="949" spans="1:26" x14ac:dyDescent="0.25">
      <c r="A949" s="1540"/>
      <c r="B949" s="1540"/>
      <c r="C949" s="1624"/>
      <c r="D949" s="1624"/>
      <c r="E949" s="1631"/>
      <c r="F949" s="1631"/>
      <c r="H949" s="1540"/>
      <c r="I949" s="1540"/>
      <c r="J949" s="1540"/>
      <c r="K949" s="1540"/>
      <c r="L949" s="1540"/>
      <c r="M949" s="1540"/>
      <c r="N949" s="1540"/>
      <c r="O949" s="1540"/>
      <c r="P949" s="1540"/>
      <c r="Q949" s="1540"/>
      <c r="R949" s="1540"/>
      <c r="S949" s="1540"/>
      <c r="T949" s="1540"/>
      <c r="U949" s="1540"/>
      <c r="V949" s="1624"/>
      <c r="W949" s="1624"/>
      <c r="Y949" s="1624"/>
      <c r="Z949" s="1624"/>
    </row>
    <row r="950" spans="1:26" x14ac:dyDescent="0.25">
      <c r="A950" s="1540"/>
      <c r="B950" s="1540"/>
      <c r="C950" s="1624"/>
      <c r="D950" s="1624"/>
      <c r="E950" s="1631"/>
      <c r="F950" s="1631"/>
      <c r="H950" s="1540"/>
      <c r="I950" s="1540"/>
      <c r="J950" s="1540"/>
      <c r="K950" s="1540"/>
      <c r="L950" s="1540"/>
      <c r="M950" s="1540"/>
      <c r="N950" s="1540"/>
      <c r="O950" s="1540"/>
      <c r="P950" s="1540"/>
      <c r="Q950" s="1540"/>
      <c r="R950" s="1540"/>
      <c r="S950" s="1540"/>
      <c r="T950" s="1540"/>
      <c r="U950" s="1540"/>
      <c r="V950" s="1624"/>
      <c r="W950" s="1624"/>
      <c r="Y950" s="1624"/>
      <c r="Z950" s="1624"/>
    </row>
    <row r="951" spans="1:26" x14ac:dyDescent="0.25">
      <c r="A951" s="1540"/>
      <c r="B951" s="1540"/>
      <c r="C951" s="1624"/>
      <c r="D951" s="1624"/>
      <c r="E951" s="1631"/>
      <c r="F951" s="1631"/>
      <c r="H951" s="1540"/>
      <c r="I951" s="1540"/>
      <c r="J951" s="1540"/>
      <c r="K951" s="1540"/>
      <c r="L951" s="1540"/>
      <c r="M951" s="1540"/>
      <c r="N951" s="1540"/>
      <c r="O951" s="1540"/>
      <c r="P951" s="1540"/>
      <c r="Q951" s="1540"/>
      <c r="R951" s="1540"/>
      <c r="S951" s="1540"/>
      <c r="T951" s="1540"/>
      <c r="U951" s="1540"/>
      <c r="V951" s="1624"/>
      <c r="W951" s="1624"/>
      <c r="Y951" s="1624"/>
      <c r="Z951" s="1624"/>
    </row>
    <row r="952" spans="1:26" x14ac:dyDescent="0.25">
      <c r="A952" s="1540"/>
      <c r="B952" s="1540"/>
      <c r="C952" s="1624"/>
      <c r="D952" s="1624"/>
      <c r="E952" s="1631"/>
      <c r="F952" s="1631"/>
      <c r="H952" s="1540"/>
      <c r="I952" s="1540"/>
      <c r="J952" s="1540"/>
      <c r="K952" s="1540"/>
      <c r="L952" s="1540"/>
      <c r="M952" s="1540"/>
      <c r="N952" s="1540"/>
      <c r="O952" s="1540"/>
      <c r="P952" s="1540"/>
      <c r="Q952" s="1540"/>
      <c r="R952" s="1540"/>
      <c r="S952" s="1540"/>
      <c r="T952" s="1540"/>
      <c r="U952" s="1540"/>
      <c r="V952" s="1624"/>
      <c r="W952" s="1624"/>
      <c r="Y952" s="1624"/>
      <c r="Z952" s="1624"/>
    </row>
    <row r="953" spans="1:26" x14ac:dyDescent="0.25">
      <c r="A953" s="1540"/>
      <c r="B953" s="1540"/>
      <c r="C953" s="1624"/>
      <c r="D953" s="1624"/>
      <c r="E953" s="1631"/>
      <c r="F953" s="1631"/>
      <c r="H953" s="1540"/>
      <c r="I953" s="1540"/>
      <c r="J953" s="1540"/>
      <c r="K953" s="1540"/>
      <c r="L953" s="1540"/>
      <c r="M953" s="1540"/>
      <c r="N953" s="1540"/>
      <c r="O953" s="1540"/>
      <c r="P953" s="1540"/>
      <c r="Q953" s="1540"/>
      <c r="R953" s="1540"/>
      <c r="S953" s="1540"/>
      <c r="T953" s="1540"/>
      <c r="U953" s="1540"/>
      <c r="V953" s="1624"/>
      <c r="W953" s="1624"/>
      <c r="Y953" s="1624"/>
      <c r="Z953" s="1624"/>
    </row>
    <row r="954" spans="1:26" x14ac:dyDescent="0.25">
      <c r="A954" s="1540"/>
      <c r="B954" s="1540"/>
      <c r="C954" s="1624"/>
      <c r="D954" s="1624"/>
      <c r="E954" s="1631"/>
      <c r="F954" s="1631"/>
      <c r="H954" s="1540"/>
      <c r="I954" s="1540"/>
      <c r="J954" s="1540"/>
      <c r="K954" s="1540"/>
      <c r="L954" s="1540"/>
      <c r="M954" s="1540"/>
      <c r="N954" s="1540"/>
      <c r="O954" s="1540"/>
      <c r="P954" s="1540"/>
      <c r="Q954" s="1540"/>
      <c r="R954" s="1540"/>
      <c r="S954" s="1540"/>
      <c r="T954" s="1540"/>
      <c r="U954" s="1540"/>
      <c r="V954" s="1624"/>
      <c r="W954" s="1624"/>
      <c r="Y954" s="1624"/>
      <c r="Z954" s="1624"/>
    </row>
    <row r="955" spans="1:26" x14ac:dyDescent="0.25">
      <c r="A955" s="1540"/>
      <c r="B955" s="1540"/>
      <c r="C955" s="1624"/>
      <c r="D955" s="1624"/>
      <c r="E955" s="1631"/>
      <c r="F955" s="1631"/>
      <c r="H955" s="1540"/>
      <c r="I955" s="1540"/>
      <c r="J955" s="1540"/>
      <c r="K955" s="1540"/>
      <c r="L955" s="1540"/>
      <c r="M955" s="1540"/>
      <c r="N955" s="1540"/>
      <c r="O955" s="1540"/>
      <c r="P955" s="1540"/>
      <c r="Q955" s="1540"/>
      <c r="R955" s="1540"/>
      <c r="S955" s="1540"/>
      <c r="T955" s="1540"/>
      <c r="U955" s="1540"/>
      <c r="V955" s="1624"/>
      <c r="W955" s="1624"/>
      <c r="Y955" s="1624"/>
      <c r="Z955" s="1624"/>
    </row>
    <row r="956" spans="1:26" x14ac:dyDescent="0.25">
      <c r="A956" s="1540"/>
      <c r="B956" s="1540"/>
      <c r="C956" s="1624"/>
      <c r="D956" s="1624"/>
      <c r="E956" s="1631"/>
      <c r="F956" s="1631"/>
      <c r="H956" s="1540"/>
      <c r="I956" s="1540"/>
      <c r="J956" s="1540"/>
      <c r="K956" s="1540"/>
      <c r="L956" s="1540"/>
      <c r="M956" s="1540"/>
      <c r="N956" s="1540"/>
      <c r="O956" s="1540"/>
      <c r="P956" s="1540"/>
      <c r="Q956" s="1540"/>
      <c r="R956" s="1540"/>
      <c r="S956" s="1540"/>
      <c r="T956" s="1540"/>
      <c r="U956" s="1540"/>
      <c r="V956" s="1624"/>
      <c r="W956" s="1624"/>
      <c r="Y956" s="1624"/>
      <c r="Z956" s="1624"/>
    </row>
    <row r="957" spans="1:26" x14ac:dyDescent="0.25">
      <c r="A957" s="1540"/>
      <c r="B957" s="1540"/>
      <c r="C957" s="1624"/>
      <c r="D957" s="1624"/>
      <c r="E957" s="1631"/>
      <c r="F957" s="1631"/>
      <c r="H957" s="1540"/>
      <c r="I957" s="1540"/>
      <c r="J957" s="1540"/>
      <c r="K957" s="1540"/>
      <c r="L957" s="1540"/>
      <c r="M957" s="1540"/>
      <c r="N957" s="1540"/>
      <c r="O957" s="1540"/>
      <c r="P957" s="1540"/>
      <c r="Q957" s="1540"/>
      <c r="R957" s="1540"/>
      <c r="S957" s="1540"/>
      <c r="T957" s="1540"/>
      <c r="U957" s="1540"/>
      <c r="V957" s="1624"/>
      <c r="W957" s="1624"/>
      <c r="Y957" s="1624"/>
      <c r="Z957" s="1624"/>
    </row>
    <row r="958" spans="1:26" x14ac:dyDescent="0.25">
      <c r="A958" s="1540"/>
      <c r="B958" s="1540"/>
      <c r="C958" s="1624"/>
      <c r="D958" s="1624"/>
      <c r="E958" s="1631"/>
      <c r="F958" s="1631"/>
      <c r="H958" s="1540"/>
      <c r="I958" s="1540"/>
      <c r="J958" s="1540"/>
      <c r="K958" s="1540"/>
      <c r="L958" s="1540"/>
      <c r="M958" s="1540"/>
      <c r="N958" s="1540"/>
      <c r="O958" s="1540"/>
      <c r="P958" s="1540"/>
      <c r="Q958" s="1540"/>
      <c r="R958" s="1540"/>
      <c r="S958" s="1540"/>
      <c r="T958" s="1540"/>
      <c r="U958" s="1540"/>
      <c r="V958" s="1624"/>
      <c r="W958" s="1624"/>
      <c r="Y958" s="1624"/>
      <c r="Z958" s="1624"/>
    </row>
    <row r="959" spans="1:26" x14ac:dyDescent="0.25">
      <c r="A959" s="1540"/>
      <c r="B959" s="1540"/>
      <c r="C959" s="1624"/>
      <c r="D959" s="1624"/>
      <c r="E959" s="1631"/>
      <c r="F959" s="1631"/>
      <c r="H959" s="1540"/>
      <c r="I959" s="1540"/>
      <c r="J959" s="1540"/>
      <c r="K959" s="1540"/>
      <c r="L959" s="1540"/>
      <c r="M959" s="1540"/>
      <c r="N959" s="1540"/>
      <c r="O959" s="1540"/>
      <c r="P959" s="1540"/>
      <c r="Q959" s="1540"/>
      <c r="R959" s="1540"/>
      <c r="S959" s="1540"/>
      <c r="T959" s="1540"/>
      <c r="U959" s="1540"/>
      <c r="V959" s="1624"/>
      <c r="W959" s="1624"/>
      <c r="Y959" s="1624"/>
      <c r="Z959" s="1624"/>
    </row>
    <row r="960" spans="1:26" x14ac:dyDescent="0.25">
      <c r="A960" s="1540"/>
      <c r="B960" s="1540"/>
      <c r="C960" s="1624"/>
      <c r="D960" s="1624"/>
      <c r="E960" s="1631"/>
      <c r="F960" s="1631"/>
      <c r="H960" s="1540"/>
      <c r="I960" s="1540"/>
      <c r="J960" s="1540"/>
      <c r="K960" s="1540"/>
      <c r="L960" s="1540"/>
      <c r="M960" s="1540"/>
      <c r="N960" s="1540"/>
      <c r="O960" s="1540"/>
      <c r="P960" s="1540"/>
      <c r="Q960" s="1540"/>
      <c r="R960" s="1540"/>
      <c r="S960" s="1540"/>
      <c r="T960" s="1540"/>
      <c r="U960" s="1540"/>
      <c r="V960" s="1624"/>
      <c r="W960" s="1624"/>
      <c r="Y960" s="1624"/>
      <c r="Z960" s="1624"/>
    </row>
    <row r="961" spans="1:26" x14ac:dyDescent="0.25">
      <c r="A961" s="1540"/>
      <c r="B961" s="1540"/>
      <c r="C961" s="1624"/>
      <c r="D961" s="1624"/>
      <c r="E961" s="1631"/>
      <c r="F961" s="1631"/>
      <c r="H961" s="1540"/>
      <c r="I961" s="1540"/>
      <c r="J961" s="1540"/>
      <c r="K961" s="1540"/>
      <c r="L961" s="1540"/>
      <c r="M961" s="1540"/>
      <c r="N961" s="1540"/>
      <c r="O961" s="1540"/>
      <c r="P961" s="1540"/>
      <c r="Q961" s="1540"/>
      <c r="R961" s="1540"/>
      <c r="S961" s="1540"/>
      <c r="T961" s="1540"/>
      <c r="U961" s="1540"/>
      <c r="V961" s="1624"/>
      <c r="W961" s="1624"/>
      <c r="Y961" s="1624"/>
      <c r="Z961" s="1624"/>
    </row>
    <row r="962" spans="1:26" x14ac:dyDescent="0.25">
      <c r="A962" s="1540"/>
      <c r="B962" s="1540"/>
      <c r="C962" s="1624"/>
      <c r="D962" s="1624"/>
      <c r="E962" s="1631"/>
      <c r="F962" s="1631"/>
      <c r="H962" s="1540"/>
      <c r="I962" s="1540"/>
      <c r="J962" s="1540"/>
      <c r="K962" s="1540"/>
      <c r="L962" s="1540"/>
      <c r="M962" s="1540"/>
      <c r="N962" s="1540"/>
      <c r="O962" s="1540"/>
      <c r="P962" s="1540"/>
      <c r="Q962" s="1540"/>
      <c r="R962" s="1540"/>
      <c r="S962" s="1540"/>
      <c r="T962" s="1540"/>
      <c r="U962" s="1540"/>
      <c r="V962" s="1624"/>
      <c r="W962" s="1624"/>
      <c r="Y962" s="1624"/>
      <c r="Z962" s="1624"/>
    </row>
    <row r="963" spans="1:26" x14ac:dyDescent="0.25">
      <c r="A963" s="1540"/>
      <c r="B963" s="1540"/>
      <c r="C963" s="1624"/>
      <c r="D963" s="1624"/>
      <c r="E963" s="1631"/>
      <c r="F963" s="1631"/>
      <c r="H963" s="1540"/>
      <c r="I963" s="1540"/>
      <c r="J963" s="1540"/>
      <c r="K963" s="1540"/>
      <c r="L963" s="1540"/>
      <c r="M963" s="1540"/>
      <c r="N963" s="1540"/>
      <c r="O963" s="1540"/>
      <c r="P963" s="1540"/>
      <c r="Q963" s="1540"/>
      <c r="R963" s="1540"/>
      <c r="S963" s="1540"/>
      <c r="T963" s="1540"/>
      <c r="U963" s="1540"/>
      <c r="V963" s="1624"/>
      <c r="W963" s="1624"/>
      <c r="Y963" s="1624"/>
      <c r="Z963" s="1624"/>
    </row>
    <row r="964" spans="1:26" x14ac:dyDescent="0.25">
      <c r="A964" s="1540"/>
      <c r="B964" s="1540"/>
      <c r="C964" s="1624"/>
      <c r="D964" s="1624"/>
      <c r="E964" s="1631"/>
      <c r="F964" s="1631"/>
      <c r="H964" s="1540"/>
      <c r="I964" s="1540"/>
      <c r="J964" s="1540"/>
      <c r="K964" s="1540"/>
      <c r="L964" s="1540"/>
      <c r="M964" s="1540"/>
      <c r="N964" s="1540"/>
      <c r="O964" s="1540"/>
      <c r="P964" s="1540"/>
      <c r="Q964" s="1540"/>
      <c r="R964" s="1540"/>
      <c r="S964" s="1540"/>
      <c r="T964" s="1540"/>
      <c r="U964" s="1540"/>
      <c r="V964" s="1624"/>
      <c r="W964" s="1624"/>
      <c r="Y964" s="1624"/>
      <c r="Z964" s="1624"/>
    </row>
    <row r="965" spans="1:26" x14ac:dyDescent="0.25">
      <c r="A965" s="1540"/>
      <c r="B965" s="1540"/>
      <c r="C965" s="1624"/>
      <c r="D965" s="1624"/>
      <c r="E965" s="1631"/>
      <c r="F965" s="1631"/>
      <c r="H965" s="1540"/>
      <c r="I965" s="1540"/>
      <c r="J965" s="1540"/>
      <c r="K965" s="1540"/>
      <c r="L965" s="1540"/>
      <c r="M965" s="1540"/>
      <c r="N965" s="1540"/>
      <c r="O965" s="1540"/>
      <c r="P965" s="1540"/>
      <c r="Q965" s="1540"/>
      <c r="R965" s="1540"/>
      <c r="S965" s="1540"/>
      <c r="T965" s="1540"/>
      <c r="U965" s="1540"/>
      <c r="V965" s="1624"/>
      <c r="W965" s="1624"/>
      <c r="Y965" s="1624"/>
      <c r="Z965" s="1624"/>
    </row>
    <row r="966" spans="1:26" x14ac:dyDescent="0.25">
      <c r="A966" s="1540"/>
      <c r="B966" s="1540"/>
      <c r="C966" s="1624"/>
      <c r="D966" s="1624"/>
      <c r="E966" s="1631"/>
      <c r="F966" s="1631"/>
      <c r="H966" s="1540"/>
      <c r="I966" s="1540"/>
      <c r="J966" s="1540"/>
      <c r="K966" s="1540"/>
      <c r="L966" s="1540"/>
      <c r="M966" s="1540"/>
      <c r="N966" s="1540"/>
      <c r="O966" s="1540"/>
      <c r="P966" s="1540"/>
      <c r="Q966" s="1540"/>
      <c r="R966" s="1540"/>
      <c r="S966" s="1540"/>
      <c r="T966" s="1540"/>
      <c r="U966" s="1540"/>
      <c r="V966" s="1624"/>
      <c r="W966" s="1624"/>
      <c r="Y966" s="1624"/>
      <c r="Z966" s="1624"/>
    </row>
    <row r="967" spans="1:26" x14ac:dyDescent="0.25">
      <c r="A967" s="1540"/>
      <c r="B967" s="1540"/>
      <c r="C967" s="1624"/>
      <c r="D967" s="1624"/>
      <c r="E967" s="1631"/>
      <c r="F967" s="1631"/>
      <c r="H967" s="1540"/>
      <c r="I967" s="1540"/>
      <c r="J967" s="1540"/>
      <c r="K967" s="1540"/>
      <c r="L967" s="1540"/>
      <c r="M967" s="1540"/>
      <c r="N967" s="1540"/>
      <c r="O967" s="1540"/>
      <c r="P967" s="1540"/>
      <c r="Q967" s="1540"/>
      <c r="R967" s="1540"/>
      <c r="S967" s="1540"/>
      <c r="T967" s="1540"/>
      <c r="U967" s="1540"/>
      <c r="V967" s="1624"/>
      <c r="W967" s="1624"/>
      <c r="Y967" s="1624"/>
      <c r="Z967" s="1624"/>
    </row>
    <row r="968" spans="1:26" x14ac:dyDescent="0.25">
      <c r="A968" s="1540"/>
      <c r="B968" s="1540"/>
      <c r="C968" s="1624"/>
      <c r="D968" s="1624"/>
      <c r="E968" s="1631"/>
      <c r="F968" s="1631"/>
      <c r="H968" s="1540"/>
      <c r="I968" s="1540"/>
      <c r="J968" s="1540"/>
      <c r="K968" s="1540"/>
      <c r="L968" s="1540"/>
      <c r="M968" s="1540"/>
      <c r="N968" s="1540"/>
      <c r="O968" s="1540"/>
      <c r="P968" s="1540"/>
      <c r="Q968" s="1540"/>
      <c r="R968" s="1540"/>
      <c r="S968" s="1540"/>
      <c r="T968" s="1540"/>
      <c r="U968" s="1540"/>
      <c r="V968" s="1624"/>
      <c r="W968" s="1624"/>
      <c r="Y968" s="1624"/>
      <c r="Z968" s="1624"/>
    </row>
    <row r="969" spans="1:26" x14ac:dyDescent="0.25">
      <c r="A969" s="1540"/>
      <c r="B969" s="1540"/>
      <c r="C969" s="1624"/>
      <c r="D969" s="1624"/>
      <c r="E969" s="1631"/>
      <c r="F969" s="1631"/>
      <c r="H969" s="1540"/>
      <c r="I969" s="1540"/>
      <c r="J969" s="1540"/>
      <c r="K969" s="1540"/>
      <c r="L969" s="1540"/>
      <c r="M969" s="1540"/>
      <c r="N969" s="1540"/>
      <c r="O969" s="1540"/>
      <c r="P969" s="1540"/>
      <c r="Q969" s="1540"/>
      <c r="R969" s="1540"/>
      <c r="S969" s="1540"/>
      <c r="T969" s="1540"/>
      <c r="U969" s="1540"/>
      <c r="V969" s="1624"/>
      <c r="W969" s="1624"/>
      <c r="Y969" s="1624"/>
      <c r="Z969" s="1624"/>
    </row>
    <row r="970" spans="1:26" x14ac:dyDescent="0.25">
      <c r="A970" s="1540"/>
      <c r="B970" s="1540"/>
      <c r="C970" s="1624"/>
      <c r="D970" s="1624"/>
      <c r="E970" s="1631"/>
      <c r="F970" s="1631"/>
      <c r="H970" s="1540"/>
      <c r="I970" s="1540"/>
      <c r="J970" s="1540"/>
      <c r="K970" s="1540"/>
      <c r="L970" s="1540"/>
      <c r="M970" s="1540"/>
      <c r="N970" s="1540"/>
      <c r="O970" s="1540"/>
      <c r="P970" s="1540"/>
      <c r="Q970" s="1540"/>
      <c r="R970" s="1540"/>
      <c r="S970" s="1540"/>
      <c r="T970" s="1540"/>
      <c r="U970" s="1540"/>
      <c r="V970" s="1624"/>
      <c r="W970" s="1624"/>
      <c r="Y970" s="1624"/>
      <c r="Z970" s="1624"/>
    </row>
    <row r="971" spans="1:26" x14ac:dyDescent="0.25">
      <c r="A971" s="1540"/>
      <c r="B971" s="1540"/>
      <c r="C971" s="1624"/>
      <c r="D971" s="1624"/>
      <c r="E971" s="1631"/>
      <c r="F971" s="1631"/>
      <c r="H971" s="1540"/>
      <c r="I971" s="1540"/>
      <c r="J971" s="1540"/>
      <c r="K971" s="1540"/>
      <c r="L971" s="1540"/>
      <c r="M971" s="1540"/>
      <c r="N971" s="1540"/>
      <c r="O971" s="1540"/>
      <c r="P971" s="1540"/>
      <c r="Q971" s="1540"/>
      <c r="R971" s="1540"/>
      <c r="S971" s="1540"/>
      <c r="T971" s="1540"/>
      <c r="U971" s="1540"/>
      <c r="V971" s="1624"/>
      <c r="W971" s="1624"/>
      <c r="Y971" s="1624"/>
      <c r="Z971" s="1624"/>
    </row>
    <row r="972" spans="1:26" x14ac:dyDescent="0.25">
      <c r="A972" s="1540"/>
      <c r="B972" s="1540"/>
      <c r="C972" s="1624"/>
      <c r="D972" s="1624"/>
      <c r="E972" s="1631"/>
      <c r="F972" s="1631"/>
      <c r="H972" s="1540"/>
      <c r="I972" s="1540"/>
      <c r="J972" s="1540"/>
      <c r="K972" s="1540"/>
      <c r="L972" s="1540"/>
      <c r="M972" s="1540"/>
      <c r="N972" s="1540"/>
      <c r="O972" s="1540"/>
      <c r="P972" s="1540"/>
      <c r="Q972" s="1540"/>
      <c r="R972" s="1540"/>
      <c r="S972" s="1540"/>
      <c r="T972" s="1540"/>
      <c r="U972" s="1540"/>
      <c r="V972" s="1624"/>
      <c r="W972" s="1624"/>
      <c r="Y972" s="1624"/>
      <c r="Z972" s="1624"/>
    </row>
    <row r="973" spans="1:26" x14ac:dyDescent="0.25">
      <c r="A973" s="1540"/>
      <c r="B973" s="1540"/>
      <c r="C973" s="1624"/>
      <c r="D973" s="1624"/>
      <c r="E973" s="1631"/>
      <c r="F973" s="1631"/>
      <c r="H973" s="1540"/>
      <c r="I973" s="1540"/>
      <c r="J973" s="1540"/>
      <c r="K973" s="1540"/>
      <c r="L973" s="1540"/>
      <c r="M973" s="1540"/>
      <c r="N973" s="1540"/>
      <c r="O973" s="1540"/>
      <c r="P973" s="1540"/>
      <c r="Q973" s="1540"/>
      <c r="R973" s="1540"/>
      <c r="S973" s="1540"/>
      <c r="T973" s="1540"/>
      <c r="U973" s="1540"/>
      <c r="V973" s="1624"/>
      <c r="W973" s="1624"/>
      <c r="Y973" s="1624"/>
      <c r="Z973" s="1624"/>
    </row>
    <row r="974" spans="1:26" x14ac:dyDescent="0.25">
      <c r="A974" s="1540"/>
      <c r="B974" s="1540"/>
      <c r="C974" s="1624"/>
      <c r="D974" s="1624"/>
      <c r="E974" s="1631"/>
      <c r="F974" s="1631"/>
      <c r="H974" s="1540"/>
      <c r="I974" s="1540"/>
      <c r="J974" s="1540"/>
      <c r="K974" s="1540"/>
      <c r="L974" s="1540"/>
      <c r="M974" s="1540"/>
      <c r="N974" s="1540"/>
      <c r="O974" s="1540"/>
      <c r="P974" s="1540"/>
      <c r="Q974" s="1540"/>
      <c r="R974" s="1540"/>
      <c r="S974" s="1540"/>
      <c r="T974" s="1540"/>
      <c r="U974" s="1540"/>
      <c r="V974" s="1624"/>
      <c r="W974" s="1624"/>
      <c r="Y974" s="1624"/>
      <c r="Z974" s="1624"/>
    </row>
    <row r="975" spans="1:26" x14ac:dyDescent="0.25">
      <c r="A975" s="1540"/>
      <c r="B975" s="1540"/>
      <c r="C975" s="1624"/>
      <c r="D975" s="1624"/>
      <c r="E975" s="1631"/>
      <c r="F975" s="1631"/>
      <c r="H975" s="1540"/>
      <c r="I975" s="1540"/>
      <c r="J975" s="1540"/>
      <c r="K975" s="1540"/>
      <c r="L975" s="1540"/>
      <c r="M975" s="1540"/>
      <c r="N975" s="1540"/>
      <c r="O975" s="1540"/>
      <c r="P975" s="1540"/>
      <c r="Q975" s="1540"/>
      <c r="R975" s="1540"/>
      <c r="S975" s="1540"/>
      <c r="T975" s="1540"/>
      <c r="U975" s="1540"/>
      <c r="V975" s="1624"/>
      <c r="W975" s="1624"/>
      <c r="Y975" s="1624"/>
      <c r="Z975" s="1624"/>
    </row>
    <row r="976" spans="1:26" x14ac:dyDescent="0.25">
      <c r="A976" s="1540"/>
      <c r="B976" s="1540"/>
      <c r="C976" s="1624"/>
      <c r="D976" s="1624"/>
      <c r="E976" s="1631"/>
      <c r="F976" s="1631"/>
      <c r="H976" s="1540"/>
      <c r="I976" s="1540"/>
      <c r="J976" s="1540"/>
      <c r="K976" s="1540"/>
      <c r="L976" s="1540"/>
      <c r="M976" s="1540"/>
      <c r="N976" s="1540"/>
      <c r="O976" s="1540"/>
      <c r="P976" s="1540"/>
      <c r="Q976" s="1540"/>
      <c r="R976" s="1540"/>
      <c r="S976" s="1540"/>
      <c r="T976" s="1540"/>
      <c r="U976" s="1540"/>
      <c r="V976" s="1624"/>
      <c r="W976" s="1624"/>
      <c r="Y976" s="1624"/>
      <c r="Z976" s="1624"/>
    </row>
    <row r="977" spans="1:26" x14ac:dyDescent="0.25">
      <c r="A977" s="1540"/>
      <c r="B977" s="1540"/>
      <c r="C977" s="1624"/>
      <c r="D977" s="1624"/>
      <c r="E977" s="1631"/>
      <c r="F977" s="1631"/>
      <c r="H977" s="1540"/>
      <c r="I977" s="1540"/>
      <c r="J977" s="1540"/>
      <c r="K977" s="1540"/>
      <c r="L977" s="1540"/>
      <c r="M977" s="1540"/>
      <c r="N977" s="1540"/>
      <c r="O977" s="1540"/>
      <c r="P977" s="1540"/>
      <c r="Q977" s="1540"/>
      <c r="R977" s="1540"/>
      <c r="S977" s="1540"/>
      <c r="T977" s="1540"/>
      <c r="U977" s="1540"/>
      <c r="V977" s="1624"/>
      <c r="W977" s="1624"/>
      <c r="Y977" s="1624"/>
      <c r="Z977" s="1624"/>
    </row>
    <row r="978" spans="1:26" x14ac:dyDescent="0.25">
      <c r="A978" s="1540"/>
      <c r="B978" s="1540"/>
      <c r="C978" s="1624"/>
      <c r="D978" s="1624"/>
      <c r="E978" s="1631"/>
      <c r="F978" s="1631"/>
      <c r="H978" s="1540"/>
      <c r="I978" s="1540"/>
      <c r="J978" s="1540"/>
      <c r="K978" s="1540"/>
      <c r="L978" s="1540"/>
      <c r="M978" s="1540"/>
      <c r="N978" s="1540"/>
      <c r="O978" s="1540"/>
      <c r="P978" s="1540"/>
      <c r="Q978" s="1540"/>
      <c r="R978" s="1540"/>
      <c r="S978" s="1540"/>
      <c r="T978" s="1540"/>
      <c r="U978" s="1540"/>
      <c r="V978" s="1624"/>
      <c r="W978" s="1624"/>
      <c r="Y978" s="1624"/>
      <c r="Z978" s="1624"/>
    </row>
    <row r="979" spans="1:26" x14ac:dyDescent="0.25">
      <c r="A979" s="1540"/>
      <c r="B979" s="1540"/>
      <c r="C979" s="1624"/>
      <c r="D979" s="1624"/>
      <c r="E979" s="1631"/>
      <c r="F979" s="1631"/>
      <c r="H979" s="1540"/>
      <c r="I979" s="1540"/>
      <c r="J979" s="1540"/>
      <c r="K979" s="1540"/>
      <c r="L979" s="1540"/>
      <c r="M979" s="1540"/>
      <c r="N979" s="1540"/>
      <c r="O979" s="1540"/>
      <c r="P979" s="1540"/>
      <c r="Q979" s="1540"/>
      <c r="R979" s="1540"/>
      <c r="S979" s="1540"/>
      <c r="T979" s="1540"/>
      <c r="U979" s="1540"/>
      <c r="V979" s="1624"/>
      <c r="W979" s="1624"/>
      <c r="Y979" s="1624"/>
      <c r="Z979" s="1624"/>
    </row>
    <row r="980" spans="1:26" x14ac:dyDescent="0.25">
      <c r="A980" s="1540"/>
      <c r="B980" s="1540"/>
      <c r="C980" s="1624"/>
      <c r="D980" s="1624"/>
      <c r="E980" s="1631"/>
      <c r="F980" s="1631"/>
      <c r="H980" s="1540"/>
      <c r="I980" s="1540"/>
      <c r="J980" s="1540"/>
      <c r="K980" s="1540"/>
      <c r="L980" s="1540"/>
      <c r="M980" s="1540"/>
      <c r="N980" s="1540"/>
      <c r="O980" s="1540"/>
      <c r="P980" s="1540"/>
      <c r="Q980" s="1540"/>
      <c r="R980" s="1540"/>
      <c r="S980" s="1540"/>
      <c r="T980" s="1540"/>
      <c r="U980" s="1540"/>
      <c r="V980" s="1624"/>
      <c r="W980" s="1624"/>
      <c r="Y980" s="1624"/>
      <c r="Z980" s="1624"/>
    </row>
    <row r="981" spans="1:26" x14ac:dyDescent="0.25">
      <c r="A981" s="1540"/>
      <c r="B981" s="1540"/>
      <c r="C981" s="1624"/>
      <c r="D981" s="1624"/>
      <c r="E981" s="1631"/>
      <c r="F981" s="1631"/>
      <c r="H981" s="1540"/>
      <c r="I981" s="1540"/>
      <c r="J981" s="1540"/>
      <c r="K981" s="1540"/>
      <c r="L981" s="1540"/>
      <c r="M981" s="1540"/>
      <c r="N981" s="1540"/>
      <c r="O981" s="1540"/>
      <c r="P981" s="1540"/>
      <c r="Q981" s="1540"/>
      <c r="R981" s="1540"/>
      <c r="S981" s="1540"/>
      <c r="T981" s="1540"/>
      <c r="U981" s="1540"/>
      <c r="V981" s="1624"/>
      <c r="W981" s="1624"/>
      <c r="Y981" s="1624"/>
      <c r="Z981" s="1624"/>
    </row>
    <row r="982" spans="1:26" x14ac:dyDescent="0.25">
      <c r="A982" s="1540"/>
      <c r="B982" s="1540"/>
      <c r="C982" s="1624"/>
      <c r="D982" s="1624"/>
      <c r="E982" s="1631"/>
      <c r="F982" s="1631"/>
      <c r="H982" s="1540"/>
      <c r="I982" s="1540"/>
      <c r="J982" s="1540"/>
      <c r="K982" s="1540"/>
      <c r="L982" s="1540"/>
      <c r="M982" s="1540"/>
      <c r="N982" s="1540"/>
      <c r="O982" s="1540"/>
      <c r="P982" s="1540"/>
      <c r="Q982" s="1540"/>
      <c r="R982" s="1540"/>
      <c r="S982" s="1540"/>
      <c r="T982" s="1540"/>
      <c r="U982" s="1540"/>
      <c r="V982" s="1624"/>
      <c r="W982" s="1624"/>
      <c r="Y982" s="1624"/>
      <c r="Z982" s="1624"/>
    </row>
    <row r="983" spans="1:26" x14ac:dyDescent="0.25">
      <c r="A983" s="1540"/>
      <c r="B983" s="1540"/>
      <c r="C983" s="1624"/>
      <c r="D983" s="1624"/>
      <c r="E983" s="1631"/>
      <c r="F983" s="1631"/>
      <c r="H983" s="1540"/>
      <c r="I983" s="1540"/>
      <c r="J983" s="1540"/>
      <c r="K983" s="1540"/>
      <c r="L983" s="1540"/>
      <c r="M983" s="1540"/>
      <c r="N983" s="1540"/>
      <c r="O983" s="1540"/>
      <c r="P983" s="1540"/>
      <c r="Q983" s="1540"/>
      <c r="R983" s="1540"/>
      <c r="S983" s="1540"/>
      <c r="T983" s="1540"/>
      <c r="U983" s="1540"/>
      <c r="V983" s="1624"/>
      <c r="W983" s="1624"/>
      <c r="Y983" s="1624"/>
      <c r="Z983" s="1624"/>
    </row>
    <row r="984" spans="1:26" x14ac:dyDescent="0.25">
      <c r="A984" s="1540"/>
      <c r="B984" s="1540"/>
      <c r="C984" s="1624"/>
      <c r="D984" s="1624"/>
      <c r="E984" s="1631"/>
      <c r="F984" s="1631"/>
      <c r="H984" s="1540"/>
      <c r="I984" s="1540"/>
      <c r="J984" s="1540"/>
      <c r="K984" s="1540"/>
      <c r="L984" s="1540"/>
      <c r="M984" s="1540"/>
      <c r="N984" s="1540"/>
      <c r="O984" s="1540"/>
      <c r="P984" s="1540"/>
      <c r="Q984" s="1540"/>
      <c r="R984" s="1540"/>
      <c r="S984" s="1540"/>
      <c r="T984" s="1540"/>
      <c r="U984" s="1540"/>
      <c r="V984" s="1624"/>
      <c r="W984" s="1624"/>
      <c r="Y984" s="1624"/>
      <c r="Z984" s="1624"/>
    </row>
    <row r="985" spans="1:26" x14ac:dyDescent="0.25">
      <c r="A985" s="1540"/>
      <c r="B985" s="1540"/>
      <c r="C985" s="1624"/>
      <c r="D985" s="1624"/>
      <c r="E985" s="1631"/>
      <c r="F985" s="1631"/>
      <c r="H985" s="1540"/>
      <c r="I985" s="1540"/>
      <c r="J985" s="1540"/>
      <c r="K985" s="1540"/>
      <c r="L985" s="1540"/>
      <c r="M985" s="1540"/>
      <c r="N985" s="1540"/>
      <c r="O985" s="1540"/>
      <c r="P985" s="1540"/>
      <c r="Q985" s="1540"/>
      <c r="R985" s="1540"/>
      <c r="S985" s="1540"/>
      <c r="T985" s="1540"/>
      <c r="U985" s="1540"/>
      <c r="V985" s="1624"/>
      <c r="W985" s="1624"/>
      <c r="Y985" s="1624"/>
      <c r="Z985" s="1624"/>
    </row>
    <row r="986" spans="1:26" x14ac:dyDescent="0.25">
      <c r="A986" s="1540"/>
      <c r="B986" s="1540"/>
      <c r="C986" s="1624"/>
      <c r="D986" s="1624"/>
      <c r="E986" s="1631"/>
      <c r="F986" s="1631"/>
      <c r="H986" s="1540"/>
      <c r="I986" s="1540"/>
      <c r="J986" s="1540"/>
      <c r="K986" s="1540"/>
      <c r="L986" s="1540"/>
      <c r="M986" s="1540"/>
      <c r="N986" s="1540"/>
      <c r="O986" s="1540"/>
      <c r="P986" s="1540"/>
      <c r="Q986" s="1540"/>
      <c r="R986" s="1540"/>
      <c r="S986" s="1540"/>
      <c r="T986" s="1540"/>
      <c r="U986" s="1540"/>
      <c r="V986" s="1624"/>
      <c r="W986" s="1624"/>
      <c r="Y986" s="1624"/>
      <c r="Z986" s="1624"/>
    </row>
    <row r="987" spans="1:26" x14ac:dyDescent="0.25">
      <c r="A987" s="1540"/>
      <c r="B987" s="1540"/>
      <c r="C987" s="1624"/>
      <c r="D987" s="1624"/>
      <c r="E987" s="1631"/>
      <c r="F987" s="1631"/>
      <c r="H987" s="1540"/>
      <c r="I987" s="1540"/>
      <c r="J987" s="1540"/>
      <c r="K987" s="1540"/>
      <c r="L987" s="1540"/>
      <c r="M987" s="1540"/>
      <c r="N987" s="1540"/>
      <c r="O987" s="1540"/>
      <c r="P987" s="1540"/>
      <c r="Q987" s="1540"/>
      <c r="R987" s="1540"/>
      <c r="S987" s="1540"/>
      <c r="T987" s="1540"/>
      <c r="U987" s="1540"/>
      <c r="V987" s="1624"/>
      <c r="W987" s="1624"/>
      <c r="Y987" s="1624"/>
      <c r="Z987" s="1624"/>
    </row>
    <row r="988" spans="1:26" x14ac:dyDescent="0.25">
      <c r="A988" s="1540"/>
      <c r="B988" s="1540"/>
      <c r="C988" s="1624"/>
      <c r="D988" s="1624"/>
      <c r="E988" s="1631"/>
      <c r="F988" s="1631"/>
      <c r="H988" s="1540"/>
      <c r="I988" s="1540"/>
      <c r="J988" s="1540"/>
      <c r="K988" s="1540"/>
      <c r="L988" s="1540"/>
      <c r="M988" s="1540"/>
      <c r="N988" s="1540"/>
      <c r="O988" s="1540"/>
      <c r="P988" s="1540"/>
      <c r="Q988" s="1540"/>
      <c r="R988" s="1540"/>
      <c r="S988" s="1540"/>
      <c r="T988" s="1540"/>
      <c r="U988" s="1540"/>
      <c r="V988" s="1624"/>
      <c r="W988" s="1624"/>
      <c r="Y988" s="1624"/>
      <c r="Z988" s="1624"/>
    </row>
    <row r="989" spans="1:26" x14ac:dyDescent="0.25">
      <c r="A989" s="1540"/>
      <c r="B989" s="1540"/>
      <c r="C989" s="1624"/>
      <c r="D989" s="1624"/>
      <c r="E989" s="1631"/>
      <c r="F989" s="1631"/>
      <c r="H989" s="1540"/>
      <c r="I989" s="1540"/>
      <c r="J989" s="1540"/>
      <c r="K989" s="1540"/>
      <c r="L989" s="1540"/>
      <c r="M989" s="1540"/>
      <c r="N989" s="1540"/>
      <c r="O989" s="1540"/>
      <c r="P989" s="1540"/>
      <c r="Q989" s="1540"/>
      <c r="R989" s="1540"/>
      <c r="S989" s="1540"/>
      <c r="T989" s="1540"/>
      <c r="U989" s="1540"/>
      <c r="V989" s="1624"/>
      <c r="W989" s="1624"/>
      <c r="Y989" s="1624"/>
      <c r="Z989" s="1624"/>
    </row>
    <row r="990" spans="1:26" x14ac:dyDescent="0.25">
      <c r="A990" s="1540"/>
      <c r="B990" s="1540"/>
      <c r="C990" s="1624"/>
      <c r="D990" s="1624"/>
      <c r="E990" s="1631"/>
      <c r="F990" s="1631"/>
      <c r="H990" s="1540"/>
      <c r="I990" s="1540"/>
      <c r="J990" s="1540"/>
      <c r="K990" s="1540"/>
      <c r="L990" s="1540"/>
      <c r="M990" s="1540"/>
      <c r="N990" s="1540"/>
      <c r="O990" s="1540"/>
      <c r="P990" s="1540"/>
      <c r="Q990" s="1540"/>
      <c r="R990" s="1540"/>
      <c r="S990" s="1540"/>
      <c r="T990" s="1540"/>
      <c r="U990" s="1540"/>
      <c r="V990" s="1624"/>
      <c r="W990" s="1624"/>
      <c r="Y990" s="1624"/>
      <c r="Z990" s="1624"/>
    </row>
    <row r="991" spans="1:26" x14ac:dyDescent="0.25">
      <c r="A991" s="1540"/>
      <c r="B991" s="1540"/>
      <c r="C991" s="1624"/>
      <c r="D991" s="1624"/>
      <c r="E991" s="1631"/>
      <c r="F991" s="1631"/>
      <c r="H991" s="1540"/>
      <c r="I991" s="1540"/>
      <c r="J991" s="1540"/>
      <c r="K991" s="1540"/>
      <c r="L991" s="1540"/>
      <c r="M991" s="1540"/>
      <c r="N991" s="1540"/>
      <c r="O991" s="1540"/>
      <c r="P991" s="1540"/>
      <c r="Q991" s="1540"/>
      <c r="R991" s="1540"/>
      <c r="S991" s="1540"/>
      <c r="T991" s="1540"/>
      <c r="U991" s="1540"/>
      <c r="V991" s="1624"/>
      <c r="W991" s="1624"/>
      <c r="Y991" s="1624"/>
      <c r="Z991" s="1624"/>
    </row>
    <row r="992" spans="1:26" x14ac:dyDescent="0.25">
      <c r="A992" s="1540"/>
      <c r="B992" s="1540"/>
      <c r="C992" s="1624"/>
      <c r="D992" s="1624"/>
      <c r="E992" s="1631"/>
      <c r="F992" s="1631"/>
      <c r="H992" s="1540"/>
      <c r="I992" s="1540"/>
      <c r="J992" s="1540"/>
      <c r="K992" s="1540"/>
      <c r="L992" s="1540"/>
      <c r="M992" s="1540"/>
      <c r="N992" s="1540"/>
      <c r="O992" s="1540"/>
      <c r="P992" s="1540"/>
      <c r="Q992" s="1540"/>
      <c r="R992" s="1540"/>
      <c r="S992" s="1540"/>
      <c r="T992" s="1540"/>
      <c r="U992" s="1540"/>
      <c r="V992" s="1624"/>
      <c r="W992" s="1624"/>
      <c r="Y992" s="1624"/>
      <c r="Z992" s="1624"/>
    </row>
    <row r="993" spans="1:26" x14ac:dyDescent="0.25">
      <c r="A993" s="1540"/>
      <c r="B993" s="1540"/>
      <c r="C993" s="1624"/>
      <c r="D993" s="1624"/>
      <c r="E993" s="1631"/>
      <c r="F993" s="1631"/>
      <c r="H993" s="1540"/>
      <c r="I993" s="1540"/>
      <c r="J993" s="1540"/>
      <c r="K993" s="1540"/>
      <c r="L993" s="1540"/>
      <c r="M993" s="1540"/>
      <c r="N993" s="1540"/>
      <c r="O993" s="1540"/>
      <c r="P993" s="1540"/>
      <c r="Q993" s="1540"/>
      <c r="R993" s="1540"/>
      <c r="S993" s="1540"/>
      <c r="T993" s="1540"/>
      <c r="U993" s="1540"/>
      <c r="V993" s="1624"/>
      <c r="W993" s="1624"/>
      <c r="Y993" s="1624"/>
      <c r="Z993" s="1624"/>
    </row>
    <row r="994" spans="1:26" x14ac:dyDescent="0.25">
      <c r="A994" s="1540"/>
      <c r="B994" s="1540"/>
      <c r="C994" s="1624"/>
      <c r="D994" s="1624"/>
      <c r="E994" s="1631"/>
      <c r="F994" s="1631"/>
      <c r="H994" s="1540"/>
      <c r="I994" s="1540"/>
      <c r="J994" s="1540"/>
      <c r="K994" s="1540"/>
      <c r="L994" s="1540"/>
      <c r="M994" s="1540"/>
      <c r="N994" s="1540"/>
      <c r="O994" s="1540"/>
      <c r="P994" s="1540"/>
      <c r="Q994" s="1540"/>
      <c r="R994" s="1540"/>
      <c r="S994" s="1540"/>
      <c r="T994" s="1540"/>
      <c r="U994" s="1540"/>
      <c r="V994" s="1624"/>
      <c r="W994" s="1624"/>
      <c r="Y994" s="1624"/>
      <c r="Z994" s="1624"/>
    </row>
    <row r="995" spans="1:26" x14ac:dyDescent="0.25">
      <c r="A995" s="1540"/>
      <c r="B995" s="1540"/>
      <c r="C995" s="1624"/>
      <c r="D995" s="1624"/>
      <c r="E995" s="1631"/>
      <c r="F995" s="1631"/>
      <c r="H995" s="1540"/>
      <c r="I995" s="1540"/>
      <c r="J995" s="1540"/>
      <c r="K995" s="1540"/>
      <c r="L995" s="1540"/>
      <c r="M995" s="1540"/>
      <c r="N995" s="1540"/>
      <c r="O995" s="1540"/>
      <c r="P995" s="1540"/>
      <c r="Q995" s="1540"/>
      <c r="R995" s="1540"/>
      <c r="S995" s="1540"/>
      <c r="T995" s="1540"/>
      <c r="U995" s="1540"/>
      <c r="V995" s="1624"/>
      <c r="W995" s="1624"/>
      <c r="Y995" s="1624"/>
      <c r="Z995" s="1624"/>
    </row>
    <row r="996" spans="1:26" x14ac:dyDescent="0.25">
      <c r="A996" s="1540"/>
      <c r="B996" s="1540"/>
      <c r="C996" s="1624"/>
      <c r="D996" s="1624"/>
      <c r="E996" s="1631"/>
      <c r="F996" s="1631"/>
      <c r="H996" s="1540"/>
      <c r="I996" s="1540"/>
      <c r="J996" s="1540"/>
      <c r="K996" s="1540"/>
      <c r="L996" s="1540"/>
      <c r="M996" s="1540"/>
      <c r="N996" s="1540"/>
      <c r="O996" s="1540"/>
      <c r="P996" s="1540"/>
      <c r="Q996" s="1540"/>
      <c r="R996" s="1540"/>
      <c r="S996" s="1540"/>
      <c r="T996" s="1540"/>
      <c r="U996" s="1540"/>
      <c r="V996" s="1624"/>
      <c r="W996" s="1624"/>
      <c r="Y996" s="1624"/>
      <c r="Z996" s="1624"/>
    </row>
    <row r="997" spans="1:26" x14ac:dyDescent="0.25">
      <c r="A997" s="1540"/>
      <c r="B997" s="1540"/>
      <c r="C997" s="1624"/>
      <c r="D997" s="1624"/>
      <c r="E997" s="1631"/>
      <c r="F997" s="1631"/>
      <c r="H997" s="1540"/>
      <c r="I997" s="1540"/>
      <c r="J997" s="1540"/>
      <c r="K997" s="1540"/>
      <c r="L997" s="1540"/>
      <c r="M997" s="1540"/>
      <c r="N997" s="1540"/>
      <c r="O997" s="1540"/>
      <c r="P997" s="1540"/>
      <c r="Q997" s="1540"/>
      <c r="R997" s="1540"/>
      <c r="S997" s="1540"/>
      <c r="T997" s="1540"/>
      <c r="U997" s="1540"/>
      <c r="V997" s="1624"/>
      <c r="W997" s="1624"/>
      <c r="Y997" s="1624"/>
      <c r="Z997" s="1624"/>
    </row>
    <row r="998" spans="1:26" x14ac:dyDescent="0.25">
      <c r="A998" s="1540"/>
      <c r="B998" s="1540"/>
      <c r="C998" s="1624"/>
      <c r="D998" s="1624"/>
      <c r="E998" s="1631"/>
      <c r="F998" s="1631"/>
      <c r="H998" s="1540"/>
      <c r="I998" s="1540"/>
      <c r="J998" s="1540"/>
      <c r="K998" s="1540"/>
      <c r="L998" s="1540"/>
      <c r="M998" s="1540"/>
      <c r="N998" s="1540"/>
      <c r="O998" s="1540"/>
      <c r="P998" s="1540"/>
      <c r="Q998" s="1540"/>
      <c r="R998" s="1540"/>
      <c r="S998" s="1540"/>
      <c r="T998" s="1540"/>
      <c r="U998" s="1540"/>
      <c r="V998" s="1624"/>
      <c r="W998" s="1624"/>
      <c r="Y998" s="1624"/>
      <c r="Z998" s="1624"/>
    </row>
    <row r="999" spans="1:26" x14ac:dyDescent="0.25">
      <c r="A999" s="1540"/>
      <c r="B999" s="1540"/>
      <c r="C999" s="1624"/>
      <c r="D999" s="1624"/>
      <c r="E999" s="1631"/>
      <c r="F999" s="1631"/>
      <c r="H999" s="1540"/>
      <c r="I999" s="1540"/>
      <c r="J999" s="1540"/>
      <c r="K999" s="1540"/>
      <c r="L999" s="1540"/>
      <c r="M999" s="1540"/>
      <c r="N999" s="1540"/>
      <c r="O999" s="1540"/>
      <c r="P999" s="1540"/>
      <c r="Q999" s="1540"/>
      <c r="R999" s="1540"/>
      <c r="S999" s="1540"/>
      <c r="T999" s="1540"/>
      <c r="U999" s="1540"/>
      <c r="V999" s="1624"/>
      <c r="W999" s="1624"/>
      <c r="Y999" s="1624"/>
      <c r="Z999" s="1624"/>
    </row>
    <row r="1000" spans="1:26" x14ac:dyDescent="0.25">
      <c r="A1000" s="1540"/>
      <c r="B1000" s="1540"/>
      <c r="C1000" s="1624"/>
      <c r="D1000" s="1624"/>
      <c r="E1000" s="1631"/>
      <c r="F1000" s="1631"/>
      <c r="H1000" s="1540"/>
      <c r="I1000" s="1540"/>
      <c r="J1000" s="1540"/>
      <c r="K1000" s="1540"/>
      <c r="L1000" s="1540"/>
      <c r="M1000" s="1540"/>
      <c r="N1000" s="1540"/>
      <c r="O1000" s="1540"/>
      <c r="P1000" s="1540"/>
      <c r="Q1000" s="1540"/>
      <c r="R1000" s="1540"/>
      <c r="S1000" s="1540"/>
      <c r="T1000" s="1540"/>
      <c r="U1000" s="1540"/>
      <c r="V1000" s="1624"/>
      <c r="W1000" s="1624"/>
      <c r="Y1000" s="1624"/>
      <c r="Z1000" s="1624"/>
    </row>
    <row r="1001" spans="1:26" x14ac:dyDescent="0.25">
      <c r="A1001" s="1540"/>
      <c r="B1001" s="1540"/>
      <c r="C1001" s="1624"/>
      <c r="D1001" s="1624"/>
      <c r="E1001" s="1631"/>
      <c r="F1001" s="1631"/>
      <c r="H1001" s="1540"/>
      <c r="I1001" s="1540"/>
      <c r="J1001" s="1540"/>
      <c r="K1001" s="1540"/>
      <c r="L1001" s="1540"/>
      <c r="M1001" s="1540"/>
      <c r="N1001" s="1540"/>
      <c r="O1001" s="1540"/>
      <c r="P1001" s="1540"/>
      <c r="Q1001" s="1540"/>
      <c r="R1001" s="1540"/>
      <c r="S1001" s="1540"/>
      <c r="T1001" s="1540"/>
      <c r="U1001" s="1540"/>
      <c r="V1001" s="1624"/>
      <c r="W1001" s="1624"/>
      <c r="Y1001" s="1624"/>
      <c r="Z1001" s="1624"/>
    </row>
    <row r="1002" spans="1:26" x14ac:dyDescent="0.25">
      <c r="A1002" s="1540"/>
      <c r="B1002" s="1540"/>
      <c r="C1002" s="1624"/>
      <c r="D1002" s="1624"/>
      <c r="E1002" s="1631"/>
      <c r="F1002" s="1631"/>
      <c r="H1002" s="1540"/>
      <c r="I1002" s="1540"/>
      <c r="J1002" s="1540"/>
      <c r="K1002" s="1540"/>
      <c r="L1002" s="1540"/>
      <c r="M1002" s="1540"/>
      <c r="N1002" s="1540"/>
      <c r="O1002" s="1540"/>
      <c r="P1002" s="1540"/>
      <c r="Q1002" s="1540"/>
      <c r="R1002" s="1540"/>
      <c r="S1002" s="1540"/>
      <c r="T1002" s="1540"/>
      <c r="U1002" s="1540"/>
      <c r="V1002" s="1624"/>
      <c r="W1002" s="1624"/>
      <c r="Y1002" s="1624"/>
      <c r="Z1002" s="1624"/>
    </row>
    <row r="1003" spans="1:26" x14ac:dyDescent="0.25">
      <c r="A1003" s="1540"/>
      <c r="B1003" s="1540"/>
      <c r="C1003" s="1624"/>
      <c r="D1003" s="1624"/>
      <c r="E1003" s="1631"/>
      <c r="F1003" s="1631"/>
      <c r="H1003" s="1540"/>
      <c r="I1003" s="1540"/>
      <c r="J1003" s="1540"/>
      <c r="K1003" s="1540"/>
      <c r="L1003" s="1540"/>
      <c r="M1003" s="1540"/>
      <c r="N1003" s="1540"/>
      <c r="O1003" s="1540"/>
      <c r="P1003" s="1540"/>
      <c r="Q1003" s="1540"/>
      <c r="R1003" s="1540"/>
      <c r="S1003" s="1540"/>
      <c r="T1003" s="1540"/>
      <c r="U1003" s="1540"/>
      <c r="V1003" s="1624"/>
      <c r="W1003" s="1624"/>
      <c r="Y1003" s="1624"/>
      <c r="Z1003" s="1624"/>
    </row>
    <row r="1004" spans="1:26" x14ac:dyDescent="0.25">
      <c r="A1004" s="1540"/>
      <c r="B1004" s="1540"/>
      <c r="C1004" s="1624"/>
      <c r="D1004" s="1624"/>
      <c r="E1004" s="1631"/>
      <c r="F1004" s="1631"/>
      <c r="H1004" s="1540"/>
      <c r="I1004" s="1540"/>
      <c r="J1004" s="1540"/>
      <c r="K1004" s="1540"/>
      <c r="L1004" s="1540"/>
      <c r="M1004" s="1540"/>
      <c r="N1004" s="1540"/>
      <c r="O1004" s="1540"/>
      <c r="P1004" s="1540"/>
      <c r="Q1004" s="1540"/>
      <c r="R1004" s="1540"/>
      <c r="S1004" s="1540"/>
      <c r="T1004" s="1540"/>
      <c r="U1004" s="1540"/>
      <c r="V1004" s="1624"/>
      <c r="W1004" s="1624"/>
      <c r="Y1004" s="1624"/>
      <c r="Z1004" s="1624"/>
    </row>
    <row r="1005" spans="1:26" x14ac:dyDescent="0.25">
      <c r="A1005" s="1540"/>
      <c r="B1005" s="1540"/>
      <c r="C1005" s="1624"/>
      <c r="D1005" s="1624"/>
      <c r="E1005" s="1631"/>
      <c r="F1005" s="1631"/>
      <c r="H1005" s="1540"/>
      <c r="I1005" s="1540"/>
      <c r="J1005" s="1540"/>
      <c r="K1005" s="1540"/>
      <c r="L1005" s="1540"/>
      <c r="M1005" s="1540"/>
      <c r="N1005" s="1540"/>
      <c r="O1005" s="1540"/>
      <c r="P1005" s="1540"/>
      <c r="Q1005" s="1540"/>
      <c r="R1005" s="1540"/>
      <c r="S1005" s="1540"/>
      <c r="T1005" s="1540"/>
      <c r="U1005" s="1540"/>
      <c r="V1005" s="1624"/>
      <c r="W1005" s="1624"/>
      <c r="Y1005" s="1624"/>
      <c r="Z1005" s="1624"/>
    </row>
    <row r="1006" spans="1:26" x14ac:dyDescent="0.25">
      <c r="A1006" s="1540"/>
      <c r="B1006" s="1540"/>
      <c r="C1006" s="1624"/>
      <c r="D1006" s="1624"/>
      <c r="E1006" s="1631"/>
      <c r="F1006" s="1631"/>
      <c r="H1006" s="1540"/>
      <c r="I1006" s="1540"/>
      <c r="J1006" s="1540"/>
      <c r="K1006" s="1540"/>
      <c r="L1006" s="1540"/>
      <c r="M1006" s="1540"/>
      <c r="N1006" s="1540"/>
      <c r="O1006" s="1540"/>
      <c r="P1006" s="1540"/>
      <c r="Q1006" s="1540"/>
      <c r="R1006" s="1540"/>
      <c r="S1006" s="1540"/>
      <c r="T1006" s="1540"/>
      <c r="U1006" s="1540"/>
      <c r="V1006" s="1624"/>
      <c r="W1006" s="1624"/>
      <c r="Y1006" s="1624"/>
      <c r="Z1006" s="1624"/>
    </row>
    <row r="1007" spans="1:26" x14ac:dyDescent="0.25">
      <c r="A1007" s="1540"/>
      <c r="B1007" s="1540"/>
      <c r="C1007" s="1624"/>
      <c r="D1007" s="1624"/>
      <c r="E1007" s="1631"/>
      <c r="F1007" s="1631"/>
      <c r="H1007" s="1540"/>
      <c r="I1007" s="1540"/>
      <c r="J1007" s="1540"/>
      <c r="K1007" s="1540"/>
      <c r="L1007" s="1540"/>
      <c r="M1007" s="1540"/>
      <c r="N1007" s="1540"/>
      <c r="O1007" s="1540"/>
      <c r="P1007" s="1540"/>
      <c r="Q1007" s="1540"/>
      <c r="R1007" s="1540"/>
      <c r="S1007" s="1540"/>
      <c r="T1007" s="1540"/>
      <c r="U1007" s="1540"/>
      <c r="V1007" s="1624"/>
      <c r="W1007" s="1624"/>
      <c r="Y1007" s="1624"/>
      <c r="Z1007" s="1624"/>
    </row>
    <row r="1008" spans="1:26" x14ac:dyDescent="0.25">
      <c r="A1008" s="1540"/>
      <c r="B1008" s="1540"/>
      <c r="C1008" s="1624"/>
      <c r="D1008" s="1624"/>
      <c r="E1008" s="1631"/>
      <c r="F1008" s="1631"/>
      <c r="H1008" s="1540"/>
      <c r="I1008" s="1540"/>
      <c r="J1008" s="1540"/>
      <c r="K1008" s="1540"/>
      <c r="L1008" s="1540"/>
      <c r="M1008" s="1540"/>
      <c r="N1008" s="1540"/>
      <c r="O1008" s="1540"/>
      <c r="P1008" s="1540"/>
      <c r="Q1008" s="1540"/>
      <c r="R1008" s="1540"/>
      <c r="S1008" s="1540"/>
      <c r="T1008" s="1540"/>
      <c r="U1008" s="1540"/>
      <c r="V1008" s="1624"/>
      <c r="W1008" s="1624"/>
      <c r="Y1008" s="1624"/>
      <c r="Z1008" s="1624"/>
    </row>
    <row r="1009" spans="1:26" x14ac:dyDescent="0.25">
      <c r="A1009" s="1540"/>
      <c r="B1009" s="1540"/>
      <c r="C1009" s="1624"/>
      <c r="D1009" s="1624"/>
      <c r="E1009" s="1631"/>
      <c r="F1009" s="1631"/>
      <c r="H1009" s="1540"/>
      <c r="I1009" s="1540"/>
      <c r="J1009" s="1540"/>
      <c r="K1009" s="1540"/>
      <c r="L1009" s="1540"/>
      <c r="M1009" s="1540"/>
      <c r="N1009" s="1540"/>
      <c r="O1009" s="1540"/>
      <c r="P1009" s="1540"/>
      <c r="Q1009" s="1540"/>
      <c r="R1009" s="1540"/>
      <c r="S1009" s="1540"/>
      <c r="T1009" s="1540"/>
      <c r="U1009" s="1540"/>
      <c r="V1009" s="1624"/>
      <c r="W1009" s="1624"/>
      <c r="Y1009" s="1624"/>
      <c r="Z1009" s="1624"/>
    </row>
    <row r="1010" spans="1:26" x14ac:dyDescent="0.25">
      <c r="A1010" s="1540"/>
      <c r="B1010" s="1540"/>
      <c r="C1010" s="1624"/>
      <c r="D1010" s="1624"/>
      <c r="E1010" s="1631"/>
      <c r="F1010" s="1631"/>
      <c r="H1010" s="1540"/>
      <c r="I1010" s="1540"/>
      <c r="J1010" s="1540"/>
      <c r="K1010" s="1540"/>
      <c r="L1010" s="1540"/>
      <c r="M1010" s="1540"/>
      <c r="N1010" s="1540"/>
      <c r="O1010" s="1540"/>
      <c r="P1010" s="1540"/>
      <c r="Q1010" s="1540"/>
      <c r="R1010" s="1540"/>
      <c r="S1010" s="1540"/>
      <c r="T1010" s="1540"/>
      <c r="U1010" s="1540"/>
      <c r="V1010" s="1624"/>
      <c r="W1010" s="1624"/>
      <c r="Y1010" s="1624"/>
      <c r="Z1010" s="1624"/>
    </row>
    <row r="1011" spans="1:26" x14ac:dyDescent="0.25">
      <c r="A1011" s="1540"/>
      <c r="B1011" s="1540"/>
      <c r="C1011" s="1624"/>
      <c r="D1011" s="1624"/>
      <c r="E1011" s="1631"/>
      <c r="F1011" s="1631"/>
      <c r="H1011" s="1540"/>
      <c r="I1011" s="1540"/>
      <c r="J1011" s="1540"/>
      <c r="K1011" s="1540"/>
      <c r="L1011" s="1540"/>
      <c r="M1011" s="1540"/>
      <c r="N1011" s="1540"/>
      <c r="O1011" s="1540"/>
      <c r="P1011" s="1540"/>
      <c r="Q1011" s="1540"/>
      <c r="R1011" s="1540"/>
      <c r="S1011" s="1540"/>
      <c r="T1011" s="1540"/>
      <c r="U1011" s="1540"/>
      <c r="V1011" s="1624"/>
      <c r="W1011" s="1624"/>
      <c r="Y1011" s="1624"/>
      <c r="Z1011" s="1624"/>
    </row>
    <row r="1012" spans="1:26" x14ac:dyDescent="0.25">
      <c r="A1012" s="1540"/>
      <c r="B1012" s="1540"/>
      <c r="C1012" s="1624"/>
      <c r="D1012" s="1624"/>
      <c r="E1012" s="1631"/>
      <c r="F1012" s="1631"/>
      <c r="H1012" s="1540"/>
      <c r="I1012" s="1540"/>
      <c r="J1012" s="1540"/>
      <c r="K1012" s="1540"/>
      <c r="L1012" s="1540"/>
      <c r="M1012" s="1540"/>
      <c r="N1012" s="1540"/>
      <c r="O1012" s="1540"/>
      <c r="P1012" s="1540"/>
      <c r="Q1012" s="1540"/>
      <c r="R1012" s="1540"/>
      <c r="S1012" s="1540"/>
      <c r="T1012" s="1540"/>
      <c r="U1012" s="1540"/>
      <c r="V1012" s="1624"/>
      <c r="W1012" s="1624"/>
      <c r="Y1012" s="1624"/>
      <c r="Z1012" s="1624"/>
    </row>
    <row r="1013" spans="1:26" x14ac:dyDescent="0.25">
      <c r="A1013" s="1540"/>
      <c r="B1013" s="1540"/>
      <c r="C1013" s="1624"/>
      <c r="D1013" s="1624"/>
      <c r="E1013" s="1631"/>
      <c r="F1013" s="1631"/>
      <c r="H1013" s="1540"/>
      <c r="I1013" s="1540"/>
      <c r="J1013" s="1540"/>
      <c r="K1013" s="1540"/>
      <c r="L1013" s="1540"/>
      <c r="M1013" s="1540"/>
      <c r="N1013" s="1540"/>
      <c r="O1013" s="1540"/>
      <c r="P1013" s="1540"/>
      <c r="Q1013" s="1540"/>
      <c r="R1013" s="1540"/>
      <c r="S1013" s="1540"/>
      <c r="T1013" s="1540"/>
      <c r="U1013" s="1540"/>
      <c r="V1013" s="1624"/>
      <c r="W1013" s="1624"/>
      <c r="Y1013" s="1624"/>
      <c r="Z1013" s="1624"/>
    </row>
    <row r="1014" spans="1:26" x14ac:dyDescent="0.25">
      <c r="A1014" s="1540"/>
      <c r="B1014" s="1540"/>
      <c r="C1014" s="1624"/>
      <c r="D1014" s="1624"/>
      <c r="E1014" s="1631"/>
      <c r="F1014" s="1631"/>
      <c r="H1014" s="1540"/>
      <c r="I1014" s="1540"/>
      <c r="J1014" s="1540"/>
      <c r="K1014" s="1540"/>
      <c r="L1014" s="1540"/>
      <c r="M1014" s="1540"/>
      <c r="N1014" s="1540"/>
      <c r="O1014" s="1540"/>
      <c r="P1014" s="1540"/>
      <c r="Q1014" s="1540"/>
      <c r="R1014" s="1540"/>
      <c r="S1014" s="1540"/>
      <c r="T1014" s="1540"/>
      <c r="U1014" s="1540"/>
      <c r="V1014" s="1624"/>
      <c r="W1014" s="1624"/>
      <c r="Y1014" s="1624"/>
      <c r="Z1014" s="1624"/>
    </row>
    <row r="1015" spans="1:26" x14ac:dyDescent="0.25">
      <c r="A1015" s="1540"/>
      <c r="B1015" s="1540"/>
      <c r="C1015" s="1624"/>
      <c r="D1015" s="1624"/>
      <c r="E1015" s="1631"/>
      <c r="F1015" s="1631"/>
      <c r="H1015" s="1540"/>
      <c r="I1015" s="1540"/>
      <c r="J1015" s="1540"/>
      <c r="K1015" s="1540"/>
      <c r="L1015" s="1540"/>
      <c r="M1015" s="1540"/>
      <c r="N1015" s="1540"/>
      <c r="O1015" s="1540"/>
      <c r="P1015" s="1540"/>
      <c r="Q1015" s="1540"/>
      <c r="R1015" s="1540"/>
      <c r="S1015" s="1540"/>
      <c r="T1015" s="1540"/>
      <c r="U1015" s="1540"/>
      <c r="V1015" s="1624"/>
      <c r="W1015" s="1624"/>
      <c r="Y1015" s="1624"/>
      <c r="Z1015" s="1624"/>
    </row>
    <row r="1016" spans="1:26" x14ac:dyDescent="0.25">
      <c r="A1016" s="1540"/>
      <c r="B1016" s="1540"/>
      <c r="C1016" s="1624"/>
      <c r="D1016" s="1624"/>
      <c r="E1016" s="1631"/>
      <c r="F1016" s="1631"/>
      <c r="H1016" s="1540"/>
      <c r="I1016" s="1540"/>
      <c r="J1016" s="1540"/>
      <c r="K1016" s="1540"/>
      <c r="L1016" s="1540"/>
      <c r="M1016" s="1540"/>
      <c r="N1016" s="1540"/>
      <c r="O1016" s="1540"/>
      <c r="P1016" s="1540"/>
      <c r="Q1016" s="1540"/>
      <c r="R1016" s="1540"/>
      <c r="S1016" s="1540"/>
      <c r="T1016" s="1540"/>
      <c r="U1016" s="1540"/>
      <c r="V1016" s="1624"/>
      <c r="W1016" s="1624"/>
      <c r="Y1016" s="1624"/>
      <c r="Z1016" s="1624"/>
    </row>
    <row r="1017" spans="1:26" x14ac:dyDescent="0.25">
      <c r="A1017" s="1540"/>
      <c r="B1017" s="1540"/>
      <c r="C1017" s="1624"/>
      <c r="D1017" s="1624"/>
      <c r="E1017" s="1631"/>
      <c r="F1017" s="1631"/>
      <c r="H1017" s="1540"/>
      <c r="I1017" s="1540"/>
      <c r="J1017" s="1540"/>
      <c r="K1017" s="1540"/>
      <c r="L1017" s="1540"/>
      <c r="M1017" s="1540"/>
      <c r="N1017" s="1540"/>
      <c r="O1017" s="1540"/>
      <c r="P1017" s="1540"/>
      <c r="Q1017" s="1540"/>
      <c r="R1017" s="1540"/>
      <c r="S1017" s="1540"/>
      <c r="T1017" s="1540"/>
      <c r="U1017" s="1540"/>
      <c r="V1017" s="1624"/>
      <c r="W1017" s="1624"/>
      <c r="Y1017" s="1624"/>
      <c r="Z1017" s="1624"/>
    </row>
    <row r="1018" spans="1:26" x14ac:dyDescent="0.25">
      <c r="A1018" s="1540"/>
      <c r="B1018" s="1540"/>
      <c r="C1018" s="1624"/>
      <c r="D1018" s="1624"/>
      <c r="E1018" s="1631"/>
      <c r="F1018" s="1631"/>
      <c r="H1018" s="1540"/>
      <c r="I1018" s="1540"/>
      <c r="J1018" s="1540"/>
      <c r="K1018" s="1540"/>
      <c r="L1018" s="1540"/>
      <c r="M1018" s="1540"/>
      <c r="N1018" s="1540"/>
      <c r="O1018" s="1540"/>
      <c r="P1018" s="1540"/>
      <c r="Q1018" s="1540"/>
      <c r="R1018" s="1540"/>
      <c r="S1018" s="1540"/>
      <c r="T1018" s="1540"/>
      <c r="U1018" s="1540"/>
      <c r="V1018" s="1624"/>
      <c r="W1018" s="1624"/>
      <c r="Y1018" s="1624"/>
      <c r="Z1018" s="1624"/>
    </row>
    <row r="1019" spans="1:26" x14ac:dyDescent="0.25">
      <c r="A1019" s="1540"/>
      <c r="B1019" s="1540"/>
      <c r="C1019" s="1624"/>
      <c r="D1019" s="1624"/>
      <c r="E1019" s="1631"/>
      <c r="F1019" s="1631"/>
      <c r="H1019" s="1540"/>
      <c r="I1019" s="1540"/>
      <c r="J1019" s="1540"/>
      <c r="K1019" s="1540"/>
      <c r="L1019" s="1540"/>
      <c r="M1019" s="1540"/>
      <c r="N1019" s="1540"/>
      <c r="O1019" s="1540"/>
      <c r="P1019" s="1540"/>
      <c r="Q1019" s="1540"/>
      <c r="R1019" s="1540"/>
      <c r="S1019" s="1540"/>
      <c r="T1019" s="1540"/>
      <c r="U1019" s="1540"/>
      <c r="V1019" s="1624"/>
      <c r="W1019" s="1624"/>
      <c r="Y1019" s="1624"/>
      <c r="Z1019" s="1624"/>
    </row>
    <row r="1020" spans="1:26" x14ac:dyDescent="0.25">
      <c r="A1020" s="1540"/>
      <c r="B1020" s="1540"/>
      <c r="C1020" s="1624"/>
      <c r="D1020" s="1624"/>
      <c r="E1020" s="1631"/>
      <c r="F1020" s="1631"/>
      <c r="H1020" s="1540"/>
      <c r="I1020" s="1540"/>
      <c r="J1020" s="1540"/>
      <c r="K1020" s="1540"/>
      <c r="L1020" s="1540"/>
      <c r="M1020" s="1540"/>
      <c r="N1020" s="1540"/>
      <c r="O1020" s="1540"/>
      <c r="P1020" s="1540"/>
      <c r="Q1020" s="1540"/>
      <c r="R1020" s="1540"/>
      <c r="S1020" s="1540"/>
      <c r="T1020" s="1540"/>
      <c r="U1020" s="1540"/>
      <c r="V1020" s="1624"/>
      <c r="W1020" s="1624"/>
      <c r="Y1020" s="1624"/>
      <c r="Z1020" s="1624"/>
    </row>
    <row r="1021" spans="1:26" x14ac:dyDescent="0.25">
      <c r="A1021" s="1540"/>
      <c r="B1021" s="1540"/>
      <c r="C1021" s="1624"/>
      <c r="D1021" s="1624"/>
      <c r="E1021" s="1631"/>
      <c r="F1021" s="1631"/>
      <c r="H1021" s="1540"/>
      <c r="I1021" s="1540"/>
      <c r="J1021" s="1540"/>
      <c r="K1021" s="1540"/>
      <c r="L1021" s="1540"/>
      <c r="M1021" s="1540"/>
      <c r="N1021" s="1540"/>
      <c r="O1021" s="1540"/>
      <c r="P1021" s="1540"/>
      <c r="Q1021" s="1540"/>
      <c r="R1021" s="1540"/>
      <c r="S1021" s="1540"/>
      <c r="T1021" s="1540"/>
      <c r="U1021" s="1540"/>
      <c r="V1021" s="1624"/>
      <c r="W1021" s="1624"/>
      <c r="Y1021" s="1624"/>
      <c r="Z1021" s="1624"/>
    </row>
    <row r="1022" spans="1:26" x14ac:dyDescent="0.25">
      <c r="A1022" s="1540"/>
      <c r="B1022" s="1540"/>
      <c r="C1022" s="1624"/>
      <c r="D1022" s="1624"/>
      <c r="E1022" s="1631"/>
      <c r="F1022" s="1631"/>
      <c r="H1022" s="1540"/>
      <c r="I1022" s="1540"/>
      <c r="J1022" s="1540"/>
      <c r="K1022" s="1540"/>
      <c r="L1022" s="1540"/>
      <c r="M1022" s="1540"/>
      <c r="N1022" s="1540"/>
      <c r="O1022" s="1540"/>
      <c r="P1022" s="1540"/>
      <c r="Q1022" s="1540"/>
      <c r="R1022" s="1540"/>
      <c r="S1022" s="1540"/>
      <c r="T1022" s="1540"/>
      <c r="U1022" s="1540"/>
      <c r="V1022" s="1624"/>
      <c r="W1022" s="1624"/>
      <c r="Y1022" s="1624"/>
      <c r="Z1022" s="1624"/>
    </row>
    <row r="1023" spans="1:26" x14ac:dyDescent="0.25">
      <c r="A1023" s="1540"/>
      <c r="B1023" s="1540"/>
      <c r="C1023" s="1624"/>
      <c r="D1023" s="1624"/>
      <c r="E1023" s="1631"/>
      <c r="F1023" s="1631"/>
      <c r="H1023" s="1540"/>
      <c r="I1023" s="1540"/>
      <c r="J1023" s="1540"/>
      <c r="K1023" s="1540"/>
      <c r="L1023" s="1540"/>
      <c r="M1023" s="1540"/>
      <c r="N1023" s="1540"/>
      <c r="O1023" s="1540"/>
      <c r="P1023" s="1540"/>
      <c r="Q1023" s="1540"/>
      <c r="R1023" s="1540"/>
      <c r="S1023" s="1540"/>
      <c r="T1023" s="1540"/>
      <c r="U1023" s="1540"/>
      <c r="V1023" s="1624"/>
      <c r="W1023" s="1624"/>
      <c r="Y1023" s="1624"/>
      <c r="Z1023" s="1624"/>
    </row>
    <row r="1024" spans="1:26" x14ac:dyDescent="0.25">
      <c r="A1024" s="1540"/>
      <c r="B1024" s="1540"/>
      <c r="C1024" s="1624"/>
      <c r="D1024" s="1624"/>
      <c r="E1024" s="1631"/>
      <c r="F1024" s="1631"/>
      <c r="H1024" s="1540"/>
      <c r="I1024" s="1540"/>
      <c r="J1024" s="1540"/>
      <c r="K1024" s="1540"/>
      <c r="L1024" s="1540"/>
      <c r="M1024" s="1540"/>
      <c r="N1024" s="1540"/>
      <c r="O1024" s="1540"/>
      <c r="P1024" s="1540"/>
      <c r="Q1024" s="1540"/>
      <c r="R1024" s="1540"/>
      <c r="S1024" s="1540"/>
      <c r="T1024" s="1540"/>
      <c r="U1024" s="1540"/>
      <c r="V1024" s="1624"/>
      <c r="W1024" s="1624"/>
      <c r="Y1024" s="1624"/>
      <c r="Z1024" s="1624"/>
    </row>
    <row r="1025" spans="1:26" x14ac:dyDescent="0.25">
      <c r="A1025" s="1540"/>
      <c r="B1025" s="1540"/>
      <c r="C1025" s="1624"/>
      <c r="D1025" s="1624"/>
      <c r="E1025" s="1631"/>
      <c r="F1025" s="1631"/>
      <c r="H1025" s="1540"/>
      <c r="I1025" s="1540"/>
      <c r="J1025" s="1540"/>
      <c r="K1025" s="1540"/>
      <c r="L1025" s="1540"/>
      <c r="M1025" s="1540"/>
      <c r="N1025" s="1540"/>
      <c r="O1025" s="1540"/>
      <c r="P1025" s="1540"/>
      <c r="Q1025" s="1540"/>
      <c r="R1025" s="1540"/>
      <c r="S1025" s="1540"/>
      <c r="T1025" s="1540"/>
      <c r="U1025" s="1540"/>
      <c r="V1025" s="1624"/>
      <c r="W1025" s="1624"/>
      <c r="Y1025" s="1624"/>
      <c r="Z1025" s="1624"/>
    </row>
    <row r="1026" spans="1:26" x14ac:dyDescent="0.25">
      <c r="A1026" s="1540"/>
      <c r="B1026" s="1540"/>
      <c r="C1026" s="1624"/>
      <c r="D1026" s="1624"/>
      <c r="E1026" s="1631"/>
      <c r="F1026" s="1631"/>
      <c r="H1026" s="1540"/>
      <c r="I1026" s="1540"/>
      <c r="J1026" s="1540"/>
      <c r="K1026" s="1540"/>
      <c r="L1026" s="1540"/>
      <c r="M1026" s="1540"/>
      <c r="N1026" s="1540"/>
      <c r="O1026" s="1540"/>
      <c r="P1026" s="1540"/>
      <c r="Q1026" s="1540"/>
      <c r="R1026" s="1540"/>
      <c r="S1026" s="1540"/>
      <c r="T1026" s="1540"/>
      <c r="U1026" s="1540"/>
      <c r="V1026" s="1624"/>
      <c r="W1026" s="1624"/>
      <c r="Y1026" s="1624"/>
      <c r="Z1026" s="1624"/>
    </row>
    <row r="1027" spans="1:26" x14ac:dyDescent="0.25">
      <c r="A1027" s="1540"/>
      <c r="B1027" s="1540"/>
      <c r="C1027" s="1624"/>
      <c r="D1027" s="1624"/>
      <c r="E1027" s="1631"/>
      <c r="F1027" s="1631"/>
      <c r="H1027" s="1540"/>
      <c r="I1027" s="1540"/>
      <c r="J1027" s="1540"/>
      <c r="K1027" s="1540"/>
      <c r="L1027" s="1540"/>
      <c r="M1027" s="1540"/>
      <c r="N1027" s="1540"/>
      <c r="O1027" s="1540"/>
      <c r="P1027" s="1540"/>
      <c r="Q1027" s="1540"/>
      <c r="R1027" s="1540"/>
      <c r="S1027" s="1540"/>
      <c r="T1027" s="1540"/>
      <c r="U1027" s="1540"/>
      <c r="V1027" s="1624"/>
      <c r="W1027" s="1624"/>
      <c r="Y1027" s="1624"/>
      <c r="Z1027" s="1624"/>
    </row>
    <row r="1028" spans="1:26" x14ac:dyDescent="0.25">
      <c r="A1028" s="1540"/>
      <c r="B1028" s="1540"/>
      <c r="C1028" s="1624"/>
      <c r="D1028" s="1624"/>
      <c r="E1028" s="1631"/>
      <c r="F1028" s="1631"/>
      <c r="H1028" s="1540"/>
      <c r="I1028" s="1540"/>
      <c r="J1028" s="1540"/>
      <c r="K1028" s="1540"/>
      <c r="L1028" s="1540"/>
      <c r="M1028" s="1540"/>
      <c r="N1028" s="1540"/>
      <c r="O1028" s="1540"/>
      <c r="P1028" s="1540"/>
      <c r="Q1028" s="1540"/>
      <c r="R1028" s="1540"/>
      <c r="S1028" s="1540"/>
      <c r="T1028" s="1540"/>
      <c r="U1028" s="1540"/>
      <c r="V1028" s="1624"/>
      <c r="W1028" s="1624"/>
      <c r="Y1028" s="1624"/>
      <c r="Z1028" s="1624"/>
    </row>
    <row r="1029" spans="1:26" x14ac:dyDescent="0.25">
      <c r="A1029" s="1540"/>
      <c r="B1029" s="1540"/>
      <c r="C1029" s="1624"/>
      <c r="D1029" s="1624"/>
      <c r="E1029" s="1631"/>
      <c r="F1029" s="1631"/>
      <c r="H1029" s="1540"/>
      <c r="I1029" s="1540"/>
      <c r="J1029" s="1540"/>
      <c r="K1029" s="1540"/>
      <c r="L1029" s="1540"/>
      <c r="M1029" s="1540"/>
      <c r="N1029" s="1540"/>
      <c r="O1029" s="1540"/>
      <c r="P1029" s="1540"/>
      <c r="Q1029" s="1540"/>
      <c r="R1029" s="1540"/>
      <c r="S1029" s="1540"/>
      <c r="T1029" s="1540"/>
      <c r="U1029" s="1540"/>
      <c r="V1029" s="1624"/>
      <c r="W1029" s="1624"/>
      <c r="Y1029" s="1624"/>
      <c r="Z1029" s="1624"/>
    </row>
    <row r="1030" spans="1:26" x14ac:dyDescent="0.25">
      <c r="A1030" s="1540"/>
      <c r="B1030" s="1540"/>
      <c r="C1030" s="1624"/>
      <c r="D1030" s="1624"/>
      <c r="E1030" s="1631"/>
      <c r="F1030" s="1631"/>
      <c r="H1030" s="1540"/>
      <c r="I1030" s="1540"/>
      <c r="J1030" s="1540"/>
      <c r="K1030" s="1540"/>
      <c r="L1030" s="1540"/>
      <c r="M1030" s="1540"/>
      <c r="N1030" s="1540"/>
      <c r="O1030" s="1540"/>
      <c r="P1030" s="1540"/>
      <c r="Q1030" s="1540"/>
      <c r="R1030" s="1540"/>
      <c r="S1030" s="1540"/>
      <c r="T1030" s="1540"/>
      <c r="U1030" s="1540"/>
      <c r="V1030" s="1624"/>
      <c r="W1030" s="1624"/>
      <c r="Y1030" s="1624"/>
      <c r="Z1030" s="1624"/>
    </row>
    <row r="1031" spans="1:26" x14ac:dyDescent="0.25">
      <c r="A1031" s="1540"/>
      <c r="B1031" s="1540"/>
      <c r="C1031" s="1624"/>
      <c r="D1031" s="1624"/>
      <c r="E1031" s="1631"/>
      <c r="F1031" s="1631"/>
      <c r="H1031" s="1540"/>
      <c r="I1031" s="1540"/>
      <c r="J1031" s="1540"/>
      <c r="K1031" s="1540"/>
      <c r="L1031" s="1540"/>
      <c r="M1031" s="1540"/>
      <c r="N1031" s="1540"/>
      <c r="O1031" s="1540"/>
      <c r="P1031" s="1540"/>
      <c r="Q1031" s="1540"/>
      <c r="R1031" s="1540"/>
      <c r="S1031" s="1540"/>
      <c r="T1031" s="1540"/>
      <c r="U1031" s="1540"/>
      <c r="V1031" s="1624"/>
      <c r="W1031" s="1624"/>
      <c r="Y1031" s="1624"/>
      <c r="Z1031" s="1624"/>
    </row>
    <row r="1032" spans="1:26" x14ac:dyDescent="0.25">
      <c r="A1032" s="1540"/>
      <c r="B1032" s="1540"/>
      <c r="C1032" s="1624"/>
      <c r="D1032" s="1624"/>
      <c r="E1032" s="1631"/>
      <c r="F1032" s="1631"/>
      <c r="H1032" s="1540"/>
      <c r="I1032" s="1540"/>
      <c r="J1032" s="1540"/>
      <c r="K1032" s="1540"/>
      <c r="L1032" s="1540"/>
      <c r="M1032" s="1540"/>
      <c r="N1032" s="1540"/>
      <c r="O1032" s="1540"/>
      <c r="P1032" s="1540"/>
      <c r="Q1032" s="1540"/>
      <c r="R1032" s="1540"/>
      <c r="S1032" s="1540"/>
      <c r="T1032" s="1540"/>
      <c r="U1032" s="1540"/>
      <c r="V1032" s="1624"/>
      <c r="W1032" s="1624"/>
      <c r="Y1032" s="1624"/>
      <c r="Z1032" s="1624"/>
    </row>
    <row r="1033" spans="1:26" x14ac:dyDescent="0.25">
      <c r="A1033" s="1540"/>
      <c r="B1033" s="1540"/>
      <c r="C1033" s="1624"/>
      <c r="D1033" s="1624"/>
      <c r="E1033" s="1631"/>
      <c r="F1033" s="1631"/>
      <c r="H1033" s="1540"/>
      <c r="I1033" s="1540"/>
      <c r="J1033" s="1540"/>
      <c r="K1033" s="1540"/>
      <c r="L1033" s="1540"/>
      <c r="M1033" s="1540"/>
      <c r="N1033" s="1540"/>
      <c r="O1033" s="1540"/>
      <c r="P1033" s="1540"/>
      <c r="Q1033" s="1540"/>
      <c r="R1033" s="1540"/>
      <c r="S1033" s="1540"/>
      <c r="T1033" s="1540"/>
      <c r="U1033" s="1540"/>
      <c r="V1033" s="1624"/>
      <c r="W1033" s="1624"/>
      <c r="Y1033" s="1624"/>
      <c r="Z1033" s="1624"/>
    </row>
    <row r="1034" spans="1:26" x14ac:dyDescent="0.25">
      <c r="A1034" s="1540"/>
      <c r="B1034" s="1540"/>
      <c r="C1034" s="1624"/>
      <c r="D1034" s="1624"/>
      <c r="E1034" s="1631"/>
      <c r="F1034" s="1631"/>
      <c r="H1034" s="1540"/>
      <c r="I1034" s="1540"/>
      <c r="J1034" s="1540"/>
      <c r="K1034" s="1540"/>
      <c r="L1034" s="1540"/>
      <c r="M1034" s="1540"/>
      <c r="N1034" s="1540"/>
      <c r="O1034" s="1540"/>
      <c r="P1034" s="1540"/>
      <c r="Q1034" s="1540"/>
      <c r="R1034" s="1540"/>
      <c r="S1034" s="1540"/>
      <c r="T1034" s="1540"/>
      <c r="U1034" s="1540"/>
      <c r="V1034" s="1624"/>
      <c r="W1034" s="1624"/>
      <c r="Y1034" s="1624"/>
      <c r="Z1034" s="1624"/>
    </row>
    <row r="1035" spans="1:26" x14ac:dyDescent="0.25">
      <c r="A1035" s="1540"/>
      <c r="B1035" s="1540"/>
      <c r="C1035" s="1624"/>
      <c r="D1035" s="1624"/>
      <c r="E1035" s="1631"/>
      <c r="F1035" s="1631"/>
      <c r="H1035" s="1540"/>
      <c r="I1035" s="1540"/>
      <c r="J1035" s="1540"/>
      <c r="K1035" s="1540"/>
      <c r="L1035" s="1540"/>
      <c r="M1035" s="1540"/>
      <c r="N1035" s="1540"/>
      <c r="O1035" s="1540"/>
      <c r="P1035" s="1540"/>
      <c r="Q1035" s="1540"/>
      <c r="R1035" s="1540"/>
      <c r="S1035" s="1540"/>
      <c r="T1035" s="1540"/>
      <c r="U1035" s="1540"/>
      <c r="V1035" s="1624"/>
      <c r="W1035" s="1624"/>
      <c r="Y1035" s="1624"/>
      <c r="Z1035" s="1624"/>
    </row>
    <row r="1036" spans="1:26" x14ac:dyDescent="0.25">
      <c r="A1036" s="1540"/>
      <c r="B1036" s="1540"/>
      <c r="C1036" s="1624"/>
      <c r="D1036" s="1624"/>
      <c r="E1036" s="1631"/>
      <c r="F1036" s="1631"/>
      <c r="H1036" s="1540"/>
      <c r="I1036" s="1540"/>
      <c r="J1036" s="1540"/>
      <c r="K1036" s="1540"/>
      <c r="L1036" s="1540"/>
      <c r="M1036" s="1540"/>
      <c r="N1036" s="1540"/>
      <c r="O1036" s="1540"/>
      <c r="P1036" s="1540"/>
      <c r="Q1036" s="1540"/>
      <c r="R1036" s="1540"/>
      <c r="S1036" s="1540"/>
      <c r="T1036" s="1540"/>
      <c r="U1036" s="1540"/>
      <c r="V1036" s="1624"/>
      <c r="W1036" s="1624"/>
      <c r="Y1036" s="1624"/>
      <c r="Z1036" s="1624"/>
    </row>
    <row r="1037" spans="1:26" x14ac:dyDescent="0.25">
      <c r="A1037" s="1540"/>
      <c r="B1037" s="1540"/>
      <c r="C1037" s="1624"/>
      <c r="D1037" s="1624"/>
      <c r="E1037" s="1631"/>
      <c r="F1037" s="1631"/>
      <c r="H1037" s="1540"/>
      <c r="I1037" s="1540"/>
      <c r="J1037" s="1540"/>
      <c r="K1037" s="1540"/>
      <c r="L1037" s="1540"/>
      <c r="M1037" s="1540"/>
      <c r="N1037" s="1540"/>
      <c r="O1037" s="1540"/>
      <c r="P1037" s="1540"/>
      <c r="Q1037" s="1540"/>
      <c r="R1037" s="1540"/>
      <c r="S1037" s="1540"/>
      <c r="T1037" s="1540"/>
      <c r="U1037" s="1540"/>
      <c r="V1037" s="1624"/>
      <c r="W1037" s="1624"/>
      <c r="Y1037" s="1624"/>
      <c r="Z1037" s="1624"/>
    </row>
    <row r="1038" spans="1:26" x14ac:dyDescent="0.25">
      <c r="A1038" s="1540"/>
      <c r="B1038" s="1540"/>
      <c r="C1038" s="1624"/>
      <c r="D1038" s="1624"/>
      <c r="E1038" s="1631"/>
      <c r="F1038" s="1631"/>
      <c r="H1038" s="1540"/>
      <c r="I1038" s="1540"/>
      <c r="J1038" s="1540"/>
      <c r="K1038" s="1540"/>
      <c r="L1038" s="1540"/>
      <c r="M1038" s="1540"/>
      <c r="N1038" s="1540"/>
      <c r="O1038" s="1540"/>
      <c r="P1038" s="1540"/>
      <c r="Q1038" s="1540"/>
      <c r="R1038" s="1540"/>
      <c r="S1038" s="1540"/>
      <c r="T1038" s="1540"/>
      <c r="U1038" s="1540"/>
      <c r="V1038" s="1624"/>
      <c r="W1038" s="1624"/>
      <c r="Y1038" s="1624"/>
      <c r="Z1038" s="1624"/>
    </row>
    <row r="1039" spans="1:26" x14ac:dyDescent="0.25">
      <c r="A1039" s="1540"/>
      <c r="B1039" s="1540"/>
      <c r="C1039" s="1624"/>
      <c r="D1039" s="1624"/>
      <c r="E1039" s="1631"/>
      <c r="F1039" s="1631"/>
      <c r="H1039" s="1540"/>
      <c r="I1039" s="1540"/>
      <c r="J1039" s="1540"/>
      <c r="K1039" s="1540"/>
      <c r="L1039" s="1540"/>
      <c r="M1039" s="1540"/>
      <c r="N1039" s="1540"/>
      <c r="O1039" s="1540"/>
      <c r="P1039" s="1540"/>
      <c r="Q1039" s="1540"/>
      <c r="R1039" s="1540"/>
      <c r="S1039" s="1540"/>
      <c r="T1039" s="1540"/>
      <c r="U1039" s="1540"/>
      <c r="V1039" s="1624"/>
      <c r="W1039" s="1624"/>
      <c r="Y1039" s="1624"/>
      <c r="Z1039" s="1624"/>
    </row>
    <row r="1040" spans="1:26" x14ac:dyDescent="0.25">
      <c r="A1040" s="1540"/>
      <c r="B1040" s="1540"/>
      <c r="C1040" s="1624"/>
      <c r="D1040" s="1624"/>
      <c r="E1040" s="1631"/>
      <c r="F1040" s="1631"/>
      <c r="H1040" s="1540"/>
      <c r="I1040" s="1540"/>
      <c r="J1040" s="1540"/>
      <c r="K1040" s="1540"/>
      <c r="L1040" s="1540"/>
      <c r="M1040" s="1540"/>
      <c r="N1040" s="1540"/>
      <c r="O1040" s="1540"/>
      <c r="P1040" s="1540"/>
      <c r="Q1040" s="1540"/>
      <c r="R1040" s="1540"/>
      <c r="S1040" s="1540"/>
      <c r="T1040" s="1540"/>
      <c r="U1040" s="1540"/>
      <c r="V1040" s="1624"/>
      <c r="W1040" s="1624"/>
      <c r="Y1040" s="1624"/>
      <c r="Z1040" s="1624"/>
    </row>
    <row r="1041" spans="1:26" x14ac:dyDescent="0.25">
      <c r="A1041" s="1540"/>
      <c r="B1041" s="1540"/>
      <c r="C1041" s="1624"/>
      <c r="D1041" s="1624"/>
      <c r="E1041" s="1631"/>
      <c r="F1041" s="1631"/>
      <c r="H1041" s="1540"/>
      <c r="I1041" s="1540"/>
      <c r="J1041" s="1540"/>
      <c r="K1041" s="1540"/>
      <c r="L1041" s="1540"/>
      <c r="M1041" s="1540"/>
      <c r="N1041" s="1540"/>
      <c r="O1041" s="1540"/>
      <c r="P1041" s="1540"/>
      <c r="Q1041" s="1540"/>
      <c r="R1041" s="1540"/>
      <c r="S1041" s="1540"/>
      <c r="T1041" s="1540"/>
      <c r="U1041" s="1540"/>
      <c r="V1041" s="1624"/>
      <c r="W1041" s="1624"/>
      <c r="Y1041" s="1624"/>
      <c r="Z1041" s="1624"/>
    </row>
    <row r="1042" spans="1:26" x14ac:dyDescent="0.25">
      <c r="A1042" s="1540"/>
      <c r="B1042" s="1540"/>
      <c r="C1042" s="1624"/>
      <c r="D1042" s="1624"/>
      <c r="E1042" s="1631"/>
      <c r="F1042" s="1631"/>
      <c r="H1042" s="1540"/>
      <c r="I1042" s="1540"/>
      <c r="J1042" s="1540"/>
      <c r="K1042" s="1540"/>
      <c r="L1042" s="1540"/>
      <c r="M1042" s="1540"/>
      <c r="N1042" s="1540"/>
      <c r="O1042" s="1540"/>
      <c r="P1042" s="1540"/>
      <c r="Q1042" s="1540"/>
      <c r="R1042" s="1540"/>
      <c r="S1042" s="1540"/>
      <c r="T1042" s="1540"/>
      <c r="U1042" s="1540"/>
      <c r="V1042" s="1624"/>
      <c r="W1042" s="1624"/>
      <c r="Y1042" s="1624"/>
      <c r="Z1042" s="1624"/>
    </row>
    <row r="1043" spans="1:26" x14ac:dyDescent="0.25">
      <c r="A1043" s="1540"/>
      <c r="B1043" s="1540"/>
      <c r="C1043" s="1624"/>
      <c r="D1043" s="1624"/>
      <c r="E1043" s="1631"/>
      <c r="F1043" s="1631"/>
      <c r="H1043" s="1540"/>
      <c r="I1043" s="1540"/>
      <c r="J1043" s="1540"/>
      <c r="K1043" s="1540"/>
      <c r="L1043" s="1540"/>
      <c r="M1043" s="1540"/>
      <c r="N1043" s="1540"/>
      <c r="O1043" s="1540"/>
      <c r="P1043" s="1540"/>
      <c r="Q1043" s="1540"/>
      <c r="R1043" s="1540"/>
      <c r="S1043" s="1540"/>
      <c r="T1043" s="1540"/>
      <c r="U1043" s="1540"/>
      <c r="V1043" s="1624"/>
      <c r="W1043" s="1624"/>
      <c r="Y1043" s="1624"/>
      <c r="Z1043" s="1624"/>
    </row>
    <row r="1044" spans="1:26" x14ac:dyDescent="0.25">
      <c r="A1044" s="1540"/>
      <c r="B1044" s="1540"/>
      <c r="C1044" s="1624"/>
      <c r="D1044" s="1624"/>
      <c r="E1044" s="1631"/>
      <c r="F1044" s="1631"/>
      <c r="H1044" s="1540"/>
      <c r="I1044" s="1540"/>
      <c r="J1044" s="1540"/>
      <c r="K1044" s="1540"/>
      <c r="L1044" s="1540"/>
      <c r="M1044" s="1540"/>
      <c r="N1044" s="1540"/>
      <c r="O1044" s="1540"/>
      <c r="P1044" s="1540"/>
      <c r="Q1044" s="1540"/>
      <c r="R1044" s="1540"/>
      <c r="S1044" s="1540"/>
      <c r="T1044" s="1540"/>
      <c r="U1044" s="1540"/>
      <c r="V1044" s="1624"/>
      <c r="W1044" s="1624"/>
      <c r="Y1044" s="1624"/>
      <c r="Z1044" s="1624"/>
    </row>
    <row r="1045" spans="1:26" x14ac:dyDescent="0.25">
      <c r="A1045" s="1540"/>
      <c r="B1045" s="1540"/>
      <c r="C1045" s="1624"/>
      <c r="D1045" s="1624"/>
      <c r="E1045" s="1631"/>
      <c r="F1045" s="1631"/>
      <c r="H1045" s="1540"/>
      <c r="I1045" s="1540"/>
      <c r="J1045" s="1540"/>
      <c r="K1045" s="1540"/>
      <c r="L1045" s="1540"/>
      <c r="M1045" s="1540"/>
      <c r="N1045" s="1540"/>
      <c r="O1045" s="1540"/>
      <c r="P1045" s="1540"/>
      <c r="Q1045" s="1540"/>
      <c r="R1045" s="1540"/>
      <c r="S1045" s="1540"/>
      <c r="T1045" s="1540"/>
      <c r="U1045" s="1540"/>
      <c r="V1045" s="1624"/>
      <c r="W1045" s="1624"/>
      <c r="Y1045" s="1624"/>
      <c r="Z1045" s="1624"/>
    </row>
    <row r="1046" spans="1:26" x14ac:dyDescent="0.25">
      <c r="A1046" s="1540"/>
      <c r="B1046" s="1540"/>
      <c r="C1046" s="1624"/>
      <c r="D1046" s="1624"/>
      <c r="E1046" s="1631"/>
      <c r="F1046" s="1631"/>
      <c r="H1046" s="1540"/>
      <c r="I1046" s="1540"/>
      <c r="J1046" s="1540"/>
      <c r="K1046" s="1540"/>
      <c r="L1046" s="1540"/>
      <c r="M1046" s="1540"/>
      <c r="N1046" s="1540"/>
      <c r="O1046" s="1540"/>
      <c r="P1046" s="1540"/>
      <c r="Q1046" s="1540"/>
      <c r="R1046" s="1540"/>
      <c r="S1046" s="1540"/>
      <c r="T1046" s="1540"/>
      <c r="U1046" s="1540"/>
      <c r="V1046" s="1624"/>
      <c r="W1046" s="1624"/>
      <c r="Y1046" s="1624"/>
      <c r="Z1046" s="1624"/>
    </row>
    <row r="1047" spans="1:26" x14ac:dyDescent="0.25">
      <c r="A1047" s="1540"/>
      <c r="B1047" s="1540"/>
      <c r="C1047" s="1624"/>
      <c r="D1047" s="1624"/>
      <c r="E1047" s="1631"/>
      <c r="F1047" s="1631"/>
      <c r="H1047" s="1540"/>
      <c r="I1047" s="1540"/>
      <c r="J1047" s="1540"/>
      <c r="K1047" s="1540"/>
      <c r="L1047" s="1540"/>
      <c r="M1047" s="1540"/>
      <c r="N1047" s="1540"/>
      <c r="O1047" s="1540"/>
      <c r="P1047" s="1540"/>
      <c r="Q1047" s="1540"/>
      <c r="R1047" s="1540"/>
      <c r="S1047" s="1540"/>
      <c r="T1047" s="1540"/>
      <c r="U1047" s="1540"/>
      <c r="V1047" s="1624"/>
      <c r="W1047" s="1624"/>
      <c r="Y1047" s="1624"/>
      <c r="Z1047" s="1624"/>
    </row>
    <row r="1048" spans="1:26" x14ac:dyDescent="0.25">
      <c r="A1048" s="1540"/>
      <c r="B1048" s="1540"/>
      <c r="C1048" s="1624"/>
      <c r="D1048" s="1624"/>
      <c r="E1048" s="1631"/>
      <c r="F1048" s="1631"/>
      <c r="H1048" s="1540"/>
      <c r="I1048" s="1540"/>
      <c r="J1048" s="1540"/>
      <c r="K1048" s="1540"/>
      <c r="L1048" s="1540"/>
      <c r="M1048" s="1540"/>
      <c r="N1048" s="1540"/>
      <c r="O1048" s="1540"/>
      <c r="P1048" s="1540"/>
      <c r="Q1048" s="1540"/>
      <c r="R1048" s="1540"/>
      <c r="S1048" s="1540"/>
      <c r="T1048" s="1540"/>
      <c r="U1048" s="1540"/>
      <c r="V1048" s="1624"/>
      <c r="W1048" s="1624"/>
      <c r="Y1048" s="1624"/>
      <c r="Z1048" s="1624"/>
    </row>
    <row r="1049" spans="1:26" x14ac:dyDescent="0.25">
      <c r="A1049" s="1540"/>
      <c r="B1049" s="1540"/>
      <c r="C1049" s="1624"/>
      <c r="D1049" s="1624"/>
      <c r="E1049" s="1631"/>
      <c r="F1049" s="1631"/>
      <c r="H1049" s="1540"/>
      <c r="I1049" s="1540"/>
      <c r="J1049" s="1540"/>
      <c r="K1049" s="1540"/>
      <c r="L1049" s="1540"/>
      <c r="M1049" s="1540"/>
      <c r="N1049" s="1540"/>
      <c r="O1049" s="1540"/>
      <c r="P1049" s="1540"/>
      <c r="Q1049" s="1540"/>
      <c r="R1049" s="1540"/>
      <c r="S1049" s="1540"/>
      <c r="T1049" s="1540"/>
      <c r="U1049" s="1540"/>
      <c r="V1049" s="1624"/>
      <c r="W1049" s="1624"/>
      <c r="Y1049" s="1624"/>
      <c r="Z1049" s="1624"/>
    </row>
    <row r="1050" spans="1:26" x14ac:dyDescent="0.25">
      <c r="A1050" s="1540"/>
      <c r="B1050" s="1540"/>
      <c r="C1050" s="1624"/>
      <c r="D1050" s="1624"/>
      <c r="E1050" s="1631"/>
      <c r="F1050" s="1631"/>
      <c r="H1050" s="1540"/>
      <c r="I1050" s="1540"/>
      <c r="J1050" s="1540"/>
      <c r="K1050" s="1540"/>
      <c r="L1050" s="1540"/>
      <c r="M1050" s="1540"/>
      <c r="N1050" s="1540"/>
      <c r="O1050" s="1540"/>
      <c r="P1050" s="1540"/>
      <c r="Q1050" s="1540"/>
      <c r="R1050" s="1540"/>
      <c r="S1050" s="1540"/>
      <c r="T1050" s="1540"/>
      <c r="U1050" s="1540"/>
      <c r="V1050" s="1624"/>
      <c r="W1050" s="1624"/>
      <c r="Y1050" s="1624"/>
      <c r="Z1050" s="1624"/>
    </row>
    <row r="1051" spans="1:26" x14ac:dyDescent="0.25">
      <c r="A1051" s="1540"/>
      <c r="B1051" s="1540"/>
      <c r="C1051" s="1624"/>
      <c r="D1051" s="1624"/>
      <c r="E1051" s="1631"/>
      <c r="F1051" s="1631"/>
      <c r="H1051" s="1540"/>
      <c r="I1051" s="1540"/>
      <c r="J1051" s="1540"/>
      <c r="K1051" s="1540"/>
      <c r="L1051" s="1540"/>
      <c r="M1051" s="1540"/>
      <c r="N1051" s="1540"/>
      <c r="O1051" s="1540"/>
      <c r="P1051" s="1540"/>
      <c r="Q1051" s="1540"/>
      <c r="R1051" s="1540"/>
      <c r="S1051" s="1540"/>
      <c r="T1051" s="1540"/>
      <c r="U1051" s="1540"/>
      <c r="V1051" s="1624"/>
      <c r="W1051" s="1624"/>
      <c r="Y1051" s="1624"/>
      <c r="Z1051" s="1624"/>
    </row>
    <row r="1052" spans="1:26" x14ac:dyDescent="0.25">
      <c r="A1052" s="1540"/>
      <c r="B1052" s="1540"/>
      <c r="C1052" s="1624"/>
      <c r="D1052" s="1624"/>
      <c r="E1052" s="1631"/>
      <c r="F1052" s="1631"/>
      <c r="H1052" s="1540"/>
      <c r="I1052" s="1540"/>
      <c r="J1052" s="1540"/>
      <c r="K1052" s="1540"/>
      <c r="L1052" s="1540"/>
      <c r="M1052" s="1540"/>
      <c r="N1052" s="1540"/>
      <c r="O1052" s="1540"/>
      <c r="P1052" s="1540"/>
      <c r="Q1052" s="1540"/>
      <c r="R1052" s="1540"/>
      <c r="S1052" s="1540"/>
      <c r="T1052" s="1540"/>
      <c r="U1052" s="1540"/>
      <c r="V1052" s="1624"/>
      <c r="W1052" s="1624"/>
      <c r="Y1052" s="1624"/>
      <c r="Z1052" s="1624"/>
    </row>
    <row r="1053" spans="1:26" x14ac:dyDescent="0.25">
      <c r="A1053" s="1540"/>
      <c r="B1053" s="1540"/>
      <c r="C1053" s="1624"/>
      <c r="D1053" s="1624"/>
      <c r="E1053" s="1631"/>
      <c r="F1053" s="1631"/>
      <c r="H1053" s="1540"/>
      <c r="I1053" s="1540"/>
      <c r="J1053" s="1540"/>
      <c r="K1053" s="1540"/>
      <c r="L1053" s="1540"/>
      <c r="M1053" s="1540"/>
      <c r="N1053" s="1540"/>
      <c r="O1053" s="1540"/>
      <c r="P1053" s="1540"/>
      <c r="Q1053" s="1540"/>
      <c r="R1053" s="1540"/>
      <c r="S1053" s="1540"/>
      <c r="T1053" s="1540"/>
      <c r="U1053" s="1540"/>
      <c r="V1053" s="1624"/>
      <c r="W1053" s="1624"/>
      <c r="Y1053" s="1624"/>
      <c r="Z1053" s="1624"/>
    </row>
    <row r="1054" spans="1:26" x14ac:dyDescent="0.25">
      <c r="A1054" s="1540"/>
      <c r="B1054" s="1540"/>
      <c r="C1054" s="1624"/>
      <c r="D1054" s="1624"/>
      <c r="E1054" s="1631"/>
      <c r="F1054" s="1631"/>
      <c r="H1054" s="1540"/>
      <c r="I1054" s="1540"/>
      <c r="J1054" s="1540"/>
      <c r="K1054" s="1540"/>
      <c r="L1054" s="1540"/>
      <c r="M1054" s="1540"/>
      <c r="N1054" s="1540"/>
      <c r="O1054" s="1540"/>
      <c r="P1054" s="1540"/>
      <c r="Q1054" s="1540"/>
      <c r="R1054" s="1540"/>
      <c r="S1054" s="1540"/>
      <c r="T1054" s="1540"/>
      <c r="U1054" s="1540"/>
      <c r="V1054" s="1624"/>
      <c r="W1054" s="1624"/>
      <c r="Y1054" s="1624"/>
      <c r="Z1054" s="1624"/>
    </row>
    <row r="1055" spans="1:26" x14ac:dyDescent="0.25">
      <c r="A1055" s="1540"/>
      <c r="B1055" s="1540"/>
      <c r="C1055" s="1624"/>
      <c r="D1055" s="1624"/>
      <c r="E1055" s="1631"/>
      <c r="F1055" s="1631"/>
      <c r="H1055" s="1540"/>
      <c r="I1055" s="1540"/>
      <c r="J1055" s="1540"/>
      <c r="K1055" s="1540"/>
      <c r="L1055" s="1540"/>
      <c r="M1055" s="1540"/>
      <c r="N1055" s="1540"/>
      <c r="O1055" s="1540"/>
      <c r="P1055" s="1540"/>
      <c r="Q1055" s="1540"/>
      <c r="R1055" s="1540"/>
      <c r="S1055" s="1540"/>
      <c r="T1055" s="1540"/>
      <c r="U1055" s="1540"/>
      <c r="V1055" s="1624"/>
      <c r="W1055" s="1624"/>
      <c r="Y1055" s="1624"/>
      <c r="Z1055" s="1624"/>
    </row>
    <row r="1056" spans="1:26" x14ac:dyDescent="0.25">
      <c r="A1056" s="1540"/>
      <c r="B1056" s="1540"/>
      <c r="C1056" s="1624"/>
      <c r="D1056" s="1624"/>
      <c r="E1056" s="1631"/>
      <c r="F1056" s="1631"/>
      <c r="H1056" s="1540"/>
      <c r="I1056" s="1540"/>
      <c r="J1056" s="1540"/>
      <c r="K1056" s="1540"/>
      <c r="L1056" s="1540"/>
      <c r="M1056" s="1540"/>
      <c r="N1056" s="1540"/>
      <c r="O1056" s="1540"/>
      <c r="P1056" s="1540"/>
      <c r="Q1056" s="1540"/>
      <c r="R1056" s="1540"/>
      <c r="S1056" s="1540"/>
      <c r="T1056" s="1540"/>
      <c r="U1056" s="1540"/>
      <c r="V1056" s="1624"/>
      <c r="W1056" s="1624"/>
      <c r="Y1056" s="1624"/>
      <c r="Z1056" s="1624"/>
    </row>
    <row r="1057" spans="1:26" x14ac:dyDescent="0.25">
      <c r="A1057" s="1540"/>
      <c r="B1057" s="1540"/>
      <c r="C1057" s="1624"/>
      <c r="D1057" s="1624"/>
      <c r="E1057" s="1631"/>
      <c r="F1057" s="1631"/>
      <c r="H1057" s="1540"/>
      <c r="I1057" s="1540"/>
      <c r="J1057" s="1540"/>
      <c r="K1057" s="1540"/>
      <c r="L1057" s="1540"/>
      <c r="M1057" s="1540"/>
      <c r="N1057" s="1540"/>
      <c r="O1057" s="1540"/>
      <c r="P1057" s="1540"/>
      <c r="Q1057" s="1540"/>
      <c r="R1057" s="1540"/>
      <c r="S1057" s="1540"/>
      <c r="T1057" s="1540"/>
      <c r="U1057" s="1540"/>
      <c r="V1057" s="1624"/>
      <c r="W1057" s="1624"/>
      <c r="Y1057" s="1624"/>
      <c r="Z1057" s="1624"/>
    </row>
    <row r="1058" spans="1:26" x14ac:dyDescent="0.25">
      <c r="A1058" s="1540"/>
      <c r="B1058" s="1540"/>
      <c r="C1058" s="1624"/>
      <c r="D1058" s="1624"/>
      <c r="E1058" s="1631"/>
      <c r="F1058" s="1631"/>
      <c r="H1058" s="1540"/>
      <c r="I1058" s="1540"/>
      <c r="J1058" s="1540"/>
      <c r="K1058" s="1540"/>
      <c r="L1058" s="1540"/>
      <c r="M1058" s="1540"/>
      <c r="N1058" s="1540"/>
      <c r="O1058" s="1540"/>
      <c r="P1058" s="1540"/>
      <c r="Q1058" s="1540"/>
      <c r="R1058" s="1540"/>
      <c r="S1058" s="1540"/>
      <c r="T1058" s="1540"/>
      <c r="U1058" s="1540"/>
      <c r="V1058" s="1624"/>
      <c r="W1058" s="1624"/>
      <c r="Y1058" s="1624"/>
      <c r="Z1058" s="1624"/>
    </row>
    <row r="1059" spans="1:26" x14ac:dyDescent="0.25">
      <c r="A1059" s="1540"/>
      <c r="B1059" s="1540"/>
      <c r="C1059" s="1624"/>
      <c r="D1059" s="1624"/>
      <c r="E1059" s="1631"/>
      <c r="F1059" s="1631"/>
      <c r="H1059" s="1540"/>
      <c r="I1059" s="1540"/>
      <c r="J1059" s="1540"/>
      <c r="K1059" s="1540"/>
      <c r="L1059" s="1540"/>
      <c r="M1059" s="1540"/>
      <c r="N1059" s="1540"/>
      <c r="O1059" s="1540"/>
      <c r="P1059" s="1540"/>
      <c r="Q1059" s="1540"/>
      <c r="R1059" s="1540"/>
      <c r="S1059" s="1540"/>
      <c r="T1059" s="1540"/>
      <c r="U1059" s="1540"/>
      <c r="V1059" s="1624"/>
      <c r="W1059" s="1624"/>
      <c r="Y1059" s="1624"/>
      <c r="Z1059" s="1624"/>
    </row>
    <row r="1060" spans="1:26" x14ac:dyDescent="0.25">
      <c r="A1060" s="1540"/>
      <c r="B1060" s="1540"/>
      <c r="C1060" s="1624"/>
      <c r="D1060" s="1624"/>
      <c r="E1060" s="1631"/>
      <c r="F1060" s="1631"/>
      <c r="H1060" s="1540"/>
      <c r="I1060" s="1540"/>
      <c r="J1060" s="1540"/>
      <c r="K1060" s="1540"/>
      <c r="L1060" s="1540"/>
      <c r="M1060" s="1540"/>
      <c r="N1060" s="1540"/>
      <c r="O1060" s="1540"/>
      <c r="P1060" s="1540"/>
      <c r="Q1060" s="1540"/>
      <c r="R1060" s="1540"/>
      <c r="S1060" s="1540"/>
      <c r="T1060" s="1540"/>
      <c r="U1060" s="1540"/>
      <c r="V1060" s="1624"/>
      <c r="W1060" s="1624"/>
      <c r="Y1060" s="1624"/>
      <c r="Z1060" s="1624"/>
    </row>
    <row r="1061" spans="1:26" x14ac:dyDescent="0.25">
      <c r="A1061" s="1540"/>
      <c r="B1061" s="1540"/>
      <c r="C1061" s="1624"/>
      <c r="D1061" s="1624"/>
      <c r="E1061" s="1631"/>
      <c r="F1061" s="1631"/>
      <c r="H1061" s="1540"/>
      <c r="I1061" s="1540"/>
      <c r="J1061" s="1540"/>
      <c r="K1061" s="1540"/>
      <c r="L1061" s="1540"/>
      <c r="M1061" s="1540"/>
      <c r="N1061" s="1540"/>
      <c r="O1061" s="1540"/>
      <c r="P1061" s="1540"/>
      <c r="Q1061" s="1540"/>
      <c r="R1061" s="1540"/>
      <c r="S1061" s="1540"/>
      <c r="T1061" s="1540"/>
      <c r="U1061" s="1540"/>
      <c r="V1061" s="1624"/>
      <c r="W1061" s="1624"/>
      <c r="Y1061" s="1624"/>
      <c r="Z1061" s="1624"/>
    </row>
    <row r="1062" spans="1:26" x14ac:dyDescent="0.25">
      <c r="A1062" s="1540"/>
      <c r="B1062" s="1540"/>
      <c r="C1062" s="1624"/>
      <c r="D1062" s="1624"/>
      <c r="E1062" s="1631"/>
      <c r="F1062" s="1631"/>
      <c r="H1062" s="1540"/>
      <c r="I1062" s="1540"/>
      <c r="J1062" s="1540"/>
      <c r="K1062" s="1540"/>
      <c r="L1062" s="1540"/>
      <c r="M1062" s="1540"/>
      <c r="N1062" s="1540"/>
      <c r="O1062" s="1540"/>
      <c r="P1062" s="1540"/>
      <c r="Q1062" s="1540"/>
      <c r="R1062" s="1540"/>
      <c r="S1062" s="1540"/>
      <c r="T1062" s="1540"/>
      <c r="U1062" s="1540"/>
      <c r="V1062" s="1624"/>
      <c r="W1062" s="1624"/>
      <c r="Y1062" s="1624"/>
      <c r="Z1062" s="1624"/>
    </row>
    <row r="1063" spans="1:26" x14ac:dyDescent="0.25">
      <c r="A1063" s="1540"/>
      <c r="B1063" s="1540"/>
      <c r="C1063" s="1624"/>
      <c r="D1063" s="1624"/>
      <c r="E1063" s="1631"/>
      <c r="F1063" s="1631"/>
      <c r="H1063" s="1540"/>
      <c r="I1063" s="1540"/>
      <c r="J1063" s="1540"/>
      <c r="K1063" s="1540"/>
      <c r="L1063" s="1540"/>
      <c r="M1063" s="1540"/>
      <c r="N1063" s="1540"/>
      <c r="O1063" s="1540"/>
      <c r="P1063" s="1540"/>
      <c r="Q1063" s="1540"/>
      <c r="R1063" s="1540"/>
      <c r="S1063" s="1540"/>
      <c r="T1063" s="1540"/>
      <c r="U1063" s="1540"/>
      <c r="V1063" s="1624"/>
      <c r="W1063" s="1624"/>
      <c r="Y1063" s="1624"/>
      <c r="Z1063" s="1624"/>
    </row>
    <row r="1064" spans="1:26" x14ac:dyDescent="0.25">
      <c r="A1064" s="1540"/>
      <c r="B1064" s="1540"/>
      <c r="C1064" s="1624"/>
      <c r="D1064" s="1624"/>
      <c r="E1064" s="1631"/>
      <c r="F1064" s="1631"/>
      <c r="H1064" s="1540"/>
      <c r="I1064" s="1540"/>
      <c r="J1064" s="1540"/>
      <c r="K1064" s="1540"/>
      <c r="L1064" s="1540"/>
      <c r="M1064" s="1540"/>
      <c r="N1064" s="1540"/>
      <c r="O1064" s="1540"/>
      <c r="P1064" s="1540"/>
      <c r="Q1064" s="1540"/>
      <c r="R1064" s="1540"/>
      <c r="S1064" s="1540"/>
      <c r="T1064" s="1540"/>
      <c r="U1064" s="1540"/>
      <c r="V1064" s="1624"/>
      <c r="W1064" s="1624"/>
      <c r="Y1064" s="1624"/>
      <c r="Z1064" s="1624"/>
    </row>
    <row r="1065" spans="1:26" x14ac:dyDescent="0.25">
      <c r="A1065" s="1540"/>
      <c r="B1065" s="1540"/>
      <c r="C1065" s="1624"/>
      <c r="D1065" s="1624"/>
      <c r="E1065" s="1631"/>
      <c r="F1065" s="1631"/>
      <c r="H1065" s="1540"/>
      <c r="I1065" s="1540"/>
      <c r="J1065" s="1540"/>
      <c r="K1065" s="1540"/>
      <c r="L1065" s="1540"/>
      <c r="M1065" s="1540"/>
      <c r="N1065" s="1540"/>
      <c r="O1065" s="1540"/>
      <c r="P1065" s="1540"/>
      <c r="Q1065" s="1540"/>
      <c r="R1065" s="1540"/>
      <c r="S1065" s="1540"/>
      <c r="T1065" s="1540"/>
      <c r="U1065" s="1540"/>
      <c r="V1065" s="1624"/>
      <c r="W1065" s="1624"/>
      <c r="Y1065" s="1624"/>
      <c r="Z1065" s="1624"/>
    </row>
    <row r="1066" spans="1:26" x14ac:dyDescent="0.25">
      <c r="A1066" s="1540"/>
      <c r="B1066" s="1540"/>
      <c r="C1066" s="1624"/>
      <c r="D1066" s="1624"/>
      <c r="E1066" s="1631"/>
      <c r="F1066" s="1631"/>
      <c r="H1066" s="1540"/>
      <c r="I1066" s="1540"/>
      <c r="J1066" s="1540"/>
      <c r="K1066" s="1540"/>
      <c r="L1066" s="1540"/>
      <c r="M1066" s="1540"/>
      <c r="N1066" s="1540"/>
      <c r="O1066" s="1540"/>
      <c r="P1066" s="1540"/>
      <c r="Q1066" s="1540"/>
      <c r="R1066" s="1540"/>
      <c r="S1066" s="1540"/>
      <c r="T1066" s="1540"/>
      <c r="U1066" s="1540"/>
      <c r="V1066" s="1624"/>
      <c r="W1066" s="1624"/>
      <c r="Y1066" s="1624"/>
      <c r="Z1066" s="1624"/>
    </row>
    <row r="1067" spans="1:26" x14ac:dyDescent="0.25">
      <c r="A1067" s="1540"/>
      <c r="B1067" s="1540"/>
      <c r="C1067" s="1624"/>
      <c r="D1067" s="1624"/>
      <c r="E1067" s="1631"/>
      <c r="F1067" s="1631"/>
      <c r="H1067" s="1540"/>
      <c r="I1067" s="1540"/>
      <c r="J1067" s="1540"/>
      <c r="K1067" s="1540"/>
      <c r="L1067" s="1540"/>
      <c r="M1067" s="1540"/>
      <c r="N1067" s="1540"/>
      <c r="O1067" s="1540"/>
      <c r="P1067" s="1540"/>
      <c r="Q1067" s="1540"/>
      <c r="R1067" s="1540"/>
      <c r="S1067" s="1540"/>
      <c r="T1067" s="1540"/>
      <c r="U1067" s="1540"/>
      <c r="V1067" s="1624"/>
      <c r="W1067" s="1624"/>
      <c r="Y1067" s="1624"/>
      <c r="Z1067" s="1624"/>
    </row>
    <row r="1068" spans="1:26" x14ac:dyDescent="0.25">
      <c r="A1068" s="1540"/>
      <c r="B1068" s="1540"/>
      <c r="C1068" s="1624"/>
      <c r="D1068" s="1624"/>
      <c r="E1068" s="1631"/>
      <c r="F1068" s="1631"/>
      <c r="H1068" s="1540"/>
      <c r="I1068" s="1540"/>
      <c r="J1068" s="1540"/>
      <c r="K1068" s="1540"/>
      <c r="L1068" s="1540"/>
      <c r="M1068" s="1540"/>
      <c r="N1068" s="1540"/>
      <c r="O1068" s="1540"/>
      <c r="P1068" s="1540"/>
      <c r="Q1068" s="1540"/>
      <c r="R1068" s="1540"/>
      <c r="S1068" s="1540"/>
      <c r="T1068" s="1540"/>
      <c r="U1068" s="1540"/>
      <c r="V1068" s="1624"/>
      <c r="W1068" s="1624"/>
      <c r="Y1068" s="1624"/>
      <c r="Z1068" s="1624"/>
    </row>
    <row r="1069" spans="1:26" x14ac:dyDescent="0.25">
      <c r="A1069" s="1540"/>
      <c r="B1069" s="1540"/>
      <c r="C1069" s="1624"/>
      <c r="D1069" s="1624"/>
      <c r="E1069" s="1631"/>
      <c r="F1069" s="1631"/>
      <c r="H1069" s="1540"/>
      <c r="I1069" s="1540"/>
      <c r="J1069" s="1540"/>
      <c r="K1069" s="1540"/>
      <c r="L1069" s="1540"/>
      <c r="M1069" s="1540"/>
      <c r="N1069" s="1540"/>
      <c r="O1069" s="1540"/>
      <c r="P1069" s="1540"/>
      <c r="Q1069" s="1540"/>
      <c r="R1069" s="1540"/>
      <c r="S1069" s="1540"/>
      <c r="T1069" s="1540"/>
      <c r="U1069" s="1540"/>
      <c r="V1069" s="1624"/>
      <c r="W1069" s="1624"/>
      <c r="Y1069" s="1624"/>
      <c r="Z1069" s="1624"/>
    </row>
    <row r="1070" spans="1:26" x14ac:dyDescent="0.25">
      <c r="A1070" s="1540"/>
      <c r="B1070" s="1540"/>
      <c r="C1070" s="1624"/>
      <c r="D1070" s="1624"/>
      <c r="E1070" s="1631"/>
      <c r="F1070" s="1631"/>
      <c r="H1070" s="1540"/>
      <c r="I1070" s="1540"/>
      <c r="J1070" s="1540"/>
      <c r="K1070" s="1540"/>
      <c r="L1070" s="1540"/>
      <c r="M1070" s="1540"/>
      <c r="N1070" s="1540"/>
      <c r="O1070" s="1540"/>
      <c r="P1070" s="1540"/>
      <c r="Q1070" s="1540"/>
      <c r="R1070" s="1540"/>
      <c r="S1070" s="1540"/>
      <c r="T1070" s="1540"/>
      <c r="U1070" s="1540"/>
      <c r="V1070" s="1624"/>
      <c r="W1070" s="1624"/>
      <c r="Y1070" s="1624"/>
      <c r="Z1070" s="1624"/>
    </row>
    <row r="1071" spans="1:26" x14ac:dyDescent="0.25">
      <c r="A1071" s="1540"/>
      <c r="B1071" s="1540"/>
      <c r="C1071" s="1624"/>
      <c r="D1071" s="1624"/>
      <c r="E1071" s="1631"/>
      <c r="F1071" s="1631"/>
      <c r="H1071" s="1540"/>
      <c r="I1071" s="1540"/>
      <c r="J1071" s="1540"/>
      <c r="K1071" s="1540"/>
      <c r="L1071" s="1540"/>
      <c r="M1071" s="1540"/>
      <c r="N1071" s="1540"/>
      <c r="O1071" s="1540"/>
      <c r="P1071" s="1540"/>
      <c r="Q1071" s="1540"/>
      <c r="R1071" s="1540"/>
      <c r="S1071" s="1540"/>
      <c r="T1071" s="1540"/>
      <c r="U1071" s="1540"/>
      <c r="V1071" s="1624"/>
      <c r="W1071" s="1624"/>
      <c r="Y1071" s="1624"/>
      <c r="Z1071" s="1624"/>
    </row>
    <row r="1072" spans="1:26" x14ac:dyDescent="0.25">
      <c r="A1072" s="1540"/>
      <c r="B1072" s="1540"/>
      <c r="C1072" s="1624"/>
      <c r="D1072" s="1624"/>
      <c r="E1072" s="1631"/>
      <c r="F1072" s="1631"/>
      <c r="H1072" s="1540"/>
      <c r="I1072" s="1540"/>
      <c r="J1072" s="1540"/>
      <c r="K1072" s="1540"/>
      <c r="L1072" s="1540"/>
      <c r="M1072" s="1540"/>
      <c r="N1072" s="1540"/>
      <c r="O1072" s="1540"/>
      <c r="P1072" s="1540"/>
      <c r="Q1072" s="1540"/>
      <c r="R1072" s="1540"/>
      <c r="S1072" s="1540"/>
      <c r="T1072" s="1540"/>
      <c r="U1072" s="1540"/>
      <c r="V1072" s="1624"/>
      <c r="W1072" s="1624"/>
      <c r="Y1072" s="1624"/>
      <c r="Z1072" s="1624"/>
    </row>
    <row r="1073" spans="1:26" x14ac:dyDescent="0.25">
      <c r="A1073" s="1540"/>
      <c r="B1073" s="1540"/>
      <c r="C1073" s="1624"/>
      <c r="D1073" s="1624"/>
      <c r="E1073" s="1631"/>
      <c r="F1073" s="1631"/>
      <c r="H1073" s="1540"/>
      <c r="I1073" s="1540"/>
      <c r="J1073" s="1540"/>
      <c r="K1073" s="1540"/>
      <c r="L1073" s="1540"/>
      <c r="M1073" s="1540"/>
      <c r="N1073" s="1540"/>
      <c r="O1073" s="1540"/>
      <c r="P1073" s="1540"/>
      <c r="Q1073" s="1540"/>
      <c r="R1073" s="1540"/>
      <c r="S1073" s="1540"/>
      <c r="T1073" s="1540"/>
      <c r="U1073" s="1540"/>
      <c r="V1073" s="1624"/>
      <c r="W1073" s="1624"/>
      <c r="Y1073" s="1624"/>
      <c r="Z1073" s="1624"/>
    </row>
    <row r="1074" spans="1:26" x14ac:dyDescent="0.25">
      <c r="A1074" s="1540"/>
      <c r="B1074" s="1540"/>
      <c r="C1074" s="1624"/>
      <c r="D1074" s="1624"/>
      <c r="E1074" s="1631"/>
      <c r="F1074" s="1631"/>
      <c r="H1074" s="1540"/>
      <c r="I1074" s="1540"/>
      <c r="J1074" s="1540"/>
      <c r="K1074" s="1540"/>
      <c r="L1074" s="1540"/>
      <c r="M1074" s="1540"/>
      <c r="N1074" s="1540"/>
      <c r="O1074" s="1540"/>
      <c r="P1074" s="1540"/>
      <c r="Q1074" s="1540"/>
      <c r="R1074" s="1540"/>
      <c r="S1074" s="1540"/>
      <c r="T1074" s="1540"/>
      <c r="U1074" s="1540"/>
      <c r="V1074" s="1624"/>
      <c r="W1074" s="1624"/>
      <c r="Y1074" s="1624"/>
      <c r="Z1074" s="1624"/>
    </row>
    <row r="1075" spans="1:26" x14ac:dyDescent="0.25">
      <c r="A1075" s="1540"/>
      <c r="B1075" s="1540"/>
      <c r="C1075" s="1624"/>
      <c r="D1075" s="1624"/>
      <c r="E1075" s="1631"/>
      <c r="F1075" s="1631"/>
      <c r="H1075" s="1540"/>
      <c r="I1075" s="1540"/>
      <c r="J1075" s="1540"/>
      <c r="K1075" s="1540"/>
      <c r="L1075" s="1540"/>
      <c r="M1075" s="1540"/>
      <c r="N1075" s="1540"/>
      <c r="O1075" s="1540"/>
      <c r="P1075" s="1540"/>
      <c r="Q1075" s="1540"/>
      <c r="R1075" s="1540"/>
      <c r="S1075" s="1540"/>
      <c r="T1075" s="1540"/>
      <c r="U1075" s="1540"/>
      <c r="V1075" s="1624"/>
      <c r="W1075" s="1624"/>
      <c r="Y1075" s="1624"/>
      <c r="Z1075" s="1624"/>
    </row>
    <row r="1076" spans="1:26" x14ac:dyDescent="0.25">
      <c r="A1076" s="1540"/>
      <c r="B1076" s="1540"/>
      <c r="C1076" s="1624"/>
      <c r="D1076" s="1624"/>
      <c r="E1076" s="1631"/>
      <c r="F1076" s="1631"/>
      <c r="H1076" s="1540"/>
      <c r="I1076" s="1540"/>
      <c r="J1076" s="1540"/>
      <c r="K1076" s="1540"/>
      <c r="L1076" s="1540"/>
      <c r="M1076" s="1540"/>
      <c r="N1076" s="1540"/>
      <c r="O1076" s="1540"/>
      <c r="P1076" s="1540"/>
      <c r="Q1076" s="1540"/>
      <c r="R1076" s="1540"/>
      <c r="S1076" s="1540"/>
      <c r="T1076" s="1540"/>
      <c r="U1076" s="1540"/>
      <c r="V1076" s="1624"/>
      <c r="W1076" s="1624"/>
      <c r="Y1076" s="1624"/>
      <c r="Z1076" s="1624"/>
    </row>
    <row r="1077" spans="1:26" x14ac:dyDescent="0.25">
      <c r="A1077" s="1540"/>
      <c r="B1077" s="1540"/>
      <c r="C1077" s="1624"/>
      <c r="D1077" s="1624"/>
      <c r="E1077" s="1631"/>
      <c r="F1077" s="1631"/>
      <c r="H1077" s="1540"/>
      <c r="I1077" s="1540"/>
      <c r="J1077" s="1540"/>
      <c r="K1077" s="1540"/>
      <c r="L1077" s="1540"/>
      <c r="M1077" s="1540"/>
      <c r="N1077" s="1540"/>
      <c r="O1077" s="1540"/>
      <c r="P1077" s="1540"/>
      <c r="Q1077" s="1540"/>
      <c r="R1077" s="1540"/>
      <c r="S1077" s="1540"/>
      <c r="T1077" s="1540"/>
      <c r="U1077" s="1540"/>
      <c r="V1077" s="1624"/>
      <c r="W1077" s="1624"/>
      <c r="Y1077" s="1624"/>
      <c r="Z1077" s="1624"/>
    </row>
    <row r="1078" spans="1:26" x14ac:dyDescent="0.25">
      <c r="A1078" s="1540"/>
      <c r="B1078" s="1540"/>
      <c r="C1078" s="1624"/>
      <c r="D1078" s="1624"/>
      <c r="E1078" s="1631"/>
      <c r="F1078" s="1631"/>
      <c r="H1078" s="1540"/>
      <c r="I1078" s="1540"/>
      <c r="J1078" s="1540"/>
      <c r="K1078" s="1540"/>
      <c r="L1078" s="1540"/>
      <c r="M1078" s="1540"/>
      <c r="N1078" s="1540"/>
      <c r="O1078" s="1540"/>
      <c r="P1078" s="1540"/>
      <c r="Q1078" s="1540"/>
      <c r="R1078" s="1540"/>
      <c r="S1078" s="1540"/>
      <c r="T1078" s="1540"/>
      <c r="U1078" s="1540"/>
      <c r="V1078" s="1624"/>
      <c r="W1078" s="1624"/>
      <c r="Y1078" s="1624"/>
      <c r="Z1078" s="1624"/>
    </row>
    <row r="1079" spans="1:26" x14ac:dyDescent="0.25">
      <c r="A1079" s="1540"/>
      <c r="B1079" s="1540"/>
      <c r="C1079" s="1624"/>
      <c r="D1079" s="1624"/>
      <c r="E1079" s="1631"/>
      <c r="F1079" s="1631"/>
      <c r="H1079" s="1540"/>
      <c r="I1079" s="1540"/>
      <c r="J1079" s="1540"/>
      <c r="K1079" s="1540"/>
      <c r="L1079" s="1540"/>
      <c r="M1079" s="1540"/>
      <c r="N1079" s="1540"/>
      <c r="O1079" s="1540"/>
      <c r="P1079" s="1540"/>
      <c r="Q1079" s="1540"/>
      <c r="R1079" s="1540"/>
      <c r="S1079" s="1540"/>
      <c r="T1079" s="1540"/>
      <c r="U1079" s="1540"/>
      <c r="V1079" s="1624"/>
      <c r="W1079" s="1624"/>
      <c r="Y1079" s="1624"/>
      <c r="Z1079" s="1624"/>
    </row>
    <row r="1080" spans="1:26" x14ac:dyDescent="0.25">
      <c r="A1080" s="1540"/>
      <c r="B1080" s="1540"/>
      <c r="C1080" s="1624"/>
      <c r="D1080" s="1624"/>
      <c r="E1080" s="1631"/>
      <c r="F1080" s="1631"/>
      <c r="H1080" s="1540"/>
      <c r="I1080" s="1540"/>
      <c r="J1080" s="1540"/>
      <c r="K1080" s="1540"/>
      <c r="L1080" s="1540"/>
      <c r="M1080" s="1540"/>
      <c r="N1080" s="1540"/>
      <c r="O1080" s="1540"/>
      <c r="P1080" s="1540"/>
      <c r="Q1080" s="1540"/>
      <c r="R1080" s="1540"/>
      <c r="S1080" s="1540"/>
      <c r="T1080" s="1540"/>
      <c r="U1080" s="1540"/>
      <c r="V1080" s="1624"/>
      <c r="W1080" s="1624"/>
      <c r="Y1080" s="1624"/>
      <c r="Z1080" s="1624"/>
    </row>
    <row r="1081" spans="1:26" x14ac:dyDescent="0.25">
      <c r="A1081" s="1540"/>
      <c r="B1081" s="1540"/>
      <c r="C1081" s="1624"/>
      <c r="D1081" s="1624"/>
      <c r="E1081" s="1631"/>
      <c r="F1081" s="1631"/>
      <c r="H1081" s="1540"/>
      <c r="I1081" s="1540"/>
      <c r="J1081" s="1540"/>
      <c r="K1081" s="1540"/>
      <c r="L1081" s="1540"/>
      <c r="M1081" s="1540"/>
      <c r="N1081" s="1540"/>
      <c r="O1081" s="1540"/>
      <c r="P1081" s="1540"/>
      <c r="Q1081" s="1540"/>
      <c r="R1081" s="1540"/>
      <c r="S1081" s="1540"/>
      <c r="T1081" s="1540"/>
      <c r="U1081" s="1540"/>
      <c r="V1081" s="1624"/>
      <c r="W1081" s="1624"/>
      <c r="Y1081" s="1624"/>
      <c r="Z1081" s="1624"/>
    </row>
    <row r="1082" spans="1:26" x14ac:dyDescent="0.25">
      <c r="A1082" s="1540"/>
      <c r="B1082" s="1540"/>
      <c r="C1082" s="1624"/>
      <c r="D1082" s="1624"/>
      <c r="E1082" s="1631"/>
      <c r="F1082" s="1631"/>
      <c r="H1082" s="1540"/>
      <c r="I1082" s="1540"/>
      <c r="J1082" s="1540"/>
      <c r="K1082" s="1540"/>
      <c r="L1082" s="1540"/>
      <c r="M1082" s="1540"/>
      <c r="N1082" s="1540"/>
      <c r="O1082" s="1540"/>
      <c r="P1082" s="1540"/>
      <c r="Q1082" s="1540"/>
      <c r="R1082" s="1540"/>
      <c r="S1082" s="1540"/>
      <c r="T1082" s="1540"/>
      <c r="U1082" s="1540"/>
      <c r="V1082" s="1624"/>
      <c r="W1082" s="1624"/>
      <c r="Y1082" s="1624"/>
      <c r="Z1082" s="1624"/>
    </row>
  </sheetData>
  <autoFilter ref="A5:F113" xr:uid="{00000000-0001-0000-0100-000000000000}"/>
  <mergeCells count="18">
    <mergeCell ref="Z6:Z7"/>
    <mergeCell ref="A4:Z4"/>
    <mergeCell ref="A5:A7"/>
    <mergeCell ref="B5:B7"/>
    <mergeCell ref="C5:C7"/>
    <mergeCell ref="D5:D7"/>
    <mergeCell ref="E5:E7"/>
    <mergeCell ref="F5:F7"/>
    <mergeCell ref="H5:P5"/>
    <mergeCell ref="R5:T5"/>
    <mergeCell ref="V5:W5"/>
    <mergeCell ref="Y5:Z5"/>
    <mergeCell ref="R6:R7"/>
    <mergeCell ref="S6:S7"/>
    <mergeCell ref="T6:T7"/>
    <mergeCell ref="V6:V7"/>
    <mergeCell ref="W6:W7"/>
    <mergeCell ref="Y6:Y7"/>
  </mergeCells>
  <pageMargins left="0.511811024" right="0.511811024" top="0.78740157499999996" bottom="0.78740157499999996" header="0" footer="0"/>
  <pageSetup paperSize="9" scale="40"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5E3EF-CABD-4317-93B7-092AB5D5270E}">
  <sheetPr>
    <tabColor rgb="FFFFFF00"/>
    <outlinePr summaryBelow="0"/>
    <pageSetUpPr fitToPage="1"/>
  </sheetPr>
  <dimension ref="B1:H163"/>
  <sheetViews>
    <sheetView showGridLines="0" view="pageBreakPreview" zoomScale="70" zoomScaleNormal="70" zoomScaleSheetLayoutView="70" workbookViewId="0">
      <pane ySplit="11" topLeftCell="A129" activePane="bottomLeft" state="frozen"/>
      <selection activeCell="C121" sqref="C121"/>
      <selection pane="bottomLeft" activeCell="G165" sqref="G165:G166"/>
    </sheetView>
  </sheetViews>
  <sheetFormatPr defaultColWidth="2.7109375" defaultRowHeight="12.75" outlineLevelRow="2" x14ac:dyDescent="0.2"/>
  <cols>
    <col min="1" max="1" width="2.7109375" style="1397"/>
    <col min="2" max="2" width="39.42578125" style="1397" bestFit="1" customWidth="1"/>
    <col min="3" max="3" width="30.140625" style="1448" bestFit="1" customWidth="1"/>
    <col min="4" max="4" width="92.85546875" style="1395" bestFit="1" customWidth="1"/>
    <col min="5" max="5" width="17" style="1396" bestFit="1" customWidth="1"/>
    <col min="6" max="6" width="17.28515625" style="1397" bestFit="1" customWidth="1"/>
    <col min="7" max="7" width="19.85546875" style="1398" bestFit="1" customWidth="1"/>
    <col min="8" max="8" width="35" style="1398" customWidth="1"/>
    <col min="9" max="16384" width="2.7109375" style="1397"/>
  </cols>
  <sheetData>
    <row r="1" spans="2:8" s="1378" customFormat="1" ht="28.5" x14ac:dyDescent="0.6">
      <c r="B1" s="1375" t="s">
        <v>372</v>
      </c>
      <c r="C1" s="1376" t="str">
        <f>'Obra '!D1</f>
        <v>Brisa da armação</v>
      </c>
      <c r="D1" s="1118"/>
      <c r="E1" s="1118"/>
      <c r="F1" s="1118"/>
      <c r="G1" s="1377"/>
      <c r="H1" s="1122"/>
    </row>
    <row r="2" spans="2:8" s="1378" customFormat="1" ht="28.5" x14ac:dyDescent="0.6">
      <c r="B2" s="1380" t="s">
        <v>373</v>
      </c>
      <c r="C2" s="1381" t="str">
        <f>'Obra '!D2</f>
        <v>HACASA</v>
      </c>
      <c r="D2" s="1126"/>
      <c r="E2" s="1126"/>
      <c r="F2" s="1126"/>
      <c r="G2" s="1382"/>
      <c r="H2" s="1130"/>
    </row>
    <row r="3" spans="2:8" s="1378" customFormat="1" ht="29.25" thickBot="1" x14ac:dyDescent="0.65">
      <c r="B3" s="1383" t="s">
        <v>374</v>
      </c>
      <c r="C3" s="1384" t="str">
        <f>'Obra '!D3</f>
        <v>R00 - Letícia</v>
      </c>
      <c r="D3" s="1385"/>
      <c r="E3" s="1385"/>
      <c r="F3" s="1385"/>
      <c r="G3" s="1386"/>
      <c r="H3" s="1130"/>
    </row>
    <row r="4" spans="2:8" s="1378" customFormat="1" ht="35.25" thickBot="1" x14ac:dyDescent="0.3">
      <c r="B4" s="1811" t="s">
        <v>3971</v>
      </c>
      <c r="C4" s="1812"/>
      <c r="D4" s="1812"/>
      <c r="E4" s="1812"/>
      <c r="F4" s="1812"/>
      <c r="G4" s="1812"/>
      <c r="H4" s="1813"/>
    </row>
    <row r="5" spans="2:8" s="1392" customFormat="1" ht="9" thickBot="1" x14ac:dyDescent="0.2">
      <c r="B5" s="1387"/>
      <c r="C5" s="1388"/>
      <c r="D5" s="1389"/>
      <c r="E5" s="1390"/>
      <c r="F5" s="1391"/>
    </row>
    <row r="6" spans="2:8" ht="16.5" x14ac:dyDescent="0.3">
      <c r="B6" s="1393" t="s">
        <v>3972</v>
      </c>
      <c r="C6" s="1394">
        <f>SUMPRODUCT($E$12:$E$163,$F$12:$F$163)</f>
        <v>1669247.1500000004</v>
      </c>
    </row>
    <row r="7" spans="2:8" ht="16.5" x14ac:dyDescent="0.3">
      <c r="B7" s="1399" t="s">
        <v>3973</v>
      </c>
      <c r="C7" s="1400">
        <f>SUMIFS($E$11:$E$163,$D$11:$D$163,"Área: ")</f>
        <v>956.51</v>
      </c>
    </row>
    <row r="8" spans="2:8" ht="16.5" x14ac:dyDescent="0.3">
      <c r="B8" s="1399" t="s">
        <v>3974</v>
      </c>
      <c r="C8" s="1400">
        <f>SUMIFS($G$11:$G$163,$D$11:$D$163,"Acabamentos Especiais")</f>
        <v>419472</v>
      </c>
    </row>
    <row r="9" spans="2:8" ht="17.25" thickBot="1" x14ac:dyDescent="0.35">
      <c r="B9" s="1401" t="s">
        <v>3975</v>
      </c>
      <c r="C9" s="1402">
        <f>C6/C7</f>
        <v>1745.1434381240138</v>
      </c>
    </row>
    <row r="10" spans="2:8" s="1392" customFormat="1" ht="9" thickBot="1" x14ac:dyDescent="0.2">
      <c r="B10" s="1387"/>
      <c r="C10" s="1388"/>
      <c r="D10" s="1389"/>
      <c r="E10" s="1390"/>
      <c r="F10" s="1391"/>
      <c r="G10" s="1403"/>
      <c r="H10" s="1403"/>
    </row>
    <row r="11" spans="2:8" s="1395" customFormat="1" ht="40.15" customHeight="1" x14ac:dyDescent="0.2">
      <c r="B11" s="1404" t="s">
        <v>433</v>
      </c>
      <c r="C11" s="1405" t="s">
        <v>434</v>
      </c>
      <c r="D11" s="1406" t="s">
        <v>0</v>
      </c>
      <c r="E11" s="1406" t="s">
        <v>549</v>
      </c>
      <c r="F11" s="1407" t="s">
        <v>3976</v>
      </c>
      <c r="G11" s="1408" t="s">
        <v>3977</v>
      </c>
      <c r="H11" s="1408" t="s">
        <v>3978</v>
      </c>
    </row>
    <row r="12" spans="2:8" s="1395" customFormat="1" ht="12.75" customHeight="1" x14ac:dyDescent="0.2">
      <c r="B12" s="1409" t="s">
        <v>543</v>
      </c>
      <c r="C12" s="1410"/>
      <c r="D12" s="1411"/>
      <c r="E12" s="1412"/>
      <c r="F12" s="1413"/>
      <c r="G12" s="1414">
        <f>SUM(G13:G18)/2</f>
        <v>56703</v>
      </c>
      <c r="H12" s="1414"/>
    </row>
    <row r="13" spans="2:8" s="1395" customFormat="1" ht="12.75" customHeight="1" outlineLevel="1" x14ac:dyDescent="0.2">
      <c r="B13" s="1415" t="str">
        <f>B12</f>
        <v>TERREO</v>
      </c>
      <c r="C13" s="1449" t="s">
        <v>3979</v>
      </c>
      <c r="D13" s="1416" t="s">
        <v>534</v>
      </c>
      <c r="E13" s="1417">
        <v>30.5</v>
      </c>
      <c r="F13" s="1418"/>
      <c r="G13" s="1419">
        <f>SUM(G14:G18)</f>
        <v>56703</v>
      </c>
      <c r="H13" s="1419"/>
    </row>
    <row r="14" spans="2:8" ht="15" customHeight="1" outlineLevel="2" x14ac:dyDescent="0.2">
      <c r="B14" s="1415" t="str">
        <f>B13</f>
        <v>TERREO</v>
      </c>
      <c r="C14" s="1420" t="str">
        <f>C13</f>
        <v>Hall Principal</v>
      </c>
      <c r="D14" s="1421" t="s">
        <v>3980</v>
      </c>
      <c r="E14" s="1422">
        <f>E13</f>
        <v>30.5</v>
      </c>
      <c r="F14" s="1423">
        <v>450</v>
      </c>
      <c r="G14" s="1424">
        <f>E14*F14</f>
        <v>13725</v>
      </c>
      <c r="H14" s="1424"/>
    </row>
    <row r="15" spans="2:8" outlineLevel="2" x14ac:dyDescent="0.2">
      <c r="B15" s="1415" t="str">
        <f>B14</f>
        <v>TERREO</v>
      </c>
      <c r="C15" s="1420" t="str">
        <f>C14</f>
        <v>Hall Principal</v>
      </c>
      <c r="D15" s="1421" t="s">
        <v>3981</v>
      </c>
      <c r="E15" s="1422">
        <v>6</v>
      </c>
      <c r="F15" s="1423">
        <v>2033</v>
      </c>
      <c r="G15" s="1424">
        <f>E15*F15</f>
        <v>12198</v>
      </c>
      <c r="H15" s="1424"/>
    </row>
    <row r="16" spans="2:8" ht="15" customHeight="1" outlineLevel="2" x14ac:dyDescent="0.2">
      <c r="B16" s="1415" t="str">
        <f>B15</f>
        <v>TERREO</v>
      </c>
      <c r="C16" s="1420" t="str">
        <f>C15</f>
        <v>Hall Principal</v>
      </c>
      <c r="D16" s="1421" t="s">
        <v>545</v>
      </c>
      <c r="E16" s="1422">
        <v>1</v>
      </c>
      <c r="F16" s="1423">
        <v>4800</v>
      </c>
      <c r="G16" s="1424">
        <f>E16*F16</f>
        <v>4800</v>
      </c>
      <c r="H16" s="1425"/>
    </row>
    <row r="17" spans="2:8" ht="15" customHeight="1" outlineLevel="2" x14ac:dyDescent="0.2">
      <c r="B17" s="1415" t="str">
        <f>B16</f>
        <v>TERREO</v>
      </c>
      <c r="C17" s="1420" t="str">
        <f>C16</f>
        <v>Hall Principal</v>
      </c>
      <c r="D17" s="1421" t="s">
        <v>3982</v>
      </c>
      <c r="E17" s="1422">
        <v>1</v>
      </c>
      <c r="F17" s="1423">
        <v>980</v>
      </c>
      <c r="G17" s="1424">
        <f>E17*F17</f>
        <v>980</v>
      </c>
      <c r="H17" s="1426"/>
    </row>
    <row r="18" spans="2:8" ht="15" customHeight="1" outlineLevel="2" x14ac:dyDescent="0.2">
      <c r="B18" s="1415" t="str">
        <f t="shared" ref="B18:C33" si="0">B17</f>
        <v>TERREO</v>
      </c>
      <c r="C18" s="1420" t="str">
        <f>C17</f>
        <v>Hall Principal</v>
      </c>
      <c r="D18" s="1427" t="s">
        <v>3983</v>
      </c>
      <c r="E18" s="1422">
        <v>1</v>
      </c>
      <c r="F18" s="1423">
        <v>25000</v>
      </c>
      <c r="G18" s="1424">
        <f>E18*F18</f>
        <v>25000</v>
      </c>
      <c r="H18" s="1424"/>
    </row>
    <row r="19" spans="2:8" outlineLevel="1" x14ac:dyDescent="0.2">
      <c r="B19" s="1415" t="str">
        <f t="shared" si="0"/>
        <v>TERREO</v>
      </c>
      <c r="C19" s="1449" t="s">
        <v>3984</v>
      </c>
      <c r="D19" s="1416" t="s">
        <v>534</v>
      </c>
      <c r="E19" s="1417">
        <v>19.48</v>
      </c>
      <c r="F19" s="1418"/>
      <c r="G19" s="1419">
        <f>SUM(G20:G23)</f>
        <v>18450</v>
      </c>
      <c r="H19" s="1419"/>
    </row>
    <row r="20" spans="2:8" outlineLevel="2" x14ac:dyDescent="0.2">
      <c r="B20" s="1415" t="str">
        <f t="shared" si="0"/>
        <v>TERREO</v>
      </c>
      <c r="C20" s="1420" t="str">
        <f>C19</f>
        <v>Bike Share</v>
      </c>
      <c r="D20" s="1428" t="s">
        <v>3985</v>
      </c>
      <c r="E20" s="1429">
        <v>7</v>
      </c>
      <c r="F20" s="1430">
        <v>150</v>
      </c>
      <c r="G20" s="1431">
        <f>E20*F20</f>
        <v>1050</v>
      </c>
      <c r="H20" s="1431"/>
    </row>
    <row r="21" spans="2:8" ht="15" customHeight="1" outlineLevel="2" x14ac:dyDescent="0.2">
      <c r="B21" s="1415" t="str">
        <f t="shared" si="0"/>
        <v>TERREO</v>
      </c>
      <c r="C21" s="1420" t="str">
        <f>C20</f>
        <v>Bike Share</v>
      </c>
      <c r="D21" s="1428" t="s">
        <v>3986</v>
      </c>
      <c r="E21" s="1432">
        <v>1</v>
      </c>
      <c r="F21" s="1433">
        <v>7500</v>
      </c>
      <c r="G21" s="1424">
        <f>E21*F21</f>
        <v>7500</v>
      </c>
      <c r="H21" s="1424"/>
    </row>
    <row r="22" spans="2:8" ht="15" customHeight="1" outlineLevel="2" x14ac:dyDescent="0.2">
      <c r="B22" s="1415" t="str">
        <f t="shared" si="0"/>
        <v>TERREO</v>
      </c>
      <c r="C22" s="1420" t="str">
        <f t="shared" si="0"/>
        <v>Bike Share</v>
      </c>
      <c r="D22" s="1428" t="s">
        <v>3987</v>
      </c>
      <c r="E22" s="1432">
        <v>4</v>
      </c>
      <c r="F22" s="1433">
        <v>1250</v>
      </c>
      <c r="G22" s="1424">
        <f>E22*F22</f>
        <v>5000</v>
      </c>
      <c r="H22" s="1434"/>
    </row>
    <row r="23" spans="2:8" ht="15" customHeight="1" outlineLevel="2" x14ac:dyDescent="0.2">
      <c r="B23" s="1415" t="str">
        <f t="shared" si="0"/>
        <v>TERREO</v>
      </c>
      <c r="C23" s="1420" t="str">
        <f t="shared" si="0"/>
        <v>Bike Share</v>
      </c>
      <c r="D23" s="1421" t="s">
        <v>3982</v>
      </c>
      <c r="E23" s="1422">
        <v>5</v>
      </c>
      <c r="F23" s="1423">
        <v>980</v>
      </c>
      <c r="G23" s="1424">
        <f>E23*F23</f>
        <v>4900</v>
      </c>
      <c r="H23" s="1424"/>
    </row>
    <row r="24" spans="2:8" outlineLevel="1" x14ac:dyDescent="0.2">
      <c r="B24" s="1415" t="str">
        <f t="shared" si="0"/>
        <v>TERREO</v>
      </c>
      <c r="C24" s="1449" t="s">
        <v>3988</v>
      </c>
      <c r="D24" s="1416" t="s">
        <v>534</v>
      </c>
      <c r="E24" s="1417">
        <v>4.87</v>
      </c>
      <c r="F24" s="1418"/>
      <c r="G24" s="1419">
        <f>SUM(G25:G25)</f>
        <v>7890</v>
      </c>
      <c r="H24" s="1419"/>
    </row>
    <row r="25" spans="2:8" outlineLevel="2" x14ac:dyDescent="0.2">
      <c r="B25" s="1415" t="str">
        <f t="shared" si="0"/>
        <v>TERREO</v>
      </c>
      <c r="C25" s="1420" t="str">
        <f>C24</f>
        <v>Pranchário</v>
      </c>
      <c r="D25" s="1428" t="s">
        <v>3989</v>
      </c>
      <c r="E25" s="1429">
        <v>1</v>
      </c>
      <c r="F25" s="1430">
        <v>7890</v>
      </c>
      <c r="G25" s="1431">
        <f>E25*F25</f>
        <v>7890</v>
      </c>
      <c r="H25" s="1431"/>
    </row>
    <row r="26" spans="2:8" outlineLevel="1" x14ac:dyDescent="0.2">
      <c r="B26" s="1415" t="str">
        <f>B25</f>
        <v>TERREO</v>
      </c>
      <c r="C26" s="1449" t="s">
        <v>3990</v>
      </c>
      <c r="D26" s="1416" t="s">
        <v>534</v>
      </c>
      <c r="E26" s="1417">
        <v>43.41</v>
      </c>
      <c r="F26" s="1418"/>
      <c r="G26" s="1419">
        <f>SUM(G27:G41)</f>
        <v>178255.5</v>
      </c>
      <c r="H26" s="1419"/>
    </row>
    <row r="27" spans="2:8" ht="15" customHeight="1" outlineLevel="2" x14ac:dyDescent="0.2">
      <c r="B27" s="1415" t="str">
        <f t="shared" si="0"/>
        <v>TERREO</v>
      </c>
      <c r="C27" s="1420" t="str">
        <f>C26</f>
        <v xml:space="preserve"> Academia</v>
      </c>
      <c r="D27" s="1421" t="s">
        <v>3980</v>
      </c>
      <c r="E27" s="1422">
        <f>E26</f>
        <v>43.41</v>
      </c>
      <c r="F27" s="1423">
        <v>450</v>
      </c>
      <c r="G27" s="1424">
        <f t="shared" ref="G27:G34" si="1">E27*F27</f>
        <v>19534.5</v>
      </c>
      <c r="H27" s="1424"/>
    </row>
    <row r="28" spans="2:8" outlineLevel="2" x14ac:dyDescent="0.2">
      <c r="B28" s="1415" t="str">
        <f t="shared" si="0"/>
        <v>TERREO</v>
      </c>
      <c r="C28" s="1420" t="str">
        <f>C27</f>
        <v xml:space="preserve"> Academia</v>
      </c>
      <c r="D28" s="1435" t="s">
        <v>3991</v>
      </c>
      <c r="E28" s="1429">
        <v>3</v>
      </c>
      <c r="F28" s="1430">
        <v>9000</v>
      </c>
      <c r="G28" s="1431">
        <f t="shared" si="1"/>
        <v>27000</v>
      </c>
      <c r="H28" s="1431"/>
    </row>
    <row r="29" spans="2:8" ht="15" customHeight="1" outlineLevel="2" x14ac:dyDescent="0.2">
      <c r="B29" s="1415" t="str">
        <f t="shared" si="0"/>
        <v>TERREO</v>
      </c>
      <c r="C29" s="1420" t="str">
        <f>C28</f>
        <v xml:space="preserve"> Academia</v>
      </c>
      <c r="D29" s="1428" t="s">
        <v>3992</v>
      </c>
      <c r="E29" s="1432">
        <v>2</v>
      </c>
      <c r="F29" s="1433">
        <v>3245</v>
      </c>
      <c r="G29" s="1424">
        <f t="shared" si="1"/>
        <v>6490</v>
      </c>
      <c r="H29" s="1424"/>
    </row>
    <row r="30" spans="2:8" ht="15" customHeight="1" outlineLevel="2" x14ac:dyDescent="0.2">
      <c r="B30" s="1415" t="str">
        <f t="shared" si="0"/>
        <v>TERREO</v>
      </c>
      <c r="C30" s="1420" t="str">
        <f t="shared" si="0"/>
        <v xml:space="preserve"> Academia</v>
      </c>
      <c r="D30" s="1428" t="s">
        <v>3993</v>
      </c>
      <c r="E30" s="1432">
        <v>1</v>
      </c>
      <c r="F30" s="1433">
        <v>62000</v>
      </c>
      <c r="G30" s="1424">
        <f t="shared" si="1"/>
        <v>62000</v>
      </c>
      <c r="H30" s="1434"/>
    </row>
    <row r="31" spans="2:8" ht="15" customHeight="1" outlineLevel="2" x14ac:dyDescent="0.2">
      <c r="B31" s="1415" t="str">
        <f t="shared" si="0"/>
        <v>TERREO</v>
      </c>
      <c r="C31" s="1420" t="str">
        <f t="shared" si="0"/>
        <v xml:space="preserve"> Academia</v>
      </c>
      <c r="D31" s="1428" t="s">
        <v>3994</v>
      </c>
      <c r="E31" s="1432">
        <v>1</v>
      </c>
      <c r="F31" s="1433">
        <v>3250</v>
      </c>
      <c r="G31" s="1424">
        <f t="shared" si="1"/>
        <v>3250</v>
      </c>
      <c r="H31" s="1424"/>
    </row>
    <row r="32" spans="2:8" ht="15" customHeight="1" outlineLevel="2" x14ac:dyDescent="0.2">
      <c r="B32" s="1415" t="str">
        <f t="shared" si="0"/>
        <v>TERREO</v>
      </c>
      <c r="C32" s="1420" t="str">
        <f t="shared" si="0"/>
        <v xml:space="preserve"> Academia</v>
      </c>
      <c r="D32" s="1428" t="s">
        <v>3995</v>
      </c>
      <c r="E32" s="1432">
        <v>1</v>
      </c>
      <c r="F32" s="1433">
        <v>859</v>
      </c>
      <c r="G32" s="1424">
        <f t="shared" si="1"/>
        <v>859</v>
      </c>
      <c r="H32" s="1424"/>
    </row>
    <row r="33" spans="2:8" ht="15" customHeight="1" outlineLevel="2" x14ac:dyDescent="0.2">
      <c r="B33" s="1415" t="str">
        <f t="shared" si="0"/>
        <v>TERREO</v>
      </c>
      <c r="C33" s="1420" t="str">
        <f t="shared" si="0"/>
        <v xml:space="preserve"> Academia</v>
      </c>
      <c r="D33" s="1428" t="s">
        <v>546</v>
      </c>
      <c r="E33" s="1432">
        <v>1</v>
      </c>
      <c r="F33" s="1433">
        <v>2650</v>
      </c>
      <c r="G33" s="1424">
        <f t="shared" si="1"/>
        <v>2650</v>
      </c>
      <c r="H33" s="1424"/>
    </row>
    <row r="34" spans="2:8" ht="15" customHeight="1" outlineLevel="2" x14ac:dyDescent="0.2">
      <c r="B34" s="1415" t="str">
        <f t="shared" ref="B34:C49" si="2">B33</f>
        <v>TERREO</v>
      </c>
      <c r="C34" s="1420" t="str">
        <f t="shared" si="2"/>
        <v xml:space="preserve"> Academia</v>
      </c>
      <c r="D34" s="1428" t="s">
        <v>547</v>
      </c>
      <c r="E34" s="1432">
        <v>6</v>
      </c>
      <c r="F34" s="1433">
        <v>150</v>
      </c>
      <c r="G34" s="1424">
        <f t="shared" si="1"/>
        <v>900</v>
      </c>
      <c r="H34" s="1424"/>
    </row>
    <row r="35" spans="2:8" ht="15" customHeight="1" outlineLevel="2" x14ac:dyDescent="0.2">
      <c r="B35" s="1415" t="str">
        <f t="shared" si="2"/>
        <v>TERREO</v>
      </c>
      <c r="C35" s="1420" t="str">
        <f t="shared" si="2"/>
        <v xml:space="preserve"> Academia</v>
      </c>
      <c r="D35" s="1428" t="s">
        <v>3996</v>
      </c>
      <c r="E35" s="1432">
        <v>1</v>
      </c>
      <c r="F35" s="1433">
        <v>3500</v>
      </c>
      <c r="G35" s="1424">
        <f t="shared" ref="G35:G41" si="3">E35*F35</f>
        <v>3500</v>
      </c>
      <c r="H35" s="1424"/>
    </row>
    <row r="36" spans="2:8" ht="15" customHeight="1" outlineLevel="2" x14ac:dyDescent="0.2">
      <c r="B36" s="1415" t="str">
        <f t="shared" si="2"/>
        <v>TERREO</v>
      </c>
      <c r="C36" s="1420" t="str">
        <f t="shared" si="2"/>
        <v xml:space="preserve"> Academia</v>
      </c>
      <c r="D36" s="1427" t="s">
        <v>3983</v>
      </c>
      <c r="E36" s="1422">
        <v>1</v>
      </c>
      <c r="F36" s="1423">
        <v>35500</v>
      </c>
      <c r="G36" s="1424">
        <f t="shared" si="3"/>
        <v>35500</v>
      </c>
      <c r="H36" s="1424"/>
    </row>
    <row r="37" spans="2:8" ht="15" customHeight="1" outlineLevel="2" x14ac:dyDescent="0.2">
      <c r="B37" s="1415" t="str">
        <f t="shared" si="2"/>
        <v>TERREO</v>
      </c>
      <c r="C37" s="1420" t="str">
        <f>C36</f>
        <v xml:space="preserve"> Academia</v>
      </c>
      <c r="D37" s="1427" t="s">
        <v>3997</v>
      </c>
      <c r="E37" s="1422">
        <v>1</v>
      </c>
      <c r="F37" s="1423">
        <v>1250</v>
      </c>
      <c r="G37" s="1424">
        <f t="shared" si="3"/>
        <v>1250</v>
      </c>
      <c r="H37" s="1424"/>
    </row>
    <row r="38" spans="2:8" ht="15" customHeight="1" outlineLevel="2" x14ac:dyDescent="0.2">
      <c r="B38" s="1415" t="str">
        <f t="shared" si="2"/>
        <v>TERREO</v>
      </c>
      <c r="C38" s="1420" t="str">
        <f>C37</f>
        <v xml:space="preserve"> Academia</v>
      </c>
      <c r="D38" s="1428" t="s">
        <v>3998</v>
      </c>
      <c r="E38" s="1432">
        <v>2</v>
      </c>
      <c r="F38" s="1433">
        <v>1200</v>
      </c>
      <c r="G38" s="1424">
        <f t="shared" si="3"/>
        <v>2400</v>
      </c>
      <c r="H38" s="1424"/>
    </row>
    <row r="39" spans="2:8" ht="15" customHeight="1" outlineLevel="2" x14ac:dyDescent="0.2">
      <c r="B39" s="1415" t="str">
        <f t="shared" si="2"/>
        <v>TERREO</v>
      </c>
      <c r="C39" s="1420" t="str">
        <f t="shared" si="2"/>
        <v xml:space="preserve"> Academia</v>
      </c>
      <c r="D39" s="1428" t="s">
        <v>3999</v>
      </c>
      <c r="E39" s="1432">
        <v>10</v>
      </c>
      <c r="F39" s="1433">
        <v>450</v>
      </c>
      <c r="G39" s="1424">
        <f t="shared" si="3"/>
        <v>4500</v>
      </c>
      <c r="H39" s="1424"/>
    </row>
    <row r="40" spans="2:8" ht="15" customHeight="1" outlineLevel="2" x14ac:dyDescent="0.2">
      <c r="B40" s="1415" t="str">
        <f t="shared" si="2"/>
        <v>TERREO</v>
      </c>
      <c r="C40" s="1420" t="str">
        <f t="shared" si="2"/>
        <v xml:space="preserve"> Academia</v>
      </c>
      <c r="D40" s="1421" t="s">
        <v>3982</v>
      </c>
      <c r="E40" s="1422">
        <v>7</v>
      </c>
      <c r="F40" s="1423">
        <v>980</v>
      </c>
      <c r="G40" s="1424">
        <f t="shared" si="3"/>
        <v>6860</v>
      </c>
      <c r="H40" s="1424"/>
    </row>
    <row r="41" spans="2:8" ht="15" customHeight="1" outlineLevel="2" x14ac:dyDescent="0.2">
      <c r="B41" s="1415" t="str">
        <f t="shared" si="2"/>
        <v>TERREO</v>
      </c>
      <c r="C41" s="1420" t="str">
        <f t="shared" si="2"/>
        <v xml:space="preserve"> Academia</v>
      </c>
      <c r="D41" s="1428" t="s">
        <v>4000</v>
      </c>
      <c r="E41" s="1432">
        <v>1</v>
      </c>
      <c r="F41" s="1433">
        <v>1562</v>
      </c>
      <c r="G41" s="1424">
        <f t="shared" si="3"/>
        <v>1562</v>
      </c>
      <c r="H41" s="1424"/>
    </row>
    <row r="42" spans="2:8" outlineLevel="1" x14ac:dyDescent="0.2">
      <c r="B42" s="1415" t="str">
        <f t="shared" si="2"/>
        <v>TERREO</v>
      </c>
      <c r="C42" s="1449" t="s">
        <v>4001</v>
      </c>
      <c r="D42" s="1416" t="s">
        <v>534</v>
      </c>
      <c r="E42" s="1417">
        <v>14.42</v>
      </c>
      <c r="F42" s="1418"/>
      <c r="G42" s="1419">
        <f>SUM(G43:G48)</f>
        <v>105846.03</v>
      </c>
      <c r="H42" s="1419"/>
    </row>
    <row r="43" spans="2:8" ht="15" customHeight="1" outlineLevel="2" x14ac:dyDescent="0.2">
      <c r="B43" s="1415" t="str">
        <f t="shared" si="2"/>
        <v>TERREO</v>
      </c>
      <c r="C43" s="1420" t="str">
        <f>C42</f>
        <v>Lavanderia</v>
      </c>
      <c r="D43" s="1421" t="s">
        <v>3980</v>
      </c>
      <c r="E43" s="1422">
        <f>E42</f>
        <v>14.42</v>
      </c>
      <c r="F43" s="1423">
        <v>450</v>
      </c>
      <c r="G43" s="1424">
        <f t="shared" ref="G43:G48" si="4">E43*F43</f>
        <v>6489</v>
      </c>
      <c r="H43" s="1424"/>
    </row>
    <row r="44" spans="2:8" outlineLevel="2" x14ac:dyDescent="0.2">
      <c r="B44" s="1415" t="str">
        <f t="shared" si="2"/>
        <v>TERREO</v>
      </c>
      <c r="C44" s="1420" t="str">
        <f>C43</f>
        <v>Lavanderia</v>
      </c>
      <c r="D44" s="1435" t="s">
        <v>4002</v>
      </c>
      <c r="E44" s="1429">
        <v>1</v>
      </c>
      <c r="F44" s="1430">
        <v>3000</v>
      </c>
      <c r="G44" s="1431">
        <f t="shared" si="4"/>
        <v>3000</v>
      </c>
      <c r="H44" s="1431"/>
    </row>
    <row r="45" spans="2:8" ht="15" customHeight="1" outlineLevel="2" x14ac:dyDescent="0.2">
      <c r="B45" s="1415" t="str">
        <f t="shared" si="2"/>
        <v>TERREO</v>
      </c>
      <c r="C45" s="1420" t="str">
        <f t="shared" si="2"/>
        <v>Lavanderia</v>
      </c>
      <c r="D45" s="1427" t="s">
        <v>3983</v>
      </c>
      <c r="E45" s="1422">
        <v>1</v>
      </c>
      <c r="F45" s="1423">
        <v>15500</v>
      </c>
      <c r="G45" s="1424">
        <f t="shared" si="4"/>
        <v>15500</v>
      </c>
      <c r="H45" s="1424"/>
    </row>
    <row r="46" spans="2:8" ht="15" customHeight="1" outlineLevel="2" x14ac:dyDescent="0.2">
      <c r="B46" s="1415" t="str">
        <f t="shared" si="2"/>
        <v>TERREO</v>
      </c>
      <c r="C46" s="1420" t="str">
        <f t="shared" si="2"/>
        <v>Lavanderia</v>
      </c>
      <c r="D46" s="1428" t="s">
        <v>4003</v>
      </c>
      <c r="E46" s="1432">
        <v>3</v>
      </c>
      <c r="F46" s="1433">
        <v>22999.01</v>
      </c>
      <c r="G46" s="1424">
        <f t="shared" si="4"/>
        <v>68997.03</v>
      </c>
      <c r="H46" s="1424"/>
    </row>
    <row r="47" spans="2:8" ht="15" customHeight="1" outlineLevel="2" x14ac:dyDescent="0.2">
      <c r="B47" s="1415" t="str">
        <f t="shared" si="2"/>
        <v>TERREO</v>
      </c>
      <c r="C47" s="1420" t="str">
        <f t="shared" si="2"/>
        <v>Lavanderia</v>
      </c>
      <c r="D47" s="1428" t="s">
        <v>4004</v>
      </c>
      <c r="E47" s="1432">
        <v>1</v>
      </c>
      <c r="F47" s="1433">
        <v>5000</v>
      </c>
      <c r="G47" s="1424">
        <f t="shared" si="4"/>
        <v>5000</v>
      </c>
      <c r="H47" s="1424"/>
    </row>
    <row r="48" spans="2:8" ht="15" customHeight="1" outlineLevel="2" x14ac:dyDescent="0.2">
      <c r="B48" s="1415" t="str">
        <f t="shared" si="2"/>
        <v>TERREO</v>
      </c>
      <c r="C48" s="1420" t="str">
        <f t="shared" si="2"/>
        <v>Lavanderia</v>
      </c>
      <c r="D48" s="1421" t="s">
        <v>3982</v>
      </c>
      <c r="E48" s="1422">
        <v>7</v>
      </c>
      <c r="F48" s="1423">
        <v>980</v>
      </c>
      <c r="G48" s="1424">
        <f t="shared" si="4"/>
        <v>6860</v>
      </c>
      <c r="H48" s="1434"/>
    </row>
    <row r="49" spans="2:8" outlineLevel="1" x14ac:dyDescent="0.2">
      <c r="B49" s="1415" t="str">
        <f t="shared" si="2"/>
        <v>TERREO</v>
      </c>
      <c r="C49" s="1449" t="s">
        <v>4005</v>
      </c>
      <c r="D49" s="1416" t="s">
        <v>534</v>
      </c>
      <c r="E49" s="1417">
        <v>43.41</v>
      </c>
      <c r="F49" s="1418"/>
      <c r="G49" s="1419">
        <f>SUM(G50:G53)</f>
        <v>96454.5</v>
      </c>
      <c r="H49" s="1419"/>
    </row>
    <row r="50" spans="2:8" ht="15" customHeight="1" outlineLevel="2" x14ac:dyDescent="0.2">
      <c r="B50" s="1415" t="str">
        <f t="shared" ref="B50:C65" si="5">B49</f>
        <v>TERREO</v>
      </c>
      <c r="C50" s="1420" t="str">
        <f>C49</f>
        <v>Smart Market</v>
      </c>
      <c r="D50" s="1421" t="s">
        <v>3980</v>
      </c>
      <c r="E50" s="1422">
        <f>E49</f>
        <v>43.41</v>
      </c>
      <c r="F50" s="1423">
        <v>450</v>
      </c>
      <c r="G50" s="1424">
        <f>E50*F50</f>
        <v>19534.5</v>
      </c>
      <c r="H50" s="1424"/>
    </row>
    <row r="51" spans="2:8" outlineLevel="2" x14ac:dyDescent="0.2">
      <c r="B51" s="1415" t="str">
        <f t="shared" si="5"/>
        <v>TERREO</v>
      </c>
      <c r="C51" s="1420" t="str">
        <f>C50</f>
        <v>Smart Market</v>
      </c>
      <c r="D51" s="1435" t="s">
        <v>4006</v>
      </c>
      <c r="E51" s="1429">
        <v>3</v>
      </c>
      <c r="F51" s="1430">
        <v>12500</v>
      </c>
      <c r="G51" s="1431">
        <f>E51*F51</f>
        <v>37500</v>
      </c>
      <c r="H51" s="1431"/>
    </row>
    <row r="52" spans="2:8" ht="15" customHeight="1" outlineLevel="2" x14ac:dyDescent="0.2">
      <c r="B52" s="1415" t="str">
        <f t="shared" si="5"/>
        <v>TERREO</v>
      </c>
      <c r="C52" s="1420" t="str">
        <f t="shared" si="5"/>
        <v>Smart Market</v>
      </c>
      <c r="D52" s="1427" t="s">
        <v>3983</v>
      </c>
      <c r="E52" s="1422">
        <v>1</v>
      </c>
      <c r="F52" s="1423">
        <v>35500</v>
      </c>
      <c r="G52" s="1424">
        <f>E52*F52</f>
        <v>35500</v>
      </c>
      <c r="H52" s="1424"/>
    </row>
    <row r="53" spans="2:8" ht="15" customHeight="1" outlineLevel="2" x14ac:dyDescent="0.2">
      <c r="B53" s="1415" t="str">
        <f t="shared" si="5"/>
        <v>TERREO</v>
      </c>
      <c r="C53" s="1420" t="str">
        <f t="shared" si="5"/>
        <v>Smart Market</v>
      </c>
      <c r="D53" s="1421" t="s">
        <v>3982</v>
      </c>
      <c r="E53" s="1422">
        <v>4</v>
      </c>
      <c r="F53" s="1423">
        <v>980</v>
      </c>
      <c r="G53" s="1424">
        <f>E53*F53</f>
        <v>3920</v>
      </c>
      <c r="H53" s="1424"/>
    </row>
    <row r="54" spans="2:8" outlineLevel="1" x14ac:dyDescent="0.2">
      <c r="B54" s="1415" t="str">
        <f t="shared" si="5"/>
        <v>TERREO</v>
      </c>
      <c r="C54" s="1449" t="s">
        <v>4007</v>
      </c>
      <c r="D54" s="1416" t="s">
        <v>534</v>
      </c>
      <c r="E54" s="1417">
        <v>43.41</v>
      </c>
      <c r="F54" s="1418"/>
      <c r="G54" s="1419">
        <f>SUM(G55:G58)</f>
        <v>96454.5</v>
      </c>
      <c r="H54" s="1419"/>
    </row>
    <row r="55" spans="2:8" ht="15" customHeight="1" outlineLevel="2" x14ac:dyDescent="0.2">
      <c r="B55" s="1415" t="str">
        <f t="shared" si="5"/>
        <v>TERREO</v>
      </c>
      <c r="C55" s="1420" t="str">
        <f>C54</f>
        <v>Delivery</v>
      </c>
      <c r="D55" s="1421" t="s">
        <v>3980</v>
      </c>
      <c r="E55" s="1422">
        <f>E54</f>
        <v>43.41</v>
      </c>
      <c r="F55" s="1423">
        <v>450</v>
      </c>
      <c r="G55" s="1424">
        <f>E55*F55</f>
        <v>19534.5</v>
      </c>
      <c r="H55" s="1424"/>
    </row>
    <row r="56" spans="2:8" outlineLevel="2" x14ac:dyDescent="0.2">
      <c r="B56" s="1415" t="str">
        <f t="shared" si="5"/>
        <v>TERREO</v>
      </c>
      <c r="C56" s="1420" t="str">
        <f>C55</f>
        <v>Delivery</v>
      </c>
      <c r="D56" s="1435" t="s">
        <v>4006</v>
      </c>
      <c r="E56" s="1429">
        <v>3</v>
      </c>
      <c r="F56" s="1430">
        <v>12500</v>
      </c>
      <c r="G56" s="1431">
        <f>E56*F56</f>
        <v>37500</v>
      </c>
      <c r="H56" s="1431"/>
    </row>
    <row r="57" spans="2:8" ht="15" customHeight="1" outlineLevel="2" x14ac:dyDescent="0.2">
      <c r="B57" s="1415" t="str">
        <f t="shared" si="5"/>
        <v>TERREO</v>
      </c>
      <c r="C57" s="1420" t="str">
        <f t="shared" si="5"/>
        <v>Delivery</v>
      </c>
      <c r="D57" s="1427" t="s">
        <v>3983</v>
      </c>
      <c r="E57" s="1422">
        <v>1</v>
      </c>
      <c r="F57" s="1423">
        <v>35500</v>
      </c>
      <c r="G57" s="1424">
        <f>E57*F57</f>
        <v>35500</v>
      </c>
      <c r="H57" s="1424"/>
    </row>
    <row r="58" spans="2:8" ht="15" customHeight="1" outlineLevel="2" x14ac:dyDescent="0.2">
      <c r="B58" s="1415" t="str">
        <f t="shared" si="5"/>
        <v>TERREO</v>
      </c>
      <c r="C58" s="1420" t="str">
        <f t="shared" si="5"/>
        <v>Delivery</v>
      </c>
      <c r="D58" s="1421" t="s">
        <v>3982</v>
      </c>
      <c r="E58" s="1422">
        <v>4</v>
      </c>
      <c r="F58" s="1423">
        <v>980</v>
      </c>
      <c r="G58" s="1424">
        <f>E58*F58</f>
        <v>3920</v>
      </c>
      <c r="H58" s="1424"/>
    </row>
    <row r="59" spans="2:8" outlineLevel="1" x14ac:dyDescent="0.2">
      <c r="B59" s="1415" t="str">
        <f t="shared" si="5"/>
        <v>TERREO</v>
      </c>
      <c r="C59" s="1449" t="s">
        <v>4008</v>
      </c>
      <c r="D59" s="1416" t="s">
        <v>534</v>
      </c>
      <c r="E59" s="1417">
        <v>28.02</v>
      </c>
      <c r="F59" s="1418"/>
      <c r="G59" s="1419">
        <f>SUM(G60:G70)</f>
        <v>44070.9</v>
      </c>
      <c r="H59" s="1419"/>
    </row>
    <row r="60" spans="2:8" ht="15" customHeight="1" outlineLevel="2" x14ac:dyDescent="0.2">
      <c r="B60" s="1415" t="str">
        <f t="shared" si="5"/>
        <v>TERREO</v>
      </c>
      <c r="C60" s="1420" t="str">
        <f>C59</f>
        <v>Coworking</v>
      </c>
      <c r="D60" s="1421" t="s">
        <v>3980</v>
      </c>
      <c r="E60" s="1422">
        <f>E59</f>
        <v>28.02</v>
      </c>
      <c r="F60" s="1423">
        <v>450</v>
      </c>
      <c r="G60" s="1424">
        <f>E60*F60</f>
        <v>12609</v>
      </c>
      <c r="H60" s="1424"/>
    </row>
    <row r="61" spans="2:8" outlineLevel="2" x14ac:dyDescent="0.2">
      <c r="B61" s="1415" t="str">
        <f t="shared" si="5"/>
        <v>TERREO</v>
      </c>
      <c r="C61" s="1420" t="str">
        <f>C60</f>
        <v>Coworking</v>
      </c>
      <c r="D61" s="1435" t="s">
        <v>4002</v>
      </c>
      <c r="E61" s="1429">
        <v>1</v>
      </c>
      <c r="F61" s="1430">
        <v>3000</v>
      </c>
      <c r="G61" s="1431">
        <f>E61*F61</f>
        <v>3000</v>
      </c>
      <c r="H61" s="1431"/>
    </row>
    <row r="62" spans="2:8" ht="15" customHeight="1" outlineLevel="2" x14ac:dyDescent="0.2">
      <c r="B62" s="1415" t="str">
        <f t="shared" si="5"/>
        <v>TERREO</v>
      </c>
      <c r="C62" s="1420" t="str">
        <f>C61</f>
        <v>Coworking</v>
      </c>
      <c r="D62" s="1428" t="s">
        <v>4009</v>
      </c>
      <c r="E62" s="1432">
        <v>1</v>
      </c>
      <c r="F62" s="1423">
        <v>7649.9</v>
      </c>
      <c r="G62" s="1431">
        <f t="shared" ref="G62:G70" si="6">E62*F62</f>
        <v>7649.9</v>
      </c>
      <c r="H62" s="1424"/>
    </row>
    <row r="63" spans="2:8" ht="15" customHeight="1" outlineLevel="2" x14ac:dyDescent="0.2">
      <c r="B63" s="1415" t="str">
        <f t="shared" si="5"/>
        <v>TERREO</v>
      </c>
      <c r="C63" s="1420" t="str">
        <f t="shared" si="5"/>
        <v>Coworking</v>
      </c>
      <c r="D63" s="1428" t="s">
        <v>4010</v>
      </c>
      <c r="E63" s="1432">
        <v>1</v>
      </c>
      <c r="F63" s="1433">
        <v>3905</v>
      </c>
      <c r="G63" s="1431">
        <f t="shared" si="6"/>
        <v>3905</v>
      </c>
      <c r="H63" s="1424"/>
    </row>
    <row r="64" spans="2:8" ht="15" customHeight="1" outlineLevel="2" x14ac:dyDescent="0.2">
      <c r="B64" s="1415" t="str">
        <f t="shared" si="5"/>
        <v>TERREO</v>
      </c>
      <c r="C64" s="1420" t="str">
        <f t="shared" si="5"/>
        <v>Coworking</v>
      </c>
      <c r="D64" s="1428" t="s">
        <v>4011</v>
      </c>
      <c r="E64" s="1432">
        <v>1</v>
      </c>
      <c r="F64" s="1433">
        <v>1850</v>
      </c>
      <c r="G64" s="1431">
        <f t="shared" si="6"/>
        <v>1850</v>
      </c>
      <c r="H64" s="1424"/>
    </row>
    <row r="65" spans="2:8" ht="15" customHeight="1" outlineLevel="2" x14ac:dyDescent="0.2">
      <c r="B65" s="1415" t="str">
        <f t="shared" si="5"/>
        <v>TERREO</v>
      </c>
      <c r="C65" s="1420" t="str">
        <f t="shared" si="5"/>
        <v>Coworking</v>
      </c>
      <c r="D65" s="1428" t="s">
        <v>4012</v>
      </c>
      <c r="E65" s="1432">
        <v>1</v>
      </c>
      <c r="F65" s="1433">
        <v>2490</v>
      </c>
      <c r="G65" s="1431">
        <f t="shared" si="6"/>
        <v>2490</v>
      </c>
      <c r="H65" s="1424"/>
    </row>
    <row r="66" spans="2:8" ht="15" customHeight="1" outlineLevel="2" x14ac:dyDescent="0.2">
      <c r="B66" s="1415" t="str">
        <f t="shared" ref="B66:C69" si="7">B65</f>
        <v>TERREO</v>
      </c>
      <c r="C66" s="1420" t="str">
        <f t="shared" si="7"/>
        <v>Coworking</v>
      </c>
      <c r="D66" s="1421" t="s">
        <v>3981</v>
      </c>
      <c r="E66" s="1432">
        <v>2</v>
      </c>
      <c r="F66" s="1433">
        <v>2033</v>
      </c>
      <c r="G66" s="1431">
        <f t="shared" si="6"/>
        <v>4066</v>
      </c>
      <c r="H66" s="1424"/>
    </row>
    <row r="67" spans="2:8" ht="15" customHeight="1" outlineLevel="2" x14ac:dyDescent="0.2">
      <c r="B67" s="1415" t="str">
        <f t="shared" si="7"/>
        <v>TERREO</v>
      </c>
      <c r="C67" s="1420" t="str">
        <f t="shared" si="7"/>
        <v>Coworking</v>
      </c>
      <c r="D67" s="1428" t="s">
        <v>4013</v>
      </c>
      <c r="E67" s="1432">
        <v>2</v>
      </c>
      <c r="F67" s="1433">
        <v>495.5</v>
      </c>
      <c r="G67" s="1431">
        <f t="shared" si="6"/>
        <v>991</v>
      </c>
      <c r="H67" s="1424"/>
    </row>
    <row r="68" spans="2:8" ht="15" customHeight="1" outlineLevel="2" x14ac:dyDescent="0.2">
      <c r="B68" s="1415" t="str">
        <f t="shared" si="7"/>
        <v>TERREO</v>
      </c>
      <c r="C68" s="1420" t="str">
        <f t="shared" si="7"/>
        <v>Coworking</v>
      </c>
      <c r="D68" s="1428" t="s">
        <v>4014</v>
      </c>
      <c r="E68" s="1432">
        <v>1</v>
      </c>
      <c r="F68" s="1433">
        <v>2550</v>
      </c>
      <c r="G68" s="1424">
        <f t="shared" si="6"/>
        <v>2550</v>
      </c>
      <c r="H68" s="1424"/>
    </row>
    <row r="69" spans="2:8" ht="15" customHeight="1" outlineLevel="2" x14ac:dyDescent="0.2">
      <c r="B69" s="1415" t="str">
        <f t="shared" si="7"/>
        <v>TERREO</v>
      </c>
      <c r="C69" s="1420" t="str">
        <f t="shared" si="7"/>
        <v>Coworking</v>
      </c>
      <c r="D69" s="1428" t="s">
        <v>4015</v>
      </c>
      <c r="E69" s="1432">
        <v>1</v>
      </c>
      <c r="F69" s="1433">
        <v>3000</v>
      </c>
      <c r="G69" s="1424">
        <f t="shared" si="6"/>
        <v>3000</v>
      </c>
      <c r="H69" s="1424"/>
    </row>
    <row r="70" spans="2:8" ht="15" customHeight="1" outlineLevel="2" x14ac:dyDescent="0.2">
      <c r="B70" s="1415" t="str">
        <f>B69</f>
        <v>TERREO</v>
      </c>
      <c r="C70" s="1420" t="str">
        <f>C69</f>
        <v>Coworking</v>
      </c>
      <c r="D70" s="1421" t="s">
        <v>3982</v>
      </c>
      <c r="E70" s="1422">
        <v>2</v>
      </c>
      <c r="F70" s="1423">
        <v>980</v>
      </c>
      <c r="G70" s="1424">
        <f t="shared" si="6"/>
        <v>1960</v>
      </c>
      <c r="H70" s="1434"/>
    </row>
    <row r="71" spans="2:8" x14ac:dyDescent="0.2">
      <c r="B71" s="1436" t="s">
        <v>1360</v>
      </c>
      <c r="C71" s="1410"/>
      <c r="D71" s="1411"/>
      <c r="E71" s="1412"/>
      <c r="F71" s="1413"/>
      <c r="G71" s="1414">
        <f>SUM(G72:G159)/2</f>
        <v>855365.72000000009</v>
      </c>
      <c r="H71" s="1414"/>
    </row>
    <row r="72" spans="2:8" ht="12.75" customHeight="1" outlineLevel="1" x14ac:dyDescent="0.2">
      <c r="B72" s="1437" t="str">
        <f>B71</f>
        <v>Rooftop</v>
      </c>
      <c r="C72" s="1449" t="s">
        <v>4016</v>
      </c>
      <c r="D72" s="1416" t="s">
        <v>534</v>
      </c>
      <c r="E72" s="1417">
        <v>41.51</v>
      </c>
      <c r="F72" s="1418"/>
      <c r="G72" s="1419">
        <f>SUM(G73:G84)</f>
        <v>139967</v>
      </c>
      <c r="H72" s="1419"/>
    </row>
    <row r="73" spans="2:8" ht="15" customHeight="1" outlineLevel="2" x14ac:dyDescent="0.2">
      <c r="B73" s="1437" t="str">
        <f t="shared" ref="B73:C88" si="8">B72</f>
        <v>Rooftop</v>
      </c>
      <c r="C73" s="1420" t="str">
        <f>C72</f>
        <v>Pub</v>
      </c>
      <c r="D73" s="1421" t="s">
        <v>3980</v>
      </c>
      <c r="E73" s="1422">
        <f>E72</f>
        <v>41.51</v>
      </c>
      <c r="F73" s="1423">
        <v>450</v>
      </c>
      <c r="G73" s="1424">
        <f>E73*F73</f>
        <v>18679.5</v>
      </c>
      <c r="H73" s="1424"/>
    </row>
    <row r="74" spans="2:8" outlineLevel="2" x14ac:dyDescent="0.2">
      <c r="B74" s="1437" t="str">
        <f t="shared" si="8"/>
        <v>Rooftop</v>
      </c>
      <c r="C74" s="1420" t="str">
        <f>C73</f>
        <v>Pub</v>
      </c>
      <c r="D74" s="1438" t="s">
        <v>4017</v>
      </c>
      <c r="E74" s="1432">
        <v>1</v>
      </c>
      <c r="F74" s="1433">
        <v>24000</v>
      </c>
      <c r="G74" s="1431">
        <f t="shared" ref="G74:G84" si="9">E74*F74</f>
        <v>24000</v>
      </c>
      <c r="H74" s="1431"/>
    </row>
    <row r="75" spans="2:8" ht="15" customHeight="1" outlineLevel="2" x14ac:dyDescent="0.2">
      <c r="B75" s="1437" t="str">
        <f t="shared" si="8"/>
        <v>Rooftop</v>
      </c>
      <c r="C75" s="1420" t="str">
        <f t="shared" si="8"/>
        <v>Pub</v>
      </c>
      <c r="D75" s="1438" t="s">
        <v>3983</v>
      </c>
      <c r="E75" s="1432">
        <v>1</v>
      </c>
      <c r="F75" s="1433">
        <v>49500</v>
      </c>
      <c r="G75" s="1424">
        <f t="shared" si="9"/>
        <v>49500</v>
      </c>
      <c r="H75" s="1434"/>
    </row>
    <row r="76" spans="2:8" ht="15" customHeight="1" outlineLevel="2" x14ac:dyDescent="0.2">
      <c r="B76" s="1437" t="str">
        <f t="shared" si="8"/>
        <v>Rooftop</v>
      </c>
      <c r="C76" s="1420" t="str">
        <f t="shared" si="8"/>
        <v>Pub</v>
      </c>
      <c r="D76" s="1438" t="s">
        <v>4018</v>
      </c>
      <c r="E76" s="1432">
        <v>1</v>
      </c>
      <c r="F76" s="1433">
        <v>1000</v>
      </c>
      <c r="G76" s="1424">
        <f t="shared" si="9"/>
        <v>1000</v>
      </c>
      <c r="H76" s="1424"/>
    </row>
    <row r="77" spans="2:8" ht="15" customHeight="1" outlineLevel="2" x14ac:dyDescent="0.2">
      <c r="B77" s="1437" t="str">
        <f t="shared" si="8"/>
        <v>Rooftop</v>
      </c>
      <c r="C77" s="1420" t="str">
        <f t="shared" si="8"/>
        <v>Pub</v>
      </c>
      <c r="D77" s="1438" t="s">
        <v>4019</v>
      </c>
      <c r="E77" s="1432">
        <v>1</v>
      </c>
      <c r="F77" s="1433">
        <v>400</v>
      </c>
      <c r="G77" s="1424">
        <f t="shared" si="9"/>
        <v>400</v>
      </c>
      <c r="H77" s="1424"/>
    </row>
    <row r="78" spans="2:8" ht="15" customHeight="1" outlineLevel="2" x14ac:dyDescent="0.2">
      <c r="B78" s="1437" t="str">
        <f t="shared" si="8"/>
        <v>Rooftop</v>
      </c>
      <c r="C78" s="1420" t="str">
        <f t="shared" si="8"/>
        <v>Pub</v>
      </c>
      <c r="D78" s="1438" t="s">
        <v>4020</v>
      </c>
      <c r="E78" s="1432">
        <v>6</v>
      </c>
      <c r="F78" s="1433">
        <v>2900</v>
      </c>
      <c r="G78" s="1424">
        <f t="shared" si="9"/>
        <v>17400</v>
      </c>
      <c r="H78" s="1424"/>
    </row>
    <row r="79" spans="2:8" ht="15" customHeight="1" outlineLevel="2" x14ac:dyDescent="0.2">
      <c r="B79" s="1437" t="str">
        <f>B77</f>
        <v>Rooftop</v>
      </c>
      <c r="C79" s="1420" t="str">
        <f>C77</f>
        <v>Pub</v>
      </c>
      <c r="D79" s="1421" t="s">
        <v>4021</v>
      </c>
      <c r="E79" s="1422">
        <v>3</v>
      </c>
      <c r="F79" s="1423">
        <v>980</v>
      </c>
      <c r="G79" s="1424">
        <f t="shared" si="9"/>
        <v>2940</v>
      </c>
      <c r="H79" s="1424"/>
    </row>
    <row r="80" spans="2:8" ht="15" customHeight="1" outlineLevel="2" x14ac:dyDescent="0.2">
      <c r="B80" s="1437" t="str">
        <f>B78</f>
        <v>Rooftop</v>
      </c>
      <c r="C80" s="1420" t="str">
        <f>C78</f>
        <v>Pub</v>
      </c>
      <c r="D80" s="1421" t="s">
        <v>3982</v>
      </c>
      <c r="E80" s="1422">
        <v>1</v>
      </c>
      <c r="F80" s="1423">
        <v>980</v>
      </c>
      <c r="G80" s="1424">
        <f t="shared" si="9"/>
        <v>980</v>
      </c>
      <c r="H80" s="1424"/>
    </row>
    <row r="81" spans="2:8" ht="15" customHeight="1" outlineLevel="2" x14ac:dyDescent="0.2">
      <c r="B81" s="1437" t="str">
        <f t="shared" si="8"/>
        <v>Rooftop</v>
      </c>
      <c r="C81" s="1420" t="str">
        <f t="shared" si="8"/>
        <v>Pub</v>
      </c>
      <c r="D81" s="1438" t="s">
        <v>4022</v>
      </c>
      <c r="E81" s="1432">
        <v>1</v>
      </c>
      <c r="F81" s="1433">
        <v>15000</v>
      </c>
      <c r="G81" s="1424">
        <f t="shared" si="9"/>
        <v>15000</v>
      </c>
      <c r="H81" s="1424"/>
    </row>
    <row r="82" spans="2:8" ht="15" customHeight="1" outlineLevel="2" x14ac:dyDescent="0.2">
      <c r="B82" s="1437" t="str">
        <f t="shared" si="8"/>
        <v>Rooftop</v>
      </c>
      <c r="C82" s="1420" t="str">
        <f t="shared" si="8"/>
        <v>Pub</v>
      </c>
      <c r="D82" s="1438" t="s">
        <v>4023</v>
      </c>
      <c r="E82" s="1432">
        <v>1</v>
      </c>
      <c r="F82" s="1433">
        <v>1000</v>
      </c>
      <c r="G82" s="1424">
        <f t="shared" si="9"/>
        <v>1000</v>
      </c>
      <c r="H82" s="1424"/>
    </row>
    <row r="83" spans="2:8" ht="15" customHeight="1" outlineLevel="2" x14ac:dyDescent="0.2">
      <c r="B83" s="1437" t="str">
        <f t="shared" si="8"/>
        <v>Rooftop</v>
      </c>
      <c r="C83" s="1420" t="str">
        <f t="shared" si="8"/>
        <v>Pub</v>
      </c>
      <c r="D83" s="1439" t="s">
        <v>4024</v>
      </c>
      <c r="E83" s="1432">
        <v>5</v>
      </c>
      <c r="F83" s="1423">
        <v>1561.7</v>
      </c>
      <c r="G83" s="1424">
        <f t="shared" si="9"/>
        <v>7808.5</v>
      </c>
      <c r="H83" s="1424"/>
    </row>
    <row r="84" spans="2:8" ht="15" customHeight="1" outlineLevel="2" x14ac:dyDescent="0.2">
      <c r="B84" s="1437" t="str">
        <f t="shared" si="8"/>
        <v>Rooftop</v>
      </c>
      <c r="C84" s="1420" t="str">
        <f t="shared" si="8"/>
        <v>Pub</v>
      </c>
      <c r="D84" s="1438" t="s">
        <v>4025</v>
      </c>
      <c r="E84" s="1432">
        <v>1</v>
      </c>
      <c r="F84" s="1433">
        <v>1259</v>
      </c>
      <c r="G84" s="1424">
        <f t="shared" si="9"/>
        <v>1259</v>
      </c>
      <c r="H84" s="1424"/>
    </row>
    <row r="85" spans="2:8" ht="13.15" customHeight="1" outlineLevel="1" x14ac:dyDescent="0.2">
      <c r="B85" s="1437" t="str">
        <f t="shared" si="8"/>
        <v>Rooftop</v>
      </c>
      <c r="C85" s="1449" t="s">
        <v>4026</v>
      </c>
      <c r="D85" s="1416" t="s">
        <v>534</v>
      </c>
      <c r="E85" s="1417">
        <v>77.63</v>
      </c>
      <c r="F85" s="1418"/>
      <c r="G85" s="1419">
        <f>SUM(G86:G102)</f>
        <v>191779.31</v>
      </c>
      <c r="H85" s="1419"/>
    </row>
    <row r="86" spans="2:8" ht="15" customHeight="1" outlineLevel="2" x14ac:dyDescent="0.2">
      <c r="B86" s="1437" t="str">
        <f t="shared" si="8"/>
        <v>Rooftop</v>
      </c>
      <c r="C86" s="1420" t="str">
        <f>C85</f>
        <v>Salão de Festas</v>
      </c>
      <c r="D86" s="1421" t="s">
        <v>3980</v>
      </c>
      <c r="E86" s="1422">
        <f>E85</f>
        <v>77.63</v>
      </c>
      <c r="F86" s="1423">
        <v>450</v>
      </c>
      <c r="G86" s="1424">
        <f t="shared" ref="G86:G102" si="10">E86*F86</f>
        <v>34933.5</v>
      </c>
      <c r="H86" s="1424"/>
    </row>
    <row r="87" spans="2:8" ht="15" customHeight="1" outlineLevel="2" x14ac:dyDescent="0.2">
      <c r="B87" s="1437" t="str">
        <f t="shared" si="8"/>
        <v>Rooftop</v>
      </c>
      <c r="C87" s="1420" t="str">
        <f>C86</f>
        <v>Salão de Festas</v>
      </c>
      <c r="D87" s="1421" t="s">
        <v>3981</v>
      </c>
      <c r="E87" s="1432">
        <v>2</v>
      </c>
      <c r="F87" s="1433">
        <v>2033</v>
      </c>
      <c r="G87" s="1424">
        <f t="shared" si="10"/>
        <v>4066</v>
      </c>
      <c r="H87" s="1424"/>
    </row>
    <row r="88" spans="2:8" ht="15" customHeight="1" outlineLevel="2" x14ac:dyDescent="0.2">
      <c r="B88" s="1437" t="str">
        <f t="shared" si="8"/>
        <v>Rooftop</v>
      </c>
      <c r="C88" s="1420" t="str">
        <f>C86</f>
        <v>Salão de Festas</v>
      </c>
      <c r="D88" s="1439" t="s">
        <v>4024</v>
      </c>
      <c r="E88" s="1432">
        <v>6</v>
      </c>
      <c r="F88" s="1423">
        <v>1561.7</v>
      </c>
      <c r="G88" s="1424">
        <f t="shared" si="10"/>
        <v>9370.2000000000007</v>
      </c>
      <c r="H88" s="1424"/>
    </row>
    <row r="89" spans="2:8" ht="15" customHeight="1" outlineLevel="2" x14ac:dyDescent="0.2">
      <c r="B89" s="1437" t="str">
        <f t="shared" ref="B89:C104" si="11">B88</f>
        <v>Rooftop</v>
      </c>
      <c r="C89" s="1420" t="str">
        <f>C87</f>
        <v>Salão de Festas</v>
      </c>
      <c r="D89" s="1421" t="s">
        <v>4027</v>
      </c>
      <c r="E89" s="1432">
        <v>1</v>
      </c>
      <c r="F89" s="1433">
        <v>980</v>
      </c>
      <c r="G89" s="1424">
        <f t="shared" si="10"/>
        <v>980</v>
      </c>
      <c r="H89" s="1424"/>
    </row>
    <row r="90" spans="2:8" ht="15" customHeight="1" outlineLevel="2" x14ac:dyDescent="0.2">
      <c r="B90" s="1437" t="str">
        <f t="shared" si="11"/>
        <v>Rooftop</v>
      </c>
      <c r="C90" s="1420" t="str">
        <f>C89</f>
        <v>Salão de Festas</v>
      </c>
      <c r="D90" s="1421" t="s">
        <v>3983</v>
      </c>
      <c r="E90" s="1432">
        <v>1</v>
      </c>
      <c r="F90" s="1433">
        <v>62000</v>
      </c>
      <c r="G90" s="1424">
        <f t="shared" si="10"/>
        <v>62000</v>
      </c>
      <c r="H90" s="1440"/>
    </row>
    <row r="91" spans="2:8" ht="15" customHeight="1" outlineLevel="2" x14ac:dyDescent="0.2">
      <c r="B91" s="1437" t="str">
        <f t="shared" si="11"/>
        <v>Rooftop</v>
      </c>
      <c r="C91" s="1420" t="str">
        <f>C90</f>
        <v>Salão de Festas</v>
      </c>
      <c r="D91" s="1438" t="s">
        <v>4028</v>
      </c>
      <c r="E91" s="1432">
        <v>4</v>
      </c>
      <c r="F91" s="1433">
        <v>2507.5</v>
      </c>
      <c r="G91" s="1424">
        <f t="shared" si="10"/>
        <v>10030</v>
      </c>
      <c r="H91" s="1424"/>
    </row>
    <row r="92" spans="2:8" ht="15" customHeight="1" outlineLevel="2" x14ac:dyDescent="0.2">
      <c r="B92" s="1437" t="str">
        <f t="shared" si="11"/>
        <v>Rooftop</v>
      </c>
      <c r="C92" s="1420" t="str">
        <f t="shared" si="11"/>
        <v>Salão de Festas</v>
      </c>
      <c r="D92" s="1438" t="s">
        <v>4029</v>
      </c>
      <c r="E92" s="1432">
        <f>E91*4</f>
        <v>16</v>
      </c>
      <c r="F92" s="1433">
        <v>1569.37</v>
      </c>
      <c r="G92" s="1424">
        <f t="shared" si="10"/>
        <v>25109.919999999998</v>
      </c>
      <c r="H92" s="1424"/>
    </row>
    <row r="93" spans="2:8" ht="15" customHeight="1" outlineLevel="2" x14ac:dyDescent="0.2">
      <c r="B93" s="1437" t="str">
        <f t="shared" si="11"/>
        <v>Rooftop</v>
      </c>
      <c r="C93" s="1420" t="str">
        <f t="shared" si="11"/>
        <v>Salão de Festas</v>
      </c>
      <c r="D93" s="1421" t="s">
        <v>4030</v>
      </c>
      <c r="E93" s="1432">
        <v>1</v>
      </c>
      <c r="F93" s="1433">
        <v>1500</v>
      </c>
      <c r="G93" s="1424">
        <f t="shared" si="10"/>
        <v>1500</v>
      </c>
      <c r="H93" s="1424"/>
    </row>
    <row r="94" spans="2:8" ht="15" customHeight="1" outlineLevel="2" x14ac:dyDescent="0.2">
      <c r="B94" s="1437" t="str">
        <f t="shared" si="11"/>
        <v>Rooftop</v>
      </c>
      <c r="C94" s="1420" t="str">
        <f t="shared" si="11"/>
        <v>Salão de Festas</v>
      </c>
      <c r="D94" s="1427" t="s">
        <v>4031</v>
      </c>
      <c r="E94" s="1432">
        <v>1</v>
      </c>
      <c r="F94" s="1433">
        <v>9270</v>
      </c>
      <c r="G94" s="1424">
        <f t="shared" si="10"/>
        <v>9270</v>
      </c>
      <c r="H94" s="1424"/>
    </row>
    <row r="95" spans="2:8" ht="15" customHeight="1" outlineLevel="2" x14ac:dyDescent="0.2">
      <c r="B95" s="1437" t="str">
        <f t="shared" si="11"/>
        <v>Rooftop</v>
      </c>
      <c r="C95" s="1420" t="str">
        <f t="shared" si="11"/>
        <v>Salão de Festas</v>
      </c>
      <c r="D95" s="1421" t="s">
        <v>4032</v>
      </c>
      <c r="E95" s="1432">
        <v>1</v>
      </c>
      <c r="F95" s="1433">
        <v>1012.99</v>
      </c>
      <c r="G95" s="1424">
        <f t="shared" si="10"/>
        <v>1012.99</v>
      </c>
      <c r="H95" s="1424"/>
    </row>
    <row r="96" spans="2:8" ht="15" customHeight="1" outlineLevel="2" x14ac:dyDescent="0.2">
      <c r="B96" s="1437" t="str">
        <f t="shared" si="11"/>
        <v>Rooftop</v>
      </c>
      <c r="C96" s="1420" t="str">
        <f t="shared" si="11"/>
        <v>Salão de Festas</v>
      </c>
      <c r="D96" s="1421" t="s">
        <v>4033</v>
      </c>
      <c r="E96" s="1432">
        <v>1</v>
      </c>
      <c r="F96" s="1433">
        <v>1672.28</v>
      </c>
      <c r="G96" s="1424">
        <f t="shared" si="10"/>
        <v>1672.28</v>
      </c>
      <c r="H96" s="1424"/>
    </row>
    <row r="97" spans="2:8" ht="15" customHeight="1" outlineLevel="2" x14ac:dyDescent="0.2">
      <c r="B97" s="1437" t="str">
        <f t="shared" si="11"/>
        <v>Rooftop</v>
      </c>
      <c r="C97" s="1420" t="str">
        <f t="shared" si="11"/>
        <v>Salão de Festas</v>
      </c>
      <c r="D97" s="1421" t="s">
        <v>4034</v>
      </c>
      <c r="E97" s="1432">
        <v>3</v>
      </c>
      <c r="F97" s="1433">
        <v>830.42</v>
      </c>
      <c r="G97" s="1424">
        <f t="shared" si="10"/>
        <v>2491.2599999999998</v>
      </c>
      <c r="H97" s="1424"/>
    </row>
    <row r="98" spans="2:8" ht="15" customHeight="1" outlineLevel="2" x14ac:dyDescent="0.2">
      <c r="B98" s="1437" t="str">
        <f t="shared" si="11"/>
        <v>Rooftop</v>
      </c>
      <c r="C98" s="1420" t="str">
        <f t="shared" si="11"/>
        <v>Salão de Festas</v>
      </c>
      <c r="D98" s="1421" t="s">
        <v>4020</v>
      </c>
      <c r="E98" s="1432">
        <v>6</v>
      </c>
      <c r="F98" s="1433">
        <v>2900</v>
      </c>
      <c r="G98" s="1424">
        <f t="shared" si="10"/>
        <v>17400</v>
      </c>
      <c r="H98" s="1424"/>
    </row>
    <row r="99" spans="2:8" ht="15" customHeight="1" outlineLevel="2" x14ac:dyDescent="0.2">
      <c r="B99" s="1437" t="str">
        <f t="shared" si="11"/>
        <v>Rooftop</v>
      </c>
      <c r="C99" s="1420" t="str">
        <f t="shared" si="11"/>
        <v>Salão de Festas</v>
      </c>
      <c r="D99" s="1421" t="s">
        <v>4035</v>
      </c>
      <c r="E99" s="1432">
        <v>1</v>
      </c>
      <c r="F99" s="1433">
        <v>980</v>
      </c>
      <c r="G99" s="1424">
        <f t="shared" si="10"/>
        <v>980</v>
      </c>
      <c r="H99" s="1424"/>
    </row>
    <row r="100" spans="2:8" ht="15" customHeight="1" outlineLevel="2" x14ac:dyDescent="0.2">
      <c r="B100" s="1437" t="str">
        <f t="shared" si="11"/>
        <v>Rooftop</v>
      </c>
      <c r="C100" s="1420" t="str">
        <f t="shared" si="11"/>
        <v>Salão de Festas</v>
      </c>
      <c r="D100" s="1439" t="s">
        <v>4036</v>
      </c>
      <c r="E100" s="1432">
        <v>4</v>
      </c>
      <c r="F100" s="1433">
        <v>950</v>
      </c>
      <c r="G100" s="1424">
        <f t="shared" si="10"/>
        <v>3800</v>
      </c>
      <c r="H100" s="1424"/>
    </row>
    <row r="101" spans="2:8" ht="15" customHeight="1" outlineLevel="2" x14ac:dyDescent="0.2">
      <c r="B101" s="1437" t="str">
        <f t="shared" si="11"/>
        <v>Rooftop</v>
      </c>
      <c r="C101" s="1420" t="str">
        <f t="shared" si="11"/>
        <v>Salão de Festas</v>
      </c>
      <c r="D101" s="1439" t="s">
        <v>4037</v>
      </c>
      <c r="E101" s="1432">
        <v>6</v>
      </c>
      <c r="F101" s="1433">
        <v>650</v>
      </c>
      <c r="G101" s="1424">
        <f t="shared" si="10"/>
        <v>3900</v>
      </c>
      <c r="H101" s="1424"/>
    </row>
    <row r="102" spans="2:8" ht="15" customHeight="1" outlineLevel="2" x14ac:dyDescent="0.2">
      <c r="B102" s="1437" t="str">
        <f t="shared" si="11"/>
        <v>Rooftop</v>
      </c>
      <c r="C102" s="1420" t="str">
        <f t="shared" si="11"/>
        <v>Salão de Festas</v>
      </c>
      <c r="D102" s="1421" t="s">
        <v>4038</v>
      </c>
      <c r="E102" s="1432">
        <v>1</v>
      </c>
      <c r="F102" s="1433">
        <v>3263.16</v>
      </c>
      <c r="G102" s="1424">
        <f t="shared" si="10"/>
        <v>3263.16</v>
      </c>
      <c r="H102" s="1424"/>
    </row>
    <row r="103" spans="2:8" outlineLevel="1" x14ac:dyDescent="0.2">
      <c r="B103" s="1437" t="str">
        <f t="shared" si="11"/>
        <v>Rooftop</v>
      </c>
      <c r="C103" s="1449" t="s">
        <v>4039</v>
      </c>
      <c r="D103" s="1416" t="s">
        <v>534</v>
      </c>
      <c r="E103" s="1417">
        <v>24.43</v>
      </c>
      <c r="F103" s="1418"/>
      <c r="G103" s="1419">
        <f>SUM(G104:G112)</f>
        <v>92743.5</v>
      </c>
      <c r="H103" s="1419"/>
    </row>
    <row r="104" spans="2:8" ht="15" customHeight="1" outlineLevel="2" x14ac:dyDescent="0.2">
      <c r="B104" s="1437" t="str">
        <f t="shared" si="11"/>
        <v>Rooftop</v>
      </c>
      <c r="C104" s="1420" t="str">
        <f>C103</f>
        <v>Brinquedoteca</v>
      </c>
      <c r="D104" s="1421" t="s">
        <v>3980</v>
      </c>
      <c r="E104" s="1422">
        <f>E103</f>
        <v>24.43</v>
      </c>
      <c r="F104" s="1423">
        <v>450</v>
      </c>
      <c r="G104" s="1424">
        <f>E104*F104</f>
        <v>10993.5</v>
      </c>
      <c r="H104" s="1424"/>
    </row>
    <row r="105" spans="2:8" outlineLevel="2" x14ac:dyDescent="0.2">
      <c r="B105" s="1437" t="str">
        <f t="shared" ref="B105:C120" si="12">B104</f>
        <v>Rooftop</v>
      </c>
      <c r="C105" s="1420" t="str">
        <f>C104</f>
        <v>Brinquedoteca</v>
      </c>
      <c r="D105" s="1439" t="s">
        <v>4040</v>
      </c>
      <c r="E105" s="1432">
        <v>1</v>
      </c>
      <c r="F105" s="1433">
        <v>60000</v>
      </c>
      <c r="G105" s="1431">
        <f t="shared" ref="G105:G112" si="13">E105*F105</f>
        <v>60000</v>
      </c>
      <c r="H105" s="1431"/>
    </row>
    <row r="106" spans="2:8" ht="15" customHeight="1" outlineLevel="2" x14ac:dyDescent="0.2">
      <c r="B106" s="1437" t="str">
        <f t="shared" si="12"/>
        <v>Rooftop</v>
      </c>
      <c r="C106" s="1420" t="str">
        <f t="shared" si="12"/>
        <v>Brinquedoteca</v>
      </c>
      <c r="D106" s="1439" t="s">
        <v>4041</v>
      </c>
      <c r="E106" s="1432">
        <v>1</v>
      </c>
      <c r="F106" s="1433">
        <v>2590</v>
      </c>
      <c r="G106" s="1424">
        <f t="shared" si="13"/>
        <v>2590</v>
      </c>
      <c r="H106" s="1424"/>
    </row>
    <row r="107" spans="2:8" ht="15" customHeight="1" outlineLevel="2" x14ac:dyDescent="0.2">
      <c r="B107" s="1437" t="str">
        <f t="shared" si="12"/>
        <v>Rooftop</v>
      </c>
      <c r="C107" s="1420" t="str">
        <f t="shared" si="12"/>
        <v>Brinquedoteca</v>
      </c>
      <c r="D107" s="1439" t="s">
        <v>4042</v>
      </c>
      <c r="E107" s="1432">
        <v>1</v>
      </c>
      <c r="F107" s="1433">
        <v>1000</v>
      </c>
      <c r="G107" s="1424">
        <f t="shared" si="13"/>
        <v>1000</v>
      </c>
      <c r="H107" s="1440"/>
    </row>
    <row r="108" spans="2:8" ht="15" customHeight="1" outlineLevel="2" x14ac:dyDescent="0.2">
      <c r="B108" s="1437" t="str">
        <f t="shared" si="12"/>
        <v>Rooftop</v>
      </c>
      <c r="C108" s="1420" t="str">
        <f t="shared" si="12"/>
        <v>Brinquedoteca</v>
      </c>
      <c r="D108" s="1439" t="s">
        <v>4043</v>
      </c>
      <c r="E108" s="1432">
        <v>2</v>
      </c>
      <c r="F108" s="1433">
        <v>790</v>
      </c>
      <c r="G108" s="1424">
        <f t="shared" si="13"/>
        <v>1580</v>
      </c>
      <c r="H108" s="1424"/>
    </row>
    <row r="109" spans="2:8" ht="15" customHeight="1" outlineLevel="2" x14ac:dyDescent="0.2">
      <c r="B109" s="1437" t="str">
        <f t="shared" si="12"/>
        <v>Rooftop</v>
      </c>
      <c r="C109" s="1420" t="str">
        <f t="shared" si="12"/>
        <v>Brinquedoteca</v>
      </c>
      <c r="D109" s="1439" t="s">
        <v>4044</v>
      </c>
      <c r="E109" s="1432">
        <v>2</v>
      </c>
      <c r="F109" s="1433">
        <v>2900</v>
      </c>
      <c r="G109" s="1424">
        <f t="shared" si="13"/>
        <v>5800</v>
      </c>
      <c r="H109" s="1424"/>
    </row>
    <row r="110" spans="2:8" ht="15" customHeight="1" outlineLevel="2" x14ac:dyDescent="0.2">
      <c r="B110" s="1437" t="str">
        <f t="shared" si="12"/>
        <v>Rooftop</v>
      </c>
      <c r="C110" s="1420" t="str">
        <f t="shared" si="12"/>
        <v>Brinquedoteca</v>
      </c>
      <c r="D110" s="1439" t="s">
        <v>4045</v>
      </c>
      <c r="E110" s="1432">
        <v>2</v>
      </c>
      <c r="F110" s="1433">
        <v>890</v>
      </c>
      <c r="G110" s="1424">
        <f t="shared" si="13"/>
        <v>1780</v>
      </c>
      <c r="H110" s="1424"/>
    </row>
    <row r="111" spans="2:8" ht="15" customHeight="1" outlineLevel="2" x14ac:dyDescent="0.2">
      <c r="B111" s="1437" t="str">
        <f t="shared" si="12"/>
        <v>Rooftop</v>
      </c>
      <c r="C111" s="1420" t="str">
        <f t="shared" si="12"/>
        <v>Brinquedoteca</v>
      </c>
      <c r="D111" s="1439" t="s">
        <v>4046</v>
      </c>
      <c r="E111" s="1432">
        <v>1</v>
      </c>
      <c r="F111" s="1433">
        <v>5800</v>
      </c>
      <c r="G111" s="1424">
        <f t="shared" si="13"/>
        <v>5800</v>
      </c>
      <c r="H111" s="1440"/>
    </row>
    <row r="112" spans="2:8" ht="15" customHeight="1" outlineLevel="2" x14ac:dyDescent="0.2">
      <c r="B112" s="1437" t="str">
        <f t="shared" si="12"/>
        <v>Rooftop</v>
      </c>
      <c r="C112" s="1420" t="str">
        <f t="shared" si="12"/>
        <v>Brinquedoteca</v>
      </c>
      <c r="D112" s="1439" t="s">
        <v>4047</v>
      </c>
      <c r="E112" s="1432">
        <v>1</v>
      </c>
      <c r="F112" s="1433">
        <v>3200</v>
      </c>
      <c r="G112" s="1424">
        <f t="shared" si="13"/>
        <v>3200</v>
      </c>
      <c r="H112" s="1424"/>
    </row>
    <row r="113" spans="2:8" outlineLevel="1" x14ac:dyDescent="0.2">
      <c r="B113" s="1437" t="str">
        <f t="shared" si="12"/>
        <v>Rooftop</v>
      </c>
      <c r="C113" s="1449" t="s">
        <v>4048</v>
      </c>
      <c r="D113" s="1416" t="s">
        <v>534</v>
      </c>
      <c r="E113" s="1417">
        <f>24.43+8.07</f>
        <v>32.5</v>
      </c>
      <c r="F113" s="1418"/>
      <c r="G113" s="1419">
        <f>SUM(G114:G120)</f>
        <v>78293.119999999995</v>
      </c>
      <c r="H113" s="1419"/>
    </row>
    <row r="114" spans="2:8" ht="15" customHeight="1" outlineLevel="2" x14ac:dyDescent="0.2">
      <c r="B114" s="1437" t="str">
        <f t="shared" si="12"/>
        <v>Rooftop</v>
      </c>
      <c r="C114" s="1420" t="str">
        <f>C113</f>
        <v xml:space="preserve">SPA e Sala de Massagem </v>
      </c>
      <c r="D114" s="1421" t="s">
        <v>3980</v>
      </c>
      <c r="E114" s="1422">
        <f>E113</f>
        <v>32.5</v>
      </c>
      <c r="F114" s="1423">
        <v>450</v>
      </c>
      <c r="G114" s="1424">
        <f>E114*F114</f>
        <v>14625</v>
      </c>
      <c r="H114" s="1424"/>
    </row>
    <row r="115" spans="2:8" outlineLevel="2" x14ac:dyDescent="0.2">
      <c r="B115" s="1437" t="str">
        <f t="shared" si="12"/>
        <v>Rooftop</v>
      </c>
      <c r="C115" s="1420" t="str">
        <f>C114</f>
        <v xml:space="preserve">SPA e Sala de Massagem </v>
      </c>
      <c r="D115" s="1439" t="s">
        <v>4040</v>
      </c>
      <c r="E115" s="1432">
        <v>1</v>
      </c>
      <c r="F115" s="1433">
        <v>40000</v>
      </c>
      <c r="G115" s="1431">
        <f t="shared" ref="G115:G120" si="14">E115*F115</f>
        <v>40000</v>
      </c>
      <c r="H115" s="1431"/>
    </row>
    <row r="116" spans="2:8" ht="15" customHeight="1" outlineLevel="2" x14ac:dyDescent="0.2">
      <c r="B116" s="1437" t="str">
        <f t="shared" si="12"/>
        <v>Rooftop</v>
      </c>
      <c r="C116" s="1420" t="str">
        <f t="shared" si="12"/>
        <v xml:space="preserve">SPA e Sala de Massagem </v>
      </c>
      <c r="D116" s="1439" t="s">
        <v>4049</v>
      </c>
      <c r="E116" s="1432">
        <v>3</v>
      </c>
      <c r="F116" s="1433">
        <v>2590</v>
      </c>
      <c r="G116" s="1424">
        <f t="shared" si="14"/>
        <v>7770</v>
      </c>
      <c r="H116" s="1424"/>
    </row>
    <row r="117" spans="2:8" ht="15" customHeight="1" outlineLevel="2" x14ac:dyDescent="0.2">
      <c r="B117" s="1437" t="str">
        <f t="shared" si="12"/>
        <v>Rooftop</v>
      </c>
      <c r="C117" s="1420" t="str">
        <f t="shared" si="12"/>
        <v xml:space="preserve">SPA e Sala de Massagem </v>
      </c>
      <c r="D117" s="1439" t="s">
        <v>4050</v>
      </c>
      <c r="E117" s="1432">
        <v>1</v>
      </c>
      <c r="F117" s="1433">
        <v>3097</v>
      </c>
      <c r="G117" s="1424">
        <f t="shared" si="14"/>
        <v>3097</v>
      </c>
      <c r="H117" s="1440"/>
    </row>
    <row r="118" spans="2:8" ht="15" customHeight="1" outlineLevel="2" x14ac:dyDescent="0.2">
      <c r="B118" s="1437" t="str">
        <f t="shared" si="12"/>
        <v>Rooftop</v>
      </c>
      <c r="C118" s="1420" t="str">
        <f t="shared" si="12"/>
        <v xml:space="preserve">SPA e Sala de Massagem </v>
      </c>
      <c r="D118" s="1439" t="s">
        <v>4051</v>
      </c>
      <c r="E118" s="1432">
        <v>3</v>
      </c>
      <c r="F118" s="1433">
        <v>3167.04</v>
      </c>
      <c r="G118" s="1424">
        <f t="shared" si="14"/>
        <v>9501.119999999999</v>
      </c>
      <c r="H118" s="1424"/>
    </row>
    <row r="119" spans="2:8" ht="15" customHeight="1" outlineLevel="2" x14ac:dyDescent="0.2">
      <c r="B119" s="1437" t="str">
        <f t="shared" si="12"/>
        <v>Rooftop</v>
      </c>
      <c r="C119" s="1420" t="str">
        <f t="shared" si="12"/>
        <v xml:space="preserve">SPA e Sala de Massagem </v>
      </c>
      <c r="D119" s="1421" t="s">
        <v>4052</v>
      </c>
      <c r="E119" s="1422">
        <f>E118</f>
        <v>3</v>
      </c>
      <c r="F119" s="1423">
        <v>450</v>
      </c>
      <c r="G119" s="1424">
        <f t="shared" si="14"/>
        <v>1350</v>
      </c>
      <c r="H119" s="1424"/>
    </row>
    <row r="120" spans="2:8" ht="15" customHeight="1" outlineLevel="2" x14ac:dyDescent="0.2">
      <c r="B120" s="1437" t="str">
        <f t="shared" si="12"/>
        <v>Rooftop</v>
      </c>
      <c r="C120" s="1420" t="str">
        <f>C119</f>
        <v xml:space="preserve">SPA e Sala de Massagem </v>
      </c>
      <c r="D120" s="1439" t="s">
        <v>4037</v>
      </c>
      <c r="E120" s="1432">
        <v>3</v>
      </c>
      <c r="F120" s="1433">
        <v>650</v>
      </c>
      <c r="G120" s="1424">
        <f t="shared" si="14"/>
        <v>1950</v>
      </c>
      <c r="H120" s="1424"/>
    </row>
    <row r="121" spans="2:8" ht="13.15" customHeight="1" outlineLevel="1" x14ac:dyDescent="0.2">
      <c r="B121" s="1437" t="str">
        <f>B120</f>
        <v>Rooftop</v>
      </c>
      <c r="C121" s="1449" t="s">
        <v>4053</v>
      </c>
      <c r="D121" s="1416" t="s">
        <v>534</v>
      </c>
      <c r="E121" s="1417">
        <f>21.37+17.77</f>
        <v>39.14</v>
      </c>
      <c r="F121" s="1418"/>
      <c r="G121" s="1419">
        <f>SUM(G122:G133)</f>
        <v>148918.26</v>
      </c>
      <c r="H121" s="1419"/>
    </row>
    <row r="122" spans="2:8" ht="15" customHeight="1" outlineLevel="2" x14ac:dyDescent="0.2">
      <c r="B122" s="1437" t="str">
        <f>B121</f>
        <v>Rooftop</v>
      </c>
      <c r="C122" s="1420" t="str">
        <f>C121</f>
        <v>Bar Molhado / Estar</v>
      </c>
      <c r="D122" s="1421" t="s">
        <v>3980</v>
      </c>
      <c r="E122" s="1422">
        <f>E121</f>
        <v>39.14</v>
      </c>
      <c r="F122" s="1423">
        <v>450</v>
      </c>
      <c r="G122" s="1424">
        <f t="shared" ref="G122:G133" si="15">E122*F122</f>
        <v>17613</v>
      </c>
      <c r="H122" s="1424"/>
    </row>
    <row r="123" spans="2:8" ht="15" outlineLevel="2" x14ac:dyDescent="0.2">
      <c r="B123" s="1437" t="str">
        <f>B122</f>
        <v>Rooftop</v>
      </c>
      <c r="C123" s="1420" t="str">
        <f>C122</f>
        <v>Bar Molhado / Estar</v>
      </c>
      <c r="D123" s="1438" t="s">
        <v>4025</v>
      </c>
      <c r="E123" s="1432">
        <v>1</v>
      </c>
      <c r="F123" s="1433">
        <v>1259</v>
      </c>
      <c r="G123" s="1424">
        <f t="shared" si="15"/>
        <v>1259</v>
      </c>
      <c r="H123" s="1440"/>
    </row>
    <row r="124" spans="2:8" ht="15" customHeight="1" outlineLevel="2" x14ac:dyDescent="0.2">
      <c r="B124" s="1437" t="str">
        <f>B123</f>
        <v>Rooftop</v>
      </c>
      <c r="C124" s="1420" t="str">
        <f>C123</f>
        <v>Bar Molhado / Estar</v>
      </c>
      <c r="D124" s="1421" t="s">
        <v>4054</v>
      </c>
      <c r="E124" s="1432">
        <v>7</v>
      </c>
      <c r="F124" s="1433">
        <v>2780</v>
      </c>
      <c r="G124" s="1424">
        <f t="shared" si="15"/>
        <v>19460</v>
      </c>
      <c r="H124" s="1440"/>
    </row>
    <row r="125" spans="2:8" ht="15" customHeight="1" outlineLevel="2" x14ac:dyDescent="0.2">
      <c r="B125" s="1437" t="str">
        <f>B124</f>
        <v>Rooftop</v>
      </c>
      <c r="C125" s="1420" t="str">
        <f>C123</f>
        <v>Bar Molhado / Estar</v>
      </c>
      <c r="D125" s="1421" t="s">
        <v>3981</v>
      </c>
      <c r="E125" s="1432">
        <v>2</v>
      </c>
      <c r="F125" s="1433">
        <v>2033</v>
      </c>
      <c r="G125" s="1424">
        <f t="shared" si="15"/>
        <v>4066</v>
      </c>
      <c r="H125" s="1440"/>
    </row>
    <row r="126" spans="2:8" ht="15" customHeight="1" outlineLevel="2" x14ac:dyDescent="0.2">
      <c r="B126" s="1437" t="str">
        <f t="shared" ref="B126:B159" si="16">B123</f>
        <v>Rooftop</v>
      </c>
      <c r="C126" s="1420" t="str">
        <f>C123</f>
        <v>Bar Molhado / Estar</v>
      </c>
      <c r="D126" s="1421" t="s">
        <v>4025</v>
      </c>
      <c r="E126" s="1432">
        <v>1</v>
      </c>
      <c r="F126" s="1433">
        <v>1259</v>
      </c>
      <c r="G126" s="1424">
        <f t="shared" si="15"/>
        <v>1259</v>
      </c>
      <c r="H126" s="1440"/>
    </row>
    <row r="127" spans="2:8" ht="15" customHeight="1" outlineLevel="2" x14ac:dyDescent="0.2">
      <c r="B127" s="1437" t="str">
        <f>B123</f>
        <v>Rooftop</v>
      </c>
      <c r="C127" s="1420" t="str">
        <f>C123</f>
        <v>Bar Molhado / Estar</v>
      </c>
      <c r="D127" s="1438" t="s">
        <v>3983</v>
      </c>
      <c r="E127" s="1432">
        <v>1</v>
      </c>
      <c r="F127" s="1433">
        <v>59500</v>
      </c>
      <c r="G127" s="1424">
        <f t="shared" si="15"/>
        <v>59500</v>
      </c>
      <c r="H127" s="1424"/>
    </row>
    <row r="128" spans="2:8" ht="15" customHeight="1" outlineLevel="2" x14ac:dyDescent="0.2">
      <c r="B128" s="1437" t="str">
        <f>B124</f>
        <v>Rooftop</v>
      </c>
      <c r="C128" s="1420" t="str">
        <f>C124</f>
        <v>Bar Molhado / Estar</v>
      </c>
      <c r="D128" s="1438" t="s">
        <v>4055</v>
      </c>
      <c r="E128" s="1432">
        <v>3</v>
      </c>
      <c r="F128" s="1433">
        <v>830.42</v>
      </c>
      <c r="G128" s="1424">
        <f t="shared" si="15"/>
        <v>2491.2599999999998</v>
      </c>
      <c r="H128" s="1424"/>
    </row>
    <row r="129" spans="2:8" ht="15" customHeight="1" outlineLevel="2" x14ac:dyDescent="0.2">
      <c r="B129" s="1437" t="str">
        <f>B125</f>
        <v>Rooftop</v>
      </c>
      <c r="C129" s="1420" t="str">
        <f>C128</f>
        <v>Bar Molhado / Estar</v>
      </c>
      <c r="D129" s="1421" t="s">
        <v>4021</v>
      </c>
      <c r="E129" s="1422">
        <v>4</v>
      </c>
      <c r="F129" s="1423">
        <v>980</v>
      </c>
      <c r="G129" s="1424">
        <f t="shared" si="15"/>
        <v>3920</v>
      </c>
      <c r="H129" s="1424"/>
    </row>
    <row r="130" spans="2:8" ht="15" customHeight="1" outlineLevel="2" x14ac:dyDescent="0.2">
      <c r="B130" s="1437" t="str">
        <f>B125</f>
        <v>Rooftop</v>
      </c>
      <c r="C130" s="1420" t="str">
        <f>C128</f>
        <v>Bar Molhado / Estar</v>
      </c>
      <c r="D130" s="1421" t="s">
        <v>4056</v>
      </c>
      <c r="E130" s="1422">
        <v>3</v>
      </c>
      <c r="F130" s="1423">
        <v>1790</v>
      </c>
      <c r="G130" s="1424">
        <f t="shared" si="15"/>
        <v>5370</v>
      </c>
      <c r="H130" s="1424"/>
    </row>
    <row r="131" spans="2:8" ht="15" customHeight="1" outlineLevel="2" x14ac:dyDescent="0.2">
      <c r="B131" s="1437" t="str">
        <f>B126</f>
        <v>Rooftop</v>
      </c>
      <c r="C131" s="1420" t="str">
        <f>C129</f>
        <v>Bar Molhado / Estar</v>
      </c>
      <c r="D131" s="1421" t="s">
        <v>4052</v>
      </c>
      <c r="E131" s="1422">
        <f>E130</f>
        <v>3</v>
      </c>
      <c r="F131" s="1423">
        <v>450</v>
      </c>
      <c r="G131" s="1424">
        <f t="shared" si="15"/>
        <v>1350</v>
      </c>
      <c r="H131" s="1424"/>
    </row>
    <row r="132" spans="2:8" ht="15" customHeight="1" outlineLevel="2" x14ac:dyDescent="0.2">
      <c r="B132" s="1437" t="str">
        <f>B126</f>
        <v>Rooftop</v>
      </c>
      <c r="C132" s="1420" t="str">
        <f>C130</f>
        <v>Bar Molhado / Estar</v>
      </c>
      <c r="D132" s="1441" t="s">
        <v>4057</v>
      </c>
      <c r="E132" s="1422">
        <v>1</v>
      </c>
      <c r="F132" s="1423">
        <v>29650</v>
      </c>
      <c r="G132" s="1424">
        <f t="shared" si="15"/>
        <v>29650</v>
      </c>
      <c r="H132" s="1424"/>
    </row>
    <row r="133" spans="2:8" ht="15" customHeight="1" outlineLevel="2" x14ac:dyDescent="0.2">
      <c r="B133" s="1437" t="str">
        <f>B127</f>
        <v>Rooftop</v>
      </c>
      <c r="C133" s="1420" t="str">
        <f>C131</f>
        <v>Bar Molhado / Estar</v>
      </c>
      <c r="D133" s="1441" t="s">
        <v>4058</v>
      </c>
      <c r="E133" s="1422">
        <v>1</v>
      </c>
      <c r="F133" s="1423">
        <v>2980</v>
      </c>
      <c r="G133" s="1424">
        <f t="shared" si="15"/>
        <v>2980</v>
      </c>
      <c r="H133" s="1424"/>
    </row>
    <row r="134" spans="2:8" ht="13.15" customHeight="1" outlineLevel="1" x14ac:dyDescent="0.2">
      <c r="B134" s="1437" t="str">
        <f>B133</f>
        <v>Rooftop</v>
      </c>
      <c r="C134" s="1449" t="s">
        <v>4059</v>
      </c>
      <c r="D134" s="1416" t="s">
        <v>534</v>
      </c>
      <c r="E134" s="1417">
        <v>35.869999999999997</v>
      </c>
      <c r="F134" s="1418"/>
      <c r="G134" s="1419">
        <f>SUM(G135:G152)</f>
        <v>154199.03</v>
      </c>
      <c r="H134" s="1419"/>
    </row>
    <row r="135" spans="2:8" ht="15" customHeight="1" outlineLevel="2" x14ac:dyDescent="0.2">
      <c r="B135" s="1437" t="str">
        <f>B134</f>
        <v>Rooftop</v>
      </c>
      <c r="C135" s="1420" t="str">
        <f>C134</f>
        <v>Espaço Campeiro</v>
      </c>
      <c r="D135" s="1421" t="s">
        <v>3980</v>
      </c>
      <c r="E135" s="1422">
        <f>E134</f>
        <v>35.869999999999997</v>
      </c>
      <c r="F135" s="1423">
        <v>450</v>
      </c>
      <c r="G135" s="1424">
        <f t="shared" ref="G135:G151" si="17">E135*F135</f>
        <v>16141.499999999998</v>
      </c>
      <c r="H135" s="1424"/>
    </row>
    <row r="136" spans="2:8" ht="15" customHeight="1" outlineLevel="2" x14ac:dyDescent="0.2">
      <c r="B136" s="1437" t="str">
        <f t="shared" si="16"/>
        <v>Rooftop</v>
      </c>
      <c r="C136" s="1420" t="str">
        <f>C135</f>
        <v>Espaço Campeiro</v>
      </c>
      <c r="D136" s="1438" t="s">
        <v>3983</v>
      </c>
      <c r="E136" s="1432">
        <v>1</v>
      </c>
      <c r="F136" s="1433">
        <v>59500</v>
      </c>
      <c r="G136" s="1424">
        <f t="shared" si="17"/>
        <v>59500</v>
      </c>
      <c r="H136" s="1424"/>
    </row>
    <row r="137" spans="2:8" ht="15" outlineLevel="2" x14ac:dyDescent="0.2">
      <c r="B137" s="1437" t="str">
        <f>B135</f>
        <v>Rooftop</v>
      </c>
      <c r="C137" s="1420" t="str">
        <f>C136</f>
        <v>Espaço Campeiro</v>
      </c>
      <c r="D137" s="1438" t="s">
        <v>4030</v>
      </c>
      <c r="E137" s="1432">
        <v>1</v>
      </c>
      <c r="F137" s="1433">
        <v>1500</v>
      </c>
      <c r="G137" s="1424">
        <f t="shared" si="17"/>
        <v>1500</v>
      </c>
      <c r="H137" s="1440"/>
    </row>
    <row r="138" spans="2:8" ht="15" customHeight="1" outlineLevel="2" x14ac:dyDescent="0.2">
      <c r="B138" s="1437" t="str">
        <f>B137</f>
        <v>Rooftop</v>
      </c>
      <c r="C138" s="1420" t="str">
        <f>C137</f>
        <v>Espaço Campeiro</v>
      </c>
      <c r="D138" s="1438" t="s">
        <v>4060</v>
      </c>
      <c r="E138" s="1432">
        <v>2</v>
      </c>
      <c r="F138" s="1433">
        <v>3098</v>
      </c>
      <c r="G138" s="1424">
        <f t="shared" si="17"/>
        <v>6196</v>
      </c>
      <c r="H138" s="1440"/>
    </row>
    <row r="139" spans="2:8" ht="15" customHeight="1" outlineLevel="2" x14ac:dyDescent="0.2">
      <c r="B139" s="1437" t="str">
        <f>B138</f>
        <v>Rooftop</v>
      </c>
      <c r="C139" s="1420" t="str">
        <f>C137</f>
        <v>Espaço Campeiro</v>
      </c>
      <c r="D139" s="1438" t="s">
        <v>4061</v>
      </c>
      <c r="E139" s="1432">
        <v>1</v>
      </c>
      <c r="F139" s="1433">
        <v>985</v>
      </c>
      <c r="G139" s="1424">
        <f t="shared" si="17"/>
        <v>985</v>
      </c>
      <c r="H139" s="1440"/>
    </row>
    <row r="140" spans="2:8" ht="15" customHeight="1" outlineLevel="2" x14ac:dyDescent="0.2">
      <c r="B140" s="1437" t="str">
        <f t="shared" si="16"/>
        <v>Rooftop</v>
      </c>
      <c r="C140" s="1420" t="str">
        <f>C137</f>
        <v>Espaço Campeiro</v>
      </c>
      <c r="D140" s="1427" t="s">
        <v>4031</v>
      </c>
      <c r="E140" s="1432">
        <v>1</v>
      </c>
      <c r="F140" s="1433">
        <v>9270</v>
      </c>
      <c r="G140" s="1424">
        <f t="shared" si="17"/>
        <v>9270</v>
      </c>
      <c r="H140" s="1440"/>
    </row>
    <row r="141" spans="2:8" ht="15" customHeight="1" outlineLevel="2" x14ac:dyDescent="0.2">
      <c r="B141" s="1437" t="str">
        <f>B137</f>
        <v>Rooftop</v>
      </c>
      <c r="C141" s="1420" t="str">
        <f>C137</f>
        <v>Espaço Campeiro</v>
      </c>
      <c r="D141" s="1438" t="s">
        <v>4032</v>
      </c>
      <c r="E141" s="1432">
        <v>1</v>
      </c>
      <c r="F141" s="1433">
        <v>1012.99</v>
      </c>
      <c r="G141" s="1424">
        <f t="shared" si="17"/>
        <v>1012.99</v>
      </c>
      <c r="H141" s="1424"/>
    </row>
    <row r="142" spans="2:8" ht="15" customHeight="1" outlineLevel="2" x14ac:dyDescent="0.2">
      <c r="B142" s="1437" t="str">
        <f>B138</f>
        <v>Rooftop</v>
      </c>
      <c r="C142" s="1420" t="str">
        <f>C138</f>
        <v>Espaço Campeiro</v>
      </c>
      <c r="D142" s="1438" t="s">
        <v>4033</v>
      </c>
      <c r="E142" s="1432">
        <v>1</v>
      </c>
      <c r="F142" s="1433">
        <v>1672.28</v>
      </c>
      <c r="G142" s="1424">
        <f t="shared" si="17"/>
        <v>1672.28</v>
      </c>
      <c r="H142" s="1424"/>
    </row>
    <row r="143" spans="2:8" ht="15" customHeight="1" outlineLevel="2" x14ac:dyDescent="0.2">
      <c r="B143" s="1437" t="str">
        <f>B139</f>
        <v>Rooftop</v>
      </c>
      <c r="C143" s="1420" t="str">
        <f t="shared" ref="C143:C152" si="18">C142</f>
        <v>Espaço Campeiro</v>
      </c>
      <c r="D143" s="1438" t="s">
        <v>4034</v>
      </c>
      <c r="E143" s="1432">
        <v>3</v>
      </c>
      <c r="F143" s="1433">
        <v>830.42</v>
      </c>
      <c r="G143" s="1424">
        <f t="shared" si="17"/>
        <v>2491.2599999999998</v>
      </c>
      <c r="H143" s="1424"/>
    </row>
    <row r="144" spans="2:8" ht="15" customHeight="1" outlineLevel="2" x14ac:dyDescent="0.2">
      <c r="B144" s="1437" t="str">
        <f>B140</f>
        <v>Rooftop</v>
      </c>
      <c r="C144" s="1420" t="str">
        <f t="shared" si="18"/>
        <v>Espaço Campeiro</v>
      </c>
      <c r="D144" s="1421" t="s">
        <v>4021</v>
      </c>
      <c r="E144" s="1422">
        <v>4</v>
      </c>
      <c r="F144" s="1423">
        <v>980</v>
      </c>
      <c r="G144" s="1424">
        <f t="shared" si="17"/>
        <v>3920</v>
      </c>
      <c r="H144" s="1424"/>
    </row>
    <row r="145" spans="2:8" ht="15" customHeight="1" outlineLevel="2" x14ac:dyDescent="0.2">
      <c r="B145" s="1437" t="str">
        <f t="shared" si="16"/>
        <v>Rooftop</v>
      </c>
      <c r="C145" s="1420" t="str">
        <f t="shared" si="18"/>
        <v>Espaço Campeiro</v>
      </c>
      <c r="D145" s="1438" t="s">
        <v>4020</v>
      </c>
      <c r="E145" s="1432">
        <v>4</v>
      </c>
      <c r="F145" s="1433">
        <v>2900</v>
      </c>
      <c r="G145" s="1424">
        <f t="shared" si="17"/>
        <v>11600</v>
      </c>
      <c r="H145" s="1424"/>
    </row>
    <row r="146" spans="2:8" ht="15" customHeight="1" outlineLevel="2" x14ac:dyDescent="0.2">
      <c r="B146" s="1437" t="str">
        <f t="shared" si="16"/>
        <v>Rooftop</v>
      </c>
      <c r="C146" s="1420" t="str">
        <f t="shared" si="18"/>
        <v>Espaço Campeiro</v>
      </c>
      <c r="D146" s="1439" t="s">
        <v>4062</v>
      </c>
      <c r="E146" s="1432">
        <f>7+8</f>
        <v>15</v>
      </c>
      <c r="F146" s="1433">
        <v>1430</v>
      </c>
      <c r="G146" s="1424">
        <f t="shared" si="17"/>
        <v>21450</v>
      </c>
      <c r="H146" s="1424"/>
    </row>
    <row r="147" spans="2:8" ht="15" customHeight="1" outlineLevel="2" x14ac:dyDescent="0.2">
      <c r="B147" s="1437" t="str">
        <f t="shared" si="16"/>
        <v>Rooftop</v>
      </c>
      <c r="C147" s="1420" t="str">
        <f t="shared" si="18"/>
        <v>Espaço Campeiro</v>
      </c>
      <c r="D147" s="1439" t="s">
        <v>4035</v>
      </c>
      <c r="E147" s="1432">
        <v>1</v>
      </c>
      <c r="F147" s="1433">
        <v>980</v>
      </c>
      <c r="G147" s="1424">
        <f t="shared" si="17"/>
        <v>980</v>
      </c>
      <c r="H147" s="1424"/>
    </row>
    <row r="148" spans="2:8" ht="15" customHeight="1" outlineLevel="2" x14ac:dyDescent="0.2">
      <c r="B148" s="1437" t="str">
        <f t="shared" si="16"/>
        <v>Rooftop</v>
      </c>
      <c r="C148" s="1420" t="str">
        <f t="shared" si="18"/>
        <v>Espaço Campeiro</v>
      </c>
      <c r="D148" s="1439" t="s">
        <v>4035</v>
      </c>
      <c r="E148" s="1432">
        <v>1</v>
      </c>
      <c r="F148" s="1433">
        <v>980</v>
      </c>
      <c r="G148" s="1424">
        <f t="shared" si="17"/>
        <v>980</v>
      </c>
      <c r="H148" s="1424"/>
    </row>
    <row r="149" spans="2:8" ht="15" customHeight="1" outlineLevel="2" x14ac:dyDescent="0.2">
      <c r="B149" s="1437" t="str">
        <f t="shared" si="16"/>
        <v>Rooftop</v>
      </c>
      <c r="C149" s="1420" t="str">
        <f t="shared" si="18"/>
        <v>Espaço Campeiro</v>
      </c>
      <c r="D149" s="1439" t="s">
        <v>4063</v>
      </c>
      <c r="E149" s="1432">
        <v>4</v>
      </c>
      <c r="F149" s="1433">
        <v>950</v>
      </c>
      <c r="G149" s="1424">
        <f t="shared" si="17"/>
        <v>3800</v>
      </c>
      <c r="H149" s="1424"/>
    </row>
    <row r="150" spans="2:8" ht="15" customHeight="1" outlineLevel="2" x14ac:dyDescent="0.2">
      <c r="B150" s="1437" t="str">
        <f t="shared" si="16"/>
        <v>Rooftop</v>
      </c>
      <c r="C150" s="1420" t="str">
        <f t="shared" si="18"/>
        <v>Espaço Campeiro</v>
      </c>
      <c r="D150" s="1421" t="s">
        <v>4021</v>
      </c>
      <c r="E150" s="1422">
        <v>3</v>
      </c>
      <c r="F150" s="1423">
        <v>980</v>
      </c>
      <c r="G150" s="1424">
        <f t="shared" si="17"/>
        <v>2940</v>
      </c>
      <c r="H150" s="1424"/>
    </row>
    <row r="151" spans="2:8" ht="15" customHeight="1" outlineLevel="2" x14ac:dyDescent="0.2">
      <c r="B151" s="1437" t="str">
        <f t="shared" si="16"/>
        <v>Rooftop</v>
      </c>
      <c r="C151" s="1420" t="str">
        <f t="shared" si="18"/>
        <v>Espaço Campeiro</v>
      </c>
      <c r="D151" s="1421" t="s">
        <v>3982</v>
      </c>
      <c r="E151" s="1422">
        <v>2</v>
      </c>
      <c r="F151" s="1423">
        <v>980</v>
      </c>
      <c r="G151" s="1424">
        <f t="shared" si="17"/>
        <v>1960</v>
      </c>
      <c r="H151" s="1424"/>
    </row>
    <row r="152" spans="2:8" ht="15" customHeight="1" outlineLevel="2" x14ac:dyDescent="0.2">
      <c r="B152" s="1437" t="str">
        <f t="shared" si="16"/>
        <v>Rooftop</v>
      </c>
      <c r="C152" s="1420" t="str">
        <f t="shared" si="18"/>
        <v>Espaço Campeiro</v>
      </c>
      <c r="D152" s="1421" t="s">
        <v>4064</v>
      </c>
      <c r="E152" s="1432">
        <v>1</v>
      </c>
      <c r="F152" s="1433">
        <v>7800</v>
      </c>
      <c r="G152" s="1424">
        <f>E152*F152</f>
        <v>7800</v>
      </c>
      <c r="H152" s="1424"/>
    </row>
    <row r="153" spans="2:8" ht="12.75" customHeight="1" outlineLevel="1" x14ac:dyDescent="0.2">
      <c r="B153" s="1437" t="str">
        <f t="shared" si="16"/>
        <v>Rooftop</v>
      </c>
      <c r="C153" s="1449" t="s">
        <v>4065</v>
      </c>
      <c r="D153" s="1416" t="s">
        <v>534</v>
      </c>
      <c r="E153" s="1417">
        <v>72.19</v>
      </c>
      <c r="F153" s="1418"/>
      <c r="G153" s="1419">
        <f>SUM(G154:G159)</f>
        <v>49465.5</v>
      </c>
      <c r="H153" s="1419"/>
    </row>
    <row r="154" spans="2:8" outlineLevel="2" x14ac:dyDescent="0.2">
      <c r="B154" s="1437" t="str">
        <f t="shared" si="16"/>
        <v>Rooftop</v>
      </c>
      <c r="C154" s="1420" t="str">
        <f t="shared" ref="C154:C159" si="19">C153</f>
        <v>Praça</v>
      </c>
      <c r="D154" s="1421" t="s">
        <v>3980</v>
      </c>
      <c r="E154" s="1422">
        <f>E153</f>
        <v>72.19</v>
      </c>
      <c r="F154" s="1423">
        <v>450</v>
      </c>
      <c r="G154" s="1431">
        <f t="shared" ref="G154:G159" si="20">E154*F154</f>
        <v>32485.5</v>
      </c>
      <c r="H154" s="1424"/>
    </row>
    <row r="155" spans="2:8" ht="15" customHeight="1" outlineLevel="2" x14ac:dyDescent="0.2">
      <c r="B155" s="1437" t="str">
        <f t="shared" si="16"/>
        <v>Rooftop</v>
      </c>
      <c r="C155" s="1420" t="str">
        <f t="shared" si="19"/>
        <v>Praça</v>
      </c>
      <c r="D155" s="1421" t="s">
        <v>4066</v>
      </c>
      <c r="E155" s="1422">
        <v>1</v>
      </c>
      <c r="F155" s="1423">
        <v>4980</v>
      </c>
      <c r="G155" s="1424">
        <f t="shared" si="20"/>
        <v>4980</v>
      </c>
      <c r="H155" s="1424"/>
    </row>
    <row r="156" spans="2:8" outlineLevel="2" x14ac:dyDescent="0.2">
      <c r="B156" s="1437" t="str">
        <f t="shared" si="16"/>
        <v>Rooftop</v>
      </c>
      <c r="C156" s="1420" t="str">
        <f t="shared" si="19"/>
        <v>Praça</v>
      </c>
      <c r="D156" s="1421" t="s">
        <v>4067</v>
      </c>
      <c r="E156" s="1422">
        <v>1</v>
      </c>
      <c r="F156" s="1423">
        <v>3300</v>
      </c>
      <c r="G156" s="1431">
        <f t="shared" si="20"/>
        <v>3300</v>
      </c>
      <c r="H156" s="1424"/>
    </row>
    <row r="157" spans="2:8" ht="15" customHeight="1" outlineLevel="2" x14ac:dyDescent="0.2">
      <c r="B157" s="1437" t="str">
        <f t="shared" si="16"/>
        <v>Rooftop</v>
      </c>
      <c r="C157" s="1420" t="str">
        <f t="shared" si="19"/>
        <v>Praça</v>
      </c>
      <c r="D157" s="1439" t="s">
        <v>4068</v>
      </c>
      <c r="E157" s="1432">
        <v>3</v>
      </c>
      <c r="F157" s="1423">
        <v>1350</v>
      </c>
      <c r="G157" s="1424">
        <f t="shared" si="20"/>
        <v>4050</v>
      </c>
      <c r="H157" s="1424"/>
    </row>
    <row r="158" spans="2:8" ht="15" customHeight="1" outlineLevel="2" x14ac:dyDescent="0.2">
      <c r="B158" s="1437" t="str">
        <f t="shared" si="16"/>
        <v>Rooftop</v>
      </c>
      <c r="C158" s="1420" t="str">
        <f t="shared" si="19"/>
        <v>Praça</v>
      </c>
      <c r="D158" s="1439" t="s">
        <v>4069</v>
      </c>
      <c r="E158" s="1432">
        <v>1</v>
      </c>
      <c r="F158" s="1430">
        <v>1250</v>
      </c>
      <c r="G158" s="1424">
        <f t="shared" si="20"/>
        <v>1250</v>
      </c>
      <c r="H158" s="1424"/>
    </row>
    <row r="159" spans="2:8" ht="15" customHeight="1" outlineLevel="2" x14ac:dyDescent="0.2">
      <c r="B159" s="1437" t="str">
        <f t="shared" si="16"/>
        <v>Rooftop</v>
      </c>
      <c r="C159" s="1420" t="str">
        <f t="shared" si="19"/>
        <v>Praça</v>
      </c>
      <c r="D159" s="1421" t="s">
        <v>4070</v>
      </c>
      <c r="E159" s="1422">
        <v>1</v>
      </c>
      <c r="F159" s="1423">
        <v>3400</v>
      </c>
      <c r="G159" s="1424">
        <f t="shared" si="20"/>
        <v>3400</v>
      </c>
      <c r="H159" s="1424"/>
    </row>
    <row r="160" spans="2:8" x14ac:dyDescent="0.2">
      <c r="B160" s="1436" t="s">
        <v>4071</v>
      </c>
      <c r="C160" s="1410"/>
      <c r="D160" s="1411"/>
      <c r="E160" s="1412"/>
      <c r="F160" s="1413"/>
      <c r="G160" s="1414">
        <f>SUM(G161:G163)/2</f>
        <v>209757</v>
      </c>
      <c r="H160" s="1414"/>
    </row>
    <row r="161" spans="2:8" ht="12.75" customHeight="1" outlineLevel="1" x14ac:dyDescent="0.2">
      <c r="B161" s="1437" t="str">
        <f>B160</f>
        <v>7º AO 19º PAVIMENTO - TIPO (X13)</v>
      </c>
      <c r="C161" s="1449" t="s">
        <v>4072</v>
      </c>
      <c r="D161" s="1416" t="s">
        <v>534</v>
      </c>
      <c r="E161" s="1417">
        <v>405.72</v>
      </c>
      <c r="F161" s="1418"/>
      <c r="G161" s="1419">
        <f>SUM(G162:G163)</f>
        <v>209757</v>
      </c>
      <c r="H161" s="1419"/>
    </row>
    <row r="162" spans="2:8" ht="15" customHeight="1" outlineLevel="2" x14ac:dyDescent="0.2">
      <c r="B162" s="1437" t="str">
        <f>B161</f>
        <v>7º AO 19º PAVIMENTO - TIPO (X13)</v>
      </c>
      <c r="C162" s="1420" t="str">
        <f>C161</f>
        <v xml:space="preserve"> Circulação</v>
      </c>
      <c r="D162" s="1421" t="s">
        <v>3980</v>
      </c>
      <c r="E162" s="1422">
        <f>E161</f>
        <v>405.72</v>
      </c>
      <c r="F162" s="1423">
        <v>450</v>
      </c>
      <c r="G162" s="1424">
        <f>E162*F162</f>
        <v>182574</v>
      </c>
      <c r="H162" s="1424"/>
    </row>
    <row r="163" spans="2:8" ht="13.5" outlineLevel="2" thickBot="1" x14ac:dyDescent="0.25">
      <c r="B163" s="1442" t="str">
        <f>B161</f>
        <v>7º AO 19º PAVIMENTO - TIPO (X13)</v>
      </c>
      <c r="C163" s="1443" t="str">
        <f>C161</f>
        <v xml:space="preserve"> Circulação</v>
      </c>
      <c r="D163" s="1444" t="s">
        <v>4073</v>
      </c>
      <c r="E163" s="1445">
        <f>3*13</f>
        <v>39</v>
      </c>
      <c r="F163" s="1446">
        <v>697</v>
      </c>
      <c r="G163" s="1447">
        <f>E163*F163</f>
        <v>27183</v>
      </c>
      <c r="H163" s="1447"/>
    </row>
  </sheetData>
  <autoFilter ref="B11:H163" xr:uid="{1E23CC80-237B-4668-B49F-44C5C64E1FB5}"/>
  <dataConsolidate/>
  <mergeCells count="1">
    <mergeCell ref="B4:H4"/>
  </mergeCells>
  <pageMargins left="0.511811024" right="0.511811024" top="0.78740157499999996" bottom="0.78740157499999996" header="0.31496062000000002" footer="0.31496062000000002"/>
  <pageSetup paperSize="9" scale="20" fitToWidth="0" orientation="landscape" r:id="rId1"/>
  <ignoredErrors>
    <ignoredError sqref="G19 G24 G26 G42 G49 G54 G59 G85 G103 G113 G121 G134 G153" 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4E09-CD71-4D5D-B168-B6A0AAF524C0}">
  <sheetPr codeName="Planilha10">
    <tabColor rgb="FFFFFF00"/>
    <outlinePr summaryBelow="0"/>
    <pageSetUpPr fitToPage="1"/>
  </sheetPr>
  <dimension ref="A1:Q757"/>
  <sheetViews>
    <sheetView showGridLines="0" zoomScaleNormal="100" zoomScaleSheetLayoutView="100" workbookViewId="0">
      <pane ySplit="7" topLeftCell="A71" activePane="bottomLeft" state="frozen"/>
      <selection activeCell="I4" sqref="I4:I5"/>
      <selection pane="bottomLeft" activeCell="K12" sqref="K12"/>
    </sheetView>
  </sheetViews>
  <sheetFormatPr defaultColWidth="9.140625" defaultRowHeight="14.1" customHeight="1" outlineLevelRow="1" outlineLevelCol="1" x14ac:dyDescent="0.2"/>
  <cols>
    <col min="1" max="5" width="4" style="65" hidden="1" customWidth="1" outlineLevel="1"/>
    <col min="6" max="6" width="3.140625" style="65" customWidth="1" collapsed="1"/>
    <col min="7" max="7" width="7.28515625" style="148" customWidth="1"/>
    <col min="8" max="8" width="8.5703125" style="148" customWidth="1" outlineLevel="1"/>
    <col min="9" max="9" width="12.28515625" style="148" customWidth="1"/>
    <col min="10" max="10" width="32.7109375" style="65" customWidth="1"/>
    <col min="11" max="11" width="6.85546875" style="146" customWidth="1"/>
    <col min="12" max="12" width="11.140625" style="566" customWidth="1"/>
    <col min="13" max="13" width="13.5703125" style="566" bestFit="1" customWidth="1"/>
    <col min="14" max="14" width="11.140625" style="786" customWidth="1"/>
    <col min="15" max="15" width="36.140625" style="637" customWidth="1" outlineLevel="1"/>
    <col min="16" max="16" width="17.5703125" style="147" customWidth="1"/>
    <col min="17" max="17" width="10.140625" style="65" bestFit="1" customWidth="1"/>
    <col min="18" max="16384" width="9.140625" style="65"/>
  </cols>
  <sheetData>
    <row r="1" spans="1:17" s="48" customFormat="1" ht="6.75" customHeight="1" x14ac:dyDescent="0.2">
      <c r="G1" s="46"/>
      <c r="H1" s="46"/>
      <c r="I1" s="46"/>
      <c r="J1" s="47"/>
      <c r="K1" s="180"/>
      <c r="L1" s="47"/>
      <c r="M1" s="47"/>
      <c r="N1" s="781"/>
      <c r="O1" s="47"/>
      <c r="P1" s="155"/>
    </row>
    <row r="2" spans="1:17" s="49" customFormat="1" ht="17.45" customHeight="1" x14ac:dyDescent="0.2">
      <c r="G2" s="195"/>
      <c r="H2" s="565"/>
      <c r="I2" s="565"/>
      <c r="J2" s="565"/>
      <c r="K2" s="211"/>
      <c r="L2" s="211"/>
      <c r="M2" s="211"/>
      <c r="N2" s="782"/>
      <c r="O2" s="635"/>
      <c r="P2" s="154"/>
    </row>
    <row r="3" spans="1:17" s="49" customFormat="1" ht="18" customHeight="1" x14ac:dyDescent="0.2">
      <c r="G3" s="196"/>
      <c r="H3" s="197"/>
      <c r="I3" s="197"/>
      <c r="J3" s="197"/>
      <c r="K3" s="212"/>
      <c r="L3" s="212"/>
      <c r="M3" s="212"/>
      <c r="N3" s="783"/>
      <c r="O3" s="636"/>
      <c r="P3" s="153"/>
    </row>
    <row r="4" spans="1:17" s="350" customFormat="1" ht="15" customHeight="1" x14ac:dyDescent="0.2">
      <c r="G4" s="686" t="s">
        <v>194</v>
      </c>
      <c r="H4" s="341"/>
      <c r="I4" s="346" t="str">
        <f>'Obra '!D1</f>
        <v>Brisa da armação</v>
      </c>
      <c r="J4" s="668"/>
      <c r="N4" s="784"/>
      <c r="O4" s="341" t="s">
        <v>17</v>
      </c>
      <c r="P4" s="687" t="s">
        <v>192</v>
      </c>
      <c r="Q4" s="75"/>
    </row>
    <row r="5" spans="1:17" s="352" customFormat="1" ht="15" customHeight="1" x14ac:dyDescent="0.2">
      <c r="G5" s="787" t="s">
        <v>409</v>
      </c>
      <c r="H5" s="799"/>
      <c r="I5" s="89" t="str">
        <f>'Obra '!D2</f>
        <v>HACASA</v>
      </c>
      <c r="J5" s="788"/>
      <c r="N5" s="785"/>
      <c r="O5" s="789" t="str">
        <f>'Obra '!D3</f>
        <v>R00 - Letícia</v>
      </c>
      <c r="P5" s="790">
        <v>45728</v>
      </c>
    </row>
    <row r="6" spans="1:17" s="209" customFormat="1" ht="18" customHeight="1" x14ac:dyDescent="0.2">
      <c r="A6" s="1069" t="s">
        <v>550</v>
      </c>
      <c r="B6" s="1069" t="s">
        <v>551</v>
      </c>
      <c r="C6" s="1069" t="s">
        <v>552</v>
      </c>
      <c r="D6" s="1069" t="s">
        <v>553</v>
      </c>
      <c r="E6" s="1069" t="s">
        <v>554</v>
      </c>
      <c r="F6" s="352"/>
      <c r="G6" s="1814" t="s">
        <v>399</v>
      </c>
      <c r="H6" s="1814"/>
      <c r="I6" s="1814"/>
      <c r="J6" s="1814"/>
      <c r="K6" s="1814"/>
      <c r="L6" s="1814"/>
      <c r="M6" s="1814"/>
      <c r="N6" s="1814"/>
      <c r="O6" s="1814"/>
      <c r="P6" s="1814"/>
    </row>
    <row r="7" spans="1:17" s="207" customFormat="1" ht="24" customHeight="1" x14ac:dyDescent="0.2">
      <c r="A7" s="800">
        <v>0</v>
      </c>
      <c r="B7" s="800">
        <v>0</v>
      </c>
      <c r="C7" s="800">
        <v>0</v>
      </c>
      <c r="D7" s="801">
        <v>0</v>
      </c>
      <c r="E7" s="801">
        <v>0</v>
      </c>
      <c r="G7" s="562" t="s">
        <v>197</v>
      </c>
      <c r="H7" s="802" t="s">
        <v>555</v>
      </c>
      <c r="I7" s="563" t="s">
        <v>20</v>
      </c>
      <c r="J7" s="776" t="s">
        <v>0</v>
      </c>
      <c r="K7" s="669" t="s">
        <v>95</v>
      </c>
      <c r="L7" s="670" t="s">
        <v>355</v>
      </c>
      <c r="M7" s="670" t="s">
        <v>535</v>
      </c>
      <c r="N7" s="670" t="s">
        <v>15</v>
      </c>
      <c r="O7" s="779" t="s">
        <v>397</v>
      </c>
      <c r="P7" s="564" t="s">
        <v>288</v>
      </c>
    </row>
    <row r="8" spans="1:17" s="209" customFormat="1" ht="13.9" customHeight="1" x14ac:dyDescent="0.2">
      <c r="A8" s="800">
        <f ca="1">IF($H8="UNIDADE CONSTRUTIVA",OFFSET(A8,-1,0)+1,LARGE(A$3:A7,1))</f>
        <v>0</v>
      </c>
      <c r="B8" s="800">
        <f t="shared" ref="B8" ca="1" si="0">IF(H8="UNIDADE CONSTRUTIVA",0,IF(H8="CÉLULA CONSTRUTIVA",OFFSET(B8,-1,0)+1,OFFSET(B8,-1,0)))</f>
        <v>1</v>
      </c>
      <c r="C8" s="800">
        <f t="shared" ref="C8" ca="1" si="1">IF(H8="CÉLULA CONSTRUTIVA",0,IF(H8="ETAPA",OFFSET(C8,-1,0)+1,OFFSET(C8,-1,0)))</f>
        <v>0</v>
      </c>
      <c r="D8" s="801">
        <f t="shared" ref="D8" ca="1" si="2">IF(H8="ETAPA",0,IF(H8="SUBETAPA",OFFSET(D8,-1,0)+1,OFFSET(D8,-1,0)))</f>
        <v>0</v>
      </c>
      <c r="E8" s="801">
        <f t="shared" ref="E8" ca="1" si="3">IF(H8="Subetapa",0,IF(H8="serviço",OFFSET(E8,-1,0)+1,OFFSET(E8,-1,0)))</f>
        <v>0</v>
      </c>
      <c r="G8" s="803"/>
      <c r="H8" s="804" t="s">
        <v>556</v>
      </c>
      <c r="I8" s="805" t="str">
        <f t="shared" ref="I8:I71" ca="1" si="4">IF(H8="Unidade Construtiva",TEXT(A8,"00"),IF(H8="Célula Construtiva",TEXT(B8,"00"),IF(H8="Etapa",CONCATENATE(TEXT(B8,"00"),".",TEXT(C8,"000")),IF(H8="Subetapa",CONCATENATE(TEXT(B8,"00"),".",TEXT(C8,"000"),".",TEXT(D8,"000")),IF(H8="Serviço",CONCATENATE(TEXT(B8,"00"),".",TEXT(C8,"000"),".",TEXT(D8,"000"),".",TEXT(E8,"000")),"")))))</f>
        <v>01</v>
      </c>
      <c r="J8" s="806" t="s">
        <v>1235</v>
      </c>
      <c r="K8" s="807"/>
      <c r="L8" s="808"/>
      <c r="M8" s="808"/>
      <c r="N8" s="1089">
        <f t="shared" ref="N8:N39" ca="1" si="5">IF(H8="Serviço",M8*L8,IF(H8="CÉLULA CONSTRUTIVA",SUMIFS($N$8:$N$417,$B$8:$B$417,B8,$H$8:$H$417,"Serviço"),IF(H8="ETAPA",SUMIFS($N$8:$N$417,$B$8:$B$417,B8,$C$8:$C$417,C8,$H$8:$H$417,"Serviço"),IF(H8="SUBETAPA",SUMIFS($N$8:$N$417,$B$8:$B$417,B8,$C$8:$C$417,C8,$D$8:$D$417,D8,$H$8:$H$417,"Serviço"),0))))</f>
        <v>586319.4</v>
      </c>
      <c r="O8" s="809"/>
      <c r="P8" s="810" t="s">
        <v>142</v>
      </c>
    </row>
    <row r="9" spans="1:17" s="209" customFormat="1" ht="13.9" customHeight="1" x14ac:dyDescent="0.2">
      <c r="A9" s="800">
        <f ca="1">IF($H9="UNIDADE CONSTRUTIVA",OFFSET(A9,-1,0)+1,LARGE(A$3:A8,1))</f>
        <v>0</v>
      </c>
      <c r="B9" s="800">
        <f t="shared" ref="B9:B72" ca="1" si="6">IF(H9="UNIDADE CONSTRUTIVA",0,IF(H9="CÉLULA CONSTRUTIVA",OFFSET(B9,-1,0)+1,OFFSET(B9,-1,0)))</f>
        <v>1</v>
      </c>
      <c r="C9" s="800">
        <f t="shared" ref="C9:C72" ca="1" si="7">IF(H9="CÉLULA CONSTRUTIVA",0,IF(H9="ETAPA",OFFSET(C9,-1,0)+1,OFFSET(C9,-1,0)))</f>
        <v>1</v>
      </c>
      <c r="D9" s="801">
        <f t="shared" ref="D9:D72" ca="1" si="8">IF(H9="ETAPA",0,IF(H9="SUBETAPA",OFFSET(D9,-1,0)+1,OFFSET(D9,-1,0)))</f>
        <v>0</v>
      </c>
      <c r="E9" s="801">
        <f t="shared" ref="E9:E72" ca="1" si="9">IF(H9="Subetapa",0,IF(H9="serviço",OFFSET(E9,-1,0)+1,OFFSET(E9,-1,0)))</f>
        <v>0</v>
      </c>
      <c r="G9" s="803"/>
      <c r="H9" s="804" t="s">
        <v>557</v>
      </c>
      <c r="I9" s="805" t="str">
        <f t="shared" ca="1" si="4"/>
        <v>01.001</v>
      </c>
      <c r="J9" s="806" t="s">
        <v>1236</v>
      </c>
      <c r="K9" s="807"/>
      <c r="L9" s="808"/>
      <c r="M9" s="808"/>
      <c r="N9" s="1089">
        <f t="shared" ca="1" si="5"/>
        <v>434557.45</v>
      </c>
      <c r="O9" s="809"/>
      <c r="P9" s="810" t="s">
        <v>142</v>
      </c>
    </row>
    <row r="10" spans="1:17" s="209" customFormat="1" ht="13.9" customHeight="1" x14ac:dyDescent="0.2">
      <c r="A10" s="800">
        <f ca="1">IF($H10="UNIDADE CONSTRUTIVA",OFFSET(A10,-1,0)+1,LARGE(A$3:A9,1))</f>
        <v>0</v>
      </c>
      <c r="B10" s="800">
        <f t="shared" ca="1" si="6"/>
        <v>1</v>
      </c>
      <c r="C10" s="800">
        <f t="shared" ca="1" si="7"/>
        <v>1</v>
      </c>
      <c r="D10" s="801">
        <f t="shared" ca="1" si="8"/>
        <v>1</v>
      </c>
      <c r="E10" s="801">
        <f t="shared" ca="1" si="9"/>
        <v>0</v>
      </c>
      <c r="G10" s="803"/>
      <c r="H10" s="804" t="s">
        <v>558</v>
      </c>
      <c r="I10" s="805" t="str">
        <f t="shared" ca="1" si="4"/>
        <v>01.001.001</v>
      </c>
      <c r="J10" s="806" t="s">
        <v>1237</v>
      </c>
      <c r="K10" s="807"/>
      <c r="L10" s="808"/>
      <c r="M10" s="808"/>
      <c r="N10" s="1089">
        <f t="shared" ca="1" si="5"/>
        <v>30575.829999999998</v>
      </c>
      <c r="O10" s="809"/>
      <c r="P10" s="810"/>
    </row>
    <row r="11" spans="1:17" s="209" customFormat="1" ht="13.9" customHeight="1" outlineLevel="1" x14ac:dyDescent="0.2">
      <c r="A11" s="800">
        <f ca="1">IF($H11="UNIDADE CONSTRUTIVA",OFFSET(A11,-1,0)+1,LARGE(A$3:A10,1))</f>
        <v>0</v>
      </c>
      <c r="B11" s="800">
        <f t="shared" ca="1" si="6"/>
        <v>1</v>
      </c>
      <c r="C11" s="800">
        <f t="shared" ca="1" si="7"/>
        <v>1</v>
      </c>
      <c r="D11" s="801">
        <f t="shared" ca="1" si="8"/>
        <v>1</v>
      </c>
      <c r="E11" s="801">
        <f t="shared" ca="1" si="9"/>
        <v>1</v>
      </c>
      <c r="G11" s="803"/>
      <c r="H11" s="804" t="s">
        <v>559</v>
      </c>
      <c r="I11" s="805" t="str">
        <f t="shared" ca="1" si="4"/>
        <v>01.001.001.001</v>
      </c>
      <c r="J11" s="806" t="s">
        <v>1238</v>
      </c>
      <c r="K11" s="807" t="s">
        <v>453</v>
      </c>
      <c r="L11" s="808">
        <v>1</v>
      </c>
      <c r="M11" s="808">
        <v>6867.96</v>
      </c>
      <c r="N11" s="1089">
        <f t="shared" si="5"/>
        <v>6867.96</v>
      </c>
      <c r="O11" s="809" t="s">
        <v>1329</v>
      </c>
      <c r="P11" s="810" t="s">
        <v>537</v>
      </c>
    </row>
    <row r="12" spans="1:17" s="209" customFormat="1" ht="13.9" customHeight="1" outlineLevel="1" x14ac:dyDescent="0.2">
      <c r="A12" s="800">
        <f ca="1">IF($H12="UNIDADE CONSTRUTIVA",OFFSET(A12,-1,0)+1,LARGE(A$3:A11,1))</f>
        <v>0</v>
      </c>
      <c r="B12" s="800">
        <f t="shared" ca="1" si="6"/>
        <v>1</v>
      </c>
      <c r="C12" s="800">
        <f t="shared" ca="1" si="7"/>
        <v>1</v>
      </c>
      <c r="D12" s="801">
        <f t="shared" ca="1" si="8"/>
        <v>1</v>
      </c>
      <c r="E12" s="801">
        <f t="shared" ca="1" si="9"/>
        <v>2</v>
      </c>
      <c r="G12" s="803"/>
      <c r="H12" s="804" t="s">
        <v>559</v>
      </c>
      <c r="I12" s="805" t="str">
        <f t="shared" ca="1" si="4"/>
        <v>01.001.001.002</v>
      </c>
      <c r="J12" s="806" t="s">
        <v>1226</v>
      </c>
      <c r="K12" s="807" t="s">
        <v>453</v>
      </c>
      <c r="L12" s="808">
        <v>1</v>
      </c>
      <c r="M12" s="808">
        <v>900</v>
      </c>
      <c r="N12" s="1089">
        <f t="shared" si="5"/>
        <v>900</v>
      </c>
      <c r="O12" s="809" t="s">
        <v>1330</v>
      </c>
      <c r="P12" s="810" t="s">
        <v>537</v>
      </c>
    </row>
    <row r="13" spans="1:17" s="209" customFormat="1" ht="13.9" customHeight="1" outlineLevel="1" x14ac:dyDescent="0.2">
      <c r="A13" s="800">
        <f ca="1">IF($H13="UNIDADE CONSTRUTIVA",OFFSET(A13,-1,0)+1,LARGE(A$3:A12,1))</f>
        <v>0</v>
      </c>
      <c r="B13" s="800">
        <f t="shared" ca="1" si="6"/>
        <v>1</v>
      </c>
      <c r="C13" s="800">
        <f t="shared" ca="1" si="7"/>
        <v>1</v>
      </c>
      <c r="D13" s="801">
        <f t="shared" ca="1" si="8"/>
        <v>1</v>
      </c>
      <c r="E13" s="801">
        <f t="shared" ca="1" si="9"/>
        <v>3</v>
      </c>
      <c r="G13" s="803"/>
      <c r="H13" s="804" t="s">
        <v>559</v>
      </c>
      <c r="I13" s="805" t="str">
        <f t="shared" ca="1" si="4"/>
        <v>01.001.001.003</v>
      </c>
      <c r="J13" s="806" t="s">
        <v>1239</v>
      </c>
      <c r="K13" s="807" t="s">
        <v>453</v>
      </c>
      <c r="L13" s="808">
        <v>1</v>
      </c>
      <c r="M13" s="808">
        <v>5459.91</v>
      </c>
      <c r="N13" s="1089">
        <f t="shared" si="5"/>
        <v>5459.91</v>
      </c>
      <c r="O13" s="809" t="s">
        <v>1329</v>
      </c>
      <c r="P13" s="810" t="s">
        <v>537</v>
      </c>
    </row>
    <row r="14" spans="1:17" s="209" customFormat="1" ht="13.9" customHeight="1" outlineLevel="1" x14ac:dyDescent="0.2">
      <c r="A14" s="800">
        <f ca="1">IF($H14="UNIDADE CONSTRUTIVA",OFFSET(A14,-1,0)+1,LARGE(A$3:A13,1))</f>
        <v>0</v>
      </c>
      <c r="B14" s="800">
        <f t="shared" ca="1" si="6"/>
        <v>1</v>
      </c>
      <c r="C14" s="800">
        <f t="shared" ca="1" si="7"/>
        <v>1</v>
      </c>
      <c r="D14" s="801">
        <f t="shared" ca="1" si="8"/>
        <v>1</v>
      </c>
      <c r="E14" s="801">
        <f t="shared" ca="1" si="9"/>
        <v>4</v>
      </c>
      <c r="G14" s="803"/>
      <c r="H14" s="804" t="s">
        <v>559</v>
      </c>
      <c r="I14" s="805" t="str">
        <f t="shared" ca="1" si="4"/>
        <v>01.001.001.004</v>
      </c>
      <c r="J14" s="806" t="s">
        <v>1240</v>
      </c>
      <c r="K14" s="807" t="s">
        <v>453</v>
      </c>
      <c r="L14" s="808">
        <v>1</v>
      </c>
      <c r="M14" s="808">
        <v>3866.34</v>
      </c>
      <c r="N14" s="1089">
        <f t="shared" si="5"/>
        <v>3866.34</v>
      </c>
      <c r="O14" s="809" t="s">
        <v>1330</v>
      </c>
      <c r="P14" s="810" t="s">
        <v>537</v>
      </c>
    </row>
    <row r="15" spans="1:17" s="209" customFormat="1" ht="13.9" customHeight="1" outlineLevel="1" x14ac:dyDescent="0.2">
      <c r="A15" s="800">
        <f ca="1">IF($H15="UNIDADE CONSTRUTIVA",OFFSET(A15,-1,0)+1,LARGE(A$3:A14,1))</f>
        <v>0</v>
      </c>
      <c r="B15" s="800">
        <f t="shared" ca="1" si="6"/>
        <v>1</v>
      </c>
      <c r="C15" s="800">
        <f t="shared" ca="1" si="7"/>
        <v>1</v>
      </c>
      <c r="D15" s="801">
        <f t="shared" ca="1" si="8"/>
        <v>1</v>
      </c>
      <c r="E15" s="801">
        <f t="shared" ca="1" si="9"/>
        <v>5</v>
      </c>
      <c r="G15" s="803"/>
      <c r="H15" s="804" t="s">
        <v>559</v>
      </c>
      <c r="I15" s="805" t="str">
        <f t="shared" ca="1" si="4"/>
        <v>01.001.001.005</v>
      </c>
      <c r="J15" s="806" t="s">
        <v>1241</v>
      </c>
      <c r="K15" s="807" t="s">
        <v>453</v>
      </c>
      <c r="L15" s="808">
        <v>1</v>
      </c>
      <c r="M15" s="808">
        <v>6586</v>
      </c>
      <c r="N15" s="1089">
        <f t="shared" si="5"/>
        <v>6586</v>
      </c>
      <c r="O15" s="809" t="s">
        <v>1330</v>
      </c>
      <c r="P15" s="810" t="s">
        <v>537</v>
      </c>
    </row>
    <row r="16" spans="1:17" s="209" customFormat="1" ht="13.9" customHeight="1" outlineLevel="1" x14ac:dyDescent="0.2">
      <c r="A16" s="800">
        <f ca="1">IF($H16="UNIDADE CONSTRUTIVA",OFFSET(A16,-1,0)+1,LARGE(A$3:A15,1))</f>
        <v>0</v>
      </c>
      <c r="B16" s="800">
        <f t="shared" ca="1" si="6"/>
        <v>1</v>
      </c>
      <c r="C16" s="800">
        <f t="shared" ca="1" si="7"/>
        <v>1</v>
      </c>
      <c r="D16" s="801">
        <f t="shared" ca="1" si="8"/>
        <v>1</v>
      </c>
      <c r="E16" s="801">
        <f t="shared" ca="1" si="9"/>
        <v>6</v>
      </c>
      <c r="G16" s="803"/>
      <c r="H16" s="804" t="s">
        <v>559</v>
      </c>
      <c r="I16" s="805" t="str">
        <f t="shared" ca="1" si="4"/>
        <v>01.001.001.006</v>
      </c>
      <c r="J16" s="806" t="s">
        <v>1242</v>
      </c>
      <c r="K16" s="807" t="s">
        <v>453</v>
      </c>
      <c r="L16" s="808">
        <v>1</v>
      </c>
      <c r="M16" s="808">
        <v>6895.62</v>
      </c>
      <c r="N16" s="1089">
        <f t="shared" si="5"/>
        <v>6895.62</v>
      </c>
      <c r="O16" s="809" t="s">
        <v>1331</v>
      </c>
      <c r="P16" s="810" t="s">
        <v>537</v>
      </c>
    </row>
    <row r="17" spans="1:16" s="209" customFormat="1" ht="13.9" customHeight="1" x14ac:dyDescent="0.2">
      <c r="A17" s="800">
        <f ca="1">IF($H17="UNIDADE CONSTRUTIVA",OFFSET(A17,-1,0)+1,LARGE(A$3:A16,1))</f>
        <v>0</v>
      </c>
      <c r="B17" s="800">
        <f t="shared" ca="1" si="6"/>
        <v>1</v>
      </c>
      <c r="C17" s="800">
        <f t="shared" ca="1" si="7"/>
        <v>1</v>
      </c>
      <c r="D17" s="801">
        <f t="shared" ca="1" si="8"/>
        <v>2</v>
      </c>
      <c r="E17" s="801">
        <f t="shared" ca="1" si="9"/>
        <v>0</v>
      </c>
      <c r="G17" s="803"/>
      <c r="H17" s="804" t="s">
        <v>558</v>
      </c>
      <c r="I17" s="805" t="str">
        <f t="shared" ca="1" si="4"/>
        <v>01.001.002</v>
      </c>
      <c r="J17" s="806" t="s">
        <v>1243</v>
      </c>
      <c r="K17" s="807"/>
      <c r="L17" s="808"/>
      <c r="M17" s="808"/>
      <c r="N17" s="1089">
        <f t="shared" ca="1" si="5"/>
        <v>265788.02</v>
      </c>
      <c r="O17" s="809"/>
      <c r="P17" s="810"/>
    </row>
    <row r="18" spans="1:16" s="209" customFormat="1" ht="13.9" customHeight="1" outlineLevel="1" x14ac:dyDescent="0.2">
      <c r="A18" s="800">
        <f ca="1">IF($H18="UNIDADE CONSTRUTIVA",OFFSET(A18,-1,0)+1,LARGE(A$3:A17,1))</f>
        <v>0</v>
      </c>
      <c r="B18" s="800">
        <f t="shared" ca="1" si="6"/>
        <v>1</v>
      </c>
      <c r="C18" s="800">
        <f t="shared" ca="1" si="7"/>
        <v>1</v>
      </c>
      <c r="D18" s="801">
        <f t="shared" ca="1" si="8"/>
        <v>2</v>
      </c>
      <c r="E18" s="801">
        <f t="shared" ca="1" si="9"/>
        <v>1</v>
      </c>
      <c r="G18" s="803"/>
      <c r="H18" s="804" t="s">
        <v>559</v>
      </c>
      <c r="I18" s="805" t="str">
        <f t="shared" ca="1" si="4"/>
        <v>01.001.002.001</v>
      </c>
      <c r="J18" s="806" t="s">
        <v>1244</v>
      </c>
      <c r="K18" s="807" t="s">
        <v>453</v>
      </c>
      <c r="L18" s="808">
        <v>1</v>
      </c>
      <c r="M18" s="808">
        <v>14611.4</v>
      </c>
      <c r="N18" s="1089">
        <f t="shared" si="5"/>
        <v>14611.4</v>
      </c>
      <c r="O18" s="809" t="s">
        <v>1330</v>
      </c>
      <c r="P18" s="810" t="s">
        <v>537</v>
      </c>
    </row>
    <row r="19" spans="1:16" s="209" customFormat="1" ht="13.9" customHeight="1" outlineLevel="1" x14ac:dyDescent="0.2">
      <c r="A19" s="800">
        <f ca="1">IF($H19="UNIDADE CONSTRUTIVA",OFFSET(A19,-1,0)+1,LARGE(A$3:A18,1))</f>
        <v>0</v>
      </c>
      <c r="B19" s="800">
        <f t="shared" ca="1" si="6"/>
        <v>1</v>
      </c>
      <c r="C19" s="800">
        <f t="shared" ca="1" si="7"/>
        <v>1</v>
      </c>
      <c r="D19" s="801">
        <f t="shared" ca="1" si="8"/>
        <v>2</v>
      </c>
      <c r="E19" s="801">
        <f t="shared" ca="1" si="9"/>
        <v>2</v>
      </c>
      <c r="G19" s="803"/>
      <c r="H19" s="804" t="s">
        <v>559</v>
      </c>
      <c r="I19" s="805" t="str">
        <f t="shared" ca="1" si="4"/>
        <v>01.001.002.002</v>
      </c>
      <c r="J19" s="806" t="s">
        <v>1245</v>
      </c>
      <c r="K19" s="807" t="s">
        <v>453</v>
      </c>
      <c r="L19" s="808">
        <v>1</v>
      </c>
      <c r="M19" s="808">
        <v>80000</v>
      </c>
      <c r="N19" s="1089">
        <f t="shared" si="5"/>
        <v>80000</v>
      </c>
      <c r="O19" s="809" t="s">
        <v>1330</v>
      </c>
      <c r="P19" s="810" t="s">
        <v>537</v>
      </c>
    </row>
    <row r="20" spans="1:16" s="209" customFormat="1" ht="13.9" customHeight="1" outlineLevel="1" x14ac:dyDescent="0.2">
      <c r="A20" s="800">
        <f ca="1">IF($H20="UNIDADE CONSTRUTIVA",OFFSET(A20,-1,0)+1,LARGE(A$3:A19,1))</f>
        <v>0</v>
      </c>
      <c r="B20" s="800">
        <f t="shared" ca="1" si="6"/>
        <v>1</v>
      </c>
      <c r="C20" s="800">
        <f t="shared" ca="1" si="7"/>
        <v>1</v>
      </c>
      <c r="D20" s="801">
        <f t="shared" ca="1" si="8"/>
        <v>2</v>
      </c>
      <c r="E20" s="801">
        <f t="shared" ca="1" si="9"/>
        <v>3</v>
      </c>
      <c r="G20" s="803"/>
      <c r="H20" s="804" t="s">
        <v>559</v>
      </c>
      <c r="I20" s="805" t="str">
        <f t="shared" ca="1" si="4"/>
        <v>01.001.002.003</v>
      </c>
      <c r="J20" s="806" t="s">
        <v>1246</v>
      </c>
      <c r="K20" s="807" t="s">
        <v>453</v>
      </c>
      <c r="L20" s="808">
        <v>1</v>
      </c>
      <c r="M20" s="808">
        <v>68955.14</v>
      </c>
      <c r="N20" s="1089">
        <f t="shared" si="5"/>
        <v>68955.14</v>
      </c>
      <c r="O20" s="809" t="s">
        <v>1329</v>
      </c>
      <c r="P20" s="810" t="s">
        <v>537</v>
      </c>
    </row>
    <row r="21" spans="1:16" s="209" customFormat="1" ht="13.9" customHeight="1" outlineLevel="1" x14ac:dyDescent="0.2">
      <c r="A21" s="800">
        <f ca="1">IF($H21="UNIDADE CONSTRUTIVA",OFFSET(A21,-1,0)+1,LARGE(A$3:A20,1))</f>
        <v>0</v>
      </c>
      <c r="B21" s="800">
        <f t="shared" ca="1" si="6"/>
        <v>1</v>
      </c>
      <c r="C21" s="800">
        <f t="shared" ca="1" si="7"/>
        <v>1</v>
      </c>
      <c r="D21" s="801">
        <f t="shared" ca="1" si="8"/>
        <v>2</v>
      </c>
      <c r="E21" s="801">
        <f t="shared" ca="1" si="9"/>
        <v>4</v>
      </c>
      <c r="G21" s="803"/>
      <c r="H21" s="804" t="s">
        <v>559</v>
      </c>
      <c r="I21" s="805" t="str">
        <f t="shared" ca="1" si="4"/>
        <v>01.001.002.004</v>
      </c>
      <c r="J21" s="806" t="s">
        <v>1247</v>
      </c>
      <c r="K21" s="807" t="s">
        <v>453</v>
      </c>
      <c r="L21" s="808">
        <v>1</v>
      </c>
      <c r="M21" s="808">
        <v>2721.48</v>
      </c>
      <c r="N21" s="1089">
        <f t="shared" si="5"/>
        <v>2721.48</v>
      </c>
      <c r="O21" s="809" t="s">
        <v>1329</v>
      </c>
      <c r="P21" s="810" t="s">
        <v>537</v>
      </c>
    </row>
    <row r="22" spans="1:16" s="209" customFormat="1" ht="13.9" customHeight="1" outlineLevel="1" x14ac:dyDescent="0.2">
      <c r="A22" s="800">
        <f ca="1">IF($H22="UNIDADE CONSTRUTIVA",OFFSET(A22,-1,0)+1,LARGE(A$3:A21,1))</f>
        <v>0</v>
      </c>
      <c r="B22" s="800">
        <f t="shared" ca="1" si="6"/>
        <v>1</v>
      </c>
      <c r="C22" s="800">
        <f t="shared" ca="1" si="7"/>
        <v>1</v>
      </c>
      <c r="D22" s="801">
        <f t="shared" ca="1" si="8"/>
        <v>2</v>
      </c>
      <c r="E22" s="801">
        <f t="shared" ca="1" si="9"/>
        <v>5</v>
      </c>
      <c r="G22" s="803"/>
      <c r="H22" s="804" t="s">
        <v>559</v>
      </c>
      <c r="I22" s="805" t="str">
        <f t="shared" ca="1" si="4"/>
        <v>01.001.002.005</v>
      </c>
      <c r="J22" s="806" t="s">
        <v>1248</v>
      </c>
      <c r="K22" s="807" t="s">
        <v>453</v>
      </c>
      <c r="L22" s="808">
        <v>1</v>
      </c>
      <c r="M22" s="808">
        <v>65000</v>
      </c>
      <c r="N22" s="1089">
        <f t="shared" si="5"/>
        <v>65000</v>
      </c>
      <c r="O22" s="809" t="s">
        <v>1330</v>
      </c>
      <c r="P22" s="810" t="s">
        <v>537</v>
      </c>
    </row>
    <row r="23" spans="1:16" s="209" customFormat="1" ht="13.9" customHeight="1" outlineLevel="1" x14ac:dyDescent="0.2">
      <c r="A23" s="800">
        <f ca="1">IF($H23="UNIDADE CONSTRUTIVA",OFFSET(A23,-1,0)+1,LARGE(A$3:A22,1))</f>
        <v>0</v>
      </c>
      <c r="B23" s="800">
        <f t="shared" ca="1" si="6"/>
        <v>1</v>
      </c>
      <c r="C23" s="800">
        <f t="shared" ca="1" si="7"/>
        <v>1</v>
      </c>
      <c r="D23" s="801">
        <f t="shared" ca="1" si="8"/>
        <v>2</v>
      </c>
      <c r="E23" s="801">
        <f t="shared" ca="1" si="9"/>
        <v>6</v>
      </c>
      <c r="G23" s="803"/>
      <c r="H23" s="804" t="s">
        <v>559</v>
      </c>
      <c r="I23" s="805" t="str">
        <f t="shared" ca="1" si="4"/>
        <v>01.001.002.006</v>
      </c>
      <c r="J23" s="806" t="s">
        <v>1249</v>
      </c>
      <c r="K23" s="807" t="s">
        <v>453</v>
      </c>
      <c r="L23" s="808">
        <v>1</v>
      </c>
      <c r="M23" s="808">
        <v>8000</v>
      </c>
      <c r="N23" s="1089">
        <f t="shared" si="5"/>
        <v>8000</v>
      </c>
      <c r="O23" s="809" t="s">
        <v>1334</v>
      </c>
      <c r="P23" s="810" t="s">
        <v>537</v>
      </c>
    </row>
    <row r="24" spans="1:16" s="209" customFormat="1" ht="13.9" customHeight="1" outlineLevel="1" x14ac:dyDescent="0.2">
      <c r="A24" s="800">
        <f ca="1">IF($H24="UNIDADE CONSTRUTIVA",OFFSET(A24,-1,0)+1,LARGE(A$3:A23,1))</f>
        <v>0</v>
      </c>
      <c r="B24" s="800">
        <f t="shared" ca="1" si="6"/>
        <v>1</v>
      </c>
      <c r="C24" s="800">
        <f t="shared" ca="1" si="7"/>
        <v>1</v>
      </c>
      <c r="D24" s="801">
        <f t="shared" ca="1" si="8"/>
        <v>2</v>
      </c>
      <c r="E24" s="801">
        <f t="shared" ca="1" si="9"/>
        <v>7</v>
      </c>
      <c r="G24" s="803"/>
      <c r="H24" s="804" t="s">
        <v>559</v>
      </c>
      <c r="I24" s="805" t="str">
        <f t="shared" ca="1" si="4"/>
        <v>01.001.002.007</v>
      </c>
      <c r="J24" s="806" t="s">
        <v>1250</v>
      </c>
      <c r="K24" s="807" t="s">
        <v>453</v>
      </c>
      <c r="L24" s="808">
        <v>1</v>
      </c>
      <c r="M24" s="808">
        <v>15000</v>
      </c>
      <c r="N24" s="1089">
        <f t="shared" si="5"/>
        <v>15000</v>
      </c>
      <c r="O24" s="809" t="s">
        <v>1334</v>
      </c>
      <c r="P24" s="810" t="s">
        <v>537</v>
      </c>
    </row>
    <row r="25" spans="1:16" s="209" customFormat="1" ht="13.9" customHeight="1" outlineLevel="1" x14ac:dyDescent="0.2">
      <c r="A25" s="800">
        <f ca="1">IF($H25="UNIDADE CONSTRUTIVA",OFFSET(A25,-1,0)+1,LARGE(A$3:A24,1))</f>
        <v>0</v>
      </c>
      <c r="B25" s="800">
        <f t="shared" ca="1" si="6"/>
        <v>1</v>
      </c>
      <c r="C25" s="800">
        <f t="shared" ca="1" si="7"/>
        <v>1</v>
      </c>
      <c r="D25" s="801">
        <f t="shared" ca="1" si="8"/>
        <v>2</v>
      </c>
      <c r="E25" s="801">
        <f t="shared" ca="1" si="9"/>
        <v>8</v>
      </c>
      <c r="G25" s="803"/>
      <c r="H25" s="804" t="s">
        <v>559</v>
      </c>
      <c r="I25" s="805" t="str">
        <f t="shared" ca="1" si="4"/>
        <v>01.001.002.008</v>
      </c>
      <c r="J25" s="806" t="s">
        <v>1251</v>
      </c>
      <c r="K25" s="807" t="s">
        <v>453</v>
      </c>
      <c r="L25" s="808">
        <v>1</v>
      </c>
      <c r="M25" s="808">
        <v>8500</v>
      </c>
      <c r="N25" s="1089">
        <f t="shared" si="5"/>
        <v>8500</v>
      </c>
      <c r="O25" s="809" t="s">
        <v>1334</v>
      </c>
      <c r="P25" s="810" t="s">
        <v>537</v>
      </c>
    </row>
    <row r="26" spans="1:16" s="209" customFormat="1" ht="13.9" customHeight="1" outlineLevel="1" x14ac:dyDescent="0.2">
      <c r="A26" s="800">
        <f ca="1">IF($H26="UNIDADE CONSTRUTIVA",OFFSET(A26,-1,0)+1,LARGE(A$3:A25,1))</f>
        <v>0</v>
      </c>
      <c r="B26" s="800">
        <f t="shared" ca="1" si="6"/>
        <v>1</v>
      </c>
      <c r="C26" s="800">
        <f t="shared" ca="1" si="7"/>
        <v>1</v>
      </c>
      <c r="D26" s="801">
        <f t="shared" ca="1" si="8"/>
        <v>2</v>
      </c>
      <c r="E26" s="801">
        <f t="shared" ca="1" si="9"/>
        <v>9</v>
      </c>
      <c r="G26" s="803"/>
      <c r="H26" s="804" t="s">
        <v>559</v>
      </c>
      <c r="I26" s="805" t="str">
        <f t="shared" ca="1" si="4"/>
        <v>01.001.002.009</v>
      </c>
      <c r="J26" s="806" t="s">
        <v>1252</v>
      </c>
      <c r="K26" s="807" t="s">
        <v>453</v>
      </c>
      <c r="L26" s="808">
        <v>1</v>
      </c>
      <c r="M26" s="808">
        <v>3000</v>
      </c>
      <c r="N26" s="1089">
        <f t="shared" si="5"/>
        <v>3000</v>
      </c>
      <c r="O26" s="809" t="s">
        <v>1330</v>
      </c>
      <c r="P26" s="810" t="s">
        <v>537</v>
      </c>
    </row>
    <row r="27" spans="1:16" s="209" customFormat="1" ht="13.9" customHeight="1" x14ac:dyDescent="0.2">
      <c r="A27" s="800">
        <f ca="1">IF($H27="UNIDADE CONSTRUTIVA",OFFSET(A27,-1,0)+1,LARGE(A$3:A26,1))</f>
        <v>0</v>
      </c>
      <c r="B27" s="800">
        <f t="shared" ca="1" si="6"/>
        <v>1</v>
      </c>
      <c r="C27" s="800">
        <f t="shared" ca="1" si="7"/>
        <v>1</v>
      </c>
      <c r="D27" s="801">
        <f t="shared" ca="1" si="8"/>
        <v>3</v>
      </c>
      <c r="E27" s="801">
        <f t="shared" ca="1" si="9"/>
        <v>0</v>
      </c>
      <c r="G27" s="803"/>
      <c r="H27" s="804" t="s">
        <v>558</v>
      </c>
      <c r="I27" s="805" t="str">
        <f t="shared" ca="1" si="4"/>
        <v>01.001.003</v>
      </c>
      <c r="J27" s="806" t="s">
        <v>1253</v>
      </c>
      <c r="K27" s="807"/>
      <c r="L27" s="808"/>
      <c r="M27" s="808"/>
      <c r="N27" s="1089">
        <f t="shared" ca="1" si="5"/>
        <v>101073.59999999999</v>
      </c>
      <c r="O27" s="809"/>
      <c r="P27" s="810"/>
    </row>
    <row r="28" spans="1:16" s="209" customFormat="1" ht="13.9" customHeight="1" outlineLevel="1" x14ac:dyDescent="0.2">
      <c r="A28" s="800">
        <f ca="1">IF($H28="UNIDADE CONSTRUTIVA",OFFSET(A28,-1,0)+1,LARGE(A$3:A27,1))</f>
        <v>0</v>
      </c>
      <c r="B28" s="800">
        <f t="shared" ca="1" si="6"/>
        <v>1</v>
      </c>
      <c r="C28" s="800">
        <f t="shared" ca="1" si="7"/>
        <v>1</v>
      </c>
      <c r="D28" s="801">
        <f t="shared" ca="1" si="8"/>
        <v>3</v>
      </c>
      <c r="E28" s="801">
        <f t="shared" ca="1" si="9"/>
        <v>1</v>
      </c>
      <c r="G28" s="803"/>
      <c r="H28" s="804" t="s">
        <v>559</v>
      </c>
      <c r="I28" s="805" t="str">
        <f t="shared" ca="1" si="4"/>
        <v>01.001.003.001</v>
      </c>
      <c r="J28" s="806" t="s">
        <v>1254</v>
      </c>
      <c r="K28" s="807" t="s">
        <v>453</v>
      </c>
      <c r="L28" s="808">
        <v>1</v>
      </c>
      <c r="M28" s="808">
        <v>37872.559999999998</v>
      </c>
      <c r="N28" s="1089">
        <f t="shared" si="5"/>
        <v>37872.559999999998</v>
      </c>
      <c r="O28" s="809" t="s">
        <v>1329</v>
      </c>
      <c r="P28" s="810" t="s">
        <v>537</v>
      </c>
    </row>
    <row r="29" spans="1:16" s="209" customFormat="1" ht="13.9" customHeight="1" outlineLevel="1" x14ac:dyDescent="0.2">
      <c r="A29" s="800">
        <f ca="1">IF($H29="UNIDADE CONSTRUTIVA",OFFSET(A29,-1,0)+1,LARGE(A$3:A28,1))</f>
        <v>0</v>
      </c>
      <c r="B29" s="800">
        <f t="shared" ca="1" si="6"/>
        <v>1</v>
      </c>
      <c r="C29" s="800">
        <f t="shared" ca="1" si="7"/>
        <v>1</v>
      </c>
      <c r="D29" s="801">
        <f t="shared" ca="1" si="8"/>
        <v>3</v>
      </c>
      <c r="E29" s="801">
        <f t="shared" ca="1" si="9"/>
        <v>2</v>
      </c>
      <c r="G29" s="803"/>
      <c r="H29" s="804" t="s">
        <v>559</v>
      </c>
      <c r="I29" s="805" t="str">
        <f t="shared" ca="1" si="4"/>
        <v>01.001.003.002</v>
      </c>
      <c r="J29" s="806" t="s">
        <v>1255</v>
      </c>
      <c r="K29" s="807" t="s">
        <v>453</v>
      </c>
      <c r="L29" s="808">
        <v>1</v>
      </c>
      <c r="M29" s="808">
        <f>24500+11900</f>
        <v>36400</v>
      </c>
      <c r="N29" s="1089">
        <f t="shared" si="5"/>
        <v>36400</v>
      </c>
      <c r="O29" s="809" t="s">
        <v>1332</v>
      </c>
      <c r="P29" s="810" t="s">
        <v>537</v>
      </c>
    </row>
    <row r="30" spans="1:16" s="209" customFormat="1" ht="13.9" customHeight="1" outlineLevel="1" x14ac:dyDescent="0.2">
      <c r="A30" s="800">
        <f ca="1">IF($H30="UNIDADE CONSTRUTIVA",OFFSET(A30,-1,0)+1,LARGE(A$3:A29,1))</f>
        <v>0</v>
      </c>
      <c r="B30" s="800">
        <f t="shared" ca="1" si="6"/>
        <v>1</v>
      </c>
      <c r="C30" s="800">
        <f t="shared" ca="1" si="7"/>
        <v>1</v>
      </c>
      <c r="D30" s="801">
        <f t="shared" ca="1" si="8"/>
        <v>3</v>
      </c>
      <c r="E30" s="801">
        <f t="shared" ca="1" si="9"/>
        <v>3</v>
      </c>
      <c r="G30" s="803"/>
      <c r="H30" s="804" t="s">
        <v>559</v>
      </c>
      <c r="I30" s="805" t="str">
        <f t="shared" ca="1" si="4"/>
        <v>01.001.003.003</v>
      </c>
      <c r="J30" s="806" t="s">
        <v>1256</v>
      </c>
      <c r="K30" s="807" t="s">
        <v>453</v>
      </c>
      <c r="L30" s="808">
        <v>1</v>
      </c>
      <c r="M30" s="808">
        <v>16492.95</v>
      </c>
      <c r="N30" s="1089">
        <f t="shared" si="5"/>
        <v>16492.95</v>
      </c>
      <c r="O30" s="809" t="s">
        <v>1329</v>
      </c>
      <c r="P30" s="810" t="s">
        <v>537</v>
      </c>
    </row>
    <row r="31" spans="1:16" s="209" customFormat="1" ht="13.9" customHeight="1" outlineLevel="1" x14ac:dyDescent="0.2">
      <c r="A31" s="800">
        <f ca="1">IF($H31="UNIDADE CONSTRUTIVA",OFFSET(A31,-1,0)+1,LARGE(A$3:A30,1))</f>
        <v>0</v>
      </c>
      <c r="B31" s="800">
        <f t="shared" ca="1" si="6"/>
        <v>1</v>
      </c>
      <c r="C31" s="800">
        <f t="shared" ca="1" si="7"/>
        <v>1</v>
      </c>
      <c r="D31" s="801">
        <f t="shared" ca="1" si="8"/>
        <v>3</v>
      </c>
      <c r="E31" s="801">
        <f t="shared" ca="1" si="9"/>
        <v>4</v>
      </c>
      <c r="G31" s="803"/>
      <c r="H31" s="804" t="s">
        <v>559</v>
      </c>
      <c r="I31" s="805" t="str">
        <f t="shared" ca="1" si="4"/>
        <v>01.001.003.004</v>
      </c>
      <c r="J31" s="806" t="s">
        <v>1257</v>
      </c>
      <c r="K31" s="807" t="s">
        <v>453</v>
      </c>
      <c r="L31" s="808">
        <v>1</v>
      </c>
      <c r="M31" s="808">
        <v>10308.09</v>
      </c>
      <c r="N31" s="1089">
        <f t="shared" si="5"/>
        <v>10308.09</v>
      </c>
      <c r="O31" s="809" t="s">
        <v>1329</v>
      </c>
      <c r="P31" s="810" t="s">
        <v>537</v>
      </c>
    </row>
    <row r="32" spans="1:16" s="209" customFormat="1" ht="13.9" customHeight="1" x14ac:dyDescent="0.2">
      <c r="A32" s="800">
        <f ca="1">IF($H32="UNIDADE CONSTRUTIVA",OFFSET(A32,-1,0)+1,LARGE(A$3:A31,1))</f>
        <v>0</v>
      </c>
      <c r="B32" s="800">
        <f t="shared" ca="1" si="6"/>
        <v>1</v>
      </c>
      <c r="C32" s="800">
        <f t="shared" ca="1" si="7"/>
        <v>1</v>
      </c>
      <c r="D32" s="801">
        <f t="shared" ca="1" si="8"/>
        <v>4</v>
      </c>
      <c r="E32" s="801">
        <f t="shared" ca="1" si="9"/>
        <v>0</v>
      </c>
      <c r="G32" s="803"/>
      <c r="H32" s="804" t="s">
        <v>558</v>
      </c>
      <c r="I32" s="805" t="str">
        <f t="shared" ca="1" si="4"/>
        <v>01.001.004</v>
      </c>
      <c r="J32" s="806" t="s">
        <v>1258</v>
      </c>
      <c r="K32" s="807"/>
      <c r="L32" s="808"/>
      <c r="M32" s="808"/>
      <c r="N32" s="1089">
        <f t="shared" ca="1" si="5"/>
        <v>37120</v>
      </c>
      <c r="O32" s="809"/>
      <c r="P32" s="810"/>
    </row>
    <row r="33" spans="1:16" s="209" customFormat="1" ht="13.9" customHeight="1" outlineLevel="1" x14ac:dyDescent="0.2">
      <c r="A33" s="800">
        <f ca="1">IF($H33="UNIDADE CONSTRUTIVA",OFFSET(A33,-1,0)+1,LARGE(A$3:A32,1))</f>
        <v>0</v>
      </c>
      <c r="B33" s="800">
        <f t="shared" ca="1" si="6"/>
        <v>1</v>
      </c>
      <c r="C33" s="800">
        <f t="shared" ca="1" si="7"/>
        <v>1</v>
      </c>
      <c r="D33" s="801">
        <f t="shared" ca="1" si="8"/>
        <v>4</v>
      </c>
      <c r="E33" s="801">
        <f t="shared" ca="1" si="9"/>
        <v>1</v>
      </c>
      <c r="G33" s="803"/>
      <c r="H33" s="804" t="s">
        <v>559</v>
      </c>
      <c r="I33" s="805" t="str">
        <f t="shared" ca="1" si="4"/>
        <v>01.001.004.001</v>
      </c>
      <c r="J33" s="806" t="s">
        <v>1259</v>
      </c>
      <c r="K33" s="807" t="s">
        <v>453</v>
      </c>
      <c r="L33" s="808">
        <v>1</v>
      </c>
      <c r="M33" s="808">
        <f>'Controle Tecnologico'!F12</f>
        <v>37120</v>
      </c>
      <c r="N33" s="1089">
        <f t="shared" si="5"/>
        <v>37120</v>
      </c>
      <c r="O33" s="809"/>
      <c r="P33" s="810" t="s">
        <v>1103</v>
      </c>
    </row>
    <row r="34" spans="1:16" s="209" customFormat="1" ht="13.9" customHeight="1" x14ac:dyDescent="0.2">
      <c r="A34" s="800">
        <f ca="1">IF($H34="UNIDADE CONSTRUTIVA",OFFSET(A34,-1,0)+1,LARGE(A$3:A33,1))</f>
        <v>0</v>
      </c>
      <c r="B34" s="800">
        <f t="shared" ca="1" si="6"/>
        <v>1</v>
      </c>
      <c r="C34" s="800">
        <f t="shared" ca="1" si="7"/>
        <v>2</v>
      </c>
      <c r="D34" s="801">
        <f t="shared" ca="1" si="8"/>
        <v>0</v>
      </c>
      <c r="E34" s="801">
        <f t="shared" ca="1" si="9"/>
        <v>1</v>
      </c>
      <c r="G34" s="803"/>
      <c r="H34" s="804" t="s">
        <v>557</v>
      </c>
      <c r="I34" s="805" t="str">
        <f t="shared" ca="1" si="4"/>
        <v>01.002</v>
      </c>
      <c r="J34" s="806" t="s">
        <v>1260</v>
      </c>
      <c r="K34" s="807"/>
      <c r="L34" s="808"/>
      <c r="M34" s="808"/>
      <c r="N34" s="1089">
        <f t="shared" ca="1" si="5"/>
        <v>151761.94999999998</v>
      </c>
      <c r="O34" s="809"/>
      <c r="P34" s="810" t="s">
        <v>142</v>
      </c>
    </row>
    <row r="35" spans="1:16" s="209" customFormat="1" ht="13.9" customHeight="1" x14ac:dyDescent="0.2">
      <c r="A35" s="800">
        <f ca="1">IF($H35="UNIDADE CONSTRUTIVA",OFFSET(A35,-1,0)+1,LARGE(A$3:A34,1))</f>
        <v>0</v>
      </c>
      <c r="B35" s="800">
        <f t="shared" ca="1" si="6"/>
        <v>1</v>
      </c>
      <c r="C35" s="800">
        <f t="shared" ca="1" si="7"/>
        <v>2</v>
      </c>
      <c r="D35" s="801">
        <f t="shared" ca="1" si="8"/>
        <v>1</v>
      </c>
      <c r="E35" s="801">
        <f t="shared" ca="1" si="9"/>
        <v>0</v>
      </c>
      <c r="G35" s="803"/>
      <c r="H35" s="804" t="s">
        <v>558</v>
      </c>
      <c r="I35" s="805" t="str">
        <f t="shared" ca="1" si="4"/>
        <v>01.002.001</v>
      </c>
      <c r="J35" s="806" t="s">
        <v>1261</v>
      </c>
      <c r="K35" s="807"/>
      <c r="L35" s="808"/>
      <c r="M35" s="808"/>
      <c r="N35" s="1089">
        <f t="shared" ca="1" si="5"/>
        <v>97239.609999999986</v>
      </c>
      <c r="O35" s="809"/>
      <c r="P35" s="810"/>
    </row>
    <row r="36" spans="1:16" s="209" customFormat="1" ht="13.9" customHeight="1" outlineLevel="1" x14ac:dyDescent="0.2">
      <c r="A36" s="800">
        <f ca="1">IF($H36="UNIDADE CONSTRUTIVA",OFFSET(A36,-1,0)+1,LARGE(A$3:A35,1))</f>
        <v>0</v>
      </c>
      <c r="B36" s="800">
        <f t="shared" ca="1" si="6"/>
        <v>1</v>
      </c>
      <c r="C36" s="800">
        <f t="shared" ca="1" si="7"/>
        <v>2</v>
      </c>
      <c r="D36" s="801">
        <f t="shared" ca="1" si="8"/>
        <v>1</v>
      </c>
      <c r="E36" s="801">
        <f t="shared" ca="1" si="9"/>
        <v>1</v>
      </c>
      <c r="G36" s="803"/>
      <c r="H36" s="804" t="s">
        <v>559</v>
      </c>
      <c r="I36" s="805" t="str">
        <f t="shared" ca="1" si="4"/>
        <v>01.002.001.001</v>
      </c>
      <c r="J36" s="806" t="s">
        <v>1262</v>
      </c>
      <c r="K36" s="807" t="s">
        <v>453</v>
      </c>
      <c r="L36" s="808">
        <v>1</v>
      </c>
      <c r="M36" s="808">
        <v>11316.52</v>
      </c>
      <c r="N36" s="1089">
        <f t="shared" si="5"/>
        <v>11316.52</v>
      </c>
      <c r="O36" s="809" t="s">
        <v>1330</v>
      </c>
      <c r="P36" s="810" t="s">
        <v>537</v>
      </c>
    </row>
    <row r="37" spans="1:16" s="209" customFormat="1" ht="13.9" customHeight="1" outlineLevel="1" x14ac:dyDescent="0.2">
      <c r="A37" s="800">
        <f ca="1">IF($H37="UNIDADE CONSTRUTIVA",OFFSET(A37,-1,0)+1,LARGE(A$3:A36,1))</f>
        <v>0</v>
      </c>
      <c r="B37" s="800">
        <f t="shared" ca="1" si="6"/>
        <v>1</v>
      </c>
      <c r="C37" s="800">
        <f t="shared" ca="1" si="7"/>
        <v>2</v>
      </c>
      <c r="D37" s="801">
        <f t="shared" ca="1" si="8"/>
        <v>1</v>
      </c>
      <c r="E37" s="801">
        <f t="shared" ca="1" si="9"/>
        <v>2</v>
      </c>
      <c r="G37" s="803"/>
      <c r="H37" s="804" t="s">
        <v>559</v>
      </c>
      <c r="I37" s="805" t="str">
        <f t="shared" ca="1" si="4"/>
        <v>01.002.001.002</v>
      </c>
      <c r="J37" s="806" t="s">
        <v>1263</v>
      </c>
      <c r="K37" s="807" t="s">
        <v>453</v>
      </c>
      <c r="L37" s="808">
        <v>1</v>
      </c>
      <c r="M37" s="808">
        <v>5683.51</v>
      </c>
      <c r="N37" s="1089">
        <f t="shared" si="5"/>
        <v>5683.51</v>
      </c>
      <c r="O37" s="809" t="s">
        <v>1330</v>
      </c>
      <c r="P37" s="810" t="s">
        <v>537</v>
      </c>
    </row>
    <row r="38" spans="1:16" s="209" customFormat="1" ht="13.9" customHeight="1" outlineLevel="1" x14ac:dyDescent="0.2">
      <c r="A38" s="800">
        <f ca="1">IF($H38="UNIDADE CONSTRUTIVA",OFFSET(A38,-1,0)+1,LARGE(A$3:A37,1))</f>
        <v>0</v>
      </c>
      <c r="B38" s="800">
        <f t="shared" ca="1" si="6"/>
        <v>1</v>
      </c>
      <c r="C38" s="800">
        <f t="shared" ca="1" si="7"/>
        <v>2</v>
      </c>
      <c r="D38" s="801">
        <f t="shared" ca="1" si="8"/>
        <v>1</v>
      </c>
      <c r="E38" s="801">
        <f t="shared" ca="1" si="9"/>
        <v>3</v>
      </c>
      <c r="G38" s="803"/>
      <c r="H38" s="804" t="s">
        <v>559</v>
      </c>
      <c r="I38" s="805" t="str">
        <f t="shared" ca="1" si="4"/>
        <v>01.002.001.003</v>
      </c>
      <c r="J38" s="806" t="s">
        <v>1264</v>
      </c>
      <c r="K38" s="807" t="s">
        <v>453</v>
      </c>
      <c r="L38" s="808">
        <v>1</v>
      </c>
      <c r="M38" s="808">
        <v>23251.17</v>
      </c>
      <c r="N38" s="1089">
        <f t="shared" si="5"/>
        <v>23251.17</v>
      </c>
      <c r="O38" s="809" t="s">
        <v>1329</v>
      </c>
      <c r="P38" s="810" t="s">
        <v>537</v>
      </c>
    </row>
    <row r="39" spans="1:16" s="209" customFormat="1" ht="13.9" customHeight="1" outlineLevel="1" x14ac:dyDescent="0.2">
      <c r="A39" s="800">
        <f ca="1">IF($H39="UNIDADE CONSTRUTIVA",OFFSET(A39,-1,0)+1,LARGE(A$3:A38,1))</f>
        <v>0</v>
      </c>
      <c r="B39" s="800">
        <f t="shared" ca="1" si="6"/>
        <v>1</v>
      </c>
      <c r="C39" s="800">
        <f t="shared" ca="1" si="7"/>
        <v>2</v>
      </c>
      <c r="D39" s="801">
        <f t="shared" ca="1" si="8"/>
        <v>1</v>
      </c>
      <c r="E39" s="801">
        <f t="shared" ca="1" si="9"/>
        <v>4</v>
      </c>
      <c r="G39" s="803"/>
      <c r="H39" s="804" t="s">
        <v>559</v>
      </c>
      <c r="I39" s="805" t="str">
        <f t="shared" ca="1" si="4"/>
        <v>01.002.001.004</v>
      </c>
      <c r="J39" s="806" t="s">
        <v>1265</v>
      </c>
      <c r="K39" s="807" t="s">
        <v>453</v>
      </c>
      <c r="L39" s="808">
        <v>1</v>
      </c>
      <c r="M39" s="808">
        <v>5503.94</v>
      </c>
      <c r="N39" s="1089">
        <f t="shared" si="5"/>
        <v>5503.94</v>
      </c>
      <c r="O39" s="809" t="s">
        <v>1329</v>
      </c>
      <c r="P39" s="810" t="s">
        <v>537</v>
      </c>
    </row>
    <row r="40" spans="1:16" s="209" customFormat="1" ht="13.9" customHeight="1" outlineLevel="1" x14ac:dyDescent="0.2">
      <c r="A40" s="800">
        <f ca="1">IF($H40="UNIDADE CONSTRUTIVA",OFFSET(A40,-1,0)+1,LARGE(A$3:A39,1))</f>
        <v>0</v>
      </c>
      <c r="B40" s="800">
        <f t="shared" ca="1" si="6"/>
        <v>1</v>
      </c>
      <c r="C40" s="800">
        <f t="shared" ca="1" si="7"/>
        <v>2</v>
      </c>
      <c r="D40" s="801">
        <f t="shared" ca="1" si="8"/>
        <v>1</v>
      </c>
      <c r="E40" s="801">
        <f t="shared" ca="1" si="9"/>
        <v>5</v>
      </c>
      <c r="G40" s="803"/>
      <c r="H40" s="804" t="s">
        <v>559</v>
      </c>
      <c r="I40" s="805" t="str">
        <f t="shared" ca="1" si="4"/>
        <v>01.002.001.005</v>
      </c>
      <c r="J40" s="806" t="s">
        <v>1266</v>
      </c>
      <c r="K40" s="807" t="s">
        <v>453</v>
      </c>
      <c r="L40" s="808">
        <v>1</v>
      </c>
      <c r="M40" s="808">
        <v>4488.8999999999996</v>
      </c>
      <c r="N40" s="1089">
        <f t="shared" ref="N40:N71" si="10">IF(H40="Serviço",M40*L40,IF(H40="CÉLULA CONSTRUTIVA",SUMIFS($N$8:$N$417,$B$8:$B$417,B40,$H$8:$H$417,"Serviço"),IF(H40="ETAPA",SUMIFS($N$8:$N$417,$B$8:$B$417,B40,$C$8:$C$417,C40,$H$8:$H$417,"Serviço"),IF(H40="SUBETAPA",SUMIFS($N$8:$N$417,$B$8:$B$417,B40,$C$8:$C$417,C40,$D$8:$D$417,D40,$H$8:$H$417,"Serviço"),0))))</f>
        <v>4488.8999999999996</v>
      </c>
      <c r="O40" s="809" t="s">
        <v>1329</v>
      </c>
      <c r="P40" s="810" t="s">
        <v>537</v>
      </c>
    </row>
    <row r="41" spans="1:16" s="209" customFormat="1" ht="13.9" customHeight="1" outlineLevel="1" x14ac:dyDescent="0.2">
      <c r="A41" s="800">
        <f ca="1">IF($H41="UNIDADE CONSTRUTIVA",OFFSET(A41,-1,0)+1,LARGE(A$3:A40,1))</f>
        <v>0</v>
      </c>
      <c r="B41" s="800">
        <f t="shared" ca="1" si="6"/>
        <v>1</v>
      </c>
      <c r="C41" s="800">
        <f t="shared" ca="1" si="7"/>
        <v>2</v>
      </c>
      <c r="D41" s="801">
        <f t="shared" ca="1" si="8"/>
        <v>1</v>
      </c>
      <c r="E41" s="801">
        <f t="shared" ca="1" si="9"/>
        <v>6</v>
      </c>
      <c r="G41" s="803"/>
      <c r="H41" s="804" t="s">
        <v>559</v>
      </c>
      <c r="I41" s="805" t="str">
        <f t="shared" ca="1" si="4"/>
        <v>01.002.001.006</v>
      </c>
      <c r="J41" s="806" t="s">
        <v>1267</v>
      </c>
      <c r="K41" s="807" t="s">
        <v>453</v>
      </c>
      <c r="L41" s="808">
        <v>1</v>
      </c>
      <c r="M41" s="808">
        <v>4881.6400000000003</v>
      </c>
      <c r="N41" s="1089">
        <f t="shared" si="10"/>
        <v>4881.6400000000003</v>
      </c>
      <c r="O41" s="809" t="s">
        <v>1329</v>
      </c>
      <c r="P41" s="810" t="s">
        <v>537</v>
      </c>
    </row>
    <row r="42" spans="1:16" s="209" customFormat="1" ht="13.9" customHeight="1" outlineLevel="1" x14ac:dyDescent="0.2">
      <c r="A42" s="800">
        <f ca="1">IF($H42="UNIDADE CONSTRUTIVA",OFFSET(A42,-1,0)+1,LARGE(A$3:A41,1))</f>
        <v>0</v>
      </c>
      <c r="B42" s="800">
        <f t="shared" ca="1" si="6"/>
        <v>1</v>
      </c>
      <c r="C42" s="800">
        <f t="shared" ca="1" si="7"/>
        <v>2</v>
      </c>
      <c r="D42" s="801">
        <f t="shared" ca="1" si="8"/>
        <v>1</v>
      </c>
      <c r="E42" s="801">
        <f t="shared" ca="1" si="9"/>
        <v>7</v>
      </c>
      <c r="G42" s="803"/>
      <c r="H42" s="804" t="s">
        <v>559</v>
      </c>
      <c r="I42" s="805" t="str">
        <f t="shared" ca="1" si="4"/>
        <v>01.002.001.007</v>
      </c>
      <c r="J42" s="806" t="s">
        <v>1268</v>
      </c>
      <c r="K42" s="807" t="s">
        <v>453</v>
      </c>
      <c r="L42" s="808">
        <v>1</v>
      </c>
      <c r="M42" s="808">
        <v>600</v>
      </c>
      <c r="N42" s="1089">
        <f t="shared" si="10"/>
        <v>600</v>
      </c>
      <c r="O42" s="809" t="s">
        <v>1330</v>
      </c>
      <c r="P42" s="810" t="s">
        <v>537</v>
      </c>
    </row>
    <row r="43" spans="1:16" s="209" customFormat="1" ht="13.9" customHeight="1" outlineLevel="1" x14ac:dyDescent="0.2">
      <c r="A43" s="800">
        <f ca="1">IF($H43="UNIDADE CONSTRUTIVA",OFFSET(A43,-1,0)+1,LARGE(A$3:A42,1))</f>
        <v>0</v>
      </c>
      <c r="B43" s="800">
        <f t="shared" ca="1" si="6"/>
        <v>1</v>
      </c>
      <c r="C43" s="800">
        <f t="shared" ca="1" si="7"/>
        <v>2</v>
      </c>
      <c r="D43" s="801">
        <f t="shared" ca="1" si="8"/>
        <v>1</v>
      </c>
      <c r="E43" s="801">
        <f t="shared" ca="1" si="9"/>
        <v>8</v>
      </c>
      <c r="G43" s="803"/>
      <c r="H43" s="804" t="s">
        <v>559</v>
      </c>
      <c r="I43" s="805" t="str">
        <f t="shared" ca="1" si="4"/>
        <v>01.002.001.008</v>
      </c>
      <c r="J43" s="806" t="s">
        <v>1269</v>
      </c>
      <c r="K43" s="807" t="s">
        <v>453</v>
      </c>
      <c r="L43" s="808">
        <v>1</v>
      </c>
      <c r="M43" s="808">
        <v>11758.71</v>
      </c>
      <c r="N43" s="1089">
        <f t="shared" si="10"/>
        <v>11758.71</v>
      </c>
      <c r="O43" s="809" t="s">
        <v>1330</v>
      </c>
      <c r="P43" s="810" t="s">
        <v>537</v>
      </c>
    </row>
    <row r="44" spans="1:16" s="209" customFormat="1" ht="13.9" customHeight="1" outlineLevel="1" x14ac:dyDescent="0.2">
      <c r="A44" s="800">
        <f ca="1">IF($H44="UNIDADE CONSTRUTIVA",OFFSET(A44,-1,0)+1,LARGE(A$3:A43,1))</f>
        <v>0</v>
      </c>
      <c r="B44" s="800">
        <f t="shared" ca="1" si="6"/>
        <v>1</v>
      </c>
      <c r="C44" s="800">
        <f t="shared" ca="1" si="7"/>
        <v>2</v>
      </c>
      <c r="D44" s="801">
        <f t="shared" ca="1" si="8"/>
        <v>1</v>
      </c>
      <c r="E44" s="801">
        <f t="shared" ca="1" si="9"/>
        <v>9</v>
      </c>
      <c r="G44" s="803"/>
      <c r="H44" s="804" t="s">
        <v>559</v>
      </c>
      <c r="I44" s="805" t="str">
        <f t="shared" ca="1" si="4"/>
        <v>01.002.001.009</v>
      </c>
      <c r="J44" s="806" t="s">
        <v>1270</v>
      </c>
      <c r="K44" s="807" t="s">
        <v>453</v>
      </c>
      <c r="L44" s="808">
        <v>1</v>
      </c>
      <c r="M44" s="808">
        <v>12489.88</v>
      </c>
      <c r="N44" s="1089">
        <f t="shared" si="10"/>
        <v>12489.88</v>
      </c>
      <c r="O44" s="809" t="s">
        <v>1329</v>
      </c>
      <c r="P44" s="810" t="s">
        <v>537</v>
      </c>
    </row>
    <row r="45" spans="1:16" s="209" customFormat="1" ht="13.9" customHeight="1" outlineLevel="1" x14ac:dyDescent="0.2">
      <c r="A45" s="800">
        <f ca="1">IF($H45="UNIDADE CONSTRUTIVA",OFFSET(A45,-1,0)+1,LARGE(A$3:A44,1))</f>
        <v>0</v>
      </c>
      <c r="B45" s="800">
        <f t="shared" ca="1" si="6"/>
        <v>1</v>
      </c>
      <c r="C45" s="800">
        <f t="shared" ca="1" si="7"/>
        <v>2</v>
      </c>
      <c r="D45" s="801">
        <f t="shared" ca="1" si="8"/>
        <v>1</v>
      </c>
      <c r="E45" s="801">
        <f t="shared" ca="1" si="9"/>
        <v>10</v>
      </c>
      <c r="G45" s="803"/>
      <c r="H45" s="804" t="s">
        <v>559</v>
      </c>
      <c r="I45" s="805" t="str">
        <f t="shared" ca="1" si="4"/>
        <v>01.002.001.010</v>
      </c>
      <c r="J45" s="806" t="s">
        <v>1271</v>
      </c>
      <c r="K45" s="807" t="s">
        <v>453</v>
      </c>
      <c r="L45" s="808">
        <v>1</v>
      </c>
      <c r="M45" s="808">
        <v>6611.4</v>
      </c>
      <c r="N45" s="1089">
        <f t="shared" si="10"/>
        <v>6611.4</v>
      </c>
      <c r="O45" s="809" t="s">
        <v>1330</v>
      </c>
      <c r="P45" s="810" t="s">
        <v>537</v>
      </c>
    </row>
    <row r="46" spans="1:16" s="209" customFormat="1" ht="13.9" customHeight="1" outlineLevel="1" x14ac:dyDescent="0.2">
      <c r="A46" s="800">
        <f ca="1">IF($H46="UNIDADE CONSTRUTIVA",OFFSET(A46,-1,0)+1,LARGE(A$3:A45,1))</f>
        <v>0</v>
      </c>
      <c r="B46" s="800">
        <f t="shared" ca="1" si="6"/>
        <v>1</v>
      </c>
      <c r="C46" s="800">
        <f t="shared" ca="1" si="7"/>
        <v>2</v>
      </c>
      <c r="D46" s="801">
        <f t="shared" ca="1" si="8"/>
        <v>1</v>
      </c>
      <c r="E46" s="801">
        <f t="shared" ca="1" si="9"/>
        <v>11</v>
      </c>
      <c r="G46" s="803"/>
      <c r="H46" s="804" t="s">
        <v>559</v>
      </c>
      <c r="I46" s="805" t="str">
        <f t="shared" ca="1" si="4"/>
        <v>01.002.001.011</v>
      </c>
      <c r="J46" s="806" t="s">
        <v>1272</v>
      </c>
      <c r="K46" s="807" t="s">
        <v>453</v>
      </c>
      <c r="L46" s="808">
        <v>1</v>
      </c>
      <c r="M46" s="808">
        <v>3047.18</v>
      </c>
      <c r="N46" s="1089">
        <f t="shared" si="10"/>
        <v>3047.18</v>
      </c>
      <c r="O46" s="809" t="s">
        <v>1330</v>
      </c>
      <c r="P46" s="810" t="s">
        <v>537</v>
      </c>
    </row>
    <row r="47" spans="1:16" s="209" customFormat="1" ht="13.9" customHeight="1" outlineLevel="1" x14ac:dyDescent="0.2">
      <c r="A47" s="800">
        <f ca="1">IF($H47="UNIDADE CONSTRUTIVA",OFFSET(A47,-1,0)+1,LARGE(A$3:A46,1))</f>
        <v>0</v>
      </c>
      <c r="B47" s="800">
        <f t="shared" ca="1" si="6"/>
        <v>1</v>
      </c>
      <c r="C47" s="800">
        <f t="shared" ca="1" si="7"/>
        <v>2</v>
      </c>
      <c r="D47" s="801">
        <f t="shared" ca="1" si="8"/>
        <v>1</v>
      </c>
      <c r="E47" s="801">
        <f t="shared" ca="1" si="9"/>
        <v>12</v>
      </c>
      <c r="G47" s="803"/>
      <c r="H47" s="804" t="s">
        <v>559</v>
      </c>
      <c r="I47" s="805" t="str">
        <f t="shared" ca="1" si="4"/>
        <v>01.002.001.012</v>
      </c>
      <c r="J47" s="806" t="s">
        <v>1273</v>
      </c>
      <c r="K47" s="807" t="s">
        <v>453</v>
      </c>
      <c r="L47" s="808">
        <v>1</v>
      </c>
      <c r="M47" s="808">
        <v>7606.76</v>
      </c>
      <c r="N47" s="1089">
        <f t="shared" si="10"/>
        <v>7606.76</v>
      </c>
      <c r="O47" s="809" t="s">
        <v>1329</v>
      </c>
      <c r="P47" s="810" t="s">
        <v>537</v>
      </c>
    </row>
    <row r="48" spans="1:16" s="209" customFormat="1" ht="13.9" customHeight="1" x14ac:dyDescent="0.2">
      <c r="A48" s="800">
        <f ca="1">IF($H48="UNIDADE CONSTRUTIVA",OFFSET(A48,-1,0)+1,LARGE(A$3:A47,1))</f>
        <v>0</v>
      </c>
      <c r="B48" s="800">
        <f t="shared" ca="1" si="6"/>
        <v>1</v>
      </c>
      <c r="C48" s="800">
        <f t="shared" ca="1" si="7"/>
        <v>2</v>
      </c>
      <c r="D48" s="801">
        <f t="shared" ca="1" si="8"/>
        <v>2</v>
      </c>
      <c r="E48" s="801">
        <f t="shared" ca="1" si="9"/>
        <v>0</v>
      </c>
      <c r="G48" s="803"/>
      <c r="H48" s="804" t="s">
        <v>558</v>
      </c>
      <c r="I48" s="805" t="str">
        <f t="shared" ca="1" si="4"/>
        <v>01.002.002</v>
      </c>
      <c r="J48" s="806" t="s">
        <v>1274</v>
      </c>
      <c r="K48" s="807"/>
      <c r="L48" s="808"/>
      <c r="M48" s="808"/>
      <c r="N48" s="1089">
        <f t="shared" ca="1" si="10"/>
        <v>54522.34</v>
      </c>
      <c r="O48" s="809"/>
      <c r="P48" s="810"/>
    </row>
    <row r="49" spans="1:16" s="209" customFormat="1" ht="13.9" customHeight="1" outlineLevel="1" x14ac:dyDescent="0.2">
      <c r="A49" s="800">
        <f ca="1">IF($H49="UNIDADE CONSTRUTIVA",OFFSET(A49,-1,0)+1,LARGE(A$3:A48,1))</f>
        <v>0</v>
      </c>
      <c r="B49" s="800">
        <f t="shared" ca="1" si="6"/>
        <v>1</v>
      </c>
      <c r="C49" s="800">
        <f t="shared" ca="1" si="7"/>
        <v>2</v>
      </c>
      <c r="D49" s="801">
        <f t="shared" ca="1" si="8"/>
        <v>2</v>
      </c>
      <c r="E49" s="801">
        <f t="shared" ca="1" si="9"/>
        <v>1</v>
      </c>
      <c r="G49" s="803"/>
      <c r="H49" s="804" t="s">
        <v>559</v>
      </c>
      <c r="I49" s="805" t="str">
        <f t="shared" ca="1" si="4"/>
        <v>01.002.002.001</v>
      </c>
      <c r="J49" s="806" t="s">
        <v>1275</v>
      </c>
      <c r="K49" s="807" t="s">
        <v>453</v>
      </c>
      <c r="L49" s="808">
        <v>1</v>
      </c>
      <c r="M49" s="808">
        <v>8302.01</v>
      </c>
      <c r="N49" s="1089">
        <f t="shared" si="10"/>
        <v>8302.01</v>
      </c>
      <c r="O49" s="809" t="s">
        <v>1329</v>
      </c>
      <c r="P49" s="810" t="s">
        <v>537</v>
      </c>
    </row>
    <row r="50" spans="1:16" s="209" customFormat="1" ht="13.9" customHeight="1" outlineLevel="1" x14ac:dyDescent="0.2">
      <c r="A50" s="800">
        <f ca="1">IF($H50="UNIDADE CONSTRUTIVA",OFFSET(A50,-1,0)+1,LARGE(A$3:A49,1))</f>
        <v>0</v>
      </c>
      <c r="B50" s="800">
        <f t="shared" ca="1" si="6"/>
        <v>1</v>
      </c>
      <c r="C50" s="800">
        <f t="shared" ca="1" si="7"/>
        <v>2</v>
      </c>
      <c r="D50" s="801">
        <f t="shared" ca="1" si="8"/>
        <v>2</v>
      </c>
      <c r="E50" s="801">
        <f t="shared" ca="1" si="9"/>
        <v>2</v>
      </c>
      <c r="G50" s="803"/>
      <c r="H50" s="804" t="s">
        <v>559</v>
      </c>
      <c r="I50" s="805" t="str">
        <f t="shared" ca="1" si="4"/>
        <v>01.002.002.002</v>
      </c>
      <c r="J50" s="806" t="s">
        <v>1276</v>
      </c>
      <c r="K50" s="807" t="s">
        <v>453</v>
      </c>
      <c r="L50" s="808">
        <v>1</v>
      </c>
      <c r="M50" s="808">
        <v>11335.44</v>
      </c>
      <c r="N50" s="1089">
        <f t="shared" si="10"/>
        <v>11335.44</v>
      </c>
      <c r="O50" s="809" t="s">
        <v>1329</v>
      </c>
      <c r="P50" s="810" t="s">
        <v>537</v>
      </c>
    </row>
    <row r="51" spans="1:16" s="209" customFormat="1" ht="13.9" customHeight="1" outlineLevel="1" x14ac:dyDescent="0.2">
      <c r="A51" s="800">
        <f ca="1">IF($H51="UNIDADE CONSTRUTIVA",OFFSET(A51,-1,0)+1,LARGE(A$3:A50,1))</f>
        <v>0</v>
      </c>
      <c r="B51" s="800">
        <f t="shared" ca="1" si="6"/>
        <v>1</v>
      </c>
      <c r="C51" s="800">
        <f t="shared" ca="1" si="7"/>
        <v>2</v>
      </c>
      <c r="D51" s="801">
        <f t="shared" ca="1" si="8"/>
        <v>2</v>
      </c>
      <c r="E51" s="801">
        <f t="shared" ca="1" si="9"/>
        <v>3</v>
      </c>
      <c r="G51" s="803"/>
      <c r="H51" s="804" t="s">
        <v>559</v>
      </c>
      <c r="I51" s="805" t="str">
        <f t="shared" ca="1" si="4"/>
        <v>01.002.002.003</v>
      </c>
      <c r="J51" s="806" t="s">
        <v>1277</v>
      </c>
      <c r="K51" s="807" t="s">
        <v>453</v>
      </c>
      <c r="L51" s="808">
        <v>1</v>
      </c>
      <c r="M51" s="808">
        <v>6500</v>
      </c>
      <c r="N51" s="1089">
        <f t="shared" si="10"/>
        <v>6500</v>
      </c>
      <c r="O51" s="809" t="s">
        <v>1329</v>
      </c>
      <c r="P51" s="810" t="s">
        <v>537</v>
      </c>
    </row>
    <row r="52" spans="1:16" s="209" customFormat="1" ht="13.9" customHeight="1" outlineLevel="1" x14ac:dyDescent="0.2">
      <c r="A52" s="800">
        <f ca="1">IF($H52="UNIDADE CONSTRUTIVA",OFFSET(A52,-1,0)+1,LARGE(A$3:A51,1))</f>
        <v>0</v>
      </c>
      <c r="B52" s="800">
        <f t="shared" ca="1" si="6"/>
        <v>1</v>
      </c>
      <c r="C52" s="800">
        <f t="shared" ca="1" si="7"/>
        <v>2</v>
      </c>
      <c r="D52" s="801">
        <f t="shared" ca="1" si="8"/>
        <v>2</v>
      </c>
      <c r="E52" s="801">
        <f t="shared" ca="1" si="9"/>
        <v>4</v>
      </c>
      <c r="G52" s="803"/>
      <c r="H52" s="804" t="s">
        <v>559</v>
      </c>
      <c r="I52" s="805" t="str">
        <f t="shared" ca="1" si="4"/>
        <v>01.002.002.004</v>
      </c>
      <c r="J52" s="806" t="s">
        <v>1278</v>
      </c>
      <c r="K52" s="807" t="s">
        <v>453</v>
      </c>
      <c r="L52" s="808">
        <v>1</v>
      </c>
      <c r="M52" s="808">
        <v>28384.89</v>
      </c>
      <c r="N52" s="1089">
        <f t="shared" si="10"/>
        <v>28384.89</v>
      </c>
      <c r="O52" s="809" t="s">
        <v>1329</v>
      </c>
      <c r="P52" s="810" t="s">
        <v>537</v>
      </c>
    </row>
    <row r="53" spans="1:16" s="209" customFormat="1" ht="13.9" customHeight="1" x14ac:dyDescent="0.2">
      <c r="A53" s="800">
        <f ca="1">IF($H53="UNIDADE CONSTRUTIVA",OFFSET(A53,-1,0)+1,LARGE(A$3:A52,1))</f>
        <v>0</v>
      </c>
      <c r="B53" s="800">
        <f t="shared" ca="1" si="6"/>
        <v>2</v>
      </c>
      <c r="C53" s="800">
        <f t="shared" ca="1" si="7"/>
        <v>0</v>
      </c>
      <c r="D53" s="801">
        <f t="shared" ca="1" si="8"/>
        <v>2</v>
      </c>
      <c r="E53" s="801">
        <f t="shared" ca="1" si="9"/>
        <v>4</v>
      </c>
      <c r="G53" s="803"/>
      <c r="H53" s="804" t="s">
        <v>556</v>
      </c>
      <c r="I53" s="1634" t="str">
        <f t="shared" ca="1" si="4"/>
        <v>02</v>
      </c>
      <c r="J53" s="806" t="s">
        <v>1227</v>
      </c>
      <c r="K53" s="807"/>
      <c r="L53" s="808"/>
      <c r="M53" s="808"/>
      <c r="N53" s="1089">
        <f t="shared" ca="1" si="10"/>
        <v>319651.00923708378</v>
      </c>
      <c r="O53" s="809"/>
      <c r="P53" s="810"/>
    </row>
    <row r="54" spans="1:16" s="209" customFormat="1" ht="13.9" customHeight="1" x14ac:dyDescent="0.2">
      <c r="A54" s="800">
        <f ca="1">IF($H54="UNIDADE CONSTRUTIVA",OFFSET(A54,-1,0)+1,LARGE(A$3:A53,1))</f>
        <v>0</v>
      </c>
      <c r="B54" s="800">
        <f t="shared" ca="1" si="6"/>
        <v>2</v>
      </c>
      <c r="C54" s="800">
        <f t="shared" ca="1" si="7"/>
        <v>1</v>
      </c>
      <c r="D54" s="801">
        <f t="shared" ca="1" si="8"/>
        <v>0</v>
      </c>
      <c r="E54" s="801">
        <f t="shared" ca="1" si="9"/>
        <v>4</v>
      </c>
      <c r="G54" s="803"/>
      <c r="H54" s="804" t="s">
        <v>557</v>
      </c>
      <c r="I54" s="805" t="str">
        <f t="shared" ca="1" si="4"/>
        <v>02.001</v>
      </c>
      <c r="J54" s="806" t="s">
        <v>1279</v>
      </c>
      <c r="K54" s="807"/>
      <c r="L54" s="808"/>
      <c r="M54" s="808"/>
      <c r="N54" s="1089">
        <f t="shared" ca="1" si="10"/>
        <v>8969.880000000001</v>
      </c>
      <c r="O54" s="809"/>
      <c r="P54" s="810"/>
    </row>
    <row r="55" spans="1:16" s="209" customFormat="1" ht="13.9" customHeight="1" x14ac:dyDescent="0.2">
      <c r="A55" s="800">
        <f ca="1">IF($H55="UNIDADE CONSTRUTIVA",OFFSET(A55,-1,0)+1,LARGE(A$3:A54,1))</f>
        <v>0</v>
      </c>
      <c r="B55" s="800">
        <f t="shared" ca="1" si="6"/>
        <v>2</v>
      </c>
      <c r="C55" s="800">
        <f t="shared" ca="1" si="7"/>
        <v>1</v>
      </c>
      <c r="D55" s="801">
        <f t="shared" ca="1" si="8"/>
        <v>1</v>
      </c>
      <c r="E55" s="801">
        <f t="shared" ca="1" si="9"/>
        <v>0</v>
      </c>
      <c r="G55" s="803"/>
      <c r="H55" s="804" t="s">
        <v>558</v>
      </c>
      <c r="I55" s="805" t="str">
        <f t="shared" ca="1" si="4"/>
        <v>02.001.001</v>
      </c>
      <c r="J55" s="806" t="s">
        <v>1280</v>
      </c>
      <c r="K55" s="807"/>
      <c r="L55" s="808"/>
      <c r="M55" s="808"/>
      <c r="N55" s="1089">
        <f t="shared" ca="1" si="10"/>
        <v>0</v>
      </c>
      <c r="O55" s="809"/>
      <c r="P55" s="810"/>
    </row>
    <row r="56" spans="1:16" s="209" customFormat="1" ht="13.9" customHeight="1" outlineLevel="1" x14ac:dyDescent="0.2">
      <c r="A56" s="800">
        <f ca="1">IF($H56="UNIDADE CONSTRUTIVA",OFFSET(A56,-1,0)+1,LARGE(A$3:A55,1))</f>
        <v>0</v>
      </c>
      <c r="B56" s="800">
        <f t="shared" ca="1" si="6"/>
        <v>2</v>
      </c>
      <c r="C56" s="800">
        <f t="shared" ca="1" si="7"/>
        <v>1</v>
      </c>
      <c r="D56" s="801">
        <f t="shared" ca="1" si="8"/>
        <v>1</v>
      </c>
      <c r="E56" s="801">
        <f t="shared" ca="1" si="9"/>
        <v>1</v>
      </c>
      <c r="G56" s="803"/>
      <c r="H56" s="804" t="s">
        <v>559</v>
      </c>
      <c r="I56" s="805" t="str">
        <f t="shared" ca="1" si="4"/>
        <v>02.001.001.001</v>
      </c>
      <c r="J56" s="806" t="s">
        <v>1281</v>
      </c>
      <c r="K56" s="807" t="s">
        <v>1282</v>
      </c>
      <c r="L56" s="808"/>
      <c r="M56" s="808">
        <f>660</f>
        <v>660</v>
      </c>
      <c r="N56" s="1089">
        <f t="shared" si="10"/>
        <v>0</v>
      </c>
      <c r="O56" s="809" t="s">
        <v>1330</v>
      </c>
      <c r="P56" s="810" t="s">
        <v>537</v>
      </c>
    </row>
    <row r="57" spans="1:16" s="209" customFormat="1" ht="13.9" customHeight="1" outlineLevel="1" x14ac:dyDescent="0.2">
      <c r="A57" s="800">
        <f ca="1">IF($H57="UNIDADE CONSTRUTIVA",OFFSET(A57,-1,0)+1,LARGE(A$3:A56,1))</f>
        <v>0</v>
      </c>
      <c r="B57" s="800">
        <f t="shared" ca="1" si="6"/>
        <v>2</v>
      </c>
      <c r="C57" s="800">
        <f t="shared" ca="1" si="7"/>
        <v>1</v>
      </c>
      <c r="D57" s="801">
        <f t="shared" ca="1" si="8"/>
        <v>1</v>
      </c>
      <c r="E57" s="801">
        <f t="shared" ca="1" si="9"/>
        <v>2</v>
      </c>
      <c r="G57" s="803"/>
      <c r="H57" s="804" t="s">
        <v>559</v>
      </c>
      <c r="I57" s="805" t="str">
        <f t="shared" ca="1" si="4"/>
        <v>02.001.001.002</v>
      </c>
      <c r="J57" s="806" t="s">
        <v>1335</v>
      </c>
      <c r="K57" s="807" t="s">
        <v>453</v>
      </c>
      <c r="L57" s="808">
        <v>1</v>
      </c>
      <c r="M57" s="808"/>
      <c r="N57" s="1089">
        <f t="shared" si="10"/>
        <v>0</v>
      </c>
      <c r="O57" s="809" t="s">
        <v>1336</v>
      </c>
      <c r="P57" s="810" t="s">
        <v>537</v>
      </c>
    </row>
    <row r="58" spans="1:16" s="209" customFormat="1" ht="13.9" customHeight="1" outlineLevel="1" x14ac:dyDescent="0.2">
      <c r="A58" s="800">
        <f ca="1">IF($H58="UNIDADE CONSTRUTIVA",OFFSET(A58,-1,0)+1,LARGE(A$3:A57,1))</f>
        <v>0</v>
      </c>
      <c r="B58" s="800">
        <f t="shared" ca="1" si="6"/>
        <v>2</v>
      </c>
      <c r="C58" s="800">
        <f t="shared" ca="1" si="7"/>
        <v>1</v>
      </c>
      <c r="D58" s="801">
        <f t="shared" ca="1" si="8"/>
        <v>1</v>
      </c>
      <c r="E58" s="801">
        <f t="shared" ca="1" si="9"/>
        <v>3</v>
      </c>
      <c r="G58" s="803"/>
      <c r="H58" s="804" t="s">
        <v>559</v>
      </c>
      <c r="I58" s="805" t="str">
        <f t="shared" ca="1" si="4"/>
        <v>02.001.001.003</v>
      </c>
      <c r="J58" s="806" t="s">
        <v>1283</v>
      </c>
      <c r="K58" s="807" t="s">
        <v>453</v>
      </c>
      <c r="L58" s="808">
        <v>1</v>
      </c>
      <c r="M58" s="808"/>
      <c r="N58" s="1089">
        <f t="shared" si="10"/>
        <v>0</v>
      </c>
      <c r="O58" s="809" t="s">
        <v>1337</v>
      </c>
      <c r="P58" s="810" t="s">
        <v>537</v>
      </c>
    </row>
    <row r="59" spans="1:16" s="209" customFormat="1" ht="13.9" customHeight="1" x14ac:dyDescent="0.2">
      <c r="A59" s="800">
        <f ca="1">IF($H59="UNIDADE CONSTRUTIVA",OFFSET(A59,-1,0)+1,LARGE(A$3:A58,1))</f>
        <v>0</v>
      </c>
      <c r="B59" s="800">
        <f t="shared" ca="1" si="6"/>
        <v>2</v>
      </c>
      <c r="C59" s="800">
        <f t="shared" ca="1" si="7"/>
        <v>1</v>
      </c>
      <c r="D59" s="801">
        <f t="shared" ca="1" si="8"/>
        <v>2</v>
      </c>
      <c r="E59" s="801">
        <f t="shared" ca="1" si="9"/>
        <v>0</v>
      </c>
      <c r="G59" s="803"/>
      <c r="H59" s="804" t="s">
        <v>558</v>
      </c>
      <c r="I59" s="805" t="str">
        <f t="shared" ca="1" si="4"/>
        <v>02.001.002</v>
      </c>
      <c r="J59" s="806" t="s">
        <v>1284</v>
      </c>
      <c r="K59" s="807"/>
      <c r="L59" s="808"/>
      <c r="M59" s="925"/>
      <c r="N59" s="1089">
        <f t="shared" ca="1" si="10"/>
        <v>0</v>
      </c>
      <c r="O59" s="809"/>
      <c r="P59" s="810"/>
    </row>
    <row r="60" spans="1:16" s="209" customFormat="1" ht="13.9" customHeight="1" outlineLevel="1" x14ac:dyDescent="0.2">
      <c r="A60" s="800">
        <f ca="1">IF($H60="UNIDADE CONSTRUTIVA",OFFSET(A60,-1,0)+1,LARGE(A$3:A59,1))</f>
        <v>0</v>
      </c>
      <c r="B60" s="800">
        <f t="shared" ca="1" si="6"/>
        <v>2</v>
      </c>
      <c r="C60" s="800">
        <f t="shared" ca="1" si="7"/>
        <v>1</v>
      </c>
      <c r="D60" s="801">
        <f t="shared" ca="1" si="8"/>
        <v>2</v>
      </c>
      <c r="E60" s="801">
        <f t="shared" ca="1" si="9"/>
        <v>1</v>
      </c>
      <c r="G60" s="803"/>
      <c r="H60" s="804" t="s">
        <v>559</v>
      </c>
      <c r="I60" s="805" t="str">
        <f t="shared" ca="1" si="4"/>
        <v>02.001.002.001</v>
      </c>
      <c r="J60" s="806" t="s">
        <v>1228</v>
      </c>
      <c r="K60" s="807" t="s">
        <v>3</v>
      </c>
      <c r="L60" s="808"/>
      <c r="M60" s="808">
        <v>413.15719999999999</v>
      </c>
      <c r="N60" s="1089">
        <f t="shared" si="10"/>
        <v>0</v>
      </c>
      <c r="O60" s="809" t="s">
        <v>1346</v>
      </c>
      <c r="P60" s="810" t="s">
        <v>537</v>
      </c>
    </row>
    <row r="61" spans="1:16" s="209" customFormat="1" ht="13.9" customHeight="1" outlineLevel="1" x14ac:dyDescent="0.2">
      <c r="A61" s="800">
        <f ca="1">IF($H61="UNIDADE CONSTRUTIVA",OFFSET(A61,-1,0)+1,LARGE(A$3:A60,1))</f>
        <v>0</v>
      </c>
      <c r="B61" s="800">
        <f t="shared" ca="1" si="6"/>
        <v>2</v>
      </c>
      <c r="C61" s="800">
        <f t="shared" ca="1" si="7"/>
        <v>1</v>
      </c>
      <c r="D61" s="801">
        <f t="shared" ca="1" si="8"/>
        <v>2</v>
      </c>
      <c r="E61" s="801">
        <f t="shared" ca="1" si="9"/>
        <v>2</v>
      </c>
      <c r="G61" s="803"/>
      <c r="H61" s="804" t="s">
        <v>559</v>
      </c>
      <c r="I61" s="805" t="str">
        <f t="shared" ca="1" si="4"/>
        <v>02.001.002.002</v>
      </c>
      <c r="J61" s="806" t="s">
        <v>1229</v>
      </c>
      <c r="K61" s="807" t="s">
        <v>3</v>
      </c>
      <c r="L61" s="808"/>
      <c r="M61" s="808">
        <v>106.6746</v>
      </c>
      <c r="N61" s="1089">
        <f t="shared" si="10"/>
        <v>0</v>
      </c>
      <c r="O61" s="809" t="s">
        <v>1346</v>
      </c>
      <c r="P61" s="810" t="s">
        <v>537</v>
      </c>
    </row>
    <row r="62" spans="1:16" s="209" customFormat="1" ht="13.9" customHeight="1" outlineLevel="1" x14ac:dyDescent="0.2">
      <c r="A62" s="800">
        <f ca="1">IF($H62="UNIDADE CONSTRUTIVA",OFFSET(A62,-1,0)+1,LARGE(A$3:A61,1))</f>
        <v>0</v>
      </c>
      <c r="B62" s="800">
        <f t="shared" ca="1" si="6"/>
        <v>2</v>
      </c>
      <c r="C62" s="800">
        <f t="shared" ca="1" si="7"/>
        <v>1</v>
      </c>
      <c r="D62" s="801">
        <f t="shared" ca="1" si="8"/>
        <v>2</v>
      </c>
      <c r="E62" s="801">
        <f t="shared" ca="1" si="9"/>
        <v>3</v>
      </c>
      <c r="G62" s="803"/>
      <c r="H62" s="804" t="s">
        <v>559</v>
      </c>
      <c r="I62" s="805" t="str">
        <f t="shared" ca="1" si="4"/>
        <v>02.001.002.003</v>
      </c>
      <c r="J62" s="806" t="s">
        <v>1285</v>
      </c>
      <c r="K62" s="807" t="s">
        <v>3</v>
      </c>
      <c r="L62" s="808"/>
      <c r="M62" s="808">
        <v>7.9836</v>
      </c>
      <c r="N62" s="1089">
        <f t="shared" si="10"/>
        <v>0</v>
      </c>
      <c r="O62" s="809" t="s">
        <v>1346</v>
      </c>
      <c r="P62" s="810" t="s">
        <v>1103</v>
      </c>
    </row>
    <row r="63" spans="1:16" s="209" customFormat="1" ht="13.9" customHeight="1" outlineLevel="1" x14ac:dyDescent="0.2">
      <c r="A63" s="800">
        <f ca="1">IF($H63="UNIDADE CONSTRUTIVA",OFFSET(A63,-1,0)+1,LARGE(A$3:A62,1))</f>
        <v>0</v>
      </c>
      <c r="B63" s="800">
        <f t="shared" ca="1" si="6"/>
        <v>2</v>
      </c>
      <c r="C63" s="800">
        <f t="shared" ca="1" si="7"/>
        <v>1</v>
      </c>
      <c r="D63" s="801">
        <f t="shared" ca="1" si="8"/>
        <v>2</v>
      </c>
      <c r="E63" s="801">
        <f t="shared" ca="1" si="9"/>
        <v>4</v>
      </c>
      <c r="G63" s="803"/>
      <c r="H63" s="804" t="s">
        <v>559</v>
      </c>
      <c r="I63" s="805" t="str">
        <f t="shared" ca="1" si="4"/>
        <v>02.001.002.004</v>
      </c>
      <c r="J63" s="806" t="s">
        <v>1286</v>
      </c>
      <c r="K63" s="807" t="s">
        <v>3</v>
      </c>
      <c r="L63" s="808"/>
      <c r="M63" s="808">
        <v>7.9836</v>
      </c>
      <c r="N63" s="1089">
        <f t="shared" si="10"/>
        <v>0</v>
      </c>
      <c r="O63" s="809" t="s">
        <v>1346</v>
      </c>
      <c r="P63" s="810" t="s">
        <v>537</v>
      </c>
    </row>
    <row r="64" spans="1:16" s="209" customFormat="1" ht="13.9" customHeight="1" outlineLevel="1" x14ac:dyDescent="0.2">
      <c r="A64" s="800">
        <f ca="1">IF($H64="UNIDADE CONSTRUTIVA",OFFSET(A64,-1,0)+1,LARGE(A$3:A63,1))</f>
        <v>0</v>
      </c>
      <c r="B64" s="800">
        <f t="shared" ca="1" si="6"/>
        <v>2</v>
      </c>
      <c r="C64" s="800">
        <f t="shared" ca="1" si="7"/>
        <v>1</v>
      </c>
      <c r="D64" s="801">
        <f t="shared" ca="1" si="8"/>
        <v>2</v>
      </c>
      <c r="E64" s="801">
        <f t="shared" ca="1" si="9"/>
        <v>5</v>
      </c>
      <c r="G64" s="803"/>
      <c r="H64" s="804" t="s">
        <v>559</v>
      </c>
      <c r="I64" s="805" t="str">
        <f t="shared" ca="1" si="4"/>
        <v>02.001.002.005</v>
      </c>
      <c r="J64" s="806" t="s">
        <v>1230</v>
      </c>
      <c r="K64" s="807" t="s">
        <v>1</v>
      </c>
      <c r="L64" s="808"/>
      <c r="M64" s="808">
        <v>39.555</v>
      </c>
      <c r="N64" s="1089">
        <f t="shared" si="10"/>
        <v>0</v>
      </c>
      <c r="O64" s="809" t="s">
        <v>1346</v>
      </c>
      <c r="P64" s="810" t="s">
        <v>537</v>
      </c>
    </row>
    <row r="65" spans="1:16" s="209" customFormat="1" ht="13.9" customHeight="1" outlineLevel="1" x14ac:dyDescent="0.2">
      <c r="A65" s="800">
        <f ca="1">IF($H65="UNIDADE CONSTRUTIVA",OFFSET(A65,-1,0)+1,LARGE(A$3:A64,1))</f>
        <v>0</v>
      </c>
      <c r="B65" s="800">
        <f t="shared" ca="1" si="6"/>
        <v>2</v>
      </c>
      <c r="C65" s="800">
        <f t="shared" ca="1" si="7"/>
        <v>1</v>
      </c>
      <c r="D65" s="801">
        <f t="shared" ca="1" si="8"/>
        <v>2</v>
      </c>
      <c r="E65" s="801">
        <f t="shared" ca="1" si="9"/>
        <v>6</v>
      </c>
      <c r="G65" s="803"/>
      <c r="H65" s="804" t="s">
        <v>559</v>
      </c>
      <c r="I65" s="805" t="str">
        <f t="shared" ca="1" si="4"/>
        <v>02.001.002.006</v>
      </c>
      <c r="J65" s="806" t="s">
        <v>1184</v>
      </c>
      <c r="K65" s="807" t="s">
        <v>1</v>
      </c>
      <c r="L65" s="808"/>
      <c r="M65" s="808">
        <v>39.555</v>
      </c>
      <c r="N65" s="1089">
        <f t="shared" si="10"/>
        <v>0</v>
      </c>
      <c r="O65" s="809" t="s">
        <v>1346</v>
      </c>
      <c r="P65" s="810" t="s">
        <v>537</v>
      </c>
    </row>
    <row r="66" spans="1:16" s="209" customFormat="1" ht="13.9" customHeight="1" outlineLevel="1" x14ac:dyDescent="0.2">
      <c r="A66" s="800">
        <f ca="1">IF($H66="UNIDADE CONSTRUTIVA",OFFSET(A66,-1,0)+1,LARGE(A$3:A65,1))</f>
        <v>0</v>
      </c>
      <c r="B66" s="800">
        <f t="shared" ca="1" si="6"/>
        <v>2</v>
      </c>
      <c r="C66" s="800">
        <f t="shared" ca="1" si="7"/>
        <v>1</v>
      </c>
      <c r="D66" s="801">
        <f t="shared" ca="1" si="8"/>
        <v>2</v>
      </c>
      <c r="E66" s="801">
        <f t="shared" ca="1" si="9"/>
        <v>7</v>
      </c>
      <c r="G66" s="803"/>
      <c r="H66" s="804" t="s">
        <v>559</v>
      </c>
      <c r="I66" s="805" t="str">
        <f t="shared" ca="1" si="4"/>
        <v>02.001.002.007</v>
      </c>
      <c r="J66" s="806" t="s">
        <v>1287</v>
      </c>
      <c r="K66" s="807" t="s">
        <v>3</v>
      </c>
      <c r="L66" s="808"/>
      <c r="M66" s="808">
        <v>396.96570000000003</v>
      </c>
      <c r="N66" s="1089">
        <f t="shared" si="10"/>
        <v>0</v>
      </c>
      <c r="O66" s="809" t="s">
        <v>1346</v>
      </c>
      <c r="P66" s="810" t="s">
        <v>537</v>
      </c>
    </row>
    <row r="67" spans="1:16" s="209" customFormat="1" ht="13.9" customHeight="1" outlineLevel="1" x14ac:dyDescent="0.2">
      <c r="A67" s="800">
        <f ca="1">IF($H67="UNIDADE CONSTRUTIVA",OFFSET(A67,-1,0)+1,LARGE(A$3:A66,1))</f>
        <v>0</v>
      </c>
      <c r="B67" s="800">
        <f t="shared" ca="1" si="6"/>
        <v>2</v>
      </c>
      <c r="C67" s="800">
        <f t="shared" ca="1" si="7"/>
        <v>1</v>
      </c>
      <c r="D67" s="801">
        <f t="shared" ca="1" si="8"/>
        <v>2</v>
      </c>
      <c r="E67" s="801">
        <f t="shared" ca="1" si="9"/>
        <v>8</v>
      </c>
      <c r="G67" s="803"/>
      <c r="H67" s="804" t="s">
        <v>559</v>
      </c>
      <c r="I67" s="805" t="str">
        <f t="shared" ca="1" si="4"/>
        <v>02.001.002.008</v>
      </c>
      <c r="J67" s="806" t="s">
        <v>1289</v>
      </c>
      <c r="K67" s="807" t="s">
        <v>1</v>
      </c>
      <c r="L67" s="808"/>
      <c r="M67" s="808">
        <v>6.3514999999999997</v>
      </c>
      <c r="N67" s="1089">
        <f t="shared" si="10"/>
        <v>0</v>
      </c>
      <c r="O67" s="809" t="s">
        <v>1346</v>
      </c>
      <c r="P67" s="810" t="s">
        <v>537</v>
      </c>
    </row>
    <row r="68" spans="1:16" s="209" customFormat="1" ht="13.9" customHeight="1" outlineLevel="1" x14ac:dyDescent="0.2">
      <c r="A68" s="800">
        <f ca="1">IF($H68="UNIDADE CONSTRUTIVA",OFFSET(A68,-1,0)+1,LARGE(A$3:A67,1))</f>
        <v>0</v>
      </c>
      <c r="B68" s="800">
        <f t="shared" ca="1" si="6"/>
        <v>2</v>
      </c>
      <c r="C68" s="800">
        <f t="shared" ca="1" si="7"/>
        <v>1</v>
      </c>
      <c r="D68" s="801">
        <f t="shared" ca="1" si="8"/>
        <v>2</v>
      </c>
      <c r="E68" s="801">
        <f t="shared" ca="1" si="9"/>
        <v>9</v>
      </c>
      <c r="G68" s="803"/>
      <c r="H68" s="804" t="s">
        <v>559</v>
      </c>
      <c r="I68" s="805" t="str">
        <f t="shared" ca="1" si="4"/>
        <v>02.001.002.009</v>
      </c>
      <c r="J68" s="806" t="s">
        <v>1321</v>
      </c>
      <c r="K68" s="807" t="s">
        <v>453</v>
      </c>
      <c r="L68" s="808"/>
      <c r="M68" s="808">
        <v>3667.4</v>
      </c>
      <c r="N68" s="1089">
        <f t="shared" si="10"/>
        <v>0</v>
      </c>
      <c r="O68" s="809" t="s">
        <v>1346</v>
      </c>
      <c r="P68" s="810" t="s">
        <v>537</v>
      </c>
    </row>
    <row r="69" spans="1:16" s="209" customFormat="1" ht="13.9" customHeight="1" outlineLevel="1" x14ac:dyDescent="0.2">
      <c r="A69" s="800">
        <f ca="1">IF($H69="UNIDADE CONSTRUTIVA",OFFSET(A69,-1,0)+1,LARGE(A$3:A68,1))</f>
        <v>0</v>
      </c>
      <c r="B69" s="800">
        <f t="shared" ca="1" si="6"/>
        <v>2</v>
      </c>
      <c r="C69" s="800">
        <f t="shared" ca="1" si="7"/>
        <v>1</v>
      </c>
      <c r="D69" s="801">
        <f t="shared" ca="1" si="8"/>
        <v>2</v>
      </c>
      <c r="E69" s="801">
        <f t="shared" ca="1" si="9"/>
        <v>10</v>
      </c>
      <c r="G69" s="803"/>
      <c r="H69" s="804" t="s">
        <v>559</v>
      </c>
      <c r="I69" s="805" t="str">
        <f t="shared" ca="1" si="4"/>
        <v>02.001.002.010</v>
      </c>
      <c r="J69" s="806" t="s">
        <v>1183</v>
      </c>
      <c r="K69" s="807" t="s">
        <v>3</v>
      </c>
      <c r="L69" s="808"/>
      <c r="M69" s="808">
        <v>75.339799999999997</v>
      </c>
      <c r="N69" s="1089">
        <f t="shared" si="10"/>
        <v>0</v>
      </c>
      <c r="O69" s="809" t="s">
        <v>1346</v>
      </c>
      <c r="P69" s="810" t="s">
        <v>537</v>
      </c>
    </row>
    <row r="70" spans="1:16" s="209" customFormat="1" ht="13.9" customHeight="1" x14ac:dyDescent="0.2">
      <c r="A70" s="800">
        <f ca="1">IF($H70="UNIDADE CONSTRUTIVA",OFFSET(A70,-1,0)+1,LARGE(A$3:A69,1))</f>
        <v>0</v>
      </c>
      <c r="B70" s="800">
        <f t="shared" ca="1" si="6"/>
        <v>2</v>
      </c>
      <c r="C70" s="800">
        <f t="shared" ca="1" si="7"/>
        <v>1</v>
      </c>
      <c r="D70" s="801">
        <f t="shared" ca="1" si="8"/>
        <v>3</v>
      </c>
      <c r="E70" s="801">
        <f t="shared" ca="1" si="9"/>
        <v>0</v>
      </c>
      <c r="G70" s="803"/>
      <c r="H70" s="804" t="s">
        <v>558</v>
      </c>
      <c r="I70" s="805" t="str">
        <f t="shared" ca="1" si="4"/>
        <v>02.001.003</v>
      </c>
      <c r="J70" s="806" t="s">
        <v>1290</v>
      </c>
      <c r="K70" s="807"/>
      <c r="L70" s="808"/>
      <c r="M70" s="925"/>
      <c r="N70" s="1089">
        <f t="shared" ca="1" si="10"/>
        <v>4000</v>
      </c>
      <c r="O70" s="809"/>
      <c r="P70" s="810"/>
    </row>
    <row r="71" spans="1:16" s="209" customFormat="1" ht="13.9" customHeight="1" outlineLevel="1" x14ac:dyDescent="0.2">
      <c r="A71" s="800">
        <f ca="1">IF($H71="UNIDADE CONSTRUTIVA",OFFSET(A71,-1,0)+1,LARGE(A$3:A70,1))</f>
        <v>0</v>
      </c>
      <c r="B71" s="800">
        <f t="shared" ca="1" si="6"/>
        <v>2</v>
      </c>
      <c r="C71" s="800">
        <f t="shared" ca="1" si="7"/>
        <v>1</v>
      </c>
      <c r="D71" s="801">
        <f t="shared" ca="1" si="8"/>
        <v>3</v>
      </c>
      <c r="E71" s="801">
        <f t="shared" ca="1" si="9"/>
        <v>1</v>
      </c>
      <c r="G71" s="803"/>
      <c r="H71" s="804" t="s">
        <v>559</v>
      </c>
      <c r="I71" s="805" t="str">
        <f t="shared" ca="1" si="4"/>
        <v>02.001.003.001</v>
      </c>
      <c r="J71" s="806" t="s">
        <v>1291</v>
      </c>
      <c r="K71" s="807" t="s">
        <v>453</v>
      </c>
      <c r="L71" s="808">
        <v>1</v>
      </c>
      <c r="M71" s="808">
        <v>1000</v>
      </c>
      <c r="N71" s="1089">
        <f t="shared" si="10"/>
        <v>1000</v>
      </c>
      <c r="O71" s="809" t="s">
        <v>1330</v>
      </c>
      <c r="P71" s="810" t="s">
        <v>537</v>
      </c>
    </row>
    <row r="72" spans="1:16" s="209" customFormat="1" ht="13.9" customHeight="1" outlineLevel="1" x14ac:dyDescent="0.2">
      <c r="A72" s="800">
        <f ca="1">IF($H72="UNIDADE CONSTRUTIVA",OFFSET(A72,-1,0)+1,LARGE(A$3:A71,1))</f>
        <v>0</v>
      </c>
      <c r="B72" s="800">
        <f t="shared" ca="1" si="6"/>
        <v>2</v>
      </c>
      <c r="C72" s="800">
        <f t="shared" ca="1" si="7"/>
        <v>1</v>
      </c>
      <c r="D72" s="801">
        <f t="shared" ca="1" si="8"/>
        <v>3</v>
      </c>
      <c r="E72" s="801">
        <f t="shared" ca="1" si="9"/>
        <v>2</v>
      </c>
      <c r="G72" s="803"/>
      <c r="H72" s="804" t="s">
        <v>559</v>
      </c>
      <c r="I72" s="805" t="str">
        <f t="shared" ref="I72:I119" ca="1" si="11">IF(H72="Unidade Construtiva",TEXT(A72,"00"),IF(H72="Célula Construtiva",TEXT(B72,"00"),IF(H72="Etapa",CONCATENATE(TEXT(B72,"00"),".",TEXT(C72,"000")),IF(H72="Subetapa",CONCATENATE(TEXT(B72,"00"),".",TEXT(C72,"000"),".",TEXT(D72,"000")),IF(H72="Serviço",CONCATENATE(TEXT(B72,"00"),".",TEXT(C72,"000"),".",TEXT(D72,"000"),".",TEXT(E72,"000")),"")))))</f>
        <v>02.001.003.002</v>
      </c>
      <c r="J72" s="806" t="s">
        <v>1292</v>
      </c>
      <c r="K72" s="807" t="s">
        <v>453</v>
      </c>
      <c r="L72" s="808">
        <v>1</v>
      </c>
      <c r="M72" s="808">
        <v>1000</v>
      </c>
      <c r="N72" s="1089">
        <f t="shared" ref="N72:N103" si="12">IF(H72="Serviço",M72*L72,IF(H72="CÉLULA CONSTRUTIVA",SUMIFS($N$8:$N$417,$B$8:$B$417,B72,$H$8:$H$417,"Serviço"),IF(H72="ETAPA",SUMIFS($N$8:$N$417,$B$8:$B$417,B72,$C$8:$C$417,C72,$H$8:$H$417,"Serviço"),IF(H72="SUBETAPA",SUMIFS($N$8:$N$417,$B$8:$B$417,B72,$C$8:$C$417,C72,$D$8:$D$417,D72,$H$8:$H$417,"Serviço"),0))))</f>
        <v>1000</v>
      </c>
      <c r="O72" s="809" t="s">
        <v>1330</v>
      </c>
      <c r="P72" s="810" t="s">
        <v>537</v>
      </c>
    </row>
    <row r="73" spans="1:16" s="209" customFormat="1" ht="13.9" customHeight="1" outlineLevel="1" x14ac:dyDescent="0.2">
      <c r="A73" s="800">
        <f ca="1">IF($H73="UNIDADE CONSTRUTIVA",OFFSET(A73,-1,0)+1,LARGE(A$3:A72,1))</f>
        <v>0</v>
      </c>
      <c r="B73" s="800">
        <f t="shared" ref="B73:B136" ca="1" si="13">IF(H73="UNIDADE CONSTRUTIVA",0,IF(H73="CÉLULA CONSTRUTIVA",OFFSET(B73,-1,0)+1,OFFSET(B73,-1,0)))</f>
        <v>2</v>
      </c>
      <c r="C73" s="800">
        <f t="shared" ref="C73:C136" ca="1" si="14">IF(H73="CÉLULA CONSTRUTIVA",0,IF(H73="ETAPA",OFFSET(C73,-1,0)+1,OFFSET(C73,-1,0)))</f>
        <v>1</v>
      </c>
      <c r="D73" s="801">
        <f t="shared" ref="D73:D136" ca="1" si="15">IF(H73="ETAPA",0,IF(H73="SUBETAPA",OFFSET(D73,-1,0)+1,OFFSET(D73,-1,0)))</f>
        <v>3</v>
      </c>
      <c r="E73" s="801">
        <f t="shared" ref="E73:E136" ca="1" si="16">IF(H73="Subetapa",0,IF(H73="serviço",OFFSET(E73,-1,0)+1,OFFSET(E73,-1,0)))</f>
        <v>3</v>
      </c>
      <c r="G73" s="803"/>
      <c r="H73" s="804" t="s">
        <v>559</v>
      </c>
      <c r="I73" s="805" t="str">
        <f t="shared" ca="1" si="11"/>
        <v>02.001.003.003</v>
      </c>
      <c r="J73" s="806" t="s">
        <v>1293</v>
      </c>
      <c r="K73" s="807" t="s">
        <v>453</v>
      </c>
      <c r="L73" s="808">
        <v>1</v>
      </c>
      <c r="M73" s="808">
        <v>1000</v>
      </c>
      <c r="N73" s="1089">
        <f t="shared" si="12"/>
        <v>1000</v>
      </c>
      <c r="O73" s="809" t="s">
        <v>1330</v>
      </c>
      <c r="P73" s="810" t="s">
        <v>537</v>
      </c>
    </row>
    <row r="74" spans="1:16" s="209" customFormat="1" ht="13.9" customHeight="1" outlineLevel="1" x14ac:dyDescent="0.2">
      <c r="A74" s="800">
        <f ca="1">IF($H74="UNIDADE CONSTRUTIVA",OFFSET(A74,-1,0)+1,LARGE(A$3:A73,1))</f>
        <v>0</v>
      </c>
      <c r="B74" s="800">
        <f t="shared" ca="1" si="13"/>
        <v>2</v>
      </c>
      <c r="C74" s="800">
        <f t="shared" ca="1" si="14"/>
        <v>1</v>
      </c>
      <c r="D74" s="801">
        <f t="shared" ca="1" si="15"/>
        <v>3</v>
      </c>
      <c r="E74" s="801">
        <f t="shared" ca="1" si="16"/>
        <v>4</v>
      </c>
      <c r="G74" s="803"/>
      <c r="H74" s="804" t="s">
        <v>559</v>
      </c>
      <c r="I74" s="805" t="str">
        <f t="shared" ca="1" si="11"/>
        <v>02.001.003.004</v>
      </c>
      <c r="J74" s="806" t="s">
        <v>1294</v>
      </c>
      <c r="K74" s="807" t="s">
        <v>453</v>
      </c>
      <c r="L74" s="808">
        <v>1</v>
      </c>
      <c r="M74" s="808">
        <v>1000</v>
      </c>
      <c r="N74" s="1089">
        <f t="shared" si="12"/>
        <v>1000</v>
      </c>
      <c r="O74" s="809" t="s">
        <v>1330</v>
      </c>
      <c r="P74" s="810" t="s">
        <v>537</v>
      </c>
    </row>
    <row r="75" spans="1:16" s="209" customFormat="1" ht="13.9" customHeight="1" outlineLevel="1" x14ac:dyDescent="0.2">
      <c r="A75" s="800">
        <f ca="1">IF($H75="UNIDADE CONSTRUTIVA",OFFSET(A75,-1,0)+1,LARGE(A$3:A74,1))</f>
        <v>0</v>
      </c>
      <c r="B75" s="800">
        <f t="shared" ca="1" si="13"/>
        <v>2</v>
      </c>
      <c r="C75" s="800">
        <f t="shared" ca="1" si="14"/>
        <v>1</v>
      </c>
      <c r="D75" s="801">
        <f t="shared" ca="1" si="15"/>
        <v>3</v>
      </c>
      <c r="E75" s="801">
        <f t="shared" ca="1" si="16"/>
        <v>5</v>
      </c>
      <c r="G75" s="803"/>
      <c r="H75" s="804" t="s">
        <v>559</v>
      </c>
      <c r="I75" s="805" t="str">
        <f t="shared" ca="1" si="11"/>
        <v>02.001.003.005</v>
      </c>
      <c r="J75" s="806" t="s">
        <v>1231</v>
      </c>
      <c r="K75" s="807" t="s">
        <v>453</v>
      </c>
      <c r="L75" s="808">
        <v>1</v>
      </c>
      <c r="M75" s="808"/>
      <c r="N75" s="1089">
        <f t="shared" si="12"/>
        <v>0</v>
      </c>
      <c r="O75" s="809" t="s">
        <v>1338</v>
      </c>
      <c r="P75" s="810" t="s">
        <v>537</v>
      </c>
    </row>
    <row r="76" spans="1:16" s="209" customFormat="1" ht="13.9" customHeight="1" x14ac:dyDescent="0.2">
      <c r="A76" s="800">
        <f ca="1">IF($H76="UNIDADE CONSTRUTIVA",OFFSET(A76,-1,0)+1,LARGE(A$3:A75,1))</f>
        <v>0</v>
      </c>
      <c r="B76" s="800">
        <f t="shared" ca="1" si="13"/>
        <v>2</v>
      </c>
      <c r="C76" s="800">
        <f t="shared" ca="1" si="14"/>
        <v>1</v>
      </c>
      <c r="D76" s="801">
        <f t="shared" ca="1" si="15"/>
        <v>4</v>
      </c>
      <c r="E76" s="801">
        <f t="shared" ca="1" si="16"/>
        <v>0</v>
      </c>
      <c r="G76" s="803"/>
      <c r="H76" s="804" t="s">
        <v>558</v>
      </c>
      <c r="I76" s="805" t="str">
        <f t="shared" ca="1" si="11"/>
        <v>02.001.004</v>
      </c>
      <c r="J76" s="806" t="s">
        <v>1295</v>
      </c>
      <c r="K76" s="807"/>
      <c r="L76" s="808"/>
      <c r="M76" s="808"/>
      <c r="N76" s="1089">
        <f t="shared" ca="1" si="12"/>
        <v>4969.88</v>
      </c>
      <c r="O76" s="809"/>
      <c r="P76" s="810"/>
    </row>
    <row r="77" spans="1:16" s="209" customFormat="1" ht="13.9" customHeight="1" outlineLevel="1" x14ac:dyDescent="0.2">
      <c r="A77" s="800">
        <f ca="1">IF($H77="UNIDADE CONSTRUTIVA",OFFSET(A77,-1,0)+1,LARGE(A$3:A76,1))</f>
        <v>0</v>
      </c>
      <c r="B77" s="800">
        <f t="shared" ca="1" si="13"/>
        <v>2</v>
      </c>
      <c r="C77" s="800">
        <f t="shared" ca="1" si="14"/>
        <v>1</v>
      </c>
      <c r="D77" s="801">
        <f t="shared" ca="1" si="15"/>
        <v>4</v>
      </c>
      <c r="E77" s="801">
        <f t="shared" ca="1" si="16"/>
        <v>1</v>
      </c>
      <c r="G77" s="803"/>
      <c r="H77" s="804" t="s">
        <v>559</v>
      </c>
      <c r="I77" s="805" t="str">
        <f t="shared" ca="1" si="11"/>
        <v>02.001.004.001</v>
      </c>
      <c r="J77" s="806" t="s">
        <v>1296</v>
      </c>
      <c r="K77" s="807" t="s">
        <v>453</v>
      </c>
      <c r="L77" s="808">
        <v>1</v>
      </c>
      <c r="M77" s="808">
        <v>500</v>
      </c>
      <c r="N77" s="1089">
        <f t="shared" si="12"/>
        <v>500</v>
      </c>
      <c r="O77" s="809" t="s">
        <v>1329</v>
      </c>
      <c r="P77" s="810" t="s">
        <v>537</v>
      </c>
    </row>
    <row r="78" spans="1:16" s="209" customFormat="1" ht="13.9" customHeight="1" outlineLevel="1" x14ac:dyDescent="0.2">
      <c r="A78" s="800">
        <f ca="1">IF($H78="UNIDADE CONSTRUTIVA",OFFSET(A78,-1,0)+1,LARGE(A$3:A77,1))</f>
        <v>0</v>
      </c>
      <c r="B78" s="800">
        <f t="shared" ca="1" si="13"/>
        <v>2</v>
      </c>
      <c r="C78" s="800">
        <f t="shared" ca="1" si="14"/>
        <v>1</v>
      </c>
      <c r="D78" s="801">
        <f t="shared" ca="1" si="15"/>
        <v>4</v>
      </c>
      <c r="E78" s="801">
        <f t="shared" ca="1" si="16"/>
        <v>2</v>
      </c>
      <c r="G78" s="803"/>
      <c r="H78" s="804" t="s">
        <v>559</v>
      </c>
      <c r="I78" s="805" t="str">
        <f t="shared" ca="1" si="11"/>
        <v>02.001.004.002</v>
      </c>
      <c r="J78" s="806" t="s">
        <v>1297</v>
      </c>
      <c r="K78" s="807" t="s">
        <v>453</v>
      </c>
      <c r="L78" s="808">
        <v>1</v>
      </c>
      <c r="M78" s="808">
        <v>1617.64</v>
      </c>
      <c r="N78" s="1089">
        <f t="shared" si="12"/>
        <v>1617.64</v>
      </c>
      <c r="O78" s="809" t="s">
        <v>1329</v>
      </c>
      <c r="P78" s="810" t="s">
        <v>537</v>
      </c>
    </row>
    <row r="79" spans="1:16" s="209" customFormat="1" ht="13.9" customHeight="1" outlineLevel="1" x14ac:dyDescent="0.2">
      <c r="A79" s="800">
        <f ca="1">IF($H79="UNIDADE CONSTRUTIVA",OFFSET(A79,-1,0)+1,LARGE(A$3:A78,1))</f>
        <v>0</v>
      </c>
      <c r="B79" s="800">
        <f t="shared" ca="1" si="13"/>
        <v>2</v>
      </c>
      <c r="C79" s="800">
        <f t="shared" ca="1" si="14"/>
        <v>1</v>
      </c>
      <c r="D79" s="801">
        <f t="shared" ca="1" si="15"/>
        <v>4</v>
      </c>
      <c r="E79" s="801">
        <f t="shared" ca="1" si="16"/>
        <v>3</v>
      </c>
      <c r="G79" s="803"/>
      <c r="H79" s="804" t="s">
        <v>559</v>
      </c>
      <c r="I79" s="805" t="str">
        <f t="shared" ca="1" si="11"/>
        <v>02.001.004.003</v>
      </c>
      <c r="J79" s="806" t="s">
        <v>1298</v>
      </c>
      <c r="K79" s="807" t="s">
        <v>453</v>
      </c>
      <c r="L79" s="808">
        <v>1</v>
      </c>
      <c r="M79" s="808">
        <v>2852.24</v>
      </c>
      <c r="N79" s="1089">
        <f t="shared" si="12"/>
        <v>2852.24</v>
      </c>
      <c r="O79" s="809" t="s">
        <v>1329</v>
      </c>
      <c r="P79" s="810" t="s">
        <v>537</v>
      </c>
    </row>
    <row r="80" spans="1:16" s="209" customFormat="1" ht="17.25" customHeight="1" x14ac:dyDescent="0.2">
      <c r="A80" s="800">
        <f ca="1">IF($H80="UNIDADE CONSTRUTIVA",OFFSET(A80,-1,0)+1,LARGE(A$3:A79,1))</f>
        <v>0</v>
      </c>
      <c r="B80" s="800">
        <f t="shared" ca="1" si="13"/>
        <v>2</v>
      </c>
      <c r="C80" s="800">
        <f t="shared" ca="1" si="14"/>
        <v>2</v>
      </c>
      <c r="D80" s="801">
        <f t="shared" ca="1" si="15"/>
        <v>0</v>
      </c>
      <c r="E80" s="801">
        <f t="shared" ca="1" si="16"/>
        <v>3</v>
      </c>
      <c r="G80" s="803"/>
      <c r="H80" s="804" t="s">
        <v>557</v>
      </c>
      <c r="I80" s="805" t="str">
        <f t="shared" ca="1" si="11"/>
        <v>02.002</v>
      </c>
      <c r="J80" s="806" t="s">
        <v>1232</v>
      </c>
      <c r="K80" s="807"/>
      <c r="L80" s="808"/>
      <c r="M80" s="808"/>
      <c r="N80" s="1089">
        <f t="shared" ca="1" si="12"/>
        <v>310681.12923708378</v>
      </c>
      <c r="O80" s="809"/>
      <c r="P80" s="810"/>
    </row>
    <row r="81" spans="1:16" s="209" customFormat="1" ht="13.9" customHeight="1" x14ac:dyDescent="0.2">
      <c r="A81" s="800">
        <f ca="1">IF($H81="UNIDADE CONSTRUTIVA",OFFSET(A81,-1,0)+1,LARGE(A$3:A80,1))</f>
        <v>0</v>
      </c>
      <c r="B81" s="800">
        <f t="shared" ca="1" si="13"/>
        <v>2</v>
      </c>
      <c r="C81" s="800">
        <f t="shared" ca="1" si="14"/>
        <v>2</v>
      </c>
      <c r="D81" s="801">
        <f t="shared" ca="1" si="15"/>
        <v>1</v>
      </c>
      <c r="E81" s="801">
        <f t="shared" ca="1" si="16"/>
        <v>0</v>
      </c>
      <c r="G81" s="803"/>
      <c r="H81" s="804" t="s">
        <v>558</v>
      </c>
      <c r="I81" s="805" t="str">
        <f t="shared" ca="1" si="11"/>
        <v>02.002.001</v>
      </c>
      <c r="J81" s="806" t="s">
        <v>1233</v>
      </c>
      <c r="K81" s="807"/>
      <c r="L81" s="808"/>
      <c r="M81" s="808"/>
      <c r="N81" s="1089">
        <f t="shared" ca="1" si="12"/>
        <v>98910</v>
      </c>
      <c r="O81" s="809"/>
      <c r="P81" s="810"/>
    </row>
    <row r="82" spans="1:16" s="209" customFormat="1" ht="13.9" customHeight="1" outlineLevel="1" x14ac:dyDescent="0.2">
      <c r="A82" s="800">
        <f ca="1">IF($H82="UNIDADE CONSTRUTIVA",OFFSET(A82,-1,0)+1,LARGE(A$3:A81,1))</f>
        <v>0</v>
      </c>
      <c r="B82" s="800">
        <f t="shared" ca="1" si="13"/>
        <v>2</v>
      </c>
      <c r="C82" s="800">
        <f t="shared" ca="1" si="14"/>
        <v>2</v>
      </c>
      <c r="D82" s="801">
        <f t="shared" ca="1" si="15"/>
        <v>1</v>
      </c>
      <c r="E82" s="801">
        <f t="shared" ca="1" si="16"/>
        <v>1</v>
      </c>
      <c r="G82" s="803"/>
      <c r="H82" s="804" t="s">
        <v>559</v>
      </c>
      <c r="I82" s="805" t="str">
        <f t="shared" ca="1" si="11"/>
        <v>02.002.001.001</v>
      </c>
      <c r="J82" s="806" t="s">
        <v>1299</v>
      </c>
      <c r="K82" s="807" t="s">
        <v>1282</v>
      </c>
      <c r="L82" s="808"/>
      <c r="M82" s="808">
        <v>9000</v>
      </c>
      <c r="N82" s="1089">
        <f t="shared" si="12"/>
        <v>0</v>
      </c>
      <c r="O82" s="809" t="s">
        <v>1330</v>
      </c>
      <c r="P82" s="810" t="s">
        <v>537</v>
      </c>
    </row>
    <row r="83" spans="1:16" s="209" customFormat="1" ht="13.9" customHeight="1" outlineLevel="1" x14ac:dyDescent="0.2">
      <c r="A83" s="800">
        <f ca="1">IF($H83="UNIDADE CONSTRUTIVA",OFFSET(A83,-1,0)+1,LARGE(A$3:A82,1))</f>
        <v>0</v>
      </c>
      <c r="B83" s="800">
        <f t="shared" ca="1" si="13"/>
        <v>2</v>
      </c>
      <c r="C83" s="800">
        <f t="shared" ca="1" si="14"/>
        <v>2</v>
      </c>
      <c r="D83" s="801">
        <f t="shared" ca="1" si="15"/>
        <v>1</v>
      </c>
      <c r="E83" s="801">
        <f t="shared" ca="1" si="16"/>
        <v>2</v>
      </c>
      <c r="G83" s="803"/>
      <c r="H83" s="804" t="s">
        <v>559</v>
      </c>
      <c r="I83" s="805" t="str">
        <f t="shared" ca="1" si="11"/>
        <v>02.002.001.002</v>
      </c>
      <c r="J83" s="806" t="s">
        <v>1300</v>
      </c>
      <c r="K83" s="807" t="s">
        <v>1282</v>
      </c>
      <c r="L83" s="808"/>
      <c r="M83" s="808">
        <v>7000</v>
      </c>
      <c r="N83" s="1089">
        <f t="shared" si="12"/>
        <v>0</v>
      </c>
      <c r="O83" s="809" t="s">
        <v>1330</v>
      </c>
      <c r="P83" s="810" t="s">
        <v>537</v>
      </c>
    </row>
    <row r="84" spans="1:16" s="209" customFormat="1" ht="13.9" customHeight="1" outlineLevel="1" x14ac:dyDescent="0.2">
      <c r="A84" s="800">
        <f ca="1">IF($H84="UNIDADE CONSTRUTIVA",OFFSET(A84,-1,0)+1,LARGE(A$3:A83,1))</f>
        <v>0</v>
      </c>
      <c r="B84" s="800">
        <f t="shared" ca="1" si="13"/>
        <v>2</v>
      </c>
      <c r="C84" s="800">
        <f t="shared" ca="1" si="14"/>
        <v>2</v>
      </c>
      <c r="D84" s="801">
        <f t="shared" ca="1" si="15"/>
        <v>1</v>
      </c>
      <c r="E84" s="801">
        <f t="shared" ca="1" si="16"/>
        <v>3</v>
      </c>
      <c r="G84" s="803"/>
      <c r="H84" s="804" t="s">
        <v>559</v>
      </c>
      <c r="I84" s="805" t="str">
        <f t="shared" ca="1" si="11"/>
        <v>02.002.001.003</v>
      </c>
      <c r="J84" s="806" t="s">
        <v>1301</v>
      </c>
      <c r="K84" s="807" t="s">
        <v>1282</v>
      </c>
      <c r="L84" s="808"/>
      <c r="M84" s="808">
        <f>3500*1.57</f>
        <v>5495</v>
      </c>
      <c r="N84" s="1089">
        <f t="shared" si="12"/>
        <v>0</v>
      </c>
      <c r="O84" s="809" t="s">
        <v>1330</v>
      </c>
      <c r="P84" s="810" t="s">
        <v>537</v>
      </c>
    </row>
    <row r="85" spans="1:16" s="209" customFormat="1" ht="13.9" customHeight="1" outlineLevel="1" x14ac:dyDescent="0.2">
      <c r="A85" s="800">
        <f ca="1">IF($H85="UNIDADE CONSTRUTIVA",OFFSET(A85,-1,0)+1,LARGE(A$3:A84,1))</f>
        <v>0</v>
      </c>
      <c r="B85" s="800">
        <f t="shared" ca="1" si="13"/>
        <v>2</v>
      </c>
      <c r="C85" s="800">
        <f t="shared" ca="1" si="14"/>
        <v>2</v>
      </c>
      <c r="D85" s="801">
        <f t="shared" ca="1" si="15"/>
        <v>1</v>
      </c>
      <c r="E85" s="801">
        <f t="shared" ca="1" si="16"/>
        <v>4</v>
      </c>
      <c r="G85" s="803"/>
      <c r="H85" s="804" t="s">
        <v>559</v>
      </c>
      <c r="I85" s="805" t="str">
        <f t="shared" ca="1" si="11"/>
        <v>02.002.001.004</v>
      </c>
      <c r="J85" s="806" t="s">
        <v>1333</v>
      </c>
      <c r="K85" s="807" t="s">
        <v>1282</v>
      </c>
      <c r="L85" s="808">
        <f>L117</f>
        <v>18</v>
      </c>
      <c r="M85" s="808">
        <f>3500*1.57</f>
        <v>5495</v>
      </c>
      <c r="N85" s="1089">
        <f t="shared" si="12"/>
        <v>98910</v>
      </c>
      <c r="O85" s="809" t="s">
        <v>1330</v>
      </c>
      <c r="P85" s="810" t="s">
        <v>537</v>
      </c>
    </row>
    <row r="86" spans="1:16" s="209" customFormat="1" ht="13.9" customHeight="1" x14ac:dyDescent="0.2">
      <c r="A86" s="800">
        <f ca="1">IF($H86="UNIDADE CONSTRUTIVA",OFFSET(A86,-1,0)+1,LARGE(A$3:A85,1))</f>
        <v>0</v>
      </c>
      <c r="B86" s="800">
        <f t="shared" ca="1" si="13"/>
        <v>2</v>
      </c>
      <c r="C86" s="800">
        <f t="shared" ca="1" si="14"/>
        <v>2</v>
      </c>
      <c r="D86" s="801">
        <f t="shared" ca="1" si="15"/>
        <v>2</v>
      </c>
      <c r="E86" s="801">
        <f t="shared" ca="1" si="16"/>
        <v>0</v>
      </c>
      <c r="G86" s="803"/>
      <c r="H86" s="804" t="s">
        <v>558</v>
      </c>
      <c r="I86" s="805" t="str">
        <f t="shared" ca="1" si="11"/>
        <v>02.002.002</v>
      </c>
      <c r="J86" s="806" t="s">
        <v>1302</v>
      </c>
      <c r="K86" s="807"/>
      <c r="L86" s="808"/>
      <c r="M86" s="808"/>
      <c r="N86" s="1089">
        <f t="shared" ca="1" si="12"/>
        <v>28946.339237083812</v>
      </c>
      <c r="O86" s="809"/>
      <c r="P86" s="810"/>
    </row>
    <row r="87" spans="1:16" s="209" customFormat="1" ht="13.9" customHeight="1" outlineLevel="1" x14ac:dyDescent="0.2">
      <c r="A87" s="800">
        <f ca="1">IF($H87="UNIDADE CONSTRUTIVA",OFFSET(A87,-1,0)+1,LARGE(A$3:A86,1))</f>
        <v>0</v>
      </c>
      <c r="B87" s="800">
        <f t="shared" ca="1" si="13"/>
        <v>2</v>
      </c>
      <c r="C87" s="800">
        <f t="shared" ca="1" si="14"/>
        <v>2</v>
      </c>
      <c r="D87" s="801">
        <f t="shared" ca="1" si="15"/>
        <v>2</v>
      </c>
      <c r="E87" s="801">
        <f t="shared" ca="1" si="16"/>
        <v>1</v>
      </c>
      <c r="G87" s="803"/>
      <c r="H87" s="804" t="s">
        <v>559</v>
      </c>
      <c r="I87" s="805" t="str">
        <f t="shared" ca="1" si="11"/>
        <v>02.002.002.001</v>
      </c>
      <c r="J87" s="806" t="s">
        <v>1303</v>
      </c>
      <c r="K87" s="807" t="s">
        <v>1282</v>
      </c>
      <c r="L87" s="808"/>
      <c r="M87" s="808">
        <v>500</v>
      </c>
      <c r="N87" s="1089">
        <f t="shared" si="12"/>
        <v>0</v>
      </c>
      <c r="O87" s="809" t="s">
        <v>1330</v>
      </c>
      <c r="P87" s="810" t="s">
        <v>537</v>
      </c>
    </row>
    <row r="88" spans="1:16" s="209" customFormat="1" ht="13.9" customHeight="1" outlineLevel="1" x14ac:dyDescent="0.2">
      <c r="A88" s="800">
        <f ca="1">IF($H88="UNIDADE CONSTRUTIVA",OFFSET(A88,-1,0)+1,LARGE(A$3:A87,1))</f>
        <v>0</v>
      </c>
      <c r="B88" s="800">
        <f t="shared" ca="1" si="13"/>
        <v>2</v>
      </c>
      <c r="C88" s="800">
        <f t="shared" ca="1" si="14"/>
        <v>2</v>
      </c>
      <c r="D88" s="801">
        <f t="shared" ca="1" si="15"/>
        <v>2</v>
      </c>
      <c r="E88" s="801">
        <f t="shared" ca="1" si="16"/>
        <v>2</v>
      </c>
      <c r="G88" s="803"/>
      <c r="H88" s="804" t="s">
        <v>559</v>
      </c>
      <c r="I88" s="805" t="str">
        <f t="shared" ca="1" si="11"/>
        <v>02.002.002.002</v>
      </c>
      <c r="J88" s="806" t="s">
        <v>1304</v>
      </c>
      <c r="K88" s="807" t="s">
        <v>1282</v>
      </c>
      <c r="L88" s="808"/>
      <c r="M88" s="808">
        <v>1000</v>
      </c>
      <c r="N88" s="1089">
        <f t="shared" si="12"/>
        <v>0</v>
      </c>
      <c r="O88" s="809" t="s">
        <v>1330</v>
      </c>
      <c r="P88" s="810" t="s">
        <v>537</v>
      </c>
    </row>
    <row r="89" spans="1:16" s="209" customFormat="1" ht="13.9" customHeight="1" outlineLevel="1" x14ac:dyDescent="0.2">
      <c r="A89" s="800">
        <f ca="1">IF($H89="UNIDADE CONSTRUTIVA",OFFSET(A89,-1,0)+1,LARGE(A$3:A88,1))</f>
        <v>0</v>
      </c>
      <c r="B89" s="800">
        <f t="shared" ca="1" si="13"/>
        <v>2</v>
      </c>
      <c r="C89" s="800">
        <f t="shared" ca="1" si="14"/>
        <v>2</v>
      </c>
      <c r="D89" s="801">
        <f t="shared" ca="1" si="15"/>
        <v>2</v>
      </c>
      <c r="E89" s="801">
        <f t="shared" ca="1" si="16"/>
        <v>3</v>
      </c>
      <c r="G89" s="803"/>
      <c r="H89" s="804" t="s">
        <v>559</v>
      </c>
      <c r="I89" s="805" t="str">
        <f t="shared" ca="1" si="11"/>
        <v>02.002.002.003</v>
      </c>
      <c r="J89" s="806" t="s">
        <v>1305</v>
      </c>
      <c r="K89" s="807" t="s">
        <v>1282</v>
      </c>
      <c r="L89" s="808"/>
      <c r="M89" s="808">
        <v>150</v>
      </c>
      <c r="N89" s="1089">
        <f t="shared" si="12"/>
        <v>0</v>
      </c>
      <c r="O89" s="809" t="s">
        <v>1330</v>
      </c>
      <c r="P89" s="810" t="s">
        <v>537</v>
      </c>
    </row>
    <row r="90" spans="1:16" s="209" customFormat="1" ht="13.9" customHeight="1" outlineLevel="1" x14ac:dyDescent="0.2">
      <c r="A90" s="800">
        <f ca="1">IF($H90="UNIDADE CONSTRUTIVA",OFFSET(A90,-1,0)+1,LARGE(A$3:A89,1))</f>
        <v>0</v>
      </c>
      <c r="B90" s="800">
        <f t="shared" ca="1" si="13"/>
        <v>2</v>
      </c>
      <c r="C90" s="800">
        <f t="shared" ca="1" si="14"/>
        <v>2</v>
      </c>
      <c r="D90" s="801">
        <f t="shared" ca="1" si="15"/>
        <v>2</v>
      </c>
      <c r="E90" s="801">
        <f t="shared" ca="1" si="16"/>
        <v>4</v>
      </c>
      <c r="G90" s="803"/>
      <c r="H90" s="804" t="s">
        <v>559</v>
      </c>
      <c r="I90" s="805" t="str">
        <f t="shared" ca="1" si="11"/>
        <v>02.002.002.004</v>
      </c>
      <c r="J90" s="806" t="s">
        <v>1306</v>
      </c>
      <c r="K90" s="807" t="s">
        <v>1282</v>
      </c>
      <c r="L90" s="808"/>
      <c r="M90" s="808">
        <v>50</v>
      </c>
      <c r="N90" s="1089">
        <f t="shared" si="12"/>
        <v>0</v>
      </c>
      <c r="O90" s="809" t="s">
        <v>1330</v>
      </c>
      <c r="P90" s="810" t="s">
        <v>537</v>
      </c>
    </row>
    <row r="91" spans="1:16" s="209" customFormat="1" ht="13.9" customHeight="1" outlineLevel="1" x14ac:dyDescent="0.2">
      <c r="A91" s="800">
        <f ca="1">IF($H91="UNIDADE CONSTRUTIVA",OFFSET(A91,-1,0)+1,LARGE(A$3:A90,1))</f>
        <v>0</v>
      </c>
      <c r="B91" s="800">
        <f t="shared" ca="1" si="13"/>
        <v>2</v>
      </c>
      <c r="C91" s="800">
        <f t="shared" ca="1" si="14"/>
        <v>2</v>
      </c>
      <c r="D91" s="801">
        <f t="shared" ca="1" si="15"/>
        <v>2</v>
      </c>
      <c r="E91" s="801">
        <f t="shared" ca="1" si="16"/>
        <v>5</v>
      </c>
      <c r="G91" s="803"/>
      <c r="H91" s="804" t="s">
        <v>559</v>
      </c>
      <c r="I91" s="805" t="str">
        <f t="shared" ca="1" si="11"/>
        <v>02.002.002.005</v>
      </c>
      <c r="J91" s="806" t="s">
        <v>1307</v>
      </c>
      <c r="K91" s="807" t="s">
        <v>1282</v>
      </c>
      <c r="L91" s="808"/>
      <c r="M91" s="808">
        <v>48</v>
      </c>
      <c r="N91" s="1089">
        <f t="shared" si="12"/>
        <v>0</v>
      </c>
      <c r="O91" s="809" t="s">
        <v>1329</v>
      </c>
      <c r="P91" s="810" t="s">
        <v>537</v>
      </c>
    </row>
    <row r="92" spans="1:16" s="209" customFormat="1" ht="13.9" customHeight="1" outlineLevel="1" x14ac:dyDescent="0.2">
      <c r="A92" s="800">
        <f ca="1">IF($H92="UNIDADE CONSTRUTIVA",OFFSET(A92,-1,0)+1,LARGE(A$3:A91,1))</f>
        <v>0</v>
      </c>
      <c r="B92" s="800">
        <f t="shared" ca="1" si="13"/>
        <v>2</v>
      </c>
      <c r="C92" s="800">
        <f t="shared" ca="1" si="14"/>
        <v>2</v>
      </c>
      <c r="D92" s="801">
        <f t="shared" ca="1" si="15"/>
        <v>2</v>
      </c>
      <c r="E92" s="801">
        <f t="shared" ca="1" si="16"/>
        <v>6</v>
      </c>
      <c r="G92" s="803"/>
      <c r="H92" s="804" t="s">
        <v>559</v>
      </c>
      <c r="I92" s="805" t="str">
        <f t="shared" ca="1" si="11"/>
        <v>02.002.002.006</v>
      </c>
      <c r="J92" s="806" t="s">
        <v>1308</v>
      </c>
      <c r="K92" s="807" t="s">
        <v>1282</v>
      </c>
      <c r="L92" s="808"/>
      <c r="M92" s="808">
        <v>350</v>
      </c>
      <c r="N92" s="1089">
        <f t="shared" si="12"/>
        <v>0</v>
      </c>
      <c r="O92" s="809" t="s">
        <v>1329</v>
      </c>
      <c r="P92" s="810" t="s">
        <v>537</v>
      </c>
    </row>
    <row r="93" spans="1:16" s="209" customFormat="1" ht="13.9" customHeight="1" outlineLevel="1" x14ac:dyDescent="0.2">
      <c r="A93" s="800">
        <f ca="1">IF($H93="UNIDADE CONSTRUTIVA",OFFSET(A93,-1,0)+1,LARGE(A$3:A92,1))</f>
        <v>0</v>
      </c>
      <c r="B93" s="800">
        <f t="shared" ca="1" si="13"/>
        <v>2</v>
      </c>
      <c r="C93" s="800">
        <f t="shared" ca="1" si="14"/>
        <v>2</v>
      </c>
      <c r="D93" s="801">
        <f t="shared" ca="1" si="15"/>
        <v>2</v>
      </c>
      <c r="E93" s="801">
        <f t="shared" ca="1" si="16"/>
        <v>7</v>
      </c>
      <c r="G93" s="803"/>
      <c r="H93" s="804" t="s">
        <v>559</v>
      </c>
      <c r="I93" s="805" t="str">
        <f t="shared" ca="1" si="11"/>
        <v>02.002.002.007</v>
      </c>
      <c r="J93" s="806" t="s">
        <v>1309</v>
      </c>
      <c r="K93" s="807" t="s">
        <v>1282</v>
      </c>
      <c r="L93" s="808"/>
      <c r="M93" s="808">
        <v>250</v>
      </c>
      <c r="N93" s="1089">
        <f t="shared" si="12"/>
        <v>0</v>
      </c>
      <c r="O93" s="809" t="s">
        <v>1329</v>
      </c>
      <c r="P93" s="810" t="s">
        <v>537</v>
      </c>
    </row>
    <row r="94" spans="1:16" s="209" customFormat="1" ht="13.9" customHeight="1" outlineLevel="1" x14ac:dyDescent="0.2">
      <c r="A94" s="800">
        <f ca="1">IF($H94="UNIDADE CONSTRUTIVA",OFFSET(A94,-1,0)+1,LARGE(A$3:A93,1))</f>
        <v>0</v>
      </c>
      <c r="B94" s="800">
        <f t="shared" ca="1" si="13"/>
        <v>2</v>
      </c>
      <c r="C94" s="800">
        <f t="shared" ca="1" si="14"/>
        <v>2</v>
      </c>
      <c r="D94" s="801">
        <f t="shared" ca="1" si="15"/>
        <v>2</v>
      </c>
      <c r="E94" s="801">
        <f t="shared" ca="1" si="16"/>
        <v>8</v>
      </c>
      <c r="G94" s="803"/>
      <c r="H94" s="804" t="s">
        <v>559</v>
      </c>
      <c r="I94" s="805" t="str">
        <f t="shared" ca="1" si="11"/>
        <v>02.002.002.008</v>
      </c>
      <c r="J94" s="806" t="s">
        <v>1310</v>
      </c>
      <c r="K94" s="807" t="s">
        <v>1282</v>
      </c>
      <c r="L94" s="808"/>
      <c r="M94" s="808">
        <v>750</v>
      </c>
      <c r="N94" s="1089">
        <f t="shared" si="12"/>
        <v>0</v>
      </c>
      <c r="O94" s="809" t="s">
        <v>1329</v>
      </c>
      <c r="P94" s="810" t="s">
        <v>537</v>
      </c>
    </row>
    <row r="95" spans="1:16" s="209" customFormat="1" ht="13.9" customHeight="1" outlineLevel="1" x14ac:dyDescent="0.2">
      <c r="A95" s="800">
        <f ca="1">IF($H95="UNIDADE CONSTRUTIVA",OFFSET(A95,-1,0)+1,LARGE(A$3:A94,1))</f>
        <v>0</v>
      </c>
      <c r="B95" s="800">
        <f t="shared" ca="1" si="13"/>
        <v>2</v>
      </c>
      <c r="C95" s="800">
        <f t="shared" ca="1" si="14"/>
        <v>2</v>
      </c>
      <c r="D95" s="801">
        <f t="shared" ca="1" si="15"/>
        <v>2</v>
      </c>
      <c r="E95" s="801">
        <f t="shared" ca="1" si="16"/>
        <v>9</v>
      </c>
      <c r="G95" s="803"/>
      <c r="H95" s="804" t="s">
        <v>559</v>
      </c>
      <c r="I95" s="805" t="str">
        <f t="shared" ca="1" si="11"/>
        <v>02.002.002.009</v>
      </c>
      <c r="J95" s="806" t="s">
        <v>1311</v>
      </c>
      <c r="K95" s="807" t="s">
        <v>1282</v>
      </c>
      <c r="L95" s="808"/>
      <c r="M95" s="808">
        <v>280</v>
      </c>
      <c r="N95" s="1089">
        <f t="shared" si="12"/>
        <v>0</v>
      </c>
      <c r="O95" s="809" t="s">
        <v>1329</v>
      </c>
      <c r="P95" s="810" t="s">
        <v>537</v>
      </c>
    </row>
    <row r="96" spans="1:16" s="209" customFormat="1" ht="13.9" customHeight="1" outlineLevel="1" x14ac:dyDescent="0.2">
      <c r="A96" s="800">
        <f ca="1">IF($H96="UNIDADE CONSTRUTIVA",OFFSET(A96,-1,0)+1,LARGE(A$3:A95,1))</f>
        <v>0</v>
      </c>
      <c r="B96" s="800">
        <f t="shared" ca="1" si="13"/>
        <v>2</v>
      </c>
      <c r="C96" s="800">
        <f t="shared" ca="1" si="14"/>
        <v>2</v>
      </c>
      <c r="D96" s="801">
        <f t="shared" ca="1" si="15"/>
        <v>2</v>
      </c>
      <c r="E96" s="801">
        <f t="shared" ca="1" si="16"/>
        <v>10</v>
      </c>
      <c r="G96" s="803"/>
      <c r="H96" s="804" t="s">
        <v>559</v>
      </c>
      <c r="I96" s="805" t="str">
        <f t="shared" ca="1" si="11"/>
        <v>02.002.002.010</v>
      </c>
      <c r="J96" s="806" t="s">
        <v>1312</v>
      </c>
      <c r="K96" s="807" t="s">
        <v>453</v>
      </c>
      <c r="L96" s="808">
        <v>1</v>
      </c>
      <c r="M96" s="808">
        <v>16883.340676152799</v>
      </c>
      <c r="N96" s="1089">
        <f t="shared" si="12"/>
        <v>16883.340676152799</v>
      </c>
      <c r="O96" s="809" t="s">
        <v>1329</v>
      </c>
      <c r="P96" s="810" t="s">
        <v>537</v>
      </c>
    </row>
    <row r="97" spans="1:16" s="209" customFormat="1" ht="13.9" customHeight="1" outlineLevel="1" x14ac:dyDescent="0.2">
      <c r="A97" s="800">
        <f ca="1">IF($H97="UNIDADE CONSTRUTIVA",OFFSET(A97,-1,0)+1,LARGE(A$3:A96,1))</f>
        <v>0</v>
      </c>
      <c r="B97" s="800">
        <f t="shared" ca="1" si="13"/>
        <v>2</v>
      </c>
      <c r="C97" s="800">
        <f t="shared" ca="1" si="14"/>
        <v>2</v>
      </c>
      <c r="D97" s="801">
        <f t="shared" ca="1" si="15"/>
        <v>2</v>
      </c>
      <c r="E97" s="801">
        <f t="shared" ca="1" si="16"/>
        <v>11</v>
      </c>
      <c r="G97" s="803"/>
      <c r="H97" s="804" t="s">
        <v>559</v>
      </c>
      <c r="I97" s="805" t="str">
        <f t="shared" ca="1" si="11"/>
        <v>02.002.002.011</v>
      </c>
      <c r="J97" s="806" t="s">
        <v>1313</v>
      </c>
      <c r="K97" s="807" t="s">
        <v>453</v>
      </c>
      <c r="L97" s="808">
        <v>1</v>
      </c>
      <c r="M97" s="808">
        <v>5544.0205805924516</v>
      </c>
      <c r="N97" s="1089">
        <f t="shared" si="12"/>
        <v>5544.0205805924516</v>
      </c>
      <c r="O97" s="809" t="s">
        <v>1329</v>
      </c>
      <c r="P97" s="810" t="s">
        <v>537</v>
      </c>
    </row>
    <row r="98" spans="1:16" s="209" customFormat="1" ht="13.9" customHeight="1" outlineLevel="1" x14ac:dyDescent="0.2">
      <c r="A98" s="800">
        <f ca="1">IF($H98="UNIDADE CONSTRUTIVA",OFFSET(A98,-1,0)+1,LARGE(A$3:A97,1))</f>
        <v>0</v>
      </c>
      <c r="B98" s="800">
        <f t="shared" ca="1" si="13"/>
        <v>2</v>
      </c>
      <c r="C98" s="800">
        <f t="shared" ca="1" si="14"/>
        <v>2</v>
      </c>
      <c r="D98" s="801">
        <f t="shared" ca="1" si="15"/>
        <v>2</v>
      </c>
      <c r="E98" s="801">
        <f t="shared" ca="1" si="16"/>
        <v>12</v>
      </c>
      <c r="G98" s="803"/>
      <c r="H98" s="804" t="s">
        <v>559</v>
      </c>
      <c r="I98" s="805" t="str">
        <f t="shared" ca="1" si="11"/>
        <v>02.002.002.012</v>
      </c>
      <c r="J98" s="806" t="s">
        <v>1314</v>
      </c>
      <c r="K98" s="807" t="s">
        <v>453</v>
      </c>
      <c r="L98" s="808">
        <v>1</v>
      </c>
      <c r="M98" s="808">
        <v>4243.9779803385618</v>
      </c>
      <c r="N98" s="1089">
        <f t="shared" si="12"/>
        <v>4243.9779803385618</v>
      </c>
      <c r="O98" s="809" t="s">
        <v>1329</v>
      </c>
      <c r="P98" s="810" t="s">
        <v>537</v>
      </c>
    </row>
    <row r="99" spans="1:16" s="209" customFormat="1" ht="13.9" customHeight="1" outlineLevel="1" x14ac:dyDescent="0.2">
      <c r="A99" s="800">
        <f ca="1">IF($H99="UNIDADE CONSTRUTIVA",OFFSET(A99,-1,0)+1,LARGE(A$3:A98,1))</f>
        <v>0</v>
      </c>
      <c r="B99" s="800">
        <f t="shared" ca="1" si="13"/>
        <v>2</v>
      </c>
      <c r="C99" s="800">
        <f t="shared" ca="1" si="14"/>
        <v>2</v>
      </c>
      <c r="D99" s="801">
        <f t="shared" ca="1" si="15"/>
        <v>2</v>
      </c>
      <c r="E99" s="801">
        <f t="shared" ca="1" si="16"/>
        <v>13</v>
      </c>
      <c r="G99" s="803"/>
      <c r="H99" s="804" t="s">
        <v>559</v>
      </c>
      <c r="I99" s="805" t="str">
        <f t="shared" ca="1" si="11"/>
        <v>02.002.002.013</v>
      </c>
      <c r="J99" s="806" t="s">
        <v>1315</v>
      </c>
      <c r="K99" s="807" t="s">
        <v>1282</v>
      </c>
      <c r="L99" s="808">
        <f>L107</f>
        <v>13</v>
      </c>
      <c r="M99" s="808">
        <v>175</v>
      </c>
      <c r="N99" s="1089">
        <f t="shared" si="12"/>
        <v>2275</v>
      </c>
      <c r="O99" s="809" t="s">
        <v>1329</v>
      </c>
      <c r="P99" s="810" t="s">
        <v>537</v>
      </c>
    </row>
    <row r="100" spans="1:16" s="209" customFormat="1" ht="13.9" customHeight="1" outlineLevel="1" x14ac:dyDescent="0.2">
      <c r="A100" s="800">
        <f ca="1">IF($H100="UNIDADE CONSTRUTIVA",OFFSET(A100,-1,0)+1,LARGE(A$3:A99,1))</f>
        <v>0</v>
      </c>
      <c r="B100" s="800">
        <f t="shared" ca="1" si="13"/>
        <v>2</v>
      </c>
      <c r="C100" s="800">
        <f t="shared" ca="1" si="14"/>
        <v>2</v>
      </c>
      <c r="D100" s="801">
        <f t="shared" ca="1" si="15"/>
        <v>2</v>
      </c>
      <c r="E100" s="801">
        <f t="shared" ca="1" si="16"/>
        <v>14</v>
      </c>
      <c r="G100" s="803"/>
      <c r="H100" s="804" t="s">
        <v>559</v>
      </c>
      <c r="I100" s="805" t="str">
        <f t="shared" ca="1" si="11"/>
        <v>02.002.002.014</v>
      </c>
      <c r="J100" s="806" t="s">
        <v>1316</v>
      </c>
      <c r="K100" s="807" t="s">
        <v>1282</v>
      </c>
      <c r="L100" s="808"/>
      <c r="M100" s="808">
        <v>415</v>
      </c>
      <c r="N100" s="1089">
        <f t="shared" si="12"/>
        <v>0</v>
      </c>
      <c r="O100" s="809" t="s">
        <v>1329</v>
      </c>
      <c r="P100" s="810" t="s">
        <v>537</v>
      </c>
    </row>
    <row r="101" spans="1:16" s="209" customFormat="1" ht="13.9" customHeight="1" outlineLevel="1" x14ac:dyDescent="0.2">
      <c r="A101" s="800">
        <f ca="1">IF($H101="UNIDADE CONSTRUTIVA",OFFSET(A101,-1,0)+1,LARGE(A$3:A100,1))</f>
        <v>0</v>
      </c>
      <c r="B101" s="800">
        <f t="shared" ca="1" si="13"/>
        <v>2</v>
      </c>
      <c r="C101" s="800">
        <f t="shared" ca="1" si="14"/>
        <v>2</v>
      </c>
      <c r="D101" s="801">
        <f t="shared" ca="1" si="15"/>
        <v>2</v>
      </c>
      <c r="E101" s="801">
        <f t="shared" ca="1" si="16"/>
        <v>15</v>
      </c>
      <c r="G101" s="803"/>
      <c r="H101" s="804" t="s">
        <v>559</v>
      </c>
      <c r="I101" s="805" t="str">
        <f t="shared" ca="1" si="11"/>
        <v>02.002.002.015</v>
      </c>
      <c r="J101" s="806" t="s">
        <v>1317</v>
      </c>
      <c r="K101" s="807" t="s">
        <v>1282</v>
      </c>
      <c r="L101" s="808"/>
      <c r="M101" s="808">
        <v>250</v>
      </c>
      <c r="N101" s="1089">
        <f t="shared" si="12"/>
        <v>0</v>
      </c>
      <c r="O101" s="809" t="s">
        <v>1329</v>
      </c>
      <c r="P101" s="810" t="s">
        <v>537</v>
      </c>
    </row>
    <row r="102" spans="1:16" s="209" customFormat="1" ht="13.9" customHeight="1" outlineLevel="1" x14ac:dyDescent="0.2">
      <c r="A102" s="800">
        <f ca="1">IF($H102="UNIDADE CONSTRUTIVA",OFFSET(A102,-1,0)+1,LARGE(A$3:A101,1))</f>
        <v>0</v>
      </c>
      <c r="B102" s="800">
        <f t="shared" ca="1" si="13"/>
        <v>2</v>
      </c>
      <c r="C102" s="800">
        <f t="shared" ca="1" si="14"/>
        <v>2</v>
      </c>
      <c r="D102" s="801">
        <f t="shared" ca="1" si="15"/>
        <v>2</v>
      </c>
      <c r="E102" s="801">
        <f t="shared" ca="1" si="16"/>
        <v>16</v>
      </c>
      <c r="G102" s="803"/>
      <c r="H102" s="804" t="s">
        <v>559</v>
      </c>
      <c r="I102" s="805" t="str">
        <f t="shared" ca="1" si="11"/>
        <v>02.002.002.016</v>
      </c>
      <c r="J102" s="806" t="s">
        <v>1318</v>
      </c>
      <c r="K102" s="807" t="s">
        <v>1282</v>
      </c>
      <c r="L102" s="808"/>
      <c r="M102" s="808">
        <v>160</v>
      </c>
      <c r="N102" s="1089">
        <f t="shared" si="12"/>
        <v>0</v>
      </c>
      <c r="O102" s="809" t="s">
        <v>1329</v>
      </c>
      <c r="P102" s="810" t="s">
        <v>537</v>
      </c>
    </row>
    <row r="103" spans="1:16" s="209" customFormat="1" ht="13.9" customHeight="1" outlineLevel="1" x14ac:dyDescent="0.2">
      <c r="A103" s="800">
        <f ca="1">IF($H103="UNIDADE CONSTRUTIVA",OFFSET(A103,-1,0)+1,LARGE(A$3:A102,1))</f>
        <v>0</v>
      </c>
      <c r="B103" s="800">
        <f t="shared" ca="1" si="13"/>
        <v>2</v>
      </c>
      <c r="C103" s="800">
        <f t="shared" ca="1" si="14"/>
        <v>2</v>
      </c>
      <c r="D103" s="801">
        <f t="shared" ca="1" si="15"/>
        <v>2</v>
      </c>
      <c r="E103" s="801">
        <f t="shared" ca="1" si="16"/>
        <v>17</v>
      </c>
      <c r="G103" s="803"/>
      <c r="H103" s="804" t="s">
        <v>559</v>
      </c>
      <c r="I103" s="805" t="str">
        <f t="shared" ca="1" si="11"/>
        <v>02.002.002.017</v>
      </c>
      <c r="J103" s="806" t="s">
        <v>1319</v>
      </c>
      <c r="K103" s="807" t="s">
        <v>1282</v>
      </c>
      <c r="L103" s="808"/>
      <c r="M103" s="808">
        <v>150</v>
      </c>
      <c r="N103" s="1089">
        <f t="shared" si="12"/>
        <v>0</v>
      </c>
      <c r="O103" s="809" t="s">
        <v>1329</v>
      </c>
      <c r="P103" s="810" t="s">
        <v>537</v>
      </c>
    </row>
    <row r="104" spans="1:16" s="209" customFormat="1" ht="13.9" customHeight="1" x14ac:dyDescent="0.2">
      <c r="A104" s="800">
        <f ca="1">IF($H104="UNIDADE CONSTRUTIVA",OFFSET(A104,-1,0)+1,LARGE(A$3:A103,1))</f>
        <v>0</v>
      </c>
      <c r="B104" s="800">
        <f t="shared" ca="1" si="13"/>
        <v>2</v>
      </c>
      <c r="C104" s="800">
        <f t="shared" ca="1" si="14"/>
        <v>2</v>
      </c>
      <c r="D104" s="801">
        <f t="shared" ca="1" si="15"/>
        <v>3</v>
      </c>
      <c r="E104" s="801">
        <f t="shared" ca="1" si="16"/>
        <v>0</v>
      </c>
      <c r="G104" s="803"/>
      <c r="H104" s="804" t="s">
        <v>558</v>
      </c>
      <c r="I104" s="805" t="str">
        <f t="shared" ca="1" si="11"/>
        <v>02.002.003</v>
      </c>
      <c r="J104" s="806" t="s">
        <v>1320</v>
      </c>
      <c r="K104" s="807"/>
      <c r="L104" s="808"/>
      <c r="M104" s="808"/>
      <c r="N104" s="1089">
        <f t="shared" ref="N104:N119" ca="1" si="17">IF(H104="Serviço",M104*L104,IF(H104="CÉLULA CONSTRUTIVA",SUMIFS($N$8:$N$417,$B$8:$B$417,B104,$H$8:$H$417,"Serviço"),IF(H104="ETAPA",SUMIFS($N$8:$N$417,$B$8:$B$417,B104,$C$8:$C$417,C104,$H$8:$H$417,"Serviço"),IF(H104="SUBETAPA",SUMIFS($N$8:$N$417,$B$8:$B$417,B104,$C$8:$C$417,C104,$D$8:$D$417,D104,$H$8:$H$417,"Serviço"),0))))</f>
        <v>172350</v>
      </c>
      <c r="O104" s="809"/>
      <c r="P104" s="810"/>
    </row>
    <row r="105" spans="1:16" s="209" customFormat="1" ht="13.9" customHeight="1" outlineLevel="1" x14ac:dyDescent="0.2">
      <c r="A105" s="800">
        <f ca="1">IF($H105="UNIDADE CONSTRUTIVA",OFFSET(A105,-1,0)+1,LARGE(A$3:A104,1))</f>
        <v>0</v>
      </c>
      <c r="B105" s="800">
        <f t="shared" ca="1" si="13"/>
        <v>2</v>
      </c>
      <c r="C105" s="800">
        <f t="shared" ca="1" si="14"/>
        <v>2</v>
      </c>
      <c r="D105" s="801">
        <f t="shared" ca="1" si="15"/>
        <v>3</v>
      </c>
      <c r="E105" s="801">
        <f t="shared" ca="1" si="16"/>
        <v>1</v>
      </c>
      <c r="G105" s="803"/>
      <c r="H105" s="804" t="s">
        <v>559</v>
      </c>
      <c r="I105" s="805" t="str">
        <f t="shared" ca="1" si="11"/>
        <v>02.002.003.001</v>
      </c>
      <c r="J105" s="806" t="s">
        <v>1288</v>
      </c>
      <c r="K105" s="807" t="s">
        <v>453</v>
      </c>
      <c r="L105" s="808">
        <v>1</v>
      </c>
      <c r="M105" s="808">
        <v>120000</v>
      </c>
      <c r="N105" s="1089">
        <f t="shared" si="17"/>
        <v>120000</v>
      </c>
      <c r="O105" s="809" t="s">
        <v>1329</v>
      </c>
      <c r="P105" s="810" t="s">
        <v>537</v>
      </c>
    </row>
    <row r="106" spans="1:16" s="209" customFormat="1" ht="13.9" customHeight="1" outlineLevel="1" x14ac:dyDescent="0.2">
      <c r="A106" s="800">
        <f ca="1">IF($H106="UNIDADE CONSTRUTIVA",OFFSET(A106,-1,0)+1,LARGE(A$3:A105,1))</f>
        <v>0</v>
      </c>
      <c r="B106" s="800">
        <f t="shared" ca="1" si="13"/>
        <v>2</v>
      </c>
      <c r="C106" s="800">
        <f t="shared" ca="1" si="14"/>
        <v>2</v>
      </c>
      <c r="D106" s="801">
        <f t="shared" ca="1" si="15"/>
        <v>3</v>
      </c>
      <c r="E106" s="801">
        <f t="shared" ca="1" si="16"/>
        <v>2</v>
      </c>
      <c r="G106" s="803"/>
      <c r="H106" s="804" t="s">
        <v>559</v>
      </c>
      <c r="I106" s="805" t="str">
        <f t="shared" ca="1" si="11"/>
        <v>02.002.003.002</v>
      </c>
      <c r="J106" s="806" t="s">
        <v>1339</v>
      </c>
      <c r="K106" s="807" t="s">
        <v>1055</v>
      </c>
      <c r="L106" s="808">
        <v>1</v>
      </c>
      <c r="M106" s="808">
        <v>40000</v>
      </c>
      <c r="N106" s="1089">
        <f t="shared" si="17"/>
        <v>40000</v>
      </c>
      <c r="O106" s="809" t="s">
        <v>1329</v>
      </c>
      <c r="P106" s="810" t="s">
        <v>537</v>
      </c>
    </row>
    <row r="107" spans="1:16" s="209" customFormat="1" ht="13.9" customHeight="1" outlineLevel="1" x14ac:dyDescent="0.2">
      <c r="A107" s="800">
        <f ca="1">IF($H107="UNIDADE CONSTRUTIVA",OFFSET(A107,-1,0)+1,LARGE(A$3:A106,1))</f>
        <v>0</v>
      </c>
      <c r="B107" s="800">
        <f t="shared" ca="1" si="13"/>
        <v>2</v>
      </c>
      <c r="C107" s="800">
        <f t="shared" ca="1" si="14"/>
        <v>2</v>
      </c>
      <c r="D107" s="801">
        <f t="shared" ca="1" si="15"/>
        <v>3</v>
      </c>
      <c r="E107" s="801">
        <f t="shared" ca="1" si="16"/>
        <v>3</v>
      </c>
      <c r="G107" s="803"/>
      <c r="H107" s="804" t="s">
        <v>559</v>
      </c>
      <c r="I107" s="805" t="str">
        <f t="shared" ca="1" si="11"/>
        <v>02.002.003.003</v>
      </c>
      <c r="J107" s="806" t="s">
        <v>1340</v>
      </c>
      <c r="K107" s="807" t="s">
        <v>1282</v>
      </c>
      <c r="L107" s="808">
        <v>13</v>
      </c>
      <c r="M107" s="808">
        <v>950</v>
      </c>
      <c r="N107" s="1089">
        <f t="shared" si="17"/>
        <v>12350</v>
      </c>
      <c r="O107" s="809" t="s">
        <v>1345</v>
      </c>
      <c r="P107" s="810" t="s">
        <v>537</v>
      </c>
    </row>
    <row r="108" spans="1:16" s="209" customFormat="1" ht="13.9" customHeight="1" outlineLevel="1" x14ac:dyDescent="0.2">
      <c r="A108" s="800">
        <f ca="1">IF($H108="UNIDADE CONSTRUTIVA",OFFSET(A108,-1,0)+1,LARGE(A$3:A107,1))</f>
        <v>0</v>
      </c>
      <c r="B108" s="800">
        <f t="shared" ca="1" si="13"/>
        <v>2</v>
      </c>
      <c r="C108" s="800">
        <f t="shared" ca="1" si="14"/>
        <v>2</v>
      </c>
      <c r="D108" s="801">
        <f t="shared" ca="1" si="15"/>
        <v>3</v>
      </c>
      <c r="E108" s="801">
        <f t="shared" ca="1" si="16"/>
        <v>4</v>
      </c>
      <c r="G108" s="803"/>
      <c r="H108" s="804" t="s">
        <v>559</v>
      </c>
      <c r="I108" s="805" t="str">
        <f t="shared" ca="1" si="11"/>
        <v>02.002.003.004</v>
      </c>
      <c r="J108" s="806" t="s">
        <v>1322</v>
      </c>
      <c r="K108" s="807" t="s">
        <v>453</v>
      </c>
      <c r="L108" s="808">
        <v>1</v>
      </c>
      <c r="M108" s="808"/>
      <c r="N108" s="1089">
        <f t="shared" si="17"/>
        <v>0</v>
      </c>
      <c r="O108" s="809" t="s">
        <v>1342</v>
      </c>
      <c r="P108" s="810" t="s">
        <v>537</v>
      </c>
    </row>
    <row r="109" spans="1:16" s="209" customFormat="1" ht="13.9" customHeight="1" outlineLevel="1" x14ac:dyDescent="0.2">
      <c r="A109" s="800">
        <f ca="1">IF($H109="UNIDADE CONSTRUTIVA",OFFSET(A109,-1,0)+1,LARGE(A$3:A108,1))</f>
        <v>0</v>
      </c>
      <c r="B109" s="800">
        <f t="shared" ca="1" si="13"/>
        <v>2</v>
      </c>
      <c r="C109" s="800">
        <f t="shared" ca="1" si="14"/>
        <v>2</v>
      </c>
      <c r="D109" s="801">
        <f t="shared" ca="1" si="15"/>
        <v>3</v>
      </c>
      <c r="E109" s="801">
        <f t="shared" ca="1" si="16"/>
        <v>5</v>
      </c>
      <c r="G109" s="803"/>
      <c r="H109" s="804" t="s">
        <v>559</v>
      </c>
      <c r="I109" s="805" t="str">
        <f t="shared" ca="1" si="11"/>
        <v>02.002.003.005</v>
      </c>
      <c r="J109" s="806" t="s">
        <v>1341</v>
      </c>
      <c r="K109" s="807" t="s">
        <v>453</v>
      </c>
      <c r="L109" s="808">
        <v>1</v>
      </c>
      <c r="M109" s="808"/>
      <c r="N109" s="1089">
        <f t="shared" si="17"/>
        <v>0</v>
      </c>
      <c r="O109" s="809" t="s">
        <v>1342</v>
      </c>
      <c r="P109" s="810" t="s">
        <v>537</v>
      </c>
    </row>
    <row r="110" spans="1:16" s="209" customFormat="1" ht="13.9" customHeight="1" outlineLevel="1" x14ac:dyDescent="0.2">
      <c r="A110" s="800">
        <f ca="1">IF($H110="UNIDADE CONSTRUTIVA",OFFSET(A110,-1,0)+1,LARGE(A$3:A109,1))</f>
        <v>0</v>
      </c>
      <c r="B110" s="800">
        <f t="shared" ca="1" si="13"/>
        <v>2</v>
      </c>
      <c r="C110" s="800">
        <f t="shared" ca="1" si="14"/>
        <v>2</v>
      </c>
      <c r="D110" s="801">
        <f t="shared" ca="1" si="15"/>
        <v>3</v>
      </c>
      <c r="E110" s="801">
        <f t="shared" ca="1" si="16"/>
        <v>6</v>
      </c>
      <c r="G110" s="803"/>
      <c r="H110" s="804" t="s">
        <v>559</v>
      </c>
      <c r="I110" s="805" t="str">
        <f t="shared" ca="1" si="11"/>
        <v>02.002.003.006</v>
      </c>
      <c r="J110" s="806" t="s">
        <v>1323</v>
      </c>
      <c r="K110" s="807" t="s">
        <v>1</v>
      </c>
      <c r="L110" s="808"/>
      <c r="M110" s="808">
        <v>128.40170000000001</v>
      </c>
      <c r="N110" s="1089">
        <f t="shared" si="17"/>
        <v>0</v>
      </c>
      <c r="O110" s="809" t="s">
        <v>1343</v>
      </c>
      <c r="P110" s="810" t="s">
        <v>537</v>
      </c>
    </row>
    <row r="111" spans="1:16" s="209" customFormat="1" ht="13.9" customHeight="1" x14ac:dyDescent="0.2">
      <c r="A111" s="800">
        <f ca="1">IF($H111="UNIDADE CONSTRUTIVA",OFFSET(A111,-1,0)+1,LARGE(A$3:A110,1))</f>
        <v>0</v>
      </c>
      <c r="B111" s="800">
        <f t="shared" ca="1" si="13"/>
        <v>2</v>
      </c>
      <c r="C111" s="800">
        <f t="shared" ca="1" si="14"/>
        <v>2</v>
      </c>
      <c r="D111" s="801">
        <f t="shared" ca="1" si="15"/>
        <v>4</v>
      </c>
      <c r="E111" s="801">
        <f t="shared" ca="1" si="16"/>
        <v>0</v>
      </c>
      <c r="G111" s="803"/>
      <c r="H111" s="804" t="s">
        <v>558</v>
      </c>
      <c r="I111" s="805" t="str">
        <f t="shared" ca="1" si="11"/>
        <v>02.002.004</v>
      </c>
      <c r="J111" s="806" t="s">
        <v>1234</v>
      </c>
      <c r="K111" s="807"/>
      <c r="L111" s="808"/>
      <c r="M111" s="808"/>
      <c r="N111" s="1089">
        <f t="shared" ca="1" si="17"/>
        <v>10474.790000000001</v>
      </c>
      <c r="O111" s="809"/>
      <c r="P111" s="810"/>
    </row>
    <row r="112" spans="1:16" s="209" customFormat="1" ht="13.9" customHeight="1" outlineLevel="1" x14ac:dyDescent="0.2">
      <c r="A112" s="800">
        <f ca="1">IF($H112="UNIDADE CONSTRUTIVA",OFFSET(A112,-1,0)+1,LARGE(A$3:A111,1))</f>
        <v>0</v>
      </c>
      <c r="B112" s="800">
        <f t="shared" ca="1" si="13"/>
        <v>2</v>
      </c>
      <c r="C112" s="800">
        <f t="shared" ca="1" si="14"/>
        <v>2</v>
      </c>
      <c r="D112" s="801">
        <f t="shared" ca="1" si="15"/>
        <v>4</v>
      </c>
      <c r="E112" s="801">
        <f t="shared" ca="1" si="16"/>
        <v>1</v>
      </c>
      <c r="G112" s="803"/>
      <c r="H112" s="804" t="s">
        <v>559</v>
      </c>
      <c r="I112" s="805" t="str">
        <f t="shared" ca="1" si="11"/>
        <v>02.002.004.001</v>
      </c>
      <c r="J112" s="806" t="s">
        <v>1324</v>
      </c>
      <c r="K112" s="807" t="s">
        <v>453</v>
      </c>
      <c r="L112" s="808">
        <v>1</v>
      </c>
      <c r="M112" s="808">
        <v>5010.2299999999996</v>
      </c>
      <c r="N112" s="1089">
        <f t="shared" si="17"/>
        <v>5010.2299999999996</v>
      </c>
      <c r="O112" s="809" t="s">
        <v>1329</v>
      </c>
      <c r="P112" s="810" t="s">
        <v>537</v>
      </c>
    </row>
    <row r="113" spans="1:17" s="209" customFormat="1" ht="13.9" customHeight="1" outlineLevel="1" x14ac:dyDescent="0.2">
      <c r="A113" s="800">
        <f ca="1">IF($H113="UNIDADE CONSTRUTIVA",OFFSET(A113,-1,0)+1,LARGE(A$3:A112,1))</f>
        <v>0</v>
      </c>
      <c r="B113" s="800">
        <f t="shared" ca="1" si="13"/>
        <v>2</v>
      </c>
      <c r="C113" s="800">
        <f t="shared" ca="1" si="14"/>
        <v>2</v>
      </c>
      <c r="D113" s="801">
        <f t="shared" ca="1" si="15"/>
        <v>4</v>
      </c>
      <c r="E113" s="801">
        <f t="shared" ca="1" si="16"/>
        <v>2</v>
      </c>
      <c r="G113" s="803"/>
      <c r="H113" s="804" t="s">
        <v>559</v>
      </c>
      <c r="I113" s="805" t="str">
        <f t="shared" ca="1" si="11"/>
        <v>02.002.004.002</v>
      </c>
      <c r="J113" s="806" t="s">
        <v>1325</v>
      </c>
      <c r="K113" s="807" t="s">
        <v>453</v>
      </c>
      <c r="L113" s="808">
        <v>1</v>
      </c>
      <c r="M113" s="808">
        <v>5464.56</v>
      </c>
      <c r="N113" s="1089">
        <f t="shared" si="17"/>
        <v>5464.56</v>
      </c>
      <c r="O113" s="809" t="s">
        <v>1329</v>
      </c>
      <c r="P113" s="810" t="s">
        <v>537</v>
      </c>
    </row>
    <row r="114" spans="1:17" s="209" customFormat="1" ht="13.9" customHeight="1" x14ac:dyDescent="0.2">
      <c r="A114" s="800">
        <f ca="1">IF($H114="UNIDADE CONSTRUTIVA",OFFSET(A114,-1,0)+1,LARGE(A$3:A113,1))</f>
        <v>0</v>
      </c>
      <c r="B114" s="800">
        <f t="shared" ca="1" si="13"/>
        <v>3</v>
      </c>
      <c r="C114" s="800">
        <f t="shared" ca="1" si="14"/>
        <v>0</v>
      </c>
      <c r="D114" s="801">
        <f t="shared" ca="1" si="15"/>
        <v>4</v>
      </c>
      <c r="E114" s="801">
        <f t="shared" ca="1" si="16"/>
        <v>2</v>
      </c>
      <c r="G114" s="803"/>
      <c r="H114" s="804" t="s">
        <v>556</v>
      </c>
      <c r="I114" s="805" t="str">
        <f t="shared" ca="1" si="11"/>
        <v>03</v>
      </c>
      <c r="J114" s="806" t="s">
        <v>565</v>
      </c>
      <c r="K114" s="807"/>
      <c r="L114" s="808"/>
      <c r="M114" s="808"/>
      <c r="N114" s="1089">
        <f t="shared" ca="1" si="17"/>
        <v>79200</v>
      </c>
      <c r="O114" s="809"/>
      <c r="P114" s="810"/>
    </row>
    <row r="115" spans="1:17" s="209" customFormat="1" ht="13.9" customHeight="1" x14ac:dyDescent="0.2">
      <c r="A115" s="800">
        <f ca="1">IF($H115="UNIDADE CONSTRUTIVA",OFFSET(A115,-1,0)+1,LARGE(A$3:A114,1))</f>
        <v>0</v>
      </c>
      <c r="B115" s="800">
        <f t="shared" ca="1" si="13"/>
        <v>3</v>
      </c>
      <c r="C115" s="800">
        <f t="shared" ca="1" si="14"/>
        <v>1</v>
      </c>
      <c r="D115" s="801">
        <f t="shared" ca="1" si="15"/>
        <v>0</v>
      </c>
      <c r="E115" s="801">
        <f t="shared" ca="1" si="16"/>
        <v>2</v>
      </c>
      <c r="G115" s="803"/>
      <c r="H115" s="804" t="s">
        <v>557</v>
      </c>
      <c r="I115" s="805" t="str">
        <f t="shared" ca="1" si="11"/>
        <v>03.001</v>
      </c>
      <c r="J115" s="806" t="s">
        <v>565</v>
      </c>
      <c r="K115" s="807"/>
      <c r="L115" s="808"/>
      <c r="M115" s="808"/>
      <c r="N115" s="1089">
        <f t="shared" ca="1" si="17"/>
        <v>79200</v>
      </c>
      <c r="O115" s="809"/>
      <c r="P115" s="810"/>
    </row>
    <row r="116" spans="1:17" s="209" customFormat="1" ht="13.9" customHeight="1" x14ac:dyDescent="0.2">
      <c r="A116" s="800">
        <f ca="1">IF($H116="UNIDADE CONSTRUTIVA",OFFSET(A116,-1,0)+1,LARGE(A$3:A115,1))</f>
        <v>0</v>
      </c>
      <c r="B116" s="800">
        <f t="shared" ca="1" si="13"/>
        <v>3</v>
      </c>
      <c r="C116" s="800">
        <f t="shared" ca="1" si="14"/>
        <v>1</v>
      </c>
      <c r="D116" s="801">
        <f t="shared" ca="1" si="15"/>
        <v>1</v>
      </c>
      <c r="E116" s="801">
        <f t="shared" ca="1" si="16"/>
        <v>0</v>
      </c>
      <c r="G116" s="803"/>
      <c r="H116" s="804" t="s">
        <v>558</v>
      </c>
      <c r="I116" s="805" t="str">
        <f t="shared" ca="1" si="11"/>
        <v>03.001.001</v>
      </c>
      <c r="J116" s="806" t="s">
        <v>1326</v>
      </c>
      <c r="K116" s="807"/>
      <c r="L116" s="808"/>
      <c r="M116" s="808"/>
      <c r="N116" s="1089">
        <f t="shared" ca="1" si="17"/>
        <v>79200</v>
      </c>
      <c r="O116" s="809"/>
      <c r="P116" s="810"/>
    </row>
    <row r="117" spans="1:17" s="209" customFormat="1" ht="13.9" customHeight="1" outlineLevel="1" x14ac:dyDescent="0.2">
      <c r="A117" s="800">
        <f ca="1">IF($H117="UNIDADE CONSTRUTIVA",OFFSET(A117,-1,0)+1,LARGE(A$3:A116,1))</f>
        <v>0</v>
      </c>
      <c r="B117" s="800">
        <f t="shared" ca="1" si="13"/>
        <v>3</v>
      </c>
      <c r="C117" s="800">
        <f t="shared" ca="1" si="14"/>
        <v>1</v>
      </c>
      <c r="D117" s="801">
        <f t="shared" ca="1" si="15"/>
        <v>1</v>
      </c>
      <c r="E117" s="801">
        <f t="shared" ca="1" si="16"/>
        <v>1</v>
      </c>
      <c r="G117" s="803"/>
      <c r="H117" s="804" t="s">
        <v>559</v>
      </c>
      <c r="I117" s="805" t="str">
        <f t="shared" ca="1" si="11"/>
        <v>03.001.001.001</v>
      </c>
      <c r="J117" s="806" t="s">
        <v>1327</v>
      </c>
      <c r="K117" s="807" t="s">
        <v>1282</v>
      </c>
      <c r="L117" s="808">
        <v>18</v>
      </c>
      <c r="M117" s="808">
        <v>2700</v>
      </c>
      <c r="N117" s="1089">
        <f t="shared" si="17"/>
        <v>48600</v>
      </c>
      <c r="O117" s="809"/>
      <c r="P117" s="810" t="s">
        <v>537</v>
      </c>
    </row>
    <row r="118" spans="1:17" s="209" customFormat="1" ht="13.9" customHeight="1" outlineLevel="1" x14ac:dyDescent="0.2">
      <c r="A118" s="800">
        <f ca="1">IF($H118="UNIDADE CONSTRUTIVA",OFFSET(A118,-1,0)+1,LARGE(A$3:A117,1))</f>
        <v>0</v>
      </c>
      <c r="B118" s="800">
        <f t="shared" ca="1" si="13"/>
        <v>3</v>
      </c>
      <c r="C118" s="800">
        <f t="shared" ca="1" si="14"/>
        <v>1</v>
      </c>
      <c r="D118" s="801">
        <f t="shared" ca="1" si="15"/>
        <v>1</v>
      </c>
      <c r="E118" s="801">
        <f t="shared" ca="1" si="16"/>
        <v>2</v>
      </c>
      <c r="G118" s="803"/>
      <c r="H118" s="804" t="s">
        <v>559</v>
      </c>
      <c r="I118" s="805" t="str">
        <f t="shared" ca="1" si="11"/>
        <v>03.001.001.002</v>
      </c>
      <c r="J118" s="806" t="s">
        <v>1344</v>
      </c>
      <c r="K118" s="807" t="s">
        <v>1055</v>
      </c>
      <c r="L118" s="808">
        <v>1</v>
      </c>
      <c r="M118" s="808">
        <v>13000</v>
      </c>
      <c r="N118" s="1089">
        <f t="shared" si="17"/>
        <v>13000</v>
      </c>
      <c r="O118" s="809"/>
      <c r="P118" s="810" t="s">
        <v>537</v>
      </c>
    </row>
    <row r="119" spans="1:17" s="209" customFormat="1" ht="13.9" customHeight="1" outlineLevel="1" x14ac:dyDescent="0.2">
      <c r="A119" s="800">
        <f ca="1">IF($H119="UNIDADE CONSTRUTIVA",OFFSET(A119,-1,0)+1,LARGE(A$3:A118,1))</f>
        <v>0</v>
      </c>
      <c r="B119" s="800">
        <f t="shared" ca="1" si="13"/>
        <v>3</v>
      </c>
      <c r="C119" s="800">
        <f t="shared" ca="1" si="14"/>
        <v>1</v>
      </c>
      <c r="D119" s="801">
        <f t="shared" ca="1" si="15"/>
        <v>1</v>
      </c>
      <c r="E119" s="801">
        <f t="shared" ca="1" si="16"/>
        <v>3</v>
      </c>
      <c r="G119" s="803"/>
      <c r="H119" s="804" t="s">
        <v>559</v>
      </c>
      <c r="I119" s="805" t="str">
        <f t="shared" ca="1" si="11"/>
        <v>03.001.001.003</v>
      </c>
      <c r="J119" s="806" t="s">
        <v>1328</v>
      </c>
      <c r="K119" s="807" t="s">
        <v>1055</v>
      </c>
      <c r="L119" s="808">
        <v>1</v>
      </c>
      <c r="M119" s="808">
        <v>17600</v>
      </c>
      <c r="N119" s="1089">
        <f t="shared" si="17"/>
        <v>17600</v>
      </c>
      <c r="O119" s="809"/>
      <c r="P119" s="810" t="s">
        <v>537</v>
      </c>
    </row>
    <row r="120" spans="1:17" s="986" customFormat="1" ht="11.25" x14ac:dyDescent="0.2">
      <c r="A120" s="800">
        <f ca="1">IF($H120="UNIDADE CONSTRUTIVA",OFFSET(A120,-1,0)+1,LARGE(A$3:A119,1))</f>
        <v>0</v>
      </c>
      <c r="B120" s="800">
        <f t="shared" ca="1" si="13"/>
        <v>3</v>
      </c>
      <c r="C120" s="800">
        <f t="shared" ca="1" si="14"/>
        <v>1</v>
      </c>
      <c r="D120" s="801">
        <f t="shared" ca="1" si="15"/>
        <v>1</v>
      </c>
      <c r="E120" s="801">
        <f t="shared" ca="1" si="16"/>
        <v>3</v>
      </c>
      <c r="F120" s="983"/>
      <c r="G120" s="984"/>
      <c r="H120" s="984"/>
      <c r="I120" s="984"/>
      <c r="J120" s="985" t="s">
        <v>9</v>
      </c>
      <c r="K120" s="982"/>
      <c r="L120" s="980"/>
      <c r="M120" s="980"/>
      <c r="N120" s="981">
        <f ca="1">N114+N53+N8</f>
        <v>985170.40923708375</v>
      </c>
      <c r="O120" s="980"/>
      <c r="P120" s="982"/>
      <c r="Q120" s="983"/>
    </row>
    <row r="121" spans="1:17" s="148" customFormat="1" ht="14.1" customHeight="1" x14ac:dyDescent="0.2">
      <c r="A121" s="800">
        <f ca="1">IF($H121="UNIDADE CONSTRUTIVA",OFFSET(A121,-1,0)+1,LARGE(A$3:A120,1))</f>
        <v>0</v>
      </c>
      <c r="B121" s="800">
        <f t="shared" ca="1" si="13"/>
        <v>3</v>
      </c>
      <c r="C121" s="800">
        <f t="shared" ca="1" si="14"/>
        <v>1</v>
      </c>
      <c r="D121" s="801">
        <f t="shared" ca="1" si="15"/>
        <v>1</v>
      </c>
      <c r="E121" s="801">
        <f t="shared" ca="1" si="16"/>
        <v>3</v>
      </c>
      <c r="F121" s="209"/>
      <c r="J121" s="65"/>
      <c r="K121" s="146"/>
      <c r="L121" s="566"/>
      <c r="M121" s="1090">
        <f ca="1">SUMIFS($N$7:$N$412,$H$7:$H$412,N121)</f>
        <v>985170.40923708375</v>
      </c>
      <c r="N121" s="1091" t="s">
        <v>556</v>
      </c>
      <c r="O121" s="637"/>
      <c r="P121" s="147"/>
      <c r="Q121" s="65"/>
    </row>
    <row r="122" spans="1:17" s="148" customFormat="1" ht="14.1" customHeight="1" x14ac:dyDescent="0.2">
      <c r="A122" s="800">
        <f ca="1">IF($H122="UNIDADE CONSTRUTIVA",OFFSET(A122,-1,0)+1,LARGE(A$3:A121,1))</f>
        <v>0</v>
      </c>
      <c r="B122" s="800">
        <f t="shared" ca="1" si="13"/>
        <v>3</v>
      </c>
      <c r="C122" s="800">
        <f t="shared" ca="1" si="14"/>
        <v>1</v>
      </c>
      <c r="D122" s="801">
        <f t="shared" ca="1" si="15"/>
        <v>1</v>
      </c>
      <c r="E122" s="801">
        <f t="shared" ca="1" si="16"/>
        <v>3</v>
      </c>
      <c r="F122" s="209"/>
      <c r="J122" s="65"/>
      <c r="K122" s="146"/>
      <c r="L122" s="566"/>
      <c r="M122" s="1090">
        <f ca="1">SUMIFS($N$7:$N$412,$H$7:$H$412,N122)</f>
        <v>985170.40923708375</v>
      </c>
      <c r="N122" s="1091" t="s">
        <v>557</v>
      </c>
      <c r="O122" s="637"/>
      <c r="P122" s="147"/>
      <c r="Q122" s="65"/>
    </row>
    <row r="123" spans="1:17" s="148" customFormat="1" ht="14.1" customHeight="1" x14ac:dyDescent="0.2">
      <c r="A123" s="800">
        <f ca="1">IF($H123="UNIDADE CONSTRUTIVA",OFFSET(A123,-1,0)+1,LARGE(A$3:A122,1))</f>
        <v>0</v>
      </c>
      <c r="B123" s="800">
        <f t="shared" ca="1" si="13"/>
        <v>3</v>
      </c>
      <c r="C123" s="800">
        <f t="shared" ca="1" si="14"/>
        <v>1</v>
      </c>
      <c r="D123" s="801">
        <f t="shared" ca="1" si="15"/>
        <v>1</v>
      </c>
      <c r="E123" s="801">
        <f t="shared" ca="1" si="16"/>
        <v>3</v>
      </c>
      <c r="F123" s="209"/>
      <c r="J123" s="65"/>
      <c r="K123" s="146"/>
      <c r="L123" s="566"/>
      <c r="M123" s="1090">
        <f ca="1">SUMIFS($N$7:$N$412,$H$7:$H$412,N123)</f>
        <v>985170.40923708386</v>
      </c>
      <c r="N123" s="1091" t="s">
        <v>558</v>
      </c>
      <c r="O123" s="637"/>
      <c r="P123" s="147"/>
      <c r="Q123" s="65"/>
    </row>
    <row r="124" spans="1:17" s="148" customFormat="1" ht="14.1" customHeight="1" x14ac:dyDescent="0.2">
      <c r="A124" s="800">
        <f ca="1">IF($H124="UNIDADE CONSTRUTIVA",OFFSET(A124,-1,0)+1,LARGE(A$3:A123,1))</f>
        <v>0</v>
      </c>
      <c r="B124" s="800">
        <f t="shared" ca="1" si="13"/>
        <v>3</v>
      </c>
      <c r="C124" s="800">
        <f t="shared" ca="1" si="14"/>
        <v>1</v>
      </c>
      <c r="D124" s="801">
        <f t="shared" ca="1" si="15"/>
        <v>1</v>
      </c>
      <c r="E124" s="801">
        <f t="shared" ca="1" si="16"/>
        <v>3</v>
      </c>
      <c r="F124" s="209"/>
      <c r="J124" s="65"/>
      <c r="K124" s="146"/>
      <c r="L124" s="566"/>
      <c r="M124" s="1090">
        <f>SUMIFS($N$7:$N$412,$H$7:$H$412,N124)</f>
        <v>985170.40923708398</v>
      </c>
      <c r="N124" s="1091" t="s">
        <v>559</v>
      </c>
      <c r="O124" s="637"/>
      <c r="P124" s="147"/>
      <c r="Q124" s="65"/>
    </row>
    <row r="125" spans="1:17" s="148" customFormat="1" ht="14.1" customHeight="1" x14ac:dyDescent="0.2">
      <c r="A125" s="800">
        <f ca="1">IF($H125="UNIDADE CONSTRUTIVA",OFFSET(A125,-1,0)+1,LARGE(A$3:A124,1))</f>
        <v>0</v>
      </c>
      <c r="B125" s="800">
        <f t="shared" ca="1" si="13"/>
        <v>3</v>
      </c>
      <c r="C125" s="800">
        <f t="shared" ca="1" si="14"/>
        <v>1</v>
      </c>
      <c r="D125" s="801">
        <f t="shared" ca="1" si="15"/>
        <v>1</v>
      </c>
      <c r="E125" s="801">
        <f t="shared" ca="1" si="16"/>
        <v>3</v>
      </c>
      <c r="F125" s="209"/>
      <c r="J125" s="65"/>
      <c r="K125" s="146"/>
      <c r="L125" s="566"/>
      <c r="M125" s="1090">
        <f>'Obra '!C32</f>
        <v>4609930.003057234</v>
      </c>
      <c r="N125" s="1091" t="s">
        <v>3686</v>
      </c>
      <c r="O125" s="637"/>
      <c r="P125" s="147"/>
      <c r="Q125" s="65"/>
    </row>
    <row r="126" spans="1:17" s="148" customFormat="1" ht="14.1" customHeight="1" x14ac:dyDescent="0.2">
      <c r="A126" s="800">
        <f ca="1">IF($H126="UNIDADE CONSTRUTIVA",OFFSET(A126,-1,0)+1,LARGE(A$3:A125,1))</f>
        <v>0</v>
      </c>
      <c r="B126" s="800">
        <f t="shared" ca="1" si="13"/>
        <v>3</v>
      </c>
      <c r="C126" s="800">
        <f t="shared" ca="1" si="14"/>
        <v>1</v>
      </c>
      <c r="D126" s="801">
        <f t="shared" ca="1" si="15"/>
        <v>1</v>
      </c>
      <c r="E126" s="801">
        <f t="shared" ca="1" si="16"/>
        <v>3</v>
      </c>
      <c r="F126" s="209"/>
      <c r="J126" s="65"/>
      <c r="K126" s="146"/>
      <c r="L126" s="566"/>
      <c r="M126" s="1374">
        <f>BASES!E11</f>
        <v>3778302.5223380341</v>
      </c>
      <c r="N126" s="1092" t="s">
        <v>3687</v>
      </c>
      <c r="O126" s="637"/>
      <c r="P126" s="147"/>
      <c r="Q126" s="65"/>
    </row>
    <row r="127" spans="1:17" s="148" customFormat="1" ht="14.1" customHeight="1" x14ac:dyDescent="0.2">
      <c r="A127" s="800">
        <f ca="1">IF($H127="UNIDADE CONSTRUTIVA",OFFSET(A127,-1,0)+1,LARGE(A$3:A126,1))</f>
        <v>0</v>
      </c>
      <c r="B127" s="800">
        <f t="shared" ca="1" si="13"/>
        <v>3</v>
      </c>
      <c r="C127" s="800">
        <f t="shared" ca="1" si="14"/>
        <v>1</v>
      </c>
      <c r="D127" s="801">
        <f t="shared" ca="1" si="15"/>
        <v>1</v>
      </c>
      <c r="E127" s="801">
        <f t="shared" ca="1" si="16"/>
        <v>3</v>
      </c>
      <c r="F127" s="209"/>
      <c r="J127" s="65"/>
      <c r="K127" s="146"/>
      <c r="L127" s="566"/>
      <c r="M127" s="566"/>
      <c r="N127" s="786"/>
      <c r="O127" s="637"/>
      <c r="P127" s="147"/>
      <c r="Q127" s="65"/>
    </row>
    <row r="128" spans="1:17" s="148" customFormat="1" ht="14.1" customHeight="1" x14ac:dyDescent="0.2">
      <c r="A128" s="800">
        <f ca="1">IF($H128="UNIDADE CONSTRUTIVA",OFFSET(A128,-1,0)+1,LARGE(A$3:A127,1))</f>
        <v>0</v>
      </c>
      <c r="B128" s="800">
        <f t="shared" ca="1" si="13"/>
        <v>3</v>
      </c>
      <c r="C128" s="800">
        <f t="shared" ca="1" si="14"/>
        <v>1</v>
      </c>
      <c r="D128" s="801">
        <f t="shared" ca="1" si="15"/>
        <v>1</v>
      </c>
      <c r="E128" s="801">
        <f t="shared" ca="1" si="16"/>
        <v>3</v>
      </c>
      <c r="F128" s="209"/>
      <c r="J128" s="65"/>
      <c r="K128" s="146"/>
      <c r="L128" s="566"/>
      <c r="M128" s="566"/>
      <c r="N128" s="786"/>
      <c r="O128" s="637"/>
      <c r="P128" s="147"/>
      <c r="Q128" s="65"/>
    </row>
    <row r="129" spans="1:17" s="148" customFormat="1" ht="14.1" customHeight="1" x14ac:dyDescent="0.2">
      <c r="A129" s="800">
        <f ca="1">IF($H129="UNIDADE CONSTRUTIVA",OFFSET(A129,-1,0)+1,LARGE(A$3:A128,1))</f>
        <v>0</v>
      </c>
      <c r="B129" s="800">
        <f t="shared" ca="1" si="13"/>
        <v>3</v>
      </c>
      <c r="C129" s="800">
        <f t="shared" ca="1" si="14"/>
        <v>1</v>
      </c>
      <c r="D129" s="801">
        <f t="shared" ca="1" si="15"/>
        <v>1</v>
      </c>
      <c r="E129" s="801">
        <f t="shared" ca="1" si="16"/>
        <v>3</v>
      </c>
      <c r="F129" s="209"/>
      <c r="J129" s="65"/>
      <c r="K129" s="146"/>
      <c r="L129" s="566"/>
      <c r="M129" s="566"/>
      <c r="N129" s="786"/>
      <c r="O129" s="637"/>
      <c r="P129" s="147"/>
      <c r="Q129" s="65"/>
    </row>
    <row r="130" spans="1:17" s="148" customFormat="1" ht="14.1" customHeight="1" x14ac:dyDescent="0.2">
      <c r="A130" s="800">
        <f ca="1">IF($H130="UNIDADE CONSTRUTIVA",OFFSET(A130,-1,0)+1,LARGE(A$3:A129,1))</f>
        <v>0</v>
      </c>
      <c r="B130" s="800">
        <f t="shared" ca="1" si="13"/>
        <v>3</v>
      </c>
      <c r="C130" s="800">
        <f t="shared" ca="1" si="14"/>
        <v>1</v>
      </c>
      <c r="D130" s="801">
        <f t="shared" ca="1" si="15"/>
        <v>1</v>
      </c>
      <c r="E130" s="801">
        <f t="shared" ca="1" si="16"/>
        <v>3</v>
      </c>
      <c r="F130" s="209"/>
      <c r="J130" s="65"/>
      <c r="K130" s="146"/>
      <c r="L130" s="566"/>
      <c r="M130" s="566"/>
      <c r="N130" s="786"/>
      <c r="O130" s="637"/>
      <c r="P130" s="147"/>
      <c r="Q130" s="65"/>
    </row>
    <row r="131" spans="1:17" s="148" customFormat="1" ht="14.1" customHeight="1" x14ac:dyDescent="0.2">
      <c r="A131" s="800">
        <f ca="1">IF($H131="UNIDADE CONSTRUTIVA",OFFSET(A131,-1,0)+1,LARGE(A$3:A130,1))</f>
        <v>0</v>
      </c>
      <c r="B131" s="800">
        <f t="shared" ca="1" si="13"/>
        <v>3</v>
      </c>
      <c r="C131" s="800">
        <f t="shared" ca="1" si="14"/>
        <v>1</v>
      </c>
      <c r="D131" s="801">
        <f t="shared" ca="1" si="15"/>
        <v>1</v>
      </c>
      <c r="E131" s="801">
        <f t="shared" ca="1" si="16"/>
        <v>3</v>
      </c>
      <c r="F131" s="209"/>
      <c r="J131" s="65"/>
      <c r="K131" s="146"/>
      <c r="L131" s="566"/>
      <c r="M131" s="566"/>
      <c r="N131" s="786"/>
      <c r="O131" s="637"/>
      <c r="P131" s="147"/>
      <c r="Q131" s="65"/>
    </row>
    <row r="132" spans="1:17" s="148" customFormat="1" ht="14.1" customHeight="1" x14ac:dyDescent="0.2">
      <c r="A132" s="800">
        <f ca="1">IF($H132="UNIDADE CONSTRUTIVA",OFFSET(A132,-1,0)+1,LARGE(A$3:A131,1))</f>
        <v>0</v>
      </c>
      <c r="B132" s="800">
        <f t="shared" ca="1" si="13"/>
        <v>3</v>
      </c>
      <c r="C132" s="800">
        <f t="shared" ca="1" si="14"/>
        <v>1</v>
      </c>
      <c r="D132" s="801">
        <f t="shared" ca="1" si="15"/>
        <v>1</v>
      </c>
      <c r="E132" s="801">
        <f t="shared" ca="1" si="16"/>
        <v>3</v>
      </c>
      <c r="F132" s="209"/>
      <c r="J132" s="65"/>
      <c r="K132" s="146"/>
      <c r="L132" s="566"/>
      <c r="M132" s="566"/>
      <c r="N132" s="786"/>
      <c r="O132" s="637"/>
      <c r="P132" s="147"/>
      <c r="Q132" s="65"/>
    </row>
    <row r="133" spans="1:17" s="148" customFormat="1" ht="14.1" customHeight="1" x14ac:dyDescent="0.2">
      <c r="A133" s="800">
        <f ca="1">IF($H133="UNIDADE CONSTRUTIVA",OFFSET(A133,-1,0)+1,LARGE(A$3:A132,1))</f>
        <v>0</v>
      </c>
      <c r="B133" s="800">
        <f t="shared" ca="1" si="13"/>
        <v>3</v>
      </c>
      <c r="C133" s="800">
        <f t="shared" ca="1" si="14"/>
        <v>1</v>
      </c>
      <c r="D133" s="801">
        <f t="shared" ca="1" si="15"/>
        <v>1</v>
      </c>
      <c r="E133" s="801">
        <f t="shared" ca="1" si="16"/>
        <v>3</v>
      </c>
      <c r="F133" s="209"/>
      <c r="J133" s="65"/>
      <c r="K133" s="146"/>
      <c r="L133" s="566"/>
      <c r="M133" s="566"/>
      <c r="N133" s="786"/>
      <c r="O133" s="637"/>
      <c r="P133" s="147"/>
      <c r="Q133" s="65"/>
    </row>
    <row r="134" spans="1:17" s="148" customFormat="1" ht="14.1" customHeight="1" x14ac:dyDescent="0.2">
      <c r="A134" s="800">
        <f ca="1">IF($H134="UNIDADE CONSTRUTIVA",OFFSET(A134,-1,0)+1,LARGE(A$3:A133,1))</f>
        <v>0</v>
      </c>
      <c r="B134" s="800">
        <f t="shared" ca="1" si="13"/>
        <v>3</v>
      </c>
      <c r="C134" s="800">
        <f t="shared" ca="1" si="14"/>
        <v>1</v>
      </c>
      <c r="D134" s="801">
        <f t="shared" ca="1" si="15"/>
        <v>1</v>
      </c>
      <c r="E134" s="801">
        <f t="shared" ca="1" si="16"/>
        <v>3</v>
      </c>
      <c r="F134" s="209"/>
      <c r="J134" s="65"/>
      <c r="K134" s="146"/>
      <c r="L134" s="566"/>
      <c r="M134" s="566"/>
      <c r="N134" s="786"/>
      <c r="O134" s="637"/>
      <c r="P134" s="147"/>
      <c r="Q134" s="65"/>
    </row>
    <row r="135" spans="1:17" s="148" customFormat="1" ht="14.1" customHeight="1" x14ac:dyDescent="0.2">
      <c r="A135" s="800">
        <f ca="1">IF($H135="UNIDADE CONSTRUTIVA",OFFSET(A135,-1,0)+1,LARGE(A$3:A134,1))</f>
        <v>0</v>
      </c>
      <c r="B135" s="800">
        <f t="shared" ca="1" si="13"/>
        <v>3</v>
      </c>
      <c r="C135" s="800">
        <f t="shared" ca="1" si="14"/>
        <v>1</v>
      </c>
      <c r="D135" s="801">
        <f t="shared" ca="1" si="15"/>
        <v>1</v>
      </c>
      <c r="E135" s="801">
        <f t="shared" ca="1" si="16"/>
        <v>3</v>
      </c>
      <c r="F135" s="209"/>
      <c r="J135" s="65"/>
      <c r="K135" s="146"/>
      <c r="L135" s="566"/>
      <c r="M135" s="566"/>
      <c r="N135" s="786"/>
      <c r="O135" s="637"/>
      <c r="P135" s="147"/>
      <c r="Q135" s="65"/>
    </row>
    <row r="136" spans="1:17" s="148" customFormat="1" ht="14.1" customHeight="1" x14ac:dyDescent="0.2">
      <c r="A136" s="800">
        <f ca="1">IF($H136="UNIDADE CONSTRUTIVA",OFFSET(A136,-1,0)+1,LARGE(A$3:A135,1))</f>
        <v>0</v>
      </c>
      <c r="B136" s="800">
        <f t="shared" ca="1" si="13"/>
        <v>3</v>
      </c>
      <c r="C136" s="800">
        <f t="shared" ca="1" si="14"/>
        <v>1</v>
      </c>
      <c r="D136" s="801">
        <f t="shared" ca="1" si="15"/>
        <v>1</v>
      </c>
      <c r="E136" s="801">
        <f t="shared" ca="1" si="16"/>
        <v>3</v>
      </c>
      <c r="F136" s="209"/>
      <c r="J136" s="65"/>
      <c r="K136" s="146"/>
      <c r="L136" s="566"/>
      <c r="M136" s="566"/>
      <c r="N136" s="786"/>
      <c r="O136" s="637"/>
      <c r="P136" s="147"/>
      <c r="Q136" s="65"/>
    </row>
    <row r="137" spans="1:17" s="148" customFormat="1" ht="14.1" customHeight="1" x14ac:dyDescent="0.2">
      <c r="A137" s="800">
        <f ca="1">IF($H137="UNIDADE CONSTRUTIVA",OFFSET(A137,-1,0)+1,LARGE(A$3:A136,1))</f>
        <v>0</v>
      </c>
      <c r="B137" s="800">
        <f t="shared" ref="B137:B200" ca="1" si="18">IF(H137="UNIDADE CONSTRUTIVA",0,IF(H137="CÉLULA CONSTRUTIVA",OFFSET(B137,-1,0)+1,OFFSET(B137,-1,0)))</f>
        <v>3</v>
      </c>
      <c r="C137" s="800">
        <f t="shared" ref="C137:C200" ca="1" si="19">IF(H137="CÉLULA CONSTRUTIVA",0,IF(H137="ETAPA",OFFSET(C137,-1,0)+1,OFFSET(C137,-1,0)))</f>
        <v>1</v>
      </c>
      <c r="D137" s="801">
        <f t="shared" ref="D137:D200" ca="1" si="20">IF(H137="ETAPA",0,IF(H137="SUBETAPA",OFFSET(D137,-1,0)+1,OFFSET(D137,-1,0)))</f>
        <v>1</v>
      </c>
      <c r="E137" s="801">
        <f t="shared" ref="E137:E200" ca="1" si="21">IF(H137="Subetapa",0,IF(H137="serviço",OFFSET(E137,-1,0)+1,OFFSET(E137,-1,0)))</f>
        <v>3</v>
      </c>
      <c r="F137" s="209"/>
      <c r="J137" s="65"/>
      <c r="K137" s="146"/>
      <c r="L137" s="566"/>
      <c r="M137" s="566"/>
      <c r="N137" s="786"/>
      <c r="O137" s="637"/>
      <c r="P137" s="147"/>
      <c r="Q137" s="65"/>
    </row>
    <row r="138" spans="1:17" s="148" customFormat="1" ht="14.1" customHeight="1" x14ac:dyDescent="0.2">
      <c r="A138" s="800">
        <f ca="1">IF($H138="UNIDADE CONSTRUTIVA",OFFSET(A138,-1,0)+1,LARGE(A$3:A137,1))</f>
        <v>0</v>
      </c>
      <c r="B138" s="800">
        <f t="shared" ca="1" si="18"/>
        <v>3</v>
      </c>
      <c r="C138" s="800">
        <f t="shared" ca="1" si="19"/>
        <v>1</v>
      </c>
      <c r="D138" s="801">
        <f t="shared" ca="1" si="20"/>
        <v>1</v>
      </c>
      <c r="E138" s="801">
        <f t="shared" ca="1" si="21"/>
        <v>3</v>
      </c>
      <c r="F138" s="209"/>
      <c r="J138" s="65"/>
      <c r="K138" s="146"/>
      <c r="L138" s="566"/>
      <c r="M138" s="566"/>
      <c r="N138" s="786"/>
      <c r="O138" s="637"/>
      <c r="P138" s="147"/>
      <c r="Q138" s="65"/>
    </row>
    <row r="139" spans="1:17" s="148" customFormat="1" ht="14.1" customHeight="1" x14ac:dyDescent="0.2">
      <c r="A139" s="800">
        <f ca="1">IF($H139="UNIDADE CONSTRUTIVA",OFFSET(A139,-1,0)+1,LARGE(A$3:A138,1))</f>
        <v>0</v>
      </c>
      <c r="B139" s="800">
        <f t="shared" ca="1" si="18"/>
        <v>3</v>
      </c>
      <c r="C139" s="800">
        <f t="shared" ca="1" si="19"/>
        <v>1</v>
      </c>
      <c r="D139" s="801">
        <f t="shared" ca="1" si="20"/>
        <v>1</v>
      </c>
      <c r="E139" s="801">
        <f t="shared" ca="1" si="21"/>
        <v>3</v>
      </c>
      <c r="F139" s="209"/>
      <c r="J139" s="65"/>
      <c r="K139" s="146"/>
      <c r="L139" s="566"/>
      <c r="M139" s="566"/>
      <c r="N139" s="786"/>
      <c r="O139" s="637"/>
      <c r="P139" s="147"/>
      <c r="Q139" s="65"/>
    </row>
    <row r="140" spans="1:17" s="148" customFormat="1" ht="14.1" customHeight="1" x14ac:dyDescent="0.2">
      <c r="A140" s="800">
        <f ca="1">IF($H140="UNIDADE CONSTRUTIVA",OFFSET(A140,-1,0)+1,LARGE(A$3:A139,1))</f>
        <v>0</v>
      </c>
      <c r="B140" s="800">
        <f t="shared" ca="1" si="18"/>
        <v>3</v>
      </c>
      <c r="C140" s="800">
        <f t="shared" ca="1" si="19"/>
        <v>1</v>
      </c>
      <c r="D140" s="801">
        <f t="shared" ca="1" si="20"/>
        <v>1</v>
      </c>
      <c r="E140" s="801">
        <f t="shared" ca="1" si="21"/>
        <v>3</v>
      </c>
      <c r="F140" s="209"/>
      <c r="J140" s="65"/>
      <c r="K140" s="146"/>
      <c r="L140" s="566"/>
      <c r="M140" s="566"/>
      <c r="N140" s="786"/>
      <c r="O140" s="637"/>
      <c r="P140" s="147"/>
      <c r="Q140" s="65"/>
    </row>
    <row r="141" spans="1:17" s="148" customFormat="1" ht="14.1" customHeight="1" x14ac:dyDescent="0.2">
      <c r="A141" s="800">
        <f ca="1">IF($H141="UNIDADE CONSTRUTIVA",OFFSET(A141,-1,0)+1,LARGE(A$3:A140,1))</f>
        <v>0</v>
      </c>
      <c r="B141" s="800">
        <f t="shared" ca="1" si="18"/>
        <v>3</v>
      </c>
      <c r="C141" s="800">
        <f t="shared" ca="1" si="19"/>
        <v>1</v>
      </c>
      <c r="D141" s="801">
        <f t="shared" ca="1" si="20"/>
        <v>1</v>
      </c>
      <c r="E141" s="801">
        <f t="shared" ca="1" si="21"/>
        <v>3</v>
      </c>
      <c r="F141" s="209"/>
      <c r="J141" s="65"/>
      <c r="K141" s="146"/>
      <c r="L141" s="566"/>
      <c r="M141" s="566"/>
      <c r="N141" s="786"/>
      <c r="O141" s="637"/>
      <c r="P141" s="147"/>
      <c r="Q141" s="65"/>
    </row>
    <row r="142" spans="1:17" s="148" customFormat="1" ht="14.1" customHeight="1" x14ac:dyDescent="0.2">
      <c r="A142" s="800">
        <f ca="1">IF($H142="UNIDADE CONSTRUTIVA",OFFSET(A142,-1,0)+1,LARGE(A$3:A141,1))</f>
        <v>0</v>
      </c>
      <c r="B142" s="800">
        <f t="shared" ca="1" si="18"/>
        <v>3</v>
      </c>
      <c r="C142" s="800">
        <f t="shared" ca="1" si="19"/>
        <v>1</v>
      </c>
      <c r="D142" s="801">
        <f t="shared" ca="1" si="20"/>
        <v>1</v>
      </c>
      <c r="E142" s="801">
        <f t="shared" ca="1" si="21"/>
        <v>3</v>
      </c>
      <c r="F142" s="209"/>
      <c r="J142" s="65"/>
      <c r="K142" s="146"/>
      <c r="L142" s="566"/>
      <c r="M142" s="566"/>
      <c r="N142" s="786"/>
      <c r="O142" s="637"/>
      <c r="P142" s="147"/>
      <c r="Q142" s="65"/>
    </row>
    <row r="143" spans="1:17" s="148" customFormat="1" ht="14.1" customHeight="1" x14ac:dyDescent="0.2">
      <c r="A143" s="800">
        <f ca="1">IF($H143="UNIDADE CONSTRUTIVA",OFFSET(A143,-1,0)+1,LARGE(A$3:A142,1))</f>
        <v>0</v>
      </c>
      <c r="B143" s="800">
        <f t="shared" ca="1" si="18"/>
        <v>3</v>
      </c>
      <c r="C143" s="800">
        <f t="shared" ca="1" si="19"/>
        <v>1</v>
      </c>
      <c r="D143" s="801">
        <f t="shared" ca="1" si="20"/>
        <v>1</v>
      </c>
      <c r="E143" s="801">
        <f t="shared" ca="1" si="21"/>
        <v>3</v>
      </c>
      <c r="F143" s="209"/>
      <c r="J143" s="65"/>
      <c r="K143" s="146"/>
      <c r="L143" s="566"/>
      <c r="M143" s="566"/>
      <c r="N143" s="786"/>
      <c r="O143" s="637"/>
      <c r="P143" s="147"/>
      <c r="Q143" s="65"/>
    </row>
    <row r="144" spans="1:17" s="148" customFormat="1" ht="14.1" customHeight="1" x14ac:dyDescent="0.2">
      <c r="A144" s="800">
        <f ca="1">IF($H144="UNIDADE CONSTRUTIVA",OFFSET(A144,-1,0)+1,LARGE(A$3:A143,1))</f>
        <v>0</v>
      </c>
      <c r="B144" s="800">
        <f t="shared" ca="1" si="18"/>
        <v>3</v>
      </c>
      <c r="C144" s="800">
        <f t="shared" ca="1" si="19"/>
        <v>1</v>
      </c>
      <c r="D144" s="801">
        <f t="shared" ca="1" si="20"/>
        <v>1</v>
      </c>
      <c r="E144" s="801">
        <f t="shared" ca="1" si="21"/>
        <v>3</v>
      </c>
      <c r="F144" s="209"/>
      <c r="J144" s="65"/>
      <c r="K144" s="146"/>
      <c r="L144" s="566"/>
      <c r="M144" s="566"/>
      <c r="N144" s="786"/>
      <c r="O144" s="637"/>
      <c r="P144" s="147"/>
      <c r="Q144" s="65"/>
    </row>
    <row r="145" spans="1:17" s="148" customFormat="1" ht="14.1" customHeight="1" x14ac:dyDescent="0.2">
      <c r="A145" s="800">
        <f ca="1">IF($H145="UNIDADE CONSTRUTIVA",OFFSET(A145,-1,0)+1,LARGE(A$3:A144,1))</f>
        <v>0</v>
      </c>
      <c r="B145" s="800">
        <f t="shared" ca="1" si="18"/>
        <v>3</v>
      </c>
      <c r="C145" s="800">
        <f t="shared" ca="1" si="19"/>
        <v>1</v>
      </c>
      <c r="D145" s="801">
        <f t="shared" ca="1" si="20"/>
        <v>1</v>
      </c>
      <c r="E145" s="801">
        <f t="shared" ca="1" si="21"/>
        <v>3</v>
      </c>
      <c r="F145" s="209"/>
      <c r="J145" s="65"/>
      <c r="K145" s="146"/>
      <c r="L145" s="566"/>
      <c r="M145" s="566"/>
      <c r="N145" s="786"/>
      <c r="O145" s="637"/>
      <c r="P145" s="147"/>
      <c r="Q145" s="65"/>
    </row>
    <row r="146" spans="1:17" s="148" customFormat="1" ht="14.1" customHeight="1" x14ac:dyDescent="0.2">
      <c r="A146" s="800">
        <f ca="1">IF($H146="UNIDADE CONSTRUTIVA",OFFSET(A146,-1,0)+1,LARGE(A$3:A145,1))</f>
        <v>0</v>
      </c>
      <c r="B146" s="800">
        <f t="shared" ca="1" si="18"/>
        <v>3</v>
      </c>
      <c r="C146" s="800">
        <f t="shared" ca="1" si="19"/>
        <v>1</v>
      </c>
      <c r="D146" s="801">
        <f t="shared" ca="1" si="20"/>
        <v>1</v>
      </c>
      <c r="E146" s="801">
        <f t="shared" ca="1" si="21"/>
        <v>3</v>
      </c>
      <c r="F146" s="209"/>
      <c r="J146" s="65"/>
      <c r="K146" s="146"/>
      <c r="L146" s="566"/>
      <c r="M146" s="566"/>
      <c r="N146" s="786"/>
      <c r="O146" s="637"/>
      <c r="P146" s="147"/>
      <c r="Q146" s="65"/>
    </row>
    <row r="147" spans="1:17" s="148" customFormat="1" ht="14.1" customHeight="1" x14ac:dyDescent="0.2">
      <c r="A147" s="800">
        <f ca="1">IF($H147="UNIDADE CONSTRUTIVA",OFFSET(A147,-1,0)+1,LARGE(A$3:A146,1))</f>
        <v>0</v>
      </c>
      <c r="B147" s="800">
        <f t="shared" ca="1" si="18"/>
        <v>3</v>
      </c>
      <c r="C147" s="800">
        <f t="shared" ca="1" si="19"/>
        <v>1</v>
      </c>
      <c r="D147" s="801">
        <f t="shared" ca="1" si="20"/>
        <v>1</v>
      </c>
      <c r="E147" s="801">
        <f t="shared" ca="1" si="21"/>
        <v>3</v>
      </c>
      <c r="F147" s="209"/>
      <c r="J147" s="65"/>
      <c r="K147" s="146"/>
      <c r="L147" s="566"/>
      <c r="M147" s="566"/>
      <c r="N147" s="786"/>
      <c r="O147" s="637"/>
      <c r="P147" s="147"/>
      <c r="Q147" s="65"/>
    </row>
    <row r="148" spans="1:17" s="148" customFormat="1" ht="14.1" customHeight="1" x14ac:dyDescent="0.2">
      <c r="A148" s="800">
        <f ca="1">IF($H148="UNIDADE CONSTRUTIVA",OFFSET(A148,-1,0)+1,LARGE(A$3:A147,1))</f>
        <v>0</v>
      </c>
      <c r="B148" s="800">
        <f t="shared" ca="1" si="18"/>
        <v>3</v>
      </c>
      <c r="C148" s="800">
        <f t="shared" ca="1" si="19"/>
        <v>1</v>
      </c>
      <c r="D148" s="801">
        <f t="shared" ca="1" si="20"/>
        <v>1</v>
      </c>
      <c r="E148" s="801">
        <f t="shared" ca="1" si="21"/>
        <v>3</v>
      </c>
      <c r="F148" s="209"/>
      <c r="J148" s="65"/>
      <c r="K148" s="146"/>
      <c r="L148" s="566"/>
      <c r="M148" s="566"/>
      <c r="N148" s="786"/>
      <c r="O148" s="637"/>
      <c r="P148" s="147"/>
      <c r="Q148" s="65"/>
    </row>
    <row r="149" spans="1:17" s="148" customFormat="1" ht="14.1" customHeight="1" x14ac:dyDescent="0.2">
      <c r="A149" s="800">
        <f ca="1">IF($H149="UNIDADE CONSTRUTIVA",OFFSET(A149,-1,0)+1,LARGE(A$3:A148,1))</f>
        <v>0</v>
      </c>
      <c r="B149" s="800">
        <f t="shared" ca="1" si="18"/>
        <v>3</v>
      </c>
      <c r="C149" s="800">
        <f t="shared" ca="1" si="19"/>
        <v>1</v>
      </c>
      <c r="D149" s="801">
        <f t="shared" ca="1" si="20"/>
        <v>1</v>
      </c>
      <c r="E149" s="801">
        <f t="shared" ca="1" si="21"/>
        <v>3</v>
      </c>
      <c r="F149" s="209"/>
      <c r="J149" s="65"/>
      <c r="K149" s="146"/>
      <c r="L149" s="566"/>
      <c r="M149" s="566"/>
      <c r="N149" s="786"/>
      <c r="O149" s="637"/>
      <c r="P149" s="147"/>
      <c r="Q149" s="65"/>
    </row>
    <row r="150" spans="1:17" s="148" customFormat="1" ht="14.1" customHeight="1" x14ac:dyDescent="0.2">
      <c r="A150" s="800">
        <f ca="1">IF($H150="UNIDADE CONSTRUTIVA",OFFSET(A150,-1,0)+1,LARGE(A$3:A149,1))</f>
        <v>0</v>
      </c>
      <c r="B150" s="800">
        <f t="shared" ca="1" si="18"/>
        <v>3</v>
      </c>
      <c r="C150" s="800">
        <f t="shared" ca="1" si="19"/>
        <v>1</v>
      </c>
      <c r="D150" s="801">
        <f t="shared" ca="1" si="20"/>
        <v>1</v>
      </c>
      <c r="E150" s="801">
        <f t="shared" ca="1" si="21"/>
        <v>3</v>
      </c>
      <c r="F150" s="209"/>
      <c r="J150" s="65"/>
      <c r="K150" s="146"/>
      <c r="L150" s="566"/>
      <c r="M150" s="566"/>
      <c r="N150" s="786"/>
      <c r="O150" s="637"/>
      <c r="P150" s="147"/>
      <c r="Q150" s="65"/>
    </row>
    <row r="151" spans="1:17" s="148" customFormat="1" ht="14.1" customHeight="1" x14ac:dyDescent="0.2">
      <c r="A151" s="800">
        <f ca="1">IF($H151="UNIDADE CONSTRUTIVA",OFFSET(A151,-1,0)+1,LARGE(A$3:A150,1))</f>
        <v>0</v>
      </c>
      <c r="B151" s="800">
        <f t="shared" ca="1" si="18"/>
        <v>3</v>
      </c>
      <c r="C151" s="800">
        <f t="shared" ca="1" si="19"/>
        <v>1</v>
      </c>
      <c r="D151" s="801">
        <f t="shared" ca="1" si="20"/>
        <v>1</v>
      </c>
      <c r="E151" s="801">
        <f t="shared" ca="1" si="21"/>
        <v>3</v>
      </c>
      <c r="F151" s="209"/>
      <c r="J151" s="65"/>
      <c r="K151" s="146"/>
      <c r="L151" s="566"/>
      <c r="M151" s="566"/>
      <c r="N151" s="786"/>
      <c r="O151" s="637"/>
      <c r="P151" s="147"/>
      <c r="Q151" s="65"/>
    </row>
    <row r="152" spans="1:17" s="148" customFormat="1" ht="14.1" customHeight="1" x14ac:dyDescent="0.2">
      <c r="A152" s="800">
        <f ca="1">IF($H152="UNIDADE CONSTRUTIVA",OFFSET(A152,-1,0)+1,LARGE(A$3:A151,1))</f>
        <v>0</v>
      </c>
      <c r="B152" s="800">
        <f t="shared" ca="1" si="18"/>
        <v>3</v>
      </c>
      <c r="C152" s="800">
        <f t="shared" ca="1" si="19"/>
        <v>1</v>
      </c>
      <c r="D152" s="801">
        <f t="shared" ca="1" si="20"/>
        <v>1</v>
      </c>
      <c r="E152" s="801">
        <f t="shared" ca="1" si="21"/>
        <v>3</v>
      </c>
      <c r="F152" s="209"/>
      <c r="J152" s="65"/>
      <c r="K152" s="146"/>
      <c r="L152" s="566"/>
      <c r="M152" s="566"/>
      <c r="N152" s="786"/>
      <c r="O152" s="637"/>
      <c r="P152" s="147"/>
      <c r="Q152" s="65"/>
    </row>
    <row r="153" spans="1:17" s="148" customFormat="1" ht="14.1" customHeight="1" x14ac:dyDescent="0.2">
      <c r="A153" s="800">
        <f ca="1">IF($H153="UNIDADE CONSTRUTIVA",OFFSET(A153,-1,0)+1,LARGE(A$3:A152,1))</f>
        <v>0</v>
      </c>
      <c r="B153" s="800">
        <f t="shared" ca="1" si="18"/>
        <v>3</v>
      </c>
      <c r="C153" s="800">
        <f t="shared" ca="1" si="19"/>
        <v>1</v>
      </c>
      <c r="D153" s="801">
        <f t="shared" ca="1" si="20"/>
        <v>1</v>
      </c>
      <c r="E153" s="801">
        <f t="shared" ca="1" si="21"/>
        <v>3</v>
      </c>
      <c r="F153" s="209"/>
      <c r="J153" s="65"/>
      <c r="K153" s="146"/>
      <c r="L153" s="566"/>
      <c r="M153" s="566"/>
      <c r="N153" s="786"/>
      <c r="O153" s="637"/>
      <c r="P153" s="147"/>
      <c r="Q153" s="65"/>
    </row>
    <row r="154" spans="1:17" s="148" customFormat="1" ht="14.1" customHeight="1" x14ac:dyDescent="0.2">
      <c r="A154" s="800">
        <f ca="1">IF($H154="UNIDADE CONSTRUTIVA",OFFSET(A154,-1,0)+1,LARGE(A$3:A153,1))</f>
        <v>0</v>
      </c>
      <c r="B154" s="800">
        <f t="shared" ca="1" si="18"/>
        <v>3</v>
      </c>
      <c r="C154" s="800">
        <f t="shared" ca="1" si="19"/>
        <v>1</v>
      </c>
      <c r="D154" s="801">
        <f t="shared" ca="1" si="20"/>
        <v>1</v>
      </c>
      <c r="E154" s="801">
        <f t="shared" ca="1" si="21"/>
        <v>3</v>
      </c>
      <c r="F154" s="209"/>
      <c r="J154" s="65"/>
      <c r="K154" s="146"/>
      <c r="L154" s="566"/>
      <c r="M154" s="566"/>
      <c r="N154" s="786"/>
      <c r="O154" s="637"/>
      <c r="P154" s="147"/>
      <c r="Q154" s="65"/>
    </row>
    <row r="155" spans="1:17" s="148" customFormat="1" ht="14.1" customHeight="1" x14ac:dyDescent="0.2">
      <c r="A155" s="800">
        <f ca="1">IF($H155="UNIDADE CONSTRUTIVA",OFFSET(A155,-1,0)+1,LARGE(A$3:A154,1))</f>
        <v>0</v>
      </c>
      <c r="B155" s="800">
        <f t="shared" ca="1" si="18"/>
        <v>3</v>
      </c>
      <c r="C155" s="800">
        <f t="shared" ca="1" si="19"/>
        <v>1</v>
      </c>
      <c r="D155" s="801">
        <f t="shared" ca="1" si="20"/>
        <v>1</v>
      </c>
      <c r="E155" s="801">
        <f t="shared" ca="1" si="21"/>
        <v>3</v>
      </c>
      <c r="F155" s="209"/>
      <c r="J155" s="65"/>
      <c r="K155" s="146"/>
      <c r="L155" s="566"/>
      <c r="M155" s="566"/>
      <c r="N155" s="786"/>
      <c r="O155" s="637"/>
      <c r="P155" s="147"/>
      <c r="Q155" s="65"/>
    </row>
    <row r="156" spans="1:17" s="148" customFormat="1" ht="14.1" customHeight="1" x14ac:dyDescent="0.2">
      <c r="A156" s="800">
        <f ca="1">IF($H156="UNIDADE CONSTRUTIVA",OFFSET(A156,-1,0)+1,LARGE(A$3:A155,1))</f>
        <v>0</v>
      </c>
      <c r="B156" s="800">
        <f t="shared" ca="1" si="18"/>
        <v>3</v>
      </c>
      <c r="C156" s="800">
        <f t="shared" ca="1" si="19"/>
        <v>1</v>
      </c>
      <c r="D156" s="801">
        <f t="shared" ca="1" si="20"/>
        <v>1</v>
      </c>
      <c r="E156" s="801">
        <f t="shared" ca="1" si="21"/>
        <v>3</v>
      </c>
      <c r="F156" s="209"/>
      <c r="J156" s="65"/>
      <c r="K156" s="146"/>
      <c r="L156" s="566"/>
      <c r="M156" s="566"/>
      <c r="N156" s="786"/>
      <c r="O156" s="637"/>
      <c r="P156" s="147"/>
      <c r="Q156" s="65"/>
    </row>
    <row r="157" spans="1:17" s="148" customFormat="1" ht="14.1" customHeight="1" x14ac:dyDescent="0.2">
      <c r="A157" s="800">
        <f ca="1">IF($H157="UNIDADE CONSTRUTIVA",OFFSET(A157,-1,0)+1,LARGE(A$3:A156,1))</f>
        <v>0</v>
      </c>
      <c r="B157" s="800">
        <f t="shared" ca="1" si="18"/>
        <v>3</v>
      </c>
      <c r="C157" s="800">
        <f t="shared" ca="1" si="19"/>
        <v>1</v>
      </c>
      <c r="D157" s="801">
        <f t="shared" ca="1" si="20"/>
        <v>1</v>
      </c>
      <c r="E157" s="801">
        <f t="shared" ca="1" si="21"/>
        <v>3</v>
      </c>
      <c r="F157" s="209"/>
      <c r="J157" s="65"/>
      <c r="K157" s="146"/>
      <c r="L157" s="566"/>
      <c r="M157" s="566"/>
      <c r="N157" s="786"/>
      <c r="O157" s="637"/>
      <c r="P157" s="147"/>
      <c r="Q157" s="65"/>
    </row>
    <row r="158" spans="1:17" s="148" customFormat="1" ht="14.1" customHeight="1" x14ac:dyDescent="0.2">
      <c r="A158" s="800">
        <f ca="1">IF($H158="UNIDADE CONSTRUTIVA",OFFSET(A158,-1,0)+1,LARGE(A$3:A157,1))</f>
        <v>0</v>
      </c>
      <c r="B158" s="800">
        <f t="shared" ca="1" si="18"/>
        <v>3</v>
      </c>
      <c r="C158" s="800">
        <f t="shared" ca="1" si="19"/>
        <v>1</v>
      </c>
      <c r="D158" s="801">
        <f t="shared" ca="1" si="20"/>
        <v>1</v>
      </c>
      <c r="E158" s="801">
        <f t="shared" ca="1" si="21"/>
        <v>3</v>
      </c>
      <c r="F158" s="209"/>
      <c r="J158" s="65"/>
      <c r="K158" s="146"/>
      <c r="L158" s="566"/>
      <c r="M158" s="566"/>
      <c r="N158" s="786"/>
      <c r="O158" s="637"/>
      <c r="P158" s="147"/>
      <c r="Q158" s="65"/>
    </row>
    <row r="159" spans="1:17" s="148" customFormat="1" ht="14.1" customHeight="1" x14ac:dyDescent="0.2">
      <c r="A159" s="800">
        <f ca="1">IF($H159="UNIDADE CONSTRUTIVA",OFFSET(A159,-1,0)+1,LARGE(A$3:A158,1))</f>
        <v>0</v>
      </c>
      <c r="B159" s="800">
        <f t="shared" ca="1" si="18"/>
        <v>3</v>
      </c>
      <c r="C159" s="800">
        <f t="shared" ca="1" si="19"/>
        <v>1</v>
      </c>
      <c r="D159" s="801">
        <f t="shared" ca="1" si="20"/>
        <v>1</v>
      </c>
      <c r="E159" s="801">
        <f t="shared" ca="1" si="21"/>
        <v>3</v>
      </c>
      <c r="F159" s="209"/>
      <c r="J159" s="65"/>
      <c r="K159" s="146"/>
      <c r="L159" s="566"/>
      <c r="M159" s="566"/>
      <c r="N159" s="786"/>
      <c r="O159" s="637"/>
      <c r="P159" s="147"/>
      <c r="Q159" s="65"/>
    </row>
    <row r="160" spans="1:17" s="148" customFormat="1" ht="14.1" customHeight="1" x14ac:dyDescent="0.2">
      <c r="A160" s="800">
        <f ca="1">IF($H160="UNIDADE CONSTRUTIVA",OFFSET(A160,-1,0)+1,LARGE(A$3:A159,1))</f>
        <v>0</v>
      </c>
      <c r="B160" s="800">
        <f t="shared" ca="1" si="18"/>
        <v>3</v>
      </c>
      <c r="C160" s="800">
        <f t="shared" ca="1" si="19"/>
        <v>1</v>
      </c>
      <c r="D160" s="801">
        <f t="shared" ca="1" si="20"/>
        <v>1</v>
      </c>
      <c r="E160" s="801">
        <f t="shared" ca="1" si="21"/>
        <v>3</v>
      </c>
      <c r="F160" s="209"/>
      <c r="J160" s="65"/>
      <c r="K160" s="146"/>
      <c r="L160" s="566"/>
      <c r="M160" s="566"/>
      <c r="N160" s="786"/>
      <c r="O160" s="637"/>
      <c r="P160" s="147"/>
      <c r="Q160" s="65"/>
    </row>
    <row r="161" spans="1:17" s="148" customFormat="1" ht="14.1" customHeight="1" x14ac:dyDescent="0.2">
      <c r="A161" s="800">
        <f ca="1">IF($H161="UNIDADE CONSTRUTIVA",OFFSET(A161,-1,0)+1,LARGE(A$3:A160,1))</f>
        <v>0</v>
      </c>
      <c r="B161" s="800">
        <f t="shared" ca="1" si="18"/>
        <v>3</v>
      </c>
      <c r="C161" s="800">
        <f t="shared" ca="1" si="19"/>
        <v>1</v>
      </c>
      <c r="D161" s="801">
        <f t="shared" ca="1" si="20"/>
        <v>1</v>
      </c>
      <c r="E161" s="801">
        <f t="shared" ca="1" si="21"/>
        <v>3</v>
      </c>
      <c r="F161" s="209"/>
      <c r="J161" s="65"/>
      <c r="K161" s="146"/>
      <c r="L161" s="566"/>
      <c r="M161" s="566"/>
      <c r="N161" s="786"/>
      <c r="O161" s="637"/>
      <c r="P161" s="147"/>
      <c r="Q161" s="65"/>
    </row>
    <row r="162" spans="1:17" s="148" customFormat="1" ht="14.1" customHeight="1" x14ac:dyDescent="0.2">
      <c r="A162" s="800">
        <f ca="1">IF($H162="UNIDADE CONSTRUTIVA",OFFSET(A162,-1,0)+1,LARGE(A$3:A161,1))</f>
        <v>0</v>
      </c>
      <c r="B162" s="800">
        <f t="shared" ca="1" si="18"/>
        <v>3</v>
      </c>
      <c r="C162" s="800">
        <f t="shared" ca="1" si="19"/>
        <v>1</v>
      </c>
      <c r="D162" s="801">
        <f t="shared" ca="1" si="20"/>
        <v>1</v>
      </c>
      <c r="E162" s="801">
        <f t="shared" ca="1" si="21"/>
        <v>3</v>
      </c>
      <c r="F162" s="209"/>
      <c r="J162" s="65"/>
      <c r="K162" s="146"/>
      <c r="L162" s="566"/>
      <c r="M162" s="566"/>
      <c r="N162" s="786"/>
      <c r="O162" s="637"/>
      <c r="P162" s="147"/>
      <c r="Q162" s="65"/>
    </row>
    <row r="163" spans="1:17" s="148" customFormat="1" ht="14.1" customHeight="1" x14ac:dyDescent="0.2">
      <c r="A163" s="800">
        <f ca="1">IF($H163="UNIDADE CONSTRUTIVA",OFFSET(A163,-1,0)+1,LARGE(A$3:A162,1))</f>
        <v>0</v>
      </c>
      <c r="B163" s="800">
        <f t="shared" ca="1" si="18"/>
        <v>3</v>
      </c>
      <c r="C163" s="800">
        <f t="shared" ca="1" si="19"/>
        <v>1</v>
      </c>
      <c r="D163" s="801">
        <f t="shared" ca="1" si="20"/>
        <v>1</v>
      </c>
      <c r="E163" s="801">
        <f t="shared" ca="1" si="21"/>
        <v>3</v>
      </c>
      <c r="F163" s="209"/>
      <c r="J163" s="65"/>
      <c r="K163" s="146"/>
      <c r="L163" s="566"/>
      <c r="M163" s="566"/>
      <c r="N163" s="786"/>
      <c r="O163" s="637"/>
      <c r="P163" s="147"/>
      <c r="Q163" s="65"/>
    </row>
    <row r="164" spans="1:17" s="148" customFormat="1" ht="14.1" customHeight="1" x14ac:dyDescent="0.2">
      <c r="A164" s="800">
        <f ca="1">IF($H164="UNIDADE CONSTRUTIVA",OFFSET(A164,-1,0)+1,LARGE(A$3:A163,1))</f>
        <v>0</v>
      </c>
      <c r="B164" s="800">
        <f t="shared" ca="1" si="18"/>
        <v>3</v>
      </c>
      <c r="C164" s="800">
        <f t="shared" ca="1" si="19"/>
        <v>1</v>
      </c>
      <c r="D164" s="801">
        <f t="shared" ca="1" si="20"/>
        <v>1</v>
      </c>
      <c r="E164" s="801">
        <f t="shared" ca="1" si="21"/>
        <v>3</v>
      </c>
      <c r="F164" s="209"/>
      <c r="J164" s="65"/>
      <c r="K164" s="146"/>
      <c r="L164" s="566"/>
      <c r="M164" s="566"/>
      <c r="N164" s="786"/>
      <c r="O164" s="637"/>
      <c r="P164" s="147"/>
      <c r="Q164" s="65"/>
    </row>
    <row r="165" spans="1:17" s="148" customFormat="1" ht="14.1" customHeight="1" x14ac:dyDescent="0.2">
      <c r="A165" s="800">
        <f ca="1">IF($H165="UNIDADE CONSTRUTIVA",OFFSET(A165,-1,0)+1,LARGE(A$3:A164,1))</f>
        <v>0</v>
      </c>
      <c r="B165" s="800">
        <f t="shared" ca="1" si="18"/>
        <v>3</v>
      </c>
      <c r="C165" s="800">
        <f t="shared" ca="1" si="19"/>
        <v>1</v>
      </c>
      <c r="D165" s="801">
        <f t="shared" ca="1" si="20"/>
        <v>1</v>
      </c>
      <c r="E165" s="801">
        <f t="shared" ca="1" si="21"/>
        <v>3</v>
      </c>
      <c r="F165" s="209"/>
      <c r="J165" s="65"/>
      <c r="K165" s="146"/>
      <c r="L165" s="566"/>
      <c r="M165" s="566"/>
      <c r="N165" s="786"/>
      <c r="O165" s="637"/>
      <c r="P165" s="147"/>
      <c r="Q165" s="65"/>
    </row>
    <row r="166" spans="1:17" s="148" customFormat="1" ht="14.1" customHeight="1" x14ac:dyDescent="0.2">
      <c r="A166" s="800">
        <f ca="1">IF($H166="UNIDADE CONSTRUTIVA",OFFSET(A166,-1,0)+1,LARGE(A$3:A165,1))</f>
        <v>0</v>
      </c>
      <c r="B166" s="800">
        <f t="shared" ca="1" si="18"/>
        <v>3</v>
      </c>
      <c r="C166" s="800">
        <f t="shared" ca="1" si="19"/>
        <v>1</v>
      </c>
      <c r="D166" s="801">
        <f t="shared" ca="1" si="20"/>
        <v>1</v>
      </c>
      <c r="E166" s="801">
        <f t="shared" ca="1" si="21"/>
        <v>3</v>
      </c>
      <c r="F166" s="209"/>
      <c r="J166" s="65"/>
      <c r="K166" s="146"/>
      <c r="L166" s="566"/>
      <c r="M166" s="566"/>
      <c r="N166" s="786"/>
      <c r="O166" s="637"/>
      <c r="P166" s="147"/>
      <c r="Q166" s="65"/>
    </row>
    <row r="167" spans="1:17" s="148" customFormat="1" ht="14.1" customHeight="1" x14ac:dyDescent="0.2">
      <c r="A167" s="800">
        <f ca="1">IF($H167="UNIDADE CONSTRUTIVA",OFFSET(A167,-1,0)+1,LARGE(A$3:A166,1))</f>
        <v>0</v>
      </c>
      <c r="B167" s="800">
        <f t="shared" ca="1" si="18"/>
        <v>3</v>
      </c>
      <c r="C167" s="800">
        <f t="shared" ca="1" si="19"/>
        <v>1</v>
      </c>
      <c r="D167" s="801">
        <f t="shared" ca="1" si="20"/>
        <v>1</v>
      </c>
      <c r="E167" s="801">
        <f t="shared" ca="1" si="21"/>
        <v>3</v>
      </c>
      <c r="F167" s="209"/>
      <c r="J167" s="65"/>
      <c r="K167" s="146"/>
      <c r="L167" s="566"/>
      <c r="M167" s="566"/>
      <c r="N167" s="786"/>
      <c r="O167" s="637"/>
      <c r="P167" s="147"/>
      <c r="Q167" s="65"/>
    </row>
    <row r="168" spans="1:17" s="148" customFormat="1" ht="14.1" customHeight="1" x14ac:dyDescent="0.2">
      <c r="A168" s="800">
        <f ca="1">IF($H168="UNIDADE CONSTRUTIVA",OFFSET(A168,-1,0)+1,LARGE(A$3:A167,1))</f>
        <v>0</v>
      </c>
      <c r="B168" s="800">
        <f t="shared" ca="1" si="18"/>
        <v>3</v>
      </c>
      <c r="C168" s="800">
        <f t="shared" ca="1" si="19"/>
        <v>1</v>
      </c>
      <c r="D168" s="801">
        <f t="shared" ca="1" si="20"/>
        <v>1</v>
      </c>
      <c r="E168" s="801">
        <f t="shared" ca="1" si="21"/>
        <v>3</v>
      </c>
      <c r="F168" s="209"/>
      <c r="J168" s="65"/>
      <c r="K168" s="146"/>
      <c r="L168" s="566"/>
      <c r="M168" s="566"/>
      <c r="N168" s="786"/>
      <c r="O168" s="637"/>
      <c r="P168" s="147"/>
      <c r="Q168" s="65"/>
    </row>
    <row r="169" spans="1:17" s="148" customFormat="1" ht="14.1" customHeight="1" x14ac:dyDescent="0.2">
      <c r="A169" s="800">
        <f ca="1">IF($H169="UNIDADE CONSTRUTIVA",OFFSET(A169,-1,0)+1,LARGE(A$3:A168,1))</f>
        <v>0</v>
      </c>
      <c r="B169" s="800">
        <f t="shared" ca="1" si="18"/>
        <v>3</v>
      </c>
      <c r="C169" s="800">
        <f t="shared" ca="1" si="19"/>
        <v>1</v>
      </c>
      <c r="D169" s="801">
        <f t="shared" ca="1" si="20"/>
        <v>1</v>
      </c>
      <c r="E169" s="801">
        <f t="shared" ca="1" si="21"/>
        <v>3</v>
      </c>
      <c r="F169" s="209"/>
      <c r="J169" s="65"/>
      <c r="K169" s="146"/>
      <c r="L169" s="566"/>
      <c r="M169" s="566"/>
      <c r="N169" s="786"/>
      <c r="O169" s="637"/>
      <c r="P169" s="147"/>
      <c r="Q169" s="65"/>
    </row>
    <row r="170" spans="1:17" s="148" customFormat="1" ht="14.1" customHeight="1" x14ac:dyDescent="0.2">
      <c r="A170" s="800">
        <f ca="1">IF($H170="UNIDADE CONSTRUTIVA",OFFSET(A170,-1,0)+1,LARGE(A$3:A169,1))</f>
        <v>0</v>
      </c>
      <c r="B170" s="800">
        <f t="shared" ca="1" si="18"/>
        <v>3</v>
      </c>
      <c r="C170" s="800">
        <f t="shared" ca="1" si="19"/>
        <v>1</v>
      </c>
      <c r="D170" s="801">
        <f t="shared" ca="1" si="20"/>
        <v>1</v>
      </c>
      <c r="E170" s="801">
        <f t="shared" ca="1" si="21"/>
        <v>3</v>
      </c>
      <c r="F170" s="209"/>
      <c r="J170" s="65"/>
      <c r="K170" s="146"/>
      <c r="L170" s="566"/>
      <c r="M170" s="566"/>
      <c r="N170" s="786"/>
      <c r="O170" s="637"/>
      <c r="P170" s="147"/>
      <c r="Q170" s="65"/>
    </row>
    <row r="171" spans="1:17" s="148" customFormat="1" ht="14.1" customHeight="1" x14ac:dyDescent="0.2">
      <c r="A171" s="800">
        <f ca="1">IF($H171="UNIDADE CONSTRUTIVA",OFFSET(A171,-1,0)+1,LARGE(A$3:A170,1))</f>
        <v>0</v>
      </c>
      <c r="B171" s="800">
        <f t="shared" ca="1" si="18"/>
        <v>3</v>
      </c>
      <c r="C171" s="800">
        <f t="shared" ca="1" si="19"/>
        <v>1</v>
      </c>
      <c r="D171" s="801">
        <f t="shared" ca="1" si="20"/>
        <v>1</v>
      </c>
      <c r="E171" s="801">
        <f t="shared" ca="1" si="21"/>
        <v>3</v>
      </c>
      <c r="F171" s="209"/>
      <c r="J171" s="65"/>
      <c r="K171" s="146"/>
      <c r="L171" s="566"/>
      <c r="M171" s="566"/>
      <c r="N171" s="786"/>
      <c r="O171" s="637"/>
      <c r="P171" s="147"/>
      <c r="Q171" s="65"/>
    </row>
    <row r="172" spans="1:17" s="148" customFormat="1" ht="14.1" customHeight="1" x14ac:dyDescent="0.2">
      <c r="A172" s="800">
        <f ca="1">IF($H172="UNIDADE CONSTRUTIVA",OFFSET(A172,-1,0)+1,LARGE(A$3:A171,1))</f>
        <v>0</v>
      </c>
      <c r="B172" s="800">
        <f t="shared" ca="1" si="18"/>
        <v>3</v>
      </c>
      <c r="C172" s="800">
        <f t="shared" ca="1" si="19"/>
        <v>1</v>
      </c>
      <c r="D172" s="801">
        <f t="shared" ca="1" si="20"/>
        <v>1</v>
      </c>
      <c r="E172" s="801">
        <f t="shared" ca="1" si="21"/>
        <v>3</v>
      </c>
      <c r="F172" s="209"/>
      <c r="J172" s="65"/>
      <c r="K172" s="146"/>
      <c r="L172" s="566"/>
      <c r="M172" s="566"/>
      <c r="N172" s="786"/>
      <c r="O172" s="637"/>
      <c r="P172" s="147"/>
      <c r="Q172" s="65"/>
    </row>
    <row r="173" spans="1:17" s="148" customFormat="1" ht="14.1" customHeight="1" x14ac:dyDescent="0.2">
      <c r="A173" s="800">
        <f ca="1">IF($H173="UNIDADE CONSTRUTIVA",OFFSET(A173,-1,0)+1,LARGE(A$3:A172,1))</f>
        <v>0</v>
      </c>
      <c r="B173" s="800">
        <f t="shared" ca="1" si="18"/>
        <v>3</v>
      </c>
      <c r="C173" s="800">
        <f t="shared" ca="1" si="19"/>
        <v>1</v>
      </c>
      <c r="D173" s="801">
        <f t="shared" ca="1" si="20"/>
        <v>1</v>
      </c>
      <c r="E173" s="801">
        <f t="shared" ca="1" si="21"/>
        <v>3</v>
      </c>
      <c r="F173" s="209"/>
      <c r="J173" s="65"/>
      <c r="K173" s="146"/>
      <c r="L173" s="566"/>
      <c r="M173" s="566"/>
      <c r="N173" s="786"/>
      <c r="O173" s="637"/>
      <c r="P173" s="147"/>
      <c r="Q173" s="65"/>
    </row>
    <row r="174" spans="1:17" s="148" customFormat="1" ht="14.1" customHeight="1" x14ac:dyDescent="0.2">
      <c r="A174" s="800">
        <f ca="1">IF($H174="UNIDADE CONSTRUTIVA",OFFSET(A174,-1,0)+1,LARGE(A$3:A173,1))</f>
        <v>0</v>
      </c>
      <c r="B174" s="800">
        <f t="shared" ca="1" si="18"/>
        <v>3</v>
      </c>
      <c r="C174" s="800">
        <f t="shared" ca="1" si="19"/>
        <v>1</v>
      </c>
      <c r="D174" s="801">
        <f t="shared" ca="1" si="20"/>
        <v>1</v>
      </c>
      <c r="E174" s="801">
        <f t="shared" ca="1" si="21"/>
        <v>3</v>
      </c>
      <c r="F174" s="209"/>
      <c r="J174" s="65"/>
      <c r="K174" s="146"/>
      <c r="L174" s="566"/>
      <c r="M174" s="566"/>
      <c r="N174" s="786"/>
      <c r="O174" s="637"/>
      <c r="P174" s="147"/>
      <c r="Q174" s="65"/>
    </row>
    <row r="175" spans="1:17" s="148" customFormat="1" ht="14.1" customHeight="1" x14ac:dyDescent="0.2">
      <c r="A175" s="800">
        <f ca="1">IF($H175="UNIDADE CONSTRUTIVA",OFFSET(A175,-1,0)+1,LARGE(A$3:A174,1))</f>
        <v>0</v>
      </c>
      <c r="B175" s="800">
        <f t="shared" ca="1" si="18"/>
        <v>3</v>
      </c>
      <c r="C175" s="800">
        <f t="shared" ca="1" si="19"/>
        <v>1</v>
      </c>
      <c r="D175" s="801">
        <f t="shared" ca="1" si="20"/>
        <v>1</v>
      </c>
      <c r="E175" s="801">
        <f t="shared" ca="1" si="21"/>
        <v>3</v>
      </c>
      <c r="F175" s="209"/>
      <c r="J175" s="65"/>
      <c r="K175" s="146"/>
      <c r="L175" s="566"/>
      <c r="M175" s="566"/>
      <c r="N175" s="786"/>
      <c r="O175" s="637"/>
      <c r="P175" s="147"/>
      <c r="Q175" s="65"/>
    </row>
    <row r="176" spans="1:17" s="148" customFormat="1" ht="14.1" customHeight="1" x14ac:dyDescent="0.2">
      <c r="A176" s="800">
        <f ca="1">IF($H176="UNIDADE CONSTRUTIVA",OFFSET(A176,-1,0)+1,LARGE(A$3:A175,1))</f>
        <v>0</v>
      </c>
      <c r="B176" s="800">
        <f t="shared" ca="1" si="18"/>
        <v>3</v>
      </c>
      <c r="C176" s="800">
        <f t="shared" ca="1" si="19"/>
        <v>1</v>
      </c>
      <c r="D176" s="801">
        <f t="shared" ca="1" si="20"/>
        <v>1</v>
      </c>
      <c r="E176" s="801">
        <f t="shared" ca="1" si="21"/>
        <v>3</v>
      </c>
      <c r="F176" s="209"/>
      <c r="J176" s="65"/>
      <c r="K176" s="146"/>
      <c r="L176" s="566"/>
      <c r="M176" s="566"/>
      <c r="N176" s="786"/>
      <c r="O176" s="637"/>
      <c r="P176" s="147"/>
      <c r="Q176" s="65"/>
    </row>
    <row r="177" spans="1:17" s="148" customFormat="1" ht="14.1" customHeight="1" x14ac:dyDescent="0.2">
      <c r="A177" s="800">
        <f ca="1">IF($H177="UNIDADE CONSTRUTIVA",OFFSET(A177,-1,0)+1,LARGE(A$3:A176,1))</f>
        <v>0</v>
      </c>
      <c r="B177" s="800">
        <f t="shared" ca="1" si="18"/>
        <v>3</v>
      </c>
      <c r="C177" s="800">
        <f t="shared" ca="1" si="19"/>
        <v>1</v>
      </c>
      <c r="D177" s="801">
        <f t="shared" ca="1" si="20"/>
        <v>1</v>
      </c>
      <c r="E177" s="801">
        <f t="shared" ca="1" si="21"/>
        <v>3</v>
      </c>
      <c r="F177" s="209"/>
      <c r="J177" s="65"/>
      <c r="K177" s="146"/>
      <c r="L177" s="566"/>
      <c r="M177" s="566"/>
      <c r="N177" s="786"/>
      <c r="O177" s="637"/>
      <c r="P177" s="147"/>
      <c r="Q177" s="65"/>
    </row>
    <row r="178" spans="1:17" s="148" customFormat="1" ht="14.1" customHeight="1" x14ac:dyDescent="0.2">
      <c r="A178" s="800">
        <f ca="1">IF($H178="UNIDADE CONSTRUTIVA",OFFSET(A178,-1,0)+1,LARGE(A$3:A177,1))</f>
        <v>0</v>
      </c>
      <c r="B178" s="800">
        <f t="shared" ca="1" si="18"/>
        <v>3</v>
      </c>
      <c r="C178" s="800">
        <f t="shared" ca="1" si="19"/>
        <v>1</v>
      </c>
      <c r="D178" s="801">
        <f t="shared" ca="1" si="20"/>
        <v>1</v>
      </c>
      <c r="E178" s="801">
        <f t="shared" ca="1" si="21"/>
        <v>3</v>
      </c>
      <c r="F178" s="209"/>
      <c r="J178" s="65"/>
      <c r="K178" s="146"/>
      <c r="L178" s="566"/>
      <c r="M178" s="566"/>
      <c r="N178" s="786"/>
      <c r="O178" s="637"/>
      <c r="P178" s="147"/>
      <c r="Q178" s="65"/>
    </row>
    <row r="179" spans="1:17" s="148" customFormat="1" ht="14.1" customHeight="1" x14ac:dyDescent="0.2">
      <c r="A179" s="800">
        <f ca="1">IF($H179="UNIDADE CONSTRUTIVA",OFFSET(A179,-1,0)+1,LARGE(A$3:A178,1))</f>
        <v>0</v>
      </c>
      <c r="B179" s="800">
        <f t="shared" ca="1" si="18"/>
        <v>3</v>
      </c>
      <c r="C179" s="800">
        <f t="shared" ca="1" si="19"/>
        <v>1</v>
      </c>
      <c r="D179" s="801">
        <f t="shared" ca="1" si="20"/>
        <v>1</v>
      </c>
      <c r="E179" s="801">
        <f t="shared" ca="1" si="21"/>
        <v>3</v>
      </c>
      <c r="F179" s="209"/>
      <c r="J179" s="65"/>
      <c r="K179" s="146"/>
      <c r="L179" s="566"/>
      <c r="M179" s="566"/>
      <c r="N179" s="786"/>
      <c r="O179" s="637"/>
      <c r="P179" s="147"/>
      <c r="Q179" s="65"/>
    </row>
    <row r="180" spans="1:17" s="148" customFormat="1" ht="14.1" customHeight="1" x14ac:dyDescent="0.2">
      <c r="A180" s="800">
        <f ca="1">IF($H180="UNIDADE CONSTRUTIVA",OFFSET(A180,-1,0)+1,LARGE(A$3:A179,1))</f>
        <v>0</v>
      </c>
      <c r="B180" s="800">
        <f t="shared" ca="1" si="18"/>
        <v>3</v>
      </c>
      <c r="C180" s="800">
        <f t="shared" ca="1" si="19"/>
        <v>1</v>
      </c>
      <c r="D180" s="801">
        <f t="shared" ca="1" si="20"/>
        <v>1</v>
      </c>
      <c r="E180" s="801">
        <f t="shared" ca="1" si="21"/>
        <v>3</v>
      </c>
      <c r="F180" s="209"/>
      <c r="J180" s="65"/>
      <c r="K180" s="146"/>
      <c r="L180" s="566"/>
      <c r="M180" s="566"/>
      <c r="N180" s="786"/>
      <c r="O180" s="637"/>
      <c r="P180" s="147"/>
      <c r="Q180" s="65"/>
    </row>
    <row r="181" spans="1:17" s="148" customFormat="1" ht="14.1" customHeight="1" x14ac:dyDescent="0.2">
      <c r="A181" s="800">
        <f ca="1">IF($H181="UNIDADE CONSTRUTIVA",OFFSET(A181,-1,0)+1,LARGE(A$3:A180,1))</f>
        <v>0</v>
      </c>
      <c r="B181" s="800">
        <f t="shared" ca="1" si="18"/>
        <v>3</v>
      </c>
      <c r="C181" s="800">
        <f t="shared" ca="1" si="19"/>
        <v>1</v>
      </c>
      <c r="D181" s="801">
        <f t="shared" ca="1" si="20"/>
        <v>1</v>
      </c>
      <c r="E181" s="801">
        <f t="shared" ca="1" si="21"/>
        <v>3</v>
      </c>
      <c r="F181" s="209"/>
      <c r="J181" s="65"/>
      <c r="K181" s="146"/>
      <c r="L181" s="566"/>
      <c r="M181" s="566"/>
      <c r="N181" s="786"/>
      <c r="O181" s="637"/>
      <c r="P181" s="147"/>
      <c r="Q181" s="65"/>
    </row>
    <row r="182" spans="1:17" s="148" customFormat="1" ht="14.1" customHeight="1" x14ac:dyDescent="0.2">
      <c r="A182" s="800">
        <f ca="1">IF($H182="UNIDADE CONSTRUTIVA",OFFSET(A182,-1,0)+1,LARGE(A$3:A181,1))</f>
        <v>0</v>
      </c>
      <c r="B182" s="800">
        <f t="shared" ca="1" si="18"/>
        <v>3</v>
      </c>
      <c r="C182" s="800">
        <f t="shared" ca="1" si="19"/>
        <v>1</v>
      </c>
      <c r="D182" s="801">
        <f t="shared" ca="1" si="20"/>
        <v>1</v>
      </c>
      <c r="E182" s="801">
        <f t="shared" ca="1" si="21"/>
        <v>3</v>
      </c>
      <c r="F182" s="209"/>
      <c r="J182" s="65"/>
      <c r="K182" s="146"/>
      <c r="L182" s="566"/>
      <c r="M182" s="566"/>
      <c r="N182" s="786"/>
      <c r="O182" s="637"/>
      <c r="P182" s="147"/>
      <c r="Q182" s="65"/>
    </row>
    <row r="183" spans="1:17" s="148" customFormat="1" ht="14.1" customHeight="1" x14ac:dyDescent="0.2">
      <c r="A183" s="800">
        <f ca="1">IF($H183="UNIDADE CONSTRUTIVA",OFFSET(A183,-1,0)+1,LARGE(A$3:A182,1))</f>
        <v>0</v>
      </c>
      <c r="B183" s="800">
        <f t="shared" ca="1" si="18"/>
        <v>3</v>
      </c>
      <c r="C183" s="800">
        <f t="shared" ca="1" si="19"/>
        <v>1</v>
      </c>
      <c r="D183" s="801">
        <f t="shared" ca="1" si="20"/>
        <v>1</v>
      </c>
      <c r="E183" s="801">
        <f t="shared" ca="1" si="21"/>
        <v>3</v>
      </c>
      <c r="F183" s="209"/>
      <c r="J183" s="65"/>
      <c r="K183" s="146"/>
      <c r="L183" s="566"/>
      <c r="M183" s="566"/>
      <c r="N183" s="786"/>
      <c r="O183" s="637"/>
      <c r="P183" s="147"/>
      <c r="Q183" s="65"/>
    </row>
    <row r="184" spans="1:17" s="148" customFormat="1" ht="14.1" customHeight="1" x14ac:dyDescent="0.2">
      <c r="A184" s="800">
        <f ca="1">IF($H184="UNIDADE CONSTRUTIVA",OFFSET(A184,-1,0)+1,LARGE(A$3:A183,1))</f>
        <v>0</v>
      </c>
      <c r="B184" s="800">
        <f t="shared" ca="1" si="18"/>
        <v>3</v>
      </c>
      <c r="C184" s="800">
        <f t="shared" ca="1" si="19"/>
        <v>1</v>
      </c>
      <c r="D184" s="801">
        <f t="shared" ca="1" si="20"/>
        <v>1</v>
      </c>
      <c r="E184" s="801">
        <f t="shared" ca="1" si="21"/>
        <v>3</v>
      </c>
      <c r="F184" s="209"/>
      <c r="J184" s="65"/>
      <c r="K184" s="146"/>
      <c r="L184" s="566"/>
      <c r="M184" s="566"/>
      <c r="N184" s="786"/>
      <c r="O184" s="637"/>
      <c r="P184" s="147"/>
      <c r="Q184" s="65"/>
    </row>
    <row r="185" spans="1:17" s="148" customFormat="1" ht="14.1" customHeight="1" x14ac:dyDescent="0.2">
      <c r="A185" s="800">
        <f ca="1">IF($H185="UNIDADE CONSTRUTIVA",OFFSET(A185,-1,0)+1,LARGE(A$3:A184,1))</f>
        <v>0</v>
      </c>
      <c r="B185" s="800">
        <f t="shared" ca="1" si="18"/>
        <v>3</v>
      </c>
      <c r="C185" s="800">
        <f t="shared" ca="1" si="19"/>
        <v>1</v>
      </c>
      <c r="D185" s="801">
        <f t="shared" ca="1" si="20"/>
        <v>1</v>
      </c>
      <c r="E185" s="801">
        <f t="shared" ca="1" si="21"/>
        <v>3</v>
      </c>
      <c r="F185" s="209"/>
      <c r="J185" s="65"/>
      <c r="K185" s="146"/>
      <c r="L185" s="566"/>
      <c r="M185" s="566"/>
      <c r="N185" s="786"/>
      <c r="O185" s="637"/>
      <c r="P185" s="147"/>
      <c r="Q185" s="65"/>
    </row>
    <row r="186" spans="1:17" s="148" customFormat="1" ht="14.1" customHeight="1" x14ac:dyDescent="0.2">
      <c r="A186" s="800">
        <f ca="1">IF($H186="UNIDADE CONSTRUTIVA",OFFSET(A186,-1,0)+1,LARGE(A$3:A185,1))</f>
        <v>0</v>
      </c>
      <c r="B186" s="800">
        <f t="shared" ca="1" si="18"/>
        <v>3</v>
      </c>
      <c r="C186" s="800">
        <f t="shared" ca="1" si="19"/>
        <v>1</v>
      </c>
      <c r="D186" s="801">
        <f t="shared" ca="1" si="20"/>
        <v>1</v>
      </c>
      <c r="E186" s="801">
        <f t="shared" ca="1" si="21"/>
        <v>3</v>
      </c>
      <c r="F186" s="209"/>
      <c r="J186" s="65"/>
      <c r="K186" s="146"/>
      <c r="L186" s="566"/>
      <c r="M186" s="566"/>
      <c r="N186" s="786"/>
      <c r="O186" s="637"/>
      <c r="P186" s="147"/>
      <c r="Q186" s="65"/>
    </row>
    <row r="187" spans="1:17" s="148" customFormat="1" ht="14.1" customHeight="1" x14ac:dyDescent="0.2">
      <c r="A187" s="800">
        <f ca="1">IF($H187="UNIDADE CONSTRUTIVA",OFFSET(A187,-1,0)+1,LARGE(A$3:A186,1))</f>
        <v>0</v>
      </c>
      <c r="B187" s="800">
        <f t="shared" ca="1" si="18"/>
        <v>3</v>
      </c>
      <c r="C187" s="800">
        <f t="shared" ca="1" si="19"/>
        <v>1</v>
      </c>
      <c r="D187" s="801">
        <f t="shared" ca="1" si="20"/>
        <v>1</v>
      </c>
      <c r="E187" s="801">
        <f t="shared" ca="1" si="21"/>
        <v>3</v>
      </c>
      <c r="F187" s="209"/>
      <c r="J187" s="65"/>
      <c r="K187" s="146"/>
      <c r="L187" s="566"/>
      <c r="M187" s="566"/>
      <c r="N187" s="786"/>
      <c r="O187" s="637"/>
      <c r="P187" s="147"/>
      <c r="Q187" s="65"/>
    </row>
    <row r="188" spans="1:17" s="148" customFormat="1" ht="14.1" customHeight="1" x14ac:dyDescent="0.2">
      <c r="A188" s="800">
        <f ca="1">IF($H188="UNIDADE CONSTRUTIVA",OFFSET(A188,-1,0)+1,LARGE(A$3:A187,1))</f>
        <v>0</v>
      </c>
      <c r="B188" s="800">
        <f t="shared" ca="1" si="18"/>
        <v>3</v>
      </c>
      <c r="C188" s="800">
        <f t="shared" ca="1" si="19"/>
        <v>1</v>
      </c>
      <c r="D188" s="801">
        <f t="shared" ca="1" si="20"/>
        <v>1</v>
      </c>
      <c r="E188" s="801">
        <f t="shared" ca="1" si="21"/>
        <v>3</v>
      </c>
      <c r="F188" s="209"/>
      <c r="J188" s="65"/>
      <c r="K188" s="146"/>
      <c r="L188" s="566"/>
      <c r="M188" s="566"/>
      <c r="N188" s="786"/>
      <c r="O188" s="637"/>
      <c r="P188" s="147"/>
      <c r="Q188" s="65"/>
    </row>
    <row r="189" spans="1:17" s="148" customFormat="1" ht="14.1" customHeight="1" x14ac:dyDescent="0.2">
      <c r="A189" s="800">
        <f ca="1">IF($H189="UNIDADE CONSTRUTIVA",OFFSET(A189,-1,0)+1,LARGE(A$3:A188,1))</f>
        <v>0</v>
      </c>
      <c r="B189" s="800">
        <f t="shared" ca="1" si="18"/>
        <v>3</v>
      </c>
      <c r="C189" s="800">
        <f t="shared" ca="1" si="19"/>
        <v>1</v>
      </c>
      <c r="D189" s="801">
        <f t="shared" ca="1" si="20"/>
        <v>1</v>
      </c>
      <c r="E189" s="801">
        <f t="shared" ca="1" si="21"/>
        <v>3</v>
      </c>
      <c r="F189" s="209"/>
      <c r="J189" s="65"/>
      <c r="K189" s="146"/>
      <c r="L189" s="566"/>
      <c r="M189" s="566"/>
      <c r="N189" s="786"/>
      <c r="O189" s="637"/>
      <c r="P189" s="147"/>
      <c r="Q189" s="65"/>
    </row>
    <row r="190" spans="1:17" s="148" customFormat="1" ht="14.1" customHeight="1" x14ac:dyDescent="0.2">
      <c r="A190" s="800">
        <f ca="1">IF($H190="UNIDADE CONSTRUTIVA",OFFSET(A190,-1,0)+1,LARGE(A$3:A189,1))</f>
        <v>0</v>
      </c>
      <c r="B190" s="800">
        <f t="shared" ca="1" si="18"/>
        <v>3</v>
      </c>
      <c r="C190" s="800">
        <f t="shared" ca="1" si="19"/>
        <v>1</v>
      </c>
      <c r="D190" s="801">
        <f t="shared" ca="1" si="20"/>
        <v>1</v>
      </c>
      <c r="E190" s="801">
        <f t="shared" ca="1" si="21"/>
        <v>3</v>
      </c>
      <c r="F190" s="209"/>
      <c r="J190" s="65"/>
      <c r="K190" s="146"/>
      <c r="L190" s="566"/>
      <c r="M190" s="566"/>
      <c r="N190" s="786"/>
      <c r="O190" s="637"/>
      <c r="P190" s="147"/>
      <c r="Q190" s="65"/>
    </row>
    <row r="191" spans="1:17" s="148" customFormat="1" ht="14.1" customHeight="1" x14ac:dyDescent="0.2">
      <c r="A191" s="800">
        <f ca="1">IF($H191="UNIDADE CONSTRUTIVA",OFFSET(A191,-1,0)+1,LARGE(A$3:A190,1))</f>
        <v>0</v>
      </c>
      <c r="B191" s="800">
        <f t="shared" ca="1" si="18"/>
        <v>3</v>
      </c>
      <c r="C191" s="800">
        <f t="shared" ca="1" si="19"/>
        <v>1</v>
      </c>
      <c r="D191" s="801">
        <f t="shared" ca="1" si="20"/>
        <v>1</v>
      </c>
      <c r="E191" s="801">
        <f t="shared" ca="1" si="21"/>
        <v>3</v>
      </c>
      <c r="F191" s="209"/>
      <c r="J191" s="65"/>
      <c r="K191" s="146"/>
      <c r="L191" s="566"/>
      <c r="M191" s="566"/>
      <c r="N191" s="786"/>
      <c r="O191" s="637"/>
      <c r="P191" s="147"/>
      <c r="Q191" s="65"/>
    </row>
    <row r="192" spans="1:17" s="148" customFormat="1" ht="14.1" customHeight="1" x14ac:dyDescent="0.2">
      <c r="A192" s="800">
        <f ca="1">IF($H192="UNIDADE CONSTRUTIVA",OFFSET(A192,-1,0)+1,LARGE(A$3:A191,1))</f>
        <v>0</v>
      </c>
      <c r="B192" s="800">
        <f t="shared" ca="1" si="18"/>
        <v>3</v>
      </c>
      <c r="C192" s="800">
        <f t="shared" ca="1" si="19"/>
        <v>1</v>
      </c>
      <c r="D192" s="801">
        <f t="shared" ca="1" si="20"/>
        <v>1</v>
      </c>
      <c r="E192" s="801">
        <f t="shared" ca="1" si="21"/>
        <v>3</v>
      </c>
      <c r="F192" s="209"/>
      <c r="J192" s="65"/>
      <c r="K192" s="146"/>
      <c r="L192" s="566"/>
      <c r="M192" s="566"/>
      <c r="N192" s="786"/>
      <c r="O192" s="637"/>
      <c r="P192" s="147"/>
      <c r="Q192" s="65"/>
    </row>
    <row r="193" spans="1:17" s="148" customFormat="1" ht="14.1" customHeight="1" x14ac:dyDescent="0.2">
      <c r="A193" s="800">
        <f ca="1">IF($H193="UNIDADE CONSTRUTIVA",OFFSET(A193,-1,0)+1,LARGE(A$3:A192,1))</f>
        <v>0</v>
      </c>
      <c r="B193" s="800">
        <f t="shared" ca="1" si="18"/>
        <v>3</v>
      </c>
      <c r="C193" s="800">
        <f t="shared" ca="1" si="19"/>
        <v>1</v>
      </c>
      <c r="D193" s="801">
        <f t="shared" ca="1" si="20"/>
        <v>1</v>
      </c>
      <c r="E193" s="801">
        <f t="shared" ca="1" si="21"/>
        <v>3</v>
      </c>
      <c r="F193" s="209"/>
      <c r="J193" s="65"/>
      <c r="K193" s="146"/>
      <c r="L193" s="566"/>
      <c r="M193" s="566"/>
      <c r="N193" s="786"/>
      <c r="O193" s="637"/>
      <c r="P193" s="147"/>
      <c r="Q193" s="65"/>
    </row>
    <row r="194" spans="1:17" s="148" customFormat="1" ht="14.1" customHeight="1" x14ac:dyDescent="0.2">
      <c r="A194" s="800">
        <f ca="1">IF($H194="UNIDADE CONSTRUTIVA",OFFSET(A194,-1,0)+1,LARGE(A$3:A193,1))</f>
        <v>0</v>
      </c>
      <c r="B194" s="800">
        <f t="shared" ca="1" si="18"/>
        <v>3</v>
      </c>
      <c r="C194" s="800">
        <f t="shared" ca="1" si="19"/>
        <v>1</v>
      </c>
      <c r="D194" s="801">
        <f t="shared" ca="1" si="20"/>
        <v>1</v>
      </c>
      <c r="E194" s="801">
        <f t="shared" ca="1" si="21"/>
        <v>3</v>
      </c>
      <c r="F194" s="209"/>
      <c r="J194" s="65"/>
      <c r="K194" s="146"/>
      <c r="L194" s="566"/>
      <c r="M194" s="566"/>
      <c r="N194" s="786"/>
      <c r="O194" s="637"/>
      <c r="P194" s="147"/>
      <c r="Q194" s="65"/>
    </row>
    <row r="195" spans="1:17" s="148" customFormat="1" ht="14.1" customHeight="1" x14ac:dyDescent="0.2">
      <c r="A195" s="800">
        <f ca="1">IF($H195="UNIDADE CONSTRUTIVA",OFFSET(A195,-1,0)+1,LARGE(A$3:A194,1))</f>
        <v>0</v>
      </c>
      <c r="B195" s="800">
        <f t="shared" ca="1" si="18"/>
        <v>3</v>
      </c>
      <c r="C195" s="800">
        <f t="shared" ca="1" si="19"/>
        <v>1</v>
      </c>
      <c r="D195" s="801">
        <f t="shared" ca="1" si="20"/>
        <v>1</v>
      </c>
      <c r="E195" s="801">
        <f t="shared" ca="1" si="21"/>
        <v>3</v>
      </c>
      <c r="F195" s="209"/>
      <c r="J195" s="65"/>
      <c r="K195" s="146"/>
      <c r="L195" s="566"/>
      <c r="M195" s="566"/>
      <c r="N195" s="786"/>
      <c r="O195" s="637"/>
      <c r="P195" s="147"/>
      <c r="Q195" s="65"/>
    </row>
    <row r="196" spans="1:17" s="148" customFormat="1" ht="14.1" customHeight="1" x14ac:dyDescent="0.2">
      <c r="A196" s="800">
        <f ca="1">IF($H196="UNIDADE CONSTRUTIVA",OFFSET(A196,-1,0)+1,LARGE(A$3:A195,1))</f>
        <v>0</v>
      </c>
      <c r="B196" s="800">
        <f t="shared" ca="1" si="18"/>
        <v>3</v>
      </c>
      <c r="C196" s="800">
        <f t="shared" ca="1" si="19"/>
        <v>1</v>
      </c>
      <c r="D196" s="801">
        <f t="shared" ca="1" si="20"/>
        <v>1</v>
      </c>
      <c r="E196" s="801">
        <f t="shared" ca="1" si="21"/>
        <v>3</v>
      </c>
      <c r="F196" s="209"/>
      <c r="J196" s="65"/>
      <c r="K196" s="146"/>
      <c r="L196" s="566"/>
      <c r="M196" s="566"/>
      <c r="N196" s="786"/>
      <c r="O196" s="637"/>
      <c r="P196" s="147"/>
      <c r="Q196" s="65"/>
    </row>
    <row r="197" spans="1:17" s="148" customFormat="1" ht="14.1" customHeight="1" x14ac:dyDescent="0.2">
      <c r="A197" s="800">
        <f ca="1">IF($H197="UNIDADE CONSTRUTIVA",OFFSET(A197,-1,0)+1,LARGE(A$3:A196,1))</f>
        <v>0</v>
      </c>
      <c r="B197" s="800">
        <f t="shared" ca="1" si="18"/>
        <v>3</v>
      </c>
      <c r="C197" s="800">
        <f t="shared" ca="1" si="19"/>
        <v>1</v>
      </c>
      <c r="D197" s="801">
        <f t="shared" ca="1" si="20"/>
        <v>1</v>
      </c>
      <c r="E197" s="801">
        <f t="shared" ca="1" si="21"/>
        <v>3</v>
      </c>
      <c r="F197" s="209"/>
      <c r="J197" s="65"/>
      <c r="K197" s="146"/>
      <c r="L197" s="566"/>
      <c r="M197" s="566"/>
      <c r="N197" s="786"/>
      <c r="O197" s="637"/>
      <c r="P197" s="147"/>
      <c r="Q197" s="65"/>
    </row>
    <row r="198" spans="1:17" s="148" customFormat="1" ht="14.1" customHeight="1" x14ac:dyDescent="0.2">
      <c r="A198" s="800">
        <f ca="1">IF($H198="UNIDADE CONSTRUTIVA",OFFSET(A198,-1,0)+1,LARGE(A$3:A197,1))</f>
        <v>0</v>
      </c>
      <c r="B198" s="800">
        <f t="shared" ca="1" si="18"/>
        <v>3</v>
      </c>
      <c r="C198" s="800">
        <f t="shared" ca="1" si="19"/>
        <v>1</v>
      </c>
      <c r="D198" s="801">
        <f t="shared" ca="1" si="20"/>
        <v>1</v>
      </c>
      <c r="E198" s="801">
        <f t="shared" ca="1" si="21"/>
        <v>3</v>
      </c>
      <c r="F198" s="209"/>
      <c r="J198" s="65"/>
      <c r="K198" s="146"/>
      <c r="L198" s="566"/>
      <c r="M198" s="566"/>
      <c r="N198" s="786"/>
      <c r="O198" s="637"/>
      <c r="P198" s="147"/>
      <c r="Q198" s="65"/>
    </row>
    <row r="199" spans="1:17" s="148" customFormat="1" ht="14.1" customHeight="1" x14ac:dyDescent="0.2">
      <c r="A199" s="800">
        <f ca="1">IF($H199="UNIDADE CONSTRUTIVA",OFFSET(A199,-1,0)+1,LARGE(A$3:A198,1))</f>
        <v>0</v>
      </c>
      <c r="B199" s="800">
        <f t="shared" ca="1" si="18"/>
        <v>3</v>
      </c>
      <c r="C199" s="800">
        <f t="shared" ca="1" si="19"/>
        <v>1</v>
      </c>
      <c r="D199" s="801">
        <f t="shared" ca="1" si="20"/>
        <v>1</v>
      </c>
      <c r="E199" s="801">
        <f t="shared" ca="1" si="21"/>
        <v>3</v>
      </c>
      <c r="F199" s="209"/>
      <c r="J199" s="65"/>
      <c r="K199" s="146"/>
      <c r="L199" s="566"/>
      <c r="M199" s="566"/>
      <c r="N199" s="786"/>
      <c r="O199" s="637"/>
      <c r="P199" s="147"/>
      <c r="Q199" s="65"/>
    </row>
    <row r="200" spans="1:17" s="148" customFormat="1" ht="14.1" customHeight="1" x14ac:dyDescent="0.2">
      <c r="A200" s="800">
        <f ca="1">IF($H200="UNIDADE CONSTRUTIVA",OFFSET(A200,-1,0)+1,LARGE(A$3:A199,1))</f>
        <v>0</v>
      </c>
      <c r="B200" s="800">
        <f t="shared" ca="1" si="18"/>
        <v>3</v>
      </c>
      <c r="C200" s="800">
        <f t="shared" ca="1" si="19"/>
        <v>1</v>
      </c>
      <c r="D200" s="801">
        <f t="shared" ca="1" si="20"/>
        <v>1</v>
      </c>
      <c r="E200" s="801">
        <f t="shared" ca="1" si="21"/>
        <v>3</v>
      </c>
      <c r="F200" s="209"/>
      <c r="J200" s="65"/>
      <c r="K200" s="146"/>
      <c r="L200" s="566"/>
      <c r="M200" s="566"/>
      <c r="N200" s="786"/>
      <c r="O200" s="637"/>
      <c r="P200" s="147"/>
      <c r="Q200" s="65"/>
    </row>
    <row r="201" spans="1:17" s="148" customFormat="1" ht="14.1" customHeight="1" x14ac:dyDescent="0.2">
      <c r="A201" s="800">
        <f ca="1">IF($H201="UNIDADE CONSTRUTIVA",OFFSET(A201,-1,0)+1,LARGE(A$3:A200,1))</f>
        <v>0</v>
      </c>
      <c r="B201" s="800">
        <f t="shared" ref="B201:B264" ca="1" si="22">IF(H201="UNIDADE CONSTRUTIVA",0,IF(H201="CÉLULA CONSTRUTIVA",OFFSET(B201,-1,0)+1,OFFSET(B201,-1,0)))</f>
        <v>3</v>
      </c>
      <c r="C201" s="800">
        <f t="shared" ref="C201:C264" ca="1" si="23">IF(H201="CÉLULA CONSTRUTIVA",0,IF(H201="ETAPA",OFFSET(C201,-1,0)+1,OFFSET(C201,-1,0)))</f>
        <v>1</v>
      </c>
      <c r="D201" s="801">
        <f t="shared" ref="D201:D264" ca="1" si="24">IF(H201="ETAPA",0,IF(H201="SUBETAPA",OFFSET(D201,-1,0)+1,OFFSET(D201,-1,0)))</f>
        <v>1</v>
      </c>
      <c r="E201" s="801">
        <f t="shared" ref="E201:E264" ca="1" si="25">IF(H201="Subetapa",0,IF(H201="serviço",OFFSET(E201,-1,0)+1,OFFSET(E201,-1,0)))</f>
        <v>3</v>
      </c>
      <c r="F201" s="209"/>
      <c r="J201" s="65"/>
      <c r="K201" s="146"/>
      <c r="L201" s="566"/>
      <c r="M201" s="566"/>
      <c r="N201" s="786"/>
      <c r="O201" s="637"/>
      <c r="P201" s="147"/>
      <c r="Q201" s="65"/>
    </row>
    <row r="202" spans="1:17" s="148" customFormat="1" ht="14.1" customHeight="1" x14ac:dyDescent="0.2">
      <c r="A202" s="800">
        <f ca="1">IF($H202="UNIDADE CONSTRUTIVA",OFFSET(A202,-1,0)+1,LARGE(A$3:A201,1))</f>
        <v>0</v>
      </c>
      <c r="B202" s="800">
        <f t="shared" ca="1" si="22"/>
        <v>3</v>
      </c>
      <c r="C202" s="800">
        <f t="shared" ca="1" si="23"/>
        <v>1</v>
      </c>
      <c r="D202" s="801">
        <f t="shared" ca="1" si="24"/>
        <v>1</v>
      </c>
      <c r="E202" s="801">
        <f t="shared" ca="1" si="25"/>
        <v>3</v>
      </c>
      <c r="F202" s="209"/>
      <c r="J202" s="65"/>
      <c r="K202" s="146"/>
      <c r="L202" s="566"/>
      <c r="M202" s="566"/>
      <c r="N202" s="786"/>
      <c r="O202" s="637"/>
      <c r="P202" s="147"/>
      <c r="Q202" s="65"/>
    </row>
    <row r="203" spans="1:17" s="148" customFormat="1" ht="14.1" customHeight="1" x14ac:dyDescent="0.2">
      <c r="A203" s="800">
        <f ca="1">IF($H203="UNIDADE CONSTRUTIVA",OFFSET(A203,-1,0)+1,LARGE(A$3:A202,1))</f>
        <v>0</v>
      </c>
      <c r="B203" s="800">
        <f t="shared" ca="1" si="22"/>
        <v>3</v>
      </c>
      <c r="C203" s="800">
        <f t="shared" ca="1" si="23"/>
        <v>1</v>
      </c>
      <c r="D203" s="801">
        <f t="shared" ca="1" si="24"/>
        <v>1</v>
      </c>
      <c r="E203" s="801">
        <f t="shared" ca="1" si="25"/>
        <v>3</v>
      </c>
      <c r="F203" s="209"/>
      <c r="J203" s="65"/>
      <c r="K203" s="146"/>
      <c r="L203" s="566"/>
      <c r="M203" s="566"/>
      <c r="N203" s="786"/>
      <c r="O203" s="637"/>
      <c r="P203" s="147"/>
      <c r="Q203" s="65"/>
    </row>
    <row r="204" spans="1:17" s="148" customFormat="1" ht="14.1" customHeight="1" x14ac:dyDescent="0.2">
      <c r="A204" s="800">
        <f ca="1">IF($H204="UNIDADE CONSTRUTIVA",OFFSET(A204,-1,0)+1,LARGE(A$3:A203,1))</f>
        <v>0</v>
      </c>
      <c r="B204" s="800">
        <f t="shared" ca="1" si="22"/>
        <v>3</v>
      </c>
      <c r="C204" s="800">
        <f t="shared" ca="1" si="23"/>
        <v>1</v>
      </c>
      <c r="D204" s="801">
        <f t="shared" ca="1" si="24"/>
        <v>1</v>
      </c>
      <c r="E204" s="801">
        <f t="shared" ca="1" si="25"/>
        <v>3</v>
      </c>
      <c r="F204" s="209"/>
      <c r="J204" s="65"/>
      <c r="K204" s="146"/>
      <c r="L204" s="566"/>
      <c r="M204" s="566"/>
      <c r="N204" s="786"/>
      <c r="O204" s="637"/>
      <c r="P204" s="147"/>
      <c r="Q204" s="65"/>
    </row>
    <row r="205" spans="1:17" s="148" customFormat="1" ht="14.1" customHeight="1" x14ac:dyDescent="0.2">
      <c r="A205" s="800">
        <f ca="1">IF($H205="UNIDADE CONSTRUTIVA",OFFSET(A205,-1,0)+1,LARGE(A$3:A204,1))</f>
        <v>0</v>
      </c>
      <c r="B205" s="800">
        <f t="shared" ca="1" si="22"/>
        <v>3</v>
      </c>
      <c r="C205" s="800">
        <f t="shared" ca="1" si="23"/>
        <v>1</v>
      </c>
      <c r="D205" s="801">
        <f t="shared" ca="1" si="24"/>
        <v>1</v>
      </c>
      <c r="E205" s="801">
        <f t="shared" ca="1" si="25"/>
        <v>3</v>
      </c>
      <c r="F205" s="209"/>
      <c r="J205" s="65"/>
      <c r="K205" s="146"/>
      <c r="L205" s="566"/>
      <c r="M205" s="566"/>
      <c r="N205" s="786"/>
      <c r="O205" s="637"/>
      <c r="P205" s="147"/>
      <c r="Q205" s="65"/>
    </row>
    <row r="206" spans="1:17" s="148" customFormat="1" ht="14.1" customHeight="1" x14ac:dyDescent="0.2">
      <c r="A206" s="800">
        <f ca="1">IF($H206="UNIDADE CONSTRUTIVA",OFFSET(A206,-1,0)+1,LARGE(A$3:A205,1))</f>
        <v>0</v>
      </c>
      <c r="B206" s="800">
        <f t="shared" ca="1" si="22"/>
        <v>3</v>
      </c>
      <c r="C206" s="800">
        <f t="shared" ca="1" si="23"/>
        <v>1</v>
      </c>
      <c r="D206" s="801">
        <f t="shared" ca="1" si="24"/>
        <v>1</v>
      </c>
      <c r="E206" s="801">
        <f t="shared" ca="1" si="25"/>
        <v>3</v>
      </c>
      <c r="F206" s="209"/>
      <c r="J206" s="65"/>
      <c r="K206" s="146"/>
      <c r="L206" s="566"/>
      <c r="M206" s="566"/>
      <c r="N206" s="786"/>
      <c r="O206" s="637"/>
      <c r="P206" s="147"/>
      <c r="Q206" s="65"/>
    </row>
    <row r="207" spans="1:17" s="148" customFormat="1" ht="14.1" customHeight="1" x14ac:dyDescent="0.2">
      <c r="A207" s="800">
        <f ca="1">IF($H207="UNIDADE CONSTRUTIVA",OFFSET(A207,-1,0)+1,LARGE(A$3:A206,1))</f>
        <v>0</v>
      </c>
      <c r="B207" s="800">
        <f t="shared" ca="1" si="22"/>
        <v>3</v>
      </c>
      <c r="C207" s="800">
        <f t="shared" ca="1" si="23"/>
        <v>1</v>
      </c>
      <c r="D207" s="801">
        <f t="shared" ca="1" si="24"/>
        <v>1</v>
      </c>
      <c r="E207" s="801">
        <f t="shared" ca="1" si="25"/>
        <v>3</v>
      </c>
      <c r="F207" s="209"/>
      <c r="J207" s="65"/>
      <c r="K207" s="146"/>
      <c r="L207" s="566"/>
      <c r="M207" s="566"/>
      <c r="N207" s="786"/>
      <c r="O207" s="637"/>
      <c r="P207" s="147"/>
      <c r="Q207" s="65"/>
    </row>
    <row r="208" spans="1:17" s="148" customFormat="1" ht="14.1" customHeight="1" x14ac:dyDescent="0.2">
      <c r="A208" s="800">
        <f ca="1">IF($H208="UNIDADE CONSTRUTIVA",OFFSET(A208,-1,0)+1,LARGE(A$3:A207,1))</f>
        <v>0</v>
      </c>
      <c r="B208" s="800">
        <f t="shared" ca="1" si="22"/>
        <v>3</v>
      </c>
      <c r="C208" s="800">
        <f t="shared" ca="1" si="23"/>
        <v>1</v>
      </c>
      <c r="D208" s="801">
        <f t="shared" ca="1" si="24"/>
        <v>1</v>
      </c>
      <c r="E208" s="801">
        <f t="shared" ca="1" si="25"/>
        <v>3</v>
      </c>
      <c r="F208" s="209"/>
      <c r="J208" s="65"/>
      <c r="K208" s="146"/>
      <c r="L208" s="566"/>
      <c r="M208" s="566"/>
      <c r="N208" s="786"/>
      <c r="O208" s="637"/>
      <c r="P208" s="147"/>
      <c r="Q208" s="65"/>
    </row>
    <row r="209" spans="1:17" s="148" customFormat="1" ht="14.1" customHeight="1" x14ac:dyDescent="0.2">
      <c r="A209" s="800">
        <f ca="1">IF($H209="UNIDADE CONSTRUTIVA",OFFSET(A209,-1,0)+1,LARGE(A$3:A208,1))</f>
        <v>0</v>
      </c>
      <c r="B209" s="800">
        <f t="shared" ca="1" si="22"/>
        <v>3</v>
      </c>
      <c r="C209" s="800">
        <f t="shared" ca="1" si="23"/>
        <v>1</v>
      </c>
      <c r="D209" s="801">
        <f t="shared" ca="1" si="24"/>
        <v>1</v>
      </c>
      <c r="E209" s="801">
        <f t="shared" ca="1" si="25"/>
        <v>3</v>
      </c>
      <c r="F209" s="209"/>
      <c r="J209" s="65"/>
      <c r="K209" s="146"/>
      <c r="L209" s="566"/>
      <c r="M209" s="566"/>
      <c r="N209" s="786"/>
      <c r="O209" s="637"/>
      <c r="P209" s="147"/>
      <c r="Q209" s="65"/>
    </row>
    <row r="210" spans="1:17" s="148" customFormat="1" ht="14.1" customHeight="1" x14ac:dyDescent="0.2">
      <c r="A210" s="800">
        <f ca="1">IF($H210="UNIDADE CONSTRUTIVA",OFFSET(A210,-1,0)+1,LARGE(A$3:A209,1))</f>
        <v>0</v>
      </c>
      <c r="B210" s="800">
        <f t="shared" ca="1" si="22"/>
        <v>3</v>
      </c>
      <c r="C210" s="800">
        <f t="shared" ca="1" si="23"/>
        <v>1</v>
      </c>
      <c r="D210" s="801">
        <f t="shared" ca="1" si="24"/>
        <v>1</v>
      </c>
      <c r="E210" s="801">
        <f t="shared" ca="1" si="25"/>
        <v>3</v>
      </c>
      <c r="F210" s="209"/>
      <c r="J210" s="65"/>
      <c r="K210" s="146"/>
      <c r="L210" s="566"/>
      <c r="M210" s="566"/>
      <c r="N210" s="786"/>
      <c r="O210" s="637"/>
      <c r="P210" s="147"/>
      <c r="Q210" s="65"/>
    </row>
    <row r="211" spans="1:17" s="148" customFormat="1" ht="14.1" customHeight="1" x14ac:dyDescent="0.2">
      <c r="A211" s="800">
        <f ca="1">IF($H211="UNIDADE CONSTRUTIVA",OFFSET(A211,-1,0)+1,LARGE(A$3:A210,1))</f>
        <v>0</v>
      </c>
      <c r="B211" s="800">
        <f t="shared" ca="1" si="22"/>
        <v>3</v>
      </c>
      <c r="C211" s="800">
        <f t="shared" ca="1" si="23"/>
        <v>1</v>
      </c>
      <c r="D211" s="801">
        <f t="shared" ca="1" si="24"/>
        <v>1</v>
      </c>
      <c r="E211" s="801">
        <f t="shared" ca="1" si="25"/>
        <v>3</v>
      </c>
      <c r="F211" s="209"/>
      <c r="J211" s="65"/>
      <c r="K211" s="146"/>
      <c r="L211" s="566"/>
      <c r="M211" s="566"/>
      <c r="N211" s="786"/>
      <c r="O211" s="637"/>
      <c r="P211" s="147"/>
      <c r="Q211" s="65"/>
    </row>
    <row r="212" spans="1:17" s="148" customFormat="1" ht="14.1" customHeight="1" x14ac:dyDescent="0.2">
      <c r="A212" s="800">
        <f ca="1">IF($H212="UNIDADE CONSTRUTIVA",OFFSET(A212,-1,0)+1,LARGE(A$3:A211,1))</f>
        <v>0</v>
      </c>
      <c r="B212" s="800">
        <f t="shared" ca="1" si="22"/>
        <v>3</v>
      </c>
      <c r="C212" s="800">
        <f t="shared" ca="1" si="23"/>
        <v>1</v>
      </c>
      <c r="D212" s="801">
        <f t="shared" ca="1" si="24"/>
        <v>1</v>
      </c>
      <c r="E212" s="801">
        <f t="shared" ca="1" si="25"/>
        <v>3</v>
      </c>
      <c r="F212" s="209"/>
      <c r="J212" s="65"/>
      <c r="K212" s="146"/>
      <c r="L212" s="566"/>
      <c r="M212" s="566"/>
      <c r="N212" s="786"/>
      <c r="O212" s="637"/>
      <c r="P212" s="147"/>
      <c r="Q212" s="65"/>
    </row>
    <row r="213" spans="1:17" s="148" customFormat="1" ht="14.1" customHeight="1" x14ac:dyDescent="0.2">
      <c r="A213" s="800">
        <f ca="1">IF($H213="UNIDADE CONSTRUTIVA",OFFSET(A213,-1,0)+1,LARGE(A$3:A212,1))</f>
        <v>0</v>
      </c>
      <c r="B213" s="800">
        <f t="shared" ca="1" si="22"/>
        <v>3</v>
      </c>
      <c r="C213" s="800">
        <f t="shared" ca="1" si="23"/>
        <v>1</v>
      </c>
      <c r="D213" s="801">
        <f t="shared" ca="1" si="24"/>
        <v>1</v>
      </c>
      <c r="E213" s="801">
        <f t="shared" ca="1" si="25"/>
        <v>3</v>
      </c>
      <c r="F213" s="209"/>
      <c r="J213" s="65"/>
      <c r="K213" s="146"/>
      <c r="L213" s="566"/>
      <c r="M213" s="566"/>
      <c r="N213" s="786"/>
      <c r="O213" s="637"/>
      <c r="P213" s="147"/>
      <c r="Q213" s="65"/>
    </row>
    <row r="214" spans="1:17" s="148" customFormat="1" ht="14.1" customHeight="1" x14ac:dyDescent="0.2">
      <c r="A214" s="800">
        <f ca="1">IF($H214="UNIDADE CONSTRUTIVA",OFFSET(A214,-1,0)+1,LARGE(A$3:A213,1))</f>
        <v>0</v>
      </c>
      <c r="B214" s="800">
        <f t="shared" ca="1" si="22"/>
        <v>3</v>
      </c>
      <c r="C214" s="800">
        <f t="shared" ca="1" si="23"/>
        <v>1</v>
      </c>
      <c r="D214" s="801">
        <f t="shared" ca="1" si="24"/>
        <v>1</v>
      </c>
      <c r="E214" s="801">
        <f t="shared" ca="1" si="25"/>
        <v>3</v>
      </c>
      <c r="F214" s="209"/>
      <c r="J214" s="65"/>
      <c r="K214" s="146"/>
      <c r="L214" s="566"/>
      <c r="M214" s="566"/>
      <c r="N214" s="786"/>
      <c r="O214" s="637"/>
      <c r="P214" s="147"/>
      <c r="Q214" s="65"/>
    </row>
    <row r="215" spans="1:17" s="148" customFormat="1" ht="14.1" customHeight="1" x14ac:dyDescent="0.2">
      <c r="A215" s="800">
        <f ca="1">IF($H215="UNIDADE CONSTRUTIVA",OFFSET(A215,-1,0)+1,LARGE(A$3:A214,1))</f>
        <v>0</v>
      </c>
      <c r="B215" s="800">
        <f t="shared" ca="1" si="22"/>
        <v>3</v>
      </c>
      <c r="C215" s="800">
        <f t="shared" ca="1" si="23"/>
        <v>1</v>
      </c>
      <c r="D215" s="801">
        <f t="shared" ca="1" si="24"/>
        <v>1</v>
      </c>
      <c r="E215" s="801">
        <f t="shared" ca="1" si="25"/>
        <v>3</v>
      </c>
      <c r="F215" s="209"/>
      <c r="J215" s="65"/>
      <c r="K215" s="146"/>
      <c r="L215" s="566"/>
      <c r="M215" s="566"/>
      <c r="N215" s="786"/>
      <c r="O215" s="637"/>
      <c r="P215" s="147"/>
      <c r="Q215" s="65"/>
    </row>
    <row r="216" spans="1:17" s="148" customFormat="1" ht="14.1" customHeight="1" x14ac:dyDescent="0.2">
      <c r="A216" s="800">
        <f ca="1">IF($H216="UNIDADE CONSTRUTIVA",OFFSET(A216,-1,0)+1,LARGE(A$3:A215,1))</f>
        <v>0</v>
      </c>
      <c r="B216" s="800">
        <f t="shared" ca="1" si="22"/>
        <v>3</v>
      </c>
      <c r="C216" s="800">
        <f t="shared" ca="1" si="23"/>
        <v>1</v>
      </c>
      <c r="D216" s="801">
        <f t="shared" ca="1" si="24"/>
        <v>1</v>
      </c>
      <c r="E216" s="801">
        <f t="shared" ca="1" si="25"/>
        <v>3</v>
      </c>
      <c r="F216" s="209"/>
      <c r="J216" s="65"/>
      <c r="K216" s="146"/>
      <c r="L216" s="566"/>
      <c r="M216" s="566"/>
      <c r="N216" s="786"/>
      <c r="O216" s="637"/>
      <c r="P216" s="147"/>
      <c r="Q216" s="65"/>
    </row>
    <row r="217" spans="1:17" s="148" customFormat="1" ht="14.1" customHeight="1" x14ac:dyDescent="0.2">
      <c r="A217" s="800">
        <f ca="1">IF($H217="UNIDADE CONSTRUTIVA",OFFSET(A217,-1,0)+1,LARGE(A$3:A216,1))</f>
        <v>0</v>
      </c>
      <c r="B217" s="800">
        <f t="shared" ca="1" si="22"/>
        <v>3</v>
      </c>
      <c r="C217" s="800">
        <f t="shared" ca="1" si="23"/>
        <v>1</v>
      </c>
      <c r="D217" s="801">
        <f t="shared" ca="1" si="24"/>
        <v>1</v>
      </c>
      <c r="E217" s="801">
        <f t="shared" ca="1" si="25"/>
        <v>3</v>
      </c>
      <c r="F217" s="209"/>
      <c r="J217" s="65"/>
      <c r="K217" s="146"/>
      <c r="L217" s="566"/>
      <c r="M217" s="566"/>
      <c r="N217" s="786"/>
      <c r="O217" s="637"/>
      <c r="P217" s="147"/>
      <c r="Q217" s="65"/>
    </row>
    <row r="218" spans="1:17" s="148" customFormat="1" ht="14.1" customHeight="1" x14ac:dyDescent="0.2">
      <c r="A218" s="800">
        <f ca="1">IF($H218="UNIDADE CONSTRUTIVA",OFFSET(A218,-1,0)+1,LARGE(A$3:A217,1))</f>
        <v>0</v>
      </c>
      <c r="B218" s="800">
        <f t="shared" ca="1" si="22"/>
        <v>3</v>
      </c>
      <c r="C218" s="800">
        <f t="shared" ca="1" si="23"/>
        <v>1</v>
      </c>
      <c r="D218" s="801">
        <f t="shared" ca="1" si="24"/>
        <v>1</v>
      </c>
      <c r="E218" s="801">
        <f t="shared" ca="1" si="25"/>
        <v>3</v>
      </c>
      <c r="F218" s="209"/>
      <c r="J218" s="65"/>
      <c r="K218" s="146"/>
      <c r="L218" s="566"/>
      <c r="M218" s="566"/>
      <c r="N218" s="786"/>
      <c r="O218" s="637"/>
      <c r="P218" s="147"/>
      <c r="Q218" s="65"/>
    </row>
    <row r="219" spans="1:17" s="148" customFormat="1" ht="14.1" customHeight="1" x14ac:dyDescent="0.2">
      <c r="A219" s="800">
        <f ca="1">IF($H219="UNIDADE CONSTRUTIVA",OFFSET(A219,-1,0)+1,LARGE(A$3:A218,1))</f>
        <v>0</v>
      </c>
      <c r="B219" s="800">
        <f t="shared" ca="1" si="22"/>
        <v>3</v>
      </c>
      <c r="C219" s="800">
        <f t="shared" ca="1" si="23"/>
        <v>1</v>
      </c>
      <c r="D219" s="801">
        <f t="shared" ca="1" si="24"/>
        <v>1</v>
      </c>
      <c r="E219" s="801">
        <f t="shared" ca="1" si="25"/>
        <v>3</v>
      </c>
      <c r="F219" s="209"/>
      <c r="J219" s="65"/>
      <c r="K219" s="146"/>
      <c r="L219" s="566"/>
      <c r="M219" s="566"/>
      <c r="N219" s="786"/>
      <c r="O219" s="637"/>
      <c r="P219" s="147"/>
      <c r="Q219" s="65"/>
    </row>
    <row r="220" spans="1:17" s="148" customFormat="1" ht="14.1" customHeight="1" x14ac:dyDescent="0.2">
      <c r="A220" s="800">
        <f ca="1">IF($H220="UNIDADE CONSTRUTIVA",OFFSET(A220,-1,0)+1,LARGE(A$3:A219,1))</f>
        <v>0</v>
      </c>
      <c r="B220" s="800">
        <f t="shared" ca="1" si="22"/>
        <v>3</v>
      </c>
      <c r="C220" s="800">
        <f t="shared" ca="1" si="23"/>
        <v>1</v>
      </c>
      <c r="D220" s="801">
        <f t="shared" ca="1" si="24"/>
        <v>1</v>
      </c>
      <c r="E220" s="801">
        <f t="shared" ca="1" si="25"/>
        <v>3</v>
      </c>
      <c r="F220" s="209"/>
      <c r="J220" s="65"/>
      <c r="K220" s="146"/>
      <c r="L220" s="566"/>
      <c r="M220" s="566"/>
      <c r="N220" s="786"/>
      <c r="O220" s="637"/>
      <c r="P220" s="147"/>
      <c r="Q220" s="65"/>
    </row>
    <row r="221" spans="1:17" s="148" customFormat="1" ht="14.1" customHeight="1" x14ac:dyDescent="0.2">
      <c r="A221" s="800">
        <f ca="1">IF($H221="UNIDADE CONSTRUTIVA",OFFSET(A221,-1,0)+1,LARGE(A$3:A220,1))</f>
        <v>0</v>
      </c>
      <c r="B221" s="800">
        <f t="shared" ca="1" si="22"/>
        <v>3</v>
      </c>
      <c r="C221" s="800">
        <f t="shared" ca="1" si="23"/>
        <v>1</v>
      </c>
      <c r="D221" s="801">
        <f t="shared" ca="1" si="24"/>
        <v>1</v>
      </c>
      <c r="E221" s="801">
        <f t="shared" ca="1" si="25"/>
        <v>3</v>
      </c>
      <c r="F221" s="209"/>
      <c r="J221" s="65"/>
      <c r="K221" s="146"/>
      <c r="L221" s="566"/>
      <c r="M221" s="566"/>
      <c r="N221" s="786"/>
      <c r="O221" s="637"/>
      <c r="P221" s="147"/>
      <c r="Q221" s="65"/>
    </row>
    <row r="222" spans="1:17" s="148" customFormat="1" ht="14.1" customHeight="1" x14ac:dyDescent="0.2">
      <c r="A222" s="800">
        <f ca="1">IF($H222="UNIDADE CONSTRUTIVA",OFFSET(A222,-1,0)+1,LARGE(A$3:A221,1))</f>
        <v>0</v>
      </c>
      <c r="B222" s="800">
        <f t="shared" ca="1" si="22"/>
        <v>3</v>
      </c>
      <c r="C222" s="800">
        <f t="shared" ca="1" si="23"/>
        <v>1</v>
      </c>
      <c r="D222" s="801">
        <f t="shared" ca="1" si="24"/>
        <v>1</v>
      </c>
      <c r="E222" s="801">
        <f t="shared" ca="1" si="25"/>
        <v>3</v>
      </c>
      <c r="F222" s="209"/>
      <c r="J222" s="65"/>
      <c r="K222" s="146"/>
      <c r="L222" s="566"/>
      <c r="M222" s="566"/>
      <c r="N222" s="786"/>
      <c r="O222" s="637"/>
      <c r="P222" s="147"/>
      <c r="Q222" s="65"/>
    </row>
    <row r="223" spans="1:17" s="148" customFormat="1" ht="14.1" customHeight="1" x14ac:dyDescent="0.2">
      <c r="A223" s="800">
        <f ca="1">IF($H223="UNIDADE CONSTRUTIVA",OFFSET(A223,-1,0)+1,LARGE(A$3:A222,1))</f>
        <v>0</v>
      </c>
      <c r="B223" s="800">
        <f t="shared" ca="1" si="22"/>
        <v>3</v>
      </c>
      <c r="C223" s="800">
        <f t="shared" ca="1" si="23"/>
        <v>1</v>
      </c>
      <c r="D223" s="801">
        <f t="shared" ca="1" si="24"/>
        <v>1</v>
      </c>
      <c r="E223" s="801">
        <f t="shared" ca="1" si="25"/>
        <v>3</v>
      </c>
      <c r="F223" s="209"/>
      <c r="J223" s="65"/>
      <c r="K223" s="146"/>
      <c r="L223" s="566"/>
      <c r="M223" s="566"/>
      <c r="N223" s="786"/>
      <c r="O223" s="637"/>
      <c r="P223" s="147"/>
      <c r="Q223" s="65"/>
    </row>
    <row r="224" spans="1:17" s="148" customFormat="1" ht="14.1" customHeight="1" x14ac:dyDescent="0.2">
      <c r="A224" s="800">
        <f ca="1">IF($H224="UNIDADE CONSTRUTIVA",OFFSET(A224,-1,0)+1,LARGE(A$3:A223,1))</f>
        <v>0</v>
      </c>
      <c r="B224" s="800">
        <f t="shared" ca="1" si="22"/>
        <v>3</v>
      </c>
      <c r="C224" s="800">
        <f t="shared" ca="1" si="23"/>
        <v>1</v>
      </c>
      <c r="D224" s="801">
        <f t="shared" ca="1" si="24"/>
        <v>1</v>
      </c>
      <c r="E224" s="801">
        <f t="shared" ca="1" si="25"/>
        <v>3</v>
      </c>
      <c r="F224" s="209"/>
      <c r="J224" s="65"/>
      <c r="K224" s="146"/>
      <c r="L224" s="566"/>
      <c r="M224" s="566"/>
      <c r="N224" s="786"/>
      <c r="O224" s="637"/>
      <c r="P224" s="147"/>
      <c r="Q224" s="65"/>
    </row>
    <row r="225" spans="1:17" s="148" customFormat="1" ht="14.1" customHeight="1" x14ac:dyDescent="0.2">
      <c r="A225" s="800">
        <f ca="1">IF($H225="UNIDADE CONSTRUTIVA",OFFSET(A225,-1,0)+1,LARGE(A$3:A224,1))</f>
        <v>0</v>
      </c>
      <c r="B225" s="800">
        <f t="shared" ca="1" si="22"/>
        <v>3</v>
      </c>
      <c r="C225" s="800">
        <f t="shared" ca="1" si="23"/>
        <v>1</v>
      </c>
      <c r="D225" s="801">
        <f t="shared" ca="1" si="24"/>
        <v>1</v>
      </c>
      <c r="E225" s="801">
        <f t="shared" ca="1" si="25"/>
        <v>3</v>
      </c>
      <c r="F225" s="209"/>
      <c r="J225" s="65"/>
      <c r="K225" s="146"/>
      <c r="L225" s="566"/>
      <c r="M225" s="566"/>
      <c r="N225" s="786"/>
      <c r="O225" s="637"/>
      <c r="P225" s="147"/>
      <c r="Q225" s="65"/>
    </row>
    <row r="226" spans="1:17" s="148" customFormat="1" ht="14.1" customHeight="1" x14ac:dyDescent="0.2">
      <c r="A226" s="800">
        <f ca="1">IF($H226="UNIDADE CONSTRUTIVA",OFFSET(A226,-1,0)+1,LARGE(A$3:A225,1))</f>
        <v>0</v>
      </c>
      <c r="B226" s="800">
        <f t="shared" ca="1" si="22"/>
        <v>3</v>
      </c>
      <c r="C226" s="800">
        <f t="shared" ca="1" si="23"/>
        <v>1</v>
      </c>
      <c r="D226" s="801">
        <f t="shared" ca="1" si="24"/>
        <v>1</v>
      </c>
      <c r="E226" s="801">
        <f t="shared" ca="1" si="25"/>
        <v>3</v>
      </c>
      <c r="F226" s="209"/>
      <c r="J226" s="65"/>
      <c r="K226" s="146"/>
      <c r="L226" s="566"/>
      <c r="M226" s="566"/>
      <c r="N226" s="786"/>
      <c r="O226" s="637"/>
      <c r="P226" s="147"/>
      <c r="Q226" s="65"/>
    </row>
    <row r="227" spans="1:17" s="148" customFormat="1" ht="14.1" customHeight="1" x14ac:dyDescent="0.2">
      <c r="A227" s="800">
        <f ca="1">IF($H227="UNIDADE CONSTRUTIVA",OFFSET(A227,-1,0)+1,LARGE(A$3:A226,1))</f>
        <v>0</v>
      </c>
      <c r="B227" s="800">
        <f t="shared" ca="1" si="22"/>
        <v>3</v>
      </c>
      <c r="C227" s="800">
        <f t="shared" ca="1" si="23"/>
        <v>1</v>
      </c>
      <c r="D227" s="801">
        <f t="shared" ca="1" si="24"/>
        <v>1</v>
      </c>
      <c r="E227" s="801">
        <f t="shared" ca="1" si="25"/>
        <v>3</v>
      </c>
      <c r="F227" s="209"/>
      <c r="J227" s="65"/>
      <c r="K227" s="146"/>
      <c r="L227" s="566"/>
      <c r="M227" s="566"/>
      <c r="N227" s="786"/>
      <c r="O227" s="637"/>
      <c r="P227" s="147"/>
      <c r="Q227" s="65"/>
    </row>
    <row r="228" spans="1:17" s="148" customFormat="1" ht="14.1" customHeight="1" x14ac:dyDescent="0.2">
      <c r="A228" s="800">
        <f ca="1">IF($H228="UNIDADE CONSTRUTIVA",OFFSET(A228,-1,0)+1,LARGE(A$3:A227,1))</f>
        <v>0</v>
      </c>
      <c r="B228" s="800">
        <f t="shared" ca="1" si="22"/>
        <v>3</v>
      </c>
      <c r="C228" s="800">
        <f t="shared" ca="1" si="23"/>
        <v>1</v>
      </c>
      <c r="D228" s="801">
        <f t="shared" ca="1" si="24"/>
        <v>1</v>
      </c>
      <c r="E228" s="801">
        <f t="shared" ca="1" si="25"/>
        <v>3</v>
      </c>
      <c r="F228" s="209"/>
      <c r="J228" s="65"/>
      <c r="K228" s="146"/>
      <c r="L228" s="566"/>
      <c r="M228" s="566"/>
      <c r="N228" s="786"/>
      <c r="O228" s="637"/>
      <c r="P228" s="147"/>
      <c r="Q228" s="65"/>
    </row>
    <row r="229" spans="1:17" s="148" customFormat="1" ht="14.1" customHeight="1" x14ac:dyDescent="0.2">
      <c r="A229" s="800">
        <f ca="1">IF($H229="UNIDADE CONSTRUTIVA",OFFSET(A229,-1,0)+1,LARGE(A$3:A228,1))</f>
        <v>0</v>
      </c>
      <c r="B229" s="800">
        <f t="shared" ca="1" si="22"/>
        <v>3</v>
      </c>
      <c r="C229" s="800">
        <f t="shared" ca="1" si="23"/>
        <v>1</v>
      </c>
      <c r="D229" s="801">
        <f t="shared" ca="1" si="24"/>
        <v>1</v>
      </c>
      <c r="E229" s="801">
        <f t="shared" ca="1" si="25"/>
        <v>3</v>
      </c>
      <c r="F229" s="209"/>
      <c r="J229" s="65"/>
      <c r="K229" s="146"/>
      <c r="L229" s="566"/>
      <c r="M229" s="566"/>
      <c r="N229" s="786"/>
      <c r="O229" s="637"/>
      <c r="P229" s="147"/>
      <c r="Q229" s="65"/>
    </row>
    <row r="230" spans="1:17" s="148" customFormat="1" ht="14.1" customHeight="1" x14ac:dyDescent="0.2">
      <c r="A230" s="800">
        <f ca="1">IF($H230="UNIDADE CONSTRUTIVA",OFFSET(A230,-1,0)+1,LARGE(A$3:A229,1))</f>
        <v>0</v>
      </c>
      <c r="B230" s="800">
        <f t="shared" ca="1" si="22"/>
        <v>3</v>
      </c>
      <c r="C230" s="800">
        <f t="shared" ca="1" si="23"/>
        <v>1</v>
      </c>
      <c r="D230" s="801">
        <f t="shared" ca="1" si="24"/>
        <v>1</v>
      </c>
      <c r="E230" s="801">
        <f t="shared" ca="1" si="25"/>
        <v>3</v>
      </c>
      <c r="F230" s="209"/>
      <c r="J230" s="65"/>
      <c r="K230" s="146"/>
      <c r="L230" s="566"/>
      <c r="M230" s="566"/>
      <c r="N230" s="786"/>
      <c r="O230" s="637"/>
      <c r="P230" s="147"/>
      <c r="Q230" s="65"/>
    </row>
    <row r="231" spans="1:17" s="148" customFormat="1" ht="14.1" customHeight="1" x14ac:dyDescent="0.2">
      <c r="A231" s="800">
        <f ca="1">IF($H231="UNIDADE CONSTRUTIVA",OFFSET(A231,-1,0)+1,LARGE(A$3:A230,1))</f>
        <v>0</v>
      </c>
      <c r="B231" s="800">
        <f t="shared" ca="1" si="22"/>
        <v>3</v>
      </c>
      <c r="C231" s="800">
        <f t="shared" ca="1" si="23"/>
        <v>1</v>
      </c>
      <c r="D231" s="801">
        <f t="shared" ca="1" si="24"/>
        <v>1</v>
      </c>
      <c r="E231" s="801">
        <f t="shared" ca="1" si="25"/>
        <v>3</v>
      </c>
      <c r="F231" s="209"/>
      <c r="J231" s="65"/>
      <c r="K231" s="146"/>
      <c r="L231" s="566"/>
      <c r="M231" s="566"/>
      <c r="N231" s="786"/>
      <c r="O231" s="637"/>
      <c r="P231" s="147"/>
      <c r="Q231" s="65"/>
    </row>
    <row r="232" spans="1:17" s="148" customFormat="1" ht="14.1" customHeight="1" x14ac:dyDescent="0.2">
      <c r="A232" s="800">
        <f ca="1">IF($H232="UNIDADE CONSTRUTIVA",OFFSET(A232,-1,0)+1,LARGE(A$3:A231,1))</f>
        <v>0</v>
      </c>
      <c r="B232" s="800">
        <f t="shared" ca="1" si="22"/>
        <v>3</v>
      </c>
      <c r="C232" s="800">
        <f t="shared" ca="1" si="23"/>
        <v>1</v>
      </c>
      <c r="D232" s="801">
        <f t="shared" ca="1" si="24"/>
        <v>1</v>
      </c>
      <c r="E232" s="801">
        <f t="shared" ca="1" si="25"/>
        <v>3</v>
      </c>
      <c r="F232" s="209"/>
      <c r="J232" s="65"/>
      <c r="K232" s="146"/>
      <c r="L232" s="566"/>
      <c r="M232" s="566"/>
      <c r="N232" s="786"/>
      <c r="O232" s="637"/>
      <c r="P232" s="147"/>
      <c r="Q232" s="65"/>
    </row>
    <row r="233" spans="1:17" s="148" customFormat="1" ht="14.1" customHeight="1" x14ac:dyDescent="0.2">
      <c r="A233" s="800">
        <f ca="1">IF($H233="UNIDADE CONSTRUTIVA",OFFSET(A233,-1,0)+1,LARGE(A$3:A232,1))</f>
        <v>0</v>
      </c>
      <c r="B233" s="800">
        <f t="shared" ca="1" si="22"/>
        <v>3</v>
      </c>
      <c r="C233" s="800">
        <f t="shared" ca="1" si="23"/>
        <v>1</v>
      </c>
      <c r="D233" s="801">
        <f t="shared" ca="1" si="24"/>
        <v>1</v>
      </c>
      <c r="E233" s="801">
        <f t="shared" ca="1" si="25"/>
        <v>3</v>
      </c>
      <c r="F233" s="209"/>
      <c r="J233" s="65"/>
      <c r="K233" s="146"/>
      <c r="L233" s="566"/>
      <c r="M233" s="566"/>
      <c r="N233" s="786"/>
      <c r="O233" s="637"/>
      <c r="P233" s="147"/>
      <c r="Q233" s="65"/>
    </row>
    <row r="234" spans="1:17" s="148" customFormat="1" ht="14.1" customHeight="1" x14ac:dyDescent="0.2">
      <c r="A234" s="800">
        <f ca="1">IF($H234="UNIDADE CONSTRUTIVA",OFFSET(A234,-1,0)+1,LARGE(A$3:A233,1))</f>
        <v>0</v>
      </c>
      <c r="B234" s="800">
        <f t="shared" ca="1" si="22"/>
        <v>3</v>
      </c>
      <c r="C234" s="800">
        <f t="shared" ca="1" si="23"/>
        <v>1</v>
      </c>
      <c r="D234" s="801">
        <f t="shared" ca="1" si="24"/>
        <v>1</v>
      </c>
      <c r="E234" s="801">
        <f t="shared" ca="1" si="25"/>
        <v>3</v>
      </c>
      <c r="F234" s="209"/>
      <c r="J234" s="65"/>
      <c r="K234" s="146"/>
      <c r="L234" s="566"/>
      <c r="M234" s="566"/>
      <c r="N234" s="786"/>
      <c r="O234" s="637"/>
      <c r="P234" s="147"/>
      <c r="Q234" s="65"/>
    </row>
    <row r="235" spans="1:17" s="148" customFormat="1" ht="14.1" customHeight="1" x14ac:dyDescent="0.2">
      <c r="A235" s="800">
        <f ca="1">IF($H235="UNIDADE CONSTRUTIVA",OFFSET(A235,-1,0)+1,LARGE(A$3:A234,1))</f>
        <v>0</v>
      </c>
      <c r="B235" s="800">
        <f t="shared" ca="1" si="22"/>
        <v>3</v>
      </c>
      <c r="C235" s="800">
        <f t="shared" ca="1" si="23"/>
        <v>1</v>
      </c>
      <c r="D235" s="801">
        <f t="shared" ca="1" si="24"/>
        <v>1</v>
      </c>
      <c r="E235" s="801">
        <f t="shared" ca="1" si="25"/>
        <v>3</v>
      </c>
      <c r="F235" s="209"/>
      <c r="J235" s="65"/>
      <c r="K235" s="146"/>
      <c r="L235" s="566"/>
      <c r="M235" s="566"/>
      <c r="N235" s="786"/>
      <c r="O235" s="637"/>
      <c r="P235" s="147"/>
      <c r="Q235" s="65"/>
    </row>
    <row r="236" spans="1:17" s="148" customFormat="1" ht="14.1" customHeight="1" x14ac:dyDescent="0.2">
      <c r="A236" s="800">
        <f ca="1">IF($H236="UNIDADE CONSTRUTIVA",OFFSET(A236,-1,0)+1,LARGE(A$3:A235,1))</f>
        <v>0</v>
      </c>
      <c r="B236" s="800">
        <f t="shared" ca="1" si="22"/>
        <v>3</v>
      </c>
      <c r="C236" s="800">
        <f t="shared" ca="1" si="23"/>
        <v>1</v>
      </c>
      <c r="D236" s="801">
        <f t="shared" ca="1" si="24"/>
        <v>1</v>
      </c>
      <c r="E236" s="801">
        <f t="shared" ca="1" si="25"/>
        <v>3</v>
      </c>
      <c r="F236" s="209"/>
      <c r="J236" s="65"/>
      <c r="K236" s="146"/>
      <c r="L236" s="566"/>
      <c r="M236" s="566"/>
      <c r="N236" s="786"/>
      <c r="O236" s="637"/>
      <c r="P236" s="147"/>
      <c r="Q236" s="65"/>
    </row>
    <row r="237" spans="1:17" s="148" customFormat="1" ht="14.1" customHeight="1" x14ac:dyDescent="0.2">
      <c r="A237" s="800">
        <f ca="1">IF($H237="UNIDADE CONSTRUTIVA",OFFSET(A237,-1,0)+1,LARGE(A$3:A236,1))</f>
        <v>0</v>
      </c>
      <c r="B237" s="800">
        <f t="shared" ca="1" si="22"/>
        <v>3</v>
      </c>
      <c r="C237" s="800">
        <f t="shared" ca="1" si="23"/>
        <v>1</v>
      </c>
      <c r="D237" s="801">
        <f t="shared" ca="1" si="24"/>
        <v>1</v>
      </c>
      <c r="E237" s="801">
        <f t="shared" ca="1" si="25"/>
        <v>3</v>
      </c>
      <c r="F237" s="209"/>
      <c r="J237" s="65"/>
      <c r="K237" s="146"/>
      <c r="L237" s="566"/>
      <c r="M237" s="566"/>
      <c r="N237" s="786"/>
      <c r="O237" s="637"/>
      <c r="P237" s="147"/>
      <c r="Q237" s="65"/>
    </row>
    <row r="238" spans="1:17" s="148" customFormat="1" ht="14.1" customHeight="1" x14ac:dyDescent="0.2">
      <c r="A238" s="800">
        <f ca="1">IF($H238="UNIDADE CONSTRUTIVA",OFFSET(A238,-1,0)+1,LARGE(A$3:A237,1))</f>
        <v>0</v>
      </c>
      <c r="B238" s="800">
        <f t="shared" ca="1" si="22"/>
        <v>3</v>
      </c>
      <c r="C238" s="800">
        <f t="shared" ca="1" si="23"/>
        <v>1</v>
      </c>
      <c r="D238" s="801">
        <f t="shared" ca="1" si="24"/>
        <v>1</v>
      </c>
      <c r="E238" s="801">
        <f t="shared" ca="1" si="25"/>
        <v>3</v>
      </c>
      <c r="F238" s="209"/>
      <c r="J238" s="65"/>
      <c r="K238" s="146"/>
      <c r="L238" s="566"/>
      <c r="M238" s="566"/>
      <c r="N238" s="786"/>
      <c r="O238" s="637"/>
      <c r="P238" s="147"/>
      <c r="Q238" s="65"/>
    </row>
    <row r="239" spans="1:17" s="148" customFormat="1" ht="14.1" customHeight="1" x14ac:dyDescent="0.2">
      <c r="A239" s="800">
        <f ca="1">IF($H239="UNIDADE CONSTRUTIVA",OFFSET(A239,-1,0)+1,LARGE(A$3:A238,1))</f>
        <v>0</v>
      </c>
      <c r="B239" s="800">
        <f t="shared" ca="1" si="22"/>
        <v>3</v>
      </c>
      <c r="C239" s="800">
        <f t="shared" ca="1" si="23"/>
        <v>1</v>
      </c>
      <c r="D239" s="801">
        <f t="shared" ca="1" si="24"/>
        <v>1</v>
      </c>
      <c r="E239" s="801">
        <f t="shared" ca="1" si="25"/>
        <v>3</v>
      </c>
      <c r="F239" s="209"/>
      <c r="J239" s="65"/>
      <c r="K239" s="146"/>
      <c r="L239" s="566"/>
      <c r="M239" s="566"/>
      <c r="N239" s="786"/>
      <c r="O239" s="637"/>
      <c r="P239" s="147"/>
      <c r="Q239" s="65"/>
    </row>
    <row r="240" spans="1:17" s="148" customFormat="1" ht="14.1" customHeight="1" x14ac:dyDescent="0.2">
      <c r="A240" s="800">
        <f ca="1">IF($H240="UNIDADE CONSTRUTIVA",OFFSET(A240,-1,0)+1,LARGE(A$3:A239,1))</f>
        <v>0</v>
      </c>
      <c r="B240" s="800">
        <f t="shared" ca="1" si="22"/>
        <v>3</v>
      </c>
      <c r="C240" s="800">
        <f t="shared" ca="1" si="23"/>
        <v>1</v>
      </c>
      <c r="D240" s="801">
        <f t="shared" ca="1" si="24"/>
        <v>1</v>
      </c>
      <c r="E240" s="801">
        <f t="shared" ca="1" si="25"/>
        <v>3</v>
      </c>
      <c r="F240" s="209"/>
      <c r="J240" s="65"/>
      <c r="K240" s="146"/>
      <c r="L240" s="566"/>
      <c r="M240" s="566"/>
      <c r="N240" s="786"/>
      <c r="O240" s="637"/>
      <c r="P240" s="147"/>
      <c r="Q240" s="65"/>
    </row>
    <row r="241" spans="1:17" s="148" customFormat="1" ht="14.1" customHeight="1" x14ac:dyDescent="0.2">
      <c r="A241" s="800">
        <f ca="1">IF($H241="UNIDADE CONSTRUTIVA",OFFSET(A241,-1,0)+1,LARGE(A$3:A240,1))</f>
        <v>0</v>
      </c>
      <c r="B241" s="800">
        <f t="shared" ca="1" si="22"/>
        <v>3</v>
      </c>
      <c r="C241" s="800">
        <f t="shared" ca="1" si="23"/>
        <v>1</v>
      </c>
      <c r="D241" s="801">
        <f t="shared" ca="1" si="24"/>
        <v>1</v>
      </c>
      <c r="E241" s="801">
        <f t="shared" ca="1" si="25"/>
        <v>3</v>
      </c>
      <c r="F241" s="209"/>
      <c r="J241" s="65"/>
      <c r="K241" s="146"/>
      <c r="L241" s="566"/>
      <c r="M241" s="566"/>
      <c r="N241" s="786"/>
      <c r="O241" s="637"/>
      <c r="P241" s="147"/>
      <c r="Q241" s="65"/>
    </row>
    <row r="242" spans="1:17" s="148" customFormat="1" ht="14.1" customHeight="1" x14ac:dyDescent="0.2">
      <c r="A242" s="800">
        <f ca="1">IF($H242="UNIDADE CONSTRUTIVA",OFFSET(A242,-1,0)+1,LARGE(A$3:A241,1))</f>
        <v>0</v>
      </c>
      <c r="B242" s="800">
        <f t="shared" ca="1" si="22"/>
        <v>3</v>
      </c>
      <c r="C242" s="800">
        <f t="shared" ca="1" si="23"/>
        <v>1</v>
      </c>
      <c r="D242" s="801">
        <f t="shared" ca="1" si="24"/>
        <v>1</v>
      </c>
      <c r="E242" s="801">
        <f t="shared" ca="1" si="25"/>
        <v>3</v>
      </c>
      <c r="F242" s="209"/>
      <c r="J242" s="65"/>
      <c r="K242" s="146"/>
      <c r="L242" s="566"/>
      <c r="M242" s="566"/>
      <c r="N242" s="786"/>
      <c r="O242" s="637"/>
      <c r="P242" s="147"/>
      <c r="Q242" s="65"/>
    </row>
    <row r="243" spans="1:17" s="148" customFormat="1" ht="14.1" customHeight="1" x14ac:dyDescent="0.2">
      <c r="A243" s="800">
        <f ca="1">IF($H243="UNIDADE CONSTRUTIVA",OFFSET(A243,-1,0)+1,LARGE(A$3:A242,1))</f>
        <v>0</v>
      </c>
      <c r="B243" s="800">
        <f t="shared" ca="1" si="22"/>
        <v>3</v>
      </c>
      <c r="C243" s="800">
        <f t="shared" ca="1" si="23"/>
        <v>1</v>
      </c>
      <c r="D243" s="801">
        <f t="shared" ca="1" si="24"/>
        <v>1</v>
      </c>
      <c r="E243" s="801">
        <f t="shared" ca="1" si="25"/>
        <v>3</v>
      </c>
      <c r="F243" s="209"/>
      <c r="J243" s="65"/>
      <c r="K243" s="146"/>
      <c r="L243" s="566"/>
      <c r="M243" s="566"/>
      <c r="N243" s="786"/>
      <c r="O243" s="637"/>
      <c r="P243" s="147"/>
      <c r="Q243" s="65"/>
    </row>
    <row r="244" spans="1:17" s="148" customFormat="1" ht="14.1" customHeight="1" x14ac:dyDescent="0.2">
      <c r="A244" s="800">
        <f ca="1">IF($H244="UNIDADE CONSTRUTIVA",OFFSET(A244,-1,0)+1,LARGE(A$3:A243,1))</f>
        <v>0</v>
      </c>
      <c r="B244" s="800">
        <f t="shared" ca="1" si="22"/>
        <v>3</v>
      </c>
      <c r="C244" s="800">
        <f t="shared" ca="1" si="23"/>
        <v>1</v>
      </c>
      <c r="D244" s="801">
        <f t="shared" ca="1" si="24"/>
        <v>1</v>
      </c>
      <c r="E244" s="801">
        <f t="shared" ca="1" si="25"/>
        <v>3</v>
      </c>
      <c r="F244" s="209"/>
      <c r="J244" s="65"/>
      <c r="K244" s="146"/>
      <c r="L244" s="566"/>
      <c r="M244" s="566"/>
      <c r="N244" s="786"/>
      <c r="O244" s="637"/>
      <c r="P244" s="147"/>
      <c r="Q244" s="65"/>
    </row>
    <row r="245" spans="1:17" s="148" customFormat="1" ht="14.1" customHeight="1" x14ac:dyDescent="0.2">
      <c r="A245" s="800">
        <f ca="1">IF($H245="UNIDADE CONSTRUTIVA",OFFSET(A245,-1,0)+1,LARGE(A$3:A244,1))</f>
        <v>0</v>
      </c>
      <c r="B245" s="800">
        <f t="shared" ca="1" si="22"/>
        <v>3</v>
      </c>
      <c r="C245" s="800">
        <f t="shared" ca="1" si="23"/>
        <v>1</v>
      </c>
      <c r="D245" s="801">
        <f t="shared" ca="1" si="24"/>
        <v>1</v>
      </c>
      <c r="E245" s="801">
        <f t="shared" ca="1" si="25"/>
        <v>3</v>
      </c>
      <c r="F245" s="209"/>
      <c r="J245" s="65"/>
      <c r="K245" s="146"/>
      <c r="L245" s="566"/>
      <c r="M245" s="566"/>
      <c r="N245" s="786"/>
      <c r="O245" s="637"/>
      <c r="P245" s="147"/>
      <c r="Q245" s="65"/>
    </row>
    <row r="246" spans="1:17" s="148" customFormat="1" ht="14.1" customHeight="1" x14ac:dyDescent="0.2">
      <c r="A246" s="800">
        <f ca="1">IF($H246="UNIDADE CONSTRUTIVA",OFFSET(A246,-1,0)+1,LARGE(A$3:A245,1))</f>
        <v>0</v>
      </c>
      <c r="B246" s="800">
        <f t="shared" ca="1" si="22"/>
        <v>3</v>
      </c>
      <c r="C246" s="800">
        <f t="shared" ca="1" si="23"/>
        <v>1</v>
      </c>
      <c r="D246" s="801">
        <f t="shared" ca="1" si="24"/>
        <v>1</v>
      </c>
      <c r="E246" s="801">
        <f t="shared" ca="1" si="25"/>
        <v>3</v>
      </c>
      <c r="F246" s="209"/>
      <c r="J246" s="65"/>
      <c r="K246" s="146"/>
      <c r="L246" s="566"/>
      <c r="M246" s="566"/>
      <c r="N246" s="786"/>
      <c r="O246" s="637"/>
      <c r="P246" s="147"/>
      <c r="Q246" s="65"/>
    </row>
    <row r="247" spans="1:17" s="148" customFormat="1" ht="14.1" customHeight="1" x14ac:dyDescent="0.2">
      <c r="A247" s="800">
        <f ca="1">IF($H247="UNIDADE CONSTRUTIVA",OFFSET(A247,-1,0)+1,LARGE(A$3:A246,1))</f>
        <v>0</v>
      </c>
      <c r="B247" s="800">
        <f t="shared" ca="1" si="22"/>
        <v>3</v>
      </c>
      <c r="C247" s="800">
        <f t="shared" ca="1" si="23"/>
        <v>1</v>
      </c>
      <c r="D247" s="801">
        <f t="shared" ca="1" si="24"/>
        <v>1</v>
      </c>
      <c r="E247" s="801">
        <f t="shared" ca="1" si="25"/>
        <v>3</v>
      </c>
      <c r="F247" s="209"/>
      <c r="J247" s="65"/>
      <c r="K247" s="146"/>
      <c r="L247" s="566"/>
      <c r="M247" s="566"/>
      <c r="N247" s="786"/>
      <c r="O247" s="637"/>
      <c r="P247" s="147"/>
      <c r="Q247" s="65"/>
    </row>
    <row r="248" spans="1:17" s="148" customFormat="1" ht="14.1" customHeight="1" x14ac:dyDescent="0.2">
      <c r="A248" s="800">
        <f ca="1">IF($H248="UNIDADE CONSTRUTIVA",OFFSET(A248,-1,0)+1,LARGE(A$3:A247,1))</f>
        <v>0</v>
      </c>
      <c r="B248" s="800">
        <f t="shared" ca="1" si="22"/>
        <v>3</v>
      </c>
      <c r="C248" s="800">
        <f t="shared" ca="1" si="23"/>
        <v>1</v>
      </c>
      <c r="D248" s="801">
        <f t="shared" ca="1" si="24"/>
        <v>1</v>
      </c>
      <c r="E248" s="801">
        <f t="shared" ca="1" si="25"/>
        <v>3</v>
      </c>
      <c r="F248" s="209"/>
      <c r="J248" s="65"/>
      <c r="K248" s="146"/>
      <c r="L248" s="566"/>
      <c r="M248" s="566"/>
      <c r="N248" s="786"/>
      <c r="O248" s="637"/>
      <c r="P248" s="147"/>
      <c r="Q248" s="65"/>
    </row>
    <row r="249" spans="1:17" s="148" customFormat="1" ht="14.1" customHeight="1" x14ac:dyDescent="0.2">
      <c r="A249" s="800">
        <f ca="1">IF($H249="UNIDADE CONSTRUTIVA",OFFSET(A249,-1,0)+1,LARGE(A$3:A248,1))</f>
        <v>0</v>
      </c>
      <c r="B249" s="800">
        <f t="shared" ca="1" si="22"/>
        <v>3</v>
      </c>
      <c r="C249" s="800">
        <f t="shared" ca="1" si="23"/>
        <v>1</v>
      </c>
      <c r="D249" s="801">
        <f t="shared" ca="1" si="24"/>
        <v>1</v>
      </c>
      <c r="E249" s="801">
        <f t="shared" ca="1" si="25"/>
        <v>3</v>
      </c>
      <c r="F249" s="209"/>
      <c r="J249" s="65"/>
      <c r="K249" s="146"/>
      <c r="L249" s="566"/>
      <c r="M249" s="566"/>
      <c r="N249" s="786"/>
      <c r="O249" s="637"/>
      <c r="P249" s="147"/>
      <c r="Q249" s="65"/>
    </row>
    <row r="250" spans="1:17" s="148" customFormat="1" ht="14.1" customHeight="1" x14ac:dyDescent="0.2">
      <c r="A250" s="800">
        <f ca="1">IF($H250="UNIDADE CONSTRUTIVA",OFFSET(A250,-1,0)+1,LARGE(A$3:A249,1))</f>
        <v>0</v>
      </c>
      <c r="B250" s="800">
        <f t="shared" ca="1" si="22"/>
        <v>3</v>
      </c>
      <c r="C250" s="800">
        <f t="shared" ca="1" si="23"/>
        <v>1</v>
      </c>
      <c r="D250" s="801">
        <f t="shared" ca="1" si="24"/>
        <v>1</v>
      </c>
      <c r="E250" s="801">
        <f t="shared" ca="1" si="25"/>
        <v>3</v>
      </c>
      <c r="F250" s="209"/>
      <c r="J250" s="65"/>
      <c r="K250" s="146"/>
      <c r="L250" s="566"/>
      <c r="M250" s="566"/>
      <c r="N250" s="786"/>
      <c r="O250" s="637"/>
      <c r="P250" s="147"/>
      <c r="Q250" s="65"/>
    </row>
    <row r="251" spans="1:17" s="148" customFormat="1" ht="14.1" customHeight="1" x14ac:dyDescent="0.2">
      <c r="A251" s="800">
        <f ca="1">IF($H251="UNIDADE CONSTRUTIVA",OFFSET(A251,-1,0)+1,LARGE(A$3:A250,1))</f>
        <v>0</v>
      </c>
      <c r="B251" s="800">
        <f t="shared" ca="1" si="22"/>
        <v>3</v>
      </c>
      <c r="C251" s="800">
        <f t="shared" ca="1" si="23"/>
        <v>1</v>
      </c>
      <c r="D251" s="801">
        <f t="shared" ca="1" si="24"/>
        <v>1</v>
      </c>
      <c r="E251" s="801">
        <f t="shared" ca="1" si="25"/>
        <v>3</v>
      </c>
      <c r="F251" s="209"/>
      <c r="J251" s="65"/>
      <c r="K251" s="146"/>
      <c r="L251" s="566"/>
      <c r="M251" s="566"/>
      <c r="N251" s="786"/>
      <c r="O251" s="637"/>
      <c r="P251" s="147"/>
      <c r="Q251" s="65"/>
    </row>
    <row r="252" spans="1:17" s="148" customFormat="1" ht="14.1" customHeight="1" x14ac:dyDescent="0.2">
      <c r="A252" s="800">
        <f ca="1">IF($H252="UNIDADE CONSTRUTIVA",OFFSET(A252,-1,0)+1,LARGE(A$3:A251,1))</f>
        <v>0</v>
      </c>
      <c r="B252" s="800">
        <f t="shared" ca="1" si="22"/>
        <v>3</v>
      </c>
      <c r="C252" s="800">
        <f t="shared" ca="1" si="23"/>
        <v>1</v>
      </c>
      <c r="D252" s="801">
        <f t="shared" ca="1" si="24"/>
        <v>1</v>
      </c>
      <c r="E252" s="801">
        <f t="shared" ca="1" si="25"/>
        <v>3</v>
      </c>
      <c r="F252" s="209"/>
      <c r="J252" s="65"/>
      <c r="K252" s="146"/>
      <c r="L252" s="566"/>
      <c r="M252" s="566"/>
      <c r="N252" s="786"/>
      <c r="O252" s="637"/>
      <c r="P252" s="147"/>
      <c r="Q252" s="65"/>
    </row>
    <row r="253" spans="1:17" s="148" customFormat="1" ht="14.1" customHeight="1" x14ac:dyDescent="0.2">
      <c r="A253" s="800">
        <f ca="1">IF($H253="UNIDADE CONSTRUTIVA",OFFSET(A253,-1,0)+1,LARGE(A$3:A252,1))</f>
        <v>0</v>
      </c>
      <c r="B253" s="800">
        <f t="shared" ca="1" si="22"/>
        <v>3</v>
      </c>
      <c r="C253" s="800">
        <f t="shared" ca="1" si="23"/>
        <v>1</v>
      </c>
      <c r="D253" s="801">
        <f t="shared" ca="1" si="24"/>
        <v>1</v>
      </c>
      <c r="E253" s="801">
        <f t="shared" ca="1" si="25"/>
        <v>3</v>
      </c>
      <c r="F253" s="209"/>
      <c r="J253" s="65"/>
      <c r="K253" s="146"/>
      <c r="L253" s="566"/>
      <c r="M253" s="566"/>
      <c r="N253" s="786"/>
      <c r="O253" s="637"/>
      <c r="P253" s="147"/>
      <c r="Q253" s="65"/>
    </row>
    <row r="254" spans="1:17" s="148" customFormat="1" ht="14.1" customHeight="1" x14ac:dyDescent="0.2">
      <c r="A254" s="800">
        <f ca="1">IF($H254="UNIDADE CONSTRUTIVA",OFFSET(A254,-1,0)+1,LARGE(A$3:A253,1))</f>
        <v>0</v>
      </c>
      <c r="B254" s="800">
        <f t="shared" ca="1" si="22"/>
        <v>3</v>
      </c>
      <c r="C254" s="800">
        <f t="shared" ca="1" si="23"/>
        <v>1</v>
      </c>
      <c r="D254" s="801">
        <f t="shared" ca="1" si="24"/>
        <v>1</v>
      </c>
      <c r="E254" s="801">
        <f t="shared" ca="1" si="25"/>
        <v>3</v>
      </c>
      <c r="F254" s="209"/>
      <c r="J254" s="65"/>
      <c r="K254" s="146"/>
      <c r="L254" s="566"/>
      <c r="M254" s="566"/>
      <c r="N254" s="786"/>
      <c r="O254" s="637"/>
      <c r="P254" s="147"/>
      <c r="Q254" s="65"/>
    </row>
    <row r="255" spans="1:17" s="148" customFormat="1" ht="14.1" customHeight="1" x14ac:dyDescent="0.2">
      <c r="A255" s="800">
        <f ca="1">IF($H255="UNIDADE CONSTRUTIVA",OFFSET(A255,-1,0)+1,LARGE(A$3:A254,1))</f>
        <v>0</v>
      </c>
      <c r="B255" s="800">
        <f t="shared" ca="1" si="22"/>
        <v>3</v>
      </c>
      <c r="C255" s="800">
        <f t="shared" ca="1" si="23"/>
        <v>1</v>
      </c>
      <c r="D255" s="801">
        <f t="shared" ca="1" si="24"/>
        <v>1</v>
      </c>
      <c r="E255" s="801">
        <f t="shared" ca="1" si="25"/>
        <v>3</v>
      </c>
      <c r="F255" s="209"/>
      <c r="J255" s="65"/>
      <c r="K255" s="146"/>
      <c r="L255" s="566"/>
      <c r="M255" s="566"/>
      <c r="N255" s="786"/>
      <c r="O255" s="637"/>
      <c r="P255" s="147"/>
      <c r="Q255" s="65"/>
    </row>
    <row r="256" spans="1:17" s="148" customFormat="1" ht="14.1" customHeight="1" x14ac:dyDescent="0.2">
      <c r="A256" s="800">
        <f ca="1">IF($H256="UNIDADE CONSTRUTIVA",OFFSET(A256,-1,0)+1,LARGE(A$3:A255,1))</f>
        <v>0</v>
      </c>
      <c r="B256" s="800">
        <f t="shared" ca="1" si="22"/>
        <v>3</v>
      </c>
      <c r="C256" s="800">
        <f t="shared" ca="1" si="23"/>
        <v>1</v>
      </c>
      <c r="D256" s="801">
        <f t="shared" ca="1" si="24"/>
        <v>1</v>
      </c>
      <c r="E256" s="801">
        <f t="shared" ca="1" si="25"/>
        <v>3</v>
      </c>
      <c r="F256" s="209"/>
      <c r="J256" s="65"/>
      <c r="K256" s="146"/>
      <c r="L256" s="566"/>
      <c r="M256" s="566"/>
      <c r="N256" s="786"/>
      <c r="O256" s="637"/>
      <c r="P256" s="147"/>
      <c r="Q256" s="65"/>
    </row>
    <row r="257" spans="1:17" s="148" customFormat="1" ht="14.1" customHeight="1" x14ac:dyDescent="0.2">
      <c r="A257" s="800">
        <f ca="1">IF($H257="UNIDADE CONSTRUTIVA",OFFSET(A257,-1,0)+1,LARGE(A$3:A256,1))</f>
        <v>0</v>
      </c>
      <c r="B257" s="800">
        <f t="shared" ca="1" si="22"/>
        <v>3</v>
      </c>
      <c r="C257" s="800">
        <f t="shared" ca="1" si="23"/>
        <v>1</v>
      </c>
      <c r="D257" s="801">
        <f t="shared" ca="1" si="24"/>
        <v>1</v>
      </c>
      <c r="E257" s="801">
        <f t="shared" ca="1" si="25"/>
        <v>3</v>
      </c>
      <c r="F257" s="209"/>
      <c r="J257" s="65"/>
      <c r="K257" s="146"/>
      <c r="L257" s="566"/>
      <c r="M257" s="566"/>
      <c r="N257" s="786"/>
      <c r="O257" s="637"/>
      <c r="P257" s="147"/>
      <c r="Q257" s="65"/>
    </row>
    <row r="258" spans="1:17" s="148" customFormat="1" ht="14.1" customHeight="1" x14ac:dyDescent="0.2">
      <c r="A258" s="800">
        <f ca="1">IF($H258="UNIDADE CONSTRUTIVA",OFFSET(A258,-1,0)+1,LARGE(A$3:A257,1))</f>
        <v>0</v>
      </c>
      <c r="B258" s="800">
        <f t="shared" ca="1" si="22"/>
        <v>3</v>
      </c>
      <c r="C258" s="800">
        <f t="shared" ca="1" si="23"/>
        <v>1</v>
      </c>
      <c r="D258" s="801">
        <f t="shared" ca="1" si="24"/>
        <v>1</v>
      </c>
      <c r="E258" s="801">
        <f t="shared" ca="1" si="25"/>
        <v>3</v>
      </c>
      <c r="F258" s="209"/>
      <c r="J258" s="65"/>
      <c r="K258" s="146"/>
      <c r="L258" s="566"/>
      <c r="M258" s="566"/>
      <c r="N258" s="786"/>
      <c r="O258" s="637"/>
      <c r="P258" s="147"/>
      <c r="Q258" s="65"/>
    </row>
    <row r="259" spans="1:17" s="148" customFormat="1" ht="14.1" customHeight="1" x14ac:dyDescent="0.2">
      <c r="A259" s="800">
        <f ca="1">IF($H259="UNIDADE CONSTRUTIVA",OFFSET(A259,-1,0)+1,LARGE(A$3:A258,1))</f>
        <v>0</v>
      </c>
      <c r="B259" s="800">
        <f t="shared" ca="1" si="22"/>
        <v>3</v>
      </c>
      <c r="C259" s="800">
        <f t="shared" ca="1" si="23"/>
        <v>1</v>
      </c>
      <c r="D259" s="801">
        <f t="shared" ca="1" si="24"/>
        <v>1</v>
      </c>
      <c r="E259" s="801">
        <f t="shared" ca="1" si="25"/>
        <v>3</v>
      </c>
      <c r="F259" s="209"/>
      <c r="J259" s="65"/>
      <c r="K259" s="146"/>
      <c r="L259" s="566"/>
      <c r="M259" s="566"/>
      <c r="N259" s="786"/>
      <c r="O259" s="637"/>
      <c r="P259" s="147"/>
      <c r="Q259" s="65"/>
    </row>
    <row r="260" spans="1:17" s="148" customFormat="1" ht="14.1" customHeight="1" x14ac:dyDescent="0.2">
      <c r="A260" s="800">
        <f ca="1">IF($H260="UNIDADE CONSTRUTIVA",OFFSET(A260,-1,0)+1,LARGE(A$3:A259,1))</f>
        <v>0</v>
      </c>
      <c r="B260" s="800">
        <f t="shared" ca="1" si="22"/>
        <v>3</v>
      </c>
      <c r="C260" s="800">
        <f t="shared" ca="1" si="23"/>
        <v>1</v>
      </c>
      <c r="D260" s="801">
        <f t="shared" ca="1" si="24"/>
        <v>1</v>
      </c>
      <c r="E260" s="801">
        <f t="shared" ca="1" si="25"/>
        <v>3</v>
      </c>
      <c r="F260" s="209"/>
      <c r="J260" s="65"/>
      <c r="K260" s="146"/>
      <c r="L260" s="566"/>
      <c r="M260" s="566"/>
      <c r="N260" s="786"/>
      <c r="O260" s="637"/>
      <c r="P260" s="147"/>
      <c r="Q260" s="65"/>
    </row>
    <row r="261" spans="1:17" s="148" customFormat="1" ht="14.1" customHeight="1" x14ac:dyDescent="0.2">
      <c r="A261" s="800">
        <f ca="1">IF($H261="UNIDADE CONSTRUTIVA",OFFSET(A261,-1,0)+1,LARGE(A$3:A260,1))</f>
        <v>0</v>
      </c>
      <c r="B261" s="800">
        <f t="shared" ca="1" si="22"/>
        <v>3</v>
      </c>
      <c r="C261" s="800">
        <f t="shared" ca="1" si="23"/>
        <v>1</v>
      </c>
      <c r="D261" s="801">
        <f t="shared" ca="1" si="24"/>
        <v>1</v>
      </c>
      <c r="E261" s="801">
        <f t="shared" ca="1" si="25"/>
        <v>3</v>
      </c>
      <c r="F261" s="209"/>
      <c r="J261" s="65"/>
      <c r="K261" s="146"/>
      <c r="L261" s="566"/>
      <c r="M261" s="566"/>
      <c r="N261" s="786"/>
      <c r="O261" s="637"/>
      <c r="P261" s="147"/>
      <c r="Q261" s="65"/>
    </row>
    <row r="262" spans="1:17" s="148" customFormat="1" ht="14.1" customHeight="1" x14ac:dyDescent="0.2">
      <c r="A262" s="800">
        <f ca="1">IF($H262="UNIDADE CONSTRUTIVA",OFFSET(A262,-1,0)+1,LARGE(A$3:A261,1))</f>
        <v>0</v>
      </c>
      <c r="B262" s="800">
        <f t="shared" ca="1" si="22"/>
        <v>3</v>
      </c>
      <c r="C262" s="800">
        <f t="shared" ca="1" si="23"/>
        <v>1</v>
      </c>
      <c r="D262" s="801">
        <f t="shared" ca="1" si="24"/>
        <v>1</v>
      </c>
      <c r="E262" s="801">
        <f t="shared" ca="1" si="25"/>
        <v>3</v>
      </c>
      <c r="F262" s="209"/>
      <c r="J262" s="65"/>
      <c r="K262" s="146"/>
      <c r="L262" s="566"/>
      <c r="M262" s="566"/>
      <c r="N262" s="786"/>
      <c r="O262" s="637"/>
      <c r="P262" s="147"/>
      <c r="Q262" s="65"/>
    </row>
    <row r="263" spans="1:17" s="148" customFormat="1" ht="14.1" customHeight="1" x14ac:dyDescent="0.2">
      <c r="A263" s="800">
        <f ca="1">IF($H263="UNIDADE CONSTRUTIVA",OFFSET(A263,-1,0)+1,LARGE(A$3:A262,1))</f>
        <v>0</v>
      </c>
      <c r="B263" s="800">
        <f t="shared" ca="1" si="22"/>
        <v>3</v>
      </c>
      <c r="C263" s="800">
        <f t="shared" ca="1" si="23"/>
        <v>1</v>
      </c>
      <c r="D263" s="801">
        <f t="shared" ca="1" si="24"/>
        <v>1</v>
      </c>
      <c r="E263" s="801">
        <f t="shared" ca="1" si="25"/>
        <v>3</v>
      </c>
      <c r="F263" s="209"/>
      <c r="J263" s="65"/>
      <c r="K263" s="146"/>
      <c r="L263" s="566"/>
      <c r="M263" s="566"/>
      <c r="N263" s="786"/>
      <c r="O263" s="637"/>
      <c r="P263" s="147"/>
      <c r="Q263" s="65"/>
    </row>
    <row r="264" spans="1:17" s="148" customFormat="1" ht="14.1" customHeight="1" x14ac:dyDescent="0.2">
      <c r="A264" s="800">
        <f ca="1">IF($H264="UNIDADE CONSTRUTIVA",OFFSET(A264,-1,0)+1,LARGE(A$3:A263,1))</f>
        <v>0</v>
      </c>
      <c r="B264" s="800">
        <f t="shared" ca="1" si="22"/>
        <v>3</v>
      </c>
      <c r="C264" s="800">
        <f t="shared" ca="1" si="23"/>
        <v>1</v>
      </c>
      <c r="D264" s="801">
        <f t="shared" ca="1" si="24"/>
        <v>1</v>
      </c>
      <c r="E264" s="801">
        <f t="shared" ca="1" si="25"/>
        <v>3</v>
      </c>
      <c r="F264" s="209"/>
      <c r="J264" s="65"/>
      <c r="K264" s="146"/>
      <c r="L264" s="566"/>
      <c r="M264" s="566"/>
      <c r="N264" s="786"/>
      <c r="O264" s="637"/>
      <c r="P264" s="147"/>
      <c r="Q264" s="65"/>
    </row>
    <row r="265" spans="1:17" s="148" customFormat="1" ht="14.1" customHeight="1" x14ac:dyDescent="0.2">
      <c r="A265" s="800">
        <f ca="1">IF($H265="UNIDADE CONSTRUTIVA",OFFSET(A265,-1,0)+1,LARGE(A$3:A264,1))</f>
        <v>0</v>
      </c>
      <c r="B265" s="800">
        <f t="shared" ref="B265:B328" ca="1" si="26">IF(H265="UNIDADE CONSTRUTIVA",0,IF(H265="CÉLULA CONSTRUTIVA",OFFSET(B265,-1,0)+1,OFFSET(B265,-1,0)))</f>
        <v>3</v>
      </c>
      <c r="C265" s="800">
        <f t="shared" ref="C265:C328" ca="1" si="27">IF(H265="CÉLULA CONSTRUTIVA",0,IF(H265="ETAPA",OFFSET(C265,-1,0)+1,OFFSET(C265,-1,0)))</f>
        <v>1</v>
      </c>
      <c r="D265" s="801">
        <f t="shared" ref="D265:D328" ca="1" si="28">IF(H265="ETAPA",0,IF(H265="SUBETAPA",OFFSET(D265,-1,0)+1,OFFSET(D265,-1,0)))</f>
        <v>1</v>
      </c>
      <c r="E265" s="801">
        <f t="shared" ref="E265:E328" ca="1" si="29">IF(H265="Subetapa",0,IF(H265="serviço",OFFSET(E265,-1,0)+1,OFFSET(E265,-1,0)))</f>
        <v>3</v>
      </c>
      <c r="F265" s="209"/>
      <c r="J265" s="65"/>
      <c r="K265" s="146"/>
      <c r="L265" s="566"/>
      <c r="M265" s="566"/>
      <c r="N265" s="786"/>
      <c r="O265" s="637"/>
      <c r="P265" s="147"/>
      <c r="Q265" s="65"/>
    </row>
    <row r="266" spans="1:17" s="148" customFormat="1" ht="14.1" customHeight="1" x14ac:dyDescent="0.2">
      <c r="A266" s="800">
        <f ca="1">IF($H266="UNIDADE CONSTRUTIVA",OFFSET(A266,-1,0)+1,LARGE(A$3:A265,1))</f>
        <v>0</v>
      </c>
      <c r="B266" s="800">
        <f t="shared" ca="1" si="26"/>
        <v>3</v>
      </c>
      <c r="C266" s="800">
        <f t="shared" ca="1" si="27"/>
        <v>1</v>
      </c>
      <c r="D266" s="801">
        <f t="shared" ca="1" si="28"/>
        <v>1</v>
      </c>
      <c r="E266" s="801">
        <f t="shared" ca="1" si="29"/>
        <v>3</v>
      </c>
      <c r="F266" s="209"/>
      <c r="J266" s="65"/>
      <c r="K266" s="146"/>
      <c r="L266" s="566"/>
      <c r="M266" s="566"/>
      <c r="N266" s="786"/>
      <c r="O266" s="637"/>
      <c r="P266" s="147"/>
      <c r="Q266" s="65"/>
    </row>
    <row r="267" spans="1:17" s="148" customFormat="1" ht="14.1" customHeight="1" x14ac:dyDescent="0.2">
      <c r="A267" s="800">
        <f ca="1">IF($H267="UNIDADE CONSTRUTIVA",OFFSET(A267,-1,0)+1,LARGE(A$3:A266,1))</f>
        <v>0</v>
      </c>
      <c r="B267" s="800">
        <f t="shared" ca="1" si="26"/>
        <v>3</v>
      </c>
      <c r="C267" s="800">
        <f t="shared" ca="1" si="27"/>
        <v>1</v>
      </c>
      <c r="D267" s="801">
        <f t="shared" ca="1" si="28"/>
        <v>1</v>
      </c>
      <c r="E267" s="801">
        <f t="shared" ca="1" si="29"/>
        <v>3</v>
      </c>
      <c r="F267" s="209"/>
      <c r="J267" s="65"/>
      <c r="K267" s="146"/>
      <c r="L267" s="566"/>
      <c r="M267" s="566"/>
      <c r="N267" s="786"/>
      <c r="O267" s="637"/>
      <c r="P267" s="147"/>
      <c r="Q267" s="65"/>
    </row>
    <row r="268" spans="1:17" s="148" customFormat="1" ht="14.1" customHeight="1" x14ac:dyDescent="0.2">
      <c r="A268" s="800">
        <f ca="1">IF($H268="UNIDADE CONSTRUTIVA",OFFSET(A268,-1,0)+1,LARGE(A$3:A267,1))</f>
        <v>0</v>
      </c>
      <c r="B268" s="800">
        <f t="shared" ca="1" si="26"/>
        <v>3</v>
      </c>
      <c r="C268" s="800">
        <f t="shared" ca="1" si="27"/>
        <v>1</v>
      </c>
      <c r="D268" s="801">
        <f t="shared" ca="1" si="28"/>
        <v>1</v>
      </c>
      <c r="E268" s="801">
        <f t="shared" ca="1" si="29"/>
        <v>3</v>
      </c>
      <c r="F268" s="209"/>
      <c r="J268" s="65"/>
      <c r="K268" s="146"/>
      <c r="L268" s="566"/>
      <c r="M268" s="566"/>
      <c r="N268" s="786"/>
      <c r="O268" s="637"/>
      <c r="P268" s="147"/>
      <c r="Q268" s="65"/>
    </row>
    <row r="269" spans="1:17" s="148" customFormat="1" ht="14.1" customHeight="1" x14ac:dyDescent="0.2">
      <c r="A269" s="800">
        <f ca="1">IF($H269="UNIDADE CONSTRUTIVA",OFFSET(A269,-1,0)+1,LARGE(A$3:A268,1))</f>
        <v>0</v>
      </c>
      <c r="B269" s="800">
        <f t="shared" ca="1" si="26"/>
        <v>3</v>
      </c>
      <c r="C269" s="800">
        <f t="shared" ca="1" si="27"/>
        <v>1</v>
      </c>
      <c r="D269" s="801">
        <f t="shared" ca="1" si="28"/>
        <v>1</v>
      </c>
      <c r="E269" s="801">
        <f t="shared" ca="1" si="29"/>
        <v>3</v>
      </c>
      <c r="F269" s="209"/>
      <c r="J269" s="65"/>
      <c r="K269" s="146"/>
      <c r="L269" s="566"/>
      <c r="M269" s="566"/>
      <c r="N269" s="786"/>
      <c r="O269" s="637"/>
      <c r="P269" s="147"/>
      <c r="Q269" s="65"/>
    </row>
    <row r="270" spans="1:17" s="148" customFormat="1" ht="14.1" customHeight="1" x14ac:dyDescent="0.2">
      <c r="A270" s="800">
        <f ca="1">IF($H270="UNIDADE CONSTRUTIVA",OFFSET(A270,-1,0)+1,LARGE(A$3:A269,1))</f>
        <v>0</v>
      </c>
      <c r="B270" s="800">
        <f t="shared" ca="1" si="26"/>
        <v>3</v>
      </c>
      <c r="C270" s="800">
        <f t="shared" ca="1" si="27"/>
        <v>1</v>
      </c>
      <c r="D270" s="801">
        <f t="shared" ca="1" si="28"/>
        <v>1</v>
      </c>
      <c r="E270" s="801">
        <f t="shared" ca="1" si="29"/>
        <v>3</v>
      </c>
      <c r="F270" s="209"/>
      <c r="J270" s="65"/>
      <c r="K270" s="146"/>
      <c r="L270" s="566"/>
      <c r="M270" s="566"/>
      <c r="N270" s="786"/>
      <c r="O270" s="637"/>
      <c r="P270" s="147"/>
      <c r="Q270" s="65"/>
    </row>
    <row r="271" spans="1:17" s="148" customFormat="1" ht="14.1" customHeight="1" x14ac:dyDescent="0.2">
      <c r="A271" s="800">
        <f ca="1">IF($H271="UNIDADE CONSTRUTIVA",OFFSET(A271,-1,0)+1,LARGE(A$3:A270,1))</f>
        <v>0</v>
      </c>
      <c r="B271" s="800">
        <f t="shared" ca="1" si="26"/>
        <v>3</v>
      </c>
      <c r="C271" s="800">
        <f t="shared" ca="1" si="27"/>
        <v>1</v>
      </c>
      <c r="D271" s="801">
        <f t="shared" ca="1" si="28"/>
        <v>1</v>
      </c>
      <c r="E271" s="801">
        <f t="shared" ca="1" si="29"/>
        <v>3</v>
      </c>
      <c r="F271" s="209"/>
      <c r="J271" s="65"/>
      <c r="K271" s="146"/>
      <c r="L271" s="566"/>
      <c r="M271" s="566"/>
      <c r="N271" s="786"/>
      <c r="O271" s="637"/>
      <c r="P271" s="147"/>
      <c r="Q271" s="65"/>
    </row>
    <row r="272" spans="1:17" s="148" customFormat="1" ht="14.1" customHeight="1" x14ac:dyDescent="0.2">
      <c r="A272" s="800">
        <f ca="1">IF($H272="UNIDADE CONSTRUTIVA",OFFSET(A272,-1,0)+1,LARGE(A$3:A271,1))</f>
        <v>0</v>
      </c>
      <c r="B272" s="800">
        <f t="shared" ca="1" si="26"/>
        <v>3</v>
      </c>
      <c r="C272" s="800">
        <f t="shared" ca="1" si="27"/>
        <v>1</v>
      </c>
      <c r="D272" s="801">
        <f t="shared" ca="1" si="28"/>
        <v>1</v>
      </c>
      <c r="E272" s="801">
        <f t="shared" ca="1" si="29"/>
        <v>3</v>
      </c>
      <c r="F272" s="209"/>
      <c r="J272" s="65"/>
      <c r="K272" s="146"/>
      <c r="L272" s="566"/>
      <c r="M272" s="566"/>
      <c r="N272" s="786"/>
      <c r="O272" s="637"/>
      <c r="P272" s="147"/>
      <c r="Q272" s="65"/>
    </row>
    <row r="273" spans="1:17" s="148" customFormat="1" ht="14.1" customHeight="1" x14ac:dyDescent="0.2">
      <c r="A273" s="800">
        <f ca="1">IF($H273="UNIDADE CONSTRUTIVA",OFFSET(A273,-1,0)+1,LARGE(A$3:A272,1))</f>
        <v>0</v>
      </c>
      <c r="B273" s="800">
        <f t="shared" ca="1" si="26"/>
        <v>3</v>
      </c>
      <c r="C273" s="800">
        <f t="shared" ca="1" si="27"/>
        <v>1</v>
      </c>
      <c r="D273" s="801">
        <f t="shared" ca="1" si="28"/>
        <v>1</v>
      </c>
      <c r="E273" s="801">
        <f t="shared" ca="1" si="29"/>
        <v>3</v>
      </c>
      <c r="F273" s="209"/>
      <c r="J273" s="65"/>
      <c r="K273" s="146"/>
      <c r="L273" s="566"/>
      <c r="M273" s="566"/>
      <c r="N273" s="786"/>
      <c r="O273" s="637"/>
      <c r="P273" s="147"/>
      <c r="Q273" s="65"/>
    </row>
    <row r="274" spans="1:17" s="148" customFormat="1" ht="14.1" customHeight="1" x14ac:dyDescent="0.2">
      <c r="A274" s="800">
        <f ca="1">IF($H274="UNIDADE CONSTRUTIVA",OFFSET(A274,-1,0)+1,LARGE(A$3:A273,1))</f>
        <v>0</v>
      </c>
      <c r="B274" s="800">
        <f t="shared" ca="1" si="26"/>
        <v>3</v>
      </c>
      <c r="C274" s="800">
        <f t="shared" ca="1" si="27"/>
        <v>1</v>
      </c>
      <c r="D274" s="801">
        <f t="shared" ca="1" si="28"/>
        <v>1</v>
      </c>
      <c r="E274" s="801">
        <f t="shared" ca="1" si="29"/>
        <v>3</v>
      </c>
      <c r="F274" s="209"/>
      <c r="J274" s="65"/>
      <c r="K274" s="146"/>
      <c r="L274" s="566"/>
      <c r="M274" s="566"/>
      <c r="N274" s="786"/>
      <c r="O274" s="637"/>
      <c r="P274" s="147"/>
      <c r="Q274" s="65"/>
    </row>
    <row r="275" spans="1:17" s="148" customFormat="1" ht="14.1" customHeight="1" x14ac:dyDescent="0.2">
      <c r="A275" s="800">
        <f ca="1">IF($H275="UNIDADE CONSTRUTIVA",OFFSET(A275,-1,0)+1,LARGE(A$3:A274,1))</f>
        <v>0</v>
      </c>
      <c r="B275" s="800">
        <f t="shared" ca="1" si="26"/>
        <v>3</v>
      </c>
      <c r="C275" s="800">
        <f t="shared" ca="1" si="27"/>
        <v>1</v>
      </c>
      <c r="D275" s="801">
        <f t="shared" ca="1" si="28"/>
        <v>1</v>
      </c>
      <c r="E275" s="801">
        <f t="shared" ca="1" si="29"/>
        <v>3</v>
      </c>
      <c r="F275" s="209"/>
      <c r="J275" s="65"/>
      <c r="K275" s="146"/>
      <c r="L275" s="566"/>
      <c r="M275" s="566"/>
      <c r="N275" s="786"/>
      <c r="O275" s="637"/>
      <c r="P275" s="147"/>
      <c r="Q275" s="65"/>
    </row>
    <row r="276" spans="1:17" s="148" customFormat="1" ht="14.1" customHeight="1" x14ac:dyDescent="0.2">
      <c r="A276" s="800">
        <f ca="1">IF($H276="UNIDADE CONSTRUTIVA",OFFSET(A276,-1,0)+1,LARGE(A$3:A275,1))</f>
        <v>0</v>
      </c>
      <c r="B276" s="800">
        <f t="shared" ca="1" si="26"/>
        <v>3</v>
      </c>
      <c r="C276" s="800">
        <f t="shared" ca="1" si="27"/>
        <v>1</v>
      </c>
      <c r="D276" s="801">
        <f t="shared" ca="1" si="28"/>
        <v>1</v>
      </c>
      <c r="E276" s="801">
        <f t="shared" ca="1" si="29"/>
        <v>3</v>
      </c>
      <c r="F276" s="209"/>
      <c r="J276" s="65"/>
      <c r="K276" s="146"/>
      <c r="L276" s="566"/>
      <c r="M276" s="566"/>
      <c r="N276" s="786"/>
      <c r="O276" s="637"/>
      <c r="P276" s="147"/>
      <c r="Q276" s="65"/>
    </row>
    <row r="277" spans="1:17" s="148" customFormat="1" ht="14.1" customHeight="1" x14ac:dyDescent="0.2">
      <c r="A277" s="800">
        <f ca="1">IF($H277="UNIDADE CONSTRUTIVA",OFFSET(A277,-1,0)+1,LARGE(A$3:A276,1))</f>
        <v>0</v>
      </c>
      <c r="B277" s="800">
        <f t="shared" ca="1" si="26"/>
        <v>3</v>
      </c>
      <c r="C277" s="800">
        <f t="shared" ca="1" si="27"/>
        <v>1</v>
      </c>
      <c r="D277" s="801">
        <f t="shared" ca="1" si="28"/>
        <v>1</v>
      </c>
      <c r="E277" s="801">
        <f t="shared" ca="1" si="29"/>
        <v>3</v>
      </c>
      <c r="F277" s="209"/>
      <c r="J277" s="65"/>
      <c r="K277" s="146"/>
      <c r="L277" s="566"/>
      <c r="M277" s="566"/>
      <c r="N277" s="786"/>
      <c r="O277" s="637"/>
      <c r="P277" s="147"/>
      <c r="Q277" s="65"/>
    </row>
    <row r="278" spans="1:17" s="148" customFormat="1" ht="14.1" customHeight="1" x14ac:dyDescent="0.2">
      <c r="A278" s="800">
        <f ca="1">IF($H278="UNIDADE CONSTRUTIVA",OFFSET(A278,-1,0)+1,LARGE(A$3:A277,1))</f>
        <v>0</v>
      </c>
      <c r="B278" s="800">
        <f t="shared" ca="1" si="26"/>
        <v>3</v>
      </c>
      <c r="C278" s="800">
        <f t="shared" ca="1" si="27"/>
        <v>1</v>
      </c>
      <c r="D278" s="801">
        <f t="shared" ca="1" si="28"/>
        <v>1</v>
      </c>
      <c r="E278" s="801">
        <f t="shared" ca="1" si="29"/>
        <v>3</v>
      </c>
      <c r="F278" s="209"/>
      <c r="J278" s="65"/>
      <c r="K278" s="146"/>
      <c r="L278" s="566"/>
      <c r="M278" s="566"/>
      <c r="N278" s="786"/>
      <c r="O278" s="637"/>
      <c r="P278" s="147"/>
      <c r="Q278" s="65"/>
    </row>
    <row r="279" spans="1:17" s="148" customFormat="1" ht="14.1" customHeight="1" x14ac:dyDescent="0.2">
      <c r="A279" s="800">
        <f ca="1">IF($H279="UNIDADE CONSTRUTIVA",OFFSET(A279,-1,0)+1,LARGE(A$3:A278,1))</f>
        <v>0</v>
      </c>
      <c r="B279" s="800">
        <f t="shared" ca="1" si="26"/>
        <v>3</v>
      </c>
      <c r="C279" s="800">
        <f t="shared" ca="1" si="27"/>
        <v>1</v>
      </c>
      <c r="D279" s="801">
        <f t="shared" ca="1" si="28"/>
        <v>1</v>
      </c>
      <c r="E279" s="801">
        <f t="shared" ca="1" si="29"/>
        <v>3</v>
      </c>
      <c r="F279" s="209"/>
      <c r="J279" s="65"/>
      <c r="K279" s="146"/>
      <c r="L279" s="566"/>
      <c r="M279" s="566"/>
      <c r="N279" s="786"/>
      <c r="O279" s="637"/>
      <c r="P279" s="147"/>
      <c r="Q279" s="65"/>
    </row>
    <row r="280" spans="1:17" s="148" customFormat="1" ht="14.1" customHeight="1" x14ac:dyDescent="0.2">
      <c r="A280" s="800">
        <f ca="1">IF($H280="UNIDADE CONSTRUTIVA",OFFSET(A280,-1,0)+1,LARGE(A$3:A279,1))</f>
        <v>0</v>
      </c>
      <c r="B280" s="800">
        <f t="shared" ca="1" si="26"/>
        <v>3</v>
      </c>
      <c r="C280" s="800">
        <f t="shared" ca="1" si="27"/>
        <v>1</v>
      </c>
      <c r="D280" s="801">
        <f t="shared" ca="1" si="28"/>
        <v>1</v>
      </c>
      <c r="E280" s="801">
        <f t="shared" ca="1" si="29"/>
        <v>3</v>
      </c>
      <c r="F280" s="209"/>
      <c r="J280" s="65"/>
      <c r="K280" s="146"/>
      <c r="L280" s="566"/>
      <c r="M280" s="566"/>
      <c r="N280" s="786"/>
      <c r="O280" s="637"/>
      <c r="P280" s="147"/>
      <c r="Q280" s="65"/>
    </row>
    <row r="281" spans="1:17" s="148" customFormat="1" ht="14.1" customHeight="1" x14ac:dyDescent="0.2">
      <c r="A281" s="800">
        <f ca="1">IF($H281="UNIDADE CONSTRUTIVA",OFFSET(A281,-1,0)+1,LARGE(A$3:A280,1))</f>
        <v>0</v>
      </c>
      <c r="B281" s="800">
        <f t="shared" ca="1" si="26"/>
        <v>3</v>
      </c>
      <c r="C281" s="800">
        <f t="shared" ca="1" si="27"/>
        <v>1</v>
      </c>
      <c r="D281" s="801">
        <f t="shared" ca="1" si="28"/>
        <v>1</v>
      </c>
      <c r="E281" s="801">
        <f t="shared" ca="1" si="29"/>
        <v>3</v>
      </c>
      <c r="F281" s="209"/>
      <c r="J281" s="65"/>
      <c r="K281" s="146"/>
      <c r="L281" s="566"/>
      <c r="M281" s="566"/>
      <c r="N281" s="786"/>
      <c r="O281" s="637"/>
      <c r="P281" s="147"/>
      <c r="Q281" s="65"/>
    </row>
    <row r="282" spans="1:17" s="148" customFormat="1" ht="14.1" customHeight="1" x14ac:dyDescent="0.2">
      <c r="A282" s="800">
        <f ca="1">IF($H282="UNIDADE CONSTRUTIVA",OFFSET(A282,-1,0)+1,LARGE(A$3:A281,1))</f>
        <v>0</v>
      </c>
      <c r="B282" s="800">
        <f t="shared" ca="1" si="26"/>
        <v>3</v>
      </c>
      <c r="C282" s="800">
        <f t="shared" ca="1" si="27"/>
        <v>1</v>
      </c>
      <c r="D282" s="801">
        <f t="shared" ca="1" si="28"/>
        <v>1</v>
      </c>
      <c r="E282" s="801">
        <f t="shared" ca="1" si="29"/>
        <v>3</v>
      </c>
      <c r="F282" s="209"/>
      <c r="J282" s="65"/>
      <c r="K282" s="146"/>
      <c r="L282" s="566"/>
      <c r="M282" s="566"/>
      <c r="N282" s="786"/>
      <c r="O282" s="637"/>
      <c r="P282" s="147"/>
      <c r="Q282" s="65"/>
    </row>
    <row r="283" spans="1:17" s="148" customFormat="1" ht="14.1" customHeight="1" x14ac:dyDescent="0.2">
      <c r="A283" s="800">
        <f ca="1">IF($H283="UNIDADE CONSTRUTIVA",OFFSET(A283,-1,0)+1,LARGE(A$3:A282,1))</f>
        <v>0</v>
      </c>
      <c r="B283" s="800">
        <f t="shared" ca="1" si="26"/>
        <v>3</v>
      </c>
      <c r="C283" s="800">
        <f t="shared" ca="1" si="27"/>
        <v>1</v>
      </c>
      <c r="D283" s="801">
        <f t="shared" ca="1" si="28"/>
        <v>1</v>
      </c>
      <c r="E283" s="801">
        <f t="shared" ca="1" si="29"/>
        <v>3</v>
      </c>
      <c r="F283" s="209"/>
      <c r="J283" s="65"/>
      <c r="K283" s="146"/>
      <c r="L283" s="566"/>
      <c r="M283" s="566"/>
      <c r="N283" s="786"/>
      <c r="O283" s="637"/>
      <c r="P283" s="147"/>
      <c r="Q283" s="65"/>
    </row>
    <row r="284" spans="1:17" s="148" customFormat="1" ht="14.1" customHeight="1" x14ac:dyDescent="0.2">
      <c r="A284" s="800">
        <f ca="1">IF($H284="UNIDADE CONSTRUTIVA",OFFSET(A284,-1,0)+1,LARGE(A$3:A283,1))</f>
        <v>0</v>
      </c>
      <c r="B284" s="800">
        <f t="shared" ca="1" si="26"/>
        <v>3</v>
      </c>
      <c r="C284" s="800">
        <f t="shared" ca="1" si="27"/>
        <v>1</v>
      </c>
      <c r="D284" s="801">
        <f t="shared" ca="1" si="28"/>
        <v>1</v>
      </c>
      <c r="E284" s="801">
        <f t="shared" ca="1" si="29"/>
        <v>3</v>
      </c>
      <c r="F284" s="209"/>
      <c r="J284" s="65"/>
      <c r="K284" s="146"/>
      <c r="L284" s="566"/>
      <c r="M284" s="566"/>
      <c r="N284" s="786"/>
      <c r="O284" s="637"/>
      <c r="P284" s="147"/>
      <c r="Q284" s="65"/>
    </row>
    <row r="285" spans="1:17" s="148" customFormat="1" ht="14.1" customHeight="1" x14ac:dyDescent="0.2">
      <c r="A285" s="800">
        <f ca="1">IF($H285="UNIDADE CONSTRUTIVA",OFFSET(A285,-1,0)+1,LARGE(A$3:A284,1))</f>
        <v>0</v>
      </c>
      <c r="B285" s="800">
        <f t="shared" ca="1" si="26"/>
        <v>3</v>
      </c>
      <c r="C285" s="800">
        <f t="shared" ca="1" si="27"/>
        <v>1</v>
      </c>
      <c r="D285" s="801">
        <f t="shared" ca="1" si="28"/>
        <v>1</v>
      </c>
      <c r="E285" s="801">
        <f t="shared" ca="1" si="29"/>
        <v>3</v>
      </c>
      <c r="F285" s="209"/>
      <c r="J285" s="65"/>
      <c r="K285" s="146"/>
      <c r="L285" s="566"/>
      <c r="M285" s="566"/>
      <c r="N285" s="786"/>
      <c r="O285" s="637"/>
      <c r="P285" s="147"/>
      <c r="Q285" s="65"/>
    </row>
    <row r="286" spans="1:17" s="148" customFormat="1" ht="14.1" customHeight="1" x14ac:dyDescent="0.2">
      <c r="A286" s="800">
        <f ca="1">IF($H286="UNIDADE CONSTRUTIVA",OFFSET(A286,-1,0)+1,LARGE(A$3:A285,1))</f>
        <v>0</v>
      </c>
      <c r="B286" s="800">
        <f t="shared" ca="1" si="26"/>
        <v>3</v>
      </c>
      <c r="C286" s="800">
        <f t="shared" ca="1" si="27"/>
        <v>1</v>
      </c>
      <c r="D286" s="801">
        <f t="shared" ca="1" si="28"/>
        <v>1</v>
      </c>
      <c r="E286" s="801">
        <f t="shared" ca="1" si="29"/>
        <v>3</v>
      </c>
      <c r="F286" s="209"/>
      <c r="J286" s="65"/>
      <c r="K286" s="146"/>
      <c r="L286" s="566"/>
      <c r="M286" s="566"/>
      <c r="N286" s="786"/>
      <c r="O286" s="637"/>
      <c r="P286" s="147"/>
      <c r="Q286" s="65"/>
    </row>
    <row r="287" spans="1:17" s="148" customFormat="1" ht="14.1" customHeight="1" x14ac:dyDescent="0.2">
      <c r="A287" s="800">
        <f ca="1">IF($H287="UNIDADE CONSTRUTIVA",OFFSET(A287,-1,0)+1,LARGE(A$3:A286,1))</f>
        <v>0</v>
      </c>
      <c r="B287" s="800">
        <f t="shared" ca="1" si="26"/>
        <v>3</v>
      </c>
      <c r="C287" s="800">
        <f t="shared" ca="1" si="27"/>
        <v>1</v>
      </c>
      <c r="D287" s="801">
        <f t="shared" ca="1" si="28"/>
        <v>1</v>
      </c>
      <c r="E287" s="801">
        <f t="shared" ca="1" si="29"/>
        <v>3</v>
      </c>
      <c r="F287" s="209"/>
      <c r="J287" s="65"/>
      <c r="K287" s="146"/>
      <c r="L287" s="566"/>
      <c r="M287" s="566"/>
      <c r="N287" s="786"/>
      <c r="O287" s="637"/>
      <c r="P287" s="147"/>
      <c r="Q287" s="65"/>
    </row>
    <row r="288" spans="1:17" s="148" customFormat="1" ht="14.1" customHeight="1" x14ac:dyDescent="0.2">
      <c r="A288" s="800">
        <f ca="1">IF($H288="UNIDADE CONSTRUTIVA",OFFSET(A288,-1,0)+1,LARGE(A$3:A287,1))</f>
        <v>0</v>
      </c>
      <c r="B288" s="800">
        <f t="shared" ca="1" si="26"/>
        <v>3</v>
      </c>
      <c r="C288" s="800">
        <f t="shared" ca="1" si="27"/>
        <v>1</v>
      </c>
      <c r="D288" s="801">
        <f t="shared" ca="1" si="28"/>
        <v>1</v>
      </c>
      <c r="E288" s="801">
        <f t="shared" ca="1" si="29"/>
        <v>3</v>
      </c>
      <c r="F288" s="209"/>
      <c r="J288" s="65"/>
      <c r="K288" s="146"/>
      <c r="L288" s="566"/>
      <c r="M288" s="566"/>
      <c r="N288" s="786"/>
      <c r="O288" s="637"/>
      <c r="P288" s="147"/>
      <c r="Q288" s="65"/>
    </row>
    <row r="289" spans="1:17" s="148" customFormat="1" ht="14.1" customHeight="1" x14ac:dyDescent="0.2">
      <c r="A289" s="800">
        <f ca="1">IF($H289="UNIDADE CONSTRUTIVA",OFFSET(A289,-1,0)+1,LARGE(A$3:A288,1))</f>
        <v>0</v>
      </c>
      <c r="B289" s="800">
        <f t="shared" ca="1" si="26"/>
        <v>3</v>
      </c>
      <c r="C289" s="800">
        <f t="shared" ca="1" si="27"/>
        <v>1</v>
      </c>
      <c r="D289" s="801">
        <f t="shared" ca="1" si="28"/>
        <v>1</v>
      </c>
      <c r="E289" s="801">
        <f t="shared" ca="1" si="29"/>
        <v>3</v>
      </c>
      <c r="F289" s="209"/>
      <c r="J289" s="65"/>
      <c r="K289" s="146"/>
      <c r="L289" s="566"/>
      <c r="M289" s="566"/>
      <c r="N289" s="786"/>
      <c r="O289" s="637"/>
      <c r="P289" s="147"/>
      <c r="Q289" s="65"/>
    </row>
    <row r="290" spans="1:17" s="148" customFormat="1" ht="14.1" customHeight="1" x14ac:dyDescent="0.2">
      <c r="A290" s="800">
        <f ca="1">IF($H290="UNIDADE CONSTRUTIVA",OFFSET(A290,-1,0)+1,LARGE(A$3:A289,1))</f>
        <v>0</v>
      </c>
      <c r="B290" s="800">
        <f t="shared" ca="1" si="26"/>
        <v>3</v>
      </c>
      <c r="C290" s="800">
        <f t="shared" ca="1" si="27"/>
        <v>1</v>
      </c>
      <c r="D290" s="801">
        <f t="shared" ca="1" si="28"/>
        <v>1</v>
      </c>
      <c r="E290" s="801">
        <f t="shared" ca="1" si="29"/>
        <v>3</v>
      </c>
      <c r="F290" s="209"/>
      <c r="J290" s="65"/>
      <c r="K290" s="146"/>
      <c r="L290" s="566"/>
      <c r="M290" s="566"/>
      <c r="N290" s="786"/>
      <c r="O290" s="637"/>
      <c r="P290" s="147"/>
      <c r="Q290" s="65"/>
    </row>
    <row r="291" spans="1:17" s="148" customFormat="1" ht="14.1" customHeight="1" x14ac:dyDescent="0.2">
      <c r="A291" s="800">
        <f ca="1">IF($H291="UNIDADE CONSTRUTIVA",OFFSET(A291,-1,0)+1,LARGE(A$3:A290,1))</f>
        <v>0</v>
      </c>
      <c r="B291" s="800">
        <f t="shared" ca="1" si="26"/>
        <v>3</v>
      </c>
      <c r="C291" s="800">
        <f t="shared" ca="1" si="27"/>
        <v>1</v>
      </c>
      <c r="D291" s="801">
        <f t="shared" ca="1" si="28"/>
        <v>1</v>
      </c>
      <c r="E291" s="801">
        <f t="shared" ca="1" si="29"/>
        <v>3</v>
      </c>
      <c r="F291" s="209"/>
      <c r="J291" s="65"/>
      <c r="K291" s="146"/>
      <c r="L291" s="566"/>
      <c r="M291" s="566"/>
      <c r="N291" s="786"/>
      <c r="O291" s="637"/>
      <c r="P291" s="147"/>
      <c r="Q291" s="65"/>
    </row>
    <row r="292" spans="1:17" s="148" customFormat="1" ht="14.1" customHeight="1" x14ac:dyDescent="0.2">
      <c r="A292" s="800">
        <f ca="1">IF($H292="UNIDADE CONSTRUTIVA",OFFSET(A292,-1,0)+1,LARGE(A$3:A291,1))</f>
        <v>0</v>
      </c>
      <c r="B292" s="800">
        <f t="shared" ca="1" si="26"/>
        <v>3</v>
      </c>
      <c r="C292" s="800">
        <f t="shared" ca="1" si="27"/>
        <v>1</v>
      </c>
      <c r="D292" s="801">
        <f t="shared" ca="1" si="28"/>
        <v>1</v>
      </c>
      <c r="E292" s="801">
        <f t="shared" ca="1" si="29"/>
        <v>3</v>
      </c>
      <c r="F292" s="209"/>
      <c r="J292" s="65"/>
      <c r="K292" s="146"/>
      <c r="L292" s="566"/>
      <c r="M292" s="566"/>
      <c r="N292" s="786"/>
      <c r="O292" s="637"/>
      <c r="P292" s="147"/>
      <c r="Q292" s="65"/>
    </row>
    <row r="293" spans="1:17" s="148" customFormat="1" ht="14.1" customHeight="1" x14ac:dyDescent="0.2">
      <c r="A293" s="800">
        <f ca="1">IF($H293="UNIDADE CONSTRUTIVA",OFFSET(A293,-1,0)+1,LARGE(A$3:A292,1))</f>
        <v>0</v>
      </c>
      <c r="B293" s="800">
        <f t="shared" ca="1" si="26"/>
        <v>3</v>
      </c>
      <c r="C293" s="800">
        <f t="shared" ca="1" si="27"/>
        <v>1</v>
      </c>
      <c r="D293" s="801">
        <f t="shared" ca="1" si="28"/>
        <v>1</v>
      </c>
      <c r="E293" s="801">
        <f t="shared" ca="1" si="29"/>
        <v>3</v>
      </c>
      <c r="F293" s="209"/>
      <c r="J293" s="65"/>
      <c r="K293" s="146"/>
      <c r="L293" s="566"/>
      <c r="M293" s="566"/>
      <c r="N293" s="786"/>
      <c r="O293" s="637"/>
      <c r="P293" s="147"/>
      <c r="Q293" s="65"/>
    </row>
    <row r="294" spans="1:17" s="148" customFormat="1" ht="14.1" customHeight="1" x14ac:dyDescent="0.2">
      <c r="A294" s="800">
        <f ca="1">IF($H294="UNIDADE CONSTRUTIVA",OFFSET(A294,-1,0)+1,LARGE(A$3:A293,1))</f>
        <v>0</v>
      </c>
      <c r="B294" s="800">
        <f t="shared" ca="1" si="26"/>
        <v>3</v>
      </c>
      <c r="C294" s="800">
        <f t="shared" ca="1" si="27"/>
        <v>1</v>
      </c>
      <c r="D294" s="801">
        <f t="shared" ca="1" si="28"/>
        <v>1</v>
      </c>
      <c r="E294" s="801">
        <f t="shared" ca="1" si="29"/>
        <v>3</v>
      </c>
      <c r="F294" s="209"/>
      <c r="J294" s="65"/>
      <c r="K294" s="146"/>
      <c r="L294" s="566"/>
      <c r="M294" s="566"/>
      <c r="N294" s="786"/>
      <c r="O294" s="637"/>
      <c r="P294" s="147"/>
      <c r="Q294" s="65"/>
    </row>
    <row r="295" spans="1:17" s="148" customFormat="1" ht="14.1" customHeight="1" x14ac:dyDescent="0.2">
      <c r="A295" s="800">
        <f ca="1">IF($H295="UNIDADE CONSTRUTIVA",OFFSET(A295,-1,0)+1,LARGE(A$3:A294,1))</f>
        <v>0</v>
      </c>
      <c r="B295" s="800">
        <f t="shared" ca="1" si="26"/>
        <v>3</v>
      </c>
      <c r="C295" s="800">
        <f t="shared" ca="1" si="27"/>
        <v>1</v>
      </c>
      <c r="D295" s="801">
        <f t="shared" ca="1" si="28"/>
        <v>1</v>
      </c>
      <c r="E295" s="801">
        <f t="shared" ca="1" si="29"/>
        <v>3</v>
      </c>
      <c r="F295" s="209"/>
      <c r="J295" s="65"/>
      <c r="K295" s="146"/>
      <c r="L295" s="566"/>
      <c r="M295" s="566"/>
      <c r="N295" s="786"/>
      <c r="O295" s="637"/>
      <c r="P295" s="147"/>
      <c r="Q295" s="65"/>
    </row>
    <row r="296" spans="1:17" s="148" customFormat="1" ht="14.1" customHeight="1" x14ac:dyDescent="0.2">
      <c r="A296" s="800">
        <f ca="1">IF($H296="UNIDADE CONSTRUTIVA",OFFSET(A296,-1,0)+1,LARGE(A$3:A295,1))</f>
        <v>0</v>
      </c>
      <c r="B296" s="800">
        <f t="shared" ca="1" si="26"/>
        <v>3</v>
      </c>
      <c r="C296" s="800">
        <f t="shared" ca="1" si="27"/>
        <v>1</v>
      </c>
      <c r="D296" s="801">
        <f t="shared" ca="1" si="28"/>
        <v>1</v>
      </c>
      <c r="E296" s="801">
        <f t="shared" ca="1" si="29"/>
        <v>3</v>
      </c>
      <c r="F296" s="209"/>
      <c r="J296" s="65"/>
      <c r="K296" s="146"/>
      <c r="L296" s="566"/>
      <c r="M296" s="566"/>
      <c r="N296" s="786"/>
      <c r="O296" s="637"/>
      <c r="P296" s="147"/>
      <c r="Q296" s="65"/>
    </row>
    <row r="297" spans="1:17" s="148" customFormat="1" ht="14.1" customHeight="1" x14ac:dyDescent="0.2">
      <c r="A297" s="800">
        <f ca="1">IF($H297="UNIDADE CONSTRUTIVA",OFFSET(A297,-1,0)+1,LARGE(A$3:A296,1))</f>
        <v>0</v>
      </c>
      <c r="B297" s="800">
        <f t="shared" ca="1" si="26"/>
        <v>3</v>
      </c>
      <c r="C297" s="800">
        <f t="shared" ca="1" si="27"/>
        <v>1</v>
      </c>
      <c r="D297" s="801">
        <f t="shared" ca="1" si="28"/>
        <v>1</v>
      </c>
      <c r="E297" s="801">
        <f t="shared" ca="1" si="29"/>
        <v>3</v>
      </c>
      <c r="F297" s="209"/>
      <c r="J297" s="65"/>
      <c r="K297" s="146"/>
      <c r="L297" s="566"/>
      <c r="M297" s="566"/>
      <c r="N297" s="786"/>
      <c r="O297" s="637"/>
      <c r="P297" s="147"/>
      <c r="Q297" s="65"/>
    </row>
    <row r="298" spans="1:17" s="148" customFormat="1" ht="14.1" customHeight="1" x14ac:dyDescent="0.2">
      <c r="A298" s="800">
        <f ca="1">IF($H298="UNIDADE CONSTRUTIVA",OFFSET(A298,-1,0)+1,LARGE(A$3:A297,1))</f>
        <v>0</v>
      </c>
      <c r="B298" s="800">
        <f t="shared" ca="1" si="26"/>
        <v>3</v>
      </c>
      <c r="C298" s="800">
        <f t="shared" ca="1" si="27"/>
        <v>1</v>
      </c>
      <c r="D298" s="801">
        <f t="shared" ca="1" si="28"/>
        <v>1</v>
      </c>
      <c r="E298" s="801">
        <f t="shared" ca="1" si="29"/>
        <v>3</v>
      </c>
      <c r="F298" s="209"/>
      <c r="J298" s="65"/>
      <c r="K298" s="146"/>
      <c r="L298" s="566"/>
      <c r="M298" s="566"/>
      <c r="N298" s="786"/>
      <c r="O298" s="637"/>
      <c r="P298" s="147"/>
      <c r="Q298" s="65"/>
    </row>
    <row r="299" spans="1:17" s="148" customFormat="1" ht="14.1" customHeight="1" x14ac:dyDescent="0.2">
      <c r="A299" s="800">
        <f ca="1">IF($H299="UNIDADE CONSTRUTIVA",OFFSET(A299,-1,0)+1,LARGE(A$3:A298,1))</f>
        <v>0</v>
      </c>
      <c r="B299" s="800">
        <f t="shared" ca="1" si="26"/>
        <v>3</v>
      </c>
      <c r="C299" s="800">
        <f t="shared" ca="1" si="27"/>
        <v>1</v>
      </c>
      <c r="D299" s="801">
        <f t="shared" ca="1" si="28"/>
        <v>1</v>
      </c>
      <c r="E299" s="801">
        <f t="shared" ca="1" si="29"/>
        <v>3</v>
      </c>
      <c r="F299" s="209"/>
      <c r="J299" s="65"/>
      <c r="K299" s="146"/>
      <c r="L299" s="566"/>
      <c r="M299" s="566"/>
      <c r="N299" s="786"/>
      <c r="O299" s="637"/>
      <c r="P299" s="147"/>
      <c r="Q299" s="65"/>
    </row>
    <row r="300" spans="1:17" s="148" customFormat="1" ht="14.1" customHeight="1" x14ac:dyDescent="0.2">
      <c r="A300" s="800">
        <f ca="1">IF($H300="UNIDADE CONSTRUTIVA",OFFSET(A300,-1,0)+1,LARGE(A$3:A299,1))</f>
        <v>0</v>
      </c>
      <c r="B300" s="800">
        <f t="shared" ca="1" si="26"/>
        <v>3</v>
      </c>
      <c r="C300" s="800">
        <f t="shared" ca="1" si="27"/>
        <v>1</v>
      </c>
      <c r="D300" s="801">
        <f t="shared" ca="1" si="28"/>
        <v>1</v>
      </c>
      <c r="E300" s="801">
        <f t="shared" ca="1" si="29"/>
        <v>3</v>
      </c>
      <c r="F300" s="209"/>
      <c r="J300" s="65"/>
      <c r="K300" s="146"/>
      <c r="L300" s="566"/>
      <c r="M300" s="566"/>
      <c r="N300" s="786"/>
      <c r="O300" s="637"/>
      <c r="P300" s="147"/>
      <c r="Q300" s="65"/>
    </row>
    <row r="301" spans="1:17" s="148" customFormat="1" ht="14.1" customHeight="1" x14ac:dyDescent="0.2">
      <c r="A301" s="800">
        <f ca="1">IF($H301="UNIDADE CONSTRUTIVA",OFFSET(A301,-1,0)+1,LARGE(A$3:A300,1))</f>
        <v>0</v>
      </c>
      <c r="B301" s="800">
        <f t="shared" ca="1" si="26"/>
        <v>3</v>
      </c>
      <c r="C301" s="800">
        <f t="shared" ca="1" si="27"/>
        <v>1</v>
      </c>
      <c r="D301" s="801">
        <f t="shared" ca="1" si="28"/>
        <v>1</v>
      </c>
      <c r="E301" s="801">
        <f t="shared" ca="1" si="29"/>
        <v>3</v>
      </c>
      <c r="F301" s="209"/>
      <c r="J301" s="65"/>
      <c r="K301" s="146"/>
      <c r="L301" s="566"/>
      <c r="M301" s="566"/>
      <c r="N301" s="786"/>
      <c r="O301" s="637"/>
      <c r="P301" s="147"/>
      <c r="Q301" s="65"/>
    </row>
    <row r="302" spans="1:17" s="148" customFormat="1" ht="14.1" customHeight="1" x14ac:dyDescent="0.2">
      <c r="A302" s="800">
        <f ca="1">IF($H302="UNIDADE CONSTRUTIVA",OFFSET(A302,-1,0)+1,LARGE(A$3:A301,1))</f>
        <v>0</v>
      </c>
      <c r="B302" s="800">
        <f t="shared" ca="1" si="26"/>
        <v>3</v>
      </c>
      <c r="C302" s="800">
        <f t="shared" ca="1" si="27"/>
        <v>1</v>
      </c>
      <c r="D302" s="801">
        <f t="shared" ca="1" si="28"/>
        <v>1</v>
      </c>
      <c r="E302" s="801">
        <f t="shared" ca="1" si="29"/>
        <v>3</v>
      </c>
      <c r="F302" s="209"/>
      <c r="J302" s="65"/>
      <c r="K302" s="146"/>
      <c r="L302" s="566"/>
      <c r="M302" s="566"/>
      <c r="N302" s="786"/>
      <c r="O302" s="637"/>
      <c r="P302" s="147"/>
      <c r="Q302" s="65"/>
    </row>
    <row r="303" spans="1:17" s="148" customFormat="1" ht="14.1" customHeight="1" x14ac:dyDescent="0.2">
      <c r="A303" s="800">
        <f ca="1">IF($H303="UNIDADE CONSTRUTIVA",OFFSET(A303,-1,0)+1,LARGE(A$3:A302,1))</f>
        <v>0</v>
      </c>
      <c r="B303" s="800">
        <f t="shared" ca="1" si="26"/>
        <v>3</v>
      </c>
      <c r="C303" s="800">
        <f t="shared" ca="1" si="27"/>
        <v>1</v>
      </c>
      <c r="D303" s="801">
        <f t="shared" ca="1" si="28"/>
        <v>1</v>
      </c>
      <c r="E303" s="801">
        <f t="shared" ca="1" si="29"/>
        <v>3</v>
      </c>
      <c r="F303" s="209"/>
      <c r="J303" s="65"/>
      <c r="K303" s="146"/>
      <c r="L303" s="566"/>
      <c r="M303" s="566"/>
      <c r="N303" s="786"/>
      <c r="O303" s="637"/>
      <c r="P303" s="147"/>
      <c r="Q303" s="65"/>
    </row>
    <row r="304" spans="1:17" s="148" customFormat="1" ht="14.1" customHeight="1" x14ac:dyDescent="0.2">
      <c r="A304" s="800">
        <f ca="1">IF($H304="UNIDADE CONSTRUTIVA",OFFSET(A304,-1,0)+1,LARGE(A$3:A303,1))</f>
        <v>0</v>
      </c>
      <c r="B304" s="800">
        <f t="shared" ca="1" si="26"/>
        <v>3</v>
      </c>
      <c r="C304" s="800">
        <f t="shared" ca="1" si="27"/>
        <v>1</v>
      </c>
      <c r="D304" s="801">
        <f t="shared" ca="1" si="28"/>
        <v>1</v>
      </c>
      <c r="E304" s="801">
        <f t="shared" ca="1" si="29"/>
        <v>3</v>
      </c>
      <c r="F304" s="209"/>
      <c r="J304" s="65"/>
      <c r="K304" s="146"/>
      <c r="L304" s="566"/>
      <c r="M304" s="566"/>
      <c r="N304" s="786"/>
      <c r="O304" s="637"/>
      <c r="P304" s="147"/>
      <c r="Q304" s="65"/>
    </row>
    <row r="305" spans="1:17" s="148" customFormat="1" ht="14.1" customHeight="1" x14ac:dyDescent="0.2">
      <c r="A305" s="800">
        <f ca="1">IF($H305="UNIDADE CONSTRUTIVA",OFFSET(A305,-1,0)+1,LARGE(A$3:A304,1))</f>
        <v>0</v>
      </c>
      <c r="B305" s="800">
        <f t="shared" ca="1" si="26"/>
        <v>3</v>
      </c>
      <c r="C305" s="800">
        <f t="shared" ca="1" si="27"/>
        <v>1</v>
      </c>
      <c r="D305" s="801">
        <f t="shared" ca="1" si="28"/>
        <v>1</v>
      </c>
      <c r="E305" s="801">
        <f t="shared" ca="1" si="29"/>
        <v>3</v>
      </c>
      <c r="F305" s="209"/>
      <c r="J305" s="65"/>
      <c r="K305" s="146"/>
      <c r="L305" s="566"/>
      <c r="M305" s="566"/>
      <c r="N305" s="786"/>
      <c r="O305" s="637"/>
      <c r="P305" s="147"/>
      <c r="Q305" s="65"/>
    </row>
    <row r="306" spans="1:17" s="148" customFormat="1" ht="14.1" customHeight="1" x14ac:dyDescent="0.2">
      <c r="A306" s="800">
        <f ca="1">IF($H306="UNIDADE CONSTRUTIVA",OFFSET(A306,-1,0)+1,LARGE(A$3:A305,1))</f>
        <v>0</v>
      </c>
      <c r="B306" s="800">
        <f t="shared" ca="1" si="26"/>
        <v>3</v>
      </c>
      <c r="C306" s="800">
        <f t="shared" ca="1" si="27"/>
        <v>1</v>
      </c>
      <c r="D306" s="801">
        <f t="shared" ca="1" si="28"/>
        <v>1</v>
      </c>
      <c r="E306" s="801">
        <f t="shared" ca="1" si="29"/>
        <v>3</v>
      </c>
      <c r="F306" s="209"/>
      <c r="J306" s="65"/>
      <c r="K306" s="146"/>
      <c r="L306" s="566"/>
      <c r="M306" s="566"/>
      <c r="N306" s="786"/>
      <c r="O306" s="637"/>
      <c r="P306" s="147"/>
      <c r="Q306" s="65"/>
    </row>
    <row r="307" spans="1:17" s="148" customFormat="1" ht="14.1" customHeight="1" x14ac:dyDescent="0.2">
      <c r="A307" s="800">
        <f ca="1">IF($H307="UNIDADE CONSTRUTIVA",OFFSET(A307,-1,0)+1,LARGE(A$3:A306,1))</f>
        <v>0</v>
      </c>
      <c r="B307" s="800">
        <f t="shared" ca="1" si="26"/>
        <v>3</v>
      </c>
      <c r="C307" s="800">
        <f t="shared" ca="1" si="27"/>
        <v>1</v>
      </c>
      <c r="D307" s="801">
        <f t="shared" ca="1" si="28"/>
        <v>1</v>
      </c>
      <c r="E307" s="801">
        <f t="shared" ca="1" si="29"/>
        <v>3</v>
      </c>
      <c r="F307" s="209"/>
      <c r="J307" s="65"/>
      <c r="K307" s="146"/>
      <c r="L307" s="566"/>
      <c r="M307" s="566"/>
      <c r="N307" s="786"/>
      <c r="O307" s="637"/>
      <c r="P307" s="147"/>
      <c r="Q307" s="65"/>
    </row>
    <row r="308" spans="1:17" s="148" customFormat="1" ht="14.1" customHeight="1" x14ac:dyDescent="0.2">
      <c r="A308" s="800">
        <f ca="1">IF($H308="UNIDADE CONSTRUTIVA",OFFSET(A308,-1,0)+1,LARGE(A$3:A307,1))</f>
        <v>0</v>
      </c>
      <c r="B308" s="800">
        <f t="shared" ca="1" si="26"/>
        <v>3</v>
      </c>
      <c r="C308" s="800">
        <f t="shared" ca="1" si="27"/>
        <v>1</v>
      </c>
      <c r="D308" s="801">
        <f t="shared" ca="1" si="28"/>
        <v>1</v>
      </c>
      <c r="E308" s="801">
        <f t="shared" ca="1" si="29"/>
        <v>3</v>
      </c>
      <c r="F308" s="209"/>
      <c r="J308" s="65"/>
      <c r="K308" s="146"/>
      <c r="L308" s="566"/>
      <c r="M308" s="566"/>
      <c r="N308" s="786"/>
      <c r="O308" s="637"/>
      <c r="P308" s="147"/>
      <c r="Q308" s="65"/>
    </row>
    <row r="309" spans="1:17" s="148" customFormat="1" ht="14.1" customHeight="1" x14ac:dyDescent="0.2">
      <c r="A309" s="800">
        <f ca="1">IF($H309="UNIDADE CONSTRUTIVA",OFFSET(A309,-1,0)+1,LARGE(A$3:A308,1))</f>
        <v>0</v>
      </c>
      <c r="B309" s="800">
        <f t="shared" ca="1" si="26"/>
        <v>3</v>
      </c>
      <c r="C309" s="800">
        <f t="shared" ca="1" si="27"/>
        <v>1</v>
      </c>
      <c r="D309" s="801">
        <f t="shared" ca="1" si="28"/>
        <v>1</v>
      </c>
      <c r="E309" s="801">
        <f t="shared" ca="1" si="29"/>
        <v>3</v>
      </c>
      <c r="F309" s="209"/>
      <c r="J309" s="65"/>
      <c r="K309" s="146"/>
      <c r="L309" s="566"/>
      <c r="M309" s="566"/>
      <c r="N309" s="786"/>
      <c r="O309" s="637"/>
      <c r="P309" s="147"/>
      <c r="Q309" s="65"/>
    </row>
    <row r="310" spans="1:17" s="148" customFormat="1" ht="14.1" customHeight="1" x14ac:dyDescent="0.2">
      <c r="A310" s="800">
        <f ca="1">IF($H310="UNIDADE CONSTRUTIVA",OFFSET(A310,-1,0)+1,LARGE(A$3:A309,1))</f>
        <v>0</v>
      </c>
      <c r="B310" s="800">
        <f t="shared" ca="1" si="26"/>
        <v>3</v>
      </c>
      <c r="C310" s="800">
        <f t="shared" ca="1" si="27"/>
        <v>1</v>
      </c>
      <c r="D310" s="801">
        <f t="shared" ca="1" si="28"/>
        <v>1</v>
      </c>
      <c r="E310" s="801">
        <f t="shared" ca="1" si="29"/>
        <v>3</v>
      </c>
      <c r="F310" s="209"/>
      <c r="J310" s="65"/>
      <c r="K310" s="146"/>
      <c r="L310" s="566"/>
      <c r="M310" s="566"/>
      <c r="N310" s="786"/>
      <c r="O310" s="637"/>
      <c r="P310" s="147"/>
      <c r="Q310" s="65"/>
    </row>
    <row r="311" spans="1:17" s="148" customFormat="1" ht="14.1" customHeight="1" x14ac:dyDescent="0.2">
      <c r="A311" s="800">
        <f ca="1">IF($H311="UNIDADE CONSTRUTIVA",OFFSET(A311,-1,0)+1,LARGE(A$3:A310,1))</f>
        <v>0</v>
      </c>
      <c r="B311" s="800">
        <f t="shared" ca="1" si="26"/>
        <v>3</v>
      </c>
      <c r="C311" s="800">
        <f t="shared" ca="1" si="27"/>
        <v>1</v>
      </c>
      <c r="D311" s="801">
        <f t="shared" ca="1" si="28"/>
        <v>1</v>
      </c>
      <c r="E311" s="801">
        <f t="shared" ca="1" si="29"/>
        <v>3</v>
      </c>
      <c r="F311" s="209"/>
      <c r="J311" s="65"/>
      <c r="K311" s="146"/>
      <c r="L311" s="566"/>
      <c r="M311" s="566"/>
      <c r="N311" s="786"/>
      <c r="O311" s="637"/>
      <c r="P311" s="147"/>
      <c r="Q311" s="65"/>
    </row>
    <row r="312" spans="1:17" s="148" customFormat="1" ht="14.1" customHeight="1" x14ac:dyDescent="0.2">
      <c r="A312" s="800">
        <f ca="1">IF($H312="UNIDADE CONSTRUTIVA",OFFSET(A312,-1,0)+1,LARGE(A$3:A311,1))</f>
        <v>0</v>
      </c>
      <c r="B312" s="800">
        <f t="shared" ca="1" si="26"/>
        <v>3</v>
      </c>
      <c r="C312" s="800">
        <f t="shared" ca="1" si="27"/>
        <v>1</v>
      </c>
      <c r="D312" s="801">
        <f t="shared" ca="1" si="28"/>
        <v>1</v>
      </c>
      <c r="E312" s="801">
        <f t="shared" ca="1" si="29"/>
        <v>3</v>
      </c>
      <c r="F312" s="209"/>
      <c r="J312" s="65"/>
      <c r="K312" s="146"/>
      <c r="L312" s="566"/>
      <c r="M312" s="566"/>
      <c r="N312" s="786"/>
      <c r="O312" s="637"/>
      <c r="P312" s="147"/>
      <c r="Q312" s="65"/>
    </row>
    <row r="313" spans="1:17" s="148" customFormat="1" ht="14.1" customHeight="1" x14ac:dyDescent="0.2">
      <c r="A313" s="800">
        <f ca="1">IF($H313="UNIDADE CONSTRUTIVA",OFFSET(A313,-1,0)+1,LARGE(A$3:A312,1))</f>
        <v>0</v>
      </c>
      <c r="B313" s="800">
        <f t="shared" ca="1" si="26"/>
        <v>3</v>
      </c>
      <c r="C313" s="800">
        <f t="shared" ca="1" si="27"/>
        <v>1</v>
      </c>
      <c r="D313" s="801">
        <f t="shared" ca="1" si="28"/>
        <v>1</v>
      </c>
      <c r="E313" s="801">
        <f t="shared" ca="1" si="29"/>
        <v>3</v>
      </c>
      <c r="F313" s="209"/>
      <c r="J313" s="65"/>
      <c r="K313" s="146"/>
      <c r="L313" s="566"/>
      <c r="M313" s="566"/>
      <c r="N313" s="786"/>
      <c r="O313" s="637"/>
      <c r="P313" s="147"/>
      <c r="Q313" s="65"/>
    </row>
    <row r="314" spans="1:17" s="148" customFormat="1" ht="14.1" customHeight="1" x14ac:dyDescent="0.2">
      <c r="A314" s="800">
        <f ca="1">IF($H314="UNIDADE CONSTRUTIVA",OFFSET(A314,-1,0)+1,LARGE(A$3:A313,1))</f>
        <v>0</v>
      </c>
      <c r="B314" s="800">
        <f t="shared" ca="1" si="26"/>
        <v>3</v>
      </c>
      <c r="C314" s="800">
        <f t="shared" ca="1" si="27"/>
        <v>1</v>
      </c>
      <c r="D314" s="801">
        <f t="shared" ca="1" si="28"/>
        <v>1</v>
      </c>
      <c r="E314" s="801">
        <f t="shared" ca="1" si="29"/>
        <v>3</v>
      </c>
      <c r="F314" s="209"/>
      <c r="J314" s="65"/>
      <c r="K314" s="146"/>
      <c r="L314" s="566"/>
      <c r="M314" s="566"/>
      <c r="N314" s="786"/>
      <c r="O314" s="637"/>
      <c r="P314" s="147"/>
      <c r="Q314" s="65"/>
    </row>
    <row r="315" spans="1:17" s="148" customFormat="1" ht="14.1" customHeight="1" x14ac:dyDescent="0.2">
      <c r="A315" s="800">
        <f ca="1">IF($H315="UNIDADE CONSTRUTIVA",OFFSET(A315,-1,0)+1,LARGE(A$3:A314,1))</f>
        <v>0</v>
      </c>
      <c r="B315" s="800">
        <f t="shared" ca="1" si="26"/>
        <v>3</v>
      </c>
      <c r="C315" s="800">
        <f t="shared" ca="1" si="27"/>
        <v>1</v>
      </c>
      <c r="D315" s="801">
        <f t="shared" ca="1" si="28"/>
        <v>1</v>
      </c>
      <c r="E315" s="801">
        <f t="shared" ca="1" si="29"/>
        <v>3</v>
      </c>
      <c r="F315" s="209"/>
      <c r="J315" s="65"/>
      <c r="K315" s="146"/>
      <c r="L315" s="566"/>
      <c r="M315" s="566"/>
      <c r="N315" s="786"/>
      <c r="O315" s="637"/>
      <c r="P315" s="147"/>
      <c r="Q315" s="65"/>
    </row>
    <row r="316" spans="1:17" s="148" customFormat="1" ht="14.1" customHeight="1" x14ac:dyDescent="0.2">
      <c r="A316" s="800">
        <f ca="1">IF($H316="UNIDADE CONSTRUTIVA",OFFSET(A316,-1,0)+1,LARGE(A$3:A315,1))</f>
        <v>0</v>
      </c>
      <c r="B316" s="800">
        <f t="shared" ca="1" si="26"/>
        <v>3</v>
      </c>
      <c r="C316" s="800">
        <f t="shared" ca="1" si="27"/>
        <v>1</v>
      </c>
      <c r="D316" s="801">
        <f t="shared" ca="1" si="28"/>
        <v>1</v>
      </c>
      <c r="E316" s="801">
        <f t="shared" ca="1" si="29"/>
        <v>3</v>
      </c>
      <c r="F316" s="209"/>
      <c r="J316" s="65"/>
      <c r="K316" s="146"/>
      <c r="L316" s="566"/>
      <c r="M316" s="566"/>
      <c r="N316" s="786"/>
      <c r="O316" s="637"/>
      <c r="P316" s="147"/>
      <c r="Q316" s="65"/>
    </row>
    <row r="317" spans="1:17" s="148" customFormat="1" ht="14.1" customHeight="1" x14ac:dyDescent="0.2">
      <c r="A317" s="800">
        <f ca="1">IF($H317="UNIDADE CONSTRUTIVA",OFFSET(A317,-1,0)+1,LARGE(A$3:A316,1))</f>
        <v>0</v>
      </c>
      <c r="B317" s="800">
        <f t="shared" ca="1" si="26"/>
        <v>3</v>
      </c>
      <c r="C317" s="800">
        <f t="shared" ca="1" si="27"/>
        <v>1</v>
      </c>
      <c r="D317" s="801">
        <f t="shared" ca="1" si="28"/>
        <v>1</v>
      </c>
      <c r="E317" s="801">
        <f t="shared" ca="1" si="29"/>
        <v>3</v>
      </c>
      <c r="F317" s="209"/>
      <c r="J317" s="65"/>
      <c r="K317" s="146"/>
      <c r="L317" s="566"/>
      <c r="M317" s="566"/>
      <c r="N317" s="786"/>
      <c r="O317" s="637"/>
      <c r="P317" s="147"/>
      <c r="Q317" s="65"/>
    </row>
    <row r="318" spans="1:17" s="148" customFormat="1" ht="14.1" customHeight="1" x14ac:dyDescent="0.2">
      <c r="A318" s="800">
        <f ca="1">IF($H318="UNIDADE CONSTRUTIVA",OFFSET(A318,-1,0)+1,LARGE(A$3:A317,1))</f>
        <v>0</v>
      </c>
      <c r="B318" s="800">
        <f t="shared" ca="1" si="26"/>
        <v>3</v>
      </c>
      <c r="C318" s="800">
        <f t="shared" ca="1" si="27"/>
        <v>1</v>
      </c>
      <c r="D318" s="801">
        <f t="shared" ca="1" si="28"/>
        <v>1</v>
      </c>
      <c r="E318" s="801">
        <f t="shared" ca="1" si="29"/>
        <v>3</v>
      </c>
      <c r="F318" s="209"/>
      <c r="J318" s="65"/>
      <c r="K318" s="146"/>
      <c r="L318" s="566"/>
      <c r="M318" s="566"/>
      <c r="N318" s="786"/>
      <c r="O318" s="637"/>
      <c r="P318" s="147"/>
      <c r="Q318" s="65"/>
    </row>
    <row r="319" spans="1:17" s="148" customFormat="1" ht="14.1" customHeight="1" x14ac:dyDescent="0.2">
      <c r="A319" s="800">
        <f ca="1">IF($H319="UNIDADE CONSTRUTIVA",OFFSET(A319,-1,0)+1,LARGE(A$3:A318,1))</f>
        <v>0</v>
      </c>
      <c r="B319" s="800">
        <f t="shared" ca="1" si="26"/>
        <v>3</v>
      </c>
      <c r="C319" s="800">
        <f t="shared" ca="1" si="27"/>
        <v>1</v>
      </c>
      <c r="D319" s="801">
        <f t="shared" ca="1" si="28"/>
        <v>1</v>
      </c>
      <c r="E319" s="801">
        <f t="shared" ca="1" si="29"/>
        <v>3</v>
      </c>
      <c r="F319" s="209"/>
      <c r="J319" s="65"/>
      <c r="K319" s="146"/>
      <c r="L319" s="566"/>
      <c r="M319" s="566"/>
      <c r="N319" s="786"/>
      <c r="O319" s="637"/>
      <c r="P319" s="147"/>
      <c r="Q319" s="65"/>
    </row>
    <row r="320" spans="1:17" s="148" customFormat="1" ht="14.1" customHeight="1" x14ac:dyDescent="0.2">
      <c r="A320" s="800">
        <f ca="1">IF($H320="UNIDADE CONSTRUTIVA",OFFSET(A320,-1,0)+1,LARGE(A$3:A319,1))</f>
        <v>0</v>
      </c>
      <c r="B320" s="800">
        <f t="shared" ca="1" si="26"/>
        <v>3</v>
      </c>
      <c r="C320" s="800">
        <f t="shared" ca="1" si="27"/>
        <v>1</v>
      </c>
      <c r="D320" s="801">
        <f t="shared" ca="1" si="28"/>
        <v>1</v>
      </c>
      <c r="E320" s="801">
        <f t="shared" ca="1" si="29"/>
        <v>3</v>
      </c>
      <c r="F320" s="209"/>
      <c r="J320" s="65"/>
      <c r="K320" s="146"/>
      <c r="L320" s="566"/>
      <c r="M320" s="566"/>
      <c r="N320" s="786"/>
      <c r="O320" s="637"/>
      <c r="P320" s="147"/>
      <c r="Q320" s="65"/>
    </row>
    <row r="321" spans="1:17" s="148" customFormat="1" ht="14.1" customHeight="1" x14ac:dyDescent="0.2">
      <c r="A321" s="800">
        <f ca="1">IF($H321="UNIDADE CONSTRUTIVA",OFFSET(A321,-1,0)+1,LARGE(A$3:A320,1))</f>
        <v>0</v>
      </c>
      <c r="B321" s="800">
        <f t="shared" ca="1" si="26"/>
        <v>3</v>
      </c>
      <c r="C321" s="800">
        <f t="shared" ca="1" si="27"/>
        <v>1</v>
      </c>
      <c r="D321" s="801">
        <f t="shared" ca="1" si="28"/>
        <v>1</v>
      </c>
      <c r="E321" s="801">
        <f t="shared" ca="1" si="29"/>
        <v>3</v>
      </c>
      <c r="F321" s="209"/>
      <c r="J321" s="65"/>
      <c r="K321" s="146"/>
      <c r="L321" s="566"/>
      <c r="M321" s="566"/>
      <c r="N321" s="786"/>
      <c r="O321" s="637"/>
      <c r="P321" s="147"/>
      <c r="Q321" s="65"/>
    </row>
    <row r="322" spans="1:17" s="148" customFormat="1" ht="14.1" customHeight="1" x14ac:dyDescent="0.2">
      <c r="A322" s="800">
        <f ca="1">IF($H322="UNIDADE CONSTRUTIVA",OFFSET(A322,-1,0)+1,LARGE(A$3:A321,1))</f>
        <v>0</v>
      </c>
      <c r="B322" s="800">
        <f t="shared" ca="1" si="26"/>
        <v>3</v>
      </c>
      <c r="C322" s="800">
        <f t="shared" ca="1" si="27"/>
        <v>1</v>
      </c>
      <c r="D322" s="801">
        <f t="shared" ca="1" si="28"/>
        <v>1</v>
      </c>
      <c r="E322" s="801">
        <f t="shared" ca="1" si="29"/>
        <v>3</v>
      </c>
      <c r="F322" s="209"/>
      <c r="J322" s="65"/>
      <c r="K322" s="146"/>
      <c r="L322" s="566"/>
      <c r="M322" s="566"/>
      <c r="N322" s="786"/>
      <c r="O322" s="637"/>
      <c r="P322" s="147"/>
      <c r="Q322" s="65"/>
    </row>
    <row r="323" spans="1:17" s="148" customFormat="1" ht="14.1" customHeight="1" x14ac:dyDescent="0.2">
      <c r="A323" s="800">
        <f ca="1">IF($H323="UNIDADE CONSTRUTIVA",OFFSET(A323,-1,0)+1,LARGE(A$3:A322,1))</f>
        <v>0</v>
      </c>
      <c r="B323" s="800">
        <f t="shared" ca="1" si="26"/>
        <v>3</v>
      </c>
      <c r="C323" s="800">
        <f t="shared" ca="1" si="27"/>
        <v>1</v>
      </c>
      <c r="D323" s="801">
        <f t="shared" ca="1" si="28"/>
        <v>1</v>
      </c>
      <c r="E323" s="801">
        <f t="shared" ca="1" si="29"/>
        <v>3</v>
      </c>
      <c r="F323" s="209"/>
      <c r="J323" s="65"/>
      <c r="K323" s="146"/>
      <c r="L323" s="566"/>
      <c r="M323" s="566"/>
      <c r="N323" s="786"/>
      <c r="O323" s="637"/>
      <c r="P323" s="147"/>
      <c r="Q323" s="65"/>
    </row>
    <row r="324" spans="1:17" s="148" customFormat="1" ht="14.1" customHeight="1" x14ac:dyDescent="0.2">
      <c r="A324" s="800">
        <f ca="1">IF($H324="UNIDADE CONSTRUTIVA",OFFSET(A324,-1,0)+1,LARGE(A$3:A323,1))</f>
        <v>0</v>
      </c>
      <c r="B324" s="800">
        <f t="shared" ca="1" si="26"/>
        <v>3</v>
      </c>
      <c r="C324" s="800">
        <f t="shared" ca="1" si="27"/>
        <v>1</v>
      </c>
      <c r="D324" s="801">
        <f t="shared" ca="1" si="28"/>
        <v>1</v>
      </c>
      <c r="E324" s="801">
        <f t="shared" ca="1" si="29"/>
        <v>3</v>
      </c>
      <c r="F324" s="209"/>
      <c r="J324" s="65"/>
      <c r="K324" s="146"/>
      <c r="L324" s="566"/>
      <c r="M324" s="566"/>
      <c r="N324" s="786"/>
      <c r="O324" s="637"/>
      <c r="P324" s="147"/>
      <c r="Q324" s="65"/>
    </row>
    <row r="325" spans="1:17" s="148" customFormat="1" ht="14.1" customHeight="1" x14ac:dyDescent="0.2">
      <c r="A325" s="800">
        <f ca="1">IF($H325="UNIDADE CONSTRUTIVA",OFFSET(A325,-1,0)+1,LARGE(A$3:A324,1))</f>
        <v>0</v>
      </c>
      <c r="B325" s="800">
        <f t="shared" ca="1" si="26"/>
        <v>3</v>
      </c>
      <c r="C325" s="800">
        <f t="shared" ca="1" si="27"/>
        <v>1</v>
      </c>
      <c r="D325" s="801">
        <f t="shared" ca="1" si="28"/>
        <v>1</v>
      </c>
      <c r="E325" s="801">
        <f t="shared" ca="1" si="29"/>
        <v>3</v>
      </c>
      <c r="F325" s="209"/>
      <c r="J325" s="65"/>
      <c r="K325" s="146"/>
      <c r="L325" s="566"/>
      <c r="M325" s="566"/>
      <c r="N325" s="786"/>
      <c r="O325" s="637"/>
      <c r="P325" s="147"/>
      <c r="Q325" s="65"/>
    </row>
    <row r="326" spans="1:17" s="148" customFormat="1" ht="14.1" customHeight="1" x14ac:dyDescent="0.2">
      <c r="A326" s="800">
        <f ca="1">IF($H326="UNIDADE CONSTRUTIVA",OFFSET(A326,-1,0)+1,LARGE(A$3:A325,1))</f>
        <v>0</v>
      </c>
      <c r="B326" s="800">
        <f t="shared" ca="1" si="26"/>
        <v>3</v>
      </c>
      <c r="C326" s="800">
        <f t="shared" ca="1" si="27"/>
        <v>1</v>
      </c>
      <c r="D326" s="801">
        <f t="shared" ca="1" si="28"/>
        <v>1</v>
      </c>
      <c r="E326" s="801">
        <f t="shared" ca="1" si="29"/>
        <v>3</v>
      </c>
      <c r="F326" s="209"/>
      <c r="J326" s="65"/>
      <c r="K326" s="146"/>
      <c r="L326" s="566"/>
      <c r="M326" s="566"/>
      <c r="N326" s="786"/>
      <c r="O326" s="637"/>
      <c r="P326" s="147"/>
      <c r="Q326" s="65"/>
    </row>
    <row r="327" spans="1:17" s="148" customFormat="1" ht="14.1" customHeight="1" x14ac:dyDescent="0.2">
      <c r="A327" s="800">
        <f ca="1">IF($H327="UNIDADE CONSTRUTIVA",OFFSET(A327,-1,0)+1,LARGE(A$3:A326,1))</f>
        <v>0</v>
      </c>
      <c r="B327" s="800">
        <f t="shared" ca="1" si="26"/>
        <v>3</v>
      </c>
      <c r="C327" s="800">
        <f t="shared" ca="1" si="27"/>
        <v>1</v>
      </c>
      <c r="D327" s="801">
        <f t="shared" ca="1" si="28"/>
        <v>1</v>
      </c>
      <c r="E327" s="801">
        <f t="shared" ca="1" si="29"/>
        <v>3</v>
      </c>
      <c r="F327" s="209"/>
      <c r="J327" s="65"/>
      <c r="K327" s="146"/>
      <c r="L327" s="566"/>
      <c r="M327" s="566"/>
      <c r="N327" s="786"/>
      <c r="O327" s="637"/>
      <c r="P327" s="147"/>
      <c r="Q327" s="65"/>
    </row>
    <row r="328" spans="1:17" s="148" customFormat="1" ht="14.1" customHeight="1" x14ac:dyDescent="0.2">
      <c r="A328" s="800">
        <f ca="1">IF($H328="UNIDADE CONSTRUTIVA",OFFSET(A328,-1,0)+1,LARGE(A$3:A327,1))</f>
        <v>0</v>
      </c>
      <c r="B328" s="800">
        <f t="shared" ca="1" si="26"/>
        <v>3</v>
      </c>
      <c r="C328" s="800">
        <f t="shared" ca="1" si="27"/>
        <v>1</v>
      </c>
      <c r="D328" s="801">
        <f t="shared" ca="1" si="28"/>
        <v>1</v>
      </c>
      <c r="E328" s="801">
        <f t="shared" ca="1" si="29"/>
        <v>3</v>
      </c>
      <c r="F328" s="209"/>
      <c r="J328" s="65"/>
      <c r="K328" s="146"/>
      <c r="L328" s="566"/>
      <c r="M328" s="566"/>
      <c r="N328" s="786"/>
      <c r="O328" s="637"/>
      <c r="P328" s="147"/>
      <c r="Q328" s="65"/>
    </row>
    <row r="329" spans="1:17" s="148" customFormat="1" ht="14.1" customHeight="1" x14ac:dyDescent="0.2">
      <c r="A329" s="800">
        <f ca="1">IF($H329="UNIDADE CONSTRUTIVA",OFFSET(A329,-1,0)+1,LARGE(A$3:A328,1))</f>
        <v>0</v>
      </c>
      <c r="B329" s="800">
        <f t="shared" ref="B329:B392" ca="1" si="30">IF(H329="UNIDADE CONSTRUTIVA",0,IF(H329="CÉLULA CONSTRUTIVA",OFFSET(B329,-1,0)+1,OFFSET(B329,-1,0)))</f>
        <v>3</v>
      </c>
      <c r="C329" s="800">
        <f t="shared" ref="C329:C392" ca="1" si="31">IF(H329="CÉLULA CONSTRUTIVA",0,IF(H329="ETAPA",OFFSET(C329,-1,0)+1,OFFSET(C329,-1,0)))</f>
        <v>1</v>
      </c>
      <c r="D329" s="801">
        <f t="shared" ref="D329:D392" ca="1" si="32">IF(H329="ETAPA",0,IF(H329="SUBETAPA",OFFSET(D329,-1,0)+1,OFFSET(D329,-1,0)))</f>
        <v>1</v>
      </c>
      <c r="E329" s="801">
        <f t="shared" ref="E329:E392" ca="1" si="33">IF(H329="Subetapa",0,IF(H329="serviço",OFFSET(E329,-1,0)+1,OFFSET(E329,-1,0)))</f>
        <v>3</v>
      </c>
      <c r="F329" s="209"/>
      <c r="J329" s="65"/>
      <c r="K329" s="146"/>
      <c r="L329" s="566"/>
      <c r="M329" s="566"/>
      <c r="N329" s="786"/>
      <c r="O329" s="637"/>
      <c r="P329" s="147"/>
      <c r="Q329" s="65"/>
    </row>
    <row r="330" spans="1:17" s="148" customFormat="1" ht="14.1" customHeight="1" x14ac:dyDescent="0.2">
      <c r="A330" s="800">
        <f ca="1">IF($H330="UNIDADE CONSTRUTIVA",OFFSET(A330,-1,0)+1,LARGE(A$3:A329,1))</f>
        <v>0</v>
      </c>
      <c r="B330" s="800">
        <f t="shared" ca="1" si="30"/>
        <v>3</v>
      </c>
      <c r="C330" s="800">
        <f t="shared" ca="1" si="31"/>
        <v>1</v>
      </c>
      <c r="D330" s="801">
        <f t="shared" ca="1" si="32"/>
        <v>1</v>
      </c>
      <c r="E330" s="801">
        <f t="shared" ca="1" si="33"/>
        <v>3</v>
      </c>
      <c r="F330" s="209"/>
      <c r="J330" s="65"/>
      <c r="K330" s="146"/>
      <c r="L330" s="566"/>
      <c r="M330" s="566"/>
      <c r="N330" s="786"/>
      <c r="O330" s="637"/>
      <c r="P330" s="147"/>
      <c r="Q330" s="65"/>
    </row>
    <row r="331" spans="1:17" s="148" customFormat="1" ht="14.1" customHeight="1" x14ac:dyDescent="0.2">
      <c r="A331" s="800">
        <f ca="1">IF($H331="UNIDADE CONSTRUTIVA",OFFSET(A331,-1,0)+1,LARGE(A$3:A330,1))</f>
        <v>0</v>
      </c>
      <c r="B331" s="800">
        <f t="shared" ca="1" si="30"/>
        <v>3</v>
      </c>
      <c r="C331" s="800">
        <f t="shared" ca="1" si="31"/>
        <v>1</v>
      </c>
      <c r="D331" s="801">
        <f t="shared" ca="1" si="32"/>
        <v>1</v>
      </c>
      <c r="E331" s="801">
        <f t="shared" ca="1" si="33"/>
        <v>3</v>
      </c>
      <c r="F331" s="209"/>
      <c r="J331" s="65"/>
      <c r="K331" s="146"/>
      <c r="L331" s="566"/>
      <c r="M331" s="566"/>
      <c r="N331" s="786"/>
      <c r="O331" s="637"/>
      <c r="P331" s="147"/>
      <c r="Q331" s="65"/>
    </row>
    <row r="332" spans="1:17" s="148" customFormat="1" ht="14.1" customHeight="1" x14ac:dyDescent="0.2">
      <c r="A332" s="800">
        <f ca="1">IF($H332="UNIDADE CONSTRUTIVA",OFFSET(A332,-1,0)+1,LARGE(A$3:A331,1))</f>
        <v>0</v>
      </c>
      <c r="B332" s="800">
        <f t="shared" ca="1" si="30"/>
        <v>3</v>
      </c>
      <c r="C332" s="800">
        <f t="shared" ca="1" si="31"/>
        <v>1</v>
      </c>
      <c r="D332" s="801">
        <f t="shared" ca="1" si="32"/>
        <v>1</v>
      </c>
      <c r="E332" s="801">
        <f t="shared" ca="1" si="33"/>
        <v>3</v>
      </c>
      <c r="F332" s="209"/>
      <c r="J332" s="65"/>
      <c r="K332" s="146"/>
      <c r="L332" s="566"/>
      <c r="M332" s="566"/>
      <c r="N332" s="786"/>
      <c r="O332" s="637"/>
      <c r="P332" s="147"/>
      <c r="Q332" s="65"/>
    </row>
    <row r="333" spans="1:17" s="148" customFormat="1" ht="14.1" customHeight="1" x14ac:dyDescent="0.2">
      <c r="A333" s="800">
        <f ca="1">IF($H333="UNIDADE CONSTRUTIVA",OFFSET(A333,-1,0)+1,LARGE(A$3:A332,1))</f>
        <v>0</v>
      </c>
      <c r="B333" s="800">
        <f t="shared" ca="1" si="30"/>
        <v>3</v>
      </c>
      <c r="C333" s="800">
        <f t="shared" ca="1" si="31"/>
        <v>1</v>
      </c>
      <c r="D333" s="801">
        <f t="shared" ca="1" si="32"/>
        <v>1</v>
      </c>
      <c r="E333" s="801">
        <f t="shared" ca="1" si="33"/>
        <v>3</v>
      </c>
      <c r="F333" s="209"/>
      <c r="J333" s="65"/>
      <c r="K333" s="146"/>
      <c r="L333" s="566"/>
      <c r="M333" s="566"/>
      <c r="N333" s="786"/>
      <c r="O333" s="637"/>
      <c r="P333" s="147"/>
      <c r="Q333" s="65"/>
    </row>
    <row r="334" spans="1:17" s="148" customFormat="1" ht="14.1" customHeight="1" x14ac:dyDescent="0.2">
      <c r="A334" s="800">
        <f ca="1">IF($H334="UNIDADE CONSTRUTIVA",OFFSET(A334,-1,0)+1,LARGE(A$3:A333,1))</f>
        <v>0</v>
      </c>
      <c r="B334" s="800">
        <f t="shared" ca="1" si="30"/>
        <v>3</v>
      </c>
      <c r="C334" s="800">
        <f t="shared" ca="1" si="31"/>
        <v>1</v>
      </c>
      <c r="D334" s="801">
        <f t="shared" ca="1" si="32"/>
        <v>1</v>
      </c>
      <c r="E334" s="801">
        <f t="shared" ca="1" si="33"/>
        <v>3</v>
      </c>
      <c r="F334" s="209"/>
      <c r="J334" s="65"/>
      <c r="K334" s="146"/>
      <c r="L334" s="566"/>
      <c r="M334" s="566"/>
      <c r="N334" s="786"/>
      <c r="O334" s="637"/>
      <c r="P334" s="147"/>
      <c r="Q334" s="65"/>
    </row>
    <row r="335" spans="1:17" s="148" customFormat="1" ht="14.1" customHeight="1" x14ac:dyDescent="0.2">
      <c r="A335" s="800">
        <f ca="1">IF($H335="UNIDADE CONSTRUTIVA",OFFSET(A335,-1,0)+1,LARGE(A$3:A334,1))</f>
        <v>0</v>
      </c>
      <c r="B335" s="800">
        <f t="shared" ca="1" si="30"/>
        <v>3</v>
      </c>
      <c r="C335" s="800">
        <f t="shared" ca="1" si="31"/>
        <v>1</v>
      </c>
      <c r="D335" s="801">
        <f t="shared" ca="1" si="32"/>
        <v>1</v>
      </c>
      <c r="E335" s="801">
        <f t="shared" ca="1" si="33"/>
        <v>3</v>
      </c>
      <c r="F335" s="209"/>
      <c r="J335" s="65"/>
      <c r="K335" s="146"/>
      <c r="L335" s="566"/>
      <c r="M335" s="566"/>
      <c r="N335" s="786"/>
      <c r="O335" s="637"/>
      <c r="P335" s="147"/>
      <c r="Q335" s="65"/>
    </row>
    <row r="336" spans="1:17" s="148" customFormat="1" ht="14.1" customHeight="1" x14ac:dyDescent="0.2">
      <c r="A336" s="800">
        <f ca="1">IF($H336="UNIDADE CONSTRUTIVA",OFFSET(A336,-1,0)+1,LARGE(A$3:A335,1))</f>
        <v>0</v>
      </c>
      <c r="B336" s="800">
        <f t="shared" ca="1" si="30"/>
        <v>3</v>
      </c>
      <c r="C336" s="800">
        <f t="shared" ca="1" si="31"/>
        <v>1</v>
      </c>
      <c r="D336" s="801">
        <f t="shared" ca="1" si="32"/>
        <v>1</v>
      </c>
      <c r="E336" s="801">
        <f t="shared" ca="1" si="33"/>
        <v>3</v>
      </c>
      <c r="F336" s="209"/>
      <c r="J336" s="65"/>
      <c r="K336" s="146"/>
      <c r="L336" s="566"/>
      <c r="M336" s="566"/>
      <c r="N336" s="786"/>
      <c r="O336" s="637"/>
      <c r="P336" s="147"/>
      <c r="Q336" s="65"/>
    </row>
    <row r="337" spans="1:17" s="148" customFormat="1" ht="14.1" customHeight="1" x14ac:dyDescent="0.2">
      <c r="A337" s="800">
        <f ca="1">IF($H337="UNIDADE CONSTRUTIVA",OFFSET(A337,-1,0)+1,LARGE(A$3:A336,1))</f>
        <v>0</v>
      </c>
      <c r="B337" s="800">
        <f t="shared" ca="1" si="30"/>
        <v>3</v>
      </c>
      <c r="C337" s="800">
        <f t="shared" ca="1" si="31"/>
        <v>1</v>
      </c>
      <c r="D337" s="801">
        <f t="shared" ca="1" si="32"/>
        <v>1</v>
      </c>
      <c r="E337" s="801">
        <f t="shared" ca="1" si="33"/>
        <v>3</v>
      </c>
      <c r="F337" s="209"/>
      <c r="J337" s="65"/>
      <c r="K337" s="146"/>
      <c r="L337" s="566"/>
      <c r="M337" s="566"/>
      <c r="N337" s="786"/>
      <c r="O337" s="637"/>
      <c r="P337" s="147"/>
      <c r="Q337" s="65"/>
    </row>
    <row r="338" spans="1:17" s="148" customFormat="1" ht="14.1" customHeight="1" x14ac:dyDescent="0.2">
      <c r="A338" s="800">
        <f ca="1">IF($H338="UNIDADE CONSTRUTIVA",OFFSET(A338,-1,0)+1,LARGE(A$3:A337,1))</f>
        <v>0</v>
      </c>
      <c r="B338" s="800">
        <f t="shared" ca="1" si="30"/>
        <v>3</v>
      </c>
      <c r="C338" s="800">
        <f t="shared" ca="1" si="31"/>
        <v>1</v>
      </c>
      <c r="D338" s="801">
        <f t="shared" ca="1" si="32"/>
        <v>1</v>
      </c>
      <c r="E338" s="801">
        <f t="shared" ca="1" si="33"/>
        <v>3</v>
      </c>
      <c r="F338" s="209"/>
      <c r="J338" s="65"/>
      <c r="K338" s="146"/>
      <c r="L338" s="566"/>
      <c r="M338" s="566"/>
      <c r="N338" s="786"/>
      <c r="O338" s="637"/>
      <c r="P338" s="147"/>
      <c r="Q338" s="65"/>
    </row>
    <row r="339" spans="1:17" s="148" customFormat="1" ht="14.1" customHeight="1" x14ac:dyDescent="0.2">
      <c r="A339" s="800">
        <f ca="1">IF($H339="UNIDADE CONSTRUTIVA",OFFSET(A339,-1,0)+1,LARGE(A$3:A338,1))</f>
        <v>0</v>
      </c>
      <c r="B339" s="800">
        <f t="shared" ca="1" si="30"/>
        <v>3</v>
      </c>
      <c r="C339" s="800">
        <f t="shared" ca="1" si="31"/>
        <v>1</v>
      </c>
      <c r="D339" s="801">
        <f t="shared" ca="1" si="32"/>
        <v>1</v>
      </c>
      <c r="E339" s="801">
        <f t="shared" ca="1" si="33"/>
        <v>3</v>
      </c>
      <c r="F339" s="209"/>
      <c r="J339" s="65"/>
      <c r="K339" s="146"/>
      <c r="L339" s="566"/>
      <c r="M339" s="566"/>
      <c r="N339" s="786"/>
      <c r="O339" s="637"/>
      <c r="P339" s="147"/>
      <c r="Q339" s="65"/>
    </row>
    <row r="340" spans="1:17" s="148" customFormat="1" ht="14.1" customHeight="1" x14ac:dyDescent="0.2">
      <c r="A340" s="800">
        <f ca="1">IF($H340="UNIDADE CONSTRUTIVA",OFFSET(A340,-1,0)+1,LARGE(A$3:A339,1))</f>
        <v>0</v>
      </c>
      <c r="B340" s="800">
        <f t="shared" ca="1" si="30"/>
        <v>3</v>
      </c>
      <c r="C340" s="800">
        <f t="shared" ca="1" si="31"/>
        <v>1</v>
      </c>
      <c r="D340" s="801">
        <f t="shared" ca="1" si="32"/>
        <v>1</v>
      </c>
      <c r="E340" s="801">
        <f t="shared" ca="1" si="33"/>
        <v>3</v>
      </c>
      <c r="F340" s="209"/>
      <c r="J340" s="65"/>
      <c r="K340" s="146"/>
      <c r="L340" s="566"/>
      <c r="M340" s="566"/>
      <c r="N340" s="786"/>
      <c r="O340" s="637"/>
      <c r="P340" s="147"/>
      <c r="Q340" s="65"/>
    </row>
    <row r="341" spans="1:17" s="148" customFormat="1" ht="14.1" customHeight="1" x14ac:dyDescent="0.2">
      <c r="A341" s="800">
        <f ca="1">IF($H341="UNIDADE CONSTRUTIVA",OFFSET(A341,-1,0)+1,LARGE(A$3:A340,1))</f>
        <v>0</v>
      </c>
      <c r="B341" s="800">
        <f t="shared" ca="1" si="30"/>
        <v>3</v>
      </c>
      <c r="C341" s="800">
        <f t="shared" ca="1" si="31"/>
        <v>1</v>
      </c>
      <c r="D341" s="801">
        <f t="shared" ca="1" si="32"/>
        <v>1</v>
      </c>
      <c r="E341" s="801">
        <f t="shared" ca="1" si="33"/>
        <v>3</v>
      </c>
      <c r="F341" s="209"/>
      <c r="J341" s="65"/>
      <c r="K341" s="146"/>
      <c r="L341" s="566"/>
      <c r="M341" s="566"/>
      <c r="N341" s="786"/>
      <c r="O341" s="637"/>
      <c r="P341" s="147"/>
      <c r="Q341" s="65"/>
    </row>
    <row r="342" spans="1:17" s="148" customFormat="1" ht="14.1" customHeight="1" x14ac:dyDescent="0.2">
      <c r="A342" s="800">
        <f ca="1">IF($H342="UNIDADE CONSTRUTIVA",OFFSET(A342,-1,0)+1,LARGE(A$3:A341,1))</f>
        <v>0</v>
      </c>
      <c r="B342" s="800">
        <f t="shared" ca="1" si="30"/>
        <v>3</v>
      </c>
      <c r="C342" s="800">
        <f t="shared" ca="1" si="31"/>
        <v>1</v>
      </c>
      <c r="D342" s="801">
        <f t="shared" ca="1" si="32"/>
        <v>1</v>
      </c>
      <c r="E342" s="801">
        <f t="shared" ca="1" si="33"/>
        <v>3</v>
      </c>
      <c r="F342" s="209"/>
      <c r="J342" s="65"/>
      <c r="K342" s="146"/>
      <c r="L342" s="566"/>
      <c r="M342" s="566"/>
      <c r="N342" s="786"/>
      <c r="O342" s="637"/>
      <c r="P342" s="147"/>
      <c r="Q342" s="65"/>
    </row>
    <row r="343" spans="1:17" s="148" customFormat="1" ht="14.1" customHeight="1" x14ac:dyDescent="0.2">
      <c r="A343" s="800">
        <f ca="1">IF($H343="UNIDADE CONSTRUTIVA",OFFSET(A343,-1,0)+1,LARGE(A$3:A342,1))</f>
        <v>0</v>
      </c>
      <c r="B343" s="800">
        <f t="shared" ca="1" si="30"/>
        <v>3</v>
      </c>
      <c r="C343" s="800">
        <f t="shared" ca="1" si="31"/>
        <v>1</v>
      </c>
      <c r="D343" s="801">
        <f t="shared" ca="1" si="32"/>
        <v>1</v>
      </c>
      <c r="E343" s="801">
        <f t="shared" ca="1" si="33"/>
        <v>3</v>
      </c>
      <c r="F343" s="209"/>
      <c r="J343" s="65"/>
      <c r="K343" s="146"/>
      <c r="L343" s="566"/>
      <c r="M343" s="566"/>
      <c r="N343" s="786"/>
      <c r="O343" s="637"/>
      <c r="P343" s="147"/>
      <c r="Q343" s="65"/>
    </row>
    <row r="344" spans="1:17" s="148" customFormat="1" ht="14.1" customHeight="1" x14ac:dyDescent="0.2">
      <c r="A344" s="800">
        <f ca="1">IF($H344="UNIDADE CONSTRUTIVA",OFFSET(A344,-1,0)+1,LARGE(A$3:A343,1))</f>
        <v>0</v>
      </c>
      <c r="B344" s="800">
        <f t="shared" ca="1" si="30"/>
        <v>3</v>
      </c>
      <c r="C344" s="800">
        <f t="shared" ca="1" si="31"/>
        <v>1</v>
      </c>
      <c r="D344" s="801">
        <f t="shared" ca="1" si="32"/>
        <v>1</v>
      </c>
      <c r="E344" s="801">
        <f t="shared" ca="1" si="33"/>
        <v>3</v>
      </c>
      <c r="F344" s="209"/>
      <c r="J344" s="65"/>
      <c r="K344" s="146"/>
      <c r="L344" s="566"/>
      <c r="M344" s="566"/>
      <c r="N344" s="786"/>
      <c r="O344" s="637"/>
      <c r="P344" s="147"/>
      <c r="Q344" s="65"/>
    </row>
    <row r="345" spans="1:17" s="148" customFormat="1" ht="14.1" customHeight="1" x14ac:dyDescent="0.2">
      <c r="A345" s="800">
        <f ca="1">IF($H345="UNIDADE CONSTRUTIVA",OFFSET(A345,-1,0)+1,LARGE(A$3:A344,1))</f>
        <v>0</v>
      </c>
      <c r="B345" s="800">
        <f t="shared" ca="1" si="30"/>
        <v>3</v>
      </c>
      <c r="C345" s="800">
        <f t="shared" ca="1" si="31"/>
        <v>1</v>
      </c>
      <c r="D345" s="801">
        <f t="shared" ca="1" si="32"/>
        <v>1</v>
      </c>
      <c r="E345" s="801">
        <f t="shared" ca="1" si="33"/>
        <v>3</v>
      </c>
      <c r="F345" s="209"/>
      <c r="J345" s="65"/>
      <c r="K345" s="146"/>
      <c r="L345" s="566"/>
      <c r="M345" s="566"/>
      <c r="N345" s="786"/>
      <c r="O345" s="637"/>
      <c r="P345" s="147"/>
      <c r="Q345" s="65"/>
    </row>
    <row r="346" spans="1:17" s="148" customFormat="1" ht="14.1" customHeight="1" x14ac:dyDescent="0.2">
      <c r="A346" s="800">
        <f ca="1">IF($H346="UNIDADE CONSTRUTIVA",OFFSET(A346,-1,0)+1,LARGE(A$3:A345,1))</f>
        <v>0</v>
      </c>
      <c r="B346" s="800">
        <f t="shared" ca="1" si="30"/>
        <v>3</v>
      </c>
      <c r="C346" s="800">
        <f t="shared" ca="1" si="31"/>
        <v>1</v>
      </c>
      <c r="D346" s="801">
        <f t="shared" ca="1" si="32"/>
        <v>1</v>
      </c>
      <c r="E346" s="801">
        <f t="shared" ca="1" si="33"/>
        <v>3</v>
      </c>
      <c r="F346" s="209"/>
      <c r="J346" s="65"/>
      <c r="K346" s="146"/>
      <c r="L346" s="566"/>
      <c r="M346" s="566"/>
      <c r="N346" s="786"/>
      <c r="O346" s="637"/>
      <c r="P346" s="147"/>
      <c r="Q346" s="65"/>
    </row>
    <row r="347" spans="1:17" s="148" customFormat="1" ht="14.1" customHeight="1" x14ac:dyDescent="0.2">
      <c r="A347" s="800">
        <f ca="1">IF($H347="UNIDADE CONSTRUTIVA",OFFSET(A347,-1,0)+1,LARGE(A$3:A346,1))</f>
        <v>0</v>
      </c>
      <c r="B347" s="800">
        <f t="shared" ca="1" si="30"/>
        <v>3</v>
      </c>
      <c r="C347" s="800">
        <f t="shared" ca="1" si="31"/>
        <v>1</v>
      </c>
      <c r="D347" s="801">
        <f t="shared" ca="1" si="32"/>
        <v>1</v>
      </c>
      <c r="E347" s="801">
        <f t="shared" ca="1" si="33"/>
        <v>3</v>
      </c>
      <c r="F347" s="209"/>
      <c r="J347" s="65"/>
      <c r="K347" s="146"/>
      <c r="L347" s="566"/>
      <c r="M347" s="566"/>
      <c r="N347" s="786"/>
      <c r="O347" s="637"/>
      <c r="P347" s="147"/>
      <c r="Q347" s="65"/>
    </row>
    <row r="348" spans="1:17" s="148" customFormat="1" ht="14.1" customHeight="1" x14ac:dyDescent="0.2">
      <c r="A348" s="800">
        <f ca="1">IF($H348="UNIDADE CONSTRUTIVA",OFFSET(A348,-1,0)+1,LARGE(A$3:A347,1))</f>
        <v>0</v>
      </c>
      <c r="B348" s="800">
        <f t="shared" ca="1" si="30"/>
        <v>3</v>
      </c>
      <c r="C348" s="800">
        <f t="shared" ca="1" si="31"/>
        <v>1</v>
      </c>
      <c r="D348" s="801">
        <f t="shared" ca="1" si="32"/>
        <v>1</v>
      </c>
      <c r="E348" s="801">
        <f t="shared" ca="1" si="33"/>
        <v>3</v>
      </c>
      <c r="F348" s="209"/>
      <c r="J348" s="65"/>
      <c r="K348" s="146"/>
      <c r="L348" s="566"/>
      <c r="M348" s="566"/>
      <c r="N348" s="786"/>
      <c r="O348" s="637"/>
      <c r="P348" s="147"/>
      <c r="Q348" s="65"/>
    </row>
    <row r="349" spans="1:17" s="148" customFormat="1" ht="14.1" customHeight="1" x14ac:dyDescent="0.2">
      <c r="A349" s="800">
        <f ca="1">IF($H349="UNIDADE CONSTRUTIVA",OFFSET(A349,-1,0)+1,LARGE(A$3:A348,1))</f>
        <v>0</v>
      </c>
      <c r="B349" s="800">
        <f t="shared" ca="1" si="30"/>
        <v>3</v>
      </c>
      <c r="C349" s="800">
        <f t="shared" ca="1" si="31"/>
        <v>1</v>
      </c>
      <c r="D349" s="801">
        <f t="shared" ca="1" si="32"/>
        <v>1</v>
      </c>
      <c r="E349" s="801">
        <f t="shared" ca="1" si="33"/>
        <v>3</v>
      </c>
      <c r="F349" s="209"/>
      <c r="J349" s="65"/>
      <c r="K349" s="146"/>
      <c r="L349" s="566"/>
      <c r="M349" s="566"/>
      <c r="N349" s="786"/>
      <c r="O349" s="637"/>
      <c r="P349" s="147"/>
      <c r="Q349" s="65"/>
    </row>
    <row r="350" spans="1:17" s="148" customFormat="1" ht="14.1" customHeight="1" x14ac:dyDescent="0.2">
      <c r="A350" s="800">
        <f ca="1">IF($H350="UNIDADE CONSTRUTIVA",OFFSET(A350,-1,0)+1,LARGE(A$3:A349,1))</f>
        <v>0</v>
      </c>
      <c r="B350" s="800">
        <f t="shared" ca="1" si="30"/>
        <v>3</v>
      </c>
      <c r="C350" s="800">
        <f t="shared" ca="1" si="31"/>
        <v>1</v>
      </c>
      <c r="D350" s="801">
        <f t="shared" ca="1" si="32"/>
        <v>1</v>
      </c>
      <c r="E350" s="801">
        <f t="shared" ca="1" si="33"/>
        <v>3</v>
      </c>
      <c r="F350" s="209"/>
      <c r="J350" s="65"/>
      <c r="K350" s="146"/>
      <c r="L350" s="566"/>
      <c r="M350" s="566"/>
      <c r="N350" s="786"/>
      <c r="O350" s="637"/>
      <c r="P350" s="147"/>
      <c r="Q350" s="65"/>
    </row>
    <row r="351" spans="1:17" s="148" customFormat="1" ht="14.1" customHeight="1" x14ac:dyDescent="0.2">
      <c r="A351" s="800">
        <f ca="1">IF($H351="UNIDADE CONSTRUTIVA",OFFSET(A351,-1,0)+1,LARGE(A$3:A350,1))</f>
        <v>0</v>
      </c>
      <c r="B351" s="800">
        <f t="shared" ca="1" si="30"/>
        <v>3</v>
      </c>
      <c r="C351" s="800">
        <f t="shared" ca="1" si="31"/>
        <v>1</v>
      </c>
      <c r="D351" s="801">
        <f t="shared" ca="1" si="32"/>
        <v>1</v>
      </c>
      <c r="E351" s="801">
        <f t="shared" ca="1" si="33"/>
        <v>3</v>
      </c>
      <c r="F351" s="209"/>
      <c r="J351" s="65"/>
      <c r="K351" s="146"/>
      <c r="L351" s="566"/>
      <c r="M351" s="566"/>
      <c r="N351" s="786"/>
      <c r="O351" s="637"/>
      <c r="P351" s="147"/>
      <c r="Q351" s="65"/>
    </row>
    <row r="352" spans="1:17" s="148" customFormat="1" ht="14.1" customHeight="1" x14ac:dyDescent="0.2">
      <c r="A352" s="800">
        <f ca="1">IF($H352="UNIDADE CONSTRUTIVA",OFFSET(A352,-1,0)+1,LARGE(A$3:A351,1))</f>
        <v>0</v>
      </c>
      <c r="B352" s="800">
        <f t="shared" ca="1" si="30"/>
        <v>3</v>
      </c>
      <c r="C352" s="800">
        <f t="shared" ca="1" si="31"/>
        <v>1</v>
      </c>
      <c r="D352" s="801">
        <f t="shared" ca="1" si="32"/>
        <v>1</v>
      </c>
      <c r="E352" s="801">
        <f t="shared" ca="1" si="33"/>
        <v>3</v>
      </c>
      <c r="F352" s="209"/>
      <c r="J352" s="65"/>
      <c r="K352" s="146"/>
      <c r="L352" s="566"/>
      <c r="M352" s="566"/>
      <c r="N352" s="786"/>
      <c r="O352" s="637"/>
      <c r="P352" s="147"/>
      <c r="Q352" s="65"/>
    </row>
    <row r="353" spans="1:17" s="148" customFormat="1" ht="14.1" customHeight="1" x14ac:dyDescent="0.2">
      <c r="A353" s="800">
        <f ca="1">IF($H353="UNIDADE CONSTRUTIVA",OFFSET(A353,-1,0)+1,LARGE(A$3:A352,1))</f>
        <v>0</v>
      </c>
      <c r="B353" s="800">
        <f t="shared" ca="1" si="30"/>
        <v>3</v>
      </c>
      <c r="C353" s="800">
        <f t="shared" ca="1" si="31"/>
        <v>1</v>
      </c>
      <c r="D353" s="801">
        <f t="shared" ca="1" si="32"/>
        <v>1</v>
      </c>
      <c r="E353" s="801">
        <f t="shared" ca="1" si="33"/>
        <v>3</v>
      </c>
      <c r="F353" s="209"/>
      <c r="J353" s="65"/>
      <c r="K353" s="146"/>
      <c r="L353" s="566"/>
      <c r="M353" s="566"/>
      <c r="N353" s="786"/>
      <c r="O353" s="637"/>
      <c r="P353" s="147"/>
      <c r="Q353" s="65"/>
    </row>
    <row r="354" spans="1:17" s="148" customFormat="1" ht="14.1" customHeight="1" x14ac:dyDescent="0.2">
      <c r="A354" s="800">
        <f ca="1">IF($H354="UNIDADE CONSTRUTIVA",OFFSET(A354,-1,0)+1,LARGE(A$3:A353,1))</f>
        <v>0</v>
      </c>
      <c r="B354" s="800">
        <f t="shared" ca="1" si="30"/>
        <v>3</v>
      </c>
      <c r="C354" s="800">
        <f t="shared" ca="1" si="31"/>
        <v>1</v>
      </c>
      <c r="D354" s="801">
        <f t="shared" ca="1" si="32"/>
        <v>1</v>
      </c>
      <c r="E354" s="801">
        <f t="shared" ca="1" si="33"/>
        <v>3</v>
      </c>
      <c r="F354" s="209"/>
      <c r="J354" s="65"/>
      <c r="K354" s="146"/>
      <c r="L354" s="566"/>
      <c r="M354" s="566"/>
      <c r="N354" s="786"/>
      <c r="O354" s="637"/>
      <c r="P354" s="147"/>
      <c r="Q354" s="65"/>
    </row>
    <row r="355" spans="1:17" s="148" customFormat="1" ht="14.1" customHeight="1" x14ac:dyDescent="0.2">
      <c r="A355" s="800">
        <f ca="1">IF($H355="UNIDADE CONSTRUTIVA",OFFSET(A355,-1,0)+1,LARGE(A$3:A354,1))</f>
        <v>0</v>
      </c>
      <c r="B355" s="800">
        <f t="shared" ca="1" si="30"/>
        <v>3</v>
      </c>
      <c r="C355" s="800">
        <f t="shared" ca="1" si="31"/>
        <v>1</v>
      </c>
      <c r="D355" s="801">
        <f t="shared" ca="1" si="32"/>
        <v>1</v>
      </c>
      <c r="E355" s="801">
        <f t="shared" ca="1" si="33"/>
        <v>3</v>
      </c>
      <c r="F355" s="209"/>
      <c r="J355" s="65"/>
      <c r="K355" s="146"/>
      <c r="L355" s="566"/>
      <c r="M355" s="566"/>
      <c r="N355" s="786"/>
      <c r="O355" s="637"/>
      <c r="P355" s="147"/>
      <c r="Q355" s="65"/>
    </row>
    <row r="356" spans="1:17" s="148" customFormat="1" ht="14.1" customHeight="1" x14ac:dyDescent="0.2">
      <c r="A356" s="800">
        <f ca="1">IF($H356="UNIDADE CONSTRUTIVA",OFFSET(A356,-1,0)+1,LARGE(A$3:A355,1))</f>
        <v>0</v>
      </c>
      <c r="B356" s="800">
        <f t="shared" ca="1" si="30"/>
        <v>3</v>
      </c>
      <c r="C356" s="800">
        <f t="shared" ca="1" si="31"/>
        <v>1</v>
      </c>
      <c r="D356" s="801">
        <f t="shared" ca="1" si="32"/>
        <v>1</v>
      </c>
      <c r="E356" s="801">
        <f t="shared" ca="1" si="33"/>
        <v>3</v>
      </c>
      <c r="F356" s="209"/>
      <c r="J356" s="65"/>
      <c r="K356" s="146"/>
      <c r="L356" s="566"/>
      <c r="M356" s="566"/>
      <c r="N356" s="786"/>
      <c r="O356" s="637"/>
      <c r="P356" s="147"/>
      <c r="Q356" s="65"/>
    </row>
    <row r="357" spans="1:17" s="148" customFormat="1" ht="14.1" customHeight="1" x14ac:dyDescent="0.2">
      <c r="A357" s="800">
        <f ca="1">IF($H357="UNIDADE CONSTRUTIVA",OFFSET(A357,-1,0)+1,LARGE(A$3:A356,1))</f>
        <v>0</v>
      </c>
      <c r="B357" s="800">
        <f t="shared" ca="1" si="30"/>
        <v>3</v>
      </c>
      <c r="C357" s="800">
        <f t="shared" ca="1" si="31"/>
        <v>1</v>
      </c>
      <c r="D357" s="801">
        <f t="shared" ca="1" si="32"/>
        <v>1</v>
      </c>
      <c r="E357" s="801">
        <f t="shared" ca="1" si="33"/>
        <v>3</v>
      </c>
      <c r="F357" s="209"/>
      <c r="J357" s="65"/>
      <c r="K357" s="146"/>
      <c r="L357" s="566"/>
      <c r="M357" s="566"/>
      <c r="N357" s="786"/>
      <c r="O357" s="637"/>
      <c r="P357" s="147"/>
      <c r="Q357" s="65"/>
    </row>
    <row r="358" spans="1:17" s="148" customFormat="1" ht="14.1" customHeight="1" x14ac:dyDescent="0.2">
      <c r="A358" s="800">
        <f ca="1">IF($H358="UNIDADE CONSTRUTIVA",OFFSET(A358,-1,0)+1,LARGE(A$3:A357,1))</f>
        <v>0</v>
      </c>
      <c r="B358" s="800">
        <f t="shared" ca="1" si="30"/>
        <v>3</v>
      </c>
      <c r="C358" s="800">
        <f t="shared" ca="1" si="31"/>
        <v>1</v>
      </c>
      <c r="D358" s="801">
        <f t="shared" ca="1" si="32"/>
        <v>1</v>
      </c>
      <c r="E358" s="801">
        <f t="shared" ca="1" si="33"/>
        <v>3</v>
      </c>
      <c r="F358" s="209"/>
      <c r="J358" s="65"/>
      <c r="K358" s="146"/>
      <c r="L358" s="566"/>
      <c r="M358" s="566"/>
      <c r="N358" s="786"/>
      <c r="O358" s="637"/>
      <c r="P358" s="147"/>
      <c r="Q358" s="65"/>
    </row>
    <row r="359" spans="1:17" s="148" customFormat="1" ht="14.1" customHeight="1" x14ac:dyDescent="0.2">
      <c r="A359" s="800">
        <f ca="1">IF($H359="UNIDADE CONSTRUTIVA",OFFSET(A359,-1,0)+1,LARGE(A$3:A358,1))</f>
        <v>0</v>
      </c>
      <c r="B359" s="800">
        <f t="shared" ca="1" si="30"/>
        <v>3</v>
      </c>
      <c r="C359" s="800">
        <f t="shared" ca="1" si="31"/>
        <v>1</v>
      </c>
      <c r="D359" s="801">
        <f t="shared" ca="1" si="32"/>
        <v>1</v>
      </c>
      <c r="E359" s="801">
        <f t="shared" ca="1" si="33"/>
        <v>3</v>
      </c>
      <c r="F359" s="209"/>
      <c r="J359" s="65"/>
      <c r="K359" s="146"/>
      <c r="L359" s="566"/>
      <c r="M359" s="566"/>
      <c r="N359" s="786"/>
      <c r="O359" s="637"/>
      <c r="P359" s="147"/>
      <c r="Q359" s="65"/>
    </row>
    <row r="360" spans="1:17" s="148" customFormat="1" ht="14.1" customHeight="1" x14ac:dyDescent="0.2">
      <c r="A360" s="800">
        <f ca="1">IF($H360="UNIDADE CONSTRUTIVA",OFFSET(A360,-1,0)+1,LARGE(A$3:A359,1))</f>
        <v>0</v>
      </c>
      <c r="B360" s="800">
        <f t="shared" ca="1" si="30"/>
        <v>3</v>
      </c>
      <c r="C360" s="800">
        <f t="shared" ca="1" si="31"/>
        <v>1</v>
      </c>
      <c r="D360" s="801">
        <f t="shared" ca="1" si="32"/>
        <v>1</v>
      </c>
      <c r="E360" s="801">
        <f t="shared" ca="1" si="33"/>
        <v>3</v>
      </c>
      <c r="F360" s="209"/>
      <c r="J360" s="65"/>
      <c r="K360" s="146"/>
      <c r="L360" s="566"/>
      <c r="M360" s="566"/>
      <c r="N360" s="786"/>
      <c r="O360" s="637"/>
      <c r="P360" s="147"/>
      <c r="Q360" s="65"/>
    </row>
    <row r="361" spans="1:17" s="148" customFormat="1" ht="14.1" customHeight="1" x14ac:dyDescent="0.2">
      <c r="A361" s="800">
        <f ca="1">IF($H361="UNIDADE CONSTRUTIVA",OFFSET(A361,-1,0)+1,LARGE(A$3:A360,1))</f>
        <v>0</v>
      </c>
      <c r="B361" s="800">
        <f t="shared" ca="1" si="30"/>
        <v>3</v>
      </c>
      <c r="C361" s="800">
        <f t="shared" ca="1" si="31"/>
        <v>1</v>
      </c>
      <c r="D361" s="801">
        <f t="shared" ca="1" si="32"/>
        <v>1</v>
      </c>
      <c r="E361" s="801">
        <f t="shared" ca="1" si="33"/>
        <v>3</v>
      </c>
      <c r="F361" s="209"/>
      <c r="J361" s="65"/>
      <c r="K361" s="146"/>
      <c r="L361" s="566"/>
      <c r="M361" s="566"/>
      <c r="N361" s="786"/>
      <c r="O361" s="637"/>
      <c r="P361" s="147"/>
      <c r="Q361" s="65"/>
    </row>
    <row r="362" spans="1:17" s="148" customFormat="1" ht="14.1" customHeight="1" x14ac:dyDescent="0.2">
      <c r="A362" s="800">
        <f ca="1">IF($H362="UNIDADE CONSTRUTIVA",OFFSET(A362,-1,0)+1,LARGE(A$3:A361,1))</f>
        <v>0</v>
      </c>
      <c r="B362" s="800">
        <f t="shared" ca="1" si="30"/>
        <v>3</v>
      </c>
      <c r="C362" s="800">
        <f t="shared" ca="1" si="31"/>
        <v>1</v>
      </c>
      <c r="D362" s="801">
        <f t="shared" ca="1" si="32"/>
        <v>1</v>
      </c>
      <c r="E362" s="801">
        <f t="shared" ca="1" si="33"/>
        <v>3</v>
      </c>
      <c r="F362" s="209"/>
      <c r="J362" s="65"/>
      <c r="K362" s="146"/>
      <c r="L362" s="566"/>
      <c r="M362" s="566"/>
      <c r="N362" s="786"/>
      <c r="O362" s="637"/>
      <c r="P362" s="147"/>
      <c r="Q362" s="65"/>
    </row>
    <row r="363" spans="1:17" s="148" customFormat="1" ht="14.1" customHeight="1" x14ac:dyDescent="0.2">
      <c r="A363" s="800">
        <f ca="1">IF($H363="UNIDADE CONSTRUTIVA",OFFSET(A363,-1,0)+1,LARGE(A$3:A362,1))</f>
        <v>0</v>
      </c>
      <c r="B363" s="800">
        <f t="shared" ca="1" si="30"/>
        <v>3</v>
      </c>
      <c r="C363" s="800">
        <f t="shared" ca="1" si="31"/>
        <v>1</v>
      </c>
      <c r="D363" s="801">
        <f t="shared" ca="1" si="32"/>
        <v>1</v>
      </c>
      <c r="E363" s="801">
        <f t="shared" ca="1" si="33"/>
        <v>3</v>
      </c>
      <c r="F363" s="209"/>
      <c r="J363" s="65"/>
      <c r="K363" s="146"/>
      <c r="L363" s="566"/>
      <c r="M363" s="566"/>
      <c r="N363" s="786"/>
      <c r="O363" s="637"/>
      <c r="P363" s="147"/>
      <c r="Q363" s="65"/>
    </row>
    <row r="364" spans="1:17" s="148" customFormat="1" ht="14.1" customHeight="1" x14ac:dyDescent="0.2">
      <c r="A364" s="800">
        <f ca="1">IF($H364="UNIDADE CONSTRUTIVA",OFFSET(A364,-1,0)+1,LARGE(A$3:A363,1))</f>
        <v>0</v>
      </c>
      <c r="B364" s="800">
        <f t="shared" ca="1" si="30"/>
        <v>3</v>
      </c>
      <c r="C364" s="800">
        <f t="shared" ca="1" si="31"/>
        <v>1</v>
      </c>
      <c r="D364" s="801">
        <f t="shared" ca="1" si="32"/>
        <v>1</v>
      </c>
      <c r="E364" s="801">
        <f t="shared" ca="1" si="33"/>
        <v>3</v>
      </c>
      <c r="F364" s="209"/>
      <c r="J364" s="65"/>
      <c r="K364" s="146"/>
      <c r="L364" s="566"/>
      <c r="M364" s="566"/>
      <c r="N364" s="786"/>
      <c r="O364" s="637"/>
      <c r="P364" s="147"/>
      <c r="Q364" s="65"/>
    </row>
    <row r="365" spans="1:17" s="148" customFormat="1" ht="14.1" customHeight="1" x14ac:dyDescent="0.2">
      <c r="A365" s="800">
        <f ca="1">IF($H365="UNIDADE CONSTRUTIVA",OFFSET(A365,-1,0)+1,LARGE(A$3:A364,1))</f>
        <v>0</v>
      </c>
      <c r="B365" s="800">
        <f t="shared" ca="1" si="30"/>
        <v>3</v>
      </c>
      <c r="C365" s="800">
        <f t="shared" ca="1" si="31"/>
        <v>1</v>
      </c>
      <c r="D365" s="801">
        <f t="shared" ca="1" si="32"/>
        <v>1</v>
      </c>
      <c r="E365" s="801">
        <f t="shared" ca="1" si="33"/>
        <v>3</v>
      </c>
      <c r="F365" s="209"/>
      <c r="J365" s="65"/>
      <c r="K365" s="146"/>
      <c r="L365" s="566"/>
      <c r="M365" s="566"/>
      <c r="N365" s="786"/>
      <c r="O365" s="637"/>
      <c r="P365" s="147"/>
      <c r="Q365" s="65"/>
    </row>
    <row r="366" spans="1:17" s="148" customFormat="1" ht="14.1" customHeight="1" x14ac:dyDescent="0.2">
      <c r="A366" s="800">
        <f ca="1">IF($H366="UNIDADE CONSTRUTIVA",OFFSET(A366,-1,0)+1,LARGE(A$3:A365,1))</f>
        <v>0</v>
      </c>
      <c r="B366" s="800">
        <f t="shared" ca="1" si="30"/>
        <v>3</v>
      </c>
      <c r="C366" s="800">
        <f t="shared" ca="1" si="31"/>
        <v>1</v>
      </c>
      <c r="D366" s="801">
        <f t="shared" ca="1" si="32"/>
        <v>1</v>
      </c>
      <c r="E366" s="801">
        <f t="shared" ca="1" si="33"/>
        <v>3</v>
      </c>
      <c r="F366" s="209"/>
      <c r="J366" s="65"/>
      <c r="K366" s="146"/>
      <c r="L366" s="566"/>
      <c r="M366" s="566"/>
      <c r="N366" s="786"/>
      <c r="O366" s="637"/>
      <c r="P366" s="147"/>
      <c r="Q366" s="65"/>
    </row>
    <row r="367" spans="1:17" s="148" customFormat="1" ht="14.1" customHeight="1" x14ac:dyDescent="0.2">
      <c r="A367" s="800">
        <f ca="1">IF($H367="UNIDADE CONSTRUTIVA",OFFSET(A367,-1,0)+1,LARGE(A$3:A366,1))</f>
        <v>0</v>
      </c>
      <c r="B367" s="800">
        <f t="shared" ca="1" si="30"/>
        <v>3</v>
      </c>
      <c r="C367" s="800">
        <f t="shared" ca="1" si="31"/>
        <v>1</v>
      </c>
      <c r="D367" s="801">
        <f t="shared" ca="1" si="32"/>
        <v>1</v>
      </c>
      <c r="E367" s="801">
        <f t="shared" ca="1" si="33"/>
        <v>3</v>
      </c>
      <c r="F367" s="209"/>
      <c r="J367" s="65"/>
      <c r="K367" s="146"/>
      <c r="L367" s="566"/>
      <c r="M367" s="566"/>
      <c r="N367" s="786"/>
      <c r="O367" s="637"/>
      <c r="P367" s="147"/>
      <c r="Q367" s="65"/>
    </row>
    <row r="368" spans="1:17" s="148" customFormat="1" ht="14.1" customHeight="1" x14ac:dyDescent="0.2">
      <c r="A368" s="800">
        <f ca="1">IF($H368="UNIDADE CONSTRUTIVA",OFFSET(A368,-1,0)+1,LARGE(A$3:A367,1))</f>
        <v>0</v>
      </c>
      <c r="B368" s="800">
        <f t="shared" ca="1" si="30"/>
        <v>3</v>
      </c>
      <c r="C368" s="800">
        <f t="shared" ca="1" si="31"/>
        <v>1</v>
      </c>
      <c r="D368" s="801">
        <f t="shared" ca="1" si="32"/>
        <v>1</v>
      </c>
      <c r="E368" s="801">
        <f t="shared" ca="1" si="33"/>
        <v>3</v>
      </c>
      <c r="F368" s="209"/>
      <c r="J368" s="65"/>
      <c r="K368" s="146"/>
      <c r="L368" s="566"/>
      <c r="M368" s="566"/>
      <c r="N368" s="786"/>
      <c r="O368" s="637"/>
      <c r="P368" s="147"/>
      <c r="Q368" s="65"/>
    </row>
    <row r="369" spans="1:17" s="148" customFormat="1" ht="14.1" customHeight="1" x14ac:dyDescent="0.2">
      <c r="A369" s="800">
        <f ca="1">IF($H369="UNIDADE CONSTRUTIVA",OFFSET(A369,-1,0)+1,LARGE(A$3:A368,1))</f>
        <v>0</v>
      </c>
      <c r="B369" s="800">
        <f t="shared" ca="1" si="30"/>
        <v>3</v>
      </c>
      <c r="C369" s="800">
        <f t="shared" ca="1" si="31"/>
        <v>1</v>
      </c>
      <c r="D369" s="801">
        <f t="shared" ca="1" si="32"/>
        <v>1</v>
      </c>
      <c r="E369" s="801">
        <f t="shared" ca="1" si="33"/>
        <v>3</v>
      </c>
      <c r="F369" s="209"/>
      <c r="J369" s="65"/>
      <c r="K369" s="146"/>
      <c r="L369" s="566"/>
      <c r="M369" s="566"/>
      <c r="N369" s="786"/>
      <c r="O369" s="637"/>
      <c r="P369" s="147"/>
      <c r="Q369" s="65"/>
    </row>
    <row r="370" spans="1:17" s="148" customFormat="1" ht="14.1" customHeight="1" x14ac:dyDescent="0.2">
      <c r="A370" s="800">
        <f ca="1">IF($H370="UNIDADE CONSTRUTIVA",OFFSET(A370,-1,0)+1,LARGE(A$3:A369,1))</f>
        <v>0</v>
      </c>
      <c r="B370" s="800">
        <f t="shared" ca="1" si="30"/>
        <v>3</v>
      </c>
      <c r="C370" s="800">
        <f t="shared" ca="1" si="31"/>
        <v>1</v>
      </c>
      <c r="D370" s="801">
        <f t="shared" ca="1" si="32"/>
        <v>1</v>
      </c>
      <c r="E370" s="801">
        <f t="shared" ca="1" si="33"/>
        <v>3</v>
      </c>
      <c r="F370" s="209"/>
      <c r="J370" s="65"/>
      <c r="K370" s="146"/>
      <c r="L370" s="566"/>
      <c r="M370" s="566"/>
      <c r="N370" s="786"/>
      <c r="O370" s="637"/>
      <c r="P370" s="147"/>
      <c r="Q370" s="65"/>
    </row>
    <row r="371" spans="1:17" s="148" customFormat="1" ht="14.1" customHeight="1" x14ac:dyDescent="0.2">
      <c r="A371" s="800">
        <f ca="1">IF($H371="UNIDADE CONSTRUTIVA",OFFSET(A371,-1,0)+1,LARGE(A$3:A370,1))</f>
        <v>0</v>
      </c>
      <c r="B371" s="800">
        <f t="shared" ca="1" si="30"/>
        <v>3</v>
      </c>
      <c r="C371" s="800">
        <f t="shared" ca="1" si="31"/>
        <v>1</v>
      </c>
      <c r="D371" s="801">
        <f t="shared" ca="1" si="32"/>
        <v>1</v>
      </c>
      <c r="E371" s="801">
        <f t="shared" ca="1" si="33"/>
        <v>3</v>
      </c>
      <c r="F371" s="209"/>
      <c r="J371" s="65"/>
      <c r="K371" s="146"/>
      <c r="L371" s="566"/>
      <c r="M371" s="566"/>
      <c r="N371" s="786"/>
      <c r="O371" s="637"/>
      <c r="P371" s="147"/>
      <c r="Q371" s="65"/>
    </row>
    <row r="372" spans="1:17" s="148" customFormat="1" ht="14.1" customHeight="1" x14ac:dyDescent="0.2">
      <c r="A372" s="800">
        <f ca="1">IF($H372="UNIDADE CONSTRUTIVA",OFFSET(A372,-1,0)+1,LARGE(A$3:A371,1))</f>
        <v>0</v>
      </c>
      <c r="B372" s="800">
        <f t="shared" ca="1" si="30"/>
        <v>3</v>
      </c>
      <c r="C372" s="800">
        <f t="shared" ca="1" si="31"/>
        <v>1</v>
      </c>
      <c r="D372" s="801">
        <f t="shared" ca="1" si="32"/>
        <v>1</v>
      </c>
      <c r="E372" s="801">
        <f t="shared" ca="1" si="33"/>
        <v>3</v>
      </c>
      <c r="F372" s="209"/>
      <c r="J372" s="65"/>
      <c r="K372" s="146"/>
      <c r="L372" s="566"/>
      <c r="M372" s="566"/>
      <c r="N372" s="786"/>
      <c r="O372" s="637"/>
      <c r="P372" s="147"/>
      <c r="Q372" s="65"/>
    </row>
    <row r="373" spans="1:17" s="148" customFormat="1" ht="14.1" customHeight="1" x14ac:dyDescent="0.2">
      <c r="A373" s="800">
        <f ca="1">IF($H373="UNIDADE CONSTRUTIVA",OFFSET(A373,-1,0)+1,LARGE(A$3:A372,1))</f>
        <v>0</v>
      </c>
      <c r="B373" s="800">
        <f t="shared" ca="1" si="30"/>
        <v>3</v>
      </c>
      <c r="C373" s="800">
        <f t="shared" ca="1" si="31"/>
        <v>1</v>
      </c>
      <c r="D373" s="801">
        <f t="shared" ca="1" si="32"/>
        <v>1</v>
      </c>
      <c r="E373" s="801">
        <f t="shared" ca="1" si="33"/>
        <v>3</v>
      </c>
      <c r="F373" s="209"/>
      <c r="J373" s="65"/>
      <c r="K373" s="146"/>
      <c r="L373" s="566"/>
      <c r="M373" s="566"/>
      <c r="N373" s="786"/>
      <c r="O373" s="637"/>
      <c r="P373" s="147"/>
      <c r="Q373" s="65"/>
    </row>
    <row r="374" spans="1:17" s="148" customFormat="1" ht="14.1" customHeight="1" x14ac:dyDescent="0.2">
      <c r="A374" s="800">
        <f ca="1">IF($H374="UNIDADE CONSTRUTIVA",OFFSET(A374,-1,0)+1,LARGE(A$3:A373,1))</f>
        <v>0</v>
      </c>
      <c r="B374" s="800">
        <f t="shared" ca="1" si="30"/>
        <v>3</v>
      </c>
      <c r="C374" s="800">
        <f t="shared" ca="1" si="31"/>
        <v>1</v>
      </c>
      <c r="D374" s="801">
        <f t="shared" ca="1" si="32"/>
        <v>1</v>
      </c>
      <c r="E374" s="801">
        <f t="shared" ca="1" si="33"/>
        <v>3</v>
      </c>
      <c r="F374" s="209"/>
      <c r="J374" s="65"/>
      <c r="K374" s="146"/>
      <c r="L374" s="566"/>
      <c r="M374" s="566"/>
      <c r="N374" s="786"/>
      <c r="O374" s="637"/>
      <c r="P374" s="147"/>
      <c r="Q374" s="65"/>
    </row>
    <row r="375" spans="1:17" s="148" customFormat="1" ht="14.1" customHeight="1" x14ac:dyDescent="0.2">
      <c r="A375" s="800">
        <f ca="1">IF($H375="UNIDADE CONSTRUTIVA",OFFSET(A375,-1,0)+1,LARGE(A$3:A374,1))</f>
        <v>0</v>
      </c>
      <c r="B375" s="800">
        <f t="shared" ca="1" si="30"/>
        <v>3</v>
      </c>
      <c r="C375" s="800">
        <f t="shared" ca="1" si="31"/>
        <v>1</v>
      </c>
      <c r="D375" s="801">
        <f t="shared" ca="1" si="32"/>
        <v>1</v>
      </c>
      <c r="E375" s="801">
        <f t="shared" ca="1" si="33"/>
        <v>3</v>
      </c>
      <c r="F375" s="209"/>
      <c r="J375" s="65"/>
      <c r="K375" s="146"/>
      <c r="L375" s="566"/>
      <c r="M375" s="566"/>
      <c r="N375" s="786"/>
      <c r="O375" s="637"/>
      <c r="P375" s="147"/>
      <c r="Q375" s="65"/>
    </row>
    <row r="376" spans="1:17" s="148" customFormat="1" ht="14.1" customHeight="1" x14ac:dyDescent="0.2">
      <c r="A376" s="800">
        <f ca="1">IF($H376="UNIDADE CONSTRUTIVA",OFFSET(A376,-1,0)+1,LARGE(A$3:A375,1))</f>
        <v>0</v>
      </c>
      <c r="B376" s="800">
        <f t="shared" ca="1" si="30"/>
        <v>3</v>
      </c>
      <c r="C376" s="800">
        <f t="shared" ca="1" si="31"/>
        <v>1</v>
      </c>
      <c r="D376" s="801">
        <f t="shared" ca="1" si="32"/>
        <v>1</v>
      </c>
      <c r="E376" s="801">
        <f t="shared" ca="1" si="33"/>
        <v>3</v>
      </c>
      <c r="F376" s="209"/>
      <c r="J376" s="65"/>
      <c r="K376" s="146"/>
      <c r="L376" s="566"/>
      <c r="M376" s="566"/>
      <c r="N376" s="786"/>
      <c r="O376" s="637"/>
      <c r="P376" s="147"/>
      <c r="Q376" s="65"/>
    </row>
    <row r="377" spans="1:17" s="148" customFormat="1" ht="14.1" customHeight="1" x14ac:dyDescent="0.2">
      <c r="A377" s="800">
        <f ca="1">IF($H377="UNIDADE CONSTRUTIVA",OFFSET(A377,-1,0)+1,LARGE(A$3:A376,1))</f>
        <v>0</v>
      </c>
      <c r="B377" s="800">
        <f t="shared" ca="1" si="30"/>
        <v>3</v>
      </c>
      <c r="C377" s="800">
        <f t="shared" ca="1" si="31"/>
        <v>1</v>
      </c>
      <c r="D377" s="801">
        <f t="shared" ca="1" si="32"/>
        <v>1</v>
      </c>
      <c r="E377" s="801">
        <f t="shared" ca="1" si="33"/>
        <v>3</v>
      </c>
      <c r="F377" s="209"/>
      <c r="J377" s="65"/>
      <c r="K377" s="146"/>
      <c r="L377" s="566"/>
      <c r="M377" s="566"/>
      <c r="N377" s="786"/>
      <c r="O377" s="637"/>
      <c r="P377" s="147"/>
      <c r="Q377" s="65"/>
    </row>
    <row r="378" spans="1:17" s="148" customFormat="1" ht="14.1" customHeight="1" x14ac:dyDescent="0.2">
      <c r="A378" s="800">
        <f ca="1">IF($H378="UNIDADE CONSTRUTIVA",OFFSET(A378,-1,0)+1,LARGE(A$3:A377,1))</f>
        <v>0</v>
      </c>
      <c r="B378" s="800">
        <f t="shared" ca="1" si="30"/>
        <v>3</v>
      </c>
      <c r="C378" s="800">
        <f t="shared" ca="1" si="31"/>
        <v>1</v>
      </c>
      <c r="D378" s="801">
        <f t="shared" ca="1" si="32"/>
        <v>1</v>
      </c>
      <c r="E378" s="801">
        <f t="shared" ca="1" si="33"/>
        <v>3</v>
      </c>
      <c r="F378" s="209"/>
      <c r="J378" s="65"/>
      <c r="K378" s="146"/>
      <c r="L378" s="566"/>
      <c r="M378" s="566"/>
      <c r="N378" s="786"/>
      <c r="O378" s="637"/>
      <c r="P378" s="147"/>
      <c r="Q378" s="65"/>
    </row>
    <row r="379" spans="1:17" s="148" customFormat="1" ht="14.1" customHeight="1" x14ac:dyDescent="0.2">
      <c r="A379" s="800">
        <f ca="1">IF($H379="UNIDADE CONSTRUTIVA",OFFSET(A379,-1,0)+1,LARGE(A$3:A378,1))</f>
        <v>0</v>
      </c>
      <c r="B379" s="800">
        <f t="shared" ca="1" si="30"/>
        <v>3</v>
      </c>
      <c r="C379" s="800">
        <f t="shared" ca="1" si="31"/>
        <v>1</v>
      </c>
      <c r="D379" s="801">
        <f t="shared" ca="1" si="32"/>
        <v>1</v>
      </c>
      <c r="E379" s="801">
        <f t="shared" ca="1" si="33"/>
        <v>3</v>
      </c>
      <c r="F379" s="209"/>
      <c r="J379" s="65"/>
      <c r="K379" s="146"/>
      <c r="L379" s="566"/>
      <c r="M379" s="566"/>
      <c r="N379" s="786"/>
      <c r="O379" s="637"/>
      <c r="P379" s="147"/>
      <c r="Q379" s="65"/>
    </row>
    <row r="380" spans="1:17" s="148" customFormat="1" ht="14.1" customHeight="1" x14ac:dyDescent="0.2">
      <c r="A380" s="800">
        <f ca="1">IF($H380="UNIDADE CONSTRUTIVA",OFFSET(A380,-1,0)+1,LARGE(A$3:A379,1))</f>
        <v>0</v>
      </c>
      <c r="B380" s="800">
        <f t="shared" ca="1" si="30"/>
        <v>3</v>
      </c>
      <c r="C380" s="800">
        <f t="shared" ca="1" si="31"/>
        <v>1</v>
      </c>
      <c r="D380" s="801">
        <f t="shared" ca="1" si="32"/>
        <v>1</v>
      </c>
      <c r="E380" s="801">
        <f t="shared" ca="1" si="33"/>
        <v>3</v>
      </c>
      <c r="F380" s="209"/>
      <c r="J380" s="65"/>
      <c r="K380" s="146"/>
      <c r="L380" s="566"/>
      <c r="M380" s="566"/>
      <c r="N380" s="786"/>
      <c r="O380" s="637"/>
      <c r="P380" s="147"/>
      <c r="Q380" s="65"/>
    </row>
    <row r="381" spans="1:17" s="148" customFormat="1" ht="14.1" customHeight="1" x14ac:dyDescent="0.2">
      <c r="A381" s="800">
        <f ca="1">IF($H381="UNIDADE CONSTRUTIVA",OFFSET(A381,-1,0)+1,LARGE(A$3:A380,1))</f>
        <v>0</v>
      </c>
      <c r="B381" s="800">
        <f t="shared" ca="1" si="30"/>
        <v>3</v>
      </c>
      <c r="C381" s="800">
        <f t="shared" ca="1" si="31"/>
        <v>1</v>
      </c>
      <c r="D381" s="801">
        <f t="shared" ca="1" si="32"/>
        <v>1</v>
      </c>
      <c r="E381" s="801">
        <f t="shared" ca="1" si="33"/>
        <v>3</v>
      </c>
      <c r="F381" s="209"/>
      <c r="J381" s="65"/>
      <c r="K381" s="146"/>
      <c r="L381" s="566"/>
      <c r="M381" s="566"/>
      <c r="N381" s="786"/>
      <c r="O381" s="637"/>
      <c r="P381" s="147"/>
      <c r="Q381" s="65"/>
    </row>
    <row r="382" spans="1:17" s="148" customFormat="1" ht="14.1" customHeight="1" x14ac:dyDescent="0.2">
      <c r="A382" s="800">
        <f ca="1">IF($H382="UNIDADE CONSTRUTIVA",OFFSET(A382,-1,0)+1,LARGE(A$3:A381,1))</f>
        <v>0</v>
      </c>
      <c r="B382" s="800">
        <f t="shared" ca="1" si="30"/>
        <v>3</v>
      </c>
      <c r="C382" s="800">
        <f t="shared" ca="1" si="31"/>
        <v>1</v>
      </c>
      <c r="D382" s="801">
        <f t="shared" ca="1" si="32"/>
        <v>1</v>
      </c>
      <c r="E382" s="801">
        <f t="shared" ca="1" si="33"/>
        <v>3</v>
      </c>
      <c r="F382" s="209"/>
      <c r="J382" s="65"/>
      <c r="K382" s="146"/>
      <c r="L382" s="566"/>
      <c r="M382" s="566"/>
      <c r="N382" s="786"/>
      <c r="O382" s="637"/>
      <c r="P382" s="147"/>
      <c r="Q382" s="65"/>
    </row>
    <row r="383" spans="1:17" s="148" customFormat="1" ht="14.1" customHeight="1" x14ac:dyDescent="0.2">
      <c r="A383" s="800">
        <f ca="1">IF($H383="UNIDADE CONSTRUTIVA",OFFSET(A383,-1,0)+1,LARGE(A$3:A382,1))</f>
        <v>0</v>
      </c>
      <c r="B383" s="800">
        <f t="shared" ca="1" si="30"/>
        <v>3</v>
      </c>
      <c r="C383" s="800">
        <f t="shared" ca="1" si="31"/>
        <v>1</v>
      </c>
      <c r="D383" s="801">
        <f t="shared" ca="1" si="32"/>
        <v>1</v>
      </c>
      <c r="E383" s="801">
        <f t="shared" ca="1" si="33"/>
        <v>3</v>
      </c>
      <c r="F383" s="209"/>
      <c r="J383" s="65"/>
      <c r="K383" s="146"/>
      <c r="L383" s="566"/>
      <c r="M383" s="566"/>
      <c r="N383" s="786"/>
      <c r="O383" s="637"/>
      <c r="P383" s="147"/>
      <c r="Q383" s="65"/>
    </row>
    <row r="384" spans="1:17" s="148" customFormat="1" ht="14.1" customHeight="1" x14ac:dyDescent="0.2">
      <c r="A384" s="800">
        <f ca="1">IF($H384="UNIDADE CONSTRUTIVA",OFFSET(A384,-1,0)+1,LARGE(A$3:A383,1))</f>
        <v>0</v>
      </c>
      <c r="B384" s="800">
        <f t="shared" ca="1" si="30"/>
        <v>3</v>
      </c>
      <c r="C384" s="800">
        <f t="shared" ca="1" si="31"/>
        <v>1</v>
      </c>
      <c r="D384" s="801">
        <f t="shared" ca="1" si="32"/>
        <v>1</v>
      </c>
      <c r="E384" s="801">
        <f t="shared" ca="1" si="33"/>
        <v>3</v>
      </c>
      <c r="F384" s="209"/>
      <c r="J384" s="65"/>
      <c r="K384" s="146"/>
      <c r="L384" s="566"/>
      <c r="M384" s="566"/>
      <c r="N384" s="786"/>
      <c r="O384" s="637"/>
      <c r="P384" s="147"/>
      <c r="Q384" s="65"/>
    </row>
    <row r="385" spans="1:17" s="148" customFormat="1" ht="14.1" customHeight="1" x14ac:dyDescent="0.2">
      <c r="A385" s="800">
        <f ca="1">IF($H385="UNIDADE CONSTRUTIVA",OFFSET(A385,-1,0)+1,LARGE(A$3:A384,1))</f>
        <v>0</v>
      </c>
      <c r="B385" s="800">
        <f t="shared" ca="1" si="30"/>
        <v>3</v>
      </c>
      <c r="C385" s="800">
        <f t="shared" ca="1" si="31"/>
        <v>1</v>
      </c>
      <c r="D385" s="801">
        <f t="shared" ca="1" si="32"/>
        <v>1</v>
      </c>
      <c r="E385" s="801">
        <f t="shared" ca="1" si="33"/>
        <v>3</v>
      </c>
      <c r="F385" s="209"/>
      <c r="J385" s="65"/>
      <c r="K385" s="146"/>
      <c r="L385" s="566"/>
      <c r="M385" s="566"/>
      <c r="N385" s="786"/>
      <c r="O385" s="637"/>
      <c r="P385" s="147"/>
      <c r="Q385" s="65"/>
    </row>
    <row r="386" spans="1:17" s="148" customFormat="1" ht="14.1" customHeight="1" x14ac:dyDescent="0.2">
      <c r="A386" s="800">
        <f ca="1">IF($H386="UNIDADE CONSTRUTIVA",OFFSET(A386,-1,0)+1,LARGE(A$3:A385,1))</f>
        <v>0</v>
      </c>
      <c r="B386" s="800">
        <f t="shared" ca="1" si="30"/>
        <v>3</v>
      </c>
      <c r="C386" s="800">
        <f t="shared" ca="1" si="31"/>
        <v>1</v>
      </c>
      <c r="D386" s="801">
        <f t="shared" ca="1" si="32"/>
        <v>1</v>
      </c>
      <c r="E386" s="801">
        <f t="shared" ca="1" si="33"/>
        <v>3</v>
      </c>
      <c r="F386" s="209"/>
      <c r="J386" s="65"/>
      <c r="K386" s="146"/>
      <c r="L386" s="566"/>
      <c r="M386" s="566"/>
      <c r="N386" s="786"/>
      <c r="O386" s="637"/>
      <c r="P386" s="147"/>
      <c r="Q386" s="65"/>
    </row>
    <row r="387" spans="1:17" s="148" customFormat="1" ht="14.1" customHeight="1" x14ac:dyDescent="0.2">
      <c r="A387" s="800">
        <f ca="1">IF($H387="UNIDADE CONSTRUTIVA",OFFSET(A387,-1,0)+1,LARGE(A$3:A386,1))</f>
        <v>0</v>
      </c>
      <c r="B387" s="800">
        <f t="shared" ca="1" si="30"/>
        <v>3</v>
      </c>
      <c r="C387" s="800">
        <f t="shared" ca="1" si="31"/>
        <v>1</v>
      </c>
      <c r="D387" s="801">
        <f t="shared" ca="1" si="32"/>
        <v>1</v>
      </c>
      <c r="E387" s="801">
        <f t="shared" ca="1" si="33"/>
        <v>3</v>
      </c>
      <c r="F387" s="209"/>
      <c r="J387" s="65"/>
      <c r="K387" s="146"/>
      <c r="L387" s="566"/>
      <c r="M387" s="566"/>
      <c r="N387" s="786"/>
      <c r="O387" s="637"/>
      <c r="P387" s="147"/>
      <c r="Q387" s="65"/>
    </row>
    <row r="388" spans="1:17" s="148" customFormat="1" ht="14.1" customHeight="1" x14ac:dyDescent="0.2">
      <c r="A388" s="800">
        <f ca="1">IF($H388="UNIDADE CONSTRUTIVA",OFFSET(A388,-1,0)+1,LARGE(A$3:A387,1))</f>
        <v>0</v>
      </c>
      <c r="B388" s="800">
        <f t="shared" ca="1" si="30"/>
        <v>3</v>
      </c>
      <c r="C388" s="800">
        <f t="shared" ca="1" si="31"/>
        <v>1</v>
      </c>
      <c r="D388" s="801">
        <f t="shared" ca="1" si="32"/>
        <v>1</v>
      </c>
      <c r="E388" s="801">
        <f t="shared" ca="1" si="33"/>
        <v>3</v>
      </c>
      <c r="F388" s="209"/>
      <c r="J388" s="65"/>
      <c r="K388" s="146"/>
      <c r="L388" s="566"/>
      <c r="M388" s="566"/>
      <c r="N388" s="786"/>
      <c r="O388" s="637"/>
      <c r="P388" s="147"/>
      <c r="Q388" s="65"/>
    </row>
    <row r="389" spans="1:17" s="148" customFormat="1" ht="14.1" customHeight="1" x14ac:dyDescent="0.2">
      <c r="A389" s="800">
        <f ca="1">IF($H389="UNIDADE CONSTRUTIVA",OFFSET(A389,-1,0)+1,LARGE(A$3:A388,1))</f>
        <v>0</v>
      </c>
      <c r="B389" s="800">
        <f t="shared" ca="1" si="30"/>
        <v>3</v>
      </c>
      <c r="C389" s="800">
        <f t="shared" ca="1" si="31"/>
        <v>1</v>
      </c>
      <c r="D389" s="801">
        <f t="shared" ca="1" si="32"/>
        <v>1</v>
      </c>
      <c r="E389" s="801">
        <f t="shared" ca="1" si="33"/>
        <v>3</v>
      </c>
      <c r="F389" s="209"/>
      <c r="J389" s="65"/>
      <c r="K389" s="146"/>
      <c r="L389" s="566"/>
      <c r="M389" s="566"/>
      <c r="N389" s="786"/>
      <c r="O389" s="637"/>
      <c r="P389" s="147"/>
      <c r="Q389" s="65"/>
    </row>
    <row r="390" spans="1:17" s="148" customFormat="1" ht="14.1" customHeight="1" x14ac:dyDescent="0.2">
      <c r="A390" s="800">
        <f ca="1">IF($H390="UNIDADE CONSTRUTIVA",OFFSET(A390,-1,0)+1,LARGE(A$3:A389,1))</f>
        <v>0</v>
      </c>
      <c r="B390" s="800">
        <f t="shared" ca="1" si="30"/>
        <v>3</v>
      </c>
      <c r="C390" s="800">
        <f t="shared" ca="1" si="31"/>
        <v>1</v>
      </c>
      <c r="D390" s="801">
        <f t="shared" ca="1" si="32"/>
        <v>1</v>
      </c>
      <c r="E390" s="801">
        <f t="shared" ca="1" si="33"/>
        <v>3</v>
      </c>
      <c r="F390" s="209"/>
      <c r="J390" s="65"/>
      <c r="K390" s="146"/>
      <c r="L390" s="566"/>
      <c r="M390" s="566"/>
      <c r="N390" s="786"/>
      <c r="O390" s="637"/>
      <c r="P390" s="147"/>
      <c r="Q390" s="65"/>
    </row>
    <row r="391" spans="1:17" s="148" customFormat="1" ht="14.1" customHeight="1" x14ac:dyDescent="0.2">
      <c r="A391" s="800">
        <f ca="1">IF($H391="UNIDADE CONSTRUTIVA",OFFSET(A391,-1,0)+1,LARGE(A$3:A390,1))</f>
        <v>0</v>
      </c>
      <c r="B391" s="800">
        <f t="shared" ca="1" si="30"/>
        <v>3</v>
      </c>
      <c r="C391" s="800">
        <f t="shared" ca="1" si="31"/>
        <v>1</v>
      </c>
      <c r="D391" s="801">
        <f t="shared" ca="1" si="32"/>
        <v>1</v>
      </c>
      <c r="E391" s="801">
        <f t="shared" ca="1" si="33"/>
        <v>3</v>
      </c>
      <c r="F391" s="209"/>
      <c r="J391" s="65"/>
      <c r="K391" s="146"/>
      <c r="L391" s="566"/>
      <c r="M391" s="566"/>
      <c r="N391" s="786"/>
      <c r="O391" s="637"/>
      <c r="P391" s="147"/>
      <c r="Q391" s="65"/>
    </row>
    <row r="392" spans="1:17" s="148" customFormat="1" ht="14.1" customHeight="1" x14ac:dyDescent="0.2">
      <c r="A392" s="800">
        <f ca="1">IF($H392="UNIDADE CONSTRUTIVA",OFFSET(A392,-1,0)+1,LARGE(A$3:A391,1))</f>
        <v>0</v>
      </c>
      <c r="B392" s="800">
        <f t="shared" ca="1" si="30"/>
        <v>3</v>
      </c>
      <c r="C392" s="800">
        <f t="shared" ca="1" si="31"/>
        <v>1</v>
      </c>
      <c r="D392" s="801">
        <f t="shared" ca="1" si="32"/>
        <v>1</v>
      </c>
      <c r="E392" s="801">
        <f t="shared" ca="1" si="33"/>
        <v>3</v>
      </c>
      <c r="F392" s="209"/>
      <c r="J392" s="65"/>
      <c r="K392" s="146"/>
      <c r="L392" s="566"/>
      <c r="M392" s="566"/>
      <c r="N392" s="786"/>
      <c r="O392" s="637"/>
      <c r="P392" s="147"/>
      <c r="Q392" s="65"/>
    </row>
    <row r="393" spans="1:17" s="148" customFormat="1" ht="14.1" customHeight="1" x14ac:dyDescent="0.2">
      <c r="A393" s="800">
        <f ca="1">IF($H393="UNIDADE CONSTRUTIVA",OFFSET(A393,-1,0)+1,LARGE(A$3:A392,1))</f>
        <v>0</v>
      </c>
      <c r="B393" s="800">
        <f t="shared" ref="B393:B456" ca="1" si="34">IF(H393="UNIDADE CONSTRUTIVA",0,IF(H393="CÉLULA CONSTRUTIVA",OFFSET(B393,-1,0)+1,OFFSET(B393,-1,0)))</f>
        <v>3</v>
      </c>
      <c r="C393" s="800">
        <f t="shared" ref="C393:C456" ca="1" si="35">IF(H393="CÉLULA CONSTRUTIVA",0,IF(H393="ETAPA",OFFSET(C393,-1,0)+1,OFFSET(C393,-1,0)))</f>
        <v>1</v>
      </c>
      <c r="D393" s="801">
        <f t="shared" ref="D393:D456" ca="1" si="36">IF(H393="ETAPA",0,IF(H393="SUBETAPA",OFFSET(D393,-1,0)+1,OFFSET(D393,-1,0)))</f>
        <v>1</v>
      </c>
      <c r="E393" s="801">
        <f t="shared" ref="E393:E456" ca="1" si="37">IF(H393="Subetapa",0,IF(H393="serviço",OFFSET(E393,-1,0)+1,OFFSET(E393,-1,0)))</f>
        <v>3</v>
      </c>
      <c r="F393" s="209"/>
      <c r="J393" s="65"/>
      <c r="K393" s="146"/>
      <c r="L393" s="566"/>
      <c r="M393" s="566"/>
      <c r="N393" s="786"/>
      <c r="O393" s="637"/>
      <c r="P393" s="147"/>
      <c r="Q393" s="65"/>
    </row>
    <row r="394" spans="1:17" s="148" customFormat="1" ht="14.1" customHeight="1" x14ac:dyDescent="0.2">
      <c r="A394" s="800">
        <f ca="1">IF($H394="UNIDADE CONSTRUTIVA",OFFSET(A394,-1,0)+1,LARGE(A$3:A393,1))</f>
        <v>0</v>
      </c>
      <c r="B394" s="800">
        <f t="shared" ca="1" si="34"/>
        <v>3</v>
      </c>
      <c r="C394" s="800">
        <f t="shared" ca="1" si="35"/>
        <v>1</v>
      </c>
      <c r="D394" s="801">
        <f t="shared" ca="1" si="36"/>
        <v>1</v>
      </c>
      <c r="E394" s="801">
        <f t="shared" ca="1" si="37"/>
        <v>3</v>
      </c>
      <c r="F394" s="209"/>
      <c r="J394" s="65"/>
      <c r="K394" s="146"/>
      <c r="L394" s="566"/>
      <c r="M394" s="566"/>
      <c r="N394" s="786"/>
      <c r="O394" s="637"/>
      <c r="P394" s="147"/>
      <c r="Q394" s="65"/>
    </row>
    <row r="395" spans="1:17" s="148" customFormat="1" ht="14.1" customHeight="1" x14ac:dyDescent="0.2">
      <c r="A395" s="800">
        <f ca="1">IF($H395="UNIDADE CONSTRUTIVA",OFFSET(A395,-1,0)+1,LARGE(A$3:A394,1))</f>
        <v>0</v>
      </c>
      <c r="B395" s="800">
        <f t="shared" ca="1" si="34"/>
        <v>3</v>
      </c>
      <c r="C395" s="800">
        <f t="shared" ca="1" si="35"/>
        <v>1</v>
      </c>
      <c r="D395" s="801">
        <f t="shared" ca="1" si="36"/>
        <v>1</v>
      </c>
      <c r="E395" s="801">
        <f t="shared" ca="1" si="37"/>
        <v>3</v>
      </c>
      <c r="F395" s="209"/>
      <c r="J395" s="65"/>
      <c r="K395" s="146"/>
      <c r="L395" s="566"/>
      <c r="M395" s="566"/>
      <c r="N395" s="786"/>
      <c r="O395" s="637"/>
      <c r="P395" s="147"/>
      <c r="Q395" s="65"/>
    </row>
    <row r="396" spans="1:17" s="148" customFormat="1" ht="14.1" customHeight="1" x14ac:dyDescent="0.2">
      <c r="A396" s="800">
        <f ca="1">IF($H396="UNIDADE CONSTRUTIVA",OFFSET(A396,-1,0)+1,LARGE(A$3:A395,1))</f>
        <v>0</v>
      </c>
      <c r="B396" s="800">
        <f t="shared" ca="1" si="34"/>
        <v>3</v>
      </c>
      <c r="C396" s="800">
        <f t="shared" ca="1" si="35"/>
        <v>1</v>
      </c>
      <c r="D396" s="801">
        <f t="shared" ca="1" si="36"/>
        <v>1</v>
      </c>
      <c r="E396" s="801">
        <f t="shared" ca="1" si="37"/>
        <v>3</v>
      </c>
      <c r="F396" s="209"/>
      <c r="J396" s="65"/>
      <c r="K396" s="146"/>
      <c r="L396" s="566"/>
      <c r="M396" s="566"/>
      <c r="N396" s="786"/>
      <c r="O396" s="637"/>
      <c r="P396" s="147"/>
      <c r="Q396" s="65"/>
    </row>
    <row r="397" spans="1:17" s="148" customFormat="1" ht="14.1" customHeight="1" x14ac:dyDescent="0.2">
      <c r="A397" s="800">
        <f ca="1">IF($H397="UNIDADE CONSTRUTIVA",OFFSET(A397,-1,0)+1,LARGE(A$3:A396,1))</f>
        <v>0</v>
      </c>
      <c r="B397" s="800">
        <f t="shared" ca="1" si="34"/>
        <v>3</v>
      </c>
      <c r="C397" s="800">
        <f t="shared" ca="1" si="35"/>
        <v>1</v>
      </c>
      <c r="D397" s="801">
        <f t="shared" ca="1" si="36"/>
        <v>1</v>
      </c>
      <c r="E397" s="801">
        <f t="shared" ca="1" si="37"/>
        <v>3</v>
      </c>
      <c r="F397" s="209"/>
      <c r="J397" s="65"/>
      <c r="K397" s="146"/>
      <c r="L397" s="566"/>
      <c r="M397" s="566"/>
      <c r="N397" s="786"/>
      <c r="O397" s="637"/>
      <c r="P397" s="147"/>
      <c r="Q397" s="65"/>
    </row>
    <row r="398" spans="1:17" s="148" customFormat="1" ht="14.1" customHeight="1" x14ac:dyDescent="0.2">
      <c r="A398" s="800">
        <f ca="1">IF($H398="UNIDADE CONSTRUTIVA",OFFSET(A398,-1,0)+1,LARGE(A$3:A397,1))</f>
        <v>0</v>
      </c>
      <c r="B398" s="800">
        <f t="shared" ca="1" si="34"/>
        <v>3</v>
      </c>
      <c r="C398" s="800">
        <f t="shared" ca="1" si="35"/>
        <v>1</v>
      </c>
      <c r="D398" s="801">
        <f t="shared" ca="1" si="36"/>
        <v>1</v>
      </c>
      <c r="E398" s="801">
        <f t="shared" ca="1" si="37"/>
        <v>3</v>
      </c>
      <c r="F398" s="209"/>
      <c r="J398" s="65"/>
      <c r="K398" s="146"/>
      <c r="L398" s="566"/>
      <c r="M398" s="566"/>
      <c r="N398" s="786"/>
      <c r="O398" s="637"/>
      <c r="P398" s="147"/>
      <c r="Q398" s="65"/>
    </row>
    <row r="399" spans="1:17" s="148" customFormat="1" ht="14.1" customHeight="1" x14ac:dyDescent="0.2">
      <c r="A399" s="800">
        <f ca="1">IF($H399="UNIDADE CONSTRUTIVA",OFFSET(A399,-1,0)+1,LARGE(A$3:A398,1))</f>
        <v>0</v>
      </c>
      <c r="B399" s="800">
        <f t="shared" ca="1" si="34"/>
        <v>3</v>
      </c>
      <c r="C399" s="800">
        <f t="shared" ca="1" si="35"/>
        <v>1</v>
      </c>
      <c r="D399" s="801">
        <f t="shared" ca="1" si="36"/>
        <v>1</v>
      </c>
      <c r="E399" s="801">
        <f t="shared" ca="1" si="37"/>
        <v>3</v>
      </c>
      <c r="F399" s="209"/>
      <c r="J399" s="65"/>
      <c r="K399" s="146"/>
      <c r="L399" s="566"/>
      <c r="M399" s="566"/>
      <c r="N399" s="786"/>
      <c r="O399" s="637"/>
      <c r="P399" s="147"/>
      <c r="Q399" s="65"/>
    </row>
    <row r="400" spans="1:17" s="148" customFormat="1" ht="14.1" customHeight="1" x14ac:dyDescent="0.2">
      <c r="A400" s="800">
        <f ca="1">IF($H400="UNIDADE CONSTRUTIVA",OFFSET(A400,-1,0)+1,LARGE(A$3:A399,1))</f>
        <v>0</v>
      </c>
      <c r="B400" s="800">
        <f t="shared" ca="1" si="34"/>
        <v>3</v>
      </c>
      <c r="C400" s="800">
        <f t="shared" ca="1" si="35"/>
        <v>1</v>
      </c>
      <c r="D400" s="801">
        <f t="shared" ca="1" si="36"/>
        <v>1</v>
      </c>
      <c r="E400" s="801">
        <f t="shared" ca="1" si="37"/>
        <v>3</v>
      </c>
      <c r="F400" s="209"/>
      <c r="J400" s="65"/>
      <c r="K400" s="146"/>
      <c r="L400" s="566"/>
      <c r="M400" s="566"/>
      <c r="N400" s="786"/>
      <c r="O400" s="637"/>
      <c r="P400" s="147"/>
      <c r="Q400" s="65"/>
    </row>
    <row r="401" spans="1:17" s="148" customFormat="1" ht="14.1" customHeight="1" x14ac:dyDescent="0.2">
      <c r="A401" s="800">
        <f ca="1">IF($H401="UNIDADE CONSTRUTIVA",OFFSET(A401,-1,0)+1,LARGE(A$3:A400,1))</f>
        <v>0</v>
      </c>
      <c r="B401" s="800">
        <f t="shared" ca="1" si="34"/>
        <v>3</v>
      </c>
      <c r="C401" s="800">
        <f t="shared" ca="1" si="35"/>
        <v>1</v>
      </c>
      <c r="D401" s="801">
        <f t="shared" ca="1" si="36"/>
        <v>1</v>
      </c>
      <c r="E401" s="801">
        <f t="shared" ca="1" si="37"/>
        <v>3</v>
      </c>
      <c r="F401" s="209"/>
      <c r="J401" s="65"/>
      <c r="K401" s="146"/>
      <c r="L401" s="566"/>
      <c r="M401" s="566"/>
      <c r="N401" s="786"/>
      <c r="O401" s="637"/>
      <c r="P401" s="147"/>
      <c r="Q401" s="65"/>
    </row>
    <row r="402" spans="1:17" s="148" customFormat="1" ht="14.1" customHeight="1" x14ac:dyDescent="0.2">
      <c r="A402" s="800">
        <f ca="1">IF($H402="UNIDADE CONSTRUTIVA",OFFSET(A402,-1,0)+1,LARGE(A$3:A401,1))</f>
        <v>0</v>
      </c>
      <c r="B402" s="800">
        <f t="shared" ca="1" si="34"/>
        <v>3</v>
      </c>
      <c r="C402" s="800">
        <f t="shared" ca="1" si="35"/>
        <v>1</v>
      </c>
      <c r="D402" s="801">
        <f t="shared" ca="1" si="36"/>
        <v>1</v>
      </c>
      <c r="E402" s="801">
        <f t="shared" ca="1" si="37"/>
        <v>3</v>
      </c>
      <c r="F402" s="209"/>
      <c r="J402" s="65"/>
      <c r="K402" s="146"/>
      <c r="L402" s="566"/>
      <c r="M402" s="566"/>
      <c r="N402" s="786"/>
      <c r="O402" s="637"/>
      <c r="P402" s="147"/>
      <c r="Q402" s="65"/>
    </row>
    <row r="403" spans="1:17" s="148" customFormat="1" ht="14.1" customHeight="1" x14ac:dyDescent="0.2">
      <c r="A403" s="800">
        <f ca="1">IF($H403="UNIDADE CONSTRUTIVA",OFFSET(A403,-1,0)+1,LARGE(A$3:A402,1))</f>
        <v>0</v>
      </c>
      <c r="B403" s="800">
        <f t="shared" ca="1" si="34"/>
        <v>3</v>
      </c>
      <c r="C403" s="800">
        <f t="shared" ca="1" si="35"/>
        <v>1</v>
      </c>
      <c r="D403" s="801">
        <f t="shared" ca="1" si="36"/>
        <v>1</v>
      </c>
      <c r="E403" s="801">
        <f t="shared" ca="1" si="37"/>
        <v>3</v>
      </c>
      <c r="F403" s="209"/>
      <c r="J403" s="65"/>
      <c r="K403" s="146"/>
      <c r="L403" s="566"/>
      <c r="M403" s="566"/>
      <c r="N403" s="786"/>
      <c r="O403" s="637"/>
      <c r="P403" s="147"/>
      <c r="Q403" s="65"/>
    </row>
    <row r="404" spans="1:17" s="148" customFormat="1" ht="14.1" customHeight="1" x14ac:dyDescent="0.2">
      <c r="A404" s="800">
        <f ca="1">IF($H404="UNIDADE CONSTRUTIVA",OFFSET(A404,-1,0)+1,LARGE(A$3:A403,1))</f>
        <v>0</v>
      </c>
      <c r="B404" s="800">
        <f t="shared" ca="1" si="34"/>
        <v>3</v>
      </c>
      <c r="C404" s="800">
        <f t="shared" ca="1" si="35"/>
        <v>1</v>
      </c>
      <c r="D404" s="801">
        <f t="shared" ca="1" si="36"/>
        <v>1</v>
      </c>
      <c r="E404" s="801">
        <f t="shared" ca="1" si="37"/>
        <v>3</v>
      </c>
      <c r="F404" s="209"/>
      <c r="J404" s="65"/>
      <c r="K404" s="146"/>
      <c r="L404" s="566"/>
      <c r="M404" s="566"/>
      <c r="N404" s="786"/>
      <c r="O404" s="637"/>
      <c r="P404" s="147"/>
      <c r="Q404" s="65"/>
    </row>
    <row r="405" spans="1:17" s="148" customFormat="1" ht="14.1" customHeight="1" x14ac:dyDescent="0.2">
      <c r="A405" s="800">
        <f ca="1">IF($H405="UNIDADE CONSTRUTIVA",OFFSET(A405,-1,0)+1,LARGE(A$3:A404,1))</f>
        <v>0</v>
      </c>
      <c r="B405" s="800">
        <f t="shared" ca="1" si="34"/>
        <v>3</v>
      </c>
      <c r="C405" s="800">
        <f t="shared" ca="1" si="35"/>
        <v>1</v>
      </c>
      <c r="D405" s="801">
        <f t="shared" ca="1" si="36"/>
        <v>1</v>
      </c>
      <c r="E405" s="801">
        <f t="shared" ca="1" si="37"/>
        <v>3</v>
      </c>
      <c r="F405" s="209"/>
      <c r="J405" s="65"/>
      <c r="K405" s="146"/>
      <c r="L405" s="566"/>
      <c r="M405" s="566"/>
      <c r="N405" s="786"/>
      <c r="O405" s="637"/>
      <c r="P405" s="147"/>
      <c r="Q405" s="65"/>
    </row>
    <row r="406" spans="1:17" s="148" customFormat="1" ht="14.1" customHeight="1" x14ac:dyDescent="0.2">
      <c r="A406" s="800">
        <f ca="1">IF($H406="UNIDADE CONSTRUTIVA",OFFSET(A406,-1,0)+1,LARGE(A$3:A405,1))</f>
        <v>0</v>
      </c>
      <c r="B406" s="800">
        <f t="shared" ca="1" si="34"/>
        <v>3</v>
      </c>
      <c r="C406" s="800">
        <f t="shared" ca="1" si="35"/>
        <v>1</v>
      </c>
      <c r="D406" s="801">
        <f t="shared" ca="1" si="36"/>
        <v>1</v>
      </c>
      <c r="E406" s="801">
        <f t="shared" ca="1" si="37"/>
        <v>3</v>
      </c>
      <c r="F406" s="209"/>
      <c r="J406" s="65"/>
      <c r="K406" s="146"/>
      <c r="L406" s="566"/>
      <c r="M406" s="566"/>
      <c r="N406" s="786"/>
      <c r="O406" s="637"/>
      <c r="P406" s="147"/>
      <c r="Q406" s="65"/>
    </row>
    <row r="407" spans="1:17" s="148" customFormat="1" ht="14.1" customHeight="1" x14ac:dyDescent="0.2">
      <c r="A407" s="800">
        <f ca="1">IF($H407="UNIDADE CONSTRUTIVA",OFFSET(A407,-1,0)+1,LARGE(A$3:A406,1))</f>
        <v>0</v>
      </c>
      <c r="B407" s="800">
        <f t="shared" ca="1" si="34"/>
        <v>3</v>
      </c>
      <c r="C407" s="800">
        <f t="shared" ca="1" si="35"/>
        <v>1</v>
      </c>
      <c r="D407" s="801">
        <f t="shared" ca="1" si="36"/>
        <v>1</v>
      </c>
      <c r="E407" s="801">
        <f t="shared" ca="1" si="37"/>
        <v>3</v>
      </c>
      <c r="F407" s="209"/>
      <c r="J407" s="65"/>
      <c r="K407" s="146"/>
      <c r="L407" s="566"/>
      <c r="M407" s="566"/>
      <c r="N407" s="786"/>
      <c r="O407" s="637"/>
      <c r="P407" s="147"/>
      <c r="Q407" s="65"/>
    </row>
    <row r="408" spans="1:17" s="148" customFormat="1" ht="14.1" customHeight="1" x14ac:dyDescent="0.2">
      <c r="A408" s="800">
        <f ca="1">IF($H408="UNIDADE CONSTRUTIVA",OFFSET(A408,-1,0)+1,LARGE(A$3:A407,1))</f>
        <v>0</v>
      </c>
      <c r="B408" s="800">
        <f t="shared" ca="1" si="34"/>
        <v>3</v>
      </c>
      <c r="C408" s="800">
        <f t="shared" ca="1" si="35"/>
        <v>1</v>
      </c>
      <c r="D408" s="801">
        <f t="shared" ca="1" si="36"/>
        <v>1</v>
      </c>
      <c r="E408" s="801">
        <f t="shared" ca="1" si="37"/>
        <v>3</v>
      </c>
      <c r="F408" s="209"/>
      <c r="J408" s="65"/>
      <c r="K408" s="146"/>
      <c r="L408" s="566"/>
      <c r="M408" s="566"/>
      <c r="N408" s="786"/>
      <c r="O408" s="637"/>
      <c r="P408" s="147"/>
      <c r="Q408" s="65"/>
    </row>
    <row r="409" spans="1:17" s="148" customFormat="1" ht="14.1" customHeight="1" x14ac:dyDescent="0.2">
      <c r="A409" s="800">
        <f ca="1">IF($H409="UNIDADE CONSTRUTIVA",OFFSET(A409,-1,0)+1,LARGE(A$3:A408,1))</f>
        <v>0</v>
      </c>
      <c r="B409" s="800">
        <f t="shared" ca="1" si="34"/>
        <v>3</v>
      </c>
      <c r="C409" s="800">
        <f t="shared" ca="1" si="35"/>
        <v>1</v>
      </c>
      <c r="D409" s="801">
        <f t="shared" ca="1" si="36"/>
        <v>1</v>
      </c>
      <c r="E409" s="801">
        <f t="shared" ca="1" si="37"/>
        <v>3</v>
      </c>
      <c r="F409" s="209"/>
      <c r="J409" s="65"/>
      <c r="K409" s="146"/>
      <c r="L409" s="566"/>
      <c r="M409" s="566"/>
      <c r="N409" s="786"/>
      <c r="O409" s="637"/>
      <c r="P409" s="147"/>
      <c r="Q409" s="65"/>
    </row>
    <row r="410" spans="1:17" s="148" customFormat="1" ht="14.1" customHeight="1" x14ac:dyDescent="0.2">
      <c r="A410" s="800">
        <f ca="1">IF($H410="UNIDADE CONSTRUTIVA",OFFSET(A410,-1,0)+1,LARGE(A$3:A409,1))</f>
        <v>0</v>
      </c>
      <c r="B410" s="800">
        <f t="shared" ca="1" si="34"/>
        <v>3</v>
      </c>
      <c r="C410" s="800">
        <f t="shared" ca="1" si="35"/>
        <v>1</v>
      </c>
      <c r="D410" s="801">
        <f t="shared" ca="1" si="36"/>
        <v>1</v>
      </c>
      <c r="E410" s="801">
        <f t="shared" ca="1" si="37"/>
        <v>3</v>
      </c>
      <c r="F410" s="209"/>
      <c r="J410" s="65"/>
      <c r="K410" s="146"/>
      <c r="L410" s="566"/>
      <c r="M410" s="566"/>
      <c r="N410" s="786"/>
      <c r="O410" s="637"/>
      <c r="P410" s="147"/>
      <c r="Q410" s="65"/>
    </row>
    <row r="411" spans="1:17" s="148" customFormat="1" ht="14.1" customHeight="1" x14ac:dyDescent="0.2">
      <c r="A411" s="800">
        <f ca="1">IF($H411="UNIDADE CONSTRUTIVA",OFFSET(A411,-1,0)+1,LARGE(A$3:A410,1))</f>
        <v>0</v>
      </c>
      <c r="B411" s="800">
        <f t="shared" ca="1" si="34"/>
        <v>3</v>
      </c>
      <c r="C411" s="800">
        <f t="shared" ca="1" si="35"/>
        <v>1</v>
      </c>
      <c r="D411" s="801">
        <f t="shared" ca="1" si="36"/>
        <v>1</v>
      </c>
      <c r="E411" s="801">
        <f t="shared" ca="1" si="37"/>
        <v>3</v>
      </c>
      <c r="F411" s="209"/>
      <c r="J411" s="65"/>
      <c r="K411" s="146"/>
      <c r="L411" s="566"/>
      <c r="M411" s="566"/>
      <c r="N411" s="786"/>
      <c r="O411" s="637"/>
      <c r="P411" s="147"/>
      <c r="Q411" s="65"/>
    </row>
    <row r="412" spans="1:17" s="148" customFormat="1" ht="14.1" customHeight="1" x14ac:dyDescent="0.2">
      <c r="A412" s="800">
        <f ca="1">IF($H412="UNIDADE CONSTRUTIVA",OFFSET(A412,-1,0)+1,LARGE(A$3:A411,1))</f>
        <v>0</v>
      </c>
      <c r="B412" s="800">
        <f t="shared" ca="1" si="34"/>
        <v>3</v>
      </c>
      <c r="C412" s="800">
        <f t="shared" ca="1" si="35"/>
        <v>1</v>
      </c>
      <c r="D412" s="801">
        <f t="shared" ca="1" si="36"/>
        <v>1</v>
      </c>
      <c r="E412" s="801">
        <f t="shared" ca="1" si="37"/>
        <v>3</v>
      </c>
      <c r="F412" s="209"/>
      <c r="J412" s="65"/>
      <c r="K412" s="146"/>
      <c r="L412" s="566"/>
      <c r="M412" s="566"/>
      <c r="N412" s="786"/>
      <c r="O412" s="637"/>
      <c r="P412" s="147"/>
      <c r="Q412" s="65"/>
    </row>
    <row r="413" spans="1:17" s="148" customFormat="1" ht="14.1" customHeight="1" x14ac:dyDescent="0.2">
      <c r="A413" s="800">
        <f ca="1">IF($H413="UNIDADE CONSTRUTIVA",OFFSET(A413,-1,0)+1,LARGE(A$3:A412,1))</f>
        <v>0</v>
      </c>
      <c r="B413" s="800">
        <f t="shared" ca="1" si="34"/>
        <v>3</v>
      </c>
      <c r="C413" s="800">
        <f t="shared" ca="1" si="35"/>
        <v>1</v>
      </c>
      <c r="D413" s="801">
        <f t="shared" ca="1" si="36"/>
        <v>1</v>
      </c>
      <c r="E413" s="801">
        <f t="shared" ca="1" si="37"/>
        <v>3</v>
      </c>
      <c r="F413" s="209"/>
      <c r="J413" s="65"/>
      <c r="K413" s="146"/>
      <c r="L413" s="566"/>
      <c r="M413" s="566"/>
      <c r="N413" s="786"/>
      <c r="O413" s="637"/>
      <c r="P413" s="147"/>
      <c r="Q413" s="65"/>
    </row>
    <row r="414" spans="1:17" s="148" customFormat="1" ht="14.1" customHeight="1" x14ac:dyDescent="0.2">
      <c r="A414" s="800">
        <f ca="1">IF($H414="UNIDADE CONSTRUTIVA",OFFSET(A414,-1,0)+1,LARGE(A$3:A413,1))</f>
        <v>0</v>
      </c>
      <c r="B414" s="800">
        <f t="shared" ca="1" si="34"/>
        <v>3</v>
      </c>
      <c r="C414" s="800">
        <f t="shared" ca="1" si="35"/>
        <v>1</v>
      </c>
      <c r="D414" s="801">
        <f t="shared" ca="1" si="36"/>
        <v>1</v>
      </c>
      <c r="E414" s="801">
        <f t="shared" ca="1" si="37"/>
        <v>3</v>
      </c>
      <c r="F414" s="209"/>
      <c r="J414" s="65"/>
      <c r="K414" s="146"/>
      <c r="L414" s="566"/>
      <c r="M414" s="566"/>
      <c r="N414" s="786"/>
      <c r="O414" s="637"/>
      <c r="P414" s="147"/>
      <c r="Q414" s="65"/>
    </row>
    <row r="415" spans="1:17" s="148" customFormat="1" ht="14.1" customHeight="1" x14ac:dyDescent="0.2">
      <c r="A415" s="800">
        <f ca="1">IF($H415="UNIDADE CONSTRUTIVA",OFFSET(A415,-1,0)+1,LARGE(A$3:A414,1))</f>
        <v>0</v>
      </c>
      <c r="B415" s="800">
        <f t="shared" ca="1" si="34"/>
        <v>3</v>
      </c>
      <c r="C415" s="800">
        <f t="shared" ca="1" si="35"/>
        <v>1</v>
      </c>
      <c r="D415" s="801">
        <f t="shared" ca="1" si="36"/>
        <v>1</v>
      </c>
      <c r="E415" s="801">
        <f t="shared" ca="1" si="37"/>
        <v>3</v>
      </c>
      <c r="F415" s="209"/>
      <c r="J415" s="65"/>
      <c r="K415" s="146"/>
      <c r="L415" s="566"/>
      <c r="M415" s="566"/>
      <c r="N415" s="786"/>
      <c r="O415" s="637"/>
      <c r="P415" s="147"/>
      <c r="Q415" s="65"/>
    </row>
    <row r="416" spans="1:17" s="148" customFormat="1" ht="14.1" customHeight="1" x14ac:dyDescent="0.2">
      <c r="A416" s="800">
        <f ca="1">IF($H416="UNIDADE CONSTRUTIVA",OFFSET(A416,-1,0)+1,LARGE(A$3:A415,1))</f>
        <v>0</v>
      </c>
      <c r="B416" s="800">
        <f t="shared" ca="1" si="34"/>
        <v>3</v>
      </c>
      <c r="C416" s="800">
        <f t="shared" ca="1" si="35"/>
        <v>1</v>
      </c>
      <c r="D416" s="801">
        <f t="shared" ca="1" si="36"/>
        <v>1</v>
      </c>
      <c r="E416" s="801">
        <f t="shared" ca="1" si="37"/>
        <v>3</v>
      </c>
      <c r="F416" s="209"/>
      <c r="J416" s="65"/>
      <c r="K416" s="146"/>
      <c r="L416" s="566"/>
      <c r="M416" s="566"/>
      <c r="N416" s="786"/>
      <c r="O416" s="637"/>
      <c r="P416" s="147"/>
      <c r="Q416" s="65"/>
    </row>
    <row r="417" spans="1:17" s="148" customFormat="1" ht="14.1" customHeight="1" x14ac:dyDescent="0.2">
      <c r="A417" s="800">
        <f ca="1">IF($H417="UNIDADE CONSTRUTIVA",OFFSET(A417,-1,0)+1,LARGE(A$3:A416,1))</f>
        <v>0</v>
      </c>
      <c r="B417" s="800">
        <f t="shared" ca="1" si="34"/>
        <v>3</v>
      </c>
      <c r="C417" s="800">
        <f t="shared" ca="1" si="35"/>
        <v>1</v>
      </c>
      <c r="D417" s="801">
        <f t="shared" ca="1" si="36"/>
        <v>1</v>
      </c>
      <c r="E417" s="801">
        <f t="shared" ca="1" si="37"/>
        <v>3</v>
      </c>
      <c r="F417" s="209"/>
      <c r="J417" s="65"/>
      <c r="K417" s="146"/>
      <c r="L417" s="566"/>
      <c r="M417" s="566"/>
      <c r="N417" s="786"/>
      <c r="O417" s="637"/>
      <c r="P417" s="147"/>
      <c r="Q417" s="65"/>
    </row>
    <row r="418" spans="1:17" s="148" customFormat="1" ht="14.1" customHeight="1" x14ac:dyDescent="0.2">
      <c r="A418" s="800">
        <f ca="1">IF($H418="UNIDADE CONSTRUTIVA",OFFSET(A418,-1,0)+1,LARGE(A$3:A417,1))</f>
        <v>0</v>
      </c>
      <c r="B418" s="800">
        <f t="shared" ca="1" si="34"/>
        <v>3</v>
      </c>
      <c r="C418" s="800">
        <f t="shared" ca="1" si="35"/>
        <v>1</v>
      </c>
      <c r="D418" s="801">
        <f t="shared" ca="1" si="36"/>
        <v>1</v>
      </c>
      <c r="E418" s="801">
        <f t="shared" ca="1" si="37"/>
        <v>3</v>
      </c>
      <c r="F418" s="209"/>
      <c r="J418" s="65"/>
      <c r="K418" s="146"/>
      <c r="L418" s="566"/>
      <c r="M418" s="566"/>
      <c r="N418" s="786"/>
      <c r="O418" s="637"/>
      <c r="P418" s="147"/>
      <c r="Q418" s="65"/>
    </row>
    <row r="419" spans="1:17" s="148" customFormat="1" ht="14.1" customHeight="1" x14ac:dyDescent="0.2">
      <c r="A419" s="800">
        <f ca="1">IF($H419="UNIDADE CONSTRUTIVA",OFFSET(A419,-1,0)+1,LARGE(A$3:A418,1))</f>
        <v>0</v>
      </c>
      <c r="B419" s="800">
        <f t="shared" ca="1" si="34"/>
        <v>3</v>
      </c>
      <c r="C419" s="800">
        <f t="shared" ca="1" si="35"/>
        <v>1</v>
      </c>
      <c r="D419" s="801">
        <f t="shared" ca="1" si="36"/>
        <v>1</v>
      </c>
      <c r="E419" s="801">
        <f t="shared" ca="1" si="37"/>
        <v>3</v>
      </c>
      <c r="F419" s="209"/>
      <c r="J419" s="65"/>
      <c r="K419" s="146"/>
      <c r="L419" s="566"/>
      <c r="M419" s="566"/>
      <c r="N419" s="786"/>
      <c r="O419" s="637"/>
      <c r="P419" s="147"/>
      <c r="Q419" s="65"/>
    </row>
    <row r="420" spans="1:17" s="148" customFormat="1" ht="14.1" customHeight="1" x14ac:dyDescent="0.2">
      <c r="A420" s="800">
        <f ca="1">IF($H420="UNIDADE CONSTRUTIVA",OFFSET(A420,-1,0)+1,LARGE(A$3:A419,1))</f>
        <v>0</v>
      </c>
      <c r="B420" s="800">
        <f t="shared" ca="1" si="34"/>
        <v>3</v>
      </c>
      <c r="C420" s="800">
        <f t="shared" ca="1" si="35"/>
        <v>1</v>
      </c>
      <c r="D420" s="801">
        <f t="shared" ca="1" si="36"/>
        <v>1</v>
      </c>
      <c r="E420" s="801">
        <f t="shared" ca="1" si="37"/>
        <v>3</v>
      </c>
      <c r="F420" s="209"/>
      <c r="J420" s="65"/>
      <c r="K420" s="146"/>
      <c r="L420" s="566"/>
      <c r="M420" s="566"/>
      <c r="N420" s="786"/>
      <c r="O420" s="637"/>
      <c r="P420" s="147"/>
      <c r="Q420" s="65"/>
    </row>
    <row r="421" spans="1:17" s="148" customFormat="1" ht="14.1" customHeight="1" x14ac:dyDescent="0.2">
      <c r="A421" s="800">
        <f ca="1">IF($H421="UNIDADE CONSTRUTIVA",OFFSET(A421,-1,0)+1,LARGE(A$3:A420,1))</f>
        <v>0</v>
      </c>
      <c r="B421" s="800">
        <f t="shared" ca="1" si="34"/>
        <v>3</v>
      </c>
      <c r="C421" s="800">
        <f t="shared" ca="1" si="35"/>
        <v>1</v>
      </c>
      <c r="D421" s="801">
        <f t="shared" ca="1" si="36"/>
        <v>1</v>
      </c>
      <c r="E421" s="801">
        <f t="shared" ca="1" si="37"/>
        <v>3</v>
      </c>
      <c r="F421" s="209"/>
      <c r="J421" s="65"/>
      <c r="K421" s="146"/>
      <c r="L421" s="566"/>
      <c r="M421" s="566"/>
      <c r="N421" s="786"/>
      <c r="O421" s="637"/>
      <c r="P421" s="147"/>
      <c r="Q421" s="65"/>
    </row>
    <row r="422" spans="1:17" s="148" customFormat="1" ht="14.1" customHeight="1" x14ac:dyDescent="0.2">
      <c r="A422" s="800">
        <f ca="1">IF($H422="UNIDADE CONSTRUTIVA",OFFSET(A422,-1,0)+1,LARGE(A$3:A421,1))</f>
        <v>0</v>
      </c>
      <c r="B422" s="800">
        <f t="shared" ca="1" si="34"/>
        <v>3</v>
      </c>
      <c r="C422" s="800">
        <f t="shared" ca="1" si="35"/>
        <v>1</v>
      </c>
      <c r="D422" s="801">
        <f t="shared" ca="1" si="36"/>
        <v>1</v>
      </c>
      <c r="E422" s="801">
        <f t="shared" ca="1" si="37"/>
        <v>3</v>
      </c>
      <c r="F422" s="209"/>
      <c r="J422" s="65"/>
      <c r="K422" s="146"/>
      <c r="L422" s="566"/>
      <c r="M422" s="566"/>
      <c r="N422" s="786"/>
      <c r="O422" s="637"/>
      <c r="P422" s="147"/>
      <c r="Q422" s="65"/>
    </row>
    <row r="423" spans="1:17" s="148" customFormat="1" ht="14.1" customHeight="1" x14ac:dyDescent="0.2">
      <c r="A423" s="800">
        <f ca="1">IF($H423="UNIDADE CONSTRUTIVA",OFFSET(A423,-1,0)+1,LARGE(A$3:A422,1))</f>
        <v>0</v>
      </c>
      <c r="B423" s="800">
        <f t="shared" ca="1" si="34"/>
        <v>3</v>
      </c>
      <c r="C423" s="800">
        <f t="shared" ca="1" si="35"/>
        <v>1</v>
      </c>
      <c r="D423" s="801">
        <f t="shared" ca="1" si="36"/>
        <v>1</v>
      </c>
      <c r="E423" s="801">
        <f t="shared" ca="1" si="37"/>
        <v>3</v>
      </c>
      <c r="F423" s="209"/>
      <c r="J423" s="65"/>
      <c r="K423" s="146"/>
      <c r="L423" s="566"/>
      <c r="M423" s="566"/>
      <c r="N423" s="786"/>
      <c r="O423" s="637"/>
      <c r="P423" s="147"/>
      <c r="Q423" s="65"/>
    </row>
    <row r="424" spans="1:17" s="148" customFormat="1" ht="14.1" customHeight="1" x14ac:dyDescent="0.2">
      <c r="A424" s="800">
        <f ca="1">IF($H424="UNIDADE CONSTRUTIVA",OFFSET(A424,-1,0)+1,LARGE(A$3:A423,1))</f>
        <v>0</v>
      </c>
      <c r="B424" s="800">
        <f t="shared" ca="1" si="34"/>
        <v>3</v>
      </c>
      <c r="C424" s="800">
        <f t="shared" ca="1" si="35"/>
        <v>1</v>
      </c>
      <c r="D424" s="801">
        <f t="shared" ca="1" si="36"/>
        <v>1</v>
      </c>
      <c r="E424" s="801">
        <f t="shared" ca="1" si="37"/>
        <v>3</v>
      </c>
      <c r="F424" s="209"/>
      <c r="J424" s="65"/>
      <c r="K424" s="146"/>
      <c r="L424" s="566"/>
      <c r="M424" s="566"/>
      <c r="N424" s="786"/>
      <c r="O424" s="637"/>
      <c r="P424" s="147"/>
      <c r="Q424" s="65"/>
    </row>
    <row r="425" spans="1:17" s="148" customFormat="1" ht="14.1" customHeight="1" x14ac:dyDescent="0.2">
      <c r="A425" s="800">
        <f ca="1">IF($H425="UNIDADE CONSTRUTIVA",OFFSET(A425,-1,0)+1,LARGE(A$3:A424,1))</f>
        <v>0</v>
      </c>
      <c r="B425" s="800">
        <f t="shared" ca="1" si="34"/>
        <v>3</v>
      </c>
      <c r="C425" s="800">
        <f t="shared" ca="1" si="35"/>
        <v>1</v>
      </c>
      <c r="D425" s="801">
        <f t="shared" ca="1" si="36"/>
        <v>1</v>
      </c>
      <c r="E425" s="801">
        <f t="shared" ca="1" si="37"/>
        <v>3</v>
      </c>
      <c r="F425" s="209"/>
      <c r="J425" s="65"/>
      <c r="K425" s="146"/>
      <c r="L425" s="566"/>
      <c r="M425" s="566"/>
      <c r="N425" s="786"/>
      <c r="O425" s="637"/>
      <c r="P425" s="147"/>
      <c r="Q425" s="65"/>
    </row>
    <row r="426" spans="1:17" s="148" customFormat="1" ht="14.1" customHeight="1" x14ac:dyDescent="0.2">
      <c r="A426" s="800">
        <f ca="1">IF($H426="UNIDADE CONSTRUTIVA",OFFSET(A426,-1,0)+1,LARGE(A$3:A425,1))</f>
        <v>0</v>
      </c>
      <c r="B426" s="800">
        <f t="shared" ca="1" si="34"/>
        <v>3</v>
      </c>
      <c r="C426" s="800">
        <f t="shared" ca="1" si="35"/>
        <v>1</v>
      </c>
      <c r="D426" s="801">
        <f t="shared" ca="1" si="36"/>
        <v>1</v>
      </c>
      <c r="E426" s="801">
        <f t="shared" ca="1" si="37"/>
        <v>3</v>
      </c>
      <c r="F426" s="209"/>
      <c r="J426" s="65"/>
      <c r="K426" s="146"/>
      <c r="L426" s="566"/>
      <c r="M426" s="566"/>
      <c r="N426" s="786"/>
      <c r="O426" s="637"/>
      <c r="P426" s="147"/>
      <c r="Q426" s="65"/>
    </row>
    <row r="427" spans="1:17" s="148" customFormat="1" ht="14.1" customHeight="1" x14ac:dyDescent="0.2">
      <c r="A427" s="800">
        <f ca="1">IF($H427="UNIDADE CONSTRUTIVA",OFFSET(A427,-1,0)+1,LARGE(A$3:A426,1))</f>
        <v>0</v>
      </c>
      <c r="B427" s="800">
        <f t="shared" ca="1" si="34"/>
        <v>3</v>
      </c>
      <c r="C427" s="800">
        <f t="shared" ca="1" si="35"/>
        <v>1</v>
      </c>
      <c r="D427" s="801">
        <f t="shared" ca="1" si="36"/>
        <v>1</v>
      </c>
      <c r="E427" s="801">
        <f t="shared" ca="1" si="37"/>
        <v>3</v>
      </c>
      <c r="F427" s="209"/>
      <c r="J427" s="65"/>
      <c r="K427" s="146"/>
      <c r="L427" s="566"/>
      <c r="M427" s="566"/>
      <c r="N427" s="786"/>
      <c r="O427" s="637"/>
      <c r="P427" s="147"/>
      <c r="Q427" s="65"/>
    </row>
    <row r="428" spans="1:17" s="148" customFormat="1" ht="14.1" customHeight="1" x14ac:dyDescent="0.2">
      <c r="A428" s="800">
        <f ca="1">IF($H428="UNIDADE CONSTRUTIVA",OFFSET(A428,-1,0)+1,LARGE(A$3:A427,1))</f>
        <v>0</v>
      </c>
      <c r="B428" s="800">
        <f t="shared" ca="1" si="34"/>
        <v>3</v>
      </c>
      <c r="C428" s="800">
        <f t="shared" ca="1" si="35"/>
        <v>1</v>
      </c>
      <c r="D428" s="801">
        <f t="shared" ca="1" si="36"/>
        <v>1</v>
      </c>
      <c r="E428" s="801">
        <f t="shared" ca="1" si="37"/>
        <v>3</v>
      </c>
      <c r="F428" s="209"/>
      <c r="J428" s="65"/>
      <c r="K428" s="146"/>
      <c r="L428" s="566"/>
      <c r="M428" s="566"/>
      <c r="N428" s="786"/>
      <c r="O428" s="637"/>
      <c r="P428" s="147"/>
      <c r="Q428" s="65"/>
    </row>
    <row r="429" spans="1:17" s="148" customFormat="1" ht="14.1" customHeight="1" x14ac:dyDescent="0.2">
      <c r="A429" s="800">
        <f ca="1">IF($H429="UNIDADE CONSTRUTIVA",OFFSET(A429,-1,0)+1,LARGE(A$3:A428,1))</f>
        <v>0</v>
      </c>
      <c r="B429" s="800">
        <f t="shared" ca="1" si="34"/>
        <v>3</v>
      </c>
      <c r="C429" s="800">
        <f t="shared" ca="1" si="35"/>
        <v>1</v>
      </c>
      <c r="D429" s="801">
        <f t="shared" ca="1" si="36"/>
        <v>1</v>
      </c>
      <c r="E429" s="801">
        <f t="shared" ca="1" si="37"/>
        <v>3</v>
      </c>
      <c r="F429" s="209"/>
      <c r="J429" s="65"/>
      <c r="K429" s="146"/>
      <c r="L429" s="566"/>
      <c r="M429" s="566"/>
      <c r="N429" s="786"/>
      <c r="O429" s="637"/>
      <c r="P429" s="147"/>
      <c r="Q429" s="65"/>
    </row>
    <row r="430" spans="1:17" s="148" customFormat="1" ht="14.1" customHeight="1" x14ac:dyDescent="0.2">
      <c r="A430" s="800">
        <f ca="1">IF($H430="UNIDADE CONSTRUTIVA",OFFSET(A430,-1,0)+1,LARGE(A$3:A429,1))</f>
        <v>0</v>
      </c>
      <c r="B430" s="800">
        <f t="shared" ca="1" si="34"/>
        <v>3</v>
      </c>
      <c r="C430" s="800">
        <f t="shared" ca="1" si="35"/>
        <v>1</v>
      </c>
      <c r="D430" s="801">
        <f t="shared" ca="1" si="36"/>
        <v>1</v>
      </c>
      <c r="E430" s="801">
        <f t="shared" ca="1" si="37"/>
        <v>3</v>
      </c>
      <c r="F430" s="209"/>
      <c r="J430" s="65"/>
      <c r="K430" s="146"/>
      <c r="L430" s="566"/>
      <c r="M430" s="566"/>
      <c r="N430" s="786"/>
      <c r="O430" s="637"/>
      <c r="P430" s="147"/>
      <c r="Q430" s="65"/>
    </row>
    <row r="431" spans="1:17" s="148" customFormat="1" ht="14.1" customHeight="1" x14ac:dyDescent="0.2">
      <c r="A431" s="800">
        <f ca="1">IF($H431="UNIDADE CONSTRUTIVA",OFFSET(A431,-1,0)+1,LARGE(A$3:A430,1))</f>
        <v>0</v>
      </c>
      <c r="B431" s="800">
        <f t="shared" ca="1" si="34"/>
        <v>3</v>
      </c>
      <c r="C431" s="800">
        <f t="shared" ca="1" si="35"/>
        <v>1</v>
      </c>
      <c r="D431" s="801">
        <f t="shared" ca="1" si="36"/>
        <v>1</v>
      </c>
      <c r="E431" s="801">
        <f t="shared" ca="1" si="37"/>
        <v>3</v>
      </c>
      <c r="F431" s="209"/>
      <c r="J431" s="65"/>
      <c r="K431" s="146"/>
      <c r="L431" s="566"/>
      <c r="M431" s="566"/>
      <c r="N431" s="786"/>
      <c r="O431" s="637"/>
      <c r="P431" s="147"/>
      <c r="Q431" s="65"/>
    </row>
    <row r="432" spans="1:17" s="148" customFormat="1" ht="14.1" customHeight="1" x14ac:dyDescent="0.2">
      <c r="A432" s="800">
        <f ca="1">IF($H432="UNIDADE CONSTRUTIVA",OFFSET(A432,-1,0)+1,LARGE(A$3:A431,1))</f>
        <v>0</v>
      </c>
      <c r="B432" s="800">
        <f t="shared" ca="1" si="34"/>
        <v>3</v>
      </c>
      <c r="C432" s="800">
        <f t="shared" ca="1" si="35"/>
        <v>1</v>
      </c>
      <c r="D432" s="801">
        <f t="shared" ca="1" si="36"/>
        <v>1</v>
      </c>
      <c r="E432" s="801">
        <f t="shared" ca="1" si="37"/>
        <v>3</v>
      </c>
      <c r="F432" s="209"/>
      <c r="J432" s="65"/>
      <c r="K432" s="146"/>
      <c r="L432" s="566"/>
      <c r="M432" s="566"/>
      <c r="N432" s="786"/>
      <c r="O432" s="637"/>
      <c r="P432" s="147"/>
      <c r="Q432" s="65"/>
    </row>
    <row r="433" spans="1:17" s="148" customFormat="1" ht="14.1" customHeight="1" x14ac:dyDescent="0.2">
      <c r="A433" s="800">
        <f ca="1">IF($H433="UNIDADE CONSTRUTIVA",OFFSET(A433,-1,0)+1,LARGE(A$3:A432,1))</f>
        <v>0</v>
      </c>
      <c r="B433" s="800">
        <f t="shared" ca="1" si="34"/>
        <v>3</v>
      </c>
      <c r="C433" s="800">
        <f t="shared" ca="1" si="35"/>
        <v>1</v>
      </c>
      <c r="D433" s="801">
        <f t="shared" ca="1" si="36"/>
        <v>1</v>
      </c>
      <c r="E433" s="801">
        <f t="shared" ca="1" si="37"/>
        <v>3</v>
      </c>
      <c r="F433" s="209"/>
      <c r="J433" s="65"/>
      <c r="K433" s="146"/>
      <c r="L433" s="566"/>
      <c r="M433" s="566"/>
      <c r="N433" s="786"/>
      <c r="O433" s="637"/>
      <c r="P433" s="147"/>
      <c r="Q433" s="65"/>
    </row>
    <row r="434" spans="1:17" s="148" customFormat="1" ht="14.1" customHeight="1" x14ac:dyDescent="0.2">
      <c r="A434" s="800">
        <f ca="1">IF($H434="UNIDADE CONSTRUTIVA",OFFSET(A434,-1,0)+1,LARGE(A$3:A433,1))</f>
        <v>0</v>
      </c>
      <c r="B434" s="800">
        <f t="shared" ca="1" si="34"/>
        <v>3</v>
      </c>
      <c r="C434" s="800">
        <f t="shared" ca="1" si="35"/>
        <v>1</v>
      </c>
      <c r="D434" s="801">
        <f t="shared" ca="1" si="36"/>
        <v>1</v>
      </c>
      <c r="E434" s="801">
        <f t="shared" ca="1" si="37"/>
        <v>3</v>
      </c>
      <c r="F434" s="209"/>
      <c r="J434" s="65"/>
      <c r="K434" s="146"/>
      <c r="L434" s="566"/>
      <c r="M434" s="566"/>
      <c r="N434" s="786"/>
      <c r="O434" s="637"/>
      <c r="P434" s="147"/>
      <c r="Q434" s="65"/>
    </row>
    <row r="435" spans="1:17" s="148" customFormat="1" ht="14.1" customHeight="1" x14ac:dyDescent="0.2">
      <c r="A435" s="800">
        <f ca="1">IF($H435="UNIDADE CONSTRUTIVA",OFFSET(A435,-1,0)+1,LARGE(A$3:A434,1))</f>
        <v>0</v>
      </c>
      <c r="B435" s="800">
        <f t="shared" ca="1" si="34"/>
        <v>3</v>
      </c>
      <c r="C435" s="800">
        <f t="shared" ca="1" si="35"/>
        <v>1</v>
      </c>
      <c r="D435" s="801">
        <f t="shared" ca="1" si="36"/>
        <v>1</v>
      </c>
      <c r="E435" s="801">
        <f t="shared" ca="1" si="37"/>
        <v>3</v>
      </c>
      <c r="F435" s="209"/>
      <c r="J435" s="65"/>
      <c r="K435" s="146"/>
      <c r="L435" s="566"/>
      <c r="M435" s="566"/>
      <c r="N435" s="786"/>
      <c r="O435" s="637"/>
      <c r="P435" s="147"/>
      <c r="Q435" s="65"/>
    </row>
    <row r="436" spans="1:17" s="148" customFormat="1" ht="14.1" customHeight="1" x14ac:dyDescent="0.2">
      <c r="A436" s="800">
        <f ca="1">IF($H436="UNIDADE CONSTRUTIVA",OFFSET(A436,-1,0)+1,LARGE(A$3:A435,1))</f>
        <v>0</v>
      </c>
      <c r="B436" s="800">
        <f t="shared" ca="1" si="34"/>
        <v>3</v>
      </c>
      <c r="C436" s="800">
        <f t="shared" ca="1" si="35"/>
        <v>1</v>
      </c>
      <c r="D436" s="801">
        <f t="shared" ca="1" si="36"/>
        <v>1</v>
      </c>
      <c r="E436" s="801">
        <f t="shared" ca="1" si="37"/>
        <v>3</v>
      </c>
      <c r="F436" s="209"/>
      <c r="J436" s="65"/>
      <c r="K436" s="146"/>
      <c r="L436" s="566"/>
      <c r="M436" s="566"/>
      <c r="N436" s="786"/>
      <c r="O436" s="637"/>
      <c r="P436" s="147"/>
      <c r="Q436" s="65"/>
    </row>
    <row r="437" spans="1:17" s="148" customFormat="1" ht="14.1" customHeight="1" x14ac:dyDescent="0.2">
      <c r="A437" s="800">
        <f ca="1">IF($H437="UNIDADE CONSTRUTIVA",OFFSET(A437,-1,0)+1,LARGE(A$3:A436,1))</f>
        <v>0</v>
      </c>
      <c r="B437" s="800">
        <f t="shared" ca="1" si="34"/>
        <v>3</v>
      </c>
      <c r="C437" s="800">
        <f t="shared" ca="1" si="35"/>
        <v>1</v>
      </c>
      <c r="D437" s="801">
        <f t="shared" ca="1" si="36"/>
        <v>1</v>
      </c>
      <c r="E437" s="801">
        <f t="shared" ca="1" si="37"/>
        <v>3</v>
      </c>
      <c r="F437" s="209"/>
      <c r="J437" s="65"/>
      <c r="K437" s="146"/>
      <c r="L437" s="566"/>
      <c r="M437" s="566"/>
      <c r="N437" s="786"/>
      <c r="O437" s="637"/>
      <c r="P437" s="147"/>
      <c r="Q437" s="65"/>
    </row>
    <row r="438" spans="1:17" s="148" customFormat="1" ht="14.1" customHeight="1" x14ac:dyDescent="0.2">
      <c r="A438" s="800">
        <f ca="1">IF($H438="UNIDADE CONSTRUTIVA",OFFSET(A438,-1,0)+1,LARGE(A$3:A437,1))</f>
        <v>0</v>
      </c>
      <c r="B438" s="800">
        <f t="shared" ca="1" si="34"/>
        <v>3</v>
      </c>
      <c r="C438" s="800">
        <f t="shared" ca="1" si="35"/>
        <v>1</v>
      </c>
      <c r="D438" s="801">
        <f t="shared" ca="1" si="36"/>
        <v>1</v>
      </c>
      <c r="E438" s="801">
        <f t="shared" ca="1" si="37"/>
        <v>3</v>
      </c>
      <c r="F438" s="209"/>
      <c r="J438" s="65"/>
      <c r="K438" s="146"/>
      <c r="L438" s="566"/>
      <c r="M438" s="566"/>
      <c r="N438" s="786"/>
      <c r="O438" s="637"/>
      <c r="P438" s="147"/>
      <c r="Q438" s="65"/>
    </row>
    <row r="439" spans="1:17" s="148" customFormat="1" ht="14.1" customHeight="1" x14ac:dyDescent="0.2">
      <c r="A439" s="800">
        <f ca="1">IF($H439="UNIDADE CONSTRUTIVA",OFFSET(A439,-1,0)+1,LARGE(A$3:A438,1))</f>
        <v>0</v>
      </c>
      <c r="B439" s="800">
        <f t="shared" ca="1" si="34"/>
        <v>3</v>
      </c>
      <c r="C439" s="800">
        <f t="shared" ca="1" si="35"/>
        <v>1</v>
      </c>
      <c r="D439" s="801">
        <f t="shared" ca="1" si="36"/>
        <v>1</v>
      </c>
      <c r="E439" s="801">
        <f t="shared" ca="1" si="37"/>
        <v>3</v>
      </c>
      <c r="F439" s="209"/>
      <c r="J439" s="65"/>
      <c r="K439" s="146"/>
      <c r="L439" s="566"/>
      <c r="M439" s="566"/>
      <c r="N439" s="786"/>
      <c r="O439" s="637"/>
      <c r="P439" s="147"/>
      <c r="Q439" s="65"/>
    </row>
    <row r="440" spans="1:17" s="148" customFormat="1" ht="14.1" customHeight="1" x14ac:dyDescent="0.2">
      <c r="A440" s="800">
        <f ca="1">IF($H440="UNIDADE CONSTRUTIVA",OFFSET(A440,-1,0)+1,LARGE(A$3:A439,1))</f>
        <v>0</v>
      </c>
      <c r="B440" s="800">
        <f t="shared" ca="1" si="34"/>
        <v>3</v>
      </c>
      <c r="C440" s="800">
        <f t="shared" ca="1" si="35"/>
        <v>1</v>
      </c>
      <c r="D440" s="801">
        <f t="shared" ca="1" si="36"/>
        <v>1</v>
      </c>
      <c r="E440" s="801">
        <f t="shared" ca="1" si="37"/>
        <v>3</v>
      </c>
      <c r="F440" s="209"/>
      <c r="J440" s="65"/>
      <c r="K440" s="146"/>
      <c r="L440" s="566"/>
      <c r="M440" s="566"/>
      <c r="N440" s="786"/>
      <c r="O440" s="637"/>
      <c r="P440" s="147"/>
      <c r="Q440" s="65"/>
    </row>
    <row r="441" spans="1:17" s="148" customFormat="1" ht="14.1" customHeight="1" x14ac:dyDescent="0.2">
      <c r="A441" s="800">
        <f ca="1">IF($H441="UNIDADE CONSTRUTIVA",OFFSET(A441,-1,0)+1,LARGE(A$3:A440,1))</f>
        <v>0</v>
      </c>
      <c r="B441" s="800">
        <f t="shared" ca="1" si="34"/>
        <v>3</v>
      </c>
      <c r="C441" s="800">
        <f t="shared" ca="1" si="35"/>
        <v>1</v>
      </c>
      <c r="D441" s="801">
        <f t="shared" ca="1" si="36"/>
        <v>1</v>
      </c>
      <c r="E441" s="801">
        <f t="shared" ca="1" si="37"/>
        <v>3</v>
      </c>
      <c r="F441" s="209"/>
      <c r="J441" s="65"/>
      <c r="K441" s="146"/>
      <c r="L441" s="566"/>
      <c r="M441" s="566"/>
      <c r="N441" s="786"/>
      <c r="O441" s="637"/>
      <c r="P441" s="147"/>
      <c r="Q441" s="65"/>
    </row>
    <row r="442" spans="1:17" s="148" customFormat="1" ht="14.1" customHeight="1" x14ac:dyDescent="0.2">
      <c r="A442" s="800">
        <f ca="1">IF($H442="UNIDADE CONSTRUTIVA",OFFSET(A442,-1,0)+1,LARGE(A$3:A441,1))</f>
        <v>0</v>
      </c>
      <c r="B442" s="800">
        <f t="shared" ca="1" si="34"/>
        <v>3</v>
      </c>
      <c r="C442" s="800">
        <f t="shared" ca="1" si="35"/>
        <v>1</v>
      </c>
      <c r="D442" s="801">
        <f t="shared" ca="1" si="36"/>
        <v>1</v>
      </c>
      <c r="E442" s="801">
        <f t="shared" ca="1" si="37"/>
        <v>3</v>
      </c>
      <c r="F442" s="209"/>
      <c r="J442" s="65"/>
      <c r="K442" s="146"/>
      <c r="L442" s="566"/>
      <c r="M442" s="566"/>
      <c r="N442" s="786"/>
      <c r="O442" s="637"/>
      <c r="P442" s="147"/>
      <c r="Q442" s="65"/>
    </row>
    <row r="443" spans="1:17" s="148" customFormat="1" ht="14.1" customHeight="1" x14ac:dyDescent="0.2">
      <c r="A443" s="800">
        <f ca="1">IF($H443="UNIDADE CONSTRUTIVA",OFFSET(A443,-1,0)+1,LARGE(A$3:A442,1))</f>
        <v>0</v>
      </c>
      <c r="B443" s="800">
        <f t="shared" ca="1" si="34"/>
        <v>3</v>
      </c>
      <c r="C443" s="800">
        <f t="shared" ca="1" si="35"/>
        <v>1</v>
      </c>
      <c r="D443" s="801">
        <f t="shared" ca="1" si="36"/>
        <v>1</v>
      </c>
      <c r="E443" s="801">
        <f t="shared" ca="1" si="37"/>
        <v>3</v>
      </c>
      <c r="F443" s="209"/>
      <c r="J443" s="65"/>
      <c r="K443" s="146"/>
      <c r="L443" s="566"/>
      <c r="M443" s="566"/>
      <c r="N443" s="786"/>
      <c r="O443" s="637"/>
      <c r="P443" s="147"/>
      <c r="Q443" s="65"/>
    </row>
    <row r="444" spans="1:17" s="148" customFormat="1" ht="14.1" customHeight="1" x14ac:dyDescent="0.2">
      <c r="A444" s="800">
        <f ca="1">IF($H444="UNIDADE CONSTRUTIVA",OFFSET(A444,-1,0)+1,LARGE(A$3:A443,1))</f>
        <v>0</v>
      </c>
      <c r="B444" s="800">
        <f t="shared" ca="1" si="34"/>
        <v>3</v>
      </c>
      <c r="C444" s="800">
        <f t="shared" ca="1" si="35"/>
        <v>1</v>
      </c>
      <c r="D444" s="801">
        <f t="shared" ca="1" si="36"/>
        <v>1</v>
      </c>
      <c r="E444" s="801">
        <f t="shared" ca="1" si="37"/>
        <v>3</v>
      </c>
      <c r="F444" s="209"/>
      <c r="J444" s="65"/>
      <c r="K444" s="146"/>
      <c r="L444" s="566"/>
      <c r="M444" s="566"/>
      <c r="N444" s="786"/>
      <c r="O444" s="637"/>
      <c r="P444" s="147"/>
      <c r="Q444" s="65"/>
    </row>
    <row r="445" spans="1:17" s="148" customFormat="1" ht="14.1" customHeight="1" x14ac:dyDescent="0.2">
      <c r="A445" s="800">
        <f ca="1">IF($H445="UNIDADE CONSTRUTIVA",OFFSET(A445,-1,0)+1,LARGE(A$3:A444,1))</f>
        <v>0</v>
      </c>
      <c r="B445" s="800">
        <f t="shared" ca="1" si="34"/>
        <v>3</v>
      </c>
      <c r="C445" s="800">
        <f t="shared" ca="1" si="35"/>
        <v>1</v>
      </c>
      <c r="D445" s="801">
        <f t="shared" ca="1" si="36"/>
        <v>1</v>
      </c>
      <c r="E445" s="801">
        <f t="shared" ca="1" si="37"/>
        <v>3</v>
      </c>
      <c r="F445" s="209"/>
      <c r="J445" s="65"/>
      <c r="K445" s="146"/>
      <c r="L445" s="566"/>
      <c r="M445" s="566"/>
      <c r="N445" s="786"/>
      <c r="O445" s="637"/>
      <c r="P445" s="147"/>
      <c r="Q445" s="65"/>
    </row>
    <row r="446" spans="1:17" s="148" customFormat="1" ht="14.1" customHeight="1" x14ac:dyDescent="0.2">
      <c r="A446" s="800">
        <f ca="1">IF($H446="UNIDADE CONSTRUTIVA",OFFSET(A446,-1,0)+1,LARGE(A$3:A445,1))</f>
        <v>0</v>
      </c>
      <c r="B446" s="800">
        <f t="shared" ca="1" si="34"/>
        <v>3</v>
      </c>
      <c r="C446" s="800">
        <f t="shared" ca="1" si="35"/>
        <v>1</v>
      </c>
      <c r="D446" s="801">
        <f t="shared" ca="1" si="36"/>
        <v>1</v>
      </c>
      <c r="E446" s="801">
        <f t="shared" ca="1" si="37"/>
        <v>3</v>
      </c>
      <c r="F446" s="209"/>
      <c r="J446" s="65"/>
      <c r="K446" s="146"/>
      <c r="L446" s="566"/>
      <c r="M446" s="566"/>
      <c r="N446" s="786"/>
      <c r="O446" s="637"/>
      <c r="P446" s="147"/>
      <c r="Q446" s="65"/>
    </row>
    <row r="447" spans="1:17" s="148" customFormat="1" ht="14.1" customHeight="1" x14ac:dyDescent="0.2">
      <c r="A447" s="800">
        <f ca="1">IF($H447="UNIDADE CONSTRUTIVA",OFFSET(A447,-1,0)+1,LARGE(A$3:A446,1))</f>
        <v>0</v>
      </c>
      <c r="B447" s="800">
        <f t="shared" ca="1" si="34"/>
        <v>3</v>
      </c>
      <c r="C447" s="800">
        <f t="shared" ca="1" si="35"/>
        <v>1</v>
      </c>
      <c r="D447" s="801">
        <f t="shared" ca="1" si="36"/>
        <v>1</v>
      </c>
      <c r="E447" s="801">
        <f t="shared" ca="1" si="37"/>
        <v>3</v>
      </c>
      <c r="F447" s="209"/>
      <c r="J447" s="65"/>
      <c r="K447" s="146"/>
      <c r="L447" s="566"/>
      <c r="M447" s="566"/>
      <c r="N447" s="786"/>
      <c r="O447" s="637"/>
      <c r="P447" s="147"/>
      <c r="Q447" s="65"/>
    </row>
    <row r="448" spans="1:17" s="148" customFormat="1" ht="14.1" customHeight="1" x14ac:dyDescent="0.2">
      <c r="A448" s="800">
        <f ca="1">IF($H448="UNIDADE CONSTRUTIVA",OFFSET(A448,-1,0)+1,LARGE(A$3:A447,1))</f>
        <v>0</v>
      </c>
      <c r="B448" s="800">
        <f t="shared" ca="1" si="34"/>
        <v>3</v>
      </c>
      <c r="C448" s="800">
        <f t="shared" ca="1" si="35"/>
        <v>1</v>
      </c>
      <c r="D448" s="801">
        <f t="shared" ca="1" si="36"/>
        <v>1</v>
      </c>
      <c r="E448" s="801">
        <f t="shared" ca="1" si="37"/>
        <v>3</v>
      </c>
      <c r="F448" s="209"/>
      <c r="J448" s="65"/>
      <c r="K448" s="146"/>
      <c r="L448" s="566"/>
      <c r="M448" s="566"/>
      <c r="N448" s="786"/>
      <c r="O448" s="637"/>
      <c r="P448" s="147"/>
      <c r="Q448" s="65"/>
    </row>
    <row r="449" spans="1:17" s="148" customFormat="1" ht="14.1" customHeight="1" x14ac:dyDescent="0.2">
      <c r="A449" s="800">
        <f ca="1">IF($H449="UNIDADE CONSTRUTIVA",OFFSET(A449,-1,0)+1,LARGE(A$3:A448,1))</f>
        <v>0</v>
      </c>
      <c r="B449" s="800">
        <f t="shared" ca="1" si="34"/>
        <v>3</v>
      </c>
      <c r="C449" s="800">
        <f t="shared" ca="1" si="35"/>
        <v>1</v>
      </c>
      <c r="D449" s="801">
        <f t="shared" ca="1" si="36"/>
        <v>1</v>
      </c>
      <c r="E449" s="801">
        <f t="shared" ca="1" si="37"/>
        <v>3</v>
      </c>
      <c r="F449" s="209"/>
      <c r="J449" s="65"/>
      <c r="K449" s="146"/>
      <c r="L449" s="566"/>
      <c r="M449" s="566"/>
      <c r="N449" s="786"/>
      <c r="O449" s="637"/>
      <c r="P449" s="147"/>
      <c r="Q449" s="65"/>
    </row>
    <row r="450" spans="1:17" s="148" customFormat="1" ht="14.1" customHeight="1" x14ac:dyDescent="0.2">
      <c r="A450" s="800">
        <f ca="1">IF($H450="UNIDADE CONSTRUTIVA",OFFSET(A450,-1,0)+1,LARGE(A$3:A449,1))</f>
        <v>0</v>
      </c>
      <c r="B450" s="800">
        <f t="shared" ca="1" si="34"/>
        <v>3</v>
      </c>
      <c r="C450" s="800">
        <f t="shared" ca="1" si="35"/>
        <v>1</v>
      </c>
      <c r="D450" s="801">
        <f t="shared" ca="1" si="36"/>
        <v>1</v>
      </c>
      <c r="E450" s="801">
        <f t="shared" ca="1" si="37"/>
        <v>3</v>
      </c>
      <c r="F450" s="209"/>
      <c r="J450" s="65"/>
      <c r="K450" s="146"/>
      <c r="L450" s="566"/>
      <c r="M450" s="566"/>
      <c r="N450" s="786"/>
      <c r="O450" s="637"/>
      <c r="P450" s="147"/>
      <c r="Q450" s="65"/>
    </row>
    <row r="451" spans="1:17" s="148" customFormat="1" ht="14.1" customHeight="1" x14ac:dyDescent="0.2">
      <c r="A451" s="800">
        <f ca="1">IF($H451="UNIDADE CONSTRUTIVA",OFFSET(A451,-1,0)+1,LARGE(A$3:A450,1))</f>
        <v>0</v>
      </c>
      <c r="B451" s="800">
        <f t="shared" ca="1" si="34"/>
        <v>3</v>
      </c>
      <c r="C451" s="800">
        <f t="shared" ca="1" si="35"/>
        <v>1</v>
      </c>
      <c r="D451" s="801">
        <f t="shared" ca="1" si="36"/>
        <v>1</v>
      </c>
      <c r="E451" s="801">
        <f t="shared" ca="1" si="37"/>
        <v>3</v>
      </c>
      <c r="F451" s="209"/>
      <c r="J451" s="65"/>
      <c r="K451" s="146"/>
      <c r="L451" s="566"/>
      <c r="M451" s="566"/>
      <c r="N451" s="786"/>
      <c r="O451" s="637"/>
      <c r="P451" s="147"/>
      <c r="Q451" s="65"/>
    </row>
    <row r="452" spans="1:17" s="148" customFormat="1" ht="14.1" customHeight="1" x14ac:dyDescent="0.2">
      <c r="A452" s="800">
        <f ca="1">IF($H452="UNIDADE CONSTRUTIVA",OFFSET(A452,-1,0)+1,LARGE(A$3:A451,1))</f>
        <v>0</v>
      </c>
      <c r="B452" s="800">
        <f t="shared" ca="1" si="34"/>
        <v>3</v>
      </c>
      <c r="C452" s="800">
        <f t="shared" ca="1" si="35"/>
        <v>1</v>
      </c>
      <c r="D452" s="801">
        <f t="shared" ca="1" si="36"/>
        <v>1</v>
      </c>
      <c r="E452" s="801">
        <f t="shared" ca="1" si="37"/>
        <v>3</v>
      </c>
      <c r="F452" s="209"/>
      <c r="J452" s="65"/>
      <c r="K452" s="146"/>
      <c r="L452" s="566"/>
      <c r="M452" s="566"/>
      <c r="N452" s="786"/>
      <c r="O452" s="637"/>
      <c r="P452" s="147"/>
      <c r="Q452" s="65"/>
    </row>
    <row r="453" spans="1:17" s="148" customFormat="1" ht="14.1" customHeight="1" x14ac:dyDescent="0.2">
      <c r="A453" s="800">
        <f ca="1">IF($H453="UNIDADE CONSTRUTIVA",OFFSET(A453,-1,0)+1,LARGE(A$3:A452,1))</f>
        <v>0</v>
      </c>
      <c r="B453" s="800">
        <f t="shared" ca="1" si="34"/>
        <v>3</v>
      </c>
      <c r="C453" s="800">
        <f t="shared" ca="1" si="35"/>
        <v>1</v>
      </c>
      <c r="D453" s="801">
        <f t="shared" ca="1" si="36"/>
        <v>1</v>
      </c>
      <c r="E453" s="801">
        <f t="shared" ca="1" si="37"/>
        <v>3</v>
      </c>
      <c r="F453" s="209"/>
      <c r="J453" s="65"/>
      <c r="K453" s="146"/>
      <c r="L453" s="566"/>
      <c r="M453" s="566"/>
      <c r="N453" s="786"/>
      <c r="O453" s="637"/>
      <c r="P453" s="147"/>
      <c r="Q453" s="65"/>
    </row>
    <row r="454" spans="1:17" s="148" customFormat="1" ht="14.1" customHeight="1" x14ac:dyDescent="0.2">
      <c r="A454" s="800">
        <f ca="1">IF($H454="UNIDADE CONSTRUTIVA",OFFSET(A454,-1,0)+1,LARGE(A$3:A453,1))</f>
        <v>0</v>
      </c>
      <c r="B454" s="800">
        <f t="shared" ca="1" si="34"/>
        <v>3</v>
      </c>
      <c r="C454" s="800">
        <f t="shared" ca="1" si="35"/>
        <v>1</v>
      </c>
      <c r="D454" s="801">
        <f t="shared" ca="1" si="36"/>
        <v>1</v>
      </c>
      <c r="E454" s="801">
        <f t="shared" ca="1" si="37"/>
        <v>3</v>
      </c>
      <c r="F454" s="209"/>
      <c r="J454" s="65"/>
      <c r="K454" s="146"/>
      <c r="L454" s="566"/>
      <c r="M454" s="566"/>
      <c r="N454" s="786"/>
      <c r="O454" s="637"/>
      <c r="P454" s="147"/>
      <c r="Q454" s="65"/>
    </row>
    <row r="455" spans="1:17" s="148" customFormat="1" ht="14.1" customHeight="1" x14ac:dyDescent="0.2">
      <c r="A455" s="800">
        <f ca="1">IF($H455="UNIDADE CONSTRUTIVA",OFFSET(A455,-1,0)+1,LARGE(A$3:A454,1))</f>
        <v>0</v>
      </c>
      <c r="B455" s="800">
        <f t="shared" ca="1" si="34"/>
        <v>3</v>
      </c>
      <c r="C455" s="800">
        <f t="shared" ca="1" si="35"/>
        <v>1</v>
      </c>
      <c r="D455" s="801">
        <f t="shared" ca="1" si="36"/>
        <v>1</v>
      </c>
      <c r="E455" s="801">
        <f t="shared" ca="1" si="37"/>
        <v>3</v>
      </c>
      <c r="F455" s="209"/>
      <c r="J455" s="65"/>
      <c r="K455" s="146"/>
      <c r="L455" s="566"/>
      <c r="M455" s="566"/>
      <c r="N455" s="786"/>
      <c r="O455" s="637"/>
      <c r="P455" s="147"/>
      <c r="Q455" s="65"/>
    </row>
    <row r="456" spans="1:17" s="148" customFormat="1" ht="14.1" customHeight="1" x14ac:dyDescent="0.2">
      <c r="A456" s="800">
        <f ca="1">IF($H456="UNIDADE CONSTRUTIVA",OFFSET(A456,-1,0)+1,LARGE(A$3:A455,1))</f>
        <v>0</v>
      </c>
      <c r="B456" s="800">
        <f t="shared" ca="1" si="34"/>
        <v>3</v>
      </c>
      <c r="C456" s="800">
        <f t="shared" ca="1" si="35"/>
        <v>1</v>
      </c>
      <c r="D456" s="801">
        <f t="shared" ca="1" si="36"/>
        <v>1</v>
      </c>
      <c r="E456" s="801">
        <f t="shared" ca="1" si="37"/>
        <v>3</v>
      </c>
      <c r="F456" s="209"/>
      <c r="J456" s="65"/>
      <c r="K456" s="146"/>
      <c r="L456" s="566"/>
      <c r="M456" s="566"/>
      <c r="N456" s="786"/>
      <c r="O456" s="637"/>
      <c r="P456" s="147"/>
      <c r="Q456" s="65"/>
    </row>
    <row r="457" spans="1:17" s="148" customFormat="1" ht="14.1" customHeight="1" x14ac:dyDescent="0.2">
      <c r="A457" s="800">
        <f ca="1">IF($H457="UNIDADE CONSTRUTIVA",OFFSET(A457,-1,0)+1,LARGE(A$3:A456,1))</f>
        <v>0</v>
      </c>
      <c r="B457" s="800">
        <f t="shared" ref="B457:B520" ca="1" si="38">IF(H457="UNIDADE CONSTRUTIVA",0,IF(H457="CÉLULA CONSTRUTIVA",OFFSET(B457,-1,0)+1,OFFSET(B457,-1,0)))</f>
        <v>3</v>
      </c>
      <c r="C457" s="800">
        <f t="shared" ref="C457:C520" ca="1" si="39">IF(H457="CÉLULA CONSTRUTIVA",0,IF(H457="ETAPA",OFFSET(C457,-1,0)+1,OFFSET(C457,-1,0)))</f>
        <v>1</v>
      </c>
      <c r="D457" s="801">
        <f t="shared" ref="D457:D520" ca="1" si="40">IF(H457="ETAPA",0,IF(H457="SUBETAPA",OFFSET(D457,-1,0)+1,OFFSET(D457,-1,0)))</f>
        <v>1</v>
      </c>
      <c r="E457" s="801">
        <f t="shared" ref="E457:E520" ca="1" si="41">IF(H457="Subetapa",0,IF(H457="serviço",OFFSET(E457,-1,0)+1,OFFSET(E457,-1,0)))</f>
        <v>3</v>
      </c>
      <c r="F457" s="209"/>
      <c r="J457" s="65"/>
      <c r="K457" s="146"/>
      <c r="L457" s="566"/>
      <c r="M457" s="566"/>
      <c r="N457" s="786"/>
      <c r="O457" s="637"/>
      <c r="P457" s="147"/>
      <c r="Q457" s="65"/>
    </row>
    <row r="458" spans="1:17" s="148" customFormat="1" ht="14.1" customHeight="1" x14ac:dyDescent="0.2">
      <c r="A458" s="800">
        <f ca="1">IF($H458="UNIDADE CONSTRUTIVA",OFFSET(A458,-1,0)+1,LARGE(A$3:A457,1))</f>
        <v>0</v>
      </c>
      <c r="B458" s="800">
        <f t="shared" ca="1" si="38"/>
        <v>3</v>
      </c>
      <c r="C458" s="800">
        <f t="shared" ca="1" si="39"/>
        <v>1</v>
      </c>
      <c r="D458" s="801">
        <f t="shared" ca="1" si="40"/>
        <v>1</v>
      </c>
      <c r="E458" s="801">
        <f t="shared" ca="1" si="41"/>
        <v>3</v>
      </c>
      <c r="F458" s="209"/>
      <c r="J458" s="65"/>
      <c r="K458" s="146"/>
      <c r="L458" s="566"/>
      <c r="M458" s="566"/>
      <c r="N458" s="786"/>
      <c r="O458" s="637"/>
      <c r="P458" s="147"/>
      <c r="Q458" s="65"/>
    </row>
    <row r="459" spans="1:17" s="148" customFormat="1" ht="14.1" customHeight="1" x14ac:dyDescent="0.2">
      <c r="A459" s="800">
        <f ca="1">IF($H459="UNIDADE CONSTRUTIVA",OFFSET(A459,-1,0)+1,LARGE(A$3:A458,1))</f>
        <v>0</v>
      </c>
      <c r="B459" s="800">
        <f t="shared" ca="1" si="38"/>
        <v>3</v>
      </c>
      <c r="C459" s="800">
        <f t="shared" ca="1" si="39"/>
        <v>1</v>
      </c>
      <c r="D459" s="801">
        <f t="shared" ca="1" si="40"/>
        <v>1</v>
      </c>
      <c r="E459" s="801">
        <f t="shared" ca="1" si="41"/>
        <v>3</v>
      </c>
      <c r="F459" s="209"/>
      <c r="J459" s="65"/>
      <c r="K459" s="146"/>
      <c r="L459" s="566"/>
      <c r="M459" s="566"/>
      <c r="N459" s="786"/>
      <c r="O459" s="637"/>
      <c r="P459" s="147"/>
      <c r="Q459" s="65"/>
    </row>
    <row r="460" spans="1:17" s="148" customFormat="1" ht="14.1" customHeight="1" x14ac:dyDescent="0.2">
      <c r="A460" s="800">
        <f ca="1">IF($H460="UNIDADE CONSTRUTIVA",OFFSET(A460,-1,0)+1,LARGE(A$3:A459,1))</f>
        <v>0</v>
      </c>
      <c r="B460" s="800">
        <f t="shared" ca="1" si="38"/>
        <v>3</v>
      </c>
      <c r="C460" s="800">
        <f t="shared" ca="1" si="39"/>
        <v>1</v>
      </c>
      <c r="D460" s="801">
        <f t="shared" ca="1" si="40"/>
        <v>1</v>
      </c>
      <c r="E460" s="801">
        <f t="shared" ca="1" si="41"/>
        <v>3</v>
      </c>
      <c r="F460" s="209"/>
      <c r="J460" s="65"/>
      <c r="K460" s="146"/>
      <c r="L460" s="566"/>
      <c r="M460" s="566"/>
      <c r="N460" s="786"/>
      <c r="O460" s="637"/>
      <c r="P460" s="147"/>
      <c r="Q460" s="65"/>
    </row>
    <row r="461" spans="1:17" s="148" customFormat="1" ht="14.1" customHeight="1" x14ac:dyDescent="0.2">
      <c r="A461" s="800">
        <f ca="1">IF($H461="UNIDADE CONSTRUTIVA",OFFSET(A461,-1,0)+1,LARGE(A$3:A460,1))</f>
        <v>0</v>
      </c>
      <c r="B461" s="800">
        <f t="shared" ca="1" si="38"/>
        <v>3</v>
      </c>
      <c r="C461" s="800">
        <f t="shared" ca="1" si="39"/>
        <v>1</v>
      </c>
      <c r="D461" s="801">
        <f t="shared" ca="1" si="40"/>
        <v>1</v>
      </c>
      <c r="E461" s="801">
        <f t="shared" ca="1" si="41"/>
        <v>3</v>
      </c>
      <c r="F461" s="209"/>
      <c r="J461" s="65"/>
      <c r="K461" s="146"/>
      <c r="L461" s="566"/>
      <c r="M461" s="566"/>
      <c r="N461" s="786"/>
      <c r="O461" s="637"/>
      <c r="P461" s="147"/>
      <c r="Q461" s="65"/>
    </row>
    <row r="462" spans="1:17" s="148" customFormat="1" ht="14.1" customHeight="1" x14ac:dyDescent="0.2">
      <c r="A462" s="800">
        <f ca="1">IF($H462="UNIDADE CONSTRUTIVA",OFFSET(A462,-1,0)+1,LARGE(A$3:A461,1))</f>
        <v>0</v>
      </c>
      <c r="B462" s="800">
        <f t="shared" ca="1" si="38"/>
        <v>3</v>
      </c>
      <c r="C462" s="800">
        <f t="shared" ca="1" si="39"/>
        <v>1</v>
      </c>
      <c r="D462" s="801">
        <f t="shared" ca="1" si="40"/>
        <v>1</v>
      </c>
      <c r="E462" s="801">
        <f t="shared" ca="1" si="41"/>
        <v>3</v>
      </c>
      <c r="F462" s="209"/>
      <c r="J462" s="65"/>
      <c r="K462" s="146"/>
      <c r="L462" s="566"/>
      <c r="M462" s="566"/>
      <c r="N462" s="786"/>
      <c r="O462" s="637"/>
      <c r="P462" s="147"/>
      <c r="Q462" s="65"/>
    </row>
    <row r="463" spans="1:17" s="148" customFormat="1" ht="14.1" customHeight="1" x14ac:dyDescent="0.2">
      <c r="A463" s="800">
        <f ca="1">IF($H463="UNIDADE CONSTRUTIVA",OFFSET(A463,-1,0)+1,LARGE(A$3:A462,1))</f>
        <v>0</v>
      </c>
      <c r="B463" s="800">
        <f t="shared" ca="1" si="38"/>
        <v>3</v>
      </c>
      <c r="C463" s="800">
        <f t="shared" ca="1" si="39"/>
        <v>1</v>
      </c>
      <c r="D463" s="801">
        <f t="shared" ca="1" si="40"/>
        <v>1</v>
      </c>
      <c r="E463" s="801">
        <f t="shared" ca="1" si="41"/>
        <v>3</v>
      </c>
      <c r="F463" s="209"/>
      <c r="J463" s="65"/>
      <c r="K463" s="146"/>
      <c r="L463" s="566"/>
      <c r="M463" s="566"/>
      <c r="N463" s="786"/>
      <c r="O463" s="637"/>
      <c r="P463" s="147"/>
      <c r="Q463" s="65"/>
    </row>
    <row r="464" spans="1:17" s="148" customFormat="1" ht="14.1" customHeight="1" x14ac:dyDescent="0.2">
      <c r="A464" s="800">
        <f ca="1">IF($H464="UNIDADE CONSTRUTIVA",OFFSET(A464,-1,0)+1,LARGE(A$3:A463,1))</f>
        <v>0</v>
      </c>
      <c r="B464" s="800">
        <f t="shared" ca="1" si="38"/>
        <v>3</v>
      </c>
      <c r="C464" s="800">
        <f t="shared" ca="1" si="39"/>
        <v>1</v>
      </c>
      <c r="D464" s="801">
        <f t="shared" ca="1" si="40"/>
        <v>1</v>
      </c>
      <c r="E464" s="801">
        <f t="shared" ca="1" si="41"/>
        <v>3</v>
      </c>
      <c r="F464" s="209"/>
      <c r="J464" s="65"/>
      <c r="K464" s="146"/>
      <c r="L464" s="566"/>
      <c r="M464" s="566"/>
      <c r="N464" s="786"/>
      <c r="O464" s="637"/>
      <c r="P464" s="147"/>
      <c r="Q464" s="65"/>
    </row>
    <row r="465" spans="1:17" s="148" customFormat="1" ht="14.1" customHeight="1" x14ac:dyDescent="0.2">
      <c r="A465" s="800">
        <f ca="1">IF($H465="UNIDADE CONSTRUTIVA",OFFSET(A465,-1,0)+1,LARGE(A$3:A464,1))</f>
        <v>0</v>
      </c>
      <c r="B465" s="800">
        <f t="shared" ca="1" si="38"/>
        <v>3</v>
      </c>
      <c r="C465" s="800">
        <f t="shared" ca="1" si="39"/>
        <v>1</v>
      </c>
      <c r="D465" s="801">
        <f t="shared" ca="1" si="40"/>
        <v>1</v>
      </c>
      <c r="E465" s="801">
        <f t="shared" ca="1" si="41"/>
        <v>3</v>
      </c>
      <c r="F465" s="209"/>
      <c r="J465" s="65"/>
      <c r="K465" s="146"/>
      <c r="L465" s="566"/>
      <c r="M465" s="566"/>
      <c r="N465" s="786"/>
      <c r="O465" s="637"/>
      <c r="P465" s="147"/>
      <c r="Q465" s="65"/>
    </row>
    <row r="466" spans="1:17" s="148" customFormat="1" ht="14.1" customHeight="1" x14ac:dyDescent="0.2">
      <c r="A466" s="800">
        <f ca="1">IF($H466="UNIDADE CONSTRUTIVA",OFFSET(A466,-1,0)+1,LARGE(A$3:A465,1))</f>
        <v>0</v>
      </c>
      <c r="B466" s="800">
        <f t="shared" ca="1" si="38"/>
        <v>3</v>
      </c>
      <c r="C466" s="800">
        <f t="shared" ca="1" si="39"/>
        <v>1</v>
      </c>
      <c r="D466" s="801">
        <f t="shared" ca="1" si="40"/>
        <v>1</v>
      </c>
      <c r="E466" s="801">
        <f t="shared" ca="1" si="41"/>
        <v>3</v>
      </c>
      <c r="F466" s="209"/>
      <c r="J466" s="65"/>
      <c r="K466" s="146"/>
      <c r="L466" s="566"/>
      <c r="M466" s="566"/>
      <c r="N466" s="786"/>
      <c r="O466" s="637"/>
      <c r="P466" s="147"/>
      <c r="Q466" s="65"/>
    </row>
    <row r="467" spans="1:17" s="148" customFormat="1" ht="14.1" customHeight="1" x14ac:dyDescent="0.2">
      <c r="A467" s="800">
        <f ca="1">IF($H467="UNIDADE CONSTRUTIVA",OFFSET(A467,-1,0)+1,LARGE(A$3:A466,1))</f>
        <v>0</v>
      </c>
      <c r="B467" s="800">
        <f t="shared" ca="1" si="38"/>
        <v>3</v>
      </c>
      <c r="C467" s="800">
        <f t="shared" ca="1" si="39"/>
        <v>1</v>
      </c>
      <c r="D467" s="801">
        <f t="shared" ca="1" si="40"/>
        <v>1</v>
      </c>
      <c r="E467" s="801">
        <f t="shared" ca="1" si="41"/>
        <v>3</v>
      </c>
      <c r="F467" s="209"/>
      <c r="J467" s="65"/>
      <c r="K467" s="146"/>
      <c r="L467" s="566"/>
      <c r="M467" s="566"/>
      <c r="N467" s="786"/>
      <c r="O467" s="637"/>
      <c r="P467" s="147"/>
      <c r="Q467" s="65"/>
    </row>
    <row r="468" spans="1:17" s="148" customFormat="1" ht="14.1" customHeight="1" x14ac:dyDescent="0.2">
      <c r="A468" s="800">
        <f ca="1">IF($H468="UNIDADE CONSTRUTIVA",OFFSET(A468,-1,0)+1,LARGE(A$3:A467,1))</f>
        <v>0</v>
      </c>
      <c r="B468" s="800">
        <f t="shared" ca="1" si="38"/>
        <v>3</v>
      </c>
      <c r="C468" s="800">
        <f t="shared" ca="1" si="39"/>
        <v>1</v>
      </c>
      <c r="D468" s="801">
        <f t="shared" ca="1" si="40"/>
        <v>1</v>
      </c>
      <c r="E468" s="801">
        <f t="shared" ca="1" si="41"/>
        <v>3</v>
      </c>
      <c r="F468" s="209"/>
      <c r="J468" s="65"/>
      <c r="K468" s="146"/>
      <c r="L468" s="566"/>
      <c r="M468" s="566"/>
      <c r="N468" s="786"/>
      <c r="O468" s="637"/>
      <c r="P468" s="147"/>
      <c r="Q468" s="65"/>
    </row>
    <row r="469" spans="1:17" s="148" customFormat="1" ht="14.1" customHeight="1" x14ac:dyDescent="0.2">
      <c r="A469" s="800">
        <f ca="1">IF($H469="UNIDADE CONSTRUTIVA",OFFSET(A469,-1,0)+1,LARGE(A$3:A468,1))</f>
        <v>0</v>
      </c>
      <c r="B469" s="800">
        <f t="shared" ca="1" si="38"/>
        <v>3</v>
      </c>
      <c r="C469" s="800">
        <f t="shared" ca="1" si="39"/>
        <v>1</v>
      </c>
      <c r="D469" s="801">
        <f t="shared" ca="1" si="40"/>
        <v>1</v>
      </c>
      <c r="E469" s="801">
        <f t="shared" ca="1" si="41"/>
        <v>3</v>
      </c>
      <c r="F469" s="209"/>
      <c r="J469" s="65"/>
      <c r="K469" s="146"/>
      <c r="L469" s="566"/>
      <c r="M469" s="566"/>
      <c r="N469" s="786"/>
      <c r="O469" s="637"/>
      <c r="P469" s="147"/>
      <c r="Q469" s="65"/>
    </row>
    <row r="470" spans="1:17" s="148" customFormat="1" ht="14.1" customHeight="1" x14ac:dyDescent="0.2">
      <c r="A470" s="800">
        <f ca="1">IF($H470="UNIDADE CONSTRUTIVA",OFFSET(A470,-1,0)+1,LARGE(A$3:A469,1))</f>
        <v>0</v>
      </c>
      <c r="B470" s="800">
        <f t="shared" ca="1" si="38"/>
        <v>3</v>
      </c>
      <c r="C470" s="800">
        <f t="shared" ca="1" si="39"/>
        <v>1</v>
      </c>
      <c r="D470" s="801">
        <f t="shared" ca="1" si="40"/>
        <v>1</v>
      </c>
      <c r="E470" s="801">
        <f t="shared" ca="1" si="41"/>
        <v>3</v>
      </c>
      <c r="F470" s="209"/>
      <c r="J470" s="65"/>
      <c r="K470" s="146"/>
      <c r="L470" s="566"/>
      <c r="M470" s="566"/>
      <c r="N470" s="786"/>
      <c r="O470" s="637"/>
      <c r="P470" s="147"/>
      <c r="Q470" s="65"/>
    </row>
    <row r="471" spans="1:17" s="148" customFormat="1" ht="14.1" customHeight="1" x14ac:dyDescent="0.2">
      <c r="A471" s="800">
        <f ca="1">IF($H471="UNIDADE CONSTRUTIVA",OFFSET(A471,-1,0)+1,LARGE(A$3:A470,1))</f>
        <v>0</v>
      </c>
      <c r="B471" s="800">
        <f t="shared" ca="1" si="38"/>
        <v>3</v>
      </c>
      <c r="C471" s="800">
        <f t="shared" ca="1" si="39"/>
        <v>1</v>
      </c>
      <c r="D471" s="801">
        <f t="shared" ca="1" si="40"/>
        <v>1</v>
      </c>
      <c r="E471" s="801">
        <f t="shared" ca="1" si="41"/>
        <v>3</v>
      </c>
      <c r="F471" s="209"/>
      <c r="J471" s="65"/>
      <c r="K471" s="146"/>
      <c r="L471" s="566"/>
      <c r="M471" s="566"/>
      <c r="N471" s="786"/>
      <c r="O471" s="637"/>
      <c r="P471" s="147"/>
      <c r="Q471" s="65"/>
    </row>
    <row r="472" spans="1:17" s="148" customFormat="1" ht="14.1" customHeight="1" x14ac:dyDescent="0.2">
      <c r="A472" s="800">
        <f ca="1">IF($H472="UNIDADE CONSTRUTIVA",OFFSET(A472,-1,0)+1,LARGE(A$3:A471,1))</f>
        <v>0</v>
      </c>
      <c r="B472" s="800">
        <f t="shared" ca="1" si="38"/>
        <v>3</v>
      </c>
      <c r="C472" s="800">
        <f t="shared" ca="1" si="39"/>
        <v>1</v>
      </c>
      <c r="D472" s="801">
        <f t="shared" ca="1" si="40"/>
        <v>1</v>
      </c>
      <c r="E472" s="801">
        <f t="shared" ca="1" si="41"/>
        <v>3</v>
      </c>
      <c r="F472" s="209"/>
      <c r="J472" s="65"/>
      <c r="K472" s="146"/>
      <c r="L472" s="566"/>
      <c r="M472" s="566"/>
      <c r="N472" s="786"/>
      <c r="O472" s="637"/>
      <c r="P472" s="147"/>
      <c r="Q472" s="65"/>
    </row>
    <row r="473" spans="1:17" s="148" customFormat="1" ht="14.1" customHeight="1" x14ac:dyDescent="0.2">
      <c r="A473" s="800">
        <f ca="1">IF($H473="UNIDADE CONSTRUTIVA",OFFSET(A473,-1,0)+1,LARGE(A$3:A472,1))</f>
        <v>0</v>
      </c>
      <c r="B473" s="800">
        <f t="shared" ca="1" si="38"/>
        <v>3</v>
      </c>
      <c r="C473" s="800">
        <f t="shared" ca="1" si="39"/>
        <v>1</v>
      </c>
      <c r="D473" s="801">
        <f t="shared" ca="1" si="40"/>
        <v>1</v>
      </c>
      <c r="E473" s="801">
        <f t="shared" ca="1" si="41"/>
        <v>3</v>
      </c>
      <c r="F473" s="209"/>
      <c r="J473" s="65"/>
      <c r="K473" s="146"/>
      <c r="L473" s="566"/>
      <c r="M473" s="566"/>
      <c r="N473" s="786"/>
      <c r="O473" s="637"/>
      <c r="P473" s="147"/>
      <c r="Q473" s="65"/>
    </row>
    <row r="474" spans="1:17" s="148" customFormat="1" ht="14.1" customHeight="1" x14ac:dyDescent="0.2">
      <c r="A474" s="800">
        <f ca="1">IF($H474="UNIDADE CONSTRUTIVA",OFFSET(A474,-1,0)+1,LARGE(A$3:A473,1))</f>
        <v>0</v>
      </c>
      <c r="B474" s="800">
        <f t="shared" ca="1" si="38"/>
        <v>3</v>
      </c>
      <c r="C474" s="800">
        <f t="shared" ca="1" si="39"/>
        <v>1</v>
      </c>
      <c r="D474" s="801">
        <f t="shared" ca="1" si="40"/>
        <v>1</v>
      </c>
      <c r="E474" s="801">
        <f t="shared" ca="1" si="41"/>
        <v>3</v>
      </c>
      <c r="F474" s="209"/>
      <c r="J474" s="65"/>
      <c r="K474" s="146"/>
      <c r="L474" s="566"/>
      <c r="M474" s="566"/>
      <c r="N474" s="786"/>
      <c r="O474" s="637"/>
      <c r="P474" s="147"/>
      <c r="Q474" s="65"/>
    </row>
    <row r="475" spans="1:17" s="148" customFormat="1" ht="14.1" customHeight="1" x14ac:dyDescent="0.2">
      <c r="A475" s="800">
        <f ca="1">IF($H475="UNIDADE CONSTRUTIVA",OFFSET(A475,-1,0)+1,LARGE(A$3:A474,1))</f>
        <v>0</v>
      </c>
      <c r="B475" s="800">
        <f t="shared" ca="1" si="38"/>
        <v>3</v>
      </c>
      <c r="C475" s="800">
        <f t="shared" ca="1" si="39"/>
        <v>1</v>
      </c>
      <c r="D475" s="801">
        <f t="shared" ca="1" si="40"/>
        <v>1</v>
      </c>
      <c r="E475" s="801">
        <f t="shared" ca="1" si="41"/>
        <v>3</v>
      </c>
      <c r="F475" s="209"/>
      <c r="J475" s="65"/>
      <c r="K475" s="146"/>
      <c r="L475" s="566"/>
      <c r="M475" s="566"/>
      <c r="N475" s="786"/>
      <c r="O475" s="637"/>
      <c r="P475" s="147"/>
      <c r="Q475" s="65"/>
    </row>
    <row r="476" spans="1:17" s="148" customFormat="1" ht="14.1" customHeight="1" x14ac:dyDescent="0.2">
      <c r="A476" s="800">
        <f ca="1">IF($H476="UNIDADE CONSTRUTIVA",OFFSET(A476,-1,0)+1,LARGE(A$3:A475,1))</f>
        <v>0</v>
      </c>
      <c r="B476" s="800">
        <f t="shared" ca="1" si="38"/>
        <v>3</v>
      </c>
      <c r="C476" s="800">
        <f t="shared" ca="1" si="39"/>
        <v>1</v>
      </c>
      <c r="D476" s="801">
        <f t="shared" ca="1" si="40"/>
        <v>1</v>
      </c>
      <c r="E476" s="801">
        <f t="shared" ca="1" si="41"/>
        <v>3</v>
      </c>
      <c r="F476" s="209"/>
      <c r="J476" s="65"/>
      <c r="K476" s="146"/>
      <c r="L476" s="566"/>
      <c r="M476" s="566"/>
      <c r="N476" s="786"/>
      <c r="O476" s="637"/>
      <c r="P476" s="147"/>
      <c r="Q476" s="65"/>
    </row>
    <row r="477" spans="1:17" s="148" customFormat="1" ht="14.1" customHeight="1" x14ac:dyDescent="0.2">
      <c r="A477" s="800">
        <f ca="1">IF($H477="UNIDADE CONSTRUTIVA",OFFSET(A477,-1,0)+1,LARGE(A$3:A476,1))</f>
        <v>0</v>
      </c>
      <c r="B477" s="800">
        <f t="shared" ca="1" si="38"/>
        <v>3</v>
      </c>
      <c r="C477" s="800">
        <f t="shared" ca="1" si="39"/>
        <v>1</v>
      </c>
      <c r="D477" s="801">
        <f t="shared" ca="1" si="40"/>
        <v>1</v>
      </c>
      <c r="E477" s="801">
        <f t="shared" ca="1" si="41"/>
        <v>3</v>
      </c>
      <c r="F477" s="209"/>
      <c r="J477" s="65"/>
      <c r="K477" s="146"/>
      <c r="L477" s="566"/>
      <c r="M477" s="566"/>
      <c r="N477" s="786"/>
      <c r="O477" s="637"/>
      <c r="P477" s="147"/>
      <c r="Q477" s="65"/>
    </row>
    <row r="478" spans="1:17" s="148" customFormat="1" ht="14.1" customHeight="1" x14ac:dyDescent="0.2">
      <c r="A478" s="800">
        <f ca="1">IF($H478="UNIDADE CONSTRUTIVA",OFFSET(A478,-1,0)+1,LARGE(A$3:A477,1))</f>
        <v>0</v>
      </c>
      <c r="B478" s="800">
        <f t="shared" ca="1" si="38"/>
        <v>3</v>
      </c>
      <c r="C478" s="800">
        <f t="shared" ca="1" si="39"/>
        <v>1</v>
      </c>
      <c r="D478" s="801">
        <f t="shared" ca="1" si="40"/>
        <v>1</v>
      </c>
      <c r="E478" s="801">
        <f t="shared" ca="1" si="41"/>
        <v>3</v>
      </c>
      <c r="F478" s="209"/>
      <c r="J478" s="65"/>
      <c r="K478" s="146"/>
      <c r="L478" s="566"/>
      <c r="M478" s="566"/>
      <c r="N478" s="786"/>
      <c r="O478" s="637"/>
      <c r="P478" s="147"/>
      <c r="Q478" s="65"/>
    </row>
    <row r="479" spans="1:17" s="148" customFormat="1" ht="14.1" customHeight="1" x14ac:dyDescent="0.2">
      <c r="A479" s="800">
        <f ca="1">IF($H479="UNIDADE CONSTRUTIVA",OFFSET(A479,-1,0)+1,LARGE(A$3:A478,1))</f>
        <v>0</v>
      </c>
      <c r="B479" s="800">
        <f t="shared" ca="1" si="38"/>
        <v>3</v>
      </c>
      <c r="C479" s="800">
        <f t="shared" ca="1" si="39"/>
        <v>1</v>
      </c>
      <c r="D479" s="801">
        <f t="shared" ca="1" si="40"/>
        <v>1</v>
      </c>
      <c r="E479" s="801">
        <f t="shared" ca="1" si="41"/>
        <v>3</v>
      </c>
      <c r="F479" s="209"/>
      <c r="J479" s="65"/>
      <c r="K479" s="146"/>
      <c r="L479" s="566"/>
      <c r="M479" s="566"/>
      <c r="N479" s="786"/>
      <c r="O479" s="637"/>
      <c r="P479" s="147"/>
      <c r="Q479" s="65"/>
    </row>
    <row r="480" spans="1:17" s="148" customFormat="1" ht="14.1" customHeight="1" x14ac:dyDescent="0.2">
      <c r="A480" s="800">
        <f ca="1">IF($H480="UNIDADE CONSTRUTIVA",OFFSET(A480,-1,0)+1,LARGE(A$3:A479,1))</f>
        <v>0</v>
      </c>
      <c r="B480" s="800">
        <f t="shared" ca="1" si="38"/>
        <v>3</v>
      </c>
      <c r="C480" s="800">
        <f t="shared" ca="1" si="39"/>
        <v>1</v>
      </c>
      <c r="D480" s="801">
        <f t="shared" ca="1" si="40"/>
        <v>1</v>
      </c>
      <c r="E480" s="801">
        <f t="shared" ca="1" si="41"/>
        <v>3</v>
      </c>
      <c r="F480" s="209"/>
      <c r="J480" s="65"/>
      <c r="K480" s="146"/>
      <c r="L480" s="566"/>
      <c r="M480" s="566"/>
      <c r="N480" s="786"/>
      <c r="O480" s="637"/>
      <c r="P480" s="147"/>
      <c r="Q480" s="65"/>
    </row>
    <row r="481" spans="1:17" s="148" customFormat="1" ht="14.1" customHeight="1" x14ac:dyDescent="0.2">
      <c r="A481" s="800">
        <f ca="1">IF($H481="UNIDADE CONSTRUTIVA",OFFSET(A481,-1,0)+1,LARGE(A$3:A480,1))</f>
        <v>0</v>
      </c>
      <c r="B481" s="800">
        <f t="shared" ca="1" si="38"/>
        <v>3</v>
      </c>
      <c r="C481" s="800">
        <f t="shared" ca="1" si="39"/>
        <v>1</v>
      </c>
      <c r="D481" s="801">
        <f t="shared" ca="1" si="40"/>
        <v>1</v>
      </c>
      <c r="E481" s="801">
        <f t="shared" ca="1" si="41"/>
        <v>3</v>
      </c>
      <c r="F481" s="209"/>
      <c r="J481" s="65"/>
      <c r="K481" s="146"/>
      <c r="L481" s="566"/>
      <c r="M481" s="566"/>
      <c r="N481" s="786"/>
      <c r="O481" s="637"/>
      <c r="P481" s="147"/>
      <c r="Q481" s="65"/>
    </row>
    <row r="482" spans="1:17" s="148" customFormat="1" ht="14.1" customHeight="1" x14ac:dyDescent="0.2">
      <c r="A482" s="800">
        <f ca="1">IF($H482="UNIDADE CONSTRUTIVA",OFFSET(A482,-1,0)+1,LARGE(A$3:A481,1))</f>
        <v>0</v>
      </c>
      <c r="B482" s="800">
        <f t="shared" ca="1" si="38"/>
        <v>3</v>
      </c>
      <c r="C482" s="800">
        <f t="shared" ca="1" si="39"/>
        <v>1</v>
      </c>
      <c r="D482" s="801">
        <f t="shared" ca="1" si="40"/>
        <v>1</v>
      </c>
      <c r="E482" s="801">
        <f t="shared" ca="1" si="41"/>
        <v>3</v>
      </c>
      <c r="F482" s="209"/>
      <c r="J482" s="65"/>
      <c r="K482" s="146"/>
      <c r="L482" s="566"/>
      <c r="M482" s="566"/>
      <c r="N482" s="786"/>
      <c r="O482" s="637"/>
      <c r="P482" s="147"/>
      <c r="Q482" s="65"/>
    </row>
    <row r="483" spans="1:17" s="148" customFormat="1" ht="14.1" customHeight="1" x14ac:dyDescent="0.2">
      <c r="A483" s="800">
        <f ca="1">IF($H483="UNIDADE CONSTRUTIVA",OFFSET(A483,-1,0)+1,LARGE(A$3:A482,1))</f>
        <v>0</v>
      </c>
      <c r="B483" s="800">
        <f t="shared" ca="1" si="38"/>
        <v>3</v>
      </c>
      <c r="C483" s="800">
        <f t="shared" ca="1" si="39"/>
        <v>1</v>
      </c>
      <c r="D483" s="801">
        <f t="shared" ca="1" si="40"/>
        <v>1</v>
      </c>
      <c r="E483" s="801">
        <f t="shared" ca="1" si="41"/>
        <v>3</v>
      </c>
      <c r="F483" s="209"/>
      <c r="J483" s="65"/>
      <c r="K483" s="146"/>
      <c r="L483" s="566"/>
      <c r="M483" s="566"/>
      <c r="N483" s="786"/>
      <c r="O483" s="637"/>
      <c r="P483" s="147"/>
      <c r="Q483" s="65"/>
    </row>
    <row r="484" spans="1:17" s="148" customFormat="1" ht="14.1" customHeight="1" x14ac:dyDescent="0.2">
      <c r="A484" s="800">
        <f ca="1">IF($H484="UNIDADE CONSTRUTIVA",OFFSET(A484,-1,0)+1,LARGE(A$3:A483,1))</f>
        <v>0</v>
      </c>
      <c r="B484" s="800">
        <f t="shared" ca="1" si="38"/>
        <v>3</v>
      </c>
      <c r="C484" s="800">
        <f t="shared" ca="1" si="39"/>
        <v>1</v>
      </c>
      <c r="D484" s="801">
        <f t="shared" ca="1" si="40"/>
        <v>1</v>
      </c>
      <c r="E484" s="801">
        <f t="shared" ca="1" si="41"/>
        <v>3</v>
      </c>
      <c r="F484" s="209"/>
      <c r="J484" s="65"/>
      <c r="K484" s="146"/>
      <c r="L484" s="566"/>
      <c r="M484" s="566"/>
      <c r="N484" s="786"/>
      <c r="O484" s="637"/>
      <c r="P484" s="147"/>
      <c r="Q484" s="65"/>
    </row>
    <row r="485" spans="1:17" s="148" customFormat="1" ht="14.1" customHeight="1" x14ac:dyDescent="0.2">
      <c r="A485" s="800">
        <f ca="1">IF($H485="UNIDADE CONSTRUTIVA",OFFSET(A485,-1,0)+1,LARGE(A$3:A484,1))</f>
        <v>0</v>
      </c>
      <c r="B485" s="800">
        <f t="shared" ca="1" si="38"/>
        <v>3</v>
      </c>
      <c r="C485" s="800">
        <f t="shared" ca="1" si="39"/>
        <v>1</v>
      </c>
      <c r="D485" s="801">
        <f t="shared" ca="1" si="40"/>
        <v>1</v>
      </c>
      <c r="E485" s="801">
        <f t="shared" ca="1" si="41"/>
        <v>3</v>
      </c>
      <c r="F485" s="209"/>
      <c r="J485" s="65"/>
      <c r="K485" s="146"/>
      <c r="L485" s="566"/>
      <c r="M485" s="566"/>
      <c r="N485" s="786"/>
      <c r="O485" s="637"/>
      <c r="P485" s="147"/>
      <c r="Q485" s="65"/>
    </row>
    <row r="486" spans="1:17" s="148" customFormat="1" ht="14.1" customHeight="1" x14ac:dyDescent="0.2">
      <c r="A486" s="800">
        <f ca="1">IF($H486="UNIDADE CONSTRUTIVA",OFFSET(A486,-1,0)+1,LARGE(A$3:A485,1))</f>
        <v>0</v>
      </c>
      <c r="B486" s="800">
        <f t="shared" ca="1" si="38"/>
        <v>3</v>
      </c>
      <c r="C486" s="800">
        <f t="shared" ca="1" si="39"/>
        <v>1</v>
      </c>
      <c r="D486" s="801">
        <f t="shared" ca="1" si="40"/>
        <v>1</v>
      </c>
      <c r="E486" s="801">
        <f t="shared" ca="1" si="41"/>
        <v>3</v>
      </c>
      <c r="F486" s="209"/>
      <c r="J486" s="65"/>
      <c r="K486" s="146"/>
      <c r="L486" s="566"/>
      <c r="M486" s="566"/>
      <c r="N486" s="786"/>
      <c r="O486" s="637"/>
      <c r="P486" s="147"/>
      <c r="Q486" s="65"/>
    </row>
    <row r="487" spans="1:17" s="148" customFormat="1" ht="14.1" customHeight="1" x14ac:dyDescent="0.2">
      <c r="A487" s="800">
        <f ca="1">IF($H487="UNIDADE CONSTRUTIVA",OFFSET(A487,-1,0)+1,LARGE(A$3:A486,1))</f>
        <v>0</v>
      </c>
      <c r="B487" s="800">
        <f t="shared" ca="1" si="38"/>
        <v>3</v>
      </c>
      <c r="C487" s="800">
        <f t="shared" ca="1" si="39"/>
        <v>1</v>
      </c>
      <c r="D487" s="801">
        <f t="shared" ca="1" si="40"/>
        <v>1</v>
      </c>
      <c r="E487" s="801">
        <f t="shared" ca="1" si="41"/>
        <v>3</v>
      </c>
      <c r="F487" s="209"/>
      <c r="J487" s="65"/>
      <c r="K487" s="146"/>
      <c r="L487" s="566"/>
      <c r="M487" s="566"/>
      <c r="N487" s="786"/>
      <c r="O487" s="637"/>
      <c r="P487" s="147"/>
      <c r="Q487" s="65"/>
    </row>
    <row r="488" spans="1:17" s="148" customFormat="1" ht="14.1" customHeight="1" x14ac:dyDescent="0.2">
      <c r="A488" s="800">
        <f ca="1">IF($H488="UNIDADE CONSTRUTIVA",OFFSET(A488,-1,0)+1,LARGE(A$3:A487,1))</f>
        <v>0</v>
      </c>
      <c r="B488" s="800">
        <f t="shared" ca="1" si="38"/>
        <v>3</v>
      </c>
      <c r="C488" s="800">
        <f t="shared" ca="1" si="39"/>
        <v>1</v>
      </c>
      <c r="D488" s="801">
        <f t="shared" ca="1" si="40"/>
        <v>1</v>
      </c>
      <c r="E488" s="801">
        <f t="shared" ca="1" si="41"/>
        <v>3</v>
      </c>
      <c r="F488" s="209"/>
      <c r="J488" s="65"/>
      <c r="K488" s="146"/>
      <c r="L488" s="566"/>
      <c r="M488" s="566"/>
      <c r="N488" s="786"/>
      <c r="O488" s="637"/>
      <c r="P488" s="147"/>
      <c r="Q488" s="65"/>
    </row>
    <row r="489" spans="1:17" s="148" customFormat="1" ht="14.1" customHeight="1" x14ac:dyDescent="0.2">
      <c r="A489" s="800">
        <f ca="1">IF($H489="UNIDADE CONSTRUTIVA",OFFSET(A489,-1,0)+1,LARGE(A$3:A488,1))</f>
        <v>0</v>
      </c>
      <c r="B489" s="800">
        <f t="shared" ca="1" si="38"/>
        <v>3</v>
      </c>
      <c r="C489" s="800">
        <f t="shared" ca="1" si="39"/>
        <v>1</v>
      </c>
      <c r="D489" s="801">
        <f t="shared" ca="1" si="40"/>
        <v>1</v>
      </c>
      <c r="E489" s="801">
        <f t="shared" ca="1" si="41"/>
        <v>3</v>
      </c>
      <c r="F489" s="209"/>
      <c r="J489" s="65"/>
      <c r="K489" s="146"/>
      <c r="L489" s="566"/>
      <c r="M489" s="566"/>
      <c r="N489" s="786"/>
      <c r="O489" s="637"/>
      <c r="P489" s="147"/>
      <c r="Q489" s="65"/>
    </row>
    <row r="490" spans="1:17" s="148" customFormat="1" ht="14.1" customHeight="1" x14ac:dyDescent="0.2">
      <c r="A490" s="800">
        <f ca="1">IF($H490="UNIDADE CONSTRUTIVA",OFFSET(A490,-1,0)+1,LARGE(A$3:A489,1))</f>
        <v>0</v>
      </c>
      <c r="B490" s="800">
        <f t="shared" ca="1" si="38"/>
        <v>3</v>
      </c>
      <c r="C490" s="800">
        <f t="shared" ca="1" si="39"/>
        <v>1</v>
      </c>
      <c r="D490" s="801">
        <f t="shared" ca="1" si="40"/>
        <v>1</v>
      </c>
      <c r="E490" s="801">
        <f t="shared" ca="1" si="41"/>
        <v>3</v>
      </c>
      <c r="F490" s="209"/>
      <c r="J490" s="65"/>
      <c r="K490" s="146"/>
      <c r="L490" s="566"/>
      <c r="M490" s="566"/>
      <c r="N490" s="786"/>
      <c r="O490" s="637"/>
      <c r="P490" s="147"/>
      <c r="Q490" s="65"/>
    </row>
    <row r="491" spans="1:17" s="148" customFormat="1" ht="14.1" customHeight="1" x14ac:dyDescent="0.2">
      <c r="A491" s="800">
        <f ca="1">IF($H491="UNIDADE CONSTRUTIVA",OFFSET(A491,-1,0)+1,LARGE(A$3:A490,1))</f>
        <v>0</v>
      </c>
      <c r="B491" s="800">
        <f t="shared" ca="1" si="38"/>
        <v>3</v>
      </c>
      <c r="C491" s="800">
        <f t="shared" ca="1" si="39"/>
        <v>1</v>
      </c>
      <c r="D491" s="801">
        <f t="shared" ca="1" si="40"/>
        <v>1</v>
      </c>
      <c r="E491" s="801">
        <f t="shared" ca="1" si="41"/>
        <v>3</v>
      </c>
      <c r="F491" s="209"/>
      <c r="J491" s="65"/>
      <c r="K491" s="146"/>
      <c r="L491" s="566"/>
      <c r="M491" s="566"/>
      <c r="N491" s="786"/>
      <c r="O491" s="637"/>
      <c r="P491" s="147"/>
      <c r="Q491" s="65"/>
    </row>
    <row r="492" spans="1:17" s="148" customFormat="1" ht="14.1" customHeight="1" x14ac:dyDescent="0.2">
      <c r="A492" s="800">
        <f ca="1">IF($H492="UNIDADE CONSTRUTIVA",OFFSET(A492,-1,0)+1,LARGE(A$3:A491,1))</f>
        <v>0</v>
      </c>
      <c r="B492" s="800">
        <f t="shared" ca="1" si="38"/>
        <v>3</v>
      </c>
      <c r="C492" s="800">
        <f t="shared" ca="1" si="39"/>
        <v>1</v>
      </c>
      <c r="D492" s="801">
        <f t="shared" ca="1" si="40"/>
        <v>1</v>
      </c>
      <c r="E492" s="801">
        <f t="shared" ca="1" si="41"/>
        <v>3</v>
      </c>
      <c r="F492" s="209"/>
      <c r="J492" s="65"/>
      <c r="K492" s="146"/>
      <c r="L492" s="566"/>
      <c r="M492" s="566"/>
      <c r="N492" s="786"/>
      <c r="O492" s="637"/>
      <c r="P492" s="147"/>
      <c r="Q492" s="65"/>
    </row>
    <row r="493" spans="1:17" s="148" customFormat="1" ht="14.1" customHeight="1" x14ac:dyDescent="0.2">
      <c r="A493" s="800">
        <f ca="1">IF($H493="UNIDADE CONSTRUTIVA",OFFSET(A493,-1,0)+1,LARGE(A$3:A492,1))</f>
        <v>0</v>
      </c>
      <c r="B493" s="800">
        <f t="shared" ca="1" si="38"/>
        <v>3</v>
      </c>
      <c r="C493" s="800">
        <f t="shared" ca="1" si="39"/>
        <v>1</v>
      </c>
      <c r="D493" s="801">
        <f t="shared" ca="1" si="40"/>
        <v>1</v>
      </c>
      <c r="E493" s="801">
        <f t="shared" ca="1" si="41"/>
        <v>3</v>
      </c>
      <c r="F493" s="209"/>
      <c r="J493" s="65"/>
      <c r="K493" s="146"/>
      <c r="L493" s="566"/>
      <c r="M493" s="566"/>
      <c r="N493" s="786"/>
      <c r="O493" s="637"/>
      <c r="P493" s="147"/>
      <c r="Q493" s="65"/>
    </row>
    <row r="494" spans="1:17" s="148" customFormat="1" ht="14.1" customHeight="1" x14ac:dyDescent="0.2">
      <c r="A494" s="800">
        <f ca="1">IF($H494="UNIDADE CONSTRUTIVA",OFFSET(A494,-1,0)+1,LARGE(A$3:A493,1))</f>
        <v>0</v>
      </c>
      <c r="B494" s="800">
        <f t="shared" ca="1" si="38"/>
        <v>3</v>
      </c>
      <c r="C494" s="800">
        <f t="shared" ca="1" si="39"/>
        <v>1</v>
      </c>
      <c r="D494" s="801">
        <f t="shared" ca="1" si="40"/>
        <v>1</v>
      </c>
      <c r="E494" s="801">
        <f t="shared" ca="1" si="41"/>
        <v>3</v>
      </c>
      <c r="F494" s="209"/>
      <c r="J494" s="65"/>
      <c r="K494" s="146"/>
      <c r="L494" s="566"/>
      <c r="M494" s="566"/>
      <c r="N494" s="786"/>
      <c r="O494" s="637"/>
      <c r="P494" s="147"/>
      <c r="Q494" s="65"/>
    </row>
    <row r="495" spans="1:17" s="148" customFormat="1" ht="14.1" customHeight="1" x14ac:dyDescent="0.2">
      <c r="A495" s="800">
        <f ca="1">IF($H495="UNIDADE CONSTRUTIVA",OFFSET(A495,-1,0)+1,LARGE(A$3:A494,1))</f>
        <v>0</v>
      </c>
      <c r="B495" s="800">
        <f t="shared" ca="1" si="38"/>
        <v>3</v>
      </c>
      <c r="C495" s="800">
        <f t="shared" ca="1" si="39"/>
        <v>1</v>
      </c>
      <c r="D495" s="801">
        <f t="shared" ca="1" si="40"/>
        <v>1</v>
      </c>
      <c r="E495" s="801">
        <f t="shared" ca="1" si="41"/>
        <v>3</v>
      </c>
      <c r="F495" s="209"/>
      <c r="J495" s="65"/>
      <c r="K495" s="146"/>
      <c r="L495" s="566"/>
      <c r="M495" s="566"/>
      <c r="N495" s="786"/>
      <c r="O495" s="637"/>
      <c r="P495" s="147"/>
      <c r="Q495" s="65"/>
    </row>
    <row r="496" spans="1:17" s="148" customFormat="1" ht="14.1" customHeight="1" x14ac:dyDescent="0.2">
      <c r="A496" s="800">
        <f ca="1">IF($H496="UNIDADE CONSTRUTIVA",OFFSET(A496,-1,0)+1,LARGE(A$3:A495,1))</f>
        <v>0</v>
      </c>
      <c r="B496" s="800">
        <f t="shared" ca="1" si="38"/>
        <v>3</v>
      </c>
      <c r="C496" s="800">
        <f t="shared" ca="1" si="39"/>
        <v>1</v>
      </c>
      <c r="D496" s="801">
        <f t="shared" ca="1" si="40"/>
        <v>1</v>
      </c>
      <c r="E496" s="801">
        <f t="shared" ca="1" si="41"/>
        <v>3</v>
      </c>
      <c r="F496" s="209"/>
      <c r="J496" s="65"/>
      <c r="K496" s="146"/>
      <c r="L496" s="566"/>
      <c r="M496" s="566"/>
      <c r="N496" s="786"/>
      <c r="O496" s="637"/>
      <c r="P496" s="147"/>
      <c r="Q496" s="65"/>
    </row>
    <row r="497" spans="1:17" s="148" customFormat="1" ht="14.1" customHeight="1" x14ac:dyDescent="0.2">
      <c r="A497" s="800">
        <f ca="1">IF($H497="UNIDADE CONSTRUTIVA",OFFSET(A497,-1,0)+1,LARGE(A$3:A496,1))</f>
        <v>0</v>
      </c>
      <c r="B497" s="800">
        <f t="shared" ca="1" si="38"/>
        <v>3</v>
      </c>
      <c r="C497" s="800">
        <f t="shared" ca="1" si="39"/>
        <v>1</v>
      </c>
      <c r="D497" s="801">
        <f t="shared" ca="1" si="40"/>
        <v>1</v>
      </c>
      <c r="E497" s="801">
        <f t="shared" ca="1" si="41"/>
        <v>3</v>
      </c>
      <c r="F497" s="209"/>
      <c r="J497" s="65"/>
      <c r="K497" s="146"/>
      <c r="L497" s="566"/>
      <c r="M497" s="566"/>
      <c r="N497" s="786"/>
      <c r="O497" s="637"/>
      <c r="P497" s="147"/>
      <c r="Q497" s="65"/>
    </row>
    <row r="498" spans="1:17" s="148" customFormat="1" ht="14.1" customHeight="1" x14ac:dyDescent="0.2">
      <c r="A498" s="800">
        <f ca="1">IF($H498="UNIDADE CONSTRUTIVA",OFFSET(A498,-1,0)+1,LARGE(A$3:A497,1))</f>
        <v>0</v>
      </c>
      <c r="B498" s="800">
        <f t="shared" ca="1" si="38"/>
        <v>3</v>
      </c>
      <c r="C498" s="800">
        <f t="shared" ca="1" si="39"/>
        <v>1</v>
      </c>
      <c r="D498" s="801">
        <f t="shared" ca="1" si="40"/>
        <v>1</v>
      </c>
      <c r="E498" s="801">
        <f t="shared" ca="1" si="41"/>
        <v>3</v>
      </c>
      <c r="F498" s="209"/>
      <c r="J498" s="65"/>
      <c r="K498" s="146"/>
      <c r="L498" s="566"/>
      <c r="M498" s="566"/>
      <c r="N498" s="786"/>
      <c r="O498" s="637"/>
      <c r="P498" s="147"/>
      <c r="Q498" s="65"/>
    </row>
    <row r="499" spans="1:17" s="148" customFormat="1" ht="14.1" customHeight="1" x14ac:dyDescent="0.2">
      <c r="A499" s="800">
        <f ca="1">IF($H499="UNIDADE CONSTRUTIVA",OFFSET(A499,-1,0)+1,LARGE(A$3:A498,1))</f>
        <v>0</v>
      </c>
      <c r="B499" s="800">
        <f t="shared" ca="1" si="38"/>
        <v>3</v>
      </c>
      <c r="C499" s="800">
        <f t="shared" ca="1" si="39"/>
        <v>1</v>
      </c>
      <c r="D499" s="801">
        <f t="shared" ca="1" si="40"/>
        <v>1</v>
      </c>
      <c r="E499" s="801">
        <f t="shared" ca="1" si="41"/>
        <v>3</v>
      </c>
      <c r="F499" s="209"/>
      <c r="J499" s="65"/>
      <c r="K499" s="146"/>
      <c r="L499" s="566"/>
      <c r="M499" s="566"/>
      <c r="N499" s="786"/>
      <c r="O499" s="637"/>
      <c r="P499" s="147"/>
      <c r="Q499" s="65"/>
    </row>
    <row r="500" spans="1:17" s="148" customFormat="1" ht="14.1" customHeight="1" x14ac:dyDescent="0.2">
      <c r="A500" s="800">
        <f ca="1">IF($H500="UNIDADE CONSTRUTIVA",OFFSET(A500,-1,0)+1,LARGE(A$3:A499,1))</f>
        <v>0</v>
      </c>
      <c r="B500" s="800">
        <f t="shared" ca="1" si="38"/>
        <v>3</v>
      </c>
      <c r="C500" s="800">
        <f t="shared" ca="1" si="39"/>
        <v>1</v>
      </c>
      <c r="D500" s="801">
        <f t="shared" ca="1" si="40"/>
        <v>1</v>
      </c>
      <c r="E500" s="801">
        <f t="shared" ca="1" si="41"/>
        <v>3</v>
      </c>
      <c r="F500" s="209"/>
      <c r="J500" s="65"/>
      <c r="K500" s="146"/>
      <c r="L500" s="566"/>
      <c r="M500" s="566"/>
      <c r="N500" s="786"/>
      <c r="O500" s="637"/>
      <c r="P500" s="147"/>
      <c r="Q500" s="65"/>
    </row>
    <row r="501" spans="1:17" s="148" customFormat="1" ht="14.1" customHeight="1" x14ac:dyDescent="0.2">
      <c r="A501" s="800">
        <f ca="1">IF($H501="UNIDADE CONSTRUTIVA",OFFSET(A501,-1,0)+1,LARGE(A$3:A500,1))</f>
        <v>0</v>
      </c>
      <c r="B501" s="800">
        <f t="shared" ca="1" si="38"/>
        <v>3</v>
      </c>
      <c r="C501" s="800">
        <f t="shared" ca="1" si="39"/>
        <v>1</v>
      </c>
      <c r="D501" s="801">
        <f t="shared" ca="1" si="40"/>
        <v>1</v>
      </c>
      <c r="E501" s="801">
        <f t="shared" ca="1" si="41"/>
        <v>3</v>
      </c>
      <c r="F501" s="209"/>
      <c r="J501" s="65"/>
      <c r="K501" s="146"/>
      <c r="L501" s="566"/>
      <c r="M501" s="566"/>
      <c r="N501" s="786"/>
      <c r="O501" s="637"/>
      <c r="P501" s="147"/>
      <c r="Q501" s="65"/>
    </row>
    <row r="502" spans="1:17" s="148" customFormat="1" ht="14.1" customHeight="1" x14ac:dyDescent="0.2">
      <c r="A502" s="800">
        <f ca="1">IF($H502="UNIDADE CONSTRUTIVA",OFFSET(A502,-1,0)+1,LARGE(A$3:A501,1))</f>
        <v>0</v>
      </c>
      <c r="B502" s="800">
        <f t="shared" ca="1" si="38"/>
        <v>3</v>
      </c>
      <c r="C502" s="800">
        <f t="shared" ca="1" si="39"/>
        <v>1</v>
      </c>
      <c r="D502" s="801">
        <f t="shared" ca="1" si="40"/>
        <v>1</v>
      </c>
      <c r="E502" s="801">
        <f t="shared" ca="1" si="41"/>
        <v>3</v>
      </c>
      <c r="F502" s="209"/>
      <c r="J502" s="65"/>
      <c r="K502" s="146"/>
      <c r="L502" s="566"/>
      <c r="M502" s="566"/>
      <c r="N502" s="786"/>
      <c r="O502" s="637"/>
      <c r="P502" s="147"/>
      <c r="Q502" s="65"/>
    </row>
    <row r="503" spans="1:17" s="148" customFormat="1" ht="14.1" customHeight="1" x14ac:dyDescent="0.2">
      <c r="A503" s="800">
        <f ca="1">IF($H503="UNIDADE CONSTRUTIVA",OFFSET(A503,-1,0)+1,LARGE(A$3:A502,1))</f>
        <v>0</v>
      </c>
      <c r="B503" s="800">
        <f t="shared" ca="1" si="38"/>
        <v>3</v>
      </c>
      <c r="C503" s="800">
        <f t="shared" ca="1" si="39"/>
        <v>1</v>
      </c>
      <c r="D503" s="801">
        <f t="shared" ca="1" si="40"/>
        <v>1</v>
      </c>
      <c r="E503" s="801">
        <f t="shared" ca="1" si="41"/>
        <v>3</v>
      </c>
      <c r="F503" s="209"/>
      <c r="J503" s="65"/>
      <c r="K503" s="146"/>
      <c r="L503" s="566"/>
      <c r="M503" s="566"/>
      <c r="N503" s="786"/>
      <c r="O503" s="637"/>
      <c r="P503" s="147"/>
      <c r="Q503" s="65"/>
    </row>
    <row r="504" spans="1:17" s="148" customFormat="1" ht="14.1" customHeight="1" x14ac:dyDescent="0.2">
      <c r="A504" s="800">
        <f ca="1">IF($H504="UNIDADE CONSTRUTIVA",OFFSET(A504,-1,0)+1,LARGE(A$3:A503,1))</f>
        <v>0</v>
      </c>
      <c r="B504" s="800">
        <f t="shared" ca="1" si="38"/>
        <v>3</v>
      </c>
      <c r="C504" s="800">
        <f t="shared" ca="1" si="39"/>
        <v>1</v>
      </c>
      <c r="D504" s="801">
        <f t="shared" ca="1" si="40"/>
        <v>1</v>
      </c>
      <c r="E504" s="801">
        <f t="shared" ca="1" si="41"/>
        <v>3</v>
      </c>
      <c r="F504" s="209"/>
      <c r="J504" s="65"/>
      <c r="K504" s="146"/>
      <c r="L504" s="566"/>
      <c r="M504" s="566"/>
      <c r="N504" s="786"/>
      <c r="O504" s="637"/>
      <c r="P504" s="147"/>
      <c r="Q504" s="65"/>
    </row>
    <row r="505" spans="1:17" s="148" customFormat="1" ht="14.1" customHeight="1" x14ac:dyDescent="0.2">
      <c r="A505" s="800">
        <f ca="1">IF($H505="UNIDADE CONSTRUTIVA",OFFSET(A505,-1,0)+1,LARGE(A$3:A504,1))</f>
        <v>0</v>
      </c>
      <c r="B505" s="800">
        <f t="shared" ca="1" si="38"/>
        <v>3</v>
      </c>
      <c r="C505" s="800">
        <f t="shared" ca="1" si="39"/>
        <v>1</v>
      </c>
      <c r="D505" s="801">
        <f t="shared" ca="1" si="40"/>
        <v>1</v>
      </c>
      <c r="E505" s="801">
        <f t="shared" ca="1" si="41"/>
        <v>3</v>
      </c>
      <c r="F505" s="209"/>
      <c r="J505" s="65"/>
      <c r="K505" s="146"/>
      <c r="L505" s="566"/>
      <c r="M505" s="566"/>
      <c r="N505" s="786"/>
      <c r="O505" s="637"/>
      <c r="P505" s="147"/>
      <c r="Q505" s="65"/>
    </row>
    <row r="506" spans="1:17" s="148" customFormat="1" ht="14.1" customHeight="1" x14ac:dyDescent="0.2">
      <c r="A506" s="800">
        <f ca="1">IF($H506="UNIDADE CONSTRUTIVA",OFFSET(A506,-1,0)+1,LARGE(A$3:A505,1))</f>
        <v>0</v>
      </c>
      <c r="B506" s="800">
        <f t="shared" ca="1" si="38"/>
        <v>3</v>
      </c>
      <c r="C506" s="800">
        <f t="shared" ca="1" si="39"/>
        <v>1</v>
      </c>
      <c r="D506" s="801">
        <f t="shared" ca="1" si="40"/>
        <v>1</v>
      </c>
      <c r="E506" s="801">
        <f t="shared" ca="1" si="41"/>
        <v>3</v>
      </c>
      <c r="F506" s="209"/>
      <c r="J506" s="65"/>
      <c r="K506" s="146"/>
      <c r="L506" s="566"/>
      <c r="M506" s="566"/>
      <c r="N506" s="786"/>
      <c r="O506" s="637"/>
      <c r="P506" s="147"/>
      <c r="Q506" s="65"/>
    </row>
    <row r="507" spans="1:17" s="148" customFormat="1" ht="14.1" customHeight="1" x14ac:dyDescent="0.2">
      <c r="A507" s="800">
        <f ca="1">IF($H507="UNIDADE CONSTRUTIVA",OFFSET(A507,-1,0)+1,LARGE(A$3:A506,1))</f>
        <v>0</v>
      </c>
      <c r="B507" s="800">
        <f t="shared" ca="1" si="38"/>
        <v>3</v>
      </c>
      <c r="C507" s="800">
        <f t="shared" ca="1" si="39"/>
        <v>1</v>
      </c>
      <c r="D507" s="801">
        <f t="shared" ca="1" si="40"/>
        <v>1</v>
      </c>
      <c r="E507" s="801">
        <f t="shared" ca="1" si="41"/>
        <v>3</v>
      </c>
      <c r="F507" s="209"/>
      <c r="J507" s="65"/>
      <c r="K507" s="146"/>
      <c r="L507" s="566"/>
      <c r="M507" s="566"/>
      <c r="N507" s="786"/>
      <c r="O507" s="637"/>
      <c r="P507" s="147"/>
      <c r="Q507" s="65"/>
    </row>
    <row r="508" spans="1:17" s="148" customFormat="1" ht="14.1" customHeight="1" x14ac:dyDescent="0.2">
      <c r="A508" s="800">
        <f ca="1">IF($H508="UNIDADE CONSTRUTIVA",OFFSET(A508,-1,0)+1,LARGE(A$3:A507,1))</f>
        <v>0</v>
      </c>
      <c r="B508" s="800">
        <f t="shared" ca="1" si="38"/>
        <v>3</v>
      </c>
      <c r="C508" s="800">
        <f t="shared" ca="1" si="39"/>
        <v>1</v>
      </c>
      <c r="D508" s="801">
        <f t="shared" ca="1" si="40"/>
        <v>1</v>
      </c>
      <c r="E508" s="801">
        <f t="shared" ca="1" si="41"/>
        <v>3</v>
      </c>
      <c r="F508" s="209"/>
      <c r="J508" s="65"/>
      <c r="K508" s="146"/>
      <c r="L508" s="566"/>
      <c r="M508" s="566"/>
      <c r="N508" s="786"/>
      <c r="O508" s="637"/>
      <c r="P508" s="147"/>
      <c r="Q508" s="65"/>
    </row>
    <row r="509" spans="1:17" s="148" customFormat="1" ht="14.1" customHeight="1" x14ac:dyDescent="0.2">
      <c r="A509" s="800">
        <f ca="1">IF($H509="UNIDADE CONSTRUTIVA",OFFSET(A509,-1,0)+1,LARGE(A$3:A508,1))</f>
        <v>0</v>
      </c>
      <c r="B509" s="800">
        <f t="shared" ca="1" si="38"/>
        <v>3</v>
      </c>
      <c r="C509" s="800">
        <f t="shared" ca="1" si="39"/>
        <v>1</v>
      </c>
      <c r="D509" s="801">
        <f t="shared" ca="1" si="40"/>
        <v>1</v>
      </c>
      <c r="E509" s="801">
        <f t="shared" ca="1" si="41"/>
        <v>3</v>
      </c>
      <c r="F509" s="209"/>
      <c r="J509" s="65"/>
      <c r="K509" s="146"/>
      <c r="L509" s="566"/>
      <c r="M509" s="566"/>
      <c r="N509" s="786"/>
      <c r="O509" s="637"/>
      <c r="P509" s="147"/>
      <c r="Q509" s="65"/>
    </row>
    <row r="510" spans="1:17" s="148" customFormat="1" ht="14.1" customHeight="1" x14ac:dyDescent="0.2">
      <c r="A510" s="800">
        <f ca="1">IF($H510="UNIDADE CONSTRUTIVA",OFFSET(A510,-1,0)+1,LARGE(A$3:A509,1))</f>
        <v>0</v>
      </c>
      <c r="B510" s="800">
        <f t="shared" ca="1" si="38"/>
        <v>3</v>
      </c>
      <c r="C510" s="800">
        <f t="shared" ca="1" si="39"/>
        <v>1</v>
      </c>
      <c r="D510" s="801">
        <f t="shared" ca="1" si="40"/>
        <v>1</v>
      </c>
      <c r="E510" s="801">
        <f t="shared" ca="1" si="41"/>
        <v>3</v>
      </c>
      <c r="F510" s="209"/>
      <c r="J510" s="65"/>
      <c r="K510" s="146"/>
      <c r="L510" s="566"/>
      <c r="M510" s="566"/>
      <c r="N510" s="786"/>
      <c r="O510" s="637"/>
      <c r="P510" s="147"/>
      <c r="Q510" s="65"/>
    </row>
    <row r="511" spans="1:17" s="148" customFormat="1" ht="14.1" customHeight="1" x14ac:dyDescent="0.2">
      <c r="A511" s="800">
        <f ca="1">IF($H511="UNIDADE CONSTRUTIVA",OFFSET(A511,-1,0)+1,LARGE(A$3:A510,1))</f>
        <v>0</v>
      </c>
      <c r="B511" s="800">
        <f t="shared" ca="1" si="38"/>
        <v>3</v>
      </c>
      <c r="C511" s="800">
        <f t="shared" ca="1" si="39"/>
        <v>1</v>
      </c>
      <c r="D511" s="801">
        <f t="shared" ca="1" si="40"/>
        <v>1</v>
      </c>
      <c r="E511" s="801">
        <f t="shared" ca="1" si="41"/>
        <v>3</v>
      </c>
      <c r="F511" s="209"/>
      <c r="J511" s="65"/>
      <c r="K511" s="146"/>
      <c r="L511" s="566"/>
      <c r="M511" s="566"/>
      <c r="N511" s="786"/>
      <c r="O511" s="637"/>
      <c r="P511" s="147"/>
      <c r="Q511" s="65"/>
    </row>
    <row r="512" spans="1:17" s="148" customFormat="1" ht="14.1" customHeight="1" x14ac:dyDescent="0.2">
      <c r="A512" s="800">
        <f ca="1">IF($H512="UNIDADE CONSTRUTIVA",OFFSET(A512,-1,0)+1,LARGE(A$3:A511,1))</f>
        <v>0</v>
      </c>
      <c r="B512" s="800">
        <f t="shared" ca="1" si="38"/>
        <v>3</v>
      </c>
      <c r="C512" s="800">
        <f t="shared" ca="1" si="39"/>
        <v>1</v>
      </c>
      <c r="D512" s="801">
        <f t="shared" ca="1" si="40"/>
        <v>1</v>
      </c>
      <c r="E512" s="801">
        <f t="shared" ca="1" si="41"/>
        <v>3</v>
      </c>
      <c r="F512" s="209"/>
      <c r="J512" s="65"/>
      <c r="K512" s="146"/>
      <c r="L512" s="566"/>
      <c r="M512" s="566"/>
      <c r="N512" s="786"/>
      <c r="O512" s="637"/>
      <c r="P512" s="147"/>
      <c r="Q512" s="65"/>
    </row>
    <row r="513" spans="1:17" s="148" customFormat="1" ht="14.1" customHeight="1" x14ac:dyDescent="0.2">
      <c r="A513" s="800">
        <f ca="1">IF($H513="UNIDADE CONSTRUTIVA",OFFSET(A513,-1,0)+1,LARGE(A$3:A512,1))</f>
        <v>0</v>
      </c>
      <c r="B513" s="800">
        <f t="shared" ca="1" si="38"/>
        <v>3</v>
      </c>
      <c r="C513" s="800">
        <f t="shared" ca="1" si="39"/>
        <v>1</v>
      </c>
      <c r="D513" s="801">
        <f t="shared" ca="1" si="40"/>
        <v>1</v>
      </c>
      <c r="E513" s="801">
        <f t="shared" ca="1" si="41"/>
        <v>3</v>
      </c>
      <c r="F513" s="209"/>
      <c r="J513" s="65"/>
      <c r="K513" s="146"/>
      <c r="L513" s="566"/>
      <c r="M513" s="566"/>
      <c r="N513" s="786"/>
      <c r="O513" s="637"/>
      <c r="P513" s="147"/>
      <c r="Q513" s="65"/>
    </row>
    <row r="514" spans="1:17" s="148" customFormat="1" ht="14.1" customHeight="1" x14ac:dyDescent="0.2">
      <c r="A514" s="800">
        <f ca="1">IF($H514="UNIDADE CONSTRUTIVA",OFFSET(A514,-1,0)+1,LARGE(A$3:A513,1))</f>
        <v>0</v>
      </c>
      <c r="B514" s="800">
        <f t="shared" ca="1" si="38"/>
        <v>3</v>
      </c>
      <c r="C514" s="800">
        <f t="shared" ca="1" si="39"/>
        <v>1</v>
      </c>
      <c r="D514" s="801">
        <f t="shared" ca="1" si="40"/>
        <v>1</v>
      </c>
      <c r="E514" s="801">
        <f t="shared" ca="1" si="41"/>
        <v>3</v>
      </c>
      <c r="F514" s="209"/>
      <c r="J514" s="65"/>
      <c r="K514" s="146"/>
      <c r="L514" s="566"/>
      <c r="M514" s="566"/>
      <c r="N514" s="786"/>
      <c r="O514" s="637"/>
      <c r="P514" s="147"/>
      <c r="Q514" s="65"/>
    </row>
    <row r="515" spans="1:17" s="148" customFormat="1" ht="14.1" customHeight="1" x14ac:dyDescent="0.2">
      <c r="A515" s="800">
        <f ca="1">IF($H515="UNIDADE CONSTRUTIVA",OFFSET(A515,-1,0)+1,LARGE(A$3:A514,1))</f>
        <v>0</v>
      </c>
      <c r="B515" s="800">
        <f t="shared" ca="1" si="38"/>
        <v>3</v>
      </c>
      <c r="C515" s="800">
        <f t="shared" ca="1" si="39"/>
        <v>1</v>
      </c>
      <c r="D515" s="801">
        <f t="shared" ca="1" si="40"/>
        <v>1</v>
      </c>
      <c r="E515" s="801">
        <f t="shared" ca="1" si="41"/>
        <v>3</v>
      </c>
      <c r="F515" s="209"/>
      <c r="J515" s="65"/>
      <c r="K515" s="146"/>
      <c r="L515" s="566"/>
      <c r="M515" s="566"/>
      <c r="N515" s="786"/>
      <c r="O515" s="637"/>
      <c r="P515" s="147"/>
      <c r="Q515" s="65"/>
    </row>
    <row r="516" spans="1:17" s="148" customFormat="1" ht="14.1" customHeight="1" x14ac:dyDescent="0.2">
      <c r="A516" s="800">
        <f ca="1">IF($H516="UNIDADE CONSTRUTIVA",OFFSET(A516,-1,0)+1,LARGE(A$3:A515,1))</f>
        <v>0</v>
      </c>
      <c r="B516" s="800">
        <f t="shared" ca="1" si="38"/>
        <v>3</v>
      </c>
      <c r="C516" s="800">
        <f t="shared" ca="1" si="39"/>
        <v>1</v>
      </c>
      <c r="D516" s="801">
        <f t="shared" ca="1" si="40"/>
        <v>1</v>
      </c>
      <c r="E516" s="801">
        <f t="shared" ca="1" si="41"/>
        <v>3</v>
      </c>
      <c r="F516" s="209"/>
      <c r="J516" s="65"/>
      <c r="K516" s="146"/>
      <c r="L516" s="566"/>
      <c r="M516" s="566"/>
      <c r="N516" s="786"/>
      <c r="O516" s="637"/>
      <c r="P516" s="147"/>
      <c r="Q516" s="65"/>
    </row>
    <row r="517" spans="1:17" s="148" customFormat="1" ht="14.1" customHeight="1" x14ac:dyDescent="0.2">
      <c r="A517" s="800">
        <f ca="1">IF($H517="UNIDADE CONSTRUTIVA",OFFSET(A517,-1,0)+1,LARGE(A$3:A516,1))</f>
        <v>0</v>
      </c>
      <c r="B517" s="800">
        <f t="shared" ca="1" si="38"/>
        <v>3</v>
      </c>
      <c r="C517" s="800">
        <f t="shared" ca="1" si="39"/>
        <v>1</v>
      </c>
      <c r="D517" s="801">
        <f t="shared" ca="1" si="40"/>
        <v>1</v>
      </c>
      <c r="E517" s="801">
        <f t="shared" ca="1" si="41"/>
        <v>3</v>
      </c>
      <c r="F517" s="209"/>
      <c r="J517" s="65"/>
      <c r="K517" s="146"/>
      <c r="L517" s="566"/>
      <c r="M517" s="566"/>
      <c r="N517" s="786"/>
      <c r="O517" s="637"/>
      <c r="P517" s="147"/>
      <c r="Q517" s="65"/>
    </row>
    <row r="518" spans="1:17" s="148" customFormat="1" ht="14.1" customHeight="1" x14ac:dyDescent="0.2">
      <c r="A518" s="800">
        <f ca="1">IF($H518="UNIDADE CONSTRUTIVA",OFFSET(A518,-1,0)+1,LARGE(A$3:A517,1))</f>
        <v>0</v>
      </c>
      <c r="B518" s="800">
        <f t="shared" ca="1" si="38"/>
        <v>3</v>
      </c>
      <c r="C518" s="800">
        <f t="shared" ca="1" si="39"/>
        <v>1</v>
      </c>
      <c r="D518" s="801">
        <f t="shared" ca="1" si="40"/>
        <v>1</v>
      </c>
      <c r="E518" s="801">
        <f t="shared" ca="1" si="41"/>
        <v>3</v>
      </c>
      <c r="F518" s="209"/>
      <c r="J518" s="65"/>
      <c r="K518" s="146"/>
      <c r="L518" s="566"/>
      <c r="M518" s="566"/>
      <c r="N518" s="786"/>
      <c r="O518" s="637"/>
      <c r="P518" s="147"/>
      <c r="Q518" s="65"/>
    </row>
    <row r="519" spans="1:17" s="148" customFormat="1" ht="14.1" customHeight="1" x14ac:dyDescent="0.2">
      <c r="A519" s="800">
        <f ca="1">IF($H519="UNIDADE CONSTRUTIVA",OFFSET(A519,-1,0)+1,LARGE(A$3:A518,1))</f>
        <v>0</v>
      </c>
      <c r="B519" s="800">
        <f t="shared" ca="1" si="38"/>
        <v>3</v>
      </c>
      <c r="C519" s="800">
        <f t="shared" ca="1" si="39"/>
        <v>1</v>
      </c>
      <c r="D519" s="801">
        <f t="shared" ca="1" si="40"/>
        <v>1</v>
      </c>
      <c r="E519" s="801">
        <f t="shared" ca="1" si="41"/>
        <v>3</v>
      </c>
      <c r="F519" s="209"/>
      <c r="J519" s="65"/>
      <c r="K519" s="146"/>
      <c r="L519" s="566"/>
      <c r="M519" s="566"/>
      <c r="N519" s="786"/>
      <c r="O519" s="637"/>
      <c r="P519" s="147"/>
      <c r="Q519" s="65"/>
    </row>
    <row r="520" spans="1:17" s="148" customFormat="1" ht="14.1" customHeight="1" x14ac:dyDescent="0.2">
      <c r="A520" s="800">
        <f ca="1">IF($H520="UNIDADE CONSTRUTIVA",OFFSET(A520,-1,0)+1,LARGE(A$3:A519,1))</f>
        <v>0</v>
      </c>
      <c r="B520" s="800">
        <f t="shared" ca="1" si="38"/>
        <v>3</v>
      </c>
      <c r="C520" s="800">
        <f t="shared" ca="1" si="39"/>
        <v>1</v>
      </c>
      <c r="D520" s="801">
        <f t="shared" ca="1" si="40"/>
        <v>1</v>
      </c>
      <c r="E520" s="801">
        <f t="shared" ca="1" si="41"/>
        <v>3</v>
      </c>
      <c r="F520" s="209"/>
      <c r="J520" s="65"/>
      <c r="K520" s="146"/>
      <c r="L520" s="566"/>
      <c r="M520" s="566"/>
      <c r="N520" s="786"/>
      <c r="O520" s="637"/>
      <c r="P520" s="147"/>
      <c r="Q520" s="65"/>
    </row>
    <row r="521" spans="1:17" s="148" customFormat="1" ht="14.1" customHeight="1" x14ac:dyDescent="0.2">
      <c r="A521" s="800">
        <f ca="1">IF($H521="UNIDADE CONSTRUTIVA",OFFSET(A521,-1,0)+1,LARGE(A$3:A520,1))</f>
        <v>0</v>
      </c>
      <c r="B521" s="800">
        <f t="shared" ref="B521:B584" ca="1" si="42">IF(H521="UNIDADE CONSTRUTIVA",0,IF(H521="CÉLULA CONSTRUTIVA",OFFSET(B521,-1,0)+1,OFFSET(B521,-1,0)))</f>
        <v>3</v>
      </c>
      <c r="C521" s="800">
        <f t="shared" ref="C521:C584" ca="1" si="43">IF(H521="CÉLULA CONSTRUTIVA",0,IF(H521="ETAPA",OFFSET(C521,-1,0)+1,OFFSET(C521,-1,0)))</f>
        <v>1</v>
      </c>
      <c r="D521" s="801">
        <f t="shared" ref="D521:D584" ca="1" si="44">IF(H521="ETAPA",0,IF(H521="SUBETAPA",OFFSET(D521,-1,0)+1,OFFSET(D521,-1,0)))</f>
        <v>1</v>
      </c>
      <c r="E521" s="801">
        <f t="shared" ref="E521:E584" ca="1" si="45">IF(H521="Subetapa",0,IF(H521="serviço",OFFSET(E521,-1,0)+1,OFFSET(E521,-1,0)))</f>
        <v>3</v>
      </c>
      <c r="F521" s="209"/>
      <c r="J521" s="65"/>
      <c r="K521" s="146"/>
      <c r="L521" s="566"/>
      <c r="M521" s="566"/>
      <c r="N521" s="786"/>
      <c r="O521" s="637"/>
      <c r="P521" s="147"/>
      <c r="Q521" s="65"/>
    </row>
    <row r="522" spans="1:17" s="148" customFormat="1" ht="14.1" customHeight="1" x14ac:dyDescent="0.2">
      <c r="A522" s="800">
        <f ca="1">IF($H522="UNIDADE CONSTRUTIVA",OFFSET(A522,-1,0)+1,LARGE(A$3:A521,1))</f>
        <v>0</v>
      </c>
      <c r="B522" s="800">
        <f t="shared" ca="1" si="42"/>
        <v>3</v>
      </c>
      <c r="C522" s="800">
        <f t="shared" ca="1" si="43"/>
        <v>1</v>
      </c>
      <c r="D522" s="801">
        <f t="shared" ca="1" si="44"/>
        <v>1</v>
      </c>
      <c r="E522" s="801">
        <f t="shared" ca="1" si="45"/>
        <v>3</v>
      </c>
      <c r="F522" s="209"/>
      <c r="J522" s="65"/>
      <c r="K522" s="146"/>
      <c r="L522" s="566"/>
      <c r="M522" s="566"/>
      <c r="N522" s="786"/>
      <c r="O522" s="637"/>
      <c r="P522" s="147"/>
      <c r="Q522" s="65"/>
    </row>
    <row r="523" spans="1:17" s="148" customFormat="1" ht="14.1" customHeight="1" x14ac:dyDescent="0.2">
      <c r="A523" s="800">
        <f ca="1">IF($H523="UNIDADE CONSTRUTIVA",OFFSET(A523,-1,0)+1,LARGE(A$3:A522,1))</f>
        <v>0</v>
      </c>
      <c r="B523" s="800">
        <f t="shared" ca="1" si="42"/>
        <v>3</v>
      </c>
      <c r="C523" s="800">
        <f t="shared" ca="1" si="43"/>
        <v>1</v>
      </c>
      <c r="D523" s="801">
        <f t="shared" ca="1" si="44"/>
        <v>1</v>
      </c>
      <c r="E523" s="801">
        <f t="shared" ca="1" si="45"/>
        <v>3</v>
      </c>
      <c r="F523" s="209"/>
      <c r="J523" s="65"/>
      <c r="K523" s="146"/>
      <c r="L523" s="566"/>
      <c r="M523" s="566"/>
      <c r="N523" s="786"/>
      <c r="O523" s="637"/>
      <c r="P523" s="147"/>
      <c r="Q523" s="65"/>
    </row>
    <row r="524" spans="1:17" s="148" customFormat="1" ht="14.1" customHeight="1" x14ac:dyDescent="0.2">
      <c r="A524" s="800">
        <f ca="1">IF($H524="UNIDADE CONSTRUTIVA",OFFSET(A524,-1,0)+1,LARGE(A$3:A523,1))</f>
        <v>0</v>
      </c>
      <c r="B524" s="800">
        <f t="shared" ca="1" si="42"/>
        <v>3</v>
      </c>
      <c r="C524" s="800">
        <f t="shared" ca="1" si="43"/>
        <v>1</v>
      </c>
      <c r="D524" s="801">
        <f t="shared" ca="1" si="44"/>
        <v>1</v>
      </c>
      <c r="E524" s="801">
        <f t="shared" ca="1" si="45"/>
        <v>3</v>
      </c>
      <c r="F524" s="209"/>
      <c r="J524" s="65"/>
      <c r="K524" s="146"/>
      <c r="L524" s="566"/>
      <c r="M524" s="566"/>
      <c r="N524" s="786"/>
      <c r="O524" s="637"/>
      <c r="P524" s="147"/>
      <c r="Q524" s="65"/>
    </row>
    <row r="525" spans="1:17" s="148" customFormat="1" ht="14.1" customHeight="1" x14ac:dyDescent="0.2">
      <c r="A525" s="800">
        <f ca="1">IF($H525="UNIDADE CONSTRUTIVA",OFFSET(A525,-1,0)+1,LARGE(A$3:A524,1))</f>
        <v>0</v>
      </c>
      <c r="B525" s="800">
        <f t="shared" ca="1" si="42"/>
        <v>3</v>
      </c>
      <c r="C525" s="800">
        <f t="shared" ca="1" si="43"/>
        <v>1</v>
      </c>
      <c r="D525" s="801">
        <f t="shared" ca="1" si="44"/>
        <v>1</v>
      </c>
      <c r="E525" s="801">
        <f t="shared" ca="1" si="45"/>
        <v>3</v>
      </c>
      <c r="F525" s="209"/>
      <c r="J525" s="65"/>
      <c r="K525" s="146"/>
      <c r="L525" s="566"/>
      <c r="M525" s="566"/>
      <c r="N525" s="786"/>
      <c r="O525" s="637"/>
      <c r="P525" s="147"/>
      <c r="Q525" s="65"/>
    </row>
    <row r="526" spans="1:17" s="148" customFormat="1" ht="14.1" customHeight="1" x14ac:dyDescent="0.2">
      <c r="A526" s="800">
        <f ca="1">IF($H526="UNIDADE CONSTRUTIVA",OFFSET(A526,-1,0)+1,LARGE(A$3:A525,1))</f>
        <v>0</v>
      </c>
      <c r="B526" s="800">
        <f t="shared" ca="1" si="42"/>
        <v>3</v>
      </c>
      <c r="C526" s="800">
        <f t="shared" ca="1" si="43"/>
        <v>1</v>
      </c>
      <c r="D526" s="801">
        <f t="shared" ca="1" si="44"/>
        <v>1</v>
      </c>
      <c r="E526" s="801">
        <f t="shared" ca="1" si="45"/>
        <v>3</v>
      </c>
      <c r="F526" s="209"/>
      <c r="J526" s="65"/>
      <c r="K526" s="146"/>
      <c r="L526" s="566"/>
      <c r="M526" s="566"/>
      <c r="N526" s="786"/>
      <c r="O526" s="637"/>
      <c r="P526" s="147"/>
      <c r="Q526" s="65"/>
    </row>
    <row r="527" spans="1:17" s="148" customFormat="1" ht="14.1" customHeight="1" x14ac:dyDescent="0.2">
      <c r="A527" s="800">
        <f ca="1">IF($H527="UNIDADE CONSTRUTIVA",OFFSET(A527,-1,0)+1,LARGE(A$3:A526,1))</f>
        <v>0</v>
      </c>
      <c r="B527" s="800">
        <f t="shared" ca="1" si="42"/>
        <v>3</v>
      </c>
      <c r="C527" s="800">
        <f t="shared" ca="1" si="43"/>
        <v>1</v>
      </c>
      <c r="D527" s="801">
        <f t="shared" ca="1" si="44"/>
        <v>1</v>
      </c>
      <c r="E527" s="801">
        <f t="shared" ca="1" si="45"/>
        <v>3</v>
      </c>
      <c r="F527" s="209"/>
      <c r="J527" s="65"/>
      <c r="K527" s="146"/>
      <c r="L527" s="566"/>
      <c r="M527" s="566"/>
      <c r="N527" s="786"/>
      <c r="O527" s="637"/>
      <c r="P527" s="147"/>
      <c r="Q527" s="65"/>
    </row>
    <row r="528" spans="1:17" s="148" customFormat="1" ht="14.1" customHeight="1" x14ac:dyDescent="0.2">
      <c r="A528" s="800">
        <f ca="1">IF($H528="UNIDADE CONSTRUTIVA",OFFSET(A528,-1,0)+1,LARGE(A$3:A527,1))</f>
        <v>0</v>
      </c>
      <c r="B528" s="800">
        <f t="shared" ca="1" si="42"/>
        <v>3</v>
      </c>
      <c r="C528" s="800">
        <f t="shared" ca="1" si="43"/>
        <v>1</v>
      </c>
      <c r="D528" s="801">
        <f t="shared" ca="1" si="44"/>
        <v>1</v>
      </c>
      <c r="E528" s="801">
        <f t="shared" ca="1" si="45"/>
        <v>3</v>
      </c>
      <c r="F528" s="209"/>
      <c r="J528" s="65"/>
      <c r="K528" s="146"/>
      <c r="L528" s="566"/>
      <c r="M528" s="566"/>
      <c r="N528" s="786"/>
      <c r="O528" s="637"/>
      <c r="P528" s="147"/>
      <c r="Q528" s="65"/>
    </row>
    <row r="529" spans="1:17" s="148" customFormat="1" ht="14.1" customHeight="1" x14ac:dyDescent="0.2">
      <c r="A529" s="800">
        <f ca="1">IF($H529="UNIDADE CONSTRUTIVA",OFFSET(A529,-1,0)+1,LARGE(A$3:A528,1))</f>
        <v>0</v>
      </c>
      <c r="B529" s="800">
        <f t="shared" ca="1" si="42"/>
        <v>3</v>
      </c>
      <c r="C529" s="800">
        <f t="shared" ca="1" si="43"/>
        <v>1</v>
      </c>
      <c r="D529" s="801">
        <f t="shared" ca="1" si="44"/>
        <v>1</v>
      </c>
      <c r="E529" s="801">
        <f t="shared" ca="1" si="45"/>
        <v>3</v>
      </c>
      <c r="F529" s="209"/>
      <c r="J529" s="65"/>
      <c r="K529" s="146"/>
      <c r="L529" s="566"/>
      <c r="M529" s="566"/>
      <c r="N529" s="786"/>
      <c r="O529" s="637"/>
      <c r="P529" s="147"/>
      <c r="Q529" s="65"/>
    </row>
    <row r="530" spans="1:17" s="148" customFormat="1" ht="14.1" customHeight="1" x14ac:dyDescent="0.2">
      <c r="A530" s="800">
        <f ca="1">IF($H530="UNIDADE CONSTRUTIVA",OFFSET(A530,-1,0)+1,LARGE(A$3:A529,1))</f>
        <v>0</v>
      </c>
      <c r="B530" s="800">
        <f t="shared" ca="1" si="42"/>
        <v>3</v>
      </c>
      <c r="C530" s="800">
        <f t="shared" ca="1" si="43"/>
        <v>1</v>
      </c>
      <c r="D530" s="801">
        <f t="shared" ca="1" si="44"/>
        <v>1</v>
      </c>
      <c r="E530" s="801">
        <f t="shared" ca="1" si="45"/>
        <v>3</v>
      </c>
      <c r="F530" s="209"/>
      <c r="J530" s="65"/>
      <c r="K530" s="146"/>
      <c r="L530" s="566"/>
      <c r="M530" s="566"/>
      <c r="N530" s="786"/>
      <c r="O530" s="637"/>
      <c r="P530" s="147"/>
      <c r="Q530" s="65"/>
    </row>
    <row r="531" spans="1:17" s="148" customFormat="1" ht="14.1" customHeight="1" x14ac:dyDescent="0.2">
      <c r="A531" s="800">
        <f ca="1">IF($H531="UNIDADE CONSTRUTIVA",OFFSET(A531,-1,0)+1,LARGE(A$3:A530,1))</f>
        <v>0</v>
      </c>
      <c r="B531" s="800">
        <f t="shared" ca="1" si="42"/>
        <v>3</v>
      </c>
      <c r="C531" s="800">
        <f t="shared" ca="1" si="43"/>
        <v>1</v>
      </c>
      <c r="D531" s="801">
        <f t="shared" ca="1" si="44"/>
        <v>1</v>
      </c>
      <c r="E531" s="801">
        <f t="shared" ca="1" si="45"/>
        <v>3</v>
      </c>
      <c r="F531" s="209"/>
      <c r="J531" s="65"/>
      <c r="K531" s="146"/>
      <c r="L531" s="566"/>
      <c r="M531" s="566"/>
      <c r="N531" s="786"/>
      <c r="O531" s="637"/>
      <c r="P531" s="147"/>
      <c r="Q531" s="65"/>
    </row>
    <row r="532" spans="1:17" s="148" customFormat="1" ht="14.1" customHeight="1" x14ac:dyDescent="0.2">
      <c r="A532" s="800">
        <f ca="1">IF($H532="UNIDADE CONSTRUTIVA",OFFSET(A532,-1,0)+1,LARGE(A$3:A531,1))</f>
        <v>0</v>
      </c>
      <c r="B532" s="800">
        <f t="shared" ca="1" si="42"/>
        <v>3</v>
      </c>
      <c r="C532" s="800">
        <f t="shared" ca="1" si="43"/>
        <v>1</v>
      </c>
      <c r="D532" s="801">
        <f t="shared" ca="1" si="44"/>
        <v>1</v>
      </c>
      <c r="E532" s="801">
        <f t="shared" ca="1" si="45"/>
        <v>3</v>
      </c>
      <c r="F532" s="209"/>
      <c r="J532" s="65"/>
      <c r="K532" s="146"/>
      <c r="L532" s="566"/>
      <c r="M532" s="566"/>
      <c r="N532" s="786"/>
      <c r="O532" s="637"/>
      <c r="P532" s="147"/>
      <c r="Q532" s="65"/>
    </row>
    <row r="533" spans="1:17" s="148" customFormat="1" ht="14.1" customHeight="1" x14ac:dyDescent="0.2">
      <c r="A533" s="800">
        <f ca="1">IF($H533="UNIDADE CONSTRUTIVA",OFFSET(A533,-1,0)+1,LARGE(A$3:A532,1))</f>
        <v>0</v>
      </c>
      <c r="B533" s="800">
        <f t="shared" ca="1" si="42"/>
        <v>3</v>
      </c>
      <c r="C533" s="800">
        <f t="shared" ca="1" si="43"/>
        <v>1</v>
      </c>
      <c r="D533" s="801">
        <f t="shared" ca="1" si="44"/>
        <v>1</v>
      </c>
      <c r="E533" s="801">
        <f t="shared" ca="1" si="45"/>
        <v>3</v>
      </c>
      <c r="F533" s="209"/>
      <c r="J533" s="65"/>
      <c r="K533" s="146"/>
      <c r="L533" s="566"/>
      <c r="M533" s="566"/>
      <c r="N533" s="786"/>
      <c r="O533" s="637"/>
      <c r="P533" s="147"/>
      <c r="Q533" s="65"/>
    </row>
    <row r="534" spans="1:17" s="148" customFormat="1" ht="14.1" customHeight="1" x14ac:dyDescent="0.2">
      <c r="A534" s="800">
        <f ca="1">IF($H534="UNIDADE CONSTRUTIVA",OFFSET(A534,-1,0)+1,LARGE(A$3:A533,1))</f>
        <v>0</v>
      </c>
      <c r="B534" s="800">
        <f t="shared" ca="1" si="42"/>
        <v>3</v>
      </c>
      <c r="C534" s="800">
        <f t="shared" ca="1" si="43"/>
        <v>1</v>
      </c>
      <c r="D534" s="801">
        <f t="shared" ca="1" si="44"/>
        <v>1</v>
      </c>
      <c r="E534" s="801">
        <f t="shared" ca="1" si="45"/>
        <v>3</v>
      </c>
      <c r="F534" s="209"/>
      <c r="J534" s="65"/>
      <c r="K534" s="146"/>
      <c r="L534" s="566"/>
      <c r="M534" s="566"/>
      <c r="N534" s="786"/>
      <c r="O534" s="637"/>
      <c r="P534" s="147"/>
      <c r="Q534" s="65"/>
    </row>
    <row r="535" spans="1:17" s="148" customFormat="1" ht="14.1" customHeight="1" x14ac:dyDescent="0.2">
      <c r="A535" s="800">
        <f ca="1">IF($H535="UNIDADE CONSTRUTIVA",OFFSET(A535,-1,0)+1,LARGE(A$3:A534,1))</f>
        <v>0</v>
      </c>
      <c r="B535" s="800">
        <f t="shared" ca="1" si="42"/>
        <v>3</v>
      </c>
      <c r="C535" s="800">
        <f t="shared" ca="1" si="43"/>
        <v>1</v>
      </c>
      <c r="D535" s="801">
        <f t="shared" ca="1" si="44"/>
        <v>1</v>
      </c>
      <c r="E535" s="801">
        <f t="shared" ca="1" si="45"/>
        <v>3</v>
      </c>
      <c r="F535" s="209"/>
      <c r="J535" s="65"/>
      <c r="K535" s="146"/>
      <c r="L535" s="566"/>
      <c r="M535" s="566"/>
      <c r="N535" s="786"/>
      <c r="O535" s="637"/>
      <c r="P535" s="147"/>
      <c r="Q535" s="65"/>
    </row>
    <row r="536" spans="1:17" s="148" customFormat="1" ht="14.1" customHeight="1" x14ac:dyDescent="0.2">
      <c r="A536" s="800">
        <f ca="1">IF($H536="UNIDADE CONSTRUTIVA",OFFSET(A536,-1,0)+1,LARGE(A$3:A535,1))</f>
        <v>0</v>
      </c>
      <c r="B536" s="800">
        <f t="shared" ca="1" si="42"/>
        <v>3</v>
      </c>
      <c r="C536" s="800">
        <f t="shared" ca="1" si="43"/>
        <v>1</v>
      </c>
      <c r="D536" s="801">
        <f t="shared" ca="1" si="44"/>
        <v>1</v>
      </c>
      <c r="E536" s="801">
        <f t="shared" ca="1" si="45"/>
        <v>3</v>
      </c>
      <c r="F536" s="209"/>
      <c r="J536" s="65"/>
      <c r="K536" s="146"/>
      <c r="L536" s="566"/>
      <c r="M536" s="566"/>
      <c r="N536" s="786"/>
      <c r="O536" s="637"/>
      <c r="P536" s="147"/>
      <c r="Q536" s="65"/>
    </row>
    <row r="537" spans="1:17" s="148" customFormat="1" ht="14.1" customHeight="1" x14ac:dyDescent="0.2">
      <c r="A537" s="800">
        <f ca="1">IF($H537="UNIDADE CONSTRUTIVA",OFFSET(A537,-1,0)+1,LARGE(A$3:A536,1))</f>
        <v>0</v>
      </c>
      <c r="B537" s="800">
        <f t="shared" ca="1" si="42"/>
        <v>3</v>
      </c>
      <c r="C537" s="800">
        <f t="shared" ca="1" si="43"/>
        <v>1</v>
      </c>
      <c r="D537" s="801">
        <f t="shared" ca="1" si="44"/>
        <v>1</v>
      </c>
      <c r="E537" s="801">
        <f t="shared" ca="1" si="45"/>
        <v>3</v>
      </c>
      <c r="F537" s="209"/>
      <c r="J537" s="65"/>
      <c r="K537" s="146"/>
      <c r="L537" s="566"/>
      <c r="M537" s="566"/>
      <c r="N537" s="786"/>
      <c r="O537" s="637"/>
      <c r="P537" s="147"/>
      <c r="Q537" s="65"/>
    </row>
    <row r="538" spans="1:17" s="148" customFormat="1" ht="14.1" customHeight="1" x14ac:dyDescent="0.2">
      <c r="A538" s="800">
        <f ca="1">IF($H538="UNIDADE CONSTRUTIVA",OFFSET(A538,-1,0)+1,LARGE(A$3:A537,1))</f>
        <v>0</v>
      </c>
      <c r="B538" s="800">
        <f t="shared" ca="1" si="42"/>
        <v>3</v>
      </c>
      <c r="C538" s="800">
        <f t="shared" ca="1" si="43"/>
        <v>1</v>
      </c>
      <c r="D538" s="801">
        <f t="shared" ca="1" si="44"/>
        <v>1</v>
      </c>
      <c r="E538" s="801">
        <f t="shared" ca="1" si="45"/>
        <v>3</v>
      </c>
      <c r="F538" s="209"/>
      <c r="J538" s="65"/>
      <c r="K538" s="146"/>
      <c r="L538" s="566"/>
      <c r="M538" s="566"/>
      <c r="N538" s="786"/>
      <c r="O538" s="637"/>
      <c r="P538" s="147"/>
      <c r="Q538" s="65"/>
    </row>
    <row r="539" spans="1:17" s="148" customFormat="1" ht="14.1" customHeight="1" x14ac:dyDescent="0.2">
      <c r="A539" s="800">
        <f ca="1">IF($H539="UNIDADE CONSTRUTIVA",OFFSET(A539,-1,0)+1,LARGE(A$3:A538,1))</f>
        <v>0</v>
      </c>
      <c r="B539" s="800">
        <f t="shared" ca="1" si="42"/>
        <v>3</v>
      </c>
      <c r="C539" s="800">
        <f t="shared" ca="1" si="43"/>
        <v>1</v>
      </c>
      <c r="D539" s="801">
        <f t="shared" ca="1" si="44"/>
        <v>1</v>
      </c>
      <c r="E539" s="801">
        <f t="shared" ca="1" si="45"/>
        <v>3</v>
      </c>
      <c r="F539" s="209"/>
      <c r="J539" s="65"/>
      <c r="K539" s="146"/>
      <c r="L539" s="566"/>
      <c r="M539" s="566"/>
      <c r="N539" s="786"/>
      <c r="O539" s="637"/>
      <c r="P539" s="147"/>
      <c r="Q539" s="65"/>
    </row>
    <row r="540" spans="1:17" s="148" customFormat="1" ht="14.1" customHeight="1" x14ac:dyDescent="0.2">
      <c r="A540" s="800">
        <f ca="1">IF($H540="UNIDADE CONSTRUTIVA",OFFSET(A540,-1,0)+1,LARGE(A$3:A539,1))</f>
        <v>0</v>
      </c>
      <c r="B540" s="800">
        <f t="shared" ca="1" si="42"/>
        <v>3</v>
      </c>
      <c r="C540" s="800">
        <f t="shared" ca="1" si="43"/>
        <v>1</v>
      </c>
      <c r="D540" s="801">
        <f t="shared" ca="1" si="44"/>
        <v>1</v>
      </c>
      <c r="E540" s="801">
        <f t="shared" ca="1" si="45"/>
        <v>3</v>
      </c>
      <c r="F540" s="209"/>
      <c r="J540" s="65"/>
      <c r="K540" s="146"/>
      <c r="L540" s="566"/>
      <c r="M540" s="566"/>
      <c r="N540" s="786"/>
      <c r="O540" s="637"/>
      <c r="P540" s="147"/>
      <c r="Q540" s="65"/>
    </row>
    <row r="541" spans="1:17" s="148" customFormat="1" ht="14.1" customHeight="1" x14ac:dyDescent="0.2">
      <c r="A541" s="800">
        <f ca="1">IF($H541="UNIDADE CONSTRUTIVA",OFFSET(A541,-1,0)+1,LARGE(A$3:A540,1))</f>
        <v>0</v>
      </c>
      <c r="B541" s="800">
        <f t="shared" ca="1" si="42"/>
        <v>3</v>
      </c>
      <c r="C541" s="800">
        <f t="shared" ca="1" si="43"/>
        <v>1</v>
      </c>
      <c r="D541" s="801">
        <f t="shared" ca="1" si="44"/>
        <v>1</v>
      </c>
      <c r="E541" s="801">
        <f t="shared" ca="1" si="45"/>
        <v>3</v>
      </c>
      <c r="F541" s="209"/>
      <c r="J541" s="65"/>
      <c r="K541" s="146"/>
      <c r="L541" s="566"/>
      <c r="M541" s="566"/>
      <c r="N541" s="786"/>
      <c r="O541" s="637"/>
      <c r="P541" s="147"/>
      <c r="Q541" s="65"/>
    </row>
    <row r="542" spans="1:17" s="148" customFormat="1" ht="14.1" customHeight="1" x14ac:dyDescent="0.2">
      <c r="A542" s="800">
        <f ca="1">IF($H542="UNIDADE CONSTRUTIVA",OFFSET(A542,-1,0)+1,LARGE(A$3:A541,1))</f>
        <v>0</v>
      </c>
      <c r="B542" s="800">
        <f t="shared" ca="1" si="42"/>
        <v>3</v>
      </c>
      <c r="C542" s="800">
        <f t="shared" ca="1" si="43"/>
        <v>1</v>
      </c>
      <c r="D542" s="801">
        <f t="shared" ca="1" si="44"/>
        <v>1</v>
      </c>
      <c r="E542" s="801">
        <f t="shared" ca="1" si="45"/>
        <v>3</v>
      </c>
      <c r="F542" s="209"/>
      <c r="J542" s="65"/>
      <c r="K542" s="146"/>
      <c r="L542" s="566"/>
      <c r="M542" s="566"/>
      <c r="N542" s="786"/>
      <c r="O542" s="637"/>
      <c r="P542" s="147"/>
      <c r="Q542" s="65"/>
    </row>
    <row r="543" spans="1:17" s="148" customFormat="1" ht="14.1" customHeight="1" x14ac:dyDescent="0.2">
      <c r="A543" s="800">
        <f ca="1">IF($H543="UNIDADE CONSTRUTIVA",OFFSET(A543,-1,0)+1,LARGE(A$3:A542,1))</f>
        <v>0</v>
      </c>
      <c r="B543" s="800">
        <f t="shared" ca="1" si="42"/>
        <v>3</v>
      </c>
      <c r="C543" s="800">
        <f t="shared" ca="1" si="43"/>
        <v>1</v>
      </c>
      <c r="D543" s="801">
        <f t="shared" ca="1" si="44"/>
        <v>1</v>
      </c>
      <c r="E543" s="801">
        <f t="shared" ca="1" si="45"/>
        <v>3</v>
      </c>
      <c r="F543" s="209"/>
      <c r="J543" s="65"/>
      <c r="K543" s="146"/>
      <c r="L543" s="566"/>
      <c r="M543" s="566"/>
      <c r="N543" s="786"/>
      <c r="O543" s="637"/>
      <c r="P543" s="147"/>
      <c r="Q543" s="65"/>
    </row>
    <row r="544" spans="1:17" s="148" customFormat="1" ht="14.1" customHeight="1" x14ac:dyDescent="0.2">
      <c r="A544" s="800">
        <f ca="1">IF($H544="UNIDADE CONSTRUTIVA",OFFSET(A544,-1,0)+1,LARGE(A$3:A543,1))</f>
        <v>0</v>
      </c>
      <c r="B544" s="800">
        <f t="shared" ca="1" si="42"/>
        <v>3</v>
      </c>
      <c r="C544" s="800">
        <f t="shared" ca="1" si="43"/>
        <v>1</v>
      </c>
      <c r="D544" s="801">
        <f t="shared" ca="1" si="44"/>
        <v>1</v>
      </c>
      <c r="E544" s="801">
        <f t="shared" ca="1" si="45"/>
        <v>3</v>
      </c>
      <c r="F544" s="209"/>
      <c r="J544" s="65"/>
      <c r="K544" s="146"/>
      <c r="L544" s="566"/>
      <c r="M544" s="566"/>
      <c r="N544" s="786"/>
      <c r="O544" s="637"/>
      <c r="P544" s="147"/>
      <c r="Q544" s="65"/>
    </row>
    <row r="545" spans="1:17" s="148" customFormat="1" ht="14.1" customHeight="1" x14ac:dyDescent="0.2">
      <c r="A545" s="800">
        <f ca="1">IF($H545="UNIDADE CONSTRUTIVA",OFFSET(A545,-1,0)+1,LARGE(A$3:A544,1))</f>
        <v>0</v>
      </c>
      <c r="B545" s="800">
        <f t="shared" ca="1" si="42"/>
        <v>3</v>
      </c>
      <c r="C545" s="800">
        <f t="shared" ca="1" si="43"/>
        <v>1</v>
      </c>
      <c r="D545" s="801">
        <f t="shared" ca="1" si="44"/>
        <v>1</v>
      </c>
      <c r="E545" s="801">
        <f t="shared" ca="1" si="45"/>
        <v>3</v>
      </c>
      <c r="F545" s="209"/>
      <c r="J545" s="65"/>
      <c r="K545" s="146"/>
      <c r="L545" s="566"/>
      <c r="M545" s="566"/>
      <c r="N545" s="786"/>
      <c r="O545" s="637"/>
      <c r="P545" s="147"/>
      <c r="Q545" s="65"/>
    </row>
    <row r="546" spans="1:17" s="148" customFormat="1" ht="14.1" customHeight="1" x14ac:dyDescent="0.2">
      <c r="A546" s="800">
        <f ca="1">IF($H546="UNIDADE CONSTRUTIVA",OFFSET(A546,-1,0)+1,LARGE(A$3:A545,1))</f>
        <v>0</v>
      </c>
      <c r="B546" s="800">
        <f t="shared" ca="1" si="42"/>
        <v>3</v>
      </c>
      <c r="C546" s="800">
        <f t="shared" ca="1" si="43"/>
        <v>1</v>
      </c>
      <c r="D546" s="801">
        <f t="shared" ca="1" si="44"/>
        <v>1</v>
      </c>
      <c r="E546" s="801">
        <f t="shared" ca="1" si="45"/>
        <v>3</v>
      </c>
      <c r="F546" s="209"/>
      <c r="J546" s="65"/>
      <c r="K546" s="146"/>
      <c r="L546" s="566"/>
      <c r="M546" s="566"/>
      <c r="N546" s="786"/>
      <c r="O546" s="637"/>
      <c r="P546" s="147"/>
      <c r="Q546" s="65"/>
    </row>
    <row r="547" spans="1:17" s="148" customFormat="1" ht="14.1" customHeight="1" x14ac:dyDescent="0.2">
      <c r="A547" s="800">
        <f ca="1">IF($H547="UNIDADE CONSTRUTIVA",OFFSET(A547,-1,0)+1,LARGE(A$3:A546,1))</f>
        <v>0</v>
      </c>
      <c r="B547" s="800">
        <f t="shared" ca="1" si="42"/>
        <v>3</v>
      </c>
      <c r="C547" s="800">
        <f t="shared" ca="1" si="43"/>
        <v>1</v>
      </c>
      <c r="D547" s="801">
        <f t="shared" ca="1" si="44"/>
        <v>1</v>
      </c>
      <c r="E547" s="801">
        <f t="shared" ca="1" si="45"/>
        <v>3</v>
      </c>
      <c r="F547" s="209"/>
      <c r="J547" s="65"/>
      <c r="K547" s="146"/>
      <c r="L547" s="566"/>
      <c r="M547" s="566"/>
      <c r="N547" s="786"/>
      <c r="O547" s="637"/>
      <c r="P547" s="147"/>
      <c r="Q547" s="65"/>
    </row>
    <row r="548" spans="1:17" s="148" customFormat="1" ht="14.1" customHeight="1" x14ac:dyDescent="0.2">
      <c r="A548" s="800">
        <f ca="1">IF($H548="UNIDADE CONSTRUTIVA",OFFSET(A548,-1,0)+1,LARGE(A$3:A547,1))</f>
        <v>0</v>
      </c>
      <c r="B548" s="800">
        <f t="shared" ca="1" si="42"/>
        <v>3</v>
      </c>
      <c r="C548" s="800">
        <f t="shared" ca="1" si="43"/>
        <v>1</v>
      </c>
      <c r="D548" s="801">
        <f t="shared" ca="1" si="44"/>
        <v>1</v>
      </c>
      <c r="E548" s="801">
        <f t="shared" ca="1" si="45"/>
        <v>3</v>
      </c>
      <c r="F548" s="209"/>
      <c r="J548" s="65"/>
      <c r="K548" s="146"/>
      <c r="L548" s="566"/>
      <c r="M548" s="566"/>
      <c r="N548" s="786"/>
      <c r="O548" s="637"/>
      <c r="P548" s="147"/>
      <c r="Q548" s="65"/>
    </row>
    <row r="549" spans="1:17" s="148" customFormat="1" ht="14.1" customHeight="1" x14ac:dyDescent="0.2">
      <c r="A549" s="800">
        <f ca="1">IF($H549="UNIDADE CONSTRUTIVA",OFFSET(A549,-1,0)+1,LARGE(A$3:A548,1))</f>
        <v>0</v>
      </c>
      <c r="B549" s="800">
        <f t="shared" ca="1" si="42"/>
        <v>3</v>
      </c>
      <c r="C549" s="800">
        <f t="shared" ca="1" si="43"/>
        <v>1</v>
      </c>
      <c r="D549" s="801">
        <f t="shared" ca="1" si="44"/>
        <v>1</v>
      </c>
      <c r="E549" s="801">
        <f t="shared" ca="1" si="45"/>
        <v>3</v>
      </c>
      <c r="F549" s="209"/>
      <c r="J549" s="65"/>
      <c r="K549" s="146"/>
      <c r="L549" s="566"/>
      <c r="M549" s="566"/>
      <c r="N549" s="786"/>
      <c r="O549" s="637"/>
      <c r="P549" s="147"/>
      <c r="Q549" s="65"/>
    </row>
    <row r="550" spans="1:17" s="148" customFormat="1" ht="14.1" customHeight="1" x14ac:dyDescent="0.2">
      <c r="A550" s="800">
        <f ca="1">IF($H550="UNIDADE CONSTRUTIVA",OFFSET(A550,-1,0)+1,LARGE(A$3:A549,1))</f>
        <v>0</v>
      </c>
      <c r="B550" s="800">
        <f t="shared" ca="1" si="42"/>
        <v>3</v>
      </c>
      <c r="C550" s="800">
        <f t="shared" ca="1" si="43"/>
        <v>1</v>
      </c>
      <c r="D550" s="801">
        <f t="shared" ca="1" si="44"/>
        <v>1</v>
      </c>
      <c r="E550" s="801">
        <f t="shared" ca="1" si="45"/>
        <v>3</v>
      </c>
      <c r="F550" s="209"/>
      <c r="J550" s="65"/>
      <c r="K550" s="146"/>
      <c r="L550" s="566"/>
      <c r="M550" s="566"/>
      <c r="N550" s="786"/>
      <c r="O550" s="637"/>
      <c r="P550" s="147"/>
      <c r="Q550" s="65"/>
    </row>
    <row r="551" spans="1:17" s="148" customFormat="1" ht="14.1" customHeight="1" x14ac:dyDescent="0.2">
      <c r="A551" s="800">
        <f ca="1">IF($H551="UNIDADE CONSTRUTIVA",OFFSET(A551,-1,0)+1,LARGE(A$3:A550,1))</f>
        <v>0</v>
      </c>
      <c r="B551" s="800">
        <f t="shared" ca="1" si="42"/>
        <v>3</v>
      </c>
      <c r="C551" s="800">
        <f t="shared" ca="1" si="43"/>
        <v>1</v>
      </c>
      <c r="D551" s="801">
        <f t="shared" ca="1" si="44"/>
        <v>1</v>
      </c>
      <c r="E551" s="801">
        <f t="shared" ca="1" si="45"/>
        <v>3</v>
      </c>
      <c r="F551" s="209"/>
      <c r="J551" s="65"/>
      <c r="K551" s="146"/>
      <c r="L551" s="566"/>
      <c r="M551" s="566"/>
      <c r="N551" s="786"/>
      <c r="O551" s="637"/>
      <c r="P551" s="147"/>
      <c r="Q551" s="65"/>
    </row>
    <row r="552" spans="1:17" s="148" customFormat="1" ht="14.1" customHeight="1" x14ac:dyDescent="0.2">
      <c r="A552" s="800">
        <f ca="1">IF($H552="UNIDADE CONSTRUTIVA",OFFSET(A552,-1,0)+1,LARGE(A$3:A551,1))</f>
        <v>0</v>
      </c>
      <c r="B552" s="800">
        <f t="shared" ca="1" si="42"/>
        <v>3</v>
      </c>
      <c r="C552" s="800">
        <f t="shared" ca="1" si="43"/>
        <v>1</v>
      </c>
      <c r="D552" s="801">
        <f t="shared" ca="1" si="44"/>
        <v>1</v>
      </c>
      <c r="E552" s="801">
        <f t="shared" ca="1" si="45"/>
        <v>3</v>
      </c>
      <c r="F552" s="209"/>
      <c r="J552" s="65"/>
      <c r="K552" s="146"/>
      <c r="L552" s="566"/>
      <c r="M552" s="566"/>
      <c r="N552" s="786"/>
      <c r="O552" s="637"/>
      <c r="P552" s="147"/>
      <c r="Q552" s="65"/>
    </row>
    <row r="553" spans="1:17" s="148" customFormat="1" ht="14.1" customHeight="1" x14ac:dyDescent="0.2">
      <c r="A553" s="800">
        <f ca="1">IF($H553="UNIDADE CONSTRUTIVA",OFFSET(A553,-1,0)+1,LARGE(A$3:A552,1))</f>
        <v>0</v>
      </c>
      <c r="B553" s="800">
        <f t="shared" ca="1" si="42"/>
        <v>3</v>
      </c>
      <c r="C553" s="800">
        <f t="shared" ca="1" si="43"/>
        <v>1</v>
      </c>
      <c r="D553" s="801">
        <f t="shared" ca="1" si="44"/>
        <v>1</v>
      </c>
      <c r="E553" s="801">
        <f t="shared" ca="1" si="45"/>
        <v>3</v>
      </c>
      <c r="F553" s="209"/>
      <c r="J553" s="65"/>
      <c r="K553" s="146"/>
      <c r="L553" s="566"/>
      <c r="M553" s="566"/>
      <c r="N553" s="786"/>
      <c r="O553" s="637"/>
      <c r="P553" s="147"/>
      <c r="Q553" s="65"/>
    </row>
    <row r="554" spans="1:17" s="148" customFormat="1" ht="14.1" customHeight="1" x14ac:dyDescent="0.2">
      <c r="A554" s="800">
        <f ca="1">IF($H554="UNIDADE CONSTRUTIVA",OFFSET(A554,-1,0)+1,LARGE(A$3:A553,1))</f>
        <v>0</v>
      </c>
      <c r="B554" s="800">
        <f t="shared" ca="1" si="42"/>
        <v>3</v>
      </c>
      <c r="C554" s="800">
        <f t="shared" ca="1" si="43"/>
        <v>1</v>
      </c>
      <c r="D554" s="801">
        <f t="shared" ca="1" si="44"/>
        <v>1</v>
      </c>
      <c r="E554" s="801">
        <f t="shared" ca="1" si="45"/>
        <v>3</v>
      </c>
      <c r="F554" s="209"/>
      <c r="J554" s="65"/>
      <c r="K554" s="146"/>
      <c r="L554" s="566"/>
      <c r="M554" s="566"/>
      <c r="N554" s="786"/>
      <c r="O554" s="637"/>
      <c r="P554" s="147"/>
      <c r="Q554" s="65"/>
    </row>
    <row r="555" spans="1:17" s="148" customFormat="1" ht="14.1" customHeight="1" x14ac:dyDescent="0.2">
      <c r="A555" s="800">
        <f ca="1">IF($H555="UNIDADE CONSTRUTIVA",OFFSET(A555,-1,0)+1,LARGE(A$3:A554,1))</f>
        <v>0</v>
      </c>
      <c r="B555" s="800">
        <f t="shared" ca="1" si="42"/>
        <v>3</v>
      </c>
      <c r="C555" s="800">
        <f t="shared" ca="1" si="43"/>
        <v>1</v>
      </c>
      <c r="D555" s="801">
        <f t="shared" ca="1" si="44"/>
        <v>1</v>
      </c>
      <c r="E555" s="801">
        <f t="shared" ca="1" si="45"/>
        <v>3</v>
      </c>
      <c r="F555" s="209"/>
      <c r="J555" s="65"/>
      <c r="K555" s="146"/>
      <c r="L555" s="566"/>
      <c r="M555" s="566"/>
      <c r="N555" s="786"/>
      <c r="O555" s="637"/>
      <c r="P555" s="147"/>
      <c r="Q555" s="65"/>
    </row>
    <row r="556" spans="1:17" s="148" customFormat="1" ht="14.1" customHeight="1" x14ac:dyDescent="0.2">
      <c r="A556" s="800">
        <f ca="1">IF($H556="UNIDADE CONSTRUTIVA",OFFSET(A556,-1,0)+1,LARGE(A$3:A555,1))</f>
        <v>0</v>
      </c>
      <c r="B556" s="800">
        <f t="shared" ca="1" si="42"/>
        <v>3</v>
      </c>
      <c r="C556" s="800">
        <f t="shared" ca="1" si="43"/>
        <v>1</v>
      </c>
      <c r="D556" s="801">
        <f t="shared" ca="1" si="44"/>
        <v>1</v>
      </c>
      <c r="E556" s="801">
        <f t="shared" ca="1" si="45"/>
        <v>3</v>
      </c>
      <c r="F556" s="209"/>
      <c r="J556" s="65"/>
      <c r="K556" s="146"/>
      <c r="L556" s="566"/>
      <c r="M556" s="566"/>
      <c r="N556" s="786"/>
      <c r="O556" s="637"/>
      <c r="P556" s="147"/>
      <c r="Q556" s="65"/>
    </row>
    <row r="557" spans="1:17" s="148" customFormat="1" ht="14.1" customHeight="1" x14ac:dyDescent="0.2">
      <c r="A557" s="800">
        <f ca="1">IF($H557="UNIDADE CONSTRUTIVA",OFFSET(A557,-1,0)+1,LARGE(A$3:A556,1))</f>
        <v>0</v>
      </c>
      <c r="B557" s="800">
        <f t="shared" ca="1" si="42"/>
        <v>3</v>
      </c>
      <c r="C557" s="800">
        <f t="shared" ca="1" si="43"/>
        <v>1</v>
      </c>
      <c r="D557" s="801">
        <f t="shared" ca="1" si="44"/>
        <v>1</v>
      </c>
      <c r="E557" s="801">
        <f t="shared" ca="1" si="45"/>
        <v>3</v>
      </c>
      <c r="F557" s="209"/>
      <c r="J557" s="65"/>
      <c r="K557" s="146"/>
      <c r="L557" s="566"/>
      <c r="M557" s="566"/>
      <c r="N557" s="786"/>
      <c r="O557" s="637"/>
      <c r="P557" s="147"/>
      <c r="Q557" s="65"/>
    </row>
    <row r="558" spans="1:17" s="148" customFormat="1" ht="14.1" customHeight="1" x14ac:dyDescent="0.2">
      <c r="A558" s="800">
        <f ca="1">IF($H558="UNIDADE CONSTRUTIVA",OFFSET(A558,-1,0)+1,LARGE(A$3:A557,1))</f>
        <v>0</v>
      </c>
      <c r="B558" s="800">
        <f t="shared" ca="1" si="42"/>
        <v>3</v>
      </c>
      <c r="C558" s="800">
        <f t="shared" ca="1" si="43"/>
        <v>1</v>
      </c>
      <c r="D558" s="801">
        <f t="shared" ca="1" si="44"/>
        <v>1</v>
      </c>
      <c r="E558" s="801">
        <f t="shared" ca="1" si="45"/>
        <v>3</v>
      </c>
      <c r="F558" s="209"/>
      <c r="J558" s="65"/>
      <c r="K558" s="146"/>
      <c r="L558" s="566"/>
      <c r="M558" s="566"/>
      <c r="N558" s="786"/>
      <c r="O558" s="637"/>
      <c r="P558" s="147"/>
      <c r="Q558" s="65"/>
    </row>
    <row r="559" spans="1:17" s="148" customFormat="1" ht="14.1" customHeight="1" x14ac:dyDescent="0.2">
      <c r="A559" s="800">
        <f ca="1">IF($H559="UNIDADE CONSTRUTIVA",OFFSET(A559,-1,0)+1,LARGE(A$3:A558,1))</f>
        <v>0</v>
      </c>
      <c r="B559" s="800">
        <f t="shared" ca="1" si="42"/>
        <v>3</v>
      </c>
      <c r="C559" s="800">
        <f t="shared" ca="1" si="43"/>
        <v>1</v>
      </c>
      <c r="D559" s="801">
        <f t="shared" ca="1" si="44"/>
        <v>1</v>
      </c>
      <c r="E559" s="801">
        <f t="shared" ca="1" si="45"/>
        <v>3</v>
      </c>
      <c r="F559" s="209"/>
      <c r="J559" s="65"/>
      <c r="K559" s="146"/>
      <c r="L559" s="566"/>
      <c r="M559" s="566"/>
      <c r="N559" s="786"/>
      <c r="O559" s="637"/>
      <c r="P559" s="147"/>
      <c r="Q559" s="65"/>
    </row>
    <row r="560" spans="1:17" s="148" customFormat="1" ht="14.1" customHeight="1" x14ac:dyDescent="0.2">
      <c r="A560" s="800">
        <f ca="1">IF($H560="UNIDADE CONSTRUTIVA",OFFSET(A560,-1,0)+1,LARGE(A$3:A559,1))</f>
        <v>0</v>
      </c>
      <c r="B560" s="800">
        <f t="shared" ca="1" si="42"/>
        <v>3</v>
      </c>
      <c r="C560" s="800">
        <f t="shared" ca="1" si="43"/>
        <v>1</v>
      </c>
      <c r="D560" s="801">
        <f t="shared" ca="1" si="44"/>
        <v>1</v>
      </c>
      <c r="E560" s="801">
        <f t="shared" ca="1" si="45"/>
        <v>3</v>
      </c>
      <c r="F560" s="209"/>
      <c r="J560" s="65"/>
      <c r="K560" s="146"/>
      <c r="L560" s="566"/>
      <c r="M560" s="566"/>
      <c r="N560" s="786"/>
      <c r="O560" s="637"/>
      <c r="P560" s="147"/>
      <c r="Q560" s="65"/>
    </row>
    <row r="561" spans="1:17" s="148" customFormat="1" ht="14.1" customHeight="1" x14ac:dyDescent="0.2">
      <c r="A561" s="800">
        <f ca="1">IF($H561="UNIDADE CONSTRUTIVA",OFFSET(A561,-1,0)+1,LARGE(A$3:A560,1))</f>
        <v>0</v>
      </c>
      <c r="B561" s="800">
        <f t="shared" ca="1" si="42"/>
        <v>3</v>
      </c>
      <c r="C561" s="800">
        <f t="shared" ca="1" si="43"/>
        <v>1</v>
      </c>
      <c r="D561" s="801">
        <f t="shared" ca="1" si="44"/>
        <v>1</v>
      </c>
      <c r="E561" s="801">
        <f t="shared" ca="1" si="45"/>
        <v>3</v>
      </c>
      <c r="F561" s="209"/>
      <c r="J561" s="65"/>
      <c r="K561" s="146"/>
      <c r="L561" s="566"/>
      <c r="M561" s="566"/>
      <c r="N561" s="786"/>
      <c r="O561" s="637"/>
      <c r="P561" s="147"/>
      <c r="Q561" s="65"/>
    </row>
    <row r="562" spans="1:17" s="148" customFormat="1" ht="14.1" customHeight="1" x14ac:dyDescent="0.2">
      <c r="A562" s="800">
        <f ca="1">IF($H562="UNIDADE CONSTRUTIVA",OFFSET(A562,-1,0)+1,LARGE(A$3:A561,1))</f>
        <v>0</v>
      </c>
      <c r="B562" s="800">
        <f t="shared" ca="1" si="42"/>
        <v>3</v>
      </c>
      <c r="C562" s="800">
        <f t="shared" ca="1" si="43"/>
        <v>1</v>
      </c>
      <c r="D562" s="801">
        <f t="shared" ca="1" si="44"/>
        <v>1</v>
      </c>
      <c r="E562" s="801">
        <f t="shared" ca="1" si="45"/>
        <v>3</v>
      </c>
      <c r="F562" s="209"/>
      <c r="J562" s="65"/>
      <c r="K562" s="146"/>
      <c r="L562" s="566"/>
      <c r="M562" s="566"/>
      <c r="N562" s="786"/>
      <c r="O562" s="637"/>
      <c r="P562" s="147"/>
      <c r="Q562" s="65"/>
    </row>
    <row r="563" spans="1:17" s="148" customFormat="1" ht="14.1" customHeight="1" x14ac:dyDescent="0.2">
      <c r="A563" s="800">
        <f ca="1">IF($H563="UNIDADE CONSTRUTIVA",OFFSET(A563,-1,0)+1,LARGE(A$3:A562,1))</f>
        <v>0</v>
      </c>
      <c r="B563" s="800">
        <f t="shared" ca="1" si="42"/>
        <v>3</v>
      </c>
      <c r="C563" s="800">
        <f t="shared" ca="1" si="43"/>
        <v>1</v>
      </c>
      <c r="D563" s="801">
        <f t="shared" ca="1" si="44"/>
        <v>1</v>
      </c>
      <c r="E563" s="801">
        <f t="shared" ca="1" si="45"/>
        <v>3</v>
      </c>
      <c r="F563" s="209"/>
      <c r="J563" s="65"/>
      <c r="K563" s="146"/>
      <c r="L563" s="566"/>
      <c r="M563" s="566"/>
      <c r="N563" s="786"/>
      <c r="O563" s="637"/>
      <c r="P563" s="147"/>
      <c r="Q563" s="65"/>
    </row>
    <row r="564" spans="1:17" s="148" customFormat="1" ht="14.1" customHeight="1" x14ac:dyDescent="0.2">
      <c r="A564" s="800">
        <f ca="1">IF($H564="UNIDADE CONSTRUTIVA",OFFSET(A564,-1,0)+1,LARGE(A$3:A563,1))</f>
        <v>0</v>
      </c>
      <c r="B564" s="800">
        <f t="shared" ca="1" si="42"/>
        <v>3</v>
      </c>
      <c r="C564" s="800">
        <f t="shared" ca="1" si="43"/>
        <v>1</v>
      </c>
      <c r="D564" s="801">
        <f t="shared" ca="1" si="44"/>
        <v>1</v>
      </c>
      <c r="E564" s="801">
        <f t="shared" ca="1" si="45"/>
        <v>3</v>
      </c>
      <c r="F564" s="209"/>
      <c r="J564" s="65"/>
      <c r="K564" s="146"/>
      <c r="L564" s="566"/>
      <c r="M564" s="566"/>
      <c r="N564" s="786"/>
      <c r="O564" s="637"/>
      <c r="P564" s="147"/>
      <c r="Q564" s="65"/>
    </row>
    <row r="565" spans="1:17" s="148" customFormat="1" ht="14.1" customHeight="1" x14ac:dyDescent="0.2">
      <c r="A565" s="800">
        <f ca="1">IF($H565="UNIDADE CONSTRUTIVA",OFFSET(A565,-1,0)+1,LARGE(A$3:A564,1))</f>
        <v>0</v>
      </c>
      <c r="B565" s="800">
        <f t="shared" ca="1" si="42"/>
        <v>3</v>
      </c>
      <c r="C565" s="800">
        <f t="shared" ca="1" si="43"/>
        <v>1</v>
      </c>
      <c r="D565" s="801">
        <f t="shared" ca="1" si="44"/>
        <v>1</v>
      </c>
      <c r="E565" s="801">
        <f t="shared" ca="1" si="45"/>
        <v>3</v>
      </c>
      <c r="F565" s="209"/>
      <c r="J565" s="65"/>
      <c r="K565" s="146"/>
      <c r="L565" s="566"/>
      <c r="M565" s="566"/>
      <c r="N565" s="786"/>
      <c r="O565" s="637"/>
      <c r="P565" s="147"/>
      <c r="Q565" s="65"/>
    </row>
    <row r="566" spans="1:17" s="148" customFormat="1" ht="14.1" customHeight="1" x14ac:dyDescent="0.2">
      <c r="A566" s="800">
        <f ca="1">IF($H566="UNIDADE CONSTRUTIVA",OFFSET(A566,-1,0)+1,LARGE(A$3:A565,1))</f>
        <v>0</v>
      </c>
      <c r="B566" s="800">
        <f t="shared" ca="1" si="42"/>
        <v>3</v>
      </c>
      <c r="C566" s="800">
        <f t="shared" ca="1" si="43"/>
        <v>1</v>
      </c>
      <c r="D566" s="801">
        <f t="shared" ca="1" si="44"/>
        <v>1</v>
      </c>
      <c r="E566" s="801">
        <f t="shared" ca="1" si="45"/>
        <v>3</v>
      </c>
      <c r="F566" s="209"/>
      <c r="J566" s="65"/>
      <c r="K566" s="146"/>
      <c r="L566" s="566"/>
      <c r="M566" s="566"/>
      <c r="N566" s="786"/>
      <c r="O566" s="637"/>
      <c r="P566" s="147"/>
      <c r="Q566" s="65"/>
    </row>
    <row r="567" spans="1:17" s="148" customFormat="1" ht="14.1" customHeight="1" x14ac:dyDescent="0.2">
      <c r="A567" s="800">
        <f ca="1">IF($H567="UNIDADE CONSTRUTIVA",OFFSET(A567,-1,0)+1,LARGE(A$3:A566,1))</f>
        <v>0</v>
      </c>
      <c r="B567" s="800">
        <f t="shared" ca="1" si="42"/>
        <v>3</v>
      </c>
      <c r="C567" s="800">
        <f t="shared" ca="1" si="43"/>
        <v>1</v>
      </c>
      <c r="D567" s="801">
        <f t="shared" ca="1" si="44"/>
        <v>1</v>
      </c>
      <c r="E567" s="801">
        <f t="shared" ca="1" si="45"/>
        <v>3</v>
      </c>
      <c r="F567" s="209"/>
      <c r="J567" s="65"/>
      <c r="K567" s="146"/>
      <c r="L567" s="566"/>
      <c r="M567" s="566"/>
      <c r="N567" s="786"/>
      <c r="O567" s="637"/>
      <c r="P567" s="147"/>
      <c r="Q567" s="65"/>
    </row>
    <row r="568" spans="1:17" s="148" customFormat="1" ht="14.1" customHeight="1" x14ac:dyDescent="0.2">
      <c r="A568" s="800">
        <f ca="1">IF($H568="UNIDADE CONSTRUTIVA",OFFSET(A568,-1,0)+1,LARGE(A$3:A567,1))</f>
        <v>0</v>
      </c>
      <c r="B568" s="800">
        <f t="shared" ca="1" si="42"/>
        <v>3</v>
      </c>
      <c r="C568" s="800">
        <f t="shared" ca="1" si="43"/>
        <v>1</v>
      </c>
      <c r="D568" s="801">
        <f t="shared" ca="1" si="44"/>
        <v>1</v>
      </c>
      <c r="E568" s="801">
        <f t="shared" ca="1" si="45"/>
        <v>3</v>
      </c>
      <c r="F568" s="209"/>
      <c r="J568" s="65"/>
      <c r="K568" s="146"/>
      <c r="L568" s="566"/>
      <c r="M568" s="566"/>
      <c r="N568" s="786"/>
      <c r="O568" s="637"/>
      <c r="P568" s="147"/>
      <c r="Q568" s="65"/>
    </row>
    <row r="569" spans="1:17" s="148" customFormat="1" ht="14.1" customHeight="1" x14ac:dyDescent="0.2">
      <c r="A569" s="800">
        <f ca="1">IF($H569="UNIDADE CONSTRUTIVA",OFFSET(A569,-1,0)+1,LARGE(A$3:A568,1))</f>
        <v>0</v>
      </c>
      <c r="B569" s="800">
        <f t="shared" ca="1" si="42"/>
        <v>3</v>
      </c>
      <c r="C569" s="800">
        <f t="shared" ca="1" si="43"/>
        <v>1</v>
      </c>
      <c r="D569" s="801">
        <f t="shared" ca="1" si="44"/>
        <v>1</v>
      </c>
      <c r="E569" s="801">
        <f t="shared" ca="1" si="45"/>
        <v>3</v>
      </c>
      <c r="F569" s="209"/>
      <c r="J569" s="65"/>
      <c r="K569" s="146"/>
      <c r="L569" s="566"/>
      <c r="M569" s="566"/>
      <c r="N569" s="786"/>
      <c r="O569" s="637"/>
      <c r="P569" s="147"/>
      <c r="Q569" s="65"/>
    </row>
    <row r="570" spans="1:17" s="148" customFormat="1" ht="14.1" customHeight="1" x14ac:dyDescent="0.2">
      <c r="A570" s="800">
        <f ca="1">IF($H570="UNIDADE CONSTRUTIVA",OFFSET(A570,-1,0)+1,LARGE(A$3:A569,1))</f>
        <v>0</v>
      </c>
      <c r="B570" s="800">
        <f t="shared" ca="1" si="42"/>
        <v>3</v>
      </c>
      <c r="C570" s="800">
        <f t="shared" ca="1" si="43"/>
        <v>1</v>
      </c>
      <c r="D570" s="801">
        <f t="shared" ca="1" si="44"/>
        <v>1</v>
      </c>
      <c r="E570" s="801">
        <f t="shared" ca="1" si="45"/>
        <v>3</v>
      </c>
      <c r="F570" s="209"/>
      <c r="J570" s="65"/>
      <c r="K570" s="146"/>
      <c r="L570" s="566"/>
      <c r="M570" s="566"/>
      <c r="N570" s="786"/>
      <c r="O570" s="637"/>
      <c r="P570" s="147"/>
      <c r="Q570" s="65"/>
    </row>
    <row r="571" spans="1:17" s="148" customFormat="1" ht="14.1" customHeight="1" x14ac:dyDescent="0.2">
      <c r="A571" s="800">
        <f ca="1">IF($H571="UNIDADE CONSTRUTIVA",OFFSET(A571,-1,0)+1,LARGE(A$3:A570,1))</f>
        <v>0</v>
      </c>
      <c r="B571" s="800">
        <f t="shared" ca="1" si="42"/>
        <v>3</v>
      </c>
      <c r="C571" s="800">
        <f t="shared" ca="1" si="43"/>
        <v>1</v>
      </c>
      <c r="D571" s="801">
        <f t="shared" ca="1" si="44"/>
        <v>1</v>
      </c>
      <c r="E571" s="801">
        <f t="shared" ca="1" si="45"/>
        <v>3</v>
      </c>
      <c r="F571" s="209"/>
      <c r="J571" s="65"/>
      <c r="K571" s="146"/>
      <c r="L571" s="566"/>
      <c r="M571" s="566"/>
      <c r="N571" s="786"/>
      <c r="O571" s="637"/>
      <c r="P571" s="147"/>
      <c r="Q571" s="65"/>
    </row>
    <row r="572" spans="1:17" s="148" customFormat="1" ht="14.1" customHeight="1" x14ac:dyDescent="0.2">
      <c r="A572" s="800">
        <f ca="1">IF($H572="UNIDADE CONSTRUTIVA",OFFSET(A572,-1,0)+1,LARGE(A$3:A571,1))</f>
        <v>0</v>
      </c>
      <c r="B572" s="800">
        <f t="shared" ca="1" si="42"/>
        <v>3</v>
      </c>
      <c r="C572" s="800">
        <f t="shared" ca="1" si="43"/>
        <v>1</v>
      </c>
      <c r="D572" s="801">
        <f t="shared" ca="1" si="44"/>
        <v>1</v>
      </c>
      <c r="E572" s="801">
        <f t="shared" ca="1" si="45"/>
        <v>3</v>
      </c>
      <c r="F572" s="209"/>
      <c r="J572" s="65"/>
      <c r="K572" s="146"/>
      <c r="L572" s="566"/>
      <c r="M572" s="566"/>
      <c r="N572" s="786"/>
      <c r="O572" s="637"/>
      <c r="P572" s="147"/>
      <c r="Q572" s="65"/>
    </row>
    <row r="573" spans="1:17" s="148" customFormat="1" ht="14.1" customHeight="1" x14ac:dyDescent="0.2">
      <c r="A573" s="800">
        <f ca="1">IF($H573="UNIDADE CONSTRUTIVA",OFFSET(A573,-1,0)+1,LARGE(A$3:A572,1))</f>
        <v>0</v>
      </c>
      <c r="B573" s="800">
        <f t="shared" ca="1" si="42"/>
        <v>3</v>
      </c>
      <c r="C573" s="800">
        <f t="shared" ca="1" si="43"/>
        <v>1</v>
      </c>
      <c r="D573" s="801">
        <f t="shared" ca="1" si="44"/>
        <v>1</v>
      </c>
      <c r="E573" s="801">
        <f t="shared" ca="1" si="45"/>
        <v>3</v>
      </c>
      <c r="F573" s="209"/>
      <c r="J573" s="65"/>
      <c r="K573" s="146"/>
      <c r="L573" s="566"/>
      <c r="M573" s="566"/>
      <c r="N573" s="786"/>
      <c r="O573" s="637"/>
      <c r="P573" s="147"/>
      <c r="Q573" s="65"/>
    </row>
    <row r="574" spans="1:17" s="148" customFormat="1" ht="14.1" customHeight="1" x14ac:dyDescent="0.2">
      <c r="A574" s="800">
        <f ca="1">IF($H574="UNIDADE CONSTRUTIVA",OFFSET(A574,-1,0)+1,LARGE(A$3:A573,1))</f>
        <v>0</v>
      </c>
      <c r="B574" s="800">
        <f t="shared" ca="1" si="42"/>
        <v>3</v>
      </c>
      <c r="C574" s="800">
        <f t="shared" ca="1" si="43"/>
        <v>1</v>
      </c>
      <c r="D574" s="801">
        <f t="shared" ca="1" si="44"/>
        <v>1</v>
      </c>
      <c r="E574" s="801">
        <f t="shared" ca="1" si="45"/>
        <v>3</v>
      </c>
      <c r="F574" s="209"/>
      <c r="J574" s="65"/>
      <c r="K574" s="146"/>
      <c r="L574" s="566"/>
      <c r="M574" s="566"/>
      <c r="N574" s="786"/>
      <c r="O574" s="637"/>
      <c r="P574" s="147"/>
      <c r="Q574" s="65"/>
    </row>
    <row r="575" spans="1:17" s="148" customFormat="1" ht="14.1" customHeight="1" x14ac:dyDescent="0.2">
      <c r="A575" s="800">
        <f ca="1">IF($H575="UNIDADE CONSTRUTIVA",OFFSET(A575,-1,0)+1,LARGE(A$3:A574,1))</f>
        <v>0</v>
      </c>
      <c r="B575" s="800">
        <f t="shared" ca="1" si="42"/>
        <v>3</v>
      </c>
      <c r="C575" s="800">
        <f t="shared" ca="1" si="43"/>
        <v>1</v>
      </c>
      <c r="D575" s="801">
        <f t="shared" ca="1" si="44"/>
        <v>1</v>
      </c>
      <c r="E575" s="801">
        <f t="shared" ca="1" si="45"/>
        <v>3</v>
      </c>
      <c r="F575" s="209"/>
      <c r="J575" s="65"/>
      <c r="K575" s="146"/>
      <c r="L575" s="566"/>
      <c r="M575" s="566"/>
      <c r="N575" s="786"/>
      <c r="O575" s="637"/>
      <c r="P575" s="147"/>
      <c r="Q575" s="65"/>
    </row>
    <row r="576" spans="1:17" s="148" customFormat="1" ht="14.1" customHeight="1" x14ac:dyDescent="0.2">
      <c r="A576" s="800">
        <f ca="1">IF($H576="UNIDADE CONSTRUTIVA",OFFSET(A576,-1,0)+1,LARGE(A$3:A575,1))</f>
        <v>0</v>
      </c>
      <c r="B576" s="800">
        <f t="shared" ca="1" si="42"/>
        <v>3</v>
      </c>
      <c r="C576" s="800">
        <f t="shared" ca="1" si="43"/>
        <v>1</v>
      </c>
      <c r="D576" s="801">
        <f t="shared" ca="1" si="44"/>
        <v>1</v>
      </c>
      <c r="E576" s="801">
        <f t="shared" ca="1" si="45"/>
        <v>3</v>
      </c>
      <c r="F576" s="209"/>
      <c r="J576" s="65"/>
      <c r="K576" s="146"/>
      <c r="L576" s="566"/>
      <c r="M576" s="566"/>
      <c r="N576" s="786"/>
      <c r="O576" s="637"/>
      <c r="P576" s="147"/>
      <c r="Q576" s="65"/>
    </row>
    <row r="577" spans="1:17" s="148" customFormat="1" ht="14.1" customHeight="1" x14ac:dyDescent="0.2">
      <c r="A577" s="800">
        <f ca="1">IF($H577="UNIDADE CONSTRUTIVA",OFFSET(A577,-1,0)+1,LARGE(A$3:A576,1))</f>
        <v>0</v>
      </c>
      <c r="B577" s="800">
        <f t="shared" ca="1" si="42"/>
        <v>3</v>
      </c>
      <c r="C577" s="800">
        <f t="shared" ca="1" si="43"/>
        <v>1</v>
      </c>
      <c r="D577" s="801">
        <f t="shared" ca="1" si="44"/>
        <v>1</v>
      </c>
      <c r="E577" s="801">
        <f t="shared" ca="1" si="45"/>
        <v>3</v>
      </c>
      <c r="F577" s="209"/>
      <c r="J577" s="65"/>
      <c r="K577" s="146"/>
      <c r="L577" s="566"/>
      <c r="M577" s="566"/>
      <c r="N577" s="786"/>
      <c r="O577" s="637"/>
      <c r="P577" s="147"/>
      <c r="Q577" s="65"/>
    </row>
    <row r="578" spans="1:17" s="148" customFormat="1" ht="14.1" customHeight="1" x14ac:dyDescent="0.2">
      <c r="A578" s="800">
        <f ca="1">IF($H578="UNIDADE CONSTRUTIVA",OFFSET(A578,-1,0)+1,LARGE(A$3:A577,1))</f>
        <v>0</v>
      </c>
      <c r="B578" s="800">
        <f t="shared" ca="1" si="42"/>
        <v>3</v>
      </c>
      <c r="C578" s="800">
        <f t="shared" ca="1" si="43"/>
        <v>1</v>
      </c>
      <c r="D578" s="801">
        <f t="shared" ca="1" si="44"/>
        <v>1</v>
      </c>
      <c r="E578" s="801">
        <f t="shared" ca="1" si="45"/>
        <v>3</v>
      </c>
      <c r="F578" s="209"/>
      <c r="J578" s="65"/>
      <c r="K578" s="146"/>
      <c r="L578" s="566"/>
      <c r="M578" s="566"/>
      <c r="N578" s="786"/>
      <c r="O578" s="637"/>
      <c r="P578" s="147"/>
      <c r="Q578" s="65"/>
    </row>
    <row r="579" spans="1:17" s="148" customFormat="1" ht="14.1" customHeight="1" x14ac:dyDescent="0.2">
      <c r="A579" s="800">
        <f ca="1">IF($H579="UNIDADE CONSTRUTIVA",OFFSET(A579,-1,0)+1,LARGE(A$3:A578,1))</f>
        <v>0</v>
      </c>
      <c r="B579" s="800">
        <f t="shared" ca="1" si="42"/>
        <v>3</v>
      </c>
      <c r="C579" s="800">
        <f t="shared" ca="1" si="43"/>
        <v>1</v>
      </c>
      <c r="D579" s="801">
        <f t="shared" ca="1" si="44"/>
        <v>1</v>
      </c>
      <c r="E579" s="801">
        <f t="shared" ca="1" si="45"/>
        <v>3</v>
      </c>
      <c r="F579" s="209"/>
      <c r="J579" s="65"/>
      <c r="K579" s="146"/>
      <c r="L579" s="566"/>
      <c r="M579" s="566"/>
      <c r="N579" s="786"/>
      <c r="O579" s="637"/>
      <c r="P579" s="147"/>
      <c r="Q579" s="65"/>
    </row>
    <row r="580" spans="1:17" s="148" customFormat="1" ht="14.1" customHeight="1" x14ac:dyDescent="0.2">
      <c r="A580" s="800">
        <f ca="1">IF($H580="UNIDADE CONSTRUTIVA",OFFSET(A580,-1,0)+1,LARGE(A$3:A579,1))</f>
        <v>0</v>
      </c>
      <c r="B580" s="800">
        <f t="shared" ca="1" si="42"/>
        <v>3</v>
      </c>
      <c r="C580" s="800">
        <f t="shared" ca="1" si="43"/>
        <v>1</v>
      </c>
      <c r="D580" s="801">
        <f t="shared" ca="1" si="44"/>
        <v>1</v>
      </c>
      <c r="E580" s="801">
        <f t="shared" ca="1" si="45"/>
        <v>3</v>
      </c>
      <c r="F580" s="209"/>
      <c r="J580" s="65"/>
      <c r="K580" s="146"/>
      <c r="L580" s="566"/>
      <c r="M580" s="566"/>
      <c r="N580" s="786"/>
      <c r="O580" s="637"/>
      <c r="P580" s="147"/>
      <c r="Q580" s="65"/>
    </row>
    <row r="581" spans="1:17" s="148" customFormat="1" ht="14.1" customHeight="1" x14ac:dyDescent="0.2">
      <c r="A581" s="800">
        <f ca="1">IF($H581="UNIDADE CONSTRUTIVA",OFFSET(A581,-1,0)+1,LARGE(A$3:A580,1))</f>
        <v>0</v>
      </c>
      <c r="B581" s="800">
        <f t="shared" ca="1" si="42"/>
        <v>3</v>
      </c>
      <c r="C581" s="800">
        <f t="shared" ca="1" si="43"/>
        <v>1</v>
      </c>
      <c r="D581" s="801">
        <f t="shared" ca="1" si="44"/>
        <v>1</v>
      </c>
      <c r="E581" s="801">
        <f t="shared" ca="1" si="45"/>
        <v>3</v>
      </c>
      <c r="F581" s="209"/>
      <c r="J581" s="65"/>
      <c r="K581" s="146"/>
      <c r="L581" s="566"/>
      <c r="M581" s="566"/>
      <c r="N581" s="786"/>
      <c r="O581" s="637"/>
      <c r="P581" s="147"/>
      <c r="Q581" s="65"/>
    </row>
    <row r="582" spans="1:17" s="148" customFormat="1" ht="14.1" customHeight="1" x14ac:dyDescent="0.2">
      <c r="A582" s="800">
        <f ca="1">IF($H582="UNIDADE CONSTRUTIVA",OFFSET(A582,-1,0)+1,LARGE(A$3:A581,1))</f>
        <v>0</v>
      </c>
      <c r="B582" s="800">
        <f t="shared" ca="1" si="42"/>
        <v>3</v>
      </c>
      <c r="C582" s="800">
        <f t="shared" ca="1" si="43"/>
        <v>1</v>
      </c>
      <c r="D582" s="801">
        <f t="shared" ca="1" si="44"/>
        <v>1</v>
      </c>
      <c r="E582" s="801">
        <f t="shared" ca="1" si="45"/>
        <v>3</v>
      </c>
      <c r="F582" s="209"/>
      <c r="J582" s="65"/>
      <c r="K582" s="146"/>
      <c r="L582" s="566"/>
      <c r="M582" s="566"/>
      <c r="N582" s="786"/>
      <c r="O582" s="637"/>
      <c r="P582" s="147"/>
      <c r="Q582" s="65"/>
    </row>
    <row r="583" spans="1:17" s="148" customFormat="1" ht="14.1" customHeight="1" x14ac:dyDescent="0.2">
      <c r="A583" s="800">
        <f ca="1">IF($H583="UNIDADE CONSTRUTIVA",OFFSET(A583,-1,0)+1,LARGE(A$3:A582,1))</f>
        <v>0</v>
      </c>
      <c r="B583" s="800">
        <f t="shared" ca="1" si="42"/>
        <v>3</v>
      </c>
      <c r="C583" s="800">
        <f t="shared" ca="1" si="43"/>
        <v>1</v>
      </c>
      <c r="D583" s="801">
        <f t="shared" ca="1" si="44"/>
        <v>1</v>
      </c>
      <c r="E583" s="801">
        <f t="shared" ca="1" si="45"/>
        <v>3</v>
      </c>
      <c r="F583" s="209"/>
      <c r="J583" s="65"/>
      <c r="K583" s="146"/>
      <c r="L583" s="566"/>
      <c r="M583" s="566"/>
      <c r="N583" s="786"/>
      <c r="O583" s="637"/>
      <c r="P583" s="147"/>
      <c r="Q583" s="65"/>
    </row>
    <row r="584" spans="1:17" s="148" customFormat="1" ht="14.1" customHeight="1" x14ac:dyDescent="0.2">
      <c r="A584" s="800">
        <f ca="1">IF($H584="UNIDADE CONSTRUTIVA",OFFSET(A584,-1,0)+1,LARGE(A$3:A583,1))</f>
        <v>0</v>
      </c>
      <c r="B584" s="800">
        <f t="shared" ca="1" si="42"/>
        <v>3</v>
      </c>
      <c r="C584" s="800">
        <f t="shared" ca="1" si="43"/>
        <v>1</v>
      </c>
      <c r="D584" s="801">
        <f t="shared" ca="1" si="44"/>
        <v>1</v>
      </c>
      <c r="E584" s="801">
        <f t="shared" ca="1" si="45"/>
        <v>3</v>
      </c>
      <c r="F584" s="209"/>
      <c r="J584" s="65"/>
      <c r="K584" s="146"/>
      <c r="L584" s="566"/>
      <c r="M584" s="566"/>
      <c r="N584" s="786"/>
      <c r="O584" s="637"/>
      <c r="P584" s="147"/>
      <c r="Q584" s="65"/>
    </row>
    <row r="585" spans="1:17" s="148" customFormat="1" ht="14.1" customHeight="1" x14ac:dyDescent="0.2">
      <c r="A585" s="800">
        <f ca="1">IF($H585="UNIDADE CONSTRUTIVA",OFFSET(A585,-1,0)+1,LARGE(A$3:A584,1))</f>
        <v>0</v>
      </c>
      <c r="B585" s="800">
        <f t="shared" ref="B585:B648" ca="1" si="46">IF(H585="UNIDADE CONSTRUTIVA",0,IF(H585="CÉLULA CONSTRUTIVA",OFFSET(B585,-1,0)+1,OFFSET(B585,-1,0)))</f>
        <v>3</v>
      </c>
      <c r="C585" s="800">
        <f t="shared" ref="C585:C648" ca="1" si="47">IF(H585="CÉLULA CONSTRUTIVA",0,IF(H585="ETAPA",OFFSET(C585,-1,0)+1,OFFSET(C585,-1,0)))</f>
        <v>1</v>
      </c>
      <c r="D585" s="801">
        <f t="shared" ref="D585:D648" ca="1" si="48">IF(H585="ETAPA",0,IF(H585="SUBETAPA",OFFSET(D585,-1,0)+1,OFFSET(D585,-1,0)))</f>
        <v>1</v>
      </c>
      <c r="E585" s="801">
        <f t="shared" ref="E585:E648" ca="1" si="49">IF(H585="Subetapa",0,IF(H585="serviço",OFFSET(E585,-1,0)+1,OFFSET(E585,-1,0)))</f>
        <v>3</v>
      </c>
      <c r="F585" s="209"/>
      <c r="J585" s="65"/>
      <c r="K585" s="146"/>
      <c r="L585" s="566"/>
      <c r="M585" s="566"/>
      <c r="N585" s="786"/>
      <c r="O585" s="637"/>
      <c r="P585" s="147"/>
      <c r="Q585" s="65"/>
    </row>
    <row r="586" spans="1:17" s="148" customFormat="1" ht="14.1" customHeight="1" x14ac:dyDescent="0.2">
      <c r="A586" s="800">
        <f ca="1">IF($H586="UNIDADE CONSTRUTIVA",OFFSET(A586,-1,0)+1,LARGE(A$3:A585,1))</f>
        <v>0</v>
      </c>
      <c r="B586" s="800">
        <f t="shared" ca="1" si="46"/>
        <v>3</v>
      </c>
      <c r="C586" s="800">
        <f t="shared" ca="1" si="47"/>
        <v>1</v>
      </c>
      <c r="D586" s="801">
        <f t="shared" ca="1" si="48"/>
        <v>1</v>
      </c>
      <c r="E586" s="801">
        <f t="shared" ca="1" si="49"/>
        <v>3</v>
      </c>
      <c r="F586" s="209"/>
      <c r="J586" s="65"/>
      <c r="K586" s="146"/>
      <c r="L586" s="566"/>
      <c r="M586" s="566"/>
      <c r="N586" s="786"/>
      <c r="O586" s="637"/>
      <c r="P586" s="147"/>
      <c r="Q586" s="65"/>
    </row>
    <row r="587" spans="1:17" s="148" customFormat="1" ht="14.1" customHeight="1" x14ac:dyDescent="0.2">
      <c r="A587" s="800">
        <f ca="1">IF($H587="UNIDADE CONSTRUTIVA",OFFSET(A587,-1,0)+1,LARGE(A$3:A586,1))</f>
        <v>0</v>
      </c>
      <c r="B587" s="800">
        <f t="shared" ca="1" si="46"/>
        <v>3</v>
      </c>
      <c r="C587" s="800">
        <f t="shared" ca="1" si="47"/>
        <v>1</v>
      </c>
      <c r="D587" s="801">
        <f t="shared" ca="1" si="48"/>
        <v>1</v>
      </c>
      <c r="E587" s="801">
        <f t="shared" ca="1" si="49"/>
        <v>3</v>
      </c>
      <c r="F587" s="209"/>
      <c r="J587" s="65"/>
      <c r="K587" s="146"/>
      <c r="L587" s="566"/>
      <c r="M587" s="566"/>
      <c r="N587" s="786"/>
      <c r="O587" s="637"/>
      <c r="P587" s="147"/>
      <c r="Q587" s="65"/>
    </row>
    <row r="588" spans="1:17" s="148" customFormat="1" ht="14.1" customHeight="1" x14ac:dyDescent="0.2">
      <c r="A588" s="800">
        <f ca="1">IF($H588="UNIDADE CONSTRUTIVA",OFFSET(A588,-1,0)+1,LARGE(A$3:A587,1))</f>
        <v>0</v>
      </c>
      <c r="B588" s="800">
        <f t="shared" ca="1" si="46"/>
        <v>3</v>
      </c>
      <c r="C588" s="800">
        <f t="shared" ca="1" si="47"/>
        <v>1</v>
      </c>
      <c r="D588" s="801">
        <f t="shared" ca="1" si="48"/>
        <v>1</v>
      </c>
      <c r="E588" s="801">
        <f t="shared" ca="1" si="49"/>
        <v>3</v>
      </c>
      <c r="F588" s="209"/>
      <c r="J588" s="65"/>
      <c r="K588" s="146"/>
      <c r="L588" s="566"/>
      <c r="M588" s="566"/>
      <c r="N588" s="786"/>
      <c r="O588" s="637"/>
      <c r="P588" s="147"/>
      <c r="Q588" s="65"/>
    </row>
    <row r="589" spans="1:17" s="148" customFormat="1" ht="14.1" customHeight="1" x14ac:dyDescent="0.2">
      <c r="A589" s="800">
        <f ca="1">IF($H589="UNIDADE CONSTRUTIVA",OFFSET(A589,-1,0)+1,LARGE(A$3:A588,1))</f>
        <v>0</v>
      </c>
      <c r="B589" s="800">
        <f t="shared" ca="1" si="46"/>
        <v>3</v>
      </c>
      <c r="C589" s="800">
        <f t="shared" ca="1" si="47"/>
        <v>1</v>
      </c>
      <c r="D589" s="801">
        <f t="shared" ca="1" si="48"/>
        <v>1</v>
      </c>
      <c r="E589" s="801">
        <f t="shared" ca="1" si="49"/>
        <v>3</v>
      </c>
      <c r="F589" s="209"/>
      <c r="J589" s="65"/>
      <c r="K589" s="146"/>
      <c r="L589" s="566"/>
      <c r="M589" s="566"/>
      <c r="N589" s="786"/>
      <c r="O589" s="637"/>
      <c r="P589" s="147"/>
      <c r="Q589" s="65"/>
    </row>
    <row r="590" spans="1:17" s="148" customFormat="1" ht="14.1" customHeight="1" x14ac:dyDescent="0.2">
      <c r="A590" s="800">
        <f ca="1">IF($H590="UNIDADE CONSTRUTIVA",OFFSET(A590,-1,0)+1,LARGE(A$3:A589,1))</f>
        <v>0</v>
      </c>
      <c r="B590" s="800">
        <f t="shared" ca="1" si="46"/>
        <v>3</v>
      </c>
      <c r="C590" s="800">
        <f t="shared" ca="1" si="47"/>
        <v>1</v>
      </c>
      <c r="D590" s="801">
        <f t="shared" ca="1" si="48"/>
        <v>1</v>
      </c>
      <c r="E590" s="801">
        <f t="shared" ca="1" si="49"/>
        <v>3</v>
      </c>
      <c r="F590" s="209"/>
      <c r="J590" s="65"/>
      <c r="K590" s="146"/>
      <c r="L590" s="566"/>
      <c r="M590" s="566"/>
      <c r="N590" s="786"/>
      <c r="O590" s="637"/>
      <c r="P590" s="147"/>
      <c r="Q590" s="65"/>
    </row>
    <row r="591" spans="1:17" s="148" customFormat="1" ht="14.1" customHeight="1" x14ac:dyDescent="0.2">
      <c r="A591" s="800">
        <f ca="1">IF($H591="UNIDADE CONSTRUTIVA",OFFSET(A591,-1,0)+1,LARGE(A$3:A590,1))</f>
        <v>0</v>
      </c>
      <c r="B591" s="800">
        <f t="shared" ca="1" si="46"/>
        <v>3</v>
      </c>
      <c r="C591" s="800">
        <f t="shared" ca="1" si="47"/>
        <v>1</v>
      </c>
      <c r="D591" s="801">
        <f t="shared" ca="1" si="48"/>
        <v>1</v>
      </c>
      <c r="E591" s="801">
        <f t="shared" ca="1" si="49"/>
        <v>3</v>
      </c>
      <c r="F591" s="209"/>
      <c r="J591" s="65"/>
      <c r="K591" s="146"/>
      <c r="L591" s="566"/>
      <c r="M591" s="566"/>
      <c r="N591" s="786"/>
      <c r="O591" s="637"/>
      <c r="P591" s="147"/>
      <c r="Q591" s="65"/>
    </row>
    <row r="592" spans="1:17" s="148" customFormat="1" ht="14.1" customHeight="1" x14ac:dyDescent="0.2">
      <c r="A592" s="800">
        <f ca="1">IF($H592="UNIDADE CONSTRUTIVA",OFFSET(A592,-1,0)+1,LARGE(A$3:A591,1))</f>
        <v>0</v>
      </c>
      <c r="B592" s="800">
        <f t="shared" ca="1" si="46"/>
        <v>3</v>
      </c>
      <c r="C592" s="800">
        <f t="shared" ca="1" si="47"/>
        <v>1</v>
      </c>
      <c r="D592" s="801">
        <f t="shared" ca="1" si="48"/>
        <v>1</v>
      </c>
      <c r="E592" s="801">
        <f t="shared" ca="1" si="49"/>
        <v>3</v>
      </c>
      <c r="F592" s="209"/>
      <c r="J592" s="65"/>
      <c r="K592" s="146"/>
      <c r="L592" s="566"/>
      <c r="M592" s="566"/>
      <c r="N592" s="786"/>
      <c r="O592" s="637"/>
      <c r="P592" s="147"/>
      <c r="Q592" s="65"/>
    </row>
    <row r="593" spans="1:17" s="148" customFormat="1" ht="14.1" customHeight="1" x14ac:dyDescent="0.2">
      <c r="A593" s="800">
        <f ca="1">IF($H593="UNIDADE CONSTRUTIVA",OFFSET(A593,-1,0)+1,LARGE(A$3:A592,1))</f>
        <v>0</v>
      </c>
      <c r="B593" s="800">
        <f t="shared" ca="1" si="46"/>
        <v>3</v>
      </c>
      <c r="C593" s="800">
        <f t="shared" ca="1" si="47"/>
        <v>1</v>
      </c>
      <c r="D593" s="801">
        <f t="shared" ca="1" si="48"/>
        <v>1</v>
      </c>
      <c r="E593" s="801">
        <f t="shared" ca="1" si="49"/>
        <v>3</v>
      </c>
      <c r="F593" s="209"/>
      <c r="J593" s="65"/>
      <c r="K593" s="146"/>
      <c r="L593" s="566"/>
      <c r="M593" s="566"/>
      <c r="N593" s="786"/>
      <c r="O593" s="637"/>
      <c r="P593" s="147"/>
      <c r="Q593" s="65"/>
    </row>
    <row r="594" spans="1:17" s="148" customFormat="1" ht="14.1" customHeight="1" x14ac:dyDescent="0.2">
      <c r="A594" s="800">
        <f ca="1">IF($H594="UNIDADE CONSTRUTIVA",OFFSET(A594,-1,0)+1,LARGE(A$3:A593,1))</f>
        <v>0</v>
      </c>
      <c r="B594" s="800">
        <f t="shared" ca="1" si="46"/>
        <v>3</v>
      </c>
      <c r="C594" s="800">
        <f t="shared" ca="1" si="47"/>
        <v>1</v>
      </c>
      <c r="D594" s="801">
        <f t="shared" ca="1" si="48"/>
        <v>1</v>
      </c>
      <c r="E594" s="801">
        <f t="shared" ca="1" si="49"/>
        <v>3</v>
      </c>
      <c r="F594" s="209"/>
      <c r="J594" s="65"/>
      <c r="K594" s="146"/>
      <c r="L594" s="566"/>
      <c r="M594" s="566"/>
      <c r="N594" s="786"/>
      <c r="O594" s="637"/>
      <c r="P594" s="147"/>
      <c r="Q594" s="65"/>
    </row>
    <row r="595" spans="1:17" s="148" customFormat="1" ht="14.1" customHeight="1" x14ac:dyDescent="0.2">
      <c r="A595" s="800">
        <f ca="1">IF($H595="UNIDADE CONSTRUTIVA",OFFSET(A595,-1,0)+1,LARGE(A$3:A594,1))</f>
        <v>0</v>
      </c>
      <c r="B595" s="800">
        <f t="shared" ca="1" si="46"/>
        <v>3</v>
      </c>
      <c r="C595" s="800">
        <f t="shared" ca="1" si="47"/>
        <v>1</v>
      </c>
      <c r="D595" s="801">
        <f t="shared" ca="1" si="48"/>
        <v>1</v>
      </c>
      <c r="E595" s="801">
        <f t="shared" ca="1" si="49"/>
        <v>3</v>
      </c>
      <c r="F595" s="209"/>
      <c r="J595" s="65"/>
      <c r="K595" s="146"/>
      <c r="L595" s="566"/>
      <c r="M595" s="566"/>
      <c r="N595" s="786"/>
      <c r="O595" s="637"/>
      <c r="P595" s="147"/>
      <c r="Q595" s="65"/>
    </row>
    <row r="596" spans="1:17" s="148" customFormat="1" ht="14.1" customHeight="1" x14ac:dyDescent="0.2">
      <c r="A596" s="800">
        <f ca="1">IF($H596="UNIDADE CONSTRUTIVA",OFFSET(A596,-1,0)+1,LARGE(A$3:A595,1))</f>
        <v>0</v>
      </c>
      <c r="B596" s="800">
        <f t="shared" ca="1" si="46"/>
        <v>3</v>
      </c>
      <c r="C596" s="800">
        <f t="shared" ca="1" si="47"/>
        <v>1</v>
      </c>
      <c r="D596" s="801">
        <f t="shared" ca="1" si="48"/>
        <v>1</v>
      </c>
      <c r="E596" s="801">
        <f t="shared" ca="1" si="49"/>
        <v>3</v>
      </c>
      <c r="F596" s="209"/>
      <c r="J596" s="65"/>
      <c r="K596" s="146"/>
      <c r="L596" s="566"/>
      <c r="M596" s="566"/>
      <c r="N596" s="786"/>
      <c r="O596" s="637"/>
      <c r="P596" s="147"/>
      <c r="Q596" s="65"/>
    </row>
    <row r="597" spans="1:17" s="148" customFormat="1" ht="14.1" customHeight="1" x14ac:dyDescent="0.2">
      <c r="A597" s="800">
        <f ca="1">IF($H597="UNIDADE CONSTRUTIVA",OFFSET(A597,-1,0)+1,LARGE(A$3:A596,1))</f>
        <v>0</v>
      </c>
      <c r="B597" s="800">
        <f t="shared" ca="1" si="46"/>
        <v>3</v>
      </c>
      <c r="C597" s="800">
        <f t="shared" ca="1" si="47"/>
        <v>1</v>
      </c>
      <c r="D597" s="801">
        <f t="shared" ca="1" si="48"/>
        <v>1</v>
      </c>
      <c r="E597" s="801">
        <f t="shared" ca="1" si="49"/>
        <v>3</v>
      </c>
      <c r="F597" s="209"/>
      <c r="J597" s="65"/>
      <c r="K597" s="146"/>
      <c r="L597" s="566"/>
      <c r="M597" s="566"/>
      <c r="N597" s="786"/>
      <c r="O597" s="637"/>
      <c r="P597" s="147"/>
      <c r="Q597" s="65"/>
    </row>
    <row r="598" spans="1:17" s="148" customFormat="1" ht="14.1" customHeight="1" x14ac:dyDescent="0.2">
      <c r="A598" s="800">
        <f ca="1">IF($H598="UNIDADE CONSTRUTIVA",OFFSET(A598,-1,0)+1,LARGE(A$3:A597,1))</f>
        <v>0</v>
      </c>
      <c r="B598" s="800">
        <f t="shared" ca="1" si="46"/>
        <v>3</v>
      </c>
      <c r="C598" s="800">
        <f t="shared" ca="1" si="47"/>
        <v>1</v>
      </c>
      <c r="D598" s="801">
        <f t="shared" ca="1" si="48"/>
        <v>1</v>
      </c>
      <c r="E598" s="801">
        <f t="shared" ca="1" si="49"/>
        <v>3</v>
      </c>
      <c r="F598" s="209"/>
      <c r="J598" s="65"/>
      <c r="K598" s="146"/>
      <c r="L598" s="566"/>
      <c r="M598" s="566"/>
      <c r="N598" s="786"/>
      <c r="O598" s="637"/>
      <c r="P598" s="147"/>
      <c r="Q598" s="65"/>
    </row>
    <row r="599" spans="1:17" s="148" customFormat="1" ht="14.1" customHeight="1" x14ac:dyDescent="0.2">
      <c r="A599" s="800">
        <f ca="1">IF($H599="UNIDADE CONSTRUTIVA",OFFSET(A599,-1,0)+1,LARGE(A$3:A598,1))</f>
        <v>0</v>
      </c>
      <c r="B599" s="800">
        <f t="shared" ca="1" si="46"/>
        <v>3</v>
      </c>
      <c r="C599" s="800">
        <f t="shared" ca="1" si="47"/>
        <v>1</v>
      </c>
      <c r="D599" s="801">
        <f t="shared" ca="1" si="48"/>
        <v>1</v>
      </c>
      <c r="E599" s="801">
        <f t="shared" ca="1" si="49"/>
        <v>3</v>
      </c>
      <c r="F599" s="209"/>
      <c r="J599" s="65"/>
      <c r="K599" s="146"/>
      <c r="L599" s="566"/>
      <c r="M599" s="566"/>
      <c r="N599" s="786"/>
      <c r="O599" s="637"/>
      <c r="P599" s="147"/>
      <c r="Q599" s="65"/>
    </row>
    <row r="600" spans="1:17" s="148" customFormat="1" ht="14.1" customHeight="1" x14ac:dyDescent="0.2">
      <c r="A600" s="800">
        <f ca="1">IF($H600="UNIDADE CONSTRUTIVA",OFFSET(A600,-1,0)+1,LARGE(A$3:A599,1))</f>
        <v>0</v>
      </c>
      <c r="B600" s="800">
        <f t="shared" ca="1" si="46"/>
        <v>3</v>
      </c>
      <c r="C600" s="800">
        <f t="shared" ca="1" si="47"/>
        <v>1</v>
      </c>
      <c r="D600" s="801">
        <f t="shared" ca="1" si="48"/>
        <v>1</v>
      </c>
      <c r="E600" s="801">
        <f t="shared" ca="1" si="49"/>
        <v>3</v>
      </c>
      <c r="F600" s="209"/>
      <c r="J600" s="65"/>
      <c r="K600" s="146"/>
      <c r="L600" s="566"/>
      <c r="M600" s="566"/>
      <c r="N600" s="786"/>
      <c r="O600" s="637"/>
      <c r="P600" s="147"/>
      <c r="Q600" s="65"/>
    </row>
    <row r="601" spans="1:17" s="148" customFormat="1" ht="14.1" customHeight="1" x14ac:dyDescent="0.2">
      <c r="A601" s="800">
        <f ca="1">IF($H601="UNIDADE CONSTRUTIVA",OFFSET(A601,-1,0)+1,LARGE(A$3:A600,1))</f>
        <v>0</v>
      </c>
      <c r="B601" s="800">
        <f t="shared" ca="1" si="46"/>
        <v>3</v>
      </c>
      <c r="C601" s="800">
        <f t="shared" ca="1" si="47"/>
        <v>1</v>
      </c>
      <c r="D601" s="801">
        <f t="shared" ca="1" si="48"/>
        <v>1</v>
      </c>
      <c r="E601" s="801">
        <f t="shared" ca="1" si="49"/>
        <v>3</v>
      </c>
      <c r="F601" s="209"/>
      <c r="J601" s="65"/>
      <c r="K601" s="146"/>
      <c r="L601" s="566"/>
      <c r="M601" s="566"/>
      <c r="N601" s="786"/>
      <c r="O601" s="637"/>
      <c r="P601" s="147"/>
      <c r="Q601" s="65"/>
    </row>
    <row r="602" spans="1:17" s="148" customFormat="1" ht="14.1" customHeight="1" x14ac:dyDescent="0.2">
      <c r="A602" s="800">
        <f ca="1">IF($H602="UNIDADE CONSTRUTIVA",OFFSET(A602,-1,0)+1,LARGE(A$3:A601,1))</f>
        <v>0</v>
      </c>
      <c r="B602" s="800">
        <f t="shared" ca="1" si="46"/>
        <v>3</v>
      </c>
      <c r="C602" s="800">
        <f t="shared" ca="1" si="47"/>
        <v>1</v>
      </c>
      <c r="D602" s="801">
        <f t="shared" ca="1" si="48"/>
        <v>1</v>
      </c>
      <c r="E602" s="801">
        <f t="shared" ca="1" si="49"/>
        <v>3</v>
      </c>
      <c r="F602" s="209"/>
      <c r="J602" s="65"/>
      <c r="K602" s="146"/>
      <c r="L602" s="566"/>
      <c r="M602" s="566"/>
      <c r="N602" s="786"/>
      <c r="O602" s="637"/>
      <c r="P602" s="147"/>
      <c r="Q602" s="65"/>
    </row>
    <row r="603" spans="1:17" s="148" customFormat="1" ht="14.1" customHeight="1" x14ac:dyDescent="0.2">
      <c r="A603" s="800">
        <f ca="1">IF($H603="UNIDADE CONSTRUTIVA",OFFSET(A603,-1,0)+1,LARGE(A$3:A602,1))</f>
        <v>0</v>
      </c>
      <c r="B603" s="800">
        <f t="shared" ca="1" si="46"/>
        <v>3</v>
      </c>
      <c r="C603" s="800">
        <f t="shared" ca="1" si="47"/>
        <v>1</v>
      </c>
      <c r="D603" s="801">
        <f t="shared" ca="1" si="48"/>
        <v>1</v>
      </c>
      <c r="E603" s="801">
        <f t="shared" ca="1" si="49"/>
        <v>3</v>
      </c>
      <c r="F603" s="209"/>
      <c r="J603" s="65"/>
      <c r="K603" s="146"/>
      <c r="L603" s="566"/>
      <c r="M603" s="566"/>
      <c r="N603" s="786"/>
      <c r="O603" s="637"/>
      <c r="P603" s="147"/>
      <c r="Q603" s="65"/>
    </row>
    <row r="604" spans="1:17" s="148" customFormat="1" ht="14.1" customHeight="1" x14ac:dyDescent="0.2">
      <c r="A604" s="800">
        <f ca="1">IF($H604="UNIDADE CONSTRUTIVA",OFFSET(A604,-1,0)+1,LARGE(A$3:A603,1))</f>
        <v>0</v>
      </c>
      <c r="B604" s="800">
        <f t="shared" ca="1" si="46"/>
        <v>3</v>
      </c>
      <c r="C604" s="800">
        <f t="shared" ca="1" si="47"/>
        <v>1</v>
      </c>
      <c r="D604" s="801">
        <f t="shared" ca="1" si="48"/>
        <v>1</v>
      </c>
      <c r="E604" s="801">
        <f t="shared" ca="1" si="49"/>
        <v>3</v>
      </c>
      <c r="F604" s="209"/>
      <c r="J604" s="65"/>
      <c r="K604" s="146"/>
      <c r="L604" s="566"/>
      <c r="M604" s="566"/>
      <c r="N604" s="786"/>
      <c r="O604" s="637"/>
      <c r="P604" s="147"/>
      <c r="Q604" s="65"/>
    </row>
    <row r="605" spans="1:17" s="148" customFormat="1" ht="14.1" customHeight="1" x14ac:dyDescent="0.2">
      <c r="A605" s="800">
        <f ca="1">IF($H605="UNIDADE CONSTRUTIVA",OFFSET(A605,-1,0)+1,LARGE(A$3:A604,1))</f>
        <v>0</v>
      </c>
      <c r="B605" s="800">
        <f t="shared" ca="1" si="46"/>
        <v>3</v>
      </c>
      <c r="C605" s="800">
        <f t="shared" ca="1" si="47"/>
        <v>1</v>
      </c>
      <c r="D605" s="801">
        <f t="shared" ca="1" si="48"/>
        <v>1</v>
      </c>
      <c r="E605" s="801">
        <f t="shared" ca="1" si="49"/>
        <v>3</v>
      </c>
      <c r="F605" s="209"/>
      <c r="J605" s="65"/>
      <c r="K605" s="146"/>
      <c r="L605" s="566"/>
      <c r="M605" s="566"/>
      <c r="N605" s="786"/>
      <c r="O605" s="637"/>
      <c r="P605" s="147"/>
      <c r="Q605" s="65"/>
    </row>
    <row r="606" spans="1:17" s="148" customFormat="1" ht="14.1" customHeight="1" x14ac:dyDescent="0.2">
      <c r="A606" s="800">
        <f ca="1">IF($H606="UNIDADE CONSTRUTIVA",OFFSET(A606,-1,0)+1,LARGE(A$3:A605,1))</f>
        <v>0</v>
      </c>
      <c r="B606" s="800">
        <f t="shared" ca="1" si="46"/>
        <v>3</v>
      </c>
      <c r="C606" s="800">
        <f t="shared" ca="1" si="47"/>
        <v>1</v>
      </c>
      <c r="D606" s="801">
        <f t="shared" ca="1" si="48"/>
        <v>1</v>
      </c>
      <c r="E606" s="801">
        <f t="shared" ca="1" si="49"/>
        <v>3</v>
      </c>
      <c r="F606" s="209"/>
      <c r="J606" s="65"/>
      <c r="K606" s="146"/>
      <c r="L606" s="566"/>
      <c r="M606" s="566"/>
      <c r="N606" s="786"/>
      <c r="O606" s="637"/>
      <c r="P606" s="147"/>
      <c r="Q606" s="65"/>
    </row>
    <row r="607" spans="1:17" s="148" customFormat="1" ht="14.1" customHeight="1" x14ac:dyDescent="0.2">
      <c r="A607" s="800">
        <f ca="1">IF($H607="UNIDADE CONSTRUTIVA",OFFSET(A607,-1,0)+1,LARGE(A$3:A606,1))</f>
        <v>0</v>
      </c>
      <c r="B607" s="800">
        <f t="shared" ca="1" si="46"/>
        <v>3</v>
      </c>
      <c r="C607" s="800">
        <f t="shared" ca="1" si="47"/>
        <v>1</v>
      </c>
      <c r="D607" s="801">
        <f t="shared" ca="1" si="48"/>
        <v>1</v>
      </c>
      <c r="E607" s="801">
        <f t="shared" ca="1" si="49"/>
        <v>3</v>
      </c>
      <c r="F607" s="209"/>
      <c r="J607" s="65"/>
      <c r="K607" s="146"/>
      <c r="L607" s="566"/>
      <c r="M607" s="566"/>
      <c r="N607" s="786"/>
      <c r="O607" s="637"/>
      <c r="P607" s="147"/>
      <c r="Q607" s="65"/>
    </row>
    <row r="608" spans="1:17" s="148" customFormat="1" ht="14.1" customHeight="1" x14ac:dyDescent="0.2">
      <c r="A608" s="800">
        <f ca="1">IF($H608="UNIDADE CONSTRUTIVA",OFFSET(A608,-1,0)+1,LARGE(A$3:A607,1))</f>
        <v>0</v>
      </c>
      <c r="B608" s="800">
        <f t="shared" ca="1" si="46"/>
        <v>3</v>
      </c>
      <c r="C608" s="800">
        <f t="shared" ca="1" si="47"/>
        <v>1</v>
      </c>
      <c r="D608" s="801">
        <f t="shared" ca="1" si="48"/>
        <v>1</v>
      </c>
      <c r="E608" s="801">
        <f t="shared" ca="1" si="49"/>
        <v>3</v>
      </c>
      <c r="F608" s="209"/>
      <c r="J608" s="65"/>
      <c r="K608" s="146"/>
      <c r="L608" s="566"/>
      <c r="M608" s="566"/>
      <c r="N608" s="786"/>
      <c r="O608" s="637"/>
      <c r="P608" s="147"/>
      <c r="Q608" s="65"/>
    </row>
    <row r="609" spans="1:17" s="148" customFormat="1" ht="14.1" customHeight="1" x14ac:dyDescent="0.2">
      <c r="A609" s="800">
        <f ca="1">IF($H609="UNIDADE CONSTRUTIVA",OFFSET(A609,-1,0)+1,LARGE(A$3:A608,1))</f>
        <v>0</v>
      </c>
      <c r="B609" s="800">
        <f t="shared" ca="1" si="46"/>
        <v>3</v>
      </c>
      <c r="C609" s="800">
        <f t="shared" ca="1" si="47"/>
        <v>1</v>
      </c>
      <c r="D609" s="801">
        <f t="shared" ca="1" si="48"/>
        <v>1</v>
      </c>
      <c r="E609" s="801">
        <f t="shared" ca="1" si="49"/>
        <v>3</v>
      </c>
      <c r="F609" s="209"/>
      <c r="J609" s="65"/>
      <c r="K609" s="146"/>
      <c r="L609" s="566"/>
      <c r="M609" s="566"/>
      <c r="N609" s="786"/>
      <c r="O609" s="637"/>
      <c r="P609" s="147"/>
      <c r="Q609" s="65"/>
    </row>
    <row r="610" spans="1:17" s="148" customFormat="1" ht="14.1" customHeight="1" x14ac:dyDescent="0.2">
      <c r="A610" s="800">
        <f ca="1">IF($H610="UNIDADE CONSTRUTIVA",OFFSET(A610,-1,0)+1,LARGE(A$3:A609,1))</f>
        <v>0</v>
      </c>
      <c r="B610" s="800">
        <f t="shared" ca="1" si="46"/>
        <v>3</v>
      </c>
      <c r="C610" s="800">
        <f t="shared" ca="1" si="47"/>
        <v>1</v>
      </c>
      <c r="D610" s="801">
        <f t="shared" ca="1" si="48"/>
        <v>1</v>
      </c>
      <c r="E610" s="801">
        <f t="shared" ca="1" si="49"/>
        <v>3</v>
      </c>
      <c r="F610" s="209"/>
      <c r="J610" s="65"/>
      <c r="K610" s="146"/>
      <c r="L610" s="566"/>
      <c r="M610" s="566"/>
      <c r="N610" s="786"/>
      <c r="O610" s="637"/>
      <c r="P610" s="147"/>
      <c r="Q610" s="65"/>
    </row>
    <row r="611" spans="1:17" s="148" customFormat="1" ht="14.1" customHeight="1" x14ac:dyDescent="0.2">
      <c r="A611" s="800">
        <f ca="1">IF($H611="UNIDADE CONSTRUTIVA",OFFSET(A611,-1,0)+1,LARGE(A$3:A610,1))</f>
        <v>0</v>
      </c>
      <c r="B611" s="800">
        <f t="shared" ca="1" si="46"/>
        <v>3</v>
      </c>
      <c r="C611" s="800">
        <f t="shared" ca="1" si="47"/>
        <v>1</v>
      </c>
      <c r="D611" s="801">
        <f t="shared" ca="1" si="48"/>
        <v>1</v>
      </c>
      <c r="E611" s="801">
        <f t="shared" ca="1" si="49"/>
        <v>3</v>
      </c>
      <c r="F611" s="209"/>
      <c r="J611" s="65"/>
      <c r="K611" s="146"/>
      <c r="L611" s="566"/>
      <c r="M611" s="566"/>
      <c r="N611" s="786"/>
      <c r="O611" s="637"/>
      <c r="P611" s="147"/>
      <c r="Q611" s="65"/>
    </row>
    <row r="612" spans="1:17" s="148" customFormat="1" ht="14.1" customHeight="1" x14ac:dyDescent="0.2">
      <c r="A612" s="800">
        <f ca="1">IF($H612="UNIDADE CONSTRUTIVA",OFFSET(A612,-1,0)+1,LARGE(A$3:A611,1))</f>
        <v>0</v>
      </c>
      <c r="B612" s="800">
        <f t="shared" ca="1" si="46"/>
        <v>3</v>
      </c>
      <c r="C612" s="800">
        <f t="shared" ca="1" si="47"/>
        <v>1</v>
      </c>
      <c r="D612" s="801">
        <f t="shared" ca="1" si="48"/>
        <v>1</v>
      </c>
      <c r="E612" s="801">
        <f t="shared" ca="1" si="49"/>
        <v>3</v>
      </c>
      <c r="F612" s="209"/>
      <c r="J612" s="65"/>
      <c r="K612" s="146"/>
      <c r="L612" s="566"/>
      <c r="M612" s="566"/>
      <c r="N612" s="786"/>
      <c r="O612" s="637"/>
      <c r="P612" s="147"/>
      <c r="Q612" s="65"/>
    </row>
    <row r="613" spans="1:17" s="148" customFormat="1" ht="14.1" customHeight="1" x14ac:dyDescent="0.2">
      <c r="A613" s="800">
        <f ca="1">IF($H613="UNIDADE CONSTRUTIVA",OFFSET(A613,-1,0)+1,LARGE(A$3:A612,1))</f>
        <v>0</v>
      </c>
      <c r="B613" s="800">
        <f t="shared" ca="1" si="46"/>
        <v>3</v>
      </c>
      <c r="C613" s="800">
        <f t="shared" ca="1" si="47"/>
        <v>1</v>
      </c>
      <c r="D613" s="801">
        <f t="shared" ca="1" si="48"/>
        <v>1</v>
      </c>
      <c r="E613" s="801">
        <f t="shared" ca="1" si="49"/>
        <v>3</v>
      </c>
      <c r="F613" s="209"/>
      <c r="J613" s="65"/>
      <c r="K613" s="146"/>
      <c r="L613" s="566"/>
      <c r="M613" s="566"/>
      <c r="N613" s="786"/>
      <c r="O613" s="637"/>
      <c r="P613" s="147"/>
      <c r="Q613" s="65"/>
    </row>
    <row r="614" spans="1:17" s="148" customFormat="1" ht="14.1" customHeight="1" x14ac:dyDescent="0.2">
      <c r="A614" s="800">
        <f ca="1">IF($H614="UNIDADE CONSTRUTIVA",OFFSET(A614,-1,0)+1,LARGE(A$3:A613,1))</f>
        <v>0</v>
      </c>
      <c r="B614" s="800">
        <f t="shared" ca="1" si="46"/>
        <v>3</v>
      </c>
      <c r="C614" s="800">
        <f t="shared" ca="1" si="47"/>
        <v>1</v>
      </c>
      <c r="D614" s="801">
        <f t="shared" ca="1" si="48"/>
        <v>1</v>
      </c>
      <c r="E614" s="801">
        <f t="shared" ca="1" si="49"/>
        <v>3</v>
      </c>
      <c r="F614" s="209"/>
      <c r="J614" s="65"/>
      <c r="K614" s="146"/>
      <c r="L614" s="566"/>
      <c r="M614" s="566"/>
      <c r="N614" s="786"/>
      <c r="O614" s="637"/>
      <c r="P614" s="147"/>
      <c r="Q614" s="65"/>
    </row>
    <row r="615" spans="1:17" s="148" customFormat="1" ht="14.1" customHeight="1" x14ac:dyDescent="0.2">
      <c r="A615" s="800">
        <f ca="1">IF($H615="UNIDADE CONSTRUTIVA",OFFSET(A615,-1,0)+1,LARGE(A$3:A614,1))</f>
        <v>0</v>
      </c>
      <c r="B615" s="800">
        <f t="shared" ca="1" si="46"/>
        <v>3</v>
      </c>
      <c r="C615" s="800">
        <f t="shared" ca="1" si="47"/>
        <v>1</v>
      </c>
      <c r="D615" s="801">
        <f t="shared" ca="1" si="48"/>
        <v>1</v>
      </c>
      <c r="E615" s="801">
        <f t="shared" ca="1" si="49"/>
        <v>3</v>
      </c>
      <c r="F615" s="209"/>
      <c r="J615" s="65"/>
      <c r="K615" s="146"/>
      <c r="L615" s="566"/>
      <c r="M615" s="566"/>
      <c r="N615" s="786"/>
      <c r="O615" s="637"/>
      <c r="P615" s="147"/>
      <c r="Q615" s="65"/>
    </row>
    <row r="616" spans="1:17" s="148" customFormat="1" ht="14.1" customHeight="1" x14ac:dyDescent="0.2">
      <c r="A616" s="800">
        <f ca="1">IF($H616="UNIDADE CONSTRUTIVA",OFFSET(A616,-1,0)+1,LARGE(A$3:A615,1))</f>
        <v>0</v>
      </c>
      <c r="B616" s="800">
        <f t="shared" ca="1" si="46"/>
        <v>3</v>
      </c>
      <c r="C616" s="800">
        <f t="shared" ca="1" si="47"/>
        <v>1</v>
      </c>
      <c r="D616" s="801">
        <f t="shared" ca="1" si="48"/>
        <v>1</v>
      </c>
      <c r="E616" s="801">
        <f t="shared" ca="1" si="49"/>
        <v>3</v>
      </c>
      <c r="F616" s="209"/>
      <c r="J616" s="65"/>
      <c r="K616" s="146"/>
      <c r="L616" s="566"/>
      <c r="M616" s="566"/>
      <c r="N616" s="786"/>
      <c r="O616" s="637"/>
      <c r="P616" s="147"/>
      <c r="Q616" s="65"/>
    </row>
    <row r="617" spans="1:17" s="148" customFormat="1" ht="14.1" customHeight="1" x14ac:dyDescent="0.2">
      <c r="A617" s="800">
        <f ca="1">IF($H617="UNIDADE CONSTRUTIVA",OFFSET(A617,-1,0)+1,LARGE(A$3:A616,1))</f>
        <v>0</v>
      </c>
      <c r="B617" s="800">
        <f t="shared" ca="1" si="46"/>
        <v>3</v>
      </c>
      <c r="C617" s="800">
        <f t="shared" ca="1" si="47"/>
        <v>1</v>
      </c>
      <c r="D617" s="801">
        <f t="shared" ca="1" si="48"/>
        <v>1</v>
      </c>
      <c r="E617" s="801">
        <f t="shared" ca="1" si="49"/>
        <v>3</v>
      </c>
      <c r="F617" s="209"/>
      <c r="J617" s="65"/>
      <c r="K617" s="146"/>
      <c r="L617" s="566"/>
      <c r="M617" s="566"/>
      <c r="N617" s="786"/>
      <c r="O617" s="637"/>
      <c r="P617" s="147"/>
      <c r="Q617" s="65"/>
    </row>
    <row r="618" spans="1:17" s="148" customFormat="1" ht="14.1" customHeight="1" x14ac:dyDescent="0.2">
      <c r="A618" s="800">
        <f ca="1">IF($H618="UNIDADE CONSTRUTIVA",OFFSET(A618,-1,0)+1,LARGE(A$3:A617,1))</f>
        <v>0</v>
      </c>
      <c r="B618" s="800">
        <f t="shared" ca="1" si="46"/>
        <v>3</v>
      </c>
      <c r="C618" s="800">
        <f t="shared" ca="1" si="47"/>
        <v>1</v>
      </c>
      <c r="D618" s="801">
        <f t="shared" ca="1" si="48"/>
        <v>1</v>
      </c>
      <c r="E618" s="801">
        <f t="shared" ca="1" si="49"/>
        <v>3</v>
      </c>
      <c r="F618" s="209"/>
      <c r="J618" s="65"/>
      <c r="K618" s="146"/>
      <c r="L618" s="566"/>
      <c r="M618" s="566"/>
      <c r="N618" s="786"/>
      <c r="O618" s="637"/>
      <c r="P618" s="147"/>
      <c r="Q618" s="65"/>
    </row>
    <row r="619" spans="1:17" s="148" customFormat="1" ht="14.1" customHeight="1" x14ac:dyDescent="0.2">
      <c r="A619" s="800">
        <f ca="1">IF($H619="UNIDADE CONSTRUTIVA",OFFSET(A619,-1,0)+1,LARGE(A$3:A618,1))</f>
        <v>0</v>
      </c>
      <c r="B619" s="800">
        <f t="shared" ca="1" si="46"/>
        <v>3</v>
      </c>
      <c r="C619" s="800">
        <f t="shared" ca="1" si="47"/>
        <v>1</v>
      </c>
      <c r="D619" s="801">
        <f t="shared" ca="1" si="48"/>
        <v>1</v>
      </c>
      <c r="E619" s="801">
        <f t="shared" ca="1" si="49"/>
        <v>3</v>
      </c>
      <c r="F619" s="209"/>
      <c r="J619" s="65"/>
      <c r="K619" s="146"/>
      <c r="L619" s="566"/>
      <c r="M619" s="566"/>
      <c r="N619" s="786"/>
      <c r="O619" s="637"/>
      <c r="P619" s="147"/>
      <c r="Q619" s="65"/>
    </row>
    <row r="620" spans="1:17" s="148" customFormat="1" ht="14.1" customHeight="1" x14ac:dyDescent="0.2">
      <c r="A620" s="800">
        <f ca="1">IF($H620="UNIDADE CONSTRUTIVA",OFFSET(A620,-1,0)+1,LARGE(A$3:A619,1))</f>
        <v>0</v>
      </c>
      <c r="B620" s="800">
        <f t="shared" ca="1" si="46"/>
        <v>3</v>
      </c>
      <c r="C620" s="800">
        <f t="shared" ca="1" si="47"/>
        <v>1</v>
      </c>
      <c r="D620" s="801">
        <f t="shared" ca="1" si="48"/>
        <v>1</v>
      </c>
      <c r="E620" s="801">
        <f t="shared" ca="1" si="49"/>
        <v>3</v>
      </c>
      <c r="F620" s="209"/>
      <c r="J620" s="65"/>
      <c r="K620" s="146"/>
      <c r="L620" s="566"/>
      <c r="M620" s="566"/>
      <c r="N620" s="786"/>
      <c r="O620" s="637"/>
      <c r="P620" s="147"/>
      <c r="Q620" s="65"/>
    </row>
    <row r="621" spans="1:17" s="148" customFormat="1" ht="14.1" customHeight="1" x14ac:dyDescent="0.2">
      <c r="A621" s="800">
        <f ca="1">IF($H621="UNIDADE CONSTRUTIVA",OFFSET(A621,-1,0)+1,LARGE(A$3:A620,1))</f>
        <v>0</v>
      </c>
      <c r="B621" s="800">
        <f t="shared" ca="1" si="46"/>
        <v>3</v>
      </c>
      <c r="C621" s="800">
        <f t="shared" ca="1" si="47"/>
        <v>1</v>
      </c>
      <c r="D621" s="801">
        <f t="shared" ca="1" si="48"/>
        <v>1</v>
      </c>
      <c r="E621" s="801">
        <f t="shared" ca="1" si="49"/>
        <v>3</v>
      </c>
      <c r="F621" s="209"/>
      <c r="J621" s="65"/>
      <c r="K621" s="146"/>
      <c r="L621" s="566"/>
      <c r="M621" s="566"/>
      <c r="N621" s="786"/>
      <c r="O621" s="637"/>
      <c r="P621" s="147"/>
      <c r="Q621" s="65"/>
    </row>
    <row r="622" spans="1:17" s="148" customFormat="1" ht="14.1" customHeight="1" x14ac:dyDescent="0.2">
      <c r="A622" s="800">
        <f ca="1">IF($H622="UNIDADE CONSTRUTIVA",OFFSET(A622,-1,0)+1,LARGE(A$3:A621,1))</f>
        <v>0</v>
      </c>
      <c r="B622" s="800">
        <f t="shared" ca="1" si="46"/>
        <v>3</v>
      </c>
      <c r="C622" s="800">
        <f t="shared" ca="1" si="47"/>
        <v>1</v>
      </c>
      <c r="D622" s="801">
        <f t="shared" ca="1" si="48"/>
        <v>1</v>
      </c>
      <c r="E622" s="801">
        <f t="shared" ca="1" si="49"/>
        <v>3</v>
      </c>
      <c r="F622" s="209"/>
      <c r="J622" s="65"/>
      <c r="K622" s="146"/>
      <c r="L622" s="566"/>
      <c r="M622" s="566"/>
      <c r="N622" s="786"/>
      <c r="O622" s="637"/>
      <c r="P622" s="147"/>
      <c r="Q622" s="65"/>
    </row>
    <row r="623" spans="1:17" s="148" customFormat="1" ht="14.1" customHeight="1" x14ac:dyDescent="0.2">
      <c r="A623" s="800">
        <f ca="1">IF($H623="UNIDADE CONSTRUTIVA",OFFSET(A623,-1,0)+1,LARGE(A$3:A622,1))</f>
        <v>0</v>
      </c>
      <c r="B623" s="800">
        <f t="shared" ca="1" si="46"/>
        <v>3</v>
      </c>
      <c r="C623" s="800">
        <f t="shared" ca="1" si="47"/>
        <v>1</v>
      </c>
      <c r="D623" s="801">
        <f t="shared" ca="1" si="48"/>
        <v>1</v>
      </c>
      <c r="E623" s="801">
        <f t="shared" ca="1" si="49"/>
        <v>3</v>
      </c>
      <c r="F623" s="209"/>
      <c r="J623" s="65"/>
      <c r="K623" s="146"/>
      <c r="L623" s="566"/>
      <c r="M623" s="566"/>
      <c r="N623" s="786"/>
      <c r="O623" s="637"/>
      <c r="P623" s="147"/>
      <c r="Q623" s="65"/>
    </row>
    <row r="624" spans="1:17" s="148" customFormat="1" ht="14.1" customHeight="1" x14ac:dyDescent="0.2">
      <c r="A624" s="800">
        <f ca="1">IF($H624="UNIDADE CONSTRUTIVA",OFFSET(A624,-1,0)+1,LARGE(A$3:A623,1))</f>
        <v>0</v>
      </c>
      <c r="B624" s="800">
        <f t="shared" ca="1" si="46"/>
        <v>3</v>
      </c>
      <c r="C624" s="800">
        <f t="shared" ca="1" si="47"/>
        <v>1</v>
      </c>
      <c r="D624" s="801">
        <f t="shared" ca="1" si="48"/>
        <v>1</v>
      </c>
      <c r="E624" s="801">
        <f t="shared" ca="1" si="49"/>
        <v>3</v>
      </c>
      <c r="F624" s="209"/>
      <c r="J624" s="65"/>
      <c r="K624" s="146"/>
      <c r="L624" s="566"/>
      <c r="M624" s="566"/>
      <c r="N624" s="786"/>
      <c r="O624" s="637"/>
      <c r="P624" s="147"/>
      <c r="Q624" s="65"/>
    </row>
    <row r="625" spans="1:17" s="148" customFormat="1" ht="14.1" customHeight="1" x14ac:dyDescent="0.2">
      <c r="A625" s="800">
        <f ca="1">IF($H625="UNIDADE CONSTRUTIVA",OFFSET(A625,-1,0)+1,LARGE(A$3:A624,1))</f>
        <v>0</v>
      </c>
      <c r="B625" s="800">
        <f t="shared" ca="1" si="46"/>
        <v>3</v>
      </c>
      <c r="C625" s="800">
        <f t="shared" ca="1" si="47"/>
        <v>1</v>
      </c>
      <c r="D625" s="801">
        <f t="shared" ca="1" si="48"/>
        <v>1</v>
      </c>
      <c r="E625" s="801">
        <f t="shared" ca="1" si="49"/>
        <v>3</v>
      </c>
      <c r="F625" s="209"/>
      <c r="J625" s="65"/>
      <c r="K625" s="146"/>
      <c r="L625" s="566"/>
      <c r="M625" s="566"/>
      <c r="N625" s="786"/>
      <c r="O625" s="637"/>
      <c r="P625" s="147"/>
      <c r="Q625" s="65"/>
    </row>
    <row r="626" spans="1:17" s="148" customFormat="1" ht="14.1" customHeight="1" x14ac:dyDescent="0.2">
      <c r="A626" s="800">
        <f ca="1">IF($H626="UNIDADE CONSTRUTIVA",OFFSET(A626,-1,0)+1,LARGE(A$3:A625,1))</f>
        <v>0</v>
      </c>
      <c r="B626" s="800">
        <f t="shared" ca="1" si="46"/>
        <v>3</v>
      </c>
      <c r="C626" s="800">
        <f t="shared" ca="1" si="47"/>
        <v>1</v>
      </c>
      <c r="D626" s="801">
        <f t="shared" ca="1" si="48"/>
        <v>1</v>
      </c>
      <c r="E626" s="801">
        <f t="shared" ca="1" si="49"/>
        <v>3</v>
      </c>
      <c r="F626" s="209"/>
      <c r="J626" s="65"/>
      <c r="K626" s="146"/>
      <c r="L626" s="566"/>
      <c r="M626" s="566"/>
      <c r="N626" s="786"/>
      <c r="O626" s="637"/>
      <c r="P626" s="147"/>
      <c r="Q626" s="65"/>
    </row>
    <row r="627" spans="1:17" s="148" customFormat="1" ht="14.1" customHeight="1" x14ac:dyDescent="0.2">
      <c r="A627" s="800">
        <f ca="1">IF($H627="UNIDADE CONSTRUTIVA",OFFSET(A627,-1,0)+1,LARGE(A$3:A626,1))</f>
        <v>0</v>
      </c>
      <c r="B627" s="800">
        <f t="shared" ca="1" si="46"/>
        <v>3</v>
      </c>
      <c r="C627" s="800">
        <f t="shared" ca="1" si="47"/>
        <v>1</v>
      </c>
      <c r="D627" s="801">
        <f t="shared" ca="1" si="48"/>
        <v>1</v>
      </c>
      <c r="E627" s="801">
        <f t="shared" ca="1" si="49"/>
        <v>3</v>
      </c>
      <c r="F627" s="209"/>
      <c r="J627" s="65"/>
      <c r="K627" s="146"/>
      <c r="L627" s="566"/>
      <c r="M627" s="566"/>
      <c r="N627" s="786"/>
      <c r="O627" s="637"/>
      <c r="P627" s="147"/>
      <c r="Q627" s="65"/>
    </row>
    <row r="628" spans="1:17" s="148" customFormat="1" ht="14.1" customHeight="1" x14ac:dyDescent="0.2">
      <c r="A628" s="800">
        <f ca="1">IF($H628="UNIDADE CONSTRUTIVA",OFFSET(A628,-1,0)+1,LARGE(A$3:A627,1))</f>
        <v>0</v>
      </c>
      <c r="B628" s="800">
        <f t="shared" ca="1" si="46"/>
        <v>3</v>
      </c>
      <c r="C628" s="800">
        <f t="shared" ca="1" si="47"/>
        <v>1</v>
      </c>
      <c r="D628" s="801">
        <f t="shared" ca="1" si="48"/>
        <v>1</v>
      </c>
      <c r="E628" s="801">
        <f t="shared" ca="1" si="49"/>
        <v>3</v>
      </c>
      <c r="F628" s="209"/>
      <c r="J628" s="65"/>
      <c r="K628" s="146"/>
      <c r="L628" s="566"/>
      <c r="M628" s="566"/>
      <c r="N628" s="786"/>
      <c r="O628" s="637"/>
      <c r="P628" s="147"/>
      <c r="Q628" s="65"/>
    </row>
    <row r="629" spans="1:17" s="148" customFormat="1" ht="14.1" customHeight="1" x14ac:dyDescent="0.2">
      <c r="A629" s="800">
        <f ca="1">IF($H629="UNIDADE CONSTRUTIVA",OFFSET(A629,-1,0)+1,LARGE(A$3:A628,1))</f>
        <v>0</v>
      </c>
      <c r="B629" s="800">
        <f t="shared" ca="1" si="46"/>
        <v>3</v>
      </c>
      <c r="C629" s="800">
        <f t="shared" ca="1" si="47"/>
        <v>1</v>
      </c>
      <c r="D629" s="801">
        <f t="shared" ca="1" si="48"/>
        <v>1</v>
      </c>
      <c r="E629" s="801">
        <f t="shared" ca="1" si="49"/>
        <v>3</v>
      </c>
      <c r="F629" s="209"/>
      <c r="J629" s="65"/>
      <c r="K629" s="146"/>
      <c r="L629" s="566"/>
      <c r="M629" s="566"/>
      <c r="N629" s="786"/>
      <c r="O629" s="637"/>
      <c r="P629" s="147"/>
      <c r="Q629" s="65"/>
    </row>
    <row r="630" spans="1:17" s="148" customFormat="1" ht="14.1" customHeight="1" x14ac:dyDescent="0.2">
      <c r="A630" s="800">
        <f ca="1">IF($H630="UNIDADE CONSTRUTIVA",OFFSET(A630,-1,0)+1,LARGE(A$3:A629,1))</f>
        <v>0</v>
      </c>
      <c r="B630" s="800">
        <f t="shared" ca="1" si="46"/>
        <v>3</v>
      </c>
      <c r="C630" s="800">
        <f t="shared" ca="1" si="47"/>
        <v>1</v>
      </c>
      <c r="D630" s="801">
        <f t="shared" ca="1" si="48"/>
        <v>1</v>
      </c>
      <c r="E630" s="801">
        <f t="shared" ca="1" si="49"/>
        <v>3</v>
      </c>
      <c r="F630" s="209"/>
      <c r="J630" s="65"/>
      <c r="K630" s="146"/>
      <c r="L630" s="566"/>
      <c r="M630" s="566"/>
      <c r="N630" s="786"/>
      <c r="O630" s="637"/>
      <c r="P630" s="147"/>
      <c r="Q630" s="65"/>
    </row>
    <row r="631" spans="1:17" s="148" customFormat="1" ht="14.1" customHeight="1" x14ac:dyDescent="0.2">
      <c r="A631" s="800">
        <f ca="1">IF($H631="UNIDADE CONSTRUTIVA",OFFSET(A631,-1,0)+1,LARGE(A$3:A630,1))</f>
        <v>0</v>
      </c>
      <c r="B631" s="800">
        <f t="shared" ca="1" si="46"/>
        <v>3</v>
      </c>
      <c r="C631" s="800">
        <f t="shared" ca="1" si="47"/>
        <v>1</v>
      </c>
      <c r="D631" s="801">
        <f t="shared" ca="1" si="48"/>
        <v>1</v>
      </c>
      <c r="E631" s="801">
        <f t="shared" ca="1" si="49"/>
        <v>3</v>
      </c>
      <c r="F631" s="209"/>
      <c r="J631" s="65"/>
      <c r="K631" s="146"/>
      <c r="L631" s="566"/>
      <c r="M631" s="566"/>
      <c r="N631" s="786"/>
      <c r="O631" s="637"/>
      <c r="P631" s="147"/>
      <c r="Q631" s="65"/>
    </row>
    <row r="632" spans="1:17" s="148" customFormat="1" ht="14.1" customHeight="1" x14ac:dyDescent="0.2">
      <c r="A632" s="800">
        <f ca="1">IF($H632="UNIDADE CONSTRUTIVA",OFFSET(A632,-1,0)+1,LARGE(A$3:A631,1))</f>
        <v>0</v>
      </c>
      <c r="B632" s="800">
        <f t="shared" ca="1" si="46"/>
        <v>3</v>
      </c>
      <c r="C632" s="800">
        <f t="shared" ca="1" si="47"/>
        <v>1</v>
      </c>
      <c r="D632" s="801">
        <f t="shared" ca="1" si="48"/>
        <v>1</v>
      </c>
      <c r="E632" s="801">
        <f t="shared" ca="1" si="49"/>
        <v>3</v>
      </c>
      <c r="F632" s="209"/>
      <c r="J632" s="65"/>
      <c r="K632" s="146"/>
      <c r="L632" s="566"/>
      <c r="M632" s="566"/>
      <c r="N632" s="786"/>
      <c r="O632" s="637"/>
      <c r="P632" s="147"/>
      <c r="Q632" s="65"/>
    </row>
    <row r="633" spans="1:17" s="148" customFormat="1" ht="14.1" customHeight="1" x14ac:dyDescent="0.2">
      <c r="A633" s="800">
        <f ca="1">IF($H633="UNIDADE CONSTRUTIVA",OFFSET(A633,-1,0)+1,LARGE(A$3:A632,1))</f>
        <v>0</v>
      </c>
      <c r="B633" s="800">
        <f t="shared" ca="1" si="46"/>
        <v>3</v>
      </c>
      <c r="C633" s="800">
        <f t="shared" ca="1" si="47"/>
        <v>1</v>
      </c>
      <c r="D633" s="801">
        <f t="shared" ca="1" si="48"/>
        <v>1</v>
      </c>
      <c r="E633" s="801">
        <f t="shared" ca="1" si="49"/>
        <v>3</v>
      </c>
      <c r="F633" s="209"/>
      <c r="J633" s="65"/>
      <c r="K633" s="146"/>
      <c r="L633" s="566"/>
      <c r="M633" s="566"/>
      <c r="N633" s="786"/>
      <c r="O633" s="637"/>
      <c r="P633" s="147"/>
      <c r="Q633" s="65"/>
    </row>
    <row r="634" spans="1:17" s="148" customFormat="1" ht="14.1" customHeight="1" x14ac:dyDescent="0.2">
      <c r="A634" s="800">
        <f ca="1">IF($H634="UNIDADE CONSTRUTIVA",OFFSET(A634,-1,0)+1,LARGE(A$3:A633,1))</f>
        <v>0</v>
      </c>
      <c r="B634" s="800">
        <f t="shared" ca="1" si="46"/>
        <v>3</v>
      </c>
      <c r="C634" s="800">
        <f t="shared" ca="1" si="47"/>
        <v>1</v>
      </c>
      <c r="D634" s="801">
        <f t="shared" ca="1" si="48"/>
        <v>1</v>
      </c>
      <c r="E634" s="801">
        <f t="shared" ca="1" si="49"/>
        <v>3</v>
      </c>
      <c r="F634" s="209"/>
      <c r="J634" s="65"/>
      <c r="K634" s="146"/>
      <c r="L634" s="566"/>
      <c r="M634" s="566"/>
      <c r="N634" s="786"/>
      <c r="O634" s="637"/>
      <c r="P634" s="147"/>
      <c r="Q634" s="65"/>
    </row>
    <row r="635" spans="1:17" s="148" customFormat="1" ht="14.1" customHeight="1" x14ac:dyDescent="0.2">
      <c r="A635" s="800">
        <f ca="1">IF($H635="UNIDADE CONSTRUTIVA",OFFSET(A635,-1,0)+1,LARGE(A$3:A634,1))</f>
        <v>0</v>
      </c>
      <c r="B635" s="800">
        <f t="shared" ca="1" si="46"/>
        <v>3</v>
      </c>
      <c r="C635" s="800">
        <f t="shared" ca="1" si="47"/>
        <v>1</v>
      </c>
      <c r="D635" s="801">
        <f t="shared" ca="1" si="48"/>
        <v>1</v>
      </c>
      <c r="E635" s="801">
        <f t="shared" ca="1" si="49"/>
        <v>3</v>
      </c>
      <c r="F635" s="209"/>
      <c r="J635" s="65"/>
      <c r="K635" s="146"/>
      <c r="L635" s="566"/>
      <c r="M635" s="566"/>
      <c r="N635" s="786"/>
      <c r="O635" s="637"/>
      <c r="P635" s="147"/>
      <c r="Q635" s="65"/>
    </row>
    <row r="636" spans="1:17" s="148" customFormat="1" ht="14.1" customHeight="1" x14ac:dyDescent="0.2">
      <c r="A636" s="800">
        <f ca="1">IF($H636="UNIDADE CONSTRUTIVA",OFFSET(A636,-1,0)+1,LARGE(A$3:A635,1))</f>
        <v>0</v>
      </c>
      <c r="B636" s="800">
        <f t="shared" ca="1" si="46"/>
        <v>3</v>
      </c>
      <c r="C636" s="800">
        <f t="shared" ca="1" si="47"/>
        <v>1</v>
      </c>
      <c r="D636" s="801">
        <f t="shared" ca="1" si="48"/>
        <v>1</v>
      </c>
      <c r="E636" s="801">
        <f t="shared" ca="1" si="49"/>
        <v>3</v>
      </c>
      <c r="F636" s="209"/>
      <c r="J636" s="65"/>
      <c r="K636" s="146"/>
      <c r="L636" s="566"/>
      <c r="M636" s="566"/>
      <c r="N636" s="786"/>
      <c r="O636" s="637"/>
      <c r="P636" s="147"/>
      <c r="Q636" s="65"/>
    </row>
    <row r="637" spans="1:17" s="148" customFormat="1" ht="14.1" customHeight="1" x14ac:dyDescent="0.2">
      <c r="A637" s="800">
        <f ca="1">IF($H637="UNIDADE CONSTRUTIVA",OFFSET(A637,-1,0)+1,LARGE(A$3:A636,1))</f>
        <v>0</v>
      </c>
      <c r="B637" s="800">
        <f t="shared" ca="1" si="46"/>
        <v>3</v>
      </c>
      <c r="C637" s="800">
        <f t="shared" ca="1" si="47"/>
        <v>1</v>
      </c>
      <c r="D637" s="801">
        <f t="shared" ca="1" si="48"/>
        <v>1</v>
      </c>
      <c r="E637" s="801">
        <f t="shared" ca="1" si="49"/>
        <v>3</v>
      </c>
      <c r="F637" s="209"/>
      <c r="J637" s="65"/>
      <c r="K637" s="146"/>
      <c r="L637" s="566"/>
      <c r="M637" s="566"/>
      <c r="N637" s="786"/>
      <c r="O637" s="637"/>
      <c r="P637" s="147"/>
      <c r="Q637" s="65"/>
    </row>
    <row r="638" spans="1:17" s="148" customFormat="1" ht="14.1" customHeight="1" x14ac:dyDescent="0.2">
      <c r="A638" s="800">
        <f ca="1">IF($H638="UNIDADE CONSTRUTIVA",OFFSET(A638,-1,0)+1,LARGE(A$3:A637,1))</f>
        <v>0</v>
      </c>
      <c r="B638" s="800">
        <f t="shared" ca="1" si="46"/>
        <v>3</v>
      </c>
      <c r="C638" s="800">
        <f t="shared" ca="1" si="47"/>
        <v>1</v>
      </c>
      <c r="D638" s="801">
        <f t="shared" ca="1" si="48"/>
        <v>1</v>
      </c>
      <c r="E638" s="801">
        <f t="shared" ca="1" si="49"/>
        <v>3</v>
      </c>
      <c r="F638" s="209"/>
      <c r="J638" s="65"/>
      <c r="K638" s="146"/>
      <c r="L638" s="566"/>
      <c r="M638" s="566"/>
      <c r="N638" s="786"/>
      <c r="O638" s="637"/>
      <c r="P638" s="147"/>
      <c r="Q638" s="65"/>
    </row>
    <row r="639" spans="1:17" s="148" customFormat="1" ht="14.1" customHeight="1" x14ac:dyDescent="0.2">
      <c r="A639" s="800">
        <f ca="1">IF($H639="UNIDADE CONSTRUTIVA",OFFSET(A639,-1,0)+1,LARGE(A$3:A638,1))</f>
        <v>0</v>
      </c>
      <c r="B639" s="800">
        <f t="shared" ca="1" si="46"/>
        <v>3</v>
      </c>
      <c r="C639" s="800">
        <f t="shared" ca="1" si="47"/>
        <v>1</v>
      </c>
      <c r="D639" s="801">
        <f t="shared" ca="1" si="48"/>
        <v>1</v>
      </c>
      <c r="E639" s="801">
        <f t="shared" ca="1" si="49"/>
        <v>3</v>
      </c>
      <c r="F639" s="209"/>
      <c r="J639" s="65"/>
      <c r="K639" s="146"/>
      <c r="L639" s="566"/>
      <c r="M639" s="566"/>
      <c r="N639" s="786"/>
      <c r="O639" s="637"/>
      <c r="P639" s="147"/>
      <c r="Q639" s="65"/>
    </row>
    <row r="640" spans="1:17" s="148" customFormat="1" ht="14.1" customHeight="1" x14ac:dyDescent="0.2">
      <c r="A640" s="800">
        <f ca="1">IF($H640="UNIDADE CONSTRUTIVA",OFFSET(A640,-1,0)+1,LARGE(A$3:A639,1))</f>
        <v>0</v>
      </c>
      <c r="B640" s="800">
        <f t="shared" ca="1" si="46"/>
        <v>3</v>
      </c>
      <c r="C640" s="800">
        <f t="shared" ca="1" si="47"/>
        <v>1</v>
      </c>
      <c r="D640" s="801">
        <f t="shared" ca="1" si="48"/>
        <v>1</v>
      </c>
      <c r="E640" s="801">
        <f t="shared" ca="1" si="49"/>
        <v>3</v>
      </c>
      <c r="F640" s="209"/>
      <c r="J640" s="65"/>
      <c r="K640" s="146"/>
      <c r="L640" s="566"/>
      <c r="M640" s="566"/>
      <c r="N640" s="786"/>
      <c r="O640" s="637"/>
      <c r="P640" s="147"/>
      <c r="Q640" s="65"/>
    </row>
    <row r="641" spans="1:17" s="148" customFormat="1" ht="14.1" customHeight="1" x14ac:dyDescent="0.2">
      <c r="A641" s="800">
        <f ca="1">IF($H641="UNIDADE CONSTRUTIVA",OFFSET(A641,-1,0)+1,LARGE(A$3:A640,1))</f>
        <v>0</v>
      </c>
      <c r="B641" s="800">
        <f t="shared" ca="1" si="46"/>
        <v>3</v>
      </c>
      <c r="C641" s="800">
        <f t="shared" ca="1" si="47"/>
        <v>1</v>
      </c>
      <c r="D641" s="801">
        <f t="shared" ca="1" si="48"/>
        <v>1</v>
      </c>
      <c r="E641" s="801">
        <f t="shared" ca="1" si="49"/>
        <v>3</v>
      </c>
      <c r="F641" s="209"/>
      <c r="J641" s="65"/>
      <c r="K641" s="146"/>
      <c r="L641" s="566"/>
      <c r="M641" s="566"/>
      <c r="N641" s="786"/>
      <c r="O641" s="637"/>
      <c r="P641" s="147"/>
      <c r="Q641" s="65"/>
    </row>
    <row r="642" spans="1:17" s="148" customFormat="1" ht="14.1" customHeight="1" x14ac:dyDescent="0.2">
      <c r="A642" s="800">
        <f ca="1">IF($H642="UNIDADE CONSTRUTIVA",OFFSET(A642,-1,0)+1,LARGE(A$3:A641,1))</f>
        <v>0</v>
      </c>
      <c r="B642" s="800">
        <f t="shared" ca="1" si="46"/>
        <v>3</v>
      </c>
      <c r="C642" s="800">
        <f t="shared" ca="1" si="47"/>
        <v>1</v>
      </c>
      <c r="D642" s="801">
        <f t="shared" ca="1" si="48"/>
        <v>1</v>
      </c>
      <c r="E642" s="801">
        <f t="shared" ca="1" si="49"/>
        <v>3</v>
      </c>
      <c r="F642" s="209"/>
      <c r="J642" s="65"/>
      <c r="K642" s="146"/>
      <c r="L642" s="566"/>
      <c r="M642" s="566"/>
      <c r="N642" s="786"/>
      <c r="O642" s="637"/>
      <c r="P642" s="147"/>
      <c r="Q642" s="65"/>
    </row>
    <row r="643" spans="1:17" s="148" customFormat="1" ht="14.1" customHeight="1" x14ac:dyDescent="0.2">
      <c r="A643" s="800">
        <f ca="1">IF($H643="UNIDADE CONSTRUTIVA",OFFSET(A643,-1,0)+1,LARGE(A$3:A642,1))</f>
        <v>0</v>
      </c>
      <c r="B643" s="800">
        <f t="shared" ca="1" si="46"/>
        <v>3</v>
      </c>
      <c r="C643" s="800">
        <f t="shared" ca="1" si="47"/>
        <v>1</v>
      </c>
      <c r="D643" s="801">
        <f t="shared" ca="1" si="48"/>
        <v>1</v>
      </c>
      <c r="E643" s="801">
        <f t="shared" ca="1" si="49"/>
        <v>3</v>
      </c>
      <c r="F643" s="209"/>
      <c r="J643" s="65"/>
      <c r="K643" s="146"/>
      <c r="L643" s="566"/>
      <c r="M643" s="566"/>
      <c r="N643" s="786"/>
      <c r="O643" s="637"/>
      <c r="P643" s="147"/>
      <c r="Q643" s="65"/>
    </row>
    <row r="644" spans="1:17" s="148" customFormat="1" ht="14.1" customHeight="1" x14ac:dyDescent="0.2">
      <c r="A644" s="800">
        <f ca="1">IF($H644="UNIDADE CONSTRUTIVA",OFFSET(A644,-1,0)+1,LARGE(A$3:A643,1))</f>
        <v>0</v>
      </c>
      <c r="B644" s="800">
        <f t="shared" ca="1" si="46"/>
        <v>3</v>
      </c>
      <c r="C644" s="800">
        <f t="shared" ca="1" si="47"/>
        <v>1</v>
      </c>
      <c r="D644" s="801">
        <f t="shared" ca="1" si="48"/>
        <v>1</v>
      </c>
      <c r="E644" s="801">
        <f t="shared" ca="1" si="49"/>
        <v>3</v>
      </c>
      <c r="F644" s="209"/>
      <c r="J644" s="65"/>
      <c r="K644" s="146"/>
      <c r="L644" s="566"/>
      <c r="M644" s="566"/>
      <c r="N644" s="786"/>
      <c r="O644" s="637"/>
      <c r="P644" s="147"/>
      <c r="Q644" s="65"/>
    </row>
    <row r="645" spans="1:17" s="148" customFormat="1" ht="14.1" customHeight="1" x14ac:dyDescent="0.2">
      <c r="A645" s="800">
        <f ca="1">IF($H645="UNIDADE CONSTRUTIVA",OFFSET(A645,-1,0)+1,LARGE(A$3:A644,1))</f>
        <v>0</v>
      </c>
      <c r="B645" s="800">
        <f t="shared" ca="1" si="46"/>
        <v>3</v>
      </c>
      <c r="C645" s="800">
        <f t="shared" ca="1" si="47"/>
        <v>1</v>
      </c>
      <c r="D645" s="801">
        <f t="shared" ca="1" si="48"/>
        <v>1</v>
      </c>
      <c r="E645" s="801">
        <f t="shared" ca="1" si="49"/>
        <v>3</v>
      </c>
      <c r="F645" s="209"/>
      <c r="J645" s="65"/>
      <c r="K645" s="146"/>
      <c r="L645" s="566"/>
      <c r="M645" s="566"/>
      <c r="N645" s="786"/>
      <c r="O645" s="637"/>
      <c r="P645" s="147"/>
      <c r="Q645" s="65"/>
    </row>
    <row r="646" spans="1:17" s="148" customFormat="1" ht="14.1" customHeight="1" x14ac:dyDescent="0.2">
      <c r="A646" s="800">
        <f ca="1">IF($H646="UNIDADE CONSTRUTIVA",OFFSET(A646,-1,0)+1,LARGE(A$3:A645,1))</f>
        <v>0</v>
      </c>
      <c r="B646" s="800">
        <f t="shared" ca="1" si="46"/>
        <v>3</v>
      </c>
      <c r="C646" s="800">
        <f t="shared" ca="1" si="47"/>
        <v>1</v>
      </c>
      <c r="D646" s="801">
        <f t="shared" ca="1" si="48"/>
        <v>1</v>
      </c>
      <c r="E646" s="801">
        <f t="shared" ca="1" si="49"/>
        <v>3</v>
      </c>
      <c r="F646" s="209"/>
      <c r="J646" s="65"/>
      <c r="K646" s="146"/>
      <c r="L646" s="566"/>
      <c r="M646" s="566"/>
      <c r="N646" s="786"/>
      <c r="O646" s="637"/>
      <c r="P646" s="147"/>
      <c r="Q646" s="65"/>
    </row>
    <row r="647" spans="1:17" s="148" customFormat="1" ht="14.1" customHeight="1" x14ac:dyDescent="0.2">
      <c r="A647" s="800">
        <f ca="1">IF($H647="UNIDADE CONSTRUTIVA",OFFSET(A647,-1,0)+1,LARGE(A$3:A646,1))</f>
        <v>0</v>
      </c>
      <c r="B647" s="800">
        <f t="shared" ca="1" si="46"/>
        <v>3</v>
      </c>
      <c r="C647" s="800">
        <f t="shared" ca="1" si="47"/>
        <v>1</v>
      </c>
      <c r="D647" s="801">
        <f t="shared" ca="1" si="48"/>
        <v>1</v>
      </c>
      <c r="E647" s="801">
        <f t="shared" ca="1" si="49"/>
        <v>3</v>
      </c>
      <c r="F647" s="209"/>
      <c r="J647" s="65"/>
      <c r="K647" s="146"/>
      <c r="L647" s="566"/>
      <c r="M647" s="566"/>
      <c r="N647" s="786"/>
      <c r="O647" s="637"/>
      <c r="P647" s="147"/>
      <c r="Q647" s="65"/>
    </row>
    <row r="648" spans="1:17" s="148" customFormat="1" ht="14.1" customHeight="1" x14ac:dyDescent="0.2">
      <c r="A648" s="800">
        <f ca="1">IF($H648="UNIDADE CONSTRUTIVA",OFFSET(A648,-1,0)+1,LARGE(A$3:A647,1))</f>
        <v>0</v>
      </c>
      <c r="B648" s="800">
        <f t="shared" ca="1" si="46"/>
        <v>3</v>
      </c>
      <c r="C648" s="800">
        <f t="shared" ca="1" si="47"/>
        <v>1</v>
      </c>
      <c r="D648" s="801">
        <f t="shared" ca="1" si="48"/>
        <v>1</v>
      </c>
      <c r="E648" s="801">
        <f t="shared" ca="1" si="49"/>
        <v>3</v>
      </c>
      <c r="F648" s="209"/>
      <c r="J648" s="65"/>
      <c r="K648" s="146"/>
      <c r="L648" s="566"/>
      <c r="M648" s="566"/>
      <c r="N648" s="786"/>
      <c r="O648" s="637"/>
      <c r="P648" s="147"/>
      <c r="Q648" s="65"/>
    </row>
    <row r="649" spans="1:17" s="148" customFormat="1" ht="14.1" customHeight="1" x14ac:dyDescent="0.2">
      <c r="A649" s="800">
        <f ca="1">IF($H649="UNIDADE CONSTRUTIVA",OFFSET(A649,-1,0)+1,LARGE(A$3:A648,1))</f>
        <v>0</v>
      </c>
      <c r="B649" s="800">
        <f t="shared" ref="B649:B712" ca="1" si="50">IF(H649="UNIDADE CONSTRUTIVA",0,IF(H649="CÉLULA CONSTRUTIVA",OFFSET(B649,-1,0)+1,OFFSET(B649,-1,0)))</f>
        <v>3</v>
      </c>
      <c r="C649" s="800">
        <f t="shared" ref="C649:C712" ca="1" si="51">IF(H649="CÉLULA CONSTRUTIVA",0,IF(H649="ETAPA",OFFSET(C649,-1,0)+1,OFFSET(C649,-1,0)))</f>
        <v>1</v>
      </c>
      <c r="D649" s="801">
        <f t="shared" ref="D649:D712" ca="1" si="52">IF(H649="ETAPA",0,IF(H649="SUBETAPA",OFFSET(D649,-1,0)+1,OFFSET(D649,-1,0)))</f>
        <v>1</v>
      </c>
      <c r="E649" s="801">
        <f t="shared" ref="E649:E712" ca="1" si="53">IF(H649="Subetapa",0,IF(H649="serviço",OFFSET(E649,-1,0)+1,OFFSET(E649,-1,0)))</f>
        <v>3</v>
      </c>
      <c r="F649" s="209"/>
      <c r="J649" s="65"/>
      <c r="K649" s="146"/>
      <c r="L649" s="566"/>
      <c r="M649" s="566"/>
      <c r="N649" s="786"/>
      <c r="O649" s="637"/>
      <c r="P649" s="147"/>
      <c r="Q649" s="65"/>
    </row>
    <row r="650" spans="1:17" s="148" customFormat="1" ht="14.1" customHeight="1" x14ac:dyDescent="0.2">
      <c r="A650" s="800">
        <f ca="1">IF($H650="UNIDADE CONSTRUTIVA",OFFSET(A650,-1,0)+1,LARGE(A$3:A649,1))</f>
        <v>0</v>
      </c>
      <c r="B650" s="800">
        <f t="shared" ca="1" si="50"/>
        <v>3</v>
      </c>
      <c r="C650" s="800">
        <f t="shared" ca="1" si="51"/>
        <v>1</v>
      </c>
      <c r="D650" s="801">
        <f t="shared" ca="1" si="52"/>
        <v>1</v>
      </c>
      <c r="E650" s="801">
        <f t="shared" ca="1" si="53"/>
        <v>3</v>
      </c>
      <c r="F650" s="209"/>
      <c r="J650" s="65"/>
      <c r="K650" s="146"/>
      <c r="L650" s="566"/>
      <c r="M650" s="566"/>
      <c r="N650" s="786"/>
      <c r="O650" s="637"/>
      <c r="P650" s="147"/>
      <c r="Q650" s="65"/>
    </row>
    <row r="651" spans="1:17" s="148" customFormat="1" ht="14.1" customHeight="1" x14ac:dyDescent="0.2">
      <c r="A651" s="800">
        <f ca="1">IF($H651="UNIDADE CONSTRUTIVA",OFFSET(A651,-1,0)+1,LARGE(A$3:A650,1))</f>
        <v>0</v>
      </c>
      <c r="B651" s="800">
        <f t="shared" ca="1" si="50"/>
        <v>3</v>
      </c>
      <c r="C651" s="800">
        <f t="shared" ca="1" si="51"/>
        <v>1</v>
      </c>
      <c r="D651" s="801">
        <f t="shared" ca="1" si="52"/>
        <v>1</v>
      </c>
      <c r="E651" s="801">
        <f t="shared" ca="1" si="53"/>
        <v>3</v>
      </c>
      <c r="F651" s="209"/>
      <c r="J651" s="65"/>
      <c r="K651" s="146"/>
      <c r="L651" s="566"/>
      <c r="M651" s="566"/>
      <c r="N651" s="786"/>
      <c r="O651" s="637"/>
      <c r="P651" s="147"/>
      <c r="Q651" s="65"/>
    </row>
    <row r="652" spans="1:17" s="148" customFormat="1" ht="14.1" customHeight="1" x14ac:dyDescent="0.2">
      <c r="A652" s="800">
        <f ca="1">IF($H652="UNIDADE CONSTRUTIVA",OFFSET(A652,-1,0)+1,LARGE(A$3:A651,1))</f>
        <v>0</v>
      </c>
      <c r="B652" s="800">
        <f t="shared" ca="1" si="50"/>
        <v>3</v>
      </c>
      <c r="C652" s="800">
        <f t="shared" ca="1" si="51"/>
        <v>1</v>
      </c>
      <c r="D652" s="801">
        <f t="shared" ca="1" si="52"/>
        <v>1</v>
      </c>
      <c r="E652" s="801">
        <f t="shared" ca="1" si="53"/>
        <v>3</v>
      </c>
      <c r="F652" s="209"/>
      <c r="J652" s="65"/>
      <c r="K652" s="146"/>
      <c r="L652" s="566"/>
      <c r="M652" s="566"/>
      <c r="N652" s="786"/>
      <c r="O652" s="637"/>
      <c r="P652" s="147"/>
      <c r="Q652" s="65"/>
    </row>
    <row r="653" spans="1:17" s="148" customFormat="1" ht="14.1" customHeight="1" x14ac:dyDescent="0.2">
      <c r="A653" s="800">
        <f ca="1">IF($H653="UNIDADE CONSTRUTIVA",OFFSET(A653,-1,0)+1,LARGE(A$3:A652,1))</f>
        <v>0</v>
      </c>
      <c r="B653" s="800">
        <f t="shared" ca="1" si="50"/>
        <v>3</v>
      </c>
      <c r="C653" s="800">
        <f t="shared" ca="1" si="51"/>
        <v>1</v>
      </c>
      <c r="D653" s="801">
        <f t="shared" ca="1" si="52"/>
        <v>1</v>
      </c>
      <c r="E653" s="801">
        <f t="shared" ca="1" si="53"/>
        <v>3</v>
      </c>
      <c r="F653" s="209"/>
      <c r="J653" s="65"/>
      <c r="K653" s="146"/>
      <c r="L653" s="566"/>
      <c r="M653" s="566"/>
      <c r="N653" s="786"/>
      <c r="O653" s="637"/>
      <c r="P653" s="147"/>
      <c r="Q653" s="65"/>
    </row>
    <row r="654" spans="1:17" s="148" customFormat="1" ht="14.1" customHeight="1" x14ac:dyDescent="0.2">
      <c r="A654" s="800">
        <f ca="1">IF($H654="UNIDADE CONSTRUTIVA",OFFSET(A654,-1,0)+1,LARGE(A$3:A653,1))</f>
        <v>0</v>
      </c>
      <c r="B654" s="800">
        <f t="shared" ca="1" si="50"/>
        <v>3</v>
      </c>
      <c r="C654" s="800">
        <f t="shared" ca="1" si="51"/>
        <v>1</v>
      </c>
      <c r="D654" s="801">
        <f t="shared" ca="1" si="52"/>
        <v>1</v>
      </c>
      <c r="E654" s="801">
        <f t="shared" ca="1" si="53"/>
        <v>3</v>
      </c>
      <c r="F654" s="209"/>
      <c r="J654" s="65"/>
      <c r="K654" s="146"/>
      <c r="L654" s="566"/>
      <c r="M654" s="566"/>
      <c r="N654" s="786"/>
      <c r="O654" s="637"/>
      <c r="P654" s="147"/>
      <c r="Q654" s="65"/>
    </row>
    <row r="655" spans="1:17" s="148" customFormat="1" ht="14.1" customHeight="1" x14ac:dyDescent="0.2">
      <c r="A655" s="800">
        <f ca="1">IF($H655="UNIDADE CONSTRUTIVA",OFFSET(A655,-1,0)+1,LARGE(A$3:A654,1))</f>
        <v>0</v>
      </c>
      <c r="B655" s="800">
        <f t="shared" ca="1" si="50"/>
        <v>3</v>
      </c>
      <c r="C655" s="800">
        <f t="shared" ca="1" si="51"/>
        <v>1</v>
      </c>
      <c r="D655" s="801">
        <f t="shared" ca="1" si="52"/>
        <v>1</v>
      </c>
      <c r="E655" s="801">
        <f t="shared" ca="1" si="53"/>
        <v>3</v>
      </c>
      <c r="F655" s="209"/>
      <c r="J655" s="65"/>
      <c r="K655" s="146"/>
      <c r="L655" s="566"/>
      <c r="M655" s="566"/>
      <c r="N655" s="786"/>
      <c r="O655" s="637"/>
      <c r="P655" s="147"/>
      <c r="Q655" s="65"/>
    </row>
    <row r="656" spans="1:17" s="148" customFormat="1" ht="14.1" customHeight="1" x14ac:dyDescent="0.2">
      <c r="A656" s="800">
        <f ca="1">IF($H656="UNIDADE CONSTRUTIVA",OFFSET(A656,-1,0)+1,LARGE(A$3:A655,1))</f>
        <v>0</v>
      </c>
      <c r="B656" s="800">
        <f t="shared" ca="1" si="50"/>
        <v>3</v>
      </c>
      <c r="C656" s="800">
        <f t="shared" ca="1" si="51"/>
        <v>1</v>
      </c>
      <c r="D656" s="801">
        <f t="shared" ca="1" si="52"/>
        <v>1</v>
      </c>
      <c r="E656" s="801">
        <f t="shared" ca="1" si="53"/>
        <v>3</v>
      </c>
      <c r="F656" s="209"/>
      <c r="J656" s="65"/>
      <c r="K656" s="146"/>
      <c r="L656" s="566"/>
      <c r="M656" s="566"/>
      <c r="N656" s="786"/>
      <c r="O656" s="637"/>
      <c r="P656" s="147"/>
      <c r="Q656" s="65"/>
    </row>
    <row r="657" spans="1:17" s="148" customFormat="1" ht="14.1" customHeight="1" x14ac:dyDescent="0.2">
      <c r="A657" s="800">
        <f ca="1">IF($H657="UNIDADE CONSTRUTIVA",OFFSET(A657,-1,0)+1,LARGE(A$3:A656,1))</f>
        <v>0</v>
      </c>
      <c r="B657" s="800">
        <f t="shared" ca="1" si="50"/>
        <v>3</v>
      </c>
      <c r="C657" s="800">
        <f t="shared" ca="1" si="51"/>
        <v>1</v>
      </c>
      <c r="D657" s="801">
        <f t="shared" ca="1" si="52"/>
        <v>1</v>
      </c>
      <c r="E657" s="801">
        <f t="shared" ca="1" si="53"/>
        <v>3</v>
      </c>
      <c r="F657" s="209"/>
      <c r="J657" s="65"/>
      <c r="K657" s="146"/>
      <c r="L657" s="566"/>
      <c r="M657" s="566"/>
      <c r="N657" s="786"/>
      <c r="O657" s="637"/>
      <c r="P657" s="147"/>
      <c r="Q657" s="65"/>
    </row>
    <row r="658" spans="1:17" s="148" customFormat="1" ht="14.1" customHeight="1" x14ac:dyDescent="0.2">
      <c r="A658" s="800">
        <f ca="1">IF($H658="UNIDADE CONSTRUTIVA",OFFSET(A658,-1,0)+1,LARGE(A$3:A657,1))</f>
        <v>0</v>
      </c>
      <c r="B658" s="800">
        <f t="shared" ca="1" si="50"/>
        <v>3</v>
      </c>
      <c r="C658" s="800">
        <f t="shared" ca="1" si="51"/>
        <v>1</v>
      </c>
      <c r="D658" s="801">
        <f t="shared" ca="1" si="52"/>
        <v>1</v>
      </c>
      <c r="E658" s="801">
        <f t="shared" ca="1" si="53"/>
        <v>3</v>
      </c>
      <c r="F658" s="209"/>
      <c r="J658" s="65"/>
      <c r="K658" s="146"/>
      <c r="L658" s="566"/>
      <c r="M658" s="566"/>
      <c r="N658" s="786"/>
      <c r="O658" s="637"/>
      <c r="P658" s="147"/>
      <c r="Q658" s="65"/>
    </row>
    <row r="659" spans="1:17" s="148" customFormat="1" ht="14.1" customHeight="1" x14ac:dyDescent="0.2">
      <c r="A659" s="800">
        <f ca="1">IF($H659="UNIDADE CONSTRUTIVA",OFFSET(A659,-1,0)+1,LARGE(A$3:A658,1))</f>
        <v>0</v>
      </c>
      <c r="B659" s="800">
        <f t="shared" ca="1" si="50"/>
        <v>3</v>
      </c>
      <c r="C659" s="800">
        <f t="shared" ca="1" si="51"/>
        <v>1</v>
      </c>
      <c r="D659" s="801">
        <f t="shared" ca="1" si="52"/>
        <v>1</v>
      </c>
      <c r="E659" s="801">
        <f t="shared" ca="1" si="53"/>
        <v>3</v>
      </c>
      <c r="F659" s="209"/>
      <c r="J659" s="65"/>
      <c r="K659" s="146"/>
      <c r="L659" s="566"/>
      <c r="M659" s="566"/>
      <c r="N659" s="786"/>
      <c r="O659" s="637"/>
      <c r="P659" s="147"/>
      <c r="Q659" s="65"/>
    </row>
    <row r="660" spans="1:17" s="148" customFormat="1" ht="14.1" customHeight="1" x14ac:dyDescent="0.2">
      <c r="A660" s="800">
        <f ca="1">IF($H660="UNIDADE CONSTRUTIVA",OFFSET(A660,-1,0)+1,LARGE(A$3:A659,1))</f>
        <v>0</v>
      </c>
      <c r="B660" s="800">
        <f t="shared" ca="1" si="50"/>
        <v>3</v>
      </c>
      <c r="C660" s="800">
        <f t="shared" ca="1" si="51"/>
        <v>1</v>
      </c>
      <c r="D660" s="801">
        <f t="shared" ca="1" si="52"/>
        <v>1</v>
      </c>
      <c r="E660" s="801">
        <f t="shared" ca="1" si="53"/>
        <v>3</v>
      </c>
      <c r="F660" s="209"/>
      <c r="J660" s="65"/>
      <c r="K660" s="146"/>
      <c r="L660" s="566"/>
      <c r="M660" s="566"/>
      <c r="N660" s="786"/>
      <c r="O660" s="637"/>
      <c r="P660" s="147"/>
      <c r="Q660" s="65"/>
    </row>
    <row r="661" spans="1:17" s="148" customFormat="1" ht="14.1" customHeight="1" x14ac:dyDescent="0.2">
      <c r="A661" s="800">
        <f ca="1">IF($H661="UNIDADE CONSTRUTIVA",OFFSET(A661,-1,0)+1,LARGE(A$3:A660,1))</f>
        <v>0</v>
      </c>
      <c r="B661" s="800">
        <f t="shared" ca="1" si="50"/>
        <v>3</v>
      </c>
      <c r="C661" s="800">
        <f t="shared" ca="1" si="51"/>
        <v>1</v>
      </c>
      <c r="D661" s="801">
        <f t="shared" ca="1" si="52"/>
        <v>1</v>
      </c>
      <c r="E661" s="801">
        <f t="shared" ca="1" si="53"/>
        <v>3</v>
      </c>
      <c r="F661" s="209"/>
      <c r="J661" s="65"/>
      <c r="K661" s="146"/>
      <c r="L661" s="566"/>
      <c r="M661" s="566"/>
      <c r="N661" s="786"/>
      <c r="O661" s="637"/>
      <c r="P661" s="147"/>
      <c r="Q661" s="65"/>
    </row>
    <row r="662" spans="1:17" s="148" customFormat="1" ht="14.1" customHeight="1" x14ac:dyDescent="0.2">
      <c r="A662" s="800">
        <f ca="1">IF($H662="UNIDADE CONSTRUTIVA",OFFSET(A662,-1,0)+1,LARGE(A$3:A661,1))</f>
        <v>0</v>
      </c>
      <c r="B662" s="800">
        <f t="shared" ca="1" si="50"/>
        <v>3</v>
      </c>
      <c r="C662" s="800">
        <f t="shared" ca="1" si="51"/>
        <v>1</v>
      </c>
      <c r="D662" s="801">
        <f t="shared" ca="1" si="52"/>
        <v>1</v>
      </c>
      <c r="E662" s="801">
        <f t="shared" ca="1" si="53"/>
        <v>3</v>
      </c>
      <c r="F662" s="209"/>
      <c r="J662" s="65"/>
      <c r="K662" s="146"/>
      <c r="L662" s="566"/>
      <c r="M662" s="566"/>
      <c r="N662" s="786"/>
      <c r="O662" s="637"/>
      <c r="P662" s="147"/>
      <c r="Q662" s="65"/>
    </row>
    <row r="663" spans="1:17" s="148" customFormat="1" ht="14.1" customHeight="1" x14ac:dyDescent="0.2">
      <c r="A663" s="800">
        <f ca="1">IF($H663="UNIDADE CONSTRUTIVA",OFFSET(A663,-1,0)+1,LARGE(A$3:A662,1))</f>
        <v>0</v>
      </c>
      <c r="B663" s="800">
        <f t="shared" ca="1" si="50"/>
        <v>3</v>
      </c>
      <c r="C663" s="800">
        <f t="shared" ca="1" si="51"/>
        <v>1</v>
      </c>
      <c r="D663" s="801">
        <f t="shared" ca="1" si="52"/>
        <v>1</v>
      </c>
      <c r="E663" s="801">
        <f t="shared" ca="1" si="53"/>
        <v>3</v>
      </c>
      <c r="F663" s="209"/>
      <c r="J663" s="65"/>
      <c r="K663" s="146"/>
      <c r="L663" s="566"/>
      <c r="M663" s="566"/>
      <c r="N663" s="786"/>
      <c r="O663" s="637"/>
      <c r="P663" s="147"/>
      <c r="Q663" s="65"/>
    </row>
    <row r="664" spans="1:17" s="148" customFormat="1" ht="14.1" customHeight="1" x14ac:dyDescent="0.2">
      <c r="A664" s="800">
        <f ca="1">IF($H664="UNIDADE CONSTRUTIVA",OFFSET(A664,-1,0)+1,LARGE(A$3:A663,1))</f>
        <v>0</v>
      </c>
      <c r="B664" s="800">
        <f t="shared" ca="1" si="50"/>
        <v>3</v>
      </c>
      <c r="C664" s="800">
        <f t="shared" ca="1" si="51"/>
        <v>1</v>
      </c>
      <c r="D664" s="801">
        <f t="shared" ca="1" si="52"/>
        <v>1</v>
      </c>
      <c r="E664" s="801">
        <f t="shared" ca="1" si="53"/>
        <v>3</v>
      </c>
      <c r="F664" s="209"/>
      <c r="J664" s="65"/>
      <c r="K664" s="146"/>
      <c r="L664" s="566"/>
      <c r="M664" s="566"/>
      <c r="N664" s="786"/>
      <c r="O664" s="637"/>
      <c r="P664" s="147"/>
      <c r="Q664" s="65"/>
    </row>
    <row r="665" spans="1:17" s="148" customFormat="1" ht="14.1" customHeight="1" x14ac:dyDescent="0.2">
      <c r="A665" s="800">
        <f ca="1">IF($H665="UNIDADE CONSTRUTIVA",OFFSET(A665,-1,0)+1,LARGE(A$3:A664,1))</f>
        <v>0</v>
      </c>
      <c r="B665" s="800">
        <f t="shared" ca="1" si="50"/>
        <v>3</v>
      </c>
      <c r="C665" s="800">
        <f t="shared" ca="1" si="51"/>
        <v>1</v>
      </c>
      <c r="D665" s="801">
        <f t="shared" ca="1" si="52"/>
        <v>1</v>
      </c>
      <c r="E665" s="801">
        <f t="shared" ca="1" si="53"/>
        <v>3</v>
      </c>
      <c r="F665" s="209"/>
      <c r="J665" s="65"/>
      <c r="K665" s="146"/>
      <c r="L665" s="566"/>
      <c r="M665" s="566"/>
      <c r="N665" s="786"/>
      <c r="O665" s="637"/>
      <c r="P665" s="147"/>
      <c r="Q665" s="65"/>
    </row>
    <row r="666" spans="1:17" s="148" customFormat="1" ht="14.1" customHeight="1" x14ac:dyDescent="0.2">
      <c r="A666" s="800">
        <f ca="1">IF($H666="UNIDADE CONSTRUTIVA",OFFSET(A666,-1,0)+1,LARGE(A$3:A665,1))</f>
        <v>0</v>
      </c>
      <c r="B666" s="800">
        <f t="shared" ca="1" si="50"/>
        <v>3</v>
      </c>
      <c r="C666" s="800">
        <f t="shared" ca="1" si="51"/>
        <v>1</v>
      </c>
      <c r="D666" s="801">
        <f t="shared" ca="1" si="52"/>
        <v>1</v>
      </c>
      <c r="E666" s="801">
        <f t="shared" ca="1" si="53"/>
        <v>3</v>
      </c>
      <c r="F666" s="209"/>
      <c r="J666" s="65"/>
      <c r="K666" s="146"/>
      <c r="L666" s="566"/>
      <c r="M666" s="566"/>
      <c r="N666" s="786"/>
      <c r="O666" s="637"/>
      <c r="P666" s="147"/>
      <c r="Q666" s="65"/>
    </row>
    <row r="667" spans="1:17" s="148" customFormat="1" ht="14.1" customHeight="1" x14ac:dyDescent="0.2">
      <c r="A667" s="800">
        <f ca="1">IF($H667="UNIDADE CONSTRUTIVA",OFFSET(A667,-1,0)+1,LARGE(A$3:A666,1))</f>
        <v>0</v>
      </c>
      <c r="B667" s="800">
        <f t="shared" ca="1" si="50"/>
        <v>3</v>
      </c>
      <c r="C667" s="800">
        <f t="shared" ca="1" si="51"/>
        <v>1</v>
      </c>
      <c r="D667" s="801">
        <f t="shared" ca="1" si="52"/>
        <v>1</v>
      </c>
      <c r="E667" s="801">
        <f t="shared" ca="1" si="53"/>
        <v>3</v>
      </c>
      <c r="F667" s="209"/>
      <c r="J667" s="65"/>
      <c r="K667" s="146"/>
      <c r="L667" s="566"/>
      <c r="M667" s="566"/>
      <c r="N667" s="786"/>
      <c r="O667" s="637"/>
      <c r="P667" s="147"/>
      <c r="Q667" s="65"/>
    </row>
    <row r="668" spans="1:17" s="148" customFormat="1" ht="14.1" customHeight="1" x14ac:dyDescent="0.2">
      <c r="A668" s="800">
        <f ca="1">IF($H668="UNIDADE CONSTRUTIVA",OFFSET(A668,-1,0)+1,LARGE(A$3:A667,1))</f>
        <v>0</v>
      </c>
      <c r="B668" s="800">
        <f t="shared" ca="1" si="50"/>
        <v>3</v>
      </c>
      <c r="C668" s="800">
        <f t="shared" ca="1" si="51"/>
        <v>1</v>
      </c>
      <c r="D668" s="801">
        <f t="shared" ca="1" si="52"/>
        <v>1</v>
      </c>
      <c r="E668" s="801">
        <f t="shared" ca="1" si="53"/>
        <v>3</v>
      </c>
      <c r="F668" s="209"/>
      <c r="J668" s="65"/>
      <c r="K668" s="146"/>
      <c r="L668" s="566"/>
      <c r="M668" s="566"/>
      <c r="N668" s="786"/>
      <c r="O668" s="637"/>
      <c r="P668" s="147"/>
      <c r="Q668" s="65"/>
    </row>
    <row r="669" spans="1:17" s="148" customFormat="1" ht="14.1" customHeight="1" x14ac:dyDescent="0.2">
      <c r="A669" s="800">
        <f ca="1">IF($H669="UNIDADE CONSTRUTIVA",OFFSET(A669,-1,0)+1,LARGE(A$3:A668,1))</f>
        <v>0</v>
      </c>
      <c r="B669" s="800">
        <f t="shared" ca="1" si="50"/>
        <v>3</v>
      </c>
      <c r="C669" s="800">
        <f t="shared" ca="1" si="51"/>
        <v>1</v>
      </c>
      <c r="D669" s="801">
        <f t="shared" ca="1" si="52"/>
        <v>1</v>
      </c>
      <c r="E669" s="801">
        <f t="shared" ca="1" si="53"/>
        <v>3</v>
      </c>
      <c r="F669" s="209"/>
      <c r="J669" s="65"/>
      <c r="K669" s="146"/>
      <c r="L669" s="566"/>
      <c r="M669" s="566"/>
      <c r="N669" s="786"/>
      <c r="O669" s="637"/>
      <c r="P669" s="147"/>
      <c r="Q669" s="65"/>
    </row>
    <row r="670" spans="1:17" s="148" customFormat="1" ht="14.1" customHeight="1" x14ac:dyDescent="0.2">
      <c r="A670" s="800">
        <f ca="1">IF($H670="UNIDADE CONSTRUTIVA",OFFSET(A670,-1,0)+1,LARGE(A$3:A669,1))</f>
        <v>0</v>
      </c>
      <c r="B670" s="800">
        <f t="shared" ca="1" si="50"/>
        <v>3</v>
      </c>
      <c r="C670" s="800">
        <f t="shared" ca="1" si="51"/>
        <v>1</v>
      </c>
      <c r="D670" s="801">
        <f t="shared" ca="1" si="52"/>
        <v>1</v>
      </c>
      <c r="E670" s="801">
        <f t="shared" ca="1" si="53"/>
        <v>3</v>
      </c>
      <c r="F670" s="209"/>
      <c r="J670" s="65"/>
      <c r="K670" s="146"/>
      <c r="L670" s="566"/>
      <c r="M670" s="566"/>
      <c r="N670" s="786"/>
      <c r="O670" s="637"/>
      <c r="P670" s="147"/>
      <c r="Q670" s="65"/>
    </row>
    <row r="671" spans="1:17" s="148" customFormat="1" ht="14.1" customHeight="1" x14ac:dyDescent="0.2">
      <c r="A671" s="800">
        <f ca="1">IF($H671="UNIDADE CONSTRUTIVA",OFFSET(A671,-1,0)+1,LARGE(A$3:A670,1))</f>
        <v>0</v>
      </c>
      <c r="B671" s="800">
        <f t="shared" ca="1" si="50"/>
        <v>3</v>
      </c>
      <c r="C671" s="800">
        <f t="shared" ca="1" si="51"/>
        <v>1</v>
      </c>
      <c r="D671" s="801">
        <f t="shared" ca="1" si="52"/>
        <v>1</v>
      </c>
      <c r="E671" s="801">
        <f t="shared" ca="1" si="53"/>
        <v>3</v>
      </c>
      <c r="F671" s="209"/>
      <c r="J671" s="65"/>
      <c r="K671" s="146"/>
      <c r="L671" s="566"/>
      <c r="M671" s="566"/>
      <c r="N671" s="786"/>
      <c r="O671" s="637"/>
      <c r="P671" s="147"/>
      <c r="Q671" s="65"/>
    </row>
    <row r="672" spans="1:17" s="148" customFormat="1" ht="14.1" customHeight="1" x14ac:dyDescent="0.2">
      <c r="A672" s="800">
        <f ca="1">IF($H672="UNIDADE CONSTRUTIVA",OFFSET(A672,-1,0)+1,LARGE(A$3:A671,1))</f>
        <v>0</v>
      </c>
      <c r="B672" s="800">
        <f t="shared" ca="1" si="50"/>
        <v>3</v>
      </c>
      <c r="C672" s="800">
        <f t="shared" ca="1" si="51"/>
        <v>1</v>
      </c>
      <c r="D672" s="801">
        <f t="shared" ca="1" si="52"/>
        <v>1</v>
      </c>
      <c r="E672" s="801">
        <f t="shared" ca="1" si="53"/>
        <v>3</v>
      </c>
      <c r="F672" s="209"/>
      <c r="J672" s="65"/>
      <c r="K672" s="146"/>
      <c r="L672" s="566"/>
      <c r="M672" s="566"/>
      <c r="N672" s="786"/>
      <c r="O672" s="637"/>
      <c r="P672" s="147"/>
      <c r="Q672" s="65"/>
    </row>
    <row r="673" spans="1:17" s="148" customFormat="1" ht="14.1" customHeight="1" x14ac:dyDescent="0.2">
      <c r="A673" s="800">
        <f ca="1">IF($H673="UNIDADE CONSTRUTIVA",OFFSET(A673,-1,0)+1,LARGE(A$3:A672,1))</f>
        <v>0</v>
      </c>
      <c r="B673" s="800">
        <f t="shared" ca="1" si="50"/>
        <v>3</v>
      </c>
      <c r="C673" s="800">
        <f t="shared" ca="1" si="51"/>
        <v>1</v>
      </c>
      <c r="D673" s="801">
        <f t="shared" ca="1" si="52"/>
        <v>1</v>
      </c>
      <c r="E673" s="801">
        <f t="shared" ca="1" si="53"/>
        <v>3</v>
      </c>
      <c r="F673" s="209"/>
      <c r="J673" s="65"/>
      <c r="K673" s="146"/>
      <c r="L673" s="566"/>
      <c r="M673" s="566"/>
      <c r="N673" s="786"/>
      <c r="O673" s="637"/>
      <c r="P673" s="147"/>
      <c r="Q673" s="65"/>
    </row>
    <row r="674" spans="1:17" s="148" customFormat="1" ht="14.1" customHeight="1" x14ac:dyDescent="0.2">
      <c r="A674" s="800">
        <f ca="1">IF($H674="UNIDADE CONSTRUTIVA",OFFSET(A674,-1,0)+1,LARGE(A$3:A673,1))</f>
        <v>0</v>
      </c>
      <c r="B674" s="800">
        <f t="shared" ca="1" si="50"/>
        <v>3</v>
      </c>
      <c r="C674" s="800">
        <f t="shared" ca="1" si="51"/>
        <v>1</v>
      </c>
      <c r="D674" s="801">
        <f t="shared" ca="1" si="52"/>
        <v>1</v>
      </c>
      <c r="E674" s="801">
        <f t="shared" ca="1" si="53"/>
        <v>3</v>
      </c>
      <c r="F674" s="209"/>
      <c r="J674" s="65"/>
      <c r="K674" s="146"/>
      <c r="L674" s="566"/>
      <c r="M674" s="566"/>
      <c r="N674" s="786"/>
      <c r="O674" s="637"/>
      <c r="P674" s="147"/>
      <c r="Q674" s="65"/>
    </row>
    <row r="675" spans="1:17" s="148" customFormat="1" ht="14.1" customHeight="1" x14ac:dyDescent="0.2">
      <c r="A675" s="800">
        <f ca="1">IF($H675="UNIDADE CONSTRUTIVA",OFFSET(A675,-1,0)+1,LARGE(A$3:A674,1))</f>
        <v>0</v>
      </c>
      <c r="B675" s="800">
        <f t="shared" ca="1" si="50"/>
        <v>3</v>
      </c>
      <c r="C675" s="800">
        <f t="shared" ca="1" si="51"/>
        <v>1</v>
      </c>
      <c r="D675" s="801">
        <f t="shared" ca="1" si="52"/>
        <v>1</v>
      </c>
      <c r="E675" s="801">
        <f t="shared" ca="1" si="53"/>
        <v>3</v>
      </c>
      <c r="F675" s="209"/>
      <c r="J675" s="65"/>
      <c r="K675" s="146"/>
      <c r="L675" s="566"/>
      <c r="M675" s="566"/>
      <c r="N675" s="786"/>
      <c r="O675" s="637"/>
      <c r="P675" s="147"/>
      <c r="Q675" s="65"/>
    </row>
    <row r="676" spans="1:17" s="148" customFormat="1" ht="14.1" customHeight="1" x14ac:dyDescent="0.2">
      <c r="A676" s="800">
        <f ca="1">IF($H676="UNIDADE CONSTRUTIVA",OFFSET(A676,-1,0)+1,LARGE(A$3:A675,1))</f>
        <v>0</v>
      </c>
      <c r="B676" s="800">
        <f t="shared" ca="1" si="50"/>
        <v>3</v>
      </c>
      <c r="C676" s="800">
        <f t="shared" ca="1" si="51"/>
        <v>1</v>
      </c>
      <c r="D676" s="801">
        <f t="shared" ca="1" si="52"/>
        <v>1</v>
      </c>
      <c r="E676" s="801">
        <f t="shared" ca="1" si="53"/>
        <v>3</v>
      </c>
      <c r="F676" s="209"/>
      <c r="J676" s="65"/>
      <c r="K676" s="146"/>
      <c r="L676" s="566"/>
      <c r="M676" s="566"/>
      <c r="N676" s="786"/>
      <c r="O676" s="637"/>
      <c r="P676" s="147"/>
      <c r="Q676" s="65"/>
    </row>
    <row r="677" spans="1:17" s="148" customFormat="1" ht="14.1" customHeight="1" x14ac:dyDescent="0.2">
      <c r="A677" s="800">
        <f ca="1">IF($H677="UNIDADE CONSTRUTIVA",OFFSET(A677,-1,0)+1,LARGE(A$3:A676,1))</f>
        <v>0</v>
      </c>
      <c r="B677" s="800">
        <f t="shared" ca="1" si="50"/>
        <v>3</v>
      </c>
      <c r="C677" s="800">
        <f t="shared" ca="1" si="51"/>
        <v>1</v>
      </c>
      <c r="D677" s="801">
        <f t="shared" ca="1" si="52"/>
        <v>1</v>
      </c>
      <c r="E677" s="801">
        <f t="shared" ca="1" si="53"/>
        <v>3</v>
      </c>
      <c r="F677" s="209"/>
      <c r="J677" s="65"/>
      <c r="K677" s="146"/>
      <c r="L677" s="566"/>
      <c r="M677" s="566"/>
      <c r="N677" s="786"/>
      <c r="O677" s="637"/>
      <c r="P677" s="147"/>
      <c r="Q677" s="65"/>
    </row>
    <row r="678" spans="1:17" s="148" customFormat="1" ht="14.1" customHeight="1" x14ac:dyDescent="0.2">
      <c r="A678" s="800">
        <f ca="1">IF($H678="UNIDADE CONSTRUTIVA",OFFSET(A678,-1,0)+1,LARGE(A$3:A677,1))</f>
        <v>0</v>
      </c>
      <c r="B678" s="800">
        <f t="shared" ca="1" si="50"/>
        <v>3</v>
      </c>
      <c r="C678" s="800">
        <f t="shared" ca="1" si="51"/>
        <v>1</v>
      </c>
      <c r="D678" s="801">
        <f t="shared" ca="1" si="52"/>
        <v>1</v>
      </c>
      <c r="E678" s="801">
        <f t="shared" ca="1" si="53"/>
        <v>3</v>
      </c>
      <c r="F678" s="209"/>
      <c r="J678" s="65"/>
      <c r="K678" s="146"/>
      <c r="L678" s="566"/>
      <c r="M678" s="566"/>
      <c r="N678" s="786"/>
      <c r="O678" s="637"/>
      <c r="P678" s="147"/>
      <c r="Q678" s="65"/>
    </row>
    <row r="679" spans="1:17" s="148" customFormat="1" ht="14.1" customHeight="1" x14ac:dyDescent="0.2">
      <c r="A679" s="800">
        <f ca="1">IF($H679="UNIDADE CONSTRUTIVA",OFFSET(A679,-1,0)+1,LARGE(A$3:A678,1))</f>
        <v>0</v>
      </c>
      <c r="B679" s="800">
        <f t="shared" ca="1" si="50"/>
        <v>3</v>
      </c>
      <c r="C679" s="800">
        <f t="shared" ca="1" si="51"/>
        <v>1</v>
      </c>
      <c r="D679" s="801">
        <f t="shared" ca="1" si="52"/>
        <v>1</v>
      </c>
      <c r="E679" s="801">
        <f t="shared" ca="1" si="53"/>
        <v>3</v>
      </c>
      <c r="F679" s="209"/>
      <c r="J679" s="65"/>
      <c r="K679" s="146"/>
      <c r="L679" s="566"/>
      <c r="M679" s="566"/>
      <c r="N679" s="786"/>
      <c r="O679" s="637"/>
      <c r="P679" s="147"/>
      <c r="Q679" s="65"/>
    </row>
    <row r="680" spans="1:17" s="148" customFormat="1" ht="14.1" customHeight="1" x14ac:dyDescent="0.2">
      <c r="A680" s="800">
        <f ca="1">IF($H680="UNIDADE CONSTRUTIVA",OFFSET(A680,-1,0)+1,LARGE(A$3:A679,1))</f>
        <v>0</v>
      </c>
      <c r="B680" s="800">
        <f t="shared" ca="1" si="50"/>
        <v>3</v>
      </c>
      <c r="C680" s="800">
        <f t="shared" ca="1" si="51"/>
        <v>1</v>
      </c>
      <c r="D680" s="801">
        <f t="shared" ca="1" si="52"/>
        <v>1</v>
      </c>
      <c r="E680" s="801">
        <f t="shared" ca="1" si="53"/>
        <v>3</v>
      </c>
      <c r="F680" s="209"/>
      <c r="J680" s="65"/>
      <c r="K680" s="146"/>
      <c r="L680" s="566"/>
      <c r="M680" s="566"/>
      <c r="N680" s="786"/>
      <c r="O680" s="637"/>
      <c r="P680" s="147"/>
      <c r="Q680" s="65"/>
    </row>
    <row r="681" spans="1:17" s="148" customFormat="1" ht="14.1" customHeight="1" x14ac:dyDescent="0.2">
      <c r="A681" s="800">
        <f ca="1">IF($H681="UNIDADE CONSTRUTIVA",OFFSET(A681,-1,0)+1,LARGE(A$3:A680,1))</f>
        <v>0</v>
      </c>
      <c r="B681" s="800">
        <f t="shared" ca="1" si="50"/>
        <v>3</v>
      </c>
      <c r="C681" s="800">
        <f t="shared" ca="1" si="51"/>
        <v>1</v>
      </c>
      <c r="D681" s="801">
        <f t="shared" ca="1" si="52"/>
        <v>1</v>
      </c>
      <c r="E681" s="801">
        <f t="shared" ca="1" si="53"/>
        <v>3</v>
      </c>
      <c r="F681" s="209"/>
      <c r="J681" s="65"/>
      <c r="K681" s="146"/>
      <c r="L681" s="566"/>
      <c r="M681" s="566"/>
      <c r="N681" s="786"/>
      <c r="O681" s="637"/>
      <c r="P681" s="147"/>
      <c r="Q681" s="65"/>
    </row>
    <row r="682" spans="1:17" s="148" customFormat="1" ht="14.1" customHeight="1" x14ac:dyDescent="0.2">
      <c r="A682" s="800">
        <f ca="1">IF($H682="UNIDADE CONSTRUTIVA",OFFSET(A682,-1,0)+1,LARGE(A$3:A681,1))</f>
        <v>0</v>
      </c>
      <c r="B682" s="800">
        <f t="shared" ca="1" si="50"/>
        <v>3</v>
      </c>
      <c r="C682" s="800">
        <f t="shared" ca="1" si="51"/>
        <v>1</v>
      </c>
      <c r="D682" s="801">
        <f t="shared" ca="1" si="52"/>
        <v>1</v>
      </c>
      <c r="E682" s="801">
        <f t="shared" ca="1" si="53"/>
        <v>3</v>
      </c>
      <c r="F682" s="209"/>
      <c r="J682" s="65"/>
      <c r="K682" s="146"/>
      <c r="L682" s="566"/>
      <c r="M682" s="566"/>
      <c r="N682" s="786"/>
      <c r="O682" s="637"/>
      <c r="P682" s="147"/>
      <c r="Q682" s="65"/>
    </row>
    <row r="683" spans="1:17" s="148" customFormat="1" ht="14.1" customHeight="1" x14ac:dyDescent="0.2">
      <c r="A683" s="800">
        <f ca="1">IF($H683="UNIDADE CONSTRUTIVA",OFFSET(A683,-1,0)+1,LARGE(A$3:A682,1))</f>
        <v>0</v>
      </c>
      <c r="B683" s="800">
        <f t="shared" ca="1" si="50"/>
        <v>3</v>
      </c>
      <c r="C683" s="800">
        <f t="shared" ca="1" si="51"/>
        <v>1</v>
      </c>
      <c r="D683" s="801">
        <f t="shared" ca="1" si="52"/>
        <v>1</v>
      </c>
      <c r="E683" s="801">
        <f t="shared" ca="1" si="53"/>
        <v>3</v>
      </c>
      <c r="F683" s="209"/>
      <c r="J683" s="65"/>
      <c r="K683" s="146"/>
      <c r="L683" s="566"/>
      <c r="M683" s="566"/>
      <c r="N683" s="786"/>
      <c r="O683" s="637"/>
      <c r="P683" s="147"/>
      <c r="Q683" s="65"/>
    </row>
    <row r="684" spans="1:17" s="148" customFormat="1" ht="14.1" customHeight="1" x14ac:dyDescent="0.2">
      <c r="A684" s="800">
        <f ca="1">IF($H684="UNIDADE CONSTRUTIVA",OFFSET(A684,-1,0)+1,LARGE(A$3:A683,1))</f>
        <v>0</v>
      </c>
      <c r="B684" s="800">
        <f t="shared" ca="1" si="50"/>
        <v>3</v>
      </c>
      <c r="C684" s="800">
        <f t="shared" ca="1" si="51"/>
        <v>1</v>
      </c>
      <c r="D684" s="801">
        <f t="shared" ca="1" si="52"/>
        <v>1</v>
      </c>
      <c r="E684" s="801">
        <f t="shared" ca="1" si="53"/>
        <v>3</v>
      </c>
      <c r="F684" s="209"/>
      <c r="J684" s="65"/>
      <c r="K684" s="146"/>
      <c r="L684" s="566"/>
      <c r="M684" s="566"/>
      <c r="N684" s="786"/>
      <c r="O684" s="637"/>
      <c r="P684" s="147"/>
      <c r="Q684" s="65"/>
    </row>
    <row r="685" spans="1:17" s="148" customFormat="1" ht="14.1" customHeight="1" x14ac:dyDescent="0.2">
      <c r="A685" s="800">
        <f ca="1">IF($H685="UNIDADE CONSTRUTIVA",OFFSET(A685,-1,0)+1,LARGE(A$3:A684,1))</f>
        <v>0</v>
      </c>
      <c r="B685" s="800">
        <f t="shared" ca="1" si="50"/>
        <v>3</v>
      </c>
      <c r="C685" s="800">
        <f t="shared" ca="1" si="51"/>
        <v>1</v>
      </c>
      <c r="D685" s="801">
        <f t="shared" ca="1" si="52"/>
        <v>1</v>
      </c>
      <c r="E685" s="801">
        <f t="shared" ca="1" si="53"/>
        <v>3</v>
      </c>
      <c r="F685" s="209"/>
      <c r="J685" s="65"/>
      <c r="K685" s="146"/>
      <c r="L685" s="566"/>
      <c r="M685" s="566"/>
      <c r="N685" s="786"/>
      <c r="O685" s="637"/>
      <c r="P685" s="147"/>
      <c r="Q685" s="65"/>
    </row>
    <row r="686" spans="1:17" s="148" customFormat="1" ht="14.1" customHeight="1" x14ac:dyDescent="0.2">
      <c r="A686" s="800">
        <f ca="1">IF($H686="UNIDADE CONSTRUTIVA",OFFSET(A686,-1,0)+1,LARGE(A$3:A685,1))</f>
        <v>0</v>
      </c>
      <c r="B686" s="800">
        <f t="shared" ca="1" si="50"/>
        <v>3</v>
      </c>
      <c r="C686" s="800">
        <f t="shared" ca="1" si="51"/>
        <v>1</v>
      </c>
      <c r="D686" s="801">
        <f t="shared" ca="1" si="52"/>
        <v>1</v>
      </c>
      <c r="E686" s="801">
        <f t="shared" ca="1" si="53"/>
        <v>3</v>
      </c>
      <c r="F686" s="209"/>
      <c r="J686" s="65"/>
      <c r="K686" s="146"/>
      <c r="L686" s="566"/>
      <c r="M686" s="566"/>
      <c r="N686" s="786"/>
      <c r="O686" s="637"/>
      <c r="P686" s="147"/>
      <c r="Q686" s="65"/>
    </row>
    <row r="687" spans="1:17" s="148" customFormat="1" ht="14.1" customHeight="1" x14ac:dyDescent="0.2">
      <c r="A687" s="800">
        <f ca="1">IF($H687="UNIDADE CONSTRUTIVA",OFFSET(A687,-1,0)+1,LARGE(A$3:A686,1))</f>
        <v>0</v>
      </c>
      <c r="B687" s="800">
        <f t="shared" ca="1" si="50"/>
        <v>3</v>
      </c>
      <c r="C687" s="800">
        <f t="shared" ca="1" si="51"/>
        <v>1</v>
      </c>
      <c r="D687" s="801">
        <f t="shared" ca="1" si="52"/>
        <v>1</v>
      </c>
      <c r="E687" s="801">
        <f t="shared" ca="1" si="53"/>
        <v>3</v>
      </c>
      <c r="F687" s="209"/>
      <c r="J687" s="65"/>
      <c r="K687" s="146"/>
      <c r="L687" s="566"/>
      <c r="M687" s="566"/>
      <c r="N687" s="786"/>
      <c r="O687" s="637"/>
      <c r="P687" s="147"/>
      <c r="Q687" s="65"/>
    </row>
    <row r="688" spans="1:17" s="148" customFormat="1" ht="14.1" customHeight="1" x14ac:dyDescent="0.2">
      <c r="A688" s="800">
        <f ca="1">IF($H688="UNIDADE CONSTRUTIVA",OFFSET(A688,-1,0)+1,LARGE(A$3:A687,1))</f>
        <v>0</v>
      </c>
      <c r="B688" s="800">
        <f t="shared" ca="1" si="50"/>
        <v>3</v>
      </c>
      <c r="C688" s="800">
        <f t="shared" ca="1" si="51"/>
        <v>1</v>
      </c>
      <c r="D688" s="801">
        <f t="shared" ca="1" si="52"/>
        <v>1</v>
      </c>
      <c r="E688" s="801">
        <f t="shared" ca="1" si="53"/>
        <v>3</v>
      </c>
      <c r="F688" s="209"/>
      <c r="J688" s="65"/>
      <c r="K688" s="146"/>
      <c r="L688" s="566"/>
      <c r="M688" s="566"/>
      <c r="N688" s="786"/>
      <c r="O688" s="637"/>
      <c r="P688" s="147"/>
      <c r="Q688" s="65"/>
    </row>
    <row r="689" spans="1:17" s="148" customFormat="1" ht="14.1" customHeight="1" x14ac:dyDescent="0.2">
      <c r="A689" s="800">
        <f ca="1">IF($H689="UNIDADE CONSTRUTIVA",OFFSET(A689,-1,0)+1,LARGE(A$3:A688,1))</f>
        <v>0</v>
      </c>
      <c r="B689" s="800">
        <f t="shared" ca="1" si="50"/>
        <v>3</v>
      </c>
      <c r="C689" s="800">
        <f t="shared" ca="1" si="51"/>
        <v>1</v>
      </c>
      <c r="D689" s="801">
        <f t="shared" ca="1" si="52"/>
        <v>1</v>
      </c>
      <c r="E689" s="801">
        <f t="shared" ca="1" si="53"/>
        <v>3</v>
      </c>
      <c r="F689" s="209"/>
      <c r="J689" s="65"/>
      <c r="K689" s="146"/>
      <c r="L689" s="566"/>
      <c r="M689" s="566"/>
      <c r="N689" s="786"/>
      <c r="O689" s="637"/>
      <c r="P689" s="147"/>
      <c r="Q689" s="65"/>
    </row>
    <row r="690" spans="1:17" s="148" customFormat="1" ht="14.1" customHeight="1" x14ac:dyDescent="0.2">
      <c r="A690" s="800">
        <f ca="1">IF($H690="UNIDADE CONSTRUTIVA",OFFSET(A690,-1,0)+1,LARGE(A$3:A689,1))</f>
        <v>0</v>
      </c>
      <c r="B690" s="800">
        <f t="shared" ca="1" si="50"/>
        <v>3</v>
      </c>
      <c r="C690" s="800">
        <f t="shared" ca="1" si="51"/>
        <v>1</v>
      </c>
      <c r="D690" s="801">
        <f t="shared" ca="1" si="52"/>
        <v>1</v>
      </c>
      <c r="E690" s="801">
        <f t="shared" ca="1" si="53"/>
        <v>3</v>
      </c>
      <c r="F690" s="209"/>
      <c r="J690" s="65"/>
      <c r="K690" s="146"/>
      <c r="L690" s="566"/>
      <c r="M690" s="566"/>
      <c r="N690" s="786"/>
      <c r="O690" s="637"/>
      <c r="P690" s="147"/>
      <c r="Q690" s="65"/>
    </row>
    <row r="691" spans="1:17" s="148" customFormat="1" ht="14.1" customHeight="1" x14ac:dyDescent="0.2">
      <c r="A691" s="800">
        <f ca="1">IF($H691="UNIDADE CONSTRUTIVA",OFFSET(A691,-1,0)+1,LARGE(A$3:A690,1))</f>
        <v>0</v>
      </c>
      <c r="B691" s="800">
        <f t="shared" ca="1" si="50"/>
        <v>3</v>
      </c>
      <c r="C691" s="800">
        <f t="shared" ca="1" si="51"/>
        <v>1</v>
      </c>
      <c r="D691" s="801">
        <f t="shared" ca="1" si="52"/>
        <v>1</v>
      </c>
      <c r="E691" s="801">
        <f t="shared" ca="1" si="53"/>
        <v>3</v>
      </c>
      <c r="F691" s="209"/>
      <c r="J691" s="65"/>
      <c r="K691" s="146"/>
      <c r="L691" s="566"/>
      <c r="M691" s="566"/>
      <c r="N691" s="786"/>
      <c r="O691" s="637"/>
      <c r="P691" s="147"/>
      <c r="Q691" s="65"/>
    </row>
    <row r="692" spans="1:17" s="148" customFormat="1" ht="14.1" customHeight="1" x14ac:dyDescent="0.2">
      <c r="A692" s="800">
        <f ca="1">IF($H692="UNIDADE CONSTRUTIVA",OFFSET(A692,-1,0)+1,LARGE(A$3:A691,1))</f>
        <v>0</v>
      </c>
      <c r="B692" s="800">
        <f t="shared" ca="1" si="50"/>
        <v>3</v>
      </c>
      <c r="C692" s="800">
        <f t="shared" ca="1" si="51"/>
        <v>1</v>
      </c>
      <c r="D692" s="801">
        <f t="shared" ca="1" si="52"/>
        <v>1</v>
      </c>
      <c r="E692" s="801">
        <f t="shared" ca="1" si="53"/>
        <v>3</v>
      </c>
      <c r="F692" s="209"/>
      <c r="J692" s="65"/>
      <c r="K692" s="146"/>
      <c r="L692" s="566"/>
      <c r="M692" s="566"/>
      <c r="N692" s="786"/>
      <c r="O692" s="637"/>
      <c r="P692" s="147"/>
      <c r="Q692" s="65"/>
    </row>
    <row r="693" spans="1:17" s="148" customFormat="1" ht="14.1" customHeight="1" x14ac:dyDescent="0.2">
      <c r="A693" s="800">
        <f ca="1">IF($H693="UNIDADE CONSTRUTIVA",OFFSET(A693,-1,0)+1,LARGE(A$3:A692,1))</f>
        <v>0</v>
      </c>
      <c r="B693" s="800">
        <f t="shared" ca="1" si="50"/>
        <v>3</v>
      </c>
      <c r="C693" s="800">
        <f t="shared" ca="1" si="51"/>
        <v>1</v>
      </c>
      <c r="D693" s="801">
        <f t="shared" ca="1" si="52"/>
        <v>1</v>
      </c>
      <c r="E693" s="801">
        <f t="shared" ca="1" si="53"/>
        <v>3</v>
      </c>
      <c r="F693" s="209"/>
      <c r="J693" s="65"/>
      <c r="K693" s="146"/>
      <c r="L693" s="566"/>
      <c r="M693" s="566"/>
      <c r="N693" s="786"/>
      <c r="O693" s="637"/>
      <c r="P693" s="147"/>
      <c r="Q693" s="65"/>
    </row>
    <row r="694" spans="1:17" s="148" customFormat="1" ht="14.1" customHeight="1" x14ac:dyDescent="0.2">
      <c r="A694" s="800">
        <f ca="1">IF($H694="UNIDADE CONSTRUTIVA",OFFSET(A694,-1,0)+1,LARGE(A$3:A693,1))</f>
        <v>0</v>
      </c>
      <c r="B694" s="800">
        <f t="shared" ca="1" si="50"/>
        <v>3</v>
      </c>
      <c r="C694" s="800">
        <f t="shared" ca="1" si="51"/>
        <v>1</v>
      </c>
      <c r="D694" s="801">
        <f t="shared" ca="1" si="52"/>
        <v>1</v>
      </c>
      <c r="E694" s="801">
        <f t="shared" ca="1" si="53"/>
        <v>3</v>
      </c>
      <c r="F694" s="209"/>
      <c r="J694" s="65"/>
      <c r="K694" s="146"/>
      <c r="L694" s="566"/>
      <c r="M694" s="566"/>
      <c r="N694" s="786"/>
      <c r="O694" s="637"/>
      <c r="P694" s="147"/>
      <c r="Q694" s="65"/>
    </row>
    <row r="695" spans="1:17" s="148" customFormat="1" ht="14.1" customHeight="1" x14ac:dyDescent="0.2">
      <c r="A695" s="800">
        <f ca="1">IF($H695="UNIDADE CONSTRUTIVA",OFFSET(A695,-1,0)+1,LARGE(A$3:A694,1))</f>
        <v>0</v>
      </c>
      <c r="B695" s="800">
        <f t="shared" ca="1" si="50"/>
        <v>3</v>
      </c>
      <c r="C695" s="800">
        <f t="shared" ca="1" si="51"/>
        <v>1</v>
      </c>
      <c r="D695" s="801">
        <f t="shared" ca="1" si="52"/>
        <v>1</v>
      </c>
      <c r="E695" s="801">
        <f t="shared" ca="1" si="53"/>
        <v>3</v>
      </c>
      <c r="F695" s="209"/>
      <c r="J695" s="65"/>
      <c r="K695" s="146"/>
      <c r="L695" s="566"/>
      <c r="M695" s="566"/>
      <c r="N695" s="786"/>
      <c r="O695" s="637"/>
      <c r="P695" s="147"/>
      <c r="Q695" s="65"/>
    </row>
    <row r="696" spans="1:17" s="148" customFormat="1" ht="14.1" customHeight="1" x14ac:dyDescent="0.2">
      <c r="A696" s="800">
        <f ca="1">IF($H696="UNIDADE CONSTRUTIVA",OFFSET(A696,-1,0)+1,LARGE(A$3:A695,1))</f>
        <v>0</v>
      </c>
      <c r="B696" s="800">
        <f t="shared" ca="1" si="50"/>
        <v>3</v>
      </c>
      <c r="C696" s="800">
        <f t="shared" ca="1" si="51"/>
        <v>1</v>
      </c>
      <c r="D696" s="801">
        <f t="shared" ca="1" si="52"/>
        <v>1</v>
      </c>
      <c r="E696" s="801">
        <f t="shared" ca="1" si="53"/>
        <v>3</v>
      </c>
      <c r="F696" s="209"/>
      <c r="J696" s="65"/>
      <c r="K696" s="146"/>
      <c r="L696" s="566"/>
      <c r="M696" s="566"/>
      <c r="N696" s="786"/>
      <c r="O696" s="637"/>
      <c r="P696" s="147"/>
      <c r="Q696" s="65"/>
    </row>
    <row r="697" spans="1:17" s="148" customFormat="1" ht="14.1" customHeight="1" x14ac:dyDescent="0.2">
      <c r="A697" s="800">
        <f ca="1">IF($H697="UNIDADE CONSTRUTIVA",OFFSET(A697,-1,0)+1,LARGE(A$3:A696,1))</f>
        <v>0</v>
      </c>
      <c r="B697" s="800">
        <f t="shared" ca="1" si="50"/>
        <v>3</v>
      </c>
      <c r="C697" s="800">
        <f t="shared" ca="1" si="51"/>
        <v>1</v>
      </c>
      <c r="D697" s="801">
        <f t="shared" ca="1" si="52"/>
        <v>1</v>
      </c>
      <c r="E697" s="801">
        <f t="shared" ca="1" si="53"/>
        <v>3</v>
      </c>
      <c r="F697" s="209"/>
      <c r="J697" s="65"/>
      <c r="K697" s="146"/>
      <c r="L697" s="566"/>
      <c r="M697" s="566"/>
      <c r="N697" s="786"/>
      <c r="O697" s="637"/>
      <c r="P697" s="147"/>
      <c r="Q697" s="65"/>
    </row>
    <row r="698" spans="1:17" s="148" customFormat="1" ht="14.1" customHeight="1" x14ac:dyDescent="0.2">
      <c r="A698" s="800">
        <f ca="1">IF($H698="UNIDADE CONSTRUTIVA",OFFSET(A698,-1,0)+1,LARGE(A$3:A697,1))</f>
        <v>0</v>
      </c>
      <c r="B698" s="800">
        <f t="shared" ca="1" si="50"/>
        <v>3</v>
      </c>
      <c r="C698" s="800">
        <f t="shared" ca="1" si="51"/>
        <v>1</v>
      </c>
      <c r="D698" s="801">
        <f t="shared" ca="1" si="52"/>
        <v>1</v>
      </c>
      <c r="E698" s="801">
        <f t="shared" ca="1" si="53"/>
        <v>3</v>
      </c>
      <c r="F698" s="209"/>
      <c r="J698" s="65"/>
      <c r="K698" s="146"/>
      <c r="L698" s="566"/>
      <c r="M698" s="566"/>
      <c r="N698" s="786"/>
      <c r="O698" s="637"/>
      <c r="P698" s="147"/>
      <c r="Q698" s="65"/>
    </row>
    <row r="699" spans="1:17" s="148" customFormat="1" ht="14.1" customHeight="1" x14ac:dyDescent="0.2">
      <c r="A699" s="800">
        <f ca="1">IF($H699="UNIDADE CONSTRUTIVA",OFFSET(A699,-1,0)+1,LARGE(A$3:A698,1))</f>
        <v>0</v>
      </c>
      <c r="B699" s="800">
        <f t="shared" ca="1" si="50"/>
        <v>3</v>
      </c>
      <c r="C699" s="800">
        <f t="shared" ca="1" si="51"/>
        <v>1</v>
      </c>
      <c r="D699" s="801">
        <f t="shared" ca="1" si="52"/>
        <v>1</v>
      </c>
      <c r="E699" s="801">
        <f t="shared" ca="1" si="53"/>
        <v>3</v>
      </c>
      <c r="F699" s="209"/>
      <c r="J699" s="65"/>
      <c r="K699" s="146"/>
      <c r="L699" s="566"/>
      <c r="M699" s="566"/>
      <c r="N699" s="786"/>
      <c r="O699" s="637"/>
      <c r="P699" s="147"/>
      <c r="Q699" s="65"/>
    </row>
    <row r="700" spans="1:17" s="148" customFormat="1" ht="14.1" customHeight="1" x14ac:dyDescent="0.2">
      <c r="A700" s="800">
        <f ca="1">IF($H700="UNIDADE CONSTRUTIVA",OFFSET(A700,-1,0)+1,LARGE(A$3:A699,1))</f>
        <v>0</v>
      </c>
      <c r="B700" s="800">
        <f t="shared" ca="1" si="50"/>
        <v>3</v>
      </c>
      <c r="C700" s="800">
        <f t="shared" ca="1" si="51"/>
        <v>1</v>
      </c>
      <c r="D700" s="801">
        <f t="shared" ca="1" si="52"/>
        <v>1</v>
      </c>
      <c r="E700" s="801">
        <f t="shared" ca="1" si="53"/>
        <v>3</v>
      </c>
      <c r="F700" s="65"/>
      <c r="J700" s="65"/>
      <c r="K700" s="146"/>
      <c r="L700" s="566"/>
      <c r="M700" s="566"/>
      <c r="N700" s="786"/>
      <c r="O700" s="637"/>
      <c r="P700" s="147"/>
      <c r="Q700" s="65"/>
    </row>
    <row r="701" spans="1:17" s="148" customFormat="1" ht="14.1" customHeight="1" x14ac:dyDescent="0.2">
      <c r="A701" s="800">
        <f ca="1">IF($H701="UNIDADE CONSTRUTIVA",OFFSET(A701,-1,0)+1,LARGE(A$3:A700,1))</f>
        <v>0</v>
      </c>
      <c r="B701" s="800">
        <f t="shared" ca="1" si="50"/>
        <v>3</v>
      </c>
      <c r="C701" s="800">
        <f t="shared" ca="1" si="51"/>
        <v>1</v>
      </c>
      <c r="D701" s="801">
        <f t="shared" ca="1" si="52"/>
        <v>1</v>
      </c>
      <c r="E701" s="801">
        <f t="shared" ca="1" si="53"/>
        <v>3</v>
      </c>
      <c r="F701" s="65"/>
      <c r="J701" s="65"/>
      <c r="K701" s="146"/>
      <c r="L701" s="566"/>
      <c r="M701" s="566"/>
      <c r="N701" s="786"/>
      <c r="O701" s="637"/>
      <c r="P701" s="147"/>
      <c r="Q701" s="65"/>
    </row>
    <row r="702" spans="1:17" s="148" customFormat="1" ht="14.1" customHeight="1" x14ac:dyDescent="0.2">
      <c r="A702" s="800">
        <f ca="1">IF($H702="UNIDADE CONSTRUTIVA",OFFSET(A702,-1,0)+1,LARGE(A$3:A701,1))</f>
        <v>0</v>
      </c>
      <c r="B702" s="800">
        <f t="shared" ca="1" si="50"/>
        <v>3</v>
      </c>
      <c r="C702" s="800">
        <f t="shared" ca="1" si="51"/>
        <v>1</v>
      </c>
      <c r="D702" s="801">
        <f t="shared" ca="1" si="52"/>
        <v>1</v>
      </c>
      <c r="E702" s="801">
        <f t="shared" ca="1" si="53"/>
        <v>3</v>
      </c>
      <c r="F702" s="65"/>
      <c r="J702" s="65"/>
      <c r="K702" s="146"/>
      <c r="L702" s="566"/>
      <c r="M702" s="566"/>
      <c r="N702" s="786"/>
      <c r="O702" s="637"/>
      <c r="P702" s="147"/>
      <c r="Q702" s="65"/>
    </row>
    <row r="703" spans="1:17" s="148" customFormat="1" ht="14.1" customHeight="1" x14ac:dyDescent="0.2">
      <c r="A703" s="800">
        <f ca="1">IF($H703="UNIDADE CONSTRUTIVA",OFFSET(A703,-1,0)+1,LARGE(A$3:A702,1))</f>
        <v>0</v>
      </c>
      <c r="B703" s="800">
        <f t="shared" ca="1" si="50"/>
        <v>3</v>
      </c>
      <c r="C703" s="800">
        <f t="shared" ca="1" si="51"/>
        <v>1</v>
      </c>
      <c r="D703" s="801">
        <f t="shared" ca="1" si="52"/>
        <v>1</v>
      </c>
      <c r="E703" s="801">
        <f t="shared" ca="1" si="53"/>
        <v>3</v>
      </c>
      <c r="F703" s="65"/>
      <c r="J703" s="65"/>
      <c r="K703" s="146"/>
      <c r="L703" s="566"/>
      <c r="M703" s="566"/>
      <c r="N703" s="786"/>
      <c r="O703" s="637"/>
      <c r="P703" s="147"/>
      <c r="Q703" s="65"/>
    </row>
    <row r="704" spans="1:17" s="148" customFormat="1" ht="14.1" customHeight="1" x14ac:dyDescent="0.2">
      <c r="A704" s="800">
        <f ca="1">IF($H704="UNIDADE CONSTRUTIVA",OFFSET(A704,-1,0)+1,LARGE(A$3:A703,1))</f>
        <v>0</v>
      </c>
      <c r="B704" s="800">
        <f t="shared" ca="1" si="50"/>
        <v>3</v>
      </c>
      <c r="C704" s="800">
        <f t="shared" ca="1" si="51"/>
        <v>1</v>
      </c>
      <c r="D704" s="801">
        <f t="shared" ca="1" si="52"/>
        <v>1</v>
      </c>
      <c r="E704" s="801">
        <f t="shared" ca="1" si="53"/>
        <v>3</v>
      </c>
      <c r="F704" s="65"/>
      <c r="J704" s="65"/>
      <c r="K704" s="146"/>
      <c r="L704" s="566"/>
      <c r="M704" s="566"/>
      <c r="N704" s="786"/>
      <c r="O704" s="637"/>
      <c r="P704" s="147"/>
      <c r="Q704" s="65"/>
    </row>
    <row r="705" spans="1:17" s="148" customFormat="1" ht="14.1" customHeight="1" x14ac:dyDescent="0.2">
      <c r="A705" s="800">
        <f ca="1">IF($H705="UNIDADE CONSTRUTIVA",OFFSET(A705,-1,0)+1,LARGE(A$3:A704,1))</f>
        <v>0</v>
      </c>
      <c r="B705" s="800">
        <f t="shared" ca="1" si="50"/>
        <v>3</v>
      </c>
      <c r="C705" s="800">
        <f t="shared" ca="1" si="51"/>
        <v>1</v>
      </c>
      <c r="D705" s="801">
        <f t="shared" ca="1" si="52"/>
        <v>1</v>
      </c>
      <c r="E705" s="801">
        <f t="shared" ca="1" si="53"/>
        <v>3</v>
      </c>
      <c r="F705" s="65"/>
      <c r="J705" s="65"/>
      <c r="K705" s="146"/>
      <c r="L705" s="566"/>
      <c r="M705" s="566"/>
      <c r="N705" s="786"/>
      <c r="O705" s="637"/>
      <c r="P705" s="147"/>
      <c r="Q705" s="65"/>
    </row>
    <row r="706" spans="1:17" s="148" customFormat="1" ht="14.1" customHeight="1" x14ac:dyDescent="0.2">
      <c r="A706" s="800">
        <f ca="1">IF($H706="UNIDADE CONSTRUTIVA",OFFSET(A706,-1,0)+1,LARGE(A$3:A705,1))</f>
        <v>0</v>
      </c>
      <c r="B706" s="800">
        <f t="shared" ca="1" si="50"/>
        <v>3</v>
      </c>
      <c r="C706" s="800">
        <f t="shared" ca="1" si="51"/>
        <v>1</v>
      </c>
      <c r="D706" s="801">
        <f t="shared" ca="1" si="52"/>
        <v>1</v>
      </c>
      <c r="E706" s="801">
        <f t="shared" ca="1" si="53"/>
        <v>3</v>
      </c>
      <c r="F706" s="65"/>
      <c r="J706" s="65"/>
      <c r="K706" s="146"/>
      <c r="L706" s="566"/>
      <c r="M706" s="566"/>
      <c r="N706" s="786"/>
      <c r="O706" s="637"/>
      <c r="P706" s="147"/>
      <c r="Q706" s="65"/>
    </row>
    <row r="707" spans="1:17" s="148" customFormat="1" ht="14.1" customHeight="1" x14ac:dyDescent="0.2">
      <c r="A707" s="800">
        <f ca="1">IF($H707="UNIDADE CONSTRUTIVA",OFFSET(A707,-1,0)+1,LARGE(A$3:A706,1))</f>
        <v>0</v>
      </c>
      <c r="B707" s="800">
        <f t="shared" ca="1" si="50"/>
        <v>3</v>
      </c>
      <c r="C707" s="800">
        <f t="shared" ca="1" si="51"/>
        <v>1</v>
      </c>
      <c r="D707" s="801">
        <f t="shared" ca="1" si="52"/>
        <v>1</v>
      </c>
      <c r="E707" s="801">
        <f t="shared" ca="1" si="53"/>
        <v>3</v>
      </c>
      <c r="F707" s="65"/>
      <c r="J707" s="65"/>
      <c r="K707" s="146"/>
      <c r="L707" s="566"/>
      <c r="M707" s="566"/>
      <c r="N707" s="786"/>
      <c r="O707" s="637"/>
      <c r="P707" s="147"/>
      <c r="Q707" s="65"/>
    </row>
    <row r="708" spans="1:17" s="148" customFormat="1" ht="14.1" customHeight="1" x14ac:dyDescent="0.2">
      <c r="A708" s="800">
        <f ca="1">IF($H708="UNIDADE CONSTRUTIVA",OFFSET(A708,-1,0)+1,LARGE(A$3:A707,1))</f>
        <v>0</v>
      </c>
      <c r="B708" s="800">
        <f t="shared" ca="1" si="50"/>
        <v>3</v>
      </c>
      <c r="C708" s="800">
        <f t="shared" ca="1" si="51"/>
        <v>1</v>
      </c>
      <c r="D708" s="801">
        <f t="shared" ca="1" si="52"/>
        <v>1</v>
      </c>
      <c r="E708" s="801">
        <f t="shared" ca="1" si="53"/>
        <v>3</v>
      </c>
      <c r="F708" s="65"/>
      <c r="J708" s="65"/>
      <c r="K708" s="146"/>
      <c r="L708" s="566"/>
      <c r="M708" s="566"/>
      <c r="N708" s="786"/>
      <c r="O708" s="637"/>
      <c r="P708" s="147"/>
      <c r="Q708" s="65"/>
    </row>
    <row r="709" spans="1:17" s="148" customFormat="1" ht="14.1" customHeight="1" x14ac:dyDescent="0.2">
      <c r="A709" s="800">
        <f ca="1">IF($H709="UNIDADE CONSTRUTIVA",OFFSET(A709,-1,0)+1,LARGE(A$3:A708,1))</f>
        <v>0</v>
      </c>
      <c r="B709" s="800">
        <f t="shared" ca="1" si="50"/>
        <v>3</v>
      </c>
      <c r="C709" s="800">
        <f t="shared" ca="1" si="51"/>
        <v>1</v>
      </c>
      <c r="D709" s="801">
        <f t="shared" ca="1" si="52"/>
        <v>1</v>
      </c>
      <c r="E709" s="801">
        <f t="shared" ca="1" si="53"/>
        <v>3</v>
      </c>
      <c r="F709" s="65"/>
      <c r="J709" s="65"/>
      <c r="K709" s="146"/>
      <c r="L709" s="566"/>
      <c r="M709" s="566"/>
      <c r="N709" s="786"/>
      <c r="O709" s="637"/>
      <c r="P709" s="147"/>
      <c r="Q709" s="65"/>
    </row>
    <row r="710" spans="1:17" s="148" customFormat="1" ht="14.1" customHeight="1" x14ac:dyDescent="0.2">
      <c r="A710" s="800">
        <f ca="1">IF($H710="UNIDADE CONSTRUTIVA",OFFSET(A710,-1,0)+1,LARGE(A$3:A709,1))</f>
        <v>0</v>
      </c>
      <c r="B710" s="800">
        <f t="shared" ca="1" si="50"/>
        <v>3</v>
      </c>
      <c r="C710" s="800">
        <f t="shared" ca="1" si="51"/>
        <v>1</v>
      </c>
      <c r="D710" s="801">
        <f t="shared" ca="1" si="52"/>
        <v>1</v>
      </c>
      <c r="E710" s="801">
        <f t="shared" ca="1" si="53"/>
        <v>3</v>
      </c>
      <c r="F710" s="65"/>
      <c r="J710" s="65"/>
      <c r="K710" s="146"/>
      <c r="L710" s="566"/>
      <c r="M710" s="566"/>
      <c r="N710" s="786"/>
      <c r="O710" s="637"/>
      <c r="P710" s="147"/>
      <c r="Q710" s="65"/>
    </row>
    <row r="711" spans="1:17" s="148" customFormat="1" ht="14.1" customHeight="1" x14ac:dyDescent="0.2">
      <c r="A711" s="800">
        <f ca="1">IF($H711="UNIDADE CONSTRUTIVA",OFFSET(A711,-1,0)+1,LARGE(A$3:A710,1))</f>
        <v>0</v>
      </c>
      <c r="B711" s="800">
        <f t="shared" ca="1" si="50"/>
        <v>3</v>
      </c>
      <c r="C711" s="800">
        <f t="shared" ca="1" si="51"/>
        <v>1</v>
      </c>
      <c r="D711" s="801">
        <f t="shared" ca="1" si="52"/>
        <v>1</v>
      </c>
      <c r="E711" s="801">
        <f t="shared" ca="1" si="53"/>
        <v>3</v>
      </c>
      <c r="F711" s="65"/>
      <c r="J711" s="65"/>
      <c r="K711" s="146"/>
      <c r="L711" s="566"/>
      <c r="M711" s="566"/>
      <c r="N711" s="786"/>
      <c r="O711" s="637"/>
      <c r="P711" s="147"/>
      <c r="Q711" s="65"/>
    </row>
    <row r="712" spans="1:17" ht="14.1" customHeight="1" x14ac:dyDescent="0.2">
      <c r="A712" s="800">
        <f ca="1">IF($H712="UNIDADE CONSTRUTIVA",OFFSET(A712,-1,0)+1,LARGE(A$3:A711,1))</f>
        <v>0</v>
      </c>
      <c r="B712" s="800">
        <f t="shared" ca="1" si="50"/>
        <v>3</v>
      </c>
      <c r="C712" s="800">
        <f t="shared" ca="1" si="51"/>
        <v>1</v>
      </c>
      <c r="D712" s="801">
        <f t="shared" ca="1" si="52"/>
        <v>1</v>
      </c>
      <c r="E712" s="801">
        <f t="shared" ca="1" si="53"/>
        <v>3</v>
      </c>
    </row>
    <row r="713" spans="1:17" ht="14.1" customHeight="1" x14ac:dyDescent="0.2">
      <c r="A713" s="800">
        <f ca="1">IF($H713="UNIDADE CONSTRUTIVA",OFFSET(A713,-1,0)+1,LARGE(A$3:A712,1))</f>
        <v>0</v>
      </c>
      <c r="B713" s="800">
        <f t="shared" ref="B713:B757" ca="1" si="54">IF(H713="UNIDADE CONSTRUTIVA",0,IF(H713="CÉLULA CONSTRUTIVA",OFFSET(B713,-1,0)+1,OFFSET(B713,-1,0)))</f>
        <v>3</v>
      </c>
      <c r="C713" s="800">
        <f t="shared" ref="C713:C757" ca="1" si="55">IF(H713="CÉLULA CONSTRUTIVA",0,IF(H713="ETAPA",OFFSET(C713,-1,0)+1,OFFSET(C713,-1,0)))</f>
        <v>1</v>
      </c>
      <c r="D713" s="801">
        <f t="shared" ref="D713:D757" ca="1" si="56">IF(H713="ETAPA",0,IF(H713="SUBETAPA",OFFSET(D713,-1,0)+1,OFFSET(D713,-1,0)))</f>
        <v>1</v>
      </c>
      <c r="E713" s="801">
        <f t="shared" ref="E713:E757" ca="1" si="57">IF(H713="Subetapa",0,IF(H713="serviço",OFFSET(E713,-1,0)+1,OFFSET(E713,-1,0)))</f>
        <v>3</v>
      </c>
    </row>
    <row r="714" spans="1:17" ht="14.1" customHeight="1" x14ac:dyDescent="0.2">
      <c r="A714" s="800">
        <f ca="1">IF($H714="UNIDADE CONSTRUTIVA",OFFSET(A714,-1,0)+1,LARGE(A$3:A713,1))</f>
        <v>0</v>
      </c>
      <c r="B714" s="800">
        <f t="shared" ca="1" si="54"/>
        <v>3</v>
      </c>
      <c r="C714" s="800">
        <f t="shared" ca="1" si="55"/>
        <v>1</v>
      </c>
      <c r="D714" s="801">
        <f t="shared" ca="1" si="56"/>
        <v>1</v>
      </c>
      <c r="E714" s="801">
        <f t="shared" ca="1" si="57"/>
        <v>3</v>
      </c>
    </row>
    <row r="715" spans="1:17" ht="14.1" customHeight="1" x14ac:dyDescent="0.2">
      <c r="A715" s="800">
        <f ca="1">IF($H715="UNIDADE CONSTRUTIVA",OFFSET(A715,-1,0)+1,LARGE(A$3:A714,1))</f>
        <v>0</v>
      </c>
      <c r="B715" s="800">
        <f t="shared" ca="1" si="54"/>
        <v>3</v>
      </c>
      <c r="C715" s="800">
        <f t="shared" ca="1" si="55"/>
        <v>1</v>
      </c>
      <c r="D715" s="801">
        <f t="shared" ca="1" si="56"/>
        <v>1</v>
      </c>
      <c r="E715" s="801">
        <f t="shared" ca="1" si="57"/>
        <v>3</v>
      </c>
    </row>
    <row r="716" spans="1:17" ht="14.1" customHeight="1" x14ac:dyDescent="0.2">
      <c r="A716" s="800">
        <f ca="1">IF($H716="UNIDADE CONSTRUTIVA",OFFSET(A716,-1,0)+1,LARGE(A$3:A715,1))</f>
        <v>0</v>
      </c>
      <c r="B716" s="800">
        <f t="shared" ca="1" si="54"/>
        <v>3</v>
      </c>
      <c r="C716" s="800">
        <f t="shared" ca="1" si="55"/>
        <v>1</v>
      </c>
      <c r="D716" s="801">
        <f t="shared" ca="1" si="56"/>
        <v>1</v>
      </c>
      <c r="E716" s="801">
        <f t="shared" ca="1" si="57"/>
        <v>3</v>
      </c>
    </row>
    <row r="717" spans="1:17" ht="14.1" customHeight="1" x14ac:dyDescent="0.2">
      <c r="A717" s="800">
        <f ca="1">IF($H717="UNIDADE CONSTRUTIVA",OFFSET(A717,-1,0)+1,LARGE(A$3:A716,1))</f>
        <v>0</v>
      </c>
      <c r="B717" s="800">
        <f t="shared" ca="1" si="54"/>
        <v>3</v>
      </c>
      <c r="C717" s="800">
        <f t="shared" ca="1" si="55"/>
        <v>1</v>
      </c>
      <c r="D717" s="801">
        <f t="shared" ca="1" si="56"/>
        <v>1</v>
      </c>
      <c r="E717" s="801">
        <f t="shared" ca="1" si="57"/>
        <v>3</v>
      </c>
    </row>
    <row r="718" spans="1:17" ht="14.1" customHeight="1" x14ac:dyDescent="0.2">
      <c r="A718" s="800">
        <f ca="1">IF($H718="UNIDADE CONSTRUTIVA",OFFSET(A718,-1,0)+1,LARGE(A$3:A717,1))</f>
        <v>0</v>
      </c>
      <c r="B718" s="800">
        <f t="shared" ca="1" si="54"/>
        <v>3</v>
      </c>
      <c r="C718" s="800">
        <f t="shared" ca="1" si="55"/>
        <v>1</v>
      </c>
      <c r="D718" s="801">
        <f t="shared" ca="1" si="56"/>
        <v>1</v>
      </c>
      <c r="E718" s="801">
        <f t="shared" ca="1" si="57"/>
        <v>3</v>
      </c>
    </row>
    <row r="719" spans="1:17" ht="14.1" customHeight="1" x14ac:dyDescent="0.2">
      <c r="A719" s="800">
        <f ca="1">IF($H719="UNIDADE CONSTRUTIVA",OFFSET(A719,-1,0)+1,LARGE(A$3:A718,1))</f>
        <v>0</v>
      </c>
      <c r="B719" s="800">
        <f t="shared" ca="1" si="54"/>
        <v>3</v>
      </c>
      <c r="C719" s="800">
        <f t="shared" ca="1" si="55"/>
        <v>1</v>
      </c>
      <c r="D719" s="801">
        <f t="shared" ca="1" si="56"/>
        <v>1</v>
      </c>
      <c r="E719" s="801">
        <f t="shared" ca="1" si="57"/>
        <v>3</v>
      </c>
    </row>
    <row r="720" spans="1:17" ht="14.1" customHeight="1" x14ac:dyDescent="0.2">
      <c r="A720" s="800">
        <f ca="1">IF($H720="UNIDADE CONSTRUTIVA",OFFSET(A720,-1,0)+1,LARGE(A$3:A719,1))</f>
        <v>0</v>
      </c>
      <c r="B720" s="800">
        <f t="shared" ca="1" si="54"/>
        <v>3</v>
      </c>
      <c r="C720" s="800">
        <f t="shared" ca="1" si="55"/>
        <v>1</v>
      </c>
      <c r="D720" s="801">
        <f t="shared" ca="1" si="56"/>
        <v>1</v>
      </c>
      <c r="E720" s="801">
        <f t="shared" ca="1" si="57"/>
        <v>3</v>
      </c>
    </row>
    <row r="721" spans="1:5" ht="14.1" customHeight="1" x14ac:dyDescent="0.2">
      <c r="A721" s="800">
        <f ca="1">IF($H721="UNIDADE CONSTRUTIVA",OFFSET(A721,-1,0)+1,LARGE(A$3:A720,1))</f>
        <v>0</v>
      </c>
      <c r="B721" s="800">
        <f t="shared" ca="1" si="54"/>
        <v>3</v>
      </c>
      <c r="C721" s="800">
        <f t="shared" ca="1" si="55"/>
        <v>1</v>
      </c>
      <c r="D721" s="801">
        <f t="shared" ca="1" si="56"/>
        <v>1</v>
      </c>
      <c r="E721" s="801">
        <f t="shared" ca="1" si="57"/>
        <v>3</v>
      </c>
    </row>
    <row r="722" spans="1:5" ht="14.1" customHeight="1" x14ac:dyDescent="0.2">
      <c r="A722" s="800">
        <f ca="1">IF($H722="UNIDADE CONSTRUTIVA",OFFSET(A722,-1,0)+1,LARGE(A$3:A721,1))</f>
        <v>0</v>
      </c>
      <c r="B722" s="800">
        <f t="shared" ca="1" si="54"/>
        <v>3</v>
      </c>
      <c r="C722" s="800">
        <f t="shared" ca="1" si="55"/>
        <v>1</v>
      </c>
      <c r="D722" s="801">
        <f t="shared" ca="1" si="56"/>
        <v>1</v>
      </c>
      <c r="E722" s="801">
        <f t="shared" ca="1" si="57"/>
        <v>3</v>
      </c>
    </row>
    <row r="723" spans="1:5" ht="14.1" customHeight="1" x14ac:dyDescent="0.2">
      <c r="A723" s="800">
        <f ca="1">IF($H723="UNIDADE CONSTRUTIVA",OFFSET(A723,-1,0)+1,LARGE(A$3:A722,1))</f>
        <v>0</v>
      </c>
      <c r="B723" s="800">
        <f t="shared" ca="1" si="54"/>
        <v>3</v>
      </c>
      <c r="C723" s="800">
        <f t="shared" ca="1" si="55"/>
        <v>1</v>
      </c>
      <c r="D723" s="801">
        <f t="shared" ca="1" si="56"/>
        <v>1</v>
      </c>
      <c r="E723" s="801">
        <f t="shared" ca="1" si="57"/>
        <v>3</v>
      </c>
    </row>
    <row r="724" spans="1:5" ht="14.1" customHeight="1" x14ac:dyDescent="0.2">
      <c r="A724" s="800">
        <f ca="1">IF($H724="UNIDADE CONSTRUTIVA",OFFSET(A724,-1,0)+1,LARGE(A$3:A723,1))</f>
        <v>0</v>
      </c>
      <c r="B724" s="800">
        <f t="shared" ca="1" si="54"/>
        <v>3</v>
      </c>
      <c r="C724" s="800">
        <f t="shared" ca="1" si="55"/>
        <v>1</v>
      </c>
      <c r="D724" s="801">
        <f t="shared" ca="1" si="56"/>
        <v>1</v>
      </c>
      <c r="E724" s="801">
        <f t="shared" ca="1" si="57"/>
        <v>3</v>
      </c>
    </row>
    <row r="725" spans="1:5" ht="14.1" customHeight="1" x14ac:dyDescent="0.2">
      <c r="A725" s="800">
        <f ca="1">IF($H725="UNIDADE CONSTRUTIVA",OFFSET(A725,-1,0)+1,LARGE(A$3:A724,1))</f>
        <v>0</v>
      </c>
      <c r="B725" s="800">
        <f t="shared" ca="1" si="54"/>
        <v>3</v>
      </c>
      <c r="C725" s="800">
        <f t="shared" ca="1" si="55"/>
        <v>1</v>
      </c>
      <c r="D725" s="801">
        <f t="shared" ca="1" si="56"/>
        <v>1</v>
      </c>
      <c r="E725" s="801">
        <f t="shared" ca="1" si="57"/>
        <v>3</v>
      </c>
    </row>
    <row r="726" spans="1:5" ht="14.1" customHeight="1" x14ac:dyDescent="0.2">
      <c r="A726" s="800">
        <f ca="1">IF($H726="UNIDADE CONSTRUTIVA",OFFSET(A726,-1,0)+1,LARGE(A$3:A725,1))</f>
        <v>0</v>
      </c>
      <c r="B726" s="800">
        <f t="shared" ca="1" si="54"/>
        <v>3</v>
      </c>
      <c r="C726" s="800">
        <f t="shared" ca="1" si="55"/>
        <v>1</v>
      </c>
      <c r="D726" s="801">
        <f t="shared" ca="1" si="56"/>
        <v>1</v>
      </c>
      <c r="E726" s="801">
        <f t="shared" ca="1" si="57"/>
        <v>3</v>
      </c>
    </row>
    <row r="727" spans="1:5" ht="14.1" customHeight="1" x14ac:dyDescent="0.2">
      <c r="A727" s="800">
        <f ca="1">IF($H727="UNIDADE CONSTRUTIVA",OFFSET(A727,-1,0)+1,LARGE(A$3:A726,1))</f>
        <v>0</v>
      </c>
      <c r="B727" s="800">
        <f t="shared" ca="1" si="54"/>
        <v>3</v>
      </c>
      <c r="C727" s="800">
        <f t="shared" ca="1" si="55"/>
        <v>1</v>
      </c>
      <c r="D727" s="801">
        <f t="shared" ca="1" si="56"/>
        <v>1</v>
      </c>
      <c r="E727" s="801">
        <f t="shared" ca="1" si="57"/>
        <v>3</v>
      </c>
    </row>
    <row r="728" spans="1:5" ht="14.1" customHeight="1" x14ac:dyDescent="0.2">
      <c r="A728" s="800">
        <f ca="1">IF($H728="UNIDADE CONSTRUTIVA",OFFSET(A728,-1,0)+1,LARGE(A$3:A727,1))</f>
        <v>0</v>
      </c>
      <c r="B728" s="800">
        <f t="shared" ca="1" si="54"/>
        <v>3</v>
      </c>
      <c r="C728" s="800">
        <f t="shared" ca="1" si="55"/>
        <v>1</v>
      </c>
      <c r="D728" s="801">
        <f t="shared" ca="1" si="56"/>
        <v>1</v>
      </c>
      <c r="E728" s="801">
        <f t="shared" ca="1" si="57"/>
        <v>3</v>
      </c>
    </row>
    <row r="729" spans="1:5" ht="14.1" customHeight="1" x14ac:dyDescent="0.2">
      <c r="A729" s="800">
        <f ca="1">IF($H729="UNIDADE CONSTRUTIVA",OFFSET(A729,-1,0)+1,LARGE(A$3:A728,1))</f>
        <v>0</v>
      </c>
      <c r="B729" s="800">
        <f t="shared" ca="1" si="54"/>
        <v>3</v>
      </c>
      <c r="C729" s="800">
        <f t="shared" ca="1" si="55"/>
        <v>1</v>
      </c>
      <c r="D729" s="801">
        <f t="shared" ca="1" si="56"/>
        <v>1</v>
      </c>
      <c r="E729" s="801">
        <f t="shared" ca="1" si="57"/>
        <v>3</v>
      </c>
    </row>
    <row r="730" spans="1:5" ht="14.1" customHeight="1" x14ac:dyDescent="0.2">
      <c r="A730" s="800">
        <f ca="1">IF($H730="UNIDADE CONSTRUTIVA",OFFSET(A730,-1,0)+1,LARGE(A$3:A729,1))</f>
        <v>0</v>
      </c>
      <c r="B730" s="800">
        <f t="shared" ca="1" si="54"/>
        <v>3</v>
      </c>
      <c r="C730" s="800">
        <f t="shared" ca="1" si="55"/>
        <v>1</v>
      </c>
      <c r="D730" s="801">
        <f t="shared" ca="1" si="56"/>
        <v>1</v>
      </c>
      <c r="E730" s="801">
        <f t="shared" ca="1" si="57"/>
        <v>3</v>
      </c>
    </row>
    <row r="731" spans="1:5" ht="14.1" customHeight="1" x14ac:dyDescent="0.2">
      <c r="A731" s="800">
        <f ca="1">IF($H731="UNIDADE CONSTRUTIVA",OFFSET(A731,-1,0)+1,LARGE(A$3:A730,1))</f>
        <v>0</v>
      </c>
      <c r="B731" s="800">
        <f t="shared" ca="1" si="54"/>
        <v>3</v>
      </c>
      <c r="C731" s="800">
        <f t="shared" ca="1" si="55"/>
        <v>1</v>
      </c>
      <c r="D731" s="801">
        <f t="shared" ca="1" si="56"/>
        <v>1</v>
      </c>
      <c r="E731" s="801">
        <f t="shared" ca="1" si="57"/>
        <v>3</v>
      </c>
    </row>
    <row r="732" spans="1:5" ht="14.1" customHeight="1" x14ac:dyDescent="0.2">
      <c r="A732" s="800">
        <f ca="1">IF($H732="UNIDADE CONSTRUTIVA",OFFSET(A732,-1,0)+1,LARGE(A$3:A731,1))</f>
        <v>0</v>
      </c>
      <c r="B732" s="800">
        <f t="shared" ca="1" si="54"/>
        <v>3</v>
      </c>
      <c r="C732" s="800">
        <f t="shared" ca="1" si="55"/>
        <v>1</v>
      </c>
      <c r="D732" s="801">
        <f t="shared" ca="1" si="56"/>
        <v>1</v>
      </c>
      <c r="E732" s="801">
        <f t="shared" ca="1" si="57"/>
        <v>3</v>
      </c>
    </row>
    <row r="733" spans="1:5" ht="14.1" customHeight="1" x14ac:dyDescent="0.2">
      <c r="A733" s="800">
        <f ca="1">IF($H733="UNIDADE CONSTRUTIVA",OFFSET(A733,-1,0)+1,LARGE(A$3:A732,1))</f>
        <v>0</v>
      </c>
      <c r="B733" s="800">
        <f t="shared" ca="1" si="54"/>
        <v>3</v>
      </c>
      <c r="C733" s="800">
        <f t="shared" ca="1" si="55"/>
        <v>1</v>
      </c>
      <c r="D733" s="801">
        <f t="shared" ca="1" si="56"/>
        <v>1</v>
      </c>
      <c r="E733" s="801">
        <f t="shared" ca="1" si="57"/>
        <v>3</v>
      </c>
    </row>
    <row r="734" spans="1:5" ht="14.1" customHeight="1" x14ac:dyDescent="0.2">
      <c r="A734" s="800">
        <f ca="1">IF($H734="UNIDADE CONSTRUTIVA",OFFSET(A734,-1,0)+1,LARGE(A$3:A733,1))</f>
        <v>0</v>
      </c>
      <c r="B734" s="800">
        <f t="shared" ca="1" si="54"/>
        <v>3</v>
      </c>
      <c r="C734" s="800">
        <f t="shared" ca="1" si="55"/>
        <v>1</v>
      </c>
      <c r="D734" s="801">
        <f t="shared" ca="1" si="56"/>
        <v>1</v>
      </c>
      <c r="E734" s="801">
        <f t="shared" ca="1" si="57"/>
        <v>3</v>
      </c>
    </row>
    <row r="735" spans="1:5" ht="14.1" customHeight="1" x14ac:dyDescent="0.2">
      <c r="A735" s="800">
        <f ca="1">IF($H735="UNIDADE CONSTRUTIVA",OFFSET(A735,-1,0)+1,LARGE(A$3:A734,1))</f>
        <v>0</v>
      </c>
      <c r="B735" s="800">
        <f t="shared" ca="1" si="54"/>
        <v>3</v>
      </c>
      <c r="C735" s="800">
        <f t="shared" ca="1" si="55"/>
        <v>1</v>
      </c>
      <c r="D735" s="801">
        <f t="shared" ca="1" si="56"/>
        <v>1</v>
      </c>
      <c r="E735" s="801">
        <f t="shared" ca="1" si="57"/>
        <v>3</v>
      </c>
    </row>
    <row r="736" spans="1:5" ht="14.1" customHeight="1" x14ac:dyDescent="0.2">
      <c r="A736" s="800">
        <f ca="1">IF($H736="UNIDADE CONSTRUTIVA",OFFSET(A736,-1,0)+1,LARGE(A$3:A735,1))</f>
        <v>0</v>
      </c>
      <c r="B736" s="800">
        <f t="shared" ca="1" si="54"/>
        <v>3</v>
      </c>
      <c r="C736" s="800">
        <f t="shared" ca="1" si="55"/>
        <v>1</v>
      </c>
      <c r="D736" s="801">
        <f t="shared" ca="1" si="56"/>
        <v>1</v>
      </c>
      <c r="E736" s="801">
        <f t="shared" ca="1" si="57"/>
        <v>3</v>
      </c>
    </row>
    <row r="737" spans="1:5" ht="14.1" customHeight="1" x14ac:dyDescent="0.2">
      <c r="A737" s="800">
        <f ca="1">IF($H737="UNIDADE CONSTRUTIVA",OFFSET(A737,-1,0)+1,LARGE(A$3:A736,1))</f>
        <v>0</v>
      </c>
      <c r="B737" s="800">
        <f t="shared" ca="1" si="54"/>
        <v>3</v>
      </c>
      <c r="C737" s="800">
        <f t="shared" ca="1" si="55"/>
        <v>1</v>
      </c>
      <c r="D737" s="801">
        <f t="shared" ca="1" si="56"/>
        <v>1</v>
      </c>
      <c r="E737" s="801">
        <f t="shared" ca="1" si="57"/>
        <v>3</v>
      </c>
    </row>
    <row r="738" spans="1:5" ht="14.1" customHeight="1" x14ac:dyDescent="0.2">
      <c r="A738" s="800">
        <f ca="1">IF($H738="UNIDADE CONSTRUTIVA",OFFSET(A738,-1,0)+1,LARGE(A$3:A737,1))</f>
        <v>0</v>
      </c>
      <c r="B738" s="800">
        <f t="shared" ca="1" si="54"/>
        <v>3</v>
      </c>
      <c r="C738" s="800">
        <f t="shared" ca="1" si="55"/>
        <v>1</v>
      </c>
      <c r="D738" s="801">
        <f t="shared" ca="1" si="56"/>
        <v>1</v>
      </c>
      <c r="E738" s="801">
        <f t="shared" ca="1" si="57"/>
        <v>3</v>
      </c>
    </row>
    <row r="739" spans="1:5" ht="14.1" customHeight="1" x14ac:dyDescent="0.2">
      <c r="A739" s="800">
        <f ca="1">IF($H739="UNIDADE CONSTRUTIVA",OFFSET(A739,-1,0)+1,LARGE(A$3:A738,1))</f>
        <v>0</v>
      </c>
      <c r="B739" s="800">
        <f t="shared" ca="1" si="54"/>
        <v>3</v>
      </c>
      <c r="C739" s="800">
        <f t="shared" ca="1" si="55"/>
        <v>1</v>
      </c>
      <c r="D739" s="801">
        <f t="shared" ca="1" si="56"/>
        <v>1</v>
      </c>
      <c r="E739" s="801">
        <f t="shared" ca="1" si="57"/>
        <v>3</v>
      </c>
    </row>
    <row r="740" spans="1:5" ht="14.1" customHeight="1" x14ac:dyDescent="0.2">
      <c r="A740" s="800">
        <f ca="1">IF($H740="UNIDADE CONSTRUTIVA",OFFSET(A740,-1,0)+1,LARGE(A$3:A739,1))</f>
        <v>0</v>
      </c>
      <c r="B740" s="800">
        <f t="shared" ca="1" si="54"/>
        <v>3</v>
      </c>
      <c r="C740" s="800">
        <f t="shared" ca="1" si="55"/>
        <v>1</v>
      </c>
      <c r="D740" s="801">
        <f t="shared" ca="1" si="56"/>
        <v>1</v>
      </c>
      <c r="E740" s="801">
        <f t="shared" ca="1" si="57"/>
        <v>3</v>
      </c>
    </row>
    <row r="741" spans="1:5" ht="14.1" customHeight="1" x14ac:dyDescent="0.2">
      <c r="A741" s="800">
        <f ca="1">IF($H741="UNIDADE CONSTRUTIVA",OFFSET(A741,-1,0)+1,LARGE(A$3:A740,1))</f>
        <v>0</v>
      </c>
      <c r="B741" s="800">
        <f t="shared" ca="1" si="54"/>
        <v>3</v>
      </c>
      <c r="C741" s="800">
        <f t="shared" ca="1" si="55"/>
        <v>1</v>
      </c>
      <c r="D741" s="801">
        <f t="shared" ca="1" si="56"/>
        <v>1</v>
      </c>
      <c r="E741" s="801">
        <f t="shared" ca="1" si="57"/>
        <v>3</v>
      </c>
    </row>
    <row r="742" spans="1:5" ht="14.1" customHeight="1" x14ac:dyDescent="0.2">
      <c r="A742" s="800">
        <f ca="1">IF($H742="UNIDADE CONSTRUTIVA",OFFSET(A742,-1,0)+1,LARGE(A$3:A741,1))</f>
        <v>0</v>
      </c>
      <c r="B742" s="800">
        <f t="shared" ca="1" si="54"/>
        <v>3</v>
      </c>
      <c r="C742" s="800">
        <f t="shared" ca="1" si="55"/>
        <v>1</v>
      </c>
      <c r="D742" s="801">
        <f t="shared" ca="1" si="56"/>
        <v>1</v>
      </c>
      <c r="E742" s="801">
        <f t="shared" ca="1" si="57"/>
        <v>3</v>
      </c>
    </row>
    <row r="743" spans="1:5" ht="14.1" customHeight="1" x14ac:dyDescent="0.2">
      <c r="A743" s="800">
        <f ca="1">IF($H743="UNIDADE CONSTRUTIVA",OFFSET(A743,-1,0)+1,LARGE(A$3:A742,1))</f>
        <v>0</v>
      </c>
      <c r="B743" s="800">
        <f t="shared" ca="1" si="54"/>
        <v>3</v>
      </c>
      <c r="C743" s="800">
        <f t="shared" ca="1" si="55"/>
        <v>1</v>
      </c>
      <c r="D743" s="801">
        <f t="shared" ca="1" si="56"/>
        <v>1</v>
      </c>
      <c r="E743" s="801">
        <f t="shared" ca="1" si="57"/>
        <v>3</v>
      </c>
    </row>
    <row r="744" spans="1:5" ht="14.1" customHeight="1" x14ac:dyDescent="0.2">
      <c r="A744" s="800">
        <f ca="1">IF($H744="UNIDADE CONSTRUTIVA",OFFSET(A744,-1,0)+1,LARGE(A$3:A743,1))</f>
        <v>0</v>
      </c>
      <c r="B744" s="800">
        <f t="shared" ca="1" si="54"/>
        <v>3</v>
      </c>
      <c r="C744" s="800">
        <f t="shared" ca="1" si="55"/>
        <v>1</v>
      </c>
      <c r="D744" s="801">
        <f t="shared" ca="1" si="56"/>
        <v>1</v>
      </c>
      <c r="E744" s="801">
        <f t="shared" ca="1" si="57"/>
        <v>3</v>
      </c>
    </row>
    <row r="745" spans="1:5" ht="14.1" customHeight="1" x14ac:dyDescent="0.2">
      <c r="A745" s="800">
        <f ca="1">IF($H745="UNIDADE CONSTRUTIVA",OFFSET(A745,-1,0)+1,LARGE(A$3:A744,1))</f>
        <v>0</v>
      </c>
      <c r="B745" s="800">
        <f t="shared" ca="1" si="54"/>
        <v>3</v>
      </c>
      <c r="C745" s="800">
        <f t="shared" ca="1" si="55"/>
        <v>1</v>
      </c>
      <c r="D745" s="801">
        <f t="shared" ca="1" si="56"/>
        <v>1</v>
      </c>
      <c r="E745" s="801">
        <f t="shared" ca="1" si="57"/>
        <v>3</v>
      </c>
    </row>
    <row r="746" spans="1:5" ht="14.1" customHeight="1" x14ac:dyDescent="0.2">
      <c r="A746" s="800">
        <f ca="1">IF($H746="UNIDADE CONSTRUTIVA",OFFSET(A746,-1,0)+1,LARGE(A$3:A745,1))</f>
        <v>0</v>
      </c>
      <c r="B746" s="800">
        <f t="shared" ca="1" si="54"/>
        <v>3</v>
      </c>
      <c r="C746" s="800">
        <f t="shared" ca="1" si="55"/>
        <v>1</v>
      </c>
      <c r="D746" s="801">
        <f t="shared" ca="1" si="56"/>
        <v>1</v>
      </c>
      <c r="E746" s="801">
        <f t="shared" ca="1" si="57"/>
        <v>3</v>
      </c>
    </row>
    <row r="747" spans="1:5" ht="14.1" customHeight="1" x14ac:dyDescent="0.2">
      <c r="A747" s="800">
        <f ca="1">IF($H747="UNIDADE CONSTRUTIVA",OFFSET(A747,-1,0)+1,LARGE(A$3:A746,1))</f>
        <v>0</v>
      </c>
      <c r="B747" s="800">
        <f t="shared" ca="1" si="54"/>
        <v>3</v>
      </c>
      <c r="C747" s="800">
        <f t="shared" ca="1" si="55"/>
        <v>1</v>
      </c>
      <c r="D747" s="801">
        <f t="shared" ca="1" si="56"/>
        <v>1</v>
      </c>
      <c r="E747" s="801">
        <f t="shared" ca="1" si="57"/>
        <v>3</v>
      </c>
    </row>
    <row r="748" spans="1:5" ht="14.1" customHeight="1" x14ac:dyDescent="0.2">
      <c r="A748" s="800">
        <f ca="1">IF($H748="UNIDADE CONSTRUTIVA",OFFSET(A748,-1,0)+1,LARGE(A$3:A747,1))</f>
        <v>0</v>
      </c>
      <c r="B748" s="800">
        <f t="shared" ca="1" si="54"/>
        <v>3</v>
      </c>
      <c r="C748" s="800">
        <f t="shared" ca="1" si="55"/>
        <v>1</v>
      </c>
      <c r="D748" s="801">
        <f t="shared" ca="1" si="56"/>
        <v>1</v>
      </c>
      <c r="E748" s="801">
        <f t="shared" ca="1" si="57"/>
        <v>3</v>
      </c>
    </row>
    <row r="749" spans="1:5" ht="14.1" customHeight="1" x14ac:dyDescent="0.2">
      <c r="A749" s="800">
        <f ca="1">IF($H749="UNIDADE CONSTRUTIVA",OFFSET(A749,-1,0)+1,LARGE(A$3:A748,1))</f>
        <v>0</v>
      </c>
      <c r="B749" s="800">
        <f t="shared" ca="1" si="54"/>
        <v>3</v>
      </c>
      <c r="C749" s="800">
        <f t="shared" ca="1" si="55"/>
        <v>1</v>
      </c>
      <c r="D749" s="801">
        <f t="shared" ca="1" si="56"/>
        <v>1</v>
      </c>
      <c r="E749" s="801">
        <f t="shared" ca="1" si="57"/>
        <v>3</v>
      </c>
    </row>
    <row r="750" spans="1:5" ht="14.1" customHeight="1" x14ac:dyDescent="0.2">
      <c r="A750" s="800">
        <f ca="1">IF($H750="UNIDADE CONSTRUTIVA",OFFSET(A750,-1,0)+1,LARGE(A$3:A749,1))</f>
        <v>0</v>
      </c>
      <c r="B750" s="800">
        <f t="shared" ca="1" si="54"/>
        <v>3</v>
      </c>
      <c r="C750" s="800">
        <f t="shared" ca="1" si="55"/>
        <v>1</v>
      </c>
      <c r="D750" s="801">
        <f t="shared" ca="1" si="56"/>
        <v>1</v>
      </c>
      <c r="E750" s="801">
        <f t="shared" ca="1" si="57"/>
        <v>3</v>
      </c>
    </row>
    <row r="751" spans="1:5" ht="14.1" customHeight="1" x14ac:dyDescent="0.2">
      <c r="A751" s="800">
        <f ca="1">IF($H751="UNIDADE CONSTRUTIVA",OFFSET(A751,-1,0)+1,LARGE(A$3:A750,1))</f>
        <v>0</v>
      </c>
      <c r="B751" s="800">
        <f t="shared" ca="1" si="54"/>
        <v>3</v>
      </c>
      <c r="C751" s="800">
        <f t="shared" ca="1" si="55"/>
        <v>1</v>
      </c>
      <c r="D751" s="801">
        <f t="shared" ca="1" si="56"/>
        <v>1</v>
      </c>
      <c r="E751" s="801">
        <f t="shared" ca="1" si="57"/>
        <v>3</v>
      </c>
    </row>
    <row r="752" spans="1:5" ht="14.1" customHeight="1" x14ac:dyDescent="0.2">
      <c r="A752" s="800">
        <f ca="1">IF($H752="UNIDADE CONSTRUTIVA",OFFSET(A752,-1,0)+1,LARGE(A$3:A751,1))</f>
        <v>0</v>
      </c>
      <c r="B752" s="800">
        <f t="shared" ca="1" si="54"/>
        <v>3</v>
      </c>
      <c r="C752" s="800">
        <f t="shared" ca="1" si="55"/>
        <v>1</v>
      </c>
      <c r="D752" s="801">
        <f t="shared" ca="1" si="56"/>
        <v>1</v>
      </c>
      <c r="E752" s="801">
        <f t="shared" ca="1" si="57"/>
        <v>3</v>
      </c>
    </row>
    <row r="753" spans="1:5" ht="14.1" customHeight="1" x14ac:dyDescent="0.2">
      <c r="A753" s="800">
        <f ca="1">IF($H753="UNIDADE CONSTRUTIVA",OFFSET(A753,-1,0)+1,LARGE(A$3:A752,1))</f>
        <v>0</v>
      </c>
      <c r="B753" s="800">
        <f t="shared" ca="1" si="54"/>
        <v>3</v>
      </c>
      <c r="C753" s="800">
        <f t="shared" ca="1" si="55"/>
        <v>1</v>
      </c>
      <c r="D753" s="801">
        <f t="shared" ca="1" si="56"/>
        <v>1</v>
      </c>
      <c r="E753" s="801">
        <f t="shared" ca="1" si="57"/>
        <v>3</v>
      </c>
    </row>
    <row r="754" spans="1:5" ht="14.1" customHeight="1" x14ac:dyDescent="0.2">
      <c r="A754" s="800">
        <f ca="1">IF($H754="UNIDADE CONSTRUTIVA",OFFSET(A754,-1,0)+1,LARGE(A$3:A753,1))</f>
        <v>0</v>
      </c>
      <c r="B754" s="800">
        <f t="shared" ca="1" si="54"/>
        <v>3</v>
      </c>
      <c r="C754" s="800">
        <f t="shared" ca="1" si="55"/>
        <v>1</v>
      </c>
      <c r="D754" s="801">
        <f t="shared" ca="1" si="56"/>
        <v>1</v>
      </c>
      <c r="E754" s="801">
        <f t="shared" ca="1" si="57"/>
        <v>3</v>
      </c>
    </row>
    <row r="755" spans="1:5" ht="14.1" customHeight="1" x14ac:dyDescent="0.2">
      <c r="A755" s="800">
        <f ca="1">IF($H755="UNIDADE CONSTRUTIVA",OFFSET(A755,-1,0)+1,LARGE(A$3:A754,1))</f>
        <v>0</v>
      </c>
      <c r="B755" s="800">
        <f t="shared" ca="1" si="54"/>
        <v>3</v>
      </c>
      <c r="C755" s="800">
        <f t="shared" ca="1" si="55"/>
        <v>1</v>
      </c>
      <c r="D755" s="801">
        <f t="shared" ca="1" si="56"/>
        <v>1</v>
      </c>
      <c r="E755" s="801">
        <f t="shared" ca="1" si="57"/>
        <v>3</v>
      </c>
    </row>
    <row r="756" spans="1:5" ht="14.1" customHeight="1" x14ac:dyDescent="0.2">
      <c r="A756" s="800">
        <f ca="1">IF($H756="UNIDADE CONSTRUTIVA",OFFSET(A756,-1,0)+1,LARGE(A$3:A755,1))</f>
        <v>0</v>
      </c>
      <c r="B756" s="800">
        <f t="shared" ca="1" si="54"/>
        <v>3</v>
      </c>
      <c r="C756" s="800">
        <f t="shared" ca="1" si="55"/>
        <v>1</v>
      </c>
      <c r="D756" s="801">
        <f t="shared" ca="1" si="56"/>
        <v>1</v>
      </c>
      <c r="E756" s="801">
        <f t="shared" ca="1" si="57"/>
        <v>3</v>
      </c>
    </row>
    <row r="757" spans="1:5" ht="14.1" customHeight="1" x14ac:dyDescent="0.2">
      <c r="A757" s="800">
        <f ca="1">IF($H757="UNIDADE CONSTRUTIVA",OFFSET(A757,-1,0)+1,LARGE(A$3:A756,1))</f>
        <v>0</v>
      </c>
      <c r="B757" s="800">
        <f t="shared" ca="1" si="54"/>
        <v>3</v>
      </c>
      <c r="C757" s="800">
        <f t="shared" ca="1" si="55"/>
        <v>1</v>
      </c>
      <c r="D757" s="801">
        <f t="shared" ca="1" si="56"/>
        <v>1</v>
      </c>
      <c r="E757" s="801">
        <f t="shared" ca="1" si="57"/>
        <v>3</v>
      </c>
    </row>
  </sheetData>
  <autoFilter ref="G7:P126" xr:uid="{00000000-0009-0000-0000-000001000000}">
    <filterColumn colId="3" showButton="0"/>
  </autoFilter>
  <mergeCells count="1">
    <mergeCell ref="G6:P6"/>
  </mergeCells>
  <conditionalFormatting sqref="G70:H85 P85">
    <cfRule type="expression" dxfId="5976" priority="285">
      <formula>$H70="ETAPA"</formula>
    </cfRule>
  </conditionalFormatting>
  <conditionalFormatting sqref="G85:H85 P85">
    <cfRule type="expression" dxfId="5975" priority="284">
      <formula>$H85="CÉLULA CONSTRUTIVA"</formula>
    </cfRule>
  </conditionalFormatting>
  <conditionalFormatting sqref="G86:H104">
    <cfRule type="expression" dxfId="5974" priority="469">
      <formula>$H86="SUBETAPA"</formula>
    </cfRule>
    <cfRule type="expression" dxfId="5973" priority="470">
      <formula>$H86="CÉLULA CONSTRUTIVA"</formula>
    </cfRule>
    <cfRule type="expression" dxfId="5972" priority="471">
      <formula>$H86="ETAPA"</formula>
    </cfRule>
  </conditionalFormatting>
  <conditionalFormatting sqref="G105:H105 P105:P106">
    <cfRule type="expression" dxfId="5971" priority="159">
      <formula>$H105="CÉLULA CONSTRUTIVA"</formula>
    </cfRule>
    <cfRule type="expression" dxfId="5970" priority="160">
      <formula>$H105="ETAPA"</formula>
    </cfRule>
  </conditionalFormatting>
  <conditionalFormatting sqref="G112:H113">
    <cfRule type="expression" dxfId="5969" priority="395">
      <formula>$H112="SUBETAPA"</formula>
    </cfRule>
    <cfRule type="expression" dxfId="5968" priority="396">
      <formula>$H112="CÉLULA CONSTRUTIVA"</formula>
    </cfRule>
    <cfRule type="expression" dxfId="5967" priority="397">
      <formula>$H112="ETAPA"</formula>
    </cfRule>
  </conditionalFormatting>
  <conditionalFormatting sqref="G109:L109">
    <cfRule type="expression" dxfId="5966" priority="117">
      <formula>$H109="SUBETAPA"</formula>
    </cfRule>
    <cfRule type="expression" dxfId="5965" priority="118">
      <formula>$H109="CÉLULA CONSTRUTIVA"</formula>
    </cfRule>
  </conditionalFormatting>
  <conditionalFormatting sqref="G8:M69">
    <cfRule type="expression" dxfId="5964" priority="3">
      <formula>$H8="ETAPA"</formula>
    </cfRule>
  </conditionalFormatting>
  <conditionalFormatting sqref="G8:M84">
    <cfRule type="expression" dxfId="5963" priority="1">
      <formula>$H8="SUBETAPA"</formula>
    </cfRule>
    <cfRule type="expression" dxfId="5962" priority="2">
      <formula>$H8="CÉLULA CONSTRUTIVA"</formula>
    </cfRule>
  </conditionalFormatting>
  <conditionalFormatting sqref="G110:M111">
    <cfRule type="expression" dxfId="5961" priority="398">
      <formula>$H110="SUBETAPA"</formula>
    </cfRule>
    <cfRule type="expression" dxfId="5960" priority="399">
      <formula>$H110="CÉLULA CONSTRUTIVA"</formula>
    </cfRule>
    <cfRule type="expression" dxfId="5959" priority="400">
      <formula>$H110="ETAPA"</formula>
    </cfRule>
  </conditionalFormatting>
  <conditionalFormatting sqref="G114:M119">
    <cfRule type="expression" dxfId="5958" priority="97">
      <formula>$H114="SUBETAPA"</formula>
    </cfRule>
    <cfRule type="expression" dxfId="5957" priority="98">
      <formula>$H114="CÉLULA CONSTRUTIVA"</formula>
    </cfRule>
    <cfRule type="expression" dxfId="5956" priority="99">
      <formula>$H114="ETAPA"</formula>
    </cfRule>
  </conditionalFormatting>
  <conditionalFormatting sqref="H86:H102">
    <cfRule type="expression" dxfId="5955" priority="466">
      <formula>$H86="SUBETAPA"</formula>
    </cfRule>
    <cfRule type="expression" dxfId="5954" priority="467">
      <formula>$H86="CÉLULA CONSTRUTIVA"</formula>
    </cfRule>
    <cfRule type="expression" dxfId="5953" priority="468">
      <formula>$H86="ETAPA"</formula>
    </cfRule>
  </conditionalFormatting>
  <conditionalFormatting sqref="H105:I105">
    <cfRule type="expression" dxfId="5952" priority="149">
      <formula>$H105="SUBETAPA"</formula>
    </cfRule>
    <cfRule type="expression" dxfId="5951" priority="150">
      <formula>$H105="CÉLULA CONSTRUTIVA"</formula>
    </cfRule>
    <cfRule type="expression" dxfId="5950" priority="151">
      <formula>$H105="ETAPA"</formula>
    </cfRule>
  </conditionalFormatting>
  <conditionalFormatting sqref="H112:M113">
    <cfRule type="expression" dxfId="5949" priority="389">
      <formula>$H112="SUBETAPA"</formula>
    </cfRule>
    <cfRule type="expression" dxfId="5948" priority="390">
      <formula>$H112="CÉLULA CONSTRUTIVA"</formula>
    </cfRule>
    <cfRule type="expression" dxfId="5947" priority="391">
      <formula>$H112="ETAPA"</formula>
    </cfRule>
  </conditionalFormatting>
  <conditionalFormatting sqref="I70:M104">
    <cfRule type="expression" dxfId="5946" priority="185">
      <formula>$H70="ETAPA"</formula>
    </cfRule>
  </conditionalFormatting>
  <conditionalFormatting sqref="I85:M104">
    <cfRule type="expression" dxfId="5945" priority="183">
      <formula>$H85="SUBETAPA"</formula>
    </cfRule>
    <cfRule type="expression" dxfId="5944" priority="184">
      <formula>$H85="CÉLULA CONSTRUTIVA"</formula>
    </cfRule>
  </conditionalFormatting>
  <conditionalFormatting sqref="J108:L108">
    <cfRule type="expression" dxfId="5943" priority="120">
      <formula>$H108="SUBETAPA"</formula>
    </cfRule>
    <cfRule type="expression" dxfId="5942" priority="121">
      <formula>$H108="CÉLULA CONSTRUTIVA"</formula>
    </cfRule>
  </conditionalFormatting>
  <conditionalFormatting sqref="J105:M107">
    <cfRule type="expression" dxfId="5941" priority="137">
      <formula>$H105="SUBETAPA"</formula>
    </cfRule>
    <cfRule type="expression" dxfId="5940" priority="138">
      <formula>$H105="CÉLULA CONSTRUTIVA"</formula>
    </cfRule>
    <cfRule type="expression" dxfId="5939" priority="139">
      <formula>$H105="ETAPA"</formula>
    </cfRule>
  </conditionalFormatting>
  <conditionalFormatting sqref="K108:K109">
    <cfRule type="expression" dxfId="5938" priority="125">
      <formula>$H108="ETAPA"</formula>
    </cfRule>
  </conditionalFormatting>
  <conditionalFormatting sqref="L108">
    <cfRule type="expression" dxfId="5937" priority="122">
      <formula>$H108="ETAPA"</formula>
    </cfRule>
  </conditionalFormatting>
  <conditionalFormatting sqref="L109">
    <cfRule type="expression" dxfId="5936" priority="119">
      <formula>$H109="ETAPA"</formula>
    </cfRule>
  </conditionalFormatting>
  <conditionalFormatting sqref="M108:M109 G109:J109">
    <cfRule type="expression" dxfId="5935" priority="131">
      <formula>$H108="ETAPA"</formula>
    </cfRule>
  </conditionalFormatting>
  <conditionalFormatting sqref="M108:M109">
    <cfRule type="expression" dxfId="5934" priority="129">
      <formula>$H108="SUBETAPA"</formula>
    </cfRule>
    <cfRule type="expression" dxfId="5933" priority="130">
      <formula>$H108="CÉLULA CONSTRUTIVA"</formula>
    </cfRule>
  </conditionalFormatting>
  <conditionalFormatting sqref="M125">
    <cfRule type="expression" dxfId="5932" priority="10">
      <formula>$H122="SUBETAPA"</formula>
    </cfRule>
    <cfRule type="expression" dxfId="5931" priority="11">
      <formula>$H122="CÉLULA CONSTRUTIVA"</formula>
    </cfRule>
    <cfRule type="expression" dxfId="5930" priority="12">
      <formula>$H122="ETAPA"</formula>
    </cfRule>
  </conditionalFormatting>
  <conditionalFormatting sqref="M121:N125">
    <cfRule type="expression" dxfId="5929" priority="7">
      <formula>$H121="SUBETAPA"</formula>
    </cfRule>
    <cfRule type="expression" dxfId="5928" priority="8">
      <formula>$H121="CÉLULA CONSTRUTIVA"</formula>
    </cfRule>
    <cfRule type="expression" dxfId="5927" priority="9">
      <formula>$H121="ETAPA"</formula>
    </cfRule>
  </conditionalFormatting>
  <conditionalFormatting sqref="N8:N119">
    <cfRule type="expression" dxfId="5926" priority="4">
      <formula>$H8="SUBETAPA"</formula>
    </cfRule>
    <cfRule type="expression" dxfId="5925" priority="5">
      <formula>$H8="CÉLULA CONSTRUTIVA"</formula>
    </cfRule>
    <cfRule type="expression" dxfId="5924" priority="6">
      <formula>$H8="ETAPA"</formula>
    </cfRule>
  </conditionalFormatting>
  <conditionalFormatting sqref="O36:O47">
    <cfRule type="expression" dxfId="5923" priority="321">
      <formula>$H36="SUBETAPA"</formula>
    </cfRule>
    <cfRule type="expression" dxfId="5922" priority="322">
      <formula>$H36="CÉLULA CONSTRUTIVA"</formula>
    </cfRule>
    <cfRule type="expression" dxfId="5921" priority="323">
      <formula>$H36="ETAPA"</formula>
    </cfRule>
  </conditionalFormatting>
  <conditionalFormatting sqref="O60:O69">
    <cfRule type="expression" dxfId="5920" priority="38">
      <formula>$H60="SUBETAPA"</formula>
    </cfRule>
    <cfRule type="expression" dxfId="5919" priority="39">
      <formula>$H60="CÉLULA CONSTRUTIVA"</formula>
    </cfRule>
    <cfRule type="expression" dxfId="5918" priority="40">
      <formula>$H60="ETAPA"</formula>
    </cfRule>
  </conditionalFormatting>
  <conditionalFormatting sqref="O82:O85">
    <cfRule type="expression" dxfId="5917" priority="272">
      <formula>$H82="SUBETAPA"</formula>
    </cfRule>
    <cfRule type="expression" dxfId="5916" priority="273">
      <formula>$H82="CÉLULA CONSTRUTIVA"</formula>
    </cfRule>
    <cfRule type="expression" dxfId="5915" priority="274">
      <formula>$H82="ETAPA"</formula>
    </cfRule>
  </conditionalFormatting>
  <conditionalFormatting sqref="O105:O107">
    <cfRule type="expression" dxfId="5914" priority="114">
      <formula>$H105="SUBETAPA"</formula>
    </cfRule>
    <cfRule type="expression" dxfId="5913" priority="115">
      <formula>$H105="CÉLULA CONSTRUTIVA"</formula>
    </cfRule>
    <cfRule type="expression" dxfId="5912" priority="116">
      <formula>$H105="ETAPA"</formula>
    </cfRule>
  </conditionalFormatting>
  <conditionalFormatting sqref="O8:P17 P66:P67 P106:P107 G106:I108 J108">
    <cfRule type="expression" dxfId="5911" priority="575">
      <formula>$H8="ETAPA"</formula>
    </cfRule>
  </conditionalFormatting>
  <conditionalFormatting sqref="O8:P17 P66:P67 P106:P107 G106:I108">
    <cfRule type="expression" dxfId="5910" priority="574">
      <formula>$H8="CÉLULA CONSTRUTIVA"</formula>
    </cfRule>
  </conditionalFormatting>
  <conditionalFormatting sqref="O8:P17 P106:P107 P66:P67 G106:I108">
    <cfRule type="expression" dxfId="5909" priority="573">
      <formula>$H8="SUBETAPA"</formula>
    </cfRule>
  </conditionalFormatting>
  <conditionalFormatting sqref="O18:P35">
    <cfRule type="expression" dxfId="5908" priority="261">
      <formula>$H18="SUBETAPA"</formula>
    </cfRule>
    <cfRule type="expression" dxfId="5907" priority="262">
      <formula>$H18="CÉLULA CONSTRUTIVA"</formula>
    </cfRule>
    <cfRule type="expression" dxfId="5906" priority="263">
      <formula>$H18="ETAPA"</formula>
    </cfRule>
  </conditionalFormatting>
  <conditionalFormatting sqref="O48:P59">
    <cfRule type="expression" dxfId="5905" priority="210">
      <formula>$H48="SUBETAPA"</formula>
    </cfRule>
    <cfRule type="expression" dxfId="5904" priority="211">
      <formula>$H48="CÉLULA CONSTRUTIVA"</formula>
    </cfRule>
    <cfRule type="expression" dxfId="5903" priority="212">
      <formula>$H48="ETAPA"</formula>
    </cfRule>
  </conditionalFormatting>
  <conditionalFormatting sqref="O70:P81">
    <cfRule type="expression" dxfId="5902" priority="194">
      <formula>$H70="SUBETAPA"</formula>
    </cfRule>
    <cfRule type="expression" dxfId="5901" priority="195">
      <formula>$H70="CÉLULA CONSTRUTIVA"</formula>
    </cfRule>
    <cfRule type="expression" dxfId="5900" priority="196">
      <formula>$H70="ETAPA"</formula>
    </cfRule>
  </conditionalFormatting>
  <conditionalFormatting sqref="O86:P104">
    <cfRule type="expression" dxfId="5899" priority="166">
      <formula>$H86="SUBETAPA"</formula>
    </cfRule>
    <cfRule type="expression" dxfId="5898" priority="167">
      <formula>$H86="CÉLULA CONSTRUTIVA"</formula>
    </cfRule>
    <cfRule type="expression" dxfId="5897" priority="168">
      <formula>$H86="ETAPA"</formula>
    </cfRule>
  </conditionalFormatting>
  <conditionalFormatting sqref="O108:P119">
    <cfRule type="expression" dxfId="5896" priority="22">
      <formula>$H108="SUBETAPA"</formula>
    </cfRule>
    <cfRule type="expression" dxfId="5895" priority="23">
      <formula>$H108="CÉLULA CONSTRUTIVA"</formula>
    </cfRule>
    <cfRule type="expression" dxfId="5894" priority="24">
      <formula>$H108="ETAPA"</formula>
    </cfRule>
  </conditionalFormatting>
  <conditionalFormatting sqref="P1:P5 P7:P11 P17 P66:P67 P106:P108">
    <cfRule type="containsText" dxfId="5893" priority="581" operator="containsText" text="Pendente">
      <formula>NOT(ISERROR(SEARCH("Pendente",P1)))</formula>
    </cfRule>
    <cfRule type="containsText" dxfId="5892" priority="582" operator="containsText" text="Finalizado">
      <formula>NOT(ISERROR(SEARCH("Finalizado",P1)))</formula>
    </cfRule>
    <cfRule type="containsText" dxfId="5891" priority="583" operator="containsText" text="em andamento">
      <formula>NOT(ISERROR(SEARCH("em andamento",P1)))</formula>
    </cfRule>
  </conditionalFormatting>
  <conditionalFormatting sqref="P7:P11 P17 P66:P67 P106:P108 P1:P5">
    <cfRule type="containsText" dxfId="5890" priority="579" operator="containsText" text="Lançado">
      <formula>NOT(ISERROR(SEARCH("Lançado",P1)))</formula>
    </cfRule>
    <cfRule type="containsText" dxfId="5889" priority="580" operator="containsText" text="N/A">
      <formula>NOT(ISERROR(SEARCH("N/A",P1)))</formula>
    </cfRule>
  </conditionalFormatting>
  <conditionalFormatting sqref="P12:P16">
    <cfRule type="containsText" dxfId="5888" priority="375" operator="containsText" text="Lançado">
      <formula>NOT(ISERROR(SEARCH("Lançado",P12)))</formula>
    </cfRule>
    <cfRule type="containsText" dxfId="5887" priority="376" operator="containsText" text="N/A">
      <formula>NOT(ISERROR(SEARCH("N/A",P12)))</formula>
    </cfRule>
    <cfRule type="containsText" dxfId="5886" priority="377" operator="containsText" text="Pendente">
      <formula>NOT(ISERROR(SEARCH("Pendente",P12)))</formula>
    </cfRule>
    <cfRule type="containsText" dxfId="5885" priority="378" operator="containsText" text="Finalizado">
      <formula>NOT(ISERROR(SEARCH("Finalizado",P12)))</formula>
    </cfRule>
    <cfRule type="containsText" dxfId="5884" priority="379" operator="containsText" text="em andamento">
      <formula>NOT(ISERROR(SEARCH("em andamento",P12)))</formula>
    </cfRule>
    <cfRule type="containsText" dxfId="5883" priority="568" operator="containsText" text="Lançado">
      <formula>NOT(ISERROR(SEARCH("Lançado",P12)))</formula>
    </cfRule>
    <cfRule type="containsText" dxfId="5882" priority="569" operator="containsText" text="N/A">
      <formula>NOT(ISERROR(SEARCH("N/A",P12)))</formula>
    </cfRule>
    <cfRule type="containsText" dxfId="5881" priority="570" operator="containsText" text="Pendente">
      <formula>NOT(ISERROR(SEARCH("Pendente",P12)))</formula>
    </cfRule>
    <cfRule type="containsText" dxfId="5880" priority="571" operator="containsText" text="Finalizado">
      <formula>NOT(ISERROR(SEARCH("Finalizado",P12)))</formula>
    </cfRule>
    <cfRule type="containsText" dxfId="5879" priority="572" operator="containsText" text="em andamento">
      <formula>NOT(ISERROR(SEARCH("em andamento",P12)))</formula>
    </cfRule>
  </conditionalFormatting>
  <conditionalFormatting sqref="P18:P31">
    <cfRule type="containsText" dxfId="5878" priority="264" operator="containsText" text="Lançado">
      <formula>NOT(ISERROR(SEARCH("Lançado",P18)))</formula>
    </cfRule>
    <cfRule type="containsText" dxfId="5877" priority="265" operator="containsText" text="N/A">
      <formula>NOT(ISERROR(SEARCH("N/A",P18)))</formula>
    </cfRule>
    <cfRule type="containsText" dxfId="5876" priority="266" operator="containsText" text="Pendente">
      <formula>NOT(ISERROR(SEARCH("Pendente",P18)))</formula>
    </cfRule>
    <cfRule type="containsText" dxfId="5875" priority="267" operator="containsText" text="Finalizado">
      <formula>NOT(ISERROR(SEARCH("Finalizado",P18)))</formula>
    </cfRule>
    <cfRule type="containsText" dxfId="5874" priority="268" operator="containsText" text="em andamento">
      <formula>NOT(ISERROR(SEARCH("em andamento",P18)))</formula>
    </cfRule>
  </conditionalFormatting>
  <conditionalFormatting sqref="P32:P36">
    <cfRule type="containsText" dxfId="5873" priority="539" operator="containsText" text="Lançado">
      <formula>NOT(ISERROR(SEARCH("Lançado",P32)))</formula>
    </cfRule>
    <cfRule type="containsText" dxfId="5872" priority="540" operator="containsText" text="N/A">
      <formula>NOT(ISERROR(SEARCH("N/A",P32)))</formula>
    </cfRule>
    <cfRule type="containsText" dxfId="5871" priority="541" operator="containsText" text="Pendente">
      <formula>NOT(ISERROR(SEARCH("Pendente",P32)))</formula>
    </cfRule>
    <cfRule type="containsText" dxfId="5870" priority="542" operator="containsText" text="Finalizado">
      <formula>NOT(ISERROR(SEARCH("Finalizado",P32)))</formula>
    </cfRule>
    <cfRule type="containsText" dxfId="5869" priority="543" operator="containsText" text="em andamento">
      <formula>NOT(ISERROR(SEARCH("em andamento",P32)))</formula>
    </cfRule>
  </conditionalFormatting>
  <conditionalFormatting sqref="P36:P37">
    <cfRule type="expression" dxfId="5868" priority="536">
      <formula>$H36="SUBETAPA"</formula>
    </cfRule>
    <cfRule type="expression" dxfId="5867" priority="537">
      <formula>$H36="CÉLULA CONSTRUTIVA"</formula>
    </cfRule>
    <cfRule type="expression" dxfId="5866" priority="538">
      <formula>$H36="ETAPA"</formula>
    </cfRule>
  </conditionalFormatting>
  <conditionalFormatting sqref="P37">
    <cfRule type="containsText" dxfId="5865" priority="531" operator="containsText" text="Lançado">
      <formula>NOT(ISERROR(SEARCH("Lançado",P37)))</formula>
    </cfRule>
    <cfRule type="containsText" dxfId="5864" priority="532" operator="containsText" text="N/A">
      <formula>NOT(ISERROR(SEARCH("N/A",P37)))</formula>
    </cfRule>
    <cfRule type="containsText" dxfId="5863" priority="533" operator="containsText" text="Pendente">
      <formula>NOT(ISERROR(SEARCH("Pendente",P37)))</formula>
    </cfRule>
    <cfRule type="containsText" dxfId="5862" priority="534" operator="containsText" text="Finalizado">
      <formula>NOT(ISERROR(SEARCH("Finalizado",P37)))</formula>
    </cfRule>
    <cfRule type="containsText" dxfId="5861" priority="535" operator="containsText" text="em andamento">
      <formula>NOT(ISERROR(SEARCH("em andamento",P37)))</formula>
    </cfRule>
  </conditionalFormatting>
  <conditionalFormatting sqref="P37:P48">
    <cfRule type="containsText" dxfId="5860" priority="235" operator="containsText" text="Lançado">
      <formula>NOT(ISERROR(SEARCH("Lançado",P37)))</formula>
    </cfRule>
    <cfRule type="containsText" dxfId="5859" priority="236" operator="containsText" text="N/A">
      <formula>NOT(ISERROR(SEARCH("N/A",P37)))</formula>
    </cfRule>
    <cfRule type="containsText" dxfId="5858" priority="237" operator="containsText" text="Pendente">
      <formula>NOT(ISERROR(SEARCH("Pendente",P37)))</formula>
    </cfRule>
    <cfRule type="containsText" dxfId="5857" priority="238" operator="containsText" text="Finalizado">
      <formula>NOT(ISERROR(SEARCH("Finalizado",P37)))</formula>
    </cfRule>
    <cfRule type="containsText" dxfId="5856" priority="239" operator="containsText" text="em andamento">
      <formula>NOT(ISERROR(SEARCH("em andamento",P37)))</formula>
    </cfRule>
  </conditionalFormatting>
  <conditionalFormatting sqref="P38:P47">
    <cfRule type="expression" dxfId="5855" priority="232">
      <formula>$H38="SUBETAPA"</formula>
    </cfRule>
    <cfRule type="expression" dxfId="5854" priority="233">
      <formula>$H38="CÉLULA CONSTRUTIVA"</formula>
    </cfRule>
    <cfRule type="expression" dxfId="5853" priority="234">
      <formula>$H38="ETAPA"</formula>
    </cfRule>
  </conditionalFormatting>
  <conditionalFormatting sqref="P49:P59">
    <cfRule type="containsText" dxfId="5852" priority="219" operator="containsText" text="Lançado">
      <formula>NOT(ISERROR(SEARCH("Lançado",P49)))</formula>
    </cfRule>
    <cfRule type="containsText" dxfId="5851" priority="220" operator="containsText" text="N/A">
      <formula>NOT(ISERROR(SEARCH("N/A",P49)))</formula>
    </cfRule>
    <cfRule type="containsText" dxfId="5850" priority="221" operator="containsText" text="Pendente">
      <formula>NOT(ISERROR(SEARCH("Pendente",P49)))</formula>
    </cfRule>
    <cfRule type="containsText" dxfId="5849" priority="222" operator="containsText" text="Finalizado">
      <formula>NOT(ISERROR(SEARCH("Finalizado",P49)))</formula>
    </cfRule>
    <cfRule type="containsText" dxfId="5848" priority="223" operator="containsText" text="em andamento">
      <formula>NOT(ISERROR(SEARCH("em andamento",P49)))</formula>
    </cfRule>
  </conditionalFormatting>
  <conditionalFormatting sqref="P60:P61">
    <cfRule type="expression" dxfId="5847" priority="41">
      <formula>$H60="SUBETAPA"</formula>
    </cfRule>
    <cfRule type="expression" dxfId="5846" priority="42">
      <formula>$H60="CÉLULA CONSTRUTIVA"</formula>
    </cfRule>
    <cfRule type="expression" dxfId="5845" priority="43">
      <formula>$H60="ETAPA"</formula>
    </cfRule>
    <cfRule type="containsText" dxfId="5844" priority="44" operator="containsText" text="Lançado">
      <formula>NOT(ISERROR(SEARCH("Lançado",P60)))</formula>
    </cfRule>
    <cfRule type="containsText" dxfId="5843" priority="45" operator="containsText" text="N/A">
      <formula>NOT(ISERROR(SEARCH("N/A",P60)))</formula>
    </cfRule>
    <cfRule type="containsText" dxfId="5842" priority="46" operator="containsText" text="Pendente">
      <formula>NOT(ISERROR(SEARCH("Pendente",P60)))</formula>
    </cfRule>
    <cfRule type="containsText" dxfId="5841" priority="47" operator="containsText" text="Finalizado">
      <formula>NOT(ISERROR(SEARCH("Finalizado",P60)))</formula>
    </cfRule>
    <cfRule type="containsText" dxfId="5840" priority="48" operator="containsText" text="em andamento">
      <formula>NOT(ISERROR(SEARCH("em andamento",P60)))</formula>
    </cfRule>
    <cfRule type="expression" dxfId="5839" priority="49">
      <formula>$H60="SUBETAPA"</formula>
    </cfRule>
    <cfRule type="expression" dxfId="5838" priority="50">
      <formula>$H60="CÉLULA CONSTRUTIVA"</formula>
    </cfRule>
    <cfRule type="expression" dxfId="5837" priority="51">
      <formula>$H60="ETAPA"</formula>
    </cfRule>
    <cfRule type="containsText" dxfId="5836" priority="52" operator="containsText" text="Lançado">
      <formula>NOT(ISERROR(SEARCH("Lançado",P60)))</formula>
    </cfRule>
    <cfRule type="containsText" dxfId="5835" priority="53" operator="containsText" text="N/A">
      <formula>NOT(ISERROR(SEARCH("N/A",P60)))</formula>
    </cfRule>
    <cfRule type="containsText" dxfId="5834" priority="54" operator="containsText" text="Pendente">
      <formula>NOT(ISERROR(SEARCH("Pendente",P60)))</formula>
    </cfRule>
    <cfRule type="containsText" dxfId="5833" priority="55" operator="containsText" text="Finalizado">
      <formula>NOT(ISERROR(SEARCH("Finalizado",P60)))</formula>
    </cfRule>
    <cfRule type="containsText" dxfId="5832" priority="56" operator="containsText" text="em andamento">
      <formula>NOT(ISERROR(SEARCH("em andamento",P60)))</formula>
    </cfRule>
  </conditionalFormatting>
  <conditionalFormatting sqref="P62:P65">
    <cfRule type="expression" dxfId="5831" priority="65">
      <formula>$H62="SUBETAPA"</formula>
    </cfRule>
    <cfRule type="expression" dxfId="5830" priority="66">
      <formula>$H62="CÉLULA CONSTRUTIVA"</formula>
    </cfRule>
    <cfRule type="expression" dxfId="5829" priority="67">
      <formula>$H62="ETAPA"</formula>
    </cfRule>
    <cfRule type="containsText" dxfId="5828" priority="68" operator="containsText" text="Lançado">
      <formula>NOT(ISERROR(SEARCH("Lançado",P62)))</formula>
    </cfRule>
    <cfRule type="containsText" dxfId="5827" priority="69" operator="containsText" text="N/A">
      <formula>NOT(ISERROR(SEARCH("N/A",P62)))</formula>
    </cfRule>
    <cfRule type="containsText" dxfId="5826" priority="70" operator="containsText" text="Pendente">
      <formula>NOT(ISERROR(SEARCH("Pendente",P62)))</formula>
    </cfRule>
    <cfRule type="containsText" dxfId="5825" priority="71" operator="containsText" text="Finalizado">
      <formula>NOT(ISERROR(SEARCH("Finalizado",P62)))</formula>
    </cfRule>
    <cfRule type="containsText" dxfId="5824" priority="72" operator="containsText" text="em andamento">
      <formula>NOT(ISERROR(SEARCH("em andamento",P62)))</formula>
    </cfRule>
  </conditionalFormatting>
  <conditionalFormatting sqref="P63">
    <cfRule type="expression" dxfId="5823" priority="57">
      <formula>$H63="SUBETAPA"</formula>
    </cfRule>
    <cfRule type="expression" dxfId="5822" priority="58">
      <formula>$H63="CÉLULA CONSTRUTIVA"</formula>
    </cfRule>
    <cfRule type="expression" dxfId="5821" priority="59">
      <formula>$H63="ETAPA"</formula>
    </cfRule>
    <cfRule type="containsText" dxfId="5820" priority="60" operator="containsText" text="Lançado">
      <formula>NOT(ISERROR(SEARCH("Lançado",P63)))</formula>
    </cfRule>
    <cfRule type="containsText" dxfId="5819" priority="61" operator="containsText" text="N/A">
      <formula>NOT(ISERROR(SEARCH("N/A",P63)))</formula>
    </cfRule>
    <cfRule type="containsText" dxfId="5818" priority="62" operator="containsText" text="Pendente">
      <formula>NOT(ISERROR(SEARCH("Pendente",P63)))</formula>
    </cfRule>
    <cfRule type="containsText" dxfId="5817" priority="63" operator="containsText" text="Finalizado">
      <formula>NOT(ISERROR(SEARCH("Finalizado",P63)))</formula>
    </cfRule>
    <cfRule type="containsText" dxfId="5816" priority="64" operator="containsText" text="em andamento">
      <formula>NOT(ISERROR(SEARCH("em andamento",P63)))</formula>
    </cfRule>
  </conditionalFormatting>
  <conditionalFormatting sqref="P64:P69">
    <cfRule type="expression" dxfId="5815" priority="81">
      <formula>$H64="SUBETAPA"</formula>
    </cfRule>
    <cfRule type="expression" dxfId="5814" priority="82">
      <formula>$H64="CÉLULA CONSTRUTIVA"</formula>
    </cfRule>
    <cfRule type="expression" dxfId="5813" priority="83">
      <formula>$H64="ETAPA"</formula>
    </cfRule>
    <cfRule type="containsText" dxfId="5812" priority="84" operator="containsText" text="Lançado">
      <formula>NOT(ISERROR(SEARCH("Lançado",P64)))</formula>
    </cfRule>
    <cfRule type="containsText" dxfId="5811" priority="85" operator="containsText" text="N/A">
      <formula>NOT(ISERROR(SEARCH("N/A",P64)))</formula>
    </cfRule>
    <cfRule type="containsText" dxfId="5810" priority="86" operator="containsText" text="Pendente">
      <formula>NOT(ISERROR(SEARCH("Pendente",P64)))</formula>
    </cfRule>
    <cfRule type="containsText" dxfId="5809" priority="87" operator="containsText" text="Finalizado">
      <formula>NOT(ISERROR(SEARCH("Finalizado",P64)))</formula>
    </cfRule>
    <cfRule type="containsText" dxfId="5808" priority="88" operator="containsText" text="em andamento">
      <formula>NOT(ISERROR(SEARCH("em andamento",P64)))</formula>
    </cfRule>
  </conditionalFormatting>
  <conditionalFormatting sqref="P70:P81">
    <cfRule type="containsText" dxfId="5807" priority="197" operator="containsText" text="Lançado">
      <formula>NOT(ISERROR(SEARCH("Lançado",P70)))</formula>
    </cfRule>
    <cfRule type="containsText" dxfId="5806" priority="198" operator="containsText" text="N/A">
      <formula>NOT(ISERROR(SEARCH("N/A",P70)))</formula>
    </cfRule>
    <cfRule type="containsText" dxfId="5805" priority="199" operator="containsText" text="Pendente">
      <formula>NOT(ISERROR(SEARCH("Pendente",P70)))</formula>
    </cfRule>
    <cfRule type="containsText" dxfId="5804" priority="200" operator="containsText" text="Finalizado">
      <formula>NOT(ISERROR(SEARCH("Finalizado",P70)))</formula>
    </cfRule>
    <cfRule type="containsText" dxfId="5803" priority="201" operator="containsText" text="em andamento">
      <formula>NOT(ISERROR(SEARCH("em andamento",P70)))</formula>
    </cfRule>
  </conditionalFormatting>
  <conditionalFormatting sqref="P82:P84">
    <cfRule type="expression" dxfId="5802" priority="186">
      <formula>$H82="SUBETAPA"</formula>
    </cfRule>
    <cfRule type="expression" dxfId="5801" priority="187">
      <formula>$H82="CÉLULA CONSTRUTIVA"</formula>
    </cfRule>
    <cfRule type="expression" dxfId="5800" priority="188">
      <formula>$H82="ETAPA"</formula>
    </cfRule>
  </conditionalFormatting>
  <conditionalFormatting sqref="P82:P86">
    <cfRule type="containsText" dxfId="5799" priority="189" operator="containsText" text="Lançado">
      <formula>NOT(ISERROR(SEARCH("Lançado",P82)))</formula>
    </cfRule>
    <cfRule type="containsText" dxfId="5798" priority="190" operator="containsText" text="N/A">
      <formula>NOT(ISERROR(SEARCH("N/A",P82)))</formula>
    </cfRule>
    <cfRule type="containsText" dxfId="5797" priority="191" operator="containsText" text="Pendente">
      <formula>NOT(ISERROR(SEARCH("Pendente",P82)))</formula>
    </cfRule>
    <cfRule type="containsText" dxfId="5796" priority="192" operator="containsText" text="Finalizado">
      <formula>NOT(ISERROR(SEARCH("Finalizado",P82)))</formula>
    </cfRule>
    <cfRule type="containsText" dxfId="5795" priority="193" operator="containsText" text="em andamento">
      <formula>NOT(ISERROR(SEARCH("em andamento",P82)))</formula>
    </cfRule>
  </conditionalFormatting>
  <conditionalFormatting sqref="P85 G85:H85">
    <cfRule type="expression" dxfId="5794" priority="283">
      <formula>$H85="SUBETAPA"</formula>
    </cfRule>
  </conditionalFormatting>
  <conditionalFormatting sqref="P87:P104">
    <cfRule type="containsText" dxfId="5793" priority="169" operator="containsText" text="Lançado">
      <formula>NOT(ISERROR(SEARCH("Lançado",P87)))</formula>
    </cfRule>
    <cfRule type="containsText" dxfId="5792" priority="170" operator="containsText" text="N/A">
      <formula>NOT(ISERROR(SEARCH("N/A",P87)))</formula>
    </cfRule>
    <cfRule type="containsText" dxfId="5791" priority="171" operator="containsText" text="Pendente">
      <formula>NOT(ISERROR(SEARCH("Pendente",P87)))</formula>
    </cfRule>
    <cfRule type="containsText" dxfId="5790" priority="172" operator="containsText" text="Finalizado">
      <formula>NOT(ISERROR(SEARCH("Finalizado",P87)))</formula>
    </cfRule>
    <cfRule type="containsText" dxfId="5789" priority="173" operator="containsText" text="em andamento">
      <formula>NOT(ISERROR(SEARCH("em andamento",P87)))</formula>
    </cfRule>
  </conditionalFormatting>
  <conditionalFormatting sqref="P105">
    <cfRule type="expression" dxfId="5788" priority="152">
      <formula>$H105="SUBETAPA"</formula>
    </cfRule>
    <cfRule type="expression" dxfId="5787" priority="153">
      <formula>$H105="CÉLULA CONSTRUTIVA"</formula>
    </cfRule>
    <cfRule type="expression" dxfId="5786" priority="154">
      <formula>$H105="ETAPA"</formula>
    </cfRule>
    <cfRule type="containsText" dxfId="5785" priority="161" operator="containsText" text="Lançado">
      <formula>NOT(ISERROR(SEARCH("Lançado",P105)))</formula>
    </cfRule>
    <cfRule type="containsText" dxfId="5784" priority="162" operator="containsText" text="N/A">
      <formula>NOT(ISERROR(SEARCH("N/A",P105)))</formula>
    </cfRule>
    <cfRule type="containsText" dxfId="5783" priority="163" operator="containsText" text="Pendente">
      <formula>NOT(ISERROR(SEARCH("Pendente",P105)))</formula>
    </cfRule>
    <cfRule type="containsText" dxfId="5782" priority="164" operator="containsText" text="Finalizado">
      <formula>NOT(ISERROR(SEARCH("Finalizado",P105)))</formula>
    </cfRule>
    <cfRule type="containsText" dxfId="5781" priority="165" operator="containsText" text="em andamento">
      <formula>NOT(ISERROR(SEARCH("em andamento",P105)))</formula>
    </cfRule>
  </conditionalFormatting>
  <conditionalFormatting sqref="P105:P106 G105:H105">
    <cfRule type="expression" dxfId="5780" priority="158">
      <formula>$H105="SUBETAPA"</formula>
    </cfRule>
  </conditionalFormatting>
  <conditionalFormatting sqref="P109:P119">
    <cfRule type="containsText" dxfId="5779" priority="25" operator="containsText" text="Lançado">
      <formula>NOT(ISERROR(SEARCH("Lançado",P109)))</formula>
    </cfRule>
    <cfRule type="containsText" dxfId="5778" priority="26" operator="containsText" text="N/A">
      <formula>NOT(ISERROR(SEARCH("N/A",P109)))</formula>
    </cfRule>
    <cfRule type="containsText" dxfId="5777" priority="27" operator="containsText" text="Pendente">
      <formula>NOT(ISERROR(SEARCH("Pendente",P109)))</formula>
    </cfRule>
    <cfRule type="containsText" dxfId="5776" priority="28" operator="containsText" text="Finalizado">
      <formula>NOT(ISERROR(SEARCH("Finalizado",P109)))</formula>
    </cfRule>
    <cfRule type="containsText" dxfId="5775" priority="29" operator="containsText" text="em andamento">
      <formula>NOT(ISERROR(SEARCH("em andamento",P109)))</formula>
    </cfRule>
  </conditionalFormatting>
  <dataValidations count="3">
    <dataValidation type="list" allowBlank="1" showInputMessage="1" showErrorMessage="1" sqref="P49:P113 P11:P16 P18:P33 P36:P47 P117:P119" xr:uid="{19964B27-802D-41E2-AE12-DA2FEB1278D7}">
      <formula1>"Finalizado, Em Andamento, Pendente, N/A,Lançado ERP"</formula1>
    </dataValidation>
    <dataValidation type="list" allowBlank="1" showInputMessage="1" showErrorMessage="1" sqref="H8:H119" xr:uid="{827DE97E-897D-41C2-973B-FF46CB23DC1C}">
      <formula1>"UNIDADE CONSTRUTIVA,CÉLULA CONSTRUTIVA,ETAPA,SUBETAPA,SERVIÇO"</formula1>
    </dataValidation>
    <dataValidation type="list" allowBlank="1" showInputMessage="1" showErrorMessage="1" sqref="P10 P48 P35 P17" xr:uid="{901A0B3C-4E17-40F5-A969-2FC50EA06784}">
      <formula1>#REF!</formula1>
    </dataValidation>
  </dataValidations>
  <printOptions horizontalCentered="1"/>
  <pageMargins left="0.51181102362204722" right="0.51181102362204722" top="0.78740157480314965" bottom="0.78740157480314965" header="0.31496062992125984" footer="0.31496062992125984"/>
  <pageSetup paperSize="9" scale="11"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82B70-17C8-42FB-9980-79E48CE8CC45}">
  <sheetPr codeName="Planilha11"/>
  <dimension ref="L6:M12"/>
  <sheetViews>
    <sheetView showGridLines="0" topLeftCell="A100" workbookViewId="0">
      <selection activeCell="M6" sqref="M6"/>
    </sheetView>
  </sheetViews>
  <sheetFormatPr defaultRowHeight="12.75" x14ac:dyDescent="0.2"/>
  <cols>
    <col min="12" max="12" width="12.85546875" bestFit="1" customWidth="1"/>
    <col min="13" max="13" width="9.28515625" bestFit="1" customWidth="1"/>
  </cols>
  <sheetData>
    <row r="6" spans="12:13" x14ac:dyDescent="0.2">
      <c r="L6" s="791">
        <f>(92273.31+12957.46+45908+7494)</f>
        <v>158632.76999999999</v>
      </c>
      <c r="M6" s="791">
        <f>L6/(259.53*2+288.02)</f>
        <v>196.55148188531496</v>
      </c>
    </row>
    <row r="9" spans="12:13" x14ac:dyDescent="0.2">
      <c r="L9" s="792"/>
      <c r="M9" s="780"/>
    </row>
    <row r="10" spans="12:13" x14ac:dyDescent="0.2">
      <c r="L10" s="792"/>
      <c r="M10" s="780"/>
    </row>
    <row r="11" spans="12:13" x14ac:dyDescent="0.2">
      <c r="L11" s="792"/>
      <c r="M11" s="780"/>
    </row>
    <row r="12" spans="12:13" x14ac:dyDescent="0.2">
      <c r="L12" s="792"/>
    </row>
  </sheetData>
  <pageMargins left="0.511811024" right="0.511811024" top="0.78740157499999996" bottom="0.78740157499999996" header="0.31496062000000002" footer="0.3149606200000000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FDBDF-150D-4EC9-8975-F1B62EB2BA4D}">
  <sheetPr codeName="Planilha14">
    <tabColor rgb="FFF43800"/>
    <pageSetUpPr fitToPage="1"/>
  </sheetPr>
  <dimension ref="A1:H37"/>
  <sheetViews>
    <sheetView showGridLines="0" view="pageBreakPreview" zoomScaleNormal="100" zoomScaleSheetLayoutView="100" workbookViewId="0">
      <selection activeCell="B2" sqref="B2"/>
    </sheetView>
  </sheetViews>
  <sheetFormatPr defaultRowHeight="12.75" x14ac:dyDescent="0.2"/>
  <cols>
    <col min="1" max="1" width="28.7109375" customWidth="1"/>
    <col min="2" max="2" width="19.42578125" customWidth="1"/>
    <col min="3" max="3" width="53.85546875" bestFit="1" customWidth="1"/>
    <col min="4" max="4" width="20.7109375" customWidth="1"/>
    <col min="5" max="5" width="24.7109375" customWidth="1"/>
    <col min="7" max="7" width="44.7109375" customWidth="1"/>
  </cols>
  <sheetData>
    <row r="1" spans="1:8" s="71" customFormat="1" ht="15" customHeight="1" x14ac:dyDescent="0.2">
      <c r="A1" s="600"/>
      <c r="B1" s="655" t="s">
        <v>408</v>
      </c>
      <c r="C1" s="656" t="e">
        <f>#REF!</f>
        <v>#REF!</v>
      </c>
      <c r="D1" s="659"/>
      <c r="E1" s="601"/>
      <c r="F1" s="93"/>
      <c r="G1" s="93"/>
      <c r="H1" s="93"/>
    </row>
    <row r="2" spans="1:8" s="71" customFormat="1" ht="15" customHeight="1" x14ac:dyDescent="0.2">
      <c r="A2" s="684"/>
      <c r="B2" s="655" t="s">
        <v>373</v>
      </c>
      <c r="C2" s="688" t="e">
        <f>#REF!</f>
        <v>#REF!</v>
      </c>
      <c r="D2" s="659"/>
      <c r="E2" s="685"/>
      <c r="F2" s="93"/>
      <c r="G2" s="93"/>
      <c r="H2" s="93"/>
    </row>
    <row r="3" spans="1:8" s="90" customFormat="1" ht="15" customHeight="1" x14ac:dyDescent="0.2">
      <c r="A3" s="610"/>
      <c r="B3" s="657" t="s">
        <v>374</v>
      </c>
      <c r="C3" s="658" t="s">
        <v>377</v>
      </c>
      <c r="D3" s="660"/>
      <c r="E3" s="605"/>
    </row>
    <row r="4" spans="1:8" s="90" customFormat="1" ht="20.45" customHeight="1" x14ac:dyDescent="0.2">
      <c r="A4" s="1732" t="s">
        <v>404</v>
      </c>
      <c r="B4" s="1815"/>
      <c r="C4" s="1815"/>
      <c r="D4" s="1815"/>
      <c r="E4" s="1815"/>
    </row>
    <row r="5" spans="1:8" s="90" customFormat="1" ht="18.600000000000001" customHeight="1" x14ac:dyDescent="0.2">
      <c r="A5" s="665" t="s">
        <v>407</v>
      </c>
      <c r="B5" s="666"/>
      <c r="C5" s="666"/>
      <c r="D5" s="666"/>
      <c r="E5" s="667"/>
    </row>
    <row r="6" spans="1:8" ht="16.899999999999999" customHeight="1" x14ac:dyDescent="0.2">
      <c r="A6" s="639" t="s">
        <v>20</v>
      </c>
      <c r="B6" s="640" t="s">
        <v>400</v>
      </c>
      <c r="C6" s="640" t="s">
        <v>401</v>
      </c>
      <c r="D6" s="640" t="s">
        <v>402</v>
      </c>
      <c r="E6" s="641" t="s">
        <v>403</v>
      </c>
      <c r="G6" s="340"/>
    </row>
    <row r="7" spans="1:8" s="650" customFormat="1" ht="15" customHeight="1" x14ac:dyDescent="0.2">
      <c r="A7" s="647"/>
      <c r="B7" s="648"/>
      <c r="C7" s="649"/>
      <c r="D7" s="662"/>
      <c r="E7" s="661"/>
      <c r="G7" s="340"/>
    </row>
    <row r="8" spans="1:8" s="650" customFormat="1" ht="15" customHeight="1" x14ac:dyDescent="0.2">
      <c r="A8" s="651"/>
      <c r="B8" s="652"/>
      <c r="C8" s="653"/>
      <c r="D8" s="663"/>
      <c r="E8" s="645"/>
      <c r="G8" s="340"/>
    </row>
    <row r="9" spans="1:8" s="650" customFormat="1" ht="15" customHeight="1" x14ac:dyDescent="0.2">
      <c r="A9" s="651"/>
      <c r="B9" s="654"/>
      <c r="C9" s="653"/>
      <c r="D9" s="663"/>
      <c r="E9" s="645"/>
    </row>
    <row r="10" spans="1:8" ht="15" customHeight="1" x14ac:dyDescent="0.2">
      <c r="A10" s="651"/>
      <c r="B10" s="654"/>
      <c r="C10" s="643"/>
      <c r="D10" s="663"/>
      <c r="E10" s="645"/>
    </row>
    <row r="11" spans="1:8" ht="15" customHeight="1" x14ac:dyDescent="0.2">
      <c r="A11" s="642"/>
      <c r="B11" s="644"/>
      <c r="C11" s="638"/>
      <c r="D11" s="663"/>
      <c r="E11" s="646"/>
    </row>
    <row r="12" spans="1:8" ht="15" customHeight="1" x14ac:dyDescent="0.2">
      <c r="A12" s="642"/>
      <c r="B12" s="644"/>
      <c r="C12" s="643"/>
      <c r="D12" s="664"/>
      <c r="E12" s="646"/>
    </row>
    <row r="13" spans="1:8" ht="15" customHeight="1" x14ac:dyDescent="0.2">
      <c r="A13" s="642"/>
      <c r="B13" s="644"/>
      <c r="C13" s="643"/>
      <c r="D13" s="664"/>
      <c r="E13" s="646"/>
    </row>
    <row r="14" spans="1:8" ht="15" customHeight="1" x14ac:dyDescent="0.2">
      <c r="A14" s="642"/>
      <c r="B14" s="644"/>
      <c r="C14" s="643"/>
      <c r="D14" s="664"/>
      <c r="E14" s="646"/>
    </row>
    <row r="15" spans="1:8" ht="15" customHeight="1" x14ac:dyDescent="0.2">
      <c r="A15" s="642"/>
      <c r="B15" s="644"/>
      <c r="C15" s="643"/>
      <c r="D15" s="664"/>
      <c r="E15" s="646"/>
    </row>
    <row r="16" spans="1:8" ht="15" customHeight="1" x14ac:dyDescent="0.2">
      <c r="A16" s="642"/>
      <c r="B16" s="644"/>
      <c r="C16" s="643"/>
      <c r="D16" s="664"/>
      <c r="E16" s="646"/>
    </row>
    <row r="17" spans="1:5" ht="15" customHeight="1" x14ac:dyDescent="0.2">
      <c r="A17" s="642"/>
      <c r="B17" s="644"/>
      <c r="C17" s="643"/>
      <c r="D17" s="664"/>
      <c r="E17" s="646"/>
    </row>
    <row r="18" spans="1:5" ht="15" customHeight="1" x14ac:dyDescent="0.2">
      <c r="A18" s="642"/>
      <c r="B18" s="644"/>
      <c r="C18" s="643"/>
      <c r="D18" s="664"/>
      <c r="E18" s="646"/>
    </row>
    <row r="19" spans="1:5" ht="15" customHeight="1" x14ac:dyDescent="0.2">
      <c r="A19" s="642"/>
      <c r="B19" s="644"/>
      <c r="C19" s="643"/>
      <c r="D19" s="664"/>
      <c r="E19" s="646"/>
    </row>
    <row r="20" spans="1:5" ht="15" customHeight="1" x14ac:dyDescent="0.2">
      <c r="A20" s="642"/>
      <c r="B20" s="644"/>
      <c r="C20" s="643"/>
      <c r="D20" s="664"/>
      <c r="E20" s="646"/>
    </row>
    <row r="21" spans="1:5" ht="15" customHeight="1" x14ac:dyDescent="0.2">
      <c r="A21" s="642"/>
      <c r="B21" s="644"/>
      <c r="C21" s="643"/>
      <c r="D21" s="664"/>
      <c r="E21" s="646"/>
    </row>
    <row r="22" spans="1:5" ht="15" customHeight="1" x14ac:dyDescent="0.2">
      <c r="A22" s="642"/>
      <c r="B22" s="644"/>
      <c r="C22" s="643"/>
      <c r="D22" s="664"/>
      <c r="E22" s="646"/>
    </row>
    <row r="23" spans="1:5" ht="15" customHeight="1" x14ac:dyDescent="0.2">
      <c r="A23" s="642"/>
      <c r="B23" s="644"/>
      <c r="C23" s="643"/>
      <c r="D23" s="664"/>
      <c r="E23" s="646"/>
    </row>
    <row r="24" spans="1:5" ht="15" customHeight="1" x14ac:dyDescent="0.2">
      <c r="A24" s="642"/>
      <c r="B24" s="644"/>
      <c r="C24" s="643"/>
      <c r="D24" s="664"/>
      <c r="E24" s="646"/>
    </row>
    <row r="25" spans="1:5" ht="15" customHeight="1" x14ac:dyDescent="0.2">
      <c r="A25" s="642"/>
      <c r="B25" s="644"/>
      <c r="C25" s="643"/>
      <c r="D25" s="664"/>
      <c r="E25" s="646"/>
    </row>
    <row r="26" spans="1:5" ht="15" customHeight="1" x14ac:dyDescent="0.2">
      <c r="A26" s="642"/>
      <c r="B26" s="644"/>
      <c r="C26" s="643"/>
      <c r="D26" s="664"/>
      <c r="E26" s="646"/>
    </row>
    <row r="27" spans="1:5" ht="15" customHeight="1" x14ac:dyDescent="0.2">
      <c r="A27" s="642"/>
      <c r="B27" s="644"/>
      <c r="C27" s="643"/>
      <c r="D27" s="664"/>
      <c r="E27" s="646"/>
    </row>
    <row r="28" spans="1:5" ht="15" customHeight="1" x14ac:dyDescent="0.2">
      <c r="A28" s="642"/>
      <c r="B28" s="644"/>
      <c r="C28" s="643"/>
      <c r="D28" s="664"/>
      <c r="E28" s="646"/>
    </row>
    <row r="29" spans="1:5" ht="15" customHeight="1" x14ac:dyDescent="0.2">
      <c r="A29" s="642"/>
      <c r="B29" s="644"/>
      <c r="C29" s="643"/>
      <c r="D29" s="664"/>
      <c r="E29" s="646"/>
    </row>
    <row r="30" spans="1:5" ht="15" customHeight="1" x14ac:dyDescent="0.2">
      <c r="A30" s="642"/>
      <c r="B30" s="644"/>
      <c r="C30" s="643"/>
      <c r="D30" s="664"/>
      <c r="E30" s="646"/>
    </row>
    <row r="31" spans="1:5" ht="15" customHeight="1" x14ac:dyDescent="0.2">
      <c r="A31" s="642"/>
      <c r="B31" s="644"/>
      <c r="C31" s="643"/>
      <c r="D31" s="664"/>
      <c r="E31" s="646"/>
    </row>
    <row r="32" spans="1:5" ht="15" customHeight="1" x14ac:dyDescent="0.2">
      <c r="A32" s="642"/>
      <c r="B32" s="644"/>
      <c r="C32" s="643"/>
      <c r="D32" s="664"/>
      <c r="E32" s="646"/>
    </row>
    <row r="33" spans="1:5" ht="15" customHeight="1" x14ac:dyDescent="0.2">
      <c r="A33" s="642"/>
      <c r="B33" s="644"/>
      <c r="C33" s="643"/>
      <c r="D33" s="664"/>
      <c r="E33" s="646"/>
    </row>
    <row r="34" spans="1:5" ht="15" customHeight="1" x14ac:dyDescent="0.2">
      <c r="A34" s="642"/>
      <c r="B34" s="644"/>
      <c r="C34" s="643"/>
      <c r="D34" s="664"/>
      <c r="E34" s="646"/>
    </row>
    <row r="35" spans="1:5" ht="15" customHeight="1" x14ac:dyDescent="0.2">
      <c r="A35" s="642"/>
      <c r="B35" s="644"/>
      <c r="C35" s="643"/>
      <c r="D35" s="664"/>
      <c r="E35" s="646"/>
    </row>
    <row r="36" spans="1:5" ht="15" customHeight="1" x14ac:dyDescent="0.2">
      <c r="A36" s="642"/>
      <c r="B36" s="644"/>
      <c r="C36" s="643"/>
      <c r="D36" s="664"/>
      <c r="E36" s="646"/>
    </row>
    <row r="37" spans="1:5" ht="15" customHeight="1" x14ac:dyDescent="0.2">
      <c r="A37" s="642"/>
      <c r="B37" s="644"/>
      <c r="C37" s="643"/>
      <c r="D37" s="664"/>
      <c r="E37" s="646"/>
    </row>
  </sheetData>
  <mergeCells count="1">
    <mergeCell ref="A4:E4"/>
  </mergeCells>
  <conditionalFormatting sqref="D7:D37">
    <cfRule type="containsText" dxfId="5774" priority="1" operator="containsText" text="Recebido">
      <formula>NOT(ISERROR(SEARCH("Recebido",D7)))</formula>
    </cfRule>
    <cfRule type="containsText" dxfId="5773" priority="2" operator="containsText" text="Aguardando">
      <formula>NOT(ISERROR(SEARCH("Aguardando",D7)))</formula>
    </cfRule>
    <cfRule type="containsText" dxfId="5772" priority="3" operator="containsText" text="Não">
      <formula>NOT(ISERROR(SEARCH("Não",D7)))</formula>
    </cfRule>
  </conditionalFormatting>
  <dataValidations disablePrompts="1" count="1">
    <dataValidation type="list" allowBlank="1" showInputMessage="1" showErrorMessage="1" sqref="D7:D37" xr:uid="{D9469A84-F0BB-46EE-A7DE-5C40D1A51CBE}">
      <formula1>"Aguardando, Recebido, Não atuam na região"</formula1>
    </dataValidation>
  </dataValidations>
  <pageMargins left="0.511811024" right="0.511811024" top="0.78740157499999996" bottom="0.78740157499999996" header="0.31496062000000002" footer="0.31496062000000002"/>
  <pageSetup paperSize="9" scale="64"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59D23-F463-4118-94F3-80E489751233}">
  <sheetPr>
    <tabColor rgb="FF1851D6"/>
    <outlinePr summaryBelow="0"/>
    <pageSetUpPr fitToPage="1"/>
  </sheetPr>
  <dimension ref="A1:U1377"/>
  <sheetViews>
    <sheetView showGridLines="0" topLeftCell="F1" zoomScale="98" zoomScaleNormal="98" zoomScaleSheetLayoutView="100" workbookViewId="0">
      <pane ySplit="7" topLeftCell="A633" activePane="bottomLeft" state="frozen"/>
      <selection activeCell="S114" sqref="S114"/>
      <selection pane="bottomLeft" activeCell="J52" sqref="J52"/>
    </sheetView>
  </sheetViews>
  <sheetFormatPr defaultColWidth="9.140625" defaultRowHeight="14.1" customHeight="1" outlineLevelRow="2" outlineLevelCol="1" x14ac:dyDescent="0.2"/>
  <cols>
    <col min="1" max="5" width="4" style="65" hidden="1" customWidth="1" outlineLevel="1"/>
    <col min="6" max="6" width="3.140625" style="65" customWidth="1" collapsed="1"/>
    <col min="7" max="7" width="7.28515625" style="148" customWidth="1"/>
    <col min="8" max="8" width="8.5703125" style="148" customWidth="1" outlineLevel="1"/>
    <col min="9" max="9" width="12.28515625" style="148" customWidth="1"/>
    <col min="10" max="10" width="101.28515625" style="65" customWidth="1"/>
    <col min="11" max="11" width="6.85546875" style="146" customWidth="1"/>
    <col min="12" max="12" width="16.28515625" style="1370" customWidth="1"/>
    <col min="13" max="13" width="15.140625" style="1370" bestFit="1" customWidth="1"/>
    <col min="14" max="14" width="13.85546875" style="1372" customWidth="1"/>
    <col min="15" max="15" width="54.85546875" style="1373" hidden="1" customWidth="1" outlineLevel="1"/>
    <col min="16" max="16" width="17.5703125" style="147" customWidth="1" collapsed="1"/>
    <col min="17" max="19" width="10" style="146" customWidth="1"/>
    <col min="20" max="20" width="10" style="65" customWidth="1"/>
    <col min="21" max="16384" width="9.140625" style="65"/>
  </cols>
  <sheetData>
    <row r="1" spans="1:21" s="48" customFormat="1" ht="6.75" customHeight="1" x14ac:dyDescent="0.2">
      <c r="G1" s="46"/>
      <c r="H1" s="46"/>
      <c r="I1" s="46"/>
      <c r="J1" s="47"/>
      <c r="K1" s="180"/>
      <c r="L1" s="47"/>
      <c r="M1" s="47"/>
      <c r="N1" s="781"/>
      <c r="O1" s="47"/>
      <c r="P1" s="155"/>
      <c r="Q1" s="64"/>
      <c r="R1" s="64"/>
      <c r="S1" s="210"/>
      <c r="T1" s="209"/>
      <c r="U1" s="209"/>
    </row>
    <row r="2" spans="1:21" s="49" customFormat="1" ht="17.45" customHeight="1" x14ac:dyDescent="0.2">
      <c r="G2" s="195"/>
      <c r="H2" s="565"/>
      <c r="I2" s="565"/>
      <c r="J2" s="565"/>
      <c r="K2" s="211"/>
      <c r="L2" s="211"/>
      <c r="M2" s="211"/>
      <c r="N2" s="782"/>
      <c r="O2" s="635"/>
      <c r="P2" s="154"/>
      <c r="Q2" s="179"/>
      <c r="R2" s="179"/>
      <c r="S2" s="210"/>
      <c r="T2" s="209"/>
      <c r="U2" s="209"/>
    </row>
    <row r="3" spans="1:21" s="49" customFormat="1" ht="18" customHeight="1" x14ac:dyDescent="0.2">
      <c r="G3" s="196"/>
      <c r="H3" s="197"/>
      <c r="I3" s="197"/>
      <c r="J3" s="197"/>
      <c r="K3" s="212"/>
      <c r="L3" s="212"/>
      <c r="M3" s="212"/>
      <c r="N3" s="783"/>
      <c r="O3" s="636"/>
      <c r="P3" s="153"/>
      <c r="Q3" s="179"/>
      <c r="R3" s="179"/>
      <c r="S3" s="210"/>
      <c r="T3" s="209"/>
      <c r="U3" s="209"/>
    </row>
    <row r="4" spans="1:21" s="350" customFormat="1" ht="15" customHeight="1" x14ac:dyDescent="0.2">
      <c r="G4" s="686" t="s">
        <v>194</v>
      </c>
      <c r="H4" s="341"/>
      <c r="I4" s="346" t="str">
        <f>'Ger_Tec e Adm'!I4</f>
        <v>Brisa da armação</v>
      </c>
      <c r="J4" s="668"/>
      <c r="N4" s="784"/>
      <c r="O4" s="341" t="s">
        <v>17</v>
      </c>
      <c r="P4" s="687" t="s">
        <v>192</v>
      </c>
      <c r="Q4" s="351"/>
      <c r="R4" s="351"/>
      <c r="S4" s="210"/>
      <c r="T4" s="209"/>
      <c r="U4" s="209"/>
    </row>
    <row r="5" spans="1:21" s="352" customFormat="1" ht="15" customHeight="1" x14ac:dyDescent="0.2">
      <c r="G5" s="787" t="s">
        <v>409</v>
      </c>
      <c r="H5" s="799"/>
      <c r="I5" s="89" t="str">
        <f>'Ger_Tec e Adm'!I5</f>
        <v>HACASA</v>
      </c>
      <c r="J5" s="788"/>
      <c r="N5" s="785"/>
      <c r="O5" s="789" t="s">
        <v>3782</v>
      </c>
      <c r="P5" s="790">
        <f>'Ger_Tec e Adm'!P5</f>
        <v>45728</v>
      </c>
      <c r="Q5" s="351"/>
      <c r="R5" s="351"/>
      <c r="S5" s="210"/>
      <c r="T5" s="209"/>
      <c r="U5" s="209"/>
    </row>
    <row r="6" spans="1:21" s="209" customFormat="1" ht="18" customHeight="1" x14ac:dyDescent="0.2">
      <c r="A6" s="1352" t="s">
        <v>550</v>
      </c>
      <c r="B6" s="1352" t="s">
        <v>551</v>
      </c>
      <c r="C6" s="1352" t="s">
        <v>552</v>
      </c>
      <c r="D6" s="1352" t="s">
        <v>553</v>
      </c>
      <c r="E6" s="1352" t="s">
        <v>554</v>
      </c>
      <c r="F6" s="352"/>
      <c r="G6" s="1814" t="s">
        <v>399</v>
      </c>
      <c r="H6" s="1814"/>
      <c r="I6" s="1814"/>
      <c r="J6" s="1814"/>
      <c r="K6" s="1814"/>
      <c r="L6" s="1814"/>
      <c r="M6" s="1814"/>
      <c r="N6" s="1814"/>
      <c r="O6" s="1814"/>
      <c r="P6" s="1814"/>
      <c r="Q6" s="210"/>
      <c r="R6" s="210"/>
      <c r="S6" s="210"/>
    </row>
    <row r="7" spans="1:21" s="207" customFormat="1" ht="24" customHeight="1" x14ac:dyDescent="0.2">
      <c r="A7" s="1353">
        <v>0</v>
      </c>
      <c r="B7" s="1353">
        <v>0</v>
      </c>
      <c r="C7" s="1353">
        <v>0</v>
      </c>
      <c r="D7" s="1354">
        <v>0</v>
      </c>
      <c r="E7" s="1354">
        <v>0</v>
      </c>
      <c r="G7" s="562" t="s">
        <v>197</v>
      </c>
      <c r="H7" s="802" t="s">
        <v>555</v>
      </c>
      <c r="I7" s="563" t="s">
        <v>20</v>
      </c>
      <c r="J7" s="776" t="s">
        <v>0</v>
      </c>
      <c r="K7" s="669" t="s">
        <v>95</v>
      </c>
      <c r="L7" s="1355" t="s">
        <v>355</v>
      </c>
      <c r="M7" s="1355" t="s">
        <v>535</v>
      </c>
      <c r="N7" s="1355" t="s">
        <v>15</v>
      </c>
      <c r="O7" s="1356" t="s">
        <v>397</v>
      </c>
      <c r="P7" s="1357" t="s">
        <v>288</v>
      </c>
      <c r="Q7" s="208"/>
      <c r="R7" s="208"/>
      <c r="S7" s="1520"/>
      <c r="T7" s="209"/>
      <c r="U7" s="209"/>
    </row>
    <row r="8" spans="1:21" s="209" customFormat="1" ht="13.9" customHeight="1" collapsed="1" x14ac:dyDescent="0.2">
      <c r="A8" s="1353">
        <f ca="1">IF($H8="UNIDADE CONSTRUTIVA",OFFSET(A8,-1,0)+1,LARGE(A$3:A7,1))</f>
        <v>0</v>
      </c>
      <c r="B8" s="1353">
        <f ca="1">IF(H8="UNIDADE CONSTRUTIVA",0,IF(H8="CÉLULA CONSTRUTIVA",OFFSET(B8,-1,0)+1,OFFSET(B8,-1,0)))</f>
        <v>1</v>
      </c>
      <c r="C8" s="1353">
        <f ca="1">IF(H8="CÉLULA CONSTRUTIVA",0,IF(H8="ETAPA",OFFSET(C8,-1,0)+1,OFFSET(C8,-1,0)))</f>
        <v>0</v>
      </c>
      <c r="D8" s="1354">
        <f ca="1">IF(H8="ETAPA",0,IF(H8="SUBETAPA",OFFSET(D8,-1,0)+1,OFFSET(D8,-1,0)))</f>
        <v>0</v>
      </c>
      <c r="E8" s="1354">
        <f ca="1">IF(H8="Subetapa",0,IF(H8="serviço",OFFSET(E8,-1,0)+1,OFFSET(E8,-1,0)))</f>
        <v>0</v>
      </c>
      <c r="G8" s="803"/>
      <c r="H8" s="804" t="s">
        <v>556</v>
      </c>
      <c r="I8" s="805" t="str">
        <f t="shared" ref="I8:I62" ca="1" si="0">IF(H8="Unidade Construtiva",TEXT(A8,"00"),IF(H8="Célula Construtiva",TEXT(B8,"00"),IF(H8="Etapa",CONCATENATE(TEXT(B8,"00"),".",TEXT(C8,"000")),IF(H8="Subetapa",CONCATENATE(TEXT(B8,"00"),".",TEXT(C8,"000"),".",TEXT(D8,"000")),IF(H8="Serviço",CONCATENATE(TEXT(B8,"00"),".",TEXT(C8,"000"),".",TEXT(D8,"000"),".",TEXT(E8,"000")),"")))))</f>
        <v>01</v>
      </c>
      <c r="J8" s="806" t="s">
        <v>383</v>
      </c>
      <c r="K8" s="807"/>
      <c r="L8" s="1351"/>
      <c r="M8" s="1351"/>
      <c r="N8" s="1089">
        <f t="shared" ref="N8:N71" ca="1" si="1">IF(H8="Serviço",M8*L8,IF(H8="CÉLULA CONSTRUTIVA",SUMIFS($N$8:$N$744,$B$8:$B$744,B8,$H$8:$H$744,"Serviço"),IF(H8="ETAPA",SUMIFS($N$8:$N$744,$B$8:$B$744,B8,$C$8:$C$744,C8,$H$8:$H$744,"Serviço"),IF(H8="SUBETAPA",SUMIFS($N$8:$N$744,$B$8:$B$744,B8,$C$8:$C$744,C8,$D$8:$D$744,D8,$H$8:$H$744,"Serviço"),0))))</f>
        <v>0</v>
      </c>
      <c r="O8" s="1358"/>
      <c r="P8" s="810"/>
      <c r="Q8" s="1359"/>
      <c r="R8" s="1359"/>
      <c r="S8" s="210"/>
    </row>
    <row r="9" spans="1:21" s="209" customFormat="1" ht="13.9" hidden="1" customHeight="1" outlineLevel="1" x14ac:dyDescent="0.2">
      <c r="A9" s="1353">
        <f ca="1">IF($H9="UNIDADE CONSTRUTIVA",OFFSET(A9,-1,0)+1,LARGE(A$3:A8,1))</f>
        <v>0</v>
      </c>
      <c r="B9" s="1353">
        <f ca="1">IF(H9="UNIDADE CONSTRUTIVA",0,IF(H9="CÉLULA CONSTRUTIVA",OFFSET(B9,-1,0)+1,OFFSET(B9,-1,0)))</f>
        <v>1</v>
      </c>
      <c r="C9" s="1353">
        <f ca="1">IF(H9="CÉLULA CONSTRUTIVA",0,IF(H9="ETAPA",OFFSET(C9,-1,0)+1,OFFSET(C9,-1,0)))</f>
        <v>1</v>
      </c>
      <c r="D9" s="1354">
        <f ca="1">IF(H9="ETAPA",0,IF(H9="SUBETAPA",OFFSET(D9,-1,0)+1,OFFSET(D9,-1,0)))</f>
        <v>0</v>
      </c>
      <c r="E9" s="1354">
        <f ca="1">IF(H9="Subetapa",0,IF(H9="serviço",OFFSET(E9,-1,0)+1,OFFSET(E9,-1,0)))</f>
        <v>0</v>
      </c>
      <c r="G9" s="803"/>
      <c r="H9" s="804" t="s">
        <v>557</v>
      </c>
      <c r="I9" s="805" t="str">
        <f t="shared" ca="1" si="0"/>
        <v>01.001</v>
      </c>
      <c r="J9" s="806" t="s">
        <v>384</v>
      </c>
      <c r="K9" s="807"/>
      <c r="L9" s="1351"/>
      <c r="M9" s="1351"/>
      <c r="N9" s="1089">
        <f t="shared" ca="1" si="1"/>
        <v>0</v>
      </c>
      <c r="O9" s="1358"/>
      <c r="P9" s="810"/>
      <c r="Q9" s="210"/>
      <c r="R9" s="210"/>
      <c r="S9" s="210"/>
    </row>
    <row r="10" spans="1:21" s="209" customFormat="1" ht="13.9" hidden="1" customHeight="1" outlineLevel="1" x14ac:dyDescent="0.2">
      <c r="A10" s="1353">
        <f ca="1">IF($H10="UNIDADE CONSTRUTIVA",OFFSET(A10,-1,0)+1,LARGE(A$3:A7,1))</f>
        <v>0</v>
      </c>
      <c r="B10" s="1353">
        <f ca="1">IF(H10="UNIDADE CONSTRUTIVA",0,IF(H10="CÉLULA CONSTRUTIVA",OFFSET(B10,-1,0)+1,OFFSET(B10,-1,0)))</f>
        <v>1</v>
      </c>
      <c r="C10" s="1353">
        <f ca="1">IF(H10="CÉLULA CONSTRUTIVA",0,IF(H10="ETAPA",OFFSET(C10,-1,0)+1,OFFSET(C10,-1,0)))</f>
        <v>1</v>
      </c>
      <c r="D10" s="1354">
        <f ca="1">IF(H10="ETAPA",0,IF(H10="SUBETAPA",OFFSET(D10,-1,0)+1,OFFSET(D10,-1,0)))</f>
        <v>1</v>
      </c>
      <c r="E10" s="1354">
        <f ca="1">IF(H10="Subetapa",0,IF(H10="serviço",OFFSET(E10,-1,0)+1,OFFSET(E10,-1,0)))</f>
        <v>0</v>
      </c>
      <c r="G10" s="803"/>
      <c r="H10" s="804" t="s">
        <v>558</v>
      </c>
      <c r="I10" s="805" t="str">
        <f ca="1">IF(H10="Unidade Construtiva",TEXT(A10,"00"),IF(H10="Célula Construtiva",TEXT(B10,"00"),IF(H10="Etapa",CONCATENATE(TEXT(B10,"00"),".",TEXT(C10,"000")),IF(H10="Subetapa",CONCATENATE(TEXT(B10,"00"),".",TEXT(C10,"000"),".",TEXT(D10,"000")),IF(H10="Serviço",CONCATENATE(TEXT(B10,"00"),".",TEXT(C10,"000"),".",TEXT(D10,"000"),".",TEXT(E10,"000")),"")))))</f>
        <v>01.001.001</v>
      </c>
      <c r="J10" s="806" t="s">
        <v>3783</v>
      </c>
      <c r="K10" s="807"/>
      <c r="L10" s="1360"/>
      <c r="M10" s="1360"/>
      <c r="N10" s="1089">
        <f t="shared" ca="1" si="1"/>
        <v>0</v>
      </c>
      <c r="O10" s="1358"/>
      <c r="P10" s="810"/>
      <c r="Q10" s="210"/>
      <c r="R10" s="210"/>
      <c r="S10" s="210"/>
    </row>
    <row r="11" spans="1:21" s="209" customFormat="1" ht="13.9" hidden="1" customHeight="1" outlineLevel="2" x14ac:dyDescent="0.2">
      <c r="A11" s="1353">
        <f ca="1">IF($H11="UNIDADE CONSTRUTIVA",OFFSET(A11,-1,0)+1,LARGE(A$3:A8,1))</f>
        <v>0</v>
      </c>
      <c r="B11" s="1353">
        <f t="shared" ref="B11:B75" ca="1" si="2">IF(H11="UNIDADE CONSTRUTIVA",0,IF(H11="CÉLULA CONSTRUTIVA",OFFSET(B11,-1,0)+1,OFFSET(B11,-1,0)))</f>
        <v>1</v>
      </c>
      <c r="C11" s="1353">
        <f t="shared" ref="C11:C75" ca="1" si="3">IF(H11="CÉLULA CONSTRUTIVA",0,IF(H11="ETAPA",OFFSET(C11,-1,0)+1,OFFSET(C11,-1,0)))</f>
        <v>1</v>
      </c>
      <c r="D11" s="1354">
        <f t="shared" ref="D11:D75" ca="1" si="4">IF(H11="ETAPA",0,IF(H11="SUBETAPA",OFFSET(D11,-1,0)+1,OFFSET(D11,-1,0)))</f>
        <v>1</v>
      </c>
      <c r="E11" s="1354">
        <f t="shared" ref="E11:E75" ca="1" si="5">IF(H11="Subetapa",0,IF(H11="serviço",OFFSET(E11,-1,0)+1,OFFSET(E11,-1,0)))</f>
        <v>1</v>
      </c>
      <c r="G11" s="803"/>
      <c r="H11" s="804" t="s">
        <v>559</v>
      </c>
      <c r="I11" s="805" t="str">
        <f ca="1">IF(H11="Unidade Construtiva",TEXT(A11,"00"),IF(H11="Célula Construtiva",TEXT(B11,"00"),IF(H11="Etapa",CONCATENATE(TEXT(B11,"00"),".",TEXT(C11,"000")),IF(H11="Subetapa",CONCATENATE(TEXT(B11,"00"),".",TEXT(C11,"000"),".",TEXT(D11,"000")),IF(H11="Serviço",CONCATENATE(TEXT(B11,"00"),".",TEXT(C11,"000"),".",TEXT(D11,"000"),".",TEXT(E11,"000")),"")))))</f>
        <v>01.001.001.001</v>
      </c>
      <c r="J11" s="806" t="s">
        <v>3783</v>
      </c>
      <c r="K11" s="807" t="s">
        <v>453</v>
      </c>
      <c r="L11" s="1351"/>
      <c r="M11" s="1351">
        <v>39600</v>
      </c>
      <c r="N11" s="1089">
        <f t="shared" si="1"/>
        <v>0</v>
      </c>
      <c r="O11" s="1358"/>
      <c r="P11" s="810" t="s">
        <v>3784</v>
      </c>
      <c r="Q11" s="210"/>
      <c r="R11" s="210"/>
      <c r="S11" s="210"/>
    </row>
    <row r="12" spans="1:21" s="209" customFormat="1" ht="13.9" hidden="1" customHeight="1" outlineLevel="1" x14ac:dyDescent="0.2">
      <c r="A12" s="1353">
        <f ca="1">IF($H12="UNIDADE CONSTRUTIVA",OFFSET(A12,-1,0)+1,LARGE(A$3:A9,1))</f>
        <v>0</v>
      </c>
      <c r="B12" s="1353">
        <f t="shared" ca="1" si="2"/>
        <v>1</v>
      </c>
      <c r="C12" s="1353">
        <f t="shared" ca="1" si="3"/>
        <v>1</v>
      </c>
      <c r="D12" s="1354">
        <f t="shared" ca="1" si="4"/>
        <v>2</v>
      </c>
      <c r="E12" s="1354">
        <f t="shared" ca="1" si="5"/>
        <v>0</v>
      </c>
      <c r="G12" s="803"/>
      <c r="H12" s="804" t="s">
        <v>558</v>
      </c>
      <c r="I12" s="805" t="str">
        <f t="shared" ca="1" si="0"/>
        <v>01.001.002</v>
      </c>
      <c r="J12" s="806" t="s">
        <v>385</v>
      </c>
      <c r="K12" s="807"/>
      <c r="L12" s="1360"/>
      <c r="M12" s="1360"/>
      <c r="N12" s="1089">
        <f t="shared" ca="1" si="1"/>
        <v>0</v>
      </c>
      <c r="O12" s="1358"/>
      <c r="P12" s="810"/>
      <c r="Q12" s="210"/>
      <c r="R12" s="210"/>
      <c r="S12" s="210"/>
    </row>
    <row r="13" spans="1:21" s="209" customFormat="1" ht="13.9" hidden="1" customHeight="1" outlineLevel="2" x14ac:dyDescent="0.2">
      <c r="A13" s="1353">
        <f ca="1">IF($H13="UNIDADE CONSTRUTIVA",OFFSET(A13,-1,0)+1,LARGE(A$3:A10,1))</f>
        <v>0</v>
      </c>
      <c r="B13" s="1353">
        <f t="shared" ca="1" si="2"/>
        <v>1</v>
      </c>
      <c r="C13" s="1353">
        <f t="shared" ca="1" si="3"/>
        <v>1</v>
      </c>
      <c r="D13" s="1354">
        <f t="shared" ca="1" si="4"/>
        <v>2</v>
      </c>
      <c r="E13" s="1354">
        <f t="shared" ca="1" si="5"/>
        <v>1</v>
      </c>
      <c r="G13" s="803"/>
      <c r="H13" s="804" t="s">
        <v>559</v>
      </c>
      <c r="I13" s="805" t="str">
        <f t="shared" ca="1" si="0"/>
        <v>01.001.002.001</v>
      </c>
      <c r="J13" s="806" t="s">
        <v>540</v>
      </c>
      <c r="K13" s="807" t="s">
        <v>4</v>
      </c>
      <c r="L13" s="1351"/>
      <c r="M13" s="1351">
        <v>36.36</v>
      </c>
      <c r="N13" s="1089">
        <f t="shared" si="1"/>
        <v>0</v>
      </c>
      <c r="O13" s="1358" t="s">
        <v>1419</v>
      </c>
      <c r="P13" s="810" t="s">
        <v>3784</v>
      </c>
      <c r="Q13" s="210"/>
      <c r="R13" s="210"/>
      <c r="S13" s="210"/>
    </row>
    <row r="14" spans="1:21" s="209" customFormat="1" ht="13.9" hidden="1" customHeight="1" outlineLevel="2" x14ac:dyDescent="0.2">
      <c r="A14" s="1353">
        <f ca="1">IF($H14="UNIDADE CONSTRUTIVA",OFFSET(A14,-1,0)+1,LARGE(A$3:A11,1))</f>
        <v>0</v>
      </c>
      <c r="B14" s="1353">
        <f t="shared" ca="1" si="2"/>
        <v>1</v>
      </c>
      <c r="C14" s="1353">
        <f t="shared" ca="1" si="3"/>
        <v>1</v>
      </c>
      <c r="D14" s="1354">
        <f t="shared" ca="1" si="4"/>
        <v>2</v>
      </c>
      <c r="E14" s="1354">
        <f t="shared" ca="1" si="5"/>
        <v>2</v>
      </c>
      <c r="G14" s="803"/>
      <c r="H14" s="804" t="s">
        <v>559</v>
      </c>
      <c r="I14" s="805" t="str">
        <f t="shared" ca="1" si="0"/>
        <v>01.001.002.002</v>
      </c>
      <c r="J14" s="806" t="s">
        <v>541</v>
      </c>
      <c r="K14" s="807" t="s">
        <v>4</v>
      </c>
      <c r="L14" s="1351"/>
      <c r="M14" s="1351">
        <v>14.55</v>
      </c>
      <c r="N14" s="1089">
        <f t="shared" si="1"/>
        <v>0</v>
      </c>
      <c r="O14" s="1358" t="s">
        <v>3685</v>
      </c>
      <c r="P14" s="810" t="s">
        <v>3784</v>
      </c>
      <c r="Q14" s="210"/>
      <c r="R14" s="210"/>
      <c r="S14" s="210"/>
    </row>
    <row r="15" spans="1:21" s="209" customFormat="1" ht="13.9" hidden="1" customHeight="1" outlineLevel="1" x14ac:dyDescent="0.2">
      <c r="A15" s="1353">
        <f ca="1">IF($H15="UNIDADE CONSTRUTIVA",OFFSET(A15,-1,0)+1,LARGE(A$3:A12,1))</f>
        <v>0</v>
      </c>
      <c r="B15" s="1353">
        <f t="shared" ca="1" si="2"/>
        <v>1</v>
      </c>
      <c r="C15" s="1353">
        <f t="shared" ca="1" si="3"/>
        <v>1</v>
      </c>
      <c r="D15" s="1354">
        <f t="shared" ca="1" si="4"/>
        <v>3</v>
      </c>
      <c r="E15" s="1354">
        <f t="shared" ca="1" si="5"/>
        <v>0</v>
      </c>
      <c r="G15" s="803"/>
      <c r="H15" s="804" t="s">
        <v>558</v>
      </c>
      <c r="I15" s="805" t="str">
        <f t="shared" ca="1" si="0"/>
        <v>01.001.003</v>
      </c>
      <c r="J15" s="806" t="s">
        <v>533</v>
      </c>
      <c r="K15" s="807"/>
      <c r="L15" s="1360"/>
      <c r="M15" s="1360"/>
      <c r="N15" s="1089">
        <f t="shared" ca="1" si="1"/>
        <v>0</v>
      </c>
      <c r="O15" s="1358"/>
      <c r="P15" s="810"/>
      <c r="Q15" s="210"/>
      <c r="R15" s="210"/>
      <c r="S15" s="210"/>
    </row>
    <row r="16" spans="1:21" s="209" customFormat="1" ht="13.9" hidden="1" customHeight="1" outlineLevel="2" x14ac:dyDescent="0.2">
      <c r="A16" s="1353">
        <f ca="1">IF($H16="UNIDADE CONSTRUTIVA",OFFSET(A16,-1,0)+1,LARGE(A$3:A13,1))</f>
        <v>0</v>
      </c>
      <c r="B16" s="1353">
        <f t="shared" ca="1" si="2"/>
        <v>1</v>
      </c>
      <c r="C16" s="1353">
        <f t="shared" ca="1" si="3"/>
        <v>1</v>
      </c>
      <c r="D16" s="1354">
        <f t="shared" ca="1" si="4"/>
        <v>3</v>
      </c>
      <c r="E16" s="1354">
        <f t="shared" ca="1" si="5"/>
        <v>1</v>
      </c>
      <c r="G16" s="803"/>
      <c r="H16" s="804" t="s">
        <v>559</v>
      </c>
      <c r="I16" s="805" t="str">
        <f t="shared" ca="1" si="0"/>
        <v>01.001.003.001</v>
      </c>
      <c r="J16" s="806" t="s">
        <v>3785</v>
      </c>
      <c r="K16" s="807" t="s">
        <v>4</v>
      </c>
      <c r="L16" s="1351"/>
      <c r="M16" s="1351">
        <v>495.24700000000001</v>
      </c>
      <c r="N16" s="1089">
        <f t="shared" si="1"/>
        <v>0</v>
      </c>
      <c r="O16" s="1358" t="s">
        <v>3786</v>
      </c>
      <c r="P16" s="810" t="s">
        <v>3784</v>
      </c>
      <c r="Q16" s="210"/>
      <c r="R16" s="210"/>
      <c r="S16" s="210"/>
    </row>
    <row r="17" spans="1:19" s="209" customFormat="1" ht="13.9" hidden="1" customHeight="1" outlineLevel="2" x14ac:dyDescent="0.2">
      <c r="A17" s="1353">
        <f ca="1">IF($H17="UNIDADE CONSTRUTIVA",OFFSET(A17,-1,0)+1,LARGE(A$3:A14,1))</f>
        <v>0</v>
      </c>
      <c r="B17" s="1353">
        <f t="shared" ca="1" si="2"/>
        <v>1</v>
      </c>
      <c r="C17" s="1353">
        <f t="shared" ca="1" si="3"/>
        <v>1</v>
      </c>
      <c r="D17" s="1354">
        <f t="shared" ca="1" si="4"/>
        <v>3</v>
      </c>
      <c r="E17" s="1354">
        <f t="shared" ca="1" si="5"/>
        <v>2</v>
      </c>
      <c r="G17" s="803"/>
      <c r="H17" s="804" t="s">
        <v>559</v>
      </c>
      <c r="I17" s="805" t="str">
        <f t="shared" ca="1" si="0"/>
        <v>01.001.003.002</v>
      </c>
      <c r="J17" s="806" t="s">
        <v>3787</v>
      </c>
      <c r="K17" s="807" t="s">
        <v>4</v>
      </c>
      <c r="L17" s="1351"/>
      <c r="M17" s="1351">
        <v>155.25</v>
      </c>
      <c r="N17" s="1089">
        <f t="shared" si="1"/>
        <v>0</v>
      </c>
      <c r="O17" s="1358" t="s">
        <v>3786</v>
      </c>
      <c r="P17" s="810" t="s">
        <v>3784</v>
      </c>
      <c r="Q17" s="210"/>
      <c r="R17" s="210"/>
      <c r="S17" s="210"/>
    </row>
    <row r="18" spans="1:19" s="209" customFormat="1" ht="13.9" hidden="1" customHeight="1" outlineLevel="1" x14ac:dyDescent="0.2">
      <c r="A18" s="1353">
        <f ca="1">IF($H18="UNIDADE CONSTRUTIVA",OFFSET(A18,-1,0)+1,LARGE(A$3:A15,1))</f>
        <v>0</v>
      </c>
      <c r="B18" s="1353">
        <f t="shared" ca="1" si="2"/>
        <v>1</v>
      </c>
      <c r="C18" s="1353">
        <f t="shared" ca="1" si="3"/>
        <v>1</v>
      </c>
      <c r="D18" s="1354">
        <f t="shared" ca="1" si="4"/>
        <v>4</v>
      </c>
      <c r="E18" s="1354">
        <f t="shared" ca="1" si="5"/>
        <v>0</v>
      </c>
      <c r="G18" s="803"/>
      <c r="H18" s="804" t="s">
        <v>558</v>
      </c>
      <c r="I18" s="805" t="str">
        <f t="shared" ca="1" si="0"/>
        <v>01.001.004</v>
      </c>
      <c r="J18" s="806" t="s">
        <v>386</v>
      </c>
      <c r="K18" s="807"/>
      <c r="L18" s="1360"/>
      <c r="M18" s="1360"/>
      <c r="N18" s="1089">
        <f t="shared" ca="1" si="1"/>
        <v>0</v>
      </c>
      <c r="O18" s="1358"/>
      <c r="P18" s="810"/>
      <c r="Q18" s="210"/>
      <c r="R18" s="210"/>
      <c r="S18" s="210"/>
    </row>
    <row r="19" spans="1:19" s="209" customFormat="1" ht="13.9" hidden="1" customHeight="1" outlineLevel="2" x14ac:dyDescent="0.2">
      <c r="A19" s="1353">
        <f ca="1">IF($H19="UNIDADE CONSTRUTIVA",OFFSET(A19,-1,0)+1,LARGE(A$3:A16,1))</f>
        <v>0</v>
      </c>
      <c r="B19" s="1353">
        <f t="shared" ca="1" si="2"/>
        <v>1</v>
      </c>
      <c r="C19" s="1353">
        <f t="shared" ca="1" si="3"/>
        <v>1</v>
      </c>
      <c r="D19" s="1354">
        <f t="shared" ca="1" si="4"/>
        <v>4</v>
      </c>
      <c r="E19" s="1354">
        <f t="shared" ca="1" si="5"/>
        <v>1</v>
      </c>
      <c r="G19" s="803"/>
      <c r="H19" s="804" t="s">
        <v>559</v>
      </c>
      <c r="I19" s="805" t="str">
        <f t="shared" ca="1" si="0"/>
        <v>01.001.004.001</v>
      </c>
      <c r="J19" s="806" t="s">
        <v>542</v>
      </c>
      <c r="K19" s="807" t="s">
        <v>4</v>
      </c>
      <c r="L19" s="1351"/>
      <c r="M19" s="1351">
        <v>45.45</v>
      </c>
      <c r="N19" s="1089">
        <f t="shared" si="1"/>
        <v>0</v>
      </c>
      <c r="O19" s="1358" t="s">
        <v>398</v>
      </c>
      <c r="P19" s="810" t="s">
        <v>3784</v>
      </c>
      <c r="Q19" s="210"/>
      <c r="R19" s="210"/>
      <c r="S19" s="210"/>
    </row>
    <row r="20" spans="1:19" s="209" customFormat="1" ht="13.9" hidden="1" customHeight="1" outlineLevel="2" x14ac:dyDescent="0.2">
      <c r="A20" s="1353">
        <f ca="1">IF($H20="UNIDADE CONSTRUTIVA",OFFSET(A20,-1,0)+1,LARGE(A$3:A17,1))</f>
        <v>0</v>
      </c>
      <c r="B20" s="1353">
        <f t="shared" ca="1" si="2"/>
        <v>1</v>
      </c>
      <c r="C20" s="1353">
        <f t="shared" ca="1" si="3"/>
        <v>1</v>
      </c>
      <c r="D20" s="1354">
        <f t="shared" ca="1" si="4"/>
        <v>4</v>
      </c>
      <c r="E20" s="1354">
        <f t="shared" ca="1" si="5"/>
        <v>2</v>
      </c>
      <c r="G20" s="803"/>
      <c r="H20" s="804" t="s">
        <v>559</v>
      </c>
      <c r="I20" s="805" t="str">
        <f t="shared" ca="1" si="0"/>
        <v>01.001.004.002</v>
      </c>
      <c r="J20" s="806" t="s">
        <v>3788</v>
      </c>
      <c r="K20" s="807" t="s">
        <v>4</v>
      </c>
      <c r="L20" s="1351"/>
      <c r="M20" s="1351">
        <v>68.180000000000007</v>
      </c>
      <c r="N20" s="1089">
        <f t="shared" si="1"/>
        <v>0</v>
      </c>
      <c r="O20" s="1358" t="s">
        <v>398</v>
      </c>
      <c r="P20" s="810" t="s">
        <v>3784</v>
      </c>
      <c r="Q20" s="210"/>
      <c r="R20" s="210"/>
      <c r="S20" s="210"/>
    </row>
    <row r="21" spans="1:19" s="209" customFormat="1" ht="13.9" customHeight="1" collapsed="1" x14ac:dyDescent="0.2">
      <c r="A21" s="1353">
        <f ca="1">IF($H21="UNIDADE CONSTRUTIVA",OFFSET(A21,-1,0)+1,LARGE(A$3:A18,1))</f>
        <v>0</v>
      </c>
      <c r="B21" s="1353">
        <f t="shared" ca="1" si="2"/>
        <v>2</v>
      </c>
      <c r="C21" s="1353">
        <f t="shared" ca="1" si="3"/>
        <v>0</v>
      </c>
      <c r="D21" s="1354">
        <f t="shared" ca="1" si="4"/>
        <v>4</v>
      </c>
      <c r="E21" s="1354">
        <f t="shared" ca="1" si="5"/>
        <v>2</v>
      </c>
      <c r="G21" s="803"/>
      <c r="H21" s="804" t="s">
        <v>556</v>
      </c>
      <c r="I21" s="805" t="str">
        <f t="shared" ca="1" si="0"/>
        <v>02</v>
      </c>
      <c r="J21" s="806" t="s">
        <v>387</v>
      </c>
      <c r="K21" s="807"/>
      <c r="L21" s="1351"/>
      <c r="M21" s="1351"/>
      <c r="N21" s="1089">
        <f t="shared" ca="1" si="1"/>
        <v>213884.33602745584</v>
      </c>
      <c r="O21" s="1358"/>
      <c r="P21" s="810"/>
      <c r="Q21" s="1359"/>
      <c r="R21" s="1359"/>
      <c r="S21" s="210"/>
    </row>
    <row r="22" spans="1:19" s="209" customFormat="1" ht="13.9" hidden="1" customHeight="1" outlineLevel="1" x14ac:dyDescent="0.2">
      <c r="A22" s="1353">
        <f ca="1">IF($H22="UNIDADE CONSTRUTIVA",OFFSET(A22,-1,0)+1,LARGE(A$3:A19,1))</f>
        <v>0</v>
      </c>
      <c r="B22" s="1353">
        <f t="shared" ca="1" si="2"/>
        <v>2</v>
      </c>
      <c r="C22" s="1353">
        <f t="shared" ca="1" si="3"/>
        <v>1</v>
      </c>
      <c r="D22" s="1354">
        <f t="shared" ca="1" si="4"/>
        <v>0</v>
      </c>
      <c r="E22" s="1354">
        <f t="shared" ca="1" si="5"/>
        <v>2</v>
      </c>
      <c r="G22" s="803"/>
      <c r="H22" s="804" t="s">
        <v>557</v>
      </c>
      <c r="I22" s="805" t="str">
        <f t="shared" ca="1" si="0"/>
        <v>02.001</v>
      </c>
      <c r="J22" s="806" t="s">
        <v>381</v>
      </c>
      <c r="K22" s="807"/>
      <c r="L22" s="1351"/>
      <c r="M22" s="1351"/>
      <c r="N22" s="1089">
        <f t="shared" ca="1" si="1"/>
        <v>213884.33602745584</v>
      </c>
      <c r="O22" s="1358"/>
      <c r="P22" s="810"/>
      <c r="Q22" s="210"/>
      <c r="R22" s="210"/>
      <c r="S22" s="210"/>
    </row>
    <row r="23" spans="1:19" s="209" customFormat="1" ht="13.9" hidden="1" customHeight="1" outlineLevel="1" collapsed="1" x14ac:dyDescent="0.2">
      <c r="A23" s="1353">
        <f ca="1">IF($H23="UNIDADE CONSTRUTIVA",OFFSET(A23,-1,0)+1,LARGE(A$3:A20,1))</f>
        <v>0</v>
      </c>
      <c r="B23" s="1353">
        <f t="shared" ca="1" si="2"/>
        <v>2</v>
      </c>
      <c r="C23" s="1353">
        <f t="shared" ca="1" si="3"/>
        <v>1</v>
      </c>
      <c r="D23" s="1354">
        <f t="shared" ca="1" si="4"/>
        <v>1</v>
      </c>
      <c r="E23" s="1354">
        <f t="shared" ca="1" si="5"/>
        <v>0</v>
      </c>
      <c r="G23" s="803"/>
      <c r="H23" s="804" t="s">
        <v>558</v>
      </c>
      <c r="I23" s="805" t="str">
        <f t="shared" ca="1" si="0"/>
        <v>02.001.001</v>
      </c>
      <c r="J23" s="806" t="s">
        <v>388</v>
      </c>
      <c r="K23" s="807"/>
      <c r="L23" s="1351"/>
      <c r="M23" s="1351"/>
      <c r="N23" s="1089">
        <f t="shared" ca="1" si="1"/>
        <v>34387.5</v>
      </c>
      <c r="O23" s="1358"/>
      <c r="P23" s="810"/>
      <c r="Q23" s="210"/>
      <c r="R23" s="210"/>
      <c r="S23" s="210"/>
    </row>
    <row r="24" spans="1:19" s="209" customFormat="1" ht="13.9" hidden="1" customHeight="1" outlineLevel="2" x14ac:dyDescent="0.2">
      <c r="A24" s="1353">
        <f ca="1">IF($H24="UNIDADE CONSTRUTIVA",OFFSET(A24,-1,0)+1,LARGE(A$3:A21,1))</f>
        <v>0</v>
      </c>
      <c r="B24" s="1353">
        <f t="shared" ca="1" si="2"/>
        <v>2</v>
      </c>
      <c r="C24" s="1353">
        <f t="shared" ca="1" si="3"/>
        <v>1</v>
      </c>
      <c r="D24" s="1354">
        <f t="shared" ca="1" si="4"/>
        <v>1</v>
      </c>
      <c r="E24" s="1354">
        <f t="shared" ca="1" si="5"/>
        <v>1</v>
      </c>
      <c r="G24" s="803"/>
      <c r="H24" s="804" t="s">
        <v>559</v>
      </c>
      <c r="I24" s="805" t="str">
        <f ca="1">IF(H24="Unidade Construtiva",TEXT(A24,"00"),IF(H24="Célula Construtiva",TEXT(B24,"00"),IF(H24="Etapa",CONCATENATE(TEXT(B24,"00"),".",TEXT(C24,"000")),IF(H24="Subetapa",CONCATENATE(TEXT(B24,"00"),".",TEXT(C24,"000"),".",TEXT(D24,"000")),IF(H24="Serviço",CONCATENATE(TEXT(B24,"00"),".",TEXT(C24,"000"),".",TEXT(D24,"000"),".",TEXT(E24,"000")),"")))))</f>
        <v>02.001.001.001</v>
      </c>
      <c r="J24" s="806" t="s">
        <v>7031</v>
      </c>
      <c r="K24" s="807" t="s">
        <v>3</v>
      </c>
      <c r="L24" s="1351">
        <f>SUM(Estacas!H9:H54)</f>
        <v>225</v>
      </c>
      <c r="M24" s="1369"/>
      <c r="N24" s="1089">
        <f t="shared" si="1"/>
        <v>0</v>
      </c>
      <c r="O24" s="1358" t="s">
        <v>3789</v>
      </c>
      <c r="P24" s="810" t="s">
        <v>7033</v>
      </c>
      <c r="Q24" s="210"/>
      <c r="R24" s="210"/>
      <c r="S24" s="210"/>
    </row>
    <row r="25" spans="1:19" s="209" customFormat="1" ht="13.9" hidden="1" customHeight="1" outlineLevel="2" x14ac:dyDescent="0.2">
      <c r="A25" s="1353">
        <f ca="1">IF($H25="UNIDADE CONSTRUTIVA",OFFSET(A25,-1,0)+1,LARGE(A$3:A22,1))</f>
        <v>0</v>
      </c>
      <c r="B25" s="1353">
        <f t="shared" ca="1" si="2"/>
        <v>2</v>
      </c>
      <c r="C25" s="1353">
        <f t="shared" ca="1" si="3"/>
        <v>1</v>
      </c>
      <c r="D25" s="1354">
        <f t="shared" ca="1" si="4"/>
        <v>1</v>
      </c>
      <c r="E25" s="1354">
        <f t="shared" ca="1" si="5"/>
        <v>2</v>
      </c>
      <c r="G25" s="803"/>
      <c r="H25" s="804" t="s">
        <v>559</v>
      </c>
      <c r="I25" s="805" t="str">
        <f t="shared" ca="1" si="0"/>
        <v>02.001.001.002</v>
      </c>
      <c r="J25" s="806" t="s">
        <v>1416</v>
      </c>
      <c r="K25" s="807" t="s">
        <v>3</v>
      </c>
      <c r="L25" s="1351">
        <f>SUM(Estacas!H55:H63)</f>
        <v>327.5</v>
      </c>
      <c r="M25" s="1351">
        <v>105</v>
      </c>
      <c r="N25" s="1089">
        <f t="shared" si="1"/>
        <v>34387.5</v>
      </c>
      <c r="O25" s="1358" t="s">
        <v>3789</v>
      </c>
      <c r="P25" s="810" t="s">
        <v>7033</v>
      </c>
      <c r="Q25" s="210"/>
      <c r="R25" s="210"/>
      <c r="S25" s="210"/>
    </row>
    <row r="26" spans="1:19" s="209" customFormat="1" ht="13.9" hidden="1" customHeight="1" outlineLevel="2" x14ac:dyDescent="0.2">
      <c r="A26" s="1353">
        <f ca="1">IF($H26="UNIDADE CONSTRUTIVA",OFFSET(A26,-1,0)+1,LARGE(A$3:A23,1))</f>
        <v>0</v>
      </c>
      <c r="B26" s="1353">
        <f t="shared" ref="B26" ca="1" si="6">IF(H26="UNIDADE CONSTRUTIVA",0,IF(H26="CÉLULA CONSTRUTIVA",OFFSET(B26,-1,0)+1,OFFSET(B26,-1,0)))</f>
        <v>2</v>
      </c>
      <c r="C26" s="1353">
        <f t="shared" ref="C26" ca="1" si="7">IF(H26="CÉLULA CONSTRUTIVA",0,IF(H26="ETAPA",OFFSET(C26,-1,0)+1,OFFSET(C26,-1,0)))</f>
        <v>1</v>
      </c>
      <c r="D26" s="1354">
        <f t="shared" ref="D26" ca="1" si="8">IF(H26="ETAPA",0,IF(H26="SUBETAPA",OFFSET(D26,-1,0)+1,OFFSET(D26,-1,0)))</f>
        <v>1</v>
      </c>
      <c r="E26" s="1354">
        <f t="shared" ref="E26" ca="1" si="9">IF(H26="Subetapa",0,IF(H26="serviço",OFFSET(E26,-1,0)+1,OFFSET(E26,-1,0)))</f>
        <v>3</v>
      </c>
      <c r="G26" s="803"/>
      <c r="H26" s="804" t="s">
        <v>559</v>
      </c>
      <c r="I26" s="805" t="str">
        <f t="shared" ref="I26" ca="1" si="10">IF(H26="Unidade Construtiva",TEXT(A26,"00"),IF(H26="Célula Construtiva",TEXT(B26,"00"),IF(H26="Etapa",CONCATENATE(TEXT(B26,"00"),".",TEXT(C26,"000")),IF(H26="Subetapa",CONCATENATE(TEXT(B26,"00"),".",TEXT(C26,"000"),".",TEXT(D26,"000")),IF(H26="Serviço",CONCATENATE(TEXT(B26,"00"),".",TEXT(C26,"000"),".",TEXT(D26,"000"),".",TEXT(E26,"000")),"")))))</f>
        <v>02.001.001.003</v>
      </c>
      <c r="J26" s="806" t="s">
        <v>7030</v>
      </c>
      <c r="K26" s="807" t="s">
        <v>3</v>
      </c>
      <c r="L26" s="1351">
        <f>SUM(Estacas!H64:H70)</f>
        <v>250</v>
      </c>
      <c r="M26" s="1369"/>
      <c r="N26" s="1089">
        <f t="shared" si="1"/>
        <v>0</v>
      </c>
      <c r="O26" s="1358" t="s">
        <v>3789</v>
      </c>
      <c r="P26" s="810" t="s">
        <v>7033</v>
      </c>
      <c r="Q26" s="210"/>
      <c r="R26" s="210"/>
      <c r="S26" s="210"/>
    </row>
    <row r="27" spans="1:19" s="209" customFormat="1" ht="13.9" hidden="1" customHeight="1" outlineLevel="2" x14ac:dyDescent="0.2">
      <c r="A27" s="1353">
        <f ca="1">IF($H27="UNIDADE CONSTRUTIVA",OFFSET(A27,-1,0)+1,LARGE(A$3:A23,1))</f>
        <v>0</v>
      </c>
      <c r="B27" s="1353">
        <f t="shared" ca="1" si="2"/>
        <v>2</v>
      </c>
      <c r="C27" s="1353">
        <f t="shared" ca="1" si="3"/>
        <v>1</v>
      </c>
      <c r="D27" s="1354">
        <f t="shared" ca="1" si="4"/>
        <v>1</v>
      </c>
      <c r="E27" s="1354">
        <f t="shared" ca="1" si="5"/>
        <v>4</v>
      </c>
      <c r="G27" s="803"/>
      <c r="H27" s="804" t="s">
        <v>559</v>
      </c>
      <c r="I27" s="805" t="str">
        <f ca="1">IF(H27="Unidade Construtiva",TEXT(A27,"00"),IF(H27="Célula Construtiva",TEXT(B27,"00"),IF(H27="Etapa",CONCATENATE(TEXT(B27,"00"),".",TEXT(C27,"000")),IF(H27="Subetapa",CONCATENATE(TEXT(B27,"00"),".",TEXT(C27,"000"),".",TEXT(D27,"000")),IF(H27="Serviço",CONCATENATE(TEXT(B27,"00"),".",TEXT(C27,"000"),".",TEXT(D27,"000"),".",TEXT(E27,"000")),"")))))</f>
        <v>02.001.001.004</v>
      </c>
      <c r="J27" s="806" t="s">
        <v>536</v>
      </c>
      <c r="K27" s="807" t="s">
        <v>453</v>
      </c>
      <c r="L27" s="1351">
        <v>1</v>
      </c>
      <c r="M27" s="1369"/>
      <c r="N27" s="1089">
        <f t="shared" si="1"/>
        <v>0</v>
      </c>
      <c r="O27" s="1358"/>
      <c r="P27" s="810" t="s">
        <v>7033</v>
      </c>
      <c r="Q27" s="210"/>
      <c r="R27" s="210"/>
      <c r="S27" s="210"/>
    </row>
    <row r="28" spans="1:19" s="209" customFormat="1" ht="13.9" hidden="1" customHeight="1" outlineLevel="2" x14ac:dyDescent="0.2">
      <c r="A28" s="1353">
        <f ca="1">IF($H28="UNIDADE CONSTRUTIVA",OFFSET(A28,-1,0)+1,LARGE(A$3:A24,1))</f>
        <v>0</v>
      </c>
      <c r="B28" s="1353">
        <f t="shared" ca="1" si="2"/>
        <v>2</v>
      </c>
      <c r="C28" s="1353">
        <f t="shared" ca="1" si="3"/>
        <v>1</v>
      </c>
      <c r="D28" s="1354">
        <f t="shared" ca="1" si="4"/>
        <v>1</v>
      </c>
      <c r="E28" s="1354">
        <f t="shared" ca="1" si="5"/>
        <v>5</v>
      </c>
      <c r="G28" s="803"/>
      <c r="H28" s="804" t="s">
        <v>559</v>
      </c>
      <c r="I28" s="805" t="str">
        <f t="shared" ca="1" si="0"/>
        <v>02.001.001.005</v>
      </c>
      <c r="J28" s="806" t="s">
        <v>3790</v>
      </c>
      <c r="K28" s="807" t="s">
        <v>2</v>
      </c>
      <c r="L28" s="1351"/>
      <c r="M28" s="1351">
        <v>300</v>
      </c>
      <c r="N28" s="1089">
        <f t="shared" si="1"/>
        <v>0</v>
      </c>
      <c r="O28" s="1358"/>
      <c r="P28" s="810" t="s">
        <v>7033</v>
      </c>
      <c r="Q28" s="210"/>
      <c r="R28" s="210"/>
      <c r="S28" s="210"/>
    </row>
    <row r="29" spans="1:19" s="209" customFormat="1" ht="13.9" hidden="1" customHeight="1" outlineLevel="1" collapsed="1" x14ac:dyDescent="0.2">
      <c r="A29" s="1353">
        <f ca="1">IF($H29="UNIDADE CONSTRUTIVA",OFFSET(A29,-1,0)+1,LARGE(A$3:A25,1))</f>
        <v>0</v>
      </c>
      <c r="B29" s="1353">
        <f t="shared" ca="1" si="2"/>
        <v>2</v>
      </c>
      <c r="C29" s="1353">
        <f t="shared" ca="1" si="3"/>
        <v>1</v>
      </c>
      <c r="D29" s="1354">
        <f t="shared" ca="1" si="4"/>
        <v>2</v>
      </c>
      <c r="E29" s="1354">
        <f t="shared" ca="1" si="5"/>
        <v>0</v>
      </c>
      <c r="G29" s="803"/>
      <c r="H29" s="804" t="s">
        <v>558</v>
      </c>
      <c r="I29" s="805" t="str">
        <f t="shared" ca="1" si="0"/>
        <v>02.001.002</v>
      </c>
      <c r="J29" s="806" t="s">
        <v>389</v>
      </c>
      <c r="K29" s="807"/>
      <c r="L29" s="1360"/>
      <c r="M29" s="1360"/>
      <c r="N29" s="1089">
        <f t="shared" ca="1" si="1"/>
        <v>21957.853807325209</v>
      </c>
      <c r="O29" s="1358"/>
      <c r="P29" s="810"/>
      <c r="Q29" s="210"/>
      <c r="R29" s="210"/>
      <c r="S29" s="210"/>
    </row>
    <row r="30" spans="1:19" s="209" customFormat="1" ht="13.9" hidden="1" customHeight="1" outlineLevel="2" x14ac:dyDescent="0.2">
      <c r="A30" s="1353">
        <f ca="1">IF($H30="UNIDADE CONSTRUTIVA",OFFSET(A30,-1,0)+1,LARGE(A$3:A27,1))</f>
        <v>0</v>
      </c>
      <c r="B30" s="1353">
        <f t="shared" ca="1" si="2"/>
        <v>2</v>
      </c>
      <c r="C30" s="1353">
        <f t="shared" ca="1" si="3"/>
        <v>1</v>
      </c>
      <c r="D30" s="1354">
        <f t="shared" ca="1" si="4"/>
        <v>2</v>
      </c>
      <c r="E30" s="1354">
        <f t="shared" ca="1" si="5"/>
        <v>1</v>
      </c>
      <c r="G30" s="803"/>
      <c r="H30" s="804" t="s">
        <v>559</v>
      </c>
      <c r="I30" s="805" t="str">
        <f t="shared" ca="1" si="0"/>
        <v>02.001.002.001</v>
      </c>
      <c r="J30" s="806" t="s">
        <v>390</v>
      </c>
      <c r="K30" s="807" t="s">
        <v>5</v>
      </c>
      <c r="L30" s="1351">
        <f>Estacas!M71</f>
        <v>325.62607854458213</v>
      </c>
      <c r="M30" s="1351">
        <v>8.1630749999999992</v>
      </c>
      <c r="N30" s="1089">
        <f t="shared" si="1"/>
        <v>2658.1101011153146</v>
      </c>
      <c r="O30" s="1358"/>
      <c r="P30" s="810" t="s">
        <v>7033</v>
      </c>
      <c r="Q30" s="210"/>
      <c r="R30" s="210"/>
      <c r="S30" s="210"/>
    </row>
    <row r="31" spans="1:19" s="209" customFormat="1" ht="13.9" hidden="1" customHeight="1" outlineLevel="2" x14ac:dyDescent="0.2">
      <c r="A31" s="1353">
        <f ca="1">IF($H31="UNIDADE CONSTRUTIVA",OFFSET(A31,-1,0)+1,LARGE(A$3:A28,1))</f>
        <v>0</v>
      </c>
      <c r="B31" s="1353">
        <f t="shared" ref="B31" ca="1" si="11">IF(H31="UNIDADE CONSTRUTIVA",0,IF(H31="CÉLULA CONSTRUTIVA",OFFSET(B31,-1,0)+1,OFFSET(B31,-1,0)))</f>
        <v>2</v>
      </c>
      <c r="C31" s="1353">
        <f t="shared" ref="C31" ca="1" si="12">IF(H31="CÉLULA CONSTRUTIVA",0,IF(H31="ETAPA",OFFSET(C31,-1,0)+1,OFFSET(C31,-1,0)))</f>
        <v>1</v>
      </c>
      <c r="D31" s="1354">
        <f t="shared" ref="D31" ca="1" si="13">IF(H31="ETAPA",0,IF(H31="SUBETAPA",OFFSET(D31,-1,0)+1,OFFSET(D31,-1,0)))</f>
        <v>2</v>
      </c>
      <c r="E31" s="1354">
        <f t="shared" ref="E31" ca="1" si="14">IF(H31="Subetapa",0,IF(H31="serviço",OFFSET(E31,-1,0)+1,OFFSET(E31,-1,0)))</f>
        <v>2</v>
      </c>
      <c r="G31" s="803"/>
      <c r="H31" s="804" t="s">
        <v>559</v>
      </c>
      <c r="I31" s="805" t="str">
        <f t="shared" ref="I31" ca="1" si="15">IF(H31="Unidade Construtiva",TEXT(A31,"00"),IF(H31="Célula Construtiva",TEXT(B31,"00"),IF(H31="Etapa",CONCATENATE(TEXT(B31,"00"),".",TEXT(C31,"000")),IF(H31="Subetapa",CONCATENATE(TEXT(B31,"00"),".",TEXT(C31,"000"),".",TEXT(D31,"000")),IF(H31="Serviço",CONCATENATE(TEXT(B31,"00"),".",TEXT(C31,"000"),".",TEXT(D31,"000"),".",TEXT(E31,"000")),"")))))</f>
        <v>02.001.002.002</v>
      </c>
      <c r="J31" s="806" t="s">
        <v>7032</v>
      </c>
      <c r="K31" s="807" t="s">
        <v>5</v>
      </c>
      <c r="L31" s="1351">
        <f>Estacas!N71</f>
        <v>0</v>
      </c>
      <c r="M31" s="1369"/>
      <c r="N31" s="1089">
        <f t="shared" si="1"/>
        <v>0</v>
      </c>
      <c r="O31" s="1358"/>
      <c r="P31" s="810" t="s">
        <v>7033</v>
      </c>
      <c r="Q31" s="210"/>
      <c r="R31" s="210"/>
      <c r="S31" s="210"/>
    </row>
    <row r="32" spans="1:19" s="209" customFormat="1" ht="13.9" hidden="1" customHeight="1" outlineLevel="2" x14ac:dyDescent="0.2">
      <c r="A32" s="1353">
        <f ca="1">IF($H32="UNIDADE CONSTRUTIVA",OFFSET(A32,-1,0)+1,LARGE(A$3:A28,1))</f>
        <v>0</v>
      </c>
      <c r="B32" s="1353">
        <f t="shared" ca="1" si="2"/>
        <v>2</v>
      </c>
      <c r="C32" s="1353">
        <f t="shared" ca="1" si="3"/>
        <v>1</v>
      </c>
      <c r="D32" s="1354">
        <f t="shared" ca="1" si="4"/>
        <v>2</v>
      </c>
      <c r="E32" s="1354">
        <f t="shared" ca="1" si="5"/>
        <v>3</v>
      </c>
      <c r="G32" s="803"/>
      <c r="H32" s="804" t="s">
        <v>559</v>
      </c>
      <c r="I32" s="805" t="str">
        <f t="shared" ca="1" si="0"/>
        <v>02.001.002.003</v>
      </c>
      <c r="J32" s="806" t="s">
        <v>391</v>
      </c>
      <c r="K32" s="807" t="s">
        <v>5</v>
      </c>
      <c r="L32" s="1351">
        <f>Estacas!O71</f>
        <v>2387.924575993602</v>
      </c>
      <c r="M32" s="1351">
        <v>8.0822250000000011</v>
      </c>
      <c r="N32" s="1089">
        <f t="shared" si="1"/>
        <v>19299.743706209894</v>
      </c>
      <c r="O32" s="1358"/>
      <c r="P32" s="810" t="s">
        <v>7033</v>
      </c>
      <c r="Q32" s="210"/>
      <c r="R32" s="210"/>
      <c r="S32" s="210"/>
    </row>
    <row r="33" spans="1:19" s="209" customFormat="1" ht="13.9" hidden="1" customHeight="1" outlineLevel="1" collapsed="1" x14ac:dyDescent="0.2">
      <c r="A33" s="1353">
        <f ca="1">IF($H33="UNIDADE CONSTRUTIVA",OFFSET(A33,-1,0)+1,LARGE(A$3:A30,1))</f>
        <v>0</v>
      </c>
      <c r="B33" s="1353">
        <f t="shared" ca="1" si="2"/>
        <v>2</v>
      </c>
      <c r="C33" s="1353">
        <f t="shared" ca="1" si="3"/>
        <v>1</v>
      </c>
      <c r="D33" s="1354">
        <f t="shared" ca="1" si="4"/>
        <v>3</v>
      </c>
      <c r="E33" s="1354">
        <f t="shared" ca="1" si="5"/>
        <v>0</v>
      </c>
      <c r="G33" s="803"/>
      <c r="H33" s="804" t="s">
        <v>558</v>
      </c>
      <c r="I33" s="805" t="str">
        <f t="shared" ca="1" si="0"/>
        <v>02.001.003</v>
      </c>
      <c r="J33" s="806" t="s">
        <v>345</v>
      </c>
      <c r="K33" s="807"/>
      <c r="L33" s="1360"/>
      <c r="M33" s="1360"/>
      <c r="N33" s="1089">
        <f t="shared" ca="1" si="1"/>
        <v>157538.98222013062</v>
      </c>
      <c r="O33" s="1358"/>
      <c r="P33" s="810"/>
      <c r="Q33" s="210"/>
      <c r="R33" s="210"/>
      <c r="S33" s="210"/>
    </row>
    <row r="34" spans="1:19" s="209" customFormat="1" ht="13.9" hidden="1" customHeight="1" outlineLevel="2" x14ac:dyDescent="0.2">
      <c r="A34" s="1353">
        <f ca="1">IF($H34="UNIDADE CONSTRUTIVA",OFFSET(A34,-1,0)+1,LARGE(A$3:A32,1))</f>
        <v>0</v>
      </c>
      <c r="B34" s="1353">
        <f t="shared" ca="1" si="2"/>
        <v>2</v>
      </c>
      <c r="C34" s="1353">
        <f t="shared" ca="1" si="3"/>
        <v>1</v>
      </c>
      <c r="D34" s="1354">
        <f t="shared" ca="1" si="4"/>
        <v>3</v>
      </c>
      <c r="E34" s="1354">
        <f t="shared" ca="1" si="5"/>
        <v>1</v>
      </c>
      <c r="G34" s="803"/>
      <c r="H34" s="804" t="s">
        <v>559</v>
      </c>
      <c r="I34" s="805" t="str">
        <f t="shared" ca="1" si="0"/>
        <v>02.001.003.001</v>
      </c>
      <c r="J34" s="806" t="s">
        <v>1418</v>
      </c>
      <c r="K34" s="807" t="s">
        <v>4</v>
      </c>
      <c r="L34" s="1351">
        <f>Estacas!K71</f>
        <v>217.0840523630547</v>
      </c>
      <c r="M34" s="1351">
        <v>725.70500000000004</v>
      </c>
      <c r="N34" s="1089">
        <f t="shared" si="1"/>
        <v>157538.98222013062</v>
      </c>
      <c r="O34" s="1358" t="s">
        <v>3791</v>
      </c>
      <c r="P34" s="810" t="s">
        <v>7033</v>
      </c>
      <c r="Q34" s="210"/>
      <c r="R34" s="210"/>
      <c r="S34" s="210"/>
    </row>
    <row r="35" spans="1:19" s="209" customFormat="1" ht="13.9" hidden="1" customHeight="1" outlineLevel="1" x14ac:dyDescent="0.2">
      <c r="A35" s="1353">
        <f ca="1">IF($H35="UNIDADE CONSTRUTIVA",OFFSET(A35,-1,0)+1,LARGE(A$3:A32,1))</f>
        <v>0</v>
      </c>
      <c r="B35" s="1353">
        <f t="shared" ca="1" si="2"/>
        <v>2</v>
      </c>
      <c r="C35" s="1353">
        <f t="shared" ca="1" si="3"/>
        <v>2</v>
      </c>
      <c r="D35" s="1354">
        <f t="shared" ca="1" si="4"/>
        <v>0</v>
      </c>
      <c r="E35" s="1354">
        <f t="shared" ca="1" si="5"/>
        <v>1</v>
      </c>
      <c r="G35" s="803"/>
      <c r="H35" s="804" t="s">
        <v>557</v>
      </c>
      <c r="I35" s="805" t="str">
        <f t="shared" ca="1" si="0"/>
        <v>02.002</v>
      </c>
      <c r="J35" s="806" t="s">
        <v>382</v>
      </c>
      <c r="K35" s="807"/>
      <c r="L35" s="1351"/>
      <c r="M35" s="1351"/>
      <c r="N35" s="1089">
        <f t="shared" ca="1" si="1"/>
        <v>0</v>
      </c>
      <c r="O35" s="1358"/>
      <c r="P35" s="810"/>
      <c r="Q35" s="210"/>
      <c r="R35" s="210"/>
      <c r="S35" s="210"/>
    </row>
    <row r="36" spans="1:19" s="209" customFormat="1" ht="13.9" hidden="1" customHeight="1" outlineLevel="1" collapsed="1" x14ac:dyDescent="0.2">
      <c r="A36" s="1353">
        <f ca="1">IF($H36="UNIDADE CONSTRUTIVA",OFFSET(A36,-1,0)+1,LARGE(A$3:A33,1))</f>
        <v>0</v>
      </c>
      <c r="B36" s="1353">
        <f t="shared" ca="1" si="2"/>
        <v>2</v>
      </c>
      <c r="C36" s="1353">
        <f t="shared" ca="1" si="3"/>
        <v>2</v>
      </c>
      <c r="D36" s="1354">
        <f t="shared" ca="1" si="4"/>
        <v>1</v>
      </c>
      <c r="E36" s="1354">
        <f t="shared" ca="1" si="5"/>
        <v>0</v>
      </c>
      <c r="G36" s="803"/>
      <c r="H36" s="804" t="s">
        <v>558</v>
      </c>
      <c r="I36" s="805" t="str">
        <f t="shared" ca="1" si="0"/>
        <v>02.002.001</v>
      </c>
      <c r="J36" s="806" t="s">
        <v>393</v>
      </c>
      <c r="K36" s="807"/>
      <c r="L36" s="1351"/>
      <c r="M36" s="1351"/>
      <c r="N36" s="1089">
        <f t="shared" ca="1" si="1"/>
        <v>0</v>
      </c>
      <c r="O36" s="1358"/>
      <c r="P36" s="810"/>
      <c r="Q36" s="210"/>
      <c r="R36" s="210"/>
      <c r="S36" s="210"/>
    </row>
    <row r="37" spans="1:19" s="209" customFormat="1" ht="13.9" hidden="1" customHeight="1" outlineLevel="2" x14ac:dyDescent="0.2">
      <c r="A37" s="1353">
        <f ca="1">IF($H37="UNIDADE CONSTRUTIVA",OFFSET(A37,-1,0)+1,LARGE(A$3:A34,1))</f>
        <v>0</v>
      </c>
      <c r="B37" s="1353">
        <f t="shared" ca="1" si="2"/>
        <v>2</v>
      </c>
      <c r="C37" s="1353">
        <f t="shared" ca="1" si="3"/>
        <v>2</v>
      </c>
      <c r="D37" s="1354">
        <f t="shared" ca="1" si="4"/>
        <v>1</v>
      </c>
      <c r="E37" s="1354">
        <f t="shared" ca="1" si="5"/>
        <v>1</v>
      </c>
      <c r="G37" s="803"/>
      <c r="H37" s="804" t="s">
        <v>559</v>
      </c>
      <c r="I37" s="805" t="str">
        <f t="shared" ca="1" si="0"/>
        <v>02.002.001.001</v>
      </c>
      <c r="J37" s="806" t="s">
        <v>3792</v>
      </c>
      <c r="K37" s="807" t="s">
        <v>1</v>
      </c>
      <c r="L37" s="1351"/>
      <c r="M37" s="1351">
        <v>59.2408</v>
      </c>
      <c r="N37" s="1089">
        <f t="shared" si="1"/>
        <v>0</v>
      </c>
      <c r="O37" s="1358" t="s">
        <v>3793</v>
      </c>
      <c r="P37" s="810" t="s">
        <v>3784</v>
      </c>
      <c r="Q37" s="210"/>
      <c r="R37" s="210"/>
      <c r="S37" s="210"/>
    </row>
    <row r="38" spans="1:19" s="209" customFormat="1" ht="13.9" hidden="1" customHeight="1" outlineLevel="1" collapsed="1" x14ac:dyDescent="0.2">
      <c r="A38" s="1353">
        <f ca="1">IF($H38="UNIDADE CONSTRUTIVA",OFFSET(A38,-1,0)+1,LARGE(A$3:A35,1))</f>
        <v>0</v>
      </c>
      <c r="B38" s="1353">
        <f t="shared" ca="1" si="2"/>
        <v>2</v>
      </c>
      <c r="C38" s="1353">
        <f t="shared" ca="1" si="3"/>
        <v>2</v>
      </c>
      <c r="D38" s="1354">
        <f t="shared" ca="1" si="4"/>
        <v>2</v>
      </c>
      <c r="E38" s="1354">
        <f t="shared" ca="1" si="5"/>
        <v>0</v>
      </c>
      <c r="G38" s="803"/>
      <c r="H38" s="804" t="s">
        <v>558</v>
      </c>
      <c r="I38" s="805" t="str">
        <f t="shared" ca="1" si="0"/>
        <v>02.002.002</v>
      </c>
      <c r="J38" s="806" t="s">
        <v>389</v>
      </c>
      <c r="K38" s="807"/>
      <c r="L38" s="1360"/>
      <c r="M38" s="1360"/>
      <c r="N38" s="1089">
        <f t="shared" ca="1" si="1"/>
        <v>0</v>
      </c>
      <c r="O38" s="1358"/>
      <c r="P38" s="810"/>
      <c r="Q38" s="210"/>
      <c r="R38" s="210"/>
      <c r="S38" s="210"/>
    </row>
    <row r="39" spans="1:19" s="209" customFormat="1" ht="13.9" hidden="1" customHeight="1" outlineLevel="2" x14ac:dyDescent="0.2">
      <c r="A39" s="1353">
        <f ca="1">IF($H39="UNIDADE CONSTRUTIVA",OFFSET(A39,-1,0)+1,LARGE(A$3:A36,1))</f>
        <v>0</v>
      </c>
      <c r="B39" s="1353">
        <f t="shared" ca="1" si="2"/>
        <v>2</v>
      </c>
      <c r="C39" s="1353">
        <f t="shared" ca="1" si="3"/>
        <v>2</v>
      </c>
      <c r="D39" s="1354">
        <f t="shared" ca="1" si="4"/>
        <v>2</v>
      </c>
      <c r="E39" s="1354">
        <f t="shared" ca="1" si="5"/>
        <v>1</v>
      </c>
      <c r="G39" s="803"/>
      <c r="H39" s="804" t="s">
        <v>559</v>
      </c>
      <c r="I39" s="805" t="str">
        <f t="shared" ca="1" si="0"/>
        <v>02.002.002.001</v>
      </c>
      <c r="J39" s="806" t="s">
        <v>529</v>
      </c>
      <c r="K39" s="807" t="s">
        <v>5</v>
      </c>
      <c r="L39" s="1351"/>
      <c r="M39" s="1351">
        <v>8.1630749999999992</v>
      </c>
      <c r="N39" s="1089">
        <f t="shared" si="1"/>
        <v>0</v>
      </c>
      <c r="O39" s="1358" t="s">
        <v>3794</v>
      </c>
      <c r="P39" s="810" t="s">
        <v>3784</v>
      </c>
      <c r="Q39" s="210"/>
      <c r="R39" s="210"/>
      <c r="S39" s="210"/>
    </row>
    <row r="40" spans="1:19" s="209" customFormat="1" ht="13.9" hidden="1" customHeight="1" outlineLevel="2" x14ac:dyDescent="0.2">
      <c r="A40" s="1353">
        <f ca="1">IF($H40="UNIDADE CONSTRUTIVA",OFFSET(A40,-1,0)+1,LARGE(A$3:A37,1))</f>
        <v>0</v>
      </c>
      <c r="B40" s="1353">
        <f t="shared" ca="1" si="2"/>
        <v>2</v>
      </c>
      <c r="C40" s="1353">
        <f t="shared" ca="1" si="3"/>
        <v>2</v>
      </c>
      <c r="D40" s="1354">
        <f t="shared" ca="1" si="4"/>
        <v>2</v>
      </c>
      <c r="E40" s="1354">
        <f t="shared" ca="1" si="5"/>
        <v>2</v>
      </c>
      <c r="G40" s="803"/>
      <c r="H40" s="804" t="s">
        <v>559</v>
      </c>
      <c r="I40" s="805" t="str">
        <f t="shared" ca="1" si="0"/>
        <v>02.002.002.002</v>
      </c>
      <c r="J40" s="806" t="s">
        <v>394</v>
      </c>
      <c r="K40" s="807" t="s">
        <v>5</v>
      </c>
      <c r="L40" s="1351"/>
      <c r="M40" s="1351">
        <v>8.1630749999999992</v>
      </c>
      <c r="N40" s="1089">
        <f t="shared" si="1"/>
        <v>0</v>
      </c>
      <c r="O40" s="1358" t="s">
        <v>3794</v>
      </c>
      <c r="P40" s="810" t="s">
        <v>3784</v>
      </c>
      <c r="Q40" s="210"/>
      <c r="R40" s="210"/>
      <c r="S40" s="210"/>
    </row>
    <row r="41" spans="1:19" s="209" customFormat="1" ht="13.9" hidden="1" customHeight="1" outlineLevel="2" x14ac:dyDescent="0.2">
      <c r="A41" s="1353">
        <f ca="1">IF($H41="UNIDADE CONSTRUTIVA",OFFSET(A41,-1,0)+1,LARGE(A$3:A38,1))</f>
        <v>0</v>
      </c>
      <c r="B41" s="1353">
        <f t="shared" ca="1" si="2"/>
        <v>2</v>
      </c>
      <c r="C41" s="1353">
        <f t="shared" ca="1" si="3"/>
        <v>2</v>
      </c>
      <c r="D41" s="1354">
        <f t="shared" ca="1" si="4"/>
        <v>2</v>
      </c>
      <c r="E41" s="1354">
        <f t="shared" ca="1" si="5"/>
        <v>3</v>
      </c>
      <c r="G41" s="803"/>
      <c r="H41" s="804" t="s">
        <v>559</v>
      </c>
      <c r="I41" s="805" t="str">
        <f t="shared" ca="1" si="0"/>
        <v>02.002.002.003</v>
      </c>
      <c r="J41" s="806" t="s">
        <v>395</v>
      </c>
      <c r="K41" s="807" t="s">
        <v>5</v>
      </c>
      <c r="L41" s="1351"/>
      <c r="M41" s="1351">
        <v>8.1630749999999992</v>
      </c>
      <c r="N41" s="1089">
        <f t="shared" si="1"/>
        <v>0</v>
      </c>
      <c r="O41" s="1358" t="s">
        <v>3794</v>
      </c>
      <c r="P41" s="810" t="s">
        <v>3784</v>
      </c>
      <c r="Q41" s="210"/>
      <c r="R41" s="210"/>
      <c r="S41" s="210"/>
    </row>
    <row r="42" spans="1:19" s="209" customFormat="1" ht="13.9" hidden="1" customHeight="1" outlineLevel="2" x14ac:dyDescent="0.2">
      <c r="A42" s="1353">
        <f ca="1">IF($H42="UNIDADE CONSTRUTIVA",OFFSET(A42,-1,0)+1,LARGE(A$3:A39,1))</f>
        <v>0</v>
      </c>
      <c r="B42" s="1353">
        <f t="shared" ca="1" si="2"/>
        <v>2</v>
      </c>
      <c r="C42" s="1353">
        <f t="shared" ca="1" si="3"/>
        <v>2</v>
      </c>
      <c r="D42" s="1354">
        <f t="shared" ca="1" si="4"/>
        <v>2</v>
      </c>
      <c r="E42" s="1354">
        <f t="shared" ca="1" si="5"/>
        <v>4</v>
      </c>
      <c r="G42" s="803"/>
      <c r="H42" s="804" t="s">
        <v>559</v>
      </c>
      <c r="I42" s="805" t="str">
        <f t="shared" ca="1" si="0"/>
        <v>02.002.002.004</v>
      </c>
      <c r="J42" s="806" t="s">
        <v>530</v>
      </c>
      <c r="K42" s="807" t="s">
        <v>5</v>
      </c>
      <c r="L42" s="1351"/>
      <c r="M42" s="1351">
        <v>8.1630749999999992</v>
      </c>
      <c r="N42" s="1089">
        <f t="shared" si="1"/>
        <v>0</v>
      </c>
      <c r="O42" s="1358" t="s">
        <v>3794</v>
      </c>
      <c r="P42" s="810" t="s">
        <v>3784</v>
      </c>
      <c r="Q42" s="210"/>
      <c r="R42" s="210"/>
      <c r="S42" s="210"/>
    </row>
    <row r="43" spans="1:19" s="209" customFormat="1" ht="13.9" hidden="1" customHeight="1" outlineLevel="2" x14ac:dyDescent="0.2">
      <c r="A43" s="1353">
        <f ca="1">IF($H43="UNIDADE CONSTRUTIVA",OFFSET(A43,-1,0)+1,LARGE(A$3:A40,1))</f>
        <v>0</v>
      </c>
      <c r="B43" s="1353">
        <f t="shared" ca="1" si="2"/>
        <v>2</v>
      </c>
      <c r="C43" s="1353">
        <f t="shared" ca="1" si="3"/>
        <v>2</v>
      </c>
      <c r="D43" s="1354">
        <f t="shared" ca="1" si="4"/>
        <v>2</v>
      </c>
      <c r="E43" s="1354">
        <f t="shared" ca="1" si="5"/>
        <v>5</v>
      </c>
      <c r="G43" s="803"/>
      <c r="H43" s="804" t="s">
        <v>559</v>
      </c>
      <c r="I43" s="805" t="str">
        <f t="shared" ca="1" si="0"/>
        <v>02.002.002.005</v>
      </c>
      <c r="J43" s="806" t="s">
        <v>396</v>
      </c>
      <c r="K43" s="807" t="s">
        <v>5</v>
      </c>
      <c r="L43" s="1351"/>
      <c r="M43" s="1351">
        <v>8.0822250000000011</v>
      </c>
      <c r="N43" s="1089">
        <f t="shared" si="1"/>
        <v>0</v>
      </c>
      <c r="O43" s="1358" t="s">
        <v>3794</v>
      </c>
      <c r="P43" s="810" t="s">
        <v>3784</v>
      </c>
      <c r="Q43" s="210"/>
      <c r="R43" s="210"/>
      <c r="S43" s="210"/>
    </row>
    <row r="44" spans="1:19" s="209" customFormat="1" ht="13.9" hidden="1" customHeight="1" outlineLevel="2" x14ac:dyDescent="0.2">
      <c r="A44" s="1353">
        <f ca="1">IF($H44="UNIDADE CONSTRUTIVA",OFFSET(A44,-1,0)+1,LARGE(A$3:A41,1))</f>
        <v>0</v>
      </c>
      <c r="B44" s="1353">
        <f t="shared" ca="1" si="2"/>
        <v>2</v>
      </c>
      <c r="C44" s="1353">
        <f t="shared" ca="1" si="3"/>
        <v>2</v>
      </c>
      <c r="D44" s="1354">
        <f t="shared" ca="1" si="4"/>
        <v>2</v>
      </c>
      <c r="E44" s="1354">
        <f t="shared" ca="1" si="5"/>
        <v>6</v>
      </c>
      <c r="G44" s="803"/>
      <c r="H44" s="804" t="s">
        <v>559</v>
      </c>
      <c r="I44" s="805" t="str">
        <f t="shared" ca="1" si="0"/>
        <v>02.002.002.006</v>
      </c>
      <c r="J44" s="806" t="s">
        <v>531</v>
      </c>
      <c r="K44" s="807" t="s">
        <v>5</v>
      </c>
      <c r="L44" s="1351"/>
      <c r="M44" s="1351">
        <v>8.0822250000000011</v>
      </c>
      <c r="N44" s="1089">
        <f t="shared" si="1"/>
        <v>0</v>
      </c>
      <c r="O44" s="1358" t="s">
        <v>3794</v>
      </c>
      <c r="P44" s="810" t="s">
        <v>3784</v>
      </c>
      <c r="Q44" s="210"/>
      <c r="R44" s="210"/>
      <c r="S44" s="210"/>
    </row>
    <row r="45" spans="1:19" s="209" customFormat="1" ht="13.9" hidden="1" customHeight="1" outlineLevel="2" x14ac:dyDescent="0.2">
      <c r="A45" s="1353">
        <f ca="1">IF($H45="UNIDADE CONSTRUTIVA",OFFSET(A45,-1,0)+1,LARGE(A$3:A42,1))</f>
        <v>0</v>
      </c>
      <c r="B45" s="1353">
        <f t="shared" ca="1" si="2"/>
        <v>2</v>
      </c>
      <c r="C45" s="1353">
        <f t="shared" ca="1" si="3"/>
        <v>2</v>
      </c>
      <c r="D45" s="1354">
        <f t="shared" ca="1" si="4"/>
        <v>2</v>
      </c>
      <c r="E45" s="1354">
        <f t="shared" ca="1" si="5"/>
        <v>7</v>
      </c>
      <c r="G45" s="803"/>
      <c r="H45" s="804" t="s">
        <v>559</v>
      </c>
      <c r="I45" s="805" t="str">
        <f ca="1">IF(H45="Unidade Construtiva",TEXT(A45,"00"),IF(H45="Célula Construtiva",TEXT(B45,"00"),IF(H45="Etapa",CONCATENATE(TEXT(B45,"00"),".",TEXT(C45,"000")),IF(H45="Subetapa",CONCATENATE(TEXT(B45,"00"),".",TEXT(C45,"000"),".",TEXT(D45,"000")),IF(H45="Serviço",CONCATENATE(TEXT(B45,"00"),".",TEXT(C45,"000"),".",TEXT(D45,"000"),".",TEXT(E45,"000")),"")))))</f>
        <v>02.002.002.007</v>
      </c>
      <c r="J45" s="806" t="s">
        <v>3795</v>
      </c>
      <c r="K45" s="807" t="s">
        <v>5</v>
      </c>
      <c r="L45" s="1351"/>
      <c r="M45" s="1351">
        <v>8.0822250000000011</v>
      </c>
      <c r="N45" s="1089">
        <f t="shared" si="1"/>
        <v>0</v>
      </c>
      <c r="O45" s="1358" t="s">
        <v>3794</v>
      </c>
      <c r="P45" s="810" t="s">
        <v>3784</v>
      </c>
      <c r="Q45" s="210"/>
      <c r="R45" s="210"/>
      <c r="S45" s="210"/>
    </row>
    <row r="46" spans="1:19" s="209" customFormat="1" ht="13.9" hidden="1" customHeight="1" outlineLevel="2" x14ac:dyDescent="0.2">
      <c r="A46" s="1353">
        <f ca="1">IF($H46="UNIDADE CONSTRUTIVA",OFFSET(A46,-1,0)+1,LARGE(A$3:A43,1))</f>
        <v>0</v>
      </c>
      <c r="B46" s="1353">
        <f t="shared" ca="1" si="2"/>
        <v>2</v>
      </c>
      <c r="C46" s="1353">
        <f t="shared" ca="1" si="3"/>
        <v>2</v>
      </c>
      <c r="D46" s="1354">
        <f t="shared" ca="1" si="4"/>
        <v>2</v>
      </c>
      <c r="E46" s="1354">
        <f t="shared" ca="1" si="5"/>
        <v>8</v>
      </c>
      <c r="G46" s="803"/>
      <c r="H46" s="804" t="s">
        <v>559</v>
      </c>
      <c r="I46" s="805" t="str">
        <f t="shared" ca="1" si="0"/>
        <v>02.002.002.008</v>
      </c>
      <c r="J46" s="806" t="s">
        <v>539</v>
      </c>
      <c r="K46" s="807" t="s">
        <v>5</v>
      </c>
      <c r="L46" s="1351"/>
      <c r="M46" s="1351">
        <v>8.6481750000000019</v>
      </c>
      <c r="N46" s="1089">
        <f t="shared" si="1"/>
        <v>0</v>
      </c>
      <c r="O46" s="1358" t="s">
        <v>3794</v>
      </c>
      <c r="P46" s="810" t="s">
        <v>3784</v>
      </c>
      <c r="Q46" s="210"/>
      <c r="R46" s="210"/>
      <c r="S46" s="210"/>
    </row>
    <row r="47" spans="1:19" s="209" customFormat="1" ht="13.9" hidden="1" customHeight="1" outlineLevel="1" collapsed="1" x14ac:dyDescent="0.2">
      <c r="A47" s="1353">
        <f ca="1">IF($H47="UNIDADE CONSTRUTIVA",OFFSET(A47,-1,0)+1,LARGE(A$3:A44,1))</f>
        <v>0</v>
      </c>
      <c r="B47" s="1353">
        <f t="shared" ca="1" si="2"/>
        <v>2</v>
      </c>
      <c r="C47" s="1353">
        <f t="shared" ca="1" si="3"/>
        <v>2</v>
      </c>
      <c r="D47" s="1354">
        <f t="shared" ca="1" si="4"/>
        <v>3</v>
      </c>
      <c r="E47" s="1354">
        <f t="shared" ca="1" si="5"/>
        <v>0</v>
      </c>
      <c r="G47" s="803"/>
      <c r="H47" s="804" t="s">
        <v>558</v>
      </c>
      <c r="I47" s="805" t="str">
        <f t="shared" ca="1" si="0"/>
        <v>02.002.003</v>
      </c>
      <c r="J47" s="806" t="s">
        <v>348</v>
      </c>
      <c r="K47" s="807"/>
      <c r="L47" s="1360"/>
      <c r="M47" s="1360"/>
      <c r="N47" s="1089">
        <f t="shared" ca="1" si="1"/>
        <v>0</v>
      </c>
      <c r="O47" s="1358"/>
      <c r="P47" s="810"/>
      <c r="Q47" s="210"/>
      <c r="R47" s="210"/>
      <c r="S47" s="210"/>
    </row>
    <row r="48" spans="1:19" s="209" customFormat="1" ht="13.9" hidden="1" customHeight="1" outlineLevel="2" x14ac:dyDescent="0.2">
      <c r="A48" s="1353">
        <f ca="1">IF($H48="UNIDADE CONSTRUTIVA",OFFSET(A48,-1,0)+1,LARGE(A$3:A45,1))</f>
        <v>0</v>
      </c>
      <c r="B48" s="1353">
        <f t="shared" ca="1" si="2"/>
        <v>2</v>
      </c>
      <c r="C48" s="1353">
        <f t="shared" ca="1" si="3"/>
        <v>2</v>
      </c>
      <c r="D48" s="1354">
        <f t="shared" ca="1" si="4"/>
        <v>3</v>
      </c>
      <c r="E48" s="1354">
        <f t="shared" ca="1" si="5"/>
        <v>1</v>
      </c>
      <c r="G48" s="803"/>
      <c r="H48" s="804" t="s">
        <v>559</v>
      </c>
      <c r="I48" s="805" t="str">
        <f ca="1">IF(H48="Unidade Construtiva",TEXT(A48,"00"),IF(H48="Célula Construtiva",TEXT(B48,"00"),IF(H48="Etapa",CONCATENATE(TEXT(B48,"00"),".",TEXT(C48,"000")),IF(H48="Subetapa",CONCATENATE(TEXT(B48,"00"),".",TEXT(C48,"000"),".",TEXT(D48,"000")),IF(H48="Serviço",CONCATENATE(TEXT(B48,"00"),".",TEXT(C48,"000"),".",TEXT(D48,"000"),".",TEXT(E48,"000")),"")))))</f>
        <v>02.002.003.001</v>
      </c>
      <c r="J48" s="806" t="s">
        <v>3796</v>
      </c>
      <c r="K48" s="807" t="s">
        <v>4</v>
      </c>
      <c r="L48" s="1351"/>
      <c r="M48" s="1351">
        <v>576.37</v>
      </c>
      <c r="N48" s="1089">
        <f t="shared" si="1"/>
        <v>0</v>
      </c>
      <c r="O48" s="1358" t="s">
        <v>3797</v>
      </c>
      <c r="P48" s="810" t="s">
        <v>3784</v>
      </c>
      <c r="Q48" s="210"/>
      <c r="R48" s="210"/>
      <c r="S48" s="210"/>
    </row>
    <row r="49" spans="1:19" s="209" customFormat="1" ht="13.9" hidden="1" customHeight="1" outlineLevel="2" x14ac:dyDescent="0.2">
      <c r="A49" s="1353">
        <f ca="1">IF($H49="UNIDADE CONSTRUTIVA",OFFSET(A49,-1,0)+1,LARGE(A$3:A46,1))</f>
        <v>0</v>
      </c>
      <c r="B49" s="1353">
        <f t="shared" ca="1" si="2"/>
        <v>2</v>
      </c>
      <c r="C49" s="1353">
        <f t="shared" ca="1" si="3"/>
        <v>2</v>
      </c>
      <c r="D49" s="1354">
        <f t="shared" ca="1" si="4"/>
        <v>3</v>
      </c>
      <c r="E49" s="1354">
        <f t="shared" ca="1" si="5"/>
        <v>2</v>
      </c>
      <c r="G49" s="803"/>
      <c r="H49" s="804" t="s">
        <v>559</v>
      </c>
      <c r="I49" s="805" t="str">
        <f ca="1">IF(H49="Unidade Construtiva",TEXT(A49,"00"),IF(H49="Célula Construtiva",TEXT(B49,"00"),IF(H49="Etapa",CONCATENATE(TEXT(B49,"00"),".",TEXT(C49,"000")),IF(H49="Subetapa",CONCATENATE(TEXT(B49,"00"),".",TEXT(C49,"000"),".",TEXT(D49,"000")),IF(H49="Serviço",CONCATENATE(TEXT(B49,"00"),".",TEXT(C49,"000"),".",TEXT(D49,"000"),".",TEXT(E49,"000")),"")))))</f>
        <v>02.002.003.002</v>
      </c>
      <c r="J49" s="806" t="s">
        <v>3798</v>
      </c>
      <c r="K49" s="807" t="s">
        <v>4</v>
      </c>
      <c r="L49" s="1351"/>
      <c r="M49" s="1351">
        <v>632.54500000000007</v>
      </c>
      <c r="N49" s="1089">
        <f t="shared" si="1"/>
        <v>0</v>
      </c>
      <c r="O49" s="1358" t="s">
        <v>3797</v>
      </c>
      <c r="P49" s="810" t="s">
        <v>3784</v>
      </c>
      <c r="Q49" s="210"/>
      <c r="R49" s="210"/>
      <c r="S49" s="210"/>
    </row>
    <row r="50" spans="1:19" s="209" customFormat="1" ht="13.9" hidden="1" customHeight="1" outlineLevel="1" collapsed="1" x14ac:dyDescent="0.2">
      <c r="A50" s="1353">
        <f ca="1">IF($H50="UNIDADE CONSTRUTIVA",OFFSET(A50,-1,0)+1,LARGE(A$3:A47,1))</f>
        <v>0</v>
      </c>
      <c r="B50" s="1353">
        <f t="shared" ca="1" si="2"/>
        <v>2</v>
      </c>
      <c r="C50" s="1353">
        <f t="shared" ca="1" si="3"/>
        <v>2</v>
      </c>
      <c r="D50" s="1354">
        <f t="shared" ca="1" si="4"/>
        <v>4</v>
      </c>
      <c r="E50" s="1354">
        <f t="shared" ca="1" si="5"/>
        <v>0</v>
      </c>
      <c r="G50" s="803"/>
      <c r="H50" s="804" t="s">
        <v>558</v>
      </c>
      <c r="I50" s="805" t="str">
        <f t="shared" ca="1" si="0"/>
        <v>02.002.004</v>
      </c>
      <c r="J50" s="806" t="s">
        <v>392</v>
      </c>
      <c r="K50" s="807"/>
      <c r="L50" s="1360"/>
      <c r="M50" s="1360"/>
      <c r="N50" s="1089">
        <f t="shared" ca="1" si="1"/>
        <v>0</v>
      </c>
      <c r="O50" s="1358"/>
      <c r="P50" s="810"/>
      <c r="Q50" s="210"/>
      <c r="R50" s="210"/>
      <c r="S50" s="210"/>
    </row>
    <row r="51" spans="1:19" s="209" customFormat="1" ht="13.9" hidden="1" customHeight="1" outlineLevel="2" x14ac:dyDescent="0.2">
      <c r="A51" s="1353">
        <f ca="1">IF($H51="UNIDADE CONSTRUTIVA",OFFSET(A51,-1,0)+1,LARGE(A$3:A48,1))</f>
        <v>0</v>
      </c>
      <c r="B51" s="1353">
        <f t="shared" ca="1" si="2"/>
        <v>2</v>
      </c>
      <c r="C51" s="1353">
        <f t="shared" ca="1" si="3"/>
        <v>2</v>
      </c>
      <c r="D51" s="1354">
        <f t="shared" ca="1" si="4"/>
        <v>4</v>
      </c>
      <c r="E51" s="1354">
        <f t="shared" ca="1" si="5"/>
        <v>1</v>
      </c>
      <c r="G51" s="803"/>
      <c r="H51" s="804" t="s">
        <v>559</v>
      </c>
      <c r="I51" s="805" t="str">
        <f ca="1">IF(H51="Unidade Construtiva",TEXT(A51,"00"),IF(H51="Célula Construtiva",TEXT(B51,"00"),IF(H51="Etapa",CONCATENATE(TEXT(B51,"00"),".",TEXT(C51,"000")),IF(H51="Subetapa",CONCATENATE(TEXT(B51,"00"),".",TEXT(C51,"000"),".",TEXT(D51,"000")),IF(H51="Serviço",CONCATENATE(TEXT(B51,"00"),".",TEXT(C51,"000"),".",TEXT(D51,"000"),".",TEXT(E51,"000")),"")))))</f>
        <v>02.002.004.001</v>
      </c>
      <c r="J51" s="806" t="s">
        <v>538</v>
      </c>
      <c r="K51" s="807" t="s">
        <v>1</v>
      </c>
      <c r="L51" s="1351"/>
      <c r="M51" s="1351">
        <v>354.265049989364</v>
      </c>
      <c r="N51" s="1089">
        <f t="shared" si="1"/>
        <v>0</v>
      </c>
      <c r="O51" s="1358"/>
      <c r="P51" s="810" t="s">
        <v>3784</v>
      </c>
      <c r="Q51" s="210"/>
      <c r="R51" s="210"/>
      <c r="S51" s="210"/>
    </row>
    <row r="52" spans="1:19" s="209" customFormat="1" ht="13.9" customHeight="1" x14ac:dyDescent="0.2">
      <c r="A52" s="1353">
        <f ca="1">IF($H52="UNIDADE CONSTRUTIVA",OFFSET(A52,-1,0)+1,LARGE(A$3:A49,1))</f>
        <v>0</v>
      </c>
      <c r="B52" s="1353">
        <f t="shared" ca="1" si="2"/>
        <v>3</v>
      </c>
      <c r="C52" s="1353">
        <f t="shared" ca="1" si="3"/>
        <v>0</v>
      </c>
      <c r="D52" s="1354">
        <f t="shared" ca="1" si="4"/>
        <v>4</v>
      </c>
      <c r="E52" s="1354">
        <f t="shared" ca="1" si="5"/>
        <v>1</v>
      </c>
      <c r="G52" s="803"/>
      <c r="H52" s="804" t="s">
        <v>556</v>
      </c>
      <c r="I52" s="805" t="str">
        <f t="shared" ca="1" si="0"/>
        <v>03</v>
      </c>
      <c r="J52" s="806" t="s">
        <v>417</v>
      </c>
      <c r="K52" s="807"/>
      <c r="L52" s="1351"/>
      <c r="M52" s="1351"/>
      <c r="N52" s="1089">
        <f t="shared" ca="1" si="1"/>
        <v>0</v>
      </c>
      <c r="O52" s="1358"/>
      <c r="P52" s="810"/>
      <c r="Q52" s="1359"/>
      <c r="R52" s="1359"/>
      <c r="S52" s="210"/>
    </row>
    <row r="53" spans="1:19" s="209" customFormat="1" ht="13.9" customHeight="1" outlineLevel="1" x14ac:dyDescent="0.2">
      <c r="A53" s="1353">
        <f ca="1">IF($H53="UNIDADE CONSTRUTIVA",OFFSET(A53,-1,0)+1,LARGE(A$3:A50,1))</f>
        <v>0</v>
      </c>
      <c r="B53" s="1353">
        <f t="shared" ca="1" si="2"/>
        <v>3</v>
      </c>
      <c r="C53" s="1353">
        <f t="shared" ca="1" si="3"/>
        <v>1</v>
      </c>
      <c r="D53" s="1354">
        <f t="shared" ca="1" si="4"/>
        <v>0</v>
      </c>
      <c r="E53" s="1354">
        <f t="shared" ca="1" si="5"/>
        <v>1</v>
      </c>
      <c r="G53" s="803"/>
      <c r="H53" s="804" t="s">
        <v>557</v>
      </c>
      <c r="I53" s="805" t="str">
        <f t="shared" ca="1" si="0"/>
        <v>03.001</v>
      </c>
      <c r="J53" s="806" t="s">
        <v>417</v>
      </c>
      <c r="K53" s="807"/>
      <c r="L53" s="1351"/>
      <c r="M53" s="1351"/>
      <c r="N53" s="1089">
        <f t="shared" ca="1" si="1"/>
        <v>0</v>
      </c>
      <c r="O53" s="1358"/>
      <c r="P53" s="810"/>
      <c r="Q53" s="210"/>
      <c r="R53" s="210"/>
      <c r="S53" s="210"/>
    </row>
    <row r="54" spans="1:19" s="209" customFormat="1" ht="13.9" customHeight="1" outlineLevel="1" x14ac:dyDescent="0.2">
      <c r="A54" s="1353">
        <f ca="1">IF($H54="UNIDADE CONSTRUTIVA",OFFSET(A54,-1,0)+1,LARGE(A$3:A51,1))</f>
        <v>0</v>
      </c>
      <c r="B54" s="1353">
        <f t="shared" ca="1" si="2"/>
        <v>3</v>
      </c>
      <c r="C54" s="1353">
        <f t="shared" ca="1" si="3"/>
        <v>1</v>
      </c>
      <c r="D54" s="1354">
        <f t="shared" ca="1" si="4"/>
        <v>1</v>
      </c>
      <c r="E54" s="1354">
        <f t="shared" ca="1" si="5"/>
        <v>0</v>
      </c>
      <c r="G54" s="803"/>
      <c r="H54" s="804" t="s">
        <v>558</v>
      </c>
      <c r="I54" s="805" t="str">
        <f t="shared" ca="1" si="0"/>
        <v>03.001.001</v>
      </c>
      <c r="J54" s="806" t="s">
        <v>393</v>
      </c>
      <c r="K54" s="807"/>
      <c r="L54" s="1351"/>
      <c r="M54" s="1351"/>
      <c r="N54" s="1089">
        <f t="shared" ca="1" si="1"/>
        <v>0</v>
      </c>
      <c r="O54" s="1358"/>
      <c r="P54" s="810"/>
      <c r="Q54" s="210"/>
      <c r="R54" s="210"/>
      <c r="S54" s="210"/>
    </row>
    <row r="55" spans="1:19" s="209" customFormat="1" ht="13.9" customHeight="1" outlineLevel="2" x14ac:dyDescent="0.2">
      <c r="A55" s="1353">
        <f ca="1">IF($H55="UNIDADE CONSTRUTIVA",OFFSET(A55,-1,0)+1,LARGE(A$3:A52,1))</f>
        <v>0</v>
      </c>
      <c r="B55" s="1353">
        <f t="shared" ca="1" si="2"/>
        <v>3</v>
      </c>
      <c r="C55" s="1353">
        <f t="shared" ca="1" si="3"/>
        <v>1</v>
      </c>
      <c r="D55" s="1354">
        <f t="shared" ca="1" si="4"/>
        <v>1</v>
      </c>
      <c r="E55" s="1354">
        <f t="shared" ca="1" si="5"/>
        <v>1</v>
      </c>
      <c r="G55" s="803"/>
      <c r="H55" s="804" t="s">
        <v>559</v>
      </c>
      <c r="I55" s="805" t="str">
        <f t="shared" ca="1" si="0"/>
        <v>03.001.001.001</v>
      </c>
      <c r="J55" s="806" t="s">
        <v>3799</v>
      </c>
      <c r="K55" s="807" t="s">
        <v>1</v>
      </c>
      <c r="L55" s="1351"/>
      <c r="M55" s="1351">
        <v>65.117350000000002</v>
      </c>
      <c r="N55" s="1089">
        <f t="shared" si="1"/>
        <v>0</v>
      </c>
      <c r="O55" s="1358" t="s">
        <v>3800</v>
      </c>
      <c r="P55" s="810" t="s">
        <v>3784</v>
      </c>
      <c r="Q55" s="210"/>
      <c r="R55" s="210"/>
      <c r="S55" s="210"/>
    </row>
    <row r="56" spans="1:19" s="209" customFormat="1" ht="13.9" customHeight="1" outlineLevel="2" x14ac:dyDescent="0.2">
      <c r="A56" s="1353">
        <f ca="1">IF($H56="UNIDADE CONSTRUTIVA",OFFSET(A56,-1,0)+1,LARGE(A$3:A53,1))</f>
        <v>0</v>
      </c>
      <c r="B56" s="1353">
        <f t="shared" ca="1" si="2"/>
        <v>3</v>
      </c>
      <c r="C56" s="1353">
        <f t="shared" ca="1" si="3"/>
        <v>1</v>
      </c>
      <c r="D56" s="1354">
        <f t="shared" ca="1" si="4"/>
        <v>1</v>
      </c>
      <c r="E56" s="1354">
        <f t="shared" ca="1" si="5"/>
        <v>2</v>
      </c>
      <c r="G56" s="803"/>
      <c r="H56" s="804" t="s">
        <v>559</v>
      </c>
      <c r="I56" s="805" t="str">
        <f t="shared" ca="1" si="0"/>
        <v>03.001.001.002</v>
      </c>
      <c r="J56" s="806" t="s">
        <v>3801</v>
      </c>
      <c r="K56" s="807" t="s">
        <v>1</v>
      </c>
      <c r="L56" s="1351"/>
      <c r="M56" s="1351">
        <v>110.39342760330577</v>
      </c>
      <c r="N56" s="1089">
        <f t="shared" si="1"/>
        <v>0</v>
      </c>
      <c r="O56" s="1358" t="s">
        <v>3802</v>
      </c>
      <c r="P56" s="810" t="s">
        <v>3784</v>
      </c>
      <c r="Q56" s="210"/>
      <c r="R56" s="210"/>
      <c r="S56" s="210"/>
    </row>
    <row r="57" spans="1:19" s="209" customFormat="1" ht="13.9" customHeight="1" outlineLevel="2" x14ac:dyDescent="0.2">
      <c r="A57" s="1353">
        <f ca="1">IF($H57="UNIDADE CONSTRUTIVA",OFFSET(A57,-1,0)+1,LARGE(A$3:A54,1))</f>
        <v>0</v>
      </c>
      <c r="B57" s="1353">
        <f t="shared" ca="1" si="2"/>
        <v>3</v>
      </c>
      <c r="C57" s="1353">
        <f t="shared" ca="1" si="3"/>
        <v>1</v>
      </c>
      <c r="D57" s="1354">
        <f t="shared" ca="1" si="4"/>
        <v>1</v>
      </c>
      <c r="E57" s="1354">
        <f t="shared" ca="1" si="5"/>
        <v>3</v>
      </c>
      <c r="G57" s="803"/>
      <c r="H57" s="804" t="s">
        <v>559</v>
      </c>
      <c r="I57" s="805" t="str">
        <f t="shared" ca="1" si="0"/>
        <v>03.001.001.003</v>
      </c>
      <c r="J57" s="806" t="s">
        <v>3803</v>
      </c>
      <c r="K57" s="807" t="s">
        <v>1</v>
      </c>
      <c r="L57" s="1351"/>
      <c r="M57" s="1351">
        <v>91.561495344352608</v>
      </c>
      <c r="N57" s="1089">
        <f t="shared" si="1"/>
        <v>0</v>
      </c>
      <c r="O57" s="1358" t="s">
        <v>3802</v>
      </c>
      <c r="P57" s="810" t="s">
        <v>3784</v>
      </c>
      <c r="Q57" s="210"/>
      <c r="R57" s="210"/>
      <c r="S57" s="210"/>
    </row>
    <row r="58" spans="1:19" s="209" customFormat="1" ht="13.9" customHeight="1" outlineLevel="2" x14ac:dyDescent="0.2">
      <c r="A58" s="1353">
        <f ca="1">IF($H58="UNIDADE CONSTRUTIVA",OFFSET(A58,-1,0)+1,LARGE(A$3:A55,1))</f>
        <v>0</v>
      </c>
      <c r="B58" s="1353">
        <f t="shared" ca="1" si="2"/>
        <v>3</v>
      </c>
      <c r="C58" s="1353">
        <f t="shared" ca="1" si="3"/>
        <v>1</v>
      </c>
      <c r="D58" s="1354">
        <f t="shared" ca="1" si="4"/>
        <v>1</v>
      </c>
      <c r="E58" s="1354">
        <f t="shared" ca="1" si="5"/>
        <v>4</v>
      </c>
      <c r="G58" s="803"/>
      <c r="H58" s="804" t="s">
        <v>559</v>
      </c>
      <c r="I58" s="805" t="str">
        <f t="shared" ca="1" si="0"/>
        <v>03.001.001.004</v>
      </c>
      <c r="J58" s="806" t="s">
        <v>3804</v>
      </c>
      <c r="K58" s="807" t="s">
        <v>1</v>
      </c>
      <c r="L58" s="1351"/>
      <c r="M58" s="1351">
        <v>70.964828677685944</v>
      </c>
      <c r="N58" s="1089">
        <f t="shared" si="1"/>
        <v>0</v>
      </c>
      <c r="O58" s="1358" t="s">
        <v>3802</v>
      </c>
      <c r="P58" s="810" t="s">
        <v>3784</v>
      </c>
      <c r="Q58" s="210"/>
      <c r="R58" s="210"/>
      <c r="S58" s="210"/>
    </row>
    <row r="59" spans="1:19" s="209" customFormat="1" ht="13.9" customHeight="1" outlineLevel="2" x14ac:dyDescent="0.2">
      <c r="A59" s="1353">
        <f ca="1">IF($H59="UNIDADE CONSTRUTIVA",OFFSET(A59,-1,0)+1,LARGE(A$3:A56,1))</f>
        <v>0</v>
      </c>
      <c r="B59" s="1353">
        <f t="shared" ca="1" si="2"/>
        <v>3</v>
      </c>
      <c r="C59" s="1353">
        <f t="shared" ca="1" si="3"/>
        <v>1</v>
      </c>
      <c r="D59" s="1354">
        <f t="shared" ca="1" si="4"/>
        <v>1</v>
      </c>
      <c r="E59" s="1354">
        <f t="shared" ca="1" si="5"/>
        <v>5</v>
      </c>
      <c r="G59" s="803"/>
      <c r="H59" s="804" t="s">
        <v>559</v>
      </c>
      <c r="I59" s="805" t="str">
        <f t="shared" ca="1" si="0"/>
        <v>03.001.001.005</v>
      </c>
      <c r="J59" s="806" t="s">
        <v>3805</v>
      </c>
      <c r="K59" s="807" t="s">
        <v>1</v>
      </c>
      <c r="L59" s="1351"/>
      <c r="M59" s="1351">
        <v>0.71326000000000001</v>
      </c>
      <c r="N59" s="1089">
        <f t="shared" si="1"/>
        <v>0</v>
      </c>
      <c r="O59" s="1358" t="s">
        <v>3802</v>
      </c>
      <c r="P59" s="810" t="s">
        <v>3784</v>
      </c>
      <c r="Q59" s="210"/>
      <c r="R59" s="210"/>
      <c r="S59" s="210"/>
    </row>
    <row r="60" spans="1:19" s="209" customFormat="1" ht="13.9" customHeight="1" outlineLevel="2" x14ac:dyDescent="0.2">
      <c r="A60" s="1353">
        <f ca="1">IF($H60="UNIDADE CONSTRUTIVA",OFFSET(A60,-1,0)+1,LARGE(A$3:A57,1))</f>
        <v>0</v>
      </c>
      <c r="B60" s="1353">
        <f t="shared" ca="1" si="2"/>
        <v>3</v>
      </c>
      <c r="C60" s="1353">
        <f t="shared" ca="1" si="3"/>
        <v>1</v>
      </c>
      <c r="D60" s="1354">
        <f t="shared" ca="1" si="4"/>
        <v>1</v>
      </c>
      <c r="E60" s="1354">
        <f t="shared" ca="1" si="5"/>
        <v>6</v>
      </c>
      <c r="G60" s="803"/>
      <c r="H60" s="804" t="s">
        <v>559</v>
      </c>
      <c r="I60" s="805" t="str">
        <f t="shared" ca="1" si="0"/>
        <v>03.001.001.006</v>
      </c>
      <c r="J60" s="806" t="s">
        <v>3806</v>
      </c>
      <c r="K60" s="807" t="s">
        <v>1</v>
      </c>
      <c r="L60" s="1351"/>
      <c r="M60" s="1351">
        <v>4.23881</v>
      </c>
      <c r="N60" s="1089">
        <f t="shared" si="1"/>
        <v>0</v>
      </c>
      <c r="O60" s="1358" t="s">
        <v>3802</v>
      </c>
      <c r="P60" s="810" t="s">
        <v>3784</v>
      </c>
      <c r="Q60" s="210"/>
      <c r="R60" s="210"/>
      <c r="S60" s="210"/>
    </row>
    <row r="61" spans="1:19" s="209" customFormat="1" ht="13.9" customHeight="1" outlineLevel="2" x14ac:dyDescent="0.2">
      <c r="A61" s="1353">
        <f ca="1">IF($H61="UNIDADE CONSTRUTIVA",OFFSET(A61,-1,0)+1,LARGE(A$3:A58,1))</f>
        <v>0</v>
      </c>
      <c r="B61" s="1353">
        <f t="shared" ca="1" si="2"/>
        <v>3</v>
      </c>
      <c r="C61" s="1353">
        <f t="shared" ca="1" si="3"/>
        <v>1</v>
      </c>
      <c r="D61" s="1354">
        <f t="shared" ca="1" si="4"/>
        <v>1</v>
      </c>
      <c r="E61" s="1354">
        <f t="shared" ca="1" si="5"/>
        <v>7</v>
      </c>
      <c r="G61" s="803"/>
      <c r="H61" s="804" t="s">
        <v>559</v>
      </c>
      <c r="I61" s="805" t="str">
        <f t="shared" ca="1" si="0"/>
        <v>03.001.001.007</v>
      </c>
      <c r="J61" s="806" t="s">
        <v>3807</v>
      </c>
      <c r="K61" s="807" t="s">
        <v>1</v>
      </c>
      <c r="L61" s="1351"/>
      <c r="M61" s="1351">
        <v>0.71326000000000001</v>
      </c>
      <c r="N61" s="1089">
        <f t="shared" si="1"/>
        <v>0</v>
      </c>
      <c r="O61" s="1358" t="s">
        <v>3802</v>
      </c>
      <c r="P61" s="810" t="s">
        <v>3784</v>
      </c>
      <c r="Q61" s="210"/>
      <c r="R61" s="210"/>
      <c r="S61" s="210"/>
    </row>
    <row r="62" spans="1:19" s="209" customFormat="1" ht="13.9" customHeight="1" outlineLevel="1" x14ac:dyDescent="0.2">
      <c r="A62" s="1353">
        <f ca="1">IF($H62="UNIDADE CONSTRUTIVA",OFFSET(A62,-1,0)+1,LARGE(A$3:A59,1))</f>
        <v>0</v>
      </c>
      <c r="B62" s="1353">
        <f t="shared" ca="1" si="2"/>
        <v>3</v>
      </c>
      <c r="C62" s="1353">
        <f t="shared" ca="1" si="3"/>
        <v>1</v>
      </c>
      <c r="D62" s="1354">
        <f t="shared" ca="1" si="4"/>
        <v>2</v>
      </c>
      <c r="E62" s="1354">
        <f t="shared" ca="1" si="5"/>
        <v>0</v>
      </c>
      <c r="G62" s="803"/>
      <c r="H62" s="804" t="s">
        <v>558</v>
      </c>
      <c r="I62" s="805" t="str">
        <f t="shared" ca="1" si="0"/>
        <v>03.001.002</v>
      </c>
      <c r="J62" s="806" t="s">
        <v>389</v>
      </c>
      <c r="K62" s="807"/>
      <c r="L62" s="1351"/>
      <c r="M62" s="1351"/>
      <c r="N62" s="1089">
        <f t="shared" ca="1" si="1"/>
        <v>0</v>
      </c>
      <c r="O62" s="1358"/>
      <c r="P62" s="810"/>
      <c r="Q62" s="210"/>
      <c r="R62" s="210"/>
      <c r="S62" s="210"/>
    </row>
    <row r="63" spans="1:19" s="209" customFormat="1" ht="13.9" customHeight="1" outlineLevel="2" x14ac:dyDescent="0.2">
      <c r="A63" s="1353">
        <f ca="1">IF($H63="UNIDADE CONSTRUTIVA",OFFSET(A63,-1,0)+1,LARGE(A$3:A60,1))</f>
        <v>0</v>
      </c>
      <c r="B63" s="1353">
        <f t="shared" ca="1" si="2"/>
        <v>3</v>
      </c>
      <c r="C63" s="1353">
        <f t="shared" ca="1" si="3"/>
        <v>1</v>
      </c>
      <c r="D63" s="1354">
        <f t="shared" ca="1" si="4"/>
        <v>2</v>
      </c>
      <c r="E63" s="1354">
        <f t="shared" ca="1" si="5"/>
        <v>1</v>
      </c>
      <c r="G63" s="803"/>
      <c r="H63" s="804" t="s">
        <v>559</v>
      </c>
      <c r="I63" s="805" t="str">
        <f ca="1">IF(H63="Unidade Construtiva",TEXT(A63,"00"),IF(H63="Célula Construtiva",TEXT(B63,"00"),IF(H63="Etapa",CONCATENATE(TEXT(B63,"00"),".",TEXT(C63,"000")),IF(H63="Subetapa",CONCATENATE(TEXT(B63,"00"),".",TEXT(C63,"000"),".",TEXT(D63,"000")),IF(H63="Serviço",CONCATENATE(TEXT(B63,"00"),".",TEXT(C63,"000"),".",TEXT(D63,"000"),".",TEXT(E63,"000")),"")))))</f>
        <v>03.001.002.001</v>
      </c>
      <c r="J63" s="806" t="s">
        <v>3808</v>
      </c>
      <c r="K63" s="807" t="s">
        <v>5</v>
      </c>
      <c r="L63" s="1351"/>
      <c r="M63" s="1351">
        <v>8.6481750000000019</v>
      </c>
      <c r="N63" s="1089">
        <f t="shared" si="1"/>
        <v>0</v>
      </c>
      <c r="O63" s="1358" t="s">
        <v>3809</v>
      </c>
      <c r="P63" s="810" t="s">
        <v>3784</v>
      </c>
      <c r="Q63" s="210"/>
      <c r="R63" s="210"/>
      <c r="S63" s="210"/>
    </row>
    <row r="64" spans="1:19" s="209" customFormat="1" ht="13.9" customHeight="1" outlineLevel="2" x14ac:dyDescent="0.2">
      <c r="A64" s="1353">
        <f ca="1">IF($H64="UNIDADE CONSTRUTIVA",OFFSET(A64,-1,0)+1,LARGE(A$3:A61,1))</f>
        <v>0</v>
      </c>
      <c r="B64" s="1353">
        <f t="shared" ca="1" si="2"/>
        <v>3</v>
      </c>
      <c r="C64" s="1353">
        <f t="shared" ca="1" si="3"/>
        <v>1</v>
      </c>
      <c r="D64" s="1354">
        <f t="shared" ca="1" si="4"/>
        <v>2</v>
      </c>
      <c r="E64" s="1354">
        <f t="shared" ca="1" si="5"/>
        <v>2</v>
      </c>
      <c r="G64" s="803"/>
      <c r="H64" s="804" t="s">
        <v>559</v>
      </c>
      <c r="I64" s="805" t="str">
        <f ca="1">IF(H64="Unidade Construtiva",TEXT(A64,"00"),IF(H64="Célula Construtiva",TEXT(B64,"00"),IF(H64="Etapa",CONCATENATE(TEXT(B64,"00"),".",TEXT(C64,"000")),IF(H64="Subetapa",CONCATENATE(TEXT(B64,"00"),".",TEXT(C64,"000"),".",TEXT(D64,"000")),IF(H64="Serviço",CONCATENATE(TEXT(B64,"00"),".",TEXT(C64,"000"),".",TEXT(D64,"000"),".",TEXT(E64,"000")),"")))))</f>
        <v>03.001.002.002</v>
      </c>
      <c r="J64" s="806" t="s">
        <v>3810</v>
      </c>
      <c r="K64" s="807" t="s">
        <v>5</v>
      </c>
      <c r="L64" s="1351"/>
      <c r="M64" s="1351">
        <v>8.1630749999999992</v>
      </c>
      <c r="N64" s="1089">
        <f t="shared" si="1"/>
        <v>0</v>
      </c>
      <c r="O64" s="1358" t="s">
        <v>3809</v>
      </c>
      <c r="P64" s="810" t="s">
        <v>3784</v>
      </c>
      <c r="Q64" s="1361"/>
      <c r="R64" s="1361"/>
      <c r="S64" s="210"/>
    </row>
    <row r="65" spans="1:19" s="209" customFormat="1" ht="13.9" customHeight="1" outlineLevel="2" x14ac:dyDescent="0.2">
      <c r="A65" s="1353">
        <f ca="1">IF($H65="UNIDADE CONSTRUTIVA",OFFSET(A65,-1,0)+1,LARGE(A$3:A62,1))</f>
        <v>0</v>
      </c>
      <c r="B65" s="1353">
        <f t="shared" ca="1" si="2"/>
        <v>3</v>
      </c>
      <c r="C65" s="1353">
        <f t="shared" ca="1" si="3"/>
        <v>1</v>
      </c>
      <c r="D65" s="1354">
        <f t="shared" ca="1" si="4"/>
        <v>2</v>
      </c>
      <c r="E65" s="1354">
        <f t="shared" ca="1" si="5"/>
        <v>3</v>
      </c>
      <c r="G65" s="803"/>
      <c r="H65" s="804" t="s">
        <v>559</v>
      </c>
      <c r="I65" s="805" t="str">
        <f t="shared" ref="I65:I98" ca="1" si="16">IF(H65="Unidade Construtiva",TEXT(A65,"00"),IF(H65="Célula Construtiva",TEXT(B65,"00"),IF(H65="Etapa",CONCATENATE(TEXT(B65,"00"),".",TEXT(C65,"000")),IF(H65="Subetapa",CONCATENATE(TEXT(B65,"00"),".",TEXT(C65,"000"),".",TEXT(D65,"000")),IF(H65="Serviço",CONCATENATE(TEXT(B65,"00"),".",TEXT(C65,"000"),".",TEXT(D65,"000"),".",TEXT(E65,"000")),"")))))</f>
        <v>03.001.002.003</v>
      </c>
      <c r="J65" s="806" t="s">
        <v>3811</v>
      </c>
      <c r="K65" s="807" t="s">
        <v>5</v>
      </c>
      <c r="L65" s="1351"/>
      <c r="M65" s="1351">
        <v>8.1630749999999992</v>
      </c>
      <c r="N65" s="1089">
        <f t="shared" si="1"/>
        <v>0</v>
      </c>
      <c r="O65" s="1358" t="s">
        <v>3809</v>
      </c>
      <c r="P65" s="810" t="s">
        <v>3784</v>
      </c>
      <c r="Q65" s="1361"/>
      <c r="R65" s="1361"/>
      <c r="S65" s="210"/>
    </row>
    <row r="66" spans="1:19" s="209" customFormat="1" ht="13.9" customHeight="1" outlineLevel="2" x14ac:dyDescent="0.2">
      <c r="A66" s="1353">
        <f ca="1">IF($H66="UNIDADE CONSTRUTIVA",OFFSET(A66,-1,0)+1,LARGE(A$3:A63,1))</f>
        <v>0</v>
      </c>
      <c r="B66" s="1353">
        <f t="shared" ca="1" si="2"/>
        <v>3</v>
      </c>
      <c r="C66" s="1353">
        <f t="shared" ca="1" si="3"/>
        <v>1</v>
      </c>
      <c r="D66" s="1354">
        <f t="shared" ca="1" si="4"/>
        <v>2</v>
      </c>
      <c r="E66" s="1354">
        <f t="shared" ca="1" si="5"/>
        <v>4</v>
      </c>
      <c r="G66" s="803"/>
      <c r="H66" s="804" t="s">
        <v>559</v>
      </c>
      <c r="I66" s="805" t="str">
        <f t="shared" ca="1" si="16"/>
        <v>03.001.002.004</v>
      </c>
      <c r="J66" s="806" t="s">
        <v>3812</v>
      </c>
      <c r="K66" s="807" t="s">
        <v>5</v>
      </c>
      <c r="L66" s="1351"/>
      <c r="M66" s="1351">
        <v>8.1630749999999992</v>
      </c>
      <c r="N66" s="1089">
        <f t="shared" si="1"/>
        <v>0</v>
      </c>
      <c r="O66" s="1358" t="s">
        <v>3809</v>
      </c>
      <c r="P66" s="810" t="s">
        <v>3784</v>
      </c>
      <c r="Q66" s="1361"/>
      <c r="R66" s="1361"/>
      <c r="S66" s="210"/>
    </row>
    <row r="67" spans="1:19" s="209" customFormat="1" ht="13.9" customHeight="1" outlineLevel="2" x14ac:dyDescent="0.2">
      <c r="A67" s="1353">
        <f ca="1">IF($H67="UNIDADE CONSTRUTIVA",OFFSET(A67,-1,0)+1,LARGE(A$3:A64,1))</f>
        <v>0</v>
      </c>
      <c r="B67" s="1353">
        <f t="shared" ca="1" si="2"/>
        <v>3</v>
      </c>
      <c r="C67" s="1353">
        <f t="shared" ca="1" si="3"/>
        <v>1</v>
      </c>
      <c r="D67" s="1354">
        <f t="shared" ca="1" si="4"/>
        <v>2</v>
      </c>
      <c r="E67" s="1354">
        <f t="shared" ca="1" si="5"/>
        <v>5</v>
      </c>
      <c r="G67" s="803"/>
      <c r="H67" s="804" t="s">
        <v>559</v>
      </c>
      <c r="I67" s="805" t="str">
        <f t="shared" ca="1" si="16"/>
        <v>03.001.002.005</v>
      </c>
      <c r="J67" s="806" t="s">
        <v>3813</v>
      </c>
      <c r="K67" s="807" t="s">
        <v>5</v>
      </c>
      <c r="L67" s="1351"/>
      <c r="M67" s="1351">
        <v>8.1630749999999992</v>
      </c>
      <c r="N67" s="1089">
        <f t="shared" si="1"/>
        <v>0</v>
      </c>
      <c r="O67" s="1358" t="s">
        <v>3809</v>
      </c>
      <c r="P67" s="810" t="s">
        <v>3784</v>
      </c>
      <c r="Q67" s="1361"/>
      <c r="R67" s="1361"/>
      <c r="S67" s="210"/>
    </row>
    <row r="68" spans="1:19" s="209" customFormat="1" ht="13.9" customHeight="1" outlineLevel="2" x14ac:dyDescent="0.2">
      <c r="A68" s="1353">
        <f ca="1">IF($H68="UNIDADE CONSTRUTIVA",OFFSET(A68,-1,0)+1,LARGE(A$3:A65,1))</f>
        <v>0</v>
      </c>
      <c r="B68" s="1353">
        <f t="shared" ca="1" si="2"/>
        <v>3</v>
      </c>
      <c r="C68" s="1353">
        <f t="shared" ca="1" si="3"/>
        <v>1</v>
      </c>
      <c r="D68" s="1354">
        <f t="shared" ca="1" si="4"/>
        <v>2</v>
      </c>
      <c r="E68" s="1354">
        <f t="shared" ca="1" si="5"/>
        <v>6</v>
      </c>
      <c r="G68" s="803"/>
      <c r="H68" s="804" t="s">
        <v>559</v>
      </c>
      <c r="I68" s="805" t="str">
        <f t="shared" ca="1" si="16"/>
        <v>03.001.002.006</v>
      </c>
      <c r="J68" s="806" t="s">
        <v>3814</v>
      </c>
      <c r="K68" s="807" t="s">
        <v>5</v>
      </c>
      <c r="L68" s="1351"/>
      <c r="M68" s="1351">
        <v>8.0822250000000011</v>
      </c>
      <c r="N68" s="1089">
        <f t="shared" si="1"/>
        <v>0</v>
      </c>
      <c r="O68" s="1358" t="s">
        <v>3809</v>
      </c>
      <c r="P68" s="810" t="s">
        <v>3784</v>
      </c>
      <c r="Q68" s="1361"/>
      <c r="R68" s="1361"/>
      <c r="S68" s="210"/>
    </row>
    <row r="69" spans="1:19" s="209" customFormat="1" ht="13.9" customHeight="1" outlineLevel="2" x14ac:dyDescent="0.2">
      <c r="A69" s="1353">
        <f ca="1">IF($H69="UNIDADE CONSTRUTIVA",OFFSET(A69,-1,0)+1,LARGE(A$3:A66,1))</f>
        <v>0</v>
      </c>
      <c r="B69" s="1353">
        <f t="shared" ca="1" si="2"/>
        <v>3</v>
      </c>
      <c r="C69" s="1353">
        <f t="shared" ca="1" si="3"/>
        <v>1</v>
      </c>
      <c r="D69" s="1354">
        <f t="shared" ca="1" si="4"/>
        <v>2</v>
      </c>
      <c r="E69" s="1354">
        <f t="shared" ca="1" si="5"/>
        <v>7</v>
      </c>
      <c r="G69" s="803"/>
      <c r="H69" s="804" t="s">
        <v>559</v>
      </c>
      <c r="I69" s="805" t="str">
        <f t="shared" ca="1" si="16"/>
        <v>03.001.002.007</v>
      </c>
      <c r="J69" s="806" t="s">
        <v>3815</v>
      </c>
      <c r="K69" s="807" t="s">
        <v>5</v>
      </c>
      <c r="L69" s="1351"/>
      <c r="M69" s="1351">
        <v>8.0822250000000011</v>
      </c>
      <c r="N69" s="1089">
        <f t="shared" si="1"/>
        <v>0</v>
      </c>
      <c r="O69" s="1358" t="s">
        <v>3809</v>
      </c>
      <c r="P69" s="810" t="s">
        <v>3784</v>
      </c>
      <c r="Q69" s="1361"/>
      <c r="R69" s="1361"/>
      <c r="S69" s="210"/>
    </row>
    <row r="70" spans="1:19" s="209" customFormat="1" ht="13.9" customHeight="1" outlineLevel="2" x14ac:dyDescent="0.2">
      <c r="A70" s="1353">
        <f ca="1">IF($H70="UNIDADE CONSTRUTIVA",OFFSET(A70,-1,0)+1,LARGE(A$3:A67,1))</f>
        <v>0</v>
      </c>
      <c r="B70" s="1353">
        <f t="shared" ca="1" si="2"/>
        <v>3</v>
      </c>
      <c r="C70" s="1353">
        <f t="shared" ca="1" si="3"/>
        <v>1</v>
      </c>
      <c r="D70" s="1354">
        <f t="shared" ca="1" si="4"/>
        <v>2</v>
      </c>
      <c r="E70" s="1354">
        <f t="shared" ca="1" si="5"/>
        <v>8</v>
      </c>
      <c r="G70" s="803"/>
      <c r="H70" s="804" t="s">
        <v>559</v>
      </c>
      <c r="I70" s="805" t="str">
        <f t="shared" ca="1" si="16"/>
        <v>03.001.002.008</v>
      </c>
      <c r="J70" s="806" t="s">
        <v>3816</v>
      </c>
      <c r="K70" s="807" t="s">
        <v>5</v>
      </c>
      <c r="L70" s="1351"/>
      <c r="M70" s="1351">
        <v>8.0487300000000008</v>
      </c>
      <c r="N70" s="1089">
        <f t="shared" si="1"/>
        <v>0</v>
      </c>
      <c r="O70" s="1358" t="s">
        <v>3809</v>
      </c>
      <c r="P70" s="810" t="s">
        <v>3784</v>
      </c>
      <c r="Q70" s="1361"/>
      <c r="R70" s="1361"/>
      <c r="S70" s="210"/>
    </row>
    <row r="71" spans="1:19" s="209" customFormat="1" ht="13.9" customHeight="1" outlineLevel="1" x14ac:dyDescent="0.2">
      <c r="A71" s="1353">
        <f ca="1">IF($H71="UNIDADE CONSTRUTIVA",OFFSET(A71,-1,0)+1,LARGE(A$3:A68,1))</f>
        <v>0</v>
      </c>
      <c r="B71" s="1353">
        <f t="shared" ca="1" si="2"/>
        <v>3</v>
      </c>
      <c r="C71" s="1353">
        <f t="shared" ca="1" si="3"/>
        <v>1</v>
      </c>
      <c r="D71" s="1354">
        <f t="shared" ca="1" si="4"/>
        <v>3</v>
      </c>
      <c r="E71" s="1354">
        <f t="shared" ca="1" si="5"/>
        <v>0</v>
      </c>
      <c r="G71" s="803"/>
      <c r="H71" s="804" t="s">
        <v>558</v>
      </c>
      <c r="I71" s="805" t="str">
        <f t="shared" ca="1" si="16"/>
        <v>03.001.003</v>
      </c>
      <c r="J71" s="806" t="s">
        <v>560</v>
      </c>
      <c r="K71" s="807"/>
      <c r="L71" s="1351"/>
      <c r="M71" s="1351"/>
      <c r="N71" s="1089">
        <f t="shared" ca="1" si="1"/>
        <v>0</v>
      </c>
      <c r="O71" s="1358"/>
      <c r="P71" s="810"/>
      <c r="Q71" s="210"/>
      <c r="R71" s="210"/>
      <c r="S71" s="210"/>
    </row>
    <row r="72" spans="1:19" s="209" customFormat="1" ht="13.15" customHeight="1" outlineLevel="2" x14ac:dyDescent="0.2">
      <c r="A72" s="1353">
        <f ca="1">IF($H72="UNIDADE CONSTRUTIVA",OFFSET(A72,-1,0)+1,LARGE(A$3:A69,1))</f>
        <v>0</v>
      </c>
      <c r="B72" s="1353">
        <f t="shared" ca="1" si="2"/>
        <v>3</v>
      </c>
      <c r="C72" s="1353">
        <f t="shared" ca="1" si="3"/>
        <v>1</v>
      </c>
      <c r="D72" s="1354">
        <f t="shared" ca="1" si="4"/>
        <v>3</v>
      </c>
      <c r="E72" s="1354">
        <f t="shared" ca="1" si="5"/>
        <v>1</v>
      </c>
      <c r="G72" s="803"/>
      <c r="H72" s="804" t="s">
        <v>559</v>
      </c>
      <c r="I72" s="805" t="str">
        <f t="shared" ca="1" si="16"/>
        <v>03.001.003.001</v>
      </c>
      <c r="J72" s="806" t="s">
        <v>3817</v>
      </c>
      <c r="K72" s="807" t="s">
        <v>4</v>
      </c>
      <c r="L72" s="1351"/>
      <c r="M72" s="1351">
        <v>557.26</v>
      </c>
      <c r="N72" s="1089">
        <f t="shared" ref="N72:N135" si="17">IF(H72="Serviço",M72*L72,IF(H72="CÉLULA CONSTRUTIVA",SUMIFS($N$8:$N$744,$B$8:$B$744,B72,$H$8:$H$744,"Serviço"),IF(H72="ETAPA",SUMIFS($N$8:$N$744,$B$8:$B$744,B72,$C$8:$C$744,C72,$H$8:$H$744,"Serviço"),IF(H72="SUBETAPA",SUMIFS($N$8:$N$744,$B$8:$B$744,B72,$C$8:$C$744,C72,$D$8:$D$744,D72,$H$8:$H$744,"Serviço"),0))))</f>
        <v>0</v>
      </c>
      <c r="O72" s="1358" t="s">
        <v>3809</v>
      </c>
      <c r="P72" s="810" t="s">
        <v>3784</v>
      </c>
      <c r="Q72" s="210"/>
      <c r="R72" s="210"/>
      <c r="S72" s="210"/>
    </row>
    <row r="73" spans="1:19" s="209" customFormat="1" ht="13.15" customHeight="1" outlineLevel="2" x14ac:dyDescent="0.2">
      <c r="A73" s="1353">
        <f ca="1">IF($H73="UNIDADE CONSTRUTIVA",OFFSET(A73,-1,0)+1,LARGE(A$3:A70,1))</f>
        <v>0</v>
      </c>
      <c r="B73" s="1353">
        <f t="shared" ca="1" si="2"/>
        <v>3</v>
      </c>
      <c r="C73" s="1353">
        <f t="shared" ca="1" si="3"/>
        <v>1</v>
      </c>
      <c r="D73" s="1354">
        <f t="shared" ca="1" si="4"/>
        <v>3</v>
      </c>
      <c r="E73" s="1354">
        <f t="shared" ca="1" si="5"/>
        <v>2</v>
      </c>
      <c r="G73" s="803"/>
      <c r="H73" s="804" t="s">
        <v>559</v>
      </c>
      <c r="I73" s="805" t="str">
        <f t="shared" ca="1" si="16"/>
        <v>03.001.003.002</v>
      </c>
      <c r="J73" s="806" t="s">
        <v>3818</v>
      </c>
      <c r="K73" s="807" t="s">
        <v>4</v>
      </c>
      <c r="L73" s="1351"/>
      <c r="M73" s="1351">
        <v>632.54500000000007</v>
      </c>
      <c r="N73" s="1089">
        <f t="shared" si="17"/>
        <v>0</v>
      </c>
      <c r="O73" s="1358" t="s">
        <v>3809</v>
      </c>
      <c r="P73" s="810" t="s">
        <v>3784</v>
      </c>
      <c r="Q73" s="210"/>
      <c r="R73" s="210"/>
      <c r="S73" s="210"/>
    </row>
    <row r="74" spans="1:19" s="209" customFormat="1" ht="13.15" customHeight="1" outlineLevel="2" x14ac:dyDescent="0.2">
      <c r="A74" s="1353">
        <f ca="1">IF($H74="UNIDADE CONSTRUTIVA",OFFSET(A74,-1,0)+1,LARGE(A$3:A71,1))</f>
        <v>0</v>
      </c>
      <c r="B74" s="1353">
        <f t="shared" ca="1" si="2"/>
        <v>3</v>
      </c>
      <c r="C74" s="1353">
        <f t="shared" ca="1" si="3"/>
        <v>1</v>
      </c>
      <c r="D74" s="1354">
        <f t="shared" ca="1" si="4"/>
        <v>3</v>
      </c>
      <c r="E74" s="1354">
        <f t="shared" ca="1" si="5"/>
        <v>3</v>
      </c>
      <c r="G74" s="803"/>
      <c r="H74" s="804" t="s">
        <v>559</v>
      </c>
      <c r="I74" s="805" t="str">
        <f t="shared" ca="1" si="16"/>
        <v>03.001.003.003</v>
      </c>
      <c r="J74" s="806" t="s">
        <v>3819</v>
      </c>
      <c r="K74" s="807" t="s">
        <v>1</v>
      </c>
      <c r="L74" s="1351"/>
      <c r="M74" s="1351">
        <v>2.7630000000000003</v>
      </c>
      <c r="N74" s="1089">
        <f t="shared" si="17"/>
        <v>0</v>
      </c>
      <c r="O74" s="1358" t="s">
        <v>3809</v>
      </c>
      <c r="P74" s="810" t="s">
        <v>3784</v>
      </c>
      <c r="Q74" s="210"/>
      <c r="R74" s="210"/>
      <c r="S74" s="210"/>
    </row>
    <row r="75" spans="1:19" s="209" customFormat="1" ht="13.9" customHeight="1" outlineLevel="1" x14ac:dyDescent="0.2">
      <c r="A75" s="1353">
        <f ca="1">IF($H75="UNIDADE CONSTRUTIVA",OFFSET(A75,-1,0)+1,LARGE(A$3:A72,1))</f>
        <v>0</v>
      </c>
      <c r="B75" s="1353">
        <f t="shared" ca="1" si="2"/>
        <v>3</v>
      </c>
      <c r="C75" s="1353">
        <f t="shared" ca="1" si="3"/>
        <v>1</v>
      </c>
      <c r="D75" s="1354">
        <f t="shared" ca="1" si="4"/>
        <v>4</v>
      </c>
      <c r="E75" s="1354">
        <f t="shared" ca="1" si="5"/>
        <v>0</v>
      </c>
      <c r="G75" s="803"/>
      <c r="H75" s="804" t="s">
        <v>558</v>
      </c>
      <c r="I75" s="805" t="str">
        <f t="shared" ca="1" si="16"/>
        <v>03.001.004</v>
      </c>
      <c r="J75" s="806" t="s">
        <v>419</v>
      </c>
      <c r="K75" s="807"/>
      <c r="L75" s="1351"/>
      <c r="M75" s="1351"/>
      <c r="N75" s="1089">
        <f t="shared" ca="1" si="17"/>
        <v>0</v>
      </c>
      <c r="O75" s="1358"/>
      <c r="P75" s="810"/>
      <c r="Q75" s="210"/>
      <c r="R75" s="210"/>
      <c r="S75" s="210"/>
    </row>
    <row r="76" spans="1:19" s="209" customFormat="1" ht="13.9" customHeight="1" outlineLevel="2" x14ac:dyDescent="0.2">
      <c r="A76" s="1353">
        <f ca="1">IF($H76="UNIDADE CONSTRUTIVA",OFFSET(A76,-1,0)+1,LARGE(A$3:A73,1))</f>
        <v>0</v>
      </c>
      <c r="B76" s="1353">
        <f t="shared" ref="B76:B209" ca="1" si="18">IF(H76="UNIDADE CONSTRUTIVA",0,IF(H76="CÉLULA CONSTRUTIVA",OFFSET(B76,-1,0)+1,OFFSET(B76,-1,0)))</f>
        <v>3</v>
      </c>
      <c r="C76" s="1353">
        <f t="shared" ref="C76:C209" ca="1" si="19">IF(H76="CÉLULA CONSTRUTIVA",0,IF(H76="ETAPA",OFFSET(C76,-1,0)+1,OFFSET(C76,-1,0)))</f>
        <v>1</v>
      </c>
      <c r="D76" s="1354">
        <f t="shared" ref="D76:D209" ca="1" si="20">IF(H76="ETAPA",0,IF(H76="SUBETAPA",OFFSET(D76,-1,0)+1,OFFSET(D76,-1,0)))</f>
        <v>4</v>
      </c>
      <c r="E76" s="1354">
        <f t="shared" ref="E76:E209" ca="1" si="21">IF(H76="Subetapa",0,IF(H76="serviço",OFFSET(E76,-1,0)+1,OFFSET(E76,-1,0)))</f>
        <v>1</v>
      </c>
      <c r="G76" s="803"/>
      <c r="H76" s="804" t="s">
        <v>559</v>
      </c>
      <c r="I76" s="805" t="str">
        <f t="shared" ca="1" si="16"/>
        <v>03.001.004.001</v>
      </c>
      <c r="J76" s="806" t="s">
        <v>3820</v>
      </c>
      <c r="K76" s="807" t="s">
        <v>453</v>
      </c>
      <c r="L76" s="1351"/>
      <c r="M76" s="1351">
        <f>352779.075*0.3</f>
        <v>105833.7225</v>
      </c>
      <c r="N76" s="1089">
        <f t="shared" si="17"/>
        <v>0</v>
      </c>
      <c r="O76" s="1358" t="s">
        <v>3809</v>
      </c>
      <c r="P76" s="810" t="s">
        <v>3784</v>
      </c>
      <c r="Q76" s="210"/>
      <c r="R76" s="210"/>
      <c r="S76" s="210"/>
    </row>
    <row r="77" spans="1:19" s="209" customFormat="1" ht="13.9" customHeight="1" outlineLevel="2" x14ac:dyDescent="0.2">
      <c r="A77" s="1353">
        <f ca="1">IF($H77="UNIDADE CONSTRUTIVA",OFFSET(A77,-1,0)+1,LARGE(A$3:A74,1))</f>
        <v>0</v>
      </c>
      <c r="B77" s="1353">
        <f t="shared" ca="1" si="18"/>
        <v>3</v>
      </c>
      <c r="C77" s="1353">
        <f t="shared" ca="1" si="19"/>
        <v>1</v>
      </c>
      <c r="D77" s="1354">
        <f t="shared" ca="1" si="20"/>
        <v>4</v>
      </c>
      <c r="E77" s="1354">
        <f t="shared" ca="1" si="21"/>
        <v>2</v>
      </c>
      <c r="G77" s="803"/>
      <c r="H77" s="804" t="s">
        <v>559</v>
      </c>
      <c r="I77" s="805" t="str">
        <f t="shared" ca="1" si="16"/>
        <v>03.001.004.002</v>
      </c>
      <c r="J77" s="806" t="s">
        <v>3821</v>
      </c>
      <c r="K77" s="807" t="s">
        <v>4</v>
      </c>
      <c r="L77" s="1351"/>
      <c r="M77" s="1351">
        <v>11.514947549999999</v>
      </c>
      <c r="N77" s="1089">
        <f t="shared" si="17"/>
        <v>0</v>
      </c>
      <c r="O77" s="1358" t="s">
        <v>3809</v>
      </c>
      <c r="P77" s="810" t="s">
        <v>3784</v>
      </c>
      <c r="Q77" s="210"/>
      <c r="R77" s="210"/>
      <c r="S77" s="210"/>
    </row>
    <row r="78" spans="1:19" s="209" customFormat="1" ht="13.9" customHeight="1" outlineLevel="1" x14ac:dyDescent="0.2">
      <c r="A78" s="1353">
        <f ca="1">IF($H78="UNIDADE CONSTRUTIVA",OFFSET(A78,-1,0)+1,LARGE(A$3:A75,1))</f>
        <v>0</v>
      </c>
      <c r="B78" s="1353">
        <f t="shared" ca="1" si="18"/>
        <v>3</v>
      </c>
      <c r="C78" s="1353">
        <f t="shared" ca="1" si="19"/>
        <v>1</v>
      </c>
      <c r="D78" s="1354">
        <f t="shared" ca="1" si="20"/>
        <v>5</v>
      </c>
      <c r="E78" s="1354">
        <f t="shared" ca="1" si="21"/>
        <v>0</v>
      </c>
      <c r="G78" s="803"/>
      <c r="H78" s="804" t="s">
        <v>558</v>
      </c>
      <c r="I78" s="805" t="str">
        <f t="shared" ca="1" si="16"/>
        <v>03.001.005</v>
      </c>
      <c r="J78" s="806" t="s">
        <v>422</v>
      </c>
      <c r="K78" s="807"/>
      <c r="L78" s="1351"/>
      <c r="M78" s="1351"/>
      <c r="N78" s="1089">
        <f t="shared" ca="1" si="17"/>
        <v>0</v>
      </c>
      <c r="O78" s="1358"/>
      <c r="P78" s="810"/>
      <c r="Q78" s="210"/>
      <c r="R78" s="210"/>
      <c r="S78" s="210"/>
    </row>
    <row r="79" spans="1:19" s="209" customFormat="1" ht="13.9" customHeight="1" outlineLevel="2" x14ac:dyDescent="0.2">
      <c r="A79" s="1353">
        <f ca="1">IF($H79="UNIDADE CONSTRUTIVA",OFFSET(A79,-1,0)+1,LARGE(A$3:A76,1))</f>
        <v>0</v>
      </c>
      <c r="B79" s="1353">
        <f t="shared" ca="1" si="18"/>
        <v>3</v>
      </c>
      <c r="C79" s="1353">
        <f t="shared" ca="1" si="19"/>
        <v>1</v>
      </c>
      <c r="D79" s="1354">
        <f t="shared" ca="1" si="20"/>
        <v>5</v>
      </c>
      <c r="E79" s="1354">
        <f t="shared" ca="1" si="21"/>
        <v>1</v>
      </c>
      <c r="G79" s="803"/>
      <c r="H79" s="804" t="s">
        <v>559</v>
      </c>
      <c r="I79" s="805" t="str">
        <f t="shared" ca="1" si="16"/>
        <v>03.001.005.001</v>
      </c>
      <c r="J79" s="806" t="s">
        <v>561</v>
      </c>
      <c r="K79" s="807" t="s">
        <v>1</v>
      </c>
      <c r="L79" s="1351"/>
      <c r="M79" s="1351">
        <v>231.05963130041084</v>
      </c>
      <c r="N79" s="1089">
        <f t="shared" si="17"/>
        <v>0</v>
      </c>
      <c r="O79" s="1358"/>
      <c r="P79" s="810" t="s">
        <v>3784</v>
      </c>
      <c r="Q79" s="210"/>
      <c r="R79" s="210"/>
      <c r="S79" s="210"/>
    </row>
    <row r="80" spans="1:19" s="209" customFormat="1" ht="13.9" customHeight="1" outlineLevel="2" x14ac:dyDescent="0.2">
      <c r="A80" s="1353">
        <f ca="1">IF($H80="UNIDADE CONSTRUTIVA",OFFSET(A80,-1,0)+1,LARGE(A$3:A77,1))</f>
        <v>0</v>
      </c>
      <c r="B80" s="1353">
        <f t="shared" ca="1" si="18"/>
        <v>3</v>
      </c>
      <c r="C80" s="1353">
        <f t="shared" ca="1" si="19"/>
        <v>1</v>
      </c>
      <c r="D80" s="1354">
        <f t="shared" ca="1" si="20"/>
        <v>5</v>
      </c>
      <c r="E80" s="1354">
        <f t="shared" ca="1" si="21"/>
        <v>2</v>
      </c>
      <c r="G80" s="803"/>
      <c r="H80" s="804" t="s">
        <v>559</v>
      </c>
      <c r="I80" s="805" t="str">
        <f t="shared" ca="1" si="16"/>
        <v>03.001.005.002</v>
      </c>
      <c r="J80" s="806" t="s">
        <v>2819</v>
      </c>
      <c r="K80" s="807" t="s">
        <v>1</v>
      </c>
      <c r="L80" s="1351"/>
      <c r="M80" s="1351">
        <v>24.173996849759419</v>
      </c>
      <c r="N80" s="1089">
        <f t="shared" si="17"/>
        <v>0</v>
      </c>
      <c r="O80" s="1358"/>
      <c r="P80" s="810" t="s">
        <v>3784</v>
      </c>
      <c r="Q80" s="210"/>
      <c r="R80" s="210"/>
      <c r="S80" s="210"/>
    </row>
    <row r="81" spans="1:20" s="209" customFormat="1" ht="13.9" customHeight="1" collapsed="1" x14ac:dyDescent="0.2">
      <c r="A81" s="1353">
        <f ca="1">IF($H81="UNIDADE CONSTRUTIVA",OFFSET(A81,-1,0)+1,LARGE(A$3:A78,1))</f>
        <v>0</v>
      </c>
      <c r="B81" s="1353">
        <f t="shared" ca="1" si="18"/>
        <v>4</v>
      </c>
      <c r="C81" s="1353">
        <f t="shared" ca="1" si="19"/>
        <v>0</v>
      </c>
      <c r="D81" s="1354">
        <f t="shared" ca="1" si="20"/>
        <v>5</v>
      </c>
      <c r="E81" s="1354">
        <f t="shared" ca="1" si="21"/>
        <v>2</v>
      </c>
      <c r="G81" s="803"/>
      <c r="H81" s="804" t="s">
        <v>556</v>
      </c>
      <c r="I81" s="805" t="str">
        <f t="shared" ca="1" si="16"/>
        <v>04</v>
      </c>
      <c r="J81" s="1362" t="s">
        <v>6909</v>
      </c>
      <c r="K81" s="807"/>
      <c r="L81" s="1351"/>
      <c r="M81" s="1351"/>
      <c r="N81" s="1089">
        <f t="shared" ca="1" si="17"/>
        <v>896114.55885173671</v>
      </c>
      <c r="O81" s="1358"/>
      <c r="P81" s="810"/>
      <c r="Q81" s="1359"/>
      <c r="R81" s="1359"/>
      <c r="S81" s="210"/>
    </row>
    <row r="82" spans="1:20" s="209" customFormat="1" ht="13.9" hidden="1" customHeight="1" outlineLevel="1" x14ac:dyDescent="0.2">
      <c r="A82" s="1353">
        <f ca="1">IF($H82="UNIDADE CONSTRUTIVA",OFFSET(A82,-1,0)+1,LARGE(A$3:A79,1))</f>
        <v>0</v>
      </c>
      <c r="B82" s="1353">
        <f t="shared" ca="1" si="18"/>
        <v>4</v>
      </c>
      <c r="C82" s="1353">
        <f t="shared" ca="1" si="19"/>
        <v>1</v>
      </c>
      <c r="D82" s="1354">
        <f t="shared" ca="1" si="20"/>
        <v>0</v>
      </c>
      <c r="E82" s="1354">
        <f t="shared" ca="1" si="21"/>
        <v>2</v>
      </c>
      <c r="G82" s="803"/>
      <c r="H82" s="804" t="s">
        <v>557</v>
      </c>
      <c r="I82" s="805" t="str">
        <f t="shared" ca="1" si="16"/>
        <v>04.001</v>
      </c>
      <c r="J82" s="806" t="s">
        <v>6910</v>
      </c>
      <c r="K82" s="807"/>
      <c r="L82" s="1351"/>
      <c r="M82" s="1351"/>
      <c r="N82" s="1089">
        <f t="shared" ca="1" si="17"/>
        <v>289125.28579580708</v>
      </c>
      <c r="O82" s="1358"/>
      <c r="P82" s="810"/>
      <c r="Q82" s="210"/>
      <c r="R82" s="210"/>
      <c r="S82" s="210"/>
    </row>
    <row r="83" spans="1:20" s="209" customFormat="1" ht="13.9" hidden="1" customHeight="1" outlineLevel="1" collapsed="1" x14ac:dyDescent="0.2">
      <c r="A83" s="1353">
        <f ca="1">IF($H83="UNIDADE CONSTRUTIVA",OFFSET(A83,-1,0)+1,LARGE(A$3:A80,1))</f>
        <v>0</v>
      </c>
      <c r="B83" s="1353">
        <f t="shared" ca="1" si="18"/>
        <v>4</v>
      </c>
      <c r="C83" s="1353">
        <f t="shared" ca="1" si="19"/>
        <v>1</v>
      </c>
      <c r="D83" s="1354">
        <f t="shared" ca="1" si="20"/>
        <v>1</v>
      </c>
      <c r="E83" s="1354">
        <f t="shared" ca="1" si="21"/>
        <v>0</v>
      </c>
      <c r="G83" s="803"/>
      <c r="H83" s="804" t="s">
        <v>558</v>
      </c>
      <c r="I83" s="805" t="str">
        <f t="shared" ca="1" si="16"/>
        <v>04.001.001</v>
      </c>
      <c r="J83" s="806" t="s">
        <v>420</v>
      </c>
      <c r="K83" s="807"/>
      <c r="L83" s="1351"/>
      <c r="M83" s="1351"/>
      <c r="N83" s="1089">
        <f t="shared" ca="1" si="17"/>
        <v>79764.76965799999</v>
      </c>
      <c r="O83" s="1358"/>
      <c r="P83" s="810"/>
      <c r="Q83" s="210"/>
      <c r="R83" s="210"/>
      <c r="S83" s="210"/>
    </row>
    <row r="84" spans="1:20" s="209" customFormat="1" ht="13.9" hidden="1" customHeight="1" outlineLevel="2" x14ac:dyDescent="0.2">
      <c r="A84" s="1353">
        <f ca="1">IF($H84="UNIDADE CONSTRUTIVA",OFFSET(A84,-1,0)+1,LARGE(A$3:A81,1))</f>
        <v>0</v>
      </c>
      <c r="B84" s="1353">
        <f t="shared" ca="1" si="18"/>
        <v>4</v>
      </c>
      <c r="C84" s="1353">
        <f t="shared" ca="1" si="19"/>
        <v>1</v>
      </c>
      <c r="D84" s="1354">
        <f t="shared" ca="1" si="20"/>
        <v>1</v>
      </c>
      <c r="E84" s="1354">
        <f t="shared" ca="1" si="21"/>
        <v>1</v>
      </c>
      <c r="G84" s="803"/>
      <c r="H84" s="804" t="s">
        <v>559</v>
      </c>
      <c r="I84" s="805" t="str">
        <f t="shared" ca="1" si="16"/>
        <v>04.001.001.001</v>
      </c>
      <c r="J84" s="806" t="s">
        <v>3822</v>
      </c>
      <c r="K84" s="807" t="s">
        <v>1</v>
      </c>
      <c r="L84" s="1351">
        <f>Visus!G14</f>
        <v>261.24</v>
      </c>
      <c r="M84" s="1351">
        <v>35.985599999999998</v>
      </c>
      <c r="N84" s="1089">
        <f t="shared" si="17"/>
        <v>9400.8781440000002</v>
      </c>
      <c r="O84" s="1358"/>
      <c r="P84" s="810" t="s">
        <v>1103</v>
      </c>
      <c r="Q84" s="210"/>
      <c r="R84" s="210"/>
      <c r="S84" s="210"/>
    </row>
    <row r="85" spans="1:20" s="209" customFormat="1" ht="13.9" hidden="1" customHeight="1" outlineLevel="2" x14ac:dyDescent="0.2">
      <c r="A85" s="1353">
        <f ca="1">IF($H85="UNIDADE CONSTRUTIVA",OFFSET(A85,-1,0)+1,LARGE(A$3:A82,1))</f>
        <v>0</v>
      </c>
      <c r="B85" s="1353">
        <f t="shared" ca="1" si="18"/>
        <v>4</v>
      </c>
      <c r="C85" s="1353">
        <f t="shared" ca="1" si="19"/>
        <v>1</v>
      </c>
      <c r="D85" s="1354">
        <f t="shared" ca="1" si="20"/>
        <v>1</v>
      </c>
      <c r="E85" s="1354">
        <f t="shared" ca="1" si="21"/>
        <v>2</v>
      </c>
      <c r="G85" s="803"/>
      <c r="H85" s="804" t="s">
        <v>559</v>
      </c>
      <c r="I85" s="805" t="str">
        <f t="shared" ca="1" si="16"/>
        <v>04.001.001.002</v>
      </c>
      <c r="J85" s="806" t="s">
        <v>3823</v>
      </c>
      <c r="K85" s="807" t="s">
        <v>1</v>
      </c>
      <c r="L85" s="1351">
        <f>Visus!G15</f>
        <v>9.0299999999999994</v>
      </c>
      <c r="M85" s="1351">
        <v>44.134999999999998</v>
      </c>
      <c r="N85" s="1089">
        <f t="shared" si="17"/>
        <v>398.53904999999997</v>
      </c>
      <c r="O85" s="1358"/>
      <c r="P85" s="810" t="s">
        <v>1103</v>
      </c>
      <c r="Q85" s="210"/>
      <c r="R85" s="210"/>
      <c r="S85" s="210"/>
    </row>
    <row r="86" spans="1:20" s="209" customFormat="1" ht="13.9" hidden="1" customHeight="1" outlineLevel="2" x14ac:dyDescent="0.2">
      <c r="A86" s="1353">
        <f ca="1">IF($H86="UNIDADE CONSTRUTIVA",OFFSET(A86,-1,0)+1,LARGE(A$3:A83,1))</f>
        <v>0</v>
      </c>
      <c r="B86" s="1353">
        <f t="shared" ca="1" si="18"/>
        <v>4</v>
      </c>
      <c r="C86" s="1353">
        <f t="shared" ca="1" si="19"/>
        <v>1</v>
      </c>
      <c r="D86" s="1354">
        <f t="shared" ca="1" si="20"/>
        <v>1</v>
      </c>
      <c r="E86" s="1354">
        <f t="shared" ca="1" si="21"/>
        <v>3</v>
      </c>
      <c r="G86" s="803"/>
      <c r="H86" s="804" t="s">
        <v>559</v>
      </c>
      <c r="I86" s="805" t="str">
        <f t="shared" ca="1" si="16"/>
        <v>04.001.001.003</v>
      </c>
      <c r="J86" s="806" t="s">
        <v>3824</v>
      </c>
      <c r="K86" s="807" t="s">
        <v>1</v>
      </c>
      <c r="L86" s="1351">
        <f>Visus!G16</f>
        <v>1388.24</v>
      </c>
      <c r="M86" s="1351">
        <v>50.398600000000002</v>
      </c>
      <c r="N86" s="1089">
        <f t="shared" si="17"/>
        <v>69965.352463999996</v>
      </c>
      <c r="O86" s="1358"/>
      <c r="P86" s="810" t="s">
        <v>1103</v>
      </c>
      <c r="Q86" s="210"/>
      <c r="R86" s="210"/>
      <c r="S86" s="210"/>
    </row>
    <row r="87" spans="1:20" s="209" customFormat="1" ht="13.9" hidden="1" customHeight="1" outlineLevel="2" x14ac:dyDescent="0.2">
      <c r="A87" s="1353">
        <f ca="1">IF($H87="UNIDADE CONSTRUTIVA",OFFSET(A87,-1,0)+1,LARGE(A$3:A84,1))</f>
        <v>0</v>
      </c>
      <c r="B87" s="1353">
        <f t="shared" ref="B87" ca="1" si="22">IF(H87="UNIDADE CONSTRUTIVA",0,IF(H87="CÉLULA CONSTRUTIVA",OFFSET(B87,-1,0)+1,OFFSET(B87,-1,0)))</f>
        <v>4</v>
      </c>
      <c r="C87" s="1353">
        <f t="shared" ref="C87" ca="1" si="23">IF(H87="CÉLULA CONSTRUTIVA",0,IF(H87="ETAPA",OFFSET(C87,-1,0)+1,OFFSET(C87,-1,0)))</f>
        <v>1</v>
      </c>
      <c r="D87" s="1354">
        <f t="shared" ref="D87" ca="1" si="24">IF(H87="ETAPA",0,IF(H87="SUBETAPA",OFFSET(D87,-1,0)+1,OFFSET(D87,-1,0)))</f>
        <v>1</v>
      </c>
      <c r="E87" s="1354">
        <f t="shared" ref="E87" ca="1" si="25">IF(H87="Subetapa",0,IF(H87="serviço",OFFSET(E87,-1,0)+1,OFFSET(E87,-1,0)))</f>
        <v>4</v>
      </c>
      <c r="G87" s="803"/>
      <c r="H87" s="804" t="s">
        <v>559</v>
      </c>
      <c r="I87" s="805" t="str">
        <f t="shared" ref="I87" ca="1" si="26">IF(H87="Unidade Construtiva",TEXT(A87,"00"),IF(H87="Célula Construtiva",TEXT(B87,"00"),IF(H87="Etapa",CONCATENATE(TEXT(B87,"00"),".",TEXT(C87,"000")),IF(H87="Subetapa",CONCATENATE(TEXT(B87,"00"),".",TEXT(C87,"000"),".",TEXT(D87,"000")),IF(H87="Serviço",CONCATENATE(TEXT(B87,"00"),".",TEXT(C87,"000"),".",TEXT(D87,"000"),".",TEXT(E87,"000")),"")))))</f>
        <v>04.001.001.004</v>
      </c>
      <c r="J87" s="806" t="s">
        <v>6908</v>
      </c>
      <c r="K87" s="807" t="s">
        <v>1</v>
      </c>
      <c r="L87" s="1351">
        <f>Visus!G17</f>
        <v>240.35</v>
      </c>
      <c r="M87" s="1369"/>
      <c r="N87" s="1089">
        <f t="shared" si="17"/>
        <v>0</v>
      </c>
      <c r="O87" s="1358"/>
      <c r="P87" s="810" t="s">
        <v>1103</v>
      </c>
      <c r="Q87" s="210"/>
      <c r="R87" s="210"/>
      <c r="S87" s="210"/>
    </row>
    <row r="88" spans="1:20" s="209" customFormat="1" ht="13.9" hidden="1" customHeight="1" outlineLevel="1" collapsed="1" x14ac:dyDescent="0.2">
      <c r="A88" s="1353">
        <f ca="1">IF($H88="UNIDADE CONSTRUTIVA",OFFSET(A88,-1,0)+1,LARGE(A$3:A84,1))</f>
        <v>0</v>
      </c>
      <c r="B88" s="1353">
        <f t="shared" ca="1" si="18"/>
        <v>4</v>
      </c>
      <c r="C88" s="1353">
        <f t="shared" ca="1" si="19"/>
        <v>1</v>
      </c>
      <c r="D88" s="1354">
        <f t="shared" ca="1" si="20"/>
        <v>2</v>
      </c>
      <c r="E88" s="1354">
        <f t="shared" ca="1" si="21"/>
        <v>0</v>
      </c>
      <c r="G88" s="803"/>
      <c r="H88" s="804" t="s">
        <v>558</v>
      </c>
      <c r="I88" s="805" t="str">
        <f t="shared" ca="1" si="16"/>
        <v>04.001.002</v>
      </c>
      <c r="J88" s="806" t="s">
        <v>1404</v>
      </c>
      <c r="K88" s="807"/>
      <c r="L88" s="1351"/>
      <c r="M88" s="1351"/>
      <c r="N88" s="1089">
        <f t="shared" ca="1" si="17"/>
        <v>0</v>
      </c>
      <c r="O88" s="1358"/>
      <c r="P88" s="810"/>
      <c r="Q88" s="210"/>
      <c r="R88" s="210"/>
      <c r="S88" s="210"/>
    </row>
    <row r="89" spans="1:20" s="209" customFormat="1" ht="13.9" hidden="1" customHeight="1" outlineLevel="2" x14ac:dyDescent="0.2">
      <c r="A89" s="1353">
        <f ca="1">IF($H89="UNIDADE CONSTRUTIVA",OFFSET(A89,-1,0)+1,LARGE(A$3:A85,1))</f>
        <v>0</v>
      </c>
      <c r="B89" s="1353">
        <f t="shared" ca="1" si="18"/>
        <v>4</v>
      </c>
      <c r="C89" s="1353">
        <f t="shared" ca="1" si="19"/>
        <v>1</v>
      </c>
      <c r="D89" s="1354">
        <f t="shared" ca="1" si="20"/>
        <v>2</v>
      </c>
      <c r="E89" s="1354">
        <f t="shared" ca="1" si="21"/>
        <v>1</v>
      </c>
      <c r="G89" s="803"/>
      <c r="H89" s="804" t="s">
        <v>559</v>
      </c>
      <c r="I89" s="805" t="str">
        <f t="shared" ca="1" si="16"/>
        <v>04.001.002.001</v>
      </c>
      <c r="J89" s="1699" t="s">
        <v>4263</v>
      </c>
      <c r="K89" s="807" t="s">
        <v>1</v>
      </c>
      <c r="L89" s="1351">
        <f>Visus!G30</f>
        <v>138.94</v>
      </c>
      <c r="M89" s="1369"/>
      <c r="N89" s="1089">
        <f t="shared" si="17"/>
        <v>0</v>
      </c>
      <c r="O89" s="1358"/>
      <c r="P89" s="810" t="s">
        <v>1103</v>
      </c>
      <c r="Q89" s="210"/>
      <c r="R89" s="210"/>
      <c r="S89" s="210"/>
    </row>
    <row r="90" spans="1:20" s="209" customFormat="1" ht="13.9" hidden="1" customHeight="1" outlineLevel="1" collapsed="1" x14ac:dyDescent="0.2">
      <c r="A90" s="1353">
        <f ca="1">IF($H90="UNIDADE CONSTRUTIVA",OFFSET(A90,-1,0)+1,LARGE(A$3:A88,1))</f>
        <v>0</v>
      </c>
      <c r="B90" s="1353">
        <f t="shared" ca="1" si="18"/>
        <v>4</v>
      </c>
      <c r="C90" s="1353">
        <f t="shared" ca="1" si="19"/>
        <v>1</v>
      </c>
      <c r="D90" s="1354">
        <f t="shared" ca="1" si="20"/>
        <v>3</v>
      </c>
      <c r="E90" s="1354">
        <f t="shared" ca="1" si="21"/>
        <v>0</v>
      </c>
      <c r="G90" s="803"/>
      <c r="H90" s="804" t="s">
        <v>558</v>
      </c>
      <c r="I90" s="805" t="str">
        <f t="shared" ca="1" si="16"/>
        <v>04.001.003</v>
      </c>
      <c r="J90" s="806" t="s">
        <v>421</v>
      </c>
      <c r="K90" s="807"/>
      <c r="L90" s="1351"/>
      <c r="M90" s="1351"/>
      <c r="N90" s="1089">
        <f t="shared" ca="1" si="17"/>
        <v>12122.457601</v>
      </c>
      <c r="O90" s="1358"/>
      <c r="P90" s="810"/>
      <c r="Q90" s="210"/>
      <c r="R90" s="210"/>
      <c r="S90" s="210"/>
    </row>
    <row r="91" spans="1:20" s="209" customFormat="1" ht="13.9" hidden="1" customHeight="1" outlineLevel="2" x14ac:dyDescent="0.2">
      <c r="A91" s="1353">
        <f ca="1">IF($H91="UNIDADE CONSTRUTIVA",OFFSET(A91,-1,0)+1,LARGE(A$3:A89,1))</f>
        <v>0</v>
      </c>
      <c r="B91" s="1353">
        <f t="shared" ca="1" si="18"/>
        <v>4</v>
      </c>
      <c r="C91" s="1353">
        <f t="shared" ca="1" si="19"/>
        <v>1</v>
      </c>
      <c r="D91" s="1354">
        <f t="shared" ca="1" si="20"/>
        <v>3</v>
      </c>
      <c r="E91" s="1354">
        <f t="shared" ca="1" si="21"/>
        <v>1</v>
      </c>
      <c r="G91" s="803"/>
      <c r="H91" s="804" t="s">
        <v>559</v>
      </c>
      <c r="I91" s="805" t="str">
        <f t="shared" ca="1" si="16"/>
        <v>04.001.003.001</v>
      </c>
      <c r="J91" s="1699" t="s">
        <v>1405</v>
      </c>
      <c r="K91" s="807" t="s">
        <v>3</v>
      </c>
      <c r="L91" s="1351">
        <f>Visus!G40</f>
        <v>650.30999999999995</v>
      </c>
      <c r="M91" s="1351">
        <v>5.1351000000000004</v>
      </c>
      <c r="N91" s="1089">
        <f t="shared" si="17"/>
        <v>3339.4068809999999</v>
      </c>
      <c r="O91" s="1358"/>
      <c r="P91" s="810" t="s">
        <v>1103</v>
      </c>
      <c r="Q91" s="210"/>
      <c r="R91" s="210"/>
      <c r="S91" s="210"/>
    </row>
    <row r="92" spans="1:20" s="209" customFormat="1" ht="13.9" hidden="1" customHeight="1" outlineLevel="2" x14ac:dyDescent="0.2">
      <c r="A92" s="1353">
        <f ca="1">IF($H92="UNIDADE CONSTRUTIVA",OFFSET(A92,-1,0)+1,LARGE(A$3:A89,1))</f>
        <v>0</v>
      </c>
      <c r="B92" s="1353">
        <f t="shared" ca="1" si="18"/>
        <v>4</v>
      </c>
      <c r="C92" s="1353">
        <f t="shared" ca="1" si="19"/>
        <v>1</v>
      </c>
      <c r="D92" s="1354">
        <f t="shared" ca="1" si="20"/>
        <v>3</v>
      </c>
      <c r="E92" s="1354">
        <f t="shared" ca="1" si="21"/>
        <v>2</v>
      </c>
      <c r="G92" s="803"/>
      <c r="H92" s="804" t="s">
        <v>559</v>
      </c>
      <c r="I92" s="805" t="str">
        <f t="shared" ca="1" si="16"/>
        <v>04.001.003.002</v>
      </c>
      <c r="J92" s="806" t="s">
        <v>1406</v>
      </c>
      <c r="K92" s="807" t="s">
        <v>2</v>
      </c>
      <c r="L92" s="1351">
        <f>SUM($L$89)*0.04</f>
        <v>5.5575999999999999</v>
      </c>
      <c r="M92" s="1351">
        <v>3.24</v>
      </c>
      <c r="N92" s="1089">
        <f t="shared" si="17"/>
        <v>18.006624000000002</v>
      </c>
      <c r="O92" s="1358"/>
      <c r="P92" s="810" t="s">
        <v>1103</v>
      </c>
      <c r="Q92" s="210"/>
      <c r="R92" s="210"/>
      <c r="S92" s="210"/>
      <c r="T92" s="1363"/>
    </row>
    <row r="93" spans="1:20" s="209" customFormat="1" ht="13.9" hidden="1" customHeight="1" outlineLevel="2" x14ac:dyDescent="0.2">
      <c r="A93" s="1353">
        <f ca="1">IF($H93="UNIDADE CONSTRUTIVA",OFFSET(A93,-1,0)+1,LARGE(A$3:A90,1))</f>
        <v>0</v>
      </c>
      <c r="B93" s="1353">
        <f t="shared" ca="1" si="18"/>
        <v>4</v>
      </c>
      <c r="C93" s="1353">
        <f t="shared" ca="1" si="19"/>
        <v>1</v>
      </c>
      <c r="D93" s="1354">
        <f t="shared" ca="1" si="20"/>
        <v>3</v>
      </c>
      <c r="E93" s="1354">
        <f t="shared" ca="1" si="21"/>
        <v>3</v>
      </c>
      <c r="G93" s="803"/>
      <c r="H93" s="804" t="s">
        <v>559</v>
      </c>
      <c r="I93" s="805" t="str">
        <f t="shared" ca="1" si="16"/>
        <v>04.001.003.003</v>
      </c>
      <c r="J93" s="806" t="s">
        <v>1407</v>
      </c>
      <c r="K93" s="807" t="s">
        <v>3</v>
      </c>
      <c r="L93" s="1351">
        <f>SUM(Visus!G41:G42)</f>
        <v>194.44</v>
      </c>
      <c r="M93" s="1351">
        <v>45.078400000000002</v>
      </c>
      <c r="N93" s="1089">
        <f t="shared" si="17"/>
        <v>8765.0440959999996</v>
      </c>
      <c r="O93" s="1358"/>
      <c r="P93" s="810" t="s">
        <v>1103</v>
      </c>
      <c r="Q93" s="210"/>
      <c r="R93" s="210"/>
      <c r="S93" s="210"/>
      <c r="T93" s="1363"/>
    </row>
    <row r="94" spans="1:20" s="209" customFormat="1" ht="13.9" hidden="1" customHeight="1" outlineLevel="1" collapsed="1" x14ac:dyDescent="0.2">
      <c r="A94" s="1353">
        <f ca="1">IF($H94="UNIDADE CONSTRUTIVA",OFFSET(A94,-1,0)+1,LARGE(A$3:A89,1))</f>
        <v>0</v>
      </c>
      <c r="B94" s="1353">
        <f t="shared" ref="B94:B95" ca="1" si="27">IF(H94="UNIDADE CONSTRUTIVA",0,IF(H94="CÉLULA CONSTRUTIVA",OFFSET(B94,-1,0)+1,OFFSET(B94,-1,0)))</f>
        <v>4</v>
      </c>
      <c r="C94" s="1353">
        <f t="shared" ref="C94:C95" ca="1" si="28">IF(H94="CÉLULA CONSTRUTIVA",0,IF(H94="ETAPA",OFFSET(C94,-1,0)+1,OFFSET(C94,-1,0)))</f>
        <v>1</v>
      </c>
      <c r="D94" s="1354">
        <f t="shared" ref="D94:D95" ca="1" si="29">IF(H94="ETAPA",0,IF(H94="SUBETAPA",OFFSET(D94,-1,0)+1,OFFSET(D94,-1,0)))</f>
        <v>4</v>
      </c>
      <c r="E94" s="1354">
        <f t="shared" ref="E94:E95" ca="1" si="30">IF(H94="Subetapa",0,IF(H94="serviço",OFFSET(E94,-1,0)+1,OFFSET(E94,-1,0)))</f>
        <v>0</v>
      </c>
      <c r="G94" s="803"/>
      <c r="H94" s="804" t="s">
        <v>558</v>
      </c>
      <c r="I94" s="805" t="str">
        <f t="shared" ref="I94:I95" ca="1" si="31">IF(H94="Unidade Construtiva",TEXT(A94,"00"),IF(H94="Célula Construtiva",TEXT(B94,"00"),IF(H94="Etapa",CONCATENATE(TEXT(B94,"00"),".",TEXT(C94,"000")),IF(H94="Subetapa",CONCATENATE(TEXT(B94,"00"),".",TEXT(C94,"000"),".",TEXT(D94,"000")),IF(H94="Serviço",CONCATENATE(TEXT(B94,"00"),".",TEXT(C94,"000"),".",TEXT(D94,"000"),".",TEXT(E94,"000")),"")))))</f>
        <v>04.001.004</v>
      </c>
      <c r="J94" s="806" t="s">
        <v>4266</v>
      </c>
      <c r="K94" s="807"/>
      <c r="L94" s="1351"/>
      <c r="M94" s="1351"/>
      <c r="N94" s="1089">
        <f t="shared" ca="1" si="17"/>
        <v>96737.638399999996</v>
      </c>
      <c r="O94" s="1358"/>
      <c r="P94" s="810"/>
      <c r="Q94" s="210"/>
      <c r="R94" s="210"/>
      <c r="S94" s="210"/>
      <c r="T94" s="1363"/>
    </row>
    <row r="95" spans="1:20" s="209" customFormat="1" ht="13.9" hidden="1" customHeight="1" outlineLevel="2" x14ac:dyDescent="0.2">
      <c r="A95" s="1353">
        <f ca="1">IF($H95="UNIDADE CONSTRUTIVA",OFFSET(A95,-1,0)+1,LARGE(A$3:A92,1))</f>
        <v>0</v>
      </c>
      <c r="B95" s="1353">
        <f t="shared" ca="1" si="27"/>
        <v>4</v>
      </c>
      <c r="C95" s="1353">
        <f t="shared" ca="1" si="28"/>
        <v>1</v>
      </c>
      <c r="D95" s="1354">
        <f t="shared" ca="1" si="29"/>
        <v>4</v>
      </c>
      <c r="E95" s="1354">
        <f t="shared" ca="1" si="30"/>
        <v>1</v>
      </c>
      <c r="G95" s="803"/>
      <c r="H95" s="804" t="s">
        <v>559</v>
      </c>
      <c r="I95" s="805" t="str">
        <f t="shared" ca="1" si="31"/>
        <v>04.001.004.001</v>
      </c>
      <c r="J95" s="806" t="s">
        <v>7015</v>
      </c>
      <c r="K95" s="1700" t="s">
        <v>1</v>
      </c>
      <c r="L95" s="1351">
        <f>Visus!G35</f>
        <v>374.14</v>
      </c>
      <c r="M95" s="1368">
        <v>258.56</v>
      </c>
      <c r="N95" s="1089">
        <f t="shared" si="17"/>
        <v>96737.638399999996</v>
      </c>
      <c r="O95" s="1358"/>
      <c r="P95" s="810" t="s">
        <v>1103</v>
      </c>
      <c r="Q95" s="210"/>
      <c r="R95" s="210"/>
      <c r="S95" s="210"/>
    </row>
    <row r="96" spans="1:20" s="209" customFormat="1" ht="13.9" hidden="1" customHeight="1" outlineLevel="1" collapsed="1" x14ac:dyDescent="0.2">
      <c r="A96" s="1353">
        <f ca="1">IF($H96="UNIDADE CONSTRUTIVA",OFFSET(A96,-1,0)+1,LARGE(A$3:A91,1))</f>
        <v>0</v>
      </c>
      <c r="B96" s="1353">
        <f t="shared" ca="1" si="18"/>
        <v>4</v>
      </c>
      <c r="C96" s="1353">
        <f t="shared" ca="1" si="19"/>
        <v>1</v>
      </c>
      <c r="D96" s="1354">
        <f t="shared" ca="1" si="20"/>
        <v>5</v>
      </c>
      <c r="E96" s="1354">
        <f t="shared" ca="1" si="21"/>
        <v>0</v>
      </c>
      <c r="G96" s="803"/>
      <c r="H96" s="804" t="s">
        <v>558</v>
      </c>
      <c r="I96" s="805" t="str">
        <f t="shared" ca="1" si="16"/>
        <v>04.001.005</v>
      </c>
      <c r="J96" s="806" t="s">
        <v>422</v>
      </c>
      <c r="K96" s="807"/>
      <c r="L96" s="1351"/>
      <c r="M96" s="1351"/>
      <c r="N96" s="1089">
        <f t="shared" ca="1" si="17"/>
        <v>100500.42013680706</v>
      </c>
      <c r="O96" s="1358"/>
      <c r="P96" s="810"/>
      <c r="Q96" s="210"/>
      <c r="R96" s="210"/>
      <c r="S96" s="210"/>
      <c r="T96" s="1363"/>
    </row>
    <row r="97" spans="1:20" s="209" customFormat="1" ht="13.9" hidden="1" customHeight="1" outlineLevel="2" x14ac:dyDescent="0.2">
      <c r="A97" s="1353">
        <f ca="1">IF($H97="UNIDADE CONSTRUTIVA",OFFSET(A97,-1,0)+1,LARGE(A$3:A92,1))</f>
        <v>0</v>
      </c>
      <c r="B97" s="1353">
        <f t="shared" ca="1" si="18"/>
        <v>4</v>
      </c>
      <c r="C97" s="1353">
        <f t="shared" ca="1" si="19"/>
        <v>1</v>
      </c>
      <c r="D97" s="1354">
        <f t="shared" ca="1" si="20"/>
        <v>5</v>
      </c>
      <c r="E97" s="1354">
        <f t="shared" ca="1" si="21"/>
        <v>1</v>
      </c>
      <c r="G97" s="803"/>
      <c r="H97" s="804" t="s">
        <v>559</v>
      </c>
      <c r="I97" s="805" t="str">
        <f t="shared" ca="1" si="16"/>
        <v>04.001.005.001</v>
      </c>
      <c r="J97" s="806" t="s">
        <v>1408</v>
      </c>
      <c r="K97" s="807" t="s">
        <v>1</v>
      </c>
      <c r="L97" s="1351">
        <f>SUM(L84:L87)</f>
        <v>1898.86</v>
      </c>
      <c r="M97" s="1351">
        <v>52.926713995137646</v>
      </c>
      <c r="N97" s="1089">
        <f t="shared" si="17"/>
        <v>100500.42013680706</v>
      </c>
      <c r="O97" s="1358"/>
      <c r="P97" s="810" t="s">
        <v>1103</v>
      </c>
      <c r="Q97" s="210"/>
      <c r="R97" s="210"/>
      <c r="S97" s="210"/>
      <c r="T97" s="1363"/>
    </row>
    <row r="98" spans="1:20" s="209" customFormat="1" ht="13.9" hidden="1" customHeight="1" outlineLevel="2" x14ac:dyDescent="0.2">
      <c r="A98" s="1353">
        <f ca="1">IF($H98="UNIDADE CONSTRUTIVA",OFFSET(A98,-1,0)+1,LARGE(A$3:A93,1))</f>
        <v>0</v>
      </c>
      <c r="B98" s="1353">
        <f t="shared" ca="1" si="18"/>
        <v>4</v>
      </c>
      <c r="C98" s="1353">
        <f t="shared" ca="1" si="19"/>
        <v>1</v>
      </c>
      <c r="D98" s="1354">
        <f t="shared" ca="1" si="20"/>
        <v>5</v>
      </c>
      <c r="E98" s="1354">
        <f t="shared" ca="1" si="21"/>
        <v>2</v>
      </c>
      <c r="G98" s="803"/>
      <c r="H98" s="804" t="s">
        <v>559</v>
      </c>
      <c r="I98" s="805" t="str">
        <f t="shared" ca="1" si="16"/>
        <v>04.001.005.002</v>
      </c>
      <c r="J98" s="1699" t="s">
        <v>6954</v>
      </c>
      <c r="K98" s="807" t="s">
        <v>1</v>
      </c>
      <c r="L98" s="1351">
        <f>L89</f>
        <v>138.94</v>
      </c>
      <c r="M98" s="1351"/>
      <c r="N98" s="1089">
        <f t="shared" si="17"/>
        <v>0</v>
      </c>
      <c r="O98" s="1358"/>
      <c r="P98" s="810" t="s">
        <v>1103</v>
      </c>
      <c r="Q98" s="210"/>
      <c r="R98" s="210"/>
      <c r="S98" s="210"/>
      <c r="T98" s="1363"/>
    </row>
    <row r="99" spans="1:20" s="209" customFormat="1" ht="13.9" hidden="1" customHeight="1" outlineLevel="1" x14ac:dyDescent="0.2">
      <c r="A99" s="1353">
        <f ca="1">IF($H99="UNIDADE CONSTRUTIVA",OFFSET(A99,-1,0)+1,LARGE(A$3:A97,1))</f>
        <v>0</v>
      </c>
      <c r="B99" s="1353">
        <f t="shared" ref="B99:B132" ca="1" si="32">IF(H99="UNIDADE CONSTRUTIVA",0,IF(H99="CÉLULA CONSTRUTIVA",OFFSET(B99,-1,0)+1,OFFSET(B99,-1,0)))</f>
        <v>4</v>
      </c>
      <c r="C99" s="1353">
        <f t="shared" ref="C99:C132" ca="1" si="33">IF(H99="CÉLULA CONSTRUTIVA",0,IF(H99="ETAPA",OFFSET(C99,-1,0)+1,OFFSET(C99,-1,0)))</f>
        <v>2</v>
      </c>
      <c r="D99" s="1354">
        <f t="shared" ref="D99:D132" ca="1" si="34">IF(H99="ETAPA",0,IF(H99="SUBETAPA",OFFSET(D99,-1,0)+1,OFFSET(D99,-1,0)))</f>
        <v>0</v>
      </c>
      <c r="E99" s="1354">
        <f t="shared" ref="E99:E132" ca="1" si="35">IF(H99="Subetapa",0,IF(H99="serviço",OFFSET(E99,-1,0)+1,OFFSET(E99,-1,0)))</f>
        <v>2</v>
      </c>
      <c r="G99" s="803"/>
      <c r="H99" s="804" t="s">
        <v>557</v>
      </c>
      <c r="I99" s="805" t="str">
        <f t="shared" ref="I99:I132" ca="1" si="36">IF(H99="Unidade Construtiva",TEXT(A99,"00"),IF(H99="Célula Construtiva",TEXT(B99,"00"),IF(H99="Etapa",CONCATENATE(TEXT(B99,"00"),".",TEXT(C99,"000")),IF(H99="Subetapa",CONCATENATE(TEXT(B99,"00"),".",TEXT(C99,"000"),".",TEXT(D99,"000")),IF(H99="Serviço",CONCATENATE(TEXT(B99,"00"),".",TEXT(C99,"000"),".",TEXT(D99,"000"),".",TEXT(E99,"000")),"")))))</f>
        <v>04.002</v>
      </c>
      <c r="J99" s="806" t="s">
        <v>6911</v>
      </c>
      <c r="K99" s="807"/>
      <c r="L99" s="1351"/>
      <c r="M99" s="1351"/>
      <c r="N99" s="1089">
        <f t="shared" ca="1" si="17"/>
        <v>202770.86922957888</v>
      </c>
      <c r="O99" s="1358"/>
      <c r="P99" s="810"/>
      <c r="Q99" s="210"/>
      <c r="R99" s="210"/>
      <c r="S99" s="210"/>
    </row>
    <row r="100" spans="1:20" s="209" customFormat="1" ht="13.9" hidden="1" customHeight="1" outlineLevel="1" collapsed="1" x14ac:dyDescent="0.2">
      <c r="A100" s="1353">
        <f ca="1">IF($H100="UNIDADE CONSTRUTIVA",OFFSET(A100,-1,0)+1,LARGE(A$3:A98,1))</f>
        <v>0</v>
      </c>
      <c r="B100" s="1353">
        <f t="shared" ca="1" si="32"/>
        <v>4</v>
      </c>
      <c r="C100" s="1353">
        <f t="shared" ca="1" si="33"/>
        <v>2</v>
      </c>
      <c r="D100" s="1354">
        <f t="shared" ca="1" si="34"/>
        <v>1</v>
      </c>
      <c r="E100" s="1354">
        <f t="shared" ca="1" si="35"/>
        <v>0</v>
      </c>
      <c r="G100" s="803"/>
      <c r="H100" s="804" t="s">
        <v>558</v>
      </c>
      <c r="I100" s="805" t="str">
        <f t="shared" ca="1" si="36"/>
        <v>04.002.001</v>
      </c>
      <c r="J100" s="806" t="s">
        <v>420</v>
      </c>
      <c r="K100" s="807"/>
      <c r="L100" s="1351"/>
      <c r="M100" s="1351"/>
      <c r="N100" s="1089">
        <f t="shared" ca="1" si="17"/>
        <v>41259.065329999998</v>
      </c>
      <c r="O100" s="1358"/>
      <c r="P100" s="810"/>
      <c r="Q100" s="210"/>
      <c r="R100" s="210"/>
      <c r="S100" s="210"/>
    </row>
    <row r="101" spans="1:20" s="209" customFormat="1" ht="13.9" hidden="1" customHeight="1" outlineLevel="2" x14ac:dyDescent="0.2">
      <c r="A101" s="1353">
        <f ca="1">IF($H101="UNIDADE CONSTRUTIVA",OFFSET(A101,-1,0)+1,LARGE(A$3:A98,1))</f>
        <v>0</v>
      </c>
      <c r="B101" s="1353">
        <f t="shared" ca="1" si="32"/>
        <v>4</v>
      </c>
      <c r="C101" s="1353">
        <f t="shared" ca="1" si="33"/>
        <v>2</v>
      </c>
      <c r="D101" s="1354">
        <f t="shared" ca="1" si="34"/>
        <v>1</v>
      </c>
      <c r="E101" s="1354">
        <f t="shared" ca="1" si="35"/>
        <v>1</v>
      </c>
      <c r="G101" s="803"/>
      <c r="H101" s="804" t="s">
        <v>559</v>
      </c>
      <c r="I101" s="805" t="str">
        <f t="shared" ca="1" si="36"/>
        <v>04.002.001.001</v>
      </c>
      <c r="J101" s="806" t="s">
        <v>3822</v>
      </c>
      <c r="K101" s="807" t="s">
        <v>1</v>
      </c>
      <c r="L101" s="1351">
        <f>Visus!G626</f>
        <v>276.75</v>
      </c>
      <c r="M101" s="1351">
        <v>35.985599999999998</v>
      </c>
      <c r="N101" s="1089">
        <f t="shared" si="17"/>
        <v>9959.014799999999</v>
      </c>
      <c r="O101" s="1358"/>
      <c r="P101" s="810" t="s">
        <v>1103</v>
      </c>
      <c r="Q101" s="210"/>
      <c r="R101" s="210"/>
      <c r="S101" s="210"/>
    </row>
    <row r="102" spans="1:20" s="209" customFormat="1" ht="13.9" hidden="1" customHeight="1" outlineLevel="2" x14ac:dyDescent="0.2">
      <c r="A102" s="1353">
        <f ca="1">IF($H102="UNIDADE CONSTRUTIVA",OFFSET(A102,-1,0)+1,LARGE(A$3:A100,1))</f>
        <v>0</v>
      </c>
      <c r="B102" s="1353">
        <f t="shared" ca="1" si="32"/>
        <v>4</v>
      </c>
      <c r="C102" s="1353">
        <f t="shared" ca="1" si="33"/>
        <v>2</v>
      </c>
      <c r="D102" s="1354">
        <f t="shared" ca="1" si="34"/>
        <v>1</v>
      </c>
      <c r="E102" s="1354">
        <f t="shared" ca="1" si="35"/>
        <v>2</v>
      </c>
      <c r="G102" s="803"/>
      <c r="H102" s="804" t="s">
        <v>559</v>
      </c>
      <c r="I102" s="805" t="str">
        <f t="shared" ca="1" si="36"/>
        <v>04.002.001.002</v>
      </c>
      <c r="J102" s="806" t="s">
        <v>3824</v>
      </c>
      <c r="K102" s="807" t="s">
        <v>1</v>
      </c>
      <c r="L102" s="1351">
        <f>Visus!G627</f>
        <v>621.04999999999995</v>
      </c>
      <c r="M102" s="1351">
        <v>50.398600000000002</v>
      </c>
      <c r="N102" s="1089">
        <f t="shared" si="17"/>
        <v>31300.05053</v>
      </c>
      <c r="O102" s="1358"/>
      <c r="P102" s="810" t="s">
        <v>1103</v>
      </c>
      <c r="Q102" s="210"/>
      <c r="R102" s="210"/>
      <c r="S102" s="210"/>
    </row>
    <row r="103" spans="1:20" s="209" customFormat="1" ht="13.9" hidden="1" customHeight="1" outlineLevel="2" x14ac:dyDescent="0.2">
      <c r="A103" s="1353">
        <f ca="1">IF($H103="UNIDADE CONSTRUTIVA",OFFSET(A103,-1,0)+1,LARGE(A$3:A101,1))</f>
        <v>0</v>
      </c>
      <c r="B103" s="1353">
        <f t="shared" ca="1" si="32"/>
        <v>4</v>
      </c>
      <c r="C103" s="1353">
        <f t="shared" ca="1" si="33"/>
        <v>2</v>
      </c>
      <c r="D103" s="1354">
        <f t="shared" ca="1" si="34"/>
        <v>1</v>
      </c>
      <c r="E103" s="1354">
        <f t="shared" ca="1" si="35"/>
        <v>3</v>
      </c>
      <c r="G103" s="803"/>
      <c r="H103" s="804" t="s">
        <v>559</v>
      </c>
      <c r="I103" s="805" t="str">
        <f t="shared" ca="1" si="36"/>
        <v>04.002.001.003</v>
      </c>
      <c r="J103" s="806" t="s">
        <v>6908</v>
      </c>
      <c r="K103" s="807" t="s">
        <v>1</v>
      </c>
      <c r="L103" s="1351">
        <f>Visus!G628</f>
        <v>858.78000000000009</v>
      </c>
      <c r="M103" s="1369"/>
      <c r="N103" s="1089">
        <f t="shared" si="17"/>
        <v>0</v>
      </c>
      <c r="O103" s="1358"/>
      <c r="P103" s="810" t="s">
        <v>1103</v>
      </c>
      <c r="Q103" s="210"/>
      <c r="R103" s="210"/>
      <c r="S103" s="210"/>
    </row>
    <row r="104" spans="1:20" s="209" customFormat="1" ht="13.9" hidden="1" customHeight="1" outlineLevel="1" collapsed="1" x14ac:dyDescent="0.2">
      <c r="A104" s="1353">
        <f ca="1">IF($H104="UNIDADE CONSTRUTIVA",OFFSET(A104,-1,0)+1,LARGE(A$3:A101,1))</f>
        <v>0</v>
      </c>
      <c r="B104" s="1353">
        <f t="shared" ca="1" si="32"/>
        <v>4</v>
      </c>
      <c r="C104" s="1353">
        <f t="shared" ca="1" si="33"/>
        <v>2</v>
      </c>
      <c r="D104" s="1354">
        <f t="shared" ca="1" si="34"/>
        <v>2</v>
      </c>
      <c r="E104" s="1354">
        <f t="shared" ca="1" si="35"/>
        <v>0</v>
      </c>
      <c r="G104" s="803"/>
      <c r="H104" s="804" t="s">
        <v>558</v>
      </c>
      <c r="I104" s="805" t="str">
        <f t="shared" ca="1" si="36"/>
        <v>04.002.002</v>
      </c>
      <c r="J104" s="806" t="s">
        <v>1404</v>
      </c>
      <c r="K104" s="807"/>
      <c r="L104" s="1351"/>
      <c r="M104" s="1351"/>
      <c r="N104" s="1089">
        <f t="shared" ca="1" si="17"/>
        <v>9446.712606000001</v>
      </c>
      <c r="O104" s="1358"/>
      <c r="P104" s="810"/>
      <c r="Q104" s="210"/>
      <c r="R104" s="210"/>
      <c r="S104" s="210"/>
    </row>
    <row r="105" spans="1:20" s="209" customFormat="1" ht="13.9" hidden="1" customHeight="1" outlineLevel="2" x14ac:dyDescent="0.2">
      <c r="A105" s="1353">
        <f ca="1">IF($H105="UNIDADE CONSTRUTIVA",OFFSET(A105,-1,0)+1,LARGE(A$3:A102,1))</f>
        <v>0</v>
      </c>
      <c r="B105" s="1353">
        <f t="shared" ca="1" si="32"/>
        <v>4</v>
      </c>
      <c r="C105" s="1353">
        <f t="shared" ca="1" si="33"/>
        <v>2</v>
      </c>
      <c r="D105" s="1354">
        <f t="shared" ca="1" si="34"/>
        <v>2</v>
      </c>
      <c r="E105" s="1354">
        <f t="shared" ca="1" si="35"/>
        <v>1</v>
      </c>
      <c r="G105" s="803"/>
      <c r="H105" s="804" t="s">
        <v>559</v>
      </c>
      <c r="I105" s="805" t="str">
        <f t="shared" ca="1" si="36"/>
        <v>04.002.002.001</v>
      </c>
      <c r="J105" s="806" t="s">
        <v>3825</v>
      </c>
      <c r="K105" s="807" t="s">
        <v>1</v>
      </c>
      <c r="L105" s="1351">
        <f>Visus!G654</f>
        <v>137.99</v>
      </c>
      <c r="M105" s="1351">
        <v>68.459400000000002</v>
      </c>
      <c r="N105" s="1089">
        <f t="shared" si="17"/>
        <v>9446.712606000001</v>
      </c>
      <c r="O105" s="1358"/>
      <c r="P105" s="810" t="s">
        <v>1103</v>
      </c>
      <c r="Q105" s="210"/>
      <c r="R105" s="210"/>
      <c r="S105" s="210"/>
    </row>
    <row r="106" spans="1:20" s="209" customFormat="1" ht="13.9" hidden="1" customHeight="1" outlineLevel="1" collapsed="1" x14ac:dyDescent="0.2">
      <c r="A106" s="1353">
        <f ca="1">IF($H106="UNIDADE CONSTRUTIVA",OFFSET(A106,-1,0)+1,LARGE(A$3:A104,1))</f>
        <v>0</v>
      </c>
      <c r="B106" s="1353">
        <f t="shared" ca="1" si="32"/>
        <v>4</v>
      </c>
      <c r="C106" s="1353">
        <f t="shared" ca="1" si="33"/>
        <v>2</v>
      </c>
      <c r="D106" s="1354">
        <f t="shared" ca="1" si="34"/>
        <v>3</v>
      </c>
      <c r="E106" s="1354">
        <f t="shared" ca="1" si="35"/>
        <v>0</v>
      </c>
      <c r="G106" s="803"/>
      <c r="H106" s="804" t="s">
        <v>558</v>
      </c>
      <c r="I106" s="805" t="str">
        <f t="shared" ca="1" si="36"/>
        <v>04.002.003</v>
      </c>
      <c r="J106" s="806" t="s">
        <v>421</v>
      </c>
      <c r="K106" s="807"/>
      <c r="L106" s="1351"/>
      <c r="M106" s="1351"/>
      <c r="N106" s="1089">
        <f t="shared" ca="1" si="17"/>
        <v>18953.644024000001</v>
      </c>
      <c r="O106" s="1358"/>
      <c r="P106" s="810"/>
      <c r="Q106" s="210"/>
      <c r="R106" s="210"/>
      <c r="S106" s="210"/>
    </row>
    <row r="107" spans="1:20" s="209" customFormat="1" ht="13.9" hidden="1" customHeight="1" outlineLevel="2" x14ac:dyDescent="0.2">
      <c r="A107" s="1353">
        <f ca="1">IF($H107="UNIDADE CONSTRUTIVA",OFFSET(A107,-1,0)+1,LARGE(A$3:A104,1))</f>
        <v>0</v>
      </c>
      <c r="B107" s="1353">
        <f t="shared" ca="1" si="32"/>
        <v>4</v>
      </c>
      <c r="C107" s="1353">
        <f t="shared" ca="1" si="33"/>
        <v>2</v>
      </c>
      <c r="D107" s="1354">
        <f t="shared" ca="1" si="34"/>
        <v>3</v>
      </c>
      <c r="E107" s="1354">
        <f t="shared" ca="1" si="35"/>
        <v>1</v>
      </c>
      <c r="G107" s="803"/>
      <c r="H107" s="804" t="s">
        <v>559</v>
      </c>
      <c r="I107" s="805" t="str">
        <f t="shared" ca="1" si="36"/>
        <v>04.002.003.001</v>
      </c>
      <c r="J107" s="806" t="s">
        <v>1405</v>
      </c>
      <c r="K107" s="807" t="s">
        <v>3</v>
      </c>
      <c r="L107" s="1351">
        <f>Visus!G676</f>
        <v>949.83999999999992</v>
      </c>
      <c r="M107" s="1351">
        <v>5.1351000000000004</v>
      </c>
      <c r="N107" s="1089">
        <f t="shared" si="17"/>
        <v>4877.5233840000001</v>
      </c>
      <c r="O107" s="1358"/>
      <c r="P107" s="810" t="s">
        <v>1103</v>
      </c>
      <c r="Q107" s="210"/>
      <c r="R107" s="210"/>
      <c r="S107" s="210"/>
    </row>
    <row r="108" spans="1:20" s="209" customFormat="1" ht="13.9" hidden="1" customHeight="1" outlineLevel="2" x14ac:dyDescent="0.2">
      <c r="A108" s="1353">
        <f ca="1">IF($H108="UNIDADE CONSTRUTIVA",OFFSET(A108,-1,0)+1,LARGE(A$3:A105,1))</f>
        <v>0</v>
      </c>
      <c r="B108" s="1353">
        <f t="shared" ca="1" si="32"/>
        <v>4</v>
      </c>
      <c r="C108" s="1353">
        <f t="shared" ca="1" si="33"/>
        <v>2</v>
      </c>
      <c r="D108" s="1354">
        <f t="shared" ca="1" si="34"/>
        <v>3</v>
      </c>
      <c r="E108" s="1354">
        <f t="shared" ca="1" si="35"/>
        <v>2</v>
      </c>
      <c r="G108" s="803"/>
      <c r="H108" s="804" t="s">
        <v>559</v>
      </c>
      <c r="I108" s="805" t="str">
        <f t="shared" ca="1" si="36"/>
        <v>04.002.003.002</v>
      </c>
      <c r="J108" s="806" t="s">
        <v>1406</v>
      </c>
      <c r="K108" s="807" t="s">
        <v>2</v>
      </c>
      <c r="L108" s="1351">
        <f>SUM($L$84:$L$89)*0.04</f>
        <v>81.512</v>
      </c>
      <c r="M108" s="1351">
        <v>3.24</v>
      </c>
      <c r="N108" s="1089">
        <f t="shared" si="17"/>
        <v>264.09888000000001</v>
      </c>
      <c r="O108" s="1358"/>
      <c r="P108" s="810" t="s">
        <v>1103</v>
      </c>
      <c r="Q108" s="210"/>
      <c r="R108" s="210"/>
      <c r="S108" s="210"/>
      <c r="T108" s="1363"/>
    </row>
    <row r="109" spans="1:20" s="209" customFormat="1" ht="13.9" hidden="1" customHeight="1" outlineLevel="2" x14ac:dyDescent="0.2">
      <c r="A109" s="1353">
        <f ca="1">IF($H109="UNIDADE CONSTRUTIVA",OFFSET(A109,-1,0)+1,LARGE(A$3:A106,1))</f>
        <v>0</v>
      </c>
      <c r="B109" s="1353">
        <f t="shared" ca="1" si="32"/>
        <v>4</v>
      </c>
      <c r="C109" s="1353">
        <f t="shared" ca="1" si="33"/>
        <v>2</v>
      </c>
      <c r="D109" s="1354">
        <f t="shared" ca="1" si="34"/>
        <v>3</v>
      </c>
      <c r="E109" s="1354">
        <f t="shared" ca="1" si="35"/>
        <v>3</v>
      </c>
      <c r="G109" s="803"/>
      <c r="H109" s="804" t="s">
        <v>559</v>
      </c>
      <c r="I109" s="805" t="str">
        <f t="shared" ca="1" si="36"/>
        <v>04.002.003.003</v>
      </c>
      <c r="J109" s="806" t="s">
        <v>1407</v>
      </c>
      <c r="K109" s="807" t="s">
        <v>3</v>
      </c>
      <c r="L109" s="1351">
        <f>Visus!G677+Visus!G678</f>
        <v>306.39999999999998</v>
      </c>
      <c r="M109" s="1351">
        <v>45.078400000000002</v>
      </c>
      <c r="N109" s="1089">
        <f t="shared" si="17"/>
        <v>13812.02176</v>
      </c>
      <c r="O109" s="1358"/>
      <c r="P109" s="810" t="s">
        <v>1103</v>
      </c>
      <c r="Q109" s="210"/>
      <c r="R109" s="210"/>
      <c r="S109" s="210"/>
      <c r="T109" s="1363"/>
    </row>
    <row r="110" spans="1:20" s="209" customFormat="1" ht="13.9" hidden="1" customHeight="1" outlineLevel="1" collapsed="1" x14ac:dyDescent="0.2">
      <c r="A110" s="1353">
        <f ca="1">IF($H110="UNIDADE CONSTRUTIVA",OFFSET(A110,-1,0)+1,LARGE(A$3:A105,1))</f>
        <v>0</v>
      </c>
      <c r="B110" s="1353">
        <f t="shared" ca="1" si="32"/>
        <v>4</v>
      </c>
      <c r="C110" s="1353">
        <f t="shared" ca="1" si="33"/>
        <v>2</v>
      </c>
      <c r="D110" s="1354">
        <f t="shared" ca="1" si="34"/>
        <v>4</v>
      </c>
      <c r="E110" s="1354">
        <f t="shared" ca="1" si="35"/>
        <v>0</v>
      </c>
      <c r="G110" s="803"/>
      <c r="H110" s="804" t="s">
        <v>558</v>
      </c>
      <c r="I110" s="805" t="str">
        <f t="shared" ca="1" si="36"/>
        <v>04.002.004</v>
      </c>
      <c r="J110" s="806" t="s">
        <v>4266</v>
      </c>
      <c r="K110" s="807"/>
      <c r="L110" s="1351"/>
      <c r="M110" s="1351"/>
      <c r="N110" s="1089">
        <f t="shared" ca="1" si="17"/>
        <v>40141.440000000002</v>
      </c>
      <c r="O110" s="1358"/>
      <c r="P110" s="810"/>
      <c r="Q110" s="210"/>
      <c r="R110" s="210"/>
      <c r="S110" s="210"/>
      <c r="T110" s="1363"/>
    </row>
    <row r="111" spans="1:20" s="209" customFormat="1" ht="13.9" hidden="1" customHeight="1" outlineLevel="2" x14ac:dyDescent="0.2">
      <c r="A111" s="1353">
        <f ca="1">IF($H111="UNIDADE CONSTRUTIVA",OFFSET(A111,-1,0)+1,LARGE(A$3:A108,1))</f>
        <v>0</v>
      </c>
      <c r="B111" s="1353">
        <f t="shared" ca="1" si="32"/>
        <v>4</v>
      </c>
      <c r="C111" s="1353">
        <f t="shared" ca="1" si="33"/>
        <v>2</v>
      </c>
      <c r="D111" s="1354">
        <f t="shared" ca="1" si="34"/>
        <v>4</v>
      </c>
      <c r="E111" s="1354">
        <f t="shared" ca="1" si="35"/>
        <v>1</v>
      </c>
      <c r="G111" s="803"/>
      <c r="H111" s="804" t="s">
        <v>559</v>
      </c>
      <c r="I111" s="805" t="str">
        <f t="shared" ca="1" si="36"/>
        <v>04.002.004.001</v>
      </c>
      <c r="J111" s="806" t="s">
        <v>7015</v>
      </c>
      <c r="K111" s="807" t="s">
        <v>1</v>
      </c>
      <c r="L111" s="1351">
        <f ca="1">Visus!G665</f>
        <v>155.25</v>
      </c>
      <c r="M111" s="1368">
        <v>258.56</v>
      </c>
      <c r="N111" s="1089">
        <f t="shared" ca="1" si="17"/>
        <v>40141.440000000002</v>
      </c>
      <c r="O111" s="1358"/>
      <c r="P111" s="810" t="s">
        <v>1103</v>
      </c>
      <c r="Q111" s="210"/>
      <c r="R111" s="210"/>
      <c r="S111" s="210"/>
    </row>
    <row r="112" spans="1:20" s="209" customFormat="1" ht="13.9" hidden="1" customHeight="1" outlineLevel="1" collapsed="1" x14ac:dyDescent="0.2">
      <c r="A112" s="1353">
        <f ca="1">IF($H112="UNIDADE CONSTRUTIVA",OFFSET(A112,-1,0)+1,LARGE(A$3:A107,1))</f>
        <v>0</v>
      </c>
      <c r="B112" s="1353">
        <f t="shared" ca="1" si="32"/>
        <v>4</v>
      </c>
      <c r="C112" s="1353">
        <f t="shared" ca="1" si="33"/>
        <v>2</v>
      </c>
      <c r="D112" s="1354">
        <f t="shared" ca="1" si="34"/>
        <v>5</v>
      </c>
      <c r="E112" s="1354">
        <f t="shared" ca="1" si="35"/>
        <v>0</v>
      </c>
      <c r="G112" s="803"/>
      <c r="H112" s="804" t="s">
        <v>558</v>
      </c>
      <c r="I112" s="805" t="str">
        <f t="shared" ca="1" si="36"/>
        <v>04.002.005</v>
      </c>
      <c r="J112" s="806" t="s">
        <v>422</v>
      </c>
      <c r="K112" s="807"/>
      <c r="L112" s="1351"/>
      <c r="M112" s="1351"/>
      <c r="N112" s="1089">
        <f t="shared" ca="1" si="17"/>
        <v>92970.007269578884</v>
      </c>
      <c r="O112" s="1358"/>
      <c r="P112" s="810"/>
      <c r="Q112" s="210"/>
      <c r="R112" s="210"/>
      <c r="S112" s="210"/>
      <c r="T112" s="1363"/>
    </row>
    <row r="113" spans="1:20" s="209" customFormat="1" ht="13.9" hidden="1" customHeight="1" outlineLevel="2" x14ac:dyDescent="0.2">
      <c r="A113" s="1353">
        <f ca="1">IF($H113="UNIDADE CONSTRUTIVA",OFFSET(A113,-1,0)+1,LARGE(A$3:A108,1))</f>
        <v>0</v>
      </c>
      <c r="B113" s="1353">
        <f t="shared" ca="1" si="32"/>
        <v>4</v>
      </c>
      <c r="C113" s="1353">
        <f t="shared" ca="1" si="33"/>
        <v>2</v>
      </c>
      <c r="D113" s="1354">
        <f t="shared" ca="1" si="34"/>
        <v>5</v>
      </c>
      <c r="E113" s="1354">
        <f t="shared" ca="1" si="35"/>
        <v>1</v>
      </c>
      <c r="G113" s="803"/>
      <c r="H113" s="804" t="s">
        <v>559</v>
      </c>
      <c r="I113" s="805" t="str">
        <f t="shared" ca="1" si="36"/>
        <v>04.002.005.001</v>
      </c>
      <c r="J113" s="806" t="s">
        <v>1408</v>
      </c>
      <c r="K113" s="807" t="s">
        <v>1</v>
      </c>
      <c r="L113" s="1351">
        <f>SUM(L101:L103)</f>
        <v>1756.58</v>
      </c>
      <c r="M113" s="1351">
        <v>52.926713995137646</v>
      </c>
      <c r="N113" s="1089">
        <f t="shared" si="17"/>
        <v>92970.007269578884</v>
      </c>
      <c r="O113" s="1358"/>
      <c r="P113" s="810" t="s">
        <v>1103</v>
      </c>
      <c r="Q113" s="210"/>
      <c r="R113" s="210"/>
      <c r="S113" s="210"/>
      <c r="T113" s="1363"/>
    </row>
    <row r="114" spans="1:20" s="209" customFormat="1" ht="13.9" hidden="1" customHeight="1" outlineLevel="2" x14ac:dyDescent="0.2">
      <c r="A114" s="1353">
        <f ca="1">IF($H114="UNIDADE CONSTRUTIVA",OFFSET(A114,-1,0)+1,LARGE(A$3:A112,1))</f>
        <v>0</v>
      </c>
      <c r="B114" s="1353">
        <f t="shared" ca="1" si="32"/>
        <v>4</v>
      </c>
      <c r="C114" s="1353">
        <f t="shared" ca="1" si="33"/>
        <v>2</v>
      </c>
      <c r="D114" s="1354">
        <f t="shared" ca="1" si="34"/>
        <v>5</v>
      </c>
      <c r="E114" s="1354">
        <f t="shared" ca="1" si="35"/>
        <v>2</v>
      </c>
      <c r="G114" s="803"/>
      <c r="H114" s="804" t="s">
        <v>559</v>
      </c>
      <c r="I114" s="805" t="str">
        <f t="shared" ca="1" si="36"/>
        <v>04.002.005.002</v>
      </c>
      <c r="J114" s="1699" t="s">
        <v>6954</v>
      </c>
      <c r="K114" s="807" t="s">
        <v>1</v>
      </c>
      <c r="L114" s="1351">
        <f>L105</f>
        <v>137.99</v>
      </c>
      <c r="M114" s="1351"/>
      <c r="N114" s="1089">
        <f t="shared" si="17"/>
        <v>0</v>
      </c>
      <c r="O114" s="1358"/>
      <c r="P114" s="810" t="s">
        <v>1103</v>
      </c>
      <c r="Q114" s="210"/>
      <c r="R114" s="210"/>
      <c r="S114" s="210"/>
      <c r="T114" s="1363"/>
    </row>
    <row r="115" spans="1:20" s="209" customFormat="1" ht="13.9" hidden="1" customHeight="1" outlineLevel="2" x14ac:dyDescent="0.2">
      <c r="A115" s="1353">
        <f ca="1">IF($H115="UNIDADE CONSTRUTIVA",OFFSET(A115,-1,0)+1,LARGE(A$3:A113,1))</f>
        <v>0</v>
      </c>
      <c r="B115" s="1353">
        <f t="shared" ref="B115" ca="1" si="37">IF(H115="UNIDADE CONSTRUTIVA",0,IF(H115="CÉLULA CONSTRUTIVA",OFFSET(B115,-1,0)+1,OFFSET(B115,-1,0)))</f>
        <v>4</v>
      </c>
      <c r="C115" s="1353">
        <f t="shared" ref="C115" ca="1" si="38">IF(H115="CÉLULA CONSTRUTIVA",0,IF(H115="ETAPA",OFFSET(C115,-1,0)+1,OFFSET(C115,-1,0)))</f>
        <v>2</v>
      </c>
      <c r="D115" s="1354">
        <f t="shared" ref="D115" ca="1" si="39">IF(H115="ETAPA",0,IF(H115="SUBETAPA",OFFSET(D115,-1,0)+1,OFFSET(D115,-1,0)))</f>
        <v>5</v>
      </c>
      <c r="E115" s="1354">
        <f t="shared" ref="E115" ca="1" si="40">IF(H115="Subetapa",0,IF(H115="serviço",OFFSET(E115,-1,0)+1,OFFSET(E115,-1,0)))</f>
        <v>3</v>
      </c>
      <c r="G115" s="803"/>
      <c r="H115" s="804" t="s">
        <v>559</v>
      </c>
      <c r="I115" s="805" t="str">
        <f t="shared" ref="I115" ca="1" si="41">IF(H115="Unidade Construtiva",TEXT(A115,"00"),IF(H115="Célula Construtiva",TEXT(B115,"00"),IF(H115="Etapa",CONCATENATE(TEXT(B115,"00"),".",TEXT(C115,"000")),IF(H115="Subetapa",CONCATENATE(TEXT(B115,"00"),".",TEXT(C115,"000"),".",TEXT(D115,"000")),IF(H115="Serviço",CONCATENATE(TEXT(B115,"00"),".",TEXT(C115,"000"),".",TEXT(D115,"000"),".",TEXT(E115,"000")),"")))))</f>
        <v>04.002.005.003</v>
      </c>
      <c r="J115" s="806" t="s">
        <v>7014</v>
      </c>
      <c r="K115" s="807" t="s">
        <v>1</v>
      </c>
      <c r="L115" s="1351">
        <f ca="1">L111</f>
        <v>155.25</v>
      </c>
      <c r="M115" s="1351"/>
      <c r="N115" s="1089">
        <f t="shared" ca="1" si="17"/>
        <v>0</v>
      </c>
      <c r="O115" s="1358"/>
      <c r="P115" s="810" t="s">
        <v>1103</v>
      </c>
      <c r="Q115" s="210"/>
      <c r="R115" s="210"/>
      <c r="S115" s="210"/>
      <c r="T115" s="1363"/>
    </row>
    <row r="116" spans="1:20" s="209" customFormat="1" ht="13.9" hidden="1" customHeight="1" outlineLevel="1" x14ac:dyDescent="0.2">
      <c r="A116" s="1353">
        <f ca="1">IF($H116="UNIDADE CONSTRUTIVA",OFFSET(A116,-1,0)+1,LARGE(A$3:A113,1))</f>
        <v>0</v>
      </c>
      <c r="B116" s="1353">
        <f t="shared" ca="1" si="32"/>
        <v>4</v>
      </c>
      <c r="C116" s="1353">
        <f t="shared" ca="1" si="33"/>
        <v>3</v>
      </c>
      <c r="D116" s="1354">
        <f t="shared" ca="1" si="34"/>
        <v>0</v>
      </c>
      <c r="E116" s="1354">
        <f t="shared" ca="1" si="35"/>
        <v>3</v>
      </c>
      <c r="G116" s="803"/>
      <c r="H116" s="804" t="s">
        <v>557</v>
      </c>
      <c r="I116" s="805" t="str">
        <f t="shared" ca="1" si="36"/>
        <v>04.003</v>
      </c>
      <c r="J116" s="806" t="s">
        <v>6912</v>
      </c>
      <c r="K116" s="807"/>
      <c r="L116" s="1351"/>
      <c r="M116" s="1351"/>
      <c r="N116" s="1089">
        <f t="shared" ca="1" si="17"/>
        <v>404218.4038263507</v>
      </c>
      <c r="O116" s="1358"/>
      <c r="P116" s="810"/>
      <c r="Q116" s="210"/>
      <c r="R116" s="210"/>
      <c r="S116" s="210"/>
    </row>
    <row r="117" spans="1:20" s="209" customFormat="1" ht="13.9" hidden="1" customHeight="1" outlineLevel="1" collapsed="1" x14ac:dyDescent="0.2">
      <c r="A117" s="1353">
        <f ca="1">IF($H117="UNIDADE CONSTRUTIVA",OFFSET(A117,-1,0)+1,LARGE(A$3:A113,1))</f>
        <v>0</v>
      </c>
      <c r="B117" s="1353">
        <f t="shared" ca="1" si="32"/>
        <v>4</v>
      </c>
      <c r="C117" s="1353">
        <f t="shared" ca="1" si="33"/>
        <v>3</v>
      </c>
      <c r="D117" s="1354">
        <f t="shared" ca="1" si="34"/>
        <v>1</v>
      </c>
      <c r="E117" s="1354">
        <f t="shared" ca="1" si="35"/>
        <v>0</v>
      </c>
      <c r="G117" s="803"/>
      <c r="H117" s="804" t="s">
        <v>558</v>
      </c>
      <c r="I117" s="805" t="str">
        <f t="shared" ca="1" si="36"/>
        <v>04.003.001</v>
      </c>
      <c r="J117" s="806" t="s">
        <v>420</v>
      </c>
      <c r="K117" s="807"/>
      <c r="L117" s="1351"/>
      <c r="M117" s="1351"/>
      <c r="N117" s="1089">
        <f t="shared" ca="1" si="17"/>
        <v>111005.30163799999</v>
      </c>
      <c r="O117" s="1358"/>
      <c r="P117" s="810"/>
      <c r="Q117" s="210"/>
      <c r="R117" s="210"/>
      <c r="S117" s="210"/>
    </row>
    <row r="118" spans="1:20" s="209" customFormat="1" ht="13.9" hidden="1" customHeight="1" outlineLevel="2" x14ac:dyDescent="0.2">
      <c r="A118" s="1353">
        <f ca="1">IF($H118="UNIDADE CONSTRUTIVA",OFFSET(A118,-1,0)+1,LARGE(A$3:A114,1))</f>
        <v>0</v>
      </c>
      <c r="B118" s="1353">
        <f t="shared" ca="1" si="32"/>
        <v>4</v>
      </c>
      <c r="C118" s="1353">
        <f t="shared" ca="1" si="33"/>
        <v>3</v>
      </c>
      <c r="D118" s="1354">
        <f t="shared" ca="1" si="34"/>
        <v>1</v>
      </c>
      <c r="E118" s="1354">
        <f t="shared" ca="1" si="35"/>
        <v>1</v>
      </c>
      <c r="G118" s="803"/>
      <c r="H118" s="804" t="s">
        <v>559</v>
      </c>
      <c r="I118" s="805" t="str">
        <f t="shared" ca="1" si="36"/>
        <v>04.003.001.001</v>
      </c>
      <c r="J118" s="806" t="s">
        <v>3822</v>
      </c>
      <c r="K118" s="807" t="s">
        <v>1</v>
      </c>
      <c r="L118" s="1351">
        <f>Visus!G1447</f>
        <v>407.66</v>
      </c>
      <c r="M118" s="1351">
        <v>35.985599999999998</v>
      </c>
      <c r="N118" s="1089">
        <f t="shared" si="17"/>
        <v>14669.889696</v>
      </c>
      <c r="O118" s="1358"/>
      <c r="P118" s="810" t="s">
        <v>1103</v>
      </c>
      <c r="Q118" s="210"/>
      <c r="R118" s="210"/>
      <c r="S118" s="210"/>
    </row>
    <row r="119" spans="1:20" s="209" customFormat="1" ht="13.9" hidden="1" customHeight="1" outlineLevel="2" x14ac:dyDescent="0.2">
      <c r="A119" s="1353">
        <f ca="1">IF($H119="UNIDADE CONSTRUTIVA",OFFSET(A119,-1,0)+1,LARGE(A$3:A117,1))</f>
        <v>0</v>
      </c>
      <c r="B119" s="1353">
        <f t="shared" ca="1" si="32"/>
        <v>4</v>
      </c>
      <c r="C119" s="1353">
        <f t="shared" ca="1" si="33"/>
        <v>3</v>
      </c>
      <c r="D119" s="1354">
        <f t="shared" ca="1" si="34"/>
        <v>1</v>
      </c>
      <c r="E119" s="1354">
        <f t="shared" ca="1" si="35"/>
        <v>2</v>
      </c>
      <c r="G119" s="803"/>
      <c r="H119" s="804" t="s">
        <v>559</v>
      </c>
      <c r="I119" s="805" t="str">
        <f t="shared" ca="1" si="36"/>
        <v>04.003.001.002</v>
      </c>
      <c r="J119" s="806" t="s">
        <v>3824</v>
      </c>
      <c r="K119" s="807" t="s">
        <v>1</v>
      </c>
      <c r="L119" s="1351">
        <f>Visus!G1448</f>
        <v>1911.4699999999998</v>
      </c>
      <c r="M119" s="1351">
        <v>50.398600000000002</v>
      </c>
      <c r="N119" s="1089">
        <f t="shared" si="17"/>
        <v>96335.411941999992</v>
      </c>
      <c r="O119" s="1358"/>
      <c r="P119" s="810" t="s">
        <v>1103</v>
      </c>
      <c r="Q119" s="210"/>
      <c r="R119" s="210"/>
      <c r="S119" s="210"/>
    </row>
    <row r="120" spans="1:20" s="209" customFormat="1" ht="13.9" hidden="1" customHeight="1" outlineLevel="2" x14ac:dyDescent="0.2">
      <c r="A120" s="1353">
        <f ca="1">IF($H120="UNIDADE CONSTRUTIVA",OFFSET(A120,-1,0)+1,LARGE(A$3:A118,1))</f>
        <v>0</v>
      </c>
      <c r="B120" s="1353">
        <f t="shared" ca="1" si="32"/>
        <v>4</v>
      </c>
      <c r="C120" s="1353">
        <f t="shared" ca="1" si="33"/>
        <v>3</v>
      </c>
      <c r="D120" s="1354">
        <f t="shared" ca="1" si="34"/>
        <v>1</v>
      </c>
      <c r="E120" s="1354">
        <f t="shared" ca="1" si="35"/>
        <v>3</v>
      </c>
      <c r="G120" s="803"/>
      <c r="H120" s="804" t="s">
        <v>559</v>
      </c>
      <c r="I120" s="805" t="str">
        <f t="shared" ca="1" si="36"/>
        <v>04.003.001.003</v>
      </c>
      <c r="J120" s="806" t="s">
        <v>6908</v>
      </c>
      <c r="K120" s="807" t="s">
        <v>1</v>
      </c>
      <c r="L120" s="1351">
        <f>Visus!G1449</f>
        <v>859.3599999999999</v>
      </c>
      <c r="M120" s="1369"/>
      <c r="N120" s="1089">
        <f t="shared" si="17"/>
        <v>0</v>
      </c>
      <c r="O120" s="1358"/>
      <c r="P120" s="810" t="s">
        <v>1103</v>
      </c>
      <c r="Q120" s="210"/>
      <c r="R120" s="210"/>
      <c r="S120" s="210"/>
    </row>
    <row r="121" spans="1:20" s="209" customFormat="1" ht="13.9" hidden="1" customHeight="1" outlineLevel="1" collapsed="1" x14ac:dyDescent="0.2">
      <c r="A121" s="1353">
        <f ca="1">IF($H121="UNIDADE CONSTRUTIVA",OFFSET(A121,-1,0)+1,LARGE(A$3:A118,1))</f>
        <v>0</v>
      </c>
      <c r="B121" s="1353">
        <f t="shared" ca="1" si="32"/>
        <v>4</v>
      </c>
      <c r="C121" s="1353">
        <f t="shared" ca="1" si="33"/>
        <v>3</v>
      </c>
      <c r="D121" s="1354">
        <f t="shared" ca="1" si="34"/>
        <v>2</v>
      </c>
      <c r="E121" s="1354">
        <f t="shared" ca="1" si="35"/>
        <v>0</v>
      </c>
      <c r="G121" s="803"/>
      <c r="H121" s="804" t="s">
        <v>558</v>
      </c>
      <c r="I121" s="805" t="str">
        <f t="shared" ca="1" si="36"/>
        <v>04.003.002</v>
      </c>
      <c r="J121" s="806" t="s">
        <v>1404</v>
      </c>
      <c r="K121" s="807"/>
      <c r="L121" s="1351"/>
      <c r="M121" s="1351"/>
      <c r="N121" s="1089">
        <f t="shared" ca="1" si="17"/>
        <v>12028.316579999999</v>
      </c>
      <c r="O121" s="1358"/>
      <c r="P121" s="810"/>
      <c r="Q121" s="210"/>
      <c r="R121" s="210"/>
      <c r="S121" s="210"/>
    </row>
    <row r="122" spans="1:20" s="209" customFormat="1" ht="13.9" hidden="1" customHeight="1" outlineLevel="2" x14ac:dyDescent="0.2">
      <c r="A122" s="1353">
        <f ca="1">IF($H122="UNIDADE CONSTRUTIVA",OFFSET(A122,-1,0)+1,LARGE(A$3:A119,1))</f>
        <v>0</v>
      </c>
      <c r="B122" s="1353">
        <f t="shared" ca="1" si="32"/>
        <v>4</v>
      </c>
      <c r="C122" s="1353">
        <f t="shared" ca="1" si="33"/>
        <v>3</v>
      </c>
      <c r="D122" s="1354">
        <f t="shared" ca="1" si="34"/>
        <v>2</v>
      </c>
      <c r="E122" s="1354">
        <f t="shared" ca="1" si="35"/>
        <v>1</v>
      </c>
      <c r="G122" s="803"/>
      <c r="H122" s="804" t="s">
        <v>559</v>
      </c>
      <c r="I122" s="805" t="str">
        <f t="shared" ca="1" si="36"/>
        <v>04.003.002.001</v>
      </c>
      <c r="J122" s="806" t="s">
        <v>3825</v>
      </c>
      <c r="K122" s="807" t="s">
        <v>1</v>
      </c>
      <c r="L122" s="1351">
        <f>Visus!G1474</f>
        <v>175.7</v>
      </c>
      <c r="M122" s="1351">
        <v>68.459400000000002</v>
      </c>
      <c r="N122" s="1089">
        <f t="shared" si="17"/>
        <v>12028.316579999999</v>
      </c>
      <c r="O122" s="1358"/>
      <c r="P122" s="810" t="s">
        <v>1103</v>
      </c>
      <c r="Q122" s="210"/>
      <c r="R122" s="210"/>
      <c r="S122" s="210"/>
    </row>
    <row r="123" spans="1:20" s="209" customFormat="1" ht="13.9" hidden="1" customHeight="1" outlineLevel="1" collapsed="1" x14ac:dyDescent="0.2">
      <c r="A123" s="1353">
        <f ca="1">IF($H123="UNIDADE CONSTRUTIVA",OFFSET(A123,-1,0)+1,LARGE(A$3:A121,1))</f>
        <v>0</v>
      </c>
      <c r="B123" s="1353">
        <f t="shared" ca="1" si="32"/>
        <v>4</v>
      </c>
      <c r="C123" s="1353">
        <f t="shared" ca="1" si="33"/>
        <v>3</v>
      </c>
      <c r="D123" s="1354">
        <f t="shared" ca="1" si="34"/>
        <v>3</v>
      </c>
      <c r="E123" s="1354">
        <f t="shared" ca="1" si="35"/>
        <v>0</v>
      </c>
      <c r="G123" s="803"/>
      <c r="H123" s="804" t="s">
        <v>558</v>
      </c>
      <c r="I123" s="805" t="str">
        <f t="shared" ca="1" si="36"/>
        <v>04.003.003</v>
      </c>
      <c r="J123" s="806" t="s">
        <v>421</v>
      </c>
      <c r="K123" s="807"/>
      <c r="L123" s="1351"/>
      <c r="M123" s="1351"/>
      <c r="N123" s="1089">
        <f t="shared" ca="1" si="17"/>
        <v>32652.783593000004</v>
      </c>
      <c r="O123" s="1358"/>
      <c r="P123" s="810"/>
      <c r="Q123" s="210"/>
      <c r="R123" s="210"/>
      <c r="S123" s="210"/>
    </row>
    <row r="124" spans="1:20" s="209" customFormat="1" ht="13.9" hidden="1" customHeight="1" outlineLevel="2" x14ac:dyDescent="0.2">
      <c r="A124" s="1353">
        <f ca="1">IF($H124="UNIDADE CONSTRUTIVA",OFFSET(A124,-1,0)+1,LARGE(A$3:A121,1))</f>
        <v>0</v>
      </c>
      <c r="B124" s="1353">
        <f t="shared" ca="1" si="32"/>
        <v>4</v>
      </c>
      <c r="C124" s="1353">
        <f t="shared" ca="1" si="33"/>
        <v>3</v>
      </c>
      <c r="D124" s="1354">
        <f t="shared" ca="1" si="34"/>
        <v>3</v>
      </c>
      <c r="E124" s="1354">
        <f t="shared" ca="1" si="35"/>
        <v>1</v>
      </c>
      <c r="G124" s="803"/>
      <c r="H124" s="804" t="s">
        <v>559</v>
      </c>
      <c r="I124" s="805" t="str">
        <f t="shared" ca="1" si="36"/>
        <v>04.003.003.001</v>
      </c>
      <c r="J124" s="806" t="s">
        <v>1405</v>
      </c>
      <c r="K124" s="807" t="s">
        <v>3</v>
      </c>
      <c r="L124" s="1351">
        <f>Visus!G1500</f>
        <v>1578.8700000000001</v>
      </c>
      <c r="M124" s="1351">
        <v>5.1351000000000004</v>
      </c>
      <c r="N124" s="1089">
        <f t="shared" si="17"/>
        <v>8107.6553370000011</v>
      </c>
      <c r="O124" s="1358"/>
      <c r="P124" s="810" t="s">
        <v>1103</v>
      </c>
      <c r="Q124" s="210"/>
      <c r="R124" s="210"/>
      <c r="S124" s="210"/>
    </row>
    <row r="125" spans="1:20" s="209" customFormat="1" ht="13.9" hidden="1" customHeight="1" outlineLevel="2" x14ac:dyDescent="0.2">
      <c r="A125" s="1353">
        <f ca="1">IF($H125="UNIDADE CONSTRUTIVA",OFFSET(A125,-1,0)+1,LARGE(A$3:A122,1))</f>
        <v>0</v>
      </c>
      <c r="B125" s="1353">
        <f t="shared" ca="1" si="32"/>
        <v>4</v>
      </c>
      <c r="C125" s="1353">
        <f t="shared" ca="1" si="33"/>
        <v>3</v>
      </c>
      <c r="D125" s="1354">
        <f t="shared" ca="1" si="34"/>
        <v>3</v>
      </c>
      <c r="E125" s="1354">
        <f t="shared" ca="1" si="35"/>
        <v>2</v>
      </c>
      <c r="G125" s="803"/>
      <c r="H125" s="804" t="s">
        <v>559</v>
      </c>
      <c r="I125" s="805" t="str">
        <f t="shared" ca="1" si="36"/>
        <v>04.003.003.002</v>
      </c>
      <c r="J125" s="806" t="s">
        <v>1406</v>
      </c>
      <c r="K125" s="807" t="s">
        <v>2</v>
      </c>
      <c r="L125" s="1351">
        <f>SUM($L$84:$L$89)*0.04</f>
        <v>81.512</v>
      </c>
      <c r="M125" s="1351">
        <v>3.24</v>
      </c>
      <c r="N125" s="1089">
        <f t="shared" si="17"/>
        <v>264.09888000000001</v>
      </c>
      <c r="O125" s="1358"/>
      <c r="P125" s="810" t="s">
        <v>1103</v>
      </c>
      <c r="Q125" s="210"/>
      <c r="R125" s="210"/>
      <c r="S125" s="210"/>
      <c r="T125" s="1363"/>
    </row>
    <row r="126" spans="1:20" s="209" customFormat="1" ht="13.9" hidden="1" customHeight="1" outlineLevel="2" x14ac:dyDescent="0.2">
      <c r="A126" s="1353">
        <f ca="1">IF($H126="UNIDADE CONSTRUTIVA",OFFSET(A126,-1,0)+1,LARGE(A$3:A123,1))</f>
        <v>0</v>
      </c>
      <c r="B126" s="1353">
        <f t="shared" ca="1" si="32"/>
        <v>4</v>
      </c>
      <c r="C126" s="1353">
        <f t="shared" ca="1" si="33"/>
        <v>3</v>
      </c>
      <c r="D126" s="1354">
        <f t="shared" ca="1" si="34"/>
        <v>3</v>
      </c>
      <c r="E126" s="1354">
        <f t="shared" ca="1" si="35"/>
        <v>3</v>
      </c>
      <c r="G126" s="803"/>
      <c r="H126" s="804" t="s">
        <v>559</v>
      </c>
      <c r="I126" s="805" t="str">
        <f t="shared" ca="1" si="36"/>
        <v>04.003.003.003</v>
      </c>
      <c r="J126" s="806" t="s">
        <v>1407</v>
      </c>
      <c r="K126" s="807" t="s">
        <v>3</v>
      </c>
      <c r="L126" s="1351">
        <f>SUM(Visus!G1501:G1502)</f>
        <v>538.64</v>
      </c>
      <c r="M126" s="1351">
        <v>45.078400000000002</v>
      </c>
      <c r="N126" s="1089">
        <f t="shared" si="17"/>
        <v>24281.029376000002</v>
      </c>
      <c r="O126" s="1358"/>
      <c r="P126" s="810" t="s">
        <v>1103</v>
      </c>
      <c r="Q126" s="210"/>
      <c r="R126" s="210"/>
      <c r="S126" s="210"/>
      <c r="T126" s="1363"/>
    </row>
    <row r="127" spans="1:20" s="209" customFormat="1" ht="13.9" hidden="1" customHeight="1" outlineLevel="1" collapsed="1" x14ac:dyDescent="0.2">
      <c r="A127" s="1353">
        <f ca="1">IF($H127="UNIDADE CONSTRUTIVA",OFFSET(A127,-1,0)+1,LARGE(A$3:A122,1))</f>
        <v>0</v>
      </c>
      <c r="B127" s="1353">
        <f t="shared" ca="1" si="32"/>
        <v>4</v>
      </c>
      <c r="C127" s="1353">
        <f t="shared" ca="1" si="33"/>
        <v>3</v>
      </c>
      <c r="D127" s="1354">
        <f t="shared" ca="1" si="34"/>
        <v>4</v>
      </c>
      <c r="E127" s="1354">
        <f t="shared" ca="1" si="35"/>
        <v>0</v>
      </c>
      <c r="G127" s="803"/>
      <c r="H127" s="804" t="s">
        <v>558</v>
      </c>
      <c r="I127" s="805" t="str">
        <f t="shared" ca="1" si="36"/>
        <v>04.003.004</v>
      </c>
      <c r="J127" s="806" t="s">
        <v>4266</v>
      </c>
      <c r="K127" s="807"/>
      <c r="L127" s="1351"/>
      <c r="M127" s="1351"/>
      <c r="N127" s="1089">
        <f t="shared" ca="1" si="17"/>
        <v>71005.747199999998</v>
      </c>
      <c r="O127" s="1358"/>
      <c r="P127" s="810"/>
      <c r="Q127" s="210"/>
      <c r="R127" s="210"/>
      <c r="S127" s="210"/>
      <c r="T127" s="1363"/>
    </row>
    <row r="128" spans="1:20" s="209" customFormat="1" ht="13.9" hidden="1" customHeight="1" outlineLevel="2" x14ac:dyDescent="0.2">
      <c r="A128" s="1353">
        <f ca="1">IF($H128="UNIDADE CONSTRUTIVA",OFFSET(A128,-1,0)+1,LARGE(A$3:A125,1))</f>
        <v>0</v>
      </c>
      <c r="B128" s="1353">
        <f t="shared" ca="1" si="32"/>
        <v>4</v>
      </c>
      <c r="C128" s="1353">
        <f t="shared" ca="1" si="33"/>
        <v>3</v>
      </c>
      <c r="D128" s="1354">
        <f t="shared" ca="1" si="34"/>
        <v>4</v>
      </c>
      <c r="E128" s="1354">
        <f t="shared" ca="1" si="35"/>
        <v>1</v>
      </c>
      <c r="G128" s="803"/>
      <c r="H128" s="804" t="s">
        <v>559</v>
      </c>
      <c r="I128" s="805" t="str">
        <f t="shared" ca="1" si="36"/>
        <v>04.003.004.001</v>
      </c>
      <c r="J128" s="806" t="s">
        <v>7015</v>
      </c>
      <c r="K128" s="1700" t="s">
        <v>1</v>
      </c>
      <c r="L128" s="1351">
        <f>Visus!G1487</f>
        <v>274.62</v>
      </c>
      <c r="M128" s="1368">
        <v>258.56</v>
      </c>
      <c r="N128" s="1089">
        <f t="shared" si="17"/>
        <v>71005.747199999998</v>
      </c>
      <c r="O128" s="1358"/>
      <c r="P128" s="810" t="s">
        <v>1103</v>
      </c>
      <c r="Q128" s="210"/>
      <c r="R128" s="210"/>
      <c r="S128" s="210"/>
    </row>
    <row r="129" spans="1:20" s="209" customFormat="1" ht="13.9" hidden="1" customHeight="1" outlineLevel="1" collapsed="1" x14ac:dyDescent="0.2">
      <c r="A129" s="1353">
        <f ca="1">IF($H129="UNIDADE CONSTRUTIVA",OFFSET(A129,-1,0)+1,LARGE(A$3:A124,1))</f>
        <v>0</v>
      </c>
      <c r="B129" s="1353">
        <f t="shared" ca="1" si="32"/>
        <v>4</v>
      </c>
      <c r="C129" s="1353">
        <f t="shared" ca="1" si="33"/>
        <v>3</v>
      </c>
      <c r="D129" s="1354">
        <f t="shared" ca="1" si="34"/>
        <v>5</v>
      </c>
      <c r="E129" s="1354">
        <f t="shared" ca="1" si="35"/>
        <v>0</v>
      </c>
      <c r="G129" s="803"/>
      <c r="H129" s="804" t="s">
        <v>558</v>
      </c>
      <c r="I129" s="805" t="str">
        <f t="shared" ca="1" si="36"/>
        <v>04.003.005</v>
      </c>
      <c r="J129" s="806" t="s">
        <v>422</v>
      </c>
      <c r="K129" s="807"/>
      <c r="L129" s="1351"/>
      <c r="M129" s="1351"/>
      <c r="N129" s="1089">
        <f t="shared" ca="1" si="17"/>
        <v>177526.25481535072</v>
      </c>
      <c r="O129" s="1358"/>
      <c r="P129" s="810"/>
      <c r="Q129" s="210"/>
      <c r="R129" s="210"/>
      <c r="S129" s="210"/>
      <c r="T129" s="1363"/>
    </row>
    <row r="130" spans="1:20" s="209" customFormat="1" ht="13.9" hidden="1" customHeight="1" outlineLevel="2" x14ac:dyDescent="0.2">
      <c r="A130" s="1353">
        <f ca="1">IF($H130="UNIDADE CONSTRUTIVA",OFFSET(A130,-1,0)+1,LARGE(A$3:A125,1))</f>
        <v>0</v>
      </c>
      <c r="B130" s="1353">
        <f t="shared" ca="1" si="32"/>
        <v>4</v>
      </c>
      <c r="C130" s="1353">
        <f t="shared" ca="1" si="33"/>
        <v>3</v>
      </c>
      <c r="D130" s="1354">
        <f t="shared" ca="1" si="34"/>
        <v>5</v>
      </c>
      <c r="E130" s="1354">
        <f t="shared" ca="1" si="35"/>
        <v>1</v>
      </c>
      <c r="G130" s="803"/>
      <c r="H130" s="804" t="s">
        <v>559</v>
      </c>
      <c r="I130" s="805" t="str">
        <f t="shared" ca="1" si="36"/>
        <v>04.003.005.001</v>
      </c>
      <c r="J130" s="806" t="s">
        <v>1408</v>
      </c>
      <c r="K130" s="807" t="s">
        <v>1</v>
      </c>
      <c r="L130" s="1351">
        <f>SUM(L118:L120)</f>
        <v>3178.49</v>
      </c>
      <c r="M130" s="1351">
        <v>52.926713995137646</v>
      </c>
      <c r="N130" s="1089">
        <f t="shared" si="17"/>
        <v>168227.03116640504</v>
      </c>
      <c r="O130" s="1358"/>
      <c r="P130" s="810" t="s">
        <v>1103</v>
      </c>
      <c r="Q130" s="210"/>
      <c r="R130" s="210"/>
      <c r="S130" s="210"/>
      <c r="T130" s="1363"/>
    </row>
    <row r="131" spans="1:20" s="209" customFormat="1" ht="13.9" hidden="1" customHeight="1" outlineLevel="2" x14ac:dyDescent="0.2">
      <c r="A131" s="1353">
        <f ca="1">IF($H131="UNIDADE CONSTRUTIVA",OFFSET(A131,-1,0)+1,LARGE(A$3:A128,1))</f>
        <v>0</v>
      </c>
      <c r="B131" s="1353">
        <f t="shared" ref="B131" ca="1" si="42">IF(H131="UNIDADE CONSTRUTIVA",0,IF(H131="CÉLULA CONSTRUTIVA",OFFSET(B131,-1,0)+1,OFFSET(B131,-1,0)))</f>
        <v>4</v>
      </c>
      <c r="C131" s="1353">
        <f t="shared" ref="C131" ca="1" si="43">IF(H131="CÉLULA CONSTRUTIVA",0,IF(H131="ETAPA",OFFSET(C131,-1,0)+1,OFFSET(C131,-1,0)))</f>
        <v>3</v>
      </c>
      <c r="D131" s="1354">
        <f t="shared" ref="D131" ca="1" si="44">IF(H131="ETAPA",0,IF(H131="SUBETAPA",OFFSET(D131,-1,0)+1,OFFSET(D131,-1,0)))</f>
        <v>5</v>
      </c>
      <c r="E131" s="1354">
        <f t="shared" ref="E131" ca="1" si="45">IF(H131="Subetapa",0,IF(H131="serviço",OFFSET(E131,-1,0)+1,OFFSET(E131,-1,0)))</f>
        <v>2</v>
      </c>
      <c r="G131" s="803"/>
      <c r="H131" s="804" t="s">
        <v>559</v>
      </c>
      <c r="I131" s="805" t="str">
        <f t="shared" ref="I131" ca="1" si="46">IF(H131="Unidade Construtiva",TEXT(A131,"00"),IF(H131="Célula Construtiva",TEXT(B131,"00"),IF(H131="Etapa",CONCATENATE(TEXT(B131,"00"),".",TEXT(C131,"000")),IF(H131="Subetapa",CONCATENATE(TEXT(B131,"00"),".",TEXT(C131,"000"),".",TEXT(D131,"000")),IF(H131="Serviço",CONCATENATE(TEXT(B131,"00"),".",TEXT(C131,"000"),".",TEXT(D131,"000"),".",TEXT(E131,"000")),"")))))</f>
        <v>04.003.005.002</v>
      </c>
      <c r="J131" s="1699" t="s">
        <v>6954</v>
      </c>
      <c r="K131" s="807" t="s">
        <v>1</v>
      </c>
      <c r="L131" s="1351">
        <f>L122</f>
        <v>175.7</v>
      </c>
      <c r="M131" s="1351">
        <v>52.926713995137646</v>
      </c>
      <c r="N131" s="1089">
        <f t="shared" si="17"/>
        <v>9299.2236489456845</v>
      </c>
      <c r="O131" s="1358"/>
      <c r="P131" s="810" t="s">
        <v>1103</v>
      </c>
      <c r="Q131" s="210"/>
      <c r="R131" s="210"/>
      <c r="S131" s="210"/>
      <c r="T131" s="1363"/>
    </row>
    <row r="132" spans="1:20" s="209" customFormat="1" ht="13.9" hidden="1" customHeight="1" outlineLevel="2" x14ac:dyDescent="0.2">
      <c r="A132" s="1353">
        <f ca="1">IF($H132="UNIDADE CONSTRUTIVA",OFFSET(A132,-1,0)+1,LARGE(A$3:A129,1))</f>
        <v>0</v>
      </c>
      <c r="B132" s="1353">
        <f t="shared" ca="1" si="32"/>
        <v>4</v>
      </c>
      <c r="C132" s="1353">
        <f t="shared" ca="1" si="33"/>
        <v>3</v>
      </c>
      <c r="D132" s="1354">
        <f t="shared" ca="1" si="34"/>
        <v>5</v>
      </c>
      <c r="E132" s="1354">
        <f t="shared" ca="1" si="35"/>
        <v>3</v>
      </c>
      <c r="G132" s="803"/>
      <c r="H132" s="804" t="s">
        <v>559</v>
      </c>
      <c r="I132" s="805" t="str">
        <f t="shared" ca="1" si="36"/>
        <v>04.003.005.003</v>
      </c>
      <c r="J132" s="806" t="s">
        <v>7014</v>
      </c>
      <c r="K132" s="807" t="s">
        <v>1</v>
      </c>
      <c r="L132" s="1351">
        <f>L128</f>
        <v>274.62</v>
      </c>
      <c r="M132" s="1369"/>
      <c r="N132" s="1089">
        <f t="shared" si="17"/>
        <v>0</v>
      </c>
      <c r="O132" s="1358"/>
      <c r="P132" s="810" t="s">
        <v>1103</v>
      </c>
      <c r="Q132" s="210"/>
      <c r="R132" s="210"/>
      <c r="S132" s="210"/>
      <c r="T132" s="1363"/>
    </row>
    <row r="133" spans="1:20" s="209" customFormat="1" ht="13.9" customHeight="1" collapsed="1" x14ac:dyDescent="0.2">
      <c r="A133" s="1353">
        <f ca="1">IF($H133="UNIDADE CONSTRUTIVA",OFFSET(A133,-1,0)+1,LARGE(A$3:A97,1))</f>
        <v>0</v>
      </c>
      <c r="B133" s="1353">
        <f t="shared" ca="1" si="18"/>
        <v>5</v>
      </c>
      <c r="C133" s="1353">
        <f t="shared" ca="1" si="19"/>
        <v>0</v>
      </c>
      <c r="D133" s="1354">
        <f t="shared" ca="1" si="20"/>
        <v>5</v>
      </c>
      <c r="E133" s="1354">
        <f t="shared" ca="1" si="21"/>
        <v>3</v>
      </c>
      <c r="G133" s="803"/>
      <c r="H133" s="804" t="s">
        <v>556</v>
      </c>
      <c r="I133" s="805" t="str">
        <f ca="1">IF(H133="Unidade Construtiva",TEXT(A133,"00"),IF(H133="Célula Construtiva",TEXT(B133,"00"),IF(H133="Etapa",CONCATENATE(TEXT(B133,"00"),".",TEXT(C133,"000")),IF(H133="Subetapa",CONCATENATE(TEXT(B133,"00"),".",TEXT(C133,"000"),".",TEXT(D133,"000")),IF(H133="Serviço",CONCATENATE(TEXT(B133,"00"),".",TEXT(C133,"000"),".",TEXT(D133,"000"),".",TEXT(E133,"000")),"")))))</f>
        <v>05</v>
      </c>
      <c r="J133" s="1699" t="s">
        <v>562</v>
      </c>
      <c r="K133" s="807"/>
      <c r="L133" s="1351"/>
      <c r="M133" s="1351"/>
      <c r="N133" s="1089">
        <f t="shared" ca="1" si="17"/>
        <v>533535.36425057997</v>
      </c>
      <c r="O133" s="1358"/>
      <c r="P133" s="810"/>
      <c r="Q133" s="1359"/>
      <c r="R133" s="1359"/>
      <c r="S133" s="210"/>
      <c r="T133" s="1363"/>
    </row>
    <row r="134" spans="1:20" s="209" customFormat="1" ht="13.9" hidden="1" customHeight="1" outlineLevel="1" collapsed="1" x14ac:dyDescent="0.2">
      <c r="A134" s="1353">
        <f ca="1">IF($H134="UNIDADE CONSTRUTIVA",OFFSET(A134,-1,0)+1,LARGE(A$3:A98,1))</f>
        <v>0</v>
      </c>
      <c r="B134" s="1353">
        <f t="shared" ca="1" si="18"/>
        <v>5</v>
      </c>
      <c r="C134" s="1353">
        <f t="shared" ca="1" si="19"/>
        <v>1</v>
      </c>
      <c r="D134" s="1354">
        <f t="shared" ca="1" si="20"/>
        <v>0</v>
      </c>
      <c r="E134" s="1354">
        <f t="shared" ca="1" si="21"/>
        <v>3</v>
      </c>
      <c r="G134" s="803"/>
      <c r="H134" s="804" t="s">
        <v>557</v>
      </c>
      <c r="I134" s="805" t="str">
        <f t="shared" ref="I134:I227" ca="1" si="47">IF(H134="Unidade Construtiva",TEXT(A134,"00"),IF(H134="Célula Construtiva",TEXT(B134,"00"),IF(H134="Etapa",CONCATENATE(TEXT(B134,"00"),".",TEXT(C134,"000")),IF(H134="Subetapa",CONCATENATE(TEXT(B134,"00"),".",TEXT(C134,"000"),".",TEXT(D134,"000")),IF(H134="Serviço",CONCATENATE(TEXT(B134,"00"),".",TEXT(C134,"000"),".",TEXT(D134,"000"),".",TEXT(E134,"000")),"")))))</f>
        <v>05.001</v>
      </c>
      <c r="J134" s="806" t="s">
        <v>6921</v>
      </c>
      <c r="K134" s="807"/>
      <c r="L134" s="1351"/>
      <c r="M134" s="1351"/>
      <c r="N134" s="1089">
        <f t="shared" ca="1" si="17"/>
        <v>345866.10492930992</v>
      </c>
      <c r="O134" s="1358"/>
      <c r="P134" s="810"/>
      <c r="S134" s="210"/>
      <c r="T134" s="1363"/>
    </row>
    <row r="135" spans="1:20" s="209" customFormat="1" ht="13.9" hidden="1" customHeight="1" outlineLevel="2" x14ac:dyDescent="0.2">
      <c r="A135" s="1353">
        <f ca="1">IF($H135="UNIDADE CONSTRUTIVA",OFFSET(A135,-1,0)+1,LARGE(A$3:A98,1))</f>
        <v>0</v>
      </c>
      <c r="B135" s="1353">
        <f t="shared" ca="1" si="18"/>
        <v>5</v>
      </c>
      <c r="C135" s="1353">
        <f t="shared" ca="1" si="19"/>
        <v>1</v>
      </c>
      <c r="D135" s="1354">
        <f t="shared" ca="1" si="20"/>
        <v>1</v>
      </c>
      <c r="E135" s="1354">
        <f t="shared" ca="1" si="21"/>
        <v>0</v>
      </c>
      <c r="G135" s="803"/>
      <c r="H135" s="804" t="s">
        <v>558</v>
      </c>
      <c r="I135" s="805" t="str">
        <f t="shared" ca="1" si="47"/>
        <v>05.001.001</v>
      </c>
      <c r="J135" s="806" t="s">
        <v>423</v>
      </c>
      <c r="K135" s="807"/>
      <c r="L135" s="1351"/>
      <c r="M135" s="1351"/>
      <c r="N135" s="1089">
        <f t="shared" ca="1" si="17"/>
        <v>62034.647765999987</v>
      </c>
      <c r="O135" s="1358"/>
      <c r="P135" s="810"/>
      <c r="S135" s="210"/>
      <c r="T135" s="1363"/>
    </row>
    <row r="136" spans="1:20" s="209" customFormat="1" ht="13.9" hidden="1" customHeight="1" outlineLevel="2" x14ac:dyDescent="0.2">
      <c r="A136" s="1353">
        <f ca="1">IF($H136="UNIDADE CONSTRUTIVA",OFFSET(A136,-1,0)+1,LARGE(A$3:A133,1))</f>
        <v>0</v>
      </c>
      <c r="B136" s="1353">
        <f t="shared" ca="1" si="18"/>
        <v>5</v>
      </c>
      <c r="C136" s="1353">
        <f t="shared" ca="1" si="19"/>
        <v>1</v>
      </c>
      <c r="D136" s="1354">
        <f t="shared" ca="1" si="20"/>
        <v>1</v>
      </c>
      <c r="E136" s="1354">
        <f t="shared" ca="1" si="21"/>
        <v>1</v>
      </c>
      <c r="G136" s="803"/>
      <c r="H136" s="804" t="s">
        <v>559</v>
      </c>
      <c r="I136" s="805" t="str">
        <f t="shared" ca="1" si="47"/>
        <v>05.001.001.001</v>
      </c>
      <c r="J136" s="806" t="s">
        <v>3826</v>
      </c>
      <c r="K136" s="807" t="s">
        <v>1</v>
      </c>
      <c r="L136" s="1351">
        <f>Visus!G73</f>
        <v>319.79000000000002</v>
      </c>
      <c r="M136" s="1351">
        <v>7.6943999999999999</v>
      </c>
      <c r="N136" s="1089">
        <f t="shared" ref="N136:N199" si="48">IF(H136="Serviço",M136*L136,IF(H136="CÉLULA CONSTRUTIVA",SUMIFS($N$8:$N$744,$B$8:$B$744,B136,$H$8:$H$744,"Serviço"),IF(H136="ETAPA",SUMIFS($N$8:$N$744,$B$8:$B$744,B136,$C$8:$C$744,C136,$H$8:$H$744,"Serviço"),IF(H136="SUBETAPA",SUMIFS($N$8:$N$744,$B$8:$B$744,B136,$C$8:$C$744,C136,$D$8:$D$744,D136,$H$8:$H$744,"Serviço"),0))))</f>
        <v>2460.5921760000001</v>
      </c>
      <c r="O136" s="1358"/>
      <c r="P136" s="810" t="s">
        <v>3784</v>
      </c>
      <c r="S136" s="210"/>
      <c r="T136" s="1363"/>
    </row>
    <row r="137" spans="1:20" s="209" customFormat="1" ht="13.9" hidden="1" customHeight="1" outlineLevel="2" x14ac:dyDescent="0.2">
      <c r="A137" s="1353">
        <f ca="1">IF($H137="UNIDADE CONSTRUTIVA",OFFSET(A137,-1,0)+1,LARGE(A$3:A134,1))</f>
        <v>0</v>
      </c>
      <c r="B137" s="1353">
        <f t="shared" ca="1" si="18"/>
        <v>5</v>
      </c>
      <c r="C137" s="1353">
        <f t="shared" ca="1" si="19"/>
        <v>1</v>
      </c>
      <c r="D137" s="1354">
        <f t="shared" ca="1" si="20"/>
        <v>1</v>
      </c>
      <c r="E137" s="1354">
        <f t="shared" ca="1" si="21"/>
        <v>2</v>
      </c>
      <c r="G137" s="803"/>
      <c r="H137" s="804" t="s">
        <v>559</v>
      </c>
      <c r="I137" s="805" t="str">
        <f t="shared" ca="1" si="47"/>
        <v>05.001.001.002</v>
      </c>
      <c r="J137" s="806" t="s">
        <v>3827</v>
      </c>
      <c r="K137" s="807" t="s">
        <v>1</v>
      </c>
      <c r="L137" s="1351">
        <f>Visus!G72+SUM(Visus!G74:G76)</f>
        <v>1408.4699999999998</v>
      </c>
      <c r="M137" s="1351">
        <v>42.296999999999997</v>
      </c>
      <c r="N137" s="1089">
        <f t="shared" si="48"/>
        <v>59574.055589999989</v>
      </c>
      <c r="O137" s="1358"/>
      <c r="P137" s="810" t="s">
        <v>3784</v>
      </c>
      <c r="S137" s="210"/>
      <c r="T137" s="1363"/>
    </row>
    <row r="138" spans="1:20" s="209" customFormat="1" ht="13.9" hidden="1" customHeight="1" outlineLevel="2" x14ac:dyDescent="0.2">
      <c r="A138" s="1353">
        <f ca="1">IF($H138="UNIDADE CONSTRUTIVA",OFFSET(A138,-1,0)+1,LARGE(A$3:A135,1))</f>
        <v>0</v>
      </c>
      <c r="B138" s="1353">
        <f t="shared" ca="1" si="18"/>
        <v>5</v>
      </c>
      <c r="C138" s="1353">
        <f t="shared" ca="1" si="19"/>
        <v>1</v>
      </c>
      <c r="D138" s="1354">
        <f t="shared" ca="1" si="20"/>
        <v>2</v>
      </c>
      <c r="E138" s="1354">
        <f t="shared" ca="1" si="21"/>
        <v>0</v>
      </c>
      <c r="G138" s="803"/>
      <c r="H138" s="804" t="s">
        <v>558</v>
      </c>
      <c r="I138" s="805" t="str">
        <f t="shared" ca="1" si="47"/>
        <v>05.001.002</v>
      </c>
      <c r="J138" s="806" t="s">
        <v>6913</v>
      </c>
      <c r="K138" s="807"/>
      <c r="L138" s="1351"/>
      <c r="M138" s="1351"/>
      <c r="N138" s="1089">
        <f t="shared" ca="1" si="48"/>
        <v>3106.5683999999997</v>
      </c>
      <c r="O138" s="1358"/>
      <c r="P138" s="810"/>
      <c r="S138" s="210"/>
      <c r="T138" s="1363"/>
    </row>
    <row r="139" spans="1:20" s="209" customFormat="1" ht="13.9" hidden="1" customHeight="1" outlineLevel="2" x14ac:dyDescent="0.2">
      <c r="A139" s="1353">
        <f ca="1">IF($H139="UNIDADE CONSTRUTIVA",OFFSET(A139,-1,0)+1,LARGE(A$3:A136,1))</f>
        <v>0</v>
      </c>
      <c r="B139" s="1353">
        <f t="shared" ca="1" si="18"/>
        <v>5</v>
      </c>
      <c r="C139" s="1353">
        <f t="shared" ca="1" si="19"/>
        <v>1</v>
      </c>
      <c r="D139" s="1354">
        <f t="shared" ca="1" si="20"/>
        <v>2</v>
      </c>
      <c r="E139" s="1354">
        <f t="shared" ca="1" si="21"/>
        <v>1</v>
      </c>
      <c r="G139" s="803"/>
      <c r="H139" s="804" t="s">
        <v>559</v>
      </c>
      <c r="I139" s="805" t="str">
        <f t="shared" ca="1" si="47"/>
        <v>05.001.002.001</v>
      </c>
      <c r="J139" s="806" t="s">
        <v>3828</v>
      </c>
      <c r="K139" s="807" t="s">
        <v>1</v>
      </c>
      <c r="L139" s="1351">
        <f>Visus!G92</f>
        <v>133.94999999999999</v>
      </c>
      <c r="M139" s="1351">
        <v>23.192</v>
      </c>
      <c r="N139" s="1089">
        <f t="shared" si="48"/>
        <v>3106.5683999999997</v>
      </c>
      <c r="O139" s="1358"/>
      <c r="P139" s="810" t="s">
        <v>3784</v>
      </c>
      <c r="S139" s="210"/>
      <c r="T139" s="1363"/>
    </row>
    <row r="140" spans="1:20" s="209" customFormat="1" ht="11.25" hidden="1" outlineLevel="2" x14ac:dyDescent="0.2">
      <c r="A140" s="1353">
        <f ca="1">IF($H140="UNIDADE CONSTRUTIVA",OFFSET(A140,-1,0)+1,LARGE(A$3:A137,1))</f>
        <v>0</v>
      </c>
      <c r="B140" s="1353">
        <f t="shared" ca="1" si="18"/>
        <v>5</v>
      </c>
      <c r="C140" s="1353">
        <f t="shared" ca="1" si="19"/>
        <v>1</v>
      </c>
      <c r="D140" s="1354">
        <f t="shared" ca="1" si="20"/>
        <v>3</v>
      </c>
      <c r="E140" s="1354">
        <f t="shared" ca="1" si="21"/>
        <v>0</v>
      </c>
      <c r="G140" s="803"/>
      <c r="H140" s="804" t="s">
        <v>558</v>
      </c>
      <c r="I140" s="805" t="str">
        <f t="shared" ca="1" si="47"/>
        <v>05.001.003</v>
      </c>
      <c r="J140" s="1364" t="s">
        <v>6914</v>
      </c>
      <c r="K140" s="807"/>
      <c r="L140" s="1351"/>
      <c r="M140" s="1351"/>
      <c r="N140" s="1089">
        <f t="shared" ca="1" si="48"/>
        <v>59809.779148289992</v>
      </c>
      <c r="O140" s="1358"/>
      <c r="P140" s="810"/>
      <c r="S140" s="210"/>
      <c r="T140" s="1363"/>
    </row>
    <row r="141" spans="1:20" s="209" customFormat="1" ht="13.9" hidden="1" customHeight="1" outlineLevel="2" x14ac:dyDescent="0.2">
      <c r="A141" s="1353">
        <f ca="1">IF($H141="UNIDADE CONSTRUTIVA",OFFSET(A141,-1,0)+1,LARGE(A$3:A138,1))</f>
        <v>0</v>
      </c>
      <c r="B141" s="1353">
        <f t="shared" ca="1" si="18"/>
        <v>5</v>
      </c>
      <c r="C141" s="1353">
        <f t="shared" ca="1" si="19"/>
        <v>1</v>
      </c>
      <c r="D141" s="1354">
        <f t="shared" ca="1" si="20"/>
        <v>3</v>
      </c>
      <c r="E141" s="1354">
        <f t="shared" ca="1" si="21"/>
        <v>1</v>
      </c>
      <c r="G141" s="803"/>
      <c r="H141" s="804" t="s">
        <v>559</v>
      </c>
      <c r="I141" s="805" t="str">
        <f t="shared" ca="1" si="47"/>
        <v>05.001.003.001</v>
      </c>
      <c r="J141" s="806" t="s">
        <v>3829</v>
      </c>
      <c r="K141" s="807" t="s">
        <v>1</v>
      </c>
      <c r="L141" s="1351">
        <f>Visus!G104</f>
        <v>345.81</v>
      </c>
      <c r="M141" s="1351">
        <v>172.95560899999998</v>
      </c>
      <c r="N141" s="1089">
        <f t="shared" si="48"/>
        <v>59809.779148289992</v>
      </c>
      <c r="O141" s="1358"/>
      <c r="P141" s="810" t="s">
        <v>3784</v>
      </c>
      <c r="S141" s="210"/>
      <c r="T141" s="1363"/>
    </row>
    <row r="142" spans="1:20" s="209" customFormat="1" ht="13.9" hidden="1" customHeight="1" outlineLevel="2" x14ac:dyDescent="0.2">
      <c r="A142" s="1353">
        <f ca="1">IF($H142="UNIDADE CONSTRUTIVA",OFFSET(A142,-1,0)+1,LARGE(A$3:A139,1))</f>
        <v>0</v>
      </c>
      <c r="B142" s="1353">
        <f t="shared" ca="1" si="18"/>
        <v>5</v>
      </c>
      <c r="C142" s="1353">
        <f t="shared" ca="1" si="19"/>
        <v>1</v>
      </c>
      <c r="D142" s="1354">
        <f t="shared" ca="1" si="20"/>
        <v>4</v>
      </c>
      <c r="E142" s="1354">
        <f t="shared" ca="1" si="21"/>
        <v>0</v>
      </c>
      <c r="G142" s="803"/>
      <c r="H142" s="804" t="s">
        <v>558</v>
      </c>
      <c r="I142" s="805" t="str">
        <f t="shared" ca="1" si="47"/>
        <v>05.001.004</v>
      </c>
      <c r="J142" s="1362" t="s">
        <v>6915</v>
      </c>
      <c r="K142" s="807"/>
      <c r="L142" s="1351"/>
      <c r="M142" s="1351"/>
      <c r="N142" s="1089">
        <f t="shared" ca="1" si="48"/>
        <v>171658.20596322996</v>
      </c>
      <c r="O142" s="1358"/>
      <c r="P142" s="810"/>
      <c r="S142" s="210"/>
      <c r="T142" s="1363"/>
    </row>
    <row r="143" spans="1:20" s="209" customFormat="1" ht="13.9" hidden="1" customHeight="1" outlineLevel="2" x14ac:dyDescent="0.2">
      <c r="A143" s="1353">
        <f ca="1">IF($H143="UNIDADE CONSTRUTIVA",OFFSET(A143,-1,0)+1,LARGE(A$3:A140,1))</f>
        <v>0</v>
      </c>
      <c r="B143" s="1353">
        <f t="shared" ca="1" si="18"/>
        <v>5</v>
      </c>
      <c r="C143" s="1353">
        <f t="shared" ca="1" si="19"/>
        <v>1</v>
      </c>
      <c r="D143" s="1354">
        <f t="shared" ca="1" si="20"/>
        <v>4</v>
      </c>
      <c r="E143" s="1354">
        <f t="shared" ca="1" si="21"/>
        <v>1</v>
      </c>
      <c r="G143" s="803"/>
      <c r="H143" s="804" t="s">
        <v>559</v>
      </c>
      <c r="I143" s="805" t="str">
        <f t="shared" ca="1" si="47"/>
        <v>05.001.004.001</v>
      </c>
      <c r="J143" s="806" t="s">
        <v>3830</v>
      </c>
      <c r="K143" s="807" t="s">
        <v>1</v>
      </c>
      <c r="L143" s="1351">
        <f>Visus!G105+Visus!G103</f>
        <v>824.81</v>
      </c>
      <c r="M143" s="1351">
        <v>208.11848299999997</v>
      </c>
      <c r="N143" s="1089">
        <f t="shared" si="48"/>
        <v>171658.20596322996</v>
      </c>
      <c r="O143" s="1358"/>
      <c r="P143" s="810" t="s">
        <v>3784</v>
      </c>
      <c r="Q143" s="210"/>
      <c r="R143" s="210"/>
      <c r="S143" s="210"/>
      <c r="T143" s="1363"/>
    </row>
    <row r="144" spans="1:20" s="209" customFormat="1" ht="13.9" hidden="1" customHeight="1" outlineLevel="2" x14ac:dyDescent="0.2">
      <c r="A144" s="1353">
        <f ca="1">IF($H144="UNIDADE CONSTRUTIVA",OFFSET(A144,-1,0)+1,LARGE(A$3:A141,1))</f>
        <v>0</v>
      </c>
      <c r="B144" s="1353">
        <f t="shared" ca="1" si="18"/>
        <v>5</v>
      </c>
      <c r="C144" s="1353">
        <f t="shared" ca="1" si="19"/>
        <v>1</v>
      </c>
      <c r="D144" s="1354">
        <f t="shared" ca="1" si="20"/>
        <v>5</v>
      </c>
      <c r="E144" s="1354">
        <f t="shared" ca="1" si="21"/>
        <v>0</v>
      </c>
      <c r="G144" s="803"/>
      <c r="H144" s="804" t="s">
        <v>558</v>
      </c>
      <c r="I144" s="805" t="str">
        <f t="shared" ca="1" si="47"/>
        <v>05.001.005</v>
      </c>
      <c r="J144" s="806" t="s">
        <v>6916</v>
      </c>
      <c r="K144" s="807"/>
      <c r="L144" s="1351"/>
      <c r="M144" s="1351"/>
      <c r="N144" s="1089">
        <f t="shared" ca="1" si="48"/>
        <v>44027.62137678999</v>
      </c>
      <c r="O144" s="1358"/>
      <c r="P144" s="810"/>
      <c r="Q144" s="210"/>
      <c r="R144" s="210"/>
      <c r="S144" s="210"/>
      <c r="T144" s="1363"/>
    </row>
    <row r="145" spans="1:20" s="209" customFormat="1" ht="13.9" hidden="1" customHeight="1" outlineLevel="2" x14ac:dyDescent="0.2">
      <c r="A145" s="1353">
        <f ca="1">IF($H145="UNIDADE CONSTRUTIVA",OFFSET(A145,-1,0)+1,LARGE(A$3:A142,1))</f>
        <v>0</v>
      </c>
      <c r="B145" s="1353">
        <f t="shared" ca="1" si="18"/>
        <v>5</v>
      </c>
      <c r="C145" s="1353">
        <f t="shared" ca="1" si="19"/>
        <v>1</v>
      </c>
      <c r="D145" s="1354">
        <f t="shared" ca="1" si="20"/>
        <v>5</v>
      </c>
      <c r="E145" s="1354">
        <f t="shared" ca="1" si="21"/>
        <v>1</v>
      </c>
      <c r="G145" s="803"/>
      <c r="H145" s="804" t="s">
        <v>559</v>
      </c>
      <c r="I145" s="805" t="str">
        <f t="shared" ca="1" si="47"/>
        <v>05.001.005.001</v>
      </c>
      <c r="J145" s="806" t="s">
        <v>3830</v>
      </c>
      <c r="K145" s="807" t="s">
        <v>1</v>
      </c>
      <c r="L145" s="1351">
        <f>Visus!G101</f>
        <v>436.13</v>
      </c>
      <c r="M145" s="1351">
        <v>100.95068299999998</v>
      </c>
      <c r="N145" s="1089">
        <f t="shared" si="48"/>
        <v>44027.62137678999</v>
      </c>
      <c r="O145" s="1358"/>
      <c r="P145" s="810" t="s">
        <v>3784</v>
      </c>
      <c r="Q145" s="210"/>
      <c r="R145" s="210"/>
      <c r="S145" s="210"/>
      <c r="T145" s="1363"/>
    </row>
    <row r="146" spans="1:20" s="209" customFormat="1" ht="13.9" hidden="1" customHeight="1" outlineLevel="2" x14ac:dyDescent="0.2">
      <c r="A146" s="1353">
        <f ca="1">IF($H146="UNIDADE CONSTRUTIVA",OFFSET(A146,-1,0)+1,LARGE(A$3:A143,1))</f>
        <v>0</v>
      </c>
      <c r="B146" s="1353">
        <f t="shared" ca="1" si="18"/>
        <v>5</v>
      </c>
      <c r="C146" s="1353">
        <f t="shared" ca="1" si="19"/>
        <v>1</v>
      </c>
      <c r="D146" s="1354">
        <f t="shared" ca="1" si="20"/>
        <v>6</v>
      </c>
      <c r="E146" s="1354">
        <f t="shared" ca="1" si="21"/>
        <v>0</v>
      </c>
      <c r="G146" s="803"/>
      <c r="H146" s="804" t="s">
        <v>558</v>
      </c>
      <c r="I146" s="805" t="str">
        <f t="shared" ca="1" si="47"/>
        <v>05.001.006</v>
      </c>
      <c r="J146" s="806" t="s">
        <v>6917</v>
      </c>
      <c r="K146" s="807"/>
      <c r="L146" s="1351"/>
      <c r="M146" s="1351"/>
      <c r="N146" s="1089">
        <f t="shared" ca="1" si="48"/>
        <v>829.38396</v>
      </c>
      <c r="O146" s="1358"/>
      <c r="P146" s="810"/>
      <c r="Q146" s="210"/>
      <c r="R146" s="210"/>
      <c r="S146" s="1363"/>
      <c r="T146" s="1363"/>
    </row>
    <row r="147" spans="1:20" s="209" customFormat="1" ht="13.9" hidden="1" customHeight="1" outlineLevel="2" x14ac:dyDescent="0.2">
      <c r="A147" s="1353">
        <f ca="1">IF($H147="UNIDADE CONSTRUTIVA",OFFSET(A147,-1,0)+1,LARGE(A$3:A144,1))</f>
        <v>0</v>
      </c>
      <c r="B147" s="1353">
        <f t="shared" ca="1" si="18"/>
        <v>5</v>
      </c>
      <c r="C147" s="1353">
        <f t="shared" ca="1" si="19"/>
        <v>1</v>
      </c>
      <c r="D147" s="1354">
        <f t="shared" ca="1" si="20"/>
        <v>6</v>
      </c>
      <c r="E147" s="1354">
        <f t="shared" ca="1" si="21"/>
        <v>1</v>
      </c>
      <c r="G147" s="803"/>
      <c r="H147" s="804" t="s">
        <v>559</v>
      </c>
      <c r="I147" s="805" t="str">
        <f t="shared" ca="1" si="47"/>
        <v>05.001.006.001</v>
      </c>
      <c r="J147" s="806" t="s">
        <v>564</v>
      </c>
      <c r="K147" s="807" t="s">
        <v>2</v>
      </c>
      <c r="L147" s="1351">
        <f>Visus!G95+Visus!G97+Visus!G96</f>
        <v>80.88</v>
      </c>
      <c r="M147" s="1351">
        <v>10.2545</v>
      </c>
      <c r="N147" s="1089">
        <f t="shared" si="48"/>
        <v>829.38396</v>
      </c>
      <c r="O147" s="1358"/>
      <c r="P147" s="810" t="s">
        <v>3784</v>
      </c>
      <c r="Q147" s="210"/>
      <c r="R147" s="210"/>
      <c r="S147" s="1363"/>
      <c r="T147" s="1363"/>
    </row>
    <row r="148" spans="1:20" s="209" customFormat="1" ht="13.9" hidden="1" customHeight="1" outlineLevel="2" x14ac:dyDescent="0.2">
      <c r="A148" s="1353">
        <f ca="1">IF($H148="UNIDADE CONSTRUTIVA",OFFSET(A148,-1,0)+1,LARGE(A$3:A145,1))</f>
        <v>0</v>
      </c>
      <c r="B148" s="1353">
        <f t="shared" ref="B148:B169" ca="1" si="49">IF(H148="UNIDADE CONSTRUTIVA",0,IF(H148="CÉLULA CONSTRUTIVA",OFFSET(B148,-1,0)+1,OFFSET(B148,-1,0)))</f>
        <v>5</v>
      </c>
      <c r="C148" s="1353">
        <f t="shared" ref="C148:C169" ca="1" si="50">IF(H148="CÉLULA CONSTRUTIVA",0,IF(H148="ETAPA",OFFSET(C148,-1,0)+1,OFFSET(C148,-1,0)))</f>
        <v>1</v>
      </c>
      <c r="D148" s="1354">
        <f t="shared" ref="D148:D169" ca="1" si="51">IF(H148="ETAPA",0,IF(H148="SUBETAPA",OFFSET(D148,-1,0)+1,OFFSET(D148,-1,0)))</f>
        <v>7</v>
      </c>
      <c r="E148" s="1354">
        <f t="shared" ref="E148:E169" ca="1" si="52">IF(H148="Subetapa",0,IF(H148="serviço",OFFSET(E148,-1,0)+1,OFFSET(E148,-1,0)))</f>
        <v>0</v>
      </c>
      <c r="G148" s="803"/>
      <c r="H148" s="804" t="s">
        <v>558</v>
      </c>
      <c r="I148" s="805" t="str">
        <f t="shared" ref="I148:I169" ca="1" si="53">IF(H148="Unidade Construtiva",TEXT(A148,"00"),IF(H148="Célula Construtiva",TEXT(B148,"00"),IF(H148="Etapa",CONCATENATE(TEXT(B148,"00"),".",TEXT(C148,"000")),IF(H148="Subetapa",CONCATENATE(TEXT(B148,"00"),".",TEXT(C148,"000"),".",TEXT(D148,"000")),IF(H148="Serviço",CONCATENATE(TEXT(B148,"00"),".",TEXT(C148,"000"),".",TEXT(D148,"000"),".",TEXT(E148,"000")),"")))))</f>
        <v>05.001.007</v>
      </c>
      <c r="J148" s="806" t="s">
        <v>6918</v>
      </c>
      <c r="K148" s="807"/>
      <c r="L148" s="1351"/>
      <c r="M148" s="1351"/>
      <c r="N148" s="1089">
        <f t="shared" ca="1" si="48"/>
        <v>72.806950000000001</v>
      </c>
      <c r="O148" s="1358"/>
      <c r="P148" s="810"/>
      <c r="Q148" s="210"/>
      <c r="R148" s="210"/>
      <c r="S148" s="1363"/>
      <c r="T148" s="1363"/>
    </row>
    <row r="149" spans="1:20" s="209" customFormat="1" ht="13.9" hidden="1" customHeight="1" outlineLevel="2" x14ac:dyDescent="0.2">
      <c r="A149" s="1353">
        <f ca="1">IF($H149="UNIDADE CONSTRUTIVA",OFFSET(A149,-1,0)+1,LARGE(A$3:A146,1))</f>
        <v>0</v>
      </c>
      <c r="B149" s="1353">
        <f t="shared" ca="1" si="49"/>
        <v>5</v>
      </c>
      <c r="C149" s="1353">
        <f t="shared" ca="1" si="50"/>
        <v>1</v>
      </c>
      <c r="D149" s="1354">
        <f t="shared" ca="1" si="51"/>
        <v>7</v>
      </c>
      <c r="E149" s="1354">
        <f t="shared" ca="1" si="52"/>
        <v>1</v>
      </c>
      <c r="G149" s="803"/>
      <c r="H149" s="804" t="s">
        <v>559</v>
      </c>
      <c r="I149" s="805" t="str">
        <f t="shared" ca="1" si="53"/>
        <v>05.001.007.001</v>
      </c>
      <c r="J149" s="806" t="s">
        <v>564</v>
      </c>
      <c r="K149" s="807" t="s">
        <v>2</v>
      </c>
      <c r="L149" s="1351">
        <f>Visus!G98</f>
        <v>7.1</v>
      </c>
      <c r="M149" s="1351">
        <v>10.2545</v>
      </c>
      <c r="N149" s="1089">
        <f t="shared" si="48"/>
        <v>72.806950000000001</v>
      </c>
      <c r="O149" s="1358"/>
      <c r="P149" s="810" t="s">
        <v>3784</v>
      </c>
      <c r="Q149" s="210"/>
      <c r="R149" s="210"/>
      <c r="S149" s="1363"/>
      <c r="T149" s="1363"/>
    </row>
    <row r="150" spans="1:20" s="209" customFormat="1" ht="13.9" hidden="1" customHeight="1" outlineLevel="2" x14ac:dyDescent="0.2">
      <c r="A150" s="1353">
        <f ca="1">IF($H150="UNIDADE CONSTRUTIVA",OFFSET(A150,-1,0)+1,LARGE(A$3:A147,1))</f>
        <v>0</v>
      </c>
      <c r="B150" s="1353">
        <f t="shared" ca="1" si="49"/>
        <v>5</v>
      </c>
      <c r="C150" s="1353">
        <f t="shared" ca="1" si="50"/>
        <v>1</v>
      </c>
      <c r="D150" s="1354">
        <f t="shared" ca="1" si="51"/>
        <v>8</v>
      </c>
      <c r="E150" s="1354">
        <f t="shared" ca="1" si="52"/>
        <v>0</v>
      </c>
      <c r="G150" s="803"/>
      <c r="H150" s="804" t="s">
        <v>558</v>
      </c>
      <c r="I150" s="805" t="str">
        <f t="shared" ca="1" si="53"/>
        <v>05.001.008</v>
      </c>
      <c r="J150" s="806" t="s">
        <v>563</v>
      </c>
      <c r="K150" s="807"/>
      <c r="L150" s="1351"/>
      <c r="M150" s="1351"/>
      <c r="N150" s="1089">
        <f t="shared" ca="1" si="48"/>
        <v>0</v>
      </c>
      <c r="O150" s="1358"/>
      <c r="P150" s="810"/>
      <c r="Q150" s="210"/>
      <c r="R150" s="210"/>
      <c r="S150" s="1363"/>
      <c r="T150" s="1363"/>
    </row>
    <row r="151" spans="1:20" s="209" customFormat="1" ht="13.9" hidden="1" customHeight="1" outlineLevel="2" x14ac:dyDescent="0.2">
      <c r="A151" s="1353">
        <f ca="1">IF($H151="UNIDADE CONSTRUTIVA",OFFSET(A151,-1,0)+1,LARGE(A$3:A148,1))</f>
        <v>0</v>
      </c>
      <c r="B151" s="1353">
        <f t="shared" ca="1" si="49"/>
        <v>5</v>
      </c>
      <c r="C151" s="1353">
        <f t="shared" ca="1" si="50"/>
        <v>1</v>
      </c>
      <c r="D151" s="1354">
        <f t="shared" ca="1" si="51"/>
        <v>8</v>
      </c>
      <c r="E151" s="1354">
        <f t="shared" ca="1" si="52"/>
        <v>1</v>
      </c>
      <c r="G151" s="803"/>
      <c r="H151" s="804" t="s">
        <v>559</v>
      </c>
      <c r="I151" s="805" t="str">
        <f t="shared" ca="1" si="53"/>
        <v>05.001.008.001</v>
      </c>
      <c r="J151" s="806" t="s">
        <v>564</v>
      </c>
      <c r="K151" s="807" t="s">
        <v>2</v>
      </c>
      <c r="L151" s="1369"/>
      <c r="M151" s="1351">
        <v>10.2545</v>
      </c>
      <c r="N151" s="1089">
        <f t="shared" si="48"/>
        <v>0</v>
      </c>
      <c r="O151" s="1358"/>
      <c r="P151" s="810" t="s">
        <v>3784</v>
      </c>
      <c r="Q151" s="210"/>
      <c r="R151" s="210"/>
      <c r="S151" s="1363"/>
      <c r="T151" s="1363"/>
    </row>
    <row r="152" spans="1:20" s="209" customFormat="1" ht="13.9" hidden="1" customHeight="1" outlineLevel="2" x14ac:dyDescent="0.2">
      <c r="A152" s="1353">
        <f ca="1">IF($H152="UNIDADE CONSTRUTIVA",OFFSET(A152,-1,0)+1,LARGE(A$3:A149,1))</f>
        <v>0</v>
      </c>
      <c r="B152" s="1353">
        <f t="shared" ca="1" si="49"/>
        <v>5</v>
      </c>
      <c r="C152" s="1353">
        <f t="shared" ca="1" si="50"/>
        <v>1</v>
      </c>
      <c r="D152" s="1354">
        <f t="shared" ca="1" si="51"/>
        <v>9</v>
      </c>
      <c r="E152" s="1354">
        <f t="shared" ca="1" si="52"/>
        <v>0</v>
      </c>
      <c r="G152" s="803"/>
      <c r="H152" s="804" t="s">
        <v>558</v>
      </c>
      <c r="I152" s="805" t="str">
        <f t="shared" ca="1" si="53"/>
        <v>05.001.009</v>
      </c>
      <c r="J152" s="806" t="s">
        <v>6919</v>
      </c>
      <c r="K152" s="807"/>
      <c r="L152" s="1351"/>
      <c r="M152" s="1351"/>
      <c r="N152" s="1089">
        <f t="shared" ca="1" si="48"/>
        <v>4327.0913650000002</v>
      </c>
      <c r="O152" s="1358"/>
      <c r="P152" s="810"/>
      <c r="Q152" s="210"/>
      <c r="R152" s="210"/>
      <c r="S152" s="1363"/>
      <c r="T152" s="1363"/>
    </row>
    <row r="153" spans="1:20" s="209" customFormat="1" ht="13.9" hidden="1" customHeight="1" outlineLevel="2" x14ac:dyDescent="0.2">
      <c r="A153" s="1353">
        <f ca="1">IF($H153="UNIDADE CONSTRUTIVA",OFFSET(A153,-1,0)+1,LARGE(A$3:A150,1))</f>
        <v>0</v>
      </c>
      <c r="B153" s="1353">
        <f t="shared" ca="1" si="49"/>
        <v>5</v>
      </c>
      <c r="C153" s="1353">
        <f t="shared" ca="1" si="50"/>
        <v>1</v>
      </c>
      <c r="D153" s="1354">
        <f t="shared" ca="1" si="51"/>
        <v>9</v>
      </c>
      <c r="E153" s="1354">
        <f t="shared" ca="1" si="52"/>
        <v>1</v>
      </c>
      <c r="G153" s="803"/>
      <c r="H153" s="804" t="s">
        <v>559</v>
      </c>
      <c r="I153" s="805" t="str">
        <f t="shared" ca="1" si="53"/>
        <v>05.001.009.001</v>
      </c>
      <c r="J153" s="806" t="s">
        <v>564</v>
      </c>
      <c r="K153" s="807" t="s">
        <v>2</v>
      </c>
      <c r="L153" s="1351">
        <f>Visus!G99</f>
        <v>421.97</v>
      </c>
      <c r="M153" s="1351">
        <v>10.2545</v>
      </c>
      <c r="N153" s="1089">
        <f t="shared" si="48"/>
        <v>4327.0913650000002</v>
      </c>
      <c r="O153" s="1358"/>
      <c r="P153" s="810" t="s">
        <v>3784</v>
      </c>
      <c r="Q153" s="210"/>
      <c r="R153" s="210"/>
      <c r="S153" s="1363"/>
      <c r="T153" s="1363"/>
    </row>
    <row r="154" spans="1:20" s="209" customFormat="1" ht="13.9" hidden="1" customHeight="1" outlineLevel="2" x14ac:dyDescent="0.2">
      <c r="A154" s="1353">
        <f ca="1">IF($H154="UNIDADE CONSTRUTIVA",OFFSET(A154,-1,0)+1,LARGE(A$3:A151,1))</f>
        <v>0</v>
      </c>
      <c r="B154" s="1353">
        <f t="shared" ca="1" si="49"/>
        <v>5</v>
      </c>
      <c r="C154" s="1353">
        <f t="shared" ca="1" si="50"/>
        <v>1</v>
      </c>
      <c r="D154" s="1354">
        <f t="shared" ca="1" si="51"/>
        <v>10</v>
      </c>
      <c r="E154" s="1354">
        <f t="shared" ca="1" si="52"/>
        <v>0</v>
      </c>
      <c r="G154" s="803"/>
      <c r="H154" s="804" t="s">
        <v>558</v>
      </c>
      <c r="I154" s="805" t="str">
        <f t="shared" ca="1" si="53"/>
        <v>05.001.010</v>
      </c>
      <c r="J154" s="806" t="s">
        <v>6920</v>
      </c>
      <c r="K154" s="807"/>
      <c r="L154" s="1351"/>
      <c r="M154" s="1351"/>
      <c r="N154" s="1089">
        <f t="shared" ca="1" si="48"/>
        <v>0</v>
      </c>
      <c r="O154" s="1358"/>
      <c r="P154" s="810"/>
      <c r="Q154" s="210"/>
      <c r="R154" s="210"/>
      <c r="S154" s="1363"/>
      <c r="T154" s="1363"/>
    </row>
    <row r="155" spans="1:20" s="209" customFormat="1" ht="13.9" hidden="1" customHeight="1" outlineLevel="2" x14ac:dyDescent="0.2">
      <c r="A155" s="1353">
        <f ca="1">IF($H155="UNIDADE CONSTRUTIVA",OFFSET(A155,-1,0)+1,LARGE(A$3:A152,1))</f>
        <v>0</v>
      </c>
      <c r="B155" s="1353">
        <f t="shared" ca="1" si="49"/>
        <v>5</v>
      </c>
      <c r="C155" s="1353">
        <f t="shared" ca="1" si="50"/>
        <v>1</v>
      </c>
      <c r="D155" s="1354">
        <f t="shared" ca="1" si="51"/>
        <v>10</v>
      </c>
      <c r="E155" s="1354">
        <f t="shared" ca="1" si="52"/>
        <v>1</v>
      </c>
      <c r="G155" s="803"/>
      <c r="H155" s="804" t="s">
        <v>559</v>
      </c>
      <c r="I155" s="805" t="str">
        <f t="shared" ca="1" si="53"/>
        <v>05.001.010.001</v>
      </c>
      <c r="J155" s="806" t="s">
        <v>564</v>
      </c>
      <c r="K155" s="807" t="s">
        <v>2</v>
      </c>
      <c r="L155" s="1369"/>
      <c r="M155" s="1351">
        <v>10.2545</v>
      </c>
      <c r="N155" s="1089">
        <f t="shared" si="48"/>
        <v>0</v>
      </c>
      <c r="O155" s="1358"/>
      <c r="P155" s="810" t="s">
        <v>3784</v>
      </c>
      <c r="Q155" s="210"/>
      <c r="R155" s="210"/>
      <c r="S155" s="1363"/>
      <c r="T155" s="1363"/>
    </row>
    <row r="156" spans="1:20" s="209" customFormat="1" ht="13.9" hidden="1" customHeight="1" outlineLevel="1" collapsed="1" x14ac:dyDescent="0.2">
      <c r="A156" s="1353">
        <f ca="1">IF($H156="UNIDADE CONSTRUTIVA",OFFSET(A156,-1,0)+1,LARGE(A$3:A117,1))</f>
        <v>0</v>
      </c>
      <c r="B156" s="1353">
        <f t="shared" ca="1" si="49"/>
        <v>5</v>
      </c>
      <c r="C156" s="1353">
        <f t="shared" ca="1" si="50"/>
        <v>2</v>
      </c>
      <c r="D156" s="1354">
        <f t="shared" ca="1" si="51"/>
        <v>0</v>
      </c>
      <c r="E156" s="1354">
        <f t="shared" ca="1" si="52"/>
        <v>1</v>
      </c>
      <c r="G156" s="803"/>
      <c r="H156" s="804" t="s">
        <v>557</v>
      </c>
      <c r="I156" s="805" t="str">
        <f t="shared" ca="1" si="53"/>
        <v>05.002</v>
      </c>
      <c r="J156" s="806" t="s">
        <v>6923</v>
      </c>
      <c r="K156" s="807"/>
      <c r="L156" s="1351"/>
      <c r="M156" s="1351"/>
      <c r="N156" s="1089">
        <f t="shared" ca="1" si="48"/>
        <v>75604.774273449977</v>
      </c>
      <c r="O156" s="1358"/>
      <c r="P156" s="810"/>
      <c r="S156" s="210"/>
      <c r="T156" s="1363"/>
    </row>
    <row r="157" spans="1:20" s="209" customFormat="1" ht="13.9" hidden="1" customHeight="1" outlineLevel="2" x14ac:dyDescent="0.2">
      <c r="A157" s="1353">
        <f ca="1">IF($H157="UNIDADE CONSTRUTIVA",OFFSET(A157,-1,0)+1,LARGE(A$3:A118,1))</f>
        <v>0</v>
      </c>
      <c r="B157" s="1353">
        <f t="shared" ca="1" si="49"/>
        <v>5</v>
      </c>
      <c r="C157" s="1353">
        <f t="shared" ca="1" si="50"/>
        <v>2</v>
      </c>
      <c r="D157" s="1354">
        <f t="shared" ca="1" si="51"/>
        <v>1</v>
      </c>
      <c r="E157" s="1354">
        <f t="shared" ca="1" si="52"/>
        <v>0</v>
      </c>
      <c r="G157" s="803"/>
      <c r="H157" s="804" t="s">
        <v>558</v>
      </c>
      <c r="I157" s="805" t="str">
        <f t="shared" ca="1" si="53"/>
        <v>05.002.001</v>
      </c>
      <c r="J157" s="806" t="s">
        <v>423</v>
      </c>
      <c r="K157" s="807"/>
      <c r="L157" s="1351"/>
      <c r="M157" s="1351"/>
      <c r="N157" s="1089">
        <f t="shared" ca="1" si="48"/>
        <v>5172.0632340000002</v>
      </c>
      <c r="O157" s="1358"/>
      <c r="P157" s="810"/>
      <c r="S157" s="210"/>
      <c r="T157" s="1363"/>
    </row>
    <row r="158" spans="1:20" s="209" customFormat="1" ht="13.9" hidden="1" customHeight="1" outlineLevel="2" x14ac:dyDescent="0.2">
      <c r="A158" s="1353">
        <f ca="1">IF($H158="UNIDADE CONSTRUTIVA",OFFSET(A158,-1,0)+1,LARGE(A$3:A155,1))</f>
        <v>0</v>
      </c>
      <c r="B158" s="1353">
        <f t="shared" ca="1" si="49"/>
        <v>5</v>
      </c>
      <c r="C158" s="1353">
        <f t="shared" ca="1" si="50"/>
        <v>2</v>
      </c>
      <c r="D158" s="1354">
        <f t="shared" ca="1" si="51"/>
        <v>1</v>
      </c>
      <c r="E158" s="1354">
        <f t="shared" ca="1" si="52"/>
        <v>1</v>
      </c>
      <c r="G158" s="803"/>
      <c r="H158" s="804" t="s">
        <v>559</v>
      </c>
      <c r="I158" s="805" t="str">
        <f t="shared" ca="1" si="53"/>
        <v>05.002.001.001</v>
      </c>
      <c r="J158" s="806" t="s">
        <v>3826</v>
      </c>
      <c r="K158" s="807" t="s">
        <v>1</v>
      </c>
      <c r="L158" s="1351">
        <f>Visus!G733</f>
        <v>596.71</v>
      </c>
      <c r="M158" s="1351">
        <v>7.6943999999999999</v>
      </c>
      <c r="N158" s="1089">
        <f t="shared" si="48"/>
        <v>4591.3254240000006</v>
      </c>
      <c r="O158" s="1358"/>
      <c r="P158" s="810" t="s">
        <v>1103</v>
      </c>
      <c r="S158" s="210"/>
      <c r="T158" s="1363"/>
    </row>
    <row r="159" spans="1:20" s="209" customFormat="1" ht="13.9" hidden="1" customHeight="1" outlineLevel="2" x14ac:dyDescent="0.2">
      <c r="A159" s="1353">
        <f ca="1">IF($H159="UNIDADE CONSTRUTIVA",OFFSET(A159,-1,0)+1,LARGE(A$3:A156,1))</f>
        <v>0</v>
      </c>
      <c r="B159" s="1353">
        <f t="shared" ca="1" si="49"/>
        <v>5</v>
      </c>
      <c r="C159" s="1353">
        <f t="shared" ca="1" si="50"/>
        <v>2</v>
      </c>
      <c r="D159" s="1354">
        <f t="shared" ca="1" si="51"/>
        <v>1</v>
      </c>
      <c r="E159" s="1354">
        <f t="shared" ca="1" si="52"/>
        <v>2</v>
      </c>
      <c r="G159" s="803"/>
      <c r="H159" s="804" t="s">
        <v>559</v>
      </c>
      <c r="I159" s="805" t="str">
        <f t="shared" ca="1" si="53"/>
        <v>05.002.001.002</v>
      </c>
      <c r="J159" s="806" t="s">
        <v>3827</v>
      </c>
      <c r="K159" s="807" t="s">
        <v>1</v>
      </c>
      <c r="L159" s="1351">
        <f>Visus!G732</f>
        <v>13.73</v>
      </c>
      <c r="M159" s="1351">
        <v>42.296999999999997</v>
      </c>
      <c r="N159" s="1089">
        <f t="shared" si="48"/>
        <v>580.73780999999997</v>
      </c>
      <c r="O159" s="1358"/>
      <c r="P159" s="810" t="s">
        <v>1103</v>
      </c>
      <c r="S159" s="210"/>
      <c r="T159" s="1363"/>
    </row>
    <row r="160" spans="1:20" s="209" customFormat="1" ht="13.9" hidden="1" customHeight="1" outlineLevel="2" x14ac:dyDescent="0.2">
      <c r="A160" s="1353">
        <f ca="1">IF($H160="UNIDADE CONSTRUTIVA",OFFSET(A160,-1,0)+1,LARGE(A$3:A157,1))</f>
        <v>0</v>
      </c>
      <c r="B160" s="1353">
        <f t="shared" ca="1" si="49"/>
        <v>5</v>
      </c>
      <c r="C160" s="1353">
        <f t="shared" ca="1" si="50"/>
        <v>2</v>
      </c>
      <c r="D160" s="1354">
        <f t="shared" ca="1" si="51"/>
        <v>2</v>
      </c>
      <c r="E160" s="1354">
        <f t="shared" ca="1" si="52"/>
        <v>0</v>
      </c>
      <c r="G160" s="803"/>
      <c r="H160" s="804" t="s">
        <v>558</v>
      </c>
      <c r="I160" s="805" t="str">
        <f t="shared" ca="1" si="53"/>
        <v>05.002.002</v>
      </c>
      <c r="J160" s="806" t="s">
        <v>6913</v>
      </c>
      <c r="K160" s="807"/>
      <c r="L160" s="1351"/>
      <c r="M160" s="1351"/>
      <c r="N160" s="1089">
        <f t="shared" ca="1" si="48"/>
        <v>0</v>
      </c>
      <c r="O160" s="1358"/>
      <c r="P160" s="810"/>
      <c r="S160" s="210"/>
      <c r="T160" s="1363"/>
    </row>
    <row r="161" spans="1:20" s="209" customFormat="1" ht="13.9" hidden="1" customHeight="1" outlineLevel="2" x14ac:dyDescent="0.2">
      <c r="A161" s="1353">
        <f ca="1">IF($H161="UNIDADE CONSTRUTIVA",OFFSET(A161,-1,0)+1,LARGE(A$3:A158,1))</f>
        <v>0</v>
      </c>
      <c r="B161" s="1353">
        <f t="shared" ca="1" si="49"/>
        <v>5</v>
      </c>
      <c r="C161" s="1353">
        <f t="shared" ca="1" si="50"/>
        <v>2</v>
      </c>
      <c r="D161" s="1354">
        <f t="shared" ca="1" si="51"/>
        <v>2</v>
      </c>
      <c r="E161" s="1354">
        <f t="shared" ca="1" si="52"/>
        <v>1</v>
      </c>
      <c r="G161" s="803"/>
      <c r="H161" s="804" t="s">
        <v>559</v>
      </c>
      <c r="I161" s="805" t="str">
        <f t="shared" ca="1" si="53"/>
        <v>05.002.002.001</v>
      </c>
      <c r="J161" s="806" t="s">
        <v>3828</v>
      </c>
      <c r="K161" s="807" t="s">
        <v>1</v>
      </c>
      <c r="L161" s="1351"/>
      <c r="M161" s="1351">
        <v>23.192</v>
      </c>
      <c r="N161" s="1089">
        <f t="shared" si="48"/>
        <v>0</v>
      </c>
      <c r="O161" s="1358"/>
      <c r="P161" s="810" t="s">
        <v>1103</v>
      </c>
      <c r="S161" s="210"/>
      <c r="T161" s="1363"/>
    </row>
    <row r="162" spans="1:20" s="209" customFormat="1" ht="11.25" hidden="1" outlineLevel="2" x14ac:dyDescent="0.2">
      <c r="A162" s="1353">
        <f ca="1">IF($H162="UNIDADE CONSTRUTIVA",OFFSET(A162,-1,0)+1,LARGE(A$3:A159,1))</f>
        <v>0</v>
      </c>
      <c r="B162" s="1353">
        <f t="shared" ca="1" si="49"/>
        <v>5</v>
      </c>
      <c r="C162" s="1353">
        <f t="shared" ca="1" si="50"/>
        <v>2</v>
      </c>
      <c r="D162" s="1354">
        <f t="shared" ca="1" si="51"/>
        <v>3</v>
      </c>
      <c r="E162" s="1354">
        <f t="shared" ca="1" si="52"/>
        <v>0</v>
      </c>
      <c r="G162" s="803"/>
      <c r="H162" s="804" t="s">
        <v>558</v>
      </c>
      <c r="I162" s="805" t="str">
        <f t="shared" ca="1" si="53"/>
        <v>05.002.003</v>
      </c>
      <c r="J162" s="1364" t="s">
        <v>6914</v>
      </c>
      <c r="K162" s="807"/>
      <c r="L162" s="1351"/>
      <c r="M162" s="1351"/>
      <c r="N162" s="1089">
        <f t="shared" ca="1" si="48"/>
        <v>0</v>
      </c>
      <c r="O162" s="1358"/>
      <c r="P162" s="810"/>
      <c r="S162" s="210"/>
      <c r="T162" s="1363"/>
    </row>
    <row r="163" spans="1:20" s="209" customFormat="1" ht="13.9" hidden="1" customHeight="1" outlineLevel="2" x14ac:dyDescent="0.2">
      <c r="A163" s="1353">
        <f ca="1">IF($H163="UNIDADE CONSTRUTIVA",OFFSET(A163,-1,0)+1,LARGE(A$3:A160,1))</f>
        <v>0</v>
      </c>
      <c r="B163" s="1353">
        <f t="shared" ca="1" si="49"/>
        <v>5</v>
      </c>
      <c r="C163" s="1353">
        <f t="shared" ca="1" si="50"/>
        <v>2</v>
      </c>
      <c r="D163" s="1354">
        <f t="shared" ca="1" si="51"/>
        <v>3</v>
      </c>
      <c r="E163" s="1354">
        <f t="shared" ca="1" si="52"/>
        <v>1</v>
      </c>
      <c r="G163" s="803"/>
      <c r="H163" s="804" t="s">
        <v>559</v>
      </c>
      <c r="I163" s="805" t="str">
        <f t="shared" ca="1" si="53"/>
        <v>05.002.003.001</v>
      </c>
      <c r="J163" s="806" t="s">
        <v>3829</v>
      </c>
      <c r="K163" s="807" t="s">
        <v>1</v>
      </c>
      <c r="L163" s="1351"/>
      <c r="M163" s="1351">
        <v>172.95560899999998</v>
      </c>
      <c r="N163" s="1089">
        <f t="shared" si="48"/>
        <v>0</v>
      </c>
      <c r="O163" s="1358"/>
      <c r="P163" s="810" t="s">
        <v>1103</v>
      </c>
      <c r="S163" s="210"/>
      <c r="T163" s="1363"/>
    </row>
    <row r="164" spans="1:20" s="209" customFormat="1" ht="13.9" hidden="1" customHeight="1" outlineLevel="2" x14ac:dyDescent="0.2">
      <c r="A164" s="1353">
        <f ca="1">IF($H164="UNIDADE CONSTRUTIVA",OFFSET(A164,-1,0)+1,LARGE(A$3:A161,1))</f>
        <v>0</v>
      </c>
      <c r="B164" s="1353">
        <f t="shared" ca="1" si="49"/>
        <v>5</v>
      </c>
      <c r="C164" s="1353">
        <f t="shared" ca="1" si="50"/>
        <v>2</v>
      </c>
      <c r="D164" s="1354">
        <f t="shared" ca="1" si="51"/>
        <v>4</v>
      </c>
      <c r="E164" s="1354">
        <f t="shared" ca="1" si="52"/>
        <v>0</v>
      </c>
      <c r="G164" s="803"/>
      <c r="H164" s="804" t="s">
        <v>558</v>
      </c>
      <c r="I164" s="805" t="str">
        <f t="shared" ca="1" si="53"/>
        <v>05.002.004</v>
      </c>
      <c r="J164" s="1362" t="s">
        <v>6915</v>
      </c>
      <c r="K164" s="807"/>
      <c r="L164" s="1351"/>
      <c r="M164" s="1351"/>
      <c r="N164" s="1089">
        <f t="shared" ca="1" si="48"/>
        <v>65380.421434449985</v>
      </c>
      <c r="O164" s="1358"/>
      <c r="P164" s="810"/>
      <c r="S164" s="210"/>
      <c r="T164" s="1363"/>
    </row>
    <row r="165" spans="1:20" s="209" customFormat="1" ht="13.9" hidden="1" customHeight="1" outlineLevel="2" x14ac:dyDescent="0.2">
      <c r="A165" s="1353">
        <f ca="1">IF($H165="UNIDADE CONSTRUTIVA",OFFSET(A165,-1,0)+1,LARGE(A$3:A162,1))</f>
        <v>0</v>
      </c>
      <c r="B165" s="1353">
        <f t="shared" ca="1" si="49"/>
        <v>5</v>
      </c>
      <c r="C165" s="1353">
        <f t="shared" ca="1" si="50"/>
        <v>2</v>
      </c>
      <c r="D165" s="1354">
        <f t="shared" ca="1" si="51"/>
        <v>4</v>
      </c>
      <c r="E165" s="1354">
        <f t="shared" ca="1" si="52"/>
        <v>1</v>
      </c>
      <c r="G165" s="803"/>
      <c r="H165" s="804" t="s">
        <v>559</v>
      </c>
      <c r="I165" s="805" t="str">
        <f t="shared" ca="1" si="53"/>
        <v>05.002.004.001</v>
      </c>
      <c r="J165" s="806" t="s">
        <v>3830</v>
      </c>
      <c r="K165" s="807" t="s">
        <v>1</v>
      </c>
      <c r="L165" s="1351">
        <f>Visus!G754+Visus!G747</f>
        <v>314.14999999999998</v>
      </c>
      <c r="M165" s="1351">
        <v>208.11848299999997</v>
      </c>
      <c r="N165" s="1089">
        <f t="shared" si="48"/>
        <v>65380.421434449985</v>
      </c>
      <c r="O165" s="1358"/>
      <c r="P165" s="810" t="s">
        <v>1103</v>
      </c>
      <c r="Q165" s="210"/>
      <c r="R165" s="210"/>
      <c r="S165" s="210"/>
      <c r="T165" s="1363"/>
    </row>
    <row r="166" spans="1:20" s="209" customFormat="1" ht="13.9" hidden="1" customHeight="1" outlineLevel="2" x14ac:dyDescent="0.2">
      <c r="A166" s="1353">
        <f ca="1">IF($H166="UNIDADE CONSTRUTIVA",OFFSET(A166,-1,0)+1,LARGE(A$3:A163,1))</f>
        <v>0</v>
      </c>
      <c r="B166" s="1353">
        <f t="shared" ca="1" si="49"/>
        <v>5</v>
      </c>
      <c r="C166" s="1353">
        <f t="shared" ca="1" si="50"/>
        <v>2</v>
      </c>
      <c r="D166" s="1354">
        <f t="shared" ca="1" si="51"/>
        <v>5</v>
      </c>
      <c r="E166" s="1354">
        <f t="shared" ca="1" si="52"/>
        <v>0</v>
      </c>
      <c r="G166" s="803"/>
      <c r="H166" s="804" t="s">
        <v>558</v>
      </c>
      <c r="I166" s="805" t="str">
        <f t="shared" ca="1" si="53"/>
        <v>05.002.005</v>
      </c>
      <c r="J166" s="806" t="s">
        <v>6916</v>
      </c>
      <c r="K166" s="807"/>
      <c r="L166" s="1351"/>
      <c r="M166" s="1351"/>
      <c r="N166" s="1089">
        <f t="shared" ca="1" si="48"/>
        <v>0</v>
      </c>
      <c r="O166" s="1358"/>
      <c r="P166" s="810"/>
      <c r="Q166" s="210"/>
      <c r="R166" s="210"/>
      <c r="S166" s="210"/>
      <c r="T166" s="1363"/>
    </row>
    <row r="167" spans="1:20" s="209" customFormat="1" ht="13.9" hidden="1" customHeight="1" outlineLevel="2" x14ac:dyDescent="0.2">
      <c r="A167" s="1353">
        <f ca="1">IF($H167="UNIDADE CONSTRUTIVA",OFFSET(A167,-1,0)+1,LARGE(A$3:A164,1))</f>
        <v>0</v>
      </c>
      <c r="B167" s="1353">
        <f t="shared" ca="1" si="49"/>
        <v>5</v>
      </c>
      <c r="C167" s="1353">
        <f t="shared" ca="1" si="50"/>
        <v>2</v>
      </c>
      <c r="D167" s="1354">
        <f t="shared" ca="1" si="51"/>
        <v>5</v>
      </c>
      <c r="E167" s="1354">
        <f t="shared" ca="1" si="52"/>
        <v>1</v>
      </c>
      <c r="G167" s="803"/>
      <c r="H167" s="804" t="s">
        <v>559</v>
      </c>
      <c r="I167" s="805" t="str">
        <f t="shared" ca="1" si="53"/>
        <v>05.002.005.001</v>
      </c>
      <c r="J167" s="806" t="s">
        <v>3830</v>
      </c>
      <c r="K167" s="807" t="s">
        <v>1</v>
      </c>
      <c r="L167" s="1351"/>
      <c r="M167" s="1351">
        <v>100.95068299999998</v>
      </c>
      <c r="N167" s="1089">
        <f t="shared" si="48"/>
        <v>0</v>
      </c>
      <c r="O167" s="1358"/>
      <c r="P167" s="810" t="s">
        <v>1103</v>
      </c>
      <c r="Q167" s="210"/>
      <c r="R167" s="210"/>
      <c r="S167" s="210"/>
      <c r="T167" s="1363"/>
    </row>
    <row r="168" spans="1:20" s="209" customFormat="1" ht="13.9" hidden="1" customHeight="1" outlineLevel="2" x14ac:dyDescent="0.2">
      <c r="A168" s="1353">
        <f ca="1">IF($H168="UNIDADE CONSTRUTIVA",OFFSET(A168,-1,0)+1,LARGE(A$3:A165,1))</f>
        <v>0</v>
      </c>
      <c r="B168" s="1353">
        <f t="shared" ca="1" si="49"/>
        <v>5</v>
      </c>
      <c r="C168" s="1353">
        <f t="shared" ca="1" si="50"/>
        <v>2</v>
      </c>
      <c r="D168" s="1354">
        <f t="shared" ca="1" si="51"/>
        <v>6</v>
      </c>
      <c r="E168" s="1354">
        <f t="shared" ca="1" si="52"/>
        <v>0</v>
      </c>
      <c r="G168" s="803"/>
      <c r="H168" s="804" t="s">
        <v>558</v>
      </c>
      <c r="I168" s="805" t="str">
        <f t="shared" ca="1" si="53"/>
        <v>05.002.006</v>
      </c>
      <c r="J168" s="806" t="s">
        <v>6917</v>
      </c>
      <c r="K168" s="807"/>
      <c r="L168" s="1351"/>
      <c r="M168" s="1351"/>
      <c r="N168" s="1089">
        <f t="shared" ca="1" si="48"/>
        <v>4717.5827250000002</v>
      </c>
      <c r="O168" s="1358"/>
      <c r="P168" s="810"/>
      <c r="Q168" s="210"/>
      <c r="R168" s="210"/>
      <c r="S168" s="1363"/>
      <c r="T168" s="1363"/>
    </row>
    <row r="169" spans="1:20" s="209" customFormat="1" ht="13.9" hidden="1" customHeight="1" outlineLevel="2" x14ac:dyDescent="0.2">
      <c r="A169" s="1353">
        <f ca="1">IF($H169="UNIDADE CONSTRUTIVA",OFFSET(A169,-1,0)+1,LARGE(A$3:A166,1))</f>
        <v>0</v>
      </c>
      <c r="B169" s="1353">
        <f t="shared" ca="1" si="49"/>
        <v>5</v>
      </c>
      <c r="C169" s="1353">
        <f t="shared" ca="1" si="50"/>
        <v>2</v>
      </c>
      <c r="D169" s="1354">
        <f t="shared" ca="1" si="51"/>
        <v>6</v>
      </c>
      <c r="E169" s="1354">
        <f t="shared" ca="1" si="52"/>
        <v>1</v>
      </c>
      <c r="G169" s="803"/>
      <c r="H169" s="804" t="s">
        <v>559</v>
      </c>
      <c r="I169" s="805" t="str">
        <f t="shared" ca="1" si="53"/>
        <v>05.002.006.001</v>
      </c>
      <c r="J169" s="806" t="s">
        <v>564</v>
      </c>
      <c r="K169" s="807" t="s">
        <v>2</v>
      </c>
      <c r="L169" s="1351">
        <f>Visus!G748+Visus!G749+Visus!G750+Visus!G752</f>
        <v>460.05</v>
      </c>
      <c r="M169" s="1351">
        <v>10.2545</v>
      </c>
      <c r="N169" s="1089">
        <f t="shared" si="48"/>
        <v>4717.5827250000002</v>
      </c>
      <c r="O169" s="1358"/>
      <c r="P169" s="810" t="s">
        <v>1103</v>
      </c>
      <c r="Q169" s="210"/>
      <c r="R169" s="210"/>
      <c r="S169" s="1363"/>
      <c r="T169" s="1363"/>
    </row>
    <row r="170" spans="1:20" s="209" customFormat="1" ht="13.9" hidden="1" customHeight="1" outlineLevel="2" x14ac:dyDescent="0.2">
      <c r="A170" s="1353">
        <f ca="1">IF($H170="UNIDADE CONSTRUTIVA",OFFSET(A170,-1,0)+1,LARGE(A$3:A167,1))</f>
        <v>0</v>
      </c>
      <c r="B170" s="1353">
        <f t="shared" ref="B170:B189" ca="1" si="54">IF(H170="UNIDADE CONSTRUTIVA",0,IF(H170="CÉLULA CONSTRUTIVA",OFFSET(B170,-1,0)+1,OFFSET(B170,-1,0)))</f>
        <v>5</v>
      </c>
      <c r="C170" s="1353">
        <f t="shared" ref="C170:C189" ca="1" si="55">IF(H170="CÉLULA CONSTRUTIVA",0,IF(H170="ETAPA",OFFSET(C170,-1,0)+1,OFFSET(C170,-1,0)))</f>
        <v>2</v>
      </c>
      <c r="D170" s="1354">
        <f t="shared" ref="D170:D189" ca="1" si="56">IF(H170="ETAPA",0,IF(H170="SUBETAPA",OFFSET(D170,-1,0)+1,OFFSET(D170,-1,0)))</f>
        <v>7</v>
      </c>
      <c r="E170" s="1354">
        <f t="shared" ref="E170:E189" ca="1" si="57">IF(H170="Subetapa",0,IF(H170="serviço",OFFSET(E170,-1,0)+1,OFFSET(E170,-1,0)))</f>
        <v>0</v>
      </c>
      <c r="G170" s="803"/>
      <c r="H170" s="804" t="s">
        <v>558</v>
      </c>
      <c r="I170" s="805" t="str">
        <f t="shared" ref="I170:I189" ca="1" si="58">IF(H170="Unidade Construtiva",TEXT(A170,"00"),IF(H170="Célula Construtiva",TEXT(B170,"00"),IF(H170="Etapa",CONCATENATE(TEXT(B170,"00"),".",TEXT(C170,"000")),IF(H170="Subetapa",CONCATENATE(TEXT(B170,"00"),".",TEXT(C170,"000"),".",TEXT(D170,"000")),IF(H170="Serviço",CONCATENATE(TEXT(B170,"00"),".",TEXT(C170,"000"),".",TEXT(D170,"000"),".",TEXT(E170,"000")),"")))))</f>
        <v>05.002.007</v>
      </c>
      <c r="J170" s="806" t="s">
        <v>6918</v>
      </c>
      <c r="K170" s="807"/>
      <c r="L170" s="1351"/>
      <c r="M170" s="1351"/>
      <c r="N170" s="1089">
        <f t="shared" ca="1" si="48"/>
        <v>334.70688000000001</v>
      </c>
      <c r="O170" s="1358"/>
      <c r="P170" s="810"/>
      <c r="Q170" s="210"/>
      <c r="R170" s="210"/>
      <c r="S170" s="1363"/>
      <c r="T170" s="1363"/>
    </row>
    <row r="171" spans="1:20" s="209" customFormat="1" ht="13.9" hidden="1" customHeight="1" outlineLevel="2" x14ac:dyDescent="0.2">
      <c r="A171" s="1353">
        <f ca="1">IF($H171="UNIDADE CONSTRUTIVA",OFFSET(A171,-1,0)+1,LARGE(A$3:A168,1))</f>
        <v>0</v>
      </c>
      <c r="B171" s="1353">
        <f t="shared" ca="1" si="54"/>
        <v>5</v>
      </c>
      <c r="C171" s="1353">
        <f t="shared" ca="1" si="55"/>
        <v>2</v>
      </c>
      <c r="D171" s="1354">
        <f t="shared" ca="1" si="56"/>
        <v>7</v>
      </c>
      <c r="E171" s="1354">
        <f t="shared" ca="1" si="57"/>
        <v>1</v>
      </c>
      <c r="G171" s="803"/>
      <c r="H171" s="804" t="s">
        <v>559</v>
      </c>
      <c r="I171" s="805" t="str">
        <f t="shared" ca="1" si="58"/>
        <v>05.002.007.001</v>
      </c>
      <c r="J171" s="806" t="s">
        <v>564</v>
      </c>
      <c r="K171" s="807" t="s">
        <v>2</v>
      </c>
      <c r="L171" s="1351">
        <f>Visus!G751</f>
        <v>32.64</v>
      </c>
      <c r="M171" s="1351">
        <v>10.2545</v>
      </c>
      <c r="N171" s="1089">
        <f t="shared" si="48"/>
        <v>334.70688000000001</v>
      </c>
      <c r="O171" s="1358"/>
      <c r="P171" s="810" t="s">
        <v>1103</v>
      </c>
      <c r="Q171" s="210"/>
      <c r="R171" s="210"/>
      <c r="S171" s="1363"/>
      <c r="T171" s="1363"/>
    </row>
    <row r="172" spans="1:20" s="209" customFormat="1" ht="13.9" hidden="1" customHeight="1" outlineLevel="2" x14ac:dyDescent="0.2">
      <c r="A172" s="1353">
        <f ca="1">IF($H172="UNIDADE CONSTRUTIVA",OFFSET(A172,-1,0)+1,LARGE(A$3:A169,1))</f>
        <v>0</v>
      </c>
      <c r="B172" s="1353">
        <f t="shared" ca="1" si="54"/>
        <v>5</v>
      </c>
      <c r="C172" s="1353">
        <f t="shared" ca="1" si="55"/>
        <v>2</v>
      </c>
      <c r="D172" s="1354">
        <f t="shared" ca="1" si="56"/>
        <v>8</v>
      </c>
      <c r="E172" s="1354">
        <f t="shared" ca="1" si="57"/>
        <v>0</v>
      </c>
      <c r="G172" s="803"/>
      <c r="H172" s="804" t="s">
        <v>558</v>
      </c>
      <c r="I172" s="805" t="str">
        <f t="shared" ca="1" si="58"/>
        <v>05.002.008</v>
      </c>
      <c r="J172" s="806" t="s">
        <v>563</v>
      </c>
      <c r="K172" s="807"/>
      <c r="L172" s="1351"/>
      <c r="M172" s="1351"/>
      <c r="N172" s="1089">
        <f t="shared" ca="1" si="48"/>
        <v>0</v>
      </c>
      <c r="O172" s="1358"/>
      <c r="P172" s="810"/>
      <c r="Q172" s="210"/>
      <c r="R172" s="210"/>
      <c r="S172" s="1363"/>
      <c r="T172" s="1363"/>
    </row>
    <row r="173" spans="1:20" s="209" customFormat="1" ht="13.9" hidden="1" customHeight="1" outlineLevel="2" x14ac:dyDescent="0.2">
      <c r="A173" s="1353">
        <f ca="1">IF($H173="UNIDADE CONSTRUTIVA",OFFSET(A173,-1,0)+1,LARGE(A$3:A170,1))</f>
        <v>0</v>
      </c>
      <c r="B173" s="1353">
        <f t="shared" ca="1" si="54"/>
        <v>5</v>
      </c>
      <c r="C173" s="1353">
        <f t="shared" ca="1" si="55"/>
        <v>2</v>
      </c>
      <c r="D173" s="1354">
        <f t="shared" ca="1" si="56"/>
        <v>8</v>
      </c>
      <c r="E173" s="1354">
        <f t="shared" ca="1" si="57"/>
        <v>1</v>
      </c>
      <c r="G173" s="803"/>
      <c r="H173" s="804" t="s">
        <v>559</v>
      </c>
      <c r="I173" s="805" t="str">
        <f t="shared" ca="1" si="58"/>
        <v>05.002.008.001</v>
      </c>
      <c r="J173" s="806" t="s">
        <v>564</v>
      </c>
      <c r="K173" s="807" t="s">
        <v>2</v>
      </c>
      <c r="L173" s="1351"/>
      <c r="M173" s="1351">
        <v>10.2545</v>
      </c>
      <c r="N173" s="1089">
        <f t="shared" si="48"/>
        <v>0</v>
      </c>
      <c r="O173" s="1358"/>
      <c r="P173" s="810" t="s">
        <v>1103</v>
      </c>
      <c r="Q173" s="210"/>
      <c r="R173" s="210"/>
      <c r="S173" s="1363"/>
      <c r="T173" s="1363"/>
    </row>
    <row r="174" spans="1:20" s="209" customFormat="1" ht="13.9" hidden="1" customHeight="1" outlineLevel="2" x14ac:dyDescent="0.2">
      <c r="A174" s="1353">
        <f ca="1">IF($H174="UNIDADE CONSTRUTIVA",OFFSET(A174,-1,0)+1,LARGE(A$3:A171,1))</f>
        <v>0</v>
      </c>
      <c r="B174" s="1353">
        <f t="shared" ca="1" si="54"/>
        <v>5</v>
      </c>
      <c r="C174" s="1353">
        <f t="shared" ca="1" si="55"/>
        <v>2</v>
      </c>
      <c r="D174" s="1354">
        <f t="shared" ca="1" si="56"/>
        <v>9</v>
      </c>
      <c r="E174" s="1354">
        <f t="shared" ca="1" si="57"/>
        <v>0</v>
      </c>
      <c r="G174" s="803"/>
      <c r="H174" s="804" t="s">
        <v>558</v>
      </c>
      <c r="I174" s="805" t="str">
        <f t="shared" ca="1" si="58"/>
        <v>05.002.009</v>
      </c>
      <c r="J174" s="806" t="s">
        <v>6919</v>
      </c>
      <c r="K174" s="807"/>
      <c r="L174" s="1351"/>
      <c r="M174" s="1351"/>
      <c r="N174" s="1089">
        <f t="shared" ca="1" si="48"/>
        <v>0</v>
      </c>
      <c r="O174" s="1358"/>
      <c r="P174" s="810"/>
      <c r="Q174" s="210"/>
      <c r="R174" s="210"/>
      <c r="S174" s="1363"/>
      <c r="T174" s="1363"/>
    </row>
    <row r="175" spans="1:20" s="209" customFormat="1" ht="13.9" hidden="1" customHeight="1" outlineLevel="2" x14ac:dyDescent="0.2">
      <c r="A175" s="1353">
        <f ca="1">IF($H175="UNIDADE CONSTRUTIVA",OFFSET(A175,-1,0)+1,LARGE(A$3:A172,1))</f>
        <v>0</v>
      </c>
      <c r="B175" s="1353">
        <f t="shared" ca="1" si="54"/>
        <v>5</v>
      </c>
      <c r="C175" s="1353">
        <f t="shared" ca="1" si="55"/>
        <v>2</v>
      </c>
      <c r="D175" s="1354">
        <f t="shared" ca="1" si="56"/>
        <v>9</v>
      </c>
      <c r="E175" s="1354">
        <f t="shared" ca="1" si="57"/>
        <v>1</v>
      </c>
      <c r="G175" s="803"/>
      <c r="H175" s="804" t="s">
        <v>559</v>
      </c>
      <c r="I175" s="805" t="str">
        <f t="shared" ca="1" si="58"/>
        <v>05.002.009.001</v>
      </c>
      <c r="J175" s="806" t="s">
        <v>564</v>
      </c>
      <c r="K175" s="807" t="s">
        <v>2</v>
      </c>
      <c r="L175" s="1351"/>
      <c r="M175" s="1351">
        <v>10.2545</v>
      </c>
      <c r="N175" s="1089">
        <f t="shared" si="48"/>
        <v>0</v>
      </c>
      <c r="O175" s="1358"/>
      <c r="P175" s="810" t="s">
        <v>1103</v>
      </c>
      <c r="Q175" s="210"/>
      <c r="R175" s="210"/>
      <c r="S175" s="1363"/>
      <c r="T175" s="1363"/>
    </row>
    <row r="176" spans="1:20" s="209" customFormat="1" ht="13.9" hidden="1" customHeight="1" outlineLevel="2" x14ac:dyDescent="0.2">
      <c r="A176" s="1353">
        <f ca="1">IF($H176="UNIDADE CONSTRUTIVA",OFFSET(A176,-1,0)+1,LARGE(A$3:A173,1))</f>
        <v>0</v>
      </c>
      <c r="B176" s="1353">
        <f t="shared" ca="1" si="54"/>
        <v>5</v>
      </c>
      <c r="C176" s="1353">
        <f t="shared" ca="1" si="55"/>
        <v>2</v>
      </c>
      <c r="D176" s="1354">
        <f t="shared" ca="1" si="56"/>
        <v>10</v>
      </c>
      <c r="E176" s="1354">
        <f t="shared" ca="1" si="57"/>
        <v>0</v>
      </c>
      <c r="G176" s="803"/>
      <c r="H176" s="804" t="s">
        <v>558</v>
      </c>
      <c r="I176" s="805" t="str">
        <f t="shared" ca="1" si="58"/>
        <v>05.002.010</v>
      </c>
      <c r="J176" s="806" t="s">
        <v>6920</v>
      </c>
      <c r="K176" s="807"/>
      <c r="L176" s="1351"/>
      <c r="M176" s="1351"/>
      <c r="N176" s="1089">
        <f t="shared" ca="1" si="48"/>
        <v>0</v>
      </c>
      <c r="O176" s="1358"/>
      <c r="P176" s="810"/>
      <c r="Q176" s="210"/>
      <c r="R176" s="210"/>
      <c r="S176" s="1363"/>
      <c r="T176" s="1363"/>
    </row>
    <row r="177" spans="1:20" s="209" customFormat="1" ht="13.9" hidden="1" customHeight="1" outlineLevel="2" x14ac:dyDescent="0.2">
      <c r="A177" s="1353">
        <f ca="1">IF($H177="UNIDADE CONSTRUTIVA",OFFSET(A177,-1,0)+1,LARGE(A$3:A174,1))</f>
        <v>0</v>
      </c>
      <c r="B177" s="1353">
        <f t="shared" ca="1" si="54"/>
        <v>5</v>
      </c>
      <c r="C177" s="1353">
        <f t="shared" ca="1" si="55"/>
        <v>2</v>
      </c>
      <c r="D177" s="1354">
        <f t="shared" ca="1" si="56"/>
        <v>10</v>
      </c>
      <c r="E177" s="1354">
        <f t="shared" ca="1" si="57"/>
        <v>1</v>
      </c>
      <c r="G177" s="803"/>
      <c r="H177" s="804" t="s">
        <v>559</v>
      </c>
      <c r="I177" s="805" t="str">
        <f t="shared" ca="1" si="58"/>
        <v>05.002.010.001</v>
      </c>
      <c r="J177" s="806" t="s">
        <v>564</v>
      </c>
      <c r="K177" s="807" t="s">
        <v>2</v>
      </c>
      <c r="L177" s="1351"/>
      <c r="M177" s="1351">
        <v>10.2545</v>
      </c>
      <c r="N177" s="1089">
        <f t="shared" si="48"/>
        <v>0</v>
      </c>
      <c r="O177" s="1358"/>
      <c r="P177" s="810" t="s">
        <v>1103</v>
      </c>
      <c r="Q177" s="210"/>
      <c r="R177" s="210"/>
      <c r="S177" s="1363"/>
      <c r="T177" s="1363"/>
    </row>
    <row r="178" spans="1:20" s="209" customFormat="1" ht="13.9" hidden="1" customHeight="1" outlineLevel="1" collapsed="1" x14ac:dyDescent="0.2">
      <c r="A178" s="1353">
        <f ca="1">IF($H178="UNIDADE CONSTRUTIVA",OFFSET(A178,-1,0)+1,LARGE(A$3:A137,1))</f>
        <v>0</v>
      </c>
      <c r="B178" s="1353">
        <f t="shared" ca="1" si="54"/>
        <v>5</v>
      </c>
      <c r="C178" s="1353">
        <f t="shared" ca="1" si="55"/>
        <v>3</v>
      </c>
      <c r="D178" s="1354">
        <f t="shared" ca="1" si="56"/>
        <v>0</v>
      </c>
      <c r="E178" s="1354">
        <f t="shared" ca="1" si="57"/>
        <v>1</v>
      </c>
      <c r="G178" s="803"/>
      <c r="H178" s="804" t="s">
        <v>557</v>
      </c>
      <c r="I178" s="805" t="str">
        <f t="shared" ca="1" si="58"/>
        <v>05.003</v>
      </c>
      <c r="J178" s="806" t="s">
        <v>6922</v>
      </c>
      <c r="K178" s="807"/>
      <c r="L178" s="1351"/>
      <c r="M178" s="1351"/>
      <c r="N178" s="1089">
        <f t="shared" ca="1" si="48"/>
        <v>112064.48504782</v>
      </c>
      <c r="O178" s="1358"/>
      <c r="P178" s="810"/>
      <c r="S178" s="210"/>
      <c r="T178" s="1363"/>
    </row>
    <row r="179" spans="1:20" s="209" customFormat="1" ht="13.9" hidden="1" customHeight="1" outlineLevel="2" x14ac:dyDescent="0.2">
      <c r="A179" s="1353">
        <f ca="1">IF($H179="UNIDADE CONSTRUTIVA",OFFSET(A179,-1,0)+1,LARGE(A$3:A138,1))</f>
        <v>0</v>
      </c>
      <c r="B179" s="1353">
        <f t="shared" ca="1" si="54"/>
        <v>5</v>
      </c>
      <c r="C179" s="1353">
        <f t="shared" ca="1" si="55"/>
        <v>3</v>
      </c>
      <c r="D179" s="1354">
        <f t="shared" ca="1" si="56"/>
        <v>1</v>
      </c>
      <c r="E179" s="1354">
        <f t="shared" ca="1" si="57"/>
        <v>0</v>
      </c>
      <c r="G179" s="803"/>
      <c r="H179" s="804" t="s">
        <v>558</v>
      </c>
      <c r="I179" s="805" t="str">
        <f t="shared" ca="1" si="58"/>
        <v>05.003.001</v>
      </c>
      <c r="J179" s="806" t="s">
        <v>423</v>
      </c>
      <c r="K179" s="807"/>
      <c r="L179" s="1351"/>
      <c r="M179" s="1351"/>
      <c r="N179" s="1089">
        <f t="shared" ca="1" si="48"/>
        <v>8303.3876879999989</v>
      </c>
      <c r="O179" s="1358"/>
      <c r="P179" s="810"/>
      <c r="S179" s="210"/>
      <c r="T179" s="1363"/>
    </row>
    <row r="180" spans="1:20" s="209" customFormat="1" ht="13.9" hidden="1" customHeight="1" outlineLevel="2" x14ac:dyDescent="0.2">
      <c r="A180" s="1353">
        <f ca="1">IF($H180="UNIDADE CONSTRUTIVA",OFFSET(A180,-1,0)+1,LARGE(A$3:A177,1))</f>
        <v>0</v>
      </c>
      <c r="B180" s="1353">
        <f t="shared" ca="1" si="54"/>
        <v>5</v>
      </c>
      <c r="C180" s="1353">
        <f t="shared" ca="1" si="55"/>
        <v>3</v>
      </c>
      <c r="D180" s="1354">
        <f t="shared" ca="1" si="56"/>
        <v>1</v>
      </c>
      <c r="E180" s="1354">
        <f t="shared" ca="1" si="57"/>
        <v>1</v>
      </c>
      <c r="G180" s="803"/>
      <c r="H180" s="804" t="s">
        <v>559</v>
      </c>
      <c r="I180" s="805" t="str">
        <f t="shared" ca="1" si="58"/>
        <v>05.003.001.001</v>
      </c>
      <c r="J180" s="806" t="s">
        <v>3826</v>
      </c>
      <c r="K180" s="807" t="s">
        <v>1</v>
      </c>
      <c r="L180" s="1351">
        <f>Visus!G1565</f>
        <v>958.86999999999989</v>
      </c>
      <c r="M180" s="1351">
        <v>7.6943999999999999</v>
      </c>
      <c r="N180" s="1089">
        <f t="shared" si="48"/>
        <v>7377.9293279999993</v>
      </c>
      <c r="O180" s="1358"/>
      <c r="P180" s="810" t="s">
        <v>3784</v>
      </c>
      <c r="S180" s="210"/>
      <c r="T180" s="1363"/>
    </row>
    <row r="181" spans="1:20" s="209" customFormat="1" ht="13.9" hidden="1" customHeight="1" outlineLevel="2" x14ac:dyDescent="0.2">
      <c r="A181" s="1353">
        <f ca="1">IF($H181="UNIDADE CONSTRUTIVA",OFFSET(A181,-1,0)+1,LARGE(A$3:A178,1))</f>
        <v>0</v>
      </c>
      <c r="B181" s="1353">
        <f t="shared" ca="1" si="54"/>
        <v>5</v>
      </c>
      <c r="C181" s="1353">
        <f t="shared" ca="1" si="55"/>
        <v>3</v>
      </c>
      <c r="D181" s="1354">
        <f t="shared" ca="1" si="56"/>
        <v>1</v>
      </c>
      <c r="E181" s="1354">
        <f t="shared" ca="1" si="57"/>
        <v>2</v>
      </c>
      <c r="G181" s="803"/>
      <c r="H181" s="804" t="s">
        <v>559</v>
      </c>
      <c r="I181" s="805" t="str">
        <f t="shared" ca="1" si="58"/>
        <v>05.003.001.002</v>
      </c>
      <c r="J181" s="806" t="s">
        <v>3827</v>
      </c>
      <c r="K181" s="807" t="s">
        <v>1</v>
      </c>
      <c r="L181" s="1351">
        <f>Visus!G1564</f>
        <v>21.88</v>
      </c>
      <c r="M181" s="1351">
        <v>42.296999999999997</v>
      </c>
      <c r="N181" s="1089">
        <f t="shared" si="48"/>
        <v>925.45835999999986</v>
      </c>
      <c r="O181" s="1358"/>
      <c r="P181" s="810" t="s">
        <v>3784</v>
      </c>
      <c r="S181" s="210"/>
      <c r="T181" s="1363"/>
    </row>
    <row r="182" spans="1:20" s="209" customFormat="1" ht="13.9" hidden="1" customHeight="1" outlineLevel="2" x14ac:dyDescent="0.2">
      <c r="A182" s="1353">
        <f ca="1">IF($H182="UNIDADE CONSTRUTIVA",OFFSET(A182,-1,0)+1,LARGE(A$3:A181,1))</f>
        <v>0</v>
      </c>
      <c r="B182" s="1353">
        <f t="shared" ca="1" si="54"/>
        <v>5</v>
      </c>
      <c r="C182" s="1353">
        <f t="shared" ca="1" si="55"/>
        <v>3</v>
      </c>
      <c r="D182" s="1354">
        <f t="shared" ca="1" si="56"/>
        <v>2</v>
      </c>
      <c r="E182" s="1354">
        <f t="shared" ca="1" si="57"/>
        <v>0</v>
      </c>
      <c r="G182" s="803"/>
      <c r="H182" s="804" t="s">
        <v>558</v>
      </c>
      <c r="I182" s="805" t="str">
        <f t="shared" ca="1" si="58"/>
        <v>05.003.002</v>
      </c>
      <c r="J182" s="1362" t="s">
        <v>6915</v>
      </c>
      <c r="K182" s="807"/>
      <c r="L182" s="1351"/>
      <c r="M182" s="1351"/>
      <c r="N182" s="1089">
        <f t="shared" ca="1" si="48"/>
        <v>95430.649194819984</v>
      </c>
      <c r="O182" s="1358"/>
      <c r="P182" s="810"/>
      <c r="S182" s="210"/>
      <c r="T182" s="1363"/>
    </row>
    <row r="183" spans="1:20" s="209" customFormat="1" ht="13.9" hidden="1" customHeight="1" outlineLevel="2" x14ac:dyDescent="0.2">
      <c r="A183" s="1353">
        <f ca="1">IF($H183="UNIDADE CONSTRUTIVA",OFFSET(A183,-1,0)+1,LARGE(A$3:A181,1))</f>
        <v>0</v>
      </c>
      <c r="B183" s="1353">
        <f t="shared" ca="1" si="54"/>
        <v>5</v>
      </c>
      <c r="C183" s="1353">
        <f t="shared" ca="1" si="55"/>
        <v>3</v>
      </c>
      <c r="D183" s="1354">
        <f t="shared" ca="1" si="56"/>
        <v>2</v>
      </c>
      <c r="E183" s="1354">
        <f t="shared" ca="1" si="57"/>
        <v>1</v>
      </c>
      <c r="G183" s="803"/>
      <c r="H183" s="804" t="s">
        <v>559</v>
      </c>
      <c r="I183" s="805" t="str">
        <f t="shared" ca="1" si="58"/>
        <v>05.003.002.001</v>
      </c>
      <c r="J183" s="806" t="s">
        <v>3830</v>
      </c>
      <c r="K183" s="807" t="s">
        <v>1</v>
      </c>
      <c r="L183" s="1351">
        <f>Visus!G1581+Visus!G1588</f>
        <v>458.54</v>
      </c>
      <c r="M183" s="1351">
        <v>208.11848299999997</v>
      </c>
      <c r="N183" s="1089">
        <f t="shared" si="48"/>
        <v>95430.649194819984</v>
      </c>
      <c r="O183" s="1358"/>
      <c r="P183" s="810" t="s">
        <v>3784</v>
      </c>
      <c r="Q183" s="210"/>
      <c r="R183" s="210"/>
      <c r="S183" s="210"/>
      <c r="T183" s="1363"/>
    </row>
    <row r="184" spans="1:20" s="209" customFormat="1" ht="13.9" hidden="1" customHeight="1" outlineLevel="2" x14ac:dyDescent="0.2">
      <c r="A184" s="1353">
        <f ca="1">IF($H184="UNIDADE CONSTRUTIVA",OFFSET(A184,-1,0)+1,LARGE(A$3:A183,1))</f>
        <v>0</v>
      </c>
      <c r="B184" s="1353">
        <f t="shared" ca="1" si="54"/>
        <v>5</v>
      </c>
      <c r="C184" s="1353">
        <f t="shared" ca="1" si="55"/>
        <v>3</v>
      </c>
      <c r="D184" s="1354">
        <f t="shared" ca="1" si="56"/>
        <v>3</v>
      </c>
      <c r="E184" s="1354">
        <f t="shared" ca="1" si="57"/>
        <v>0</v>
      </c>
      <c r="G184" s="803"/>
      <c r="H184" s="804" t="s">
        <v>558</v>
      </c>
      <c r="I184" s="805" t="str">
        <f t="shared" ca="1" si="58"/>
        <v>05.003.003</v>
      </c>
      <c r="J184" s="806" t="s">
        <v>6917</v>
      </c>
      <c r="K184" s="807"/>
      <c r="L184" s="1351"/>
      <c r="M184" s="1351"/>
      <c r="N184" s="1089">
        <f t="shared" ca="1" si="48"/>
        <v>5877.059040000001</v>
      </c>
      <c r="O184" s="1358"/>
      <c r="P184" s="810"/>
      <c r="Q184" s="210"/>
      <c r="R184" s="210"/>
      <c r="S184" s="1363"/>
      <c r="T184" s="1363"/>
    </row>
    <row r="185" spans="1:20" s="209" customFormat="1" ht="13.9" hidden="1" customHeight="1" outlineLevel="2" x14ac:dyDescent="0.2">
      <c r="A185" s="1353">
        <f ca="1">IF($H185="UNIDADE CONSTRUTIVA",OFFSET(A185,-1,0)+1,LARGE(A$3:A183,1))</f>
        <v>0</v>
      </c>
      <c r="B185" s="1353">
        <f t="shared" ca="1" si="54"/>
        <v>5</v>
      </c>
      <c r="C185" s="1353">
        <f t="shared" ca="1" si="55"/>
        <v>3</v>
      </c>
      <c r="D185" s="1354">
        <f t="shared" ca="1" si="56"/>
        <v>3</v>
      </c>
      <c r="E185" s="1354">
        <f t="shared" ca="1" si="57"/>
        <v>1</v>
      </c>
      <c r="G185" s="803"/>
      <c r="H185" s="804" t="s">
        <v>559</v>
      </c>
      <c r="I185" s="805" t="str">
        <f t="shared" ca="1" si="58"/>
        <v>05.003.003.001</v>
      </c>
      <c r="J185" s="806" t="s">
        <v>564</v>
      </c>
      <c r="K185" s="807" t="s">
        <v>2</v>
      </c>
      <c r="L185" s="1351">
        <f>Visus!G1582+Visus!G1584+Visus!G1586</f>
        <v>573.12000000000012</v>
      </c>
      <c r="M185" s="1351">
        <v>10.2545</v>
      </c>
      <c r="N185" s="1089">
        <f t="shared" si="48"/>
        <v>5877.059040000001</v>
      </c>
      <c r="O185" s="1358"/>
      <c r="P185" s="810" t="s">
        <v>3784</v>
      </c>
      <c r="Q185" s="210"/>
      <c r="R185" s="210"/>
      <c r="S185" s="1363"/>
      <c r="T185" s="1363"/>
    </row>
    <row r="186" spans="1:20" s="209" customFormat="1" ht="13.9" hidden="1" customHeight="1" outlineLevel="2" x14ac:dyDescent="0.2">
      <c r="A186" s="1353">
        <f ca="1">IF($H186="UNIDADE CONSTRUTIVA",OFFSET(A186,-1,0)+1,LARGE(A$3:A183,1))</f>
        <v>0</v>
      </c>
      <c r="B186" s="1353">
        <f t="shared" ca="1" si="54"/>
        <v>5</v>
      </c>
      <c r="C186" s="1353">
        <f t="shared" ca="1" si="55"/>
        <v>3</v>
      </c>
      <c r="D186" s="1354">
        <f t="shared" ca="1" si="56"/>
        <v>4</v>
      </c>
      <c r="E186" s="1354">
        <f t="shared" ca="1" si="57"/>
        <v>0</v>
      </c>
      <c r="G186" s="803"/>
      <c r="H186" s="804" t="s">
        <v>558</v>
      </c>
      <c r="I186" s="805" t="str">
        <f t="shared" ca="1" si="58"/>
        <v>05.003.004</v>
      </c>
      <c r="J186" s="806" t="s">
        <v>6918</v>
      </c>
      <c r="K186" s="807"/>
      <c r="L186" s="1351"/>
      <c r="M186" s="1351"/>
      <c r="N186" s="1089">
        <f t="shared" ca="1" si="48"/>
        <v>469.75864500000006</v>
      </c>
      <c r="O186" s="1358"/>
      <c r="P186" s="810"/>
      <c r="Q186" s="210"/>
      <c r="R186" s="210"/>
      <c r="S186" s="1363"/>
      <c r="T186" s="1363"/>
    </row>
    <row r="187" spans="1:20" s="209" customFormat="1" ht="13.9" hidden="1" customHeight="1" outlineLevel="2" x14ac:dyDescent="0.2">
      <c r="A187" s="1353">
        <f ca="1">IF($H187="UNIDADE CONSTRUTIVA",OFFSET(A187,-1,0)+1,LARGE(A$3:A184,1))</f>
        <v>0</v>
      </c>
      <c r="B187" s="1353">
        <f t="shared" ca="1" si="54"/>
        <v>5</v>
      </c>
      <c r="C187" s="1353">
        <f t="shared" ca="1" si="55"/>
        <v>3</v>
      </c>
      <c r="D187" s="1354">
        <f t="shared" ca="1" si="56"/>
        <v>4</v>
      </c>
      <c r="E187" s="1354">
        <f t="shared" ca="1" si="57"/>
        <v>1</v>
      </c>
      <c r="G187" s="803"/>
      <c r="H187" s="804" t="s">
        <v>559</v>
      </c>
      <c r="I187" s="805" t="str">
        <f t="shared" ca="1" si="58"/>
        <v>05.003.004.001</v>
      </c>
      <c r="J187" s="806" t="s">
        <v>564</v>
      </c>
      <c r="K187" s="807" t="s">
        <v>2</v>
      </c>
      <c r="L187" s="1351">
        <f>Visus!G1585</f>
        <v>45.81</v>
      </c>
      <c r="M187" s="1351">
        <v>10.2545</v>
      </c>
      <c r="N187" s="1089">
        <f t="shared" si="48"/>
        <v>469.75864500000006</v>
      </c>
      <c r="O187" s="1358"/>
      <c r="P187" s="810" t="s">
        <v>3784</v>
      </c>
      <c r="Q187" s="210"/>
      <c r="R187" s="210"/>
      <c r="S187" s="1363"/>
      <c r="T187" s="1363"/>
    </row>
    <row r="188" spans="1:20" s="209" customFormat="1" ht="13.9" hidden="1" customHeight="1" outlineLevel="2" x14ac:dyDescent="0.2">
      <c r="A188" s="1353">
        <f ca="1">IF($H188="UNIDADE CONSTRUTIVA",OFFSET(A188,-1,0)+1,LARGE(A$3:A185,1))</f>
        <v>0</v>
      </c>
      <c r="B188" s="1353">
        <f t="shared" ca="1" si="54"/>
        <v>5</v>
      </c>
      <c r="C188" s="1353">
        <f t="shared" ca="1" si="55"/>
        <v>3</v>
      </c>
      <c r="D188" s="1354">
        <f t="shared" ca="1" si="56"/>
        <v>5</v>
      </c>
      <c r="E188" s="1354">
        <f t="shared" ca="1" si="57"/>
        <v>0</v>
      </c>
      <c r="G188" s="803"/>
      <c r="H188" s="804" t="s">
        <v>558</v>
      </c>
      <c r="I188" s="805" t="str">
        <f t="shared" ca="1" si="58"/>
        <v>05.003.005</v>
      </c>
      <c r="J188" s="806" t="s">
        <v>563</v>
      </c>
      <c r="K188" s="807"/>
      <c r="L188" s="1351"/>
      <c r="M188" s="1351"/>
      <c r="N188" s="1089">
        <f t="shared" ca="1" si="48"/>
        <v>1983.6304800000003</v>
      </c>
      <c r="O188" s="1358"/>
      <c r="P188" s="810"/>
      <c r="Q188" s="210"/>
      <c r="R188" s="210"/>
      <c r="S188" s="1363"/>
      <c r="T188" s="1363"/>
    </row>
    <row r="189" spans="1:20" s="209" customFormat="1" ht="13.9" hidden="1" customHeight="1" outlineLevel="2" x14ac:dyDescent="0.2">
      <c r="A189" s="1353">
        <f ca="1">IF($H189="UNIDADE CONSTRUTIVA",OFFSET(A189,-1,0)+1,LARGE(A$3:A186,1))</f>
        <v>0</v>
      </c>
      <c r="B189" s="1353">
        <f t="shared" ca="1" si="54"/>
        <v>5</v>
      </c>
      <c r="C189" s="1353">
        <f t="shared" ca="1" si="55"/>
        <v>3</v>
      </c>
      <c r="D189" s="1354">
        <f t="shared" ca="1" si="56"/>
        <v>5</v>
      </c>
      <c r="E189" s="1354">
        <f t="shared" ca="1" si="57"/>
        <v>1</v>
      </c>
      <c r="G189" s="803"/>
      <c r="H189" s="804" t="s">
        <v>559</v>
      </c>
      <c r="I189" s="805" t="str">
        <f t="shared" ca="1" si="58"/>
        <v>05.003.005.001</v>
      </c>
      <c r="J189" s="806" t="s">
        <v>564</v>
      </c>
      <c r="K189" s="807" t="s">
        <v>2</v>
      </c>
      <c r="L189" s="1351">
        <f>Visus!G1583</f>
        <v>193.44000000000003</v>
      </c>
      <c r="M189" s="1351">
        <v>10.2545</v>
      </c>
      <c r="N189" s="1089">
        <f t="shared" si="48"/>
        <v>1983.6304800000003</v>
      </c>
      <c r="O189" s="1358"/>
      <c r="P189" s="810" t="s">
        <v>3784</v>
      </c>
      <c r="Q189" s="210"/>
      <c r="R189" s="210"/>
      <c r="S189" s="1363"/>
      <c r="T189" s="1363"/>
    </row>
    <row r="190" spans="1:20" s="209" customFormat="1" ht="13.9" customHeight="1" collapsed="1" x14ac:dyDescent="0.2">
      <c r="A190" s="1353">
        <f ca="1">IF($H190="UNIDADE CONSTRUTIVA",OFFSET(A190,-1,0)+1,LARGE(A$3:A155,1))</f>
        <v>0</v>
      </c>
      <c r="B190" s="1353">
        <f t="shared" ca="1" si="18"/>
        <v>6</v>
      </c>
      <c r="C190" s="1353">
        <f t="shared" ca="1" si="19"/>
        <v>0</v>
      </c>
      <c r="D190" s="1354">
        <f t="shared" ca="1" si="20"/>
        <v>5</v>
      </c>
      <c r="E190" s="1354">
        <f t="shared" ca="1" si="21"/>
        <v>1</v>
      </c>
      <c r="G190" s="803"/>
      <c r="H190" s="804" t="s">
        <v>556</v>
      </c>
      <c r="I190" s="805" t="str">
        <f t="shared" ca="1" si="47"/>
        <v>06</v>
      </c>
      <c r="J190" s="806" t="s">
        <v>496</v>
      </c>
      <c r="K190" s="807"/>
      <c r="L190" s="1351"/>
      <c r="M190" s="1351"/>
      <c r="N190" s="1089">
        <f t="shared" ca="1" si="48"/>
        <v>0</v>
      </c>
      <c r="O190" s="1358">
        <v>110.14362802735266</v>
      </c>
      <c r="P190" s="810"/>
      <c r="Q190" s="1359"/>
      <c r="R190" s="1359"/>
      <c r="S190" s="210"/>
    </row>
    <row r="191" spans="1:20" s="209" customFormat="1" ht="13.9" hidden="1" customHeight="1" outlineLevel="1" x14ac:dyDescent="0.2">
      <c r="A191" s="1353">
        <f ca="1">IF($H191="UNIDADE CONSTRUTIVA",OFFSET(A191,-1,0)+1,LARGE(A$3:A155,1))</f>
        <v>0</v>
      </c>
      <c r="B191" s="1353">
        <f t="shared" ca="1" si="18"/>
        <v>6</v>
      </c>
      <c r="C191" s="1353">
        <f t="shared" ca="1" si="19"/>
        <v>1</v>
      </c>
      <c r="D191" s="1354">
        <f t="shared" ca="1" si="20"/>
        <v>0</v>
      </c>
      <c r="E191" s="1354">
        <f t="shared" ca="1" si="21"/>
        <v>1</v>
      </c>
      <c r="G191" s="803"/>
      <c r="H191" s="804" t="s">
        <v>557</v>
      </c>
      <c r="I191" s="805" t="str">
        <f t="shared" ca="1" si="47"/>
        <v>06.001</v>
      </c>
      <c r="J191" s="806" t="s">
        <v>496</v>
      </c>
      <c r="K191" s="807"/>
      <c r="L191" s="1351"/>
      <c r="M191" s="1351"/>
      <c r="N191" s="1089">
        <f t="shared" ca="1" si="48"/>
        <v>0</v>
      </c>
      <c r="O191" s="1358"/>
      <c r="P191" s="810"/>
      <c r="Q191" s="210"/>
      <c r="R191" s="210"/>
      <c r="S191" s="210"/>
    </row>
    <row r="192" spans="1:20" s="209" customFormat="1" ht="13.9" hidden="1" customHeight="1" outlineLevel="1" x14ac:dyDescent="0.2">
      <c r="A192" s="1353">
        <f ca="1">IF($H192="UNIDADE CONSTRUTIVA",OFFSET(A192,-1,0)+1,LARGE(A$3:A155,1))</f>
        <v>0</v>
      </c>
      <c r="B192" s="1353">
        <f t="shared" ca="1" si="18"/>
        <v>6</v>
      </c>
      <c r="C192" s="1353">
        <f t="shared" ca="1" si="19"/>
        <v>1</v>
      </c>
      <c r="D192" s="1354">
        <f t="shared" ca="1" si="20"/>
        <v>1</v>
      </c>
      <c r="E192" s="1354">
        <f t="shared" ca="1" si="21"/>
        <v>0</v>
      </c>
      <c r="G192" s="803"/>
      <c r="H192" s="804" t="s">
        <v>558</v>
      </c>
      <c r="I192" s="805" t="str">
        <f t="shared" ca="1" si="47"/>
        <v>06.001.001</v>
      </c>
      <c r="J192" s="806" t="s">
        <v>497</v>
      </c>
      <c r="K192" s="807"/>
      <c r="L192" s="1351"/>
      <c r="M192" s="1351"/>
      <c r="N192" s="1089">
        <f t="shared" ca="1" si="48"/>
        <v>0</v>
      </c>
      <c r="O192" s="1358"/>
      <c r="P192" s="810"/>
      <c r="Q192" s="210"/>
      <c r="R192" s="210"/>
      <c r="S192" s="210"/>
    </row>
    <row r="193" spans="1:19" s="209" customFormat="1" ht="13.9" hidden="1" customHeight="1" outlineLevel="2" x14ac:dyDescent="0.2">
      <c r="A193" s="1353">
        <f ca="1">IF($H193="UNIDADE CONSTRUTIVA",OFFSET(A193,-1,0)+1,LARGE(A$3:A190,1))</f>
        <v>0</v>
      </c>
      <c r="B193" s="1353">
        <f t="shared" ca="1" si="18"/>
        <v>6</v>
      </c>
      <c r="C193" s="1353">
        <f t="shared" ca="1" si="19"/>
        <v>1</v>
      </c>
      <c r="D193" s="1354">
        <f t="shared" ca="1" si="20"/>
        <v>1</v>
      </c>
      <c r="E193" s="1354">
        <f t="shared" ca="1" si="21"/>
        <v>1</v>
      </c>
      <c r="G193" s="803"/>
      <c r="H193" s="804" t="s">
        <v>559</v>
      </c>
      <c r="I193" s="805" t="str">
        <f t="shared" ca="1" si="47"/>
        <v>06.001.001.001</v>
      </c>
      <c r="J193" s="806" t="s">
        <v>497</v>
      </c>
      <c r="K193" s="807" t="s">
        <v>453</v>
      </c>
      <c r="L193" s="1351">
        <v>1</v>
      </c>
      <c r="M193" s="1351"/>
      <c r="N193" s="1089">
        <f t="shared" si="48"/>
        <v>0</v>
      </c>
      <c r="O193" s="1358"/>
      <c r="P193" s="810"/>
      <c r="Q193" s="210"/>
      <c r="R193" s="210"/>
      <c r="S193" s="210"/>
    </row>
    <row r="194" spans="1:19" s="209" customFormat="1" ht="13.9" hidden="1" customHeight="1" outlineLevel="1" x14ac:dyDescent="0.2">
      <c r="A194" s="1353">
        <f ca="1">IF($H194="UNIDADE CONSTRUTIVA",OFFSET(A194,-1,0)+1,LARGE(A$3:A191,1))</f>
        <v>0</v>
      </c>
      <c r="B194" s="1353">
        <f t="shared" ca="1" si="18"/>
        <v>6</v>
      </c>
      <c r="C194" s="1353">
        <f t="shared" ca="1" si="19"/>
        <v>1</v>
      </c>
      <c r="D194" s="1354">
        <f t="shared" ca="1" si="20"/>
        <v>2</v>
      </c>
      <c r="E194" s="1354">
        <f t="shared" ca="1" si="21"/>
        <v>0</v>
      </c>
      <c r="G194" s="803"/>
      <c r="H194" s="804" t="s">
        <v>558</v>
      </c>
      <c r="I194" s="805" t="str">
        <f t="shared" ca="1" si="47"/>
        <v>06.001.002</v>
      </c>
      <c r="J194" s="806" t="s">
        <v>498</v>
      </c>
      <c r="K194" s="807"/>
      <c r="L194" s="1351"/>
      <c r="M194" s="1351"/>
      <c r="N194" s="1089">
        <f t="shared" ca="1" si="48"/>
        <v>0</v>
      </c>
      <c r="O194" s="1358"/>
      <c r="P194" s="810"/>
      <c r="Q194" s="210"/>
      <c r="R194" s="210"/>
      <c r="S194" s="210"/>
    </row>
    <row r="195" spans="1:19" s="209" customFormat="1" ht="13.9" hidden="1" customHeight="1" outlineLevel="2" x14ac:dyDescent="0.2">
      <c r="A195" s="1353">
        <f ca="1">IF($H195="UNIDADE CONSTRUTIVA",OFFSET(A195,-1,0)+1,LARGE(A$3:A192,1))</f>
        <v>0</v>
      </c>
      <c r="B195" s="1353">
        <f t="shared" ca="1" si="18"/>
        <v>6</v>
      </c>
      <c r="C195" s="1353">
        <f t="shared" ca="1" si="19"/>
        <v>1</v>
      </c>
      <c r="D195" s="1354">
        <f t="shared" ca="1" si="20"/>
        <v>2</v>
      </c>
      <c r="E195" s="1354">
        <f t="shared" ca="1" si="21"/>
        <v>1</v>
      </c>
      <c r="G195" s="803"/>
      <c r="H195" s="804" t="s">
        <v>559</v>
      </c>
      <c r="I195" s="805" t="str">
        <f t="shared" ca="1" si="47"/>
        <v>06.001.002.001</v>
      </c>
      <c r="J195" s="806" t="s">
        <v>498</v>
      </c>
      <c r="K195" s="807" t="s">
        <v>453</v>
      </c>
      <c r="L195" s="1351">
        <v>1</v>
      </c>
      <c r="M195" s="1351"/>
      <c r="N195" s="1089">
        <f t="shared" si="48"/>
        <v>0</v>
      </c>
      <c r="O195" s="1358"/>
      <c r="P195" s="810"/>
      <c r="Q195" s="210"/>
      <c r="R195" s="210"/>
      <c r="S195" s="210"/>
    </row>
    <row r="196" spans="1:19" s="209" customFormat="1" ht="13.9" hidden="1" customHeight="1" outlineLevel="1" x14ac:dyDescent="0.2">
      <c r="A196" s="1353">
        <f ca="1">IF($H196="UNIDADE CONSTRUTIVA",OFFSET(A196,-1,0)+1,LARGE(A$3:A193,1))</f>
        <v>0</v>
      </c>
      <c r="B196" s="1353">
        <f t="shared" ca="1" si="18"/>
        <v>6</v>
      </c>
      <c r="C196" s="1353">
        <f t="shared" ca="1" si="19"/>
        <v>1</v>
      </c>
      <c r="D196" s="1354">
        <f t="shared" ca="1" si="20"/>
        <v>3</v>
      </c>
      <c r="E196" s="1354">
        <f t="shared" ca="1" si="21"/>
        <v>0</v>
      </c>
      <c r="G196" s="803"/>
      <c r="H196" s="804" t="s">
        <v>558</v>
      </c>
      <c r="I196" s="805" t="str">
        <f t="shared" ca="1" si="47"/>
        <v>06.001.003</v>
      </c>
      <c r="J196" s="806" t="s">
        <v>1352</v>
      </c>
      <c r="K196" s="807"/>
      <c r="L196" s="1351"/>
      <c r="M196" s="1351"/>
      <c r="N196" s="1089">
        <f t="shared" ca="1" si="48"/>
        <v>0</v>
      </c>
      <c r="O196" s="1358"/>
      <c r="P196" s="810"/>
      <c r="Q196" s="210"/>
      <c r="R196" s="210"/>
      <c r="S196" s="210"/>
    </row>
    <row r="197" spans="1:19" s="209" customFormat="1" ht="13.9" hidden="1" customHeight="1" outlineLevel="2" x14ac:dyDescent="0.2">
      <c r="A197" s="1353">
        <f ca="1">IF($H197="UNIDADE CONSTRUTIVA",OFFSET(A197,-1,0)+1,LARGE(A$3:A194,1))</f>
        <v>0</v>
      </c>
      <c r="B197" s="1353">
        <f t="shared" ca="1" si="18"/>
        <v>6</v>
      </c>
      <c r="C197" s="1353">
        <f t="shared" ca="1" si="19"/>
        <v>1</v>
      </c>
      <c r="D197" s="1354">
        <f t="shared" ca="1" si="20"/>
        <v>3</v>
      </c>
      <c r="E197" s="1354">
        <f t="shared" ca="1" si="21"/>
        <v>1</v>
      </c>
      <c r="G197" s="803"/>
      <c r="H197" s="804" t="s">
        <v>559</v>
      </c>
      <c r="I197" s="805" t="str">
        <f t="shared" ca="1" si="47"/>
        <v>06.001.003.001</v>
      </c>
      <c r="J197" s="806" t="s">
        <v>3831</v>
      </c>
      <c r="K197" s="807" t="s">
        <v>453</v>
      </c>
      <c r="L197" s="1351">
        <v>1</v>
      </c>
      <c r="M197" s="1351"/>
      <c r="N197" s="1089">
        <f t="shared" si="48"/>
        <v>0</v>
      </c>
      <c r="O197" s="1358"/>
      <c r="P197" s="810"/>
      <c r="Q197" s="210"/>
      <c r="R197" s="210"/>
      <c r="S197" s="210"/>
    </row>
    <row r="198" spans="1:19" s="209" customFormat="1" ht="13.9" hidden="1" customHeight="1" outlineLevel="2" x14ac:dyDescent="0.2">
      <c r="A198" s="1353">
        <f ca="1">IF($H198="UNIDADE CONSTRUTIVA",OFFSET(A198,-1,0)+1,LARGE(A$3:A195,1))</f>
        <v>0</v>
      </c>
      <c r="B198" s="1353">
        <f t="shared" ca="1" si="18"/>
        <v>6</v>
      </c>
      <c r="C198" s="1353">
        <f t="shared" ca="1" si="19"/>
        <v>1</v>
      </c>
      <c r="D198" s="1354">
        <f t="shared" ca="1" si="20"/>
        <v>3</v>
      </c>
      <c r="E198" s="1354">
        <f t="shared" ca="1" si="21"/>
        <v>2</v>
      </c>
      <c r="G198" s="803"/>
      <c r="H198" s="804" t="s">
        <v>559</v>
      </c>
      <c r="I198" s="805" t="str">
        <f t="shared" ca="1" si="47"/>
        <v>06.001.003.002</v>
      </c>
      <c r="J198" s="806" t="s">
        <v>3832</v>
      </c>
      <c r="K198" s="807" t="s">
        <v>453</v>
      </c>
      <c r="L198" s="1351">
        <v>1</v>
      </c>
      <c r="M198" s="1351"/>
      <c r="N198" s="1089">
        <f t="shared" si="48"/>
        <v>0</v>
      </c>
      <c r="O198" s="1358"/>
      <c r="P198" s="810"/>
      <c r="Q198" s="210"/>
      <c r="R198" s="210"/>
      <c r="S198" s="210"/>
    </row>
    <row r="199" spans="1:19" s="209" customFormat="1" ht="13.9" hidden="1" customHeight="1" outlineLevel="1" x14ac:dyDescent="0.2">
      <c r="A199" s="1353">
        <f ca="1">IF($H199="UNIDADE CONSTRUTIVA",OFFSET(A199,-1,0)+1,LARGE(A$3:A196,1))</f>
        <v>0</v>
      </c>
      <c r="B199" s="1353">
        <f t="shared" ca="1" si="18"/>
        <v>6</v>
      </c>
      <c r="C199" s="1353">
        <f t="shared" ca="1" si="19"/>
        <v>1</v>
      </c>
      <c r="D199" s="1354">
        <f t="shared" ca="1" si="20"/>
        <v>4</v>
      </c>
      <c r="E199" s="1354">
        <f t="shared" ca="1" si="21"/>
        <v>0</v>
      </c>
      <c r="G199" s="803"/>
      <c r="H199" s="804" t="s">
        <v>558</v>
      </c>
      <c r="I199" s="805" t="str">
        <f t="shared" ca="1" si="47"/>
        <v>06.001.004</v>
      </c>
      <c r="J199" s="806" t="s">
        <v>3833</v>
      </c>
      <c r="K199" s="807"/>
      <c r="L199" s="1351"/>
      <c r="M199" s="1351"/>
      <c r="N199" s="1089">
        <f t="shared" ca="1" si="48"/>
        <v>0</v>
      </c>
      <c r="O199" s="1358"/>
      <c r="P199" s="810"/>
      <c r="Q199" s="210"/>
      <c r="R199" s="210"/>
      <c r="S199" s="210"/>
    </row>
    <row r="200" spans="1:19" s="209" customFormat="1" ht="13.9" hidden="1" customHeight="1" outlineLevel="2" x14ac:dyDescent="0.2">
      <c r="A200" s="1353">
        <f ca="1">IF($H200="UNIDADE CONSTRUTIVA",OFFSET(A200,-1,0)+1,LARGE(A$3:A197,1))</f>
        <v>0</v>
      </c>
      <c r="B200" s="1353">
        <f t="shared" ca="1" si="18"/>
        <v>6</v>
      </c>
      <c r="C200" s="1353">
        <f t="shared" ca="1" si="19"/>
        <v>1</v>
      </c>
      <c r="D200" s="1354">
        <f t="shared" ca="1" si="20"/>
        <v>4</v>
      </c>
      <c r="E200" s="1354">
        <f t="shared" ca="1" si="21"/>
        <v>1</v>
      </c>
      <c r="G200" s="803"/>
      <c r="H200" s="804" t="s">
        <v>559</v>
      </c>
      <c r="I200" s="805" t="str">
        <f t="shared" ca="1" si="47"/>
        <v>06.001.004.001</v>
      </c>
      <c r="J200" s="806" t="s">
        <v>3834</v>
      </c>
      <c r="K200" s="807" t="s">
        <v>453</v>
      </c>
      <c r="L200" s="1351">
        <v>1</v>
      </c>
      <c r="M200" s="1351"/>
      <c r="N200" s="1089">
        <f t="shared" ref="N200:N263" si="59">IF(H200="Serviço",M200*L200,IF(H200="CÉLULA CONSTRUTIVA",SUMIFS($N$8:$N$744,$B$8:$B$744,B200,$H$8:$H$744,"Serviço"),IF(H200="ETAPA",SUMIFS($N$8:$N$744,$B$8:$B$744,B200,$C$8:$C$744,C200,$H$8:$H$744,"Serviço"),IF(H200="SUBETAPA",SUMIFS($N$8:$N$744,$B$8:$B$744,B200,$C$8:$C$744,C200,$D$8:$D$744,D200,$H$8:$H$744,"Serviço"),0))))</f>
        <v>0</v>
      </c>
      <c r="O200" s="1358"/>
      <c r="P200" s="810"/>
      <c r="Q200" s="210"/>
      <c r="R200" s="210"/>
      <c r="S200" s="210"/>
    </row>
    <row r="201" spans="1:19" s="209" customFormat="1" ht="13.9" hidden="1" customHeight="1" outlineLevel="1" x14ac:dyDescent="0.2">
      <c r="A201" s="1353">
        <f ca="1">IF($H201="UNIDADE CONSTRUTIVA",OFFSET(A201,-1,0)+1,LARGE(A$3:A198,1))</f>
        <v>0</v>
      </c>
      <c r="B201" s="1353">
        <f t="shared" ca="1" si="18"/>
        <v>6</v>
      </c>
      <c r="C201" s="1353">
        <f t="shared" ca="1" si="19"/>
        <v>1</v>
      </c>
      <c r="D201" s="1354">
        <f t="shared" ca="1" si="20"/>
        <v>5</v>
      </c>
      <c r="E201" s="1354">
        <f t="shared" ca="1" si="21"/>
        <v>0</v>
      </c>
      <c r="G201" s="803"/>
      <c r="H201" s="804" t="s">
        <v>558</v>
      </c>
      <c r="I201" s="805" t="str">
        <f t="shared" ca="1" si="47"/>
        <v>06.001.005</v>
      </c>
      <c r="J201" s="806" t="s">
        <v>1353</v>
      </c>
      <c r="K201" s="807"/>
      <c r="L201" s="1351"/>
      <c r="M201" s="1351"/>
      <c r="N201" s="1089">
        <f t="shared" ca="1" si="59"/>
        <v>0</v>
      </c>
      <c r="O201" s="1358"/>
      <c r="P201" s="810"/>
      <c r="Q201" s="210"/>
      <c r="R201" s="210"/>
      <c r="S201" s="210"/>
    </row>
    <row r="202" spans="1:19" s="209" customFormat="1" ht="13.9" hidden="1" customHeight="1" outlineLevel="2" x14ac:dyDescent="0.2">
      <c r="A202" s="1353">
        <f ca="1">IF($H202="UNIDADE CONSTRUTIVA",OFFSET(A202,-1,0)+1,LARGE(A$3:A199,1))</f>
        <v>0</v>
      </c>
      <c r="B202" s="1353">
        <f t="shared" ca="1" si="18"/>
        <v>6</v>
      </c>
      <c r="C202" s="1353">
        <f t="shared" ca="1" si="19"/>
        <v>1</v>
      </c>
      <c r="D202" s="1354">
        <f t="shared" ca="1" si="20"/>
        <v>5</v>
      </c>
      <c r="E202" s="1354">
        <f t="shared" ca="1" si="21"/>
        <v>1</v>
      </c>
      <c r="G202" s="803"/>
      <c r="H202" s="804" t="s">
        <v>559</v>
      </c>
      <c r="I202" s="805" t="str">
        <f t="shared" ca="1" si="47"/>
        <v>06.001.005.001</v>
      </c>
      <c r="J202" s="806" t="s">
        <v>3835</v>
      </c>
      <c r="K202" s="807" t="s">
        <v>453</v>
      </c>
      <c r="L202" s="1351">
        <v>1</v>
      </c>
      <c r="M202" s="1351"/>
      <c r="N202" s="1089">
        <f t="shared" si="59"/>
        <v>0</v>
      </c>
      <c r="O202" s="1358"/>
      <c r="P202" s="810"/>
      <c r="Q202" s="210"/>
      <c r="R202" s="210"/>
      <c r="S202" s="210"/>
    </row>
    <row r="203" spans="1:19" s="209" customFormat="1" ht="13.9" customHeight="1" collapsed="1" x14ac:dyDescent="0.2">
      <c r="A203" s="1353">
        <f ca="1">IF($H203="UNIDADE CONSTRUTIVA",OFFSET(A203,-1,0)+1,LARGE(A$3:A200,1))</f>
        <v>0</v>
      </c>
      <c r="B203" s="1353">
        <f t="shared" ca="1" si="18"/>
        <v>7</v>
      </c>
      <c r="C203" s="1353">
        <f t="shared" ca="1" si="19"/>
        <v>0</v>
      </c>
      <c r="D203" s="1354">
        <f t="shared" ca="1" si="20"/>
        <v>5</v>
      </c>
      <c r="E203" s="1354">
        <f t="shared" ca="1" si="21"/>
        <v>1</v>
      </c>
      <c r="G203" s="803"/>
      <c r="H203" s="804" t="s">
        <v>556</v>
      </c>
      <c r="I203" s="805" t="str">
        <f t="shared" ca="1" si="47"/>
        <v>07</v>
      </c>
      <c r="J203" s="806" t="s">
        <v>492</v>
      </c>
      <c r="K203" s="807"/>
      <c r="L203" s="1351"/>
      <c r="M203" s="1351"/>
      <c r="N203" s="1089">
        <f t="shared" ca="1" si="59"/>
        <v>0</v>
      </c>
      <c r="O203" s="1358">
        <v>149.97828872918333</v>
      </c>
      <c r="P203" s="810"/>
      <c r="Q203" s="1359"/>
      <c r="R203" s="1359"/>
      <c r="S203" s="210"/>
    </row>
    <row r="204" spans="1:19" s="209" customFormat="1" ht="13.9" hidden="1" customHeight="1" outlineLevel="1" x14ac:dyDescent="0.2">
      <c r="A204" s="1353">
        <f ca="1">IF($H204="UNIDADE CONSTRUTIVA",OFFSET(A204,-1,0)+1,LARGE(A$3:A201,1))</f>
        <v>0</v>
      </c>
      <c r="B204" s="1353">
        <f t="shared" ca="1" si="18"/>
        <v>7</v>
      </c>
      <c r="C204" s="1353">
        <f t="shared" ca="1" si="19"/>
        <v>1</v>
      </c>
      <c r="D204" s="1354">
        <f t="shared" ca="1" si="20"/>
        <v>0</v>
      </c>
      <c r="E204" s="1354">
        <f t="shared" ca="1" si="21"/>
        <v>1</v>
      </c>
      <c r="G204" s="803"/>
      <c r="H204" s="804" t="s">
        <v>557</v>
      </c>
      <c r="I204" s="805" t="str">
        <f t="shared" ca="1" si="47"/>
        <v>07.001</v>
      </c>
      <c r="J204" s="806" t="s">
        <v>492</v>
      </c>
      <c r="K204" s="807"/>
      <c r="L204" s="1351"/>
      <c r="M204" s="1351"/>
      <c r="N204" s="1089">
        <f t="shared" ca="1" si="59"/>
        <v>0</v>
      </c>
      <c r="O204" s="1358"/>
      <c r="P204" s="810"/>
      <c r="Q204" s="210"/>
      <c r="R204" s="210"/>
      <c r="S204" s="210"/>
    </row>
    <row r="205" spans="1:19" s="209" customFormat="1" ht="13.9" hidden="1" customHeight="1" outlineLevel="1" x14ac:dyDescent="0.2">
      <c r="A205" s="1353">
        <f ca="1">IF($H205="UNIDADE CONSTRUTIVA",OFFSET(A205,-1,0)+1,LARGE(A$3:A202,1))</f>
        <v>0</v>
      </c>
      <c r="B205" s="1353">
        <f t="shared" ca="1" si="18"/>
        <v>7</v>
      </c>
      <c r="C205" s="1353">
        <f t="shared" ca="1" si="19"/>
        <v>1</v>
      </c>
      <c r="D205" s="1354">
        <f t="shared" ca="1" si="20"/>
        <v>1</v>
      </c>
      <c r="E205" s="1354">
        <f t="shared" ca="1" si="21"/>
        <v>0</v>
      </c>
      <c r="G205" s="803"/>
      <c r="H205" s="804" t="s">
        <v>558</v>
      </c>
      <c r="I205" s="805" t="str">
        <f t="shared" ca="1" si="47"/>
        <v>07.001.001</v>
      </c>
      <c r="J205" s="806" t="s">
        <v>499</v>
      </c>
      <c r="K205" s="807"/>
      <c r="L205" s="1351"/>
      <c r="M205" s="1351"/>
      <c r="N205" s="1089">
        <f t="shared" ca="1" si="59"/>
        <v>0</v>
      </c>
      <c r="O205" s="1358"/>
      <c r="P205" s="810"/>
      <c r="Q205" s="210"/>
      <c r="R205" s="210"/>
      <c r="S205" s="210"/>
    </row>
    <row r="206" spans="1:19" s="209" customFormat="1" ht="13.9" hidden="1" customHeight="1" outlineLevel="2" x14ac:dyDescent="0.2">
      <c r="A206" s="1353">
        <f ca="1">IF($H206="UNIDADE CONSTRUTIVA",OFFSET(A206,-1,0)+1,LARGE(A$3:A203,1))</f>
        <v>0</v>
      </c>
      <c r="B206" s="1353">
        <f t="shared" ca="1" si="18"/>
        <v>7</v>
      </c>
      <c r="C206" s="1353">
        <f t="shared" ca="1" si="19"/>
        <v>1</v>
      </c>
      <c r="D206" s="1354">
        <f t="shared" ca="1" si="20"/>
        <v>1</v>
      </c>
      <c r="E206" s="1354">
        <f t="shared" ca="1" si="21"/>
        <v>1</v>
      </c>
      <c r="G206" s="803"/>
      <c r="H206" s="804" t="s">
        <v>559</v>
      </c>
      <c r="I206" s="805" t="str">
        <f t="shared" ca="1" si="47"/>
        <v>07.001.001.001</v>
      </c>
      <c r="J206" s="806" t="s">
        <v>499</v>
      </c>
      <c r="K206" s="807" t="s">
        <v>453</v>
      </c>
      <c r="L206" s="1351">
        <v>1</v>
      </c>
      <c r="M206" s="1351"/>
      <c r="N206" s="1089">
        <f t="shared" si="59"/>
        <v>0</v>
      </c>
      <c r="O206" s="1358"/>
      <c r="P206" s="810" t="s">
        <v>1103</v>
      </c>
      <c r="Q206" s="210"/>
      <c r="R206" s="210"/>
      <c r="S206" s="210"/>
    </row>
    <row r="207" spans="1:19" s="209" customFormat="1" ht="13.9" hidden="1" customHeight="1" outlineLevel="1" x14ac:dyDescent="0.2">
      <c r="A207" s="1353">
        <f ca="1">IF($H207="UNIDADE CONSTRUTIVA",OFFSET(A207,-1,0)+1,LARGE(A$3:A204,1))</f>
        <v>0</v>
      </c>
      <c r="B207" s="1353">
        <f t="shared" ca="1" si="18"/>
        <v>7</v>
      </c>
      <c r="C207" s="1353">
        <f t="shared" ca="1" si="19"/>
        <v>1</v>
      </c>
      <c r="D207" s="1354">
        <f t="shared" ca="1" si="20"/>
        <v>2</v>
      </c>
      <c r="E207" s="1354">
        <f t="shared" ca="1" si="21"/>
        <v>0</v>
      </c>
      <c r="G207" s="803"/>
      <c r="H207" s="804" t="s">
        <v>558</v>
      </c>
      <c r="I207" s="805" t="str">
        <f t="shared" ca="1" si="47"/>
        <v>07.001.002</v>
      </c>
      <c r="J207" s="806" t="s">
        <v>500</v>
      </c>
      <c r="K207" s="807"/>
      <c r="L207" s="1351"/>
      <c r="M207" s="1351"/>
      <c r="N207" s="1089">
        <f t="shared" ca="1" si="59"/>
        <v>0</v>
      </c>
      <c r="O207" s="1358"/>
      <c r="P207" s="810"/>
      <c r="Q207" s="210"/>
      <c r="R207" s="210"/>
      <c r="S207" s="210"/>
    </row>
    <row r="208" spans="1:19" s="209" customFormat="1" ht="13.9" hidden="1" customHeight="1" outlineLevel="2" x14ac:dyDescent="0.2">
      <c r="A208" s="1353">
        <f ca="1">IF($H208="UNIDADE CONSTRUTIVA",OFFSET(A208,-1,0)+1,LARGE(A$3:A205,1))</f>
        <v>0</v>
      </c>
      <c r="B208" s="1353">
        <f t="shared" ca="1" si="18"/>
        <v>7</v>
      </c>
      <c r="C208" s="1353">
        <f t="shared" ca="1" si="19"/>
        <v>1</v>
      </c>
      <c r="D208" s="1354">
        <f t="shared" ca="1" si="20"/>
        <v>2</v>
      </c>
      <c r="E208" s="1354">
        <f t="shared" ca="1" si="21"/>
        <v>1</v>
      </c>
      <c r="G208" s="803"/>
      <c r="H208" s="804" t="s">
        <v>559</v>
      </c>
      <c r="I208" s="805" t="str">
        <f t="shared" ca="1" si="47"/>
        <v>07.001.002.001</v>
      </c>
      <c r="J208" s="806" t="s">
        <v>500</v>
      </c>
      <c r="K208" s="807" t="s">
        <v>453</v>
      </c>
      <c r="L208" s="1351">
        <v>1</v>
      </c>
      <c r="M208" s="1351"/>
      <c r="N208" s="1089">
        <f t="shared" si="59"/>
        <v>0</v>
      </c>
      <c r="O208" s="1358"/>
      <c r="P208" s="810" t="s">
        <v>1103</v>
      </c>
      <c r="Q208" s="210"/>
      <c r="R208" s="210"/>
      <c r="S208" s="210"/>
    </row>
    <row r="209" spans="1:19" s="209" customFormat="1" ht="13.9" hidden="1" customHeight="1" outlineLevel="1" x14ac:dyDescent="0.2">
      <c r="A209" s="1353">
        <f ca="1">IF($H209="UNIDADE CONSTRUTIVA",OFFSET(A209,-1,0)+1,LARGE(A$3:A206,1))</f>
        <v>0</v>
      </c>
      <c r="B209" s="1353">
        <f t="shared" ca="1" si="18"/>
        <v>7</v>
      </c>
      <c r="C209" s="1353">
        <f t="shared" ca="1" si="19"/>
        <v>1</v>
      </c>
      <c r="D209" s="1354">
        <f t="shared" ca="1" si="20"/>
        <v>3</v>
      </c>
      <c r="E209" s="1354">
        <f t="shared" ca="1" si="21"/>
        <v>0</v>
      </c>
      <c r="G209" s="803"/>
      <c r="H209" s="804" t="s">
        <v>558</v>
      </c>
      <c r="I209" s="805" t="str">
        <f t="shared" ca="1" si="47"/>
        <v>07.001.003</v>
      </c>
      <c r="J209" s="806" t="s">
        <v>3836</v>
      </c>
      <c r="K209" s="807"/>
      <c r="L209" s="1351"/>
      <c r="M209" s="1351"/>
      <c r="N209" s="1089">
        <f t="shared" ca="1" si="59"/>
        <v>0</v>
      </c>
      <c r="O209" s="1358"/>
      <c r="P209" s="810"/>
      <c r="Q209" s="210"/>
      <c r="R209" s="210"/>
      <c r="S209" s="210"/>
    </row>
    <row r="210" spans="1:19" s="209" customFormat="1" ht="13.9" hidden="1" customHeight="1" outlineLevel="2" x14ac:dyDescent="0.2">
      <c r="A210" s="1353">
        <f ca="1">IF($H210="UNIDADE CONSTRUTIVA",OFFSET(A210,-1,0)+1,LARGE(A$3:A207,1))</f>
        <v>0</v>
      </c>
      <c r="B210" s="1353">
        <f t="shared" ref="B210:B276" ca="1" si="60">IF(H210="UNIDADE CONSTRUTIVA",0,IF(H210="CÉLULA CONSTRUTIVA",OFFSET(B210,-1,0)+1,OFFSET(B210,-1,0)))</f>
        <v>7</v>
      </c>
      <c r="C210" s="1353">
        <f t="shared" ref="C210:C276" ca="1" si="61">IF(H210="CÉLULA CONSTRUTIVA",0,IF(H210="ETAPA",OFFSET(C210,-1,0)+1,OFFSET(C210,-1,0)))</f>
        <v>1</v>
      </c>
      <c r="D210" s="1354">
        <f t="shared" ref="D210:D276" ca="1" si="62">IF(H210="ETAPA",0,IF(H210="SUBETAPA",OFFSET(D210,-1,0)+1,OFFSET(D210,-1,0)))</f>
        <v>3</v>
      </c>
      <c r="E210" s="1354">
        <f t="shared" ref="E210:E276" ca="1" si="63">IF(H210="Subetapa",0,IF(H210="serviço",OFFSET(E210,-1,0)+1,OFFSET(E210,-1,0)))</f>
        <v>1</v>
      </c>
      <c r="G210" s="803"/>
      <c r="H210" s="804" t="s">
        <v>559</v>
      </c>
      <c r="I210" s="805" t="str">
        <f t="shared" ca="1" si="47"/>
        <v>07.001.003.001</v>
      </c>
      <c r="J210" s="806" t="s">
        <v>3836</v>
      </c>
      <c r="K210" s="807" t="s">
        <v>453</v>
      </c>
      <c r="L210" s="1351">
        <v>1</v>
      </c>
      <c r="M210" s="1351"/>
      <c r="N210" s="1089">
        <f t="shared" si="59"/>
        <v>0</v>
      </c>
      <c r="O210" s="1358"/>
      <c r="P210" s="810" t="s">
        <v>1103</v>
      </c>
      <c r="Q210" s="210"/>
      <c r="R210" s="210"/>
      <c r="S210" s="210"/>
    </row>
    <row r="211" spans="1:19" s="209" customFormat="1" ht="13.9" hidden="1" customHeight="1" outlineLevel="1" x14ac:dyDescent="0.2">
      <c r="A211" s="1353">
        <f ca="1">IF($H211="UNIDADE CONSTRUTIVA",OFFSET(A211,-1,0)+1,LARGE(A$3:A208,1))</f>
        <v>0</v>
      </c>
      <c r="B211" s="1353">
        <f t="shared" ca="1" si="60"/>
        <v>7</v>
      </c>
      <c r="C211" s="1353">
        <f t="shared" ca="1" si="61"/>
        <v>1</v>
      </c>
      <c r="D211" s="1354">
        <f t="shared" ca="1" si="62"/>
        <v>4</v>
      </c>
      <c r="E211" s="1354">
        <f t="shared" ca="1" si="63"/>
        <v>0</v>
      </c>
      <c r="G211" s="803"/>
      <c r="H211" s="804" t="s">
        <v>558</v>
      </c>
      <c r="I211" s="805" t="str">
        <f t="shared" ca="1" si="47"/>
        <v>07.001.004</v>
      </c>
      <c r="J211" s="806" t="s">
        <v>501</v>
      </c>
      <c r="K211" s="807"/>
      <c r="L211" s="1351"/>
      <c r="M211" s="1351"/>
      <c r="N211" s="1089">
        <f t="shared" ca="1" si="59"/>
        <v>0</v>
      </c>
      <c r="O211" s="1358"/>
      <c r="P211" s="810"/>
      <c r="Q211" s="210"/>
      <c r="R211" s="210"/>
      <c r="S211" s="210"/>
    </row>
    <row r="212" spans="1:19" s="209" customFormat="1" ht="13.9" hidden="1" customHeight="1" outlineLevel="2" x14ac:dyDescent="0.2">
      <c r="A212" s="1353">
        <f ca="1">IF($H212="UNIDADE CONSTRUTIVA",OFFSET(A212,-1,0)+1,LARGE(A$3:A209,1))</f>
        <v>0</v>
      </c>
      <c r="B212" s="1353">
        <f t="shared" ca="1" si="60"/>
        <v>7</v>
      </c>
      <c r="C212" s="1353">
        <f t="shared" ca="1" si="61"/>
        <v>1</v>
      </c>
      <c r="D212" s="1354">
        <f t="shared" ca="1" si="62"/>
        <v>4</v>
      </c>
      <c r="E212" s="1354">
        <f t="shared" ca="1" si="63"/>
        <v>1</v>
      </c>
      <c r="G212" s="803"/>
      <c r="H212" s="804" t="s">
        <v>559</v>
      </c>
      <c r="I212" s="805" t="str">
        <f t="shared" ca="1" si="47"/>
        <v>07.001.004.001</v>
      </c>
      <c r="J212" s="806" t="s">
        <v>501</v>
      </c>
      <c r="K212" s="807" t="s">
        <v>453</v>
      </c>
      <c r="L212" s="1351">
        <v>1</v>
      </c>
      <c r="M212" s="1351"/>
      <c r="N212" s="1089">
        <f t="shared" si="59"/>
        <v>0</v>
      </c>
      <c r="O212" s="1358"/>
      <c r="P212" s="810" t="s">
        <v>1103</v>
      </c>
      <c r="Q212" s="210"/>
      <c r="R212" s="210"/>
      <c r="S212" s="210"/>
    </row>
    <row r="213" spans="1:19" s="209" customFormat="1" ht="13.9" hidden="1" customHeight="1" outlineLevel="1" x14ac:dyDescent="0.2">
      <c r="A213" s="1353">
        <f ca="1">IF($H213="UNIDADE CONSTRUTIVA",OFFSET(A213,-1,0)+1,LARGE(A$3:A210,1))</f>
        <v>0</v>
      </c>
      <c r="B213" s="1353">
        <f t="shared" ca="1" si="60"/>
        <v>7</v>
      </c>
      <c r="C213" s="1353">
        <f t="shared" ca="1" si="61"/>
        <v>1</v>
      </c>
      <c r="D213" s="1354">
        <f t="shared" ca="1" si="62"/>
        <v>5</v>
      </c>
      <c r="E213" s="1354">
        <f t="shared" ca="1" si="63"/>
        <v>0</v>
      </c>
      <c r="G213" s="803"/>
      <c r="H213" s="804" t="s">
        <v>558</v>
      </c>
      <c r="I213" s="805" t="str">
        <f t="shared" ca="1" si="47"/>
        <v>07.001.005</v>
      </c>
      <c r="J213" s="806" t="s">
        <v>3837</v>
      </c>
      <c r="K213" s="807"/>
      <c r="L213" s="1351"/>
      <c r="M213" s="1351"/>
      <c r="N213" s="1089">
        <f t="shared" ca="1" si="59"/>
        <v>0</v>
      </c>
      <c r="O213" s="1358"/>
      <c r="P213" s="810"/>
      <c r="Q213" s="210"/>
      <c r="R213" s="210"/>
      <c r="S213" s="210"/>
    </row>
    <row r="214" spans="1:19" s="209" customFormat="1" ht="13.9" hidden="1" customHeight="1" outlineLevel="2" x14ac:dyDescent="0.2">
      <c r="A214" s="1353">
        <f ca="1">IF($H214="UNIDADE CONSTRUTIVA",OFFSET(A214,-1,0)+1,LARGE(A$3:A211,1))</f>
        <v>0</v>
      </c>
      <c r="B214" s="1353">
        <f t="shared" ca="1" si="60"/>
        <v>7</v>
      </c>
      <c r="C214" s="1353">
        <f t="shared" ca="1" si="61"/>
        <v>1</v>
      </c>
      <c r="D214" s="1354">
        <f t="shared" ca="1" si="62"/>
        <v>5</v>
      </c>
      <c r="E214" s="1354">
        <f t="shared" ca="1" si="63"/>
        <v>1</v>
      </c>
      <c r="G214" s="803"/>
      <c r="H214" s="804" t="s">
        <v>559</v>
      </c>
      <c r="I214" s="805" t="str">
        <f t="shared" ca="1" si="47"/>
        <v>07.001.005.001</v>
      </c>
      <c r="J214" s="806" t="s">
        <v>3838</v>
      </c>
      <c r="K214" s="807" t="s">
        <v>453</v>
      </c>
      <c r="L214" s="1351">
        <v>1</v>
      </c>
      <c r="M214" s="1351"/>
      <c r="N214" s="1089">
        <f t="shared" si="59"/>
        <v>0</v>
      </c>
      <c r="O214" s="1358"/>
      <c r="P214" s="810" t="s">
        <v>1103</v>
      </c>
      <c r="Q214" s="210"/>
      <c r="R214" s="210"/>
      <c r="S214" s="210"/>
    </row>
    <row r="215" spans="1:19" s="209" customFormat="1" ht="13.9" hidden="1" customHeight="1" outlineLevel="1" x14ac:dyDescent="0.2">
      <c r="A215" s="1353">
        <f ca="1">IF($H215="UNIDADE CONSTRUTIVA",OFFSET(A215,-1,0)+1,LARGE(A$3:A212,1))</f>
        <v>0</v>
      </c>
      <c r="B215" s="1353">
        <f t="shared" ca="1" si="60"/>
        <v>7</v>
      </c>
      <c r="C215" s="1353">
        <f t="shared" ca="1" si="61"/>
        <v>1</v>
      </c>
      <c r="D215" s="1354">
        <f t="shared" ca="1" si="62"/>
        <v>6</v>
      </c>
      <c r="E215" s="1354">
        <f t="shared" ca="1" si="63"/>
        <v>0</v>
      </c>
      <c r="G215" s="803"/>
      <c r="H215" s="804" t="s">
        <v>558</v>
      </c>
      <c r="I215" s="805" t="str">
        <f t="shared" ca="1" si="47"/>
        <v>07.001.006</v>
      </c>
      <c r="J215" s="806" t="s">
        <v>502</v>
      </c>
      <c r="K215" s="807"/>
      <c r="L215" s="1351"/>
      <c r="M215" s="1351"/>
      <c r="N215" s="1089">
        <f t="shared" ca="1" si="59"/>
        <v>0</v>
      </c>
      <c r="O215" s="1358"/>
      <c r="P215" s="810"/>
      <c r="Q215" s="210"/>
      <c r="R215" s="210"/>
      <c r="S215" s="210"/>
    </row>
    <row r="216" spans="1:19" s="209" customFormat="1" ht="13.9" hidden="1" customHeight="1" outlineLevel="2" x14ac:dyDescent="0.2">
      <c r="A216" s="1353">
        <f ca="1">IF($H216="UNIDADE CONSTRUTIVA",OFFSET(A216,-1,0)+1,LARGE(A$3:A213,1))</f>
        <v>0</v>
      </c>
      <c r="B216" s="1353">
        <f t="shared" ca="1" si="60"/>
        <v>7</v>
      </c>
      <c r="C216" s="1353">
        <f t="shared" ca="1" si="61"/>
        <v>1</v>
      </c>
      <c r="D216" s="1354">
        <f t="shared" ca="1" si="62"/>
        <v>6</v>
      </c>
      <c r="E216" s="1354">
        <f t="shared" ca="1" si="63"/>
        <v>1</v>
      </c>
      <c r="G216" s="803"/>
      <c r="H216" s="804" t="s">
        <v>559</v>
      </c>
      <c r="I216" s="805" t="str">
        <f t="shared" ca="1" si="47"/>
        <v>07.001.006.001</v>
      </c>
      <c r="J216" s="806" t="s">
        <v>503</v>
      </c>
      <c r="K216" s="807" t="s">
        <v>453</v>
      </c>
      <c r="L216" s="1351">
        <v>1</v>
      </c>
      <c r="M216" s="1351"/>
      <c r="N216" s="1089">
        <f t="shared" si="59"/>
        <v>0</v>
      </c>
      <c r="O216" s="1358"/>
      <c r="P216" s="810" t="s">
        <v>1103</v>
      </c>
      <c r="Q216" s="210"/>
      <c r="R216" s="210"/>
      <c r="S216" s="210"/>
    </row>
    <row r="217" spans="1:19" s="209" customFormat="1" ht="13.9" hidden="1" customHeight="1" outlineLevel="1" x14ac:dyDescent="0.2">
      <c r="A217" s="1353">
        <f ca="1">IF($H217="UNIDADE CONSTRUTIVA",OFFSET(A217,-1,0)+1,LARGE(A$3:A214,1))</f>
        <v>0</v>
      </c>
      <c r="B217" s="1353">
        <f t="shared" ca="1" si="60"/>
        <v>7</v>
      </c>
      <c r="C217" s="1353">
        <f t="shared" ca="1" si="61"/>
        <v>1</v>
      </c>
      <c r="D217" s="1354">
        <f t="shared" ca="1" si="62"/>
        <v>7</v>
      </c>
      <c r="E217" s="1354">
        <f t="shared" ca="1" si="63"/>
        <v>0</v>
      </c>
      <c r="G217" s="803"/>
      <c r="H217" s="804" t="s">
        <v>558</v>
      </c>
      <c r="I217" s="805" t="str">
        <f t="shared" ca="1" si="47"/>
        <v>07.001.007</v>
      </c>
      <c r="J217" s="806" t="s">
        <v>1347</v>
      </c>
      <c r="K217" s="807"/>
      <c r="L217" s="1351"/>
      <c r="M217" s="1351"/>
      <c r="N217" s="1089">
        <f t="shared" ca="1" si="59"/>
        <v>0</v>
      </c>
      <c r="O217" s="1358"/>
      <c r="P217" s="810"/>
      <c r="Q217" s="210"/>
      <c r="R217" s="210"/>
      <c r="S217" s="210"/>
    </row>
    <row r="218" spans="1:19" s="209" customFormat="1" ht="13.9" hidden="1" customHeight="1" outlineLevel="2" x14ac:dyDescent="0.2">
      <c r="A218" s="1353">
        <f ca="1">IF($H218="UNIDADE CONSTRUTIVA",OFFSET(A218,-1,0)+1,LARGE(A$3:A215,1))</f>
        <v>0</v>
      </c>
      <c r="B218" s="1353">
        <f t="shared" ca="1" si="60"/>
        <v>7</v>
      </c>
      <c r="C218" s="1353">
        <f t="shared" ca="1" si="61"/>
        <v>1</v>
      </c>
      <c r="D218" s="1354">
        <f t="shared" ca="1" si="62"/>
        <v>7</v>
      </c>
      <c r="E218" s="1354">
        <f t="shared" ca="1" si="63"/>
        <v>1</v>
      </c>
      <c r="G218" s="803"/>
      <c r="H218" s="804" t="s">
        <v>559</v>
      </c>
      <c r="I218" s="805" t="str">
        <f t="shared" ca="1" si="47"/>
        <v>07.001.007.001</v>
      </c>
      <c r="J218" s="806" t="s">
        <v>1348</v>
      </c>
      <c r="K218" s="807" t="s">
        <v>453</v>
      </c>
      <c r="L218" s="1351">
        <v>1</v>
      </c>
      <c r="M218" s="1351"/>
      <c r="N218" s="1089">
        <f t="shared" si="59"/>
        <v>0</v>
      </c>
      <c r="O218" s="1358"/>
      <c r="P218" s="810" t="s">
        <v>1103</v>
      </c>
      <c r="Q218" s="210"/>
      <c r="R218" s="210"/>
      <c r="S218" s="210"/>
    </row>
    <row r="219" spans="1:19" s="209" customFormat="1" ht="13.9" customHeight="1" collapsed="1" x14ac:dyDescent="0.2">
      <c r="A219" s="1353">
        <f ca="1">IF($H219="UNIDADE CONSTRUTIVA",OFFSET(A219,-1,0)+1,LARGE(A$3:A216,1))</f>
        <v>0</v>
      </c>
      <c r="B219" s="1353">
        <f t="shared" ca="1" si="60"/>
        <v>8</v>
      </c>
      <c r="C219" s="1353">
        <f t="shared" ca="1" si="61"/>
        <v>0</v>
      </c>
      <c r="D219" s="1354">
        <f t="shared" ca="1" si="62"/>
        <v>7</v>
      </c>
      <c r="E219" s="1354">
        <f t="shared" ca="1" si="63"/>
        <v>1</v>
      </c>
      <c r="G219" s="803"/>
      <c r="H219" s="804" t="s">
        <v>556</v>
      </c>
      <c r="I219" s="805" t="str">
        <f t="shared" ca="1" si="47"/>
        <v>08</v>
      </c>
      <c r="J219" s="806" t="s">
        <v>1398</v>
      </c>
      <c r="K219" s="807"/>
      <c r="L219" s="1351"/>
      <c r="M219" s="1351"/>
      <c r="N219" s="1089">
        <f t="shared" ca="1" si="59"/>
        <v>0</v>
      </c>
      <c r="O219" s="1358">
        <v>38.310421413593104</v>
      </c>
      <c r="P219" s="810"/>
      <c r="Q219" s="1359"/>
      <c r="R219" s="1359"/>
      <c r="S219" s="210"/>
    </row>
    <row r="220" spans="1:19" s="209" customFormat="1" ht="13.9" hidden="1" customHeight="1" outlineLevel="1" x14ac:dyDescent="0.2">
      <c r="A220" s="1353">
        <f ca="1">IF($H220="UNIDADE CONSTRUTIVA",OFFSET(A220,-1,0)+1,LARGE(A$3:A217,1))</f>
        <v>0</v>
      </c>
      <c r="B220" s="1353">
        <f t="shared" ca="1" si="60"/>
        <v>8</v>
      </c>
      <c r="C220" s="1353">
        <f t="shared" ca="1" si="61"/>
        <v>1</v>
      </c>
      <c r="D220" s="1354">
        <f t="shared" ca="1" si="62"/>
        <v>0</v>
      </c>
      <c r="E220" s="1354">
        <f t="shared" ca="1" si="63"/>
        <v>1</v>
      </c>
      <c r="G220" s="803"/>
      <c r="H220" s="804" t="s">
        <v>557</v>
      </c>
      <c r="I220" s="805" t="str">
        <f t="shared" ca="1" si="47"/>
        <v>08.001</v>
      </c>
      <c r="J220" s="806" t="s">
        <v>1398</v>
      </c>
      <c r="K220" s="807"/>
      <c r="L220" s="1351"/>
      <c r="M220" s="1351"/>
      <c r="N220" s="1089">
        <f t="shared" ca="1" si="59"/>
        <v>0</v>
      </c>
      <c r="O220" s="1358"/>
      <c r="P220" s="810"/>
      <c r="Q220" s="210"/>
      <c r="R220" s="210"/>
      <c r="S220" s="210"/>
    </row>
    <row r="221" spans="1:19" s="209" customFormat="1" ht="13.9" hidden="1" customHeight="1" outlineLevel="1" x14ac:dyDescent="0.2">
      <c r="A221" s="1353">
        <f ca="1">IF($H221="UNIDADE CONSTRUTIVA",OFFSET(A221,-1,0)+1,LARGE(A$3:A218,1))</f>
        <v>0</v>
      </c>
      <c r="B221" s="1353">
        <f t="shared" ca="1" si="60"/>
        <v>8</v>
      </c>
      <c r="C221" s="1353">
        <f t="shared" ca="1" si="61"/>
        <v>1</v>
      </c>
      <c r="D221" s="1354">
        <f t="shared" ca="1" si="62"/>
        <v>1</v>
      </c>
      <c r="E221" s="1354">
        <f t="shared" ca="1" si="63"/>
        <v>0</v>
      </c>
      <c r="G221" s="803"/>
      <c r="H221" s="804" t="s">
        <v>558</v>
      </c>
      <c r="I221" s="805" t="str">
        <f ca="1">IF(H221="Unidade Construtiva",TEXT(A221,"00"),IF(H221="Célula Construtiva",TEXT(B221,"00"),IF(H221="Etapa",CONCATENATE(TEXT(B221,"00"),".",TEXT(C221,"000")),IF(H221="Subetapa",CONCATENATE(TEXT(B221,"00"),".",TEXT(C221,"000"),".",TEXT(D221,"000")),IF(H221="Serviço",CONCATENATE(TEXT(B221,"00"),".",TEXT(C221,"000"),".",TEXT(D221,"000"),".",TEXT(E221,"000")),"")))))</f>
        <v>08.001.001</v>
      </c>
      <c r="J221" s="806" t="s">
        <v>3839</v>
      </c>
      <c r="K221" s="807"/>
      <c r="L221" s="1351"/>
      <c r="M221" s="1351"/>
      <c r="N221" s="1089">
        <f t="shared" ca="1" si="59"/>
        <v>0</v>
      </c>
      <c r="O221" s="1358"/>
      <c r="P221" s="810"/>
      <c r="Q221" s="210"/>
      <c r="R221" s="210"/>
      <c r="S221" s="210"/>
    </row>
    <row r="222" spans="1:19" s="209" customFormat="1" ht="13.9" hidden="1" customHeight="1" outlineLevel="2" x14ac:dyDescent="0.2">
      <c r="A222" s="1353">
        <f ca="1">IF($H222="UNIDADE CONSTRUTIVA",OFFSET(A222,-1,0)+1,LARGE(A$3:A219,1))</f>
        <v>0</v>
      </c>
      <c r="B222" s="1353">
        <f t="shared" ca="1" si="60"/>
        <v>8</v>
      </c>
      <c r="C222" s="1353">
        <f t="shared" ca="1" si="61"/>
        <v>1</v>
      </c>
      <c r="D222" s="1354">
        <f t="shared" ca="1" si="62"/>
        <v>1</v>
      </c>
      <c r="E222" s="1354">
        <f t="shared" ca="1" si="63"/>
        <v>1</v>
      </c>
      <c r="G222" s="803"/>
      <c r="H222" s="804" t="s">
        <v>559</v>
      </c>
      <c r="I222" s="805" t="str">
        <f ca="1">IF(H222="Unidade Construtiva",TEXT(A222,"00"),IF(H222="Célula Construtiva",TEXT(B222,"00"),IF(H222="Etapa",CONCATENATE(TEXT(B222,"00"),".",TEXT(C222,"000")),IF(H222="Subetapa",CONCATENATE(TEXT(B222,"00"),".",TEXT(C222,"000"),".",TEXT(D222,"000")),IF(H222="Serviço",CONCATENATE(TEXT(B222,"00"),".",TEXT(C222,"000"),".",TEXT(D222,"000"),".",TEXT(E222,"000")),"")))))</f>
        <v>08.001.001.001</v>
      </c>
      <c r="J222" s="806" t="s">
        <v>3840</v>
      </c>
      <c r="K222" s="807" t="s">
        <v>453</v>
      </c>
      <c r="L222" s="1351">
        <v>1</v>
      </c>
      <c r="M222" s="1351"/>
      <c r="N222" s="1089">
        <f t="shared" si="59"/>
        <v>0</v>
      </c>
      <c r="O222" s="1358"/>
      <c r="P222" s="810" t="s">
        <v>3784</v>
      </c>
      <c r="Q222" s="210"/>
      <c r="R222" s="210"/>
      <c r="S222" s="210"/>
    </row>
    <row r="223" spans="1:19" s="209" customFormat="1" ht="13.9" hidden="1" customHeight="1" outlineLevel="2" x14ac:dyDescent="0.2">
      <c r="A223" s="1353">
        <f ca="1">IF($H223="UNIDADE CONSTRUTIVA",OFFSET(A223,-1,0)+1,LARGE(A$3:A220,1))</f>
        <v>0</v>
      </c>
      <c r="B223" s="1353">
        <f t="shared" ca="1" si="60"/>
        <v>8</v>
      </c>
      <c r="C223" s="1353">
        <f t="shared" ca="1" si="61"/>
        <v>1</v>
      </c>
      <c r="D223" s="1354">
        <f t="shared" ca="1" si="62"/>
        <v>1</v>
      </c>
      <c r="E223" s="1354">
        <f t="shared" ca="1" si="63"/>
        <v>2</v>
      </c>
      <c r="G223" s="803"/>
      <c r="H223" s="804" t="s">
        <v>559</v>
      </c>
      <c r="I223" s="805" t="str">
        <f ca="1">IF(H223="Unidade Construtiva",TEXT(A223,"00"),IF(H223="Célula Construtiva",TEXT(B223,"00"),IF(H223="Etapa",CONCATENATE(TEXT(B223,"00"),".",TEXT(C223,"000")),IF(H223="Subetapa",CONCATENATE(TEXT(B223,"00"),".",TEXT(C223,"000"),".",TEXT(D223,"000")),IF(H223="Serviço",CONCATENATE(TEXT(B223,"00"),".",TEXT(C223,"000"),".",TEXT(D223,"000"),".",TEXT(E223,"000")),"")))))</f>
        <v>08.001.001.002</v>
      </c>
      <c r="J223" s="806" t="s">
        <v>3841</v>
      </c>
      <c r="K223" s="807" t="s">
        <v>453</v>
      </c>
      <c r="L223" s="1351">
        <v>1</v>
      </c>
      <c r="M223" s="1351"/>
      <c r="N223" s="1089">
        <f t="shared" si="59"/>
        <v>0</v>
      </c>
      <c r="O223" s="1358"/>
      <c r="P223" s="810" t="s">
        <v>3784</v>
      </c>
      <c r="Q223" s="210"/>
      <c r="R223" s="210"/>
      <c r="S223" s="210"/>
    </row>
    <row r="224" spans="1:19" s="209" customFormat="1" ht="13.9" hidden="1" customHeight="1" outlineLevel="2" x14ac:dyDescent="0.2">
      <c r="A224" s="1353">
        <f ca="1">IF($H224="UNIDADE CONSTRUTIVA",OFFSET(A224,-1,0)+1,LARGE(A$3:A221,1))</f>
        <v>0</v>
      </c>
      <c r="B224" s="1353">
        <f t="shared" ca="1" si="60"/>
        <v>8</v>
      </c>
      <c r="C224" s="1353">
        <f t="shared" ca="1" si="61"/>
        <v>1</v>
      </c>
      <c r="D224" s="1354">
        <f t="shared" ca="1" si="62"/>
        <v>1</v>
      </c>
      <c r="E224" s="1354">
        <f t="shared" ca="1" si="63"/>
        <v>3</v>
      </c>
      <c r="G224" s="803"/>
      <c r="H224" s="804" t="s">
        <v>559</v>
      </c>
      <c r="I224" s="805" t="str">
        <f ca="1">IF(H224="Unidade Construtiva",TEXT(A224,"00"),IF(H224="Célula Construtiva",TEXT(B224,"00"),IF(H224="Etapa",CONCATENATE(TEXT(B224,"00"),".",TEXT(C224,"000")),IF(H224="Subetapa",CONCATENATE(TEXT(B224,"00"),".",TEXT(C224,"000"),".",TEXT(D224,"000")),IF(H224="Serviço",CONCATENATE(TEXT(B224,"00"),".",TEXT(C224,"000"),".",TEXT(D224,"000"),".",TEXT(E224,"000")),"")))))</f>
        <v>08.001.001.003</v>
      </c>
      <c r="J224" s="806" t="s">
        <v>3842</v>
      </c>
      <c r="K224" s="807" t="s">
        <v>453</v>
      </c>
      <c r="L224" s="1351">
        <v>1</v>
      </c>
      <c r="M224" s="1351"/>
      <c r="N224" s="1089">
        <f t="shared" si="59"/>
        <v>0</v>
      </c>
      <c r="O224" s="1358"/>
      <c r="P224" s="810" t="s">
        <v>3784</v>
      </c>
      <c r="Q224" s="210"/>
      <c r="R224" s="210"/>
      <c r="S224" s="210"/>
    </row>
    <row r="225" spans="1:19" s="209" customFormat="1" ht="13.9" hidden="1" customHeight="1" outlineLevel="2" x14ac:dyDescent="0.2">
      <c r="A225" s="1353">
        <f ca="1">IF($H225="UNIDADE CONSTRUTIVA",OFFSET(A225,-1,0)+1,LARGE(A$3:A222,1))</f>
        <v>0</v>
      </c>
      <c r="B225" s="1353">
        <f t="shared" ca="1" si="60"/>
        <v>8</v>
      </c>
      <c r="C225" s="1353">
        <f t="shared" ca="1" si="61"/>
        <v>1</v>
      </c>
      <c r="D225" s="1354">
        <f t="shared" ca="1" si="62"/>
        <v>1</v>
      </c>
      <c r="E225" s="1354">
        <f t="shared" ca="1" si="63"/>
        <v>4</v>
      </c>
      <c r="G225" s="803"/>
      <c r="H225" s="804" t="s">
        <v>559</v>
      </c>
      <c r="I225" s="805" t="str">
        <f ca="1">IF(H225="Unidade Construtiva",TEXT(A225,"00"),IF(H225="Célula Construtiva",TEXT(B225,"00"),IF(H225="Etapa",CONCATENATE(TEXT(B225,"00"),".",TEXT(C225,"000")),IF(H225="Subetapa",CONCATENATE(TEXT(B225,"00"),".",TEXT(C225,"000"),".",TEXT(D225,"000")),IF(H225="Serviço",CONCATENATE(TEXT(B225,"00"),".",TEXT(C225,"000"),".",TEXT(D225,"000"),".",TEXT(E225,"000")),"")))))</f>
        <v>08.001.001.004</v>
      </c>
      <c r="J225" s="806" t="s">
        <v>504</v>
      </c>
      <c r="K225" s="807" t="s">
        <v>453</v>
      </c>
      <c r="L225" s="1351">
        <v>1</v>
      </c>
      <c r="M225" s="1351"/>
      <c r="N225" s="1089">
        <f t="shared" si="59"/>
        <v>0</v>
      </c>
      <c r="O225" s="1358"/>
      <c r="P225" s="810" t="s">
        <v>3784</v>
      </c>
      <c r="Q225" s="210"/>
      <c r="R225" s="210"/>
      <c r="S225" s="210"/>
    </row>
    <row r="226" spans="1:19" s="209" customFormat="1" ht="13.9" hidden="1" customHeight="1" outlineLevel="2" x14ac:dyDescent="0.2">
      <c r="A226" s="1353">
        <f ca="1">IF($H226="UNIDADE CONSTRUTIVA",OFFSET(A226,-1,0)+1,LARGE(A$3:A223,1))</f>
        <v>0</v>
      </c>
      <c r="B226" s="1353">
        <f t="shared" ca="1" si="60"/>
        <v>8</v>
      </c>
      <c r="C226" s="1353">
        <f t="shared" ca="1" si="61"/>
        <v>1</v>
      </c>
      <c r="D226" s="1354">
        <f t="shared" ca="1" si="62"/>
        <v>1</v>
      </c>
      <c r="E226" s="1354">
        <f t="shared" ca="1" si="63"/>
        <v>5</v>
      </c>
      <c r="G226" s="803"/>
      <c r="H226" s="804" t="s">
        <v>559</v>
      </c>
      <c r="I226" s="805" t="str">
        <f t="shared" ca="1" si="47"/>
        <v>08.001.001.005</v>
      </c>
      <c r="J226" s="806" t="s">
        <v>3843</v>
      </c>
      <c r="K226" s="807" t="s">
        <v>453</v>
      </c>
      <c r="L226" s="1351">
        <v>1</v>
      </c>
      <c r="M226" s="1351"/>
      <c r="N226" s="1089">
        <f t="shared" si="59"/>
        <v>0</v>
      </c>
      <c r="O226" s="1358"/>
      <c r="P226" s="810" t="s">
        <v>3784</v>
      </c>
      <c r="Q226" s="210"/>
      <c r="R226" s="210"/>
      <c r="S226" s="210"/>
    </row>
    <row r="227" spans="1:19" s="209" customFormat="1" ht="13.9" hidden="1" customHeight="1" outlineLevel="2" x14ac:dyDescent="0.2">
      <c r="A227" s="1353">
        <f ca="1">IF($H227="UNIDADE CONSTRUTIVA",OFFSET(A227,-1,0)+1,LARGE(A$3:A224,1))</f>
        <v>0</v>
      </c>
      <c r="B227" s="1353">
        <f t="shared" ca="1" si="60"/>
        <v>8</v>
      </c>
      <c r="C227" s="1353">
        <f t="shared" ca="1" si="61"/>
        <v>1</v>
      </c>
      <c r="D227" s="1354">
        <f t="shared" ca="1" si="62"/>
        <v>1</v>
      </c>
      <c r="E227" s="1354">
        <f t="shared" ca="1" si="63"/>
        <v>6</v>
      </c>
      <c r="G227" s="803"/>
      <c r="H227" s="804" t="s">
        <v>559</v>
      </c>
      <c r="I227" s="805" t="str">
        <f t="shared" ca="1" si="47"/>
        <v>08.001.001.006</v>
      </c>
      <c r="J227" s="806" t="s">
        <v>1351</v>
      </c>
      <c r="K227" s="807" t="s">
        <v>453</v>
      </c>
      <c r="L227" s="1351">
        <v>1</v>
      </c>
      <c r="M227" s="1351"/>
      <c r="N227" s="1089">
        <f t="shared" si="59"/>
        <v>0</v>
      </c>
      <c r="O227" s="1358"/>
      <c r="P227" s="810" t="s">
        <v>3784</v>
      </c>
      <c r="Q227" s="210"/>
      <c r="R227" s="210"/>
      <c r="S227" s="210"/>
    </row>
    <row r="228" spans="1:19" s="209" customFormat="1" ht="13.9" hidden="1" customHeight="1" outlineLevel="1" x14ac:dyDescent="0.2">
      <c r="A228" s="1353">
        <f ca="1">IF($H228="UNIDADE CONSTRUTIVA",OFFSET(A228,-1,0)+1,LARGE(A$3:A225,1))</f>
        <v>0</v>
      </c>
      <c r="B228" s="1353">
        <f t="shared" ca="1" si="60"/>
        <v>8</v>
      </c>
      <c r="C228" s="1353">
        <f t="shared" ca="1" si="61"/>
        <v>1</v>
      </c>
      <c r="D228" s="1354">
        <f t="shared" ca="1" si="62"/>
        <v>2</v>
      </c>
      <c r="E228" s="1354">
        <f t="shared" ca="1" si="63"/>
        <v>0</v>
      </c>
      <c r="G228" s="803"/>
      <c r="H228" s="804" t="s">
        <v>558</v>
      </c>
      <c r="I228" s="805" t="str">
        <f t="shared" ref="I228:I258" ca="1" si="64">IF(H228="Unidade Construtiva",TEXT(A228,"00"),IF(H228="Célula Construtiva",TEXT(B228,"00"),IF(H228="Etapa",CONCATENATE(TEXT(B228,"00"),".",TEXT(C228,"000")),IF(H228="Subetapa",CONCATENATE(TEXT(B228,"00"),".",TEXT(C228,"000"),".",TEXT(D228,"000")),IF(H228="Serviço",CONCATENATE(TEXT(B228,"00"),".",TEXT(C228,"000"),".",TEXT(D228,"000"),".",TEXT(E228,"000")),"")))))</f>
        <v>08.001.002</v>
      </c>
      <c r="J228" s="806" t="s">
        <v>422</v>
      </c>
      <c r="K228" s="807"/>
      <c r="L228" s="1351"/>
      <c r="M228" s="1351"/>
      <c r="N228" s="1089">
        <f t="shared" ca="1" si="59"/>
        <v>0</v>
      </c>
      <c r="O228" s="1358"/>
      <c r="P228" s="810"/>
      <c r="Q228" s="210"/>
      <c r="R228" s="210"/>
      <c r="S228" s="210"/>
    </row>
    <row r="229" spans="1:19" s="209" customFormat="1" ht="13.9" hidden="1" customHeight="1" outlineLevel="2" x14ac:dyDescent="0.2">
      <c r="A229" s="1353">
        <f ca="1">IF($H229="UNIDADE CONSTRUTIVA",OFFSET(A229,-1,0)+1,LARGE(A$3:A226,1))</f>
        <v>0</v>
      </c>
      <c r="B229" s="1353">
        <f t="shared" ca="1" si="60"/>
        <v>8</v>
      </c>
      <c r="C229" s="1353">
        <f t="shared" ca="1" si="61"/>
        <v>1</v>
      </c>
      <c r="D229" s="1354">
        <f t="shared" ca="1" si="62"/>
        <v>2</v>
      </c>
      <c r="E229" s="1354">
        <f t="shared" ca="1" si="63"/>
        <v>1</v>
      </c>
      <c r="G229" s="803"/>
      <c r="H229" s="804" t="s">
        <v>559</v>
      </c>
      <c r="I229" s="805" t="str">
        <f t="shared" ca="1" si="64"/>
        <v>08.001.002.001</v>
      </c>
      <c r="J229" s="806" t="s">
        <v>3844</v>
      </c>
      <c r="K229" s="807" t="s">
        <v>453</v>
      </c>
      <c r="L229" s="1351">
        <v>1</v>
      </c>
      <c r="M229" s="1351"/>
      <c r="N229" s="1089">
        <f t="shared" si="59"/>
        <v>0</v>
      </c>
      <c r="O229" s="1358"/>
      <c r="P229" s="810" t="s">
        <v>3784</v>
      </c>
      <c r="Q229" s="1361"/>
      <c r="R229" s="1361"/>
      <c r="S229" s="210"/>
    </row>
    <row r="230" spans="1:19" s="209" customFormat="1" ht="13.9" hidden="1" customHeight="1" outlineLevel="2" x14ac:dyDescent="0.2">
      <c r="A230" s="1353">
        <f ca="1">IF($H230="UNIDADE CONSTRUTIVA",OFFSET(A230,-1,0)+1,LARGE(A$3:A227,1))</f>
        <v>0</v>
      </c>
      <c r="B230" s="1353">
        <f t="shared" ca="1" si="60"/>
        <v>8</v>
      </c>
      <c r="C230" s="1353">
        <f t="shared" ca="1" si="61"/>
        <v>1</v>
      </c>
      <c r="D230" s="1354">
        <f t="shared" ca="1" si="62"/>
        <v>2</v>
      </c>
      <c r="E230" s="1354">
        <f t="shared" ca="1" si="63"/>
        <v>2</v>
      </c>
      <c r="G230" s="803"/>
      <c r="H230" s="804" t="s">
        <v>559</v>
      </c>
      <c r="I230" s="805" t="str">
        <f t="shared" ca="1" si="64"/>
        <v>08.001.002.002</v>
      </c>
      <c r="J230" s="806" t="s">
        <v>3845</v>
      </c>
      <c r="K230" s="807" t="s">
        <v>453</v>
      </c>
      <c r="L230" s="1351">
        <v>1</v>
      </c>
      <c r="M230" s="1351"/>
      <c r="N230" s="1089">
        <f t="shared" si="59"/>
        <v>0</v>
      </c>
      <c r="O230" s="1358"/>
      <c r="P230" s="810" t="s">
        <v>3784</v>
      </c>
      <c r="Q230" s="210"/>
      <c r="R230" s="210"/>
      <c r="S230" s="210"/>
    </row>
    <row r="231" spans="1:19" s="209" customFormat="1" ht="13.9" hidden="1" customHeight="1" outlineLevel="2" x14ac:dyDescent="0.2">
      <c r="A231" s="1353">
        <f ca="1">IF($H231="UNIDADE CONSTRUTIVA",OFFSET(A231,-1,0)+1,LARGE(A$3:A228,1))</f>
        <v>0</v>
      </c>
      <c r="B231" s="1353">
        <f t="shared" ca="1" si="60"/>
        <v>8</v>
      </c>
      <c r="C231" s="1353">
        <f t="shared" ca="1" si="61"/>
        <v>1</v>
      </c>
      <c r="D231" s="1354">
        <f t="shared" ca="1" si="62"/>
        <v>2</v>
      </c>
      <c r="E231" s="1354">
        <f t="shared" ca="1" si="63"/>
        <v>3</v>
      </c>
      <c r="G231" s="803"/>
      <c r="H231" s="804" t="s">
        <v>559</v>
      </c>
      <c r="I231" s="805" t="str">
        <f t="shared" ca="1" si="64"/>
        <v>08.001.002.003</v>
      </c>
      <c r="J231" s="806" t="s">
        <v>3846</v>
      </c>
      <c r="K231" s="807" t="s">
        <v>453</v>
      </c>
      <c r="L231" s="1351">
        <v>1</v>
      </c>
      <c r="M231" s="1351"/>
      <c r="N231" s="1089">
        <f t="shared" si="59"/>
        <v>0</v>
      </c>
      <c r="O231" s="1358"/>
      <c r="P231" s="810" t="s">
        <v>3784</v>
      </c>
      <c r="Q231" s="210"/>
      <c r="R231" s="210"/>
      <c r="S231" s="210"/>
    </row>
    <row r="232" spans="1:19" s="209" customFormat="1" ht="13.9" hidden="1" customHeight="1" outlineLevel="2" x14ac:dyDescent="0.2">
      <c r="A232" s="1353">
        <f ca="1">IF($H232="UNIDADE CONSTRUTIVA",OFFSET(A232,-1,0)+1,LARGE(A$3:A229,1))</f>
        <v>0</v>
      </c>
      <c r="B232" s="1353">
        <f t="shared" ca="1" si="60"/>
        <v>8</v>
      </c>
      <c r="C232" s="1353">
        <f t="shared" ca="1" si="61"/>
        <v>1</v>
      </c>
      <c r="D232" s="1354">
        <f t="shared" ca="1" si="62"/>
        <v>2</v>
      </c>
      <c r="E232" s="1354">
        <f t="shared" ca="1" si="63"/>
        <v>4</v>
      </c>
      <c r="G232" s="803"/>
      <c r="H232" s="804" t="s">
        <v>559</v>
      </c>
      <c r="I232" s="805" t="str">
        <f t="shared" ca="1" si="64"/>
        <v>08.001.002.004</v>
      </c>
      <c r="J232" s="806" t="s">
        <v>3847</v>
      </c>
      <c r="K232" s="807" t="s">
        <v>453</v>
      </c>
      <c r="L232" s="1351">
        <v>1</v>
      </c>
      <c r="M232" s="1351"/>
      <c r="N232" s="1089">
        <f t="shared" si="59"/>
        <v>0</v>
      </c>
      <c r="O232" s="1358"/>
      <c r="P232" s="810" t="s">
        <v>3784</v>
      </c>
      <c r="Q232" s="210"/>
      <c r="R232" s="210"/>
      <c r="S232" s="210"/>
    </row>
    <row r="233" spans="1:19" s="209" customFormat="1" ht="13.9" customHeight="1" collapsed="1" x14ac:dyDescent="0.2">
      <c r="A233" s="1353">
        <f ca="1">IF($H233="UNIDADE CONSTRUTIVA",OFFSET(A233,-1,0)+1,LARGE(A$3:A230,1))</f>
        <v>0</v>
      </c>
      <c r="B233" s="1353">
        <f t="shared" ca="1" si="60"/>
        <v>9</v>
      </c>
      <c r="C233" s="1353">
        <f t="shared" ca="1" si="61"/>
        <v>0</v>
      </c>
      <c r="D233" s="1354">
        <f t="shared" ca="1" si="62"/>
        <v>2</v>
      </c>
      <c r="E233" s="1354">
        <f t="shared" ca="1" si="63"/>
        <v>4</v>
      </c>
      <c r="G233" s="803"/>
      <c r="H233" s="804" t="s">
        <v>556</v>
      </c>
      <c r="I233" s="805" t="str">
        <f t="shared" ca="1" si="64"/>
        <v>09</v>
      </c>
      <c r="J233" s="806" t="s">
        <v>1399</v>
      </c>
      <c r="K233" s="807"/>
      <c r="L233" s="1351"/>
      <c r="M233" s="1351"/>
      <c r="N233" s="1089">
        <f t="shared" ca="1" si="59"/>
        <v>0</v>
      </c>
      <c r="O233" s="1358">
        <v>38.310421413593104</v>
      </c>
      <c r="P233" s="810"/>
      <c r="Q233" s="1359"/>
      <c r="R233" s="1359"/>
      <c r="S233" s="210"/>
    </row>
    <row r="234" spans="1:19" s="209" customFormat="1" ht="13.9" hidden="1" customHeight="1" outlineLevel="1" x14ac:dyDescent="0.2">
      <c r="A234" s="1353">
        <f ca="1">IF($H234="UNIDADE CONSTRUTIVA",OFFSET(A234,-1,0)+1,LARGE(A$3:A231,1))</f>
        <v>0</v>
      </c>
      <c r="B234" s="1353">
        <f t="shared" ca="1" si="60"/>
        <v>9</v>
      </c>
      <c r="C234" s="1353">
        <f t="shared" ca="1" si="61"/>
        <v>1</v>
      </c>
      <c r="D234" s="1354">
        <f t="shared" ca="1" si="62"/>
        <v>0</v>
      </c>
      <c r="E234" s="1354">
        <f t="shared" ca="1" si="63"/>
        <v>4</v>
      </c>
      <c r="G234" s="803"/>
      <c r="H234" s="804" t="s">
        <v>557</v>
      </c>
      <c r="I234" s="805" t="str">
        <f t="shared" ca="1" si="64"/>
        <v>09.001</v>
      </c>
      <c r="J234" s="806" t="s">
        <v>1399</v>
      </c>
      <c r="K234" s="807"/>
      <c r="L234" s="1351"/>
      <c r="M234" s="1351"/>
      <c r="N234" s="1089">
        <f t="shared" ca="1" si="59"/>
        <v>0</v>
      </c>
      <c r="O234" s="1358"/>
      <c r="P234" s="810"/>
      <c r="Q234" s="210"/>
      <c r="R234" s="210"/>
      <c r="S234" s="210"/>
    </row>
    <row r="235" spans="1:19" s="209" customFormat="1" ht="13.9" hidden="1" customHeight="1" outlineLevel="1" x14ac:dyDescent="0.2">
      <c r="A235" s="1353">
        <f ca="1">IF($H235="UNIDADE CONSTRUTIVA",OFFSET(A235,-1,0)+1,LARGE(A$3:A232,1))</f>
        <v>0</v>
      </c>
      <c r="B235" s="1353">
        <f t="shared" ca="1" si="60"/>
        <v>9</v>
      </c>
      <c r="C235" s="1353">
        <f t="shared" ca="1" si="61"/>
        <v>1</v>
      </c>
      <c r="D235" s="1354">
        <f t="shared" ca="1" si="62"/>
        <v>1</v>
      </c>
      <c r="E235" s="1354">
        <f t="shared" ca="1" si="63"/>
        <v>0</v>
      </c>
      <c r="G235" s="803"/>
      <c r="H235" s="804" t="s">
        <v>558</v>
      </c>
      <c r="I235" s="805" t="str">
        <f t="shared" ca="1" si="64"/>
        <v>09.001.001</v>
      </c>
      <c r="J235" s="806" t="s">
        <v>3848</v>
      </c>
      <c r="K235" s="807"/>
      <c r="L235" s="1351"/>
      <c r="M235" s="1351"/>
      <c r="N235" s="1089">
        <f t="shared" ca="1" si="59"/>
        <v>0</v>
      </c>
      <c r="O235" s="1358"/>
      <c r="P235" s="810"/>
      <c r="Q235" s="210"/>
      <c r="R235" s="210"/>
      <c r="S235" s="210"/>
    </row>
    <row r="236" spans="1:19" s="209" customFormat="1" ht="13.9" hidden="1" customHeight="1" outlineLevel="2" x14ac:dyDescent="0.2">
      <c r="A236" s="1353">
        <f ca="1">IF($H236="UNIDADE CONSTRUTIVA",OFFSET(A236,-1,0)+1,LARGE(A$3:A233,1))</f>
        <v>0</v>
      </c>
      <c r="B236" s="1353">
        <f t="shared" ca="1" si="60"/>
        <v>9</v>
      </c>
      <c r="C236" s="1353">
        <f t="shared" ca="1" si="61"/>
        <v>1</v>
      </c>
      <c r="D236" s="1354">
        <f t="shared" ca="1" si="62"/>
        <v>1</v>
      </c>
      <c r="E236" s="1354">
        <f t="shared" ca="1" si="63"/>
        <v>1</v>
      </c>
      <c r="G236" s="803"/>
      <c r="H236" s="804" t="s">
        <v>559</v>
      </c>
      <c r="I236" s="805" t="str">
        <f t="shared" ca="1" si="64"/>
        <v>09.001.001.001</v>
      </c>
      <c r="J236" s="806" t="s">
        <v>3849</v>
      </c>
      <c r="K236" s="807" t="s">
        <v>453</v>
      </c>
      <c r="L236" s="1351">
        <v>1</v>
      </c>
      <c r="M236" s="1351"/>
      <c r="N236" s="1089">
        <f t="shared" si="59"/>
        <v>0</v>
      </c>
      <c r="O236" s="1358"/>
      <c r="P236" s="810" t="s">
        <v>3784</v>
      </c>
      <c r="Q236" s="210"/>
      <c r="R236" s="210"/>
      <c r="S236" s="210"/>
    </row>
    <row r="237" spans="1:19" s="209" customFormat="1" ht="13.9" hidden="1" customHeight="1" outlineLevel="2" x14ac:dyDescent="0.2">
      <c r="A237" s="1353">
        <f ca="1">IF($H237="UNIDADE CONSTRUTIVA",OFFSET(A237,-1,0)+1,LARGE(A$3:A234,1))</f>
        <v>0</v>
      </c>
      <c r="B237" s="1353">
        <f t="shared" ca="1" si="60"/>
        <v>9</v>
      </c>
      <c r="C237" s="1353">
        <f t="shared" ca="1" si="61"/>
        <v>1</v>
      </c>
      <c r="D237" s="1354">
        <f t="shared" ca="1" si="62"/>
        <v>1</v>
      </c>
      <c r="E237" s="1354">
        <f t="shared" ca="1" si="63"/>
        <v>2</v>
      </c>
      <c r="G237" s="803"/>
      <c r="H237" s="804" t="s">
        <v>559</v>
      </c>
      <c r="I237" s="805" t="str">
        <f t="shared" ca="1" si="64"/>
        <v>09.001.001.002</v>
      </c>
      <c r="J237" s="806" t="s">
        <v>3850</v>
      </c>
      <c r="K237" s="807" t="s">
        <v>453</v>
      </c>
      <c r="L237" s="1351">
        <v>1</v>
      </c>
      <c r="M237" s="1351"/>
      <c r="N237" s="1089">
        <f t="shared" si="59"/>
        <v>0</v>
      </c>
      <c r="O237" s="1358"/>
      <c r="P237" s="810" t="s">
        <v>3784</v>
      </c>
      <c r="Q237" s="1359"/>
      <c r="R237" s="1359"/>
      <c r="S237" s="210"/>
    </row>
    <row r="238" spans="1:19" s="209" customFormat="1" ht="13.9" hidden="1" customHeight="1" outlineLevel="2" x14ac:dyDescent="0.2">
      <c r="A238" s="1353">
        <f ca="1">IF($H238="UNIDADE CONSTRUTIVA",OFFSET(A238,-1,0)+1,LARGE(A$3:A235,1))</f>
        <v>0</v>
      </c>
      <c r="B238" s="1353">
        <f t="shared" ca="1" si="60"/>
        <v>9</v>
      </c>
      <c r="C238" s="1353">
        <f t="shared" ca="1" si="61"/>
        <v>1</v>
      </c>
      <c r="D238" s="1354">
        <f t="shared" ca="1" si="62"/>
        <v>1</v>
      </c>
      <c r="E238" s="1354">
        <f t="shared" ca="1" si="63"/>
        <v>3</v>
      </c>
      <c r="G238" s="803"/>
      <c r="H238" s="804" t="s">
        <v>559</v>
      </c>
      <c r="I238" s="805" t="str">
        <f t="shared" ca="1" si="64"/>
        <v>09.001.001.003</v>
      </c>
      <c r="J238" s="806" t="s">
        <v>3851</v>
      </c>
      <c r="K238" s="807" t="s">
        <v>453</v>
      </c>
      <c r="L238" s="1351">
        <v>1</v>
      </c>
      <c r="M238" s="1351"/>
      <c r="N238" s="1089">
        <f t="shared" si="59"/>
        <v>0</v>
      </c>
      <c r="O238" s="1358"/>
      <c r="P238" s="810" t="s">
        <v>3784</v>
      </c>
      <c r="Q238" s="210"/>
      <c r="R238" s="210"/>
      <c r="S238" s="210"/>
    </row>
    <row r="239" spans="1:19" s="209" customFormat="1" ht="13.9" hidden="1" customHeight="1" outlineLevel="2" x14ac:dyDescent="0.2">
      <c r="A239" s="1353">
        <f ca="1">IF($H239="UNIDADE CONSTRUTIVA",OFFSET(A239,-1,0)+1,LARGE(A$3:A236,1))</f>
        <v>0</v>
      </c>
      <c r="B239" s="1353">
        <f t="shared" ca="1" si="60"/>
        <v>9</v>
      </c>
      <c r="C239" s="1353">
        <f t="shared" ca="1" si="61"/>
        <v>1</v>
      </c>
      <c r="D239" s="1354">
        <f t="shared" ca="1" si="62"/>
        <v>1</v>
      </c>
      <c r="E239" s="1354">
        <f t="shared" ca="1" si="63"/>
        <v>4</v>
      </c>
      <c r="G239" s="803"/>
      <c r="H239" s="804" t="s">
        <v>559</v>
      </c>
      <c r="I239" s="805" t="str">
        <f t="shared" ca="1" si="64"/>
        <v>09.001.001.004</v>
      </c>
      <c r="J239" s="806" t="s">
        <v>3852</v>
      </c>
      <c r="K239" s="807" t="s">
        <v>453</v>
      </c>
      <c r="L239" s="1351">
        <v>1</v>
      </c>
      <c r="M239" s="1351"/>
      <c r="N239" s="1089">
        <f t="shared" si="59"/>
        <v>0</v>
      </c>
      <c r="O239" s="1358"/>
      <c r="P239" s="810" t="s">
        <v>3784</v>
      </c>
      <c r="Q239" s="210"/>
      <c r="R239" s="210"/>
      <c r="S239" s="210"/>
    </row>
    <row r="240" spans="1:19" s="209" customFormat="1" ht="13.9" hidden="1" customHeight="1" outlineLevel="1" x14ac:dyDescent="0.2">
      <c r="A240" s="1353">
        <f ca="1">IF($H240="UNIDADE CONSTRUTIVA",OFFSET(A240,-1,0)+1,LARGE(A$3:A237,1))</f>
        <v>0</v>
      </c>
      <c r="B240" s="1353">
        <f t="shared" ca="1" si="60"/>
        <v>9</v>
      </c>
      <c r="C240" s="1353">
        <f t="shared" ca="1" si="61"/>
        <v>1</v>
      </c>
      <c r="D240" s="1354">
        <f t="shared" ca="1" si="62"/>
        <v>2</v>
      </c>
      <c r="E240" s="1354">
        <f t="shared" ca="1" si="63"/>
        <v>0</v>
      </c>
      <c r="G240" s="803"/>
      <c r="H240" s="804" t="s">
        <v>558</v>
      </c>
      <c r="I240" s="805" t="str">
        <f t="shared" ca="1" si="64"/>
        <v>09.001.002</v>
      </c>
      <c r="J240" s="806" t="s">
        <v>422</v>
      </c>
      <c r="K240" s="807"/>
      <c r="L240" s="1351"/>
      <c r="M240" s="1351"/>
      <c r="N240" s="1089">
        <f t="shared" ca="1" si="59"/>
        <v>0</v>
      </c>
      <c r="O240" s="1358"/>
      <c r="P240" s="810"/>
      <c r="Q240" s="210"/>
      <c r="R240" s="210"/>
      <c r="S240" s="210"/>
    </row>
    <row r="241" spans="1:19" s="209" customFormat="1" ht="13.9" hidden="1" customHeight="1" outlineLevel="2" x14ac:dyDescent="0.2">
      <c r="A241" s="1353">
        <f ca="1">IF($H241="UNIDADE CONSTRUTIVA",OFFSET(A241,-1,0)+1,LARGE(A$3:A238,1))</f>
        <v>0</v>
      </c>
      <c r="B241" s="1353">
        <f t="shared" ca="1" si="60"/>
        <v>9</v>
      </c>
      <c r="C241" s="1353">
        <f t="shared" ca="1" si="61"/>
        <v>1</v>
      </c>
      <c r="D241" s="1354">
        <f t="shared" ca="1" si="62"/>
        <v>2</v>
      </c>
      <c r="E241" s="1354">
        <f t="shared" ca="1" si="63"/>
        <v>1</v>
      </c>
      <c r="G241" s="803"/>
      <c r="H241" s="804" t="s">
        <v>559</v>
      </c>
      <c r="I241" s="805" t="str">
        <f t="shared" ca="1" si="64"/>
        <v>09.001.002.001</v>
      </c>
      <c r="J241" s="806" t="s">
        <v>3853</v>
      </c>
      <c r="K241" s="807" t="s">
        <v>453</v>
      </c>
      <c r="L241" s="1351">
        <v>1</v>
      </c>
      <c r="M241" s="1351"/>
      <c r="N241" s="1089">
        <f t="shared" si="59"/>
        <v>0</v>
      </c>
      <c r="O241" s="1358"/>
      <c r="P241" s="810" t="s">
        <v>3784</v>
      </c>
      <c r="Q241" s="210"/>
      <c r="R241" s="210"/>
      <c r="S241" s="210"/>
    </row>
    <row r="242" spans="1:19" s="209" customFormat="1" ht="13.9" customHeight="1" collapsed="1" x14ac:dyDescent="0.2">
      <c r="A242" s="1353">
        <f ca="1">IF($H242="UNIDADE CONSTRUTIVA",OFFSET(A242,-1,0)+1,LARGE(A$3:A239,1))</f>
        <v>0</v>
      </c>
      <c r="B242" s="1353">
        <f t="shared" ca="1" si="60"/>
        <v>10</v>
      </c>
      <c r="C242" s="1353">
        <f t="shared" ca="1" si="61"/>
        <v>0</v>
      </c>
      <c r="D242" s="1354">
        <f t="shared" ca="1" si="62"/>
        <v>2</v>
      </c>
      <c r="E242" s="1354">
        <f t="shared" ca="1" si="63"/>
        <v>1</v>
      </c>
      <c r="G242" s="803"/>
      <c r="H242" s="804" t="s">
        <v>556</v>
      </c>
      <c r="I242" s="805" t="str">
        <f t="shared" ca="1" si="64"/>
        <v>10</v>
      </c>
      <c r="J242" s="806" t="s">
        <v>505</v>
      </c>
      <c r="K242" s="807"/>
      <c r="L242" s="1351"/>
      <c r="M242" s="1351"/>
      <c r="N242" s="1089">
        <f t="shared" ca="1" si="59"/>
        <v>0</v>
      </c>
      <c r="O242" s="1358">
        <v>13.447346064759046</v>
      </c>
      <c r="P242" s="810"/>
      <c r="Q242" s="1359"/>
      <c r="R242" s="1359"/>
      <c r="S242" s="210"/>
    </row>
    <row r="243" spans="1:19" s="209" customFormat="1" ht="13.9" hidden="1" customHeight="1" outlineLevel="1" x14ac:dyDescent="0.2">
      <c r="A243" s="1353">
        <f ca="1">IF($H243="UNIDADE CONSTRUTIVA",OFFSET(A243,-1,0)+1,LARGE(A$3:A240,1))</f>
        <v>0</v>
      </c>
      <c r="B243" s="1353">
        <f t="shared" ca="1" si="60"/>
        <v>10</v>
      </c>
      <c r="C243" s="1353">
        <f t="shared" ca="1" si="61"/>
        <v>1</v>
      </c>
      <c r="D243" s="1354">
        <f t="shared" ca="1" si="62"/>
        <v>0</v>
      </c>
      <c r="E243" s="1354">
        <f t="shared" ca="1" si="63"/>
        <v>1</v>
      </c>
      <c r="G243" s="803"/>
      <c r="H243" s="804" t="s">
        <v>557</v>
      </c>
      <c r="I243" s="805" t="str">
        <f t="shared" ca="1" si="64"/>
        <v>10.001</v>
      </c>
      <c r="J243" s="806" t="s">
        <v>505</v>
      </c>
      <c r="K243" s="807"/>
      <c r="L243" s="1351"/>
      <c r="M243" s="1351"/>
      <c r="N243" s="1089">
        <f t="shared" ca="1" si="59"/>
        <v>0</v>
      </c>
      <c r="O243" s="1358"/>
      <c r="P243" s="810"/>
      <c r="Q243" s="210"/>
      <c r="R243" s="210"/>
      <c r="S243" s="210"/>
    </row>
    <row r="244" spans="1:19" s="209" customFormat="1" ht="13.5" hidden="1" customHeight="1" outlineLevel="1" x14ac:dyDescent="0.2">
      <c r="A244" s="1353">
        <f ca="1">IF($H244="UNIDADE CONSTRUTIVA",OFFSET(A244,-1,0)+1,LARGE(A$3:A241,1))</f>
        <v>0</v>
      </c>
      <c r="B244" s="1353">
        <f t="shared" ca="1" si="60"/>
        <v>10</v>
      </c>
      <c r="C244" s="1353">
        <f t="shared" ca="1" si="61"/>
        <v>1</v>
      </c>
      <c r="D244" s="1354">
        <f t="shared" ca="1" si="62"/>
        <v>1</v>
      </c>
      <c r="E244" s="1354">
        <f t="shared" ca="1" si="63"/>
        <v>0</v>
      </c>
      <c r="G244" s="803"/>
      <c r="H244" s="804" t="s">
        <v>558</v>
      </c>
      <c r="I244" s="805" t="str">
        <f t="shared" ca="1" si="64"/>
        <v>10.001.001</v>
      </c>
      <c r="J244" s="806" t="s">
        <v>3854</v>
      </c>
      <c r="K244" s="807"/>
      <c r="L244" s="1351"/>
      <c r="M244" s="1351"/>
      <c r="N244" s="1089">
        <f t="shared" ca="1" si="59"/>
        <v>0</v>
      </c>
      <c r="O244" s="1358"/>
      <c r="P244" s="810"/>
      <c r="Q244" s="210"/>
      <c r="R244" s="210"/>
      <c r="S244" s="210"/>
    </row>
    <row r="245" spans="1:19" s="209" customFormat="1" ht="13.5" hidden="1" customHeight="1" outlineLevel="2" x14ac:dyDescent="0.2">
      <c r="A245" s="1353">
        <f ca="1">IF($H245="UNIDADE CONSTRUTIVA",OFFSET(A245,-1,0)+1,LARGE(A$3:A242,1))</f>
        <v>0</v>
      </c>
      <c r="B245" s="1353">
        <f t="shared" ca="1" si="60"/>
        <v>10</v>
      </c>
      <c r="C245" s="1353">
        <f t="shared" ca="1" si="61"/>
        <v>1</v>
      </c>
      <c r="D245" s="1354">
        <f t="shared" ca="1" si="62"/>
        <v>1</v>
      </c>
      <c r="E245" s="1354">
        <f t="shared" ca="1" si="63"/>
        <v>1</v>
      </c>
      <c r="G245" s="803"/>
      <c r="H245" s="804" t="s">
        <v>559</v>
      </c>
      <c r="I245" s="805" t="str">
        <f t="shared" ca="1" si="64"/>
        <v>10.001.001.001</v>
      </c>
      <c r="J245" s="806" t="s">
        <v>506</v>
      </c>
      <c r="K245" s="807" t="s">
        <v>453</v>
      </c>
      <c r="L245" s="1351">
        <v>1</v>
      </c>
      <c r="M245" s="1351"/>
      <c r="N245" s="1089">
        <f t="shared" si="59"/>
        <v>0</v>
      </c>
      <c r="O245" s="1358" t="s">
        <v>3855</v>
      </c>
      <c r="P245" s="810" t="s">
        <v>3784</v>
      </c>
      <c r="Q245" s="210"/>
      <c r="R245" s="210"/>
      <c r="S245" s="210"/>
    </row>
    <row r="246" spans="1:19" s="209" customFormat="1" ht="13.5" hidden="1" customHeight="1" outlineLevel="2" x14ac:dyDescent="0.2">
      <c r="A246" s="1353">
        <f ca="1">IF($H246="UNIDADE CONSTRUTIVA",OFFSET(A246,-1,0)+1,LARGE(A$3:A243,1))</f>
        <v>0</v>
      </c>
      <c r="B246" s="1353">
        <f t="shared" ca="1" si="60"/>
        <v>10</v>
      </c>
      <c r="C246" s="1353">
        <f t="shared" ca="1" si="61"/>
        <v>1</v>
      </c>
      <c r="D246" s="1354">
        <f t="shared" ca="1" si="62"/>
        <v>1</v>
      </c>
      <c r="E246" s="1354">
        <f t="shared" ca="1" si="63"/>
        <v>2</v>
      </c>
      <c r="G246" s="803"/>
      <c r="H246" s="804" t="s">
        <v>559</v>
      </c>
      <c r="I246" s="805" t="str">
        <f t="shared" ca="1" si="64"/>
        <v>10.001.001.002</v>
      </c>
      <c r="J246" s="806" t="s">
        <v>1349</v>
      </c>
      <c r="K246" s="807" t="s">
        <v>453</v>
      </c>
      <c r="L246" s="1351">
        <v>1</v>
      </c>
      <c r="M246" s="1351"/>
      <c r="N246" s="1089">
        <f t="shared" si="59"/>
        <v>0</v>
      </c>
      <c r="O246" s="1358" t="s">
        <v>3856</v>
      </c>
      <c r="P246" s="810" t="s">
        <v>3784</v>
      </c>
      <c r="Q246" s="210"/>
      <c r="R246" s="210"/>
      <c r="S246" s="210"/>
    </row>
    <row r="247" spans="1:19" s="209" customFormat="1" ht="13.5" hidden="1" customHeight="1" outlineLevel="2" x14ac:dyDescent="0.2">
      <c r="A247" s="1353">
        <f ca="1">IF($H247="UNIDADE CONSTRUTIVA",OFFSET(A247,-1,0)+1,LARGE(A$3:A244,1))</f>
        <v>0</v>
      </c>
      <c r="B247" s="1353">
        <f t="shared" ca="1" si="60"/>
        <v>10</v>
      </c>
      <c r="C247" s="1353">
        <f t="shared" ca="1" si="61"/>
        <v>1</v>
      </c>
      <c r="D247" s="1354">
        <f t="shared" ca="1" si="62"/>
        <v>1</v>
      </c>
      <c r="E247" s="1354">
        <f t="shared" ca="1" si="63"/>
        <v>3</v>
      </c>
      <c r="G247" s="803"/>
      <c r="H247" s="804" t="s">
        <v>559</v>
      </c>
      <c r="I247" s="805" t="str">
        <f t="shared" ca="1" si="64"/>
        <v>10.001.001.003</v>
      </c>
      <c r="J247" s="806" t="s">
        <v>3857</v>
      </c>
      <c r="K247" s="807" t="s">
        <v>453</v>
      </c>
      <c r="L247" s="1351">
        <v>1</v>
      </c>
      <c r="M247" s="1351"/>
      <c r="N247" s="1089">
        <f t="shared" si="59"/>
        <v>0</v>
      </c>
      <c r="O247" s="1358" t="s">
        <v>3856</v>
      </c>
      <c r="P247" s="810" t="s">
        <v>3784</v>
      </c>
      <c r="Q247" s="210"/>
      <c r="R247" s="210"/>
      <c r="S247" s="210"/>
    </row>
    <row r="248" spans="1:19" s="209" customFormat="1" ht="13.5" hidden="1" customHeight="1" outlineLevel="1" x14ac:dyDescent="0.2">
      <c r="A248" s="1353">
        <f ca="1">IF($H248="UNIDADE CONSTRUTIVA",OFFSET(A248,-1,0)+1,LARGE(A$3:A245,1))</f>
        <v>0</v>
      </c>
      <c r="B248" s="1353">
        <f t="shared" ca="1" si="60"/>
        <v>10</v>
      </c>
      <c r="C248" s="1353">
        <f t="shared" ca="1" si="61"/>
        <v>1</v>
      </c>
      <c r="D248" s="1354">
        <f t="shared" ca="1" si="62"/>
        <v>2</v>
      </c>
      <c r="E248" s="1354">
        <f t="shared" ca="1" si="63"/>
        <v>0</v>
      </c>
      <c r="G248" s="803"/>
      <c r="H248" s="804" t="s">
        <v>558</v>
      </c>
      <c r="I248" s="805" t="str">
        <f t="shared" ca="1" si="64"/>
        <v>10.001.002</v>
      </c>
      <c r="J248" s="806" t="s">
        <v>3858</v>
      </c>
      <c r="K248" s="807"/>
      <c r="L248" s="1351"/>
      <c r="M248" s="1351"/>
      <c r="N248" s="1089">
        <f t="shared" ca="1" si="59"/>
        <v>0</v>
      </c>
      <c r="O248" s="1358"/>
      <c r="P248" s="810"/>
      <c r="Q248" s="210"/>
      <c r="R248" s="210"/>
      <c r="S248" s="210"/>
    </row>
    <row r="249" spans="1:19" s="209" customFormat="1" ht="13.5" hidden="1" customHeight="1" outlineLevel="2" x14ac:dyDescent="0.2">
      <c r="A249" s="1353">
        <f ca="1">IF($H249="UNIDADE CONSTRUTIVA",OFFSET(A249,-1,0)+1,LARGE(A$3:A246,1))</f>
        <v>0</v>
      </c>
      <c r="B249" s="1353">
        <f t="shared" ca="1" si="60"/>
        <v>10</v>
      </c>
      <c r="C249" s="1353">
        <f t="shared" ca="1" si="61"/>
        <v>1</v>
      </c>
      <c r="D249" s="1354">
        <f t="shared" ca="1" si="62"/>
        <v>2</v>
      </c>
      <c r="E249" s="1354">
        <f t="shared" ca="1" si="63"/>
        <v>1</v>
      </c>
      <c r="G249" s="803"/>
      <c r="H249" s="804" t="s">
        <v>559</v>
      </c>
      <c r="I249" s="805" t="str">
        <f t="shared" ca="1" si="64"/>
        <v>10.001.002.001</v>
      </c>
      <c r="J249" s="806" t="s">
        <v>3859</v>
      </c>
      <c r="K249" s="807" t="s">
        <v>453</v>
      </c>
      <c r="L249" s="1351">
        <v>1</v>
      </c>
      <c r="M249" s="1351"/>
      <c r="N249" s="1089">
        <f t="shared" si="59"/>
        <v>0</v>
      </c>
      <c r="O249" s="1358" t="s">
        <v>3856</v>
      </c>
      <c r="P249" s="810" t="s">
        <v>3784</v>
      </c>
      <c r="Q249" s="210"/>
      <c r="R249" s="210"/>
      <c r="S249" s="210"/>
    </row>
    <row r="250" spans="1:19" s="209" customFormat="1" ht="13.9" customHeight="1" collapsed="1" x14ac:dyDescent="0.2">
      <c r="A250" s="1353">
        <f ca="1">IF($H250="UNIDADE CONSTRUTIVA",OFFSET(A250,-1,0)+1,LARGE(A$3:A247,1))</f>
        <v>0</v>
      </c>
      <c r="B250" s="1353">
        <f t="shared" ca="1" si="60"/>
        <v>11</v>
      </c>
      <c r="C250" s="1353">
        <f t="shared" ca="1" si="61"/>
        <v>0</v>
      </c>
      <c r="D250" s="1354">
        <f t="shared" ca="1" si="62"/>
        <v>2</v>
      </c>
      <c r="E250" s="1354">
        <f t="shared" ca="1" si="63"/>
        <v>1</v>
      </c>
      <c r="G250" s="803"/>
      <c r="H250" s="804" t="s">
        <v>556</v>
      </c>
      <c r="I250" s="805" t="str">
        <f t="shared" ca="1" si="64"/>
        <v>11</v>
      </c>
      <c r="J250" s="806" t="s">
        <v>507</v>
      </c>
      <c r="K250" s="807"/>
      <c r="L250" s="1351"/>
      <c r="M250" s="1351"/>
      <c r="N250" s="1089">
        <f t="shared" ca="1" si="59"/>
        <v>0</v>
      </c>
      <c r="O250" s="1358"/>
      <c r="P250" s="810"/>
      <c r="Q250" s="1359"/>
      <c r="R250" s="1359"/>
      <c r="S250" s="210"/>
    </row>
    <row r="251" spans="1:19" s="209" customFormat="1" ht="13.9" hidden="1" customHeight="1" outlineLevel="1" x14ac:dyDescent="0.2">
      <c r="A251" s="1353">
        <f ca="1">IF($H251="UNIDADE CONSTRUTIVA",OFFSET(A251,-1,0)+1,LARGE(A$3:A248,1))</f>
        <v>0</v>
      </c>
      <c r="B251" s="1353">
        <f t="shared" ca="1" si="60"/>
        <v>11</v>
      </c>
      <c r="C251" s="1353">
        <f t="shared" ca="1" si="61"/>
        <v>1</v>
      </c>
      <c r="D251" s="1354">
        <f t="shared" ca="1" si="62"/>
        <v>0</v>
      </c>
      <c r="E251" s="1354">
        <f t="shared" ca="1" si="63"/>
        <v>1</v>
      </c>
      <c r="G251" s="803"/>
      <c r="H251" s="804" t="s">
        <v>557</v>
      </c>
      <c r="I251" s="805" t="str">
        <f t="shared" ca="1" si="64"/>
        <v>11.001</v>
      </c>
      <c r="J251" s="806" t="s">
        <v>507</v>
      </c>
      <c r="K251" s="807"/>
      <c r="L251" s="1351"/>
      <c r="M251" s="1351"/>
      <c r="N251" s="1089">
        <f t="shared" ca="1" si="59"/>
        <v>0</v>
      </c>
      <c r="O251" s="1358"/>
      <c r="P251" s="810"/>
      <c r="Q251" s="210"/>
      <c r="R251" s="210"/>
      <c r="S251" s="210"/>
    </row>
    <row r="252" spans="1:19" s="209" customFormat="1" ht="13.9" hidden="1" customHeight="1" outlineLevel="1" x14ac:dyDescent="0.2">
      <c r="A252" s="1353">
        <f ca="1">IF($H252="UNIDADE CONSTRUTIVA",OFFSET(A252,-1,0)+1,LARGE(A$3:A249,1))</f>
        <v>0</v>
      </c>
      <c r="B252" s="1353">
        <f t="shared" ca="1" si="60"/>
        <v>11</v>
      </c>
      <c r="C252" s="1353">
        <f t="shared" ca="1" si="61"/>
        <v>1</v>
      </c>
      <c r="D252" s="1354">
        <f t="shared" ca="1" si="62"/>
        <v>1</v>
      </c>
      <c r="E252" s="1354">
        <f t="shared" ca="1" si="63"/>
        <v>0</v>
      </c>
      <c r="G252" s="803"/>
      <c r="H252" s="804" t="s">
        <v>558</v>
      </c>
      <c r="I252" s="805" t="str">
        <f t="shared" ca="1" si="64"/>
        <v>11.001.001</v>
      </c>
      <c r="J252" s="806" t="s">
        <v>3860</v>
      </c>
      <c r="K252" s="807"/>
      <c r="L252" s="1351"/>
      <c r="M252" s="1351"/>
      <c r="N252" s="1089">
        <f t="shared" ca="1" si="59"/>
        <v>0</v>
      </c>
      <c r="O252" s="1358"/>
      <c r="P252" s="810"/>
      <c r="Q252" s="210"/>
      <c r="R252" s="210"/>
      <c r="S252" s="210"/>
    </row>
    <row r="253" spans="1:19" s="209" customFormat="1" ht="13.9" hidden="1" customHeight="1" outlineLevel="2" x14ac:dyDescent="0.2">
      <c r="A253" s="1353">
        <f ca="1">IF($H253="UNIDADE CONSTRUTIVA",OFFSET(A253,-1,0)+1,LARGE(A$3:A250,1))</f>
        <v>0</v>
      </c>
      <c r="B253" s="1353">
        <f t="shared" ca="1" si="60"/>
        <v>11</v>
      </c>
      <c r="C253" s="1353">
        <f t="shared" ca="1" si="61"/>
        <v>1</v>
      </c>
      <c r="D253" s="1354">
        <f t="shared" ca="1" si="62"/>
        <v>1</v>
      </c>
      <c r="E253" s="1354">
        <f t="shared" ca="1" si="63"/>
        <v>1</v>
      </c>
      <c r="G253" s="803"/>
      <c r="H253" s="804" t="s">
        <v>559</v>
      </c>
      <c r="I253" s="805" t="str">
        <f t="shared" ca="1" si="64"/>
        <v>11.001.001.001</v>
      </c>
      <c r="J253" s="806" t="s">
        <v>508</v>
      </c>
      <c r="K253" s="807" t="s">
        <v>453</v>
      </c>
      <c r="L253" s="1351">
        <v>1</v>
      </c>
      <c r="M253" s="1351"/>
      <c r="N253" s="1089">
        <f t="shared" si="59"/>
        <v>0</v>
      </c>
      <c r="O253" s="1358"/>
      <c r="P253" s="810" t="s">
        <v>3784</v>
      </c>
      <c r="Q253" s="210"/>
      <c r="R253" s="210"/>
      <c r="S253" s="210"/>
    </row>
    <row r="254" spans="1:19" s="209" customFormat="1" ht="13.9" hidden="1" customHeight="1" outlineLevel="2" x14ac:dyDescent="0.2">
      <c r="A254" s="1353">
        <f ca="1">IF($H254="UNIDADE CONSTRUTIVA",OFFSET(A254,-1,0)+1,LARGE(A$3:A251,1))</f>
        <v>0</v>
      </c>
      <c r="B254" s="1353">
        <f t="shared" ca="1" si="60"/>
        <v>11</v>
      </c>
      <c r="C254" s="1353">
        <f t="shared" ca="1" si="61"/>
        <v>1</v>
      </c>
      <c r="D254" s="1354">
        <f t="shared" ca="1" si="62"/>
        <v>1</v>
      </c>
      <c r="E254" s="1354">
        <f t="shared" ca="1" si="63"/>
        <v>2</v>
      </c>
      <c r="G254" s="803"/>
      <c r="H254" s="804" t="s">
        <v>559</v>
      </c>
      <c r="I254" s="805" t="str">
        <f t="shared" ca="1" si="64"/>
        <v>11.001.001.002</v>
      </c>
      <c r="J254" s="806" t="s">
        <v>3861</v>
      </c>
      <c r="K254" s="807" t="s">
        <v>453</v>
      </c>
      <c r="L254" s="1351">
        <v>1</v>
      </c>
      <c r="M254" s="1351"/>
      <c r="N254" s="1089">
        <f t="shared" si="59"/>
        <v>0</v>
      </c>
      <c r="O254" s="1358"/>
      <c r="P254" s="810" t="s">
        <v>3784</v>
      </c>
      <c r="Q254" s="210"/>
      <c r="R254" s="210"/>
      <c r="S254" s="210"/>
    </row>
    <row r="255" spans="1:19" s="209" customFormat="1" ht="13.9" hidden="1" customHeight="1" outlineLevel="2" x14ac:dyDescent="0.2">
      <c r="A255" s="1353">
        <f ca="1">IF($H255="UNIDADE CONSTRUTIVA",OFFSET(A255,-1,0)+1,LARGE(A$3:A252,1))</f>
        <v>0</v>
      </c>
      <c r="B255" s="1353">
        <f t="shared" ca="1" si="60"/>
        <v>11</v>
      </c>
      <c r="C255" s="1353">
        <f t="shared" ca="1" si="61"/>
        <v>1</v>
      </c>
      <c r="D255" s="1354">
        <f t="shared" ca="1" si="62"/>
        <v>1</v>
      </c>
      <c r="E255" s="1354">
        <f t="shared" ca="1" si="63"/>
        <v>3</v>
      </c>
      <c r="G255" s="803"/>
      <c r="H255" s="804" t="s">
        <v>559</v>
      </c>
      <c r="I255" s="805" t="str">
        <f t="shared" ca="1" si="64"/>
        <v>11.001.001.003</v>
      </c>
      <c r="J255" s="806" t="s">
        <v>3862</v>
      </c>
      <c r="K255" s="807" t="s">
        <v>453</v>
      </c>
      <c r="L255" s="1351">
        <v>1</v>
      </c>
      <c r="M255" s="1351"/>
      <c r="N255" s="1089">
        <f t="shared" si="59"/>
        <v>0</v>
      </c>
      <c r="O255" s="1358"/>
      <c r="P255" s="810" t="s">
        <v>3784</v>
      </c>
      <c r="Q255" s="210"/>
      <c r="R255" s="210"/>
      <c r="S255" s="210"/>
    </row>
    <row r="256" spans="1:19" s="209" customFormat="1" ht="13.9" hidden="1" customHeight="1" outlineLevel="2" x14ac:dyDescent="0.2">
      <c r="A256" s="1353">
        <f ca="1">IF($H256="UNIDADE CONSTRUTIVA",OFFSET(A256,-1,0)+1,LARGE(A$3:A253,1))</f>
        <v>0</v>
      </c>
      <c r="B256" s="1353">
        <f t="shared" ca="1" si="60"/>
        <v>11</v>
      </c>
      <c r="C256" s="1353">
        <f t="shared" ca="1" si="61"/>
        <v>1</v>
      </c>
      <c r="D256" s="1354">
        <f t="shared" ca="1" si="62"/>
        <v>1</v>
      </c>
      <c r="E256" s="1354">
        <f t="shared" ca="1" si="63"/>
        <v>4</v>
      </c>
      <c r="G256" s="803"/>
      <c r="H256" s="804" t="s">
        <v>559</v>
      </c>
      <c r="I256" s="805" t="str">
        <f t="shared" ca="1" si="64"/>
        <v>11.001.001.004</v>
      </c>
      <c r="J256" s="806" t="s">
        <v>3863</v>
      </c>
      <c r="K256" s="807" t="s">
        <v>453</v>
      </c>
      <c r="L256" s="1351">
        <v>1</v>
      </c>
      <c r="M256" s="1351"/>
      <c r="N256" s="1089">
        <f t="shared" si="59"/>
        <v>0</v>
      </c>
      <c r="O256" s="1358"/>
      <c r="P256" s="810" t="s">
        <v>3784</v>
      </c>
      <c r="Q256" s="210"/>
      <c r="R256" s="210"/>
      <c r="S256" s="210"/>
    </row>
    <row r="257" spans="1:19" s="209" customFormat="1" ht="13.9" hidden="1" customHeight="1" outlineLevel="2" x14ac:dyDescent="0.2">
      <c r="A257" s="1353">
        <f ca="1">IF($H257="UNIDADE CONSTRUTIVA",OFFSET(A257,-1,0)+1,LARGE(A$3:A254,1))</f>
        <v>0</v>
      </c>
      <c r="B257" s="1353">
        <f t="shared" ca="1" si="60"/>
        <v>11</v>
      </c>
      <c r="C257" s="1353">
        <f t="shared" ca="1" si="61"/>
        <v>1</v>
      </c>
      <c r="D257" s="1354">
        <f t="shared" ca="1" si="62"/>
        <v>1</v>
      </c>
      <c r="E257" s="1354">
        <f t="shared" ca="1" si="63"/>
        <v>5</v>
      </c>
      <c r="G257" s="803"/>
      <c r="H257" s="804" t="s">
        <v>559</v>
      </c>
      <c r="I257" s="805" t="str">
        <f t="shared" ca="1" si="64"/>
        <v>11.001.001.005</v>
      </c>
      <c r="J257" s="806" t="s">
        <v>3864</v>
      </c>
      <c r="K257" s="807" t="s">
        <v>453</v>
      </c>
      <c r="L257" s="1351">
        <v>1</v>
      </c>
      <c r="M257" s="1351"/>
      <c r="N257" s="1089">
        <f t="shared" si="59"/>
        <v>0</v>
      </c>
      <c r="O257" s="1358"/>
      <c r="P257" s="810" t="s">
        <v>3784</v>
      </c>
      <c r="Q257" s="210"/>
      <c r="R257" s="210"/>
      <c r="S257" s="210"/>
    </row>
    <row r="258" spans="1:19" s="209" customFormat="1" ht="13.9" hidden="1" customHeight="1" outlineLevel="2" x14ac:dyDescent="0.2">
      <c r="A258" s="1353">
        <f ca="1">IF($H258="UNIDADE CONSTRUTIVA",OFFSET(A258,-1,0)+1,LARGE(A$3:A255,1))</f>
        <v>0</v>
      </c>
      <c r="B258" s="1353">
        <f t="shared" ca="1" si="60"/>
        <v>11</v>
      </c>
      <c r="C258" s="1353">
        <f t="shared" ca="1" si="61"/>
        <v>1</v>
      </c>
      <c r="D258" s="1354">
        <f t="shared" ca="1" si="62"/>
        <v>1</v>
      </c>
      <c r="E258" s="1354">
        <f t="shared" ca="1" si="63"/>
        <v>6</v>
      </c>
      <c r="G258" s="803"/>
      <c r="H258" s="804" t="s">
        <v>559</v>
      </c>
      <c r="I258" s="805" t="str">
        <f t="shared" ca="1" si="64"/>
        <v>11.001.001.006</v>
      </c>
      <c r="J258" s="806" t="s">
        <v>3865</v>
      </c>
      <c r="K258" s="807" t="s">
        <v>2</v>
      </c>
      <c r="L258" s="1351">
        <v>4</v>
      </c>
      <c r="M258" s="1351"/>
      <c r="N258" s="1089">
        <f t="shared" si="59"/>
        <v>0</v>
      </c>
      <c r="O258" s="1358"/>
      <c r="P258" s="810" t="s">
        <v>3784</v>
      </c>
      <c r="Q258" s="210"/>
      <c r="R258" s="210"/>
      <c r="S258" s="210"/>
    </row>
    <row r="259" spans="1:19" s="209" customFormat="1" ht="13.9" hidden="1" customHeight="1" outlineLevel="1" x14ac:dyDescent="0.2">
      <c r="A259" s="1353">
        <f ca="1">IF($H259="UNIDADE CONSTRUTIVA",OFFSET(A259,-1,0)+1,LARGE(A$3:A256,1))</f>
        <v>0</v>
      </c>
      <c r="B259" s="1353">
        <f t="shared" ca="1" si="60"/>
        <v>11</v>
      </c>
      <c r="C259" s="1353">
        <f t="shared" ca="1" si="61"/>
        <v>1</v>
      </c>
      <c r="D259" s="1354">
        <f t="shared" ca="1" si="62"/>
        <v>2</v>
      </c>
      <c r="E259" s="1354">
        <f t="shared" ca="1" si="63"/>
        <v>0</v>
      </c>
      <c r="G259" s="803"/>
      <c r="H259" s="804" t="s">
        <v>558</v>
      </c>
      <c r="I259" s="805" t="str">
        <f t="shared" ref="I259:I442" ca="1" si="65">IF(H259="Unidade Construtiva",TEXT(A259,"00"),IF(H259="Célula Construtiva",TEXT(B259,"00"),IF(H259="Etapa",CONCATENATE(TEXT(B259,"00"),".",TEXT(C259,"000")),IF(H259="Subetapa",CONCATENATE(TEXT(B259,"00"),".",TEXT(C259,"000"),".",TEXT(D259,"000")),IF(H259="Serviço",CONCATENATE(TEXT(B259,"00"),".",TEXT(C259,"000"),".",TEXT(D259,"000"),".",TEXT(E259,"000")),"")))))</f>
        <v>11.001.002</v>
      </c>
      <c r="J259" s="806" t="s">
        <v>509</v>
      </c>
      <c r="K259" s="807"/>
      <c r="L259" s="1351"/>
      <c r="M259" s="1351"/>
      <c r="N259" s="1089">
        <f t="shared" ca="1" si="59"/>
        <v>0</v>
      </c>
      <c r="O259" s="1358"/>
      <c r="P259" s="810"/>
      <c r="Q259" s="210"/>
      <c r="R259" s="210"/>
      <c r="S259" s="210"/>
    </row>
    <row r="260" spans="1:19" s="209" customFormat="1" ht="13.9" hidden="1" customHeight="1" outlineLevel="2" x14ac:dyDescent="0.2">
      <c r="A260" s="1353">
        <f ca="1">IF($H260="UNIDADE CONSTRUTIVA",OFFSET(A260,-1,0)+1,LARGE(A$3:A257,1))</f>
        <v>0</v>
      </c>
      <c r="B260" s="1353">
        <f t="shared" ca="1" si="60"/>
        <v>11</v>
      </c>
      <c r="C260" s="1353">
        <f t="shared" ca="1" si="61"/>
        <v>1</v>
      </c>
      <c r="D260" s="1354">
        <f t="shared" ca="1" si="62"/>
        <v>2</v>
      </c>
      <c r="E260" s="1354">
        <f t="shared" ca="1" si="63"/>
        <v>1</v>
      </c>
      <c r="G260" s="803"/>
      <c r="H260" s="804" t="s">
        <v>559</v>
      </c>
      <c r="I260" s="805" t="str">
        <f t="shared" ca="1" si="65"/>
        <v>11.001.002.001</v>
      </c>
      <c r="J260" s="806" t="s">
        <v>509</v>
      </c>
      <c r="K260" s="807" t="s">
        <v>2</v>
      </c>
      <c r="L260" s="1351">
        <v>3</v>
      </c>
      <c r="M260" s="1351"/>
      <c r="N260" s="1089">
        <f t="shared" si="59"/>
        <v>0</v>
      </c>
      <c r="O260" s="1358"/>
      <c r="P260" s="810" t="s">
        <v>3784</v>
      </c>
      <c r="Q260" s="210"/>
      <c r="R260" s="210"/>
      <c r="S260" s="210"/>
    </row>
    <row r="261" spans="1:19" s="209" customFormat="1" ht="13.9" customHeight="1" collapsed="1" x14ac:dyDescent="0.2">
      <c r="A261" s="1353">
        <f ca="1">IF($H261="UNIDADE CONSTRUTIVA",OFFSET(A261,-1,0)+1,LARGE(A$3:A258,1))</f>
        <v>0</v>
      </c>
      <c r="B261" s="1353">
        <f t="shared" ca="1" si="60"/>
        <v>12</v>
      </c>
      <c r="C261" s="1353">
        <f t="shared" ca="1" si="61"/>
        <v>0</v>
      </c>
      <c r="D261" s="1354">
        <f t="shared" ca="1" si="62"/>
        <v>2</v>
      </c>
      <c r="E261" s="1354">
        <f t="shared" ca="1" si="63"/>
        <v>1</v>
      </c>
      <c r="G261" s="803"/>
      <c r="H261" s="804" t="s">
        <v>556</v>
      </c>
      <c r="I261" s="805" t="str">
        <f t="shared" ca="1" si="65"/>
        <v>12</v>
      </c>
      <c r="J261" s="806" t="s">
        <v>510</v>
      </c>
      <c r="K261" s="807"/>
      <c r="L261" s="1351"/>
      <c r="M261" s="1351"/>
      <c r="N261" s="1089">
        <f t="shared" ca="1" si="59"/>
        <v>0</v>
      </c>
      <c r="O261" s="1358"/>
      <c r="P261" s="810"/>
      <c r="Q261" s="1359"/>
      <c r="R261" s="1359"/>
      <c r="S261" s="210"/>
    </row>
    <row r="262" spans="1:19" s="209" customFormat="1" ht="13.9" hidden="1" customHeight="1" outlineLevel="1" x14ac:dyDescent="0.2">
      <c r="A262" s="1353">
        <f ca="1">IF($H262="UNIDADE CONSTRUTIVA",OFFSET(A262,-1,0)+1,LARGE(A$3:A259,1))</f>
        <v>0</v>
      </c>
      <c r="B262" s="1353">
        <f t="shared" ca="1" si="60"/>
        <v>12</v>
      </c>
      <c r="C262" s="1353">
        <f t="shared" ca="1" si="61"/>
        <v>1</v>
      </c>
      <c r="D262" s="1354">
        <f t="shared" ca="1" si="62"/>
        <v>0</v>
      </c>
      <c r="E262" s="1354">
        <f t="shared" ca="1" si="63"/>
        <v>1</v>
      </c>
      <c r="G262" s="803"/>
      <c r="H262" s="804" t="s">
        <v>557</v>
      </c>
      <c r="I262" s="805" t="str">
        <f t="shared" ca="1" si="65"/>
        <v>12.001</v>
      </c>
      <c r="J262" s="806" t="s">
        <v>510</v>
      </c>
      <c r="K262" s="807"/>
      <c r="L262" s="1351"/>
      <c r="M262" s="1351"/>
      <c r="N262" s="1089">
        <f t="shared" ca="1" si="59"/>
        <v>0</v>
      </c>
      <c r="O262" s="1358"/>
      <c r="P262" s="810"/>
      <c r="Q262" s="210"/>
      <c r="R262" s="210"/>
      <c r="S262" s="210"/>
    </row>
    <row r="263" spans="1:19" s="209" customFormat="1" ht="13.9" hidden="1" customHeight="1" outlineLevel="1" x14ac:dyDescent="0.2">
      <c r="A263" s="1353">
        <f ca="1">IF($H263="UNIDADE CONSTRUTIVA",OFFSET(A263,-1,0)+1,LARGE(A$3:A260,1))</f>
        <v>0</v>
      </c>
      <c r="B263" s="1353">
        <f t="shared" ca="1" si="60"/>
        <v>12</v>
      </c>
      <c r="C263" s="1353">
        <f t="shared" ca="1" si="61"/>
        <v>1</v>
      </c>
      <c r="D263" s="1354">
        <f t="shared" ca="1" si="62"/>
        <v>1</v>
      </c>
      <c r="E263" s="1354">
        <f t="shared" ca="1" si="63"/>
        <v>0</v>
      </c>
      <c r="G263" s="803"/>
      <c r="H263" s="804" t="s">
        <v>558</v>
      </c>
      <c r="I263" s="805" t="str">
        <f t="shared" ca="1" si="65"/>
        <v>12.001.001</v>
      </c>
      <c r="J263" s="806" t="s">
        <v>511</v>
      </c>
      <c r="K263" s="807"/>
      <c r="L263" s="1351"/>
      <c r="M263" s="1351"/>
      <c r="N263" s="1089">
        <f t="shared" ca="1" si="59"/>
        <v>0</v>
      </c>
      <c r="O263" s="1358"/>
      <c r="P263" s="810"/>
      <c r="Q263" s="210"/>
      <c r="R263" s="210"/>
      <c r="S263" s="210"/>
    </row>
    <row r="264" spans="1:19" s="209" customFormat="1" ht="13.9" hidden="1" customHeight="1" outlineLevel="2" x14ac:dyDescent="0.2">
      <c r="A264" s="1353">
        <f ca="1">IF($H264="UNIDADE CONSTRUTIVA",OFFSET(A264,-1,0)+1,LARGE(A$3:A261,1))</f>
        <v>0</v>
      </c>
      <c r="B264" s="1353">
        <f t="shared" ca="1" si="60"/>
        <v>12</v>
      </c>
      <c r="C264" s="1353">
        <f t="shared" ca="1" si="61"/>
        <v>1</v>
      </c>
      <c r="D264" s="1354">
        <f t="shared" ca="1" si="62"/>
        <v>1</v>
      </c>
      <c r="E264" s="1354">
        <f t="shared" ca="1" si="63"/>
        <v>1</v>
      </c>
      <c r="G264" s="803"/>
      <c r="H264" s="804" t="s">
        <v>559</v>
      </c>
      <c r="I264" s="805" t="str">
        <f t="shared" ca="1" si="65"/>
        <v>12.001.001.001</v>
      </c>
      <c r="J264" s="806" t="s">
        <v>1403</v>
      </c>
      <c r="K264" s="807" t="s">
        <v>2</v>
      </c>
      <c r="L264" s="1351">
        <f>182</f>
        <v>182</v>
      </c>
      <c r="M264" s="1351"/>
      <c r="N264" s="1089">
        <f t="shared" ref="N264:N327" si="66">IF(H264="Serviço",M264*L264,IF(H264="CÉLULA CONSTRUTIVA",SUMIFS($N$8:$N$744,$B$8:$B$744,B264,$H$8:$H$744,"Serviço"),IF(H264="ETAPA",SUMIFS($N$8:$N$744,$B$8:$B$744,B264,$C$8:$C$744,C264,$H$8:$H$744,"Serviço"),IF(H264="SUBETAPA",SUMIFS($N$8:$N$744,$B$8:$B$744,B264,$C$8:$C$744,C264,$D$8:$D$744,D264,$H$8:$H$744,"Serviço"),0))))</f>
        <v>0</v>
      </c>
      <c r="O264" s="1358"/>
      <c r="P264" s="810" t="s">
        <v>3784</v>
      </c>
      <c r="Q264" s="210"/>
      <c r="R264" s="210"/>
      <c r="S264" s="210"/>
    </row>
    <row r="265" spans="1:19" s="209" customFormat="1" ht="13.9" hidden="1" customHeight="1" outlineLevel="1" x14ac:dyDescent="0.2">
      <c r="A265" s="1353">
        <f ca="1">IF($H265="UNIDADE CONSTRUTIVA",OFFSET(A265,-1,0)+1,LARGE(A$3:A262,1))</f>
        <v>0</v>
      </c>
      <c r="B265" s="1353">
        <f t="shared" ca="1" si="60"/>
        <v>12</v>
      </c>
      <c r="C265" s="1353">
        <f t="shared" ca="1" si="61"/>
        <v>1</v>
      </c>
      <c r="D265" s="1354">
        <f t="shared" ca="1" si="62"/>
        <v>2</v>
      </c>
      <c r="E265" s="1354">
        <f t="shared" ca="1" si="63"/>
        <v>0</v>
      </c>
      <c r="G265" s="803"/>
      <c r="H265" s="804" t="s">
        <v>558</v>
      </c>
      <c r="I265" s="805" t="str">
        <f t="shared" ca="1" si="65"/>
        <v>12.001.002</v>
      </c>
      <c r="J265" s="806" t="s">
        <v>512</v>
      </c>
      <c r="K265" s="807"/>
      <c r="L265" s="1351"/>
      <c r="M265" s="1351"/>
      <c r="N265" s="1089">
        <f t="shared" ca="1" si="66"/>
        <v>0</v>
      </c>
      <c r="O265" s="1358"/>
      <c r="P265" s="810"/>
      <c r="Q265" s="210"/>
      <c r="R265" s="210"/>
      <c r="S265" s="210"/>
    </row>
    <row r="266" spans="1:19" s="209" customFormat="1" ht="13.9" hidden="1" customHeight="1" outlineLevel="2" x14ac:dyDescent="0.2">
      <c r="A266" s="1353">
        <f ca="1">IF($H266="UNIDADE CONSTRUTIVA",OFFSET(A266,-1,0)+1,LARGE(A$3:A263,1))</f>
        <v>0</v>
      </c>
      <c r="B266" s="1353">
        <f t="shared" ca="1" si="60"/>
        <v>12</v>
      </c>
      <c r="C266" s="1353">
        <f t="shared" ca="1" si="61"/>
        <v>1</v>
      </c>
      <c r="D266" s="1354">
        <f t="shared" ca="1" si="62"/>
        <v>2</v>
      </c>
      <c r="E266" s="1354">
        <f t="shared" ca="1" si="63"/>
        <v>1</v>
      </c>
      <c r="G266" s="803"/>
      <c r="H266" s="804" t="s">
        <v>559</v>
      </c>
      <c r="I266" s="805" t="str">
        <f t="shared" ca="1" si="65"/>
        <v>12.001.002.001</v>
      </c>
      <c r="J266" s="806" t="s">
        <v>1387</v>
      </c>
      <c r="K266" s="807" t="s">
        <v>2</v>
      </c>
      <c r="L266" s="1351">
        <v>132</v>
      </c>
      <c r="M266" s="1351"/>
      <c r="N266" s="1089">
        <f t="shared" si="66"/>
        <v>0</v>
      </c>
      <c r="O266" s="1358"/>
      <c r="P266" s="810" t="s">
        <v>3784</v>
      </c>
      <c r="Q266" s="210"/>
      <c r="R266" s="210"/>
      <c r="S266" s="210"/>
    </row>
    <row r="267" spans="1:19" s="209" customFormat="1" ht="13.9" hidden="1" customHeight="1" outlineLevel="2" x14ac:dyDescent="0.2">
      <c r="A267" s="1353">
        <f ca="1">IF($H267="UNIDADE CONSTRUTIVA",OFFSET(A267,-1,0)+1,LARGE(A$3:A264,1))</f>
        <v>0</v>
      </c>
      <c r="B267" s="1353">
        <f t="shared" ca="1" si="60"/>
        <v>12</v>
      </c>
      <c r="C267" s="1353">
        <f t="shared" ca="1" si="61"/>
        <v>1</v>
      </c>
      <c r="D267" s="1354">
        <f t="shared" ca="1" si="62"/>
        <v>2</v>
      </c>
      <c r="E267" s="1354">
        <f t="shared" ca="1" si="63"/>
        <v>2</v>
      </c>
      <c r="G267" s="803"/>
      <c r="H267" s="804" t="s">
        <v>559</v>
      </c>
      <c r="I267" s="805" t="str">
        <f t="shared" ca="1" si="65"/>
        <v>12.001.002.002</v>
      </c>
      <c r="J267" s="806" t="s">
        <v>1400</v>
      </c>
      <c r="K267" s="807" t="s">
        <v>2</v>
      </c>
      <c r="L267" s="1351">
        <v>93</v>
      </c>
      <c r="M267" s="1351"/>
      <c r="N267" s="1089">
        <f t="shared" si="66"/>
        <v>0</v>
      </c>
      <c r="O267" s="1358"/>
      <c r="P267" s="810" t="s">
        <v>3784</v>
      </c>
      <c r="Q267" s="210"/>
      <c r="R267" s="210"/>
      <c r="S267" s="210"/>
    </row>
    <row r="268" spans="1:19" s="209" customFormat="1" ht="13.9" hidden="1" customHeight="1" outlineLevel="1" x14ac:dyDescent="0.2">
      <c r="A268" s="1353">
        <f ca="1">IF($H268="UNIDADE CONSTRUTIVA",OFFSET(A268,-1,0)+1,LARGE(A$3:A265,1))</f>
        <v>0</v>
      </c>
      <c r="B268" s="1353">
        <f t="shared" ca="1" si="60"/>
        <v>12</v>
      </c>
      <c r="C268" s="1353">
        <f t="shared" ca="1" si="61"/>
        <v>1</v>
      </c>
      <c r="D268" s="1354">
        <f t="shared" ca="1" si="62"/>
        <v>3</v>
      </c>
      <c r="E268" s="1354">
        <f t="shared" ca="1" si="63"/>
        <v>0</v>
      </c>
      <c r="G268" s="803"/>
      <c r="H268" s="804" t="s">
        <v>558</v>
      </c>
      <c r="I268" s="805" t="str">
        <f ca="1">IF(H268="Unidade Construtiva",TEXT(A268,"00"),IF(H268="Célula Construtiva",TEXT(B268,"00"),IF(H268="Etapa",CONCATENATE(TEXT(B268,"00"),".",TEXT(C268,"000")),IF(H268="Subetapa",CONCATENATE(TEXT(B268,"00"),".",TEXT(C268,"000"),".",TEXT(D268,"000")),IF(H268="Serviço",CONCATENATE(TEXT(B268,"00"),".",TEXT(C268,"000"),".",TEXT(D268,"000"),".",TEXT(E268,"000")),"")))))</f>
        <v>12.001.003</v>
      </c>
      <c r="J268" s="806" t="s">
        <v>3866</v>
      </c>
      <c r="K268" s="807"/>
      <c r="L268" s="1351"/>
      <c r="M268" s="1351"/>
      <c r="N268" s="1089">
        <f t="shared" ca="1" si="66"/>
        <v>0</v>
      </c>
      <c r="O268" s="1358"/>
      <c r="P268" s="810"/>
      <c r="Q268" s="210"/>
      <c r="R268" s="210"/>
      <c r="S268" s="210"/>
    </row>
    <row r="269" spans="1:19" s="209" customFormat="1" ht="13.9" hidden="1" customHeight="1" outlineLevel="2" x14ac:dyDescent="0.2">
      <c r="A269" s="1353">
        <f ca="1">IF($H269="UNIDADE CONSTRUTIVA",OFFSET(A269,-1,0)+1,LARGE(A$3:A266,1))</f>
        <v>0</v>
      </c>
      <c r="B269" s="1353">
        <f t="shared" ca="1" si="60"/>
        <v>12</v>
      </c>
      <c r="C269" s="1353">
        <f t="shared" ca="1" si="61"/>
        <v>1</v>
      </c>
      <c r="D269" s="1354">
        <f t="shared" ca="1" si="62"/>
        <v>3</v>
      </c>
      <c r="E269" s="1354">
        <f t="shared" ca="1" si="63"/>
        <v>1</v>
      </c>
      <c r="G269" s="803"/>
      <c r="H269" s="804" t="s">
        <v>559</v>
      </c>
      <c r="I269" s="805" t="str">
        <f ca="1">IF(H269="Unidade Construtiva",TEXT(A269,"00"),IF(H269="Célula Construtiva",TEXT(B269,"00"),IF(H269="Etapa",CONCATENATE(TEXT(B269,"00"),".",TEXT(C269,"000")),IF(H269="Subetapa",CONCATENATE(TEXT(B269,"00"),".",TEXT(C269,"000"),".",TEXT(D269,"000")),IF(H269="Serviço",CONCATENATE(TEXT(B269,"00"),".",TEXT(C269,"000"),".",TEXT(D269,"000"),".",TEXT(E269,"000")),"")))))</f>
        <v>12.001.003.001</v>
      </c>
      <c r="J269" s="806" t="s">
        <v>3866</v>
      </c>
      <c r="K269" s="807" t="s">
        <v>453</v>
      </c>
      <c r="L269" s="1351">
        <v>1</v>
      </c>
      <c r="M269" s="1351"/>
      <c r="N269" s="1089">
        <f t="shared" si="66"/>
        <v>0</v>
      </c>
      <c r="O269" s="1358"/>
      <c r="P269" s="810" t="s">
        <v>3784</v>
      </c>
      <c r="Q269" s="210"/>
      <c r="R269" s="210"/>
      <c r="S269" s="210"/>
    </row>
    <row r="270" spans="1:19" s="209" customFormat="1" ht="13.9" customHeight="1" collapsed="1" x14ac:dyDescent="0.2">
      <c r="A270" s="1353">
        <f ca="1">IF($H270="UNIDADE CONSTRUTIVA",OFFSET(A270,-1,0)+1,LARGE(A$3:A267,1))</f>
        <v>0</v>
      </c>
      <c r="B270" s="1353">
        <f t="shared" ca="1" si="60"/>
        <v>13</v>
      </c>
      <c r="C270" s="1353">
        <f t="shared" ca="1" si="61"/>
        <v>0</v>
      </c>
      <c r="D270" s="1354">
        <f t="shared" ca="1" si="62"/>
        <v>3</v>
      </c>
      <c r="E270" s="1354">
        <f t="shared" ca="1" si="63"/>
        <v>1</v>
      </c>
      <c r="G270" s="803"/>
      <c r="H270" s="804" t="s">
        <v>556</v>
      </c>
      <c r="I270" s="805" t="str">
        <f t="shared" ca="1" si="65"/>
        <v>13</v>
      </c>
      <c r="J270" s="806" t="s">
        <v>3867</v>
      </c>
      <c r="K270" s="807"/>
      <c r="L270" s="1351"/>
      <c r="M270" s="1351"/>
      <c r="N270" s="1089">
        <f t="shared" ca="1" si="66"/>
        <v>1221462.6154346417</v>
      </c>
      <c r="O270" s="1358"/>
      <c r="P270" s="810"/>
      <c r="Q270" s="1359"/>
      <c r="R270" s="1359"/>
      <c r="S270" s="210"/>
    </row>
    <row r="271" spans="1:19" s="209" customFormat="1" ht="13.9" hidden="1" customHeight="1" outlineLevel="1" x14ac:dyDescent="0.2">
      <c r="A271" s="1353">
        <f ca="1">IF($H271="UNIDADE CONSTRUTIVA",OFFSET(A271,-1,0)+1,LARGE(A$3:A268,1))</f>
        <v>0</v>
      </c>
      <c r="B271" s="1353">
        <f t="shared" ca="1" si="60"/>
        <v>13</v>
      </c>
      <c r="C271" s="1353">
        <f t="shared" ca="1" si="61"/>
        <v>1</v>
      </c>
      <c r="D271" s="1354">
        <f t="shared" ca="1" si="62"/>
        <v>0</v>
      </c>
      <c r="E271" s="1354">
        <f t="shared" ca="1" si="63"/>
        <v>1</v>
      </c>
      <c r="G271" s="803"/>
      <c r="H271" s="804" t="s">
        <v>557</v>
      </c>
      <c r="I271" s="805" t="str">
        <f t="shared" ca="1" si="65"/>
        <v>13.001</v>
      </c>
      <c r="J271" s="806" t="s">
        <v>6927</v>
      </c>
      <c r="K271" s="807"/>
      <c r="L271" s="1351"/>
      <c r="M271" s="1351"/>
      <c r="N271" s="1089">
        <f t="shared" ca="1" si="66"/>
        <v>198398.76498276458</v>
      </c>
      <c r="O271" s="1358"/>
      <c r="P271" s="810"/>
      <c r="Q271" s="210"/>
      <c r="R271" s="210"/>
      <c r="S271" s="210"/>
    </row>
    <row r="272" spans="1:19" s="209" customFormat="1" ht="13.9" hidden="1" customHeight="1" outlineLevel="1" collapsed="1" x14ac:dyDescent="0.2">
      <c r="A272" s="1353">
        <f ca="1">IF($H272="UNIDADE CONSTRUTIVA",OFFSET(A272,-1,0)+1,LARGE(A$3:A275,1))</f>
        <v>0</v>
      </c>
      <c r="B272" s="1353">
        <f ca="1">IF(H272="UNIDADE CONSTRUTIVA",0,IF(H272="CÉLULA CONSTRUTIVA",OFFSET(B272,-1,0)+1,OFFSET(B272,-1,0)))</f>
        <v>13</v>
      </c>
      <c r="C272" s="1353">
        <f ca="1">IF(H272="CÉLULA CONSTRUTIVA",0,IF(H272="ETAPA",OFFSET(C272,-1,0)+1,OFFSET(C272,-1,0)))</f>
        <v>1</v>
      </c>
      <c r="D272" s="1354">
        <f ca="1">IF(H272="ETAPA",0,IF(H272="SUBETAPA",OFFSET(D272,-1,0)+1,OFFSET(D272,-1,0)))</f>
        <v>1</v>
      </c>
      <c r="E272" s="1354">
        <f ca="1">IF(H272="Subetapa",0,IF(H272="serviço",OFFSET(E272,-1,0)+1,OFFSET(E272,-1,0)))</f>
        <v>0</v>
      </c>
      <c r="G272" s="803"/>
      <c r="H272" s="804" t="s">
        <v>558</v>
      </c>
      <c r="I272" s="805" t="str">
        <f ca="1">IF(H272="Unidade Construtiva",TEXT(A272,"00"),IF(H272="Célula Construtiva",TEXT(B272,"00"),IF(H272="Etapa",CONCATENATE(TEXT(B272,"00"),".",TEXT(C272,"000")),IF(H272="Subetapa",CONCATENATE(TEXT(B272,"00"),".",TEXT(C272,"000"),".",TEXT(D272,"000")),IF(H272="Serviço",CONCATENATE(TEXT(B272,"00"),".",TEXT(C272,"000"),".",TEXT(D272,"000"),".",TEXT(E272,"000")),"")))))</f>
        <v>13.001.001</v>
      </c>
      <c r="J272" s="806" t="s">
        <v>6924</v>
      </c>
      <c r="K272" s="807"/>
      <c r="L272" s="1351"/>
      <c r="M272" s="1351"/>
      <c r="N272" s="1089">
        <f t="shared" ca="1" si="66"/>
        <v>51196.481372750008</v>
      </c>
      <c r="O272" s="1358"/>
      <c r="P272" s="810"/>
      <c r="Q272" s="210"/>
      <c r="R272" s="210"/>
      <c r="S272" s="210"/>
    </row>
    <row r="273" spans="1:19" s="209" customFormat="1" ht="13.9" hidden="1" customHeight="1" outlineLevel="2" x14ac:dyDescent="0.2">
      <c r="A273" s="1353">
        <f ca="1">IF($H273="UNIDADE CONSTRUTIVA",OFFSET(A273,-1,0)+1,LARGE(A$3:A276,1))</f>
        <v>0</v>
      </c>
      <c r="B273" s="1353">
        <f ca="1">IF(H273="UNIDADE CONSTRUTIVA",0,IF(H273="CÉLULA CONSTRUTIVA",OFFSET(B273,-1,0)+1,OFFSET(B273,-1,0)))</f>
        <v>13</v>
      </c>
      <c r="C273" s="1353">
        <f ca="1">IF(H273="CÉLULA CONSTRUTIVA",0,IF(H273="ETAPA",OFFSET(C273,-1,0)+1,OFFSET(C273,-1,0)))</f>
        <v>1</v>
      </c>
      <c r="D273" s="1354">
        <f ca="1">IF(H273="ETAPA",0,IF(H273="SUBETAPA",OFFSET(D273,-1,0)+1,OFFSET(D273,-1,0)))</f>
        <v>1</v>
      </c>
      <c r="E273" s="1354">
        <f ca="1">IF(H273="Subetapa",0,IF(H273="serviço",OFFSET(E273,-1,0)+1,OFFSET(E273,-1,0)))</f>
        <v>1</v>
      </c>
      <c r="G273" s="803"/>
      <c r="H273" s="804" t="s">
        <v>559</v>
      </c>
      <c r="I273" s="805" t="str">
        <f ca="1">IF(H273="Unidade Construtiva",TEXT(A273,"00"),IF(H273="Célula Construtiva",TEXT(B273,"00"),IF(H273="Etapa",CONCATENATE(TEXT(B273,"00"),".",TEXT(C273,"000")),IF(H273="Subetapa",CONCATENATE(TEXT(B273,"00"),".",TEXT(C273,"000"),".",TEXT(D273,"000")),IF(H273="Serviço",CONCATENATE(TEXT(B273,"00"),".",TEXT(C273,"000"),".",TEXT(D273,"000"),".",TEXT(E273,"000")),"")))))</f>
        <v>13.001.001.001</v>
      </c>
      <c r="J273" s="1699" t="s">
        <v>3870</v>
      </c>
      <c r="K273" s="807" t="s">
        <v>1</v>
      </c>
      <c r="L273" s="1351">
        <f>Visus!G146</f>
        <v>3141.9700000000003</v>
      </c>
      <c r="M273" s="1351">
        <v>15.898575000000001</v>
      </c>
      <c r="N273" s="1089">
        <f t="shared" si="66"/>
        <v>49952.845692750008</v>
      </c>
      <c r="O273" s="1358"/>
      <c r="P273" s="810" t="s">
        <v>1103</v>
      </c>
      <c r="Q273" s="1366"/>
      <c r="R273" s="1366"/>
      <c r="S273" s="210"/>
    </row>
    <row r="274" spans="1:19" s="209" customFormat="1" ht="13.9" hidden="1" customHeight="1" outlineLevel="2" x14ac:dyDescent="0.2">
      <c r="A274" s="1353">
        <f ca="1">IF($H274="UNIDADE CONSTRUTIVA",OFFSET(A274,-1,0)+1,LARGE(A$3:A277,1))</f>
        <v>0</v>
      </c>
      <c r="B274" s="1353">
        <f ca="1">IF(H274="UNIDADE CONSTRUTIVA",0,IF(H274="CÉLULA CONSTRUTIVA",OFFSET(B274,-1,0)+1,OFFSET(B274,-1,0)))</f>
        <v>13</v>
      </c>
      <c r="C274" s="1353">
        <f ca="1">IF(H274="CÉLULA CONSTRUTIVA",0,IF(H274="ETAPA",OFFSET(C274,-1,0)+1,OFFSET(C274,-1,0)))</f>
        <v>1</v>
      </c>
      <c r="D274" s="1354">
        <f ca="1">IF(H274="ETAPA",0,IF(H274="SUBETAPA",OFFSET(D274,-1,0)+1,OFFSET(D274,-1,0)))</f>
        <v>1</v>
      </c>
      <c r="E274" s="1354">
        <f ca="1">IF(H274="Subetapa",0,IF(H274="serviço",OFFSET(E274,-1,0)+1,OFFSET(E274,-1,0)))</f>
        <v>2</v>
      </c>
      <c r="G274" s="803"/>
      <c r="H274" s="804" t="s">
        <v>559</v>
      </c>
      <c r="I274" s="805" t="str">
        <f ca="1">IF(H274="Unidade Construtiva",TEXT(A274,"00"),IF(H274="Célula Construtiva",TEXT(B274,"00"),IF(H274="Etapa",CONCATENATE(TEXT(B274,"00"),".",TEXT(C274,"000")),IF(H274="Subetapa",CONCATENATE(TEXT(B274,"00"),".",TEXT(C274,"000"),".",TEXT(D274,"000")),IF(H274="Serviço",CONCATENATE(TEXT(B274,"00"),".",TEXT(C274,"000"),".",TEXT(D274,"000"),".",TEXT(E274,"000")),"")))))</f>
        <v>13.001.001.002</v>
      </c>
      <c r="J274" s="806" t="s">
        <v>2782</v>
      </c>
      <c r="K274" s="807" t="s">
        <v>1</v>
      </c>
      <c r="L274" s="1351">
        <f>Visus!G145</f>
        <v>526.75</v>
      </c>
      <c r="M274" s="1351">
        <v>2.3609599999999999</v>
      </c>
      <c r="N274" s="1089">
        <f t="shared" si="66"/>
        <v>1243.6356799999999</v>
      </c>
      <c r="O274" s="1358"/>
      <c r="P274" s="810" t="s">
        <v>1103</v>
      </c>
      <c r="Q274" s="210"/>
      <c r="R274" s="210"/>
      <c r="S274" s="210"/>
    </row>
    <row r="275" spans="1:19" s="209" customFormat="1" ht="13.9" hidden="1" customHeight="1" outlineLevel="1" collapsed="1" x14ac:dyDescent="0.2">
      <c r="A275" s="1353">
        <f ca="1">IF($H275="UNIDADE CONSTRUTIVA",OFFSET(A275,-1,0)+1,LARGE(A$3:A269,1))</f>
        <v>0</v>
      </c>
      <c r="B275" s="1353">
        <f t="shared" ca="1" si="60"/>
        <v>13</v>
      </c>
      <c r="C275" s="1353">
        <f t="shared" ca="1" si="61"/>
        <v>1</v>
      </c>
      <c r="D275" s="1354">
        <f t="shared" ca="1" si="62"/>
        <v>2</v>
      </c>
      <c r="E275" s="1354">
        <f t="shared" ca="1" si="63"/>
        <v>0</v>
      </c>
      <c r="G275" s="803"/>
      <c r="H275" s="804" t="s">
        <v>558</v>
      </c>
      <c r="I275" s="805" t="str">
        <f t="shared" ca="1" si="65"/>
        <v>13.001.002</v>
      </c>
      <c r="J275" s="806" t="s">
        <v>6925</v>
      </c>
      <c r="K275" s="807"/>
      <c r="L275" s="1351"/>
      <c r="M275" s="1351"/>
      <c r="N275" s="1089">
        <f t="shared" ca="1" si="66"/>
        <v>27520.929255000003</v>
      </c>
      <c r="O275" s="1358"/>
      <c r="P275" s="810"/>
      <c r="Q275" s="210"/>
      <c r="R275" s="210"/>
      <c r="S275" s="210"/>
    </row>
    <row r="276" spans="1:19" s="209" customFormat="1" ht="13.9" hidden="1" customHeight="1" outlineLevel="2" x14ac:dyDescent="0.2">
      <c r="A276" s="1353">
        <f ca="1">IF($H276="UNIDADE CONSTRUTIVA",OFFSET(A276,-1,0)+1,LARGE(A$3:A270,1))</f>
        <v>0</v>
      </c>
      <c r="B276" s="1353">
        <f t="shared" ca="1" si="60"/>
        <v>13</v>
      </c>
      <c r="C276" s="1353">
        <f t="shared" ca="1" si="61"/>
        <v>1</v>
      </c>
      <c r="D276" s="1354">
        <f t="shared" ca="1" si="62"/>
        <v>2</v>
      </c>
      <c r="E276" s="1354">
        <f t="shared" ca="1" si="63"/>
        <v>1</v>
      </c>
      <c r="G276" s="803"/>
      <c r="H276" s="804" t="s">
        <v>559</v>
      </c>
      <c r="I276" s="805" t="str">
        <f t="shared" ca="1" si="65"/>
        <v>13.001.002.001</v>
      </c>
      <c r="J276" s="1699" t="s">
        <v>3868</v>
      </c>
      <c r="K276" s="807" t="s">
        <v>1</v>
      </c>
      <c r="L276" s="1351">
        <f>Visus!G136</f>
        <v>753.65</v>
      </c>
      <c r="M276" s="1351">
        <v>12.75</v>
      </c>
      <c r="N276" s="1089">
        <f t="shared" si="66"/>
        <v>9609.0375000000004</v>
      </c>
      <c r="O276" s="1358"/>
      <c r="P276" s="810" t="s">
        <v>1103</v>
      </c>
      <c r="Q276" s="210"/>
      <c r="R276" s="210"/>
      <c r="S276" s="210"/>
    </row>
    <row r="277" spans="1:19" s="209" customFormat="1" ht="13.9" hidden="1" customHeight="1" outlineLevel="2" x14ac:dyDescent="0.2">
      <c r="A277" s="1353">
        <f ca="1">IF($H277="UNIDADE CONSTRUTIVA",OFFSET(A277,-1,0)+1,LARGE(A$3:A271,1))</f>
        <v>0</v>
      </c>
      <c r="B277" s="1353">
        <f t="shared" ref="B277:B451" ca="1" si="67">IF(H277="UNIDADE CONSTRUTIVA",0,IF(H277="CÉLULA CONSTRUTIVA",OFFSET(B277,-1,0)+1,OFFSET(B277,-1,0)))</f>
        <v>13</v>
      </c>
      <c r="C277" s="1353">
        <f t="shared" ref="C277:C451" ca="1" si="68">IF(H277="CÉLULA CONSTRUTIVA",0,IF(H277="ETAPA",OFFSET(C277,-1,0)+1,OFFSET(C277,-1,0)))</f>
        <v>1</v>
      </c>
      <c r="D277" s="1354">
        <f t="shared" ref="D277:D451" ca="1" si="69">IF(H277="ETAPA",0,IF(H277="SUBETAPA",OFFSET(D277,-1,0)+1,OFFSET(D277,-1,0)))</f>
        <v>2</v>
      </c>
      <c r="E277" s="1354">
        <f t="shared" ref="E277:E451" ca="1" si="70">IF(H277="Subetapa",0,IF(H277="serviço",OFFSET(E277,-1,0)+1,OFFSET(E277,-1,0)))</f>
        <v>2</v>
      </c>
      <c r="G277" s="803"/>
      <c r="H277" s="804" t="s">
        <v>559</v>
      </c>
      <c r="I277" s="805" t="str">
        <f t="shared" ca="1" si="65"/>
        <v>13.001.002.002</v>
      </c>
      <c r="J277" s="1699" t="s">
        <v>3869</v>
      </c>
      <c r="K277" s="807" t="s">
        <v>1</v>
      </c>
      <c r="L277" s="1351">
        <f>Visus!G135</f>
        <v>2388.3000000000002</v>
      </c>
      <c r="M277" s="1351">
        <v>7.4998500000000003</v>
      </c>
      <c r="N277" s="1089">
        <f t="shared" si="66"/>
        <v>17911.891755000001</v>
      </c>
      <c r="O277" s="1358"/>
      <c r="P277" s="810" t="s">
        <v>1103</v>
      </c>
      <c r="Q277" s="210"/>
      <c r="R277" s="210"/>
      <c r="S277" s="210"/>
    </row>
    <row r="278" spans="1:19" s="209" customFormat="1" ht="13.9" hidden="1" customHeight="1" outlineLevel="1" collapsed="1" x14ac:dyDescent="0.2">
      <c r="A278" s="1353">
        <f ca="1">IF($H278="UNIDADE CONSTRUTIVA",OFFSET(A278,-1,0)+1,LARGE(A$3:A272,1))</f>
        <v>0</v>
      </c>
      <c r="B278" s="1353">
        <f t="shared" ca="1" si="67"/>
        <v>13</v>
      </c>
      <c r="C278" s="1353">
        <f t="shared" ca="1" si="68"/>
        <v>1</v>
      </c>
      <c r="D278" s="1354">
        <f t="shared" ca="1" si="69"/>
        <v>3</v>
      </c>
      <c r="E278" s="1354">
        <f t="shared" ca="1" si="70"/>
        <v>0</v>
      </c>
      <c r="G278" s="803"/>
      <c r="H278" s="804" t="s">
        <v>558</v>
      </c>
      <c r="I278" s="805" t="str">
        <f t="shared" ca="1" si="65"/>
        <v>13.001.003</v>
      </c>
      <c r="J278" s="806" t="s">
        <v>6926</v>
      </c>
      <c r="K278" s="807"/>
      <c r="L278" s="1351"/>
      <c r="M278" s="1351"/>
      <c r="N278" s="1089">
        <f t="shared" ca="1" si="66"/>
        <v>10996.233100000001</v>
      </c>
      <c r="O278" s="1358"/>
      <c r="P278" s="810"/>
      <c r="Q278" s="210"/>
      <c r="R278" s="210"/>
      <c r="S278" s="210"/>
    </row>
    <row r="279" spans="1:19" s="209" customFormat="1" ht="13.9" hidden="1" customHeight="1" outlineLevel="2" x14ac:dyDescent="0.2">
      <c r="A279" s="1353">
        <f ca="1">IF($H279="UNIDADE CONSTRUTIVA",OFFSET(A279,-1,0)+1,LARGE(A$3:A273,1))</f>
        <v>0</v>
      </c>
      <c r="B279" s="1353">
        <f t="shared" ca="1" si="67"/>
        <v>13</v>
      </c>
      <c r="C279" s="1353">
        <f t="shared" ca="1" si="68"/>
        <v>1</v>
      </c>
      <c r="D279" s="1354">
        <f t="shared" ca="1" si="69"/>
        <v>3</v>
      </c>
      <c r="E279" s="1354">
        <f t="shared" ca="1" si="70"/>
        <v>1</v>
      </c>
      <c r="G279" s="803"/>
      <c r="H279" s="804" t="s">
        <v>559</v>
      </c>
      <c r="I279" s="805" t="str">
        <f t="shared" ca="1" si="65"/>
        <v>13.001.003.001</v>
      </c>
      <c r="J279" s="806" t="s">
        <v>3871</v>
      </c>
      <c r="K279" s="807" t="s">
        <v>1</v>
      </c>
      <c r="L279" s="1351">
        <f>Visus!G158</f>
        <v>114.34</v>
      </c>
      <c r="M279" s="1351">
        <v>83.515000000000001</v>
      </c>
      <c r="N279" s="1089">
        <f t="shared" si="66"/>
        <v>9549.1051000000007</v>
      </c>
      <c r="O279" s="1358"/>
      <c r="P279" s="810" t="s">
        <v>1103</v>
      </c>
      <c r="Q279" s="210"/>
      <c r="R279" s="210"/>
      <c r="S279" s="210"/>
    </row>
    <row r="280" spans="1:19" s="209" customFormat="1" ht="13.9" hidden="1" customHeight="1" outlineLevel="2" x14ac:dyDescent="0.2">
      <c r="A280" s="1353">
        <f ca="1">IF($H280="UNIDADE CONSTRUTIVA",OFFSET(A280,-1,0)+1,LARGE(A$3:A274,1))</f>
        <v>0</v>
      </c>
      <c r="B280" s="1353">
        <f t="shared" ref="B280" ca="1" si="71">IF(H280="UNIDADE CONSTRUTIVA",0,IF(H280="CÉLULA CONSTRUTIVA",OFFSET(B280,-1,0)+1,OFFSET(B280,-1,0)))</f>
        <v>13</v>
      </c>
      <c r="C280" s="1353">
        <f t="shared" ref="C280" ca="1" si="72">IF(H280="CÉLULA CONSTRUTIVA",0,IF(H280="ETAPA",OFFSET(C280,-1,0)+1,OFFSET(C280,-1,0)))</f>
        <v>1</v>
      </c>
      <c r="D280" s="1354">
        <f t="shared" ref="D280" ca="1" si="73">IF(H280="ETAPA",0,IF(H280="SUBETAPA",OFFSET(D280,-1,0)+1,OFFSET(D280,-1,0)))</f>
        <v>3</v>
      </c>
      <c r="E280" s="1354">
        <f t="shared" ref="E280" ca="1" si="74">IF(H280="Subetapa",0,IF(H280="serviço",OFFSET(E280,-1,0)+1,OFFSET(E280,-1,0)))</f>
        <v>2</v>
      </c>
      <c r="G280" s="803"/>
      <c r="H280" s="804" t="s">
        <v>559</v>
      </c>
      <c r="I280" s="805" t="str">
        <f t="shared" ref="I280" ca="1" si="75">IF(H280="Unidade Construtiva",TEXT(A280,"00"),IF(H280="Célula Construtiva",TEXT(B280,"00"),IF(H280="Etapa",CONCATENATE(TEXT(B280,"00"),".",TEXT(C280,"000")),IF(H280="Subetapa",CONCATENATE(TEXT(B280,"00"),".",TEXT(C280,"000"),".",TEXT(D280,"000")),IF(H280="Serviço",CONCATENATE(TEXT(B280,"00"),".",TEXT(C280,"000"),".",TEXT(D280,"000"),".",TEXT(E280,"000")),"")))))</f>
        <v>13.001.003.002</v>
      </c>
      <c r="J280" s="1699" t="str">
        <f>Visus!F155</f>
        <v>REVESTIMENTO INTERNO, PAREDE - CERAMICA,  A. TECNICA</v>
      </c>
      <c r="K280" s="807" t="s">
        <v>1</v>
      </c>
      <c r="L280" s="1351">
        <f>Visus!G155</f>
        <v>35.89</v>
      </c>
      <c r="M280" s="1369"/>
      <c r="N280" s="1089">
        <f t="shared" si="66"/>
        <v>0</v>
      </c>
      <c r="O280" s="1358"/>
      <c r="P280" s="810" t="s">
        <v>1103</v>
      </c>
      <c r="Q280" s="210"/>
      <c r="R280" s="210"/>
      <c r="S280" s="210"/>
    </row>
    <row r="281" spans="1:19" s="209" customFormat="1" ht="13.9" hidden="1" customHeight="1" outlineLevel="2" x14ac:dyDescent="0.2">
      <c r="A281" s="1353">
        <f ca="1">IF($H281="UNIDADE CONSTRUTIVA",OFFSET(A281,-1,0)+1,LARGE(A$3:A274,1))</f>
        <v>0</v>
      </c>
      <c r="B281" s="1353">
        <f t="shared" ref="B281:B282" ca="1" si="76">IF(H281="UNIDADE CONSTRUTIVA",0,IF(H281="CÉLULA CONSTRUTIVA",OFFSET(B281,-1,0)+1,OFFSET(B281,-1,0)))</f>
        <v>13</v>
      </c>
      <c r="C281" s="1353">
        <f t="shared" ref="C281:C282" ca="1" si="77">IF(H281="CÉLULA CONSTRUTIVA",0,IF(H281="ETAPA",OFFSET(C281,-1,0)+1,OFFSET(C281,-1,0)))</f>
        <v>1</v>
      </c>
      <c r="D281" s="1354">
        <f t="shared" ref="D281:D282" ca="1" si="78">IF(H281="ETAPA",0,IF(H281="SUBETAPA",OFFSET(D281,-1,0)+1,OFFSET(D281,-1,0)))</f>
        <v>3</v>
      </c>
      <c r="E281" s="1354">
        <f t="shared" ref="E281:E282" ca="1" si="79">IF(H281="Subetapa",0,IF(H281="serviço",OFFSET(E281,-1,0)+1,OFFSET(E281,-1,0)))</f>
        <v>3</v>
      </c>
      <c r="G281" s="803"/>
      <c r="H281" s="804" t="s">
        <v>559</v>
      </c>
      <c r="I281" s="805" t="str">
        <f t="shared" ref="I281:I282" ca="1" si="80">IF(H281="Unidade Construtiva",TEXT(A281,"00"),IF(H281="Célula Construtiva",TEXT(B281,"00"),IF(H281="Etapa",CONCATENATE(TEXT(B281,"00"),".",TEXT(C281,"000")),IF(H281="Subetapa",CONCATENATE(TEXT(B281,"00"),".",TEXT(C281,"000"),".",TEXT(D281,"000")),IF(H281="Serviço",CONCATENATE(TEXT(B281,"00"),".",TEXT(C281,"000"),".",TEXT(D281,"000"),".",TEXT(E281,"000")),"")))))</f>
        <v>13.001.003.003</v>
      </c>
      <c r="J281" s="1699" t="str">
        <f>Visus!F156</f>
        <v>REVESTIMENTO INTERNO, PAREDE - CERAMICA, LIXEIRA/G.N</v>
      </c>
      <c r="K281" s="807" t="s">
        <v>1</v>
      </c>
      <c r="L281" s="1351">
        <f>Visus!G156</f>
        <v>57.93</v>
      </c>
      <c r="M281" s="1369"/>
      <c r="N281" s="1089">
        <f t="shared" si="66"/>
        <v>0</v>
      </c>
      <c r="O281" s="1358"/>
      <c r="P281" s="810" t="s">
        <v>1103</v>
      </c>
      <c r="Q281" s="210"/>
      <c r="R281" s="210"/>
      <c r="S281" s="210"/>
    </row>
    <row r="282" spans="1:19" s="209" customFormat="1" ht="13.9" hidden="1" customHeight="1" outlineLevel="2" x14ac:dyDescent="0.2">
      <c r="A282" s="1353">
        <f ca="1">IF($H282="UNIDADE CONSTRUTIVA",OFFSET(A282,-1,0)+1,LARGE(A$3:A275,1))</f>
        <v>0</v>
      </c>
      <c r="B282" s="1353">
        <f t="shared" ca="1" si="76"/>
        <v>13</v>
      </c>
      <c r="C282" s="1353">
        <f t="shared" ca="1" si="77"/>
        <v>1</v>
      </c>
      <c r="D282" s="1354">
        <f t="shared" ca="1" si="78"/>
        <v>3</v>
      </c>
      <c r="E282" s="1354">
        <f t="shared" ca="1" si="79"/>
        <v>4</v>
      </c>
      <c r="G282" s="803"/>
      <c r="H282" s="804" t="s">
        <v>559</v>
      </c>
      <c r="I282" s="805" t="str">
        <f t="shared" ca="1" si="80"/>
        <v>13.001.003.004</v>
      </c>
      <c r="J282" s="1365" t="s">
        <v>7016</v>
      </c>
      <c r="K282" s="807" t="s">
        <v>1</v>
      </c>
      <c r="L282" s="1351">
        <f>Visus!G157</f>
        <v>17.91</v>
      </c>
      <c r="M282" s="1351">
        <v>80.8</v>
      </c>
      <c r="N282" s="1089">
        <f t="shared" si="66"/>
        <v>1447.1279999999999</v>
      </c>
      <c r="O282" s="1358"/>
      <c r="P282" s="810" t="s">
        <v>1103</v>
      </c>
      <c r="Q282" s="210"/>
      <c r="R282" s="210"/>
      <c r="S282" s="210"/>
    </row>
    <row r="283" spans="1:19" s="209" customFormat="1" ht="13.9" hidden="1" customHeight="1" outlineLevel="1" collapsed="1" x14ac:dyDescent="0.2">
      <c r="A283" s="1353">
        <f ca="1">IF($H283="UNIDADE CONSTRUTIVA",OFFSET(A283,-1,0)+1,LARGE(A$3:A277,1))</f>
        <v>0</v>
      </c>
      <c r="B283" s="1353">
        <f t="shared" ca="1" si="67"/>
        <v>13</v>
      </c>
      <c r="C283" s="1353">
        <f t="shared" ca="1" si="68"/>
        <v>1</v>
      </c>
      <c r="D283" s="1354">
        <f t="shared" ca="1" si="69"/>
        <v>4</v>
      </c>
      <c r="E283" s="1354">
        <f t="shared" ca="1" si="70"/>
        <v>0</v>
      </c>
      <c r="G283" s="803"/>
      <c r="H283" s="804" t="s">
        <v>558</v>
      </c>
      <c r="I283" s="805" t="str">
        <f t="shared" ca="1" si="65"/>
        <v>13.001.004</v>
      </c>
      <c r="J283" s="806" t="s">
        <v>425</v>
      </c>
      <c r="K283" s="807"/>
      <c r="L283" s="1351"/>
      <c r="M283" s="1351"/>
      <c r="N283" s="1089">
        <f t="shared" ca="1" si="66"/>
        <v>0</v>
      </c>
      <c r="O283" s="1358"/>
      <c r="P283" s="810"/>
      <c r="Q283" s="210"/>
      <c r="R283" s="210"/>
      <c r="S283" s="210"/>
    </row>
    <row r="284" spans="1:19" s="209" customFormat="1" ht="13.9" hidden="1" customHeight="1" outlineLevel="2" x14ac:dyDescent="0.2">
      <c r="A284" s="1353">
        <f ca="1">IF($H284="UNIDADE CONSTRUTIVA",OFFSET(A284,-1,0)+1,LARGE(A$3:A278,1))</f>
        <v>0</v>
      </c>
      <c r="B284" s="1353">
        <f t="shared" ca="1" si="67"/>
        <v>13</v>
      </c>
      <c r="C284" s="1353">
        <f t="shared" ca="1" si="68"/>
        <v>1</v>
      </c>
      <c r="D284" s="1354">
        <f t="shared" ca="1" si="69"/>
        <v>4</v>
      </c>
      <c r="E284" s="1354">
        <f t="shared" ca="1" si="70"/>
        <v>1</v>
      </c>
      <c r="G284" s="803"/>
      <c r="H284" s="804" t="s">
        <v>559</v>
      </c>
      <c r="I284" s="805" t="str">
        <f t="shared" ca="1" si="65"/>
        <v>13.001.004.001</v>
      </c>
      <c r="J284" s="806" t="s">
        <v>3872</v>
      </c>
      <c r="K284" s="807" t="s">
        <v>1</v>
      </c>
      <c r="L284" s="1351"/>
      <c r="M284" s="1351">
        <v>116.12000000000002</v>
      </c>
      <c r="N284" s="1089">
        <f t="shared" si="66"/>
        <v>0</v>
      </c>
      <c r="O284" s="1358"/>
      <c r="P284" s="810" t="s">
        <v>1103</v>
      </c>
      <c r="Q284" s="210"/>
      <c r="R284" s="210"/>
      <c r="S284" s="210"/>
    </row>
    <row r="285" spans="1:19" s="209" customFormat="1" ht="13.9" hidden="1" customHeight="1" outlineLevel="2" x14ac:dyDescent="0.2">
      <c r="A285" s="1353">
        <f ca="1">IF($H285="UNIDADE CONSTRUTIVA",OFFSET(A285,-1,0)+1,LARGE(A$3:A279,1))</f>
        <v>0</v>
      </c>
      <c r="B285" s="1353">
        <f t="shared" ca="1" si="67"/>
        <v>13</v>
      </c>
      <c r="C285" s="1353">
        <f t="shared" ca="1" si="68"/>
        <v>1</v>
      </c>
      <c r="D285" s="1354">
        <f t="shared" ca="1" si="69"/>
        <v>4</v>
      </c>
      <c r="E285" s="1354">
        <f t="shared" ca="1" si="70"/>
        <v>2</v>
      </c>
      <c r="G285" s="803"/>
      <c r="H285" s="804" t="s">
        <v>559</v>
      </c>
      <c r="I285" s="805" t="str">
        <f t="shared" ca="1" si="65"/>
        <v>13.001.004.002</v>
      </c>
      <c r="J285" s="806" t="s">
        <v>3873</v>
      </c>
      <c r="K285" s="807" t="s">
        <v>1</v>
      </c>
      <c r="L285" s="1351"/>
      <c r="M285" s="1351">
        <v>164.465</v>
      </c>
      <c r="N285" s="1089">
        <f t="shared" si="66"/>
        <v>0</v>
      </c>
      <c r="O285" s="1358"/>
      <c r="P285" s="810" t="s">
        <v>1103</v>
      </c>
      <c r="Q285" s="210"/>
      <c r="R285" s="210"/>
      <c r="S285" s="210"/>
    </row>
    <row r="286" spans="1:19" s="209" customFormat="1" ht="13.9" hidden="1" customHeight="1" outlineLevel="2" x14ac:dyDescent="0.2">
      <c r="A286" s="1353">
        <f ca="1">IF($H286="UNIDADE CONSTRUTIVA",OFFSET(A286,-1,0)+1,LARGE(A$3:A283,1))</f>
        <v>0</v>
      </c>
      <c r="B286" s="1353">
        <f t="shared" ca="1" si="67"/>
        <v>13</v>
      </c>
      <c r="C286" s="1353">
        <f t="shared" ca="1" si="68"/>
        <v>1</v>
      </c>
      <c r="D286" s="1354">
        <f t="shared" ca="1" si="69"/>
        <v>4</v>
      </c>
      <c r="E286" s="1354">
        <f t="shared" ca="1" si="70"/>
        <v>3</v>
      </c>
      <c r="G286" s="803"/>
      <c r="H286" s="804" t="s">
        <v>559</v>
      </c>
      <c r="I286" s="805" t="str">
        <f t="shared" ca="1" si="65"/>
        <v>13.001.004.003</v>
      </c>
      <c r="J286" s="806" t="s">
        <v>3874</v>
      </c>
      <c r="K286" s="807" t="s">
        <v>1</v>
      </c>
      <c r="L286" s="1351"/>
      <c r="M286" s="1351">
        <v>631.66499999999996</v>
      </c>
      <c r="N286" s="1089">
        <f t="shared" si="66"/>
        <v>0</v>
      </c>
      <c r="O286" s="1358"/>
      <c r="P286" s="810" t="s">
        <v>1103</v>
      </c>
      <c r="Q286" s="210"/>
      <c r="R286" s="210"/>
      <c r="S286" s="210"/>
    </row>
    <row r="287" spans="1:19" s="209" customFormat="1" ht="13.9" hidden="1" customHeight="1" outlineLevel="1" collapsed="1" x14ac:dyDescent="0.2">
      <c r="A287" s="1353">
        <f ca="1">IF($H287="UNIDADE CONSTRUTIVA",OFFSET(A287,-1,0)+1,LARGE(A$3:A284,1))</f>
        <v>0</v>
      </c>
      <c r="B287" s="1353">
        <f t="shared" ca="1" si="67"/>
        <v>13</v>
      </c>
      <c r="C287" s="1353">
        <f t="shared" ca="1" si="68"/>
        <v>1</v>
      </c>
      <c r="D287" s="1354">
        <f t="shared" ca="1" si="69"/>
        <v>5</v>
      </c>
      <c r="E287" s="1354">
        <f t="shared" ca="1" si="70"/>
        <v>0</v>
      </c>
      <c r="G287" s="803"/>
      <c r="H287" s="804" t="s">
        <v>558</v>
      </c>
      <c r="I287" s="805" t="str">
        <f t="shared" ca="1" si="65"/>
        <v>13.001.005</v>
      </c>
      <c r="J287" s="806" t="s">
        <v>426</v>
      </c>
      <c r="K287" s="807"/>
      <c r="L287" s="1351"/>
      <c r="M287" s="1351"/>
      <c r="N287" s="1089">
        <f t="shared" ca="1" si="66"/>
        <v>1452.5253</v>
      </c>
      <c r="O287" s="1358"/>
      <c r="P287" s="810"/>
      <c r="Q287" s="210"/>
      <c r="R287" s="210"/>
      <c r="S287" s="210"/>
    </row>
    <row r="288" spans="1:19" s="209" customFormat="1" ht="13.9" hidden="1" customHeight="1" outlineLevel="2" x14ac:dyDescent="0.2">
      <c r="A288" s="1353">
        <f ca="1">IF($H288="UNIDADE CONSTRUTIVA",OFFSET(A288,-1,0)+1,LARGE(A$3:A285,1))</f>
        <v>0</v>
      </c>
      <c r="B288" s="1353">
        <f t="shared" ca="1" si="67"/>
        <v>13</v>
      </c>
      <c r="C288" s="1353">
        <f t="shared" ca="1" si="68"/>
        <v>1</v>
      </c>
      <c r="D288" s="1354">
        <f t="shared" ca="1" si="69"/>
        <v>5</v>
      </c>
      <c r="E288" s="1354">
        <f t="shared" ca="1" si="70"/>
        <v>1</v>
      </c>
      <c r="G288" s="803"/>
      <c r="H288" s="804" t="s">
        <v>559</v>
      </c>
      <c r="I288" s="805" t="str">
        <f t="shared" ca="1" si="65"/>
        <v>13.001.005.001</v>
      </c>
      <c r="J288" s="806" t="s">
        <v>2811</v>
      </c>
      <c r="K288" s="807" t="s">
        <v>3</v>
      </c>
      <c r="L288" s="1351">
        <f>Visus!G190</f>
        <v>19.64</v>
      </c>
      <c r="M288" s="1351">
        <v>73.957499999999996</v>
      </c>
      <c r="N288" s="1089">
        <f t="shared" si="66"/>
        <v>1452.5253</v>
      </c>
      <c r="O288" s="1358"/>
      <c r="P288" s="810" t="s">
        <v>1103</v>
      </c>
      <c r="Q288" s="210"/>
      <c r="R288" s="210"/>
      <c r="S288" s="210"/>
    </row>
    <row r="289" spans="1:19" s="209" customFormat="1" ht="13.9" hidden="1" customHeight="1" outlineLevel="1" collapsed="1" x14ac:dyDescent="0.2">
      <c r="A289" s="1353">
        <f ca="1">IF($H289="UNIDADE CONSTRUTIVA",OFFSET(A289,-1,0)+1,LARGE(A$3:A286,1))</f>
        <v>0</v>
      </c>
      <c r="B289" s="1353">
        <f t="shared" ca="1" si="67"/>
        <v>13</v>
      </c>
      <c r="C289" s="1353">
        <f t="shared" ca="1" si="68"/>
        <v>1</v>
      </c>
      <c r="D289" s="1354">
        <f t="shared" ca="1" si="69"/>
        <v>6</v>
      </c>
      <c r="E289" s="1354">
        <f t="shared" ca="1" si="70"/>
        <v>0</v>
      </c>
      <c r="G289" s="803"/>
      <c r="H289" s="804" t="s">
        <v>558</v>
      </c>
      <c r="I289" s="805" t="str">
        <f t="shared" ca="1" si="65"/>
        <v>13.001.006</v>
      </c>
      <c r="J289" s="806" t="s">
        <v>422</v>
      </c>
      <c r="K289" s="807"/>
      <c r="L289" s="1351"/>
      <c r="M289" s="1351"/>
      <c r="N289" s="1089">
        <f t="shared" ca="1" si="66"/>
        <v>107232.59595501458</v>
      </c>
      <c r="O289" s="1358"/>
      <c r="P289" s="810"/>
      <c r="Q289" s="210"/>
      <c r="R289" s="210"/>
      <c r="S289" s="210"/>
    </row>
    <row r="290" spans="1:19" s="209" customFormat="1" ht="13.9" hidden="1" customHeight="1" outlineLevel="2" x14ac:dyDescent="0.2">
      <c r="A290" s="1353">
        <f ca="1">IF($H290="UNIDADE CONSTRUTIVA",OFFSET(A290,-1,0)+1,LARGE(A$3:A287,1))</f>
        <v>0</v>
      </c>
      <c r="B290" s="1353">
        <f t="shared" ca="1" si="67"/>
        <v>13</v>
      </c>
      <c r="C290" s="1353">
        <f t="shared" ca="1" si="68"/>
        <v>1</v>
      </c>
      <c r="D290" s="1354">
        <f t="shared" ca="1" si="69"/>
        <v>6</v>
      </c>
      <c r="E290" s="1354">
        <f t="shared" ca="1" si="70"/>
        <v>1</v>
      </c>
      <c r="G290" s="803"/>
      <c r="H290" s="804" t="s">
        <v>559</v>
      </c>
      <c r="I290" s="805" t="str">
        <f t="shared" ca="1" si="65"/>
        <v>13.001.006.001</v>
      </c>
      <c r="J290" s="806" t="s">
        <v>2785</v>
      </c>
      <c r="K290" s="807" t="s">
        <v>1</v>
      </c>
      <c r="L290" s="1351">
        <f>SUM(L273)</f>
        <v>3141.9700000000003</v>
      </c>
      <c r="M290" s="1351">
        <v>28.414372144709226</v>
      </c>
      <c r="N290" s="1089">
        <f t="shared" si="66"/>
        <v>89277.104847512048</v>
      </c>
      <c r="O290" s="1358"/>
      <c r="P290" s="810" t="s">
        <v>1103</v>
      </c>
      <c r="Q290" s="210"/>
      <c r="R290" s="210"/>
      <c r="S290" s="210"/>
    </row>
    <row r="291" spans="1:19" s="209" customFormat="1" ht="13.9" hidden="1" customHeight="1" outlineLevel="2" x14ac:dyDescent="0.2">
      <c r="A291" s="1353">
        <f ca="1">IF($H291="UNIDADE CONSTRUTIVA",OFFSET(A291,-1,0)+1,LARGE(A$3:A288,1))</f>
        <v>0</v>
      </c>
      <c r="B291" s="1353">
        <f t="shared" ca="1" si="67"/>
        <v>13</v>
      </c>
      <c r="C291" s="1353">
        <f t="shared" ca="1" si="68"/>
        <v>1</v>
      </c>
      <c r="D291" s="1354">
        <f t="shared" ca="1" si="69"/>
        <v>6</v>
      </c>
      <c r="E291" s="1354">
        <f t="shared" ca="1" si="70"/>
        <v>2</v>
      </c>
      <c r="G291" s="803"/>
      <c r="H291" s="804" t="s">
        <v>559</v>
      </c>
      <c r="I291" s="805" t="str">
        <f t="shared" ca="1" si="65"/>
        <v>13.001.006.002</v>
      </c>
      <c r="J291" s="806" t="s">
        <v>2786</v>
      </c>
      <c r="K291" s="807" t="s">
        <v>1</v>
      </c>
      <c r="L291" s="1351">
        <f>L274</f>
        <v>526.75</v>
      </c>
      <c r="M291" s="1351">
        <v>15.951154715720108</v>
      </c>
      <c r="N291" s="1089">
        <f t="shared" si="66"/>
        <v>8402.2707465055664</v>
      </c>
      <c r="O291" s="1358"/>
      <c r="P291" s="810" t="s">
        <v>1103</v>
      </c>
      <c r="Q291" s="210"/>
      <c r="R291" s="210"/>
      <c r="S291" s="210"/>
    </row>
    <row r="292" spans="1:19" s="209" customFormat="1" ht="13.9" hidden="1" customHeight="1" outlineLevel="2" x14ac:dyDescent="0.2">
      <c r="A292" s="1353">
        <f ca="1">IF($H292="UNIDADE CONSTRUTIVA",OFFSET(A292,-1,0)+1,LARGE(A$3:A289,1))</f>
        <v>0</v>
      </c>
      <c r="B292" s="1353">
        <f t="shared" ca="1" si="67"/>
        <v>13</v>
      </c>
      <c r="C292" s="1353">
        <f t="shared" ca="1" si="68"/>
        <v>1</v>
      </c>
      <c r="D292" s="1354">
        <f t="shared" ca="1" si="69"/>
        <v>6</v>
      </c>
      <c r="E292" s="1354">
        <f t="shared" ca="1" si="70"/>
        <v>3</v>
      </c>
      <c r="G292" s="803"/>
      <c r="H292" s="804" t="s">
        <v>559</v>
      </c>
      <c r="I292" s="805" t="str">
        <f t="shared" ca="1" si="65"/>
        <v>13.001.006.003</v>
      </c>
      <c r="J292" s="806" t="s">
        <v>2812</v>
      </c>
      <c r="K292" s="807" t="s">
        <v>1</v>
      </c>
      <c r="L292" s="1351">
        <f>SUM(L280:L282)</f>
        <v>111.72999999999999</v>
      </c>
      <c r="M292" s="1351">
        <v>85.502733026017665</v>
      </c>
      <c r="N292" s="1089">
        <f t="shared" si="66"/>
        <v>9553.2203609969529</v>
      </c>
      <c r="O292" s="1358"/>
      <c r="P292" s="810" t="s">
        <v>1103</v>
      </c>
      <c r="Q292" s="210"/>
      <c r="R292" s="210"/>
      <c r="S292" s="210"/>
    </row>
    <row r="293" spans="1:19" s="209" customFormat="1" ht="13.9" hidden="1" customHeight="1" outlineLevel="2" x14ac:dyDescent="0.2">
      <c r="A293" s="1353">
        <f ca="1">IF($H293="UNIDADE CONSTRUTIVA",OFFSET(A293,-1,0)+1,LARGE(A$3:A290,1))</f>
        <v>0</v>
      </c>
      <c r="B293" s="1353">
        <f t="shared" ca="1" si="67"/>
        <v>13</v>
      </c>
      <c r="C293" s="1353">
        <f t="shared" ca="1" si="68"/>
        <v>1</v>
      </c>
      <c r="D293" s="1354">
        <f t="shared" ca="1" si="69"/>
        <v>6</v>
      </c>
      <c r="E293" s="1354">
        <f t="shared" ca="1" si="70"/>
        <v>4</v>
      </c>
      <c r="G293" s="803"/>
      <c r="H293" s="804" t="s">
        <v>559</v>
      </c>
      <c r="I293" s="805" t="str">
        <f t="shared" ca="1" si="65"/>
        <v>13.001.006.004</v>
      </c>
      <c r="J293" s="806" t="s">
        <v>3875</v>
      </c>
      <c r="K293" s="807" t="s">
        <v>1</v>
      </c>
      <c r="L293" s="1351"/>
      <c r="M293" s="1351"/>
      <c r="N293" s="1089">
        <f t="shared" si="66"/>
        <v>0</v>
      </c>
      <c r="O293" s="1358"/>
      <c r="P293" s="810" t="s">
        <v>1103</v>
      </c>
      <c r="Q293" s="210"/>
      <c r="R293" s="210"/>
      <c r="S293" s="210"/>
    </row>
    <row r="294" spans="1:19" s="209" customFormat="1" ht="13.9" hidden="1" customHeight="1" outlineLevel="2" x14ac:dyDescent="0.2">
      <c r="A294" s="1353">
        <f ca="1">IF($H294="UNIDADE CONSTRUTIVA",OFFSET(A294,-1,0)+1,LARGE(A$3:A291,1))</f>
        <v>0</v>
      </c>
      <c r="B294" s="1353">
        <f t="shared" ca="1" si="67"/>
        <v>13</v>
      </c>
      <c r="C294" s="1353">
        <f t="shared" ca="1" si="68"/>
        <v>1</v>
      </c>
      <c r="D294" s="1354">
        <f t="shared" ca="1" si="69"/>
        <v>6</v>
      </c>
      <c r="E294" s="1354">
        <f t="shared" ca="1" si="70"/>
        <v>5</v>
      </c>
      <c r="G294" s="803"/>
      <c r="H294" s="804" t="s">
        <v>559</v>
      </c>
      <c r="I294" s="805" t="str">
        <f t="shared" ca="1" si="65"/>
        <v>13.001.006.005</v>
      </c>
      <c r="J294" s="806" t="s">
        <v>3876</v>
      </c>
      <c r="K294" s="807" t="s">
        <v>1</v>
      </c>
      <c r="L294" s="1351"/>
      <c r="M294" s="1351"/>
      <c r="N294" s="1089">
        <f t="shared" si="66"/>
        <v>0</v>
      </c>
      <c r="O294" s="1358"/>
      <c r="P294" s="810" t="s">
        <v>1103</v>
      </c>
      <c r="Q294" s="210"/>
      <c r="R294" s="210"/>
      <c r="S294" s="210"/>
    </row>
    <row r="295" spans="1:19" s="209" customFormat="1" ht="13.9" hidden="1" customHeight="1" outlineLevel="2" x14ac:dyDescent="0.2">
      <c r="A295" s="1353">
        <f ca="1">IF($H295="UNIDADE CONSTRUTIVA",OFFSET(A295,-1,0)+1,LARGE(A$3:A292,1))</f>
        <v>0</v>
      </c>
      <c r="B295" s="1353">
        <f t="shared" ca="1" si="67"/>
        <v>13</v>
      </c>
      <c r="C295" s="1353">
        <f t="shared" ca="1" si="68"/>
        <v>1</v>
      </c>
      <c r="D295" s="1354">
        <f t="shared" ca="1" si="69"/>
        <v>6</v>
      </c>
      <c r="E295" s="1354">
        <f t="shared" ca="1" si="70"/>
        <v>6</v>
      </c>
      <c r="G295" s="803"/>
      <c r="H295" s="804" t="s">
        <v>559</v>
      </c>
      <c r="I295" s="805" t="str">
        <f t="shared" ca="1" si="65"/>
        <v>13.001.006.006</v>
      </c>
      <c r="J295" s="806" t="s">
        <v>2813</v>
      </c>
      <c r="K295" s="807" t="s">
        <v>3</v>
      </c>
      <c r="L295" s="1351"/>
      <c r="M295" s="1351"/>
      <c r="N295" s="1089">
        <f t="shared" si="66"/>
        <v>0</v>
      </c>
      <c r="O295" s="1358"/>
      <c r="P295" s="810" t="s">
        <v>1103</v>
      </c>
      <c r="Q295" s="210"/>
      <c r="R295" s="210"/>
      <c r="S295" s="210"/>
    </row>
    <row r="296" spans="1:19" s="209" customFormat="1" ht="13.9" hidden="1" customHeight="1" outlineLevel="1" x14ac:dyDescent="0.2">
      <c r="A296" s="1353">
        <f ca="1">IF($H296="UNIDADE CONSTRUTIVA",OFFSET(A296,-1,0)+1,LARGE(A$3:A293,1))</f>
        <v>0</v>
      </c>
      <c r="B296" s="1353">
        <f t="shared" ca="1" si="67"/>
        <v>13</v>
      </c>
      <c r="C296" s="1353">
        <f t="shared" ca="1" si="68"/>
        <v>2</v>
      </c>
      <c r="D296" s="1354">
        <f t="shared" ca="1" si="69"/>
        <v>0</v>
      </c>
      <c r="E296" s="1354">
        <f t="shared" ca="1" si="70"/>
        <v>6</v>
      </c>
      <c r="G296" s="803"/>
      <c r="H296" s="804" t="s">
        <v>557</v>
      </c>
      <c r="I296" s="805" t="str">
        <f t="shared" ref="I296" ca="1" si="81">IF(H296="Unidade Construtiva",TEXT(A296,"00"),IF(H296="Célula Construtiva",TEXT(B296,"00"),IF(H296="Etapa",CONCATENATE(TEXT(B296,"00"),".",TEXT(C296,"000")),IF(H296="Subetapa",CONCATENATE(TEXT(B296,"00"),".",TEXT(C296,"000"),".",TEXT(D296,"000")),IF(H296="Serviço",CONCATENATE(TEXT(B296,"00"),".",TEXT(C296,"000"),".",TEXT(D296,"000"),".",TEXT(E296,"000")),"")))))</f>
        <v>13.002</v>
      </c>
      <c r="J296" s="806" t="s">
        <v>6928</v>
      </c>
      <c r="K296" s="807"/>
      <c r="L296" s="1351"/>
      <c r="M296" s="1351"/>
      <c r="N296" s="1089">
        <f t="shared" ca="1" si="66"/>
        <v>425444.66540374653</v>
      </c>
      <c r="O296" s="1358"/>
      <c r="P296" s="810"/>
      <c r="Q296" s="210"/>
      <c r="R296" s="210"/>
      <c r="S296" s="210"/>
    </row>
    <row r="297" spans="1:19" s="209" customFormat="1" ht="13.9" hidden="1" customHeight="1" outlineLevel="1" collapsed="1" x14ac:dyDescent="0.2">
      <c r="A297" s="1353">
        <f ca="1">IF($H297="UNIDADE CONSTRUTIVA",OFFSET(A297,-1,0)+1,LARGE(A$3:A300,1))</f>
        <v>0</v>
      </c>
      <c r="B297" s="1353">
        <f ca="1">IF(H297="UNIDADE CONSTRUTIVA",0,IF(H297="CÉLULA CONSTRUTIVA",OFFSET(B297,-1,0)+1,OFFSET(B297,-1,0)))</f>
        <v>13</v>
      </c>
      <c r="C297" s="1353">
        <f ca="1">IF(H297="CÉLULA CONSTRUTIVA",0,IF(H297="ETAPA",OFFSET(C297,-1,0)+1,OFFSET(C297,-1,0)))</f>
        <v>2</v>
      </c>
      <c r="D297" s="1354">
        <f ca="1">IF(H297="ETAPA",0,IF(H297="SUBETAPA",OFFSET(D297,-1,0)+1,OFFSET(D297,-1,0)))</f>
        <v>1</v>
      </c>
      <c r="E297" s="1354">
        <f ca="1">IF(H297="Subetapa",0,IF(H297="serviço",OFFSET(E297,-1,0)+1,OFFSET(E297,-1,0)))</f>
        <v>0</v>
      </c>
      <c r="G297" s="803"/>
      <c r="H297" s="804" t="s">
        <v>558</v>
      </c>
      <c r="I297" s="805" t="str">
        <f ca="1">IF(H297="Unidade Construtiva",TEXT(A297,"00"),IF(H297="Célula Construtiva",TEXT(B297,"00"),IF(H297="Etapa",CONCATENATE(TEXT(B297,"00"),".",TEXT(C297,"000")),IF(H297="Subetapa",CONCATENATE(TEXT(B297,"00"),".",TEXT(C297,"000"),".",TEXT(D297,"000")),IF(H297="Serviço",CONCATENATE(TEXT(B297,"00"),".",TEXT(C297,"000"),".",TEXT(D297,"000"),".",TEXT(E297,"000")),"")))))</f>
        <v>13.002.001</v>
      </c>
      <c r="J297" s="806" t="s">
        <v>6924</v>
      </c>
      <c r="K297" s="807"/>
      <c r="L297" s="1351"/>
      <c r="M297" s="1351"/>
      <c r="N297" s="1089">
        <f t="shared" ca="1" si="66"/>
        <v>50725.799744199998</v>
      </c>
      <c r="O297" s="1358"/>
      <c r="P297" s="810"/>
      <c r="Q297" s="210"/>
      <c r="R297" s="210"/>
      <c r="S297" s="210"/>
    </row>
    <row r="298" spans="1:19" s="209" customFormat="1" ht="13.9" hidden="1" customHeight="1" outlineLevel="2" x14ac:dyDescent="0.2">
      <c r="A298" s="1353">
        <f ca="1">IF($H298="UNIDADE CONSTRUTIVA",OFFSET(A298,-1,0)+1,LARGE(A$3:A301,1))</f>
        <v>0</v>
      </c>
      <c r="B298" s="1353">
        <f ca="1">IF(H298="UNIDADE CONSTRUTIVA",0,IF(H298="CÉLULA CONSTRUTIVA",OFFSET(B298,-1,0)+1,OFFSET(B298,-1,0)))</f>
        <v>13</v>
      </c>
      <c r="C298" s="1353">
        <f ca="1">IF(H298="CÉLULA CONSTRUTIVA",0,IF(H298="ETAPA",OFFSET(C298,-1,0)+1,OFFSET(C298,-1,0)))</f>
        <v>2</v>
      </c>
      <c r="D298" s="1354">
        <f ca="1">IF(H298="ETAPA",0,IF(H298="SUBETAPA",OFFSET(D298,-1,0)+1,OFFSET(D298,-1,0)))</f>
        <v>1</v>
      </c>
      <c r="E298" s="1354">
        <f ca="1">IF(H298="Subetapa",0,IF(H298="serviço",OFFSET(E298,-1,0)+1,OFFSET(E298,-1,0)))</f>
        <v>1</v>
      </c>
      <c r="G298" s="803"/>
      <c r="H298" s="804" t="s">
        <v>559</v>
      </c>
      <c r="I298" s="805" t="str">
        <f ca="1">IF(H298="Unidade Construtiva",TEXT(A298,"00"),IF(H298="Célula Construtiva",TEXT(B298,"00"),IF(H298="Etapa",CONCATENATE(TEXT(B298,"00"),".",TEXT(C298,"000")),IF(H298="Subetapa",CONCATENATE(TEXT(B298,"00"),".",TEXT(C298,"000"),".",TEXT(D298,"000")),IF(H298="Serviço",CONCATENATE(TEXT(B298,"00"),".",TEXT(C298,"000"),".",TEXT(D298,"000"),".",TEXT(E298,"000")),"")))))</f>
        <v>13.002.001.001</v>
      </c>
      <c r="J298" s="806" t="s">
        <v>3870</v>
      </c>
      <c r="K298" s="807" t="s">
        <v>1</v>
      </c>
      <c r="L298" s="1351">
        <f>Visus!G822</f>
        <v>3163.3199999999997</v>
      </c>
      <c r="M298" s="1351">
        <v>15.898575000000001</v>
      </c>
      <c r="N298" s="1089">
        <f t="shared" si="66"/>
        <v>50292.280268999995</v>
      </c>
      <c r="O298" s="1358"/>
      <c r="P298" s="810" t="s">
        <v>1103</v>
      </c>
      <c r="Q298" s="1366"/>
      <c r="R298" s="1366"/>
      <c r="S298" s="210"/>
    </row>
    <row r="299" spans="1:19" s="209" customFormat="1" ht="13.9" hidden="1" customHeight="1" outlineLevel="2" x14ac:dyDescent="0.2">
      <c r="A299" s="1353">
        <f ca="1">IF($H299="UNIDADE CONSTRUTIVA",OFFSET(A299,-1,0)+1,LARGE(A$3:A302,1))</f>
        <v>0</v>
      </c>
      <c r="B299" s="1353">
        <f ca="1">IF(H299="UNIDADE CONSTRUTIVA",0,IF(H299="CÉLULA CONSTRUTIVA",OFFSET(B299,-1,0)+1,OFFSET(B299,-1,0)))</f>
        <v>13</v>
      </c>
      <c r="C299" s="1353">
        <f ca="1">IF(H299="CÉLULA CONSTRUTIVA",0,IF(H299="ETAPA",OFFSET(C299,-1,0)+1,OFFSET(C299,-1,0)))</f>
        <v>2</v>
      </c>
      <c r="D299" s="1354">
        <f ca="1">IF(H299="ETAPA",0,IF(H299="SUBETAPA",OFFSET(D299,-1,0)+1,OFFSET(D299,-1,0)))</f>
        <v>1</v>
      </c>
      <c r="E299" s="1354">
        <f ca="1">IF(H299="Subetapa",0,IF(H299="serviço",OFFSET(E299,-1,0)+1,OFFSET(E299,-1,0)))</f>
        <v>2</v>
      </c>
      <c r="G299" s="803"/>
      <c r="H299" s="804" t="s">
        <v>559</v>
      </c>
      <c r="I299" s="805" t="str">
        <f ca="1">IF(H299="Unidade Construtiva",TEXT(A299,"00"),IF(H299="Célula Construtiva",TEXT(B299,"00"),IF(H299="Etapa",CONCATENATE(TEXT(B299,"00"),".",TEXT(C299,"000")),IF(H299="Subetapa",CONCATENATE(TEXT(B299,"00"),".",TEXT(C299,"000"),".",TEXT(D299,"000")),IF(H299="Serviço",CONCATENATE(TEXT(B299,"00"),".",TEXT(C299,"000"),".",TEXT(D299,"000"),".",TEXT(E299,"000")),"")))))</f>
        <v>13.002.001.002</v>
      </c>
      <c r="J299" s="806" t="s">
        <v>2782</v>
      </c>
      <c r="K299" s="807" t="s">
        <v>1</v>
      </c>
      <c r="L299" s="1351">
        <f>Visus!G821</f>
        <v>183.62</v>
      </c>
      <c r="M299" s="1351">
        <v>2.3609599999999999</v>
      </c>
      <c r="N299" s="1089">
        <f t="shared" si="66"/>
        <v>433.51947519999999</v>
      </c>
      <c r="O299" s="1358"/>
      <c r="P299" s="810" t="s">
        <v>1103</v>
      </c>
      <c r="Q299" s="210"/>
      <c r="R299" s="210"/>
      <c r="S299" s="210"/>
    </row>
    <row r="300" spans="1:19" s="209" customFormat="1" ht="13.9" hidden="1" customHeight="1" outlineLevel="1" collapsed="1" x14ac:dyDescent="0.2">
      <c r="A300" s="1353">
        <f ca="1">IF($H300="UNIDADE CONSTRUTIVA",OFFSET(A300,-1,0)+1,LARGE(A$3:A294,1))</f>
        <v>0</v>
      </c>
      <c r="B300" s="1353">
        <f t="shared" ref="B300:B318" ca="1" si="82">IF(H300="UNIDADE CONSTRUTIVA",0,IF(H300="CÉLULA CONSTRUTIVA",OFFSET(B300,-1,0)+1,OFFSET(B300,-1,0)))</f>
        <v>13</v>
      </c>
      <c r="C300" s="1353">
        <f t="shared" ref="C300:C318" ca="1" si="83">IF(H300="CÉLULA CONSTRUTIVA",0,IF(H300="ETAPA",OFFSET(C300,-1,0)+1,OFFSET(C300,-1,0)))</f>
        <v>2</v>
      </c>
      <c r="D300" s="1354">
        <f t="shared" ref="D300:D318" ca="1" si="84">IF(H300="ETAPA",0,IF(H300="SUBETAPA",OFFSET(D300,-1,0)+1,OFFSET(D300,-1,0)))</f>
        <v>2</v>
      </c>
      <c r="E300" s="1354">
        <f t="shared" ref="E300:E318" ca="1" si="85">IF(H300="Subetapa",0,IF(H300="serviço",OFFSET(E300,-1,0)+1,OFFSET(E300,-1,0)))</f>
        <v>0</v>
      </c>
      <c r="G300" s="803"/>
      <c r="H300" s="804" t="s">
        <v>558</v>
      </c>
      <c r="I300" s="805" t="str">
        <f t="shared" ref="I300:I318" ca="1" si="86">IF(H300="Unidade Construtiva",TEXT(A300,"00"),IF(H300="Célula Construtiva",TEXT(B300,"00"),IF(H300="Etapa",CONCATENATE(TEXT(B300,"00"),".",TEXT(C300,"000")),IF(H300="Subetapa",CONCATENATE(TEXT(B300,"00"),".",TEXT(C300,"000"),".",TEXT(D300,"000")),IF(H300="Serviço",CONCATENATE(TEXT(B300,"00"),".",TEXT(C300,"000"),".",TEXT(D300,"000"),".",TEXT(E300,"000")),"")))))</f>
        <v>13.002.002</v>
      </c>
      <c r="J300" s="806" t="s">
        <v>6925</v>
      </c>
      <c r="K300" s="807"/>
      <c r="L300" s="1351"/>
      <c r="M300" s="1351"/>
      <c r="N300" s="1089">
        <f t="shared" ca="1" si="66"/>
        <v>25611.276910500004</v>
      </c>
      <c r="O300" s="1358"/>
      <c r="P300" s="810"/>
      <c r="Q300" s="210"/>
      <c r="R300" s="210"/>
      <c r="S300" s="210"/>
    </row>
    <row r="301" spans="1:19" s="209" customFormat="1" ht="13.9" hidden="1" customHeight="1" outlineLevel="2" x14ac:dyDescent="0.2">
      <c r="A301" s="1353">
        <f ca="1">IF($H301="UNIDADE CONSTRUTIVA",OFFSET(A301,-1,0)+1,LARGE(A$3:A295,1))</f>
        <v>0</v>
      </c>
      <c r="B301" s="1353">
        <f t="shared" ca="1" si="82"/>
        <v>13</v>
      </c>
      <c r="C301" s="1353">
        <f t="shared" ca="1" si="83"/>
        <v>2</v>
      </c>
      <c r="D301" s="1354">
        <f t="shared" ca="1" si="84"/>
        <v>2</v>
      </c>
      <c r="E301" s="1354">
        <f t="shared" ca="1" si="85"/>
        <v>1</v>
      </c>
      <c r="G301" s="803"/>
      <c r="H301" s="804" t="s">
        <v>559</v>
      </c>
      <c r="I301" s="805" t="str">
        <f t="shared" ca="1" si="86"/>
        <v>13.002.002.001</v>
      </c>
      <c r="J301" s="1365" t="s">
        <v>3868</v>
      </c>
      <c r="K301" s="807" t="s">
        <v>1</v>
      </c>
      <c r="L301" s="1351">
        <f>Visus!G806</f>
        <v>359.39</v>
      </c>
      <c r="M301" s="1351">
        <v>12.75</v>
      </c>
      <c r="N301" s="1089">
        <f t="shared" si="66"/>
        <v>4582.2224999999999</v>
      </c>
      <c r="O301" s="1358"/>
      <c r="P301" s="810" t="s">
        <v>1103</v>
      </c>
      <c r="Q301" s="210"/>
      <c r="R301" s="210"/>
      <c r="S301" s="210"/>
    </row>
    <row r="302" spans="1:19" s="209" customFormat="1" ht="13.9" hidden="1" customHeight="1" outlineLevel="2" x14ac:dyDescent="0.2">
      <c r="A302" s="1353">
        <f ca="1">IF($H302="UNIDADE CONSTRUTIVA",OFFSET(A302,-1,0)+1,LARGE(A$3:A296,1))</f>
        <v>0</v>
      </c>
      <c r="B302" s="1353">
        <f t="shared" ca="1" si="82"/>
        <v>13</v>
      </c>
      <c r="C302" s="1353">
        <f t="shared" ca="1" si="83"/>
        <v>2</v>
      </c>
      <c r="D302" s="1354">
        <f t="shared" ca="1" si="84"/>
        <v>2</v>
      </c>
      <c r="E302" s="1354">
        <f t="shared" ca="1" si="85"/>
        <v>2</v>
      </c>
      <c r="G302" s="803"/>
      <c r="H302" s="804" t="s">
        <v>559</v>
      </c>
      <c r="I302" s="805" t="str">
        <f t="shared" ca="1" si="86"/>
        <v>13.002.002.002</v>
      </c>
      <c r="J302" s="1365" t="s">
        <v>3869</v>
      </c>
      <c r="K302" s="807" t="s">
        <v>1</v>
      </c>
      <c r="L302" s="1351">
        <f>Visus!G805</f>
        <v>2803.9300000000003</v>
      </c>
      <c r="M302" s="1351">
        <v>7.4998500000000003</v>
      </c>
      <c r="N302" s="1089">
        <f t="shared" si="66"/>
        <v>21029.054410500004</v>
      </c>
      <c r="O302" s="1358"/>
      <c r="P302" s="810" t="s">
        <v>1103</v>
      </c>
      <c r="Q302" s="210"/>
      <c r="R302" s="210"/>
      <c r="S302" s="210"/>
    </row>
    <row r="303" spans="1:19" s="209" customFormat="1" ht="13.9" hidden="1" customHeight="1" outlineLevel="1" collapsed="1" x14ac:dyDescent="0.2">
      <c r="A303" s="1353">
        <f ca="1">IF($H303="UNIDADE CONSTRUTIVA",OFFSET(A303,-1,0)+1,LARGE(A$3:A297,1))</f>
        <v>0</v>
      </c>
      <c r="B303" s="1353">
        <f t="shared" ca="1" si="82"/>
        <v>13</v>
      </c>
      <c r="C303" s="1353">
        <f t="shared" ca="1" si="83"/>
        <v>2</v>
      </c>
      <c r="D303" s="1354">
        <f t="shared" ca="1" si="84"/>
        <v>3</v>
      </c>
      <c r="E303" s="1354">
        <f t="shared" ca="1" si="85"/>
        <v>0</v>
      </c>
      <c r="G303" s="803"/>
      <c r="H303" s="804" t="s">
        <v>558</v>
      </c>
      <c r="I303" s="805" t="str">
        <f t="shared" ca="1" si="86"/>
        <v>13.002.003</v>
      </c>
      <c r="J303" s="806" t="s">
        <v>6926</v>
      </c>
      <c r="K303" s="807"/>
      <c r="L303" s="1351"/>
      <c r="M303" s="1351"/>
      <c r="N303" s="1089">
        <f t="shared" ca="1" si="66"/>
        <v>79624.036150000014</v>
      </c>
      <c r="O303" s="1358"/>
      <c r="P303" s="810"/>
      <c r="Q303" s="210"/>
      <c r="R303" s="210"/>
      <c r="S303" s="210"/>
    </row>
    <row r="304" spans="1:19" s="209" customFormat="1" ht="13.9" hidden="1" customHeight="1" outlineLevel="2" x14ac:dyDescent="0.2">
      <c r="A304" s="1353">
        <f ca="1">IF($H304="UNIDADE CONSTRUTIVA",OFFSET(A304,-1,0)+1,LARGE(A$3:A298,1))</f>
        <v>0</v>
      </c>
      <c r="B304" s="1353">
        <f t="shared" ca="1" si="82"/>
        <v>13</v>
      </c>
      <c r="C304" s="1353">
        <f t="shared" ca="1" si="83"/>
        <v>2</v>
      </c>
      <c r="D304" s="1354">
        <f t="shared" ca="1" si="84"/>
        <v>3</v>
      </c>
      <c r="E304" s="1354">
        <f t="shared" ca="1" si="85"/>
        <v>1</v>
      </c>
      <c r="G304" s="803"/>
      <c r="H304" s="804" t="s">
        <v>559</v>
      </c>
      <c r="I304" s="805" t="str">
        <f t="shared" ca="1" si="86"/>
        <v>13.002.003.001</v>
      </c>
      <c r="J304" s="806" t="s">
        <v>3871</v>
      </c>
      <c r="K304" s="807" t="s">
        <v>1</v>
      </c>
      <c r="L304" s="1351">
        <f>SUM(Visus!G837:G840)</f>
        <v>953.41000000000008</v>
      </c>
      <c r="M304" s="1351">
        <v>83.515000000000001</v>
      </c>
      <c r="N304" s="1089">
        <f t="shared" si="66"/>
        <v>79624.036150000014</v>
      </c>
      <c r="O304" s="1358"/>
      <c r="P304" s="810" t="s">
        <v>1103</v>
      </c>
      <c r="Q304" s="210"/>
      <c r="R304" s="210"/>
      <c r="S304" s="210"/>
    </row>
    <row r="305" spans="1:19" s="209" customFormat="1" ht="13.9" hidden="1" customHeight="1" outlineLevel="1" collapsed="1" x14ac:dyDescent="0.2">
      <c r="A305" s="1353">
        <f ca="1">IF($H305="UNIDADE CONSTRUTIVA",OFFSET(A305,-1,0)+1,LARGE(A$3:A302,1))</f>
        <v>0</v>
      </c>
      <c r="B305" s="1353">
        <f t="shared" ca="1" si="82"/>
        <v>13</v>
      </c>
      <c r="C305" s="1353">
        <f t="shared" ca="1" si="83"/>
        <v>2</v>
      </c>
      <c r="D305" s="1354">
        <f t="shared" ca="1" si="84"/>
        <v>4</v>
      </c>
      <c r="E305" s="1354">
        <f t="shared" ca="1" si="85"/>
        <v>0</v>
      </c>
      <c r="G305" s="803"/>
      <c r="H305" s="804" t="s">
        <v>558</v>
      </c>
      <c r="I305" s="805" t="str">
        <f t="shared" ca="1" si="86"/>
        <v>13.002.004</v>
      </c>
      <c r="J305" s="806" t="s">
        <v>425</v>
      </c>
      <c r="K305" s="807"/>
      <c r="L305" s="1351"/>
      <c r="M305" s="1351"/>
      <c r="N305" s="1089">
        <f t="shared" ca="1" si="66"/>
        <v>0</v>
      </c>
      <c r="O305" s="1358"/>
      <c r="P305" s="810"/>
      <c r="Q305" s="210"/>
      <c r="R305" s="210"/>
      <c r="S305" s="210"/>
    </row>
    <row r="306" spans="1:19" s="209" customFormat="1" ht="13.9" hidden="1" customHeight="1" outlineLevel="2" x14ac:dyDescent="0.2">
      <c r="A306" s="1353">
        <f ca="1">IF($H306="UNIDADE CONSTRUTIVA",OFFSET(A306,-1,0)+1,LARGE(A$3:A303,1))</f>
        <v>0</v>
      </c>
      <c r="B306" s="1353">
        <f t="shared" ca="1" si="82"/>
        <v>13</v>
      </c>
      <c r="C306" s="1353">
        <f t="shared" ca="1" si="83"/>
        <v>2</v>
      </c>
      <c r="D306" s="1354">
        <f t="shared" ca="1" si="84"/>
        <v>4</v>
      </c>
      <c r="E306" s="1354">
        <f t="shared" ca="1" si="85"/>
        <v>1</v>
      </c>
      <c r="G306" s="803"/>
      <c r="H306" s="804" t="s">
        <v>559</v>
      </c>
      <c r="I306" s="805" t="str">
        <f t="shared" ca="1" si="86"/>
        <v>13.002.004.001</v>
      </c>
      <c r="J306" s="806" t="s">
        <v>3872</v>
      </c>
      <c r="K306" s="807" t="s">
        <v>1</v>
      </c>
      <c r="L306" s="1351"/>
      <c r="M306" s="1351">
        <v>116.12000000000002</v>
      </c>
      <c r="N306" s="1089">
        <f t="shared" si="66"/>
        <v>0</v>
      </c>
      <c r="O306" s="1358"/>
      <c r="P306" s="810" t="s">
        <v>1103</v>
      </c>
      <c r="Q306" s="210"/>
      <c r="R306" s="210"/>
      <c r="S306" s="210"/>
    </row>
    <row r="307" spans="1:19" s="209" customFormat="1" ht="13.9" hidden="1" customHeight="1" outlineLevel="2" x14ac:dyDescent="0.2">
      <c r="A307" s="1353">
        <f ca="1">IF($H307="UNIDADE CONSTRUTIVA",OFFSET(A307,-1,0)+1,LARGE(A$3:A304,1))</f>
        <v>0</v>
      </c>
      <c r="B307" s="1353">
        <f t="shared" ca="1" si="82"/>
        <v>13</v>
      </c>
      <c r="C307" s="1353">
        <f t="shared" ca="1" si="83"/>
        <v>2</v>
      </c>
      <c r="D307" s="1354">
        <f t="shared" ca="1" si="84"/>
        <v>4</v>
      </c>
      <c r="E307" s="1354">
        <f t="shared" ca="1" si="85"/>
        <v>2</v>
      </c>
      <c r="G307" s="803"/>
      <c r="H307" s="804" t="s">
        <v>559</v>
      </c>
      <c r="I307" s="805" t="str">
        <f t="shared" ca="1" si="86"/>
        <v>13.002.004.002</v>
      </c>
      <c r="J307" s="806" t="s">
        <v>3873</v>
      </c>
      <c r="K307" s="807" t="s">
        <v>1</v>
      </c>
      <c r="L307" s="1351"/>
      <c r="M307" s="1351">
        <v>164.465</v>
      </c>
      <c r="N307" s="1089">
        <f t="shared" si="66"/>
        <v>0</v>
      </c>
      <c r="O307" s="1358"/>
      <c r="P307" s="810" t="s">
        <v>1103</v>
      </c>
      <c r="Q307" s="210"/>
      <c r="R307" s="210"/>
      <c r="S307" s="210"/>
    </row>
    <row r="308" spans="1:19" s="209" customFormat="1" ht="13.9" hidden="1" customHeight="1" outlineLevel="2" x14ac:dyDescent="0.2">
      <c r="A308" s="1353">
        <f ca="1">IF($H308="UNIDADE CONSTRUTIVA",OFFSET(A308,-1,0)+1,LARGE(A$3:A305,1))</f>
        <v>0</v>
      </c>
      <c r="B308" s="1353">
        <f t="shared" ca="1" si="82"/>
        <v>13</v>
      </c>
      <c r="C308" s="1353">
        <f t="shared" ca="1" si="83"/>
        <v>2</v>
      </c>
      <c r="D308" s="1354">
        <f t="shared" ca="1" si="84"/>
        <v>4</v>
      </c>
      <c r="E308" s="1354">
        <f t="shared" ca="1" si="85"/>
        <v>3</v>
      </c>
      <c r="G308" s="803"/>
      <c r="H308" s="804" t="s">
        <v>559</v>
      </c>
      <c r="I308" s="805" t="str">
        <f t="shared" ca="1" si="86"/>
        <v>13.002.004.003</v>
      </c>
      <c r="J308" s="806" t="s">
        <v>3874</v>
      </c>
      <c r="K308" s="807" t="s">
        <v>1</v>
      </c>
      <c r="L308" s="1351"/>
      <c r="M308" s="1351">
        <v>631.66499999999996</v>
      </c>
      <c r="N308" s="1089">
        <f t="shared" si="66"/>
        <v>0</v>
      </c>
      <c r="O308" s="1358"/>
      <c r="P308" s="810" t="s">
        <v>1103</v>
      </c>
      <c r="Q308" s="210"/>
      <c r="R308" s="210"/>
      <c r="S308" s="210"/>
    </row>
    <row r="309" spans="1:19" s="209" customFormat="1" ht="13.9" hidden="1" customHeight="1" outlineLevel="1" collapsed="1" x14ac:dyDescent="0.2">
      <c r="A309" s="1353">
        <f ca="1">IF($H309="UNIDADE CONSTRUTIVA",OFFSET(A309,-1,0)+1,LARGE(A$3:A306,1))</f>
        <v>0</v>
      </c>
      <c r="B309" s="1353">
        <f t="shared" ca="1" si="82"/>
        <v>13</v>
      </c>
      <c r="C309" s="1353">
        <f t="shared" ca="1" si="83"/>
        <v>2</v>
      </c>
      <c r="D309" s="1354">
        <f t="shared" ca="1" si="84"/>
        <v>5</v>
      </c>
      <c r="E309" s="1354">
        <f t="shared" ca="1" si="85"/>
        <v>0</v>
      </c>
      <c r="G309" s="803"/>
      <c r="H309" s="804" t="s">
        <v>558</v>
      </c>
      <c r="I309" s="805" t="str">
        <f t="shared" ca="1" si="86"/>
        <v>13.002.005</v>
      </c>
      <c r="J309" s="806" t="s">
        <v>426</v>
      </c>
      <c r="K309" s="807"/>
      <c r="L309" s="1351"/>
      <c r="M309" s="1351"/>
      <c r="N309" s="1089">
        <f t="shared" ca="1" si="66"/>
        <v>3594.3344999999999</v>
      </c>
      <c r="O309" s="1358"/>
      <c r="P309" s="810"/>
      <c r="Q309" s="210"/>
      <c r="R309" s="210"/>
      <c r="S309" s="210"/>
    </row>
    <row r="310" spans="1:19" s="209" customFormat="1" ht="13.9" hidden="1" customHeight="1" outlineLevel="2" x14ac:dyDescent="0.2">
      <c r="A310" s="1353">
        <f ca="1">IF($H310="UNIDADE CONSTRUTIVA",OFFSET(A310,-1,0)+1,LARGE(A$3:A307,1))</f>
        <v>0</v>
      </c>
      <c r="B310" s="1353">
        <f t="shared" ca="1" si="82"/>
        <v>13</v>
      </c>
      <c r="C310" s="1353">
        <f t="shared" ca="1" si="83"/>
        <v>2</v>
      </c>
      <c r="D310" s="1354">
        <f t="shared" ca="1" si="84"/>
        <v>5</v>
      </c>
      <c r="E310" s="1354">
        <f t="shared" ca="1" si="85"/>
        <v>1</v>
      </c>
      <c r="G310" s="803"/>
      <c r="H310" s="804" t="s">
        <v>559</v>
      </c>
      <c r="I310" s="805" t="str">
        <f t="shared" ca="1" si="86"/>
        <v>13.002.005.001</v>
      </c>
      <c r="J310" s="806" t="s">
        <v>2811</v>
      </c>
      <c r="K310" s="807" t="s">
        <v>3</v>
      </c>
      <c r="L310" s="1351">
        <f>Visus!G905</f>
        <v>48.6</v>
      </c>
      <c r="M310" s="1351">
        <v>73.957499999999996</v>
      </c>
      <c r="N310" s="1089">
        <f t="shared" si="66"/>
        <v>3594.3344999999999</v>
      </c>
      <c r="O310" s="1358"/>
      <c r="P310" s="810" t="s">
        <v>1103</v>
      </c>
      <c r="Q310" s="210"/>
      <c r="R310" s="210"/>
      <c r="S310" s="210"/>
    </row>
    <row r="311" spans="1:19" s="209" customFormat="1" ht="13.9" hidden="1" customHeight="1" outlineLevel="1" collapsed="1" x14ac:dyDescent="0.2">
      <c r="A311" s="1353">
        <f ca="1">IF($H311="UNIDADE CONSTRUTIVA",OFFSET(A311,-1,0)+1,LARGE(A$3:A308,1))</f>
        <v>0</v>
      </c>
      <c r="B311" s="1353">
        <f t="shared" ca="1" si="82"/>
        <v>13</v>
      </c>
      <c r="C311" s="1353">
        <f t="shared" ca="1" si="83"/>
        <v>2</v>
      </c>
      <c r="D311" s="1354">
        <f t="shared" ca="1" si="84"/>
        <v>6</v>
      </c>
      <c r="E311" s="1354">
        <f t="shared" ca="1" si="85"/>
        <v>0</v>
      </c>
      <c r="G311" s="803"/>
      <c r="H311" s="804" t="s">
        <v>558</v>
      </c>
      <c r="I311" s="805" t="str">
        <f t="shared" ca="1" si="86"/>
        <v>13.002.006</v>
      </c>
      <c r="J311" s="806" t="s">
        <v>422</v>
      </c>
      <c r="K311" s="807"/>
      <c r="L311" s="1351"/>
      <c r="M311" s="1351"/>
      <c r="N311" s="1089">
        <f t="shared" ca="1" si="66"/>
        <v>265889.2180990465</v>
      </c>
      <c r="O311" s="1358"/>
      <c r="P311" s="810"/>
      <c r="Q311" s="210"/>
      <c r="R311" s="210"/>
      <c r="S311" s="210"/>
    </row>
    <row r="312" spans="1:19" s="209" customFormat="1" ht="13.9" hidden="1" customHeight="1" outlineLevel="2" x14ac:dyDescent="0.2">
      <c r="A312" s="1353">
        <f ca="1">IF($H312="UNIDADE CONSTRUTIVA",OFFSET(A312,-1,0)+1,LARGE(A$3:A309,1))</f>
        <v>0</v>
      </c>
      <c r="B312" s="1353">
        <f t="shared" ca="1" si="82"/>
        <v>13</v>
      </c>
      <c r="C312" s="1353">
        <f t="shared" ca="1" si="83"/>
        <v>2</v>
      </c>
      <c r="D312" s="1354">
        <f t="shared" ca="1" si="84"/>
        <v>6</v>
      </c>
      <c r="E312" s="1354">
        <f t="shared" ca="1" si="85"/>
        <v>1</v>
      </c>
      <c r="G312" s="803"/>
      <c r="H312" s="804" t="s">
        <v>559</v>
      </c>
      <c r="I312" s="805" t="str">
        <f t="shared" ca="1" si="86"/>
        <v>13.002.006.001</v>
      </c>
      <c r="J312" s="806" t="s">
        <v>2785</v>
      </c>
      <c r="K312" s="807" t="s">
        <v>1</v>
      </c>
      <c r="L312" s="1351">
        <f>L298+L301+L302</f>
        <v>6326.6399999999994</v>
      </c>
      <c r="M312" s="1351">
        <v>28.414372144709201</v>
      </c>
      <c r="N312" s="1089">
        <f t="shared" si="66"/>
        <v>179767.50338560299</v>
      </c>
      <c r="O312" s="1358"/>
      <c r="P312" s="810" t="s">
        <v>1103</v>
      </c>
      <c r="Q312" s="210"/>
      <c r="R312" s="210"/>
      <c r="S312" s="210"/>
    </row>
    <row r="313" spans="1:19" s="209" customFormat="1" ht="13.9" hidden="1" customHeight="1" outlineLevel="2" x14ac:dyDescent="0.2">
      <c r="A313" s="1353">
        <f ca="1">IF($H313="UNIDADE CONSTRUTIVA",OFFSET(A313,-1,0)+1,LARGE(A$3:A310,1))</f>
        <v>0</v>
      </c>
      <c r="B313" s="1353">
        <f t="shared" ca="1" si="82"/>
        <v>13</v>
      </c>
      <c r="C313" s="1353">
        <f t="shared" ca="1" si="83"/>
        <v>2</v>
      </c>
      <c r="D313" s="1354">
        <f t="shared" ca="1" si="84"/>
        <v>6</v>
      </c>
      <c r="E313" s="1354">
        <f t="shared" ca="1" si="85"/>
        <v>2</v>
      </c>
      <c r="G313" s="803"/>
      <c r="H313" s="804" t="s">
        <v>559</v>
      </c>
      <c r="I313" s="805" t="str">
        <f t="shared" ca="1" si="86"/>
        <v>13.002.006.002</v>
      </c>
      <c r="J313" s="806" t="s">
        <v>2786</v>
      </c>
      <c r="K313" s="807" t="s">
        <v>1</v>
      </c>
      <c r="L313" s="1351">
        <f>L299</f>
        <v>183.62</v>
      </c>
      <c r="M313" s="1351">
        <v>15.951154715720108</v>
      </c>
      <c r="N313" s="1089">
        <f t="shared" si="66"/>
        <v>2928.9510289005261</v>
      </c>
      <c r="O313" s="1358"/>
      <c r="P313" s="810" t="s">
        <v>1103</v>
      </c>
      <c r="Q313" s="210"/>
      <c r="R313" s="210"/>
      <c r="S313" s="210"/>
    </row>
    <row r="314" spans="1:19" s="209" customFormat="1" ht="13.9" hidden="1" customHeight="1" outlineLevel="2" x14ac:dyDescent="0.2">
      <c r="A314" s="1353">
        <f ca="1">IF($H314="UNIDADE CONSTRUTIVA",OFFSET(A314,-1,0)+1,LARGE(A$3:A311,1))</f>
        <v>0</v>
      </c>
      <c r="B314" s="1353">
        <f t="shared" ca="1" si="82"/>
        <v>13</v>
      </c>
      <c r="C314" s="1353">
        <f t="shared" ca="1" si="83"/>
        <v>2</v>
      </c>
      <c r="D314" s="1354">
        <f t="shared" ca="1" si="84"/>
        <v>6</v>
      </c>
      <c r="E314" s="1354">
        <f t="shared" ca="1" si="85"/>
        <v>3</v>
      </c>
      <c r="G314" s="803"/>
      <c r="H314" s="804" t="s">
        <v>559</v>
      </c>
      <c r="I314" s="805" t="str">
        <f t="shared" ca="1" si="86"/>
        <v>13.002.006.003</v>
      </c>
      <c r="J314" s="806" t="s">
        <v>2812</v>
      </c>
      <c r="K314" s="807" t="s">
        <v>1</v>
      </c>
      <c r="L314" s="1351">
        <f>L304</f>
        <v>953.41000000000008</v>
      </c>
      <c r="M314" s="1351">
        <v>85.502733026017665</v>
      </c>
      <c r="N314" s="1089">
        <f t="shared" si="66"/>
        <v>81519.160694335515</v>
      </c>
      <c r="O314" s="1358"/>
      <c r="P314" s="810" t="s">
        <v>1103</v>
      </c>
      <c r="Q314" s="210"/>
      <c r="R314" s="210"/>
      <c r="S314" s="210"/>
    </row>
    <row r="315" spans="1:19" s="209" customFormat="1" ht="13.9" hidden="1" customHeight="1" outlineLevel="2" x14ac:dyDescent="0.2">
      <c r="A315" s="1353">
        <f ca="1">IF($H315="UNIDADE CONSTRUTIVA",OFFSET(A315,-1,0)+1,LARGE(A$3:A312,1))</f>
        <v>0</v>
      </c>
      <c r="B315" s="1353">
        <f t="shared" ca="1" si="82"/>
        <v>13</v>
      </c>
      <c r="C315" s="1353">
        <f t="shared" ca="1" si="83"/>
        <v>2</v>
      </c>
      <c r="D315" s="1354">
        <f t="shared" ca="1" si="84"/>
        <v>6</v>
      </c>
      <c r="E315" s="1354">
        <f t="shared" ca="1" si="85"/>
        <v>4</v>
      </c>
      <c r="G315" s="803"/>
      <c r="H315" s="804" t="s">
        <v>559</v>
      </c>
      <c r="I315" s="805" t="str">
        <f t="shared" ca="1" si="86"/>
        <v>13.002.006.004</v>
      </c>
      <c r="J315" s="806" t="s">
        <v>3875</v>
      </c>
      <c r="K315" s="807" t="s">
        <v>1</v>
      </c>
      <c r="L315" s="1351"/>
      <c r="M315" s="1351">
        <v>85.502733026017665</v>
      </c>
      <c r="N315" s="1089">
        <f t="shared" si="66"/>
        <v>0</v>
      </c>
      <c r="O315" s="1358"/>
      <c r="P315" s="810" t="s">
        <v>1103</v>
      </c>
      <c r="Q315" s="210"/>
      <c r="R315" s="210"/>
      <c r="S315" s="210"/>
    </row>
    <row r="316" spans="1:19" s="209" customFormat="1" ht="13.9" hidden="1" customHeight="1" outlineLevel="2" x14ac:dyDescent="0.2">
      <c r="A316" s="1353">
        <f ca="1">IF($H316="UNIDADE CONSTRUTIVA",OFFSET(A316,-1,0)+1,LARGE(A$3:A313,1))</f>
        <v>0</v>
      </c>
      <c r="B316" s="1353">
        <f t="shared" ca="1" si="82"/>
        <v>13</v>
      </c>
      <c r="C316" s="1353">
        <f t="shared" ca="1" si="83"/>
        <v>2</v>
      </c>
      <c r="D316" s="1354">
        <f t="shared" ca="1" si="84"/>
        <v>6</v>
      </c>
      <c r="E316" s="1354">
        <f t="shared" ca="1" si="85"/>
        <v>5</v>
      </c>
      <c r="G316" s="803"/>
      <c r="H316" s="804" t="s">
        <v>559</v>
      </c>
      <c r="I316" s="805" t="str">
        <f t="shared" ca="1" si="86"/>
        <v>13.002.006.005</v>
      </c>
      <c r="J316" s="806" t="s">
        <v>3876</v>
      </c>
      <c r="K316" s="807" t="s">
        <v>1</v>
      </c>
      <c r="L316" s="1351"/>
      <c r="M316" s="1351">
        <v>85.502733026017665</v>
      </c>
      <c r="N316" s="1089">
        <f t="shared" si="66"/>
        <v>0</v>
      </c>
      <c r="O316" s="1358"/>
      <c r="P316" s="810" t="s">
        <v>1103</v>
      </c>
      <c r="Q316" s="210"/>
      <c r="R316" s="210"/>
      <c r="S316" s="210"/>
    </row>
    <row r="317" spans="1:19" s="209" customFormat="1" ht="13.9" hidden="1" customHeight="1" outlineLevel="2" x14ac:dyDescent="0.2">
      <c r="A317" s="1353">
        <f ca="1">IF($H317="UNIDADE CONSTRUTIVA",OFFSET(A317,-1,0)+1,LARGE(A$3:A314,1))</f>
        <v>0</v>
      </c>
      <c r="B317" s="1353">
        <f t="shared" ca="1" si="82"/>
        <v>13</v>
      </c>
      <c r="C317" s="1353">
        <f t="shared" ca="1" si="83"/>
        <v>2</v>
      </c>
      <c r="D317" s="1354">
        <f t="shared" ca="1" si="84"/>
        <v>6</v>
      </c>
      <c r="E317" s="1354">
        <f t="shared" ca="1" si="85"/>
        <v>6</v>
      </c>
      <c r="G317" s="803"/>
      <c r="H317" s="804" t="s">
        <v>559</v>
      </c>
      <c r="I317" s="805" t="str">
        <f t="shared" ca="1" si="86"/>
        <v>13.002.006.006</v>
      </c>
      <c r="J317" s="806" t="s">
        <v>2813</v>
      </c>
      <c r="K317" s="807" t="s">
        <v>3</v>
      </c>
      <c r="L317" s="1351">
        <f>L310</f>
        <v>48.6</v>
      </c>
      <c r="M317" s="1351">
        <v>34.436275518672204</v>
      </c>
      <c r="N317" s="1089">
        <f t="shared" si="66"/>
        <v>1673.6029902074692</v>
      </c>
      <c r="O317" s="1358"/>
      <c r="P317" s="810" t="s">
        <v>1103</v>
      </c>
      <c r="Q317" s="210"/>
      <c r="R317" s="210"/>
      <c r="S317" s="210"/>
    </row>
    <row r="318" spans="1:19" s="209" customFormat="1" ht="13.9" hidden="1" customHeight="1" outlineLevel="1" x14ac:dyDescent="0.2">
      <c r="A318" s="1353">
        <f ca="1">IF($H318="UNIDADE CONSTRUTIVA",OFFSET(A318,-1,0)+1,LARGE(A$3:A315,1))</f>
        <v>0</v>
      </c>
      <c r="B318" s="1353">
        <f t="shared" ca="1" si="82"/>
        <v>13</v>
      </c>
      <c r="C318" s="1353">
        <f t="shared" ca="1" si="83"/>
        <v>3</v>
      </c>
      <c r="D318" s="1354">
        <f t="shared" ca="1" si="84"/>
        <v>0</v>
      </c>
      <c r="E318" s="1354">
        <f t="shared" ca="1" si="85"/>
        <v>6</v>
      </c>
      <c r="G318" s="803"/>
      <c r="H318" s="804" t="s">
        <v>557</v>
      </c>
      <c r="I318" s="805" t="str">
        <f t="shared" ca="1" si="86"/>
        <v>13.003</v>
      </c>
      <c r="J318" s="806" t="s">
        <v>6929</v>
      </c>
      <c r="K318" s="807"/>
      <c r="L318" s="1351"/>
      <c r="M318" s="1351"/>
      <c r="N318" s="1089">
        <f t="shared" ca="1" si="66"/>
        <v>597619.18504813069</v>
      </c>
      <c r="O318" s="1358"/>
      <c r="P318" s="810"/>
      <c r="Q318" s="210"/>
      <c r="R318" s="210"/>
      <c r="S318" s="210"/>
    </row>
    <row r="319" spans="1:19" s="209" customFormat="1" ht="13.9" hidden="1" customHeight="1" outlineLevel="1" collapsed="1" x14ac:dyDescent="0.2">
      <c r="A319" s="1353">
        <f ca="1">IF($H319="UNIDADE CONSTRUTIVA",OFFSET(A319,-1,0)+1,LARGE(A$3:A322,1))</f>
        <v>0</v>
      </c>
      <c r="B319" s="1353">
        <f ca="1">IF(H319="UNIDADE CONSTRUTIVA",0,IF(H319="CÉLULA CONSTRUTIVA",OFFSET(B319,-1,0)+1,OFFSET(B319,-1,0)))</f>
        <v>13</v>
      </c>
      <c r="C319" s="1353">
        <f ca="1">IF(H319="CÉLULA CONSTRUTIVA",0,IF(H319="ETAPA",OFFSET(C319,-1,0)+1,OFFSET(C319,-1,0)))</f>
        <v>3</v>
      </c>
      <c r="D319" s="1354">
        <f ca="1">IF(H319="ETAPA",0,IF(H319="SUBETAPA",OFFSET(D319,-1,0)+1,OFFSET(D319,-1,0)))</f>
        <v>1</v>
      </c>
      <c r="E319" s="1354">
        <f ca="1">IF(H319="Subetapa",0,IF(H319="serviço",OFFSET(E319,-1,0)+1,OFFSET(E319,-1,0)))</f>
        <v>0</v>
      </c>
      <c r="G319" s="803"/>
      <c r="H319" s="804" t="s">
        <v>558</v>
      </c>
      <c r="I319" s="805" t="str">
        <f ca="1">IF(H319="Unidade Construtiva",TEXT(A319,"00"),IF(H319="Célula Construtiva",TEXT(B319,"00"),IF(H319="Etapa",CONCATENATE(TEXT(B319,"00"),".",TEXT(C319,"000")),IF(H319="Subetapa",CONCATENATE(TEXT(B319,"00"),".",TEXT(C319,"000"),".",TEXT(D319,"000")),IF(H319="Serviço",CONCATENATE(TEXT(B319,"00"),".",TEXT(C319,"000"),".",TEXT(D319,"000"),".",TEXT(E319,"000")),"")))))</f>
        <v>13.003.001</v>
      </c>
      <c r="J319" s="806" t="s">
        <v>6924</v>
      </c>
      <c r="K319" s="807"/>
      <c r="L319" s="1351"/>
      <c r="M319" s="1351"/>
      <c r="N319" s="1089">
        <f t="shared" ca="1" si="66"/>
        <v>87108.455298899993</v>
      </c>
      <c r="O319" s="1358"/>
      <c r="P319" s="810"/>
      <c r="Q319" s="210"/>
      <c r="R319" s="210"/>
      <c r="S319" s="210"/>
    </row>
    <row r="320" spans="1:19" s="209" customFormat="1" ht="13.9" hidden="1" customHeight="1" outlineLevel="2" x14ac:dyDescent="0.2">
      <c r="A320" s="1353">
        <f ca="1">IF($H320="UNIDADE CONSTRUTIVA",OFFSET(A320,-1,0)+1,LARGE(A$3:A323,1))</f>
        <v>0</v>
      </c>
      <c r="B320" s="1353">
        <f ca="1">IF(H320="UNIDADE CONSTRUTIVA",0,IF(H320="CÉLULA CONSTRUTIVA",OFFSET(B320,-1,0)+1,OFFSET(B320,-1,0)))</f>
        <v>13</v>
      </c>
      <c r="C320" s="1353">
        <f ca="1">IF(H320="CÉLULA CONSTRUTIVA",0,IF(H320="ETAPA",OFFSET(C320,-1,0)+1,OFFSET(C320,-1,0)))</f>
        <v>3</v>
      </c>
      <c r="D320" s="1354">
        <f ca="1">IF(H320="ETAPA",0,IF(H320="SUBETAPA",OFFSET(D320,-1,0)+1,OFFSET(D320,-1,0)))</f>
        <v>1</v>
      </c>
      <c r="E320" s="1354">
        <f ca="1">IF(H320="Subetapa",0,IF(H320="serviço",OFFSET(E320,-1,0)+1,OFFSET(E320,-1,0)))</f>
        <v>1</v>
      </c>
      <c r="G320" s="803"/>
      <c r="H320" s="804" t="s">
        <v>559</v>
      </c>
      <c r="I320" s="805" t="str">
        <f ca="1">IF(H320="Unidade Construtiva",TEXT(A320,"00"),IF(H320="Célula Construtiva",TEXT(B320,"00"),IF(H320="Etapa",CONCATENATE(TEXT(B320,"00"),".",TEXT(C320,"000")),IF(H320="Subetapa",CONCATENATE(TEXT(B320,"00"),".",TEXT(C320,"000"),".",TEXT(D320,"000")),IF(H320="Serviço",CONCATENATE(TEXT(B320,"00"),".",TEXT(C320,"000"),".",TEXT(D320,"000"),".",TEXT(E320,"000")),"")))))</f>
        <v>13.003.001.001</v>
      </c>
      <c r="J320" s="806" t="s">
        <v>3870</v>
      </c>
      <c r="K320" s="807" t="s">
        <v>1</v>
      </c>
      <c r="L320" s="1351">
        <f>Visus!G1668</f>
        <v>5445.74</v>
      </c>
      <c r="M320" s="1351">
        <v>15.898575000000001</v>
      </c>
      <c r="N320" s="1089">
        <f t="shared" si="66"/>
        <v>86579.505820499995</v>
      </c>
      <c r="O320" s="1358"/>
      <c r="P320" s="810" t="s">
        <v>1103</v>
      </c>
      <c r="Q320" s="1366"/>
      <c r="R320" s="1366"/>
      <c r="S320" s="210"/>
    </row>
    <row r="321" spans="1:19" s="209" customFormat="1" ht="13.9" hidden="1" customHeight="1" outlineLevel="2" x14ac:dyDescent="0.2">
      <c r="A321" s="1353">
        <f ca="1">IF($H321="UNIDADE CONSTRUTIVA",OFFSET(A321,-1,0)+1,LARGE(A$3:A324,1))</f>
        <v>0</v>
      </c>
      <c r="B321" s="1353">
        <f ca="1">IF(H321="UNIDADE CONSTRUTIVA",0,IF(H321="CÉLULA CONSTRUTIVA",OFFSET(B321,-1,0)+1,OFFSET(B321,-1,0)))</f>
        <v>13</v>
      </c>
      <c r="C321" s="1353">
        <f ca="1">IF(H321="CÉLULA CONSTRUTIVA",0,IF(H321="ETAPA",OFFSET(C321,-1,0)+1,OFFSET(C321,-1,0)))</f>
        <v>3</v>
      </c>
      <c r="D321" s="1354">
        <f ca="1">IF(H321="ETAPA",0,IF(H321="SUBETAPA",OFFSET(D321,-1,0)+1,OFFSET(D321,-1,0)))</f>
        <v>1</v>
      </c>
      <c r="E321" s="1354">
        <f ca="1">IF(H321="Subetapa",0,IF(H321="serviço",OFFSET(E321,-1,0)+1,OFFSET(E321,-1,0)))</f>
        <v>2</v>
      </c>
      <c r="G321" s="803"/>
      <c r="H321" s="804" t="s">
        <v>559</v>
      </c>
      <c r="I321" s="805" t="str">
        <f ca="1">IF(H321="Unidade Construtiva",TEXT(A321,"00"),IF(H321="Célula Construtiva",TEXT(B321,"00"),IF(H321="Etapa",CONCATENATE(TEXT(B321,"00"),".",TEXT(C321,"000")),IF(H321="Subetapa",CONCATENATE(TEXT(B321,"00"),".",TEXT(C321,"000"),".",TEXT(D321,"000")),IF(H321="Serviço",CONCATENATE(TEXT(B321,"00"),".",TEXT(C321,"000"),".",TEXT(D321,"000"),".",TEXT(E321,"000")),"")))))</f>
        <v>13.003.001.002</v>
      </c>
      <c r="J321" s="806" t="s">
        <v>2782</v>
      </c>
      <c r="K321" s="807" t="s">
        <v>1</v>
      </c>
      <c r="L321" s="1351">
        <f>Visus!G1667</f>
        <v>224.04000000000002</v>
      </c>
      <c r="M321" s="1351">
        <v>2.3609599999999999</v>
      </c>
      <c r="N321" s="1089">
        <f t="shared" si="66"/>
        <v>528.94947840000009</v>
      </c>
      <c r="O321" s="1358"/>
      <c r="P321" s="810" t="s">
        <v>1103</v>
      </c>
      <c r="Q321" s="210"/>
      <c r="R321" s="210"/>
      <c r="S321" s="210"/>
    </row>
    <row r="322" spans="1:19" s="209" customFormat="1" ht="13.9" hidden="1" customHeight="1" outlineLevel="1" collapsed="1" x14ac:dyDescent="0.2">
      <c r="A322" s="1353">
        <f ca="1">IF($H322="UNIDADE CONSTRUTIVA",OFFSET(A322,-1,0)+1,LARGE(A$3:A316,1))</f>
        <v>0</v>
      </c>
      <c r="B322" s="1353">
        <f t="shared" ref="B322:B333" ca="1" si="87">IF(H322="UNIDADE CONSTRUTIVA",0,IF(H322="CÉLULA CONSTRUTIVA",OFFSET(B322,-1,0)+1,OFFSET(B322,-1,0)))</f>
        <v>13</v>
      </c>
      <c r="C322" s="1353">
        <f t="shared" ref="C322:C333" ca="1" si="88">IF(H322="CÉLULA CONSTRUTIVA",0,IF(H322="ETAPA",OFFSET(C322,-1,0)+1,OFFSET(C322,-1,0)))</f>
        <v>3</v>
      </c>
      <c r="D322" s="1354">
        <f t="shared" ref="D322:D333" ca="1" si="89">IF(H322="ETAPA",0,IF(H322="SUBETAPA",OFFSET(D322,-1,0)+1,OFFSET(D322,-1,0)))</f>
        <v>2</v>
      </c>
      <c r="E322" s="1354">
        <f t="shared" ref="E322:E333" ca="1" si="90">IF(H322="Subetapa",0,IF(H322="serviço",OFFSET(E322,-1,0)+1,OFFSET(E322,-1,0)))</f>
        <v>0</v>
      </c>
      <c r="G322" s="803"/>
      <c r="H322" s="804" t="s">
        <v>558</v>
      </c>
      <c r="I322" s="805" t="str">
        <f t="shared" ref="I322:I333" ca="1" si="91">IF(H322="Unidade Construtiva",TEXT(A322,"00"),IF(H322="Célula Construtiva",TEXT(B322,"00"),IF(H322="Etapa",CONCATENATE(TEXT(B322,"00"),".",TEXT(C322,"000")),IF(H322="Subetapa",CONCATENATE(TEXT(B322,"00"),".",TEXT(C322,"000"),".",TEXT(D322,"000")),IF(H322="Serviço",CONCATENATE(TEXT(B322,"00"),".",TEXT(C322,"000"),".",TEXT(D322,"000"),".",TEXT(E322,"000")),"")))))</f>
        <v>13.003.002</v>
      </c>
      <c r="J322" s="806" t="s">
        <v>6925</v>
      </c>
      <c r="K322" s="807"/>
      <c r="L322" s="1351"/>
      <c r="M322" s="1351"/>
      <c r="N322" s="1089">
        <f t="shared" ca="1" si="66"/>
        <v>43355.344936500005</v>
      </c>
      <c r="O322" s="1358"/>
      <c r="P322" s="810"/>
      <c r="Q322" s="210"/>
      <c r="R322" s="210"/>
      <c r="S322" s="210"/>
    </row>
    <row r="323" spans="1:19" s="209" customFormat="1" ht="13.9" hidden="1" customHeight="1" outlineLevel="2" x14ac:dyDescent="0.2">
      <c r="A323" s="1353">
        <f ca="1">IF($H323="UNIDADE CONSTRUTIVA",OFFSET(A323,-1,0)+1,LARGE(A$3:A317,1))</f>
        <v>0</v>
      </c>
      <c r="B323" s="1353">
        <f t="shared" ca="1" si="87"/>
        <v>13</v>
      </c>
      <c r="C323" s="1353">
        <f t="shared" ca="1" si="88"/>
        <v>3</v>
      </c>
      <c r="D323" s="1354">
        <f t="shared" ca="1" si="89"/>
        <v>2</v>
      </c>
      <c r="E323" s="1354">
        <f t="shared" ca="1" si="90"/>
        <v>1</v>
      </c>
      <c r="G323" s="803"/>
      <c r="H323" s="804" t="s">
        <v>559</v>
      </c>
      <c r="I323" s="805" t="str">
        <f t="shared" ca="1" si="91"/>
        <v>13.003.002.001</v>
      </c>
      <c r="J323" s="1365" t="s">
        <v>3868</v>
      </c>
      <c r="K323" s="807" t="s">
        <v>1</v>
      </c>
      <c r="L323" s="1351">
        <f>Visus!G1649</f>
        <v>478.66</v>
      </c>
      <c r="M323" s="1351">
        <v>12.75</v>
      </c>
      <c r="N323" s="1089">
        <f t="shared" si="66"/>
        <v>6102.915</v>
      </c>
      <c r="O323" s="1358"/>
      <c r="P323" s="810" t="s">
        <v>1103</v>
      </c>
      <c r="Q323" s="210"/>
      <c r="R323" s="210"/>
      <c r="S323" s="210"/>
    </row>
    <row r="324" spans="1:19" s="209" customFormat="1" ht="13.9" hidden="1" customHeight="1" outlineLevel="2" x14ac:dyDescent="0.2">
      <c r="A324" s="1353">
        <f ca="1">IF($H324="UNIDADE CONSTRUTIVA",OFFSET(A324,-1,0)+1,LARGE(A$3:A318,1))</f>
        <v>0</v>
      </c>
      <c r="B324" s="1353">
        <f t="shared" ca="1" si="87"/>
        <v>13</v>
      </c>
      <c r="C324" s="1353">
        <f t="shared" ca="1" si="88"/>
        <v>3</v>
      </c>
      <c r="D324" s="1354">
        <f t="shared" ca="1" si="89"/>
        <v>2</v>
      </c>
      <c r="E324" s="1354">
        <f t="shared" ca="1" si="90"/>
        <v>2</v>
      </c>
      <c r="G324" s="803"/>
      <c r="H324" s="804" t="s">
        <v>559</v>
      </c>
      <c r="I324" s="805" t="str">
        <f t="shared" ca="1" si="91"/>
        <v>13.003.002.002</v>
      </c>
      <c r="J324" s="1365" t="s">
        <v>3869</v>
      </c>
      <c r="K324" s="807" t="s">
        <v>1</v>
      </c>
      <c r="L324" s="1351">
        <f>Visus!G1648</f>
        <v>4967.09</v>
      </c>
      <c r="M324" s="1351">
        <v>7.4998500000000003</v>
      </c>
      <c r="N324" s="1089">
        <f t="shared" si="66"/>
        <v>37252.429936500004</v>
      </c>
      <c r="O324" s="1358"/>
      <c r="P324" s="810" t="s">
        <v>1103</v>
      </c>
      <c r="Q324" s="210"/>
      <c r="R324" s="210"/>
      <c r="S324" s="210"/>
    </row>
    <row r="325" spans="1:19" s="209" customFormat="1" ht="13.9" hidden="1" customHeight="1" outlineLevel="1" collapsed="1" x14ac:dyDescent="0.2">
      <c r="A325" s="1353">
        <f ca="1">IF($H325="UNIDADE CONSTRUTIVA",OFFSET(A325,-1,0)+1,LARGE(A$3:A319,1))</f>
        <v>0</v>
      </c>
      <c r="B325" s="1353">
        <f t="shared" ca="1" si="87"/>
        <v>13</v>
      </c>
      <c r="C325" s="1353">
        <f t="shared" ca="1" si="88"/>
        <v>3</v>
      </c>
      <c r="D325" s="1354">
        <f t="shared" ca="1" si="89"/>
        <v>3</v>
      </c>
      <c r="E325" s="1354">
        <f t="shared" ca="1" si="90"/>
        <v>0</v>
      </c>
      <c r="G325" s="803"/>
      <c r="H325" s="804" t="s">
        <v>558</v>
      </c>
      <c r="I325" s="805" t="str">
        <f t="shared" ca="1" si="91"/>
        <v>13.003.003</v>
      </c>
      <c r="J325" s="806" t="s">
        <v>6926</v>
      </c>
      <c r="K325" s="807"/>
      <c r="L325" s="1351"/>
      <c r="M325" s="1351"/>
      <c r="N325" s="1089">
        <f t="shared" ca="1" si="66"/>
        <v>148831.24635</v>
      </c>
      <c r="O325" s="1358"/>
      <c r="P325" s="810"/>
      <c r="Q325" s="210"/>
      <c r="R325" s="210"/>
      <c r="S325" s="210"/>
    </row>
    <row r="326" spans="1:19" s="209" customFormat="1" ht="13.9" hidden="1" customHeight="1" outlineLevel="2" x14ac:dyDescent="0.2">
      <c r="A326" s="1353">
        <f ca="1">IF($H326="UNIDADE CONSTRUTIVA",OFFSET(A326,-1,0)+1,LARGE(A$3:A320,1))</f>
        <v>0</v>
      </c>
      <c r="B326" s="1353">
        <f t="shared" ca="1" si="87"/>
        <v>13</v>
      </c>
      <c r="C326" s="1353">
        <f t="shared" ca="1" si="88"/>
        <v>3</v>
      </c>
      <c r="D326" s="1354">
        <f t="shared" ca="1" si="89"/>
        <v>3</v>
      </c>
      <c r="E326" s="1354">
        <f t="shared" ca="1" si="90"/>
        <v>1</v>
      </c>
      <c r="G326" s="803"/>
      <c r="H326" s="804" t="s">
        <v>559</v>
      </c>
      <c r="I326" s="805" t="str">
        <f t="shared" ca="1" si="91"/>
        <v>13.003.003.001</v>
      </c>
      <c r="J326" s="806" t="s">
        <v>3871</v>
      </c>
      <c r="K326" s="807" t="s">
        <v>1</v>
      </c>
      <c r="L326" s="1351">
        <f>SUM(Visus!G1686:G1688)</f>
        <v>1782.0900000000001</v>
      </c>
      <c r="M326" s="1351">
        <v>83.515000000000001</v>
      </c>
      <c r="N326" s="1089">
        <f t="shared" si="66"/>
        <v>148831.24635</v>
      </c>
      <c r="O326" s="1358"/>
      <c r="P326" s="810" t="s">
        <v>1103</v>
      </c>
      <c r="Q326" s="210"/>
      <c r="R326" s="210"/>
      <c r="S326" s="210"/>
    </row>
    <row r="327" spans="1:19" s="209" customFormat="1" ht="13.9" hidden="1" customHeight="1" outlineLevel="1" collapsed="1" x14ac:dyDescent="0.2">
      <c r="A327" s="1353">
        <f ca="1">IF($H327="UNIDADE CONSTRUTIVA",OFFSET(A327,-1,0)+1,LARGE(A$3:A326,1))</f>
        <v>0</v>
      </c>
      <c r="B327" s="1353">
        <f t="shared" ca="1" si="87"/>
        <v>13</v>
      </c>
      <c r="C327" s="1353">
        <f t="shared" ca="1" si="88"/>
        <v>3</v>
      </c>
      <c r="D327" s="1354">
        <f t="shared" ca="1" si="89"/>
        <v>4</v>
      </c>
      <c r="E327" s="1354">
        <f t="shared" ca="1" si="90"/>
        <v>0</v>
      </c>
      <c r="G327" s="803"/>
      <c r="H327" s="804" t="s">
        <v>558</v>
      </c>
      <c r="I327" s="805" t="str">
        <f t="shared" ca="1" si="91"/>
        <v>13.003.004</v>
      </c>
      <c r="J327" s="806" t="s">
        <v>426</v>
      </c>
      <c r="K327" s="807"/>
      <c r="L327" s="1351"/>
      <c r="M327" s="1351"/>
      <c r="N327" s="1089">
        <f t="shared" ca="1" si="66"/>
        <v>5212.5245999999988</v>
      </c>
      <c r="O327" s="1358"/>
      <c r="P327" s="810"/>
      <c r="Q327" s="210"/>
      <c r="R327" s="210"/>
      <c r="S327" s="210"/>
    </row>
    <row r="328" spans="1:19" s="209" customFormat="1" ht="13.9" hidden="1" customHeight="1" outlineLevel="2" x14ac:dyDescent="0.2">
      <c r="A328" s="1353">
        <f ca="1">IF($H328="UNIDADE CONSTRUTIVA",OFFSET(A328,-1,0)+1,LARGE(A$3:A326,1))</f>
        <v>0</v>
      </c>
      <c r="B328" s="1353">
        <f t="shared" ca="1" si="87"/>
        <v>13</v>
      </c>
      <c r="C328" s="1353">
        <f t="shared" ca="1" si="88"/>
        <v>3</v>
      </c>
      <c r="D328" s="1354">
        <f t="shared" ca="1" si="89"/>
        <v>4</v>
      </c>
      <c r="E328" s="1354">
        <f t="shared" ca="1" si="90"/>
        <v>1</v>
      </c>
      <c r="G328" s="803"/>
      <c r="H328" s="804" t="s">
        <v>559</v>
      </c>
      <c r="I328" s="805" t="str">
        <f t="shared" ca="1" si="91"/>
        <v>13.003.004.001</v>
      </c>
      <c r="J328" s="806" t="s">
        <v>2811</v>
      </c>
      <c r="K328" s="807" t="s">
        <v>3</v>
      </c>
      <c r="L328" s="1351">
        <f>Visus!G1767</f>
        <v>70.47999999999999</v>
      </c>
      <c r="M328" s="1351">
        <v>73.957499999999996</v>
      </c>
      <c r="N328" s="1089">
        <f t="shared" ref="N328:N391" si="92">IF(H328="Serviço",M328*L328,IF(H328="CÉLULA CONSTRUTIVA",SUMIFS($N$8:$N$744,$B$8:$B$744,B328,$H$8:$H$744,"Serviço"),IF(H328="ETAPA",SUMIFS($N$8:$N$744,$B$8:$B$744,B328,$C$8:$C$744,C328,$H$8:$H$744,"Serviço"),IF(H328="SUBETAPA",SUMIFS($N$8:$N$744,$B$8:$B$744,B328,$C$8:$C$744,C328,$D$8:$D$744,D328,$H$8:$H$744,"Serviço"),0))))</f>
        <v>5212.5245999999988</v>
      </c>
      <c r="O328" s="1358"/>
      <c r="P328" s="810" t="s">
        <v>1103</v>
      </c>
      <c r="Q328" s="210"/>
      <c r="R328" s="210"/>
      <c r="S328" s="210"/>
    </row>
    <row r="329" spans="1:19" s="209" customFormat="1" ht="13.9" hidden="1" customHeight="1" outlineLevel="1" collapsed="1" x14ac:dyDescent="0.2">
      <c r="A329" s="1353">
        <f ca="1">IF($H329="UNIDADE CONSTRUTIVA",OFFSET(A329,-1,0)+1,LARGE(A$3:A326,1))</f>
        <v>0</v>
      </c>
      <c r="B329" s="1353">
        <f t="shared" ca="1" si="87"/>
        <v>13</v>
      </c>
      <c r="C329" s="1353">
        <f t="shared" ca="1" si="88"/>
        <v>3</v>
      </c>
      <c r="D329" s="1354">
        <f t="shared" ca="1" si="89"/>
        <v>5</v>
      </c>
      <c r="E329" s="1354">
        <f t="shared" ca="1" si="90"/>
        <v>0</v>
      </c>
      <c r="G329" s="803"/>
      <c r="H329" s="804" t="s">
        <v>558</v>
      </c>
      <c r="I329" s="805" t="str">
        <f t="shared" ca="1" si="91"/>
        <v>13.003.005</v>
      </c>
      <c r="J329" s="806" t="s">
        <v>422</v>
      </c>
      <c r="K329" s="807"/>
      <c r="L329" s="1351"/>
      <c r="M329" s="1351"/>
      <c r="N329" s="1089">
        <f t="shared" ca="1" si="92"/>
        <v>313111.61386273062</v>
      </c>
      <c r="O329" s="1358"/>
      <c r="P329" s="810"/>
      <c r="Q329" s="210"/>
      <c r="R329" s="210"/>
      <c r="S329" s="210"/>
    </row>
    <row r="330" spans="1:19" s="209" customFormat="1" ht="13.9" hidden="1" customHeight="1" outlineLevel="2" x14ac:dyDescent="0.2">
      <c r="A330" s="1353">
        <f ca="1">IF($H330="UNIDADE CONSTRUTIVA",OFFSET(A330,-1,0)+1,LARGE(A$3:A327,1))</f>
        <v>0</v>
      </c>
      <c r="B330" s="1353">
        <f t="shared" ca="1" si="87"/>
        <v>13</v>
      </c>
      <c r="C330" s="1353">
        <f t="shared" ca="1" si="88"/>
        <v>3</v>
      </c>
      <c r="D330" s="1354">
        <f t="shared" ca="1" si="89"/>
        <v>5</v>
      </c>
      <c r="E330" s="1354">
        <f t="shared" ca="1" si="90"/>
        <v>1</v>
      </c>
      <c r="G330" s="803"/>
      <c r="H330" s="804" t="s">
        <v>559</v>
      </c>
      <c r="I330" s="805" t="str">
        <f t="shared" ca="1" si="91"/>
        <v>13.003.005.001</v>
      </c>
      <c r="J330" s="806" t="s">
        <v>2785</v>
      </c>
      <c r="K330" s="807" t="s">
        <v>1</v>
      </c>
      <c r="L330" s="1351">
        <f>L320</f>
        <v>5445.74</v>
      </c>
      <c r="M330" s="1351">
        <v>28.414372144709226</v>
      </c>
      <c r="N330" s="1089">
        <f t="shared" si="92"/>
        <v>154737.28296332882</v>
      </c>
      <c r="O330" s="1358"/>
      <c r="P330" s="810" t="s">
        <v>1103</v>
      </c>
      <c r="Q330" s="210"/>
      <c r="R330" s="210"/>
      <c r="S330" s="210"/>
    </row>
    <row r="331" spans="1:19" s="209" customFormat="1" ht="13.9" hidden="1" customHeight="1" outlineLevel="2" x14ac:dyDescent="0.2">
      <c r="A331" s="1353">
        <f ca="1">IF($H331="UNIDADE CONSTRUTIVA",OFFSET(A331,-1,0)+1,LARGE(A$3:A328,1))</f>
        <v>0</v>
      </c>
      <c r="B331" s="1353">
        <f t="shared" ca="1" si="87"/>
        <v>13</v>
      </c>
      <c r="C331" s="1353">
        <f t="shared" ca="1" si="88"/>
        <v>3</v>
      </c>
      <c r="D331" s="1354">
        <f t="shared" ca="1" si="89"/>
        <v>5</v>
      </c>
      <c r="E331" s="1354">
        <f t="shared" ca="1" si="90"/>
        <v>2</v>
      </c>
      <c r="G331" s="803"/>
      <c r="H331" s="804" t="s">
        <v>559</v>
      </c>
      <c r="I331" s="805" t="str">
        <f t="shared" ca="1" si="91"/>
        <v>13.003.005.002</v>
      </c>
      <c r="J331" s="806" t="s">
        <v>2786</v>
      </c>
      <c r="K331" s="807" t="s">
        <v>1</v>
      </c>
      <c r="L331" s="1351">
        <f>L321</f>
        <v>224.04000000000002</v>
      </c>
      <c r="M331" s="1351">
        <v>15.951154715720108</v>
      </c>
      <c r="N331" s="1089">
        <f t="shared" si="92"/>
        <v>3573.6967025099334</v>
      </c>
      <c r="O331" s="1358"/>
      <c r="P331" s="810" t="s">
        <v>1103</v>
      </c>
      <c r="Q331" s="210"/>
      <c r="R331" s="210"/>
      <c r="S331" s="210"/>
    </row>
    <row r="332" spans="1:19" s="209" customFormat="1" ht="13.9" hidden="1" customHeight="1" outlineLevel="2" x14ac:dyDescent="0.2">
      <c r="A332" s="1353">
        <f ca="1">IF($H332="UNIDADE CONSTRUTIVA",OFFSET(A332,-1,0)+1,LARGE(A$3:A329,1))</f>
        <v>0</v>
      </c>
      <c r="B332" s="1353">
        <f t="shared" ca="1" si="87"/>
        <v>13</v>
      </c>
      <c r="C332" s="1353">
        <f t="shared" ca="1" si="88"/>
        <v>3</v>
      </c>
      <c r="D332" s="1354">
        <f t="shared" ca="1" si="89"/>
        <v>5</v>
      </c>
      <c r="E332" s="1354">
        <f t="shared" ca="1" si="90"/>
        <v>3</v>
      </c>
      <c r="G332" s="803"/>
      <c r="H332" s="804" t="s">
        <v>559</v>
      </c>
      <c r="I332" s="805" t="str">
        <f t="shared" ca="1" si="91"/>
        <v>13.003.005.003</v>
      </c>
      <c r="J332" s="806" t="s">
        <v>2812</v>
      </c>
      <c r="K332" s="807" t="s">
        <v>1</v>
      </c>
      <c r="L332" s="1351">
        <f>L326</f>
        <v>1782.0900000000001</v>
      </c>
      <c r="M332" s="1351">
        <v>85.502733026017665</v>
      </c>
      <c r="N332" s="1089">
        <f t="shared" si="92"/>
        <v>152373.56549833584</v>
      </c>
      <c r="O332" s="1358"/>
      <c r="P332" s="810" t="s">
        <v>1103</v>
      </c>
      <c r="Q332" s="210"/>
      <c r="R332" s="210"/>
      <c r="S332" s="210"/>
    </row>
    <row r="333" spans="1:19" s="209" customFormat="1" ht="13.9" hidden="1" customHeight="1" outlineLevel="2" x14ac:dyDescent="0.2">
      <c r="A333" s="1353">
        <f ca="1">IF($H333="UNIDADE CONSTRUTIVA",OFFSET(A333,-1,0)+1,LARGE(A$3:A332,1))</f>
        <v>0</v>
      </c>
      <c r="B333" s="1353">
        <f t="shared" ca="1" si="87"/>
        <v>13</v>
      </c>
      <c r="C333" s="1353">
        <f t="shared" ca="1" si="88"/>
        <v>3</v>
      </c>
      <c r="D333" s="1354">
        <f t="shared" ca="1" si="89"/>
        <v>5</v>
      </c>
      <c r="E333" s="1354">
        <f t="shared" ca="1" si="90"/>
        <v>4</v>
      </c>
      <c r="G333" s="803"/>
      <c r="H333" s="804" t="s">
        <v>559</v>
      </c>
      <c r="I333" s="805" t="str">
        <f t="shared" ca="1" si="91"/>
        <v>13.003.005.004</v>
      </c>
      <c r="J333" s="806" t="s">
        <v>2813</v>
      </c>
      <c r="K333" s="807" t="s">
        <v>3</v>
      </c>
      <c r="L333" s="1351">
        <f>L328</f>
        <v>70.47999999999999</v>
      </c>
      <c r="M333" s="1351">
        <v>34.436275518672204</v>
      </c>
      <c r="N333" s="1089">
        <f t="shared" si="92"/>
        <v>2427.0686985560164</v>
      </c>
      <c r="O333" s="1358"/>
      <c r="P333" s="810" t="s">
        <v>1103</v>
      </c>
      <c r="Q333" s="210"/>
      <c r="R333" s="210"/>
      <c r="S333" s="210"/>
    </row>
    <row r="334" spans="1:19" s="209" customFormat="1" ht="13.9" customHeight="1" collapsed="1" x14ac:dyDescent="0.2">
      <c r="A334" s="1353">
        <f ca="1">IF($H334="UNIDADE CONSTRUTIVA",OFFSET(A334,-1,0)+1,LARGE(A$3:A293,1))</f>
        <v>0</v>
      </c>
      <c r="B334" s="1353">
        <f ca="1">IF(H334="UNIDADE CONSTRUTIVA",0,IF(H334="CÉLULA CONSTRUTIVA",OFFSET(B334,-1,0)+1,OFFSET(B334,-1,0)))</f>
        <v>14</v>
      </c>
      <c r="C334" s="1353">
        <f ca="1">IF(H334="CÉLULA CONSTRUTIVA",0,IF(H334="ETAPA",OFFSET(C334,-1,0)+1,OFFSET(C334,-1,0)))</f>
        <v>0</v>
      </c>
      <c r="D334" s="1354">
        <f ca="1">IF(H334="ETAPA",0,IF(H334="SUBETAPA",OFFSET(D334,-1,0)+1,OFFSET(D334,-1,0)))</f>
        <v>5</v>
      </c>
      <c r="E334" s="1354">
        <f ca="1">IF(H334="Subetapa",0,IF(H334="serviço",OFFSET(E334,-1,0)+1,OFFSET(E334,-1,0)))</f>
        <v>4</v>
      </c>
      <c r="G334" s="803"/>
      <c r="H334" s="804" t="s">
        <v>556</v>
      </c>
      <c r="I334" s="805" t="str">
        <f ca="1">IF(H334="Unidade Construtiva",TEXT(A334,"00"),IF(H334="Célula Construtiva",TEXT(B334,"00"),IF(H334="Etapa",CONCATENATE(TEXT(B334,"00"),".",TEXT(C334,"000")),IF(H334="Subetapa",CONCATENATE(TEXT(B334,"00"),".",TEXT(C334,"000"),".",TEXT(D334,"000")),IF(H334="Serviço",CONCATENATE(TEXT(B334,"00"),".",TEXT(C334,"000"),".",TEXT(D334,"000"),".",TEXT(E334,"000")),"")))))</f>
        <v>14</v>
      </c>
      <c r="J334" s="806" t="s">
        <v>6931</v>
      </c>
      <c r="K334" s="807"/>
      <c r="L334" s="1351"/>
      <c r="M334" s="1351"/>
      <c r="N334" s="1089">
        <f t="shared" ca="1" si="92"/>
        <v>253388.89570033082</v>
      </c>
      <c r="O334" s="1358"/>
      <c r="P334" s="810"/>
      <c r="Q334" s="1359"/>
      <c r="R334" s="1359"/>
      <c r="S334" s="210"/>
    </row>
    <row r="335" spans="1:19" s="209" customFormat="1" ht="13.9" hidden="1" customHeight="1" outlineLevel="1" x14ac:dyDescent="0.2">
      <c r="A335" s="1353">
        <f ca="1">IF($H335="UNIDADE CONSTRUTIVA",OFFSET(A335,-1,0)+1,LARGE(A$3:A273,1))</f>
        <v>0</v>
      </c>
      <c r="B335" s="1353">
        <f t="shared" ref="B335:B354" ca="1" si="93">IF(H335="UNIDADE CONSTRUTIVA",0,IF(H335="CÉLULA CONSTRUTIVA",OFFSET(B335,-1,0)+1,OFFSET(B335,-1,0)))</f>
        <v>14</v>
      </c>
      <c r="C335" s="1353">
        <f t="shared" ref="C335:C354" ca="1" si="94">IF(H335="CÉLULA CONSTRUTIVA",0,IF(H335="ETAPA",OFFSET(C335,-1,0)+1,OFFSET(C335,-1,0)))</f>
        <v>1</v>
      </c>
      <c r="D335" s="1354">
        <f t="shared" ref="D335:D354" ca="1" si="95">IF(H335="ETAPA",0,IF(H335="SUBETAPA",OFFSET(D335,-1,0)+1,OFFSET(D335,-1,0)))</f>
        <v>0</v>
      </c>
      <c r="E335" s="1354">
        <f t="shared" ref="E335:E354" ca="1" si="96">IF(H335="Subetapa",0,IF(H335="serviço",OFFSET(E335,-1,0)+1,OFFSET(E335,-1,0)))</f>
        <v>4</v>
      </c>
      <c r="G335" s="803"/>
      <c r="H335" s="804" t="s">
        <v>557</v>
      </c>
      <c r="I335" s="805" t="str">
        <f t="shared" ref="I335:I354" ca="1" si="97">IF(H335="Unidade Construtiva",TEXT(A335,"00"),IF(H335="Célula Construtiva",TEXT(B335,"00"),IF(H335="Etapa",CONCATENATE(TEXT(B335,"00"),".",TEXT(C335,"000")),IF(H335="Subetapa",CONCATENATE(TEXT(B335,"00"),".",TEXT(C335,"000"),".",TEXT(D335,"000")),IF(H335="Serviço",CONCATENATE(TEXT(B335,"00"),".",TEXT(C335,"000"),".",TEXT(D335,"000"),".",TEXT(E335,"000")),"")))))</f>
        <v>14.001</v>
      </c>
      <c r="J335" s="806" t="s">
        <v>6930</v>
      </c>
      <c r="K335" s="807"/>
      <c r="L335" s="1351"/>
      <c r="M335" s="1351"/>
      <c r="N335" s="1089">
        <f t="shared" ca="1" si="92"/>
        <v>22629.324548660701</v>
      </c>
      <c r="O335" s="1358"/>
      <c r="P335" s="810"/>
      <c r="Q335" s="210"/>
      <c r="R335" s="210"/>
      <c r="S335" s="210"/>
    </row>
    <row r="336" spans="1:19" s="209" customFormat="1" ht="13.9" hidden="1" customHeight="1" outlineLevel="1" collapsed="1" x14ac:dyDescent="0.2">
      <c r="A336" s="1353">
        <f ca="1">IF($H336="UNIDADE CONSTRUTIVA",OFFSET(A336,-1,0)+1,LARGE(A$3:A274,1))</f>
        <v>0</v>
      </c>
      <c r="B336" s="1353">
        <f t="shared" ca="1" si="93"/>
        <v>14</v>
      </c>
      <c r="C336" s="1353">
        <f t="shared" ca="1" si="94"/>
        <v>1</v>
      </c>
      <c r="D336" s="1354">
        <f t="shared" ca="1" si="95"/>
        <v>1</v>
      </c>
      <c r="E336" s="1354">
        <f t="shared" ca="1" si="96"/>
        <v>0</v>
      </c>
      <c r="G336" s="803"/>
      <c r="H336" s="804" t="s">
        <v>558</v>
      </c>
      <c r="I336" s="805" t="str">
        <f t="shared" ca="1" si="97"/>
        <v>14.001.001</v>
      </c>
      <c r="J336" s="806" t="s">
        <v>3877</v>
      </c>
      <c r="K336" s="807"/>
      <c r="L336" s="1351"/>
      <c r="M336" s="1351"/>
      <c r="N336" s="1089">
        <f t="shared" ca="1" si="92"/>
        <v>1170.5370849999999</v>
      </c>
      <c r="O336" s="1358"/>
      <c r="P336" s="810"/>
      <c r="Q336" s="210"/>
      <c r="R336" s="210"/>
      <c r="S336" s="210"/>
    </row>
    <row r="337" spans="1:19" s="209" customFormat="1" ht="13.9" hidden="1" customHeight="1" outlineLevel="2" x14ac:dyDescent="0.2">
      <c r="A337" s="1353">
        <f ca="1">IF($H337="UNIDADE CONSTRUTIVA",OFFSET(A337,-1,0)+1,LARGE(A$3:A322,1))</f>
        <v>0</v>
      </c>
      <c r="B337" s="1353">
        <f t="shared" ca="1" si="93"/>
        <v>14</v>
      </c>
      <c r="C337" s="1353">
        <f t="shared" ca="1" si="94"/>
        <v>1</v>
      </c>
      <c r="D337" s="1354">
        <f t="shared" ca="1" si="95"/>
        <v>1</v>
      </c>
      <c r="E337" s="1354">
        <f t="shared" ca="1" si="96"/>
        <v>1</v>
      </c>
      <c r="G337" s="803"/>
      <c r="H337" s="804" t="s">
        <v>559</v>
      </c>
      <c r="I337" s="805" t="str">
        <f t="shared" ca="1" si="97"/>
        <v>14.001.001.001</v>
      </c>
      <c r="J337" s="806" t="s">
        <v>3878</v>
      </c>
      <c r="K337" s="807" t="s">
        <v>1</v>
      </c>
      <c r="L337" s="1351">
        <f>Visus!G195</f>
        <v>158.16999999999999</v>
      </c>
      <c r="M337" s="1351">
        <v>7.4005000000000001</v>
      </c>
      <c r="N337" s="1089">
        <f t="shared" si="92"/>
        <v>1170.5370849999999</v>
      </c>
      <c r="O337" s="1358"/>
      <c r="P337" s="810" t="s">
        <v>3784</v>
      </c>
      <c r="Q337" s="210"/>
      <c r="R337" s="210"/>
      <c r="S337" s="210"/>
    </row>
    <row r="338" spans="1:19" s="209" customFormat="1" ht="13.9" hidden="1" customHeight="1" outlineLevel="2" x14ac:dyDescent="0.2">
      <c r="A338" s="1353">
        <f ca="1">IF($H338="UNIDADE CONSTRUTIVA",OFFSET(A338,-1,0)+1,LARGE(A$3:A323,1))</f>
        <v>0</v>
      </c>
      <c r="B338" s="1353">
        <f t="shared" ref="B338:B339" ca="1" si="98">IF(H338="UNIDADE CONSTRUTIVA",0,IF(H338="CÉLULA CONSTRUTIVA",OFFSET(B338,-1,0)+1,OFFSET(B338,-1,0)))</f>
        <v>14</v>
      </c>
      <c r="C338" s="1353">
        <f t="shared" ref="C338:C339" ca="1" si="99">IF(H338="CÉLULA CONSTRUTIVA",0,IF(H338="ETAPA",OFFSET(C338,-1,0)+1,OFFSET(C338,-1,0)))</f>
        <v>1</v>
      </c>
      <c r="D338" s="1354">
        <f t="shared" ref="D338:D339" ca="1" si="100">IF(H338="ETAPA",0,IF(H338="SUBETAPA",OFFSET(D338,-1,0)+1,OFFSET(D338,-1,0)))</f>
        <v>1</v>
      </c>
      <c r="E338" s="1354">
        <f t="shared" ref="E338:E339" ca="1" si="101">IF(H338="Subetapa",0,IF(H338="serviço",OFFSET(E338,-1,0)+1,OFFSET(E338,-1,0)))</f>
        <v>2</v>
      </c>
      <c r="G338" s="803"/>
      <c r="H338" s="804" t="s">
        <v>559</v>
      </c>
      <c r="I338" s="805" t="str">
        <f t="shared" ref="I338:I339" ca="1" si="102">IF(H338="Unidade Construtiva",TEXT(A338,"00"),IF(H338="Célula Construtiva",TEXT(B338,"00"),IF(H338="Etapa",CONCATENATE(TEXT(B338,"00"),".",TEXT(C338,"000")),IF(H338="Subetapa",CONCATENATE(TEXT(B338,"00"),".",TEXT(C338,"000"),".",TEXT(D338,"000")),IF(H338="Serviço",CONCATENATE(TEXT(B338,"00"),".",TEXT(C338,"000"),".",TEXT(D338,"000"),".",TEXT(E338,"000")),"")))))</f>
        <v>14.001.001.002</v>
      </c>
      <c r="J338" s="806" t="s">
        <v>6955</v>
      </c>
      <c r="K338" s="807" t="s">
        <v>1</v>
      </c>
      <c r="L338" s="1351">
        <f>Visus!G194</f>
        <v>1103.07</v>
      </c>
      <c r="M338" s="1369"/>
      <c r="N338" s="1089">
        <f t="shared" si="92"/>
        <v>0</v>
      </c>
      <c r="O338" s="1358"/>
      <c r="P338" s="810" t="s">
        <v>3784</v>
      </c>
      <c r="Q338" s="210"/>
      <c r="R338" s="210"/>
      <c r="S338" s="210"/>
    </row>
    <row r="339" spans="1:19" s="209" customFormat="1" ht="13.9" hidden="1" customHeight="1" outlineLevel="2" x14ac:dyDescent="0.2">
      <c r="A339" s="1353">
        <f ca="1">IF($H339="UNIDADE CONSTRUTIVA",OFFSET(A339,-1,0)+1,LARGE(A$3:A324,1))</f>
        <v>0</v>
      </c>
      <c r="B339" s="1353">
        <f t="shared" ca="1" si="98"/>
        <v>14</v>
      </c>
      <c r="C339" s="1353">
        <f t="shared" ca="1" si="99"/>
        <v>1</v>
      </c>
      <c r="D339" s="1354">
        <f t="shared" ca="1" si="100"/>
        <v>1</v>
      </c>
      <c r="E339" s="1354">
        <f t="shared" ca="1" si="101"/>
        <v>3</v>
      </c>
      <c r="G339" s="803"/>
      <c r="H339" s="804" t="s">
        <v>559</v>
      </c>
      <c r="I339" s="805" t="str">
        <f t="shared" ca="1" si="102"/>
        <v>14.001.001.003</v>
      </c>
      <c r="J339" s="806" t="s">
        <v>6956</v>
      </c>
      <c r="K339" s="807" t="s">
        <v>1</v>
      </c>
      <c r="L339" s="1351">
        <f>Visus!G193</f>
        <v>135.81</v>
      </c>
      <c r="M339" s="1369"/>
      <c r="N339" s="1089">
        <f t="shared" si="92"/>
        <v>0</v>
      </c>
      <c r="O339" s="1358"/>
      <c r="P339" s="810" t="s">
        <v>3784</v>
      </c>
      <c r="Q339" s="210"/>
      <c r="R339" s="210"/>
      <c r="S339" s="210"/>
    </row>
    <row r="340" spans="1:19" s="209" customFormat="1" ht="13.9" hidden="1" customHeight="1" outlineLevel="1" collapsed="1" x14ac:dyDescent="0.2">
      <c r="A340" s="1353">
        <f ca="1">IF($H340="UNIDADE CONSTRUTIVA",OFFSET(A340,-1,0)+1,LARGE(A$3:A337,1))</f>
        <v>0</v>
      </c>
      <c r="B340" s="1353">
        <f t="shared" ca="1" si="93"/>
        <v>14</v>
      </c>
      <c r="C340" s="1353">
        <f t="shared" ca="1" si="94"/>
        <v>1</v>
      </c>
      <c r="D340" s="1354">
        <f t="shared" ca="1" si="95"/>
        <v>2</v>
      </c>
      <c r="E340" s="1354">
        <f t="shared" ca="1" si="96"/>
        <v>0</v>
      </c>
      <c r="G340" s="803"/>
      <c r="H340" s="804" t="s">
        <v>558</v>
      </c>
      <c r="I340" s="805" t="str">
        <f t="shared" ca="1" si="97"/>
        <v>14.001.002</v>
      </c>
      <c r="J340" s="806" t="s">
        <v>3880</v>
      </c>
      <c r="K340" s="807"/>
      <c r="L340" s="1351"/>
      <c r="M340" s="1351"/>
      <c r="N340" s="1089">
        <f t="shared" ca="1" si="92"/>
        <v>0</v>
      </c>
      <c r="O340" s="1358"/>
      <c r="P340" s="810"/>
      <c r="Q340" s="210"/>
      <c r="R340" s="210"/>
      <c r="S340" s="210"/>
    </row>
    <row r="341" spans="1:19" s="209" customFormat="1" ht="13.9" hidden="1" customHeight="1" outlineLevel="2" x14ac:dyDescent="0.2">
      <c r="A341" s="1353">
        <f ca="1">IF($H341="UNIDADE CONSTRUTIVA",OFFSET(A341,-1,0)+1,LARGE(A$3:A337,1))</f>
        <v>0</v>
      </c>
      <c r="B341" s="1353">
        <f t="shared" ref="B341:B344" ca="1" si="103">IF(H341="UNIDADE CONSTRUTIVA",0,IF(H341="CÉLULA CONSTRUTIVA",OFFSET(B341,-1,0)+1,OFFSET(B341,-1,0)))</f>
        <v>14</v>
      </c>
      <c r="C341" s="1353">
        <f t="shared" ref="C341:C344" ca="1" si="104">IF(H341="CÉLULA CONSTRUTIVA",0,IF(H341="ETAPA",OFFSET(C341,-1,0)+1,OFFSET(C341,-1,0)))</f>
        <v>1</v>
      </c>
      <c r="D341" s="1354">
        <f t="shared" ref="D341:D344" ca="1" si="105">IF(H341="ETAPA",0,IF(H341="SUBETAPA",OFFSET(D341,-1,0)+1,OFFSET(D341,-1,0)))</f>
        <v>2</v>
      </c>
      <c r="E341" s="1354">
        <f t="shared" ref="E341:E344" ca="1" si="106">IF(H341="Subetapa",0,IF(H341="serviço",OFFSET(E341,-1,0)+1,OFFSET(E341,-1,0)))</f>
        <v>1</v>
      </c>
      <c r="G341" s="803"/>
      <c r="H341" s="804" t="s">
        <v>559</v>
      </c>
      <c r="I341" s="805" t="str">
        <f t="shared" ref="I341:I344" ca="1" si="107">IF(H341="Unidade Construtiva",TEXT(A341,"00"),IF(H341="Célula Construtiva",TEXT(B341,"00"),IF(H341="Etapa",CONCATENATE(TEXT(B341,"00"),".",TEXT(C341,"000")),IF(H341="Subetapa",CONCATENATE(TEXT(B341,"00"),".",TEXT(C341,"000"),".",TEXT(D341,"000")),IF(H341="Serviço",CONCATENATE(TEXT(B341,"00"),".",TEXT(C341,"000"),".",TEXT(D341,"000"),".",TEXT(E341,"000")),"")))))</f>
        <v>14.001.002.001</v>
      </c>
      <c r="J341" s="806" t="s">
        <v>3881</v>
      </c>
      <c r="K341" s="807" t="s">
        <v>1</v>
      </c>
      <c r="L341" s="1351"/>
      <c r="M341" s="1351">
        <f t="shared" ref="M341" si="108">645+150</f>
        <v>795</v>
      </c>
      <c r="N341" s="1089">
        <f t="shared" si="92"/>
        <v>0</v>
      </c>
      <c r="O341" s="1358"/>
      <c r="P341" s="810" t="s">
        <v>3784</v>
      </c>
      <c r="Q341" s="210"/>
      <c r="R341" s="210"/>
      <c r="S341" s="210"/>
    </row>
    <row r="342" spans="1:19" s="209" customFormat="1" ht="13.9" hidden="1" customHeight="1" outlineLevel="2" x14ac:dyDescent="0.2">
      <c r="A342" s="1353">
        <f ca="1">IF($H342="UNIDADE CONSTRUTIVA",OFFSET(A342,-1,0)+1,LARGE(A$3:A337,1))</f>
        <v>0</v>
      </c>
      <c r="B342" s="1353">
        <f t="shared" ref="B342" ca="1" si="109">IF(H342="UNIDADE CONSTRUTIVA",0,IF(H342="CÉLULA CONSTRUTIVA",OFFSET(B342,-1,0)+1,OFFSET(B342,-1,0)))</f>
        <v>14</v>
      </c>
      <c r="C342" s="1353">
        <f t="shared" ref="C342" ca="1" si="110">IF(H342="CÉLULA CONSTRUTIVA",0,IF(H342="ETAPA",OFFSET(C342,-1,0)+1,OFFSET(C342,-1,0)))</f>
        <v>1</v>
      </c>
      <c r="D342" s="1354">
        <f t="shared" ref="D342" ca="1" si="111">IF(H342="ETAPA",0,IF(H342="SUBETAPA",OFFSET(D342,-1,0)+1,OFFSET(D342,-1,0)))</f>
        <v>2</v>
      </c>
      <c r="E342" s="1354">
        <f t="shared" ref="E342" ca="1" si="112">IF(H342="Subetapa",0,IF(H342="serviço",OFFSET(E342,-1,0)+1,OFFSET(E342,-1,0)))</f>
        <v>2</v>
      </c>
      <c r="G342" s="803"/>
      <c r="H342" s="804" t="s">
        <v>559</v>
      </c>
      <c r="I342" s="805" t="str">
        <f t="shared" ref="I342" ca="1" si="113">IF(H342="Unidade Construtiva",TEXT(A342,"00"),IF(H342="Célula Construtiva",TEXT(B342,"00"),IF(H342="Etapa",CONCATENATE(TEXT(B342,"00"),".",TEXT(C342,"000")),IF(H342="Subetapa",CONCATENATE(TEXT(B342,"00"),".",TEXT(C342,"000"),".",TEXT(D342,"000")),IF(H342="Serviço",CONCATENATE(TEXT(B342,"00"),".",TEXT(C342,"000"),".",TEXT(D342,"000"),".",TEXT(E342,"000")),"")))))</f>
        <v>14.001.002.002</v>
      </c>
      <c r="J342" s="1699" t="s">
        <v>4440</v>
      </c>
      <c r="K342" s="807" t="s">
        <v>1</v>
      </c>
      <c r="L342" s="1351">
        <f>Visus!G196</f>
        <v>44.64</v>
      </c>
      <c r="M342" s="1351"/>
      <c r="N342" s="1089">
        <f t="shared" si="92"/>
        <v>0</v>
      </c>
      <c r="O342" s="1358"/>
      <c r="P342" s="810" t="s">
        <v>3784</v>
      </c>
      <c r="Q342" s="210"/>
      <c r="R342" s="210"/>
      <c r="S342" s="210"/>
    </row>
    <row r="343" spans="1:19" s="209" customFormat="1" ht="13.9" hidden="1" customHeight="1" outlineLevel="2" x14ac:dyDescent="0.2">
      <c r="A343" s="1353">
        <f ca="1">IF($H343="UNIDADE CONSTRUTIVA",OFFSET(A343,-1,0)+1,LARGE(A$3:A338,1))</f>
        <v>0</v>
      </c>
      <c r="B343" s="1353">
        <f t="shared" ca="1" si="103"/>
        <v>14</v>
      </c>
      <c r="C343" s="1353">
        <f t="shared" ca="1" si="104"/>
        <v>1</v>
      </c>
      <c r="D343" s="1354">
        <f t="shared" ca="1" si="105"/>
        <v>2</v>
      </c>
      <c r="E343" s="1354">
        <f t="shared" ca="1" si="106"/>
        <v>3</v>
      </c>
      <c r="G343" s="803"/>
      <c r="H343" s="804" t="s">
        <v>559</v>
      </c>
      <c r="I343" s="805" t="str">
        <f t="shared" ca="1" si="107"/>
        <v>14.001.002.003</v>
      </c>
      <c r="J343" s="1699" t="s">
        <v>4442</v>
      </c>
      <c r="K343" s="807" t="s">
        <v>1</v>
      </c>
      <c r="L343" s="1351">
        <f>Visus!G197</f>
        <v>17.13</v>
      </c>
      <c r="M343" s="1351"/>
      <c r="N343" s="1089">
        <f t="shared" si="92"/>
        <v>0</v>
      </c>
      <c r="O343" s="1358"/>
      <c r="P343" s="810" t="s">
        <v>3784</v>
      </c>
      <c r="Q343" s="210"/>
      <c r="R343" s="210"/>
      <c r="S343" s="210"/>
    </row>
    <row r="344" spans="1:19" s="209" customFormat="1" ht="13.9" hidden="1" customHeight="1" outlineLevel="2" x14ac:dyDescent="0.2">
      <c r="A344" s="1353">
        <f ca="1">IF($H344="UNIDADE CONSTRUTIVA",OFFSET(A344,-1,0)+1,LARGE(A$3:A339,1))</f>
        <v>0</v>
      </c>
      <c r="B344" s="1353">
        <f t="shared" ca="1" si="103"/>
        <v>14</v>
      </c>
      <c r="C344" s="1353">
        <f t="shared" ca="1" si="104"/>
        <v>1</v>
      </c>
      <c r="D344" s="1354">
        <f t="shared" ca="1" si="105"/>
        <v>2</v>
      </c>
      <c r="E344" s="1354">
        <f t="shared" ca="1" si="106"/>
        <v>4</v>
      </c>
      <c r="G344" s="803"/>
      <c r="H344" s="804" t="s">
        <v>559</v>
      </c>
      <c r="I344" s="805" t="str">
        <f t="shared" ca="1" si="107"/>
        <v>14.001.002.004</v>
      </c>
      <c r="J344" s="1699" t="s">
        <v>4444</v>
      </c>
      <c r="K344" s="807" t="s">
        <v>1</v>
      </c>
      <c r="L344" s="1351">
        <f>Visus!G198</f>
        <v>11.64</v>
      </c>
      <c r="M344" s="1351"/>
      <c r="N344" s="1089">
        <f t="shared" si="92"/>
        <v>0</v>
      </c>
      <c r="O344" s="1358"/>
      <c r="P344" s="810" t="s">
        <v>3784</v>
      </c>
      <c r="Q344" s="210"/>
      <c r="R344" s="210"/>
      <c r="S344" s="210"/>
    </row>
    <row r="345" spans="1:19" s="209" customFormat="1" ht="13.9" hidden="1" customHeight="1" outlineLevel="2" x14ac:dyDescent="0.2">
      <c r="A345" s="1353">
        <f ca="1">IF($H345="UNIDADE CONSTRUTIVA",OFFSET(A345,-1,0)+1,LARGE(A$3:A339,1))</f>
        <v>0</v>
      </c>
      <c r="B345" s="1353">
        <f t="shared" ca="1" si="93"/>
        <v>14</v>
      </c>
      <c r="C345" s="1353">
        <f t="shared" ca="1" si="94"/>
        <v>1</v>
      </c>
      <c r="D345" s="1354">
        <f t="shared" ca="1" si="95"/>
        <v>2</v>
      </c>
      <c r="E345" s="1354">
        <f t="shared" ca="1" si="96"/>
        <v>5</v>
      </c>
      <c r="G345" s="803"/>
      <c r="H345" s="804" t="s">
        <v>559</v>
      </c>
      <c r="I345" s="805" t="str">
        <f t="shared" ca="1" si="97"/>
        <v>14.001.002.005</v>
      </c>
      <c r="J345" s="1699" t="s">
        <v>4446</v>
      </c>
      <c r="K345" s="807" t="s">
        <v>1</v>
      </c>
      <c r="L345" s="1351">
        <f>Visus!G199</f>
        <v>22.26</v>
      </c>
      <c r="M345" s="1351"/>
      <c r="N345" s="1089">
        <f t="shared" si="92"/>
        <v>0</v>
      </c>
      <c r="O345" s="1358"/>
      <c r="P345" s="810" t="s">
        <v>3784</v>
      </c>
      <c r="Q345" s="210"/>
      <c r="R345" s="210"/>
      <c r="S345" s="210"/>
    </row>
    <row r="346" spans="1:19" s="209" customFormat="1" ht="13.9" hidden="1" customHeight="1" outlineLevel="1" collapsed="1" x14ac:dyDescent="0.2">
      <c r="A346" s="1353">
        <f ca="1">IF($H346="UNIDADE CONSTRUTIVA",OFFSET(A346,-1,0)+1,LARGE(A$3:A339,1))</f>
        <v>0</v>
      </c>
      <c r="B346" s="1353">
        <f t="shared" ca="1" si="93"/>
        <v>14</v>
      </c>
      <c r="C346" s="1353">
        <f t="shared" ca="1" si="94"/>
        <v>1</v>
      </c>
      <c r="D346" s="1354">
        <f t="shared" ca="1" si="95"/>
        <v>3</v>
      </c>
      <c r="E346" s="1354">
        <f t="shared" ca="1" si="96"/>
        <v>0</v>
      </c>
      <c r="G346" s="803"/>
      <c r="H346" s="804" t="s">
        <v>558</v>
      </c>
      <c r="I346" s="805" t="str">
        <f t="shared" ca="1" si="97"/>
        <v>14.001.003</v>
      </c>
      <c r="J346" s="806" t="s">
        <v>4279</v>
      </c>
      <c r="K346" s="807"/>
      <c r="L346" s="1351"/>
      <c r="M346" s="1351"/>
      <c r="N346" s="1089">
        <f t="shared" ca="1" si="92"/>
        <v>21458.787463660701</v>
      </c>
      <c r="O346" s="1358"/>
      <c r="P346" s="810"/>
      <c r="Q346" s="210"/>
      <c r="R346" s="210"/>
      <c r="S346" s="210"/>
    </row>
    <row r="347" spans="1:19" s="209" customFormat="1" ht="13.9" hidden="1" customHeight="1" outlineLevel="2" x14ac:dyDescent="0.2">
      <c r="A347" s="1353">
        <f ca="1">IF($H347="UNIDADE CONSTRUTIVA",OFFSET(A347,-1,0)+1,LARGE(A$3:A340,1))</f>
        <v>0</v>
      </c>
      <c r="B347" s="1353">
        <f t="shared" ca="1" si="93"/>
        <v>14</v>
      </c>
      <c r="C347" s="1353">
        <f t="shared" ca="1" si="94"/>
        <v>1</v>
      </c>
      <c r="D347" s="1354">
        <f t="shared" ca="1" si="95"/>
        <v>3</v>
      </c>
      <c r="E347" s="1354">
        <f t="shared" ca="1" si="96"/>
        <v>1</v>
      </c>
      <c r="G347" s="803"/>
      <c r="H347" s="804" t="s">
        <v>559</v>
      </c>
      <c r="I347" s="805" t="str">
        <f t="shared" ca="1" si="97"/>
        <v>14.001.003.001</v>
      </c>
      <c r="J347" s="806" t="s">
        <v>3882</v>
      </c>
      <c r="K347" s="807" t="s">
        <v>1</v>
      </c>
      <c r="L347" s="1351">
        <f>SUM(L337:L339)</f>
        <v>1397.05</v>
      </c>
      <c r="M347" s="1351">
        <v>15.360071195491001</v>
      </c>
      <c r="N347" s="1089">
        <f t="shared" si="92"/>
        <v>21458.787463660701</v>
      </c>
      <c r="O347" s="1358"/>
      <c r="P347" s="810" t="s">
        <v>3784</v>
      </c>
      <c r="Q347" s="210"/>
      <c r="R347" s="210"/>
      <c r="S347" s="210"/>
    </row>
    <row r="348" spans="1:19" s="209" customFormat="1" ht="13.9" hidden="1" customHeight="1" outlineLevel="1" x14ac:dyDescent="0.2">
      <c r="A348" s="1353">
        <f ca="1">IF($H348="UNIDADE CONSTRUTIVA",OFFSET(A348,-1,0)+1,LARGE(A$3:A285,1))</f>
        <v>0</v>
      </c>
      <c r="B348" s="1353">
        <f t="shared" ca="1" si="93"/>
        <v>14</v>
      </c>
      <c r="C348" s="1353">
        <f t="shared" ca="1" si="94"/>
        <v>2</v>
      </c>
      <c r="D348" s="1354">
        <f t="shared" ca="1" si="95"/>
        <v>0</v>
      </c>
      <c r="E348" s="1354">
        <f t="shared" ca="1" si="96"/>
        <v>1</v>
      </c>
      <c r="G348" s="803"/>
      <c r="H348" s="804" t="s">
        <v>557</v>
      </c>
      <c r="I348" s="805" t="str">
        <f t="shared" ca="1" si="97"/>
        <v>14.002</v>
      </c>
      <c r="J348" s="806" t="s">
        <v>6932</v>
      </c>
      <c r="K348" s="807"/>
      <c r="L348" s="1351"/>
      <c r="M348" s="1351"/>
      <c r="N348" s="1089">
        <f t="shared" ca="1" si="92"/>
        <v>83815.360217548179</v>
      </c>
      <c r="O348" s="1358"/>
      <c r="P348" s="810"/>
      <c r="Q348" s="210"/>
      <c r="R348" s="210"/>
      <c r="S348" s="210"/>
    </row>
    <row r="349" spans="1:19" s="209" customFormat="1" ht="13.9" hidden="1" customHeight="1" outlineLevel="1" collapsed="1" x14ac:dyDescent="0.2">
      <c r="A349" s="1353">
        <f ca="1">IF($H349="UNIDADE CONSTRUTIVA",OFFSET(A349,-1,0)+1,LARGE(A$3:A286,1))</f>
        <v>0</v>
      </c>
      <c r="B349" s="1353">
        <f t="shared" ca="1" si="93"/>
        <v>14</v>
      </c>
      <c r="C349" s="1353">
        <f t="shared" ca="1" si="94"/>
        <v>2</v>
      </c>
      <c r="D349" s="1354">
        <f t="shared" ca="1" si="95"/>
        <v>1</v>
      </c>
      <c r="E349" s="1354">
        <f t="shared" ca="1" si="96"/>
        <v>0</v>
      </c>
      <c r="G349" s="803"/>
      <c r="H349" s="804" t="s">
        <v>558</v>
      </c>
      <c r="I349" s="805" t="str">
        <f t="shared" ca="1" si="97"/>
        <v>14.002.001</v>
      </c>
      <c r="J349" s="806" t="s">
        <v>3877</v>
      </c>
      <c r="K349" s="807"/>
      <c r="L349" s="1351"/>
      <c r="M349" s="1351"/>
      <c r="N349" s="1089">
        <f t="shared" ca="1" si="92"/>
        <v>531.42990500000008</v>
      </c>
      <c r="O349" s="1358"/>
      <c r="P349" s="810"/>
      <c r="Q349" s="210"/>
      <c r="R349" s="210"/>
      <c r="S349" s="210"/>
    </row>
    <row r="350" spans="1:19" s="209" customFormat="1" ht="13.9" hidden="1" customHeight="1" outlineLevel="2" x14ac:dyDescent="0.2">
      <c r="A350" s="1353">
        <f ca="1">IF($H350="UNIDADE CONSTRUTIVA",OFFSET(A350,-1,0)+1,LARGE(A$3:A327,1))</f>
        <v>0</v>
      </c>
      <c r="B350" s="1353">
        <f t="shared" ca="1" si="93"/>
        <v>14</v>
      </c>
      <c r="C350" s="1353">
        <f t="shared" ca="1" si="94"/>
        <v>2</v>
      </c>
      <c r="D350" s="1354">
        <f t="shared" ca="1" si="95"/>
        <v>1</v>
      </c>
      <c r="E350" s="1354">
        <f t="shared" ca="1" si="96"/>
        <v>1</v>
      </c>
      <c r="G350" s="803"/>
      <c r="H350" s="804" t="s">
        <v>559</v>
      </c>
      <c r="I350" s="805" t="str">
        <f t="shared" ca="1" si="97"/>
        <v>14.002.001.001</v>
      </c>
      <c r="J350" s="806" t="s">
        <v>3878</v>
      </c>
      <c r="K350" s="807" t="s">
        <v>1</v>
      </c>
      <c r="L350" s="1351">
        <f ca="1">Visus!G916</f>
        <v>71.81</v>
      </c>
      <c r="M350" s="1351">
        <v>7.4005000000000001</v>
      </c>
      <c r="N350" s="1089">
        <f t="shared" ca="1" si="92"/>
        <v>531.42990500000008</v>
      </c>
      <c r="O350" s="1358"/>
      <c r="P350" s="810" t="s">
        <v>1103</v>
      </c>
      <c r="Q350" s="210"/>
      <c r="R350" s="210"/>
      <c r="S350" s="210"/>
    </row>
    <row r="351" spans="1:19" s="209" customFormat="1" ht="13.9" hidden="1" customHeight="1" outlineLevel="1" collapsed="1" x14ac:dyDescent="0.2">
      <c r="A351" s="1353">
        <f ca="1">IF($H351="UNIDADE CONSTRUTIVA",OFFSET(A351,-1,0)+1,LARGE(A$3:A348,1))</f>
        <v>0</v>
      </c>
      <c r="B351" s="1353">
        <f t="shared" ca="1" si="93"/>
        <v>14</v>
      </c>
      <c r="C351" s="1353">
        <f t="shared" ca="1" si="94"/>
        <v>2</v>
      </c>
      <c r="D351" s="1354">
        <f t="shared" ca="1" si="95"/>
        <v>2</v>
      </c>
      <c r="E351" s="1354">
        <f t="shared" ca="1" si="96"/>
        <v>0</v>
      </c>
      <c r="G351" s="803"/>
      <c r="H351" s="804" t="s">
        <v>558</v>
      </c>
      <c r="I351" s="805" t="str">
        <f t="shared" ca="1" si="97"/>
        <v>14.002.002</v>
      </c>
      <c r="J351" s="806" t="s">
        <v>428</v>
      </c>
      <c r="K351" s="807"/>
      <c r="L351" s="1351"/>
      <c r="M351" s="1351"/>
      <c r="N351" s="1089">
        <f t="shared" ca="1" si="92"/>
        <v>82180.92359999998</v>
      </c>
      <c r="O351" s="1358"/>
      <c r="P351" s="810"/>
      <c r="Q351" s="210"/>
      <c r="R351" s="210"/>
      <c r="S351" s="210"/>
    </row>
    <row r="352" spans="1:19" s="209" customFormat="1" ht="13.9" hidden="1" customHeight="1" outlineLevel="2" x14ac:dyDescent="0.2">
      <c r="A352" s="1353">
        <f ca="1">IF($H352="UNIDADE CONSTRUTIVA",OFFSET(A352,-1,0)+1,LARGE(A$3:A349,1))</f>
        <v>0</v>
      </c>
      <c r="B352" s="1353">
        <f t="shared" ca="1" si="93"/>
        <v>14</v>
      </c>
      <c r="C352" s="1353">
        <f t="shared" ca="1" si="94"/>
        <v>2</v>
      </c>
      <c r="D352" s="1354">
        <f t="shared" ca="1" si="95"/>
        <v>2</v>
      </c>
      <c r="E352" s="1354">
        <f t="shared" ca="1" si="96"/>
        <v>1</v>
      </c>
      <c r="G352" s="803"/>
      <c r="H352" s="804" t="s">
        <v>559</v>
      </c>
      <c r="I352" s="805" t="str">
        <f t="shared" ca="1" si="97"/>
        <v>14.002.002.001</v>
      </c>
      <c r="J352" s="806" t="s">
        <v>3879</v>
      </c>
      <c r="K352" s="807" t="s">
        <v>1</v>
      </c>
      <c r="L352" s="1351">
        <f>SUM(Visus!G889:G890)</f>
        <v>1097.1499999999999</v>
      </c>
      <c r="M352" s="1351">
        <v>74.903999999999996</v>
      </c>
      <c r="N352" s="1089">
        <f t="shared" si="92"/>
        <v>82180.92359999998</v>
      </c>
      <c r="O352" s="1358"/>
      <c r="P352" s="810" t="s">
        <v>1103</v>
      </c>
      <c r="Q352" s="210"/>
      <c r="R352" s="210"/>
      <c r="S352" s="210"/>
    </row>
    <row r="353" spans="1:19" s="209" customFormat="1" ht="13.9" hidden="1" customHeight="1" outlineLevel="1" collapsed="1" x14ac:dyDescent="0.2">
      <c r="A353" s="1353">
        <f ca="1">IF($H353="UNIDADE CONSTRUTIVA",OFFSET(A353,-1,0)+1,LARGE(A$3:A352,1))</f>
        <v>0</v>
      </c>
      <c r="B353" s="1353">
        <f t="shared" ca="1" si="93"/>
        <v>14</v>
      </c>
      <c r="C353" s="1353">
        <f t="shared" ca="1" si="94"/>
        <v>2</v>
      </c>
      <c r="D353" s="1354">
        <f t="shared" ca="1" si="95"/>
        <v>3</v>
      </c>
      <c r="E353" s="1354">
        <f t="shared" ca="1" si="96"/>
        <v>0</v>
      </c>
      <c r="G353" s="803"/>
      <c r="H353" s="804" t="s">
        <v>558</v>
      </c>
      <c r="I353" s="805" t="str">
        <f t="shared" ca="1" si="97"/>
        <v>14.002.003</v>
      </c>
      <c r="J353" s="806" t="s">
        <v>4279</v>
      </c>
      <c r="K353" s="807"/>
      <c r="L353" s="1351"/>
      <c r="M353" s="1351"/>
      <c r="N353" s="1089">
        <f t="shared" ca="1" si="92"/>
        <v>1103.0067125482053</v>
      </c>
      <c r="O353" s="1358"/>
      <c r="P353" s="810"/>
      <c r="Q353" s="210"/>
      <c r="R353" s="210"/>
      <c r="S353" s="210"/>
    </row>
    <row r="354" spans="1:19" s="209" customFormat="1" ht="13.9" hidden="1" customHeight="1" outlineLevel="2" x14ac:dyDescent="0.2">
      <c r="A354" s="1353">
        <f ca="1">IF($H354="UNIDADE CONSTRUTIVA",OFFSET(A354,-1,0)+1,LARGE(A$3:A352,1))</f>
        <v>0</v>
      </c>
      <c r="B354" s="1353">
        <f t="shared" ca="1" si="93"/>
        <v>14</v>
      </c>
      <c r="C354" s="1353">
        <f t="shared" ca="1" si="94"/>
        <v>2</v>
      </c>
      <c r="D354" s="1354">
        <f t="shared" ca="1" si="95"/>
        <v>3</v>
      </c>
      <c r="E354" s="1354">
        <f t="shared" ca="1" si="96"/>
        <v>1</v>
      </c>
      <c r="G354" s="803"/>
      <c r="H354" s="804" t="s">
        <v>559</v>
      </c>
      <c r="I354" s="805" t="str">
        <f t="shared" ca="1" si="97"/>
        <v>14.002.003.001</v>
      </c>
      <c r="J354" s="806" t="s">
        <v>3882</v>
      </c>
      <c r="K354" s="807" t="s">
        <v>1</v>
      </c>
      <c r="L354" s="1351">
        <f ca="1">L350</f>
        <v>71.81</v>
      </c>
      <c r="M354" s="1351">
        <v>15.360071195490953</v>
      </c>
      <c r="N354" s="1089">
        <f t="shared" ca="1" si="92"/>
        <v>1103.0067125482053</v>
      </c>
      <c r="O354" s="1358"/>
      <c r="P354" s="810" t="s">
        <v>1103</v>
      </c>
      <c r="Q354" s="210"/>
      <c r="R354" s="210"/>
      <c r="S354" s="210"/>
    </row>
    <row r="355" spans="1:19" s="209" customFormat="1" ht="13.9" hidden="1" customHeight="1" outlineLevel="1" x14ac:dyDescent="0.2">
      <c r="A355" s="1353">
        <f ca="1">IF($H355="UNIDADE CONSTRUTIVA",OFFSET(A355,-1,0)+1,LARGE(A$3:A294,1))</f>
        <v>0</v>
      </c>
      <c r="B355" s="1353">
        <f t="shared" ca="1" si="67"/>
        <v>14</v>
      </c>
      <c r="C355" s="1353">
        <f t="shared" ca="1" si="68"/>
        <v>3</v>
      </c>
      <c r="D355" s="1354">
        <f t="shared" ca="1" si="69"/>
        <v>0</v>
      </c>
      <c r="E355" s="1354">
        <f t="shared" ca="1" si="70"/>
        <v>1</v>
      </c>
      <c r="G355" s="803"/>
      <c r="H355" s="804" t="s">
        <v>557</v>
      </c>
      <c r="I355" s="805" t="str">
        <f t="shared" ca="1" si="65"/>
        <v>14.003</v>
      </c>
      <c r="J355" s="806" t="s">
        <v>6933</v>
      </c>
      <c r="K355" s="807"/>
      <c r="L355" s="1351"/>
      <c r="M355" s="1351"/>
      <c r="N355" s="1089">
        <f t="shared" ca="1" si="92"/>
        <v>146944.21093412192</v>
      </c>
      <c r="O355" s="1358"/>
      <c r="P355" s="810"/>
      <c r="Q355" s="210"/>
      <c r="R355" s="210"/>
      <c r="S355" s="210"/>
    </row>
    <row r="356" spans="1:19" s="209" customFormat="1" ht="13.9" hidden="1" customHeight="1" outlineLevel="1" collapsed="1" x14ac:dyDescent="0.2">
      <c r="A356" s="1353">
        <f ca="1">IF($H356="UNIDADE CONSTRUTIVA",OFFSET(A356,-1,0)+1,LARGE(A$3:A295,1))</f>
        <v>0</v>
      </c>
      <c r="B356" s="1353">
        <f t="shared" ca="1" si="67"/>
        <v>14</v>
      </c>
      <c r="C356" s="1353">
        <f t="shared" ca="1" si="68"/>
        <v>3</v>
      </c>
      <c r="D356" s="1354">
        <f t="shared" ca="1" si="69"/>
        <v>1</v>
      </c>
      <c r="E356" s="1354">
        <f t="shared" ca="1" si="70"/>
        <v>0</v>
      </c>
      <c r="G356" s="803"/>
      <c r="H356" s="804" t="s">
        <v>558</v>
      </c>
      <c r="I356" s="805" t="str">
        <f t="shared" ca="1" si="65"/>
        <v>14.003.001</v>
      </c>
      <c r="J356" s="806" t="s">
        <v>3877</v>
      </c>
      <c r="K356" s="807"/>
      <c r="L356" s="1351"/>
      <c r="M356" s="1351"/>
      <c r="N356" s="1089">
        <f t="shared" ca="1" si="92"/>
        <v>640.21725500000002</v>
      </c>
      <c r="O356" s="1358"/>
      <c r="P356" s="810"/>
      <c r="Q356" s="210"/>
      <c r="R356" s="210"/>
      <c r="S356" s="210"/>
    </row>
    <row r="357" spans="1:19" s="209" customFormat="1" ht="13.9" hidden="1" customHeight="1" outlineLevel="2" x14ac:dyDescent="0.2">
      <c r="A357" s="1353">
        <f ca="1">IF($H357="UNIDADE CONSTRUTIVA",OFFSET(A357,-1,0)+1,LARGE(A$3:A333,1))</f>
        <v>0</v>
      </c>
      <c r="B357" s="1353">
        <f t="shared" ca="1" si="67"/>
        <v>14</v>
      </c>
      <c r="C357" s="1353">
        <f t="shared" ca="1" si="68"/>
        <v>3</v>
      </c>
      <c r="D357" s="1354">
        <f t="shared" ca="1" si="69"/>
        <v>1</v>
      </c>
      <c r="E357" s="1354">
        <f t="shared" ca="1" si="70"/>
        <v>1</v>
      </c>
      <c r="G357" s="803"/>
      <c r="H357" s="804" t="s">
        <v>559</v>
      </c>
      <c r="I357" s="805" t="str">
        <f t="shared" ca="1" si="65"/>
        <v>14.003.001.001</v>
      </c>
      <c r="J357" s="806" t="s">
        <v>3878</v>
      </c>
      <c r="K357" s="807" t="s">
        <v>1</v>
      </c>
      <c r="L357" s="1351">
        <f>Visus!G1780</f>
        <v>86.51</v>
      </c>
      <c r="M357" s="1351">
        <v>7.4005000000000001</v>
      </c>
      <c r="N357" s="1089">
        <f t="shared" si="92"/>
        <v>640.21725500000002</v>
      </c>
      <c r="O357" s="1358"/>
      <c r="P357" s="810" t="s">
        <v>3784</v>
      </c>
      <c r="Q357" s="210"/>
      <c r="R357" s="210"/>
      <c r="S357" s="210"/>
    </row>
    <row r="358" spans="1:19" s="209" customFormat="1" ht="13.9" hidden="1" customHeight="1" outlineLevel="1" collapsed="1" x14ac:dyDescent="0.2">
      <c r="A358" s="1353">
        <f ca="1">IF($H358="UNIDADE CONSTRUTIVA",OFFSET(A358,-1,0)+1,LARGE(A$3:A355,1))</f>
        <v>0</v>
      </c>
      <c r="B358" s="1353">
        <f t="shared" ca="1" si="67"/>
        <v>14</v>
      </c>
      <c r="C358" s="1353">
        <f t="shared" ca="1" si="68"/>
        <v>3</v>
      </c>
      <c r="D358" s="1354">
        <f t="shared" ca="1" si="69"/>
        <v>2</v>
      </c>
      <c r="E358" s="1354">
        <f t="shared" ca="1" si="70"/>
        <v>0</v>
      </c>
      <c r="G358" s="803"/>
      <c r="H358" s="804" t="s">
        <v>558</v>
      </c>
      <c r="I358" s="805" t="str">
        <f t="shared" ca="1" si="65"/>
        <v>14.003.002</v>
      </c>
      <c r="J358" s="806" t="s">
        <v>428</v>
      </c>
      <c r="K358" s="807"/>
      <c r="L358" s="1351"/>
      <c r="M358" s="1351"/>
      <c r="N358" s="1089">
        <f t="shared" ca="1" si="92"/>
        <v>144975.19391999999</v>
      </c>
      <c r="O358" s="1358"/>
      <c r="P358" s="810"/>
      <c r="Q358" s="210"/>
      <c r="R358" s="210"/>
      <c r="S358" s="210"/>
    </row>
    <row r="359" spans="1:19" s="209" customFormat="1" ht="13.9" hidden="1" customHeight="1" outlineLevel="2" x14ac:dyDescent="0.2">
      <c r="A359" s="1353">
        <f ca="1">IF($H359="UNIDADE CONSTRUTIVA",OFFSET(A359,-1,0)+1,LARGE(A$3:A356,1))</f>
        <v>0</v>
      </c>
      <c r="B359" s="1353">
        <f t="shared" ca="1" si="67"/>
        <v>14</v>
      </c>
      <c r="C359" s="1353">
        <f t="shared" ca="1" si="68"/>
        <v>3</v>
      </c>
      <c r="D359" s="1354">
        <f t="shared" ca="1" si="69"/>
        <v>2</v>
      </c>
      <c r="E359" s="1354">
        <f t="shared" ca="1" si="70"/>
        <v>1</v>
      </c>
      <c r="G359" s="803"/>
      <c r="H359" s="804" t="s">
        <v>559</v>
      </c>
      <c r="I359" s="805" t="str">
        <f t="shared" ca="1" si="65"/>
        <v>14.003.002.001</v>
      </c>
      <c r="J359" s="806" t="s">
        <v>3879</v>
      </c>
      <c r="K359" s="807" t="s">
        <v>1</v>
      </c>
      <c r="L359" s="1351">
        <f>SUM(Visus!G1748:G1749)</f>
        <v>1935.48</v>
      </c>
      <c r="M359" s="1351">
        <v>74.903999999999996</v>
      </c>
      <c r="N359" s="1089">
        <f t="shared" si="92"/>
        <v>144975.19391999999</v>
      </c>
      <c r="O359" s="1358"/>
      <c r="P359" s="810" t="s">
        <v>3784</v>
      </c>
      <c r="Q359" s="210"/>
      <c r="R359" s="210"/>
      <c r="S359" s="210"/>
    </row>
    <row r="360" spans="1:19" s="209" customFormat="1" ht="13.9" hidden="1" customHeight="1" outlineLevel="1" collapsed="1" x14ac:dyDescent="0.2">
      <c r="A360" s="1353">
        <f ca="1">IF($H360="UNIDADE CONSTRUTIVA",OFFSET(A360,-1,0)+1,LARGE(A$3:A359,1))</f>
        <v>0</v>
      </c>
      <c r="B360" s="1353">
        <f t="shared" ca="1" si="67"/>
        <v>14</v>
      </c>
      <c r="C360" s="1353">
        <f t="shared" ca="1" si="68"/>
        <v>3</v>
      </c>
      <c r="D360" s="1354">
        <f t="shared" ca="1" si="69"/>
        <v>3</v>
      </c>
      <c r="E360" s="1354">
        <f t="shared" ca="1" si="70"/>
        <v>0</v>
      </c>
      <c r="G360" s="803"/>
      <c r="H360" s="804" t="s">
        <v>558</v>
      </c>
      <c r="I360" s="805" t="str">
        <f t="shared" ca="1" si="65"/>
        <v>14.003.003</v>
      </c>
      <c r="J360" s="806" t="s">
        <v>4279</v>
      </c>
      <c r="K360" s="807"/>
      <c r="L360" s="1351"/>
      <c r="M360" s="1351"/>
      <c r="N360" s="1089">
        <f t="shared" ca="1" si="92"/>
        <v>1328.7997591219223</v>
      </c>
      <c r="O360" s="1358"/>
      <c r="P360" s="810"/>
      <c r="Q360" s="210"/>
      <c r="R360" s="210"/>
      <c r="S360" s="210"/>
    </row>
    <row r="361" spans="1:19" s="209" customFormat="1" ht="13.9" hidden="1" customHeight="1" outlineLevel="2" x14ac:dyDescent="0.2">
      <c r="A361" s="1353">
        <f ca="1">IF($H361="UNIDADE CONSTRUTIVA",OFFSET(A361,-1,0)+1,LARGE(A$3:A359,1))</f>
        <v>0</v>
      </c>
      <c r="B361" s="1353">
        <f t="shared" ca="1" si="67"/>
        <v>14</v>
      </c>
      <c r="C361" s="1353">
        <f t="shared" ca="1" si="68"/>
        <v>3</v>
      </c>
      <c r="D361" s="1354">
        <f t="shared" ca="1" si="69"/>
        <v>3</v>
      </c>
      <c r="E361" s="1354">
        <f t="shared" ca="1" si="70"/>
        <v>1</v>
      </c>
      <c r="G361" s="803"/>
      <c r="H361" s="804" t="s">
        <v>559</v>
      </c>
      <c r="I361" s="805" t="str">
        <f t="shared" ca="1" si="65"/>
        <v>14.003.003.001</v>
      </c>
      <c r="J361" s="806" t="s">
        <v>3882</v>
      </c>
      <c r="K361" s="807" t="s">
        <v>1</v>
      </c>
      <c r="L361" s="1351">
        <f>L357</f>
        <v>86.51</v>
      </c>
      <c r="M361" s="1351">
        <v>15.360071195490953</v>
      </c>
      <c r="N361" s="1089">
        <f t="shared" si="92"/>
        <v>1328.7997591219223</v>
      </c>
      <c r="O361" s="1358"/>
      <c r="P361" s="810" t="s">
        <v>3784</v>
      </c>
      <c r="Q361" s="210"/>
      <c r="R361" s="210"/>
      <c r="S361" s="210"/>
    </row>
    <row r="362" spans="1:19" s="209" customFormat="1" ht="13.9" customHeight="1" collapsed="1" x14ac:dyDescent="0.2">
      <c r="A362" s="1353">
        <f ca="1">IF($H362="UNIDADE CONSTRUTIVA",OFFSET(A362,-1,0)+1,LARGE(A$3:A359,1))</f>
        <v>0</v>
      </c>
      <c r="B362" s="1353">
        <f t="shared" ca="1" si="67"/>
        <v>15</v>
      </c>
      <c r="C362" s="1353">
        <f t="shared" ca="1" si="68"/>
        <v>0</v>
      </c>
      <c r="D362" s="1354">
        <f t="shared" ca="1" si="69"/>
        <v>3</v>
      </c>
      <c r="E362" s="1354">
        <f t="shared" ca="1" si="70"/>
        <v>1</v>
      </c>
      <c r="G362" s="803"/>
      <c r="H362" s="804" t="s">
        <v>556</v>
      </c>
      <c r="I362" s="805" t="str">
        <f t="shared" ca="1" si="65"/>
        <v>15</v>
      </c>
      <c r="J362" s="806" t="s">
        <v>3883</v>
      </c>
      <c r="K362" s="807"/>
      <c r="L362" s="1351"/>
      <c r="M362" s="1351"/>
      <c r="N362" s="1089">
        <f t="shared" ca="1" si="92"/>
        <v>1318971.9603096144</v>
      </c>
      <c r="O362" s="1358"/>
      <c r="P362" s="810"/>
      <c r="Q362" s="1359"/>
      <c r="R362" s="1359"/>
      <c r="S362" s="210"/>
    </row>
    <row r="363" spans="1:19" s="209" customFormat="1" ht="13.9" hidden="1" customHeight="1" outlineLevel="1" x14ac:dyDescent="0.2">
      <c r="A363" s="1353">
        <f ca="1">IF($H363="UNIDADE CONSTRUTIVA",OFFSET(A363,-1,0)+1,LARGE(A$3:A271,1))</f>
        <v>0</v>
      </c>
      <c r="B363" s="1353">
        <f t="shared" ref="B363:B419" ca="1" si="114">IF(H363="UNIDADE CONSTRUTIVA",0,IF(H363="CÉLULA CONSTRUTIVA",OFFSET(B363,-1,0)+1,OFFSET(B363,-1,0)))</f>
        <v>15</v>
      </c>
      <c r="C363" s="1353">
        <f t="shared" ref="C363:C419" ca="1" si="115">IF(H363="CÉLULA CONSTRUTIVA",0,IF(H363="ETAPA",OFFSET(C363,-1,0)+1,OFFSET(C363,-1,0)))</f>
        <v>1</v>
      </c>
      <c r="D363" s="1354">
        <f t="shared" ref="D363:D419" ca="1" si="116">IF(H363="ETAPA",0,IF(H363="SUBETAPA",OFFSET(D363,-1,0)+1,OFFSET(D363,-1,0)))</f>
        <v>0</v>
      </c>
      <c r="E363" s="1354">
        <f t="shared" ref="E363:E419" ca="1" si="117">IF(H363="Subetapa",0,IF(H363="serviço",OFFSET(E363,-1,0)+1,OFFSET(E363,-1,0)))</f>
        <v>1</v>
      </c>
      <c r="G363" s="803"/>
      <c r="H363" s="804" t="s">
        <v>557</v>
      </c>
      <c r="I363" s="805" t="str">
        <f t="shared" ref="I363:I406" ca="1" si="118">IF(H363="Unidade Construtiva",TEXT(A363,"00"),IF(H363="Célula Construtiva",TEXT(B363,"00"),IF(H363="Etapa",CONCATENATE(TEXT(B363,"00"),".",TEXT(C363,"000")),IF(H363="Subetapa",CONCATENATE(TEXT(B363,"00"),".",TEXT(C363,"000"),".",TEXT(D363,"000")),IF(H363="Serviço",CONCATENATE(TEXT(B363,"00"),".",TEXT(C363,"000"),".",TEXT(D363,"000"),".",TEXT(E363,"000")),"")))))</f>
        <v>15.001</v>
      </c>
      <c r="J363" s="806" t="s">
        <v>6935</v>
      </c>
      <c r="K363" s="807"/>
      <c r="L363" s="1351"/>
      <c r="M363" s="1351"/>
      <c r="N363" s="1089">
        <f t="shared" ca="1" si="92"/>
        <v>707854.54018076113</v>
      </c>
      <c r="O363" s="1358"/>
      <c r="P363" s="810"/>
      <c r="Q363" s="210"/>
      <c r="R363" s="210"/>
      <c r="S363" s="210"/>
    </row>
    <row r="364" spans="1:19" s="209" customFormat="1" ht="13.9" hidden="1" customHeight="1" outlineLevel="1" collapsed="1" x14ac:dyDescent="0.2">
      <c r="A364" s="1353">
        <f ca="1">IF($H364="UNIDADE CONSTRUTIVA",OFFSET(A364,-1,0)+1,LARGE(A$3:A272,1))</f>
        <v>0</v>
      </c>
      <c r="B364" s="1353">
        <f t="shared" ca="1" si="114"/>
        <v>15</v>
      </c>
      <c r="C364" s="1353">
        <f t="shared" ca="1" si="115"/>
        <v>1</v>
      </c>
      <c r="D364" s="1354">
        <f t="shared" ca="1" si="116"/>
        <v>1</v>
      </c>
      <c r="E364" s="1354">
        <f t="shared" ca="1" si="117"/>
        <v>0</v>
      </c>
      <c r="G364" s="803"/>
      <c r="H364" s="804" t="s">
        <v>558</v>
      </c>
      <c r="I364" s="805" t="str">
        <f t="shared" ca="1" si="118"/>
        <v>15.001.001</v>
      </c>
      <c r="J364" s="806" t="s">
        <v>429</v>
      </c>
      <c r="K364" s="807"/>
      <c r="L364" s="1351"/>
      <c r="M364" s="1351"/>
      <c r="N364" s="1089">
        <f t="shared" ca="1" si="92"/>
        <v>59489.808984233336</v>
      </c>
      <c r="O364" s="1358"/>
      <c r="P364" s="810"/>
      <c r="Q364" s="210"/>
      <c r="R364" s="210"/>
      <c r="S364" s="210"/>
    </row>
    <row r="365" spans="1:19" s="209" customFormat="1" ht="13.9" hidden="1" customHeight="1" outlineLevel="2" x14ac:dyDescent="0.2">
      <c r="A365" s="1353">
        <f ca="1">IF($H365="UNIDADE CONSTRUTIVA",OFFSET(A365,-1,0)+1,LARGE(A$3:A273,1))</f>
        <v>0</v>
      </c>
      <c r="B365" s="1353">
        <f t="shared" ca="1" si="114"/>
        <v>15</v>
      </c>
      <c r="C365" s="1353">
        <f t="shared" ca="1" si="115"/>
        <v>1</v>
      </c>
      <c r="D365" s="1354">
        <f t="shared" ca="1" si="116"/>
        <v>1</v>
      </c>
      <c r="E365" s="1354">
        <f t="shared" ca="1" si="117"/>
        <v>1</v>
      </c>
      <c r="G365" s="803"/>
      <c r="H365" s="804" t="s">
        <v>559</v>
      </c>
      <c r="I365" s="805" t="str">
        <f t="shared" ca="1" si="118"/>
        <v>15.001.001.001</v>
      </c>
      <c r="J365" s="806" t="s">
        <v>3884</v>
      </c>
      <c r="K365" s="807" t="s">
        <v>1</v>
      </c>
      <c r="L365" s="1351">
        <f>Visus!G207</f>
        <v>54.12</v>
      </c>
      <c r="M365" s="1351">
        <v>18.936140000000002</v>
      </c>
      <c r="N365" s="1089">
        <f t="shared" si="92"/>
        <v>1024.8238968000001</v>
      </c>
      <c r="O365" s="1358"/>
      <c r="P365" s="810" t="s">
        <v>1103</v>
      </c>
      <c r="Q365" s="210"/>
      <c r="R365" s="210"/>
      <c r="S365" s="210"/>
    </row>
    <row r="366" spans="1:19" s="209" customFormat="1" ht="13.9" hidden="1" customHeight="1" outlineLevel="2" x14ac:dyDescent="0.2">
      <c r="A366" s="1353">
        <f ca="1">IF($H366="UNIDADE CONSTRUTIVA",OFFSET(A366,-1,0)+1,LARGE(A$3:A363,1))</f>
        <v>0</v>
      </c>
      <c r="B366" s="1353">
        <f t="shared" ca="1" si="114"/>
        <v>15</v>
      </c>
      <c r="C366" s="1353">
        <f t="shared" ca="1" si="115"/>
        <v>1</v>
      </c>
      <c r="D366" s="1354">
        <f t="shared" ca="1" si="116"/>
        <v>1</v>
      </c>
      <c r="E366" s="1354">
        <f t="shared" ca="1" si="117"/>
        <v>2</v>
      </c>
      <c r="G366" s="803"/>
      <c r="H366" s="804" t="s">
        <v>559</v>
      </c>
      <c r="I366" s="805" t="str">
        <f t="shared" ca="1" si="118"/>
        <v>15.001.001.002</v>
      </c>
      <c r="J366" s="806" t="s">
        <v>2783</v>
      </c>
      <c r="K366" s="807" t="s">
        <v>1</v>
      </c>
      <c r="L366" s="1351">
        <f>Visus!G208</f>
        <v>330.59000000000003</v>
      </c>
      <c r="M366" s="1351">
        <v>31.560233333333336</v>
      </c>
      <c r="N366" s="1089">
        <f t="shared" si="92"/>
        <v>10433.497537666668</v>
      </c>
      <c r="O366" s="1358"/>
      <c r="P366" s="810" t="s">
        <v>1103</v>
      </c>
      <c r="Q366" s="210"/>
      <c r="R366" s="210"/>
      <c r="S366" s="210"/>
    </row>
    <row r="367" spans="1:19" s="209" customFormat="1" ht="13.9" hidden="1" customHeight="1" outlineLevel="2" x14ac:dyDescent="0.2">
      <c r="A367" s="1353">
        <f ca="1">IF($H367="UNIDADE CONSTRUTIVA",OFFSET(A367,-1,0)+1,LARGE(A$3:A364,1))</f>
        <v>0</v>
      </c>
      <c r="B367" s="1353">
        <f t="shared" ca="1" si="114"/>
        <v>15</v>
      </c>
      <c r="C367" s="1353">
        <f t="shared" ca="1" si="115"/>
        <v>1</v>
      </c>
      <c r="D367" s="1354">
        <f t="shared" ca="1" si="116"/>
        <v>1</v>
      </c>
      <c r="E367" s="1354">
        <f t="shared" ca="1" si="117"/>
        <v>3</v>
      </c>
      <c r="G367" s="803"/>
      <c r="H367" s="804" t="s">
        <v>559</v>
      </c>
      <c r="I367" s="805" t="str">
        <f t="shared" ca="1" si="118"/>
        <v>15.001.001.003</v>
      </c>
      <c r="J367" s="806" t="s">
        <v>6957</v>
      </c>
      <c r="K367" s="807" t="s">
        <v>1</v>
      </c>
      <c r="L367" s="1351">
        <f>Visus!G209</f>
        <v>1164.29</v>
      </c>
      <c r="M367" s="1369">
        <v>37.872280000000003</v>
      </c>
      <c r="N367" s="1089">
        <f t="shared" si="92"/>
        <v>44094.3168812</v>
      </c>
      <c r="O367" s="1358"/>
      <c r="P367" s="810" t="s">
        <v>1103</v>
      </c>
      <c r="Q367" s="210"/>
      <c r="R367" s="210"/>
      <c r="S367" s="210"/>
    </row>
    <row r="368" spans="1:19" s="209" customFormat="1" ht="13.9" hidden="1" customHeight="1" outlineLevel="2" x14ac:dyDescent="0.2">
      <c r="A368" s="1353">
        <f ca="1">IF($H368="UNIDADE CONSTRUTIVA",OFFSET(A368,-1,0)+1,LARGE(A$3:A365,1))</f>
        <v>0</v>
      </c>
      <c r="B368" s="1353">
        <f t="shared" ca="1" si="114"/>
        <v>15</v>
      </c>
      <c r="C368" s="1353">
        <f t="shared" ca="1" si="115"/>
        <v>1</v>
      </c>
      <c r="D368" s="1354">
        <f t="shared" ca="1" si="116"/>
        <v>1</v>
      </c>
      <c r="E368" s="1354">
        <f t="shared" ca="1" si="117"/>
        <v>4</v>
      </c>
      <c r="G368" s="803"/>
      <c r="H368" s="804" t="s">
        <v>559</v>
      </c>
      <c r="I368" s="805" t="str">
        <f t="shared" ca="1" si="118"/>
        <v>15.001.001.004</v>
      </c>
      <c r="J368" s="1699" t="s">
        <v>3885</v>
      </c>
      <c r="K368" s="807" t="s">
        <v>1</v>
      </c>
      <c r="L368" s="1351">
        <f>Visus!G211</f>
        <v>112.04</v>
      </c>
      <c r="M368" s="1351">
        <v>34.716256666666673</v>
      </c>
      <c r="N368" s="1089">
        <f t="shared" si="92"/>
        <v>3889.6093969333342</v>
      </c>
      <c r="O368" s="1358"/>
      <c r="P368" s="810" t="s">
        <v>1103</v>
      </c>
      <c r="Q368" s="210"/>
      <c r="R368" s="210"/>
      <c r="S368" s="210"/>
    </row>
    <row r="369" spans="1:19" s="209" customFormat="1" ht="13.9" hidden="1" customHeight="1" outlineLevel="2" x14ac:dyDescent="0.2">
      <c r="A369" s="1353">
        <f ca="1">IF($H369="UNIDADE CONSTRUTIVA",OFFSET(A369,-1,0)+1,LARGE(A$3:A367,1))</f>
        <v>0</v>
      </c>
      <c r="B369" s="1353">
        <f t="shared" ca="1" si="114"/>
        <v>15</v>
      </c>
      <c r="C369" s="1353">
        <f t="shared" ca="1" si="115"/>
        <v>1</v>
      </c>
      <c r="D369" s="1354">
        <f t="shared" ca="1" si="116"/>
        <v>1</v>
      </c>
      <c r="E369" s="1354">
        <f t="shared" ca="1" si="117"/>
        <v>5</v>
      </c>
      <c r="G369" s="803"/>
      <c r="H369" s="804" t="s">
        <v>559</v>
      </c>
      <c r="I369" s="805" t="str">
        <f t="shared" ca="1" si="118"/>
        <v>15.001.001.005</v>
      </c>
      <c r="J369" s="806" t="s">
        <v>3887</v>
      </c>
      <c r="K369" s="807" t="s">
        <v>1</v>
      </c>
      <c r="L369" s="1351">
        <f>Visus!G210</f>
        <v>15.07</v>
      </c>
      <c r="M369" s="1351">
        <v>3.1560233333333336</v>
      </c>
      <c r="N369" s="1089">
        <f t="shared" si="92"/>
        <v>47.561271633333341</v>
      </c>
      <c r="O369" s="1358"/>
      <c r="P369" s="810" t="s">
        <v>1103</v>
      </c>
      <c r="Q369" s="210"/>
      <c r="R369" s="210"/>
      <c r="S369" s="210"/>
    </row>
    <row r="370" spans="1:19" s="209" customFormat="1" ht="13.9" hidden="1" customHeight="1" outlineLevel="1" collapsed="1" x14ac:dyDescent="0.2">
      <c r="A370" s="1353">
        <f ca="1">IF($H370="UNIDADE CONSTRUTIVA",OFFSET(A370,-1,0)+1,LARGE(A$3:A368,1))</f>
        <v>0</v>
      </c>
      <c r="B370" s="1353">
        <f t="shared" ca="1" si="114"/>
        <v>15</v>
      </c>
      <c r="C370" s="1353">
        <f t="shared" ca="1" si="115"/>
        <v>1</v>
      </c>
      <c r="D370" s="1354">
        <f t="shared" ca="1" si="116"/>
        <v>2</v>
      </c>
      <c r="E370" s="1354">
        <f t="shared" ca="1" si="117"/>
        <v>0</v>
      </c>
      <c r="G370" s="803"/>
      <c r="H370" s="804" t="s">
        <v>558</v>
      </c>
      <c r="I370" s="805" t="str">
        <f t="shared" ca="1" si="118"/>
        <v>15.001.002</v>
      </c>
      <c r="J370" s="806" t="s">
        <v>2784</v>
      </c>
      <c r="K370" s="807"/>
      <c r="L370" s="1351"/>
      <c r="M370" s="1351"/>
      <c r="N370" s="1089">
        <f t="shared" ca="1" si="92"/>
        <v>187800.77339699998</v>
      </c>
      <c r="O370" s="1358"/>
      <c r="P370" s="810"/>
      <c r="Q370" s="210"/>
      <c r="R370" s="210"/>
      <c r="S370" s="210"/>
    </row>
    <row r="371" spans="1:19" s="209" customFormat="1" ht="13.9" hidden="1" customHeight="1" outlineLevel="2" x14ac:dyDescent="0.2">
      <c r="A371" s="1353">
        <f ca="1">IF($H371="UNIDADE CONSTRUTIVA",OFFSET(A371,-1,0)+1,LARGE(A$3:A367,1))</f>
        <v>0</v>
      </c>
      <c r="B371" s="1353">
        <f t="shared" ref="B371" ca="1" si="119">IF(H371="UNIDADE CONSTRUTIVA",0,IF(H371="CÉLULA CONSTRUTIVA",OFFSET(B371,-1,0)+1,OFFSET(B371,-1,0)))</f>
        <v>15</v>
      </c>
      <c r="C371" s="1353">
        <f t="shared" ref="C371" ca="1" si="120">IF(H371="CÉLULA CONSTRUTIVA",0,IF(H371="ETAPA",OFFSET(C371,-1,0)+1,OFFSET(C371,-1,0)))</f>
        <v>1</v>
      </c>
      <c r="D371" s="1354">
        <f t="shared" ref="D371" ca="1" si="121">IF(H371="ETAPA",0,IF(H371="SUBETAPA",OFFSET(D371,-1,0)+1,OFFSET(D371,-1,0)))</f>
        <v>2</v>
      </c>
      <c r="E371" s="1354">
        <f t="shared" ref="E371" ca="1" si="122">IF(H371="Subetapa",0,IF(H371="serviço",OFFSET(E371,-1,0)+1,OFFSET(E371,-1,0)))</f>
        <v>1</v>
      </c>
      <c r="G371" s="803"/>
      <c r="H371" s="804" t="s">
        <v>559</v>
      </c>
      <c r="I371" s="805" t="str">
        <f t="shared" ref="I371" ca="1" si="123">IF(H371="Unidade Construtiva",TEXT(A371,"00"),IF(H371="Célula Construtiva",TEXT(B371,"00"),IF(H371="Etapa",CONCATENATE(TEXT(B371,"00"),".",TEXT(C371,"000")),IF(H371="Subetapa",CONCATENATE(TEXT(B371,"00"),".",TEXT(C371,"000"),".",TEXT(D371,"000")),IF(H371="Serviço",CONCATENATE(TEXT(B371,"00"),".",TEXT(C371,"000"),".",TEXT(D371,"000"),".",TEXT(E371,"000")),"")))))</f>
        <v>15.001.002.001</v>
      </c>
      <c r="J371" s="1367" t="s">
        <v>6960</v>
      </c>
      <c r="K371" s="807" t="s">
        <v>1</v>
      </c>
      <c r="L371" s="1351">
        <f>Visus!G234</f>
        <v>149.10999999999999</v>
      </c>
      <c r="M371" s="1369"/>
      <c r="N371" s="1089">
        <f t="shared" si="92"/>
        <v>0</v>
      </c>
      <c r="O371" s="1358"/>
      <c r="P371" s="810" t="s">
        <v>1103</v>
      </c>
      <c r="Q371" s="210"/>
      <c r="R371" s="210"/>
      <c r="S371" s="210"/>
    </row>
    <row r="372" spans="1:19" s="209" customFormat="1" ht="13.9" hidden="1" customHeight="1" outlineLevel="2" x14ac:dyDescent="0.2">
      <c r="A372" s="1353">
        <f ca="1">IF($H372="UNIDADE CONSTRUTIVA",OFFSET(A372,-1,0)+1,LARGE(A$3:A368,1))</f>
        <v>0</v>
      </c>
      <c r="B372" s="1353">
        <f t="shared" ca="1" si="114"/>
        <v>15</v>
      </c>
      <c r="C372" s="1353">
        <f t="shared" ca="1" si="115"/>
        <v>1</v>
      </c>
      <c r="D372" s="1354">
        <f t="shared" ca="1" si="116"/>
        <v>2</v>
      </c>
      <c r="E372" s="1354">
        <f t="shared" ca="1" si="117"/>
        <v>2</v>
      </c>
      <c r="G372" s="803"/>
      <c r="H372" s="804" t="s">
        <v>559</v>
      </c>
      <c r="I372" s="805" t="str">
        <f t="shared" ca="1" si="118"/>
        <v>15.001.002.002</v>
      </c>
      <c r="J372" s="1367" t="s">
        <v>3888</v>
      </c>
      <c r="K372" s="807" t="s">
        <v>1</v>
      </c>
      <c r="L372" s="1351">
        <f>Visus!G237</f>
        <v>139.07</v>
      </c>
      <c r="M372" s="1351">
        <v>104.4567</v>
      </c>
      <c r="N372" s="1089">
        <f t="shared" si="92"/>
        <v>14526.793269</v>
      </c>
      <c r="O372" s="1358"/>
      <c r="P372" s="810" t="s">
        <v>1103</v>
      </c>
      <c r="Q372" s="210"/>
      <c r="R372" s="210"/>
      <c r="S372" s="210"/>
    </row>
    <row r="373" spans="1:19" s="209" customFormat="1" ht="13.9" hidden="1" customHeight="1" outlineLevel="2" x14ac:dyDescent="0.2">
      <c r="A373" s="1353">
        <f ca="1">IF($H373="UNIDADE CONSTRUTIVA",OFFSET(A373,-1,0)+1,LARGE(A$3:A369,1))</f>
        <v>0</v>
      </c>
      <c r="B373" s="1353">
        <f t="shared" ca="1" si="114"/>
        <v>15</v>
      </c>
      <c r="C373" s="1353">
        <f t="shared" ca="1" si="115"/>
        <v>1</v>
      </c>
      <c r="D373" s="1354">
        <f t="shared" ca="1" si="116"/>
        <v>2</v>
      </c>
      <c r="E373" s="1354">
        <f t="shared" ca="1" si="117"/>
        <v>3</v>
      </c>
      <c r="G373" s="803"/>
      <c r="H373" s="804" t="s">
        <v>559</v>
      </c>
      <c r="I373" s="805" t="str">
        <f t="shared" ca="1" si="118"/>
        <v>15.001.002.003</v>
      </c>
      <c r="J373" s="1367" t="s">
        <v>6958</v>
      </c>
      <c r="K373" s="807" t="s">
        <v>1</v>
      </c>
      <c r="L373" s="1351">
        <f>Visus!G235</f>
        <v>1153.29</v>
      </c>
      <c r="M373" s="1351">
        <v>150.2432</v>
      </c>
      <c r="N373" s="1089">
        <f t="shared" si="92"/>
        <v>173273.980128</v>
      </c>
      <c r="O373" s="1358"/>
      <c r="P373" s="810" t="s">
        <v>1103</v>
      </c>
      <c r="Q373" s="210"/>
      <c r="R373" s="210"/>
      <c r="S373" s="210"/>
    </row>
    <row r="374" spans="1:19" s="209" customFormat="1" ht="13.9" hidden="1" customHeight="1" outlineLevel="2" x14ac:dyDescent="0.2">
      <c r="A374" s="1353">
        <f ca="1">IF($H374="UNIDADE CONSTRUTIVA",OFFSET(A374,-1,0)+1,LARGE(A$3:A370,1))</f>
        <v>0</v>
      </c>
      <c r="B374" s="1353">
        <f t="shared" ref="B374" ca="1" si="124">IF(H374="UNIDADE CONSTRUTIVA",0,IF(H374="CÉLULA CONSTRUTIVA",OFFSET(B374,-1,0)+1,OFFSET(B374,-1,0)))</f>
        <v>15</v>
      </c>
      <c r="C374" s="1353">
        <f t="shared" ref="C374" ca="1" si="125">IF(H374="CÉLULA CONSTRUTIVA",0,IF(H374="ETAPA",OFFSET(C374,-1,0)+1,OFFSET(C374,-1,0)))</f>
        <v>1</v>
      </c>
      <c r="D374" s="1354">
        <f t="shared" ref="D374" ca="1" si="126">IF(H374="ETAPA",0,IF(H374="SUBETAPA",OFFSET(D374,-1,0)+1,OFFSET(D374,-1,0)))</f>
        <v>2</v>
      </c>
      <c r="E374" s="1354">
        <f t="shared" ref="E374" ca="1" si="127">IF(H374="Subetapa",0,IF(H374="serviço",OFFSET(E374,-1,0)+1,OFFSET(E374,-1,0)))</f>
        <v>4</v>
      </c>
      <c r="G374" s="803"/>
      <c r="H374" s="804" t="s">
        <v>559</v>
      </c>
      <c r="I374" s="805" t="str">
        <f t="shared" ref="I374" ca="1" si="128">IF(H374="Unidade Construtiva",TEXT(A374,"00"),IF(H374="Célula Construtiva",TEXT(B374,"00"),IF(H374="Etapa",CONCATENATE(TEXT(B374,"00"),".",TEXT(C374,"000")),IF(H374="Subetapa",CONCATENATE(TEXT(B374,"00"),".",TEXT(C374,"000"),".",TEXT(D374,"000")),IF(H374="Serviço",CONCATENATE(TEXT(B374,"00"),".",TEXT(C374,"000"),".",TEXT(D374,"000"),".",TEXT(E374,"000")),"")))))</f>
        <v>15.001.002.004</v>
      </c>
      <c r="J374" s="1367" t="s">
        <v>6959</v>
      </c>
      <c r="K374" s="807" t="s">
        <v>1</v>
      </c>
      <c r="L374" s="1351">
        <f>Visus!G236</f>
        <v>1289.06</v>
      </c>
      <c r="M374" s="1369"/>
      <c r="N374" s="1089">
        <f t="shared" si="92"/>
        <v>0</v>
      </c>
      <c r="O374" s="1358"/>
      <c r="P374" s="810" t="s">
        <v>1103</v>
      </c>
      <c r="Q374" s="210"/>
      <c r="R374" s="210"/>
      <c r="S374" s="210"/>
    </row>
    <row r="375" spans="1:19" s="209" customFormat="1" ht="13.9" hidden="1" customHeight="1" outlineLevel="1" collapsed="1" x14ac:dyDescent="0.2">
      <c r="A375" s="1353">
        <f ca="1">IF($H375="UNIDADE CONSTRUTIVA",OFFSET(A375,-1,0)+1,LARGE(A$3:A370,1))</f>
        <v>0</v>
      </c>
      <c r="B375" s="1353">
        <f t="shared" ca="1" si="114"/>
        <v>15</v>
      </c>
      <c r="C375" s="1353">
        <f t="shared" ca="1" si="115"/>
        <v>1</v>
      </c>
      <c r="D375" s="1354">
        <f t="shared" ca="1" si="116"/>
        <v>3</v>
      </c>
      <c r="E375" s="1354">
        <f t="shared" ca="1" si="117"/>
        <v>0</v>
      </c>
      <c r="G375" s="803"/>
      <c r="H375" s="804" t="s">
        <v>558</v>
      </c>
      <c r="I375" s="805" t="str">
        <f t="shared" ca="1" si="118"/>
        <v>15.001.003</v>
      </c>
      <c r="J375" s="806" t="s">
        <v>430</v>
      </c>
      <c r="K375" s="807"/>
      <c r="L375" s="1351"/>
      <c r="M375" s="1351"/>
      <c r="N375" s="1089">
        <f t="shared" ca="1" si="92"/>
        <v>139901.73803500002</v>
      </c>
      <c r="O375" s="1358"/>
      <c r="P375" s="810"/>
      <c r="Q375" s="210"/>
      <c r="R375" s="210"/>
      <c r="S375" s="210"/>
    </row>
    <row r="376" spans="1:19" s="209" customFormat="1" ht="13.9" hidden="1" customHeight="1" outlineLevel="2" x14ac:dyDescent="0.2">
      <c r="A376" s="1353">
        <f ca="1">IF($H376="UNIDADE CONSTRUTIVA",OFFSET(A376,-1,0)+1,LARGE(A$3:A372,1))</f>
        <v>0</v>
      </c>
      <c r="B376" s="1353">
        <f t="shared" ca="1" si="114"/>
        <v>15</v>
      </c>
      <c r="C376" s="1353">
        <f t="shared" ca="1" si="115"/>
        <v>1</v>
      </c>
      <c r="D376" s="1354">
        <f t="shared" ca="1" si="116"/>
        <v>3</v>
      </c>
      <c r="E376" s="1354">
        <f t="shared" ca="1" si="117"/>
        <v>1</v>
      </c>
      <c r="G376" s="803"/>
      <c r="H376" s="804" t="s">
        <v>559</v>
      </c>
      <c r="I376" s="805" t="str">
        <f t="shared" ca="1" si="118"/>
        <v>15.001.003.001</v>
      </c>
      <c r="J376" s="806" t="s">
        <v>3889</v>
      </c>
      <c r="K376" s="807" t="s">
        <v>1</v>
      </c>
      <c r="L376" s="1351">
        <f>SUM(Visus!G246:G247)</f>
        <v>405.04999999999995</v>
      </c>
      <c r="M376" s="1351">
        <v>149.72399999999999</v>
      </c>
      <c r="N376" s="1089">
        <f t="shared" si="92"/>
        <v>60645.706199999986</v>
      </c>
      <c r="O376" s="1358"/>
      <c r="P376" s="810" t="s">
        <v>1103</v>
      </c>
      <c r="Q376" s="210"/>
      <c r="R376" s="210"/>
      <c r="S376" s="210"/>
    </row>
    <row r="377" spans="1:19" s="209" customFormat="1" ht="13.9" hidden="1" customHeight="1" outlineLevel="2" x14ac:dyDescent="0.2">
      <c r="A377" s="1353">
        <f ca="1">IF($H377="UNIDADE CONSTRUTIVA",OFFSET(A377,-1,0)+1,LARGE(A$3:A373,1))</f>
        <v>0</v>
      </c>
      <c r="B377" s="1353">
        <f t="shared" ca="1" si="114"/>
        <v>15</v>
      </c>
      <c r="C377" s="1353">
        <f t="shared" ca="1" si="115"/>
        <v>1</v>
      </c>
      <c r="D377" s="1354">
        <f t="shared" ca="1" si="116"/>
        <v>3</v>
      </c>
      <c r="E377" s="1354">
        <f t="shared" ca="1" si="117"/>
        <v>2</v>
      </c>
      <c r="G377" s="803"/>
      <c r="H377" s="804" t="s">
        <v>559</v>
      </c>
      <c r="I377" s="805" t="str">
        <f t="shared" ca="1" si="118"/>
        <v>15.001.003.002</v>
      </c>
      <c r="J377" s="1367" t="s">
        <v>3890</v>
      </c>
      <c r="K377" s="807" t="s">
        <v>1</v>
      </c>
      <c r="L377" s="1351">
        <f>SUM(Visus!G250:G253)</f>
        <v>743.37000000000012</v>
      </c>
      <c r="M377" s="1351">
        <v>103.48</v>
      </c>
      <c r="N377" s="1089">
        <f t="shared" si="92"/>
        <v>76923.92760000001</v>
      </c>
      <c r="O377" s="1358"/>
      <c r="P377" s="810" t="s">
        <v>1103</v>
      </c>
      <c r="Q377" s="210"/>
      <c r="R377" s="210"/>
      <c r="S377" s="210"/>
    </row>
    <row r="378" spans="1:19" s="209" customFormat="1" ht="13.9" hidden="1" customHeight="1" outlineLevel="2" x14ac:dyDescent="0.2">
      <c r="A378" s="1353">
        <f ca="1">IF($H378="UNIDADE CONSTRUTIVA",OFFSET(A378,-1,0)+1,LARGE(A$3:A374,1))</f>
        <v>0</v>
      </c>
      <c r="B378" s="1353">
        <f t="shared" ref="B378" ca="1" si="129">IF(H378="UNIDADE CONSTRUTIVA",0,IF(H378="CÉLULA CONSTRUTIVA",OFFSET(B378,-1,0)+1,OFFSET(B378,-1,0)))</f>
        <v>15</v>
      </c>
      <c r="C378" s="1353">
        <f t="shared" ref="C378" ca="1" si="130">IF(H378="CÉLULA CONSTRUTIVA",0,IF(H378="ETAPA",OFFSET(C378,-1,0)+1,OFFSET(C378,-1,0)))</f>
        <v>1</v>
      </c>
      <c r="D378" s="1354">
        <f t="shared" ref="D378" ca="1" si="131">IF(H378="ETAPA",0,IF(H378="SUBETAPA",OFFSET(D378,-1,0)+1,OFFSET(D378,-1,0)))</f>
        <v>3</v>
      </c>
      <c r="E378" s="1354">
        <f t="shared" ref="E378" ca="1" si="132">IF(H378="Subetapa",0,IF(H378="serviço",OFFSET(E378,-1,0)+1,OFFSET(E378,-1,0)))</f>
        <v>3</v>
      </c>
      <c r="G378" s="803"/>
      <c r="H378" s="804" t="s">
        <v>559</v>
      </c>
      <c r="I378" s="805" t="str">
        <f t="shared" ref="I378" ca="1" si="133">IF(H378="Unidade Construtiva",TEXT(A378,"00"),IF(H378="Célula Construtiva",TEXT(B378,"00"),IF(H378="Etapa",CONCATENATE(TEXT(B378,"00"),".",TEXT(C378,"000")),IF(H378="Subetapa",CONCATENATE(TEXT(B378,"00"),".",TEXT(C378,"000"),".",TEXT(D378,"000")),IF(H378="Serviço",CONCATENATE(TEXT(B378,"00"),".",TEXT(C378,"000"),".",TEXT(D378,"000"),".",TEXT(E378,"000")),"")))))</f>
        <v>15.001.003.003</v>
      </c>
      <c r="J378" s="1367" t="s">
        <v>6961</v>
      </c>
      <c r="K378" s="807" t="s">
        <v>1</v>
      </c>
      <c r="L378" s="1351">
        <f>SUM(Visus!G244:G245)</f>
        <v>26.759999999999998</v>
      </c>
      <c r="M378" s="1369"/>
      <c r="N378" s="1089">
        <f t="shared" si="92"/>
        <v>0</v>
      </c>
      <c r="O378" s="1358"/>
      <c r="P378" s="810" t="s">
        <v>1103</v>
      </c>
      <c r="Q378" s="210"/>
      <c r="R378" s="210"/>
      <c r="S378" s="210"/>
    </row>
    <row r="379" spans="1:19" s="209" customFormat="1" ht="13.9" hidden="1" customHeight="1" outlineLevel="2" x14ac:dyDescent="0.2">
      <c r="A379" s="1353">
        <f ca="1">IF($H379="UNIDADE CONSTRUTIVA",OFFSET(A379,-1,0)+1,LARGE(A$3:A375,1))</f>
        <v>0</v>
      </c>
      <c r="B379" s="1353">
        <f t="shared" ca="1" si="114"/>
        <v>15</v>
      </c>
      <c r="C379" s="1353">
        <f t="shared" ca="1" si="115"/>
        <v>1</v>
      </c>
      <c r="D379" s="1354">
        <f t="shared" ca="1" si="116"/>
        <v>3</v>
      </c>
      <c r="E379" s="1354">
        <f t="shared" ca="1" si="117"/>
        <v>4</v>
      </c>
      <c r="G379" s="803"/>
      <c r="H379" s="804" t="s">
        <v>559</v>
      </c>
      <c r="I379" s="805" t="str">
        <f t="shared" ca="1" si="118"/>
        <v>15.001.003.004</v>
      </c>
      <c r="J379" s="1367" t="s">
        <v>3891</v>
      </c>
      <c r="K379" s="807" t="s">
        <v>1</v>
      </c>
      <c r="L379" s="1351">
        <f>Visus!G248</f>
        <v>8.09</v>
      </c>
      <c r="M379" s="1351">
        <v>58.176500000000011</v>
      </c>
      <c r="N379" s="1089">
        <f t="shared" si="92"/>
        <v>470.64788500000009</v>
      </c>
      <c r="O379" s="1358"/>
      <c r="P379" s="810" t="s">
        <v>1103</v>
      </c>
      <c r="Q379" s="210"/>
      <c r="R379" s="210"/>
      <c r="S379" s="210"/>
    </row>
    <row r="380" spans="1:19" s="209" customFormat="1" ht="13.9" hidden="1" customHeight="1" outlineLevel="2" x14ac:dyDescent="0.2">
      <c r="A380" s="1353">
        <f ca="1">IF($H380="UNIDADE CONSTRUTIVA",OFFSET(A380,-1,0)+1,LARGE(A$3:A376,1))</f>
        <v>0</v>
      </c>
      <c r="B380" s="1353">
        <f t="shared" ca="1" si="114"/>
        <v>15</v>
      </c>
      <c r="C380" s="1353">
        <f t="shared" ca="1" si="115"/>
        <v>1</v>
      </c>
      <c r="D380" s="1354">
        <f t="shared" ca="1" si="116"/>
        <v>3</v>
      </c>
      <c r="E380" s="1354">
        <f t="shared" ca="1" si="117"/>
        <v>5</v>
      </c>
      <c r="G380" s="803"/>
      <c r="H380" s="804" t="s">
        <v>559</v>
      </c>
      <c r="I380" s="805" t="str">
        <f t="shared" ca="1" si="118"/>
        <v>15.001.003.005</v>
      </c>
      <c r="J380" s="1367" t="s">
        <v>3892</v>
      </c>
      <c r="K380" s="807" t="s">
        <v>1</v>
      </c>
      <c r="L380" s="1351">
        <f>Visus!G249</f>
        <v>11.31</v>
      </c>
      <c r="M380" s="1351">
        <v>164.58500000000001</v>
      </c>
      <c r="N380" s="1089">
        <f t="shared" si="92"/>
        <v>1861.4563500000002</v>
      </c>
      <c r="O380" s="1358"/>
      <c r="P380" s="810" t="s">
        <v>1103</v>
      </c>
      <c r="Q380" s="210"/>
      <c r="R380" s="210"/>
      <c r="S380" s="210"/>
    </row>
    <row r="381" spans="1:19" s="209" customFormat="1" ht="13.9" hidden="1" customHeight="1" outlineLevel="1" collapsed="1" x14ac:dyDescent="0.2">
      <c r="A381" s="1353">
        <f ca="1">IF($H381="UNIDADE CONSTRUTIVA",OFFSET(A381,-1,0)+1,LARGE(A$3:A380,1))</f>
        <v>0</v>
      </c>
      <c r="B381" s="1353">
        <f t="shared" ca="1" si="114"/>
        <v>15</v>
      </c>
      <c r="C381" s="1353">
        <f t="shared" ca="1" si="115"/>
        <v>1</v>
      </c>
      <c r="D381" s="1354">
        <f t="shared" ca="1" si="116"/>
        <v>4</v>
      </c>
      <c r="E381" s="1354">
        <f t="shared" ca="1" si="117"/>
        <v>0</v>
      </c>
      <c r="G381" s="803"/>
      <c r="H381" s="804" t="s">
        <v>558</v>
      </c>
      <c r="I381" s="805" t="str">
        <f t="shared" ca="1" si="118"/>
        <v>15.001.004</v>
      </c>
      <c r="J381" s="806" t="s">
        <v>6934</v>
      </c>
      <c r="K381" s="807"/>
      <c r="L381" s="1351"/>
      <c r="M381" s="1351"/>
      <c r="N381" s="1089">
        <f t="shared" ca="1" si="92"/>
        <v>0</v>
      </c>
      <c r="O381" s="1358"/>
      <c r="P381" s="810"/>
      <c r="Q381" s="210"/>
      <c r="R381" s="210"/>
      <c r="S381" s="210"/>
    </row>
    <row r="382" spans="1:19" s="209" customFormat="1" ht="13.9" hidden="1" customHeight="1" outlineLevel="2" x14ac:dyDescent="0.2">
      <c r="A382" s="1353">
        <f ca="1">IF($H382="UNIDADE CONSTRUTIVA",OFFSET(A382,-1,0)+1,LARGE(A$3:A380,1))</f>
        <v>0</v>
      </c>
      <c r="B382" s="1353">
        <f t="shared" ca="1" si="114"/>
        <v>15</v>
      </c>
      <c r="C382" s="1353">
        <f t="shared" ca="1" si="115"/>
        <v>1</v>
      </c>
      <c r="D382" s="1354">
        <f t="shared" ca="1" si="116"/>
        <v>4</v>
      </c>
      <c r="E382" s="1354">
        <f t="shared" ca="1" si="117"/>
        <v>1</v>
      </c>
      <c r="G382" s="803"/>
      <c r="H382" s="804" t="s">
        <v>559</v>
      </c>
      <c r="I382" s="805" t="str">
        <f t="shared" ca="1" si="118"/>
        <v>15.001.004.001</v>
      </c>
      <c r="J382" s="806" t="s">
        <v>6964</v>
      </c>
      <c r="K382" s="807" t="s">
        <v>1</v>
      </c>
      <c r="L382" s="1351">
        <f>Visus!G267</f>
        <v>7.8</v>
      </c>
      <c r="M382" s="1369"/>
      <c r="N382" s="1089">
        <f t="shared" si="92"/>
        <v>0</v>
      </c>
      <c r="O382" s="1358"/>
      <c r="P382" s="810" t="s">
        <v>1103</v>
      </c>
      <c r="Q382" s="210"/>
      <c r="R382" s="210"/>
      <c r="S382" s="210"/>
    </row>
    <row r="383" spans="1:19" s="209" customFormat="1" ht="13.9" hidden="1" customHeight="1" outlineLevel="1" collapsed="1" x14ac:dyDescent="0.2">
      <c r="A383" s="1353">
        <f ca="1">IF($H383="UNIDADE CONSTRUTIVA",OFFSET(A383,-1,0)+1,LARGE(A$3:A380,1))</f>
        <v>0</v>
      </c>
      <c r="B383" s="1353">
        <f t="shared" ca="1" si="114"/>
        <v>15</v>
      </c>
      <c r="C383" s="1353">
        <f t="shared" ca="1" si="115"/>
        <v>1</v>
      </c>
      <c r="D383" s="1354">
        <f t="shared" ca="1" si="116"/>
        <v>5</v>
      </c>
      <c r="E383" s="1354">
        <f t="shared" ca="1" si="117"/>
        <v>0</v>
      </c>
      <c r="G383" s="803"/>
      <c r="H383" s="804" t="s">
        <v>558</v>
      </c>
      <c r="I383" s="805" t="str">
        <f t="shared" ca="1" si="118"/>
        <v>15.001.005</v>
      </c>
      <c r="J383" s="806" t="s">
        <v>4535</v>
      </c>
      <c r="K383" s="807"/>
      <c r="L383" s="1351"/>
      <c r="M383" s="1351"/>
      <c r="N383" s="1089">
        <f t="shared" ca="1" si="92"/>
        <v>1572.8458500000002</v>
      </c>
      <c r="O383" s="1358"/>
      <c r="P383" s="810"/>
      <c r="Q383" s="210"/>
      <c r="R383" s="210"/>
      <c r="S383" s="210"/>
    </row>
    <row r="384" spans="1:19" s="209" customFormat="1" ht="13.9" hidden="1" customHeight="1" outlineLevel="2" x14ac:dyDescent="0.2">
      <c r="A384" s="1353">
        <f ca="1">IF($H384="UNIDADE CONSTRUTIVA",OFFSET(A384,-1,0)+1,LARGE(A$3:A382,1))</f>
        <v>0</v>
      </c>
      <c r="B384" s="1353">
        <f t="shared" ref="B384" ca="1" si="134">IF(H384="UNIDADE CONSTRUTIVA",0,IF(H384="CÉLULA CONSTRUTIVA",OFFSET(B384,-1,0)+1,OFFSET(B384,-1,0)))</f>
        <v>15</v>
      </c>
      <c r="C384" s="1353">
        <f t="shared" ref="C384" ca="1" si="135">IF(H384="CÉLULA CONSTRUTIVA",0,IF(H384="ETAPA",OFFSET(C384,-1,0)+1,OFFSET(C384,-1,0)))</f>
        <v>1</v>
      </c>
      <c r="D384" s="1354">
        <f t="shared" ref="D384" ca="1" si="136">IF(H384="ETAPA",0,IF(H384="SUBETAPA",OFFSET(D384,-1,0)+1,OFFSET(D384,-1,0)))</f>
        <v>5</v>
      </c>
      <c r="E384" s="1354">
        <f t="shared" ref="E384" ca="1" si="137">IF(H384="Subetapa",0,IF(H384="serviço",OFFSET(E384,-1,0)+1,OFFSET(E384,-1,0)))</f>
        <v>1</v>
      </c>
      <c r="G384" s="803"/>
      <c r="H384" s="804" t="s">
        <v>559</v>
      </c>
      <c r="I384" s="805" t="str">
        <f t="shared" ref="I384" ca="1" si="138">IF(H384="Unidade Construtiva",TEXT(A384,"00"),IF(H384="Célula Construtiva",TEXT(B384,"00"),IF(H384="Etapa",CONCATENATE(TEXT(B384,"00"),".",TEXT(C384,"000")),IF(H384="Subetapa",CONCATENATE(TEXT(B384,"00"),".",TEXT(C384,"000"),".",TEXT(D384,"000")),IF(H384="Serviço",CONCATENATE(TEXT(B384,"00"),".",TEXT(C384,"000"),".",TEXT(D384,"000"),".",TEXT(E384,"000")),"")))))</f>
        <v>15.001.005.001</v>
      </c>
      <c r="J384" s="1367" t="s">
        <v>6962</v>
      </c>
      <c r="K384" s="807" t="s">
        <v>1</v>
      </c>
      <c r="L384" s="1351">
        <f>Visus!G270</f>
        <v>2.4900000000000002</v>
      </c>
      <c r="M384" s="1369">
        <v>631.66499999999996</v>
      </c>
      <c r="N384" s="1089">
        <f t="shared" si="92"/>
        <v>1572.8458500000002</v>
      </c>
      <c r="O384" s="1358"/>
      <c r="P384" s="810" t="s">
        <v>1103</v>
      </c>
      <c r="Q384" s="210"/>
      <c r="R384" s="210"/>
      <c r="S384" s="210"/>
    </row>
    <row r="385" spans="1:19" s="209" customFormat="1" ht="13.9" hidden="1" customHeight="1" outlineLevel="2" x14ac:dyDescent="0.2">
      <c r="A385" s="1353">
        <f ca="1">IF($H385="UNIDADE CONSTRUTIVA",OFFSET(A385,-1,0)+1,LARGE(A$3:A383,1))</f>
        <v>0</v>
      </c>
      <c r="B385" s="1353">
        <f t="shared" ref="B385" ca="1" si="139">IF(H385="UNIDADE CONSTRUTIVA",0,IF(H385="CÉLULA CONSTRUTIVA",OFFSET(B385,-1,0)+1,OFFSET(B385,-1,0)))</f>
        <v>15</v>
      </c>
      <c r="C385" s="1353">
        <f t="shared" ref="C385" ca="1" si="140">IF(H385="CÉLULA CONSTRUTIVA",0,IF(H385="ETAPA",OFFSET(C385,-1,0)+1,OFFSET(C385,-1,0)))</f>
        <v>1</v>
      </c>
      <c r="D385" s="1354">
        <f t="shared" ref="D385" ca="1" si="141">IF(H385="ETAPA",0,IF(H385="SUBETAPA",OFFSET(D385,-1,0)+1,OFFSET(D385,-1,0)))</f>
        <v>5</v>
      </c>
      <c r="E385" s="1354">
        <f t="shared" ref="E385" ca="1" si="142">IF(H385="Subetapa",0,IF(H385="serviço",OFFSET(E385,-1,0)+1,OFFSET(E385,-1,0)))</f>
        <v>2</v>
      </c>
      <c r="G385" s="803"/>
      <c r="H385" s="804" t="s">
        <v>559</v>
      </c>
      <c r="I385" s="805" t="str">
        <f t="shared" ref="I385" ca="1" si="143">IF(H385="Unidade Construtiva",TEXT(A385,"00"),IF(H385="Célula Construtiva",TEXT(B385,"00"),IF(H385="Etapa",CONCATENATE(TEXT(B385,"00"),".",TEXT(C385,"000")),IF(H385="Subetapa",CONCATENATE(TEXT(B385,"00"),".",TEXT(C385,"000"),".",TEXT(D385,"000")),IF(H385="Serviço",CONCATENATE(TEXT(B385,"00"),".",TEXT(C385,"000"),".",TEXT(D385,"000"),".",TEXT(E385,"000")),"")))))</f>
        <v>15.001.005.002</v>
      </c>
      <c r="J385" s="1367" t="s">
        <v>6963</v>
      </c>
      <c r="K385" s="807" t="s">
        <v>1</v>
      </c>
      <c r="L385" s="1351">
        <f>Visus!G271</f>
        <v>10.17</v>
      </c>
      <c r="M385" s="1369"/>
      <c r="N385" s="1089">
        <f t="shared" si="92"/>
        <v>0</v>
      </c>
      <c r="O385" s="1358"/>
      <c r="P385" s="810" t="s">
        <v>1103</v>
      </c>
      <c r="Q385" s="210"/>
      <c r="R385" s="210"/>
      <c r="S385" s="210"/>
    </row>
    <row r="386" spans="1:19" s="209" customFormat="1" ht="13.9" hidden="1" customHeight="1" outlineLevel="1" collapsed="1" x14ac:dyDescent="0.2">
      <c r="A386" s="1353">
        <f ca="1">IF($H386="UNIDADE CONSTRUTIVA",OFFSET(A386,-1,0)+1,LARGE(A$3:A382,1))</f>
        <v>0</v>
      </c>
      <c r="B386" s="1353">
        <f t="shared" ca="1" si="114"/>
        <v>15</v>
      </c>
      <c r="C386" s="1353">
        <f t="shared" ca="1" si="115"/>
        <v>1</v>
      </c>
      <c r="D386" s="1354">
        <f t="shared" ca="1" si="116"/>
        <v>6</v>
      </c>
      <c r="E386" s="1354">
        <f t="shared" ca="1" si="117"/>
        <v>0</v>
      </c>
      <c r="G386" s="803"/>
      <c r="H386" s="804" t="s">
        <v>558</v>
      </c>
      <c r="I386" s="805" t="str">
        <f t="shared" ca="1" si="118"/>
        <v>15.001.006</v>
      </c>
      <c r="J386" s="806" t="s">
        <v>425</v>
      </c>
      <c r="K386" s="807"/>
      <c r="L386" s="1351"/>
      <c r="M386" s="1351"/>
      <c r="N386" s="1089">
        <f t="shared" ca="1" si="92"/>
        <v>205458.09351750003</v>
      </c>
      <c r="O386" s="1358"/>
      <c r="P386" s="810"/>
      <c r="Q386" s="210"/>
      <c r="R386" s="210"/>
      <c r="S386" s="210"/>
    </row>
    <row r="387" spans="1:19" s="209" customFormat="1" ht="13.9" hidden="1" customHeight="1" outlineLevel="2" x14ac:dyDescent="0.2">
      <c r="A387" s="1353">
        <f ca="1">IF($H387="UNIDADE CONSTRUTIVA",OFFSET(A387,-1,0)+1,LARGE(A$3:A383,1))</f>
        <v>0</v>
      </c>
      <c r="B387" s="1353">
        <f t="shared" ca="1" si="114"/>
        <v>15</v>
      </c>
      <c r="C387" s="1353">
        <f t="shared" ca="1" si="115"/>
        <v>1</v>
      </c>
      <c r="D387" s="1354">
        <f t="shared" ca="1" si="116"/>
        <v>6</v>
      </c>
      <c r="E387" s="1354">
        <f t="shared" ca="1" si="117"/>
        <v>1</v>
      </c>
      <c r="G387" s="803"/>
      <c r="H387" s="804" t="s">
        <v>559</v>
      </c>
      <c r="I387" s="805" t="str">
        <f t="shared" ca="1" si="118"/>
        <v>15.001.006.001</v>
      </c>
      <c r="J387" s="806" t="s">
        <v>3893</v>
      </c>
      <c r="K387" s="807" t="s">
        <v>1</v>
      </c>
      <c r="L387" s="1351">
        <f>Visus!G285</f>
        <v>62.36</v>
      </c>
      <c r="M387" s="1351">
        <v>164.83725000000001</v>
      </c>
      <c r="N387" s="1089">
        <f t="shared" si="92"/>
        <v>10279.250910000001</v>
      </c>
      <c r="O387" s="1358"/>
      <c r="P387" s="810" t="s">
        <v>1103</v>
      </c>
      <c r="Q387" s="210"/>
      <c r="R387" s="210"/>
      <c r="S387" s="210"/>
    </row>
    <row r="388" spans="1:19" s="209" customFormat="1" ht="13.9" hidden="1" customHeight="1" outlineLevel="2" x14ac:dyDescent="0.2">
      <c r="A388" s="1353">
        <f ca="1">IF($H388="UNIDADE CONSTRUTIVA",OFFSET(A388,-1,0)+1,LARGE(A$3:A384,1))</f>
        <v>0</v>
      </c>
      <c r="B388" s="1353">
        <f t="shared" ref="B388:B395" ca="1" si="144">IF(H388="UNIDADE CONSTRUTIVA",0,IF(H388="CÉLULA CONSTRUTIVA",OFFSET(B388,-1,0)+1,OFFSET(B388,-1,0)))</f>
        <v>15</v>
      </c>
      <c r="C388" s="1353">
        <f t="shared" ref="C388:C395" ca="1" si="145">IF(H388="CÉLULA CONSTRUTIVA",0,IF(H388="ETAPA",OFFSET(C388,-1,0)+1,OFFSET(C388,-1,0)))</f>
        <v>1</v>
      </c>
      <c r="D388" s="1354">
        <f t="shared" ref="D388:D395" ca="1" si="146">IF(H388="ETAPA",0,IF(H388="SUBETAPA",OFFSET(D388,-1,0)+1,OFFSET(D388,-1,0)))</f>
        <v>6</v>
      </c>
      <c r="E388" s="1354">
        <f t="shared" ref="E388:E395" ca="1" si="147">IF(H388="Subetapa",0,IF(H388="serviço",OFFSET(E388,-1,0)+1,OFFSET(E388,-1,0)))</f>
        <v>2</v>
      </c>
      <c r="G388" s="803"/>
      <c r="H388" s="804" t="s">
        <v>559</v>
      </c>
      <c r="I388" s="805" t="str">
        <f t="shared" ref="I388:I395" ca="1" si="148">IF(H388="Unidade Construtiva",TEXT(A388,"00"),IF(H388="Célula Construtiva",TEXT(B388,"00"),IF(H388="Etapa",CONCATENATE(TEXT(B388,"00"),".",TEXT(C388,"000")),IF(H388="Subetapa",CONCATENATE(TEXT(B388,"00"),".",TEXT(C388,"000"),".",TEXT(D388,"000")),IF(H388="Serviço",CONCATENATE(TEXT(B388,"00"),".",TEXT(C388,"000"),".",TEXT(D388,"000"),".",TEXT(E388,"000")),"")))))</f>
        <v>15.001.006.002</v>
      </c>
      <c r="J388" s="806" t="s">
        <v>6965</v>
      </c>
      <c r="K388" s="807" t="s">
        <v>1</v>
      </c>
      <c r="L388" s="1351">
        <f>Visus!G286</f>
        <v>112.04</v>
      </c>
      <c r="M388" s="1351">
        <v>164.83725000000001</v>
      </c>
      <c r="N388" s="1089">
        <f t="shared" si="92"/>
        <v>18468.365490000004</v>
      </c>
      <c r="O388" s="1358"/>
      <c r="P388" s="810" t="s">
        <v>1103</v>
      </c>
      <c r="Q388" s="210"/>
      <c r="R388" s="210"/>
      <c r="S388" s="210"/>
    </row>
    <row r="389" spans="1:19" s="209" customFormat="1" ht="13.9" hidden="1" customHeight="1" outlineLevel="2" x14ac:dyDescent="0.2">
      <c r="A389" s="1353">
        <f ca="1">IF($H389="UNIDADE CONSTRUTIVA",OFFSET(A389,-1,0)+1,LARGE(A$3:A385,1))</f>
        <v>0</v>
      </c>
      <c r="B389" s="1353">
        <f t="shared" ca="1" si="144"/>
        <v>15</v>
      </c>
      <c r="C389" s="1353">
        <f t="shared" ca="1" si="145"/>
        <v>1</v>
      </c>
      <c r="D389" s="1354">
        <f t="shared" ca="1" si="146"/>
        <v>6</v>
      </c>
      <c r="E389" s="1354">
        <f t="shared" ca="1" si="147"/>
        <v>3</v>
      </c>
      <c r="G389" s="803"/>
      <c r="H389" s="804" t="s">
        <v>559</v>
      </c>
      <c r="I389" s="805" t="str">
        <f t="shared" ca="1" si="148"/>
        <v>15.001.006.003</v>
      </c>
      <c r="J389" s="806" t="s">
        <v>6966</v>
      </c>
      <c r="K389" s="807" t="s">
        <v>1</v>
      </c>
      <c r="L389" s="1351">
        <f>Visus!G287</f>
        <v>14.5</v>
      </c>
      <c r="M389" s="1351">
        <v>164.83725000000001</v>
      </c>
      <c r="N389" s="1089">
        <f t="shared" si="92"/>
        <v>2390.1401250000004</v>
      </c>
      <c r="O389" s="1358"/>
      <c r="P389" s="810" t="s">
        <v>1103</v>
      </c>
      <c r="Q389" s="210"/>
      <c r="R389" s="210"/>
      <c r="S389" s="210"/>
    </row>
    <row r="390" spans="1:19" s="209" customFormat="1" ht="13.9" hidden="1" customHeight="1" outlineLevel="2" x14ac:dyDescent="0.2">
      <c r="A390" s="1353">
        <f ca="1">IF($H390="UNIDADE CONSTRUTIVA",OFFSET(A390,-1,0)+1,LARGE(A$3:A386,1))</f>
        <v>0</v>
      </c>
      <c r="B390" s="1353">
        <f t="shared" ca="1" si="144"/>
        <v>15</v>
      </c>
      <c r="C390" s="1353">
        <f t="shared" ca="1" si="145"/>
        <v>1</v>
      </c>
      <c r="D390" s="1354">
        <f t="shared" ca="1" si="146"/>
        <v>6</v>
      </c>
      <c r="E390" s="1354">
        <f t="shared" ca="1" si="147"/>
        <v>4</v>
      </c>
      <c r="G390" s="803"/>
      <c r="H390" s="804" t="s">
        <v>559</v>
      </c>
      <c r="I390" s="805" t="str">
        <f t="shared" ca="1" si="148"/>
        <v>15.001.006.004</v>
      </c>
      <c r="J390" s="806" t="s">
        <v>6967</v>
      </c>
      <c r="K390" s="807" t="s">
        <v>1</v>
      </c>
      <c r="L390" s="1351">
        <f>Visus!G288</f>
        <v>5.83</v>
      </c>
      <c r="M390" s="1351">
        <v>164.83725000000001</v>
      </c>
      <c r="N390" s="1089">
        <f t="shared" si="92"/>
        <v>961.00116750000007</v>
      </c>
      <c r="O390" s="1358"/>
      <c r="P390" s="810" t="s">
        <v>1103</v>
      </c>
      <c r="Q390" s="210"/>
      <c r="R390" s="210"/>
      <c r="S390" s="210"/>
    </row>
    <row r="391" spans="1:19" s="209" customFormat="1" ht="13.9" hidden="1" customHeight="1" outlineLevel="2" x14ac:dyDescent="0.2">
      <c r="A391" s="1353">
        <f ca="1">IF($H391="UNIDADE CONSTRUTIVA",OFFSET(A391,-1,0)+1,LARGE(A$3:A387,1))</f>
        <v>0</v>
      </c>
      <c r="B391" s="1353">
        <f t="shared" ca="1" si="144"/>
        <v>15</v>
      </c>
      <c r="C391" s="1353">
        <f t="shared" ca="1" si="145"/>
        <v>1</v>
      </c>
      <c r="D391" s="1354">
        <f t="shared" ca="1" si="146"/>
        <v>6</v>
      </c>
      <c r="E391" s="1354">
        <f t="shared" ca="1" si="147"/>
        <v>5</v>
      </c>
      <c r="G391" s="803"/>
      <c r="H391" s="804" t="s">
        <v>559</v>
      </c>
      <c r="I391" s="805" t="str">
        <f t="shared" ca="1" si="148"/>
        <v>15.001.006.005</v>
      </c>
      <c r="J391" s="806" t="s">
        <v>6968</v>
      </c>
      <c r="K391" s="807" t="s">
        <v>1</v>
      </c>
      <c r="L391" s="1351">
        <f>Visus!G289</f>
        <v>15.76</v>
      </c>
      <c r="M391" s="1351">
        <v>164.83725000000001</v>
      </c>
      <c r="N391" s="1089">
        <f t="shared" si="92"/>
        <v>2597.8350600000003</v>
      </c>
      <c r="O391" s="1358"/>
      <c r="P391" s="810" t="s">
        <v>1103</v>
      </c>
      <c r="Q391" s="210"/>
      <c r="R391" s="210"/>
      <c r="S391" s="210"/>
    </row>
    <row r="392" spans="1:19" s="209" customFormat="1" ht="13.9" hidden="1" customHeight="1" outlineLevel="2" x14ac:dyDescent="0.2">
      <c r="A392" s="1353">
        <f ca="1">IF($H392="UNIDADE CONSTRUTIVA",OFFSET(A392,-1,0)+1,LARGE(A$3:A388,1))</f>
        <v>0</v>
      </c>
      <c r="B392" s="1353">
        <f t="shared" ref="B392" ca="1" si="149">IF(H392="UNIDADE CONSTRUTIVA",0,IF(H392="CÉLULA CONSTRUTIVA",OFFSET(B392,-1,0)+1,OFFSET(B392,-1,0)))</f>
        <v>15</v>
      </c>
      <c r="C392" s="1353">
        <f t="shared" ref="C392" ca="1" si="150">IF(H392="CÉLULA CONSTRUTIVA",0,IF(H392="ETAPA",OFFSET(C392,-1,0)+1,OFFSET(C392,-1,0)))</f>
        <v>1</v>
      </c>
      <c r="D392" s="1354">
        <f t="shared" ref="D392" ca="1" si="151">IF(H392="ETAPA",0,IF(H392="SUBETAPA",OFFSET(D392,-1,0)+1,OFFSET(D392,-1,0)))</f>
        <v>6</v>
      </c>
      <c r="E392" s="1354">
        <f t="shared" ref="E392" ca="1" si="152">IF(H392="Subetapa",0,IF(H392="serviço",OFFSET(E392,-1,0)+1,OFFSET(E392,-1,0)))</f>
        <v>6</v>
      </c>
      <c r="G392" s="803"/>
      <c r="H392" s="804" t="s">
        <v>559</v>
      </c>
      <c r="I392" s="805" t="str">
        <f t="shared" ref="I392" ca="1" si="153">IF(H392="Unidade Construtiva",TEXT(A392,"00"),IF(H392="Célula Construtiva",TEXT(B392,"00"),IF(H392="Etapa",CONCATENATE(TEXT(B392,"00"),".",TEXT(C392,"000")),IF(H392="Subetapa",CONCATENATE(TEXT(B392,"00"),".",TEXT(C392,"000"),".",TEXT(D392,"000")),IF(H392="Serviço",CONCATENATE(TEXT(B392,"00"),".",TEXT(C392,"000"),".",TEXT(D392,"000"),".",TEXT(E392,"000")),"")))))</f>
        <v>15.001.006.006</v>
      </c>
      <c r="J392" s="806" t="s">
        <v>6969</v>
      </c>
      <c r="K392" s="807" t="s">
        <v>1</v>
      </c>
      <c r="L392" s="1351">
        <f>Visus!G290</f>
        <v>517.97</v>
      </c>
      <c r="M392" s="1351">
        <v>164.83725000000001</v>
      </c>
      <c r="N392" s="1089">
        <f t="shared" ref="N392:N455" si="154">IF(H392="Serviço",M392*L392,IF(H392="CÉLULA CONSTRUTIVA",SUMIFS($N$8:$N$744,$B$8:$B$744,B392,$H$8:$H$744,"Serviço"),IF(H392="ETAPA",SUMIFS($N$8:$N$744,$B$8:$B$744,B392,$C$8:$C$744,C392,$H$8:$H$744,"Serviço"),IF(H392="SUBETAPA",SUMIFS($N$8:$N$744,$B$8:$B$744,B392,$C$8:$C$744,C392,$D$8:$D$744,D392,$H$8:$H$744,"Serviço"),0))))</f>
        <v>85380.750382500017</v>
      </c>
      <c r="O392" s="1358"/>
      <c r="P392" s="810" t="s">
        <v>1103</v>
      </c>
      <c r="Q392" s="210"/>
      <c r="R392" s="210"/>
      <c r="S392" s="210"/>
    </row>
    <row r="393" spans="1:19" s="209" customFormat="1" ht="13.9" hidden="1" customHeight="1" outlineLevel="2" x14ac:dyDescent="0.2">
      <c r="A393" s="1353">
        <f ca="1">IF($H393="UNIDADE CONSTRUTIVA",OFFSET(A393,-1,0)+1,LARGE(A$3:A389,1))</f>
        <v>0</v>
      </c>
      <c r="B393" s="1353">
        <f t="shared" ref="B393:B394" ca="1" si="155">IF(H393="UNIDADE CONSTRUTIVA",0,IF(H393="CÉLULA CONSTRUTIVA",OFFSET(B393,-1,0)+1,OFFSET(B393,-1,0)))</f>
        <v>15</v>
      </c>
      <c r="C393" s="1353">
        <f t="shared" ref="C393:C394" ca="1" si="156">IF(H393="CÉLULA CONSTRUTIVA",0,IF(H393="ETAPA",OFFSET(C393,-1,0)+1,OFFSET(C393,-1,0)))</f>
        <v>1</v>
      </c>
      <c r="D393" s="1354">
        <f t="shared" ref="D393:D394" ca="1" si="157">IF(H393="ETAPA",0,IF(H393="SUBETAPA",OFFSET(D393,-1,0)+1,OFFSET(D393,-1,0)))</f>
        <v>6</v>
      </c>
      <c r="E393" s="1354">
        <f t="shared" ref="E393:E394" ca="1" si="158">IF(H393="Subetapa",0,IF(H393="serviço",OFFSET(E393,-1,0)+1,OFFSET(E393,-1,0)))</f>
        <v>7</v>
      </c>
      <c r="G393" s="803"/>
      <c r="H393" s="804" t="s">
        <v>559</v>
      </c>
      <c r="I393" s="805" t="str">
        <f t="shared" ref="I393:I394" ca="1" si="159">IF(H393="Unidade Construtiva",TEXT(A393,"00"),IF(H393="Célula Construtiva",TEXT(B393,"00"),IF(H393="Etapa",CONCATENATE(TEXT(B393,"00"),".",TEXT(C393,"000")),IF(H393="Subetapa",CONCATENATE(TEXT(B393,"00"),".",TEXT(C393,"000"),".",TEXT(D393,"000")),IF(H393="Serviço",CONCATENATE(TEXT(B393,"00"),".",TEXT(C393,"000"),".",TEXT(D393,"000"),".",TEXT(E393,"000")),"")))))</f>
        <v>15.001.006.007</v>
      </c>
      <c r="J393" s="806" t="s">
        <v>6970</v>
      </c>
      <c r="K393" s="807" t="s">
        <v>1</v>
      </c>
      <c r="L393" s="1351">
        <f>Visus!G291</f>
        <v>0</v>
      </c>
      <c r="M393" s="1351">
        <v>164.83725000000001</v>
      </c>
      <c r="N393" s="1089">
        <f t="shared" si="154"/>
        <v>0</v>
      </c>
      <c r="O393" s="1358"/>
      <c r="P393" s="810" t="s">
        <v>1103</v>
      </c>
      <c r="Q393" s="210"/>
      <c r="R393" s="210"/>
      <c r="S393" s="210"/>
    </row>
    <row r="394" spans="1:19" s="209" customFormat="1" ht="13.9" hidden="1" customHeight="1" outlineLevel="2" x14ac:dyDescent="0.2">
      <c r="A394" s="1353">
        <f ca="1">IF($H394="UNIDADE CONSTRUTIVA",OFFSET(A394,-1,0)+1,LARGE(A$3:A390,1))</f>
        <v>0</v>
      </c>
      <c r="B394" s="1353">
        <f t="shared" ca="1" si="155"/>
        <v>15</v>
      </c>
      <c r="C394" s="1353">
        <f t="shared" ca="1" si="156"/>
        <v>1</v>
      </c>
      <c r="D394" s="1354">
        <f t="shared" ca="1" si="157"/>
        <v>6</v>
      </c>
      <c r="E394" s="1354">
        <f t="shared" ca="1" si="158"/>
        <v>8</v>
      </c>
      <c r="G394" s="803"/>
      <c r="H394" s="804" t="s">
        <v>559</v>
      </c>
      <c r="I394" s="805" t="str">
        <f t="shared" ca="1" si="159"/>
        <v>15.001.006.008</v>
      </c>
      <c r="J394" s="806" t="s">
        <v>6971</v>
      </c>
      <c r="K394" s="807" t="s">
        <v>1</v>
      </c>
      <c r="L394" s="1351">
        <f>Visus!G292</f>
        <v>0</v>
      </c>
      <c r="M394" s="1351">
        <v>164.83725000000001</v>
      </c>
      <c r="N394" s="1089">
        <f t="shared" si="154"/>
        <v>0</v>
      </c>
      <c r="O394" s="1358"/>
      <c r="P394" s="810" t="s">
        <v>1103</v>
      </c>
      <c r="Q394" s="210"/>
      <c r="R394" s="210"/>
      <c r="S394" s="210"/>
    </row>
    <row r="395" spans="1:19" s="209" customFormat="1" ht="13.9" hidden="1" customHeight="1" outlineLevel="2" x14ac:dyDescent="0.2">
      <c r="A395" s="1353">
        <f ca="1">IF($H395="UNIDADE CONSTRUTIVA",OFFSET(A395,-1,0)+1,LARGE(A$3:A388,1))</f>
        <v>0</v>
      </c>
      <c r="B395" s="1353">
        <f t="shared" ca="1" si="144"/>
        <v>15</v>
      </c>
      <c r="C395" s="1353">
        <f t="shared" ca="1" si="145"/>
        <v>1</v>
      </c>
      <c r="D395" s="1354">
        <f t="shared" ca="1" si="146"/>
        <v>6</v>
      </c>
      <c r="E395" s="1354">
        <f t="shared" ca="1" si="147"/>
        <v>9</v>
      </c>
      <c r="G395" s="803"/>
      <c r="H395" s="804" t="s">
        <v>559</v>
      </c>
      <c r="I395" s="805" t="str">
        <f t="shared" ca="1" si="148"/>
        <v>15.001.006.009</v>
      </c>
      <c r="J395" s="806" t="s">
        <v>3893</v>
      </c>
      <c r="K395" s="807" t="s">
        <v>1</v>
      </c>
      <c r="L395" s="1351">
        <f>Visus!G290</f>
        <v>517.97</v>
      </c>
      <c r="M395" s="1351">
        <v>164.83725000000001</v>
      </c>
      <c r="N395" s="1089">
        <f t="shared" si="154"/>
        <v>85380.750382500017</v>
      </c>
      <c r="O395" s="1358"/>
      <c r="P395" s="810" t="s">
        <v>1103</v>
      </c>
      <c r="Q395" s="210"/>
      <c r="R395" s="210"/>
      <c r="S395" s="210"/>
    </row>
    <row r="396" spans="1:19" s="209" customFormat="1" ht="13.9" hidden="1" customHeight="1" outlineLevel="1" collapsed="1" x14ac:dyDescent="0.2">
      <c r="A396" s="1353">
        <f ca="1">IF($H396="UNIDADE CONSTRUTIVA",OFFSET(A396,-1,0)+1,LARGE(A$3:A380,1))</f>
        <v>0</v>
      </c>
      <c r="B396" s="1353">
        <f t="shared" ca="1" si="114"/>
        <v>15</v>
      </c>
      <c r="C396" s="1353">
        <f t="shared" ca="1" si="115"/>
        <v>1</v>
      </c>
      <c r="D396" s="1354">
        <f t="shared" ca="1" si="116"/>
        <v>7</v>
      </c>
      <c r="E396" s="1354">
        <f t="shared" ca="1" si="117"/>
        <v>0</v>
      </c>
      <c r="G396" s="803"/>
      <c r="H396" s="804" t="s">
        <v>558</v>
      </c>
      <c r="I396" s="805" t="str">
        <f t="shared" ca="1" si="118"/>
        <v>15.001.007</v>
      </c>
      <c r="J396" s="806" t="s">
        <v>431</v>
      </c>
      <c r="K396" s="807"/>
      <c r="L396" s="1351"/>
      <c r="M396" s="1351"/>
      <c r="N396" s="1089">
        <f t="shared" ca="1" si="154"/>
        <v>1814.7287600000002</v>
      </c>
      <c r="O396" s="1358"/>
      <c r="P396" s="810"/>
      <c r="Q396" s="210"/>
      <c r="R396" s="210"/>
      <c r="S396" s="210"/>
    </row>
    <row r="397" spans="1:19" s="209" customFormat="1" ht="13.9" hidden="1" customHeight="1" outlineLevel="2" x14ac:dyDescent="0.2">
      <c r="A397" s="1353">
        <f ca="1">IF($H397="UNIDADE CONSTRUTIVA",OFFSET(A397,-1,0)+1,LARGE(A$3:A393,1))</f>
        <v>0</v>
      </c>
      <c r="B397" s="1353">
        <f t="shared" ref="B397:B399" ca="1" si="160">IF(H397="UNIDADE CONSTRUTIVA",0,IF(H397="CÉLULA CONSTRUTIVA",OFFSET(B397,-1,0)+1,OFFSET(B397,-1,0)))</f>
        <v>15</v>
      </c>
      <c r="C397" s="1353">
        <f t="shared" ref="C397:C399" ca="1" si="161">IF(H397="CÉLULA CONSTRUTIVA",0,IF(H397="ETAPA",OFFSET(C397,-1,0)+1,OFFSET(C397,-1,0)))</f>
        <v>1</v>
      </c>
      <c r="D397" s="1354">
        <f t="shared" ref="D397:D399" ca="1" si="162">IF(H397="ETAPA",0,IF(H397="SUBETAPA",OFFSET(D397,-1,0)+1,OFFSET(D397,-1,0)))</f>
        <v>7</v>
      </c>
      <c r="E397" s="1354">
        <f t="shared" ref="E397:E399" ca="1" si="163">IF(H397="Subetapa",0,IF(H397="serviço",OFFSET(E397,-1,0)+1,OFFSET(E397,-1,0)))</f>
        <v>1</v>
      </c>
      <c r="G397" s="803"/>
      <c r="H397" s="804" t="s">
        <v>559</v>
      </c>
      <c r="I397" s="805" t="str">
        <f t="shared" ref="I397:I399" ca="1" si="164">IF(H397="Unidade Construtiva",TEXT(A397,"00"),IF(H397="Célula Construtiva",TEXT(B397,"00"),IF(H397="Etapa",CONCATENATE(TEXT(B397,"00"),".",TEXT(C397,"000")),IF(H397="Subetapa",CONCATENATE(TEXT(B397,"00"),".",TEXT(C397,"000"),".",TEXT(D397,"000")),IF(H397="Serviço",CONCATENATE(TEXT(B397,"00"),".",TEXT(C397,"000"),".",TEXT(D397,"000"),".",TEXT(E397,"000")),"")))))</f>
        <v>15.001.007.001</v>
      </c>
      <c r="J397" s="806" t="s">
        <v>6973</v>
      </c>
      <c r="K397" s="807" t="s">
        <v>3</v>
      </c>
      <c r="L397" s="1351">
        <f>Visus!G295</f>
        <v>114.08</v>
      </c>
      <c r="M397" s="1369"/>
      <c r="N397" s="1089">
        <f t="shared" si="154"/>
        <v>0</v>
      </c>
      <c r="O397" s="1358"/>
      <c r="P397" s="810" t="s">
        <v>1103</v>
      </c>
      <c r="Q397" s="210"/>
      <c r="R397" s="210"/>
      <c r="S397" s="210"/>
    </row>
    <row r="398" spans="1:19" s="209" customFormat="1" ht="13.9" hidden="1" customHeight="1" outlineLevel="2" x14ac:dyDescent="0.2">
      <c r="A398" s="1353">
        <f ca="1">IF($H398="UNIDADE CONSTRUTIVA",OFFSET(A398,-1,0)+1,LARGE(A$3:A394,1))</f>
        <v>0</v>
      </c>
      <c r="B398" s="1353">
        <f t="shared" ca="1" si="160"/>
        <v>15</v>
      </c>
      <c r="C398" s="1353">
        <f t="shared" ca="1" si="161"/>
        <v>1</v>
      </c>
      <c r="D398" s="1354">
        <f t="shared" ca="1" si="162"/>
        <v>7</v>
      </c>
      <c r="E398" s="1354">
        <f t="shared" ca="1" si="163"/>
        <v>2</v>
      </c>
      <c r="G398" s="803"/>
      <c r="H398" s="804" t="s">
        <v>559</v>
      </c>
      <c r="I398" s="805" t="str">
        <f t="shared" ca="1" si="164"/>
        <v>15.001.007.002</v>
      </c>
      <c r="J398" s="806" t="s">
        <v>6972</v>
      </c>
      <c r="K398" s="807" t="s">
        <v>3</v>
      </c>
      <c r="L398" s="1351">
        <f>Visus!G296</f>
        <v>314.61</v>
      </c>
      <c r="M398" s="1369"/>
      <c r="N398" s="1089">
        <f t="shared" si="154"/>
        <v>0</v>
      </c>
      <c r="O398" s="1358"/>
      <c r="P398" s="810" t="s">
        <v>1103</v>
      </c>
      <c r="Q398" s="210"/>
      <c r="R398" s="210"/>
      <c r="S398" s="210"/>
    </row>
    <row r="399" spans="1:19" s="209" customFormat="1" ht="13.9" hidden="1" customHeight="1" outlineLevel="2" x14ac:dyDescent="0.2">
      <c r="A399" s="1353">
        <f ca="1">IF($H399="UNIDADE CONSTRUTIVA",OFFSET(A399,-1,0)+1,LARGE(A$3:A395,1))</f>
        <v>0</v>
      </c>
      <c r="B399" s="1353">
        <f t="shared" ca="1" si="160"/>
        <v>15</v>
      </c>
      <c r="C399" s="1353">
        <f t="shared" ca="1" si="161"/>
        <v>1</v>
      </c>
      <c r="D399" s="1354">
        <f t="shared" ca="1" si="162"/>
        <v>7</v>
      </c>
      <c r="E399" s="1354">
        <f t="shared" ca="1" si="163"/>
        <v>3</v>
      </c>
      <c r="G399" s="803"/>
      <c r="H399" s="804" t="s">
        <v>559</v>
      </c>
      <c r="I399" s="805" t="str">
        <f t="shared" ca="1" si="164"/>
        <v>15.001.007.003</v>
      </c>
      <c r="J399" s="806" t="s">
        <v>6974</v>
      </c>
      <c r="K399" s="807" t="s">
        <v>3</v>
      </c>
      <c r="L399" s="1351">
        <f>Visus!G297</f>
        <v>11.04</v>
      </c>
      <c r="M399" s="1369"/>
      <c r="N399" s="1089">
        <f t="shared" si="154"/>
        <v>0</v>
      </c>
      <c r="O399" s="1358"/>
      <c r="P399" s="810" t="s">
        <v>1103</v>
      </c>
      <c r="Q399" s="210"/>
      <c r="R399" s="210"/>
      <c r="S399" s="210"/>
    </row>
    <row r="400" spans="1:19" s="209" customFormat="1" ht="13.9" hidden="1" customHeight="1" outlineLevel="2" x14ac:dyDescent="0.2">
      <c r="A400" s="1353">
        <f ca="1">IF($H400="UNIDADE CONSTRUTIVA",OFFSET(A400,-1,0)+1,LARGE(A$3:A396,1))</f>
        <v>0</v>
      </c>
      <c r="B400" s="1353">
        <f t="shared" ca="1" si="114"/>
        <v>15</v>
      </c>
      <c r="C400" s="1353">
        <f t="shared" ca="1" si="115"/>
        <v>1</v>
      </c>
      <c r="D400" s="1354">
        <f t="shared" ca="1" si="116"/>
        <v>7</v>
      </c>
      <c r="E400" s="1354">
        <f t="shared" ca="1" si="117"/>
        <v>4</v>
      </c>
      <c r="G400" s="803"/>
      <c r="H400" s="804" t="s">
        <v>559</v>
      </c>
      <c r="I400" s="805" t="str">
        <f t="shared" ca="1" si="118"/>
        <v>15.001.007.004</v>
      </c>
      <c r="J400" s="806" t="s">
        <v>6975</v>
      </c>
      <c r="K400" s="807" t="s">
        <v>3</v>
      </c>
      <c r="L400" s="1351">
        <f>Visus!G298</f>
        <v>175.37</v>
      </c>
      <c r="M400" s="1351">
        <v>10.348000000000001</v>
      </c>
      <c r="N400" s="1089">
        <f t="shared" si="154"/>
        <v>1814.7287600000002</v>
      </c>
      <c r="O400" s="1358"/>
      <c r="P400" s="810" t="s">
        <v>1103</v>
      </c>
      <c r="Q400" s="210"/>
      <c r="R400" s="210"/>
      <c r="S400" s="210"/>
    </row>
    <row r="401" spans="1:19" s="209" customFormat="1" ht="13.9" hidden="1" customHeight="1" outlineLevel="2" x14ac:dyDescent="0.2">
      <c r="A401" s="1353">
        <f ca="1">IF($H401="UNIDADE CONSTRUTIVA",OFFSET(A401,-1,0)+1,LARGE(A$3:A396,1))</f>
        <v>0</v>
      </c>
      <c r="B401" s="1353">
        <f t="shared" ca="1" si="114"/>
        <v>15</v>
      </c>
      <c r="C401" s="1353">
        <f t="shared" ca="1" si="115"/>
        <v>1</v>
      </c>
      <c r="D401" s="1354">
        <f t="shared" ca="1" si="116"/>
        <v>7</v>
      </c>
      <c r="E401" s="1354">
        <f t="shared" ca="1" si="117"/>
        <v>5</v>
      </c>
      <c r="G401" s="803"/>
      <c r="H401" s="804" t="s">
        <v>559</v>
      </c>
      <c r="I401" s="805" t="str">
        <f t="shared" ca="1" si="118"/>
        <v>15.001.007.005</v>
      </c>
      <c r="J401" s="806" t="s">
        <v>6976</v>
      </c>
      <c r="K401" s="807" t="s">
        <v>3</v>
      </c>
      <c r="L401" s="1351">
        <f>Visus!G299</f>
        <v>15.09</v>
      </c>
      <c r="M401" s="1369"/>
      <c r="N401" s="1089">
        <f t="shared" si="154"/>
        <v>0</v>
      </c>
      <c r="O401" s="1358"/>
      <c r="P401" s="810" t="s">
        <v>1103</v>
      </c>
      <c r="Q401" s="210"/>
      <c r="R401" s="210"/>
      <c r="S401" s="210"/>
    </row>
    <row r="402" spans="1:19" s="209" customFormat="1" ht="13.9" hidden="1" customHeight="1" outlineLevel="1" collapsed="1" x14ac:dyDescent="0.2">
      <c r="A402" s="1353">
        <f ca="1">IF($H402="UNIDADE CONSTRUTIVA",OFFSET(A402,-1,0)+1,LARGE(A$3:A396,1))</f>
        <v>0</v>
      </c>
      <c r="B402" s="1353">
        <f t="shared" ca="1" si="114"/>
        <v>15</v>
      </c>
      <c r="C402" s="1353">
        <f t="shared" ca="1" si="115"/>
        <v>1</v>
      </c>
      <c r="D402" s="1354">
        <f t="shared" ca="1" si="116"/>
        <v>8</v>
      </c>
      <c r="E402" s="1354">
        <f t="shared" ca="1" si="117"/>
        <v>0</v>
      </c>
      <c r="G402" s="803"/>
      <c r="H402" s="804" t="s">
        <v>558</v>
      </c>
      <c r="I402" s="805" t="str">
        <f t="shared" ca="1" si="118"/>
        <v>15.001.008</v>
      </c>
      <c r="J402" s="806" t="s">
        <v>2823</v>
      </c>
      <c r="K402" s="807"/>
      <c r="L402" s="1351"/>
      <c r="M402" s="1351"/>
      <c r="N402" s="1089">
        <f t="shared" ca="1" si="154"/>
        <v>4856.5560560000004</v>
      </c>
      <c r="O402" s="1358"/>
      <c r="P402" s="810"/>
      <c r="Q402" s="210"/>
      <c r="R402" s="210"/>
      <c r="S402" s="210"/>
    </row>
    <row r="403" spans="1:19" s="209" customFormat="1" ht="13.9" hidden="1" customHeight="1" outlineLevel="2" x14ac:dyDescent="0.2">
      <c r="A403" s="1353">
        <f ca="1">IF($H403="UNIDADE CONSTRUTIVA",OFFSET(A403,-1,0)+1,LARGE(A$3:A400,1))</f>
        <v>0</v>
      </c>
      <c r="B403" s="1353">
        <f t="shared" ca="1" si="114"/>
        <v>15</v>
      </c>
      <c r="C403" s="1353">
        <f t="shared" ca="1" si="115"/>
        <v>1</v>
      </c>
      <c r="D403" s="1354">
        <f t="shared" ca="1" si="116"/>
        <v>8</v>
      </c>
      <c r="E403" s="1354">
        <f t="shared" ca="1" si="117"/>
        <v>1</v>
      </c>
      <c r="G403" s="803"/>
      <c r="H403" s="804" t="s">
        <v>559</v>
      </c>
      <c r="I403" s="805" t="str">
        <f t="shared" ca="1" si="118"/>
        <v>15.001.008.001</v>
      </c>
      <c r="J403" s="806" t="s">
        <v>2820</v>
      </c>
      <c r="K403" s="807" t="s">
        <v>1</v>
      </c>
      <c r="L403" s="1351">
        <f>Visus!G309</f>
        <v>19.130000000000003</v>
      </c>
      <c r="M403" s="1351">
        <v>253.87119999999999</v>
      </c>
      <c r="N403" s="1089">
        <f t="shared" si="154"/>
        <v>4856.5560560000004</v>
      </c>
      <c r="O403" s="1358"/>
      <c r="P403" s="810" t="s">
        <v>1103</v>
      </c>
      <c r="Q403" s="210"/>
      <c r="R403" s="210"/>
      <c r="S403" s="210"/>
    </row>
    <row r="404" spans="1:19" s="209" customFormat="1" ht="13.9" hidden="1" customHeight="1" outlineLevel="1" collapsed="1" x14ac:dyDescent="0.2">
      <c r="A404" s="1353">
        <f ca="1">IF($H404="UNIDADE CONSTRUTIVA",OFFSET(A404,-1,0)+1,LARGE(A$3:A401,1))</f>
        <v>0</v>
      </c>
      <c r="B404" s="1353">
        <f t="shared" ca="1" si="114"/>
        <v>15</v>
      </c>
      <c r="C404" s="1353">
        <f t="shared" ca="1" si="115"/>
        <v>1</v>
      </c>
      <c r="D404" s="1354">
        <f t="shared" ca="1" si="116"/>
        <v>9</v>
      </c>
      <c r="E404" s="1354">
        <f t="shared" ca="1" si="117"/>
        <v>0</v>
      </c>
      <c r="G404" s="803"/>
      <c r="H404" s="804" t="s">
        <v>558</v>
      </c>
      <c r="I404" s="805" t="str">
        <f t="shared" ca="1" si="118"/>
        <v>15.001.009</v>
      </c>
      <c r="J404" s="806" t="s">
        <v>422</v>
      </c>
      <c r="K404" s="807"/>
      <c r="L404" s="1351"/>
      <c r="M404" s="1351"/>
      <c r="N404" s="1089">
        <f t="shared" ca="1" si="154"/>
        <v>106959.99558102788</v>
      </c>
      <c r="O404" s="1358"/>
      <c r="P404" s="810"/>
      <c r="Q404" s="210"/>
      <c r="R404" s="210"/>
      <c r="S404" s="210"/>
    </row>
    <row r="405" spans="1:19" s="209" customFormat="1" ht="13.9" hidden="1" customHeight="1" outlineLevel="2" x14ac:dyDescent="0.2">
      <c r="A405" s="1353">
        <f ca="1">IF($H405="UNIDADE CONSTRUTIVA",OFFSET(A405,-1,0)+1,LARGE(A$3:A404,1))</f>
        <v>0</v>
      </c>
      <c r="B405" s="1353">
        <f t="shared" ca="1" si="114"/>
        <v>15</v>
      </c>
      <c r="C405" s="1353">
        <f t="shared" ca="1" si="115"/>
        <v>1</v>
      </c>
      <c r="D405" s="1354">
        <f t="shared" ca="1" si="116"/>
        <v>9</v>
      </c>
      <c r="E405" s="1354">
        <f t="shared" ca="1" si="117"/>
        <v>1</v>
      </c>
      <c r="G405" s="803"/>
      <c r="H405" s="804" t="s">
        <v>559</v>
      </c>
      <c r="I405" s="805" t="str">
        <f t="shared" ca="1" si="118"/>
        <v>15.001.009.001</v>
      </c>
      <c r="J405" s="806" t="s">
        <v>1158</v>
      </c>
      <c r="K405" s="807" t="s">
        <v>1</v>
      </c>
      <c r="L405" s="1351">
        <f>SUM(L376:L380)</f>
        <v>1194.58</v>
      </c>
      <c r="M405" s="1351">
        <v>85.495689420450077</v>
      </c>
      <c r="N405" s="1089">
        <f t="shared" si="154"/>
        <v>102131.44066788125</v>
      </c>
      <c r="O405" s="1358"/>
      <c r="P405" s="810" t="s">
        <v>1103</v>
      </c>
      <c r="Q405" s="210"/>
      <c r="R405" s="210"/>
      <c r="S405" s="210"/>
    </row>
    <row r="406" spans="1:19" s="209" customFormat="1" ht="13.9" hidden="1" customHeight="1" outlineLevel="2" x14ac:dyDescent="0.2">
      <c r="A406" s="1353">
        <f ca="1">IF($H406="UNIDADE CONSTRUTIVA",OFFSET(A406,-1,0)+1,LARGE(A$3:A404,1))</f>
        <v>0</v>
      </c>
      <c r="B406" s="1353">
        <f t="shared" ca="1" si="114"/>
        <v>15</v>
      </c>
      <c r="C406" s="1353">
        <f t="shared" ca="1" si="115"/>
        <v>1</v>
      </c>
      <c r="D406" s="1354">
        <f t="shared" ca="1" si="116"/>
        <v>9</v>
      </c>
      <c r="E406" s="1354">
        <f t="shared" ca="1" si="117"/>
        <v>2</v>
      </c>
      <c r="G406" s="803"/>
      <c r="H406" s="804" t="s">
        <v>559</v>
      </c>
      <c r="I406" s="805" t="str">
        <f t="shared" ca="1" si="118"/>
        <v>15.001.009.002</v>
      </c>
      <c r="J406" s="806" t="s">
        <v>3875</v>
      </c>
      <c r="K406" s="807" t="s">
        <v>1</v>
      </c>
      <c r="L406" s="1351">
        <f>L380</f>
        <v>11.31</v>
      </c>
      <c r="M406" s="1351">
        <v>85.495689420450077</v>
      </c>
      <c r="N406" s="1089">
        <f t="shared" si="154"/>
        <v>966.95624734529042</v>
      </c>
      <c r="O406" s="1358"/>
      <c r="P406" s="810" t="s">
        <v>1103</v>
      </c>
      <c r="Q406" s="210"/>
      <c r="R406" s="210"/>
      <c r="S406" s="210"/>
    </row>
    <row r="407" spans="1:19" s="209" customFormat="1" ht="13.9" hidden="1" customHeight="1" outlineLevel="2" x14ac:dyDescent="0.2">
      <c r="A407" s="1353">
        <f ca="1">IF($H407="UNIDADE CONSTRUTIVA",OFFSET(A407,-1,0)+1,LARGE(A$3:A404,1))</f>
        <v>0</v>
      </c>
      <c r="B407" s="1353">
        <f t="shared" ca="1" si="114"/>
        <v>15</v>
      </c>
      <c r="C407" s="1353">
        <f t="shared" ca="1" si="115"/>
        <v>1</v>
      </c>
      <c r="D407" s="1354">
        <f t="shared" ca="1" si="116"/>
        <v>9</v>
      </c>
      <c r="E407" s="1354">
        <f t="shared" ca="1" si="117"/>
        <v>3</v>
      </c>
      <c r="G407" s="803"/>
      <c r="H407" s="804" t="s">
        <v>559</v>
      </c>
      <c r="I407" s="805" t="str">
        <f ca="1">IF(H407="Unidade Construtiva",TEXT(A407,"00"),IF(H407="Célula Construtiva",TEXT(B407,"00"),IF(H407="Etapa",CONCATENATE(TEXT(B407,"00"),".",TEXT(C407,"000")),IF(H407="Subetapa",CONCATENATE(TEXT(B407,"00"),".",TEXT(C407,"000"),".",TEXT(D407,"000")),IF(H407="Serviço",CONCATENATE(TEXT(B407,"00"),".",TEXT(C407,"000"),".",TEXT(D407,"000"),".",TEXT(E407,"000")),"")))))</f>
        <v>15.001.009.003</v>
      </c>
      <c r="J407" s="806" t="s">
        <v>3895</v>
      </c>
      <c r="K407" s="807" t="s">
        <v>3</v>
      </c>
      <c r="L407" s="1351">
        <f>SUM(L384:L385)</f>
        <v>12.66</v>
      </c>
      <c r="M407" s="1351">
        <v>85.495689420450077</v>
      </c>
      <c r="N407" s="1089">
        <f t="shared" si="154"/>
        <v>1082.375428062898</v>
      </c>
      <c r="O407" s="1358"/>
      <c r="P407" s="810" t="s">
        <v>1103</v>
      </c>
      <c r="Q407" s="210"/>
      <c r="R407" s="210"/>
      <c r="S407" s="210"/>
    </row>
    <row r="408" spans="1:19" s="209" customFormat="1" ht="13.9" hidden="1" customHeight="1" outlineLevel="2" x14ac:dyDescent="0.2">
      <c r="A408" s="1353">
        <f ca="1">IF($H408="UNIDADE CONSTRUTIVA",OFFSET(A408,-1,0)+1,LARGE(A$3:A405,1))</f>
        <v>0</v>
      </c>
      <c r="B408" s="1353">
        <f t="shared" ref="B408" ca="1" si="165">IF(H408="UNIDADE CONSTRUTIVA",0,IF(H408="CÉLULA CONSTRUTIVA",OFFSET(B408,-1,0)+1,OFFSET(B408,-1,0)))</f>
        <v>15</v>
      </c>
      <c r="C408" s="1353">
        <f t="shared" ref="C408" ca="1" si="166">IF(H408="CÉLULA CONSTRUTIVA",0,IF(H408="ETAPA",OFFSET(C408,-1,0)+1,OFFSET(C408,-1,0)))</f>
        <v>1</v>
      </c>
      <c r="D408" s="1354">
        <f t="shared" ref="D408" ca="1" si="167">IF(H408="ETAPA",0,IF(H408="SUBETAPA",OFFSET(D408,-1,0)+1,OFFSET(D408,-1,0)))</f>
        <v>9</v>
      </c>
      <c r="E408" s="1354">
        <f t="shared" ref="E408" ca="1" si="168">IF(H408="Subetapa",0,IF(H408="serviço",OFFSET(E408,-1,0)+1,OFFSET(E408,-1,0)))</f>
        <v>4</v>
      </c>
      <c r="G408" s="803"/>
      <c r="H408" s="804" t="s">
        <v>559</v>
      </c>
      <c r="I408" s="805" t="str">
        <f ca="1">IF(H408="Unidade Construtiva",TEXT(A408,"00"),IF(H408="Célula Construtiva",TEXT(B408,"00"),IF(H408="Etapa",CONCATENATE(TEXT(B408,"00"),".",TEXT(C408,"000")),IF(H408="Subetapa",CONCATENATE(TEXT(B408,"00"),".",TEXT(C408,"000"),".",TEXT(D408,"000")),IF(H408="Serviço",CONCATENATE(TEXT(B408,"00"),".",TEXT(C408,"000"),".",TEXT(D408,"000"),".",TEXT(E408,"000")),"")))))</f>
        <v>15.001.009.004</v>
      </c>
      <c r="J408" s="806" t="s">
        <v>6977</v>
      </c>
      <c r="K408" s="807" t="s">
        <v>3</v>
      </c>
      <c r="L408" s="1351">
        <f>L397</f>
        <v>114.08</v>
      </c>
      <c r="M408" s="1369"/>
      <c r="N408" s="1089">
        <f t="shared" si="154"/>
        <v>0</v>
      </c>
      <c r="O408" s="1358"/>
      <c r="P408" s="810" t="s">
        <v>1103</v>
      </c>
      <c r="Q408" s="210"/>
      <c r="R408" s="210"/>
      <c r="S408" s="210"/>
    </row>
    <row r="409" spans="1:19" s="209" customFormat="1" ht="13.9" hidden="1" customHeight="1" outlineLevel="2" x14ac:dyDescent="0.2">
      <c r="A409" s="1353">
        <f ca="1">IF($H409="UNIDADE CONSTRUTIVA",OFFSET(A409,-1,0)+1,LARGE(A$3:A406,1))</f>
        <v>0</v>
      </c>
      <c r="B409" s="1353">
        <f t="shared" ca="1" si="114"/>
        <v>15</v>
      </c>
      <c r="C409" s="1353">
        <f t="shared" ca="1" si="115"/>
        <v>1</v>
      </c>
      <c r="D409" s="1354">
        <f t="shared" ca="1" si="116"/>
        <v>9</v>
      </c>
      <c r="E409" s="1354">
        <f t="shared" ca="1" si="117"/>
        <v>5</v>
      </c>
      <c r="G409" s="803"/>
      <c r="H409" s="804" t="s">
        <v>559</v>
      </c>
      <c r="I409" s="805" t="str">
        <f ca="1">IF(H409="Unidade Construtiva",TEXT(A409,"00"),IF(H409="Célula Construtiva",TEXT(B409,"00"),IF(H409="Etapa",CONCATENATE(TEXT(B409,"00"),".",TEXT(C409,"000")),IF(H409="Subetapa",CONCATENATE(TEXT(B409,"00"),".",TEXT(C409,"000"),".",TEXT(D409,"000")),IF(H409="Serviço",CONCATENATE(TEXT(B409,"00"),".",TEXT(C409,"000"),".",TEXT(D409,"000"),".",TEXT(E409,"000")),"")))))</f>
        <v>15.001.009.005</v>
      </c>
      <c r="J409" s="806" t="s">
        <v>6978</v>
      </c>
      <c r="K409" s="807" t="s">
        <v>3</v>
      </c>
      <c r="L409" s="1351">
        <f t="shared" ref="L409:L411" si="169">L398</f>
        <v>314.61</v>
      </c>
      <c r="M409" s="1369"/>
      <c r="N409" s="1089">
        <f t="shared" si="154"/>
        <v>0</v>
      </c>
      <c r="O409" s="1358"/>
      <c r="P409" s="810" t="s">
        <v>1103</v>
      </c>
      <c r="Q409" s="210"/>
      <c r="R409" s="210"/>
      <c r="S409" s="210"/>
    </row>
    <row r="410" spans="1:19" s="209" customFormat="1" ht="13.9" hidden="1" customHeight="1" outlineLevel="2" x14ac:dyDescent="0.2">
      <c r="A410" s="1353">
        <f ca="1">IF($H410="UNIDADE CONSTRUTIVA",OFFSET(A410,-1,0)+1,LARGE(A$3:A407,1))</f>
        <v>0</v>
      </c>
      <c r="B410" s="1353">
        <f t="shared" ca="1" si="114"/>
        <v>15</v>
      </c>
      <c r="C410" s="1353">
        <f t="shared" ca="1" si="115"/>
        <v>1</v>
      </c>
      <c r="D410" s="1354">
        <f t="shared" ca="1" si="116"/>
        <v>9</v>
      </c>
      <c r="E410" s="1354">
        <f t="shared" ca="1" si="117"/>
        <v>6</v>
      </c>
      <c r="G410" s="803"/>
      <c r="H410" s="804" t="s">
        <v>559</v>
      </c>
      <c r="I410" s="805" t="str">
        <f ca="1">IF(H410="Unidade Construtiva",TEXT(A410,"00"),IF(H410="Célula Construtiva",TEXT(B410,"00"),IF(H410="Etapa",CONCATENATE(TEXT(B410,"00"),".",TEXT(C410,"000")),IF(H410="Subetapa",CONCATENATE(TEXT(B410,"00"),".",TEXT(C410,"000"),".",TEXT(D410,"000")),IF(H410="Serviço",CONCATENATE(TEXT(B410,"00"),".",TEXT(C410,"000"),".",TEXT(D410,"000"),".",TEXT(E410,"000")),"")))))</f>
        <v>15.001.009.006</v>
      </c>
      <c r="J410" s="806" t="s">
        <v>6979</v>
      </c>
      <c r="K410" s="807" t="s">
        <v>3</v>
      </c>
      <c r="L410" s="1351">
        <f t="shared" si="169"/>
        <v>11.04</v>
      </c>
      <c r="M410" s="1369"/>
      <c r="N410" s="1089">
        <f t="shared" si="154"/>
        <v>0</v>
      </c>
      <c r="O410" s="1358"/>
      <c r="P410" s="810" t="s">
        <v>1103</v>
      </c>
      <c r="Q410" s="210"/>
      <c r="R410" s="210"/>
      <c r="S410" s="210"/>
    </row>
    <row r="411" spans="1:19" s="209" customFormat="1" ht="13.9" hidden="1" customHeight="1" outlineLevel="2" x14ac:dyDescent="0.2">
      <c r="A411" s="1353">
        <f ca="1">IF($H411="UNIDADE CONSTRUTIVA",OFFSET(A411,-1,0)+1,LARGE(A$3:A407,1))</f>
        <v>0</v>
      </c>
      <c r="B411" s="1353">
        <f t="shared" ca="1" si="114"/>
        <v>15</v>
      </c>
      <c r="C411" s="1353">
        <f t="shared" ca="1" si="115"/>
        <v>1</v>
      </c>
      <c r="D411" s="1354">
        <f t="shared" ca="1" si="116"/>
        <v>9</v>
      </c>
      <c r="E411" s="1354">
        <f t="shared" ca="1" si="117"/>
        <v>7</v>
      </c>
      <c r="G411" s="803"/>
      <c r="H411" s="804" t="s">
        <v>559</v>
      </c>
      <c r="I411" s="805" t="str">
        <f t="shared" ref="I411:I430" ca="1" si="170">IF(H411="Unidade Construtiva",TEXT(A411,"00"),IF(H411="Célula Construtiva",TEXT(B411,"00"),IF(H411="Etapa",CONCATENATE(TEXT(B411,"00"),".",TEXT(C411,"000")),IF(H411="Subetapa",CONCATENATE(TEXT(B411,"00"),".",TEXT(C411,"000"),".",TEXT(D411,"000")),IF(H411="Serviço",CONCATENATE(TEXT(B411,"00"),".",TEXT(C411,"000"),".",TEXT(D411,"000"),".",TEXT(E411,"000")),"")))))</f>
        <v>15.001.009.007</v>
      </c>
      <c r="J411" s="806" t="s">
        <v>3896</v>
      </c>
      <c r="K411" s="807" t="s">
        <v>3</v>
      </c>
      <c r="L411" s="1351">
        <f t="shared" si="169"/>
        <v>175.37</v>
      </c>
      <c r="M411" s="1351">
        <v>12.090741853657274</v>
      </c>
      <c r="N411" s="1089">
        <f t="shared" si="154"/>
        <v>2120.3533988758763</v>
      </c>
      <c r="O411" s="1358"/>
      <c r="P411" s="810" t="s">
        <v>1103</v>
      </c>
      <c r="Q411" s="210"/>
      <c r="R411" s="210"/>
      <c r="S411" s="210"/>
    </row>
    <row r="412" spans="1:19" s="209" customFormat="1" ht="13.9" hidden="1" customHeight="1" outlineLevel="2" x14ac:dyDescent="0.2">
      <c r="A412" s="1353">
        <f ca="1">IF($H412="UNIDADE CONSTRUTIVA",OFFSET(A412,-1,0)+1,LARGE(A$3:A409,1))</f>
        <v>0</v>
      </c>
      <c r="B412" s="1353">
        <f t="shared" ca="1" si="114"/>
        <v>15</v>
      </c>
      <c r="C412" s="1353">
        <f t="shared" ca="1" si="115"/>
        <v>1</v>
      </c>
      <c r="D412" s="1354">
        <f t="shared" ca="1" si="116"/>
        <v>9</v>
      </c>
      <c r="E412" s="1354">
        <f t="shared" ca="1" si="117"/>
        <v>8</v>
      </c>
      <c r="G412" s="803"/>
      <c r="H412" s="804" t="s">
        <v>559</v>
      </c>
      <c r="I412" s="805" t="str">
        <f t="shared" ca="1" si="170"/>
        <v>15.001.009.008</v>
      </c>
      <c r="J412" s="806" t="s">
        <v>2821</v>
      </c>
      <c r="K412" s="807" t="s">
        <v>3</v>
      </c>
      <c r="L412" s="1351">
        <f>L403</f>
        <v>19.130000000000003</v>
      </c>
      <c r="M412" s="1351">
        <v>34.441706161137439</v>
      </c>
      <c r="N412" s="1089">
        <f t="shared" si="154"/>
        <v>658.86983886255928</v>
      </c>
      <c r="O412" s="1358"/>
      <c r="P412" s="810" t="s">
        <v>1103</v>
      </c>
      <c r="Q412" s="210"/>
      <c r="R412" s="210"/>
      <c r="S412" s="210"/>
    </row>
    <row r="413" spans="1:19" s="209" customFormat="1" ht="13.9" hidden="1" customHeight="1" outlineLevel="1" x14ac:dyDescent="0.2">
      <c r="A413" s="1353">
        <f ca="1">IF($H413="UNIDADE CONSTRUTIVA",OFFSET(A413,-1,0)+1,LARGE(A$3:A320,1))</f>
        <v>0</v>
      </c>
      <c r="B413" s="1353">
        <f t="shared" ca="1" si="114"/>
        <v>15</v>
      </c>
      <c r="C413" s="1353">
        <f t="shared" ca="1" si="115"/>
        <v>2</v>
      </c>
      <c r="D413" s="1354">
        <f t="shared" ca="1" si="116"/>
        <v>0</v>
      </c>
      <c r="E413" s="1354">
        <f t="shared" ca="1" si="117"/>
        <v>8</v>
      </c>
      <c r="G413" s="803"/>
      <c r="H413" s="804" t="s">
        <v>557</v>
      </c>
      <c r="I413" s="805" t="str">
        <f t="shared" ca="1" si="170"/>
        <v>15.002</v>
      </c>
      <c r="J413" s="806" t="s">
        <v>6936</v>
      </c>
      <c r="K413" s="807"/>
      <c r="L413" s="1351"/>
      <c r="M413" s="1351"/>
      <c r="N413" s="1089">
        <f t="shared" ca="1" si="154"/>
        <v>281702.88150972239</v>
      </c>
      <c r="O413" s="1358"/>
      <c r="P413" s="810"/>
      <c r="Q413" s="210"/>
      <c r="R413" s="210"/>
      <c r="S413" s="210"/>
    </row>
    <row r="414" spans="1:19" s="209" customFormat="1" ht="13.9" hidden="1" customHeight="1" outlineLevel="1" collapsed="1" x14ac:dyDescent="0.2">
      <c r="A414" s="1353">
        <f ca="1">IF($H414="UNIDADE CONSTRUTIVA",OFFSET(A414,-1,0)+1,LARGE(A$3:A321,1))</f>
        <v>0</v>
      </c>
      <c r="B414" s="1353">
        <f t="shared" ca="1" si="114"/>
        <v>15</v>
      </c>
      <c r="C414" s="1353">
        <f t="shared" ca="1" si="115"/>
        <v>2</v>
      </c>
      <c r="D414" s="1354">
        <f t="shared" ca="1" si="116"/>
        <v>1</v>
      </c>
      <c r="E414" s="1354">
        <f t="shared" ca="1" si="117"/>
        <v>0</v>
      </c>
      <c r="G414" s="803"/>
      <c r="H414" s="804" t="s">
        <v>558</v>
      </c>
      <c r="I414" s="805" t="str">
        <f t="shared" ca="1" si="170"/>
        <v>15.002.001</v>
      </c>
      <c r="J414" s="806" t="s">
        <v>429</v>
      </c>
      <c r="K414" s="807"/>
      <c r="L414" s="1351"/>
      <c r="M414" s="1351"/>
      <c r="N414" s="1089">
        <f t="shared" ca="1" si="154"/>
        <v>32860.375559799999</v>
      </c>
      <c r="O414" s="1358"/>
      <c r="P414" s="810"/>
      <c r="Q414" s="210"/>
      <c r="R414" s="210"/>
      <c r="S414" s="210"/>
    </row>
    <row r="415" spans="1:19" s="209" customFormat="1" ht="13.9" hidden="1" customHeight="1" outlineLevel="2" x14ac:dyDescent="0.2">
      <c r="A415" s="1353">
        <f ca="1">IF($H415="UNIDADE CONSTRUTIVA",OFFSET(A415,-1,0)+1,LARGE(A$3:A413,1))</f>
        <v>0</v>
      </c>
      <c r="B415" s="1353">
        <f t="shared" ca="1" si="114"/>
        <v>15</v>
      </c>
      <c r="C415" s="1353">
        <f t="shared" ca="1" si="115"/>
        <v>2</v>
      </c>
      <c r="D415" s="1354">
        <f t="shared" ca="1" si="116"/>
        <v>1</v>
      </c>
      <c r="E415" s="1354">
        <f t="shared" ca="1" si="117"/>
        <v>1</v>
      </c>
      <c r="G415" s="803"/>
      <c r="H415" s="804" t="s">
        <v>559</v>
      </c>
      <c r="I415" s="805" t="str">
        <f t="shared" ca="1" si="170"/>
        <v>15.002.001.001</v>
      </c>
      <c r="J415" s="806" t="s">
        <v>2783</v>
      </c>
      <c r="K415" s="807" t="s">
        <v>1</v>
      </c>
      <c r="L415" s="1351">
        <f>Visus!G927</f>
        <v>144.6</v>
      </c>
      <c r="M415" s="1351">
        <v>31.560233333333336</v>
      </c>
      <c r="N415" s="1089">
        <f t="shared" si="154"/>
        <v>4563.6097399999999</v>
      </c>
      <c r="O415" s="1358"/>
      <c r="P415" s="810" t="s">
        <v>1103</v>
      </c>
      <c r="Q415" s="210"/>
      <c r="R415" s="210"/>
      <c r="S415" s="210"/>
    </row>
    <row r="416" spans="1:19" s="209" customFormat="1" ht="13.9" hidden="1" customHeight="1" outlineLevel="2" x14ac:dyDescent="0.2">
      <c r="A416" s="1353">
        <f ca="1">IF($H416="UNIDADE CONSTRUTIVA",OFFSET(A416,-1,0)+1,LARGE(A$3:A415,1))</f>
        <v>0</v>
      </c>
      <c r="B416" s="1353">
        <f t="shared" ca="1" si="114"/>
        <v>15</v>
      </c>
      <c r="C416" s="1353">
        <f t="shared" ca="1" si="115"/>
        <v>2</v>
      </c>
      <c r="D416" s="1354">
        <f t="shared" ca="1" si="116"/>
        <v>1</v>
      </c>
      <c r="E416" s="1354">
        <f t="shared" ca="1" si="117"/>
        <v>2</v>
      </c>
      <c r="G416" s="803"/>
      <c r="H416" s="804" t="s">
        <v>559</v>
      </c>
      <c r="I416" s="805" t="str">
        <f t="shared" ca="1" si="170"/>
        <v>15.002.001.002</v>
      </c>
      <c r="J416" s="806" t="s">
        <v>3886</v>
      </c>
      <c r="K416" s="807" t="s">
        <v>1</v>
      </c>
      <c r="L416" s="1351">
        <f>Visus!G928</f>
        <v>1064.3799999999999</v>
      </c>
      <c r="M416" s="1351">
        <v>26.585210000000004</v>
      </c>
      <c r="N416" s="1089">
        <f t="shared" si="154"/>
        <v>28296.765819799999</v>
      </c>
      <c r="O416" s="1358"/>
      <c r="P416" s="810" t="s">
        <v>1103</v>
      </c>
      <c r="Q416" s="210"/>
      <c r="R416" s="210"/>
      <c r="S416" s="210"/>
    </row>
    <row r="417" spans="1:19" s="209" customFormat="1" ht="13.9" hidden="1" customHeight="1" outlineLevel="1" collapsed="1" x14ac:dyDescent="0.2">
      <c r="A417" s="1353">
        <f ca="1">IF($H417="UNIDADE CONSTRUTIVA",OFFSET(A417,-1,0)+1,LARGE(A$3:A416,1))</f>
        <v>0</v>
      </c>
      <c r="B417" s="1353">
        <f t="shared" ca="1" si="114"/>
        <v>15</v>
      </c>
      <c r="C417" s="1353">
        <f t="shared" ca="1" si="115"/>
        <v>2</v>
      </c>
      <c r="D417" s="1354">
        <f t="shared" ca="1" si="116"/>
        <v>2</v>
      </c>
      <c r="E417" s="1354">
        <f t="shared" ca="1" si="117"/>
        <v>0</v>
      </c>
      <c r="G417" s="803"/>
      <c r="H417" s="804" t="s">
        <v>558</v>
      </c>
      <c r="I417" s="805" t="str">
        <f t="shared" ca="1" si="170"/>
        <v>15.002.002</v>
      </c>
      <c r="J417" s="806" t="s">
        <v>430</v>
      </c>
      <c r="K417" s="807"/>
      <c r="L417" s="1351"/>
      <c r="M417" s="1351"/>
      <c r="N417" s="1089">
        <f t="shared" ca="1" si="154"/>
        <v>79534.12000000001</v>
      </c>
      <c r="O417" s="1358"/>
      <c r="P417" s="810"/>
      <c r="Q417" s="210"/>
      <c r="R417" s="210"/>
      <c r="S417" s="210"/>
    </row>
    <row r="418" spans="1:19" s="209" customFormat="1" ht="13.9" hidden="1" customHeight="1" outlineLevel="2" x14ac:dyDescent="0.2">
      <c r="A418" s="1353">
        <f ca="1">IF($H418="UNIDADE CONSTRUTIVA",OFFSET(A418,-1,0)+1,LARGE(A$3:A416,1))</f>
        <v>0</v>
      </c>
      <c r="B418" s="1353">
        <f t="shared" ca="1" si="114"/>
        <v>15</v>
      </c>
      <c r="C418" s="1353">
        <f t="shared" ca="1" si="115"/>
        <v>2</v>
      </c>
      <c r="D418" s="1354">
        <f t="shared" ca="1" si="116"/>
        <v>2</v>
      </c>
      <c r="E418" s="1354">
        <f t="shared" ca="1" si="117"/>
        <v>1</v>
      </c>
      <c r="G418" s="803"/>
      <c r="H418" s="804" t="s">
        <v>559</v>
      </c>
      <c r="I418" s="805" t="str">
        <f t="shared" ca="1" si="170"/>
        <v>15.002.002.001</v>
      </c>
      <c r="J418" s="806" t="s">
        <v>3889</v>
      </c>
      <c r="K418" s="807" t="s">
        <v>1</v>
      </c>
      <c r="L418" s="1351">
        <f>SUM(Visus!G962)</f>
        <v>51.7</v>
      </c>
      <c r="M418" s="1351">
        <v>149.72399999999999</v>
      </c>
      <c r="N418" s="1089">
        <f t="shared" si="154"/>
        <v>7740.7308000000003</v>
      </c>
      <c r="O418" s="1358"/>
      <c r="P418" s="810" t="s">
        <v>3784</v>
      </c>
      <c r="Q418" s="210"/>
      <c r="R418" s="210"/>
      <c r="S418" s="210"/>
    </row>
    <row r="419" spans="1:19" s="209" customFormat="1" ht="13.9" hidden="1" customHeight="1" outlineLevel="2" x14ac:dyDescent="0.2">
      <c r="A419" s="1353">
        <f ca="1">IF($H419="UNIDADE CONSTRUTIVA",OFFSET(A419,-1,0)+1,LARGE(A$3:A416,1))</f>
        <v>0</v>
      </c>
      <c r="B419" s="1353">
        <f t="shared" ca="1" si="114"/>
        <v>15</v>
      </c>
      <c r="C419" s="1353">
        <f t="shared" ca="1" si="115"/>
        <v>2</v>
      </c>
      <c r="D419" s="1354">
        <f t="shared" ca="1" si="116"/>
        <v>2</v>
      </c>
      <c r="E419" s="1354">
        <f t="shared" ca="1" si="117"/>
        <v>2</v>
      </c>
      <c r="G419" s="803"/>
      <c r="H419" s="804" t="s">
        <v>559</v>
      </c>
      <c r="I419" s="805" t="str">
        <f t="shared" ca="1" si="170"/>
        <v>15.002.002.002</v>
      </c>
      <c r="J419" s="1367" t="s">
        <v>3890</v>
      </c>
      <c r="K419" s="807" t="s">
        <v>1</v>
      </c>
      <c r="L419" s="1351">
        <f>Visus!G959+Visus!G961+Visus!G963+Visus!G960</f>
        <v>693.79000000000008</v>
      </c>
      <c r="M419" s="1351">
        <v>103.48</v>
      </c>
      <c r="N419" s="1089">
        <f t="shared" si="154"/>
        <v>71793.389200000005</v>
      </c>
      <c r="O419" s="1358"/>
      <c r="P419" s="810" t="s">
        <v>3784</v>
      </c>
      <c r="Q419" s="210"/>
      <c r="R419" s="210"/>
      <c r="S419" s="210"/>
    </row>
    <row r="420" spans="1:19" s="209" customFormat="1" ht="13.9" hidden="1" customHeight="1" outlineLevel="1" collapsed="1" x14ac:dyDescent="0.2">
      <c r="A420" s="1353">
        <f ca="1">IF($H420="UNIDADE CONSTRUTIVA",OFFSET(A420,-1,0)+1,LARGE(A$3:A419,1))</f>
        <v>0</v>
      </c>
      <c r="B420" s="1353">
        <f t="shared" ref="B420:B434" ca="1" si="171">IF(H420="UNIDADE CONSTRUTIVA",0,IF(H420="CÉLULA CONSTRUTIVA",OFFSET(B420,-1,0)+1,OFFSET(B420,-1,0)))</f>
        <v>15</v>
      </c>
      <c r="C420" s="1353">
        <f t="shared" ref="C420:C434" ca="1" si="172">IF(H420="CÉLULA CONSTRUTIVA",0,IF(H420="ETAPA",OFFSET(C420,-1,0)+1,OFFSET(C420,-1,0)))</f>
        <v>2</v>
      </c>
      <c r="D420" s="1354">
        <f t="shared" ref="D420:D434" ca="1" si="173">IF(H420="ETAPA",0,IF(H420="SUBETAPA",OFFSET(D420,-1,0)+1,OFFSET(D420,-1,0)))</f>
        <v>3</v>
      </c>
      <c r="E420" s="1354">
        <f t="shared" ref="E420:E434" ca="1" si="174">IF(H420="Subetapa",0,IF(H420="serviço",OFFSET(E420,-1,0)+1,OFFSET(E420,-1,0)))</f>
        <v>0</v>
      </c>
      <c r="G420" s="803"/>
      <c r="H420" s="804" t="s">
        <v>558</v>
      </c>
      <c r="I420" s="805" t="str">
        <f t="shared" ca="1" si="170"/>
        <v>15.002.003</v>
      </c>
      <c r="J420" s="806" t="s">
        <v>6934</v>
      </c>
      <c r="K420" s="807"/>
      <c r="L420" s="1351"/>
      <c r="M420" s="1351"/>
      <c r="N420" s="1089">
        <f t="shared" ca="1" si="154"/>
        <v>60280.982325000004</v>
      </c>
      <c r="O420" s="1358"/>
      <c r="P420" s="810"/>
      <c r="Q420" s="210"/>
      <c r="R420" s="210"/>
      <c r="S420" s="210"/>
    </row>
    <row r="421" spans="1:19" s="209" customFormat="1" ht="13.9" hidden="1" customHeight="1" outlineLevel="2" x14ac:dyDescent="0.2">
      <c r="A421" s="1353">
        <f ca="1">IF($H421="UNIDADE CONSTRUTIVA",OFFSET(A421,-1,0)+1,LARGE(A$3:A419,1))</f>
        <v>0</v>
      </c>
      <c r="B421" s="1353">
        <f t="shared" ca="1" si="171"/>
        <v>15</v>
      </c>
      <c r="C421" s="1353">
        <f t="shared" ca="1" si="172"/>
        <v>2</v>
      </c>
      <c r="D421" s="1354">
        <f t="shared" ca="1" si="173"/>
        <v>3</v>
      </c>
      <c r="E421" s="1354">
        <f t="shared" ca="1" si="174"/>
        <v>1</v>
      </c>
      <c r="G421" s="803"/>
      <c r="H421" s="804" t="s">
        <v>559</v>
      </c>
      <c r="I421" s="805" t="str">
        <f t="shared" ca="1" si="170"/>
        <v>15.002.003.001</v>
      </c>
      <c r="J421" s="806" t="s">
        <v>3893</v>
      </c>
      <c r="K421" s="807" t="s">
        <v>1</v>
      </c>
      <c r="L421" s="1351">
        <f>Visus!G986</f>
        <v>365.7</v>
      </c>
      <c r="M421" s="1369">
        <v>164.83725000000001</v>
      </c>
      <c r="N421" s="1089">
        <f t="shared" si="154"/>
        <v>60280.982325000004</v>
      </c>
      <c r="O421" s="1358"/>
      <c r="P421" s="810" t="s">
        <v>3784</v>
      </c>
      <c r="Q421" s="210"/>
      <c r="R421" s="210"/>
      <c r="S421" s="210"/>
    </row>
    <row r="422" spans="1:19" s="209" customFormat="1" ht="13.9" hidden="1" customHeight="1" outlineLevel="1" collapsed="1" x14ac:dyDescent="0.2">
      <c r="A422" s="1353">
        <f ca="1">IF($H422="UNIDADE CONSTRUTIVA",OFFSET(A422,-1,0)+1,LARGE(A$3:A419,1))</f>
        <v>0</v>
      </c>
      <c r="B422" s="1353">
        <f t="shared" ca="1" si="171"/>
        <v>15</v>
      </c>
      <c r="C422" s="1353">
        <f t="shared" ca="1" si="172"/>
        <v>2</v>
      </c>
      <c r="D422" s="1354">
        <f t="shared" ca="1" si="173"/>
        <v>4</v>
      </c>
      <c r="E422" s="1354">
        <f t="shared" ca="1" si="174"/>
        <v>0</v>
      </c>
      <c r="G422" s="803"/>
      <c r="H422" s="804" t="s">
        <v>558</v>
      </c>
      <c r="I422" s="805" t="str">
        <f t="shared" ca="1" si="170"/>
        <v>15.002.004</v>
      </c>
      <c r="J422" s="806" t="s">
        <v>431</v>
      </c>
      <c r="K422" s="807"/>
      <c r="L422" s="1351"/>
      <c r="M422" s="1351"/>
      <c r="N422" s="1089">
        <f t="shared" ca="1" si="154"/>
        <v>7558.6049999999996</v>
      </c>
      <c r="O422" s="1358"/>
      <c r="P422" s="810"/>
      <c r="Q422" s="210"/>
      <c r="R422" s="210"/>
      <c r="S422" s="210"/>
    </row>
    <row r="423" spans="1:19" s="209" customFormat="1" ht="13.9" hidden="1" customHeight="1" outlineLevel="2" x14ac:dyDescent="0.2">
      <c r="A423" s="1353">
        <f ca="1">IF($H423="UNIDADE CONSTRUTIVA",OFFSET(A423,-1,0)+1,LARGE(A$3:A420,1))</f>
        <v>0</v>
      </c>
      <c r="B423" s="1353">
        <f t="shared" ca="1" si="171"/>
        <v>15</v>
      </c>
      <c r="C423" s="1353">
        <f t="shared" ca="1" si="172"/>
        <v>2</v>
      </c>
      <c r="D423" s="1354">
        <f t="shared" ca="1" si="173"/>
        <v>4</v>
      </c>
      <c r="E423" s="1354">
        <f t="shared" ca="1" si="174"/>
        <v>1</v>
      </c>
      <c r="G423" s="803"/>
      <c r="H423" s="804" t="s">
        <v>559</v>
      </c>
      <c r="I423" s="805" t="str">
        <f t="shared" ca="1" si="170"/>
        <v>15.002.004.001</v>
      </c>
      <c r="J423" s="806" t="s">
        <v>6973</v>
      </c>
      <c r="K423" s="807" t="s">
        <v>3</v>
      </c>
      <c r="L423" s="1351">
        <f>Visus!G997</f>
        <v>97.64</v>
      </c>
      <c r="M423" s="1369"/>
      <c r="N423" s="1089">
        <f t="shared" si="154"/>
        <v>0</v>
      </c>
      <c r="O423" s="1358"/>
      <c r="P423" s="810" t="s">
        <v>1103</v>
      </c>
      <c r="Q423" s="210"/>
      <c r="R423" s="210"/>
      <c r="S423" s="210"/>
    </row>
    <row r="424" spans="1:19" s="209" customFormat="1" ht="13.9" hidden="1" customHeight="1" outlineLevel="2" x14ac:dyDescent="0.2">
      <c r="A424" s="1353">
        <f ca="1">IF($H424="UNIDADE CONSTRUTIVA",OFFSET(A424,-1,0)+1,LARGE(A$3:A421,1))</f>
        <v>0</v>
      </c>
      <c r="B424" s="1353">
        <f t="shared" ca="1" si="171"/>
        <v>15</v>
      </c>
      <c r="C424" s="1353">
        <f t="shared" ca="1" si="172"/>
        <v>2</v>
      </c>
      <c r="D424" s="1354">
        <f t="shared" ca="1" si="173"/>
        <v>4</v>
      </c>
      <c r="E424" s="1354">
        <f t="shared" ca="1" si="174"/>
        <v>2</v>
      </c>
      <c r="G424" s="803"/>
      <c r="H424" s="804" t="s">
        <v>559</v>
      </c>
      <c r="I424" s="805" t="str">
        <f t="shared" ca="1" si="170"/>
        <v>15.002.004.002</v>
      </c>
      <c r="J424" s="806" t="s">
        <v>6972</v>
      </c>
      <c r="K424" s="807" t="s">
        <v>3</v>
      </c>
      <c r="L424" s="1351">
        <f>Visus!G999</f>
        <v>730.3</v>
      </c>
      <c r="M424" s="1369"/>
      <c r="N424" s="1089">
        <f t="shared" si="154"/>
        <v>0</v>
      </c>
      <c r="O424" s="1358"/>
      <c r="P424" s="810" t="s">
        <v>1103</v>
      </c>
      <c r="Q424" s="210"/>
      <c r="R424" s="210"/>
      <c r="S424" s="210"/>
    </row>
    <row r="425" spans="1:19" s="209" customFormat="1" ht="13.9" hidden="1" customHeight="1" outlineLevel="2" x14ac:dyDescent="0.2">
      <c r="A425" s="1353">
        <f ca="1">IF($H425="UNIDADE CONSTRUTIVA",OFFSET(A425,-1,0)+1,LARGE(A$3:A423,1))</f>
        <v>0</v>
      </c>
      <c r="B425" s="1353">
        <f t="shared" ca="1" si="171"/>
        <v>15</v>
      </c>
      <c r="C425" s="1353">
        <f t="shared" ca="1" si="172"/>
        <v>2</v>
      </c>
      <c r="D425" s="1354">
        <f t="shared" ca="1" si="173"/>
        <v>4</v>
      </c>
      <c r="E425" s="1354">
        <f t="shared" ca="1" si="174"/>
        <v>3</v>
      </c>
      <c r="G425" s="803"/>
      <c r="H425" s="804" t="s">
        <v>559</v>
      </c>
      <c r="I425" s="805" t="str">
        <f t="shared" ca="1" si="170"/>
        <v>15.002.004.003</v>
      </c>
      <c r="J425" s="806" t="s">
        <v>6975</v>
      </c>
      <c r="K425" s="807" t="s">
        <v>3</v>
      </c>
      <c r="L425" s="1351">
        <f>Visus!G999</f>
        <v>730.3</v>
      </c>
      <c r="M425" s="1351">
        <v>10.35</v>
      </c>
      <c r="N425" s="1089">
        <f t="shared" si="154"/>
        <v>7558.6049999999996</v>
      </c>
      <c r="O425" s="1358"/>
      <c r="P425" s="810" t="s">
        <v>1103</v>
      </c>
      <c r="Q425" s="210"/>
      <c r="R425" s="210"/>
      <c r="S425" s="210"/>
    </row>
    <row r="426" spans="1:19" s="209" customFormat="1" ht="13.9" hidden="1" customHeight="1" outlineLevel="1" collapsed="1" x14ac:dyDescent="0.2">
      <c r="A426" s="1353">
        <f ca="1">IF($H426="UNIDADE CONSTRUTIVA",OFFSET(A426,-1,0)+1,LARGE(A$3:A425,1))</f>
        <v>0</v>
      </c>
      <c r="B426" s="1353">
        <f t="shared" ca="1" si="171"/>
        <v>15</v>
      </c>
      <c r="C426" s="1353">
        <f t="shared" ca="1" si="172"/>
        <v>2</v>
      </c>
      <c r="D426" s="1354">
        <f t="shared" ca="1" si="173"/>
        <v>5</v>
      </c>
      <c r="E426" s="1354">
        <f t="shared" ca="1" si="174"/>
        <v>0</v>
      </c>
      <c r="G426" s="803"/>
      <c r="H426" s="804" t="s">
        <v>558</v>
      </c>
      <c r="I426" s="805" t="str">
        <f t="shared" ca="1" si="170"/>
        <v>15.002.005</v>
      </c>
      <c r="J426" s="806" t="s">
        <v>2823</v>
      </c>
      <c r="K426" s="807"/>
      <c r="L426" s="1351"/>
      <c r="M426" s="1351"/>
      <c r="N426" s="1089">
        <f t="shared" ca="1" si="154"/>
        <v>2386.3892799999994</v>
      </c>
      <c r="O426" s="1358"/>
      <c r="P426" s="810"/>
      <c r="Q426" s="210"/>
      <c r="R426" s="210"/>
      <c r="S426" s="210"/>
    </row>
    <row r="427" spans="1:19" s="209" customFormat="1" ht="13.9" hidden="1" customHeight="1" outlineLevel="2" x14ac:dyDescent="0.2">
      <c r="A427" s="1353">
        <f ca="1">IF($H427="UNIDADE CONSTRUTIVA",OFFSET(A427,-1,0)+1,LARGE(A$3:A425,1))</f>
        <v>0</v>
      </c>
      <c r="B427" s="1353">
        <f t="shared" ca="1" si="171"/>
        <v>15</v>
      </c>
      <c r="C427" s="1353">
        <f t="shared" ca="1" si="172"/>
        <v>2</v>
      </c>
      <c r="D427" s="1354">
        <f t="shared" ca="1" si="173"/>
        <v>5</v>
      </c>
      <c r="E427" s="1354">
        <f t="shared" ca="1" si="174"/>
        <v>1</v>
      </c>
      <c r="G427" s="803"/>
      <c r="H427" s="804" t="s">
        <v>559</v>
      </c>
      <c r="I427" s="805" t="str">
        <f t="shared" ca="1" si="170"/>
        <v>15.002.005.001</v>
      </c>
      <c r="J427" s="806" t="s">
        <v>2820</v>
      </c>
      <c r="K427" s="807" t="s">
        <v>1</v>
      </c>
      <c r="L427" s="1351">
        <f>Visus!G1018</f>
        <v>9.3999999999999986</v>
      </c>
      <c r="M427" s="1351">
        <v>253.87119999999999</v>
      </c>
      <c r="N427" s="1089">
        <f t="shared" si="154"/>
        <v>2386.3892799999994</v>
      </c>
      <c r="O427" s="1358"/>
      <c r="P427" s="810" t="s">
        <v>1103</v>
      </c>
      <c r="Q427" s="210"/>
      <c r="R427" s="210"/>
      <c r="S427" s="210"/>
    </row>
    <row r="428" spans="1:19" s="209" customFormat="1" ht="13.9" hidden="1" customHeight="1" outlineLevel="1" collapsed="1" x14ac:dyDescent="0.2">
      <c r="A428" s="1353">
        <f ca="1">IF($H428="UNIDADE CONSTRUTIVA",OFFSET(A428,-1,0)+1,LARGE(A$3:A425,1))</f>
        <v>0</v>
      </c>
      <c r="B428" s="1353">
        <f t="shared" ca="1" si="171"/>
        <v>15</v>
      </c>
      <c r="C428" s="1353">
        <f t="shared" ca="1" si="172"/>
        <v>2</v>
      </c>
      <c r="D428" s="1354">
        <f t="shared" ca="1" si="173"/>
        <v>6</v>
      </c>
      <c r="E428" s="1354">
        <f t="shared" ca="1" si="174"/>
        <v>0</v>
      </c>
      <c r="G428" s="803"/>
      <c r="H428" s="804" t="s">
        <v>558</v>
      </c>
      <c r="I428" s="805" t="str">
        <f t="shared" ca="1" si="170"/>
        <v>15.002.006</v>
      </c>
      <c r="J428" s="806" t="s">
        <v>422</v>
      </c>
      <c r="K428" s="807"/>
      <c r="L428" s="1351"/>
      <c r="M428" s="1351"/>
      <c r="N428" s="1089">
        <f t="shared" ca="1" si="154"/>
        <v>99082.409344922387</v>
      </c>
      <c r="O428" s="1358"/>
      <c r="P428" s="810"/>
      <c r="Q428" s="210"/>
      <c r="R428" s="210"/>
      <c r="S428" s="210"/>
    </row>
    <row r="429" spans="1:19" s="209" customFormat="1" ht="13.9" hidden="1" customHeight="1" outlineLevel="2" x14ac:dyDescent="0.2">
      <c r="A429" s="1353">
        <f ca="1">IF($H429="UNIDADE CONSTRUTIVA",OFFSET(A429,-1,0)+1,LARGE(A$3:A426,1))</f>
        <v>0</v>
      </c>
      <c r="B429" s="1353">
        <f t="shared" ca="1" si="171"/>
        <v>15</v>
      </c>
      <c r="C429" s="1353">
        <f t="shared" ca="1" si="172"/>
        <v>2</v>
      </c>
      <c r="D429" s="1354">
        <f t="shared" ca="1" si="173"/>
        <v>6</v>
      </c>
      <c r="E429" s="1354">
        <f t="shared" ca="1" si="174"/>
        <v>1</v>
      </c>
      <c r="G429" s="803"/>
      <c r="H429" s="804" t="s">
        <v>559</v>
      </c>
      <c r="I429" s="805" t="str">
        <f t="shared" ca="1" si="170"/>
        <v>15.002.006.001</v>
      </c>
      <c r="J429" s="806" t="s">
        <v>3894</v>
      </c>
      <c r="K429" s="807" t="s">
        <v>1</v>
      </c>
      <c r="L429" s="1351">
        <f>SUM(L415+L416)</f>
        <v>1208.9799999999998</v>
      </c>
      <c r="M429" s="1351">
        <v>21.665045761907109</v>
      </c>
      <c r="N429" s="1089">
        <f t="shared" si="154"/>
        <v>26192.607025230453</v>
      </c>
      <c r="O429" s="1358"/>
      <c r="P429" s="810" t="s">
        <v>1103</v>
      </c>
      <c r="Q429" s="210"/>
      <c r="R429" s="210"/>
      <c r="S429" s="210"/>
    </row>
    <row r="430" spans="1:19" s="209" customFormat="1" ht="13.9" hidden="1" customHeight="1" outlineLevel="2" x14ac:dyDescent="0.2">
      <c r="A430" s="1353">
        <f ca="1">IF($H430="UNIDADE CONSTRUTIVA",OFFSET(A430,-1,0)+1,LARGE(A$3:A429,1))</f>
        <v>0</v>
      </c>
      <c r="B430" s="1353">
        <f t="shared" ca="1" si="171"/>
        <v>15</v>
      </c>
      <c r="C430" s="1353">
        <f t="shared" ca="1" si="172"/>
        <v>2</v>
      </c>
      <c r="D430" s="1354">
        <f t="shared" ca="1" si="173"/>
        <v>6</v>
      </c>
      <c r="E430" s="1354">
        <f t="shared" ca="1" si="174"/>
        <v>2</v>
      </c>
      <c r="G430" s="803"/>
      <c r="H430" s="804" t="s">
        <v>559</v>
      </c>
      <c r="I430" s="805" t="str">
        <f t="shared" ca="1" si="170"/>
        <v>15.002.006.002</v>
      </c>
      <c r="J430" s="806" t="s">
        <v>1158</v>
      </c>
      <c r="K430" s="807" t="s">
        <v>1</v>
      </c>
      <c r="L430" s="1351">
        <f>L418+L419</f>
        <v>745.49000000000012</v>
      </c>
      <c r="M430" s="1351">
        <v>85.495689420450077</v>
      </c>
      <c r="N430" s="1089">
        <f t="shared" si="154"/>
        <v>63736.18150605134</v>
      </c>
      <c r="O430" s="1358"/>
      <c r="P430" s="810" t="s">
        <v>1103</v>
      </c>
      <c r="Q430" s="210"/>
      <c r="R430" s="210"/>
      <c r="S430" s="210"/>
    </row>
    <row r="431" spans="1:19" s="209" customFormat="1" ht="13.9" hidden="1" customHeight="1" outlineLevel="2" x14ac:dyDescent="0.2">
      <c r="A431" s="1353">
        <f ca="1">IF($H431="UNIDADE CONSTRUTIVA",OFFSET(A431,-1,0)+1,LARGE(A$3:A430,1))</f>
        <v>0</v>
      </c>
      <c r="B431" s="1353">
        <f t="shared" ca="1" si="171"/>
        <v>15</v>
      </c>
      <c r="C431" s="1353">
        <f t="shared" ca="1" si="172"/>
        <v>2</v>
      </c>
      <c r="D431" s="1354">
        <f t="shared" ca="1" si="173"/>
        <v>6</v>
      </c>
      <c r="E431" s="1354">
        <f t="shared" ca="1" si="174"/>
        <v>3</v>
      </c>
      <c r="G431" s="803"/>
      <c r="H431" s="804" t="s">
        <v>559</v>
      </c>
      <c r="I431" s="805" t="str">
        <f ca="1">IF(H431="Unidade Construtiva",TEXT(A431,"00"),IF(H431="Célula Construtiva",TEXT(B431,"00"),IF(H431="Etapa",CONCATENATE(TEXT(B431,"00"),".",TEXT(C431,"000")),IF(H431="Subetapa",CONCATENATE(TEXT(B431,"00"),".",TEXT(C431,"000"),".",TEXT(D431,"000")),IF(H431="Serviço",CONCATENATE(TEXT(B431,"00"),".",TEXT(C431,"000"),".",TEXT(D431,"000"),".",TEXT(E431,"000")),"")))))</f>
        <v>15.002.006.003</v>
      </c>
      <c r="J431" s="806" t="s">
        <v>7017</v>
      </c>
      <c r="K431" s="807" t="s">
        <v>3</v>
      </c>
      <c r="L431" s="1351">
        <f>L423</f>
        <v>97.64</v>
      </c>
      <c r="M431" s="1369"/>
      <c r="N431" s="1089">
        <f t="shared" si="154"/>
        <v>0</v>
      </c>
      <c r="O431" s="1358"/>
      <c r="P431" s="810" t="s">
        <v>1103</v>
      </c>
      <c r="Q431" s="210"/>
      <c r="R431" s="210"/>
      <c r="S431" s="210"/>
    </row>
    <row r="432" spans="1:19" s="209" customFormat="1" ht="13.9" hidden="1" customHeight="1" outlineLevel="2" x14ac:dyDescent="0.2">
      <c r="A432" s="1353">
        <f ca="1">IF($H432="UNIDADE CONSTRUTIVA",OFFSET(A432,-1,0)+1,LARGE(A$3:A430,1))</f>
        <v>0</v>
      </c>
      <c r="B432" s="1353">
        <f t="shared" ca="1" si="171"/>
        <v>15</v>
      </c>
      <c r="C432" s="1353">
        <f t="shared" ca="1" si="172"/>
        <v>2</v>
      </c>
      <c r="D432" s="1354">
        <f t="shared" ca="1" si="173"/>
        <v>6</v>
      </c>
      <c r="E432" s="1354">
        <f t="shared" ca="1" si="174"/>
        <v>4</v>
      </c>
      <c r="G432" s="803"/>
      <c r="H432" s="804" t="s">
        <v>559</v>
      </c>
      <c r="I432" s="805" t="str">
        <f ca="1">IF(H432="Unidade Construtiva",TEXT(A432,"00"),IF(H432="Célula Construtiva",TEXT(B432,"00"),IF(H432="Etapa",CONCATENATE(TEXT(B432,"00"),".",TEXT(C432,"000")),IF(H432="Subetapa",CONCATENATE(TEXT(B432,"00"),".",TEXT(C432,"000"),".",TEXT(D432,"000")),IF(H432="Serviço",CONCATENATE(TEXT(B432,"00"),".",TEXT(C432,"000"),".",TEXT(D432,"000"),".",TEXT(E432,"000")),"")))))</f>
        <v>15.002.006.004</v>
      </c>
      <c r="J432" s="806" t="s">
        <v>6978</v>
      </c>
      <c r="K432" s="807" t="s">
        <v>3</v>
      </c>
      <c r="L432" s="1351">
        <f>L424</f>
        <v>730.3</v>
      </c>
      <c r="M432" s="1369"/>
      <c r="N432" s="1089">
        <f t="shared" si="154"/>
        <v>0</v>
      </c>
      <c r="O432" s="1358"/>
      <c r="P432" s="810" t="s">
        <v>1103</v>
      </c>
      <c r="Q432" s="210"/>
      <c r="R432" s="210"/>
      <c r="S432" s="210"/>
    </row>
    <row r="433" spans="1:19" s="209" customFormat="1" ht="13.9" hidden="1" customHeight="1" outlineLevel="2" x14ac:dyDescent="0.2">
      <c r="A433" s="1353">
        <f ca="1">IF($H433="UNIDADE CONSTRUTIVA",OFFSET(A433,-1,0)+1,LARGE(A$3:A431,1))</f>
        <v>0</v>
      </c>
      <c r="B433" s="1353">
        <f t="shared" ca="1" si="171"/>
        <v>15</v>
      </c>
      <c r="C433" s="1353">
        <f t="shared" ca="1" si="172"/>
        <v>2</v>
      </c>
      <c r="D433" s="1354">
        <f t="shared" ca="1" si="173"/>
        <v>6</v>
      </c>
      <c r="E433" s="1354">
        <f t="shared" ca="1" si="174"/>
        <v>5</v>
      </c>
      <c r="G433" s="803"/>
      <c r="H433" s="804" t="s">
        <v>559</v>
      </c>
      <c r="I433" s="805" t="str">
        <f t="shared" ref="I433:I434" ca="1" si="175">IF(H433="Unidade Construtiva",TEXT(A433,"00"),IF(H433="Célula Construtiva",TEXT(B433,"00"),IF(H433="Etapa",CONCATENATE(TEXT(B433,"00"),".",TEXT(C433,"000")),IF(H433="Subetapa",CONCATENATE(TEXT(B433,"00"),".",TEXT(C433,"000"),".",TEXT(D433,"000")),IF(H433="Serviço",CONCATENATE(TEXT(B433,"00"),".",TEXT(C433,"000"),".",TEXT(D433,"000"),".",TEXT(E433,"000")),"")))))</f>
        <v>15.002.006.005</v>
      </c>
      <c r="J433" s="806" t="s">
        <v>3896</v>
      </c>
      <c r="K433" s="807" t="s">
        <v>3</v>
      </c>
      <c r="L433" s="1351">
        <f>L425</f>
        <v>730.3</v>
      </c>
      <c r="M433" s="1351">
        <v>12.090741853657274</v>
      </c>
      <c r="N433" s="1089">
        <f t="shared" si="154"/>
        <v>8829.8687757259067</v>
      </c>
      <c r="O433" s="1358"/>
      <c r="P433" s="810" t="s">
        <v>1103</v>
      </c>
      <c r="Q433" s="210"/>
      <c r="R433" s="210"/>
      <c r="S433" s="210"/>
    </row>
    <row r="434" spans="1:19" s="209" customFormat="1" ht="13.9" hidden="1" customHeight="1" outlineLevel="2" x14ac:dyDescent="0.2">
      <c r="A434" s="1353">
        <f ca="1">IF($H434="UNIDADE CONSTRUTIVA",OFFSET(A434,-1,0)+1,LARGE(A$3:A432,1))</f>
        <v>0</v>
      </c>
      <c r="B434" s="1353">
        <f t="shared" ca="1" si="171"/>
        <v>15</v>
      </c>
      <c r="C434" s="1353">
        <f t="shared" ca="1" si="172"/>
        <v>2</v>
      </c>
      <c r="D434" s="1354">
        <f t="shared" ca="1" si="173"/>
        <v>6</v>
      </c>
      <c r="E434" s="1354">
        <f t="shared" ca="1" si="174"/>
        <v>6</v>
      </c>
      <c r="G434" s="803"/>
      <c r="H434" s="804" t="s">
        <v>559</v>
      </c>
      <c r="I434" s="805" t="str">
        <f t="shared" ca="1" si="175"/>
        <v>15.002.006.006</v>
      </c>
      <c r="J434" s="806" t="s">
        <v>2821</v>
      </c>
      <c r="K434" s="807" t="s">
        <v>3</v>
      </c>
      <c r="L434" s="1351">
        <f>L427</f>
        <v>9.3999999999999986</v>
      </c>
      <c r="M434" s="1351">
        <v>34.441706161137397</v>
      </c>
      <c r="N434" s="1089">
        <f t="shared" si="154"/>
        <v>323.75203791469147</v>
      </c>
      <c r="O434" s="1358"/>
      <c r="P434" s="810" t="s">
        <v>1103</v>
      </c>
      <c r="Q434" s="210"/>
      <c r="R434" s="210"/>
      <c r="S434" s="210"/>
    </row>
    <row r="435" spans="1:19" s="209" customFormat="1" ht="13.9" hidden="1" customHeight="1" outlineLevel="1" x14ac:dyDescent="0.2">
      <c r="A435" s="1353">
        <f ca="1">IF($H435="UNIDADE CONSTRUTIVA",OFFSET(A435,-1,0)+1,LARGE(A$3:A360,1))</f>
        <v>0</v>
      </c>
      <c r="B435" s="1353">
        <f t="shared" ca="1" si="67"/>
        <v>15</v>
      </c>
      <c r="C435" s="1353">
        <f t="shared" ca="1" si="68"/>
        <v>3</v>
      </c>
      <c r="D435" s="1354">
        <f t="shared" ca="1" si="69"/>
        <v>0</v>
      </c>
      <c r="E435" s="1354">
        <f t="shared" ca="1" si="70"/>
        <v>6</v>
      </c>
      <c r="G435" s="803"/>
      <c r="H435" s="804" t="s">
        <v>557</v>
      </c>
      <c r="I435" s="805" t="str">
        <f t="shared" ca="1" si="65"/>
        <v>15.003</v>
      </c>
      <c r="J435" s="806" t="s">
        <v>6937</v>
      </c>
      <c r="K435" s="807"/>
      <c r="L435" s="1351"/>
      <c r="M435" s="1351"/>
      <c r="N435" s="1089">
        <f t="shared" ca="1" si="154"/>
        <v>329414.53861913097</v>
      </c>
      <c r="O435" s="1358"/>
      <c r="P435" s="810"/>
      <c r="Q435" s="210"/>
      <c r="R435" s="210"/>
      <c r="S435" s="210"/>
    </row>
    <row r="436" spans="1:19" s="209" customFormat="1" ht="13.9" hidden="1" customHeight="1" outlineLevel="1" collapsed="1" x14ac:dyDescent="0.2">
      <c r="A436" s="1353">
        <f ca="1">IF($H436="UNIDADE CONSTRUTIVA",OFFSET(A436,-1,0)+1,LARGE(A$3:A361,1))</f>
        <v>0</v>
      </c>
      <c r="B436" s="1353">
        <f t="shared" ca="1" si="67"/>
        <v>15</v>
      </c>
      <c r="C436" s="1353">
        <f t="shared" ca="1" si="68"/>
        <v>3</v>
      </c>
      <c r="D436" s="1354">
        <f t="shared" ca="1" si="69"/>
        <v>1</v>
      </c>
      <c r="E436" s="1354">
        <f t="shared" ca="1" si="70"/>
        <v>0</v>
      </c>
      <c r="G436" s="803"/>
      <c r="H436" s="804" t="s">
        <v>558</v>
      </c>
      <c r="I436" s="805" t="str">
        <f t="shared" ca="1" si="65"/>
        <v>15.003.001</v>
      </c>
      <c r="J436" s="806" t="s">
        <v>429</v>
      </c>
      <c r="K436" s="807"/>
      <c r="L436" s="1351"/>
      <c r="M436" s="1351"/>
      <c r="N436" s="1089">
        <f t="shared" ca="1" si="154"/>
        <v>57171.836977300009</v>
      </c>
      <c r="O436" s="1358"/>
      <c r="P436" s="810"/>
      <c r="Q436" s="210"/>
      <c r="R436" s="210"/>
      <c r="S436" s="210"/>
    </row>
    <row r="437" spans="1:19" s="209" customFormat="1" ht="13.9" hidden="1" customHeight="1" outlineLevel="2" x14ac:dyDescent="0.2">
      <c r="A437" s="1353">
        <f ca="1">IF($H437="UNIDADE CONSTRUTIVA",OFFSET(A437,-1,0)+1,LARGE(A$3:A435,1))</f>
        <v>0</v>
      </c>
      <c r="B437" s="1353">
        <f t="shared" ca="1" si="67"/>
        <v>15</v>
      </c>
      <c r="C437" s="1353">
        <f t="shared" ca="1" si="68"/>
        <v>3</v>
      </c>
      <c r="D437" s="1354">
        <f t="shared" ca="1" si="69"/>
        <v>1</v>
      </c>
      <c r="E437" s="1354">
        <f t="shared" ca="1" si="70"/>
        <v>1</v>
      </c>
      <c r="G437" s="803"/>
      <c r="H437" s="804" t="s">
        <v>559</v>
      </c>
      <c r="I437" s="805" t="str">
        <f t="shared" ca="1" si="65"/>
        <v>15.003.001.001</v>
      </c>
      <c r="J437" s="806" t="s">
        <v>2783</v>
      </c>
      <c r="K437" s="807" t="s">
        <v>1</v>
      </c>
      <c r="L437" s="1351">
        <f>Visus!G1793</f>
        <v>180.42</v>
      </c>
      <c r="M437" s="1351">
        <v>31.560233333333336</v>
      </c>
      <c r="N437" s="1089">
        <f t="shared" si="154"/>
        <v>5694.0972979999997</v>
      </c>
      <c r="O437" s="1358"/>
      <c r="P437" s="810" t="s">
        <v>3784</v>
      </c>
      <c r="Q437" s="210"/>
      <c r="R437" s="210"/>
      <c r="S437" s="210"/>
    </row>
    <row r="438" spans="1:19" s="209" customFormat="1" ht="13.9" hidden="1" customHeight="1" outlineLevel="2" x14ac:dyDescent="0.2">
      <c r="A438" s="1353">
        <f ca="1">IF($H438="UNIDADE CONSTRUTIVA",OFFSET(A438,-1,0)+1,LARGE(A$3:A437,1))</f>
        <v>0</v>
      </c>
      <c r="B438" s="1353">
        <f t="shared" ca="1" si="67"/>
        <v>15</v>
      </c>
      <c r="C438" s="1353">
        <f t="shared" ca="1" si="68"/>
        <v>3</v>
      </c>
      <c r="D438" s="1354">
        <f t="shared" ca="1" si="69"/>
        <v>1</v>
      </c>
      <c r="E438" s="1354">
        <f t="shared" ca="1" si="70"/>
        <v>2</v>
      </c>
      <c r="G438" s="803"/>
      <c r="H438" s="804" t="s">
        <v>559</v>
      </c>
      <c r="I438" s="805" t="str">
        <f t="shared" ca="1" si="65"/>
        <v>15.003.001.002</v>
      </c>
      <c r="J438" s="806" t="s">
        <v>3886</v>
      </c>
      <c r="K438" s="807" t="s">
        <v>1</v>
      </c>
      <c r="L438" s="1351">
        <f>Visus!G1794</f>
        <v>1936.33</v>
      </c>
      <c r="M438" s="1351">
        <v>26.585210000000004</v>
      </c>
      <c r="N438" s="1089">
        <f t="shared" si="154"/>
        <v>51477.739679300008</v>
      </c>
      <c r="O438" s="1358"/>
      <c r="P438" s="810" t="s">
        <v>3784</v>
      </c>
      <c r="Q438" s="210"/>
      <c r="R438" s="210"/>
      <c r="S438" s="210"/>
    </row>
    <row r="439" spans="1:19" s="209" customFormat="1" ht="13.9" hidden="1" customHeight="1" outlineLevel="1" collapsed="1" x14ac:dyDescent="0.2">
      <c r="A439" s="1353">
        <f ca="1">IF($H439="UNIDADE CONSTRUTIVA",OFFSET(A439,-1,0)+1,LARGE(A$3:A438,1))</f>
        <v>0</v>
      </c>
      <c r="B439" s="1353">
        <f t="shared" ca="1" si="67"/>
        <v>15</v>
      </c>
      <c r="C439" s="1353">
        <f t="shared" ca="1" si="68"/>
        <v>3</v>
      </c>
      <c r="D439" s="1354">
        <f t="shared" ca="1" si="69"/>
        <v>2</v>
      </c>
      <c r="E439" s="1354">
        <f t="shared" ca="1" si="70"/>
        <v>0</v>
      </c>
      <c r="G439" s="803"/>
      <c r="H439" s="804" t="s">
        <v>558</v>
      </c>
      <c r="I439" s="805" t="str">
        <f t="shared" ca="1" si="65"/>
        <v>15.003.002</v>
      </c>
      <c r="J439" s="806" t="s">
        <v>430</v>
      </c>
      <c r="K439" s="807"/>
      <c r="L439" s="1351"/>
      <c r="M439" s="1351"/>
      <c r="N439" s="1089">
        <f t="shared" ca="1" si="154"/>
        <v>144306.54639999999</v>
      </c>
      <c r="O439" s="1358"/>
      <c r="P439" s="810"/>
      <c r="Q439" s="210"/>
      <c r="R439" s="210"/>
      <c r="S439" s="210"/>
    </row>
    <row r="440" spans="1:19" s="209" customFormat="1" ht="13.9" hidden="1" customHeight="1" outlineLevel="2" x14ac:dyDescent="0.2">
      <c r="A440" s="1353">
        <f ca="1">IF($H440="UNIDADE CONSTRUTIVA",OFFSET(A440,-1,0)+1,LARGE(A$3:A438,1))</f>
        <v>0</v>
      </c>
      <c r="B440" s="1353">
        <f t="shared" ca="1" si="67"/>
        <v>15</v>
      </c>
      <c r="C440" s="1353">
        <f t="shared" ca="1" si="68"/>
        <v>3</v>
      </c>
      <c r="D440" s="1354">
        <f t="shared" ca="1" si="69"/>
        <v>2</v>
      </c>
      <c r="E440" s="1354">
        <f t="shared" ca="1" si="70"/>
        <v>1</v>
      </c>
      <c r="G440" s="803"/>
      <c r="H440" s="804" t="s">
        <v>559</v>
      </c>
      <c r="I440" s="805" t="str">
        <f t="shared" ca="1" si="65"/>
        <v>15.003.002.001</v>
      </c>
      <c r="J440" s="806" t="s">
        <v>3889</v>
      </c>
      <c r="K440" s="807" t="s">
        <v>1</v>
      </c>
      <c r="L440" s="1351">
        <f>Visus!G1834</f>
        <v>70.5</v>
      </c>
      <c r="M440" s="1351">
        <v>149.72399999999999</v>
      </c>
      <c r="N440" s="1089">
        <f t="shared" si="154"/>
        <v>10555.541999999999</v>
      </c>
      <c r="O440" s="1358"/>
      <c r="P440" s="810" t="s">
        <v>3784</v>
      </c>
      <c r="Q440" s="210"/>
      <c r="R440" s="210"/>
      <c r="S440" s="210"/>
    </row>
    <row r="441" spans="1:19" s="209" customFormat="1" ht="13.9" hidden="1" customHeight="1" outlineLevel="2" x14ac:dyDescent="0.2">
      <c r="A441" s="1353">
        <f ca="1">IF($H441="UNIDADE CONSTRUTIVA",OFFSET(A441,-1,0)+1,LARGE(A$3:A438,1))</f>
        <v>0</v>
      </c>
      <c r="B441" s="1353">
        <f t="shared" ca="1" si="67"/>
        <v>15</v>
      </c>
      <c r="C441" s="1353">
        <f t="shared" ca="1" si="68"/>
        <v>3</v>
      </c>
      <c r="D441" s="1354">
        <f t="shared" ca="1" si="69"/>
        <v>2</v>
      </c>
      <c r="E441" s="1354">
        <f t="shared" ca="1" si="70"/>
        <v>2</v>
      </c>
      <c r="G441" s="803"/>
      <c r="H441" s="804" t="s">
        <v>559</v>
      </c>
      <c r="I441" s="805" t="str">
        <f t="shared" ca="1" si="65"/>
        <v>15.003.002.002</v>
      </c>
      <c r="J441" s="1367" t="s">
        <v>3890</v>
      </c>
      <c r="K441" s="807" t="s">
        <v>1</v>
      </c>
      <c r="L441" s="1351">
        <f>SUM(Visus!G1831:G1833)</f>
        <v>1292.53</v>
      </c>
      <c r="M441" s="1351">
        <v>103.48</v>
      </c>
      <c r="N441" s="1089">
        <f t="shared" si="154"/>
        <v>133751.00440000001</v>
      </c>
      <c r="O441" s="1358"/>
      <c r="P441" s="810" t="s">
        <v>3784</v>
      </c>
      <c r="Q441" s="210"/>
      <c r="R441" s="210"/>
      <c r="S441" s="210"/>
    </row>
    <row r="442" spans="1:19" s="209" customFormat="1" ht="13.9" hidden="1" customHeight="1" outlineLevel="1" collapsed="1" x14ac:dyDescent="0.2">
      <c r="A442" s="1353">
        <f ca="1">IF($H442="UNIDADE CONSTRUTIVA",OFFSET(A442,-1,0)+1,LARGE(A$3:A441,1))</f>
        <v>0</v>
      </c>
      <c r="B442" s="1353">
        <f t="shared" ca="1" si="67"/>
        <v>15</v>
      </c>
      <c r="C442" s="1353">
        <f t="shared" ca="1" si="68"/>
        <v>3</v>
      </c>
      <c r="D442" s="1354">
        <f t="shared" ca="1" si="69"/>
        <v>3</v>
      </c>
      <c r="E442" s="1354">
        <f t="shared" ca="1" si="70"/>
        <v>0</v>
      </c>
      <c r="G442" s="803"/>
      <c r="H442" s="804" t="s">
        <v>558</v>
      </c>
      <c r="I442" s="805" t="str">
        <f t="shared" ca="1" si="65"/>
        <v>15.003.003</v>
      </c>
      <c r="J442" s="806" t="s">
        <v>6934</v>
      </c>
      <c r="K442" s="807"/>
      <c r="L442" s="1351"/>
      <c r="M442" s="1351"/>
      <c r="N442" s="1089">
        <f t="shared" ca="1" si="154"/>
        <v>0</v>
      </c>
      <c r="O442" s="1358"/>
      <c r="P442" s="810"/>
      <c r="Q442" s="210"/>
      <c r="R442" s="210"/>
      <c r="S442" s="210"/>
    </row>
    <row r="443" spans="1:19" s="209" customFormat="1" ht="13.9" hidden="1" customHeight="1" outlineLevel="2" x14ac:dyDescent="0.2">
      <c r="A443" s="1353">
        <f ca="1">IF($H443="UNIDADE CONSTRUTIVA",OFFSET(A443,-1,0)+1,LARGE(A$3:A441,1))</f>
        <v>0</v>
      </c>
      <c r="B443" s="1353">
        <f t="shared" ca="1" si="67"/>
        <v>15</v>
      </c>
      <c r="C443" s="1353">
        <f t="shared" ca="1" si="68"/>
        <v>3</v>
      </c>
      <c r="D443" s="1354">
        <f t="shared" ca="1" si="69"/>
        <v>3</v>
      </c>
      <c r="E443" s="1354">
        <f t="shared" ca="1" si="70"/>
        <v>1</v>
      </c>
      <c r="G443" s="803"/>
      <c r="H443" s="804" t="s">
        <v>559</v>
      </c>
      <c r="I443" s="805" t="str">
        <f t="shared" ref="I443:I451" ca="1" si="176">IF(H443="Unidade Construtiva",TEXT(A443,"00"),IF(H443="Célula Construtiva",TEXT(B443,"00"),IF(H443="Etapa",CONCATENATE(TEXT(B443,"00"),".",TEXT(C443,"000")),IF(H443="Subetapa",CONCATENATE(TEXT(B443,"00"),".",TEXT(C443,"000"),".",TEXT(D443,"000")),IF(H443="Serviço",CONCATENATE(TEXT(B443,"00"),".",TEXT(C443,"000"),".",TEXT(D443,"000"),".",TEXT(E443,"000")),"")))))</f>
        <v>15.003.003.001</v>
      </c>
      <c r="J443" s="806" t="s">
        <v>3893</v>
      </c>
      <c r="K443" s="807" t="s">
        <v>1</v>
      </c>
      <c r="L443" s="1351">
        <f>Visus!G1862</f>
        <v>621.41999999999985</v>
      </c>
      <c r="M443" s="1369"/>
      <c r="N443" s="1089">
        <f t="shared" si="154"/>
        <v>0</v>
      </c>
      <c r="O443" s="1358"/>
      <c r="P443" s="810" t="s">
        <v>3784</v>
      </c>
      <c r="Q443" s="210"/>
      <c r="R443" s="210"/>
      <c r="S443" s="210"/>
    </row>
    <row r="444" spans="1:19" s="209" customFormat="1" ht="13.9" hidden="1" customHeight="1" outlineLevel="1" collapsed="1" x14ac:dyDescent="0.2">
      <c r="A444" s="1353">
        <f ca="1">IF($H444="UNIDADE CONSTRUTIVA",OFFSET(A444,-1,0)+1,LARGE(A$3:A441,1))</f>
        <v>0</v>
      </c>
      <c r="B444" s="1353">
        <f t="shared" ca="1" si="67"/>
        <v>15</v>
      </c>
      <c r="C444" s="1353">
        <f t="shared" ca="1" si="68"/>
        <v>3</v>
      </c>
      <c r="D444" s="1354">
        <f t="shared" ca="1" si="69"/>
        <v>4</v>
      </c>
      <c r="E444" s="1354">
        <f t="shared" ca="1" si="70"/>
        <v>0</v>
      </c>
      <c r="G444" s="803"/>
      <c r="H444" s="804" t="s">
        <v>558</v>
      </c>
      <c r="I444" s="805" t="str">
        <f t="shared" ca="1" si="176"/>
        <v>15.003.004</v>
      </c>
      <c r="J444" s="806" t="s">
        <v>431</v>
      </c>
      <c r="K444" s="807"/>
      <c r="L444" s="1351"/>
      <c r="M444" s="1351"/>
      <c r="N444" s="1089">
        <f t="shared" ca="1" si="154"/>
        <v>935.226</v>
      </c>
      <c r="O444" s="1358"/>
      <c r="P444" s="810"/>
      <c r="Q444" s="210"/>
      <c r="R444" s="210"/>
      <c r="S444" s="210"/>
    </row>
    <row r="445" spans="1:19" s="209" customFormat="1" ht="13.9" hidden="1" customHeight="1" outlineLevel="2" x14ac:dyDescent="0.2">
      <c r="A445" s="1353">
        <f ca="1">IF($H445="UNIDADE CONSTRUTIVA",OFFSET(A445,-1,0)+1,LARGE(A$3:A442,1))</f>
        <v>0</v>
      </c>
      <c r="B445" s="1353">
        <f t="shared" ca="1" si="67"/>
        <v>15</v>
      </c>
      <c r="C445" s="1353">
        <f t="shared" ca="1" si="68"/>
        <v>3</v>
      </c>
      <c r="D445" s="1354">
        <f t="shared" ca="1" si="69"/>
        <v>4</v>
      </c>
      <c r="E445" s="1354">
        <f t="shared" ca="1" si="70"/>
        <v>1</v>
      </c>
      <c r="G445" s="803"/>
      <c r="H445" s="804" t="s">
        <v>559</v>
      </c>
      <c r="I445" s="805" t="str">
        <f t="shared" ca="1" si="176"/>
        <v>15.003.004.001</v>
      </c>
      <c r="J445" s="806" t="s">
        <v>6973</v>
      </c>
      <c r="K445" s="807" t="s">
        <v>3</v>
      </c>
      <c r="L445" s="1351">
        <f>Visus!G1875</f>
        <v>114.31</v>
      </c>
      <c r="M445" s="1369"/>
      <c r="N445" s="1089">
        <f t="shared" si="154"/>
        <v>0</v>
      </c>
      <c r="O445" s="1358"/>
      <c r="P445" s="810" t="s">
        <v>1103</v>
      </c>
      <c r="Q445" s="210"/>
      <c r="R445" s="210"/>
      <c r="S445" s="210"/>
    </row>
    <row r="446" spans="1:19" s="209" customFormat="1" ht="13.9" hidden="1" customHeight="1" outlineLevel="2" x14ac:dyDescent="0.2">
      <c r="A446" s="1353">
        <f ca="1">IF($H446="UNIDADE CONSTRUTIVA",OFFSET(A446,-1,0)+1,LARGE(A$3:A443,1))</f>
        <v>0</v>
      </c>
      <c r="B446" s="1353">
        <f t="shared" ca="1" si="67"/>
        <v>15</v>
      </c>
      <c r="C446" s="1353">
        <f t="shared" ca="1" si="68"/>
        <v>3</v>
      </c>
      <c r="D446" s="1354">
        <f t="shared" ca="1" si="69"/>
        <v>4</v>
      </c>
      <c r="E446" s="1354">
        <f t="shared" ca="1" si="70"/>
        <v>2</v>
      </c>
      <c r="G446" s="803"/>
      <c r="H446" s="804" t="s">
        <v>559</v>
      </c>
      <c r="I446" s="805" t="str">
        <f t="shared" ca="1" si="176"/>
        <v>15.003.004.002</v>
      </c>
      <c r="J446" s="806" t="s">
        <v>6972</v>
      </c>
      <c r="K446" s="807" t="s">
        <v>3</v>
      </c>
      <c r="L446" s="1351">
        <f>Visus!G1877</f>
        <v>1244.6400000000001</v>
      </c>
      <c r="M446" s="1369"/>
      <c r="N446" s="1089">
        <f t="shared" si="154"/>
        <v>0</v>
      </c>
      <c r="O446" s="1358"/>
      <c r="P446" s="810" t="s">
        <v>1103</v>
      </c>
      <c r="Q446" s="210"/>
      <c r="R446" s="210"/>
      <c r="S446" s="210"/>
    </row>
    <row r="447" spans="1:19" s="209" customFormat="1" ht="13.9" hidden="1" customHeight="1" outlineLevel="2" x14ac:dyDescent="0.2">
      <c r="A447" s="1353">
        <f ca="1">IF($H447="UNIDADE CONSTRUTIVA",OFFSET(A447,-1,0)+1,LARGE(A$3:A445,1))</f>
        <v>0</v>
      </c>
      <c r="B447" s="1353">
        <f t="shared" ca="1" si="67"/>
        <v>15</v>
      </c>
      <c r="C447" s="1353">
        <f t="shared" ca="1" si="68"/>
        <v>3</v>
      </c>
      <c r="D447" s="1354">
        <f t="shared" ca="1" si="69"/>
        <v>4</v>
      </c>
      <c r="E447" s="1354">
        <f t="shared" ca="1" si="70"/>
        <v>3</v>
      </c>
      <c r="G447" s="803"/>
      <c r="H447" s="804" t="s">
        <v>559</v>
      </c>
      <c r="I447" s="805" t="str">
        <f t="shared" ca="1" si="176"/>
        <v>15.003.004.003</v>
      </c>
      <c r="J447" s="806" t="s">
        <v>6975</v>
      </c>
      <c r="K447" s="807" t="s">
        <v>3</v>
      </c>
      <c r="L447" s="1351">
        <f>Visus!G1876</f>
        <v>90.36</v>
      </c>
      <c r="M447" s="1351">
        <v>10.35</v>
      </c>
      <c r="N447" s="1089">
        <f t="shared" si="154"/>
        <v>935.226</v>
      </c>
      <c r="O447" s="1358"/>
      <c r="P447" s="810" t="s">
        <v>1103</v>
      </c>
      <c r="Q447" s="210"/>
      <c r="R447" s="210"/>
      <c r="S447" s="210"/>
    </row>
    <row r="448" spans="1:19" s="209" customFormat="1" ht="13.9" hidden="1" customHeight="1" outlineLevel="1" collapsed="1" x14ac:dyDescent="0.2">
      <c r="A448" s="1353">
        <f ca="1">IF($H448="UNIDADE CONSTRUTIVA",OFFSET(A448,-1,0)+1,LARGE(A$3:A447,1))</f>
        <v>0</v>
      </c>
      <c r="B448" s="1353">
        <f t="shared" ca="1" si="67"/>
        <v>15</v>
      </c>
      <c r="C448" s="1353">
        <f t="shared" ca="1" si="68"/>
        <v>3</v>
      </c>
      <c r="D448" s="1354">
        <f t="shared" ca="1" si="69"/>
        <v>5</v>
      </c>
      <c r="E448" s="1354">
        <f t="shared" ca="1" si="70"/>
        <v>0</v>
      </c>
      <c r="G448" s="803"/>
      <c r="H448" s="804" t="s">
        <v>558</v>
      </c>
      <c r="I448" s="805" t="str">
        <f t="shared" ca="1" si="176"/>
        <v>15.003.005</v>
      </c>
      <c r="J448" s="806" t="s">
        <v>2823</v>
      </c>
      <c r="K448" s="807"/>
      <c r="L448" s="1351"/>
      <c r="M448" s="1351"/>
      <c r="N448" s="1089">
        <f t="shared" ca="1" si="154"/>
        <v>4813.3979520000003</v>
      </c>
      <c r="O448" s="1358"/>
      <c r="P448" s="810"/>
      <c r="Q448" s="210"/>
      <c r="R448" s="210"/>
      <c r="S448" s="210"/>
    </row>
    <row r="449" spans="1:19" s="209" customFormat="1" ht="13.9" hidden="1" customHeight="1" outlineLevel="2" x14ac:dyDescent="0.2">
      <c r="A449" s="1353">
        <f ca="1">IF($H449="UNIDADE CONSTRUTIVA",OFFSET(A449,-1,0)+1,LARGE(A$3:A447,1))</f>
        <v>0</v>
      </c>
      <c r="B449" s="1353">
        <f t="shared" ca="1" si="67"/>
        <v>15</v>
      </c>
      <c r="C449" s="1353">
        <f t="shared" ca="1" si="68"/>
        <v>3</v>
      </c>
      <c r="D449" s="1354">
        <f t="shared" ca="1" si="69"/>
        <v>5</v>
      </c>
      <c r="E449" s="1354">
        <f t="shared" ca="1" si="70"/>
        <v>1</v>
      </c>
      <c r="G449" s="803"/>
      <c r="H449" s="804" t="s">
        <v>559</v>
      </c>
      <c r="I449" s="805" t="str">
        <f t="shared" ca="1" si="176"/>
        <v>15.003.005.001</v>
      </c>
      <c r="J449" s="806" t="s">
        <v>2820</v>
      </c>
      <c r="K449" s="807" t="s">
        <v>3</v>
      </c>
      <c r="L449" s="1351">
        <f>Visus!G1900</f>
        <v>18.96</v>
      </c>
      <c r="M449" s="1351">
        <v>253.87119999999999</v>
      </c>
      <c r="N449" s="1089">
        <f t="shared" si="154"/>
        <v>4813.3979520000003</v>
      </c>
      <c r="O449" s="1358"/>
      <c r="P449" s="810" t="s">
        <v>3784</v>
      </c>
      <c r="Q449" s="210"/>
      <c r="R449" s="210"/>
      <c r="S449" s="210"/>
    </row>
    <row r="450" spans="1:19" s="209" customFormat="1" ht="13.9" hidden="1" customHeight="1" outlineLevel="1" collapsed="1" x14ac:dyDescent="0.2">
      <c r="A450" s="1353">
        <f ca="1">IF($H450="UNIDADE CONSTRUTIVA",OFFSET(A450,-1,0)+1,LARGE(A$3:A447,1))</f>
        <v>0</v>
      </c>
      <c r="B450" s="1353">
        <f t="shared" ca="1" si="67"/>
        <v>15</v>
      </c>
      <c r="C450" s="1353">
        <f t="shared" ca="1" si="68"/>
        <v>3</v>
      </c>
      <c r="D450" s="1354">
        <f t="shared" ca="1" si="69"/>
        <v>6</v>
      </c>
      <c r="E450" s="1354">
        <f t="shared" ca="1" si="70"/>
        <v>0</v>
      </c>
      <c r="G450" s="803"/>
      <c r="H450" s="804" t="s">
        <v>558</v>
      </c>
      <c r="I450" s="805" t="str">
        <f t="shared" ca="1" si="176"/>
        <v>15.003.006</v>
      </c>
      <c r="J450" s="806" t="s">
        <v>422</v>
      </c>
      <c r="K450" s="807"/>
      <c r="L450" s="1351"/>
      <c r="M450" s="1351"/>
      <c r="N450" s="1089">
        <f t="shared" ca="1" si="154"/>
        <v>122187.53128983098</v>
      </c>
      <c r="O450" s="1358"/>
      <c r="P450" s="810"/>
      <c r="Q450" s="210"/>
      <c r="R450" s="210"/>
      <c r="S450" s="210"/>
    </row>
    <row r="451" spans="1:19" s="209" customFormat="1" ht="13.9" hidden="1" customHeight="1" outlineLevel="2" x14ac:dyDescent="0.2">
      <c r="A451" s="1353">
        <f ca="1">IF($H451="UNIDADE CONSTRUTIVA",OFFSET(A451,-1,0)+1,LARGE(A$3:A448,1))</f>
        <v>0</v>
      </c>
      <c r="B451" s="1353">
        <f t="shared" ca="1" si="67"/>
        <v>15</v>
      </c>
      <c r="C451" s="1353">
        <f t="shared" ca="1" si="68"/>
        <v>3</v>
      </c>
      <c r="D451" s="1354">
        <f t="shared" ca="1" si="69"/>
        <v>6</v>
      </c>
      <c r="E451" s="1354">
        <f t="shared" ca="1" si="70"/>
        <v>1</v>
      </c>
      <c r="G451" s="803"/>
      <c r="H451" s="804" t="s">
        <v>559</v>
      </c>
      <c r="I451" s="805" t="str">
        <f t="shared" ca="1" si="176"/>
        <v>15.003.006.001</v>
      </c>
      <c r="J451" s="806" t="s">
        <v>3894</v>
      </c>
      <c r="K451" s="807" t="s">
        <v>1</v>
      </c>
      <c r="L451" s="1351">
        <f>SUM(L437:L437)</f>
        <v>180.42</v>
      </c>
      <c r="M451" s="1351">
        <v>21.665045761907109</v>
      </c>
      <c r="N451" s="1089">
        <f t="shared" si="154"/>
        <v>3908.8075563632801</v>
      </c>
      <c r="O451" s="1358"/>
      <c r="P451" s="810" t="s">
        <v>3784</v>
      </c>
      <c r="Q451" s="210"/>
      <c r="R451" s="210"/>
      <c r="S451" s="210"/>
    </row>
    <row r="452" spans="1:19" s="209" customFormat="1" ht="13.9" hidden="1" customHeight="1" outlineLevel="2" x14ac:dyDescent="0.2">
      <c r="A452" s="1353">
        <f ca="1">IF($H452="UNIDADE CONSTRUTIVA",OFFSET(A452,-1,0)+1,LARGE(A$3:A451,1))</f>
        <v>0</v>
      </c>
      <c r="B452" s="1353">
        <f t="shared" ref="B452:B607" ca="1" si="177">IF(H452="UNIDADE CONSTRUTIVA",0,IF(H452="CÉLULA CONSTRUTIVA",OFFSET(B452,-1,0)+1,OFFSET(B452,-1,0)))</f>
        <v>15</v>
      </c>
      <c r="C452" s="1353">
        <f t="shared" ref="C452:C607" ca="1" si="178">IF(H452="CÉLULA CONSTRUTIVA",0,IF(H452="ETAPA",OFFSET(C452,-1,0)+1,OFFSET(C452,-1,0)))</f>
        <v>3</v>
      </c>
      <c r="D452" s="1354">
        <f t="shared" ref="D452:D607" ca="1" si="179">IF(H452="ETAPA",0,IF(H452="SUBETAPA",OFFSET(D452,-1,0)+1,OFFSET(D452,-1,0)))</f>
        <v>6</v>
      </c>
      <c r="E452" s="1354">
        <f t="shared" ref="E452:E607" ca="1" si="180">IF(H452="Subetapa",0,IF(H452="serviço",OFFSET(E452,-1,0)+1,OFFSET(E452,-1,0)))</f>
        <v>2</v>
      </c>
      <c r="G452" s="803"/>
      <c r="H452" s="804" t="s">
        <v>559</v>
      </c>
      <c r="I452" s="805" t="str">
        <f t="shared" ref="I452:I502" ca="1" si="181">IF(H452="Unidade Construtiva",TEXT(A452,"00"),IF(H452="Célula Construtiva",TEXT(B452,"00"),IF(H452="Etapa",CONCATENATE(TEXT(B452,"00"),".",TEXT(C452,"000")),IF(H452="Subetapa",CONCATENATE(TEXT(B452,"00"),".",TEXT(C452,"000"),".",TEXT(D452,"000")),IF(H452="Serviço",CONCATENATE(TEXT(B452,"00"),".",TEXT(C452,"000"),".",TEXT(D452,"000"),".",TEXT(E452,"000")),"")))))</f>
        <v>15.003.006.002</v>
      </c>
      <c r="J452" s="806" t="s">
        <v>1158</v>
      </c>
      <c r="K452" s="807" t="s">
        <v>1</v>
      </c>
      <c r="L452" s="1351">
        <f>L440+L441</f>
        <v>1363.03</v>
      </c>
      <c r="M452" s="1351">
        <v>85.495689420450077</v>
      </c>
      <c r="N452" s="1089">
        <f t="shared" si="154"/>
        <v>116533.18955075607</v>
      </c>
      <c r="O452" s="1358"/>
      <c r="P452" s="810" t="s">
        <v>3784</v>
      </c>
      <c r="Q452" s="210"/>
      <c r="R452" s="210"/>
      <c r="S452" s="210"/>
    </row>
    <row r="453" spans="1:19" s="209" customFormat="1" ht="13.9" hidden="1" customHeight="1" outlineLevel="2" x14ac:dyDescent="0.2">
      <c r="A453" s="1353">
        <f ca="1">IF($H453="UNIDADE CONSTRUTIVA",OFFSET(A453,-1,0)+1,LARGE(A$3:A452,1))</f>
        <v>0</v>
      </c>
      <c r="B453" s="1353">
        <f t="shared" ca="1" si="177"/>
        <v>15</v>
      </c>
      <c r="C453" s="1353">
        <f t="shared" ca="1" si="178"/>
        <v>3</v>
      </c>
      <c r="D453" s="1354">
        <f t="shared" ca="1" si="179"/>
        <v>6</v>
      </c>
      <c r="E453" s="1354">
        <f t="shared" ca="1" si="180"/>
        <v>3</v>
      </c>
      <c r="G453" s="803"/>
      <c r="H453" s="804" t="s">
        <v>559</v>
      </c>
      <c r="I453" s="805" t="str">
        <f ca="1">IF(H453="Unidade Construtiva",TEXT(A453,"00"),IF(H453="Célula Construtiva",TEXT(B453,"00"),IF(H453="Etapa",CONCATENATE(TEXT(B453,"00"),".",TEXT(C453,"000")),IF(H453="Subetapa",CONCATENATE(TEXT(B453,"00"),".",TEXT(C453,"000"),".",TEXT(D453,"000")),IF(H453="Serviço",CONCATENATE(TEXT(B453,"00"),".",TEXT(C453,"000"),".",TEXT(D453,"000"),".",TEXT(E453,"000")),"")))))</f>
        <v>15.003.006.003</v>
      </c>
      <c r="J453" s="806" t="s">
        <v>7022</v>
      </c>
      <c r="K453" s="807" t="s">
        <v>3</v>
      </c>
      <c r="L453" s="1351">
        <f>L445</f>
        <v>114.31</v>
      </c>
      <c r="M453" s="1369"/>
      <c r="N453" s="1089">
        <f t="shared" si="154"/>
        <v>0</v>
      </c>
      <c r="O453" s="1358"/>
      <c r="P453" s="810" t="s">
        <v>3784</v>
      </c>
      <c r="Q453" s="210"/>
      <c r="R453" s="210"/>
      <c r="S453" s="210"/>
    </row>
    <row r="454" spans="1:19" s="209" customFormat="1" ht="13.9" hidden="1" customHeight="1" outlineLevel="2" x14ac:dyDescent="0.2">
      <c r="A454" s="1353">
        <f ca="1">IF($H454="UNIDADE CONSTRUTIVA",OFFSET(A454,-1,0)+1,LARGE(A$3:A452,1))</f>
        <v>0</v>
      </c>
      <c r="B454" s="1353">
        <f t="shared" ca="1" si="177"/>
        <v>15</v>
      </c>
      <c r="C454" s="1353">
        <f t="shared" ca="1" si="178"/>
        <v>3</v>
      </c>
      <c r="D454" s="1354">
        <f t="shared" ca="1" si="179"/>
        <v>6</v>
      </c>
      <c r="E454" s="1354">
        <f t="shared" ca="1" si="180"/>
        <v>4</v>
      </c>
      <c r="G454" s="803"/>
      <c r="H454" s="804" t="s">
        <v>559</v>
      </c>
      <c r="I454" s="805" t="str">
        <f ca="1">IF(H454="Unidade Construtiva",TEXT(A454,"00"),IF(H454="Célula Construtiva",TEXT(B454,"00"),IF(H454="Etapa",CONCATENATE(TEXT(B454,"00"),".",TEXT(C454,"000")),IF(H454="Subetapa",CONCATENATE(TEXT(B454,"00"),".",TEXT(C454,"000"),".",TEXT(D454,"000")),IF(H454="Serviço",CONCATENATE(TEXT(B454,"00"),".",TEXT(C454,"000"),".",TEXT(D454,"000"),".",TEXT(E454,"000")),"")))))</f>
        <v>15.003.006.004</v>
      </c>
      <c r="J454" s="806" t="s">
        <v>7023</v>
      </c>
      <c r="K454" s="807" t="s">
        <v>3</v>
      </c>
      <c r="L454" s="1351">
        <f>L446</f>
        <v>1244.6400000000001</v>
      </c>
      <c r="M454" s="1369"/>
      <c r="N454" s="1089">
        <f t="shared" si="154"/>
        <v>0</v>
      </c>
      <c r="O454" s="1358"/>
      <c r="P454" s="810" t="s">
        <v>3784</v>
      </c>
      <c r="Q454" s="210"/>
      <c r="R454" s="210"/>
      <c r="S454" s="210"/>
    </row>
    <row r="455" spans="1:19" s="209" customFormat="1" ht="13.9" hidden="1" customHeight="1" outlineLevel="2" x14ac:dyDescent="0.2">
      <c r="A455" s="1353">
        <f ca="1">IF($H455="UNIDADE CONSTRUTIVA",OFFSET(A455,-1,0)+1,LARGE(A$3:A452,1))</f>
        <v>0</v>
      </c>
      <c r="B455" s="1353">
        <f t="shared" ca="1" si="177"/>
        <v>15</v>
      </c>
      <c r="C455" s="1353">
        <f t="shared" ca="1" si="178"/>
        <v>3</v>
      </c>
      <c r="D455" s="1354">
        <f t="shared" ca="1" si="179"/>
        <v>6</v>
      </c>
      <c r="E455" s="1354">
        <f t="shared" ca="1" si="180"/>
        <v>5</v>
      </c>
      <c r="G455" s="803"/>
      <c r="H455" s="804" t="s">
        <v>559</v>
      </c>
      <c r="I455" s="805" t="str">
        <f ca="1">IF(H455="Unidade Construtiva",TEXT(A455,"00"),IF(H455="Célula Construtiva",TEXT(B455,"00"),IF(H455="Etapa",CONCATENATE(TEXT(B455,"00"),".",TEXT(C455,"000")),IF(H455="Subetapa",CONCATENATE(TEXT(B455,"00"),".",TEXT(C455,"000"),".",TEXT(D455,"000")),IF(H455="Serviço",CONCATENATE(TEXT(B455,"00"),".",TEXT(C455,"000"),".",TEXT(D455,"000"),".",TEXT(E455,"000")),"")))))</f>
        <v>15.003.006.005</v>
      </c>
      <c r="J455" s="806" t="s">
        <v>3896</v>
      </c>
      <c r="K455" s="807" t="s">
        <v>3</v>
      </c>
      <c r="L455" s="1351">
        <f>L447</f>
        <v>90.36</v>
      </c>
      <c r="M455" s="1351">
        <v>12.090741853657274</v>
      </c>
      <c r="N455" s="1089">
        <f t="shared" si="154"/>
        <v>1092.5194338964714</v>
      </c>
      <c r="O455" s="1358"/>
      <c r="P455" s="810" t="s">
        <v>3784</v>
      </c>
      <c r="Q455" s="210"/>
      <c r="R455" s="210"/>
      <c r="S455" s="210"/>
    </row>
    <row r="456" spans="1:19" s="209" customFormat="1" ht="13.9" hidden="1" customHeight="1" outlineLevel="2" x14ac:dyDescent="0.2">
      <c r="A456" s="1353">
        <f ca="1">IF($H456="UNIDADE CONSTRUTIVA",OFFSET(A456,-1,0)+1,LARGE(A$3:A454,1))</f>
        <v>0</v>
      </c>
      <c r="B456" s="1353">
        <f t="shared" ca="1" si="177"/>
        <v>15</v>
      </c>
      <c r="C456" s="1353">
        <f t="shared" ca="1" si="178"/>
        <v>3</v>
      </c>
      <c r="D456" s="1354">
        <f t="shared" ca="1" si="179"/>
        <v>6</v>
      </c>
      <c r="E456" s="1354">
        <f t="shared" ca="1" si="180"/>
        <v>6</v>
      </c>
      <c r="G456" s="803"/>
      <c r="H456" s="804" t="s">
        <v>559</v>
      </c>
      <c r="I456" s="805" t="str">
        <f t="shared" ca="1" si="181"/>
        <v>15.003.006.006</v>
      </c>
      <c r="J456" s="806" t="s">
        <v>2821</v>
      </c>
      <c r="K456" s="807" t="s">
        <v>3</v>
      </c>
      <c r="L456" s="1351">
        <f>L449</f>
        <v>18.96</v>
      </c>
      <c r="M456" s="1351">
        <v>34.441706161137439</v>
      </c>
      <c r="N456" s="1089">
        <f t="shared" ref="N456:N519" si="182">IF(H456="Serviço",M456*L456,IF(H456="CÉLULA CONSTRUTIVA",SUMIFS($N$8:$N$744,$B$8:$B$744,B456,$H$8:$H$744,"Serviço"),IF(H456="ETAPA",SUMIFS($N$8:$N$744,$B$8:$B$744,B456,$C$8:$C$744,C456,$H$8:$H$744,"Serviço"),IF(H456="SUBETAPA",SUMIFS($N$8:$N$744,$B$8:$B$744,B456,$C$8:$C$744,C456,$D$8:$D$744,D456,$H$8:$H$744,"Serviço"),0))))</f>
        <v>653.01474881516583</v>
      </c>
      <c r="O456" s="1358"/>
      <c r="P456" s="810" t="s">
        <v>3784</v>
      </c>
      <c r="Q456" s="210"/>
      <c r="R456" s="210"/>
      <c r="S456" s="210"/>
    </row>
    <row r="457" spans="1:19" s="209" customFormat="1" ht="13.9" customHeight="1" collapsed="1" x14ac:dyDescent="0.2">
      <c r="A457" s="1353">
        <f ca="1">IF($H457="UNIDADE CONSTRUTIVA",OFFSET(A457,-1,0)+1,LARGE(A$3:A455,1))</f>
        <v>0</v>
      </c>
      <c r="B457" s="1353">
        <f t="shared" ca="1" si="177"/>
        <v>16</v>
      </c>
      <c r="C457" s="1353">
        <f t="shared" ca="1" si="178"/>
        <v>0</v>
      </c>
      <c r="D457" s="1354">
        <f t="shared" ca="1" si="179"/>
        <v>6</v>
      </c>
      <c r="E457" s="1354">
        <f t="shared" ca="1" si="180"/>
        <v>6</v>
      </c>
      <c r="G457" s="803"/>
      <c r="H457" s="804" t="s">
        <v>556</v>
      </c>
      <c r="I457" s="805" t="str">
        <f t="shared" ca="1" si="181"/>
        <v>16</v>
      </c>
      <c r="J457" s="806" t="s">
        <v>436</v>
      </c>
      <c r="K457" s="807"/>
      <c r="L457" s="1351"/>
      <c r="M457" s="1351"/>
      <c r="N457" s="1089">
        <f t="shared" ca="1" si="182"/>
        <v>330868.31602303154</v>
      </c>
      <c r="O457" s="1358"/>
      <c r="P457" s="810"/>
      <c r="Q457" s="1359"/>
      <c r="R457" s="1359"/>
      <c r="S457" s="210"/>
    </row>
    <row r="458" spans="1:19" s="209" customFormat="1" ht="13.9" hidden="1" customHeight="1" outlineLevel="1" x14ac:dyDescent="0.2">
      <c r="A458" s="1353">
        <f ca="1">IF($H458="UNIDADE CONSTRUTIVA",OFFSET(A458,-1,0)+1,LARGE(A$3:A436,1))</f>
        <v>0</v>
      </c>
      <c r="B458" s="1353">
        <f t="shared" ref="B458:B489" ca="1" si="183">IF(H458="UNIDADE CONSTRUTIVA",0,IF(H458="CÉLULA CONSTRUTIVA",OFFSET(B458,-1,0)+1,OFFSET(B458,-1,0)))</f>
        <v>16</v>
      </c>
      <c r="C458" s="1353">
        <f t="shared" ref="C458:C489" ca="1" si="184">IF(H458="CÉLULA CONSTRUTIVA",0,IF(H458="ETAPA",OFFSET(C458,-1,0)+1,OFFSET(C458,-1,0)))</f>
        <v>1</v>
      </c>
      <c r="D458" s="1354">
        <f t="shared" ref="D458:D489" ca="1" si="185">IF(H458="ETAPA",0,IF(H458="SUBETAPA",OFFSET(D458,-1,0)+1,OFFSET(D458,-1,0)))</f>
        <v>0</v>
      </c>
      <c r="E458" s="1354">
        <f t="shared" ref="E458:E489" ca="1" si="186">IF(H458="Subetapa",0,IF(H458="serviço",OFFSET(E458,-1,0)+1,OFFSET(E458,-1,0)))</f>
        <v>6</v>
      </c>
      <c r="G458" s="803"/>
      <c r="H458" s="804" t="s">
        <v>557</v>
      </c>
      <c r="I458" s="805" t="str">
        <f t="shared" ref="I458:I466" ca="1" si="187">IF(H458="Unidade Construtiva",TEXT(A458,"00"),IF(H458="Célula Construtiva",TEXT(B458,"00"),IF(H458="Etapa",CONCATENATE(TEXT(B458,"00"),".",TEXT(C458,"000")),IF(H458="Subetapa",CONCATENATE(TEXT(B458,"00"),".",TEXT(C458,"000"),".",TEXT(D458,"000")),IF(H458="Serviço",CONCATENATE(TEXT(B458,"00"),".",TEXT(C458,"000"),".",TEXT(D458,"000"),".",TEXT(E458,"000")),"")))))</f>
        <v>16.001</v>
      </c>
      <c r="J458" s="806" t="s">
        <v>6980</v>
      </c>
      <c r="K458" s="807"/>
      <c r="L458" s="1351"/>
      <c r="M458" s="1351"/>
      <c r="N458" s="1089">
        <f t="shared" ca="1" si="182"/>
        <v>119871.13351603653</v>
      </c>
      <c r="O458" s="1358"/>
      <c r="P458" s="810"/>
      <c r="Q458" s="210"/>
      <c r="R458" s="210"/>
      <c r="S458" s="210"/>
    </row>
    <row r="459" spans="1:19" s="209" customFormat="1" ht="13.9" hidden="1" customHeight="1" outlineLevel="1" collapsed="1" x14ac:dyDescent="0.2">
      <c r="A459" s="1353">
        <f ca="1">IF($H459="UNIDADE CONSTRUTIVA",OFFSET(A459,-1,0)+1,LARGE(A$3:A437,1))</f>
        <v>0</v>
      </c>
      <c r="B459" s="1353">
        <f t="shared" ca="1" si="183"/>
        <v>16</v>
      </c>
      <c r="C459" s="1353">
        <f t="shared" ca="1" si="184"/>
        <v>1</v>
      </c>
      <c r="D459" s="1354">
        <f t="shared" ca="1" si="185"/>
        <v>1</v>
      </c>
      <c r="E459" s="1354">
        <f t="shared" ca="1" si="186"/>
        <v>0</v>
      </c>
      <c r="G459" s="803"/>
      <c r="H459" s="804" t="s">
        <v>558</v>
      </c>
      <c r="I459" s="805" t="str">
        <f t="shared" ca="1" si="187"/>
        <v>16.001.001</v>
      </c>
      <c r="J459" s="806" t="s">
        <v>438</v>
      </c>
      <c r="K459" s="807"/>
      <c r="L459" s="1351"/>
      <c r="M459" s="1351"/>
      <c r="N459" s="1089">
        <f t="shared" ca="1" si="182"/>
        <v>4792.1126318666666</v>
      </c>
      <c r="O459" s="1358"/>
      <c r="P459" s="810"/>
      <c r="Q459" s="210"/>
      <c r="R459" s="210"/>
      <c r="S459" s="210"/>
    </row>
    <row r="460" spans="1:19" s="209" customFormat="1" ht="13.9" hidden="1" customHeight="1" outlineLevel="2" x14ac:dyDescent="0.2">
      <c r="A460" s="1353">
        <f ca="1">IF($H460="UNIDADE CONSTRUTIVA",OFFSET(A460,-1,0)+1,LARGE(A$3:A437,1))</f>
        <v>0</v>
      </c>
      <c r="B460" s="1353">
        <f t="shared" ca="1" si="183"/>
        <v>16</v>
      </c>
      <c r="C460" s="1353">
        <f t="shared" ca="1" si="184"/>
        <v>1</v>
      </c>
      <c r="D460" s="1354">
        <f t="shared" ca="1" si="185"/>
        <v>1</v>
      </c>
      <c r="E460" s="1354">
        <f t="shared" ca="1" si="186"/>
        <v>1</v>
      </c>
      <c r="G460" s="803"/>
      <c r="H460" s="804" t="s">
        <v>559</v>
      </c>
      <c r="I460" s="805" t="str">
        <f t="shared" ca="1" si="187"/>
        <v>16.001.001.001</v>
      </c>
      <c r="J460" s="806" t="s">
        <v>3897</v>
      </c>
      <c r="K460" s="807" t="s">
        <v>1</v>
      </c>
      <c r="L460" s="1351">
        <f>Visus!G364</f>
        <v>0.3</v>
      </c>
      <c r="M460" s="1351">
        <v>78.431708</v>
      </c>
      <c r="N460" s="1089">
        <f t="shared" si="182"/>
        <v>23.529512399999998</v>
      </c>
      <c r="O460" s="1358"/>
      <c r="P460" s="810" t="s">
        <v>1103</v>
      </c>
      <c r="Q460" s="210"/>
      <c r="R460" s="210"/>
      <c r="S460" s="210"/>
    </row>
    <row r="461" spans="1:19" s="209" customFormat="1" ht="13.9" hidden="1" customHeight="1" outlineLevel="2" x14ac:dyDescent="0.2">
      <c r="A461" s="1353">
        <f ca="1">IF($H461="UNIDADE CONSTRUTIVA",OFFSET(A461,-1,0)+1,LARGE(A$3:A458,1))</f>
        <v>0</v>
      </c>
      <c r="B461" s="1353">
        <f t="shared" ca="1" si="183"/>
        <v>16</v>
      </c>
      <c r="C461" s="1353">
        <f t="shared" ca="1" si="184"/>
        <v>1</v>
      </c>
      <c r="D461" s="1354">
        <f t="shared" ca="1" si="185"/>
        <v>1</v>
      </c>
      <c r="E461" s="1354">
        <f t="shared" ca="1" si="186"/>
        <v>2</v>
      </c>
      <c r="G461" s="803"/>
      <c r="H461" s="804" t="s">
        <v>559</v>
      </c>
      <c r="I461" s="805" t="str">
        <f t="shared" ca="1" si="187"/>
        <v>16.001.001.002</v>
      </c>
      <c r="J461" s="806" t="s">
        <v>3898</v>
      </c>
      <c r="K461" s="807" t="s">
        <v>1</v>
      </c>
      <c r="L461" s="1351">
        <f>Visus!G361</f>
        <v>68.78</v>
      </c>
      <c r="M461" s="1351">
        <v>6.0427933333333339</v>
      </c>
      <c r="N461" s="1089">
        <f t="shared" si="182"/>
        <v>415.6233254666667</v>
      </c>
      <c r="O461" s="1358"/>
      <c r="P461" s="810" t="s">
        <v>1103</v>
      </c>
      <c r="Q461" s="210"/>
      <c r="R461" s="210"/>
      <c r="S461" s="210"/>
    </row>
    <row r="462" spans="1:19" s="209" customFormat="1" ht="13.9" hidden="1" customHeight="1" outlineLevel="2" x14ac:dyDescent="0.2">
      <c r="A462" s="1353">
        <f ca="1">IF($H462="UNIDADE CONSTRUTIVA",OFFSET(A462,-1,0)+1,LARGE(A$3:A459,1))</f>
        <v>0</v>
      </c>
      <c r="B462" s="1353">
        <f t="shared" ca="1" si="183"/>
        <v>16</v>
      </c>
      <c r="C462" s="1353">
        <f t="shared" ca="1" si="184"/>
        <v>1</v>
      </c>
      <c r="D462" s="1354">
        <f t="shared" ca="1" si="185"/>
        <v>1</v>
      </c>
      <c r="E462" s="1354">
        <f t="shared" ca="1" si="186"/>
        <v>3</v>
      </c>
      <c r="G462" s="803"/>
      <c r="H462" s="804" t="s">
        <v>559</v>
      </c>
      <c r="I462" s="805" t="str">
        <f t="shared" ca="1" si="187"/>
        <v>16.001.001.003</v>
      </c>
      <c r="J462" s="806" t="s">
        <v>3899</v>
      </c>
      <c r="K462" s="807" t="s">
        <v>1</v>
      </c>
      <c r="L462" s="1351">
        <f>SUM(Visus!G362:G363)</f>
        <v>55.500000000000007</v>
      </c>
      <c r="M462" s="1351">
        <v>78.431708</v>
      </c>
      <c r="N462" s="1089">
        <f t="shared" si="182"/>
        <v>4352.9597940000003</v>
      </c>
      <c r="O462" s="1358"/>
      <c r="P462" s="810" t="s">
        <v>1103</v>
      </c>
      <c r="Q462" s="210"/>
      <c r="R462" s="210"/>
      <c r="S462" s="210"/>
    </row>
    <row r="463" spans="1:19" s="209" customFormat="1" ht="13.9" hidden="1" customHeight="1" outlineLevel="1" collapsed="1" x14ac:dyDescent="0.2">
      <c r="A463" s="1353">
        <f ca="1">IF($H463="UNIDADE CONSTRUTIVA",OFFSET(A463,-1,0)+1,LARGE(A$3:A460,1))</f>
        <v>0</v>
      </c>
      <c r="B463" s="1353">
        <f t="shared" ca="1" si="183"/>
        <v>16</v>
      </c>
      <c r="C463" s="1353">
        <f t="shared" ca="1" si="184"/>
        <v>1</v>
      </c>
      <c r="D463" s="1354">
        <f t="shared" ca="1" si="185"/>
        <v>2</v>
      </c>
      <c r="E463" s="1354">
        <f t="shared" ca="1" si="186"/>
        <v>0</v>
      </c>
      <c r="G463" s="803"/>
      <c r="H463" s="804" t="s">
        <v>558</v>
      </c>
      <c r="I463" s="805" t="str">
        <f t="shared" ca="1" si="187"/>
        <v>16.001.002</v>
      </c>
      <c r="J463" s="806" t="s">
        <v>439</v>
      </c>
      <c r="K463" s="807"/>
      <c r="L463" s="1351"/>
      <c r="M463" s="1351"/>
      <c r="N463" s="1089">
        <f t="shared" ca="1" si="182"/>
        <v>24102.442428540002</v>
      </c>
      <c r="O463" s="1358"/>
      <c r="P463" s="810"/>
      <c r="Q463" s="210"/>
      <c r="R463" s="210"/>
      <c r="S463" s="210"/>
    </row>
    <row r="464" spans="1:19" s="209" customFormat="1" ht="13.9" hidden="1" customHeight="1" outlineLevel="2" x14ac:dyDescent="0.2">
      <c r="A464" s="1353">
        <f ca="1">IF($H464="UNIDADE CONSTRUTIVA",OFFSET(A464,-1,0)+1,LARGE(A$3:A461,1))</f>
        <v>0</v>
      </c>
      <c r="B464" s="1353">
        <f t="shared" ca="1" si="183"/>
        <v>16</v>
      </c>
      <c r="C464" s="1353">
        <f t="shared" ca="1" si="184"/>
        <v>1</v>
      </c>
      <c r="D464" s="1354">
        <f t="shared" ca="1" si="185"/>
        <v>2</v>
      </c>
      <c r="E464" s="1354">
        <f t="shared" ca="1" si="186"/>
        <v>1</v>
      </c>
      <c r="G464" s="803"/>
      <c r="H464" s="804" t="s">
        <v>559</v>
      </c>
      <c r="I464" s="805" t="str">
        <f t="shared" ca="1" si="187"/>
        <v>16.001.002.001</v>
      </c>
      <c r="J464" s="806" t="s">
        <v>3900</v>
      </c>
      <c r="K464" s="807" t="s">
        <v>1</v>
      </c>
      <c r="L464" s="1351">
        <f>SUM(Visus!G382:G385)+SUM(Visus!G388:G391)</f>
        <v>2792.34</v>
      </c>
      <c r="M464" s="1351">
        <v>6.6024000000000003</v>
      </c>
      <c r="N464" s="1089">
        <f t="shared" si="182"/>
        <v>18436.145616000002</v>
      </c>
      <c r="O464" s="1358" t="s">
        <v>3901</v>
      </c>
      <c r="P464" s="810" t="s">
        <v>1103</v>
      </c>
      <c r="Q464" s="210"/>
      <c r="R464" s="210"/>
      <c r="S464" s="210"/>
    </row>
    <row r="465" spans="1:19" s="209" customFormat="1" ht="13.9" hidden="1" customHeight="1" outlineLevel="2" x14ac:dyDescent="0.2">
      <c r="A465" s="1353">
        <f ca="1">IF($H465="UNIDADE CONSTRUTIVA",OFFSET(A465,-1,0)+1,LARGE(A$3:A462,1))</f>
        <v>0</v>
      </c>
      <c r="B465" s="1353">
        <f t="shared" ca="1" si="183"/>
        <v>16</v>
      </c>
      <c r="C465" s="1353">
        <f t="shared" ca="1" si="184"/>
        <v>1</v>
      </c>
      <c r="D465" s="1354">
        <f t="shared" ca="1" si="185"/>
        <v>2</v>
      </c>
      <c r="E465" s="1354">
        <f t="shared" ca="1" si="186"/>
        <v>2</v>
      </c>
      <c r="G465" s="803"/>
      <c r="H465" s="804" t="s">
        <v>559</v>
      </c>
      <c r="I465" s="805" t="str">
        <f t="shared" ca="1" si="187"/>
        <v>16.001.002.002</v>
      </c>
      <c r="J465" s="806" t="s">
        <v>2824</v>
      </c>
      <c r="K465" s="807" t="s">
        <v>1</v>
      </c>
      <c r="L465" s="1351">
        <f>SUM(Visus!G386:G387)</f>
        <v>840.19</v>
      </c>
      <c r="M465" s="1351">
        <v>6.7440659999999992</v>
      </c>
      <c r="N465" s="1089">
        <f t="shared" si="182"/>
        <v>5666.2968125399993</v>
      </c>
      <c r="O465" s="1358" t="s">
        <v>3902</v>
      </c>
      <c r="P465" s="810" t="s">
        <v>1103</v>
      </c>
      <c r="Q465" s="210"/>
      <c r="R465" s="210"/>
      <c r="S465" s="210"/>
    </row>
    <row r="466" spans="1:19" s="209" customFormat="1" ht="13.9" hidden="1" customHeight="1" outlineLevel="1" collapsed="1" x14ac:dyDescent="0.2">
      <c r="A466" s="1353">
        <f ca="1">IF($H466="UNIDADE CONSTRUTIVA",OFFSET(A466,-1,0)+1,LARGE(A$3:A463,1))</f>
        <v>0</v>
      </c>
      <c r="B466" s="1353">
        <f t="shared" ca="1" si="183"/>
        <v>16</v>
      </c>
      <c r="C466" s="1353">
        <f t="shared" ca="1" si="184"/>
        <v>1</v>
      </c>
      <c r="D466" s="1354">
        <f t="shared" ca="1" si="185"/>
        <v>3</v>
      </c>
      <c r="E466" s="1354">
        <f t="shared" ca="1" si="186"/>
        <v>0</v>
      </c>
      <c r="G466" s="803"/>
      <c r="H466" s="804" t="s">
        <v>558</v>
      </c>
      <c r="I466" s="805" t="str">
        <f t="shared" ca="1" si="187"/>
        <v>16.001.003</v>
      </c>
      <c r="J466" s="806" t="s">
        <v>440</v>
      </c>
      <c r="K466" s="807"/>
      <c r="L466" s="1351"/>
      <c r="M466" s="1351"/>
      <c r="N466" s="1089">
        <f t="shared" ca="1" si="182"/>
        <v>11832.582359219998</v>
      </c>
      <c r="O466" s="1358"/>
      <c r="P466" s="810"/>
      <c r="Q466" s="210"/>
      <c r="R466" s="210"/>
      <c r="S466" s="210"/>
    </row>
    <row r="467" spans="1:19" s="209" customFormat="1" ht="13.9" hidden="1" customHeight="1" outlineLevel="2" x14ac:dyDescent="0.2">
      <c r="A467" s="1353">
        <f ca="1">IF($H467="UNIDADE CONSTRUTIVA",OFFSET(A467,-1,0)+1,LARGE(A$3:A464,1))</f>
        <v>0</v>
      </c>
      <c r="B467" s="1353">
        <f t="shared" ca="1" si="183"/>
        <v>16</v>
      </c>
      <c r="C467" s="1353">
        <f t="shared" ca="1" si="184"/>
        <v>1</v>
      </c>
      <c r="D467" s="1354">
        <f t="shared" ca="1" si="185"/>
        <v>3</v>
      </c>
      <c r="E467" s="1354">
        <f t="shared" ca="1" si="186"/>
        <v>1</v>
      </c>
      <c r="G467" s="803"/>
      <c r="H467" s="804" t="s">
        <v>559</v>
      </c>
      <c r="I467" s="805" t="str">
        <f ca="1">IF(H467="Unidade Construtiva",TEXT(A467,"00"),IF(H467="Célula Construtiva",TEXT(B467,"00"),IF(H467="Etapa",CONCATENATE(TEXT(B467,"00"),".",TEXT(C467,"000")),IF(H467="Subetapa",CONCATENATE(TEXT(B467,"00"),".",TEXT(C467,"000"),".",TEXT(D467,"000")),IF(H467="Serviço",CONCATENATE(TEXT(B467,"00"),".",TEXT(C467,"000"),".",TEXT(D467,"000"),".",TEXT(E467,"000")),"")))))</f>
        <v>16.001.003.001</v>
      </c>
      <c r="J467" s="806" t="s">
        <v>3903</v>
      </c>
      <c r="K467" s="807" t="s">
        <v>1</v>
      </c>
      <c r="L467" s="1351">
        <f>Visus!G374</f>
        <v>158.16999999999999</v>
      </c>
      <c r="M467" s="1351">
        <v>6.7440659999999992</v>
      </c>
      <c r="N467" s="1089">
        <f t="shared" si="182"/>
        <v>1066.7089192199999</v>
      </c>
      <c r="O467" s="1358"/>
      <c r="P467" s="810" t="s">
        <v>1103</v>
      </c>
      <c r="Q467" s="210"/>
      <c r="R467" s="210"/>
      <c r="S467" s="210"/>
    </row>
    <row r="468" spans="1:19" s="209" customFormat="1" ht="13.9" hidden="1" customHeight="1" outlineLevel="2" x14ac:dyDescent="0.2">
      <c r="A468" s="1353">
        <f ca="1">IF($H468="UNIDADE CONSTRUTIVA",OFFSET(A468,-1,0)+1,LARGE(A$3:A465,1))</f>
        <v>0</v>
      </c>
      <c r="B468" s="1353">
        <f t="shared" ca="1" si="183"/>
        <v>16</v>
      </c>
      <c r="C468" s="1353">
        <f t="shared" ca="1" si="184"/>
        <v>1</v>
      </c>
      <c r="D468" s="1354">
        <f t="shared" ca="1" si="185"/>
        <v>3</v>
      </c>
      <c r="E468" s="1354">
        <f t="shared" ca="1" si="186"/>
        <v>2</v>
      </c>
      <c r="G468" s="803"/>
      <c r="H468" s="804" t="s">
        <v>559</v>
      </c>
      <c r="I468" s="805" t="str">
        <f t="shared" ref="I468:I470" ca="1" si="188">IF(H468="Unidade Construtiva",TEXT(A468,"00"),IF(H468="Célula Construtiva",TEXT(B468,"00"),IF(H468="Etapa",CONCATENATE(TEXT(B468,"00"),".",TEXT(C468,"000")),IF(H468="Subetapa",CONCATENATE(TEXT(B468,"00"),".",TEXT(C468,"000"),".",TEXT(D468,"000")),IF(H468="Serviço",CONCATENATE(TEXT(B468,"00"),".",TEXT(C468,"000"),".",TEXT(D468,"000"),".",TEXT(E468,"000")),"")))))</f>
        <v>16.001.003.002</v>
      </c>
      <c r="J468" s="806" t="s">
        <v>3904</v>
      </c>
      <c r="K468" s="807" t="s">
        <v>1</v>
      </c>
      <c r="L468" s="1351">
        <f>Visus!G373</f>
        <v>1630.5999999999997</v>
      </c>
      <c r="M468" s="1351">
        <v>6.6024000000000003</v>
      </c>
      <c r="N468" s="1089">
        <f t="shared" si="182"/>
        <v>10765.873439999998</v>
      </c>
      <c r="O468" s="1358"/>
      <c r="P468" s="810" t="s">
        <v>1103</v>
      </c>
      <c r="Q468" s="210"/>
      <c r="R468" s="210"/>
      <c r="S468" s="210"/>
    </row>
    <row r="469" spans="1:19" s="209" customFormat="1" ht="13.9" hidden="1" customHeight="1" outlineLevel="1" collapsed="1" x14ac:dyDescent="0.2">
      <c r="A469" s="1353">
        <f ca="1">IF($H469="UNIDADE CONSTRUTIVA",OFFSET(A469,-1,0)+1,LARGE(A$3:A466,1))</f>
        <v>0</v>
      </c>
      <c r="B469" s="1353">
        <f t="shared" ca="1" si="183"/>
        <v>16</v>
      </c>
      <c r="C469" s="1353">
        <f t="shared" ca="1" si="184"/>
        <v>1</v>
      </c>
      <c r="D469" s="1354">
        <f t="shared" ca="1" si="185"/>
        <v>4</v>
      </c>
      <c r="E469" s="1354">
        <f t="shared" ca="1" si="186"/>
        <v>0</v>
      </c>
      <c r="G469" s="803"/>
      <c r="H469" s="804" t="s">
        <v>558</v>
      </c>
      <c r="I469" s="805" t="str">
        <f t="shared" ca="1" si="188"/>
        <v>16.001.004</v>
      </c>
      <c r="J469" s="806" t="s">
        <v>2814</v>
      </c>
      <c r="K469" s="807"/>
      <c r="L469" s="1351"/>
      <c r="M469" s="1351"/>
      <c r="N469" s="1089">
        <f t="shared" ca="1" si="182"/>
        <v>79143.996096409872</v>
      </c>
      <c r="O469" s="1358"/>
      <c r="P469" s="810"/>
      <c r="Q469" s="210"/>
      <c r="R469" s="210"/>
      <c r="S469" s="210"/>
    </row>
    <row r="470" spans="1:19" s="209" customFormat="1" ht="13.9" hidden="1" customHeight="1" outlineLevel="2" x14ac:dyDescent="0.2">
      <c r="A470" s="1353">
        <f ca="1">IF($H470="UNIDADE CONSTRUTIVA",OFFSET(A470,-1,0)+1,LARGE(A$3:A467,1))</f>
        <v>0</v>
      </c>
      <c r="B470" s="1353">
        <f t="shared" ca="1" si="183"/>
        <v>16</v>
      </c>
      <c r="C470" s="1353">
        <f t="shared" ca="1" si="184"/>
        <v>1</v>
      </c>
      <c r="D470" s="1354">
        <f t="shared" ca="1" si="185"/>
        <v>4</v>
      </c>
      <c r="E470" s="1354">
        <f t="shared" ca="1" si="186"/>
        <v>1</v>
      </c>
      <c r="G470" s="803"/>
      <c r="H470" s="804" t="s">
        <v>559</v>
      </c>
      <c r="I470" s="805" t="str">
        <f t="shared" ca="1" si="188"/>
        <v>16.001.004.001</v>
      </c>
      <c r="J470" s="806" t="s">
        <v>3905</v>
      </c>
      <c r="K470" s="807" t="s">
        <v>1</v>
      </c>
      <c r="L470" s="1351">
        <f>L460</f>
        <v>0.3</v>
      </c>
      <c r="M470" s="1351">
        <v>14.270773276091413</v>
      </c>
      <c r="N470" s="1089">
        <f t="shared" si="182"/>
        <v>4.2812319828274239</v>
      </c>
      <c r="O470" s="1358"/>
      <c r="P470" s="810" t="s">
        <v>1103</v>
      </c>
      <c r="Q470" s="210"/>
      <c r="R470" s="210"/>
      <c r="S470" s="210"/>
    </row>
    <row r="471" spans="1:19" s="209" customFormat="1" ht="13.9" hidden="1" customHeight="1" outlineLevel="2" x14ac:dyDescent="0.2">
      <c r="A471" s="1353">
        <f ca="1">IF($H471="UNIDADE CONSTRUTIVA",OFFSET(A471,-1,0)+1,LARGE(A$3:A468,1))</f>
        <v>0</v>
      </c>
      <c r="B471" s="1353">
        <f t="shared" ca="1" si="183"/>
        <v>16</v>
      </c>
      <c r="C471" s="1353">
        <f t="shared" ca="1" si="184"/>
        <v>1</v>
      </c>
      <c r="D471" s="1354">
        <f t="shared" ca="1" si="185"/>
        <v>4</v>
      </c>
      <c r="E471" s="1354">
        <f t="shared" ca="1" si="186"/>
        <v>2</v>
      </c>
      <c r="G471" s="803"/>
      <c r="H471" s="804" t="s">
        <v>559</v>
      </c>
      <c r="I471" s="805" t="str">
        <f ca="1">IF(H471="Unidade Construtiva",TEXT(A471,"00"),IF(H471="Célula Construtiva",TEXT(B471,"00"),IF(H471="Etapa",CONCATENATE(TEXT(B471,"00"),".",TEXT(C471,"000")),IF(H471="Subetapa",CONCATENATE(TEXT(B471,"00"),".",TEXT(C471,"000"),".",TEXT(D471,"000")),IF(H471="Serviço",CONCATENATE(TEXT(B471,"00"),".",TEXT(C471,"000"),".",TEXT(D471,"000"),".",TEXT(E471,"000")),"")))))</f>
        <v>16.001.004.002</v>
      </c>
      <c r="J471" s="806" t="s">
        <v>3906</v>
      </c>
      <c r="K471" s="807" t="s">
        <v>1</v>
      </c>
      <c r="L471" s="1351">
        <f>L461</f>
        <v>68.78</v>
      </c>
      <c r="M471" s="1351">
        <v>14.270773276091413</v>
      </c>
      <c r="N471" s="1089">
        <f t="shared" si="182"/>
        <v>981.54378592956743</v>
      </c>
      <c r="O471" s="1358"/>
      <c r="P471" s="810" t="s">
        <v>1103</v>
      </c>
      <c r="Q471" s="210"/>
      <c r="R471" s="210"/>
      <c r="S471" s="210"/>
    </row>
    <row r="472" spans="1:19" s="209" customFormat="1" ht="13.9" hidden="1" customHeight="1" outlineLevel="2" x14ac:dyDescent="0.2">
      <c r="A472" s="1353">
        <f ca="1">IF($H472="UNIDADE CONSTRUTIVA",OFFSET(A472,-1,0)+1,LARGE(A$3:A469,1))</f>
        <v>0</v>
      </c>
      <c r="B472" s="1353">
        <f t="shared" ca="1" si="183"/>
        <v>16</v>
      </c>
      <c r="C472" s="1353">
        <f t="shared" ca="1" si="184"/>
        <v>1</v>
      </c>
      <c r="D472" s="1354">
        <f t="shared" ca="1" si="185"/>
        <v>4</v>
      </c>
      <c r="E472" s="1354">
        <f t="shared" ca="1" si="186"/>
        <v>3</v>
      </c>
      <c r="G472" s="803"/>
      <c r="H472" s="804" t="s">
        <v>559</v>
      </c>
      <c r="I472" s="805" t="str">
        <f ca="1">IF(H472="Unidade Construtiva",TEXT(A472,"00"),IF(H472="Célula Construtiva",TEXT(B472,"00"),IF(H472="Etapa",CONCATENATE(TEXT(B472,"00"),".",TEXT(C472,"000")),IF(H472="Subetapa",CONCATENATE(TEXT(B472,"00"),".",TEXT(C472,"000"),".",TEXT(D472,"000")),IF(H472="Serviço",CONCATENATE(TEXT(B472,"00"),".",TEXT(C472,"000"),".",TEXT(D472,"000"),".",TEXT(E472,"000")),"")))))</f>
        <v>16.001.004.003</v>
      </c>
      <c r="J472" s="806" t="s">
        <v>3907</v>
      </c>
      <c r="K472" s="807" t="s">
        <v>1</v>
      </c>
      <c r="L472" s="1351">
        <f>L462</f>
        <v>55.500000000000007</v>
      </c>
      <c r="M472" s="1351">
        <v>14.270773276091413</v>
      </c>
      <c r="N472" s="1089">
        <f t="shared" si="182"/>
        <v>792.0279168230735</v>
      </c>
      <c r="O472" s="1358"/>
      <c r="P472" s="810" t="s">
        <v>1103</v>
      </c>
      <c r="Q472" s="210"/>
      <c r="R472" s="210"/>
      <c r="S472" s="210"/>
    </row>
    <row r="473" spans="1:19" s="209" customFormat="1" ht="13.9" hidden="1" customHeight="1" outlineLevel="2" x14ac:dyDescent="0.2">
      <c r="A473" s="1353">
        <f ca="1">IF($H473="UNIDADE CONSTRUTIVA",OFFSET(A473,-1,0)+1,LARGE(A$3:A470,1))</f>
        <v>0</v>
      </c>
      <c r="B473" s="1353">
        <f t="shared" ca="1" si="183"/>
        <v>16</v>
      </c>
      <c r="C473" s="1353">
        <f t="shared" ca="1" si="184"/>
        <v>1</v>
      </c>
      <c r="D473" s="1354">
        <f t="shared" ca="1" si="185"/>
        <v>4</v>
      </c>
      <c r="E473" s="1354">
        <f t="shared" ca="1" si="186"/>
        <v>4</v>
      </c>
      <c r="G473" s="803"/>
      <c r="H473" s="804" t="s">
        <v>559</v>
      </c>
      <c r="I473" s="805" t="str">
        <f t="shared" ref="I473:I475" ca="1" si="189">IF(H473="Unidade Construtiva",TEXT(A473,"00"),IF(H473="Célula Construtiva",TEXT(B473,"00"),IF(H473="Etapa",CONCATENATE(TEXT(B473,"00"),".",TEXT(C473,"000")),IF(H473="Subetapa",CONCATENATE(TEXT(B473,"00"),".",TEXT(C473,"000"),".",TEXT(D473,"000")),IF(H473="Serviço",CONCATENATE(TEXT(B473,"00"),".",TEXT(C473,"000"),".",TEXT(D473,"000"),".",TEXT(E473,"000")),"")))))</f>
        <v>16.001.004.004</v>
      </c>
      <c r="J473" s="806" t="s">
        <v>3908</v>
      </c>
      <c r="K473" s="807" t="s">
        <v>1</v>
      </c>
      <c r="L473" s="1351">
        <f>L464</f>
        <v>2792.34</v>
      </c>
      <c r="M473" s="1351">
        <v>14.270773276091417</v>
      </c>
      <c r="N473" s="1089">
        <f t="shared" si="182"/>
        <v>39848.851049761106</v>
      </c>
      <c r="O473" s="1358"/>
      <c r="P473" s="810" t="s">
        <v>1103</v>
      </c>
      <c r="Q473" s="210"/>
      <c r="R473" s="210"/>
      <c r="S473" s="210"/>
    </row>
    <row r="474" spans="1:19" s="209" customFormat="1" ht="13.9" hidden="1" customHeight="1" outlineLevel="2" x14ac:dyDescent="0.2">
      <c r="A474" s="1353">
        <f ca="1">IF($H474="UNIDADE CONSTRUTIVA",OFFSET(A474,-1,0)+1,LARGE(A$3:A471,1))</f>
        <v>0</v>
      </c>
      <c r="B474" s="1353">
        <f t="shared" ca="1" si="183"/>
        <v>16</v>
      </c>
      <c r="C474" s="1353">
        <f t="shared" ca="1" si="184"/>
        <v>1</v>
      </c>
      <c r="D474" s="1354">
        <f t="shared" ca="1" si="185"/>
        <v>4</v>
      </c>
      <c r="E474" s="1354">
        <f t="shared" ca="1" si="186"/>
        <v>5</v>
      </c>
      <c r="G474" s="803"/>
      <c r="H474" s="804" t="s">
        <v>559</v>
      </c>
      <c r="I474" s="805" t="str">
        <f t="shared" ca="1" si="189"/>
        <v>16.001.004.005</v>
      </c>
      <c r="J474" s="806" t="s">
        <v>2825</v>
      </c>
      <c r="K474" s="807" t="s">
        <v>1</v>
      </c>
      <c r="L474" s="1351">
        <f>L465</f>
        <v>840.19</v>
      </c>
      <c r="M474" s="1351">
        <v>14.270773276091417</v>
      </c>
      <c r="N474" s="1089">
        <f t="shared" si="182"/>
        <v>11990.160998839248</v>
      </c>
      <c r="O474" s="1358"/>
      <c r="P474" s="810" t="s">
        <v>1103</v>
      </c>
      <c r="Q474" s="210"/>
      <c r="R474" s="210"/>
      <c r="S474" s="210"/>
    </row>
    <row r="475" spans="1:19" s="209" customFormat="1" ht="13.9" hidden="1" customHeight="1" outlineLevel="2" x14ac:dyDescent="0.2">
      <c r="A475" s="1353">
        <f ca="1">IF($H475="UNIDADE CONSTRUTIVA",OFFSET(A475,-1,0)+1,LARGE(A$3:A472,1))</f>
        <v>0</v>
      </c>
      <c r="B475" s="1353">
        <f t="shared" ca="1" si="183"/>
        <v>16</v>
      </c>
      <c r="C475" s="1353">
        <f t="shared" ca="1" si="184"/>
        <v>1</v>
      </c>
      <c r="D475" s="1354">
        <f t="shared" ca="1" si="185"/>
        <v>4</v>
      </c>
      <c r="E475" s="1354">
        <f t="shared" ca="1" si="186"/>
        <v>6</v>
      </c>
      <c r="G475" s="803"/>
      <c r="H475" s="804" t="s">
        <v>559</v>
      </c>
      <c r="I475" s="805" t="str">
        <f t="shared" ca="1" si="189"/>
        <v>16.001.004.006</v>
      </c>
      <c r="J475" s="806" t="s">
        <v>2826</v>
      </c>
      <c r="K475" s="807" t="s">
        <v>1</v>
      </c>
      <c r="L475" s="1351">
        <f>L468</f>
        <v>1630.5999999999997</v>
      </c>
      <c r="M475" s="1351">
        <v>14.270773276091418</v>
      </c>
      <c r="N475" s="1089">
        <f t="shared" si="182"/>
        <v>23269.922903994662</v>
      </c>
      <c r="O475" s="1358"/>
      <c r="P475" s="810" t="s">
        <v>1103</v>
      </c>
      <c r="Q475" s="210"/>
      <c r="R475" s="210"/>
      <c r="S475" s="210"/>
    </row>
    <row r="476" spans="1:19" s="209" customFormat="1" ht="13.9" hidden="1" customHeight="1" outlineLevel="2" x14ac:dyDescent="0.2">
      <c r="A476" s="1353">
        <f ca="1">IF($H476="UNIDADE CONSTRUTIVA",OFFSET(A476,-1,0)+1,LARGE(A$3:A473,1))</f>
        <v>0</v>
      </c>
      <c r="B476" s="1353">
        <f t="shared" ca="1" si="183"/>
        <v>16</v>
      </c>
      <c r="C476" s="1353">
        <f t="shared" ca="1" si="184"/>
        <v>1</v>
      </c>
      <c r="D476" s="1354">
        <f t="shared" ca="1" si="185"/>
        <v>4</v>
      </c>
      <c r="E476" s="1354">
        <f t="shared" ca="1" si="186"/>
        <v>7</v>
      </c>
      <c r="G476" s="803"/>
      <c r="H476" s="804" t="s">
        <v>559</v>
      </c>
      <c r="I476" s="805" t="str">
        <f ca="1">IF(H476="Unidade Construtiva",TEXT(A476,"00"),IF(H476="Célula Construtiva",TEXT(B476,"00"),IF(H476="Etapa",CONCATENATE(TEXT(B476,"00"),".",TEXT(C476,"000")),IF(H476="Subetapa",CONCATENATE(TEXT(B476,"00"),".",TEXT(C476,"000"),".",TEXT(D476,"000")),IF(H476="Serviço",CONCATENATE(TEXT(B476,"00"),".",TEXT(C476,"000"),".",TEXT(D476,"000"),".",TEXT(E476,"000")),"")))))</f>
        <v>16.001.004.007</v>
      </c>
      <c r="J476" s="806" t="s">
        <v>3909</v>
      </c>
      <c r="K476" s="807" t="s">
        <v>1</v>
      </c>
      <c r="L476" s="1351">
        <f>L467</f>
        <v>158.16999999999999</v>
      </c>
      <c r="M476" s="1351">
        <v>14.270773276091418</v>
      </c>
      <c r="N476" s="1089">
        <f t="shared" si="182"/>
        <v>2257.2082090793797</v>
      </c>
      <c r="O476" s="1358"/>
      <c r="P476" s="810" t="s">
        <v>1103</v>
      </c>
      <c r="Q476" s="210"/>
      <c r="R476" s="210"/>
      <c r="S476" s="210"/>
    </row>
    <row r="477" spans="1:19" s="209" customFormat="1" ht="13.9" hidden="1" customHeight="1" outlineLevel="1" x14ac:dyDescent="0.2">
      <c r="A477" s="1353">
        <f ca="1">IF($H477="UNIDADE CONSTRUTIVA",OFFSET(A477,-1,0)+1,LARGE(A$3:A443,1))</f>
        <v>0</v>
      </c>
      <c r="B477" s="1353">
        <f t="shared" ca="1" si="183"/>
        <v>16</v>
      </c>
      <c r="C477" s="1353">
        <f t="shared" ca="1" si="184"/>
        <v>2</v>
      </c>
      <c r="D477" s="1354">
        <f t="shared" ca="1" si="185"/>
        <v>0</v>
      </c>
      <c r="E477" s="1354">
        <f t="shared" ca="1" si="186"/>
        <v>7</v>
      </c>
      <c r="G477" s="803"/>
      <c r="H477" s="804" t="s">
        <v>557</v>
      </c>
      <c r="I477" s="805" t="str">
        <f t="shared" ref="I477:I483" ca="1" si="190">IF(H477="Unidade Construtiva",TEXT(A477,"00"),IF(H477="Célula Construtiva",TEXT(B477,"00"),IF(H477="Etapa",CONCATENATE(TEXT(B477,"00"),".",TEXT(C477,"000")),IF(H477="Subetapa",CONCATENATE(TEXT(B477,"00"),".",TEXT(C477,"000"),".",TEXT(D477,"000")),IF(H477="Serviço",CONCATENATE(TEXT(B477,"00"),".",TEXT(C477,"000"),".",TEXT(D477,"000"),".",TEXT(E477,"000")),"")))))</f>
        <v>16.002</v>
      </c>
      <c r="J477" s="806" t="s">
        <v>6981</v>
      </c>
      <c r="K477" s="807"/>
      <c r="L477" s="1351"/>
      <c r="M477" s="1351"/>
      <c r="N477" s="1089">
        <f t="shared" ca="1" si="182"/>
        <v>79793.337303279695</v>
      </c>
      <c r="O477" s="1358"/>
      <c r="P477" s="810"/>
      <c r="Q477" s="210"/>
      <c r="R477" s="210"/>
      <c r="S477" s="210"/>
    </row>
    <row r="478" spans="1:19" s="209" customFormat="1" ht="13.9" hidden="1" customHeight="1" outlineLevel="1" collapsed="1" x14ac:dyDescent="0.2">
      <c r="A478" s="1353">
        <f ca="1">IF($H478="UNIDADE CONSTRUTIVA",OFFSET(A478,-1,0)+1,LARGE(A$3:A444,1))</f>
        <v>0</v>
      </c>
      <c r="B478" s="1353">
        <f t="shared" ca="1" si="183"/>
        <v>16</v>
      </c>
      <c r="C478" s="1353">
        <f t="shared" ca="1" si="184"/>
        <v>2</v>
      </c>
      <c r="D478" s="1354">
        <f t="shared" ca="1" si="185"/>
        <v>1</v>
      </c>
      <c r="E478" s="1354">
        <f t="shared" ca="1" si="186"/>
        <v>0</v>
      </c>
      <c r="G478" s="803"/>
      <c r="H478" s="804" t="s">
        <v>558</v>
      </c>
      <c r="I478" s="805" t="str">
        <f t="shared" ca="1" si="190"/>
        <v>16.002.001</v>
      </c>
      <c r="J478" s="806" t="s">
        <v>438</v>
      </c>
      <c r="K478" s="807"/>
      <c r="L478" s="1351"/>
      <c r="M478" s="1351"/>
      <c r="N478" s="1089">
        <f t="shared" ca="1" si="182"/>
        <v>3398.4459076399999</v>
      </c>
      <c r="O478" s="1358"/>
      <c r="P478" s="810"/>
      <c r="Q478" s="210"/>
      <c r="R478" s="210"/>
      <c r="S478" s="210"/>
    </row>
    <row r="479" spans="1:19" s="209" customFormat="1" ht="13.9" hidden="1" customHeight="1" outlineLevel="2" x14ac:dyDescent="0.2">
      <c r="A479" s="1353">
        <f ca="1">IF($H479="UNIDADE CONSTRUTIVA",OFFSET(A479,-1,0)+1,LARGE(A$3:A478,1))</f>
        <v>0</v>
      </c>
      <c r="B479" s="1353">
        <f t="shared" ca="1" si="183"/>
        <v>16</v>
      </c>
      <c r="C479" s="1353">
        <f t="shared" ca="1" si="184"/>
        <v>2</v>
      </c>
      <c r="D479" s="1354">
        <f t="shared" ca="1" si="185"/>
        <v>1</v>
      </c>
      <c r="E479" s="1354">
        <f t="shared" ca="1" si="186"/>
        <v>1</v>
      </c>
      <c r="G479" s="803"/>
      <c r="H479" s="804" t="s">
        <v>559</v>
      </c>
      <c r="I479" s="805" t="str">
        <f t="shared" ca="1" si="190"/>
        <v>16.002.001.001</v>
      </c>
      <c r="J479" s="806" t="s">
        <v>3899</v>
      </c>
      <c r="K479" s="807" t="s">
        <v>1</v>
      </c>
      <c r="L479" s="1351">
        <f>SUM(Visus!G1079:G1080)</f>
        <v>43.33</v>
      </c>
      <c r="M479" s="1351">
        <v>78.431708</v>
      </c>
      <c r="N479" s="1089">
        <f t="shared" si="182"/>
        <v>3398.4459076399999</v>
      </c>
      <c r="O479" s="1358"/>
      <c r="P479" s="810" t="s">
        <v>3784</v>
      </c>
      <c r="Q479" s="210"/>
      <c r="R479" s="210"/>
      <c r="S479" s="210"/>
    </row>
    <row r="480" spans="1:19" s="209" customFormat="1" ht="13.9" hidden="1" customHeight="1" outlineLevel="1" collapsed="1" x14ac:dyDescent="0.2">
      <c r="A480" s="1353">
        <f ca="1">IF($H480="UNIDADE CONSTRUTIVA",OFFSET(A480,-1,0)+1,LARGE(A$3:A478,1))</f>
        <v>0</v>
      </c>
      <c r="B480" s="1353">
        <f t="shared" ca="1" si="183"/>
        <v>16</v>
      </c>
      <c r="C480" s="1353">
        <f t="shared" ca="1" si="184"/>
        <v>2</v>
      </c>
      <c r="D480" s="1354">
        <f t="shared" ca="1" si="185"/>
        <v>2</v>
      </c>
      <c r="E480" s="1354">
        <f t="shared" ca="1" si="186"/>
        <v>0</v>
      </c>
      <c r="G480" s="803"/>
      <c r="H480" s="804" t="s">
        <v>558</v>
      </c>
      <c r="I480" s="805" t="str">
        <f t="shared" ca="1" si="190"/>
        <v>16.002.002</v>
      </c>
      <c r="J480" s="806" t="s">
        <v>439</v>
      </c>
      <c r="K480" s="807"/>
      <c r="L480" s="1351"/>
      <c r="M480" s="1351"/>
      <c r="N480" s="1089">
        <f t="shared" ca="1" si="182"/>
        <v>16704.386530020001</v>
      </c>
      <c r="O480" s="1358"/>
      <c r="P480" s="810"/>
      <c r="Q480" s="210"/>
      <c r="R480" s="210"/>
      <c r="S480" s="210"/>
    </row>
    <row r="481" spans="1:19" s="209" customFormat="1" ht="13.9" hidden="1" customHeight="1" outlineLevel="2" x14ac:dyDescent="0.2">
      <c r="A481" s="1353">
        <f ca="1">IF($H481="UNIDADE CONSTRUTIVA",OFFSET(A481,-1,0)+1,LARGE(A$3:A478,1))</f>
        <v>0</v>
      </c>
      <c r="B481" s="1353">
        <f t="shared" ca="1" si="183"/>
        <v>16</v>
      </c>
      <c r="C481" s="1353">
        <f t="shared" ca="1" si="184"/>
        <v>2</v>
      </c>
      <c r="D481" s="1354">
        <f t="shared" ca="1" si="185"/>
        <v>2</v>
      </c>
      <c r="E481" s="1354">
        <f t="shared" ca="1" si="186"/>
        <v>1</v>
      </c>
      <c r="G481" s="803"/>
      <c r="H481" s="804" t="s">
        <v>559</v>
      </c>
      <c r="I481" s="805" t="str">
        <f t="shared" ca="1" si="190"/>
        <v>16.002.002.001</v>
      </c>
      <c r="J481" s="806" t="s">
        <v>3900</v>
      </c>
      <c r="K481" s="807" t="s">
        <v>1</v>
      </c>
      <c r="L481" s="1351">
        <f>SUM(Visus!G1109:G1111)</f>
        <v>2229.77</v>
      </c>
      <c r="M481" s="1351">
        <v>6.6024000000000003</v>
      </c>
      <c r="N481" s="1089">
        <f t="shared" si="182"/>
        <v>14721.833448000001</v>
      </c>
      <c r="O481" s="1358" t="s">
        <v>3901</v>
      </c>
      <c r="P481" s="810" t="s">
        <v>1103</v>
      </c>
      <c r="Q481" s="210"/>
      <c r="R481" s="210"/>
      <c r="S481" s="210"/>
    </row>
    <row r="482" spans="1:19" s="209" customFormat="1" ht="13.9" hidden="1" customHeight="1" outlineLevel="2" x14ac:dyDescent="0.2">
      <c r="A482" s="1353">
        <f ca="1">IF($H482="UNIDADE CONSTRUTIVA",OFFSET(A482,-1,0)+1,LARGE(A$3:A479,1))</f>
        <v>0</v>
      </c>
      <c r="B482" s="1353">
        <f t="shared" ca="1" si="183"/>
        <v>16</v>
      </c>
      <c r="C482" s="1353">
        <f t="shared" ca="1" si="184"/>
        <v>2</v>
      </c>
      <c r="D482" s="1354">
        <f t="shared" ca="1" si="185"/>
        <v>2</v>
      </c>
      <c r="E482" s="1354">
        <f t="shared" ca="1" si="186"/>
        <v>2</v>
      </c>
      <c r="G482" s="803"/>
      <c r="H482" s="804" t="s">
        <v>559</v>
      </c>
      <c r="I482" s="805" t="str">
        <f t="shared" ca="1" si="190"/>
        <v>16.002.002.002</v>
      </c>
      <c r="J482" s="806" t="s">
        <v>2824</v>
      </c>
      <c r="K482" s="807" t="s">
        <v>1</v>
      </c>
      <c r="L482" s="1351">
        <f>Visus!G1112</f>
        <v>293.97000000000003</v>
      </c>
      <c r="M482" s="1351">
        <v>6.7440659999999992</v>
      </c>
      <c r="N482" s="1089">
        <f t="shared" si="182"/>
        <v>1982.5530820199999</v>
      </c>
      <c r="O482" s="1358" t="s">
        <v>3902</v>
      </c>
      <c r="P482" s="810" t="s">
        <v>1103</v>
      </c>
      <c r="Q482" s="210"/>
      <c r="R482" s="210"/>
      <c r="S482" s="210"/>
    </row>
    <row r="483" spans="1:19" s="209" customFormat="1" ht="13.9" hidden="1" customHeight="1" outlineLevel="1" collapsed="1" x14ac:dyDescent="0.2">
      <c r="A483" s="1353">
        <f ca="1">IF($H483="UNIDADE CONSTRUTIVA",OFFSET(A483,-1,0)+1,LARGE(A$3:A480,1))</f>
        <v>0</v>
      </c>
      <c r="B483" s="1353">
        <f t="shared" ca="1" si="183"/>
        <v>16</v>
      </c>
      <c r="C483" s="1353">
        <f t="shared" ca="1" si="184"/>
        <v>2</v>
      </c>
      <c r="D483" s="1354">
        <f t="shared" ca="1" si="185"/>
        <v>3</v>
      </c>
      <c r="E483" s="1354">
        <f t="shared" ca="1" si="186"/>
        <v>0</v>
      </c>
      <c r="G483" s="803"/>
      <c r="H483" s="804" t="s">
        <v>558</v>
      </c>
      <c r="I483" s="805" t="str">
        <f t="shared" ca="1" si="190"/>
        <v>16.002.003</v>
      </c>
      <c r="J483" s="806" t="s">
        <v>440</v>
      </c>
      <c r="K483" s="807"/>
      <c r="L483" s="1351"/>
      <c r="M483" s="1351"/>
      <c r="N483" s="1089">
        <f t="shared" ca="1" si="182"/>
        <v>7399.2520119000001</v>
      </c>
      <c r="O483" s="1358"/>
      <c r="P483" s="810"/>
      <c r="Q483" s="210"/>
      <c r="R483" s="210"/>
      <c r="S483" s="210"/>
    </row>
    <row r="484" spans="1:19" s="209" customFormat="1" ht="13.9" hidden="1" customHeight="1" outlineLevel="2" x14ac:dyDescent="0.2">
      <c r="A484" s="1353">
        <f ca="1">IF($H484="UNIDADE CONSTRUTIVA",OFFSET(A484,-1,0)+1,LARGE(A$3:A481,1))</f>
        <v>0</v>
      </c>
      <c r="B484" s="1353">
        <f t="shared" ca="1" si="183"/>
        <v>16</v>
      </c>
      <c r="C484" s="1353">
        <f t="shared" ca="1" si="184"/>
        <v>2</v>
      </c>
      <c r="D484" s="1354">
        <f t="shared" ca="1" si="185"/>
        <v>3</v>
      </c>
      <c r="E484" s="1354">
        <f t="shared" ca="1" si="186"/>
        <v>1</v>
      </c>
      <c r="G484" s="803"/>
      <c r="H484" s="804" t="s">
        <v>559</v>
      </c>
      <c r="I484" s="805" t="str">
        <f ca="1">IF(H484="Unidade Construtiva",TEXT(A484,"00"),IF(H484="Célula Construtiva",TEXT(B484,"00"),IF(H484="Etapa",CONCATENATE(TEXT(B484,"00"),".",TEXT(C484,"000")),IF(H484="Subetapa",CONCATENATE(TEXT(B484,"00"),".",TEXT(C484,"000"),".",TEXT(D484,"000")),IF(H484="Serviço",CONCATENATE(TEXT(B484,"00"),".",TEXT(C484,"000"),".",TEXT(D484,"000"),".",TEXT(E484,"000")),"")))))</f>
        <v>16.002.003.001</v>
      </c>
      <c r="J484" s="806" t="s">
        <v>3903</v>
      </c>
      <c r="K484" s="807" t="s">
        <v>1</v>
      </c>
      <c r="L484" s="1351">
        <f>Visus!G1098</f>
        <v>1097.1500000000001</v>
      </c>
      <c r="M484" s="1351">
        <v>6.7440659999999992</v>
      </c>
      <c r="N484" s="1089">
        <f t="shared" si="182"/>
        <v>7399.2520119000001</v>
      </c>
      <c r="O484" s="1358"/>
      <c r="P484" s="810" t="s">
        <v>1103</v>
      </c>
      <c r="Q484" s="210"/>
      <c r="R484" s="210"/>
      <c r="S484" s="210"/>
    </row>
    <row r="485" spans="1:19" s="209" customFormat="1" ht="13.9" hidden="1" customHeight="1" outlineLevel="1" collapsed="1" x14ac:dyDescent="0.2">
      <c r="A485" s="1353">
        <f ca="1">IF($H485="UNIDADE CONSTRUTIVA",OFFSET(A485,-1,0)+1,LARGE(A$3:A483,1))</f>
        <v>0</v>
      </c>
      <c r="B485" s="1353">
        <f t="shared" ca="1" si="183"/>
        <v>16</v>
      </c>
      <c r="C485" s="1353">
        <f t="shared" ca="1" si="184"/>
        <v>2</v>
      </c>
      <c r="D485" s="1354">
        <f t="shared" ca="1" si="185"/>
        <v>4</v>
      </c>
      <c r="E485" s="1354">
        <f t="shared" ca="1" si="186"/>
        <v>0</v>
      </c>
      <c r="G485" s="803"/>
      <c r="H485" s="804" t="s">
        <v>558</v>
      </c>
      <c r="I485" s="805" t="str">
        <f t="shared" ref="I485" ca="1" si="191">IF(H485="Unidade Construtiva",TEXT(A485,"00"),IF(H485="Célula Construtiva",TEXT(B485,"00"),IF(H485="Etapa",CONCATENATE(TEXT(B485,"00"),".",TEXT(C485,"000")),IF(H485="Subetapa",CONCATENATE(TEXT(B485,"00"),".",TEXT(C485,"000"),".",TEXT(D485,"000")),IF(H485="Serviço",CONCATENATE(TEXT(B485,"00"),".",TEXT(C485,"000"),".",TEXT(D485,"000"),".",TEXT(E485,"000")),"")))))</f>
        <v>16.002.004</v>
      </c>
      <c r="J485" s="806" t="s">
        <v>2814</v>
      </c>
      <c r="K485" s="807"/>
      <c r="L485" s="1351"/>
      <c r="M485" s="1351"/>
      <c r="N485" s="1089">
        <f t="shared" ca="1" si="182"/>
        <v>52291.252853719692</v>
      </c>
      <c r="O485" s="1358"/>
      <c r="P485" s="810"/>
      <c r="Q485" s="210"/>
      <c r="R485" s="210"/>
      <c r="S485" s="210"/>
    </row>
    <row r="486" spans="1:19" s="209" customFormat="1" ht="13.9" hidden="1" customHeight="1" outlineLevel="2" x14ac:dyDescent="0.2">
      <c r="A486" s="1353">
        <f ca="1">IF($H486="UNIDADE CONSTRUTIVA",OFFSET(A486,-1,0)+1,LARGE(A$3:A485,1))</f>
        <v>0</v>
      </c>
      <c r="B486" s="1353">
        <f t="shared" ca="1" si="183"/>
        <v>16</v>
      </c>
      <c r="C486" s="1353">
        <f t="shared" ca="1" si="184"/>
        <v>2</v>
      </c>
      <c r="D486" s="1354">
        <f t="shared" ca="1" si="185"/>
        <v>4</v>
      </c>
      <c r="E486" s="1354">
        <f t="shared" ca="1" si="186"/>
        <v>1</v>
      </c>
      <c r="G486" s="803"/>
      <c r="H486" s="804" t="s">
        <v>559</v>
      </c>
      <c r="I486" s="805" t="str">
        <f ca="1">IF(H486="Unidade Construtiva",TEXT(A486,"00"),IF(H486="Célula Construtiva",TEXT(B486,"00"),IF(H486="Etapa",CONCATENATE(TEXT(B486,"00"),".",TEXT(C486,"000")),IF(H486="Subetapa",CONCATENATE(TEXT(B486,"00"),".",TEXT(C486,"000"),".",TEXT(D486,"000")),IF(H486="Serviço",CONCATENATE(TEXT(B486,"00"),".",TEXT(C486,"000"),".",TEXT(D486,"000"),".",TEXT(E486,"000")),"")))))</f>
        <v>16.002.004.001</v>
      </c>
      <c r="J486" s="806" t="s">
        <v>3907</v>
      </c>
      <c r="K486" s="807" t="s">
        <v>1</v>
      </c>
      <c r="L486" s="1351">
        <f>L479</f>
        <v>43.33</v>
      </c>
      <c r="M486" s="1351">
        <v>14.270773276091413</v>
      </c>
      <c r="N486" s="1089">
        <f t="shared" si="182"/>
        <v>618.35260605304086</v>
      </c>
      <c r="O486" s="1358"/>
      <c r="P486" s="810" t="s">
        <v>1103</v>
      </c>
      <c r="Q486" s="210"/>
      <c r="R486" s="210"/>
      <c r="S486" s="210"/>
    </row>
    <row r="487" spans="1:19" s="209" customFormat="1" ht="13.9" hidden="1" customHeight="1" outlineLevel="2" x14ac:dyDescent="0.2">
      <c r="A487" s="1353">
        <f ca="1">IF($H487="UNIDADE CONSTRUTIVA",OFFSET(A487,-1,0)+1,LARGE(A$3:A485,1))</f>
        <v>0</v>
      </c>
      <c r="B487" s="1353">
        <f t="shared" ca="1" si="183"/>
        <v>16</v>
      </c>
      <c r="C487" s="1353">
        <f t="shared" ca="1" si="184"/>
        <v>2</v>
      </c>
      <c r="D487" s="1354">
        <f t="shared" ca="1" si="185"/>
        <v>4</v>
      </c>
      <c r="E487" s="1354">
        <f t="shared" ca="1" si="186"/>
        <v>2</v>
      </c>
      <c r="G487" s="803"/>
      <c r="H487" s="804" t="s">
        <v>559</v>
      </c>
      <c r="I487" s="805" t="str">
        <f t="shared" ref="I487:I488" ca="1" si="192">IF(H487="Unidade Construtiva",TEXT(A487,"00"),IF(H487="Célula Construtiva",TEXT(B487,"00"),IF(H487="Etapa",CONCATENATE(TEXT(B487,"00"),".",TEXT(C487,"000")),IF(H487="Subetapa",CONCATENATE(TEXT(B487,"00"),".",TEXT(C487,"000"),".",TEXT(D487,"000")),IF(H487="Serviço",CONCATENATE(TEXT(B487,"00"),".",TEXT(C487,"000"),".",TEXT(D487,"000"),".",TEXT(E487,"000")),"")))))</f>
        <v>16.002.004.002</v>
      </c>
      <c r="J487" s="806" t="s">
        <v>3908</v>
      </c>
      <c r="K487" s="807" t="s">
        <v>1</v>
      </c>
      <c r="L487" s="1351">
        <f>L481</f>
        <v>2229.77</v>
      </c>
      <c r="M487" s="1351">
        <v>14.270773276091417</v>
      </c>
      <c r="N487" s="1089">
        <f t="shared" si="182"/>
        <v>31820.542127830358</v>
      </c>
      <c r="O487" s="1358"/>
      <c r="P487" s="810" t="s">
        <v>1103</v>
      </c>
      <c r="Q487" s="210"/>
      <c r="R487" s="210"/>
      <c r="S487" s="210"/>
    </row>
    <row r="488" spans="1:19" s="209" customFormat="1" ht="13.9" hidden="1" customHeight="1" outlineLevel="2" x14ac:dyDescent="0.2">
      <c r="A488" s="1353">
        <f ca="1">IF($H488="UNIDADE CONSTRUTIVA",OFFSET(A488,-1,0)+1,LARGE(A$3:A485,1))</f>
        <v>0</v>
      </c>
      <c r="B488" s="1353">
        <f t="shared" ca="1" si="183"/>
        <v>16</v>
      </c>
      <c r="C488" s="1353">
        <f t="shared" ca="1" si="184"/>
        <v>2</v>
      </c>
      <c r="D488" s="1354">
        <f t="shared" ca="1" si="185"/>
        <v>4</v>
      </c>
      <c r="E488" s="1354">
        <f t="shared" ca="1" si="186"/>
        <v>3</v>
      </c>
      <c r="G488" s="803"/>
      <c r="H488" s="804" t="s">
        <v>559</v>
      </c>
      <c r="I488" s="805" t="str">
        <f t="shared" ca="1" si="192"/>
        <v>16.002.004.003</v>
      </c>
      <c r="J488" s="806" t="s">
        <v>2825</v>
      </c>
      <c r="K488" s="807" t="s">
        <v>1</v>
      </c>
      <c r="L488" s="1351">
        <f>L482</f>
        <v>293.97000000000003</v>
      </c>
      <c r="M488" s="1351">
        <v>14.270773276091417</v>
      </c>
      <c r="N488" s="1089">
        <f t="shared" si="182"/>
        <v>4195.1792199725942</v>
      </c>
      <c r="O488" s="1358"/>
      <c r="P488" s="810" t="s">
        <v>1103</v>
      </c>
      <c r="Q488" s="210"/>
      <c r="R488" s="210"/>
      <c r="S488" s="210"/>
    </row>
    <row r="489" spans="1:19" s="209" customFormat="1" ht="13.9" hidden="1" customHeight="1" outlineLevel="2" x14ac:dyDescent="0.2">
      <c r="A489" s="1353">
        <f ca="1">IF($H489="UNIDADE CONSTRUTIVA",OFFSET(A489,-1,0)+1,LARGE(A$3:A487,1))</f>
        <v>0</v>
      </c>
      <c r="B489" s="1353">
        <f t="shared" ca="1" si="183"/>
        <v>16</v>
      </c>
      <c r="C489" s="1353">
        <f t="shared" ca="1" si="184"/>
        <v>2</v>
      </c>
      <c r="D489" s="1354">
        <f t="shared" ca="1" si="185"/>
        <v>4</v>
      </c>
      <c r="E489" s="1354">
        <f t="shared" ca="1" si="186"/>
        <v>4</v>
      </c>
      <c r="G489" s="803"/>
      <c r="H489" s="804" t="s">
        <v>559</v>
      </c>
      <c r="I489" s="805" t="str">
        <f ca="1">IF(H489="Unidade Construtiva",TEXT(A489,"00"),IF(H489="Célula Construtiva",TEXT(B489,"00"),IF(H489="Etapa",CONCATENATE(TEXT(B489,"00"),".",TEXT(C489,"000")),IF(H489="Subetapa",CONCATENATE(TEXT(B489,"00"),".",TEXT(C489,"000"),".",TEXT(D489,"000")),IF(H489="Serviço",CONCATENATE(TEXT(B489,"00"),".",TEXT(C489,"000"),".",TEXT(D489,"000"),".",TEXT(E489,"000")),"")))))</f>
        <v>16.002.004.004</v>
      </c>
      <c r="J489" s="806" t="s">
        <v>3909</v>
      </c>
      <c r="K489" s="807" t="s">
        <v>1</v>
      </c>
      <c r="L489" s="1351">
        <f>L484</f>
        <v>1097.1500000000001</v>
      </c>
      <c r="M489" s="1351">
        <v>14.270773276091418</v>
      </c>
      <c r="N489" s="1089">
        <f t="shared" si="182"/>
        <v>15657.1788998637</v>
      </c>
      <c r="O489" s="1358"/>
      <c r="P489" s="810" t="s">
        <v>1103</v>
      </c>
      <c r="Q489" s="210"/>
      <c r="R489" s="210"/>
      <c r="S489" s="210"/>
    </row>
    <row r="490" spans="1:19" s="209" customFormat="1" ht="13.9" hidden="1" customHeight="1" outlineLevel="1" x14ac:dyDescent="0.2">
      <c r="A490" s="1353">
        <f ca="1">IF($H490="UNIDADE CONSTRUTIVA",OFFSET(A490,-1,0)+1,LARGE(A$3:A455,1))</f>
        <v>0</v>
      </c>
      <c r="B490" s="1353">
        <f t="shared" ca="1" si="177"/>
        <v>16</v>
      </c>
      <c r="C490" s="1353">
        <f t="shared" ca="1" si="178"/>
        <v>3</v>
      </c>
      <c r="D490" s="1354">
        <f t="shared" ca="1" si="179"/>
        <v>0</v>
      </c>
      <c r="E490" s="1354">
        <f t="shared" ca="1" si="180"/>
        <v>4</v>
      </c>
      <c r="G490" s="803"/>
      <c r="H490" s="804" t="s">
        <v>557</v>
      </c>
      <c r="I490" s="805" t="str">
        <f t="shared" ca="1" si="181"/>
        <v>16.003</v>
      </c>
      <c r="J490" s="806" t="s">
        <v>6982</v>
      </c>
      <c r="K490" s="807"/>
      <c r="L490" s="1351"/>
      <c r="M490" s="1351"/>
      <c r="N490" s="1089">
        <f t="shared" ca="1" si="182"/>
        <v>131203.84520371532</v>
      </c>
      <c r="O490" s="1358"/>
      <c r="P490" s="810"/>
      <c r="Q490" s="210"/>
      <c r="R490" s="210"/>
      <c r="S490" s="210"/>
    </row>
    <row r="491" spans="1:19" s="209" customFormat="1" ht="13.9" hidden="1" customHeight="1" outlineLevel="1" collapsed="1" x14ac:dyDescent="0.2">
      <c r="A491" s="1353">
        <f ca="1">IF($H491="UNIDADE CONSTRUTIVA",OFFSET(A491,-1,0)+1,LARGE(A$3:A456,1))</f>
        <v>0</v>
      </c>
      <c r="B491" s="1353">
        <f t="shared" ca="1" si="177"/>
        <v>16</v>
      </c>
      <c r="C491" s="1353">
        <f t="shared" ca="1" si="178"/>
        <v>3</v>
      </c>
      <c r="D491" s="1354">
        <f t="shared" ca="1" si="179"/>
        <v>1</v>
      </c>
      <c r="E491" s="1354">
        <f t="shared" ca="1" si="180"/>
        <v>0</v>
      </c>
      <c r="G491" s="803"/>
      <c r="H491" s="804" t="s">
        <v>558</v>
      </c>
      <c r="I491" s="805" t="str">
        <f t="shared" ca="1" si="181"/>
        <v>16.003.001</v>
      </c>
      <c r="J491" s="806" t="s">
        <v>438</v>
      </c>
      <c r="K491" s="807"/>
      <c r="L491" s="1351"/>
      <c r="M491" s="1351"/>
      <c r="N491" s="1089">
        <f t="shared" ca="1" si="182"/>
        <v>4034.5270595200004</v>
      </c>
      <c r="O491" s="1358"/>
      <c r="P491" s="810"/>
      <c r="Q491" s="210"/>
      <c r="R491" s="210"/>
      <c r="S491" s="210"/>
    </row>
    <row r="492" spans="1:19" s="209" customFormat="1" ht="13.9" hidden="1" customHeight="1" outlineLevel="2" x14ac:dyDescent="0.2">
      <c r="A492" s="1353">
        <f ca="1">IF($H492="UNIDADE CONSTRUTIVA",OFFSET(A492,-1,0)+1,LARGE(A$3:A491,1))</f>
        <v>0</v>
      </c>
      <c r="B492" s="1353">
        <f t="shared" ca="1" si="177"/>
        <v>16</v>
      </c>
      <c r="C492" s="1353">
        <f t="shared" ca="1" si="178"/>
        <v>3</v>
      </c>
      <c r="D492" s="1354">
        <f t="shared" ca="1" si="179"/>
        <v>1</v>
      </c>
      <c r="E492" s="1354">
        <f t="shared" ca="1" si="180"/>
        <v>1</v>
      </c>
      <c r="G492" s="803"/>
      <c r="H492" s="804" t="s">
        <v>559</v>
      </c>
      <c r="I492" s="805" t="str">
        <f t="shared" ca="1" si="181"/>
        <v>16.003.001.001</v>
      </c>
      <c r="J492" s="806" t="s">
        <v>3899</v>
      </c>
      <c r="K492" s="807" t="s">
        <v>1</v>
      </c>
      <c r="L492" s="1351">
        <f>Visus!G1973</f>
        <v>51.440000000000005</v>
      </c>
      <c r="M492" s="1351">
        <v>78.431708</v>
      </c>
      <c r="N492" s="1089">
        <f t="shared" si="182"/>
        <v>4034.5270595200004</v>
      </c>
      <c r="O492" s="1358"/>
      <c r="P492" s="810" t="s">
        <v>3784</v>
      </c>
      <c r="Q492" s="210"/>
      <c r="R492" s="210"/>
      <c r="S492" s="210"/>
    </row>
    <row r="493" spans="1:19" s="209" customFormat="1" ht="13.9" hidden="1" customHeight="1" outlineLevel="1" collapsed="1" x14ac:dyDescent="0.2">
      <c r="A493" s="1353">
        <f ca="1">IF($H493="UNIDADE CONSTRUTIVA",OFFSET(A493,-1,0)+1,LARGE(A$3:A491,1))</f>
        <v>0</v>
      </c>
      <c r="B493" s="1353">
        <f t="shared" ca="1" si="177"/>
        <v>16</v>
      </c>
      <c r="C493" s="1353">
        <f t="shared" ca="1" si="178"/>
        <v>3</v>
      </c>
      <c r="D493" s="1354">
        <f t="shared" ca="1" si="179"/>
        <v>2</v>
      </c>
      <c r="E493" s="1354">
        <f t="shared" ca="1" si="180"/>
        <v>0</v>
      </c>
      <c r="G493" s="803"/>
      <c r="H493" s="804" t="s">
        <v>558</v>
      </c>
      <c r="I493" s="805" t="str">
        <f t="shared" ca="1" si="181"/>
        <v>16.003.002</v>
      </c>
      <c r="J493" s="806" t="s">
        <v>439</v>
      </c>
      <c r="K493" s="807"/>
      <c r="L493" s="1351"/>
      <c r="M493" s="1351"/>
      <c r="N493" s="1089">
        <f t="shared" ca="1" si="182"/>
        <v>27248.850157200002</v>
      </c>
      <c r="O493" s="1358"/>
      <c r="P493" s="810"/>
      <c r="Q493" s="210"/>
      <c r="R493" s="210"/>
      <c r="S493" s="210"/>
    </row>
    <row r="494" spans="1:19" s="209" customFormat="1" ht="13.9" hidden="1" customHeight="1" outlineLevel="2" x14ac:dyDescent="0.2">
      <c r="A494" s="1353">
        <f ca="1">IF($H494="UNIDADE CONSTRUTIVA",OFFSET(A494,-1,0)+1,LARGE(A$3:A491,1))</f>
        <v>0</v>
      </c>
      <c r="B494" s="1353">
        <f t="shared" ca="1" si="177"/>
        <v>16</v>
      </c>
      <c r="C494" s="1353">
        <f t="shared" ca="1" si="178"/>
        <v>3</v>
      </c>
      <c r="D494" s="1354">
        <f t="shared" ca="1" si="179"/>
        <v>2</v>
      </c>
      <c r="E494" s="1354">
        <f t="shared" ca="1" si="180"/>
        <v>1</v>
      </c>
      <c r="G494" s="803"/>
      <c r="H494" s="804" t="s">
        <v>559</v>
      </c>
      <c r="I494" s="805" t="str">
        <f t="shared" ca="1" si="181"/>
        <v>16.003.002.001</v>
      </c>
      <c r="J494" s="806" t="s">
        <v>3900</v>
      </c>
      <c r="K494" s="807" t="s">
        <v>1</v>
      </c>
      <c r="L494" s="1351">
        <f>SUM(Visus!G2004:G2006)</f>
        <v>3763.27</v>
      </c>
      <c r="M494" s="1351">
        <v>6.6024000000000003</v>
      </c>
      <c r="N494" s="1089">
        <f t="shared" si="182"/>
        <v>24846.613848000001</v>
      </c>
      <c r="O494" s="1358" t="s">
        <v>3901</v>
      </c>
      <c r="P494" s="810" t="s">
        <v>3784</v>
      </c>
      <c r="Q494" s="210"/>
      <c r="R494" s="210"/>
      <c r="S494" s="210"/>
    </row>
    <row r="495" spans="1:19" s="209" customFormat="1" ht="13.9" hidden="1" customHeight="1" outlineLevel="2" x14ac:dyDescent="0.2">
      <c r="A495" s="1353">
        <f ca="1">IF($H495="UNIDADE CONSTRUTIVA",OFFSET(A495,-1,0)+1,LARGE(A$3:A492,1))</f>
        <v>0</v>
      </c>
      <c r="B495" s="1353">
        <f t="shared" ca="1" si="177"/>
        <v>16</v>
      </c>
      <c r="C495" s="1353">
        <f t="shared" ca="1" si="178"/>
        <v>3</v>
      </c>
      <c r="D495" s="1354">
        <f t="shared" ca="1" si="179"/>
        <v>2</v>
      </c>
      <c r="E495" s="1354">
        <f t="shared" ca="1" si="180"/>
        <v>2</v>
      </c>
      <c r="G495" s="803"/>
      <c r="H495" s="804" t="s">
        <v>559</v>
      </c>
      <c r="I495" s="805" t="str">
        <f t="shared" ca="1" si="181"/>
        <v>16.003.002.002</v>
      </c>
      <c r="J495" s="806" t="s">
        <v>2824</v>
      </c>
      <c r="K495" s="807" t="s">
        <v>1</v>
      </c>
      <c r="L495" s="1351">
        <f>Visus!G2007</f>
        <v>356.2</v>
      </c>
      <c r="M495" s="1351">
        <v>6.7440659999999992</v>
      </c>
      <c r="N495" s="1089">
        <f t="shared" si="182"/>
        <v>2402.2363091999996</v>
      </c>
      <c r="O495" s="1358" t="s">
        <v>3902</v>
      </c>
      <c r="P495" s="810" t="s">
        <v>3784</v>
      </c>
      <c r="Q495" s="210"/>
      <c r="R495" s="210"/>
      <c r="S495" s="210"/>
    </row>
    <row r="496" spans="1:19" s="209" customFormat="1" ht="13.9" hidden="1" customHeight="1" outlineLevel="1" collapsed="1" x14ac:dyDescent="0.2">
      <c r="A496" s="1353">
        <f ca="1">IF($H496="UNIDADE CONSTRUTIVA",OFFSET(A496,-1,0)+1,LARGE(A$3:A493,1))</f>
        <v>0</v>
      </c>
      <c r="B496" s="1353">
        <f t="shared" ca="1" si="177"/>
        <v>16</v>
      </c>
      <c r="C496" s="1353">
        <f t="shared" ca="1" si="178"/>
        <v>3</v>
      </c>
      <c r="D496" s="1354">
        <f t="shared" ca="1" si="179"/>
        <v>3</v>
      </c>
      <c r="E496" s="1354">
        <f t="shared" ca="1" si="180"/>
        <v>0</v>
      </c>
      <c r="G496" s="803"/>
      <c r="H496" s="804" t="s">
        <v>558</v>
      </c>
      <c r="I496" s="805" t="str">
        <f t="shared" ca="1" si="181"/>
        <v>16.003.003</v>
      </c>
      <c r="J496" s="806" t="s">
        <v>440</v>
      </c>
      <c r="K496" s="807"/>
      <c r="L496" s="1351"/>
      <c r="M496" s="1351"/>
      <c r="N496" s="1089">
        <f t="shared" ca="1" si="182"/>
        <v>12778.417008</v>
      </c>
      <c r="O496" s="1358"/>
      <c r="P496" s="810"/>
      <c r="Q496" s="210"/>
      <c r="R496" s="210"/>
      <c r="S496" s="210"/>
    </row>
    <row r="497" spans="1:19" s="209" customFormat="1" ht="13.9" hidden="1" customHeight="1" outlineLevel="2" x14ac:dyDescent="0.2">
      <c r="A497" s="1353">
        <f ca="1">IF($H497="UNIDADE CONSTRUTIVA",OFFSET(A497,-1,0)+1,LARGE(A$3:A495,1))</f>
        <v>0</v>
      </c>
      <c r="B497" s="1353">
        <f t="shared" ca="1" si="177"/>
        <v>16</v>
      </c>
      <c r="C497" s="1353">
        <f t="shared" ca="1" si="178"/>
        <v>3</v>
      </c>
      <c r="D497" s="1354">
        <f t="shared" ca="1" si="179"/>
        <v>3</v>
      </c>
      <c r="E497" s="1354">
        <f t="shared" ca="1" si="180"/>
        <v>1</v>
      </c>
      <c r="G497" s="803"/>
      <c r="H497" s="804" t="s">
        <v>559</v>
      </c>
      <c r="I497" s="805" t="str">
        <f t="shared" ca="1" si="181"/>
        <v>16.003.003.001</v>
      </c>
      <c r="J497" s="806" t="s">
        <v>3904</v>
      </c>
      <c r="K497" s="807" t="s">
        <v>1</v>
      </c>
      <c r="L497" s="1351">
        <f>Visus!G1991</f>
        <v>1935.4199999999998</v>
      </c>
      <c r="M497" s="1351">
        <v>6.6024000000000003</v>
      </c>
      <c r="N497" s="1089">
        <f t="shared" si="182"/>
        <v>12778.417008</v>
      </c>
      <c r="O497" s="1358"/>
      <c r="P497" s="810" t="s">
        <v>3784</v>
      </c>
      <c r="Q497" s="210"/>
      <c r="R497" s="210"/>
      <c r="S497" s="210"/>
    </row>
    <row r="498" spans="1:19" s="209" customFormat="1" ht="13.9" hidden="1" customHeight="1" outlineLevel="1" collapsed="1" x14ac:dyDescent="0.2">
      <c r="A498" s="1353">
        <f ca="1">IF($H498="UNIDADE CONSTRUTIVA",OFFSET(A498,-1,0)+1,LARGE(A$3:A496,1))</f>
        <v>0</v>
      </c>
      <c r="B498" s="1353">
        <f t="shared" ca="1" si="177"/>
        <v>16</v>
      </c>
      <c r="C498" s="1353">
        <f t="shared" ca="1" si="178"/>
        <v>3</v>
      </c>
      <c r="D498" s="1354">
        <f t="shared" ca="1" si="179"/>
        <v>4</v>
      </c>
      <c r="E498" s="1354">
        <f t="shared" ca="1" si="180"/>
        <v>0</v>
      </c>
      <c r="G498" s="803"/>
      <c r="H498" s="804" t="s">
        <v>558</v>
      </c>
      <c r="I498" s="805" t="str">
        <f t="shared" ca="1" si="181"/>
        <v>16.003.004</v>
      </c>
      <c r="J498" s="806" t="s">
        <v>2814</v>
      </c>
      <c r="K498" s="807"/>
      <c r="L498" s="1351"/>
      <c r="M498" s="1351"/>
      <c r="N498" s="1089">
        <f t="shared" ca="1" si="182"/>
        <v>87142.050978995307</v>
      </c>
      <c r="O498" s="1358"/>
      <c r="P498" s="810"/>
      <c r="Q498" s="210"/>
      <c r="R498" s="210"/>
      <c r="S498" s="210"/>
    </row>
    <row r="499" spans="1:19" s="209" customFormat="1" ht="13.9" hidden="1" customHeight="1" outlineLevel="2" x14ac:dyDescent="0.2">
      <c r="A499" s="1353">
        <f ca="1">IF($H499="UNIDADE CONSTRUTIVA",OFFSET(A499,-1,0)+1,LARGE(A$3:A498,1))</f>
        <v>0</v>
      </c>
      <c r="B499" s="1353">
        <f t="shared" ca="1" si="177"/>
        <v>16</v>
      </c>
      <c r="C499" s="1353">
        <f t="shared" ca="1" si="178"/>
        <v>3</v>
      </c>
      <c r="D499" s="1354">
        <f t="shared" ca="1" si="179"/>
        <v>4</v>
      </c>
      <c r="E499" s="1354">
        <f t="shared" ca="1" si="180"/>
        <v>1</v>
      </c>
      <c r="G499" s="803"/>
      <c r="H499" s="804" t="s">
        <v>559</v>
      </c>
      <c r="I499" s="805" t="str">
        <f ca="1">IF(H499="Unidade Construtiva",TEXT(A499,"00"),IF(H499="Célula Construtiva",TEXT(B499,"00"),IF(H499="Etapa",CONCATENATE(TEXT(B499,"00"),".",TEXT(C499,"000")),IF(H499="Subetapa",CONCATENATE(TEXT(B499,"00"),".",TEXT(C499,"000"),".",TEXT(D499,"000")),IF(H499="Serviço",CONCATENATE(TEXT(B499,"00"),".",TEXT(C499,"000"),".",TEXT(D499,"000"),".",TEXT(E499,"000")),"")))))</f>
        <v>16.003.004.001</v>
      </c>
      <c r="J499" s="806" t="s">
        <v>3907</v>
      </c>
      <c r="K499" s="807" t="s">
        <v>1</v>
      </c>
      <c r="L499" s="1351">
        <f>L492</f>
        <v>51.440000000000005</v>
      </c>
      <c r="M499" s="1351">
        <v>14.270773276091413</v>
      </c>
      <c r="N499" s="1089">
        <f t="shared" si="182"/>
        <v>734.08857732214233</v>
      </c>
      <c r="O499" s="1358"/>
      <c r="P499" s="810" t="s">
        <v>3784</v>
      </c>
      <c r="Q499" s="210"/>
      <c r="R499" s="210"/>
      <c r="S499" s="210"/>
    </row>
    <row r="500" spans="1:19" s="209" customFormat="1" ht="13.9" hidden="1" customHeight="1" outlineLevel="2" x14ac:dyDescent="0.2">
      <c r="A500" s="1353">
        <f ca="1">IF($H500="UNIDADE CONSTRUTIVA",OFFSET(A500,-1,0)+1,LARGE(A$3:A498,1))</f>
        <v>0</v>
      </c>
      <c r="B500" s="1353">
        <f t="shared" ca="1" si="177"/>
        <v>16</v>
      </c>
      <c r="C500" s="1353">
        <f t="shared" ca="1" si="178"/>
        <v>3</v>
      </c>
      <c r="D500" s="1354">
        <f t="shared" ca="1" si="179"/>
        <v>4</v>
      </c>
      <c r="E500" s="1354">
        <f t="shared" ca="1" si="180"/>
        <v>2</v>
      </c>
      <c r="G500" s="803"/>
      <c r="H500" s="804" t="s">
        <v>559</v>
      </c>
      <c r="I500" s="805" t="str">
        <f t="shared" ca="1" si="181"/>
        <v>16.003.004.002</v>
      </c>
      <c r="J500" s="806" t="s">
        <v>3908</v>
      </c>
      <c r="K500" s="807" t="s">
        <v>1</v>
      </c>
      <c r="L500" s="1351">
        <f>L494</f>
        <v>3763.27</v>
      </c>
      <c r="M500" s="1351">
        <v>14.270773276091417</v>
      </c>
      <c r="N500" s="1089">
        <f t="shared" si="182"/>
        <v>53704.772946716548</v>
      </c>
      <c r="O500" s="1358"/>
      <c r="P500" s="810" t="s">
        <v>3784</v>
      </c>
      <c r="Q500" s="210"/>
      <c r="R500" s="210"/>
      <c r="S500" s="210"/>
    </row>
    <row r="501" spans="1:19" s="209" customFormat="1" ht="13.9" hidden="1" customHeight="1" outlineLevel="2" x14ac:dyDescent="0.2">
      <c r="A501" s="1353">
        <f ca="1">IF($H501="UNIDADE CONSTRUTIVA",OFFSET(A501,-1,0)+1,LARGE(A$3:A498,1))</f>
        <v>0</v>
      </c>
      <c r="B501" s="1353">
        <f t="shared" ca="1" si="177"/>
        <v>16</v>
      </c>
      <c r="C501" s="1353">
        <f t="shared" ca="1" si="178"/>
        <v>3</v>
      </c>
      <c r="D501" s="1354">
        <f t="shared" ca="1" si="179"/>
        <v>4</v>
      </c>
      <c r="E501" s="1354">
        <f t="shared" ca="1" si="180"/>
        <v>3</v>
      </c>
      <c r="G501" s="803"/>
      <c r="H501" s="804" t="s">
        <v>559</v>
      </c>
      <c r="I501" s="805" t="str">
        <f t="shared" ca="1" si="181"/>
        <v>16.003.004.003</v>
      </c>
      <c r="J501" s="806" t="s">
        <v>2825</v>
      </c>
      <c r="K501" s="807" t="s">
        <v>1</v>
      </c>
      <c r="L501" s="1351">
        <f>L495</f>
        <v>356.2</v>
      </c>
      <c r="M501" s="1351">
        <v>14.270773276091417</v>
      </c>
      <c r="N501" s="1089">
        <f t="shared" si="182"/>
        <v>5083.2494409437622</v>
      </c>
      <c r="O501" s="1358"/>
      <c r="P501" s="810" t="s">
        <v>3784</v>
      </c>
      <c r="Q501" s="210"/>
      <c r="R501" s="210"/>
      <c r="S501" s="210"/>
    </row>
    <row r="502" spans="1:19" s="209" customFormat="1" ht="13.9" hidden="1" customHeight="1" outlineLevel="2" x14ac:dyDescent="0.2">
      <c r="A502" s="1353">
        <f ca="1">IF($H502="UNIDADE CONSTRUTIVA",OFFSET(A502,-1,0)+1,LARGE(A$3:A499,1))</f>
        <v>0</v>
      </c>
      <c r="B502" s="1353">
        <f t="shared" ca="1" si="177"/>
        <v>16</v>
      </c>
      <c r="C502" s="1353">
        <f t="shared" ca="1" si="178"/>
        <v>3</v>
      </c>
      <c r="D502" s="1354">
        <f t="shared" ca="1" si="179"/>
        <v>4</v>
      </c>
      <c r="E502" s="1354">
        <f t="shared" ca="1" si="180"/>
        <v>4</v>
      </c>
      <c r="G502" s="803"/>
      <c r="H502" s="804" t="s">
        <v>559</v>
      </c>
      <c r="I502" s="805" t="str">
        <f t="shared" ca="1" si="181"/>
        <v>16.003.004.004</v>
      </c>
      <c r="J502" s="806" t="s">
        <v>2826</v>
      </c>
      <c r="K502" s="807" t="s">
        <v>1</v>
      </c>
      <c r="L502" s="1351">
        <f>L497</f>
        <v>1935.4199999999998</v>
      </c>
      <c r="M502" s="1351">
        <v>14.270773276091418</v>
      </c>
      <c r="N502" s="1089">
        <f t="shared" si="182"/>
        <v>27619.940014012849</v>
      </c>
      <c r="O502" s="1358"/>
      <c r="P502" s="810" t="s">
        <v>3784</v>
      </c>
      <c r="Q502" s="210"/>
      <c r="R502" s="210"/>
      <c r="S502" s="210"/>
    </row>
    <row r="503" spans="1:19" s="209" customFormat="1" ht="13.9" customHeight="1" collapsed="1" x14ac:dyDescent="0.2">
      <c r="A503" s="1353">
        <f ca="1">IF($H503="UNIDADE CONSTRUTIVA",OFFSET(A503,-1,0)+1,LARGE(A$3:A501,1))</f>
        <v>0</v>
      </c>
      <c r="B503" s="1353">
        <f t="shared" ca="1" si="177"/>
        <v>17</v>
      </c>
      <c r="C503" s="1353">
        <f t="shared" ca="1" si="178"/>
        <v>0</v>
      </c>
      <c r="D503" s="1354">
        <f t="shared" ca="1" si="179"/>
        <v>4</v>
      </c>
      <c r="E503" s="1354">
        <f t="shared" ca="1" si="180"/>
        <v>4</v>
      </c>
      <c r="G503" s="803"/>
      <c r="H503" s="804" t="s">
        <v>556</v>
      </c>
      <c r="I503" s="805" t="str">
        <f t="shared" ref="I503:I605" ca="1" si="193">IF(H503="Unidade Construtiva",TEXT(A503,"00"),IF(H503="Célula Construtiva",TEXT(B503,"00"),IF(H503="Etapa",CONCATENATE(TEXT(B503,"00"),".",TEXT(C503,"000")),IF(H503="Subetapa",CONCATENATE(TEXT(B503,"00"),".",TEXT(C503,"000"),".",TEXT(D503,"000")),IF(H503="Serviço",CONCATENATE(TEXT(B503,"00"),".",TEXT(C503,"000"),".",TEXT(D503,"000"),".",TEXT(E503,"000")),"")))))</f>
        <v>17</v>
      </c>
      <c r="J503" s="806" t="s">
        <v>441</v>
      </c>
      <c r="K503" s="807"/>
      <c r="L503" s="1351"/>
      <c r="M503" s="1351"/>
      <c r="N503" s="1089">
        <f t="shared" ca="1" si="182"/>
        <v>2363970.4900061884</v>
      </c>
      <c r="O503" s="1358"/>
      <c r="P503" s="810"/>
      <c r="Q503" s="1359"/>
      <c r="R503" s="1359"/>
      <c r="S503" s="210"/>
    </row>
    <row r="504" spans="1:19" s="209" customFormat="1" ht="13.9" hidden="1" customHeight="1" outlineLevel="1" x14ac:dyDescent="0.2">
      <c r="A504" s="1353">
        <f ca="1">IF($H504="UNIDADE CONSTRUTIVA",OFFSET(A504,-1,0)+1,LARGE(A$3:A449,1))</f>
        <v>0</v>
      </c>
      <c r="B504" s="1353">
        <f t="shared" ref="B504:B568" ca="1" si="194">IF(H504="UNIDADE CONSTRUTIVA",0,IF(H504="CÉLULA CONSTRUTIVA",OFFSET(B504,-1,0)+1,OFFSET(B504,-1,0)))</f>
        <v>17</v>
      </c>
      <c r="C504" s="1353">
        <f t="shared" ref="C504:C568" ca="1" si="195">IF(H504="CÉLULA CONSTRUTIVA",0,IF(H504="ETAPA",OFFSET(C504,-1,0)+1,OFFSET(C504,-1,0)))</f>
        <v>1</v>
      </c>
      <c r="D504" s="1354">
        <f t="shared" ref="D504:D568" ca="1" si="196">IF(H504="ETAPA",0,IF(H504="SUBETAPA",OFFSET(D504,-1,0)+1,OFFSET(D504,-1,0)))</f>
        <v>0</v>
      </c>
      <c r="E504" s="1354">
        <f t="shared" ref="E504:E568" ca="1" si="197">IF(H504="Subetapa",0,IF(H504="serviço",OFFSET(E504,-1,0)+1,OFFSET(E504,-1,0)))</f>
        <v>4</v>
      </c>
      <c r="G504" s="803"/>
      <c r="H504" s="804" t="s">
        <v>557</v>
      </c>
      <c r="I504" s="805" t="str">
        <f t="shared" ref="I504:I508" ca="1" si="198">IF(H504="Unidade Construtiva",TEXT(A504,"00"),IF(H504="Célula Construtiva",TEXT(B504,"00"),IF(H504="Etapa",CONCATENATE(TEXT(B504,"00"),".",TEXT(C504,"000")),IF(H504="Subetapa",CONCATENATE(TEXT(B504,"00"),".",TEXT(C504,"000"),".",TEXT(D504,"000")),IF(H504="Serviço",CONCATENATE(TEXT(B504,"00"),".",TEXT(C504,"000"),".",TEXT(D504,"000"),".",TEXT(E504,"000")),"")))))</f>
        <v>17.001</v>
      </c>
      <c r="J504" s="806" t="s">
        <v>6942</v>
      </c>
      <c r="K504" s="807"/>
      <c r="L504" s="1351"/>
      <c r="M504" s="1351"/>
      <c r="N504" s="1089">
        <f t="shared" ca="1" si="182"/>
        <v>648133.53233896848</v>
      </c>
      <c r="O504" s="1358"/>
      <c r="P504" s="810"/>
      <c r="Q504" s="210"/>
      <c r="R504" s="210"/>
      <c r="S504" s="210"/>
    </row>
    <row r="505" spans="1:19" s="209" customFormat="1" ht="13.9" hidden="1" customHeight="1" outlineLevel="1" collapsed="1" x14ac:dyDescent="0.2">
      <c r="A505" s="1353">
        <f ca="1">IF($H505="UNIDADE CONSTRUTIVA",OFFSET(A505,-1,0)+1,LARGE(A$3:A450,1))</f>
        <v>0</v>
      </c>
      <c r="B505" s="1353">
        <f t="shared" ca="1" si="194"/>
        <v>17</v>
      </c>
      <c r="C505" s="1353">
        <f t="shared" ca="1" si="195"/>
        <v>1</v>
      </c>
      <c r="D505" s="1354">
        <f t="shared" ca="1" si="196"/>
        <v>1</v>
      </c>
      <c r="E505" s="1354">
        <f t="shared" ca="1" si="197"/>
        <v>0</v>
      </c>
      <c r="G505" s="803"/>
      <c r="H505" s="804" t="s">
        <v>558</v>
      </c>
      <c r="I505" s="805" t="str">
        <f t="shared" ca="1" si="198"/>
        <v>17.001.001</v>
      </c>
      <c r="J505" s="806" t="s">
        <v>442</v>
      </c>
      <c r="K505" s="807"/>
      <c r="L505" s="1351"/>
      <c r="M505" s="1351"/>
      <c r="N505" s="1089">
        <f t="shared" ca="1" si="182"/>
        <v>1042.0409999999999</v>
      </c>
      <c r="O505" s="1358"/>
      <c r="P505" s="810"/>
      <c r="Q505" s="210"/>
      <c r="R505" s="210"/>
      <c r="S505" s="210"/>
    </row>
    <row r="506" spans="1:19" s="209" customFormat="1" ht="13.9" hidden="1" customHeight="1" outlineLevel="2" x14ac:dyDescent="0.2">
      <c r="A506" s="1353">
        <f ca="1">IF($H506="UNIDADE CONSTRUTIVA",OFFSET(A506,-1,0)+1,LARGE(A$3:A451,1))</f>
        <v>0</v>
      </c>
      <c r="B506" s="1353">
        <f t="shared" ca="1" si="194"/>
        <v>17</v>
      </c>
      <c r="C506" s="1353">
        <f t="shared" ca="1" si="195"/>
        <v>1</v>
      </c>
      <c r="D506" s="1354">
        <f t="shared" ca="1" si="196"/>
        <v>1</v>
      </c>
      <c r="E506" s="1354">
        <f t="shared" ca="1" si="197"/>
        <v>1</v>
      </c>
      <c r="G506" s="803"/>
      <c r="H506" s="804" t="s">
        <v>559</v>
      </c>
      <c r="I506" s="805" t="str">
        <f t="shared" ca="1" si="198"/>
        <v>17.001.001.001</v>
      </c>
      <c r="J506" s="806" t="s">
        <v>3910</v>
      </c>
      <c r="K506" s="807" t="s">
        <v>1</v>
      </c>
      <c r="L506" s="1351">
        <f>Visus!G441+Visus!G433</f>
        <v>22.75</v>
      </c>
      <c r="M506" s="1351">
        <v>45.804000000000002</v>
      </c>
      <c r="N506" s="1089">
        <f t="shared" si="182"/>
        <v>1042.0409999999999</v>
      </c>
      <c r="O506" s="1358"/>
      <c r="P506" s="810" t="s">
        <v>1103</v>
      </c>
      <c r="Q506" s="210"/>
      <c r="R506" s="210"/>
      <c r="S506" s="210"/>
    </row>
    <row r="507" spans="1:19" s="209" customFormat="1" ht="13.9" hidden="1" customHeight="1" outlineLevel="1" collapsed="1" x14ac:dyDescent="0.2">
      <c r="A507" s="1353">
        <f ca="1">IF($H507="UNIDADE CONSTRUTIVA",OFFSET(A507,-1,0)+1,LARGE(A$3:A504,1))</f>
        <v>0</v>
      </c>
      <c r="B507" s="1353">
        <f t="shared" ca="1" si="194"/>
        <v>17</v>
      </c>
      <c r="C507" s="1353">
        <f t="shared" ca="1" si="195"/>
        <v>1</v>
      </c>
      <c r="D507" s="1354">
        <f t="shared" ca="1" si="196"/>
        <v>2</v>
      </c>
      <c r="E507" s="1354">
        <f t="shared" ca="1" si="197"/>
        <v>0</v>
      </c>
      <c r="G507" s="803"/>
      <c r="H507" s="804" t="s">
        <v>558</v>
      </c>
      <c r="I507" s="805" t="str">
        <f t="shared" ca="1" si="198"/>
        <v>17.001.002</v>
      </c>
      <c r="J507" s="806" t="s">
        <v>443</v>
      </c>
      <c r="K507" s="807"/>
      <c r="L507" s="1351"/>
      <c r="M507" s="1351"/>
      <c r="N507" s="1089">
        <f t="shared" ca="1" si="182"/>
        <v>253721.99999999997</v>
      </c>
      <c r="O507" s="1358"/>
      <c r="P507" s="810"/>
      <c r="Q507" s="210"/>
      <c r="R507" s="210"/>
      <c r="S507" s="210"/>
    </row>
    <row r="508" spans="1:19" s="209" customFormat="1" ht="13.9" hidden="1" customHeight="1" outlineLevel="2" x14ac:dyDescent="0.2">
      <c r="A508" s="1353">
        <f ca="1">IF($H508="UNIDADE CONSTRUTIVA",OFFSET(A508,-1,0)+1,LARGE(A$3:A505,1))</f>
        <v>0</v>
      </c>
      <c r="B508" s="1353">
        <f t="shared" ca="1" si="194"/>
        <v>17</v>
      </c>
      <c r="C508" s="1353">
        <f t="shared" ca="1" si="195"/>
        <v>1</v>
      </c>
      <c r="D508" s="1354">
        <f t="shared" ca="1" si="196"/>
        <v>2</v>
      </c>
      <c r="E508" s="1354">
        <f t="shared" ca="1" si="197"/>
        <v>1</v>
      </c>
      <c r="G508" s="803"/>
      <c r="H508" s="804" t="s">
        <v>559</v>
      </c>
      <c r="I508" s="805" t="str">
        <f t="shared" ca="1" si="198"/>
        <v>17.001.002.001</v>
      </c>
      <c r="J508" s="806" t="s">
        <v>444</v>
      </c>
      <c r="K508" s="807" t="s">
        <v>1</v>
      </c>
      <c r="L508" s="1368">
        <f>SUM(Visus!G422:G429)+Visus!G432+SUM(Visus!G434:G440)+Visus!G442+SUM(Visus!G463:G489)</f>
        <v>258.89999999999998</v>
      </c>
      <c r="M508" s="1368">
        <v>980</v>
      </c>
      <c r="N508" s="1089">
        <f t="shared" si="182"/>
        <v>253721.99999999997</v>
      </c>
      <c r="O508" s="1358"/>
      <c r="P508" s="810" t="s">
        <v>1103</v>
      </c>
      <c r="Q508" s="210"/>
      <c r="R508" s="210"/>
      <c r="S508" s="210"/>
    </row>
    <row r="509" spans="1:19" s="209" customFormat="1" ht="11.25" hidden="1" customHeight="1" outlineLevel="1" collapsed="1" x14ac:dyDescent="0.2">
      <c r="A509" s="1353">
        <f ca="1">IF($H509="UNIDADE CONSTRUTIVA",OFFSET(A509,-1,0)+1,LARGE(A$3:A506,1))</f>
        <v>0</v>
      </c>
      <c r="B509" s="1353">
        <f t="shared" ca="1" si="194"/>
        <v>17</v>
      </c>
      <c r="C509" s="1353">
        <f t="shared" ca="1" si="195"/>
        <v>1</v>
      </c>
      <c r="D509" s="1354">
        <f t="shared" ca="1" si="196"/>
        <v>3</v>
      </c>
      <c r="E509" s="1354">
        <f t="shared" ca="1" si="197"/>
        <v>0</v>
      </c>
      <c r="G509" s="803"/>
      <c r="H509" s="804" t="s">
        <v>558</v>
      </c>
      <c r="I509" s="805" t="str">
        <f ca="1">IF(H509="Unidade Construtiva",TEXT(A509,"00"),IF(H509="Célula Construtiva",TEXT(B509,"00"),IF(H509="Etapa",CONCATENATE(TEXT(B509,"00"),".",TEXT(C509,"000")),IF(H509="Subetapa",CONCATENATE(TEXT(B509,"00"),".",TEXT(C509,"000"),".",TEXT(D509,"000")),IF(H509="Serviço",CONCATENATE(TEXT(B509,"00"),".",TEXT(C509,"000"),".",TEXT(D509,"000"),".",TEXT(E509,"000")),"")))))</f>
        <v>17.001.003</v>
      </c>
      <c r="J509" s="806" t="s">
        <v>445</v>
      </c>
      <c r="K509" s="807"/>
      <c r="L509" s="1368"/>
      <c r="M509" s="1368"/>
      <c r="N509" s="1089">
        <f t="shared" ca="1" si="182"/>
        <v>123005.14133896853</v>
      </c>
      <c r="O509" s="1358"/>
      <c r="P509" s="810"/>
      <c r="Q509" s="210"/>
      <c r="R509" s="210"/>
      <c r="S509" s="210"/>
    </row>
    <row r="510" spans="1:19" s="209" customFormat="1" ht="13.9" hidden="1" customHeight="1" outlineLevel="2" x14ac:dyDescent="0.2">
      <c r="A510" s="1353">
        <f ca="1">IF($H510="UNIDADE CONSTRUTIVA",OFFSET(A510,-1,0)+1,LARGE(A$3:A507,1))</f>
        <v>0</v>
      </c>
      <c r="B510" s="1353">
        <f t="shared" ca="1" si="194"/>
        <v>17</v>
      </c>
      <c r="C510" s="1353">
        <f t="shared" ca="1" si="195"/>
        <v>1</v>
      </c>
      <c r="D510" s="1354">
        <f t="shared" ca="1" si="196"/>
        <v>3</v>
      </c>
      <c r="E510" s="1354">
        <f t="shared" ca="1" si="197"/>
        <v>1</v>
      </c>
      <c r="G510" s="803"/>
      <c r="H510" s="804" t="s">
        <v>559</v>
      </c>
      <c r="I510" s="805" t="str">
        <f t="shared" ref="I510:I511" ca="1" si="199">IF(H510="Unidade Construtiva",TEXT(A510,"00"),IF(H510="Célula Construtiva",TEXT(B510,"00"),IF(H510="Etapa",CONCATENATE(TEXT(B510,"00"),".",TEXT(C510,"000")),IF(H510="Subetapa",CONCATENATE(TEXT(B510,"00"),".",TEXT(C510,"000"),".",TEXT(D510,"000")),IF(H510="Serviço",CONCATENATE(TEXT(B510,"00"),".",TEXT(C510,"000"),".",TEXT(D510,"000"),".",TEXT(E510,"000")),"")))))</f>
        <v>17.001.003.001</v>
      </c>
      <c r="J510" s="806" t="s">
        <v>2830</v>
      </c>
      <c r="K510" s="807" t="s">
        <v>3</v>
      </c>
      <c r="L510" s="1368">
        <f>Visus!G431</f>
        <v>67.98</v>
      </c>
      <c r="M510" s="1351">
        <v>805.017048470742</v>
      </c>
      <c r="N510" s="1089">
        <f t="shared" si="182"/>
        <v>54725.058955041044</v>
      </c>
      <c r="O510" s="1358"/>
      <c r="P510" s="810" t="s">
        <v>1103</v>
      </c>
      <c r="Q510" s="210"/>
      <c r="R510" s="210"/>
      <c r="S510" s="210"/>
    </row>
    <row r="511" spans="1:19" s="209" customFormat="1" ht="13.9" hidden="1" customHeight="1" outlineLevel="2" x14ac:dyDescent="0.2">
      <c r="A511" s="1353">
        <f ca="1">IF($H511="UNIDADE CONSTRUTIVA",OFFSET(A511,-1,0)+1,LARGE(A$3:A508,1))</f>
        <v>0</v>
      </c>
      <c r="B511" s="1353">
        <f t="shared" ca="1" si="194"/>
        <v>17</v>
      </c>
      <c r="C511" s="1353">
        <f t="shared" ca="1" si="195"/>
        <v>1</v>
      </c>
      <c r="D511" s="1354">
        <f t="shared" ca="1" si="196"/>
        <v>3</v>
      </c>
      <c r="E511" s="1354">
        <f t="shared" ca="1" si="197"/>
        <v>2</v>
      </c>
      <c r="G511" s="803"/>
      <c r="H511" s="804" t="s">
        <v>559</v>
      </c>
      <c r="I511" s="805" t="str">
        <f t="shared" ca="1" si="199"/>
        <v>17.001.003.002</v>
      </c>
      <c r="J511" s="806" t="s">
        <v>6983</v>
      </c>
      <c r="K511" s="807" t="s">
        <v>3</v>
      </c>
      <c r="L511" s="1368">
        <f>Visus!G430</f>
        <v>77.75</v>
      </c>
      <c r="M511" s="1369">
        <v>878.20041651353665</v>
      </c>
      <c r="N511" s="1089">
        <f t="shared" si="182"/>
        <v>68280.082383927482</v>
      </c>
      <c r="O511" s="1358"/>
      <c r="P511" s="810" t="s">
        <v>1103</v>
      </c>
      <c r="Q511" s="210"/>
      <c r="R511" s="210"/>
      <c r="S511" s="210"/>
    </row>
    <row r="512" spans="1:19" s="209" customFormat="1" ht="11.25" hidden="1" customHeight="1" outlineLevel="1" collapsed="1" x14ac:dyDescent="0.2">
      <c r="A512" s="1353">
        <f ca="1">IF($H512="UNIDADE CONSTRUTIVA",OFFSET(A512,-1,0)+1,LARGE(A$3:A508,1))</f>
        <v>0</v>
      </c>
      <c r="B512" s="1353">
        <f t="shared" ca="1" si="194"/>
        <v>17</v>
      </c>
      <c r="C512" s="1353">
        <f t="shared" ca="1" si="195"/>
        <v>1</v>
      </c>
      <c r="D512" s="1354">
        <f t="shared" ca="1" si="196"/>
        <v>4</v>
      </c>
      <c r="E512" s="1354">
        <f t="shared" ca="1" si="197"/>
        <v>0</v>
      </c>
      <c r="G512" s="803"/>
      <c r="H512" s="804" t="s">
        <v>558</v>
      </c>
      <c r="I512" s="805" t="str">
        <f ca="1">IF(H512="Unidade Construtiva",TEXT(A512,"00"),IF(H512="Célula Construtiva",TEXT(B512,"00"),IF(H512="Etapa",CONCATENATE(TEXT(B512,"00"),".",TEXT(C512,"000")),IF(H512="Subetapa",CONCATENATE(TEXT(B512,"00"),".",TEXT(C512,"000"),".",TEXT(D512,"000")),IF(H512="Serviço",CONCATENATE(TEXT(B512,"00"),".",TEXT(C512,"000"),".",TEXT(D512,"000"),".",TEXT(E512,"000")),"")))))</f>
        <v>17.001.004</v>
      </c>
      <c r="J512" s="806" t="s">
        <v>3911</v>
      </c>
      <c r="K512" s="807"/>
      <c r="L512" s="1368"/>
      <c r="M512" s="1368"/>
      <c r="N512" s="1089">
        <f t="shared" ca="1" si="182"/>
        <v>270364.35000000003</v>
      </c>
      <c r="O512" s="1358"/>
      <c r="P512" s="810"/>
      <c r="Q512" s="210"/>
      <c r="R512" s="210"/>
      <c r="S512" s="210"/>
    </row>
    <row r="513" spans="1:19" s="209" customFormat="1" ht="11.25" hidden="1" outlineLevel="2" x14ac:dyDescent="0.2">
      <c r="A513" s="1353">
        <f ca="1">IF($H513="UNIDADE CONSTRUTIVA",OFFSET(A513,-1,0)+1,LARGE(A$3:A509,1))</f>
        <v>0</v>
      </c>
      <c r="B513" s="1353">
        <f t="shared" ca="1" si="194"/>
        <v>17</v>
      </c>
      <c r="C513" s="1353">
        <f t="shared" ca="1" si="195"/>
        <v>1</v>
      </c>
      <c r="D513" s="1354">
        <f t="shared" ca="1" si="196"/>
        <v>4</v>
      </c>
      <c r="E513" s="1354">
        <f t="shared" ca="1" si="197"/>
        <v>1</v>
      </c>
      <c r="G513" s="803"/>
      <c r="H513" s="804" t="s">
        <v>559</v>
      </c>
      <c r="I513" s="805" t="str">
        <f ca="1">IF(H513="Unidade Construtiva",TEXT(A513,"00"),IF(H513="Célula Construtiva",TEXT(B513,"00"),IF(H513="Etapa",CONCATENATE(TEXT(B513,"00"),".",TEXT(C513,"000")),IF(H513="Subetapa",CONCATENATE(TEXT(B513,"00"),".",TEXT(C513,"000"),".",TEXT(D513,"000")),IF(H513="Serviço",CONCATENATE(TEXT(B513,"00"),".",TEXT(C513,"000"),".",TEXT(D513,"000"),".",TEXT(E513,"000")),"")))))</f>
        <v>17.001.004.001</v>
      </c>
      <c r="J513" s="806" t="s">
        <v>3911</v>
      </c>
      <c r="K513" s="807" t="s">
        <v>1</v>
      </c>
      <c r="L513" s="1368">
        <f>SUM(Visus!G443:G462)</f>
        <v>137.59</v>
      </c>
      <c r="M513" s="1368">
        <v>1965</v>
      </c>
      <c r="N513" s="1089">
        <f t="shared" si="182"/>
        <v>270364.35000000003</v>
      </c>
      <c r="O513" s="1358"/>
      <c r="P513" s="810" t="s">
        <v>1103</v>
      </c>
      <c r="Q513" s="210"/>
      <c r="R513" s="210"/>
      <c r="S513" s="210"/>
    </row>
    <row r="514" spans="1:19" s="209" customFormat="1" ht="13.9" hidden="1" customHeight="1" outlineLevel="1" collapsed="1" x14ac:dyDescent="0.2">
      <c r="A514" s="1353">
        <f ca="1">IF($H514="UNIDADE CONSTRUTIVA",OFFSET(A514,-1,0)+1,LARGE(A$3:A511,1))</f>
        <v>0</v>
      </c>
      <c r="B514" s="1353">
        <f t="shared" ca="1" si="194"/>
        <v>17</v>
      </c>
      <c r="C514" s="1353">
        <f t="shared" ca="1" si="195"/>
        <v>1</v>
      </c>
      <c r="D514" s="1354">
        <f t="shared" ca="1" si="196"/>
        <v>5</v>
      </c>
      <c r="E514" s="1354">
        <f t="shared" ca="1" si="197"/>
        <v>0</v>
      </c>
      <c r="G514" s="803"/>
      <c r="H514" s="804" t="s">
        <v>558</v>
      </c>
      <c r="I514" s="805" t="str">
        <f t="shared" ref="I514:I540" ca="1" si="200">IF(H514="Unidade Construtiva",TEXT(A514,"00"),IF(H514="Célula Construtiva",TEXT(B514,"00"),IF(H514="Etapa",CONCATENATE(TEXT(B514,"00"),".",TEXT(C514,"000")),IF(H514="Subetapa",CONCATENATE(TEXT(B514,"00"),".",TEXT(C514,"000"),".",TEXT(D514,"000")),IF(H514="Serviço",CONCATENATE(TEXT(B514,"00"),".",TEXT(C514,"000"),".",TEXT(D514,"000"),".",TEXT(E514,"000")),"")))))</f>
        <v>17.001.005</v>
      </c>
      <c r="J514" s="806" t="s">
        <v>422</v>
      </c>
      <c r="K514" s="807"/>
      <c r="L514" s="1351"/>
      <c r="M514" s="1351"/>
      <c r="N514" s="1089">
        <f t="shared" ca="1" si="182"/>
        <v>0</v>
      </c>
      <c r="O514" s="1358"/>
      <c r="P514" s="810"/>
      <c r="Q514" s="210"/>
      <c r="R514" s="210"/>
      <c r="S514" s="210"/>
    </row>
    <row r="515" spans="1:19" s="209" customFormat="1" ht="13.9" hidden="1" customHeight="1" outlineLevel="2" x14ac:dyDescent="0.2">
      <c r="A515" s="1353">
        <f ca="1">IF($H515="UNIDADE CONSTRUTIVA",OFFSET(A515,-1,0)+1,LARGE(A$3:A510,1))</f>
        <v>0</v>
      </c>
      <c r="B515" s="1353">
        <f t="shared" ref="B515:B516" ca="1" si="201">IF(H515="UNIDADE CONSTRUTIVA",0,IF(H515="CÉLULA CONSTRUTIVA",OFFSET(B515,-1,0)+1,OFFSET(B515,-1,0)))</f>
        <v>17</v>
      </c>
      <c r="C515" s="1353">
        <f t="shared" ref="C515:C516" ca="1" si="202">IF(H515="CÉLULA CONSTRUTIVA",0,IF(H515="ETAPA",OFFSET(C515,-1,0)+1,OFFSET(C515,-1,0)))</f>
        <v>1</v>
      </c>
      <c r="D515" s="1354">
        <f t="shared" ref="D515:D516" ca="1" si="203">IF(H515="ETAPA",0,IF(H515="SUBETAPA",OFFSET(D515,-1,0)+1,OFFSET(D515,-1,0)))</f>
        <v>5</v>
      </c>
      <c r="E515" s="1354">
        <f t="shared" ref="E515:E516" ca="1" si="204">IF(H515="Subetapa",0,IF(H515="serviço",OFFSET(E515,-1,0)+1,OFFSET(E515,-1,0)))</f>
        <v>1</v>
      </c>
      <c r="G515" s="803"/>
      <c r="H515" s="804" t="s">
        <v>559</v>
      </c>
      <c r="I515" s="805" t="str">
        <f t="shared" ref="I515:I516" ca="1" si="205">IF(H515="Unidade Construtiva",TEXT(A515,"00"),IF(H515="Célula Construtiva",TEXT(B515,"00"),IF(H515="Etapa",CONCATENATE(TEXT(B515,"00"),".",TEXT(C515,"000")),IF(H515="Subetapa",CONCATENATE(TEXT(B515,"00"),".",TEXT(C515,"000"),".",TEXT(D515,"000")),IF(H515="Serviço",CONCATENATE(TEXT(B515,"00"),".",TEXT(C515,"000"),".",TEXT(D515,"000"),".",TEXT(E515,"000")),"")))))</f>
        <v>17.001.005.001</v>
      </c>
      <c r="J515" s="806" t="s">
        <v>6985</v>
      </c>
      <c r="K515" s="807" t="s">
        <v>3</v>
      </c>
      <c r="L515" s="1368">
        <f>L506</f>
        <v>22.75</v>
      </c>
      <c r="M515" s="1369"/>
      <c r="N515" s="1089">
        <f t="shared" si="182"/>
        <v>0</v>
      </c>
      <c r="O515" s="1358"/>
      <c r="P515" s="810" t="s">
        <v>1103</v>
      </c>
      <c r="Q515" s="210"/>
      <c r="R515" s="210"/>
      <c r="S515" s="210"/>
    </row>
    <row r="516" spans="1:19" s="209" customFormat="1" ht="13.9" hidden="1" customHeight="1" outlineLevel="2" x14ac:dyDescent="0.2">
      <c r="A516" s="1353">
        <f ca="1">IF($H516="UNIDADE CONSTRUTIVA",OFFSET(A516,-1,0)+1,LARGE(A$3:A511,1))</f>
        <v>0</v>
      </c>
      <c r="B516" s="1353">
        <f t="shared" ca="1" si="201"/>
        <v>17</v>
      </c>
      <c r="C516" s="1353">
        <f t="shared" ca="1" si="202"/>
        <v>1</v>
      </c>
      <c r="D516" s="1354">
        <f t="shared" ca="1" si="203"/>
        <v>5</v>
      </c>
      <c r="E516" s="1354">
        <f t="shared" ca="1" si="204"/>
        <v>2</v>
      </c>
      <c r="G516" s="803"/>
      <c r="H516" s="804" t="s">
        <v>559</v>
      </c>
      <c r="I516" s="805" t="str">
        <f t="shared" ca="1" si="205"/>
        <v>17.001.005.002</v>
      </c>
      <c r="J516" s="806" t="s">
        <v>6986</v>
      </c>
      <c r="K516" s="807" t="s">
        <v>3</v>
      </c>
      <c r="L516" s="1368">
        <f>L508</f>
        <v>258.89999999999998</v>
      </c>
      <c r="M516" s="1369"/>
      <c r="N516" s="1089">
        <f t="shared" si="182"/>
        <v>0</v>
      </c>
      <c r="O516" s="1358"/>
      <c r="P516" s="810" t="s">
        <v>1103</v>
      </c>
      <c r="Q516" s="210"/>
      <c r="R516" s="210"/>
      <c r="S516" s="210"/>
    </row>
    <row r="517" spans="1:19" s="209" customFormat="1" ht="13.9" hidden="1" customHeight="1" outlineLevel="2" x14ac:dyDescent="0.2">
      <c r="A517" s="1353">
        <f ca="1">IF($H517="UNIDADE CONSTRUTIVA",OFFSET(A517,-1,0)+1,LARGE(A$3:A512,1))</f>
        <v>0</v>
      </c>
      <c r="B517" s="1353">
        <f t="shared" ca="1" si="194"/>
        <v>17</v>
      </c>
      <c r="C517" s="1353">
        <f t="shared" ca="1" si="195"/>
        <v>1</v>
      </c>
      <c r="D517" s="1354">
        <f t="shared" ca="1" si="196"/>
        <v>5</v>
      </c>
      <c r="E517" s="1354">
        <f t="shared" ca="1" si="197"/>
        <v>3</v>
      </c>
      <c r="G517" s="803"/>
      <c r="H517" s="804" t="s">
        <v>559</v>
      </c>
      <c r="I517" s="805" t="str">
        <f t="shared" ca="1" si="200"/>
        <v>17.001.005.003</v>
      </c>
      <c r="J517" s="806" t="s">
        <v>6984</v>
      </c>
      <c r="K517" s="807" t="s">
        <v>3</v>
      </c>
      <c r="L517" s="1368">
        <f>SUM(L510:L511)</f>
        <v>145.73000000000002</v>
      </c>
      <c r="M517" s="1369"/>
      <c r="N517" s="1089">
        <f t="shared" si="182"/>
        <v>0</v>
      </c>
      <c r="O517" s="1358"/>
      <c r="P517" s="810" t="s">
        <v>1103</v>
      </c>
      <c r="Q517" s="210"/>
      <c r="R517" s="210"/>
      <c r="S517" s="210"/>
    </row>
    <row r="518" spans="1:19" s="209" customFormat="1" ht="13.9" hidden="1" customHeight="1" outlineLevel="2" x14ac:dyDescent="0.2">
      <c r="A518" s="1353">
        <f ca="1">IF($H518="UNIDADE CONSTRUTIVA",OFFSET(A518,-1,0)+1,LARGE(A$3:A513,1))</f>
        <v>0</v>
      </c>
      <c r="B518" s="1353">
        <f t="shared" ref="B518" ca="1" si="206">IF(H518="UNIDADE CONSTRUTIVA",0,IF(H518="CÉLULA CONSTRUTIVA",OFFSET(B518,-1,0)+1,OFFSET(B518,-1,0)))</f>
        <v>17</v>
      </c>
      <c r="C518" s="1353">
        <f t="shared" ref="C518" ca="1" si="207">IF(H518="CÉLULA CONSTRUTIVA",0,IF(H518="ETAPA",OFFSET(C518,-1,0)+1,OFFSET(C518,-1,0)))</f>
        <v>1</v>
      </c>
      <c r="D518" s="1354">
        <f t="shared" ref="D518" ca="1" si="208">IF(H518="ETAPA",0,IF(H518="SUBETAPA",OFFSET(D518,-1,0)+1,OFFSET(D518,-1,0)))</f>
        <v>5</v>
      </c>
      <c r="E518" s="1354">
        <f t="shared" ref="E518" ca="1" si="209">IF(H518="Subetapa",0,IF(H518="serviço",OFFSET(E518,-1,0)+1,OFFSET(E518,-1,0)))</f>
        <v>4</v>
      </c>
      <c r="G518" s="803"/>
      <c r="H518" s="804" t="s">
        <v>559</v>
      </c>
      <c r="I518" s="805" t="str">
        <f t="shared" ref="I518" ca="1" si="210">IF(H518="Unidade Construtiva",TEXT(A518,"00"),IF(H518="Célula Construtiva",TEXT(B518,"00"),IF(H518="Etapa",CONCATENATE(TEXT(B518,"00"),".",TEXT(C518,"000")),IF(H518="Subetapa",CONCATENATE(TEXT(B518,"00"),".",TEXT(C518,"000"),".",TEXT(D518,"000")),IF(H518="Serviço",CONCATENATE(TEXT(B518,"00"),".",TEXT(C518,"000"),".",TEXT(D518,"000"),".",TEXT(E518,"000")),"")))))</f>
        <v>17.001.005.004</v>
      </c>
      <c r="J518" s="806" t="s">
        <v>6987</v>
      </c>
      <c r="K518" s="807" t="s">
        <v>3</v>
      </c>
      <c r="L518" s="1368">
        <f>L513</f>
        <v>137.59</v>
      </c>
      <c r="M518" s="1369"/>
      <c r="N518" s="1089">
        <f t="shared" si="182"/>
        <v>0</v>
      </c>
      <c r="O518" s="1358"/>
      <c r="P518" s="810" t="s">
        <v>1103</v>
      </c>
      <c r="Q518" s="210"/>
      <c r="R518" s="210"/>
      <c r="S518" s="210"/>
    </row>
    <row r="519" spans="1:19" s="209" customFormat="1" ht="13.9" hidden="1" customHeight="1" outlineLevel="1" x14ac:dyDescent="0.2">
      <c r="A519" s="1353">
        <f ca="1">IF($H519="UNIDADE CONSTRUTIVA",OFFSET(A519,-1,0)+1,LARGE(A$3:A517,1))</f>
        <v>0</v>
      </c>
      <c r="B519" s="1353">
        <f t="shared" ca="1" si="194"/>
        <v>17</v>
      </c>
      <c r="C519" s="1353">
        <f t="shared" ca="1" si="195"/>
        <v>2</v>
      </c>
      <c r="D519" s="1354">
        <f t="shared" ca="1" si="196"/>
        <v>0</v>
      </c>
      <c r="E519" s="1354">
        <f t="shared" ca="1" si="197"/>
        <v>4</v>
      </c>
      <c r="G519" s="803"/>
      <c r="H519" s="804" t="s">
        <v>557</v>
      </c>
      <c r="I519" s="805" t="str">
        <f t="shared" ca="1" si="200"/>
        <v>17.002</v>
      </c>
      <c r="J519" s="806" t="s">
        <v>6941</v>
      </c>
      <c r="K519" s="807"/>
      <c r="L519" s="1351"/>
      <c r="M519" s="1351"/>
      <c r="N519" s="1089">
        <f t="shared" ca="1" si="182"/>
        <v>30711.071806153846</v>
      </c>
      <c r="O519" s="1358"/>
      <c r="P519" s="810"/>
      <c r="Q519" s="210"/>
      <c r="R519" s="210"/>
      <c r="S519" s="210"/>
    </row>
    <row r="520" spans="1:19" s="209" customFormat="1" ht="13.9" hidden="1" customHeight="1" outlineLevel="1" collapsed="1" x14ac:dyDescent="0.2">
      <c r="A520" s="1353">
        <f ca="1">IF($H520="UNIDADE CONSTRUTIVA",OFFSET(A520,-1,0)+1,LARGE(A$3:A517,1))</f>
        <v>0</v>
      </c>
      <c r="B520" s="1353">
        <f t="shared" ca="1" si="194"/>
        <v>17</v>
      </c>
      <c r="C520" s="1353">
        <f t="shared" ca="1" si="195"/>
        <v>2</v>
      </c>
      <c r="D520" s="1354">
        <f t="shared" ca="1" si="196"/>
        <v>1</v>
      </c>
      <c r="E520" s="1354">
        <f t="shared" ca="1" si="197"/>
        <v>0</v>
      </c>
      <c r="G520" s="803"/>
      <c r="H520" s="804" t="s">
        <v>558</v>
      </c>
      <c r="I520" s="805" t="str">
        <f t="shared" ca="1" si="200"/>
        <v>17.002.001</v>
      </c>
      <c r="J520" s="806" t="s">
        <v>446</v>
      </c>
      <c r="K520" s="807"/>
      <c r="L520" s="1351"/>
      <c r="M520" s="1351"/>
      <c r="N520" s="1089">
        <f t="shared" ref="N520:N583" ca="1" si="211">IF(H520="Serviço",M520*L520,IF(H520="CÉLULA CONSTRUTIVA",SUMIFS($N$8:$N$744,$B$8:$B$744,B520,$H$8:$H$744,"Serviço"),IF(H520="ETAPA",SUMIFS($N$8:$N$744,$B$8:$B$744,B520,$C$8:$C$744,C520,$H$8:$H$744,"Serviço"),IF(H520="SUBETAPA",SUMIFS($N$8:$N$744,$B$8:$B$744,B520,$C$8:$C$744,C520,$D$8:$D$744,D520,$H$8:$H$744,"Serviço"),0))))</f>
        <v>19552.471806153848</v>
      </c>
      <c r="O520" s="1358"/>
      <c r="P520" s="810"/>
      <c r="Q520" s="210"/>
      <c r="R520" s="210"/>
      <c r="S520" s="210"/>
    </row>
    <row r="521" spans="1:19" s="209" customFormat="1" ht="13.9" hidden="1" customHeight="1" outlineLevel="2" x14ac:dyDescent="0.2">
      <c r="A521" s="1353">
        <f ca="1">IF($H521="UNIDADE CONSTRUTIVA",OFFSET(A521,-1,0)+1,LARGE(A$3:A515,1))</f>
        <v>0</v>
      </c>
      <c r="B521" s="1353">
        <f t="shared" ca="1" si="194"/>
        <v>17</v>
      </c>
      <c r="C521" s="1353">
        <f t="shared" ca="1" si="195"/>
        <v>2</v>
      </c>
      <c r="D521" s="1354">
        <f t="shared" ca="1" si="196"/>
        <v>1</v>
      </c>
      <c r="E521" s="1354">
        <f t="shared" ca="1" si="197"/>
        <v>1</v>
      </c>
      <c r="G521" s="803"/>
      <c r="H521" s="804" t="s">
        <v>559</v>
      </c>
      <c r="I521" s="805" t="str">
        <f t="shared" ca="1" si="200"/>
        <v>17.002.001.001</v>
      </c>
      <c r="J521" s="1699" t="s">
        <v>6990</v>
      </c>
      <c r="K521" s="807" t="s">
        <v>2</v>
      </c>
      <c r="L521" s="1351">
        <f>Visus!G518</f>
        <v>3</v>
      </c>
      <c r="M521" s="1351">
        <v>963.7105600000001</v>
      </c>
      <c r="N521" s="1089">
        <f t="shared" si="211"/>
        <v>2891.1316800000004</v>
      </c>
      <c r="O521" s="1358"/>
      <c r="P521" s="810" t="s">
        <v>1103</v>
      </c>
      <c r="Q521" s="210"/>
      <c r="R521" s="210"/>
      <c r="S521" s="210"/>
    </row>
    <row r="522" spans="1:19" s="209" customFormat="1" ht="13.9" hidden="1" customHeight="1" outlineLevel="2" x14ac:dyDescent="0.2">
      <c r="A522" s="1353">
        <f ca="1">IF($H522="UNIDADE CONSTRUTIVA",OFFSET(A522,-1,0)+1,LARGE(A$3:A516,1))</f>
        <v>0</v>
      </c>
      <c r="B522" s="1353">
        <f t="shared" ref="B522" ca="1" si="212">IF(H522="UNIDADE CONSTRUTIVA",0,IF(H522="CÉLULA CONSTRUTIVA",OFFSET(B522,-1,0)+1,OFFSET(B522,-1,0)))</f>
        <v>17</v>
      </c>
      <c r="C522" s="1353">
        <f t="shared" ref="C522" ca="1" si="213">IF(H522="CÉLULA CONSTRUTIVA",0,IF(H522="ETAPA",OFFSET(C522,-1,0)+1,OFFSET(C522,-1,0)))</f>
        <v>2</v>
      </c>
      <c r="D522" s="1354">
        <f t="shared" ref="D522" ca="1" si="214">IF(H522="ETAPA",0,IF(H522="SUBETAPA",OFFSET(D522,-1,0)+1,OFFSET(D522,-1,0)))</f>
        <v>1</v>
      </c>
      <c r="E522" s="1354">
        <f t="shared" ref="E522" ca="1" si="215">IF(H522="Subetapa",0,IF(H522="serviço",OFFSET(E522,-1,0)+1,OFFSET(E522,-1,0)))</f>
        <v>2</v>
      </c>
      <c r="G522" s="803"/>
      <c r="H522" s="804" t="s">
        <v>559</v>
      </c>
      <c r="I522" s="805" t="str">
        <f t="shared" ref="I522" ca="1" si="216">IF(H522="Unidade Construtiva",TEXT(A522,"00"),IF(H522="Célula Construtiva",TEXT(B522,"00"),IF(H522="Etapa",CONCATENATE(TEXT(B522,"00"),".",TEXT(C522,"000")),IF(H522="Subetapa",CONCATENATE(TEXT(B522,"00"),".",TEXT(C522,"000"),".",TEXT(D522,"000")),IF(H522="Serviço",CONCATENATE(TEXT(B522,"00"),".",TEXT(C522,"000"),".",TEXT(D522,"000"),".",TEXT(E522,"000")),"")))))</f>
        <v>17.002.001.002</v>
      </c>
      <c r="J522" s="806" t="s">
        <v>6989</v>
      </c>
      <c r="K522" s="807" t="s">
        <v>2</v>
      </c>
      <c r="L522" s="1351">
        <f>Visus!G517</f>
        <v>1</v>
      </c>
      <c r="M522" s="1351">
        <v>963.7105600000001</v>
      </c>
      <c r="N522" s="1089">
        <f t="shared" si="211"/>
        <v>963.7105600000001</v>
      </c>
      <c r="O522" s="1358"/>
      <c r="P522" s="810" t="s">
        <v>1103</v>
      </c>
      <c r="Q522" s="210"/>
      <c r="R522" s="210"/>
      <c r="S522" s="210"/>
    </row>
    <row r="523" spans="1:19" s="209" customFormat="1" ht="13.9" hidden="1" customHeight="1" outlineLevel="2" x14ac:dyDescent="0.2">
      <c r="A523" s="1353">
        <f ca="1">IF($H523="UNIDADE CONSTRUTIVA",OFFSET(A523,-1,0)+1,LARGE(A$3:A517,1))</f>
        <v>0</v>
      </c>
      <c r="B523" s="1353">
        <f t="shared" ca="1" si="194"/>
        <v>17</v>
      </c>
      <c r="C523" s="1353">
        <f t="shared" ca="1" si="195"/>
        <v>2</v>
      </c>
      <c r="D523" s="1354">
        <f t="shared" ca="1" si="196"/>
        <v>1</v>
      </c>
      <c r="E523" s="1354">
        <f t="shared" ca="1" si="197"/>
        <v>3</v>
      </c>
      <c r="G523" s="803"/>
      <c r="H523" s="804" t="s">
        <v>559</v>
      </c>
      <c r="I523" s="805" t="str">
        <f t="shared" ca="1" si="200"/>
        <v>17.002.001.003</v>
      </c>
      <c r="J523" s="806" t="s">
        <v>3912</v>
      </c>
      <c r="K523" s="807" t="s">
        <v>2</v>
      </c>
      <c r="L523" s="1351">
        <f>Visus!G519+Visus!G524</f>
        <v>2</v>
      </c>
      <c r="M523" s="1351">
        <v>963.7105600000001</v>
      </c>
      <c r="N523" s="1089">
        <f t="shared" si="211"/>
        <v>1927.4211200000002</v>
      </c>
      <c r="O523" s="1358"/>
      <c r="P523" s="810" t="s">
        <v>1103</v>
      </c>
      <c r="Q523" s="210"/>
      <c r="R523" s="210"/>
      <c r="S523" s="210"/>
    </row>
    <row r="524" spans="1:19" s="209" customFormat="1" ht="12.75" hidden="1" customHeight="1" outlineLevel="2" x14ac:dyDescent="0.2">
      <c r="A524" s="1353">
        <f ca="1">IF($H524="UNIDADE CONSTRUTIVA",OFFSET(A524,-1,0)+1,LARGE(A$3:A519,1))</f>
        <v>0</v>
      </c>
      <c r="B524" s="1353">
        <f t="shared" ca="1" si="194"/>
        <v>17</v>
      </c>
      <c r="C524" s="1353">
        <f t="shared" ca="1" si="195"/>
        <v>2</v>
      </c>
      <c r="D524" s="1354">
        <f t="shared" ca="1" si="196"/>
        <v>1</v>
      </c>
      <c r="E524" s="1354">
        <f t="shared" ca="1" si="197"/>
        <v>4</v>
      </c>
      <c r="G524" s="803"/>
      <c r="H524" s="804" t="s">
        <v>559</v>
      </c>
      <c r="I524" s="805" t="str">
        <f t="shared" ca="1" si="200"/>
        <v>17.002.001.004</v>
      </c>
      <c r="J524" s="806" t="s">
        <v>3913</v>
      </c>
      <c r="K524" s="807" t="s">
        <v>2</v>
      </c>
      <c r="L524" s="1351">
        <f>Visus!G520+Visus!G521</f>
        <v>10</v>
      </c>
      <c r="M524" s="1351">
        <v>982.02938461538463</v>
      </c>
      <c r="N524" s="1089">
        <f t="shared" si="211"/>
        <v>9820.293846153847</v>
      </c>
      <c r="O524" s="1358"/>
      <c r="P524" s="810" t="s">
        <v>1103</v>
      </c>
      <c r="Q524" s="210"/>
      <c r="R524" s="210"/>
      <c r="S524" s="210"/>
    </row>
    <row r="525" spans="1:19" s="209" customFormat="1" ht="12.75" hidden="1" customHeight="1" outlineLevel="2" x14ac:dyDescent="0.2">
      <c r="A525" s="1353">
        <f ca="1">IF($H525="UNIDADE CONSTRUTIVA",OFFSET(A525,-1,0)+1,LARGE(A$3:A520,1))</f>
        <v>0</v>
      </c>
      <c r="B525" s="1353">
        <f t="shared" ca="1" si="194"/>
        <v>17</v>
      </c>
      <c r="C525" s="1353">
        <f t="shared" ca="1" si="195"/>
        <v>2</v>
      </c>
      <c r="D525" s="1354">
        <f t="shared" ca="1" si="196"/>
        <v>1</v>
      </c>
      <c r="E525" s="1354">
        <f t="shared" ca="1" si="197"/>
        <v>5</v>
      </c>
      <c r="G525" s="803"/>
      <c r="H525" s="804" t="s">
        <v>559</v>
      </c>
      <c r="I525" s="805" t="str">
        <f t="shared" ca="1" si="200"/>
        <v>17.002.001.005</v>
      </c>
      <c r="J525" s="806" t="s">
        <v>3914</v>
      </c>
      <c r="K525" s="807" t="s">
        <v>2</v>
      </c>
      <c r="L525" s="1351">
        <f>Visus!G522</f>
        <v>3</v>
      </c>
      <c r="M525" s="1351">
        <v>1316.6382000000001</v>
      </c>
      <c r="N525" s="1089">
        <f t="shared" si="211"/>
        <v>3949.9146000000001</v>
      </c>
      <c r="O525" s="1358"/>
      <c r="P525" s="810" t="s">
        <v>1103</v>
      </c>
      <c r="Q525" s="210"/>
      <c r="R525" s="210"/>
      <c r="S525" s="210"/>
    </row>
    <row r="526" spans="1:19" s="209" customFormat="1" ht="12.75" hidden="1" customHeight="1" outlineLevel="2" x14ac:dyDescent="0.2">
      <c r="A526" s="1353">
        <f ca="1">IF($H526="UNIDADE CONSTRUTIVA",OFFSET(A526,-1,0)+1,LARGE(A$3:A523,1))</f>
        <v>0</v>
      </c>
      <c r="B526" s="1353">
        <f t="shared" ca="1" si="194"/>
        <v>17</v>
      </c>
      <c r="C526" s="1353">
        <f t="shared" ca="1" si="195"/>
        <v>2</v>
      </c>
      <c r="D526" s="1354">
        <f t="shared" ca="1" si="196"/>
        <v>1</v>
      </c>
      <c r="E526" s="1354">
        <f t="shared" ca="1" si="197"/>
        <v>6</v>
      </c>
      <c r="G526" s="803"/>
      <c r="H526" s="804" t="s">
        <v>559</v>
      </c>
      <c r="I526" s="805" t="str">
        <f t="shared" ca="1" si="200"/>
        <v>17.002.001.006</v>
      </c>
      <c r="J526" s="806" t="s">
        <v>6988</v>
      </c>
      <c r="K526" s="807" t="s">
        <v>2</v>
      </c>
      <c r="L526" s="1351">
        <f>Visus!G523</f>
        <v>4</v>
      </c>
      <c r="M526" s="1351"/>
      <c r="N526" s="1089">
        <f t="shared" si="211"/>
        <v>0</v>
      </c>
      <c r="O526" s="1358"/>
      <c r="P526" s="810" t="s">
        <v>1103</v>
      </c>
      <c r="Q526" s="210"/>
      <c r="R526" s="210"/>
      <c r="S526" s="210"/>
    </row>
    <row r="527" spans="1:19" s="209" customFormat="1" ht="13.9" hidden="1" customHeight="1" outlineLevel="1" collapsed="1" x14ac:dyDescent="0.2">
      <c r="A527" s="1353">
        <f ca="1">IF($H527="UNIDADE CONSTRUTIVA",OFFSET(A527,-1,0)+1,LARGE(A$3:A524,1))</f>
        <v>0</v>
      </c>
      <c r="B527" s="1353">
        <f t="shared" ca="1" si="194"/>
        <v>17</v>
      </c>
      <c r="C527" s="1353">
        <f t="shared" ca="1" si="195"/>
        <v>2</v>
      </c>
      <c r="D527" s="1354">
        <f t="shared" ca="1" si="196"/>
        <v>2</v>
      </c>
      <c r="E527" s="1354">
        <f t="shared" ca="1" si="197"/>
        <v>0</v>
      </c>
      <c r="G527" s="803"/>
      <c r="H527" s="804" t="s">
        <v>558</v>
      </c>
      <c r="I527" s="805" t="str">
        <f t="shared" ca="1" si="200"/>
        <v>17.002.002</v>
      </c>
      <c r="J527" s="806" t="s">
        <v>3916</v>
      </c>
      <c r="K527" s="807"/>
      <c r="L527" s="1351"/>
      <c r="M527" s="1351"/>
      <c r="N527" s="1089">
        <f t="shared" ca="1" si="211"/>
        <v>1406.5</v>
      </c>
      <c r="O527" s="1358"/>
      <c r="P527" s="810"/>
      <c r="Q527" s="210"/>
      <c r="R527" s="210"/>
      <c r="S527" s="210"/>
    </row>
    <row r="528" spans="1:19" s="209" customFormat="1" ht="13.9" hidden="1" customHeight="1" outlineLevel="2" x14ac:dyDescent="0.2">
      <c r="A528" s="1353">
        <f ca="1">IF($H528="UNIDADE CONSTRUTIVA",OFFSET(A528,-1,0)+1,LARGE(A$3:A525,1))</f>
        <v>0</v>
      </c>
      <c r="B528" s="1353">
        <f t="shared" ca="1" si="194"/>
        <v>17</v>
      </c>
      <c r="C528" s="1353">
        <f t="shared" ca="1" si="195"/>
        <v>2</v>
      </c>
      <c r="D528" s="1354">
        <f t="shared" ca="1" si="196"/>
        <v>2</v>
      </c>
      <c r="E528" s="1354">
        <f t="shared" ca="1" si="197"/>
        <v>1</v>
      </c>
      <c r="G528" s="803"/>
      <c r="H528" s="804" t="s">
        <v>559</v>
      </c>
      <c r="I528" s="805" t="str">
        <f t="shared" ca="1" si="200"/>
        <v>17.002.002.001</v>
      </c>
      <c r="J528" s="806" t="s">
        <v>3917</v>
      </c>
      <c r="K528" s="807" t="s">
        <v>1</v>
      </c>
      <c r="L528" s="1351">
        <f>Visus!G516</f>
        <v>2.9</v>
      </c>
      <c r="M528" s="1351">
        <v>485</v>
      </c>
      <c r="N528" s="1089">
        <f t="shared" si="211"/>
        <v>1406.5</v>
      </c>
      <c r="O528" s="1358"/>
      <c r="P528" s="810" t="s">
        <v>1103</v>
      </c>
      <c r="Q528" s="210"/>
      <c r="R528" s="210"/>
      <c r="S528" s="210"/>
    </row>
    <row r="529" spans="1:19" s="209" customFormat="1" ht="13.9" hidden="1" customHeight="1" outlineLevel="1" collapsed="1" x14ac:dyDescent="0.2">
      <c r="A529" s="1353">
        <f ca="1">IF($H529="UNIDADE CONSTRUTIVA",OFFSET(A529,-1,0)+1,LARGE(A$3:A526,1))</f>
        <v>0</v>
      </c>
      <c r="B529" s="1353">
        <f t="shared" ca="1" si="194"/>
        <v>17</v>
      </c>
      <c r="C529" s="1353">
        <f t="shared" ca="1" si="195"/>
        <v>2</v>
      </c>
      <c r="D529" s="1354">
        <f t="shared" ca="1" si="196"/>
        <v>3</v>
      </c>
      <c r="E529" s="1354">
        <f t="shared" ca="1" si="197"/>
        <v>0</v>
      </c>
      <c r="G529" s="803"/>
      <c r="H529" s="804" t="s">
        <v>558</v>
      </c>
      <c r="I529" s="805" t="str">
        <f t="shared" ca="1" si="200"/>
        <v>17.002.003</v>
      </c>
      <c r="J529" s="806" t="s">
        <v>447</v>
      </c>
      <c r="K529" s="807"/>
      <c r="L529" s="1351"/>
      <c r="M529" s="1351"/>
      <c r="N529" s="1089">
        <f t="shared" ca="1" si="211"/>
        <v>6992.0999999999995</v>
      </c>
      <c r="O529" s="1358"/>
      <c r="P529" s="810"/>
      <c r="Q529" s="210"/>
      <c r="R529" s="210"/>
      <c r="S529" s="210"/>
    </row>
    <row r="530" spans="1:19" s="209" customFormat="1" ht="13.9" hidden="1" customHeight="1" outlineLevel="2" x14ac:dyDescent="0.2">
      <c r="A530" s="1353">
        <f ca="1">IF($H530="UNIDADE CONSTRUTIVA",OFFSET(A530,-1,0)+1,LARGE(A$3:A527,1))</f>
        <v>0</v>
      </c>
      <c r="B530" s="1353">
        <f t="shared" ca="1" si="194"/>
        <v>17</v>
      </c>
      <c r="C530" s="1353">
        <f t="shared" ca="1" si="195"/>
        <v>2</v>
      </c>
      <c r="D530" s="1354">
        <f t="shared" ca="1" si="196"/>
        <v>3</v>
      </c>
      <c r="E530" s="1354">
        <f t="shared" ca="1" si="197"/>
        <v>1</v>
      </c>
      <c r="G530" s="803"/>
      <c r="H530" s="804" t="s">
        <v>559</v>
      </c>
      <c r="I530" s="805" t="str">
        <f t="shared" ca="1" si="200"/>
        <v>17.002.003.001</v>
      </c>
      <c r="J530" s="806" t="s">
        <v>3034</v>
      </c>
      <c r="K530" s="807" t="s">
        <v>2</v>
      </c>
      <c r="L530" s="1351">
        <f>Visus!G515</f>
        <v>82.259999999999991</v>
      </c>
      <c r="M530" s="1351">
        <v>85</v>
      </c>
      <c r="N530" s="1089">
        <f t="shared" si="211"/>
        <v>6992.0999999999995</v>
      </c>
      <c r="O530" s="1358"/>
      <c r="P530" s="810" t="s">
        <v>1103</v>
      </c>
      <c r="Q530" s="210"/>
      <c r="R530" s="210"/>
      <c r="S530" s="210"/>
    </row>
    <row r="531" spans="1:19" s="209" customFormat="1" ht="13.9" hidden="1" customHeight="1" outlineLevel="1" collapsed="1" x14ac:dyDescent="0.2">
      <c r="A531" s="1353">
        <f ca="1">IF($H531="UNIDADE CONSTRUTIVA",OFFSET(A531,-1,0)+1,LARGE(A$3:A528,1))</f>
        <v>0</v>
      </c>
      <c r="B531" s="1353">
        <f t="shared" ca="1" si="194"/>
        <v>17</v>
      </c>
      <c r="C531" s="1353">
        <f t="shared" ca="1" si="195"/>
        <v>2</v>
      </c>
      <c r="D531" s="1354">
        <f t="shared" ca="1" si="196"/>
        <v>4</v>
      </c>
      <c r="E531" s="1354">
        <f t="shared" ca="1" si="197"/>
        <v>0</v>
      </c>
      <c r="G531" s="803"/>
      <c r="H531" s="804" t="s">
        <v>558</v>
      </c>
      <c r="I531" s="805" t="str">
        <f t="shared" ca="1" si="200"/>
        <v>17.002.004</v>
      </c>
      <c r="J531" s="806" t="s">
        <v>3918</v>
      </c>
      <c r="K531" s="807"/>
      <c r="L531" s="1351"/>
      <c r="M531" s="1351"/>
      <c r="N531" s="1089">
        <f t="shared" ca="1" si="211"/>
        <v>0</v>
      </c>
      <c r="O531" s="1358"/>
      <c r="P531" s="810"/>
      <c r="Q531" s="210"/>
      <c r="R531" s="210"/>
      <c r="S531" s="210"/>
    </row>
    <row r="532" spans="1:19" s="209" customFormat="1" ht="13.9" hidden="1" customHeight="1" outlineLevel="2" x14ac:dyDescent="0.2">
      <c r="A532" s="1353">
        <f ca="1">IF($H532="UNIDADE CONSTRUTIVA",OFFSET(A532,-1,0)+1,LARGE(A$3:A529,1))</f>
        <v>0</v>
      </c>
      <c r="B532" s="1353">
        <f t="shared" ca="1" si="194"/>
        <v>17</v>
      </c>
      <c r="C532" s="1353">
        <f t="shared" ca="1" si="195"/>
        <v>2</v>
      </c>
      <c r="D532" s="1354">
        <f t="shared" ca="1" si="196"/>
        <v>4</v>
      </c>
      <c r="E532" s="1354">
        <f t="shared" ca="1" si="197"/>
        <v>1</v>
      </c>
      <c r="G532" s="803"/>
      <c r="H532" s="804" t="s">
        <v>559</v>
      </c>
      <c r="I532" s="805" t="str">
        <f t="shared" ca="1" si="200"/>
        <v>17.002.004.001</v>
      </c>
      <c r="J532" s="1699" t="s">
        <v>3919</v>
      </c>
      <c r="K532" s="807" t="s">
        <v>2</v>
      </c>
      <c r="L532" s="1351"/>
      <c r="M532" s="1369">
        <v>1250</v>
      </c>
      <c r="N532" s="1089">
        <f t="shared" si="211"/>
        <v>0</v>
      </c>
      <c r="O532" s="1358" t="s">
        <v>3920</v>
      </c>
      <c r="P532" s="810" t="s">
        <v>1103</v>
      </c>
      <c r="Q532" s="210"/>
      <c r="R532" s="210"/>
      <c r="S532" s="210"/>
    </row>
    <row r="533" spans="1:19" s="209" customFormat="1" ht="13.9" hidden="1" customHeight="1" outlineLevel="1" collapsed="1" x14ac:dyDescent="0.2">
      <c r="A533" s="1353">
        <f ca="1">IF($H533="UNIDADE CONSTRUTIVA",OFFSET(A533,-1,0)+1,LARGE(A$3:A530,1))</f>
        <v>0</v>
      </c>
      <c r="B533" s="1353">
        <f t="shared" ca="1" si="194"/>
        <v>17</v>
      </c>
      <c r="C533" s="1353">
        <f t="shared" ca="1" si="195"/>
        <v>2</v>
      </c>
      <c r="D533" s="1354">
        <f t="shared" ca="1" si="196"/>
        <v>5</v>
      </c>
      <c r="E533" s="1354">
        <f t="shared" ca="1" si="197"/>
        <v>0</v>
      </c>
      <c r="G533" s="803"/>
      <c r="H533" s="804" t="s">
        <v>558</v>
      </c>
      <c r="I533" s="805" t="str">
        <f t="shared" ca="1" si="200"/>
        <v>17.002.005</v>
      </c>
      <c r="J533" s="806" t="s">
        <v>3983</v>
      </c>
      <c r="K533" s="807"/>
      <c r="L533" s="1351"/>
      <c r="M533" s="1351"/>
      <c r="N533" s="1089">
        <f t="shared" ca="1" si="211"/>
        <v>0</v>
      </c>
      <c r="O533" s="1358"/>
      <c r="P533" s="810"/>
      <c r="Q533" s="210"/>
      <c r="R533" s="210"/>
      <c r="S533" s="210"/>
    </row>
    <row r="534" spans="1:19" s="209" customFormat="1" ht="13.9" hidden="1" customHeight="1" outlineLevel="2" x14ac:dyDescent="0.2">
      <c r="A534" s="1353">
        <f ca="1">IF($H534="UNIDADE CONSTRUTIVA",OFFSET(A534,-1,0)+1,LARGE(A$3:A531,1))</f>
        <v>0</v>
      </c>
      <c r="B534" s="1353">
        <f t="shared" ca="1" si="194"/>
        <v>17</v>
      </c>
      <c r="C534" s="1353">
        <f t="shared" ca="1" si="195"/>
        <v>2</v>
      </c>
      <c r="D534" s="1354">
        <f t="shared" ca="1" si="196"/>
        <v>5</v>
      </c>
      <c r="E534" s="1354">
        <f t="shared" ca="1" si="197"/>
        <v>1</v>
      </c>
      <c r="G534" s="803"/>
      <c r="H534" s="804" t="s">
        <v>559</v>
      </c>
      <c r="I534" s="805" t="str">
        <f t="shared" ca="1" si="200"/>
        <v>17.002.005.001</v>
      </c>
      <c r="J534" s="806"/>
      <c r="K534" s="807" t="s">
        <v>2</v>
      </c>
      <c r="L534" s="1351"/>
      <c r="M534" s="1369"/>
      <c r="N534" s="1089">
        <f t="shared" si="211"/>
        <v>0</v>
      </c>
      <c r="O534" s="1358" t="s">
        <v>3920</v>
      </c>
      <c r="P534" s="810" t="s">
        <v>1103</v>
      </c>
      <c r="Q534" s="210"/>
      <c r="R534" s="210"/>
      <c r="S534" s="210"/>
    </row>
    <row r="535" spans="1:19" s="209" customFormat="1" ht="13.9" hidden="1" customHeight="1" outlineLevel="1" collapsed="1" x14ac:dyDescent="0.2">
      <c r="A535" s="1353">
        <f ca="1">IF($H535="UNIDADE CONSTRUTIVA",OFFSET(A535,-1,0)+1,LARGE(A$3:A530,1))</f>
        <v>0</v>
      </c>
      <c r="B535" s="1353">
        <f t="shared" ca="1" si="194"/>
        <v>17</v>
      </c>
      <c r="C535" s="1353">
        <f t="shared" ca="1" si="195"/>
        <v>2</v>
      </c>
      <c r="D535" s="1354">
        <f t="shared" ca="1" si="196"/>
        <v>6</v>
      </c>
      <c r="E535" s="1354">
        <f t="shared" ca="1" si="197"/>
        <v>0</v>
      </c>
      <c r="G535" s="803"/>
      <c r="H535" s="804" t="s">
        <v>558</v>
      </c>
      <c r="I535" s="805" t="str">
        <f t="shared" ca="1" si="200"/>
        <v>17.002.006</v>
      </c>
      <c r="J535" s="806" t="s">
        <v>422</v>
      </c>
      <c r="K535" s="807"/>
      <c r="L535" s="1351"/>
      <c r="M535" s="1351"/>
      <c r="N535" s="1089">
        <f t="shared" ca="1" si="211"/>
        <v>2760</v>
      </c>
      <c r="O535" s="1358"/>
      <c r="P535" s="810"/>
      <c r="Q535" s="210"/>
      <c r="R535" s="210"/>
      <c r="S535" s="210"/>
    </row>
    <row r="536" spans="1:19" s="209" customFormat="1" ht="13.9" hidden="1" customHeight="1" outlineLevel="2" x14ac:dyDescent="0.2">
      <c r="A536" s="1353">
        <f ca="1">IF($H536="UNIDADE CONSTRUTIVA",OFFSET(A536,-1,0)+1,LARGE(A$3:A531,1))</f>
        <v>0</v>
      </c>
      <c r="B536" s="1353">
        <f t="shared" ca="1" si="194"/>
        <v>17</v>
      </c>
      <c r="C536" s="1353">
        <f t="shared" ca="1" si="195"/>
        <v>2</v>
      </c>
      <c r="D536" s="1354">
        <f t="shared" ca="1" si="196"/>
        <v>6</v>
      </c>
      <c r="E536" s="1354">
        <f t="shared" ca="1" si="197"/>
        <v>1</v>
      </c>
      <c r="G536" s="803"/>
      <c r="H536" s="804" t="s">
        <v>559</v>
      </c>
      <c r="I536" s="805" t="str">
        <f t="shared" ca="1" si="200"/>
        <v>17.002.006.001</v>
      </c>
      <c r="J536" s="806" t="s">
        <v>448</v>
      </c>
      <c r="K536" s="807" t="s">
        <v>2</v>
      </c>
      <c r="L536" s="1351">
        <f>SUM(L521:L526)</f>
        <v>23</v>
      </c>
      <c r="M536" s="1351">
        <v>120</v>
      </c>
      <c r="N536" s="1089">
        <f t="shared" si="211"/>
        <v>2760</v>
      </c>
      <c r="O536" s="1358"/>
      <c r="P536" s="810" t="s">
        <v>1103</v>
      </c>
      <c r="Q536" s="210"/>
      <c r="R536" s="210"/>
      <c r="S536" s="210"/>
    </row>
    <row r="537" spans="1:19" s="209" customFormat="1" ht="13.9" hidden="1" customHeight="1" outlineLevel="1" x14ac:dyDescent="0.2">
      <c r="A537" s="1353">
        <f ca="1">IF($H537="UNIDADE CONSTRUTIVA",OFFSET(A537,-1,0)+1,LARGE(A$3:A532,1))</f>
        <v>0</v>
      </c>
      <c r="B537" s="1353">
        <f t="shared" ca="1" si="194"/>
        <v>17</v>
      </c>
      <c r="C537" s="1353">
        <f t="shared" ca="1" si="195"/>
        <v>3</v>
      </c>
      <c r="D537" s="1354">
        <f t="shared" ca="1" si="196"/>
        <v>0</v>
      </c>
      <c r="E537" s="1354">
        <f t="shared" ca="1" si="197"/>
        <v>1</v>
      </c>
      <c r="G537" s="803"/>
      <c r="H537" s="804" t="s">
        <v>557</v>
      </c>
      <c r="I537" s="805" t="str">
        <f t="shared" ca="1" si="200"/>
        <v>17.003</v>
      </c>
      <c r="J537" s="806" t="s">
        <v>6938</v>
      </c>
      <c r="K537" s="807"/>
      <c r="L537" s="1351"/>
      <c r="M537" s="1351"/>
      <c r="N537" s="1089">
        <f t="shared" ca="1" si="211"/>
        <v>840</v>
      </c>
      <c r="O537" s="1358"/>
      <c r="P537" s="810"/>
      <c r="Q537" s="210"/>
      <c r="R537" s="210"/>
      <c r="S537" s="210"/>
    </row>
    <row r="538" spans="1:19" s="209" customFormat="1" ht="13.9" hidden="1" customHeight="1" outlineLevel="1" collapsed="1" x14ac:dyDescent="0.2">
      <c r="A538" s="1353">
        <f ca="1">IF($H538="UNIDADE CONSTRUTIVA",OFFSET(A538,-1,0)+1,LARGE(A$3:A537,1))</f>
        <v>0</v>
      </c>
      <c r="B538" s="1353">
        <f t="shared" ca="1" si="194"/>
        <v>17</v>
      </c>
      <c r="C538" s="1353">
        <f t="shared" ca="1" si="195"/>
        <v>3</v>
      </c>
      <c r="D538" s="1354">
        <f t="shared" ca="1" si="196"/>
        <v>1</v>
      </c>
      <c r="E538" s="1354">
        <f t="shared" ca="1" si="197"/>
        <v>0</v>
      </c>
      <c r="G538" s="803"/>
      <c r="H538" s="804" t="s">
        <v>558</v>
      </c>
      <c r="I538" s="805" t="str">
        <f t="shared" ca="1" si="200"/>
        <v>17.003.001</v>
      </c>
      <c r="J538" s="806" t="s">
        <v>449</v>
      </c>
      <c r="K538" s="807"/>
      <c r="L538" s="1351"/>
      <c r="M538" s="1351"/>
      <c r="N538" s="1089">
        <f t="shared" ca="1" si="211"/>
        <v>0</v>
      </c>
      <c r="O538" s="1358"/>
      <c r="P538" s="810"/>
      <c r="Q538" s="210"/>
      <c r="R538" s="210"/>
      <c r="S538" s="210"/>
    </row>
    <row r="539" spans="1:19" s="209" customFormat="1" ht="12.75" hidden="1" customHeight="1" outlineLevel="2" x14ac:dyDescent="0.2">
      <c r="A539" s="1353">
        <f ca="1">IF($H539="UNIDADE CONSTRUTIVA",OFFSET(A539,-1,0)+1,LARGE(A$3:A538,1))</f>
        <v>0</v>
      </c>
      <c r="B539" s="1353">
        <f t="shared" ca="1" si="194"/>
        <v>17</v>
      </c>
      <c r="C539" s="1353">
        <f t="shared" ca="1" si="195"/>
        <v>3</v>
      </c>
      <c r="D539" s="1354">
        <f t="shared" ca="1" si="196"/>
        <v>1</v>
      </c>
      <c r="E539" s="1354">
        <f t="shared" ca="1" si="197"/>
        <v>1</v>
      </c>
      <c r="G539" s="803"/>
      <c r="H539" s="804" t="s">
        <v>559</v>
      </c>
      <c r="I539" s="805" t="str">
        <f t="shared" ca="1" si="200"/>
        <v>17.003.001.001</v>
      </c>
      <c r="J539" s="806" t="s">
        <v>6991</v>
      </c>
      <c r="K539" s="807" t="s">
        <v>2</v>
      </c>
      <c r="L539" s="1351">
        <f>Visus!G535</f>
        <v>6</v>
      </c>
      <c r="M539" s="1369"/>
      <c r="N539" s="1089">
        <f t="shared" si="211"/>
        <v>0</v>
      </c>
      <c r="O539" s="1358"/>
      <c r="P539" s="810" t="s">
        <v>1103</v>
      </c>
      <c r="Q539" s="210"/>
      <c r="R539" s="210"/>
      <c r="S539" s="210"/>
    </row>
    <row r="540" spans="1:19" s="209" customFormat="1" ht="13.9" hidden="1" customHeight="1" outlineLevel="1" collapsed="1" x14ac:dyDescent="0.2">
      <c r="A540" s="1353">
        <f ca="1">IF($H540="UNIDADE CONSTRUTIVA",OFFSET(A540,-1,0)+1,LARGE(A$3:A538,1))</f>
        <v>0</v>
      </c>
      <c r="B540" s="1353">
        <f t="shared" ca="1" si="194"/>
        <v>17</v>
      </c>
      <c r="C540" s="1353">
        <f t="shared" ca="1" si="195"/>
        <v>3</v>
      </c>
      <c r="D540" s="1354">
        <f t="shared" ca="1" si="196"/>
        <v>2</v>
      </c>
      <c r="E540" s="1354">
        <f t="shared" ca="1" si="197"/>
        <v>0</v>
      </c>
      <c r="G540" s="803"/>
      <c r="H540" s="804" t="s">
        <v>558</v>
      </c>
      <c r="I540" s="805" t="str">
        <f t="shared" ca="1" si="200"/>
        <v>17.003.002</v>
      </c>
      <c r="J540" s="806" t="s">
        <v>450</v>
      </c>
      <c r="K540" s="807"/>
      <c r="L540" s="1351"/>
      <c r="M540" s="1351"/>
      <c r="N540" s="1089">
        <f t="shared" ca="1" si="211"/>
        <v>0</v>
      </c>
      <c r="O540" s="1358"/>
      <c r="P540" s="810"/>
      <c r="Q540" s="210"/>
      <c r="R540" s="210"/>
      <c r="S540" s="210"/>
    </row>
    <row r="541" spans="1:19" s="209" customFormat="1" ht="13.9" hidden="1" customHeight="1" outlineLevel="2" x14ac:dyDescent="0.2">
      <c r="A541" s="1353">
        <f ca="1">IF($H541="UNIDADE CONSTRUTIVA",OFFSET(A541,-1,0)+1,LARGE(A$3:A538,1))</f>
        <v>0</v>
      </c>
      <c r="B541" s="1353">
        <f t="shared" ca="1" si="194"/>
        <v>17</v>
      </c>
      <c r="C541" s="1353">
        <f t="shared" ca="1" si="195"/>
        <v>3</v>
      </c>
      <c r="D541" s="1354">
        <f t="shared" ca="1" si="196"/>
        <v>2</v>
      </c>
      <c r="E541" s="1354">
        <f t="shared" ca="1" si="197"/>
        <v>1</v>
      </c>
      <c r="G541" s="803"/>
      <c r="H541" s="804" t="s">
        <v>559</v>
      </c>
      <c r="I541" s="805" t="str">
        <f ca="1">IF(H541="Unidade Construtiva",TEXT(A541,"00"),IF(H541="Célula Construtiva",TEXT(B541,"00"),IF(H541="Etapa",CONCATENATE(TEXT(B541,"00"),".",TEXT(C541,"000")),IF(H541="Subetapa",CONCATENATE(TEXT(B541,"00"),".",TEXT(C541,"000"),".",TEXT(D541,"000")),IF(H541="Serviço",CONCATENATE(TEXT(B541,"00"),".",TEXT(C541,"000"),".",TEXT(D541,"000"),".",TEXT(E541,"000")),"")))))</f>
        <v>17.003.002.001</v>
      </c>
      <c r="J541" s="806" t="s">
        <v>3921</v>
      </c>
      <c r="K541" s="807" t="s">
        <v>3922</v>
      </c>
      <c r="L541" s="1369"/>
      <c r="M541" s="1351">
        <v>4300</v>
      </c>
      <c r="N541" s="1089">
        <f t="shared" si="211"/>
        <v>0</v>
      </c>
      <c r="O541" s="1358"/>
      <c r="P541" s="810" t="s">
        <v>1103</v>
      </c>
      <c r="Q541" s="210"/>
      <c r="R541" s="210"/>
      <c r="S541" s="210"/>
    </row>
    <row r="542" spans="1:19" s="209" customFormat="1" ht="13.9" hidden="1" customHeight="1" outlineLevel="1" collapsed="1" x14ac:dyDescent="0.2">
      <c r="A542" s="1353">
        <f ca="1">IF($H542="UNIDADE CONSTRUTIVA",OFFSET(A542,-1,0)+1,LARGE(A$3:A539,1))</f>
        <v>0</v>
      </c>
      <c r="B542" s="1353">
        <f t="shared" ca="1" si="194"/>
        <v>17</v>
      </c>
      <c r="C542" s="1353">
        <f t="shared" ca="1" si="195"/>
        <v>3</v>
      </c>
      <c r="D542" s="1354">
        <f t="shared" ca="1" si="196"/>
        <v>3</v>
      </c>
      <c r="E542" s="1354">
        <f t="shared" ca="1" si="197"/>
        <v>0</v>
      </c>
      <c r="G542" s="803"/>
      <c r="H542" s="804" t="s">
        <v>558</v>
      </c>
      <c r="I542" s="805" t="str">
        <f t="shared" ref="I542:I548" ca="1" si="217">IF(H542="Unidade Construtiva",TEXT(A542,"00"),IF(H542="Célula Construtiva",TEXT(B542,"00"),IF(H542="Etapa",CONCATENATE(TEXT(B542,"00"),".",TEXT(C542,"000")),IF(H542="Subetapa",CONCATENATE(TEXT(B542,"00"),".",TEXT(C542,"000"),".",TEXT(D542,"000")),IF(H542="Serviço",CONCATENATE(TEXT(B542,"00"),".",TEXT(C542,"000"),".",TEXT(D542,"000"),".",TEXT(E542,"000")),"")))))</f>
        <v>17.003.003</v>
      </c>
      <c r="J542" s="806" t="s">
        <v>422</v>
      </c>
      <c r="K542" s="807"/>
      <c r="L542" s="1351"/>
      <c r="M542" s="1351"/>
      <c r="N542" s="1089">
        <f t="shared" ca="1" si="211"/>
        <v>840</v>
      </c>
      <c r="O542" s="1358"/>
      <c r="P542" s="810"/>
      <c r="Q542" s="210"/>
      <c r="R542" s="210"/>
      <c r="S542" s="210"/>
    </row>
    <row r="543" spans="1:19" s="209" customFormat="1" ht="13.9" hidden="1" customHeight="1" outlineLevel="2" x14ac:dyDescent="0.2">
      <c r="A543" s="1353">
        <f ca="1">IF($H543="UNIDADE CONSTRUTIVA",OFFSET(A543,-1,0)+1,LARGE(A$3:A540,1))</f>
        <v>0</v>
      </c>
      <c r="B543" s="1353">
        <f t="shared" ca="1" si="194"/>
        <v>17</v>
      </c>
      <c r="C543" s="1353">
        <f t="shared" ca="1" si="195"/>
        <v>3</v>
      </c>
      <c r="D543" s="1354">
        <f t="shared" ca="1" si="196"/>
        <v>3</v>
      </c>
      <c r="E543" s="1354">
        <f t="shared" ca="1" si="197"/>
        <v>1</v>
      </c>
      <c r="G543" s="803"/>
      <c r="H543" s="804" t="s">
        <v>559</v>
      </c>
      <c r="I543" s="805" t="str">
        <f t="shared" ca="1" si="217"/>
        <v>17.003.003.001</v>
      </c>
      <c r="J543" s="806" t="s">
        <v>3035</v>
      </c>
      <c r="K543" s="807" t="s">
        <v>2</v>
      </c>
      <c r="L543" s="1351">
        <f>SUM(L539:L539)</f>
        <v>6</v>
      </c>
      <c r="M543" s="1351">
        <v>140</v>
      </c>
      <c r="N543" s="1089">
        <f t="shared" si="211"/>
        <v>840</v>
      </c>
      <c r="O543" s="1358"/>
      <c r="P543" s="810" t="s">
        <v>1103</v>
      </c>
      <c r="Q543" s="210"/>
      <c r="R543" s="210"/>
      <c r="S543" s="210"/>
    </row>
    <row r="544" spans="1:19" s="209" customFormat="1" ht="13.9" hidden="1" customHeight="1" outlineLevel="1" x14ac:dyDescent="0.2">
      <c r="A544" s="1353">
        <f ca="1">IF($H544="UNIDADE CONSTRUTIVA",OFFSET(A544,-1,0)+1,LARGE(A$3:A478,1))</f>
        <v>0</v>
      </c>
      <c r="B544" s="1353">
        <f t="shared" ca="1" si="194"/>
        <v>17</v>
      </c>
      <c r="C544" s="1353">
        <f t="shared" ca="1" si="195"/>
        <v>4</v>
      </c>
      <c r="D544" s="1354">
        <f t="shared" ca="1" si="196"/>
        <v>0</v>
      </c>
      <c r="E544" s="1354">
        <f t="shared" ca="1" si="197"/>
        <v>1</v>
      </c>
      <c r="G544" s="803"/>
      <c r="H544" s="804" t="s">
        <v>557</v>
      </c>
      <c r="I544" s="805" t="str">
        <f t="shared" ca="1" si="217"/>
        <v>17.004</v>
      </c>
      <c r="J544" s="806" t="s">
        <v>6943</v>
      </c>
      <c r="K544" s="807"/>
      <c r="L544" s="1351"/>
      <c r="M544" s="1351"/>
      <c r="N544" s="1089">
        <f t="shared" ca="1" si="211"/>
        <v>371287.53953253303</v>
      </c>
      <c r="O544" s="1358"/>
      <c r="P544" s="810"/>
      <c r="Q544" s="210"/>
      <c r="R544" s="210"/>
      <c r="S544" s="210"/>
    </row>
    <row r="545" spans="1:19" s="209" customFormat="1" ht="13.9" hidden="1" customHeight="1" outlineLevel="1" collapsed="1" x14ac:dyDescent="0.2">
      <c r="A545" s="1353">
        <f ca="1">IF($H545="UNIDADE CONSTRUTIVA",OFFSET(A545,-1,0)+1,LARGE(A$3:A478,1))</f>
        <v>0</v>
      </c>
      <c r="B545" s="1353">
        <f t="shared" ca="1" si="194"/>
        <v>17</v>
      </c>
      <c r="C545" s="1353">
        <f t="shared" ca="1" si="195"/>
        <v>4</v>
      </c>
      <c r="D545" s="1354">
        <f t="shared" ca="1" si="196"/>
        <v>1</v>
      </c>
      <c r="E545" s="1354">
        <f t="shared" ca="1" si="197"/>
        <v>0</v>
      </c>
      <c r="G545" s="803"/>
      <c r="H545" s="804" t="s">
        <v>558</v>
      </c>
      <c r="I545" s="805" t="str">
        <f t="shared" ca="1" si="217"/>
        <v>17.004.001</v>
      </c>
      <c r="J545" s="806" t="s">
        <v>442</v>
      </c>
      <c r="K545" s="807"/>
      <c r="L545" s="1351"/>
      <c r="M545" s="1351"/>
      <c r="N545" s="1089">
        <f t="shared" ca="1" si="211"/>
        <v>1486.3398000000002</v>
      </c>
      <c r="O545" s="1358"/>
      <c r="P545" s="810"/>
      <c r="Q545" s="210"/>
      <c r="R545" s="210"/>
      <c r="S545" s="210"/>
    </row>
    <row r="546" spans="1:19" s="209" customFormat="1" ht="13.9" hidden="1" customHeight="1" outlineLevel="2" x14ac:dyDescent="0.2">
      <c r="A546" s="1353">
        <f ca="1">IF($H546="UNIDADE CONSTRUTIVA",OFFSET(A546,-1,0)+1,LARGE(A$3:A479,1))</f>
        <v>0</v>
      </c>
      <c r="B546" s="1353">
        <f t="shared" ca="1" si="194"/>
        <v>17</v>
      </c>
      <c r="C546" s="1353">
        <f t="shared" ca="1" si="195"/>
        <v>4</v>
      </c>
      <c r="D546" s="1354">
        <f t="shared" ca="1" si="196"/>
        <v>1</v>
      </c>
      <c r="E546" s="1354">
        <f t="shared" ca="1" si="197"/>
        <v>1</v>
      </c>
      <c r="G546" s="803"/>
      <c r="H546" s="804" t="s">
        <v>559</v>
      </c>
      <c r="I546" s="805" t="str">
        <f t="shared" ca="1" si="217"/>
        <v>17.004.001.001</v>
      </c>
      <c r="J546" s="806" t="s">
        <v>3910</v>
      </c>
      <c r="K546" s="807" t="s">
        <v>3</v>
      </c>
      <c r="L546" s="1351">
        <f>Visus!G1167+Visus!G1162</f>
        <v>32.450000000000003</v>
      </c>
      <c r="M546" s="1351">
        <v>45.804000000000002</v>
      </c>
      <c r="N546" s="1089">
        <f t="shared" si="211"/>
        <v>1486.3398000000002</v>
      </c>
      <c r="O546" s="1358"/>
      <c r="P546" s="810" t="s">
        <v>1103</v>
      </c>
      <c r="Q546" s="210"/>
      <c r="R546" s="210"/>
      <c r="S546" s="210"/>
    </row>
    <row r="547" spans="1:19" s="209" customFormat="1" ht="13.9" hidden="1" customHeight="1" outlineLevel="1" collapsed="1" x14ac:dyDescent="0.2">
      <c r="A547" s="1353">
        <f ca="1">IF($H547="UNIDADE CONSTRUTIVA",OFFSET(A547,-1,0)+1,LARGE(A$3:A544,1))</f>
        <v>0</v>
      </c>
      <c r="B547" s="1353">
        <f t="shared" ca="1" si="194"/>
        <v>17</v>
      </c>
      <c r="C547" s="1353">
        <f t="shared" ca="1" si="195"/>
        <v>4</v>
      </c>
      <c r="D547" s="1354">
        <f t="shared" ca="1" si="196"/>
        <v>2</v>
      </c>
      <c r="E547" s="1354">
        <f t="shared" ca="1" si="197"/>
        <v>0</v>
      </c>
      <c r="G547" s="803"/>
      <c r="H547" s="804" t="s">
        <v>558</v>
      </c>
      <c r="I547" s="805" t="str">
        <f t="shared" ca="1" si="217"/>
        <v>17.004.002</v>
      </c>
      <c r="J547" s="806" t="s">
        <v>443</v>
      </c>
      <c r="K547" s="807"/>
      <c r="L547" s="1351"/>
      <c r="M547" s="1351"/>
      <c r="N547" s="1089">
        <f t="shared" ca="1" si="211"/>
        <v>289541</v>
      </c>
      <c r="O547" s="1358"/>
      <c r="P547" s="810"/>
      <c r="Q547" s="210"/>
      <c r="R547" s="210"/>
      <c r="S547" s="210"/>
    </row>
    <row r="548" spans="1:19" s="209" customFormat="1" ht="13.9" hidden="1" customHeight="1" outlineLevel="2" x14ac:dyDescent="0.2">
      <c r="A548" s="1353">
        <f ca="1">IF($H548="UNIDADE CONSTRUTIVA",OFFSET(A548,-1,0)+1,LARGE(A$3:A545,1))</f>
        <v>0</v>
      </c>
      <c r="B548" s="1353">
        <f t="shared" ca="1" si="194"/>
        <v>17</v>
      </c>
      <c r="C548" s="1353">
        <f t="shared" ca="1" si="195"/>
        <v>4</v>
      </c>
      <c r="D548" s="1354">
        <f t="shared" ca="1" si="196"/>
        <v>2</v>
      </c>
      <c r="E548" s="1354">
        <f t="shared" ca="1" si="197"/>
        <v>1</v>
      </c>
      <c r="G548" s="803"/>
      <c r="H548" s="804" t="s">
        <v>559</v>
      </c>
      <c r="I548" s="805" t="str">
        <f t="shared" ca="1" si="217"/>
        <v>17.004.002.001</v>
      </c>
      <c r="J548" s="806" t="s">
        <v>444</v>
      </c>
      <c r="K548" s="807" t="s">
        <v>1</v>
      </c>
      <c r="L548" s="1368">
        <f>SUM(Visus!G1163:G1166)+SUM(Visus!G1168:G1171)+SUM(Visus!G1173:G1174)</f>
        <v>295.45</v>
      </c>
      <c r="M548" s="1368">
        <v>980</v>
      </c>
      <c r="N548" s="1089">
        <f t="shared" si="211"/>
        <v>289541</v>
      </c>
      <c r="O548" s="1358"/>
      <c r="P548" s="810" t="s">
        <v>1103</v>
      </c>
      <c r="Q548" s="210"/>
      <c r="R548" s="210"/>
      <c r="S548" s="210"/>
    </row>
    <row r="549" spans="1:19" s="209" customFormat="1" ht="11.25" hidden="1" customHeight="1" outlineLevel="1" collapsed="1" x14ac:dyDescent="0.2">
      <c r="A549" s="1353">
        <f ca="1">IF($H549="UNIDADE CONSTRUTIVA",OFFSET(A549,-1,0)+1,LARGE(A$3:A546,1))</f>
        <v>0</v>
      </c>
      <c r="B549" s="1353">
        <f t="shared" ca="1" si="194"/>
        <v>17</v>
      </c>
      <c r="C549" s="1353">
        <f t="shared" ca="1" si="195"/>
        <v>4</v>
      </c>
      <c r="D549" s="1354">
        <f t="shared" ca="1" si="196"/>
        <v>3</v>
      </c>
      <c r="E549" s="1354">
        <f t="shared" ca="1" si="197"/>
        <v>0</v>
      </c>
      <c r="G549" s="803"/>
      <c r="H549" s="804" t="s">
        <v>558</v>
      </c>
      <c r="I549" s="805" t="str">
        <f ca="1">IF(H549="Unidade Construtiva",TEXT(A549,"00"),IF(H549="Célula Construtiva",TEXT(B549,"00"),IF(H549="Etapa",CONCATENATE(TEXT(B549,"00"),".",TEXT(C549,"000")),IF(H549="Subetapa",CONCATENATE(TEXT(B549,"00"),".",TEXT(C549,"000"),".",TEXT(D549,"000")),IF(H549="Serviço",CONCATENATE(TEXT(B549,"00"),".",TEXT(C549,"000"),".",TEXT(D549,"000"),".",TEXT(E549,"000")),"")))))</f>
        <v>17.004.003</v>
      </c>
      <c r="J549" s="806" t="s">
        <v>445</v>
      </c>
      <c r="K549" s="807"/>
      <c r="L549" s="1368"/>
      <c r="M549" s="1368"/>
      <c r="N549" s="1089">
        <f t="shared" ca="1" si="211"/>
        <v>80260.199732532987</v>
      </c>
      <c r="O549" s="1358"/>
      <c r="P549" s="810"/>
      <c r="Q549" s="210"/>
      <c r="R549" s="210"/>
      <c r="S549" s="210"/>
    </row>
    <row r="550" spans="1:19" s="209" customFormat="1" ht="13.9" hidden="1" customHeight="1" outlineLevel="2" x14ac:dyDescent="0.2">
      <c r="A550" s="1353">
        <f ca="1">IF($H550="UNIDADE CONSTRUTIVA",OFFSET(A550,-1,0)+1,LARGE(A$3:A547,1))</f>
        <v>0</v>
      </c>
      <c r="B550" s="1353">
        <f t="shared" ca="1" si="194"/>
        <v>17</v>
      </c>
      <c r="C550" s="1353">
        <f t="shared" ca="1" si="195"/>
        <v>4</v>
      </c>
      <c r="D550" s="1354">
        <f t="shared" ca="1" si="196"/>
        <v>3</v>
      </c>
      <c r="E550" s="1354">
        <f t="shared" ca="1" si="197"/>
        <v>1</v>
      </c>
      <c r="G550" s="803"/>
      <c r="H550" s="804" t="s">
        <v>559</v>
      </c>
      <c r="I550" s="805" t="str">
        <f t="shared" ref="I550" ca="1" si="218">IF(H550="Unidade Construtiva",TEXT(A550,"00"),IF(H550="Célula Construtiva",TEXT(B550,"00"),IF(H550="Etapa",CONCATENATE(TEXT(B550,"00"),".",TEXT(C550,"000")),IF(H550="Subetapa",CONCATENATE(TEXT(B550,"00"),".",TEXT(C550,"000"),".",TEXT(D550,"000")),IF(H550="Serviço",CONCATENATE(TEXT(B550,"00"),".",TEXT(C550,"000"),".",TEXT(D550,"000"),".",TEXT(E550,"000")),"")))))</f>
        <v>17.004.003.001</v>
      </c>
      <c r="J550" s="806" t="s">
        <v>2830</v>
      </c>
      <c r="K550" s="807" t="s">
        <v>3</v>
      </c>
      <c r="L550" s="1368">
        <f>Visus!G1161</f>
        <v>99.7</v>
      </c>
      <c r="M550" s="1351">
        <v>805.017048470742</v>
      </c>
      <c r="N550" s="1089">
        <f t="shared" si="211"/>
        <v>80260.199732532987</v>
      </c>
      <c r="O550" s="1358"/>
      <c r="P550" s="810" t="s">
        <v>1103</v>
      </c>
      <c r="Q550" s="210"/>
      <c r="R550" s="210"/>
      <c r="S550" s="210"/>
    </row>
    <row r="551" spans="1:19" s="209" customFormat="1" ht="13.9" hidden="1" customHeight="1" outlineLevel="1" collapsed="1" x14ac:dyDescent="0.2">
      <c r="A551" s="1353">
        <f ca="1">IF($H551="UNIDADE CONSTRUTIVA",OFFSET(A551,-1,0)+1,LARGE(A$3:A550,1))</f>
        <v>0</v>
      </c>
      <c r="B551" s="1353">
        <f t="shared" ca="1" si="194"/>
        <v>17</v>
      </c>
      <c r="C551" s="1353">
        <f t="shared" ca="1" si="195"/>
        <v>4</v>
      </c>
      <c r="D551" s="1354">
        <f t="shared" ca="1" si="196"/>
        <v>4</v>
      </c>
      <c r="E551" s="1354">
        <f t="shared" ca="1" si="197"/>
        <v>0</v>
      </c>
      <c r="G551" s="803"/>
      <c r="H551" s="804" t="s">
        <v>558</v>
      </c>
      <c r="I551" s="805" t="str">
        <f t="shared" ref="I551:I574" ca="1" si="219">IF(H551="Unidade Construtiva",TEXT(A551,"00"),IF(H551="Célula Construtiva",TEXT(B551,"00"),IF(H551="Etapa",CONCATENATE(TEXT(B551,"00"),".",TEXT(C551,"000")),IF(H551="Subetapa",CONCATENATE(TEXT(B551,"00"),".",TEXT(C551,"000"),".",TEXT(D551,"000")),IF(H551="Serviço",CONCATENATE(TEXT(B551,"00"),".",TEXT(C551,"000"),".",TEXT(D551,"000"),".",TEXT(E551,"000")),"")))))</f>
        <v>17.004.004</v>
      </c>
      <c r="J551" s="806" t="s">
        <v>422</v>
      </c>
      <c r="K551" s="807"/>
      <c r="L551" s="1351"/>
      <c r="M551" s="1351"/>
      <c r="N551" s="1089">
        <f t="shared" ca="1" si="211"/>
        <v>0</v>
      </c>
      <c r="O551" s="1358"/>
      <c r="P551" s="810"/>
      <c r="Q551" s="210"/>
      <c r="R551" s="210"/>
      <c r="S551" s="210"/>
    </row>
    <row r="552" spans="1:19" s="209" customFormat="1" ht="13.9" hidden="1" customHeight="1" outlineLevel="2" x14ac:dyDescent="0.2">
      <c r="A552" s="1353">
        <f ca="1">IF($H552="UNIDADE CONSTRUTIVA",OFFSET(A552,-1,0)+1,LARGE(A$3:A549,1))</f>
        <v>0</v>
      </c>
      <c r="B552" s="1353">
        <f t="shared" ca="1" si="194"/>
        <v>17</v>
      </c>
      <c r="C552" s="1353">
        <f t="shared" ca="1" si="195"/>
        <v>4</v>
      </c>
      <c r="D552" s="1354">
        <f t="shared" ca="1" si="196"/>
        <v>4</v>
      </c>
      <c r="E552" s="1354">
        <f t="shared" ca="1" si="197"/>
        <v>1</v>
      </c>
      <c r="G552" s="803"/>
      <c r="H552" s="804" t="s">
        <v>559</v>
      </c>
      <c r="I552" s="805" t="str">
        <f t="shared" ca="1" si="219"/>
        <v>17.004.004.001</v>
      </c>
      <c r="J552" s="806" t="s">
        <v>6985</v>
      </c>
      <c r="K552" s="807" t="s">
        <v>3</v>
      </c>
      <c r="L552" s="1368">
        <f>L546</f>
        <v>32.450000000000003</v>
      </c>
      <c r="M552" s="1369"/>
      <c r="N552" s="1089">
        <f t="shared" si="211"/>
        <v>0</v>
      </c>
      <c r="O552" s="1358"/>
      <c r="P552" s="810" t="s">
        <v>1103</v>
      </c>
      <c r="Q552" s="210"/>
      <c r="R552" s="210"/>
      <c r="S552" s="210"/>
    </row>
    <row r="553" spans="1:19" s="209" customFormat="1" ht="13.9" hidden="1" customHeight="1" outlineLevel="2" x14ac:dyDescent="0.2">
      <c r="A553" s="1353">
        <f ca="1">IF($H553="UNIDADE CONSTRUTIVA",OFFSET(A553,-1,0)+1,LARGE(A$3:A550,1))</f>
        <v>0</v>
      </c>
      <c r="B553" s="1353">
        <f t="shared" ca="1" si="194"/>
        <v>17</v>
      </c>
      <c r="C553" s="1353">
        <f t="shared" ca="1" si="195"/>
        <v>4</v>
      </c>
      <c r="D553" s="1354">
        <f t="shared" ca="1" si="196"/>
        <v>4</v>
      </c>
      <c r="E553" s="1354">
        <f t="shared" ca="1" si="197"/>
        <v>2</v>
      </c>
      <c r="G553" s="803"/>
      <c r="H553" s="804" t="s">
        <v>559</v>
      </c>
      <c r="I553" s="805" t="str">
        <f t="shared" ca="1" si="219"/>
        <v>17.004.004.002</v>
      </c>
      <c r="J553" s="806" t="s">
        <v>6986</v>
      </c>
      <c r="K553" s="807" t="s">
        <v>3</v>
      </c>
      <c r="L553" s="1368">
        <f>L548</f>
        <v>295.45</v>
      </c>
      <c r="M553" s="1369"/>
      <c r="N553" s="1089">
        <f t="shared" si="211"/>
        <v>0</v>
      </c>
      <c r="O553" s="1358"/>
      <c r="P553" s="810" t="s">
        <v>1103</v>
      </c>
      <c r="Q553" s="210"/>
      <c r="R553" s="210"/>
      <c r="S553" s="210"/>
    </row>
    <row r="554" spans="1:19" s="209" customFormat="1" ht="13.9" hidden="1" customHeight="1" outlineLevel="2" x14ac:dyDescent="0.2">
      <c r="A554" s="1353">
        <f ca="1">IF($H554="UNIDADE CONSTRUTIVA",OFFSET(A554,-1,0)+1,LARGE(A$3:A550,1))</f>
        <v>0</v>
      </c>
      <c r="B554" s="1353">
        <f t="shared" ref="B554" ca="1" si="220">IF(H554="UNIDADE CONSTRUTIVA",0,IF(H554="CÉLULA CONSTRUTIVA",OFFSET(B554,-1,0)+1,OFFSET(B554,-1,0)))</f>
        <v>17</v>
      </c>
      <c r="C554" s="1353">
        <f t="shared" ref="C554" ca="1" si="221">IF(H554="CÉLULA CONSTRUTIVA",0,IF(H554="ETAPA",OFFSET(C554,-1,0)+1,OFFSET(C554,-1,0)))</f>
        <v>4</v>
      </c>
      <c r="D554" s="1354">
        <f t="shared" ref="D554" ca="1" si="222">IF(H554="ETAPA",0,IF(H554="SUBETAPA",OFFSET(D554,-1,0)+1,OFFSET(D554,-1,0)))</f>
        <v>4</v>
      </c>
      <c r="E554" s="1354">
        <f t="shared" ref="E554" ca="1" si="223">IF(H554="Subetapa",0,IF(H554="serviço",OFFSET(E554,-1,0)+1,OFFSET(E554,-1,0)))</f>
        <v>3</v>
      </c>
      <c r="G554" s="803"/>
      <c r="H554" s="804" t="s">
        <v>559</v>
      </c>
      <c r="I554" s="805" t="str">
        <f t="shared" ca="1" si="219"/>
        <v>17.004.004.003</v>
      </c>
      <c r="J554" s="806" t="s">
        <v>6984</v>
      </c>
      <c r="K554" s="807" t="s">
        <v>3</v>
      </c>
      <c r="L554" s="1368">
        <f>L550</f>
        <v>99.7</v>
      </c>
      <c r="M554" s="1369"/>
      <c r="N554" s="1089">
        <f t="shared" si="211"/>
        <v>0</v>
      </c>
      <c r="O554" s="1358"/>
      <c r="P554" s="810" t="s">
        <v>1103</v>
      </c>
      <c r="Q554" s="210"/>
      <c r="R554" s="210"/>
      <c r="S554" s="210"/>
    </row>
    <row r="555" spans="1:19" s="209" customFormat="1" ht="13.9" hidden="1" customHeight="1" outlineLevel="1" x14ac:dyDescent="0.2">
      <c r="A555" s="1353">
        <f ca="1">IF($H555="UNIDADE CONSTRUTIVA",OFFSET(A555,-1,0)+1,LARGE(A$3:A554,1))</f>
        <v>0</v>
      </c>
      <c r="B555" s="1353">
        <f t="shared" ca="1" si="194"/>
        <v>17</v>
      </c>
      <c r="C555" s="1353">
        <f t="shared" ca="1" si="195"/>
        <v>5</v>
      </c>
      <c r="D555" s="1354">
        <f t="shared" ca="1" si="196"/>
        <v>0</v>
      </c>
      <c r="E555" s="1354">
        <f t="shared" ca="1" si="197"/>
        <v>3</v>
      </c>
      <c r="G555" s="803"/>
      <c r="H555" s="804" t="s">
        <v>557</v>
      </c>
      <c r="I555" s="805" t="str">
        <f t="shared" ca="1" si="219"/>
        <v>17.005</v>
      </c>
      <c r="J555" s="806" t="s">
        <v>6945</v>
      </c>
      <c r="K555" s="807"/>
      <c r="L555" s="1351"/>
      <c r="M555" s="1351"/>
      <c r="N555" s="1089">
        <f t="shared" ca="1" si="211"/>
        <v>133719.57083076923</v>
      </c>
      <c r="O555" s="1358"/>
      <c r="P555" s="810"/>
      <c r="Q555" s="210"/>
      <c r="R555" s="210"/>
      <c r="S555" s="210"/>
    </row>
    <row r="556" spans="1:19" s="209" customFormat="1" ht="13.9" hidden="1" customHeight="1" outlineLevel="1" collapsed="1" x14ac:dyDescent="0.2">
      <c r="A556" s="1353">
        <f ca="1">IF($H556="UNIDADE CONSTRUTIVA",OFFSET(A556,-1,0)+1,LARGE(A$3:A554,1))</f>
        <v>0</v>
      </c>
      <c r="B556" s="1353">
        <f t="shared" ca="1" si="194"/>
        <v>17</v>
      </c>
      <c r="C556" s="1353">
        <f t="shared" ca="1" si="195"/>
        <v>5</v>
      </c>
      <c r="D556" s="1354">
        <f t="shared" ca="1" si="196"/>
        <v>1</v>
      </c>
      <c r="E556" s="1354">
        <f t="shared" ca="1" si="197"/>
        <v>0</v>
      </c>
      <c r="G556" s="803"/>
      <c r="H556" s="804" t="s">
        <v>558</v>
      </c>
      <c r="I556" s="805" t="str">
        <f t="shared" ca="1" si="219"/>
        <v>17.005.001</v>
      </c>
      <c r="J556" s="806" t="s">
        <v>446</v>
      </c>
      <c r="K556" s="807"/>
      <c r="L556" s="1351"/>
      <c r="M556" s="1351"/>
      <c r="N556" s="1089">
        <f t="shared" ca="1" si="211"/>
        <v>95997.720830769234</v>
      </c>
      <c r="O556" s="1358"/>
      <c r="P556" s="810"/>
      <c r="Q556" s="210"/>
      <c r="R556" s="210"/>
      <c r="S556" s="210"/>
    </row>
    <row r="557" spans="1:19" s="209" customFormat="1" ht="13.9" hidden="1" customHeight="1" outlineLevel="2" x14ac:dyDescent="0.2">
      <c r="A557" s="1353">
        <f ca="1">IF($H557="UNIDADE CONSTRUTIVA",OFFSET(A557,-1,0)+1,LARGE(A$3:A550,1))</f>
        <v>0</v>
      </c>
      <c r="B557" s="1353">
        <f t="shared" ref="B557:B558" ca="1" si="224">IF(H557="UNIDADE CONSTRUTIVA",0,IF(H557="CÉLULA CONSTRUTIVA",OFFSET(B557,-1,0)+1,OFFSET(B557,-1,0)))</f>
        <v>17</v>
      </c>
      <c r="C557" s="1353">
        <f t="shared" ref="C557:C558" ca="1" si="225">IF(H557="CÉLULA CONSTRUTIVA",0,IF(H557="ETAPA",OFFSET(C557,-1,0)+1,OFFSET(C557,-1,0)))</f>
        <v>5</v>
      </c>
      <c r="D557" s="1354">
        <f t="shared" ref="D557:D558" ca="1" si="226">IF(H557="ETAPA",0,IF(H557="SUBETAPA",OFFSET(D557,-1,0)+1,OFFSET(D557,-1,0)))</f>
        <v>1</v>
      </c>
      <c r="E557" s="1354">
        <f t="shared" ref="E557:E558" ca="1" si="227">IF(H557="Subetapa",0,IF(H557="serviço",OFFSET(E557,-1,0)+1,OFFSET(E557,-1,0)))</f>
        <v>1</v>
      </c>
      <c r="G557" s="803"/>
      <c r="H557" s="804" t="s">
        <v>559</v>
      </c>
      <c r="I557" s="805" t="str">
        <f t="shared" ref="I557:I558" ca="1" si="228">IF(H557="Unidade Construtiva",TEXT(A557,"00"),IF(H557="Célula Construtiva",TEXT(B557,"00"),IF(H557="Etapa",CONCATENATE(TEXT(B557,"00"),".",TEXT(C557,"000")),IF(H557="Subetapa",CONCATENATE(TEXT(B557,"00"),".",TEXT(C557,"000"),".",TEXT(D557,"000")),IF(H557="Serviço",CONCATENATE(TEXT(B557,"00"),".",TEXT(C557,"000"),".",TEXT(D557,"000"),".",TEXT(E557,"000")),"")))))</f>
        <v>17.005.001.001</v>
      </c>
      <c r="J557" s="806" t="s">
        <v>6989</v>
      </c>
      <c r="K557" s="807" t="s">
        <v>2</v>
      </c>
      <c r="L557" s="1351">
        <f>Visus!G1268</f>
        <v>10</v>
      </c>
      <c r="M557" s="1369"/>
      <c r="N557" s="1089">
        <f t="shared" si="211"/>
        <v>0</v>
      </c>
      <c r="O557" s="1358"/>
      <c r="P557" s="810" t="s">
        <v>1103</v>
      </c>
      <c r="Q557" s="210"/>
      <c r="R557" s="210"/>
      <c r="S557" s="210"/>
    </row>
    <row r="558" spans="1:19" s="209" customFormat="1" ht="13.9" hidden="1" customHeight="1" outlineLevel="2" x14ac:dyDescent="0.2">
      <c r="A558" s="1353">
        <f ca="1">IF($H558="UNIDADE CONSTRUTIVA",OFFSET(A558,-1,0)+1,LARGE(A$3:A551,1))</f>
        <v>0</v>
      </c>
      <c r="B558" s="1353">
        <f t="shared" ca="1" si="224"/>
        <v>17</v>
      </c>
      <c r="C558" s="1353">
        <f t="shared" ca="1" si="225"/>
        <v>5</v>
      </c>
      <c r="D558" s="1354">
        <f t="shared" ca="1" si="226"/>
        <v>1</v>
      </c>
      <c r="E558" s="1354">
        <f t="shared" ca="1" si="227"/>
        <v>2</v>
      </c>
      <c r="G558" s="803"/>
      <c r="H558" s="804" t="s">
        <v>559</v>
      </c>
      <c r="I558" s="805" t="str">
        <f t="shared" ca="1" si="228"/>
        <v>17.005.001.002</v>
      </c>
      <c r="J558" s="806" t="s">
        <v>7018</v>
      </c>
      <c r="K558" s="807" t="s">
        <v>2</v>
      </c>
      <c r="L558" s="1351">
        <f>Visus!G1269</f>
        <v>15</v>
      </c>
      <c r="M558" s="1369"/>
      <c r="N558" s="1089">
        <f t="shared" si="211"/>
        <v>0</v>
      </c>
      <c r="O558" s="1358"/>
      <c r="P558" s="810" t="s">
        <v>1103</v>
      </c>
      <c r="Q558" s="210"/>
      <c r="R558" s="210"/>
      <c r="S558" s="210"/>
    </row>
    <row r="559" spans="1:19" s="209" customFormat="1" ht="13.9" hidden="1" customHeight="1" outlineLevel="2" x14ac:dyDescent="0.2">
      <c r="A559" s="1353">
        <f ca="1">IF($H559="UNIDADE CONSTRUTIVA",OFFSET(A559,-1,0)+1,LARGE(A$3:A554,1))</f>
        <v>0</v>
      </c>
      <c r="B559" s="1353">
        <f t="shared" ca="1" si="194"/>
        <v>17</v>
      </c>
      <c r="C559" s="1353">
        <f t="shared" ca="1" si="195"/>
        <v>5</v>
      </c>
      <c r="D559" s="1354">
        <f t="shared" ca="1" si="196"/>
        <v>1</v>
      </c>
      <c r="E559" s="1354">
        <f t="shared" ca="1" si="197"/>
        <v>3</v>
      </c>
      <c r="G559" s="803"/>
      <c r="H559" s="804" t="s">
        <v>559</v>
      </c>
      <c r="I559" s="805" t="str">
        <f t="shared" ca="1" si="219"/>
        <v>17.005.001.003</v>
      </c>
      <c r="J559" s="806" t="s">
        <v>3912</v>
      </c>
      <c r="K559" s="807" t="s">
        <v>2</v>
      </c>
      <c r="L559" s="1351">
        <f>Visus!G1270+Visus!G1273</f>
        <v>35</v>
      </c>
      <c r="M559" s="1351">
        <v>963.7105600000001</v>
      </c>
      <c r="N559" s="1089">
        <f t="shared" si="211"/>
        <v>33729.869600000005</v>
      </c>
      <c r="O559" s="1358"/>
      <c r="P559" s="810" t="s">
        <v>1103</v>
      </c>
      <c r="Q559" s="210"/>
      <c r="R559" s="210"/>
      <c r="S559" s="210"/>
    </row>
    <row r="560" spans="1:19" s="209" customFormat="1" ht="12.75" hidden="1" customHeight="1" outlineLevel="2" x14ac:dyDescent="0.2">
      <c r="A560" s="1353">
        <f ca="1">IF($H560="UNIDADE CONSTRUTIVA",OFFSET(A560,-1,0)+1,LARGE(A$3:A555,1))</f>
        <v>0</v>
      </c>
      <c r="B560" s="1353">
        <f t="shared" ca="1" si="194"/>
        <v>17</v>
      </c>
      <c r="C560" s="1353">
        <f t="shared" ca="1" si="195"/>
        <v>5</v>
      </c>
      <c r="D560" s="1354">
        <f t="shared" ca="1" si="196"/>
        <v>1</v>
      </c>
      <c r="E560" s="1354">
        <f t="shared" ca="1" si="197"/>
        <v>4</v>
      </c>
      <c r="G560" s="803"/>
      <c r="H560" s="804" t="s">
        <v>559</v>
      </c>
      <c r="I560" s="805" t="str">
        <f t="shared" ca="1" si="219"/>
        <v>17.005.001.004</v>
      </c>
      <c r="J560" s="806" t="s">
        <v>3913</v>
      </c>
      <c r="K560" s="807" t="s">
        <v>2</v>
      </c>
      <c r="L560" s="1351">
        <f>Visus!G1271</f>
        <v>50</v>
      </c>
      <c r="M560" s="1351">
        <v>982.02938461538463</v>
      </c>
      <c r="N560" s="1089">
        <f t="shared" si="211"/>
        <v>49101.469230769231</v>
      </c>
      <c r="O560" s="1358"/>
      <c r="P560" s="810" t="s">
        <v>1103</v>
      </c>
      <c r="Q560" s="210"/>
      <c r="R560" s="210"/>
      <c r="S560" s="210"/>
    </row>
    <row r="561" spans="1:19" s="209" customFormat="1" ht="12.75" hidden="1" customHeight="1" outlineLevel="2" x14ac:dyDescent="0.2">
      <c r="A561" s="1353">
        <f ca="1">IF($H561="UNIDADE CONSTRUTIVA",OFFSET(A561,-1,0)+1,LARGE(A$3:A556,1))</f>
        <v>0</v>
      </c>
      <c r="B561" s="1353">
        <f t="shared" ca="1" si="194"/>
        <v>17</v>
      </c>
      <c r="C561" s="1353">
        <f t="shared" ca="1" si="195"/>
        <v>5</v>
      </c>
      <c r="D561" s="1354">
        <f t="shared" ca="1" si="196"/>
        <v>1</v>
      </c>
      <c r="E561" s="1354">
        <f t="shared" ca="1" si="197"/>
        <v>5</v>
      </c>
      <c r="G561" s="803"/>
      <c r="H561" s="804" t="s">
        <v>559</v>
      </c>
      <c r="I561" s="805" t="str">
        <f t="shared" ca="1" si="219"/>
        <v>17.005.001.005</v>
      </c>
      <c r="J561" s="806" t="s">
        <v>3914</v>
      </c>
      <c r="K561" s="807" t="s">
        <v>2</v>
      </c>
      <c r="L561" s="1351">
        <f>Visus!G1272</f>
        <v>10</v>
      </c>
      <c r="M561" s="1351">
        <v>1316.6382000000001</v>
      </c>
      <c r="N561" s="1089">
        <f t="shared" si="211"/>
        <v>13166.382000000001</v>
      </c>
      <c r="O561" s="1358"/>
      <c r="P561" s="810" t="s">
        <v>1103</v>
      </c>
      <c r="Q561" s="210"/>
      <c r="R561" s="210"/>
      <c r="S561" s="210"/>
    </row>
    <row r="562" spans="1:19" s="209" customFormat="1" ht="13.9" hidden="1" customHeight="1" outlineLevel="1" collapsed="1" x14ac:dyDescent="0.2">
      <c r="A562" s="1353">
        <f ca="1">IF($H562="UNIDADE CONSTRUTIVA",OFFSET(A562,-1,0)+1,LARGE(A$3:A560,1))</f>
        <v>0</v>
      </c>
      <c r="B562" s="1353">
        <f t="shared" ca="1" si="194"/>
        <v>17</v>
      </c>
      <c r="C562" s="1353">
        <f t="shared" ca="1" si="195"/>
        <v>5</v>
      </c>
      <c r="D562" s="1354">
        <f t="shared" ca="1" si="196"/>
        <v>2</v>
      </c>
      <c r="E562" s="1354">
        <f t="shared" ca="1" si="197"/>
        <v>0</v>
      </c>
      <c r="G562" s="803"/>
      <c r="H562" s="804" t="s">
        <v>558</v>
      </c>
      <c r="I562" s="805" t="str">
        <f t="shared" ca="1" si="219"/>
        <v>17.005.002</v>
      </c>
      <c r="J562" s="806" t="s">
        <v>3916</v>
      </c>
      <c r="K562" s="807"/>
      <c r="L562" s="1351"/>
      <c r="M562" s="1351"/>
      <c r="N562" s="1089">
        <f t="shared" ca="1" si="211"/>
        <v>18279.649999999998</v>
      </c>
      <c r="O562" s="1358"/>
      <c r="P562" s="810"/>
      <c r="Q562" s="210"/>
      <c r="R562" s="210"/>
      <c r="S562" s="210"/>
    </row>
    <row r="563" spans="1:19" s="209" customFormat="1" ht="13.9" hidden="1" customHeight="1" outlineLevel="2" x14ac:dyDescent="0.2">
      <c r="A563" s="1353">
        <f ca="1">IF($H563="UNIDADE CONSTRUTIVA",OFFSET(A563,-1,0)+1,LARGE(A$3:A561,1))</f>
        <v>0</v>
      </c>
      <c r="B563" s="1353">
        <f t="shared" ca="1" si="194"/>
        <v>17</v>
      </c>
      <c r="C563" s="1353">
        <f t="shared" ca="1" si="195"/>
        <v>5</v>
      </c>
      <c r="D563" s="1354">
        <f t="shared" ca="1" si="196"/>
        <v>2</v>
      </c>
      <c r="E563" s="1354">
        <f t="shared" ca="1" si="197"/>
        <v>1</v>
      </c>
      <c r="G563" s="803"/>
      <c r="H563" s="804" t="s">
        <v>559</v>
      </c>
      <c r="I563" s="805" t="str">
        <f t="shared" ca="1" si="219"/>
        <v>17.005.002.001</v>
      </c>
      <c r="J563" s="806" t="s">
        <v>3917</v>
      </c>
      <c r="K563" s="807" t="s">
        <v>1</v>
      </c>
      <c r="L563" s="1351">
        <f>SUM(Visus!G1262:G1266)+Visus!G1274</f>
        <v>37.69</v>
      </c>
      <c r="M563" s="1351">
        <v>485</v>
      </c>
      <c r="N563" s="1089">
        <f t="shared" si="211"/>
        <v>18279.649999999998</v>
      </c>
      <c r="O563" s="1358"/>
      <c r="P563" s="810" t="s">
        <v>1103</v>
      </c>
      <c r="Q563" s="210"/>
      <c r="R563" s="210"/>
      <c r="S563" s="210"/>
    </row>
    <row r="564" spans="1:19" s="209" customFormat="1" ht="13.9" hidden="1" customHeight="1" outlineLevel="1" collapsed="1" x14ac:dyDescent="0.2">
      <c r="A564" s="1353">
        <f ca="1">IF($H564="UNIDADE CONSTRUTIVA",OFFSET(A564,-1,0)+1,LARGE(A$3:A561,1))</f>
        <v>0</v>
      </c>
      <c r="B564" s="1353">
        <f t="shared" ca="1" si="194"/>
        <v>17</v>
      </c>
      <c r="C564" s="1353">
        <f t="shared" ca="1" si="195"/>
        <v>5</v>
      </c>
      <c r="D564" s="1354">
        <f t="shared" ca="1" si="196"/>
        <v>3</v>
      </c>
      <c r="E564" s="1354">
        <f t="shared" ca="1" si="197"/>
        <v>0</v>
      </c>
      <c r="G564" s="803"/>
      <c r="H564" s="804" t="s">
        <v>558</v>
      </c>
      <c r="I564" s="805" t="str">
        <f t="shared" ca="1" si="219"/>
        <v>17.005.003</v>
      </c>
      <c r="J564" s="806" t="s">
        <v>447</v>
      </c>
      <c r="K564" s="807"/>
      <c r="L564" s="1351"/>
      <c r="M564" s="1351"/>
      <c r="N564" s="1089">
        <f t="shared" ca="1" si="211"/>
        <v>5042.2</v>
      </c>
      <c r="O564" s="1358"/>
      <c r="P564" s="810"/>
      <c r="Q564" s="210"/>
      <c r="R564" s="210"/>
      <c r="S564" s="210"/>
    </row>
    <row r="565" spans="1:19" s="209" customFormat="1" ht="13.9" hidden="1" customHeight="1" outlineLevel="2" x14ac:dyDescent="0.2">
      <c r="A565" s="1353">
        <f ca="1">IF($H565="UNIDADE CONSTRUTIVA",OFFSET(A565,-1,0)+1,LARGE(A$3:A562,1))</f>
        <v>0</v>
      </c>
      <c r="B565" s="1353">
        <f t="shared" ca="1" si="194"/>
        <v>17</v>
      </c>
      <c r="C565" s="1353">
        <f t="shared" ca="1" si="195"/>
        <v>5</v>
      </c>
      <c r="D565" s="1354">
        <f t="shared" ca="1" si="196"/>
        <v>3</v>
      </c>
      <c r="E565" s="1354">
        <f t="shared" ca="1" si="197"/>
        <v>1</v>
      </c>
      <c r="G565" s="803"/>
      <c r="H565" s="804" t="s">
        <v>559</v>
      </c>
      <c r="I565" s="805" t="str">
        <f t="shared" ca="1" si="219"/>
        <v>17.005.003.001</v>
      </c>
      <c r="J565" s="806" t="s">
        <v>3034</v>
      </c>
      <c r="K565" s="807" t="s">
        <v>2</v>
      </c>
      <c r="L565" s="1351">
        <f>Visus!G1267</f>
        <v>59.32</v>
      </c>
      <c r="M565" s="1351">
        <v>85</v>
      </c>
      <c r="N565" s="1089">
        <f t="shared" si="211"/>
        <v>5042.2</v>
      </c>
      <c r="O565" s="1358"/>
      <c r="P565" s="810" t="s">
        <v>1103</v>
      </c>
      <c r="Q565" s="210"/>
      <c r="R565" s="210"/>
      <c r="S565" s="210"/>
    </row>
    <row r="566" spans="1:19" s="209" customFormat="1" ht="13.9" hidden="1" customHeight="1" outlineLevel="1" collapsed="1" x14ac:dyDescent="0.2">
      <c r="A566" s="1353">
        <f ca="1">IF($H566="UNIDADE CONSTRUTIVA",OFFSET(A566,-1,0)+1,LARGE(A$3:A563,1))</f>
        <v>0</v>
      </c>
      <c r="B566" s="1353">
        <f t="shared" ca="1" si="194"/>
        <v>17</v>
      </c>
      <c r="C566" s="1353">
        <f t="shared" ca="1" si="195"/>
        <v>5</v>
      </c>
      <c r="D566" s="1354">
        <f t="shared" ca="1" si="196"/>
        <v>4</v>
      </c>
      <c r="E566" s="1354">
        <f t="shared" ca="1" si="197"/>
        <v>0</v>
      </c>
      <c r="G566" s="803"/>
      <c r="H566" s="804" t="s">
        <v>558</v>
      </c>
      <c r="I566" s="805" t="str">
        <f t="shared" ca="1" si="219"/>
        <v>17.005.004</v>
      </c>
      <c r="J566" s="806" t="s">
        <v>3918</v>
      </c>
      <c r="K566" s="807"/>
      <c r="L566" s="1351"/>
      <c r="M566" s="1351"/>
      <c r="N566" s="1089">
        <f t="shared" ca="1" si="211"/>
        <v>0</v>
      </c>
      <c r="O566" s="1358"/>
      <c r="P566" s="810"/>
      <c r="Q566" s="210"/>
      <c r="R566" s="210"/>
      <c r="S566" s="210"/>
    </row>
    <row r="567" spans="1:19" s="209" customFormat="1" ht="13.9" hidden="1" customHeight="1" outlineLevel="2" x14ac:dyDescent="0.2">
      <c r="A567" s="1353">
        <f ca="1">IF($H567="UNIDADE CONSTRUTIVA",OFFSET(A567,-1,0)+1,LARGE(A$3:A564,1))</f>
        <v>0</v>
      </c>
      <c r="B567" s="1353">
        <f t="shared" ca="1" si="194"/>
        <v>17</v>
      </c>
      <c r="C567" s="1353">
        <f t="shared" ca="1" si="195"/>
        <v>5</v>
      </c>
      <c r="D567" s="1354">
        <f t="shared" ca="1" si="196"/>
        <v>4</v>
      </c>
      <c r="E567" s="1354">
        <f t="shared" ca="1" si="197"/>
        <v>1</v>
      </c>
      <c r="G567" s="803"/>
      <c r="H567" s="804" t="s">
        <v>559</v>
      </c>
      <c r="I567" s="805" t="str">
        <f t="shared" ca="1" si="219"/>
        <v>17.005.004.001</v>
      </c>
      <c r="J567" s="1699" t="s">
        <v>3919</v>
      </c>
      <c r="K567" s="807" t="s">
        <v>2</v>
      </c>
      <c r="L567" s="1351"/>
      <c r="M567" s="1369">
        <v>1250</v>
      </c>
      <c r="N567" s="1089">
        <f t="shared" si="211"/>
        <v>0</v>
      </c>
      <c r="O567" s="1358" t="s">
        <v>3920</v>
      </c>
      <c r="P567" s="810" t="s">
        <v>1103</v>
      </c>
      <c r="Q567" s="210"/>
      <c r="R567" s="210"/>
      <c r="S567" s="210"/>
    </row>
    <row r="568" spans="1:19" s="209" customFormat="1" ht="13.9" hidden="1" customHeight="1" outlineLevel="1" collapsed="1" x14ac:dyDescent="0.2">
      <c r="A568" s="1353">
        <f ca="1">IF($H568="UNIDADE CONSTRUTIVA",OFFSET(A568,-1,0)+1,LARGE(A$3:A565,1))</f>
        <v>0</v>
      </c>
      <c r="B568" s="1353">
        <f t="shared" ca="1" si="194"/>
        <v>17</v>
      </c>
      <c r="C568" s="1353">
        <f t="shared" ca="1" si="195"/>
        <v>5</v>
      </c>
      <c r="D568" s="1354">
        <f t="shared" ca="1" si="196"/>
        <v>5</v>
      </c>
      <c r="E568" s="1354">
        <f t="shared" ca="1" si="197"/>
        <v>0</v>
      </c>
      <c r="G568" s="803"/>
      <c r="H568" s="804" t="s">
        <v>558</v>
      </c>
      <c r="I568" s="805" t="str">
        <f t="shared" ca="1" si="219"/>
        <v>17.005.005</v>
      </c>
      <c r="J568" s="806" t="s">
        <v>3983</v>
      </c>
      <c r="K568" s="807"/>
      <c r="L568" s="1351"/>
      <c r="M568" s="1351"/>
      <c r="N568" s="1089">
        <f t="shared" ca="1" si="211"/>
        <v>0</v>
      </c>
      <c r="O568" s="1358"/>
      <c r="P568" s="810"/>
      <c r="Q568" s="210"/>
      <c r="R568" s="210"/>
      <c r="S568" s="210"/>
    </row>
    <row r="569" spans="1:19" s="209" customFormat="1" ht="13.9" hidden="1" customHeight="1" outlineLevel="2" x14ac:dyDescent="0.2">
      <c r="A569" s="1353">
        <f ca="1">IF($H569="UNIDADE CONSTRUTIVA",OFFSET(A569,-1,0)+1,LARGE(A$3:A566,1))</f>
        <v>0</v>
      </c>
      <c r="B569" s="1353">
        <f t="shared" ref="B569:B576" ca="1" si="229">IF(H569="UNIDADE CONSTRUTIVA",0,IF(H569="CÉLULA CONSTRUTIVA",OFFSET(B569,-1,0)+1,OFFSET(B569,-1,0)))</f>
        <v>17</v>
      </c>
      <c r="C569" s="1353">
        <f t="shared" ref="C569:C576" ca="1" si="230">IF(H569="CÉLULA CONSTRUTIVA",0,IF(H569="ETAPA",OFFSET(C569,-1,0)+1,OFFSET(C569,-1,0)))</f>
        <v>5</v>
      </c>
      <c r="D569" s="1354">
        <f t="shared" ref="D569:D576" ca="1" si="231">IF(H569="ETAPA",0,IF(H569="SUBETAPA",OFFSET(D569,-1,0)+1,OFFSET(D569,-1,0)))</f>
        <v>5</v>
      </c>
      <c r="E569" s="1354">
        <f t="shared" ref="E569:E576" ca="1" si="232">IF(H569="Subetapa",0,IF(H569="serviço",OFFSET(E569,-1,0)+1,OFFSET(E569,-1,0)))</f>
        <v>1</v>
      </c>
      <c r="G569" s="803"/>
      <c r="H569" s="804" t="s">
        <v>559</v>
      </c>
      <c r="I569" s="805" t="str">
        <f t="shared" ca="1" si="219"/>
        <v>17.005.005.001</v>
      </c>
      <c r="J569" s="806"/>
      <c r="K569" s="807" t="s">
        <v>2</v>
      </c>
      <c r="L569" s="1351">
        <v>117</v>
      </c>
      <c r="M569" s="1351"/>
      <c r="N569" s="1089">
        <f t="shared" si="211"/>
        <v>0</v>
      </c>
      <c r="O569" s="1358" t="s">
        <v>3920</v>
      </c>
      <c r="P569" s="810" t="s">
        <v>1103</v>
      </c>
      <c r="Q569" s="210"/>
      <c r="R569" s="210"/>
      <c r="S569" s="210"/>
    </row>
    <row r="570" spans="1:19" s="209" customFormat="1" ht="13.9" hidden="1" customHeight="1" outlineLevel="1" collapsed="1" x14ac:dyDescent="0.2">
      <c r="A570" s="1353">
        <f ca="1">IF($H570="UNIDADE CONSTRUTIVA",OFFSET(A570,-1,0)+1,LARGE(A$3:A565,1))</f>
        <v>0</v>
      </c>
      <c r="B570" s="1353">
        <f t="shared" ca="1" si="229"/>
        <v>17</v>
      </c>
      <c r="C570" s="1353">
        <f t="shared" ca="1" si="230"/>
        <v>5</v>
      </c>
      <c r="D570" s="1354">
        <f t="shared" ca="1" si="231"/>
        <v>6</v>
      </c>
      <c r="E570" s="1354">
        <f t="shared" ca="1" si="232"/>
        <v>0</v>
      </c>
      <c r="G570" s="803"/>
      <c r="H570" s="804" t="s">
        <v>558</v>
      </c>
      <c r="I570" s="805" t="str">
        <f t="shared" ca="1" si="219"/>
        <v>17.005.006</v>
      </c>
      <c r="J570" s="806" t="s">
        <v>422</v>
      </c>
      <c r="K570" s="807"/>
      <c r="L570" s="1351"/>
      <c r="M570" s="1351"/>
      <c r="N570" s="1089">
        <f t="shared" ca="1" si="211"/>
        <v>14400</v>
      </c>
      <c r="O570" s="1358"/>
      <c r="P570" s="810"/>
      <c r="Q570" s="210"/>
      <c r="R570" s="210"/>
      <c r="S570" s="210"/>
    </row>
    <row r="571" spans="1:19" s="209" customFormat="1" ht="13.9" hidden="1" customHeight="1" outlineLevel="2" x14ac:dyDescent="0.2">
      <c r="A571" s="1353">
        <f ca="1">IF($H571="UNIDADE CONSTRUTIVA",OFFSET(A571,-1,0)+1,LARGE(A$3:A566,1))</f>
        <v>0</v>
      </c>
      <c r="B571" s="1353">
        <f t="shared" ca="1" si="229"/>
        <v>17</v>
      </c>
      <c r="C571" s="1353">
        <f t="shared" ca="1" si="230"/>
        <v>5</v>
      </c>
      <c r="D571" s="1354">
        <f t="shared" ca="1" si="231"/>
        <v>6</v>
      </c>
      <c r="E571" s="1354">
        <f t="shared" ca="1" si="232"/>
        <v>1</v>
      </c>
      <c r="G571" s="803"/>
      <c r="H571" s="804" t="s">
        <v>559</v>
      </c>
      <c r="I571" s="805" t="str">
        <f t="shared" ca="1" si="219"/>
        <v>17.005.006.001</v>
      </c>
      <c r="J571" s="806" t="s">
        <v>448</v>
      </c>
      <c r="K571" s="807" t="s">
        <v>2</v>
      </c>
      <c r="L571" s="1351">
        <f>SUM(L557:L561)</f>
        <v>120</v>
      </c>
      <c r="M571" s="1351">
        <v>120</v>
      </c>
      <c r="N571" s="1089">
        <f t="shared" si="211"/>
        <v>14400</v>
      </c>
      <c r="O571" s="1358"/>
      <c r="P571" s="810" t="s">
        <v>1103</v>
      </c>
      <c r="Q571" s="210"/>
      <c r="R571" s="210"/>
      <c r="S571" s="210"/>
    </row>
    <row r="572" spans="1:19" s="209" customFormat="1" ht="13.9" hidden="1" customHeight="1" outlineLevel="1" x14ac:dyDescent="0.2">
      <c r="A572" s="1353">
        <f ca="1">IF($H572="UNIDADE CONSTRUTIVA",OFFSET(A572,-1,0)+1,LARGE(A$3:A567,1))</f>
        <v>0</v>
      </c>
      <c r="B572" s="1353">
        <f t="shared" ca="1" si="229"/>
        <v>17</v>
      </c>
      <c r="C572" s="1353">
        <f t="shared" ca="1" si="230"/>
        <v>6</v>
      </c>
      <c r="D572" s="1354">
        <f t="shared" ca="1" si="231"/>
        <v>0</v>
      </c>
      <c r="E572" s="1354">
        <f t="shared" ca="1" si="232"/>
        <v>1</v>
      </c>
      <c r="G572" s="803"/>
      <c r="H572" s="804" t="s">
        <v>557</v>
      </c>
      <c r="I572" s="805" t="str">
        <f t="shared" ca="1" si="219"/>
        <v>17.006</v>
      </c>
      <c r="J572" s="806" t="s">
        <v>6939</v>
      </c>
      <c r="K572" s="807"/>
      <c r="L572" s="1351"/>
      <c r="M572" s="1351"/>
      <c r="N572" s="1089">
        <f t="shared" ca="1" si="211"/>
        <v>6450</v>
      </c>
      <c r="O572" s="1358"/>
      <c r="P572" s="810"/>
      <c r="Q572" s="210"/>
      <c r="R572" s="210"/>
      <c r="S572" s="210"/>
    </row>
    <row r="573" spans="1:19" s="209" customFormat="1" ht="13.9" hidden="1" customHeight="1" outlineLevel="1" collapsed="1" x14ac:dyDescent="0.2">
      <c r="A573" s="1353">
        <f ca="1">IF($H573="UNIDADE CONSTRUTIVA",OFFSET(A573,-1,0)+1,LARGE(A$3:A572,1))</f>
        <v>0</v>
      </c>
      <c r="B573" s="1353">
        <f t="shared" ca="1" si="229"/>
        <v>17</v>
      </c>
      <c r="C573" s="1353">
        <f t="shared" ca="1" si="230"/>
        <v>6</v>
      </c>
      <c r="D573" s="1354">
        <f t="shared" ca="1" si="231"/>
        <v>1</v>
      </c>
      <c r="E573" s="1354">
        <f t="shared" ca="1" si="232"/>
        <v>0</v>
      </c>
      <c r="G573" s="803"/>
      <c r="H573" s="804" t="s">
        <v>558</v>
      </c>
      <c r="I573" s="805" t="str">
        <f t="shared" ca="1" si="219"/>
        <v>17.006.001</v>
      </c>
      <c r="J573" s="806" t="s">
        <v>449</v>
      </c>
      <c r="K573" s="807"/>
      <c r="L573" s="1351"/>
      <c r="M573" s="1351"/>
      <c r="N573" s="1089">
        <f t="shared" ca="1" si="211"/>
        <v>5750</v>
      </c>
      <c r="O573" s="1358"/>
      <c r="P573" s="810"/>
      <c r="Q573" s="210"/>
      <c r="R573" s="210"/>
      <c r="S573" s="210"/>
    </row>
    <row r="574" spans="1:19" s="209" customFormat="1" ht="12.75" hidden="1" customHeight="1" outlineLevel="2" x14ac:dyDescent="0.2">
      <c r="A574" s="1353">
        <f ca="1">IF($H574="UNIDADE CONSTRUTIVA",OFFSET(A574,-1,0)+1,LARGE(A$3:A573,1))</f>
        <v>0</v>
      </c>
      <c r="B574" s="1353">
        <f t="shared" ca="1" si="229"/>
        <v>17</v>
      </c>
      <c r="C574" s="1353">
        <f t="shared" ca="1" si="230"/>
        <v>6</v>
      </c>
      <c r="D574" s="1354">
        <f t="shared" ca="1" si="231"/>
        <v>1</v>
      </c>
      <c r="E574" s="1354">
        <f t="shared" ca="1" si="232"/>
        <v>1</v>
      </c>
      <c r="G574" s="803"/>
      <c r="H574" s="804" t="s">
        <v>559</v>
      </c>
      <c r="I574" s="805" t="str">
        <f t="shared" ca="1" si="219"/>
        <v>17.006.001.001</v>
      </c>
      <c r="J574" s="806" t="s">
        <v>6991</v>
      </c>
      <c r="K574" s="807" t="s">
        <v>2</v>
      </c>
      <c r="L574" s="1351">
        <f>Visus!G1337</f>
        <v>5</v>
      </c>
      <c r="M574" s="1351">
        <f>1100+50</f>
        <v>1150</v>
      </c>
      <c r="N574" s="1089">
        <f t="shared" si="211"/>
        <v>5750</v>
      </c>
      <c r="O574" s="1358"/>
      <c r="P574" s="810" t="s">
        <v>1103</v>
      </c>
      <c r="Q574" s="210"/>
      <c r="R574" s="210"/>
      <c r="S574" s="210"/>
    </row>
    <row r="575" spans="1:19" s="209" customFormat="1" ht="13.9" hidden="1" customHeight="1" outlineLevel="1" collapsed="1" x14ac:dyDescent="0.2">
      <c r="A575" s="1353">
        <f ca="1">IF($H575="UNIDADE CONSTRUTIVA",OFFSET(A575,-1,0)+1,LARGE(A$3:A574,1))</f>
        <v>0</v>
      </c>
      <c r="B575" s="1353">
        <f t="shared" ca="1" si="229"/>
        <v>17</v>
      </c>
      <c r="C575" s="1353">
        <f t="shared" ca="1" si="230"/>
        <v>6</v>
      </c>
      <c r="D575" s="1354">
        <f t="shared" ca="1" si="231"/>
        <v>2</v>
      </c>
      <c r="E575" s="1354">
        <f t="shared" ca="1" si="232"/>
        <v>0</v>
      </c>
      <c r="G575" s="803"/>
      <c r="H575" s="804" t="s">
        <v>558</v>
      </c>
      <c r="I575" s="805" t="str">
        <f t="shared" ref="I575:I576" ca="1" si="233">IF(H575="Unidade Construtiva",TEXT(A575,"00"),IF(H575="Célula Construtiva",TEXT(B575,"00"),IF(H575="Etapa",CONCATENATE(TEXT(B575,"00"),".",TEXT(C575,"000")),IF(H575="Subetapa",CONCATENATE(TEXT(B575,"00"),".",TEXT(C575,"000"),".",TEXT(D575,"000")),IF(H575="Serviço",CONCATENATE(TEXT(B575,"00"),".",TEXT(C575,"000"),".",TEXT(D575,"000"),".",TEXT(E575,"000")),"")))))</f>
        <v>17.006.002</v>
      </c>
      <c r="J575" s="806" t="s">
        <v>422</v>
      </c>
      <c r="K575" s="807"/>
      <c r="L575" s="1351"/>
      <c r="M575" s="1351"/>
      <c r="N575" s="1089">
        <f t="shared" ca="1" si="211"/>
        <v>700</v>
      </c>
      <c r="O575" s="1358"/>
      <c r="P575" s="810"/>
      <c r="Q575" s="210"/>
      <c r="R575" s="210"/>
      <c r="S575" s="210"/>
    </row>
    <row r="576" spans="1:19" s="209" customFormat="1" ht="13.9" hidden="1" customHeight="1" outlineLevel="2" x14ac:dyDescent="0.2">
      <c r="A576" s="1353">
        <f ca="1">IF($H576="UNIDADE CONSTRUTIVA",OFFSET(A576,-1,0)+1,LARGE(A$3:A574,1))</f>
        <v>0</v>
      </c>
      <c r="B576" s="1353">
        <f t="shared" ca="1" si="229"/>
        <v>17</v>
      </c>
      <c r="C576" s="1353">
        <f t="shared" ca="1" si="230"/>
        <v>6</v>
      </c>
      <c r="D576" s="1354">
        <f t="shared" ca="1" si="231"/>
        <v>2</v>
      </c>
      <c r="E576" s="1354">
        <f t="shared" ca="1" si="232"/>
        <v>1</v>
      </c>
      <c r="G576" s="803"/>
      <c r="H576" s="804" t="s">
        <v>559</v>
      </c>
      <c r="I576" s="805" t="str">
        <f t="shared" ca="1" si="233"/>
        <v>17.006.002.001</v>
      </c>
      <c r="J576" s="806" t="s">
        <v>3035</v>
      </c>
      <c r="K576" s="807" t="s">
        <v>2</v>
      </c>
      <c r="L576" s="1351">
        <f>SUM(L574:L574)</f>
        <v>5</v>
      </c>
      <c r="M576" s="1351">
        <v>140</v>
      </c>
      <c r="N576" s="1089">
        <f t="shared" si="211"/>
        <v>700</v>
      </c>
      <c r="O576" s="1358"/>
      <c r="P576" s="810" t="s">
        <v>1103</v>
      </c>
      <c r="Q576" s="210"/>
      <c r="R576" s="210"/>
      <c r="S576" s="210"/>
    </row>
    <row r="577" spans="1:19" s="209" customFormat="1" ht="13.9" hidden="1" customHeight="1" outlineLevel="1" x14ac:dyDescent="0.2">
      <c r="A577" s="1353">
        <f ca="1">IF($H577="UNIDADE CONSTRUTIVA",OFFSET(A577,-1,0)+1,LARGE(A$3:A502,1))</f>
        <v>0</v>
      </c>
      <c r="B577" s="1353">
        <f t="shared" ca="1" si="177"/>
        <v>17</v>
      </c>
      <c r="C577" s="1353">
        <f t="shared" ca="1" si="178"/>
        <v>7</v>
      </c>
      <c r="D577" s="1354">
        <f t="shared" ca="1" si="179"/>
        <v>0</v>
      </c>
      <c r="E577" s="1354">
        <f t="shared" ca="1" si="180"/>
        <v>1</v>
      </c>
      <c r="G577" s="803"/>
      <c r="H577" s="804" t="s">
        <v>557</v>
      </c>
      <c r="I577" s="805" t="str">
        <f t="shared" ca="1" si="193"/>
        <v>17.007</v>
      </c>
      <c r="J577" s="806" t="s">
        <v>6944</v>
      </c>
      <c r="K577" s="807"/>
      <c r="L577" s="1351"/>
      <c r="M577" s="1351"/>
      <c r="N577" s="1089">
        <f t="shared" ca="1" si="211"/>
        <v>917299.53414699493</v>
      </c>
      <c r="O577" s="1358"/>
      <c r="P577" s="810"/>
      <c r="Q577" s="210"/>
      <c r="R577" s="210"/>
      <c r="S577" s="210"/>
    </row>
    <row r="578" spans="1:19" s="209" customFormat="1" ht="13.9" hidden="1" customHeight="1" outlineLevel="1" collapsed="1" x14ac:dyDescent="0.2">
      <c r="A578" s="1353">
        <f ca="1">IF($H578="UNIDADE CONSTRUTIVA",OFFSET(A578,-1,0)+1,LARGE(A$3:A502,1))</f>
        <v>0</v>
      </c>
      <c r="B578" s="1353">
        <f t="shared" ca="1" si="177"/>
        <v>17</v>
      </c>
      <c r="C578" s="1353">
        <f t="shared" ca="1" si="178"/>
        <v>7</v>
      </c>
      <c r="D578" s="1354">
        <f t="shared" ca="1" si="179"/>
        <v>1</v>
      </c>
      <c r="E578" s="1354">
        <f t="shared" ca="1" si="180"/>
        <v>0</v>
      </c>
      <c r="G578" s="803"/>
      <c r="H578" s="804" t="s">
        <v>558</v>
      </c>
      <c r="I578" s="805" t="str">
        <f t="shared" ca="1" si="193"/>
        <v>17.007.001</v>
      </c>
      <c r="J578" s="806" t="s">
        <v>442</v>
      </c>
      <c r="K578" s="807"/>
      <c r="L578" s="1351"/>
      <c r="M578" s="1351"/>
      <c r="N578" s="1089">
        <f t="shared" ca="1" si="211"/>
        <v>2036.4458400000005</v>
      </c>
      <c r="O578" s="1358"/>
      <c r="P578" s="810"/>
      <c r="Q578" s="210"/>
      <c r="R578" s="210"/>
      <c r="S578" s="210"/>
    </row>
    <row r="579" spans="1:19" s="209" customFormat="1" ht="13.9" hidden="1" customHeight="1" outlineLevel="2" x14ac:dyDescent="0.2">
      <c r="A579" s="1353">
        <f ca="1">IF($H579="UNIDADE CONSTRUTIVA",OFFSET(A579,-1,0)+1,LARGE(A$3:A503,1))</f>
        <v>0</v>
      </c>
      <c r="B579" s="1353">
        <f t="shared" ca="1" si="177"/>
        <v>17</v>
      </c>
      <c r="C579" s="1353">
        <f t="shared" ca="1" si="178"/>
        <v>7</v>
      </c>
      <c r="D579" s="1354">
        <f t="shared" ca="1" si="179"/>
        <v>1</v>
      </c>
      <c r="E579" s="1354">
        <f t="shared" ca="1" si="180"/>
        <v>1</v>
      </c>
      <c r="G579" s="803"/>
      <c r="H579" s="804" t="s">
        <v>559</v>
      </c>
      <c r="I579" s="805" t="str">
        <f t="shared" ca="1" si="193"/>
        <v>17.007.001.001</v>
      </c>
      <c r="J579" s="806" t="s">
        <v>3910</v>
      </c>
      <c r="K579" s="807" t="s">
        <v>3</v>
      </c>
      <c r="L579" s="1351">
        <f>Visus!G2068+Visus!G2078+Visus!G2083</f>
        <v>44.460000000000008</v>
      </c>
      <c r="M579" s="1351">
        <v>45.804000000000002</v>
      </c>
      <c r="N579" s="1089">
        <f t="shared" si="211"/>
        <v>2036.4458400000005</v>
      </c>
      <c r="O579" s="1358"/>
      <c r="P579" s="810" t="s">
        <v>1103</v>
      </c>
      <c r="Q579" s="210"/>
      <c r="R579" s="210"/>
      <c r="S579" s="210"/>
    </row>
    <row r="580" spans="1:19" s="209" customFormat="1" ht="13.9" hidden="1" customHeight="1" outlineLevel="1" collapsed="1" x14ac:dyDescent="0.2">
      <c r="A580" s="1353">
        <f ca="1">IF($H580="UNIDADE CONSTRUTIVA",OFFSET(A580,-1,0)+1,LARGE(A$3:A577,1))</f>
        <v>0</v>
      </c>
      <c r="B580" s="1353">
        <f t="shared" ca="1" si="177"/>
        <v>17</v>
      </c>
      <c r="C580" s="1353">
        <f t="shared" ca="1" si="178"/>
        <v>7</v>
      </c>
      <c r="D580" s="1354">
        <f t="shared" ca="1" si="179"/>
        <v>2</v>
      </c>
      <c r="E580" s="1354">
        <f t="shared" ca="1" si="180"/>
        <v>0</v>
      </c>
      <c r="G580" s="803"/>
      <c r="H580" s="804" t="s">
        <v>558</v>
      </c>
      <c r="I580" s="805" t="str">
        <f t="shared" ca="1" si="193"/>
        <v>17.007.002</v>
      </c>
      <c r="J580" s="806" t="s">
        <v>443</v>
      </c>
      <c r="K580" s="807"/>
      <c r="L580" s="1351"/>
      <c r="M580" s="1351"/>
      <c r="N580" s="1089">
        <f t="shared" ca="1" si="211"/>
        <v>440960.8</v>
      </c>
      <c r="O580" s="1358"/>
      <c r="P580" s="810"/>
      <c r="Q580" s="210"/>
      <c r="R580" s="210"/>
      <c r="S580" s="210"/>
    </row>
    <row r="581" spans="1:19" s="209" customFormat="1" ht="13.9" hidden="1" customHeight="1" outlineLevel="2" x14ac:dyDescent="0.2">
      <c r="A581" s="1353">
        <f ca="1">IF($H581="UNIDADE CONSTRUTIVA",OFFSET(A581,-1,0)+1,LARGE(A$3:A578,1))</f>
        <v>0</v>
      </c>
      <c r="B581" s="1353">
        <f t="shared" ca="1" si="177"/>
        <v>17</v>
      </c>
      <c r="C581" s="1353">
        <f t="shared" ca="1" si="178"/>
        <v>7</v>
      </c>
      <c r="D581" s="1354">
        <f t="shared" ca="1" si="179"/>
        <v>2</v>
      </c>
      <c r="E581" s="1354">
        <f t="shared" ca="1" si="180"/>
        <v>1</v>
      </c>
      <c r="G581" s="803"/>
      <c r="H581" s="804" t="s">
        <v>559</v>
      </c>
      <c r="I581" s="805" t="str">
        <f t="shared" ca="1" si="193"/>
        <v>17.007.002.001</v>
      </c>
      <c r="J581" s="806" t="s">
        <v>444</v>
      </c>
      <c r="K581" s="807" t="s">
        <v>1</v>
      </c>
      <c r="L581" s="1368">
        <f>Visus!G2066+SUM(Visus!G2069:G2077)+SUM(Visus!G2079:G2081)+SUM(Visus!G2084:G2089)</f>
        <v>449.96</v>
      </c>
      <c r="M581" s="1368">
        <v>980</v>
      </c>
      <c r="N581" s="1089">
        <f t="shared" si="211"/>
        <v>440960.8</v>
      </c>
      <c r="O581" s="1358"/>
      <c r="P581" s="810" t="s">
        <v>1103</v>
      </c>
      <c r="Q581" s="210"/>
      <c r="R581" s="210"/>
      <c r="S581" s="210"/>
    </row>
    <row r="582" spans="1:19" s="209" customFormat="1" ht="11.25" hidden="1" customHeight="1" outlineLevel="1" collapsed="1" x14ac:dyDescent="0.2">
      <c r="A582" s="1353">
        <f ca="1">IF($H582="UNIDADE CONSTRUTIVA",OFFSET(A582,-1,0)+1,LARGE(A$3:A579,1))</f>
        <v>0</v>
      </c>
      <c r="B582" s="1353">
        <f t="shared" ca="1" si="177"/>
        <v>17</v>
      </c>
      <c r="C582" s="1353">
        <f t="shared" ca="1" si="178"/>
        <v>7</v>
      </c>
      <c r="D582" s="1354">
        <f t="shared" ca="1" si="179"/>
        <v>3</v>
      </c>
      <c r="E582" s="1354">
        <f t="shared" ca="1" si="180"/>
        <v>0</v>
      </c>
      <c r="G582" s="803"/>
      <c r="H582" s="804" t="s">
        <v>558</v>
      </c>
      <c r="I582" s="805" t="str">
        <f ca="1">IF(H582="Unidade Construtiva",TEXT(A582,"00"),IF(H582="Célula Construtiva",TEXT(B582,"00"),IF(H582="Etapa",CONCATENATE(TEXT(B582,"00"),".",TEXT(C582,"000")),IF(H582="Subetapa",CONCATENATE(TEXT(B582,"00"),".",TEXT(C582,"000"),".",TEXT(D582,"000")),IF(H582="Serviço",CONCATENATE(TEXT(B582,"00"),".",TEXT(C582,"000"),".",TEXT(D582,"000"),".",TEXT(E582,"000")),"")))))</f>
        <v>17.007.003</v>
      </c>
      <c r="J582" s="806" t="s">
        <v>445</v>
      </c>
      <c r="K582" s="807"/>
      <c r="L582" s="1368"/>
      <c r="M582" s="1368"/>
      <c r="N582" s="1089">
        <f t="shared" ca="1" si="211"/>
        <v>153186.69415349749</v>
      </c>
      <c r="O582" s="1358"/>
      <c r="P582" s="810"/>
      <c r="Q582" s="210"/>
      <c r="R582" s="210"/>
      <c r="S582" s="210"/>
    </row>
    <row r="583" spans="1:19" s="209" customFormat="1" ht="13.9" hidden="1" customHeight="1" outlineLevel="2" x14ac:dyDescent="0.2">
      <c r="A583" s="1353">
        <f ca="1">IF($H583="UNIDADE CONSTRUTIVA",OFFSET(A583,-1,0)+1,LARGE(A$3:A580,1))</f>
        <v>0</v>
      </c>
      <c r="B583" s="1353">
        <f t="shared" ref="B583" ca="1" si="234">IF(H583="UNIDADE CONSTRUTIVA",0,IF(H583="CÉLULA CONSTRUTIVA",OFFSET(B583,-1,0)+1,OFFSET(B583,-1,0)))</f>
        <v>17</v>
      </c>
      <c r="C583" s="1353">
        <f t="shared" ref="C583" ca="1" si="235">IF(H583="CÉLULA CONSTRUTIVA",0,IF(H583="ETAPA",OFFSET(C583,-1,0)+1,OFFSET(C583,-1,0)))</f>
        <v>7</v>
      </c>
      <c r="D583" s="1354">
        <f t="shared" ref="D583" ca="1" si="236">IF(H583="ETAPA",0,IF(H583="SUBETAPA",OFFSET(D583,-1,0)+1,OFFSET(D583,-1,0)))</f>
        <v>3</v>
      </c>
      <c r="E583" s="1354">
        <f t="shared" ref="E583" ca="1" si="237">IF(H583="Subetapa",0,IF(H583="serviço",OFFSET(E583,-1,0)+1,OFFSET(E583,-1,0)))</f>
        <v>1</v>
      </c>
      <c r="G583" s="803"/>
      <c r="H583" s="804" t="s">
        <v>559</v>
      </c>
      <c r="I583" s="805" t="str">
        <f t="shared" ref="I583" ca="1" si="238">IF(H583="Unidade Construtiva",TEXT(A583,"00"),IF(H583="Célula Construtiva",TEXT(B583,"00"),IF(H583="Etapa",CONCATENATE(TEXT(B583,"00"),".",TEXT(C583,"000")),IF(H583="Subetapa",CONCATENATE(TEXT(B583,"00"),".",TEXT(C583,"000"),".",TEXT(D583,"000")),IF(H583="Serviço",CONCATENATE(TEXT(B583,"00"),".",TEXT(C583,"000"),".",TEXT(D583,"000"),".",TEXT(E583,"000")),"")))))</f>
        <v>17.007.003.001</v>
      </c>
      <c r="J583" s="806" t="s">
        <v>2830</v>
      </c>
      <c r="K583" s="807" t="s">
        <v>3</v>
      </c>
      <c r="L583" s="1368">
        <f>Visus!G2067</f>
        <v>190.29</v>
      </c>
      <c r="M583" s="1351">
        <v>805.017048470742</v>
      </c>
      <c r="N583" s="1089">
        <f t="shared" si="211"/>
        <v>153186.69415349749</v>
      </c>
      <c r="O583" s="1358"/>
      <c r="P583" s="810" t="s">
        <v>1103</v>
      </c>
      <c r="Q583" s="210"/>
      <c r="R583" s="210"/>
      <c r="S583" s="210"/>
    </row>
    <row r="584" spans="1:19" s="209" customFormat="1" ht="11.25" hidden="1" customHeight="1" outlineLevel="1" collapsed="1" x14ac:dyDescent="0.2">
      <c r="A584" s="1353">
        <f ca="1">IF($H584="UNIDADE CONSTRUTIVA",OFFSET(A584,-1,0)+1,LARGE(A$3:A581,1))</f>
        <v>0</v>
      </c>
      <c r="B584" s="1353">
        <f t="shared" ca="1" si="177"/>
        <v>17</v>
      </c>
      <c r="C584" s="1353">
        <f t="shared" ca="1" si="178"/>
        <v>7</v>
      </c>
      <c r="D584" s="1354">
        <f t="shared" ca="1" si="179"/>
        <v>4</v>
      </c>
      <c r="E584" s="1354">
        <f t="shared" ca="1" si="180"/>
        <v>0</v>
      </c>
      <c r="G584" s="803"/>
      <c r="H584" s="804" t="s">
        <v>558</v>
      </c>
      <c r="I584" s="805" t="str">
        <f ca="1">IF(H584="Unidade Construtiva",TEXT(A584,"00"),IF(H584="Célula Construtiva",TEXT(B584,"00"),IF(H584="Etapa",CONCATENATE(TEXT(B584,"00"),".",TEXT(C584,"000")),IF(H584="Subetapa",CONCATENATE(TEXT(B584,"00"),".",TEXT(C584,"000"),".",TEXT(D584,"000")),IF(H584="Serviço",CONCATENATE(TEXT(B584,"00"),".",TEXT(C584,"000"),".",TEXT(D584,"000"),".",TEXT(E584,"000")),"")))))</f>
        <v>17.007.004</v>
      </c>
      <c r="J584" s="806" t="s">
        <v>3911</v>
      </c>
      <c r="K584" s="807"/>
      <c r="L584" s="1368"/>
      <c r="M584" s="1368"/>
      <c r="N584" s="1089">
        <f t="shared" ref="N584:N647" ca="1" si="239">IF(H584="Serviço",M584*L584,IF(H584="CÉLULA CONSTRUTIVA",SUMIFS($N$8:$N$744,$B$8:$B$744,B584,$H$8:$H$744,"Serviço"),IF(H584="ETAPA",SUMIFS($N$8:$N$744,$B$8:$B$744,B584,$C$8:$C$744,C584,$H$8:$H$744,"Serviço"),IF(H584="SUBETAPA",SUMIFS($N$8:$N$744,$B$8:$B$744,B584,$C$8:$C$744,C584,$D$8:$D$744,D584,$H$8:$H$744,"Serviço"),0))))</f>
        <v>167928.9</v>
      </c>
      <c r="O584" s="1358"/>
      <c r="P584" s="810"/>
      <c r="Q584" s="210"/>
      <c r="R584" s="210"/>
      <c r="S584" s="210"/>
    </row>
    <row r="585" spans="1:19" s="209" customFormat="1" ht="11.25" hidden="1" outlineLevel="2" x14ac:dyDescent="0.2">
      <c r="A585" s="1353">
        <f ca="1">IF($H585="UNIDADE CONSTRUTIVA",OFFSET(A585,-1,0)+1,LARGE(A$3:A582,1))</f>
        <v>0</v>
      </c>
      <c r="B585" s="1353">
        <f t="shared" ca="1" si="177"/>
        <v>17</v>
      </c>
      <c r="C585" s="1353">
        <f t="shared" ca="1" si="178"/>
        <v>7</v>
      </c>
      <c r="D585" s="1354">
        <f t="shared" ca="1" si="179"/>
        <v>4</v>
      </c>
      <c r="E585" s="1354">
        <f t="shared" ca="1" si="180"/>
        <v>1</v>
      </c>
      <c r="G585" s="803"/>
      <c r="H585" s="804" t="s">
        <v>559</v>
      </c>
      <c r="I585" s="805" t="str">
        <f ca="1">IF(H585="Unidade Construtiva",TEXT(A585,"00"),IF(H585="Célula Construtiva",TEXT(B585,"00"),IF(H585="Etapa",CONCATENATE(TEXT(B585,"00"),".",TEXT(C585,"000")),IF(H585="Subetapa",CONCATENATE(TEXT(B585,"00"),".",TEXT(C585,"000"),".",TEXT(D585,"000")),IF(H585="Serviço",CONCATENATE(TEXT(B585,"00"),".",TEXT(C585,"000"),".",TEXT(D585,"000"),".",TEXT(E585,"000")),"")))))</f>
        <v>17.007.004.001</v>
      </c>
      <c r="J585" s="806" t="s">
        <v>3911</v>
      </c>
      <c r="K585" s="807" t="s">
        <v>1</v>
      </c>
      <c r="L585" s="1368">
        <f>Visus!G2066</f>
        <v>85.46</v>
      </c>
      <c r="M585" s="1368">
        <v>1965</v>
      </c>
      <c r="N585" s="1089">
        <f t="shared" si="239"/>
        <v>167928.9</v>
      </c>
      <c r="O585" s="1358"/>
      <c r="P585" s="810" t="s">
        <v>1103</v>
      </c>
      <c r="Q585" s="210"/>
      <c r="R585" s="210"/>
      <c r="S585" s="210"/>
    </row>
    <row r="586" spans="1:19" s="209" customFormat="1" ht="13.9" hidden="1" customHeight="1" outlineLevel="1" collapsed="1" x14ac:dyDescent="0.2">
      <c r="A586" s="1353">
        <f ca="1">IF($H586="UNIDADE CONSTRUTIVA",OFFSET(A586,-1,0)+1,LARGE(A$3:A583,1))</f>
        <v>0</v>
      </c>
      <c r="B586" s="1353">
        <f t="shared" ca="1" si="177"/>
        <v>17</v>
      </c>
      <c r="C586" s="1353">
        <f t="shared" ca="1" si="178"/>
        <v>7</v>
      </c>
      <c r="D586" s="1354">
        <f t="shared" ca="1" si="179"/>
        <v>5</v>
      </c>
      <c r="E586" s="1354">
        <f t="shared" ca="1" si="180"/>
        <v>0</v>
      </c>
      <c r="G586" s="803"/>
      <c r="H586" s="804" t="s">
        <v>558</v>
      </c>
      <c r="I586" s="805" t="str">
        <f t="shared" ca="1" si="193"/>
        <v>17.007.005</v>
      </c>
      <c r="J586" s="806" t="s">
        <v>422</v>
      </c>
      <c r="K586" s="807"/>
      <c r="L586" s="1351"/>
      <c r="M586" s="1351"/>
      <c r="N586" s="1089">
        <f t="shared" ca="1" si="239"/>
        <v>153186.69415349749</v>
      </c>
      <c r="O586" s="1358"/>
      <c r="P586" s="810"/>
      <c r="Q586" s="210"/>
      <c r="R586" s="210"/>
      <c r="S586" s="210"/>
    </row>
    <row r="587" spans="1:19" s="209" customFormat="1" ht="13.9" hidden="1" customHeight="1" outlineLevel="2" x14ac:dyDescent="0.2">
      <c r="A587" s="1353">
        <f ca="1">IF($H587="UNIDADE CONSTRUTIVA",OFFSET(A587,-1,0)+1,LARGE(A$3:A584,1))</f>
        <v>0</v>
      </c>
      <c r="B587" s="1353">
        <f t="shared" ca="1" si="177"/>
        <v>17</v>
      </c>
      <c r="C587" s="1353">
        <f t="shared" ca="1" si="178"/>
        <v>7</v>
      </c>
      <c r="D587" s="1354">
        <f t="shared" ca="1" si="179"/>
        <v>5</v>
      </c>
      <c r="E587" s="1354">
        <f t="shared" ca="1" si="180"/>
        <v>1</v>
      </c>
      <c r="G587" s="803"/>
      <c r="H587" s="804" t="s">
        <v>559</v>
      </c>
      <c r="I587" s="805" t="str">
        <f t="shared" ca="1" si="193"/>
        <v>17.007.005.001</v>
      </c>
      <c r="J587" s="806" t="s">
        <v>2830</v>
      </c>
      <c r="K587" s="807" t="s">
        <v>3</v>
      </c>
      <c r="L587" s="1368">
        <f>Visus!G2067</f>
        <v>190.29</v>
      </c>
      <c r="M587" s="1369">
        <v>805.017048470742</v>
      </c>
      <c r="N587" s="1089">
        <f t="shared" si="239"/>
        <v>153186.69415349749</v>
      </c>
      <c r="O587" s="1358"/>
      <c r="P587" s="810" t="s">
        <v>1103</v>
      </c>
      <c r="Q587" s="210"/>
      <c r="R587" s="210"/>
      <c r="S587" s="210"/>
    </row>
    <row r="588" spans="1:19" s="209" customFormat="1" ht="13.9" hidden="1" customHeight="1" outlineLevel="1" x14ac:dyDescent="0.2">
      <c r="A588" s="1353">
        <f ca="1">IF($H588="UNIDADE CONSTRUTIVA",OFFSET(A588,-1,0)+1,LARGE(A$3:A587,1))</f>
        <v>0</v>
      </c>
      <c r="B588" s="1353">
        <f t="shared" ca="1" si="177"/>
        <v>17</v>
      </c>
      <c r="C588" s="1353">
        <f t="shared" ca="1" si="178"/>
        <v>8</v>
      </c>
      <c r="D588" s="1354">
        <f t="shared" ca="1" si="179"/>
        <v>0</v>
      </c>
      <c r="E588" s="1354">
        <f t="shared" ca="1" si="180"/>
        <v>1</v>
      </c>
      <c r="G588" s="803"/>
      <c r="H588" s="804" t="s">
        <v>557</v>
      </c>
      <c r="I588" s="805" t="str">
        <f t="shared" ca="1" si="193"/>
        <v>17.008</v>
      </c>
      <c r="J588" s="806" t="s">
        <v>6946</v>
      </c>
      <c r="K588" s="807"/>
      <c r="L588" s="1351"/>
      <c r="M588" s="1351"/>
      <c r="N588" s="1089">
        <f t="shared" ca="1" si="239"/>
        <v>247789.24135076924</v>
      </c>
      <c r="O588" s="1358"/>
      <c r="P588" s="810"/>
      <c r="Q588" s="210"/>
      <c r="R588" s="210"/>
      <c r="S588" s="210"/>
    </row>
    <row r="589" spans="1:19" s="209" customFormat="1" ht="13.9" hidden="1" customHeight="1" outlineLevel="1" collapsed="1" x14ac:dyDescent="0.2">
      <c r="A589" s="1353">
        <f ca="1">IF($H589="UNIDADE CONSTRUTIVA",OFFSET(A589,-1,0)+1,LARGE(A$3:A587,1))</f>
        <v>0</v>
      </c>
      <c r="B589" s="1353">
        <f t="shared" ca="1" si="177"/>
        <v>17</v>
      </c>
      <c r="C589" s="1353">
        <f t="shared" ca="1" si="178"/>
        <v>8</v>
      </c>
      <c r="D589" s="1354">
        <f t="shared" ca="1" si="179"/>
        <v>1</v>
      </c>
      <c r="E589" s="1354">
        <f t="shared" ca="1" si="180"/>
        <v>0</v>
      </c>
      <c r="G589" s="803"/>
      <c r="H589" s="804" t="s">
        <v>558</v>
      </c>
      <c r="I589" s="805" t="str">
        <f t="shared" ca="1" si="193"/>
        <v>17.008.001</v>
      </c>
      <c r="J589" s="806" t="s">
        <v>446</v>
      </c>
      <c r="K589" s="807"/>
      <c r="L589" s="1351"/>
      <c r="M589" s="1351"/>
      <c r="N589" s="1089">
        <f t="shared" ca="1" si="239"/>
        <v>181938.24135076924</v>
      </c>
      <c r="O589" s="1358"/>
      <c r="P589" s="810"/>
      <c r="Q589" s="210"/>
      <c r="R589" s="210"/>
      <c r="S589" s="210"/>
    </row>
    <row r="590" spans="1:19" s="209" customFormat="1" ht="13.9" hidden="1" customHeight="1" outlineLevel="2" x14ac:dyDescent="0.2">
      <c r="A590" s="1353">
        <f ca="1">IF($H590="UNIDADE CONSTRUTIVA",OFFSET(A590,-1,0)+1,LARGE(A$3:A586,1))</f>
        <v>0</v>
      </c>
      <c r="B590" s="1353">
        <f t="shared" ref="B590" ca="1" si="240">IF(H590="UNIDADE CONSTRUTIVA",0,IF(H590="CÉLULA CONSTRUTIVA",OFFSET(B590,-1,0)+1,OFFSET(B590,-1,0)))</f>
        <v>17</v>
      </c>
      <c r="C590" s="1353">
        <f t="shared" ref="C590" ca="1" si="241">IF(H590="CÉLULA CONSTRUTIVA",0,IF(H590="ETAPA",OFFSET(C590,-1,0)+1,OFFSET(C590,-1,0)))</f>
        <v>8</v>
      </c>
      <c r="D590" s="1354">
        <f t="shared" ref="D590" ca="1" si="242">IF(H590="ETAPA",0,IF(H590="SUBETAPA",OFFSET(D590,-1,0)+1,OFFSET(D590,-1,0)))</f>
        <v>1</v>
      </c>
      <c r="E590" s="1354">
        <f t="shared" ref="E590" ca="1" si="243">IF(H590="Subetapa",0,IF(H590="serviço",OFFSET(E590,-1,0)+1,OFFSET(E590,-1,0)))</f>
        <v>1</v>
      </c>
      <c r="G590" s="803"/>
      <c r="H590" s="804" t="s">
        <v>559</v>
      </c>
      <c r="I590" s="805" t="str">
        <f t="shared" ref="I590" ca="1" si="244">IF(H590="Unidade Construtiva",TEXT(A590,"00"),IF(H590="Célula Construtiva",TEXT(B590,"00"),IF(H590="Etapa",CONCATENATE(TEXT(B590,"00"),".",TEXT(C590,"000")),IF(H590="Subetapa",CONCATENATE(TEXT(B590,"00"),".",TEXT(C590,"000"),".",TEXT(D590,"000")),IF(H590="Serviço",CONCATENATE(TEXT(B590,"00"),".",TEXT(C590,"000"),".",TEXT(D590,"000"),".",TEXT(E590,"000")),"")))))</f>
        <v>17.008.001.001</v>
      </c>
      <c r="J590" s="806" t="s">
        <v>7018</v>
      </c>
      <c r="K590" s="807" t="s">
        <v>2</v>
      </c>
      <c r="L590" s="1351">
        <f>Visus!G2241</f>
        <v>24</v>
      </c>
      <c r="M590" s="1351">
        <v>963.7105600000001</v>
      </c>
      <c r="N590" s="1089">
        <f t="shared" si="239"/>
        <v>23129.053440000003</v>
      </c>
      <c r="O590" s="1358"/>
      <c r="P590" s="810" t="s">
        <v>3784</v>
      </c>
      <c r="Q590" s="210"/>
      <c r="R590" s="210"/>
      <c r="S590" s="210"/>
    </row>
    <row r="591" spans="1:19" s="209" customFormat="1" ht="13.9" hidden="1" customHeight="1" outlineLevel="2" x14ac:dyDescent="0.2">
      <c r="A591" s="1353">
        <f ca="1">IF($H591="UNIDADE CONSTRUTIVA",OFFSET(A591,-1,0)+1,LARGE(A$3:A587,1))</f>
        <v>0</v>
      </c>
      <c r="B591" s="1353">
        <f t="shared" ca="1" si="177"/>
        <v>17</v>
      </c>
      <c r="C591" s="1353">
        <f t="shared" ca="1" si="178"/>
        <v>8</v>
      </c>
      <c r="D591" s="1354">
        <f t="shared" ca="1" si="179"/>
        <v>1</v>
      </c>
      <c r="E591" s="1354">
        <f t="shared" ca="1" si="180"/>
        <v>2</v>
      </c>
      <c r="G591" s="803"/>
      <c r="H591" s="804" t="s">
        <v>559</v>
      </c>
      <c r="I591" s="805" t="str">
        <f t="shared" ca="1" si="193"/>
        <v>17.008.001.002</v>
      </c>
      <c r="J591" s="806" t="s">
        <v>3912</v>
      </c>
      <c r="K591" s="807" t="s">
        <v>2</v>
      </c>
      <c r="L591" s="1351">
        <f>Visus!G2242+Visus!G2245</f>
        <v>48</v>
      </c>
      <c r="M591" s="1351">
        <v>963.7105600000001</v>
      </c>
      <c r="N591" s="1089">
        <f t="shared" si="239"/>
        <v>46258.106880000007</v>
      </c>
      <c r="O591" s="1358"/>
      <c r="P591" s="810" t="s">
        <v>3784</v>
      </c>
      <c r="Q591" s="210"/>
      <c r="R591" s="210"/>
      <c r="S591" s="210"/>
    </row>
    <row r="592" spans="1:19" s="209" customFormat="1" ht="12.75" hidden="1" customHeight="1" outlineLevel="2" x14ac:dyDescent="0.2">
      <c r="A592" s="1353">
        <f ca="1">IF($H592="UNIDADE CONSTRUTIVA",OFFSET(A592,-1,0)+1,LARGE(A$3:A588,1))</f>
        <v>0</v>
      </c>
      <c r="B592" s="1353">
        <f t="shared" ca="1" si="177"/>
        <v>17</v>
      </c>
      <c r="C592" s="1353">
        <f t="shared" ca="1" si="178"/>
        <v>8</v>
      </c>
      <c r="D592" s="1354">
        <f t="shared" ca="1" si="179"/>
        <v>1</v>
      </c>
      <c r="E592" s="1354">
        <f t="shared" ca="1" si="180"/>
        <v>3</v>
      </c>
      <c r="G592" s="803"/>
      <c r="H592" s="804" t="s">
        <v>559</v>
      </c>
      <c r="I592" s="805" t="str">
        <f t="shared" ca="1" si="193"/>
        <v>17.008.001.003</v>
      </c>
      <c r="J592" s="806" t="s">
        <v>3913</v>
      </c>
      <c r="K592" s="807" t="s">
        <v>2</v>
      </c>
      <c r="L592" s="1351">
        <f>Visus!G2243+Visus!G2246</f>
        <v>89</v>
      </c>
      <c r="M592" s="1351">
        <v>982.02938461538463</v>
      </c>
      <c r="N592" s="1089">
        <f t="shared" si="239"/>
        <v>87400.615230769239</v>
      </c>
      <c r="O592" s="1358"/>
      <c r="P592" s="810" t="s">
        <v>3784</v>
      </c>
      <c r="Q592" s="210"/>
      <c r="R592" s="210"/>
      <c r="S592" s="210"/>
    </row>
    <row r="593" spans="1:19" s="209" customFormat="1" ht="12.75" hidden="1" customHeight="1" outlineLevel="2" x14ac:dyDescent="0.2">
      <c r="A593" s="1353">
        <f ca="1">IF($H593="UNIDADE CONSTRUTIVA",OFFSET(A593,-1,0)+1,LARGE(A$3:A589,1))</f>
        <v>0</v>
      </c>
      <c r="B593" s="1353">
        <f t="shared" ca="1" si="177"/>
        <v>17</v>
      </c>
      <c r="C593" s="1353">
        <f t="shared" ca="1" si="178"/>
        <v>8</v>
      </c>
      <c r="D593" s="1354">
        <f t="shared" ca="1" si="179"/>
        <v>1</v>
      </c>
      <c r="E593" s="1354">
        <f t="shared" ca="1" si="180"/>
        <v>4</v>
      </c>
      <c r="G593" s="803"/>
      <c r="H593" s="804" t="s">
        <v>559</v>
      </c>
      <c r="I593" s="805" t="str">
        <f t="shared" ca="1" si="193"/>
        <v>17.008.001.004</v>
      </c>
      <c r="J593" s="806" t="s">
        <v>3914</v>
      </c>
      <c r="K593" s="807" t="s">
        <v>2</v>
      </c>
      <c r="L593" s="1351">
        <f>Visus!G2244</f>
        <v>18</v>
      </c>
      <c r="M593" s="1351">
        <v>1316.6382000000001</v>
      </c>
      <c r="N593" s="1089">
        <f t="shared" si="239"/>
        <v>23699.4876</v>
      </c>
      <c r="O593" s="1358"/>
      <c r="P593" s="810" t="s">
        <v>3784</v>
      </c>
      <c r="Q593" s="210"/>
      <c r="R593" s="210"/>
      <c r="S593" s="210"/>
    </row>
    <row r="594" spans="1:19" s="209" customFormat="1" ht="12.75" hidden="1" customHeight="1" outlineLevel="2" x14ac:dyDescent="0.2">
      <c r="A594" s="1353">
        <f ca="1">IF($H594="UNIDADE CONSTRUTIVA",OFFSET(A594,-1,0)+1,LARGE(A$3:A591,1))</f>
        <v>0</v>
      </c>
      <c r="B594" s="1353">
        <f t="shared" ca="1" si="177"/>
        <v>17</v>
      </c>
      <c r="C594" s="1353">
        <f t="shared" ca="1" si="178"/>
        <v>8</v>
      </c>
      <c r="D594" s="1354">
        <f t="shared" ca="1" si="179"/>
        <v>1</v>
      </c>
      <c r="E594" s="1354">
        <f t="shared" ca="1" si="180"/>
        <v>5</v>
      </c>
      <c r="G594" s="803"/>
      <c r="H594" s="804" t="s">
        <v>559</v>
      </c>
      <c r="I594" s="805" t="str">
        <f t="shared" ca="1" si="193"/>
        <v>17.008.001.005</v>
      </c>
      <c r="J594" s="806" t="s">
        <v>3915</v>
      </c>
      <c r="K594" s="807" t="s">
        <v>2</v>
      </c>
      <c r="L594" s="1351">
        <f>Visus!G2247</f>
        <v>1</v>
      </c>
      <c r="M594" s="1351">
        <v>1450.9782</v>
      </c>
      <c r="N594" s="1089">
        <f t="shared" si="239"/>
        <v>1450.9782</v>
      </c>
      <c r="O594" s="1358"/>
      <c r="P594" s="810" t="s">
        <v>3784</v>
      </c>
      <c r="Q594" s="210"/>
      <c r="R594" s="210"/>
      <c r="S594" s="210"/>
    </row>
    <row r="595" spans="1:19" s="209" customFormat="1" ht="13.9" hidden="1" customHeight="1" outlineLevel="1" collapsed="1" x14ac:dyDescent="0.2">
      <c r="A595" s="1353">
        <f ca="1">IF($H595="UNIDADE CONSTRUTIVA",OFFSET(A595,-1,0)+1,LARGE(A$3:A592,1))</f>
        <v>0</v>
      </c>
      <c r="B595" s="1353">
        <f t="shared" ca="1" si="177"/>
        <v>17</v>
      </c>
      <c r="C595" s="1353">
        <f t="shared" ca="1" si="178"/>
        <v>8</v>
      </c>
      <c r="D595" s="1354">
        <f t="shared" ca="1" si="179"/>
        <v>2</v>
      </c>
      <c r="E595" s="1354">
        <f t="shared" ca="1" si="180"/>
        <v>0</v>
      </c>
      <c r="G595" s="803"/>
      <c r="H595" s="804" t="s">
        <v>558</v>
      </c>
      <c r="I595" s="805" t="str">
        <f t="shared" ca="1" si="193"/>
        <v>17.008.002</v>
      </c>
      <c r="J595" s="806" t="s">
        <v>3916</v>
      </c>
      <c r="K595" s="807"/>
      <c r="L595" s="1351"/>
      <c r="M595" s="1351"/>
      <c r="N595" s="1089">
        <f t="shared" ca="1" si="239"/>
        <v>37927</v>
      </c>
      <c r="O595" s="1358"/>
      <c r="P595" s="810"/>
      <c r="Q595" s="210"/>
      <c r="R595" s="210"/>
      <c r="S595" s="210"/>
    </row>
    <row r="596" spans="1:19" s="209" customFormat="1" ht="13.9" hidden="1" customHeight="1" outlineLevel="2" x14ac:dyDescent="0.2">
      <c r="A596" s="1353">
        <f ca="1">IF($H596="UNIDADE CONSTRUTIVA",OFFSET(A596,-1,0)+1,LARGE(A$3:A593,1))</f>
        <v>0</v>
      </c>
      <c r="B596" s="1353">
        <f t="shared" ca="1" si="177"/>
        <v>17</v>
      </c>
      <c r="C596" s="1353">
        <f t="shared" ca="1" si="178"/>
        <v>8</v>
      </c>
      <c r="D596" s="1354">
        <f t="shared" ca="1" si="179"/>
        <v>2</v>
      </c>
      <c r="E596" s="1354">
        <f t="shared" ca="1" si="180"/>
        <v>1</v>
      </c>
      <c r="G596" s="803"/>
      <c r="H596" s="804" t="s">
        <v>559</v>
      </c>
      <c r="I596" s="805" t="str">
        <f t="shared" ca="1" si="193"/>
        <v>17.008.002.001</v>
      </c>
      <c r="J596" s="806" t="s">
        <v>3917</v>
      </c>
      <c r="K596" s="807" t="s">
        <v>1</v>
      </c>
      <c r="L596" s="1351">
        <f>SUM(Visus!G2235:G2239)</f>
        <v>78.2</v>
      </c>
      <c r="M596" s="1351">
        <v>485</v>
      </c>
      <c r="N596" s="1089">
        <f t="shared" si="239"/>
        <v>37927</v>
      </c>
      <c r="O596" s="1358"/>
      <c r="P596" s="810" t="s">
        <v>3784</v>
      </c>
      <c r="Q596" s="210"/>
      <c r="R596" s="210"/>
      <c r="S596" s="210"/>
    </row>
    <row r="597" spans="1:19" s="209" customFormat="1" ht="13.9" hidden="1" customHeight="1" outlineLevel="1" collapsed="1" x14ac:dyDescent="0.2">
      <c r="A597" s="1353">
        <f ca="1">IF($H597="UNIDADE CONSTRUTIVA",OFFSET(A597,-1,0)+1,LARGE(A$3:A594,1))</f>
        <v>0</v>
      </c>
      <c r="B597" s="1353">
        <f t="shared" ca="1" si="177"/>
        <v>17</v>
      </c>
      <c r="C597" s="1353">
        <f t="shared" ca="1" si="178"/>
        <v>8</v>
      </c>
      <c r="D597" s="1354">
        <f t="shared" ca="1" si="179"/>
        <v>3</v>
      </c>
      <c r="E597" s="1354">
        <f t="shared" ca="1" si="180"/>
        <v>0</v>
      </c>
      <c r="G597" s="803"/>
      <c r="H597" s="804" t="s">
        <v>558</v>
      </c>
      <c r="I597" s="805" t="str">
        <f t="shared" ca="1" si="193"/>
        <v>17.008.003</v>
      </c>
      <c r="J597" s="806" t="s">
        <v>447</v>
      </c>
      <c r="K597" s="807"/>
      <c r="L597" s="1351"/>
      <c r="M597" s="1351"/>
      <c r="N597" s="1089">
        <f t="shared" ca="1" si="239"/>
        <v>6323.9999999999991</v>
      </c>
      <c r="O597" s="1358"/>
      <c r="P597" s="810"/>
      <c r="Q597" s="210"/>
      <c r="R597" s="210"/>
      <c r="S597" s="210"/>
    </row>
    <row r="598" spans="1:19" s="209" customFormat="1" ht="13.9" hidden="1" customHeight="1" outlineLevel="2" x14ac:dyDescent="0.2">
      <c r="A598" s="1353">
        <f ca="1">IF($H598="UNIDADE CONSTRUTIVA",OFFSET(A598,-1,0)+1,LARGE(A$3:A595,1))</f>
        <v>0</v>
      </c>
      <c r="B598" s="1353">
        <f t="shared" ca="1" si="177"/>
        <v>17</v>
      </c>
      <c r="C598" s="1353">
        <f t="shared" ca="1" si="178"/>
        <v>8</v>
      </c>
      <c r="D598" s="1354">
        <f t="shared" ca="1" si="179"/>
        <v>3</v>
      </c>
      <c r="E598" s="1354">
        <f t="shared" ca="1" si="180"/>
        <v>1</v>
      </c>
      <c r="G598" s="803"/>
      <c r="H598" s="804" t="s">
        <v>559</v>
      </c>
      <c r="I598" s="805" t="str">
        <f t="shared" ca="1" si="193"/>
        <v>17.008.003.001</v>
      </c>
      <c r="J598" s="806" t="s">
        <v>3034</v>
      </c>
      <c r="K598" s="807" t="s">
        <v>2</v>
      </c>
      <c r="L598" s="1351">
        <f>Visus!G2240</f>
        <v>74.399999999999991</v>
      </c>
      <c r="M598" s="1351">
        <v>85</v>
      </c>
      <c r="N598" s="1089">
        <f t="shared" si="239"/>
        <v>6323.9999999999991</v>
      </c>
      <c r="O598" s="1358"/>
      <c r="P598" s="810" t="s">
        <v>3784</v>
      </c>
      <c r="Q598" s="210"/>
      <c r="R598" s="210"/>
      <c r="S598" s="210"/>
    </row>
    <row r="599" spans="1:19" s="209" customFormat="1" ht="13.9" hidden="1" customHeight="1" outlineLevel="1" collapsed="1" x14ac:dyDescent="0.2">
      <c r="A599" s="1353">
        <f ca="1">IF($H599="UNIDADE CONSTRUTIVA",OFFSET(A599,-1,0)+1,LARGE(A$3:A596,1))</f>
        <v>0</v>
      </c>
      <c r="B599" s="1353">
        <f t="shared" ca="1" si="177"/>
        <v>17</v>
      </c>
      <c r="C599" s="1353">
        <f t="shared" ca="1" si="178"/>
        <v>8</v>
      </c>
      <c r="D599" s="1354">
        <f t="shared" ca="1" si="179"/>
        <v>4</v>
      </c>
      <c r="E599" s="1354">
        <f t="shared" ca="1" si="180"/>
        <v>0</v>
      </c>
      <c r="G599" s="803"/>
      <c r="H599" s="804" t="s">
        <v>558</v>
      </c>
      <c r="I599" s="805" t="str">
        <f t="shared" ca="1" si="193"/>
        <v>17.008.004</v>
      </c>
      <c r="J599" s="806" t="s">
        <v>3918</v>
      </c>
      <c r="K599" s="807"/>
      <c r="L599" s="1351"/>
      <c r="M599" s="1351"/>
      <c r="N599" s="1089">
        <f t="shared" ca="1" si="239"/>
        <v>0</v>
      </c>
      <c r="O599" s="1358"/>
      <c r="P599" s="810"/>
      <c r="Q599" s="210"/>
      <c r="R599" s="210"/>
      <c r="S599" s="210"/>
    </row>
    <row r="600" spans="1:19" s="209" customFormat="1" ht="13.9" hidden="1" customHeight="1" outlineLevel="2" x14ac:dyDescent="0.2">
      <c r="A600" s="1353">
        <f ca="1">IF($H600="UNIDADE CONSTRUTIVA",OFFSET(A600,-1,0)+1,LARGE(A$3:A597,1))</f>
        <v>0</v>
      </c>
      <c r="B600" s="1353">
        <f t="shared" ca="1" si="177"/>
        <v>17</v>
      </c>
      <c r="C600" s="1353">
        <f t="shared" ca="1" si="178"/>
        <v>8</v>
      </c>
      <c r="D600" s="1354">
        <f t="shared" ca="1" si="179"/>
        <v>4</v>
      </c>
      <c r="E600" s="1354">
        <f t="shared" ca="1" si="180"/>
        <v>1</v>
      </c>
      <c r="G600" s="803"/>
      <c r="H600" s="804" t="s">
        <v>559</v>
      </c>
      <c r="I600" s="805" t="str">
        <f t="shared" ca="1" si="193"/>
        <v>17.008.004.001</v>
      </c>
      <c r="J600" s="1365"/>
      <c r="K600" s="807" t="s">
        <v>2</v>
      </c>
      <c r="L600" s="1351"/>
      <c r="M600" s="1368">
        <v>1250</v>
      </c>
      <c r="N600" s="1089">
        <f t="shared" si="239"/>
        <v>0</v>
      </c>
      <c r="O600" s="1358" t="s">
        <v>3920</v>
      </c>
      <c r="P600" s="810" t="s">
        <v>3784</v>
      </c>
      <c r="Q600" s="210"/>
      <c r="R600" s="210"/>
      <c r="S600" s="210"/>
    </row>
    <row r="601" spans="1:19" s="209" customFormat="1" ht="13.9" hidden="1" customHeight="1" outlineLevel="1" collapsed="1" x14ac:dyDescent="0.2">
      <c r="A601" s="1353">
        <f ca="1">IF($H601="UNIDADE CONSTRUTIVA",OFFSET(A601,-1,0)+1,LARGE(A$3:A598,1))</f>
        <v>0</v>
      </c>
      <c r="B601" s="1353">
        <f t="shared" ref="B601:B602" ca="1" si="245">IF(H601="UNIDADE CONSTRUTIVA",0,IF(H601="CÉLULA CONSTRUTIVA",OFFSET(B601,-1,0)+1,OFFSET(B601,-1,0)))</f>
        <v>17</v>
      </c>
      <c r="C601" s="1353">
        <f t="shared" ref="C601:C602" ca="1" si="246">IF(H601="CÉLULA CONSTRUTIVA",0,IF(H601="ETAPA",OFFSET(C601,-1,0)+1,OFFSET(C601,-1,0)))</f>
        <v>8</v>
      </c>
      <c r="D601" s="1354">
        <f t="shared" ref="D601:D602" ca="1" si="247">IF(H601="ETAPA",0,IF(H601="SUBETAPA",OFFSET(D601,-1,0)+1,OFFSET(D601,-1,0)))</f>
        <v>5</v>
      </c>
      <c r="E601" s="1354">
        <f t="shared" ref="E601:E602" ca="1" si="248">IF(H601="Subetapa",0,IF(H601="serviço",OFFSET(E601,-1,0)+1,OFFSET(E601,-1,0)))</f>
        <v>0</v>
      </c>
      <c r="G601" s="803"/>
      <c r="H601" s="804" t="s">
        <v>558</v>
      </c>
      <c r="I601" s="805" t="str">
        <f t="shared" ref="I601:I602" ca="1" si="249">IF(H601="Unidade Construtiva",TEXT(A601,"00"),IF(H601="Célula Construtiva",TEXT(B601,"00"),IF(H601="Etapa",CONCATENATE(TEXT(B601,"00"),".",TEXT(C601,"000")),IF(H601="Subetapa",CONCATENATE(TEXT(B601,"00"),".",TEXT(C601,"000"),".",TEXT(D601,"000")),IF(H601="Serviço",CONCATENATE(TEXT(B601,"00"),".",TEXT(C601,"000"),".",TEXT(D601,"000"),".",TEXT(E601,"000")),"")))))</f>
        <v>17.008.005</v>
      </c>
      <c r="J601" s="806" t="s">
        <v>3983</v>
      </c>
      <c r="K601" s="807"/>
      <c r="L601" s="1351"/>
      <c r="M601" s="1351"/>
      <c r="N601" s="1089">
        <f t="shared" ca="1" si="239"/>
        <v>0</v>
      </c>
      <c r="O601" s="1358"/>
      <c r="P601" s="810"/>
      <c r="Q601" s="210"/>
      <c r="R601" s="210"/>
      <c r="S601" s="210"/>
    </row>
    <row r="602" spans="1:19" s="209" customFormat="1" ht="13.9" hidden="1" customHeight="1" outlineLevel="2" x14ac:dyDescent="0.2">
      <c r="A602" s="1353">
        <f ca="1">IF($H602="UNIDADE CONSTRUTIVA",OFFSET(A602,-1,0)+1,LARGE(A$3:A599,1))</f>
        <v>0</v>
      </c>
      <c r="B602" s="1353">
        <f t="shared" ca="1" si="245"/>
        <v>17</v>
      </c>
      <c r="C602" s="1353">
        <f t="shared" ca="1" si="246"/>
        <v>8</v>
      </c>
      <c r="D602" s="1354">
        <f t="shared" ca="1" si="247"/>
        <v>5</v>
      </c>
      <c r="E602" s="1354">
        <f t="shared" ca="1" si="248"/>
        <v>1</v>
      </c>
      <c r="G602" s="803"/>
      <c r="H602" s="804" t="s">
        <v>559</v>
      </c>
      <c r="I602" s="805" t="str">
        <f t="shared" ca="1" si="249"/>
        <v>17.008.005.001</v>
      </c>
      <c r="J602" s="806"/>
      <c r="K602" s="807" t="s">
        <v>2</v>
      </c>
      <c r="L602" s="1351"/>
      <c r="M602" s="1351"/>
      <c r="N602" s="1089">
        <f t="shared" si="239"/>
        <v>0</v>
      </c>
      <c r="O602" s="1358" t="s">
        <v>3920</v>
      </c>
      <c r="P602" s="810" t="s">
        <v>3784</v>
      </c>
      <c r="Q602" s="210"/>
      <c r="R602" s="210"/>
      <c r="S602" s="210"/>
    </row>
    <row r="603" spans="1:19" s="209" customFormat="1" ht="13.9" hidden="1" customHeight="1" outlineLevel="1" collapsed="1" x14ac:dyDescent="0.2">
      <c r="A603" s="1353">
        <f ca="1">IF($H603="UNIDADE CONSTRUTIVA",OFFSET(A603,-1,0)+1,LARGE(A$3:A598,1))</f>
        <v>0</v>
      </c>
      <c r="B603" s="1353">
        <f t="shared" ca="1" si="177"/>
        <v>17</v>
      </c>
      <c r="C603" s="1353">
        <f t="shared" ca="1" si="178"/>
        <v>8</v>
      </c>
      <c r="D603" s="1354">
        <f t="shared" ca="1" si="179"/>
        <v>6</v>
      </c>
      <c r="E603" s="1354">
        <f t="shared" ca="1" si="180"/>
        <v>0</v>
      </c>
      <c r="G603" s="803"/>
      <c r="H603" s="804" t="s">
        <v>558</v>
      </c>
      <c r="I603" s="805" t="str">
        <f t="shared" ca="1" si="193"/>
        <v>17.008.006</v>
      </c>
      <c r="J603" s="806" t="s">
        <v>422</v>
      </c>
      <c r="K603" s="807"/>
      <c r="L603" s="1351"/>
      <c r="M603" s="1351"/>
      <c r="N603" s="1089">
        <f t="shared" ca="1" si="239"/>
        <v>21600</v>
      </c>
      <c r="O603" s="1358"/>
      <c r="P603" s="810"/>
      <c r="Q603" s="210"/>
      <c r="R603" s="210"/>
      <c r="S603" s="210"/>
    </row>
    <row r="604" spans="1:19" s="209" customFormat="1" ht="13.9" hidden="1" customHeight="1" outlineLevel="2" x14ac:dyDescent="0.2">
      <c r="A604" s="1353">
        <f ca="1">IF($H604="UNIDADE CONSTRUTIVA",OFFSET(A604,-1,0)+1,LARGE(A$3:A599,1))</f>
        <v>0</v>
      </c>
      <c r="B604" s="1353">
        <f t="shared" ca="1" si="177"/>
        <v>17</v>
      </c>
      <c r="C604" s="1353">
        <f t="shared" ca="1" si="178"/>
        <v>8</v>
      </c>
      <c r="D604" s="1354">
        <f t="shared" ca="1" si="179"/>
        <v>6</v>
      </c>
      <c r="E604" s="1354">
        <f t="shared" ca="1" si="180"/>
        <v>1</v>
      </c>
      <c r="G604" s="803"/>
      <c r="H604" s="804" t="s">
        <v>559</v>
      </c>
      <c r="I604" s="805" t="str">
        <f t="shared" ca="1" si="193"/>
        <v>17.008.006.001</v>
      </c>
      <c r="J604" s="806" t="s">
        <v>448</v>
      </c>
      <c r="K604" s="807" t="s">
        <v>2</v>
      </c>
      <c r="L604" s="1351">
        <f>SUM(L590:L594)</f>
        <v>180</v>
      </c>
      <c r="M604" s="1351">
        <v>120</v>
      </c>
      <c r="N604" s="1089">
        <f t="shared" si="239"/>
        <v>21600</v>
      </c>
      <c r="O604" s="1358"/>
      <c r="P604" s="810" t="s">
        <v>3784</v>
      </c>
      <c r="Q604" s="210"/>
      <c r="R604" s="210"/>
      <c r="S604" s="210"/>
    </row>
    <row r="605" spans="1:19" s="209" customFormat="1" ht="13.9" hidden="1" customHeight="1" outlineLevel="1" x14ac:dyDescent="0.2">
      <c r="A605" s="1353">
        <f ca="1">IF($H605="UNIDADE CONSTRUTIVA",OFFSET(A605,-1,0)+1,LARGE(A$3:A600,1))</f>
        <v>0</v>
      </c>
      <c r="B605" s="1353">
        <f t="shared" ca="1" si="177"/>
        <v>17</v>
      </c>
      <c r="C605" s="1353">
        <f t="shared" ca="1" si="178"/>
        <v>9</v>
      </c>
      <c r="D605" s="1354">
        <f t="shared" ca="1" si="179"/>
        <v>0</v>
      </c>
      <c r="E605" s="1354">
        <f t="shared" ca="1" si="180"/>
        <v>1</v>
      </c>
      <c r="G605" s="803"/>
      <c r="H605" s="804" t="s">
        <v>557</v>
      </c>
      <c r="I605" s="805" t="str">
        <f t="shared" ca="1" si="193"/>
        <v>17.009</v>
      </c>
      <c r="J605" s="806" t="s">
        <v>6940</v>
      </c>
      <c r="K605" s="807"/>
      <c r="L605" s="1351"/>
      <c r="M605" s="1351"/>
      <c r="N605" s="1089">
        <f t="shared" ca="1" si="239"/>
        <v>7740</v>
      </c>
      <c r="O605" s="1358"/>
      <c r="P605" s="810"/>
      <c r="Q605" s="210"/>
      <c r="R605" s="210"/>
      <c r="S605" s="210"/>
    </row>
    <row r="606" spans="1:19" s="209" customFormat="1" ht="13.9" hidden="1" customHeight="1" outlineLevel="1" collapsed="1" x14ac:dyDescent="0.2">
      <c r="A606" s="1353">
        <f ca="1">IF($H606="UNIDADE CONSTRUTIVA",OFFSET(A606,-1,0)+1,LARGE(A$3:A605,1))</f>
        <v>0</v>
      </c>
      <c r="B606" s="1353">
        <f t="shared" ca="1" si="177"/>
        <v>17</v>
      </c>
      <c r="C606" s="1353">
        <f t="shared" ca="1" si="178"/>
        <v>9</v>
      </c>
      <c r="D606" s="1354">
        <f t="shared" ca="1" si="179"/>
        <v>1</v>
      </c>
      <c r="E606" s="1354">
        <f t="shared" ca="1" si="180"/>
        <v>0</v>
      </c>
      <c r="G606" s="803"/>
      <c r="H606" s="804" t="s">
        <v>558</v>
      </c>
      <c r="I606" s="805" t="str">
        <f t="shared" ref="I606:I719" ca="1" si="250">IF(H606="Unidade Construtiva",TEXT(A606,"00"),IF(H606="Célula Construtiva",TEXT(B606,"00"),IF(H606="Etapa",CONCATENATE(TEXT(B606,"00"),".",TEXT(C606,"000")),IF(H606="Subetapa",CONCATENATE(TEXT(B606,"00"),".",TEXT(C606,"000"),".",TEXT(D606,"000")),IF(H606="Serviço",CONCATENATE(TEXT(B606,"00"),".",TEXT(C606,"000"),".",TEXT(D606,"000"),".",TEXT(E606,"000")),"")))))</f>
        <v>17.009.001</v>
      </c>
      <c r="J606" s="806" t="s">
        <v>449</v>
      </c>
      <c r="K606" s="807"/>
      <c r="L606" s="1351"/>
      <c r="M606" s="1351"/>
      <c r="N606" s="1089">
        <f t="shared" ca="1" si="239"/>
        <v>6900</v>
      </c>
      <c r="O606" s="1358"/>
      <c r="P606" s="810"/>
      <c r="Q606" s="210"/>
      <c r="R606" s="210"/>
      <c r="S606" s="210"/>
    </row>
    <row r="607" spans="1:19" s="209" customFormat="1" ht="12.75" hidden="1" customHeight="1" outlineLevel="2" x14ac:dyDescent="0.2">
      <c r="A607" s="1353">
        <f ca="1">IF($H607="UNIDADE CONSTRUTIVA",OFFSET(A607,-1,0)+1,LARGE(A$3:A606,1))</f>
        <v>0</v>
      </c>
      <c r="B607" s="1353">
        <f t="shared" ca="1" si="177"/>
        <v>17</v>
      </c>
      <c r="C607" s="1353">
        <f t="shared" ca="1" si="178"/>
        <v>9</v>
      </c>
      <c r="D607" s="1354">
        <f t="shared" ca="1" si="179"/>
        <v>1</v>
      </c>
      <c r="E607" s="1354">
        <f t="shared" ca="1" si="180"/>
        <v>1</v>
      </c>
      <c r="G607" s="803"/>
      <c r="H607" s="804" t="s">
        <v>559</v>
      </c>
      <c r="I607" s="805" t="str">
        <f t="shared" ca="1" si="250"/>
        <v>17.009.001.001</v>
      </c>
      <c r="J607" s="806" t="s">
        <v>6991</v>
      </c>
      <c r="K607" s="807" t="s">
        <v>2</v>
      </c>
      <c r="L607" s="1351">
        <f>Visus!G2324</f>
        <v>6</v>
      </c>
      <c r="M607" s="1351">
        <f>1100+50</f>
        <v>1150</v>
      </c>
      <c r="N607" s="1089">
        <f t="shared" si="239"/>
        <v>6900</v>
      </c>
      <c r="O607" s="1358"/>
      <c r="P607" s="810" t="s">
        <v>3784</v>
      </c>
      <c r="Q607" s="210"/>
      <c r="R607" s="210"/>
      <c r="S607" s="210"/>
    </row>
    <row r="608" spans="1:19" s="209" customFormat="1" ht="13.9" hidden="1" customHeight="1" outlineLevel="1" collapsed="1" x14ac:dyDescent="0.2">
      <c r="A608" s="1353">
        <f ca="1">IF($H608="UNIDADE CONSTRUTIVA",OFFSET(A608,-1,0)+1,LARGE(A$3:A607,1))</f>
        <v>0</v>
      </c>
      <c r="B608" s="1353">
        <f t="shared" ref="B608:B719" ca="1" si="251">IF(H608="UNIDADE CONSTRUTIVA",0,IF(H608="CÉLULA CONSTRUTIVA",OFFSET(B608,-1,0)+1,OFFSET(B608,-1,0)))</f>
        <v>17</v>
      </c>
      <c r="C608" s="1353">
        <f t="shared" ref="C608:C719" ca="1" si="252">IF(H608="CÉLULA CONSTRUTIVA",0,IF(H608="ETAPA",OFFSET(C608,-1,0)+1,OFFSET(C608,-1,0)))</f>
        <v>9</v>
      </c>
      <c r="D608" s="1354">
        <f t="shared" ref="D608:D719" ca="1" si="253">IF(H608="ETAPA",0,IF(H608="SUBETAPA",OFFSET(D608,-1,0)+1,OFFSET(D608,-1,0)))</f>
        <v>2</v>
      </c>
      <c r="E608" s="1354">
        <f t="shared" ref="E608:E719" ca="1" si="254">IF(H608="Subetapa",0,IF(H608="serviço",OFFSET(E608,-1,0)+1,OFFSET(E608,-1,0)))</f>
        <v>0</v>
      </c>
      <c r="G608" s="803"/>
      <c r="H608" s="804" t="s">
        <v>558</v>
      </c>
      <c r="I608" s="805" t="str">
        <f t="shared" ca="1" si="250"/>
        <v>17.009.002</v>
      </c>
      <c r="J608" s="806" t="s">
        <v>422</v>
      </c>
      <c r="K608" s="807"/>
      <c r="L608" s="1351"/>
      <c r="M608" s="1351"/>
      <c r="N608" s="1089">
        <f t="shared" ca="1" si="239"/>
        <v>840</v>
      </c>
      <c r="O608" s="1358"/>
      <c r="P608" s="810"/>
      <c r="Q608" s="210"/>
      <c r="R608" s="210"/>
      <c r="S608" s="210"/>
    </row>
    <row r="609" spans="1:19" s="209" customFormat="1" ht="13.9" hidden="1" customHeight="1" outlineLevel="2" x14ac:dyDescent="0.2">
      <c r="A609" s="1353">
        <f ca="1">IF($H609="UNIDADE CONSTRUTIVA",OFFSET(A609,-1,0)+1,LARGE(A$3:A607,1))</f>
        <v>0</v>
      </c>
      <c r="B609" s="1353">
        <f t="shared" ca="1" si="251"/>
        <v>17</v>
      </c>
      <c r="C609" s="1353">
        <f t="shared" ca="1" si="252"/>
        <v>9</v>
      </c>
      <c r="D609" s="1354">
        <f t="shared" ca="1" si="253"/>
        <v>2</v>
      </c>
      <c r="E609" s="1354">
        <f t="shared" ca="1" si="254"/>
        <v>1</v>
      </c>
      <c r="G609" s="803"/>
      <c r="H609" s="804" t="s">
        <v>559</v>
      </c>
      <c r="I609" s="805" t="str">
        <f t="shared" ca="1" si="250"/>
        <v>17.009.002.001</v>
      </c>
      <c r="J609" s="806" t="s">
        <v>3035</v>
      </c>
      <c r="K609" s="807" t="s">
        <v>2</v>
      </c>
      <c r="L609" s="1351">
        <f>SUM(L607:L607)</f>
        <v>6</v>
      </c>
      <c r="M609" s="1351">
        <v>140</v>
      </c>
      <c r="N609" s="1089">
        <f t="shared" si="239"/>
        <v>840</v>
      </c>
      <c r="O609" s="1358"/>
      <c r="P609" s="810" t="s">
        <v>3784</v>
      </c>
      <c r="Q609" s="210"/>
      <c r="R609" s="210"/>
      <c r="S609" s="210"/>
    </row>
    <row r="610" spans="1:19" s="209" customFormat="1" ht="13.9" customHeight="1" collapsed="1" x14ac:dyDescent="0.2">
      <c r="A610" s="1353">
        <f ca="1">IF($H610="UNIDADE CONSTRUTIVA",OFFSET(A610,-1,0)+1,LARGE(A$3:A607,1))</f>
        <v>0</v>
      </c>
      <c r="B610" s="1353">
        <f t="shared" ca="1" si="251"/>
        <v>18</v>
      </c>
      <c r="C610" s="1353">
        <f t="shared" ca="1" si="252"/>
        <v>0</v>
      </c>
      <c r="D610" s="1354">
        <f t="shared" ca="1" si="253"/>
        <v>2</v>
      </c>
      <c r="E610" s="1354">
        <f t="shared" ca="1" si="254"/>
        <v>1</v>
      </c>
      <c r="G610" s="803"/>
      <c r="H610" s="804" t="s">
        <v>556</v>
      </c>
      <c r="I610" s="805" t="str">
        <f t="shared" ca="1" si="250"/>
        <v>18</v>
      </c>
      <c r="J610" s="806" t="s">
        <v>451</v>
      </c>
      <c r="K610" s="807"/>
      <c r="L610" s="1351"/>
      <c r="M610" s="1351"/>
      <c r="N610" s="1089">
        <f t="shared" ca="1" si="239"/>
        <v>0</v>
      </c>
      <c r="O610" s="1358"/>
      <c r="P610" s="810"/>
      <c r="Q610" s="1359"/>
      <c r="R610" s="1359"/>
      <c r="S610" s="210"/>
    </row>
    <row r="611" spans="1:19" s="209" customFormat="1" ht="13.9" hidden="1" customHeight="1" outlineLevel="1" x14ac:dyDescent="0.2">
      <c r="A611" s="1353">
        <f ca="1">IF($H611="UNIDADE CONSTRUTIVA",OFFSET(A611,-1,0)+1,LARGE(A$3:A608,1))</f>
        <v>0</v>
      </c>
      <c r="B611" s="1353">
        <f t="shared" ca="1" si="251"/>
        <v>18</v>
      </c>
      <c r="C611" s="1353">
        <f t="shared" ca="1" si="252"/>
        <v>1</v>
      </c>
      <c r="D611" s="1354">
        <f t="shared" ca="1" si="253"/>
        <v>0</v>
      </c>
      <c r="E611" s="1354">
        <f t="shared" ca="1" si="254"/>
        <v>1</v>
      </c>
      <c r="G611" s="803"/>
      <c r="H611" s="804" t="s">
        <v>557</v>
      </c>
      <c r="I611" s="805" t="str">
        <f t="shared" ca="1" si="250"/>
        <v>18.001</v>
      </c>
      <c r="J611" s="806" t="s">
        <v>451</v>
      </c>
      <c r="K611" s="807"/>
      <c r="L611" s="1351"/>
      <c r="M611" s="1351"/>
      <c r="N611" s="1089">
        <f t="shared" ca="1" si="239"/>
        <v>0</v>
      </c>
      <c r="O611" s="1358"/>
      <c r="P611" s="810"/>
      <c r="Q611" s="210"/>
      <c r="R611" s="210"/>
      <c r="S611" s="210"/>
    </row>
    <row r="612" spans="1:19" s="209" customFormat="1" ht="13.9" hidden="1" customHeight="1" outlineLevel="1" x14ac:dyDescent="0.2">
      <c r="A612" s="1353">
        <f ca="1">IF($H612="UNIDADE CONSTRUTIVA",OFFSET(A612,-1,0)+1,LARGE(A$3:A609,1))</f>
        <v>0</v>
      </c>
      <c r="B612" s="1353">
        <f t="shared" ca="1" si="251"/>
        <v>18</v>
      </c>
      <c r="C612" s="1353">
        <f t="shared" ca="1" si="252"/>
        <v>1</v>
      </c>
      <c r="D612" s="1354">
        <f t="shared" ca="1" si="253"/>
        <v>1</v>
      </c>
      <c r="E612" s="1354">
        <f t="shared" ca="1" si="254"/>
        <v>0</v>
      </c>
      <c r="G612" s="803"/>
      <c r="H612" s="804" t="s">
        <v>558</v>
      </c>
      <c r="I612" s="805" t="str">
        <f t="shared" ca="1" si="250"/>
        <v>18.001.001</v>
      </c>
      <c r="J612" s="806" t="s">
        <v>452</v>
      </c>
      <c r="K612" s="807"/>
      <c r="L612" s="1351"/>
      <c r="M612" s="1351"/>
      <c r="N612" s="1089">
        <f t="shared" ca="1" si="239"/>
        <v>0</v>
      </c>
      <c r="O612" s="1358"/>
      <c r="P612" s="810"/>
      <c r="Q612" s="210"/>
      <c r="R612" s="210"/>
      <c r="S612" s="210"/>
    </row>
    <row r="613" spans="1:19" s="209" customFormat="1" ht="13.9" hidden="1" customHeight="1" outlineLevel="2" x14ac:dyDescent="0.2">
      <c r="A613" s="1353">
        <f ca="1">IF($H613="UNIDADE CONSTRUTIVA",OFFSET(A613,-1,0)+1,LARGE(A$3:A610,1))</f>
        <v>0</v>
      </c>
      <c r="B613" s="1353">
        <f t="shared" ca="1" si="251"/>
        <v>18</v>
      </c>
      <c r="C613" s="1353">
        <f t="shared" ca="1" si="252"/>
        <v>1</v>
      </c>
      <c r="D613" s="1354">
        <f t="shared" ca="1" si="253"/>
        <v>1</v>
      </c>
      <c r="E613" s="1354">
        <f t="shared" ca="1" si="254"/>
        <v>1</v>
      </c>
      <c r="G613" s="803"/>
      <c r="H613" s="804" t="s">
        <v>559</v>
      </c>
      <c r="I613" s="805" t="str">
        <f t="shared" ca="1" si="250"/>
        <v>18.001.001.001</v>
      </c>
      <c r="J613" s="806" t="s">
        <v>3923</v>
      </c>
      <c r="K613" s="807" t="s">
        <v>453</v>
      </c>
      <c r="L613" s="1351">
        <v>1</v>
      </c>
      <c r="M613" s="1351"/>
      <c r="N613" s="1089">
        <f t="shared" si="239"/>
        <v>0</v>
      </c>
      <c r="O613" s="1358"/>
      <c r="P613" s="810" t="s">
        <v>3784</v>
      </c>
      <c r="Q613" s="210"/>
      <c r="R613" s="210"/>
      <c r="S613" s="210"/>
    </row>
    <row r="614" spans="1:19" s="209" customFormat="1" ht="13.9" hidden="1" customHeight="1" outlineLevel="1" x14ac:dyDescent="0.2">
      <c r="A614" s="1353">
        <f ca="1">IF($H614="UNIDADE CONSTRUTIVA",OFFSET(A614,-1,0)+1,LARGE(A$3:A611,1))</f>
        <v>0</v>
      </c>
      <c r="B614" s="1353">
        <f t="shared" ca="1" si="251"/>
        <v>18</v>
      </c>
      <c r="C614" s="1353">
        <f t="shared" ca="1" si="252"/>
        <v>1</v>
      </c>
      <c r="D614" s="1354">
        <f t="shared" ca="1" si="253"/>
        <v>2</v>
      </c>
      <c r="E614" s="1354">
        <f t="shared" ca="1" si="254"/>
        <v>0</v>
      </c>
      <c r="G614" s="803"/>
      <c r="H614" s="804" t="s">
        <v>558</v>
      </c>
      <c r="I614" s="805" t="str">
        <f t="shared" ca="1" si="250"/>
        <v>18.001.002</v>
      </c>
      <c r="J614" s="806" t="s">
        <v>454</v>
      </c>
      <c r="K614" s="807"/>
      <c r="L614" s="1351"/>
      <c r="M614" s="1351"/>
      <c r="N614" s="1089">
        <f t="shared" ca="1" si="239"/>
        <v>0</v>
      </c>
      <c r="O614" s="1358"/>
      <c r="P614" s="810"/>
      <c r="Q614" s="210"/>
      <c r="R614" s="210"/>
      <c r="S614" s="210"/>
    </row>
    <row r="615" spans="1:19" s="209" customFormat="1" ht="13.9" hidden="1" customHeight="1" outlineLevel="2" x14ac:dyDescent="0.2">
      <c r="A615" s="1353">
        <f ca="1">IF($H615="UNIDADE CONSTRUTIVA",OFFSET(A615,-1,0)+1,LARGE(A$3:A612,1))</f>
        <v>0</v>
      </c>
      <c r="B615" s="1353">
        <f t="shared" ca="1" si="251"/>
        <v>18</v>
      </c>
      <c r="C615" s="1353">
        <f t="shared" ca="1" si="252"/>
        <v>1</v>
      </c>
      <c r="D615" s="1354">
        <f t="shared" ca="1" si="253"/>
        <v>2</v>
      </c>
      <c r="E615" s="1354">
        <f t="shared" ca="1" si="254"/>
        <v>1</v>
      </c>
      <c r="G615" s="803"/>
      <c r="H615" s="804" t="s">
        <v>559</v>
      </c>
      <c r="I615" s="805" t="str">
        <f t="shared" ca="1" si="250"/>
        <v>18.001.002.001</v>
      </c>
      <c r="J615" s="806" t="s">
        <v>455</v>
      </c>
      <c r="K615" s="807" t="s">
        <v>453</v>
      </c>
      <c r="L615" s="1351">
        <v>1</v>
      </c>
      <c r="M615" s="1351"/>
      <c r="N615" s="1089">
        <f t="shared" si="239"/>
        <v>0</v>
      </c>
      <c r="O615" s="1358"/>
      <c r="P615" s="810" t="s">
        <v>3784</v>
      </c>
      <c r="Q615" s="210"/>
      <c r="R615" s="210"/>
      <c r="S615" s="210"/>
    </row>
    <row r="616" spans="1:19" s="209" customFormat="1" ht="13.9" hidden="1" customHeight="1" outlineLevel="1" x14ac:dyDescent="0.2">
      <c r="A616" s="1353">
        <f ca="1">IF($H616="UNIDADE CONSTRUTIVA",OFFSET(A616,-1,0)+1,LARGE(A$3:A613,1))</f>
        <v>0</v>
      </c>
      <c r="B616" s="1353">
        <f t="shared" ca="1" si="251"/>
        <v>18</v>
      </c>
      <c r="C616" s="1353">
        <f t="shared" ca="1" si="252"/>
        <v>1</v>
      </c>
      <c r="D616" s="1354">
        <f t="shared" ca="1" si="253"/>
        <v>3</v>
      </c>
      <c r="E616" s="1354">
        <f t="shared" ca="1" si="254"/>
        <v>0</v>
      </c>
      <c r="G616" s="803"/>
      <c r="H616" s="804" t="s">
        <v>558</v>
      </c>
      <c r="I616" s="805" t="str">
        <f t="shared" ca="1" si="250"/>
        <v>18.001.003</v>
      </c>
      <c r="J616" s="806" t="s">
        <v>456</v>
      </c>
      <c r="K616" s="807"/>
      <c r="L616" s="1351"/>
      <c r="M616" s="1351"/>
      <c r="N616" s="1089">
        <f t="shared" ca="1" si="239"/>
        <v>0</v>
      </c>
      <c r="O616" s="1358"/>
      <c r="P616" s="810"/>
      <c r="Q616" s="210"/>
      <c r="R616" s="210"/>
      <c r="S616" s="210"/>
    </row>
    <row r="617" spans="1:19" s="209" customFormat="1" ht="13.9" hidden="1" customHeight="1" outlineLevel="2" x14ac:dyDescent="0.2">
      <c r="A617" s="1353">
        <f ca="1">IF($H617="UNIDADE CONSTRUTIVA",OFFSET(A617,-1,0)+1,LARGE(A$3:A614,1))</f>
        <v>0</v>
      </c>
      <c r="B617" s="1353">
        <f t="shared" ca="1" si="251"/>
        <v>18</v>
      </c>
      <c r="C617" s="1353">
        <f t="shared" ca="1" si="252"/>
        <v>1</v>
      </c>
      <c r="D617" s="1354">
        <f t="shared" ca="1" si="253"/>
        <v>3</v>
      </c>
      <c r="E617" s="1354">
        <f t="shared" ca="1" si="254"/>
        <v>1</v>
      </c>
      <c r="G617" s="803"/>
      <c r="H617" s="804" t="s">
        <v>559</v>
      </c>
      <c r="I617" s="805" t="str">
        <f t="shared" ca="1" si="250"/>
        <v>18.001.003.001</v>
      </c>
      <c r="J617" s="806" t="s">
        <v>457</v>
      </c>
      <c r="K617" s="807" t="s">
        <v>1</v>
      </c>
      <c r="L617" s="1351">
        <v>1</v>
      </c>
      <c r="M617" s="1351"/>
      <c r="N617" s="1089">
        <f t="shared" si="239"/>
        <v>0</v>
      </c>
      <c r="O617" s="1358"/>
      <c r="P617" s="810" t="s">
        <v>3784</v>
      </c>
      <c r="Q617" s="210"/>
      <c r="R617" s="210"/>
      <c r="S617" s="210"/>
    </row>
    <row r="618" spans="1:19" s="209" customFormat="1" ht="13.9" hidden="1" customHeight="1" outlineLevel="1" x14ac:dyDescent="0.2">
      <c r="A618" s="1353">
        <f ca="1">IF($H618="UNIDADE CONSTRUTIVA",OFFSET(A618,-1,0)+1,LARGE(A$3:A615,1))</f>
        <v>0</v>
      </c>
      <c r="B618" s="1353">
        <f t="shared" ca="1" si="251"/>
        <v>18</v>
      </c>
      <c r="C618" s="1353">
        <f t="shared" ca="1" si="252"/>
        <v>1</v>
      </c>
      <c r="D618" s="1354">
        <f t="shared" ca="1" si="253"/>
        <v>4</v>
      </c>
      <c r="E618" s="1354">
        <f t="shared" ca="1" si="254"/>
        <v>0</v>
      </c>
      <c r="G618" s="803"/>
      <c r="H618" s="804" t="s">
        <v>558</v>
      </c>
      <c r="I618" s="805" t="str">
        <f t="shared" ca="1" si="250"/>
        <v>18.001.004</v>
      </c>
      <c r="J618" s="806" t="s">
        <v>422</v>
      </c>
      <c r="K618" s="807"/>
      <c r="L618" s="1351"/>
      <c r="M618" s="1351"/>
      <c r="N618" s="1089">
        <f t="shared" ca="1" si="239"/>
        <v>0</v>
      </c>
      <c r="O618" s="1358"/>
      <c r="P618" s="810"/>
      <c r="Q618" s="210"/>
      <c r="R618" s="210"/>
      <c r="S618" s="210"/>
    </row>
    <row r="619" spans="1:19" s="209" customFormat="1" ht="13.9" hidden="1" customHeight="1" outlineLevel="2" x14ac:dyDescent="0.2">
      <c r="A619" s="1353">
        <f ca="1">IF($H619="UNIDADE CONSTRUTIVA",OFFSET(A619,-1,0)+1,LARGE(A$3:A616,1))</f>
        <v>0</v>
      </c>
      <c r="B619" s="1353">
        <f t="shared" ca="1" si="251"/>
        <v>18</v>
      </c>
      <c r="C619" s="1353">
        <f t="shared" ca="1" si="252"/>
        <v>1</v>
      </c>
      <c r="D619" s="1354">
        <f t="shared" ca="1" si="253"/>
        <v>4</v>
      </c>
      <c r="E619" s="1354">
        <f t="shared" ca="1" si="254"/>
        <v>1</v>
      </c>
      <c r="G619" s="803"/>
      <c r="H619" s="804" t="s">
        <v>559</v>
      </c>
      <c r="I619" s="805" t="str">
        <f t="shared" ca="1" si="250"/>
        <v>18.001.004.001</v>
      </c>
      <c r="J619" s="806" t="s">
        <v>458</v>
      </c>
      <c r="K619" s="807" t="s">
        <v>453</v>
      </c>
      <c r="L619" s="1351">
        <v>1</v>
      </c>
      <c r="M619" s="1351"/>
      <c r="N619" s="1089">
        <f t="shared" si="239"/>
        <v>0</v>
      </c>
      <c r="O619" s="1358"/>
      <c r="P619" s="810" t="s">
        <v>3784</v>
      </c>
      <c r="Q619" s="210"/>
      <c r="R619" s="210"/>
      <c r="S619" s="210"/>
    </row>
    <row r="620" spans="1:19" s="209" customFormat="1" ht="13.9" customHeight="1" collapsed="1" x14ac:dyDescent="0.2">
      <c r="A620" s="1353">
        <f ca="1">IF($H620="UNIDADE CONSTRUTIVA",OFFSET(A620,-1,0)+1,LARGE(A$3:A617,1))</f>
        <v>0</v>
      </c>
      <c r="B620" s="1353">
        <f t="shared" ca="1" si="251"/>
        <v>19</v>
      </c>
      <c r="C620" s="1353">
        <f t="shared" ca="1" si="252"/>
        <v>0</v>
      </c>
      <c r="D620" s="1354">
        <f t="shared" ca="1" si="253"/>
        <v>4</v>
      </c>
      <c r="E620" s="1354">
        <f t="shared" ca="1" si="254"/>
        <v>1</v>
      </c>
      <c r="G620" s="803"/>
      <c r="H620" s="804" t="s">
        <v>556</v>
      </c>
      <c r="I620" s="805" t="str">
        <f t="shared" ca="1" si="250"/>
        <v>19</v>
      </c>
      <c r="J620" s="806" t="s">
        <v>91</v>
      </c>
      <c r="K620" s="807"/>
      <c r="L620" s="1351"/>
      <c r="M620" s="1351"/>
      <c r="N620" s="1089">
        <f t="shared" ca="1" si="239"/>
        <v>0</v>
      </c>
      <c r="O620" s="1358"/>
      <c r="P620" s="810"/>
      <c r="Q620" s="1359"/>
      <c r="R620" s="1359"/>
      <c r="S620" s="210"/>
    </row>
    <row r="621" spans="1:19" s="209" customFormat="1" ht="13.9" hidden="1" customHeight="1" outlineLevel="1" x14ac:dyDescent="0.2">
      <c r="A621" s="1353">
        <f ca="1">IF($H621="UNIDADE CONSTRUTIVA",OFFSET(A621,-1,0)+1,LARGE(A$3:A618,1))</f>
        <v>0</v>
      </c>
      <c r="B621" s="1353">
        <f t="shared" ca="1" si="251"/>
        <v>19</v>
      </c>
      <c r="C621" s="1353">
        <f t="shared" ca="1" si="252"/>
        <v>1</v>
      </c>
      <c r="D621" s="1354">
        <f t="shared" ca="1" si="253"/>
        <v>0</v>
      </c>
      <c r="E621" s="1354">
        <f t="shared" ca="1" si="254"/>
        <v>1</v>
      </c>
      <c r="G621" s="803"/>
      <c r="H621" s="804" t="s">
        <v>557</v>
      </c>
      <c r="I621" s="805" t="str">
        <f t="shared" ca="1" si="250"/>
        <v>19.001</v>
      </c>
      <c r="J621" s="806" t="s">
        <v>91</v>
      </c>
      <c r="K621" s="807"/>
      <c r="L621" s="1351"/>
      <c r="M621" s="1351"/>
      <c r="N621" s="1089">
        <f t="shared" ca="1" si="239"/>
        <v>0</v>
      </c>
      <c r="O621" s="1358"/>
      <c r="P621" s="810"/>
      <c r="Q621" s="210"/>
      <c r="R621" s="210"/>
      <c r="S621" s="210"/>
    </row>
    <row r="622" spans="1:19" s="209" customFormat="1" ht="13.9" hidden="1" customHeight="1" outlineLevel="1" x14ac:dyDescent="0.2">
      <c r="A622" s="1353">
        <f ca="1">IF($H622="UNIDADE CONSTRUTIVA",OFFSET(A622,-1,0)+1,LARGE(A$3:A619,1))</f>
        <v>0</v>
      </c>
      <c r="B622" s="1353">
        <f t="shared" ca="1" si="251"/>
        <v>19</v>
      </c>
      <c r="C622" s="1353">
        <f t="shared" ca="1" si="252"/>
        <v>1</v>
      </c>
      <c r="D622" s="1354">
        <f t="shared" ca="1" si="253"/>
        <v>1</v>
      </c>
      <c r="E622" s="1354">
        <f t="shared" ca="1" si="254"/>
        <v>0</v>
      </c>
      <c r="G622" s="803"/>
      <c r="H622" s="804" t="s">
        <v>558</v>
      </c>
      <c r="I622" s="805" t="str">
        <f t="shared" ca="1" si="250"/>
        <v>19.001.001</v>
      </c>
      <c r="J622" s="806" t="s">
        <v>1111</v>
      </c>
      <c r="K622" s="807"/>
      <c r="L622" s="1351"/>
      <c r="M622" s="1351"/>
      <c r="N622" s="1089">
        <f t="shared" ca="1" si="239"/>
        <v>0</v>
      </c>
      <c r="O622" s="1358"/>
      <c r="P622" s="810"/>
      <c r="Q622" s="210"/>
      <c r="R622" s="210"/>
      <c r="S622" s="210"/>
    </row>
    <row r="623" spans="1:19" s="209" customFormat="1" ht="13.9" hidden="1" customHeight="1" outlineLevel="2" x14ac:dyDescent="0.2">
      <c r="A623" s="1353">
        <f ca="1">IF($H623="UNIDADE CONSTRUTIVA",OFFSET(A623,-1,0)+1,LARGE(A$3:A620,1))</f>
        <v>0</v>
      </c>
      <c r="B623" s="1353">
        <f t="shared" ca="1" si="251"/>
        <v>19</v>
      </c>
      <c r="C623" s="1353">
        <f t="shared" ca="1" si="252"/>
        <v>1</v>
      </c>
      <c r="D623" s="1354">
        <f t="shared" ca="1" si="253"/>
        <v>1</v>
      </c>
      <c r="E623" s="1354">
        <f t="shared" ca="1" si="254"/>
        <v>1</v>
      </c>
      <c r="G623" s="803"/>
      <c r="H623" s="804" t="s">
        <v>559</v>
      </c>
      <c r="I623" s="805" t="str">
        <f t="shared" ca="1" si="250"/>
        <v>19.001.001.001</v>
      </c>
      <c r="J623" s="806" t="s">
        <v>3924</v>
      </c>
      <c r="K623" s="807" t="s">
        <v>1</v>
      </c>
      <c r="L623" s="1351"/>
      <c r="M623" s="1351"/>
      <c r="N623" s="1089">
        <f t="shared" si="239"/>
        <v>0</v>
      </c>
      <c r="O623" s="1358"/>
      <c r="P623" s="810"/>
      <c r="Q623" s="210"/>
      <c r="R623" s="210"/>
      <c r="S623" s="210"/>
    </row>
    <row r="624" spans="1:19" s="209" customFormat="1" ht="13.9" hidden="1" customHeight="1" outlineLevel="1" x14ac:dyDescent="0.2">
      <c r="A624" s="1353">
        <f ca="1">IF($H624="UNIDADE CONSTRUTIVA",OFFSET(A624,-1,0)+1,LARGE(A$3:A621,1))</f>
        <v>0</v>
      </c>
      <c r="B624" s="1353">
        <f t="shared" ca="1" si="251"/>
        <v>19</v>
      </c>
      <c r="C624" s="1353">
        <f t="shared" ca="1" si="252"/>
        <v>1</v>
      </c>
      <c r="D624" s="1354">
        <f t="shared" ca="1" si="253"/>
        <v>2</v>
      </c>
      <c r="E624" s="1354">
        <f t="shared" ca="1" si="254"/>
        <v>0</v>
      </c>
      <c r="G624" s="803"/>
      <c r="H624" s="804" t="s">
        <v>558</v>
      </c>
      <c r="I624" s="805" t="str">
        <f t="shared" ca="1" si="250"/>
        <v>19.001.002</v>
      </c>
      <c r="J624" s="806" t="s">
        <v>1109</v>
      </c>
      <c r="K624" s="807"/>
      <c r="L624" s="1351"/>
      <c r="M624" s="1351"/>
      <c r="N624" s="1089">
        <f t="shared" ca="1" si="239"/>
        <v>0</v>
      </c>
      <c r="O624" s="1358"/>
      <c r="P624" s="810"/>
      <c r="Q624" s="210"/>
      <c r="R624" s="210"/>
      <c r="S624" s="210"/>
    </row>
    <row r="625" spans="1:19" s="209" customFormat="1" ht="13.9" hidden="1" customHeight="1" outlineLevel="2" x14ac:dyDescent="0.2">
      <c r="A625" s="1353">
        <f ca="1">IF($H625="UNIDADE CONSTRUTIVA",OFFSET(A625,-1,0)+1,LARGE(A$3:A622,1))</f>
        <v>0</v>
      </c>
      <c r="B625" s="1353">
        <f t="shared" ca="1" si="251"/>
        <v>19</v>
      </c>
      <c r="C625" s="1353">
        <f t="shared" ca="1" si="252"/>
        <v>1</v>
      </c>
      <c r="D625" s="1354">
        <f t="shared" ca="1" si="253"/>
        <v>2</v>
      </c>
      <c r="E625" s="1354">
        <f t="shared" ca="1" si="254"/>
        <v>1</v>
      </c>
      <c r="G625" s="803"/>
      <c r="H625" s="804" t="s">
        <v>559</v>
      </c>
      <c r="I625" s="805" t="str">
        <f t="shared" ca="1" si="250"/>
        <v>19.001.002.001</v>
      </c>
      <c r="J625" s="806" t="s">
        <v>3925</v>
      </c>
      <c r="K625" s="807" t="s">
        <v>1</v>
      </c>
      <c r="L625" s="1351"/>
      <c r="M625" s="1351"/>
      <c r="N625" s="1089">
        <f t="shared" si="239"/>
        <v>0</v>
      </c>
      <c r="O625" s="1358"/>
      <c r="P625" s="810"/>
      <c r="Q625" s="210"/>
      <c r="R625" s="210"/>
      <c r="S625" s="210"/>
    </row>
    <row r="626" spans="1:19" s="209" customFormat="1" ht="13.9" hidden="1" customHeight="1" outlineLevel="1" x14ac:dyDescent="0.2">
      <c r="A626" s="1353">
        <f ca="1">IF($H626="UNIDADE CONSTRUTIVA",OFFSET(A626,-1,0)+1,LARGE(A$3:A623,1))</f>
        <v>0</v>
      </c>
      <c r="B626" s="1353">
        <f t="shared" ca="1" si="251"/>
        <v>19</v>
      </c>
      <c r="C626" s="1353">
        <f t="shared" ca="1" si="252"/>
        <v>1</v>
      </c>
      <c r="D626" s="1354">
        <f t="shared" ca="1" si="253"/>
        <v>3</v>
      </c>
      <c r="E626" s="1354">
        <f t="shared" ca="1" si="254"/>
        <v>0</v>
      </c>
      <c r="G626" s="803"/>
      <c r="H626" s="804" t="s">
        <v>558</v>
      </c>
      <c r="I626" s="805" t="str">
        <f t="shared" ca="1" si="250"/>
        <v>19.001.003</v>
      </c>
      <c r="J626" s="806" t="s">
        <v>470</v>
      </c>
      <c r="K626" s="807"/>
      <c r="L626" s="1351"/>
      <c r="M626" s="1351"/>
      <c r="N626" s="1089">
        <f t="shared" ca="1" si="239"/>
        <v>0</v>
      </c>
      <c r="O626" s="1358"/>
      <c r="P626" s="810"/>
      <c r="Q626" s="210"/>
      <c r="R626" s="210"/>
      <c r="S626" s="210"/>
    </row>
    <row r="627" spans="1:19" s="209" customFormat="1" ht="13.9" hidden="1" customHeight="1" outlineLevel="2" x14ac:dyDescent="0.2">
      <c r="A627" s="1353">
        <f ca="1">IF($H627="UNIDADE CONSTRUTIVA",OFFSET(A627,-1,0)+1,LARGE(A$3:A624,1))</f>
        <v>0</v>
      </c>
      <c r="B627" s="1353">
        <f t="shared" ca="1" si="251"/>
        <v>19</v>
      </c>
      <c r="C627" s="1353">
        <f t="shared" ca="1" si="252"/>
        <v>1</v>
      </c>
      <c r="D627" s="1354">
        <f t="shared" ca="1" si="253"/>
        <v>3</v>
      </c>
      <c r="E627" s="1354">
        <f t="shared" ca="1" si="254"/>
        <v>1</v>
      </c>
      <c r="G627" s="803"/>
      <c r="H627" s="804" t="s">
        <v>559</v>
      </c>
      <c r="I627" s="805" t="str">
        <f t="shared" ca="1" si="250"/>
        <v>19.001.003.001</v>
      </c>
      <c r="J627" s="806" t="s">
        <v>3926</v>
      </c>
      <c r="K627" s="807" t="s">
        <v>3</v>
      </c>
      <c r="L627" s="1351"/>
      <c r="M627" s="1351"/>
      <c r="N627" s="1089">
        <f t="shared" si="239"/>
        <v>0</v>
      </c>
      <c r="O627" s="1358"/>
      <c r="P627" s="810"/>
      <c r="Q627" s="210"/>
      <c r="R627" s="210"/>
      <c r="S627" s="210"/>
    </row>
    <row r="628" spans="1:19" s="209" customFormat="1" ht="13.9" hidden="1" customHeight="1" outlineLevel="2" x14ac:dyDescent="0.2">
      <c r="A628" s="1353">
        <f ca="1">IF($H628="UNIDADE CONSTRUTIVA",OFFSET(A628,-1,0)+1,LARGE(A$3:A625,1))</f>
        <v>0</v>
      </c>
      <c r="B628" s="1353">
        <f t="shared" ca="1" si="251"/>
        <v>19</v>
      </c>
      <c r="C628" s="1353">
        <f t="shared" ca="1" si="252"/>
        <v>1</v>
      </c>
      <c r="D628" s="1354">
        <f t="shared" ca="1" si="253"/>
        <v>3</v>
      </c>
      <c r="E628" s="1354">
        <f t="shared" ca="1" si="254"/>
        <v>2</v>
      </c>
      <c r="G628" s="803"/>
      <c r="H628" s="804" t="s">
        <v>559</v>
      </c>
      <c r="I628" s="805" t="str">
        <f t="shared" ca="1" si="250"/>
        <v>19.001.003.002</v>
      </c>
      <c r="J628" s="806" t="s">
        <v>3927</v>
      </c>
      <c r="K628" s="807" t="s">
        <v>3</v>
      </c>
      <c r="L628" s="1351"/>
      <c r="M628" s="1351"/>
      <c r="N628" s="1089">
        <f t="shared" si="239"/>
        <v>0</v>
      </c>
      <c r="O628" s="1358"/>
      <c r="P628" s="810"/>
      <c r="Q628" s="210"/>
      <c r="R628" s="210"/>
      <c r="S628" s="210"/>
    </row>
    <row r="629" spans="1:19" s="209" customFormat="1" ht="13.9" hidden="1" customHeight="1" outlineLevel="1" x14ac:dyDescent="0.2">
      <c r="A629" s="1353">
        <f ca="1">IF($H629="UNIDADE CONSTRUTIVA",OFFSET(A629,-1,0)+1,LARGE(A$3:A626,1))</f>
        <v>0</v>
      </c>
      <c r="B629" s="1353">
        <f t="shared" ca="1" si="251"/>
        <v>19</v>
      </c>
      <c r="C629" s="1353">
        <f t="shared" ca="1" si="252"/>
        <v>1</v>
      </c>
      <c r="D629" s="1354">
        <f t="shared" ca="1" si="253"/>
        <v>4</v>
      </c>
      <c r="E629" s="1354">
        <f t="shared" ca="1" si="254"/>
        <v>0</v>
      </c>
      <c r="G629" s="803"/>
      <c r="H629" s="804" t="s">
        <v>558</v>
      </c>
      <c r="I629" s="805" t="str">
        <f t="shared" ca="1" si="250"/>
        <v>19.001.004</v>
      </c>
      <c r="J629" s="806" t="s">
        <v>1159</v>
      </c>
      <c r="K629" s="807"/>
      <c r="L629" s="1351"/>
      <c r="M629" s="1351"/>
      <c r="N629" s="1089">
        <f t="shared" ca="1" si="239"/>
        <v>0</v>
      </c>
      <c r="O629" s="1358"/>
      <c r="P629" s="810"/>
      <c r="Q629" s="210"/>
      <c r="R629" s="210"/>
      <c r="S629" s="210"/>
    </row>
    <row r="630" spans="1:19" s="209" customFormat="1" ht="13.9" hidden="1" customHeight="1" outlineLevel="2" x14ac:dyDescent="0.2">
      <c r="A630" s="1353">
        <f ca="1">IF($H630="UNIDADE CONSTRUTIVA",OFFSET(A630,-1,0)+1,LARGE(A$3:A627,1))</f>
        <v>0</v>
      </c>
      <c r="B630" s="1353">
        <f t="shared" ca="1" si="251"/>
        <v>19</v>
      </c>
      <c r="C630" s="1353">
        <f t="shared" ca="1" si="252"/>
        <v>1</v>
      </c>
      <c r="D630" s="1354">
        <f t="shared" ca="1" si="253"/>
        <v>4</v>
      </c>
      <c r="E630" s="1354">
        <f t="shared" ca="1" si="254"/>
        <v>1</v>
      </c>
      <c r="G630" s="803"/>
      <c r="H630" s="804" t="s">
        <v>559</v>
      </c>
      <c r="I630" s="805" t="str">
        <f t="shared" ca="1" si="250"/>
        <v>19.001.004.001</v>
      </c>
      <c r="J630" s="806" t="s">
        <v>6992</v>
      </c>
      <c r="K630" s="807" t="s">
        <v>3</v>
      </c>
      <c r="L630" s="1351">
        <f>SUM(Visus!D201:D203)+SUM(Visus!D543:D544)</f>
        <v>62.16</v>
      </c>
      <c r="M630" s="1369"/>
      <c r="N630" s="1089">
        <f t="shared" si="239"/>
        <v>0</v>
      </c>
      <c r="O630" s="1358"/>
      <c r="P630" s="810"/>
      <c r="Q630" s="210"/>
      <c r="R630" s="210"/>
      <c r="S630" s="210"/>
    </row>
    <row r="631" spans="1:19" s="209" customFormat="1" ht="13.9" hidden="1" customHeight="1" outlineLevel="1" x14ac:dyDescent="0.2">
      <c r="A631" s="1353">
        <f ca="1">IF($H631="UNIDADE CONSTRUTIVA",OFFSET(A631,-1,0)+1,LARGE(A$3:A628,1))</f>
        <v>0</v>
      </c>
      <c r="B631" s="1353">
        <f t="shared" ca="1" si="251"/>
        <v>19</v>
      </c>
      <c r="C631" s="1353">
        <f t="shared" ca="1" si="252"/>
        <v>1</v>
      </c>
      <c r="D631" s="1354">
        <f t="shared" ca="1" si="253"/>
        <v>5</v>
      </c>
      <c r="E631" s="1354">
        <f t="shared" ca="1" si="254"/>
        <v>0</v>
      </c>
      <c r="G631" s="803"/>
      <c r="H631" s="804" t="s">
        <v>558</v>
      </c>
      <c r="I631" s="805" t="str">
        <f t="shared" ca="1" si="250"/>
        <v>19.001.005</v>
      </c>
      <c r="J631" s="806" t="s">
        <v>3928</v>
      </c>
      <c r="K631" s="807"/>
      <c r="L631" s="1351"/>
      <c r="M631" s="1351"/>
      <c r="N631" s="1089">
        <f t="shared" ca="1" si="239"/>
        <v>0</v>
      </c>
      <c r="O631" s="1358"/>
      <c r="P631" s="810"/>
      <c r="Q631" s="210"/>
      <c r="R631" s="210"/>
      <c r="S631" s="210"/>
    </row>
    <row r="632" spans="1:19" s="209" customFormat="1" ht="13.9" hidden="1" customHeight="1" outlineLevel="2" x14ac:dyDescent="0.2">
      <c r="A632" s="1353">
        <f ca="1">IF($H632="UNIDADE CONSTRUTIVA",OFFSET(A632,-1,0)+1,LARGE(A$3:A629,1))</f>
        <v>0</v>
      </c>
      <c r="B632" s="1353">
        <f t="shared" ca="1" si="251"/>
        <v>19</v>
      </c>
      <c r="C632" s="1353">
        <f t="shared" ca="1" si="252"/>
        <v>1</v>
      </c>
      <c r="D632" s="1354">
        <f t="shared" ca="1" si="253"/>
        <v>5</v>
      </c>
      <c r="E632" s="1354">
        <f t="shared" ca="1" si="254"/>
        <v>1</v>
      </c>
      <c r="G632" s="803"/>
      <c r="H632" s="804" t="s">
        <v>559</v>
      </c>
      <c r="I632" s="805" t="str">
        <f t="shared" ca="1" si="250"/>
        <v>19.001.005.001</v>
      </c>
      <c r="J632" s="806" t="s">
        <v>3928</v>
      </c>
      <c r="K632" s="807" t="s">
        <v>453</v>
      </c>
      <c r="L632" s="1351"/>
      <c r="M632" s="1369"/>
      <c r="N632" s="1089">
        <f t="shared" si="239"/>
        <v>0</v>
      </c>
      <c r="O632" s="1358"/>
      <c r="P632" s="810"/>
      <c r="Q632" s="210"/>
      <c r="R632" s="210"/>
      <c r="S632" s="210"/>
    </row>
    <row r="633" spans="1:19" s="209" customFormat="1" ht="13.9" customHeight="1" collapsed="1" x14ac:dyDescent="0.2">
      <c r="A633" s="1353">
        <f ca="1">IF($H633="UNIDADE CONSTRUTIVA",OFFSET(A633,-1,0)+1,LARGE(A$3:A630,1))</f>
        <v>0</v>
      </c>
      <c r="B633" s="1353">
        <f t="shared" ca="1" si="251"/>
        <v>20</v>
      </c>
      <c r="C633" s="1353">
        <f t="shared" ca="1" si="252"/>
        <v>0</v>
      </c>
      <c r="D633" s="1354">
        <f t="shared" ca="1" si="253"/>
        <v>5</v>
      </c>
      <c r="E633" s="1354">
        <f t="shared" ca="1" si="254"/>
        <v>1</v>
      </c>
      <c r="G633" s="803"/>
      <c r="H633" s="804" t="s">
        <v>556</v>
      </c>
      <c r="I633" s="805" t="str">
        <f t="shared" ca="1" si="250"/>
        <v>20</v>
      </c>
      <c r="J633" s="806" t="s">
        <v>471</v>
      </c>
      <c r="K633" s="807"/>
      <c r="L633" s="1351"/>
      <c r="M633" s="1351"/>
      <c r="N633" s="1089">
        <f t="shared" ca="1" si="239"/>
        <v>241459.86863847068</v>
      </c>
      <c r="O633" s="1358"/>
      <c r="P633" s="810"/>
      <c r="Q633" s="1359"/>
      <c r="R633" s="1359"/>
      <c r="S633" s="210"/>
    </row>
    <row r="634" spans="1:19" s="209" customFormat="1" ht="13.9" hidden="1" customHeight="1" outlineLevel="1" x14ac:dyDescent="0.2">
      <c r="A634" s="1353">
        <f ca="1">IF($H634="UNIDADE CONSTRUTIVA",OFFSET(A634,-1,0)+1,LARGE(A$3:A586,1))</f>
        <v>0</v>
      </c>
      <c r="B634" s="1353">
        <f t="shared" ref="B634:B638" ca="1" si="255">IF(H634="UNIDADE CONSTRUTIVA",0,IF(H634="CÉLULA CONSTRUTIVA",OFFSET(B634,-1,0)+1,OFFSET(B634,-1,0)))</f>
        <v>20</v>
      </c>
      <c r="C634" s="1353">
        <f t="shared" ref="C634:C638" ca="1" si="256">IF(H634="CÉLULA CONSTRUTIVA",0,IF(H634="ETAPA",OFFSET(C634,-1,0)+1,OFFSET(C634,-1,0)))</f>
        <v>1</v>
      </c>
      <c r="D634" s="1354">
        <f t="shared" ref="D634:D638" ca="1" si="257">IF(H634="ETAPA",0,IF(H634="SUBETAPA",OFFSET(D634,-1,0)+1,OFFSET(D634,-1,0)))</f>
        <v>0</v>
      </c>
      <c r="E634" s="1354">
        <f t="shared" ref="E634:E638" ca="1" si="258">IF(H634="Subetapa",0,IF(H634="serviço",OFFSET(E634,-1,0)+1,OFFSET(E634,-1,0)))</f>
        <v>1</v>
      </c>
      <c r="G634" s="803"/>
      <c r="H634" s="804" t="s">
        <v>557</v>
      </c>
      <c r="I634" s="805" t="str">
        <f t="shared" ref="I634:I638" ca="1" si="259">IF(H634="Unidade Construtiva",TEXT(A634,"00"),IF(H634="Célula Construtiva",TEXT(B634,"00"),IF(H634="Etapa",CONCATENATE(TEXT(B634,"00"),".",TEXT(C634,"000")),IF(H634="Subetapa",CONCATENATE(TEXT(B634,"00"),".",TEXT(C634,"000"),".",TEXT(D634,"000")),IF(H634="Serviço",CONCATENATE(TEXT(B634,"00"),".",TEXT(C634,"000"),".",TEXT(D634,"000"),".",TEXT(E634,"000")),"")))))</f>
        <v>20.001</v>
      </c>
      <c r="J634" s="806" t="s">
        <v>6993</v>
      </c>
      <c r="K634" s="807"/>
      <c r="L634" s="1351"/>
      <c r="M634" s="1351"/>
      <c r="N634" s="1089">
        <f t="shared" ca="1" si="239"/>
        <v>58860.595424749998</v>
      </c>
      <c r="O634" s="1358"/>
      <c r="P634" s="810"/>
      <c r="Q634" s="210"/>
      <c r="R634" s="210"/>
      <c r="S634" s="210"/>
    </row>
    <row r="635" spans="1:19" s="209" customFormat="1" ht="13.9" hidden="1" customHeight="1" outlineLevel="1" collapsed="1" x14ac:dyDescent="0.2">
      <c r="A635" s="1353">
        <f ca="1">IF($H635="UNIDADE CONSTRUTIVA",OFFSET(A635,-1,0)+1,LARGE(A$3:A587,1))</f>
        <v>0</v>
      </c>
      <c r="B635" s="1353">
        <f t="shared" ca="1" si="255"/>
        <v>20</v>
      </c>
      <c r="C635" s="1353">
        <f t="shared" ca="1" si="256"/>
        <v>1</v>
      </c>
      <c r="D635" s="1354">
        <f t="shared" ca="1" si="257"/>
        <v>1</v>
      </c>
      <c r="E635" s="1354">
        <f t="shared" ca="1" si="258"/>
        <v>0</v>
      </c>
      <c r="G635" s="803"/>
      <c r="H635" s="804" t="s">
        <v>558</v>
      </c>
      <c r="I635" s="805" t="str">
        <f t="shared" ca="1" si="259"/>
        <v>20.001.001</v>
      </c>
      <c r="J635" s="806" t="s">
        <v>472</v>
      </c>
      <c r="K635" s="807"/>
      <c r="L635" s="1351"/>
      <c r="M635" s="1351"/>
      <c r="N635" s="1089">
        <f t="shared" ca="1" si="239"/>
        <v>48815.392512750004</v>
      </c>
      <c r="O635" s="1358"/>
      <c r="P635" s="810"/>
      <c r="Q635" s="210"/>
      <c r="R635" s="210"/>
      <c r="S635" s="210"/>
    </row>
    <row r="636" spans="1:19" s="209" customFormat="1" ht="13.9" hidden="1" customHeight="1" outlineLevel="2" x14ac:dyDescent="0.2">
      <c r="A636" s="1353">
        <f ca="1">IF($H636="UNIDADE CONSTRUTIVA",OFFSET(A636,-1,0)+1,LARGE(A$3:A588,1))</f>
        <v>0</v>
      </c>
      <c r="B636" s="1353">
        <f t="shared" ca="1" si="255"/>
        <v>20</v>
      </c>
      <c r="C636" s="1353">
        <f t="shared" ca="1" si="256"/>
        <v>1</v>
      </c>
      <c r="D636" s="1354">
        <f t="shared" ca="1" si="257"/>
        <v>1</v>
      </c>
      <c r="E636" s="1354">
        <f t="shared" ca="1" si="258"/>
        <v>1</v>
      </c>
      <c r="G636" s="803"/>
      <c r="H636" s="804" t="s">
        <v>559</v>
      </c>
      <c r="I636" s="805" t="str">
        <f t="shared" ca="1" si="259"/>
        <v>20.001.001.001</v>
      </c>
      <c r="J636" s="806" t="s">
        <v>1160</v>
      </c>
      <c r="K636" s="807" t="s">
        <v>1</v>
      </c>
      <c r="L636" s="1351">
        <f>Visus!G562</f>
        <v>1536.34</v>
      </c>
      <c r="M636" s="1351">
        <v>12.75</v>
      </c>
      <c r="N636" s="1089">
        <f t="shared" si="239"/>
        <v>19588.334999999999</v>
      </c>
      <c r="O636" s="1358"/>
      <c r="P636" s="810" t="s">
        <v>3784</v>
      </c>
      <c r="Q636" s="210"/>
      <c r="R636" s="210"/>
      <c r="S636" s="210"/>
    </row>
    <row r="637" spans="1:19" s="209" customFormat="1" ht="13.9" hidden="1" customHeight="1" outlineLevel="2" x14ac:dyDescent="0.2">
      <c r="A637" s="1353">
        <f ca="1">IF($H637="UNIDADE CONSTRUTIVA",OFFSET(A637,-1,0)+1,LARGE(A$3:A634,1))</f>
        <v>0</v>
      </c>
      <c r="B637" s="1353">
        <f t="shared" ca="1" si="255"/>
        <v>20</v>
      </c>
      <c r="C637" s="1353">
        <f t="shared" ca="1" si="256"/>
        <v>1</v>
      </c>
      <c r="D637" s="1354">
        <f t="shared" ca="1" si="257"/>
        <v>1</v>
      </c>
      <c r="E637" s="1354">
        <f t="shared" ca="1" si="258"/>
        <v>2</v>
      </c>
      <c r="G637" s="803"/>
      <c r="H637" s="804" t="s">
        <v>559</v>
      </c>
      <c r="I637" s="805" t="str">
        <f t="shared" ca="1" si="259"/>
        <v>20.001.001.002</v>
      </c>
      <c r="J637" s="806" t="s">
        <v>3929</v>
      </c>
      <c r="K637" s="807" t="s">
        <v>1</v>
      </c>
      <c r="L637" s="1351">
        <f>Visus!G563</f>
        <v>205.19</v>
      </c>
      <c r="M637" s="1351">
        <v>7.4998500000000003</v>
      </c>
      <c r="N637" s="1089">
        <f t="shared" si="239"/>
        <v>1538.8942215</v>
      </c>
      <c r="O637" s="1358"/>
      <c r="P637" s="810" t="s">
        <v>3784</v>
      </c>
      <c r="Q637" s="210"/>
      <c r="R637" s="210"/>
      <c r="S637" s="210"/>
    </row>
    <row r="638" spans="1:19" s="209" customFormat="1" ht="13.9" hidden="1" customHeight="1" outlineLevel="2" x14ac:dyDescent="0.2">
      <c r="A638" s="1353">
        <f ca="1">IF($H638="UNIDADE CONSTRUTIVA",OFFSET(A638,-1,0)+1,LARGE(A$3:A635,1))</f>
        <v>0</v>
      </c>
      <c r="B638" s="1353">
        <f t="shared" ca="1" si="255"/>
        <v>20</v>
      </c>
      <c r="C638" s="1353">
        <f t="shared" ca="1" si="256"/>
        <v>1</v>
      </c>
      <c r="D638" s="1354">
        <f t="shared" ca="1" si="257"/>
        <v>1</v>
      </c>
      <c r="E638" s="1354">
        <f t="shared" ca="1" si="258"/>
        <v>3</v>
      </c>
      <c r="G638" s="803"/>
      <c r="H638" s="804" t="s">
        <v>559</v>
      </c>
      <c r="I638" s="805" t="str">
        <f t="shared" ca="1" si="259"/>
        <v>20.001.001.003</v>
      </c>
      <c r="J638" s="806" t="s">
        <v>3930</v>
      </c>
      <c r="K638" s="807" t="s">
        <v>1</v>
      </c>
      <c r="L638" s="1351">
        <f>Visus!G564</f>
        <v>1741.5500000000002</v>
      </c>
      <c r="M638" s="1351">
        <v>15.898575000000001</v>
      </c>
      <c r="N638" s="1089">
        <f t="shared" si="239"/>
        <v>27688.163291250006</v>
      </c>
      <c r="O638" s="1358"/>
      <c r="P638" s="810" t="s">
        <v>3784</v>
      </c>
      <c r="Q638" s="210"/>
      <c r="R638" s="210"/>
      <c r="S638" s="210"/>
    </row>
    <row r="639" spans="1:19" s="209" customFormat="1" ht="13.9" hidden="1" customHeight="1" outlineLevel="1" collapsed="1" x14ac:dyDescent="0.2">
      <c r="A639" s="1353">
        <f ca="1">IF($H639="UNIDADE CONSTRUTIVA",OFFSET(A639,-1,0)+1,LARGE(A$3:A651,1))</f>
        <v>0</v>
      </c>
      <c r="B639" s="1353">
        <f ca="1">IF(H639="UNIDADE CONSTRUTIVA",0,IF(H639="CÉLULA CONSTRUTIVA",OFFSET(B639,-1,0)+1,OFFSET(B639,-1,0)))</f>
        <v>20</v>
      </c>
      <c r="C639" s="1353">
        <f ca="1">IF(H639="CÉLULA CONSTRUTIVA",0,IF(H639="ETAPA",OFFSET(C639,-1,0)+1,OFFSET(C639,-1,0)))</f>
        <v>1</v>
      </c>
      <c r="D639" s="1354">
        <f ca="1">IF(H639="ETAPA",0,IF(H639="SUBETAPA",OFFSET(D639,-1,0)+1,OFFSET(D639,-1,0)))</f>
        <v>2</v>
      </c>
      <c r="E639" s="1354">
        <f ca="1">IF(H639="Subetapa",0,IF(H639="serviço",OFFSET(E639,-1,0)+1,OFFSET(E639,-1,0)))</f>
        <v>0</v>
      </c>
      <c r="G639" s="803"/>
      <c r="H639" s="804" t="s">
        <v>558</v>
      </c>
      <c r="I639" s="805" t="str">
        <f ca="1">IF(H639="Unidade Construtiva",TEXT(A639,"00"),IF(H639="Célula Construtiva",TEXT(B639,"00"),IF(H639="Etapa",CONCATENATE(TEXT(B639,"00"),".",TEXT(C639,"000")),IF(H639="Subetapa",CONCATENATE(TEXT(B639,"00"),".",TEXT(C639,"000"),".",TEXT(D639,"000")),IF(H639="Serviço",CONCATENATE(TEXT(B639,"00"),".",TEXT(C639,"000"),".",TEXT(D639,"000"),".",TEXT(E639,"000")),"")))))</f>
        <v>20.001.002</v>
      </c>
      <c r="J639" s="806" t="s">
        <v>473</v>
      </c>
      <c r="K639" s="807"/>
      <c r="L639" s="1351"/>
      <c r="M639" s="1351"/>
      <c r="N639" s="1089">
        <f t="shared" ca="1" si="239"/>
        <v>10045.202911999999</v>
      </c>
      <c r="O639" s="1358"/>
      <c r="P639" s="810"/>
      <c r="Q639" s="210"/>
      <c r="R639" s="210"/>
      <c r="S639" s="210"/>
    </row>
    <row r="640" spans="1:19" s="209" customFormat="1" ht="13.9" hidden="1" customHeight="1" outlineLevel="2" x14ac:dyDescent="0.2">
      <c r="A640" s="1353">
        <f ca="1">IF($H640="UNIDADE CONSTRUTIVA",OFFSET(A640,-1,0)+1,LARGE(A$3:A652,1))</f>
        <v>0</v>
      </c>
      <c r="B640" s="1353">
        <f ca="1">IF(H640="UNIDADE CONSTRUTIVA",0,IF(H640="CÉLULA CONSTRUTIVA",OFFSET(B640,-1,0)+1,OFFSET(B640,-1,0)))</f>
        <v>20</v>
      </c>
      <c r="C640" s="1353">
        <f ca="1">IF(H640="CÉLULA CONSTRUTIVA",0,IF(H640="ETAPA",OFFSET(C640,-1,0)+1,OFFSET(C640,-1,0)))</f>
        <v>1</v>
      </c>
      <c r="D640" s="1354">
        <f ca="1">IF(H640="ETAPA",0,IF(H640="SUBETAPA",OFFSET(D640,-1,0)+1,OFFSET(D640,-1,0)))</f>
        <v>2</v>
      </c>
      <c r="E640" s="1354">
        <f ca="1">IF(H640="Subetapa",0,IF(H640="serviço",OFFSET(E640,-1,0)+1,OFFSET(E640,-1,0)))</f>
        <v>1</v>
      </c>
      <c r="G640" s="803"/>
      <c r="H640" s="804" t="s">
        <v>559</v>
      </c>
      <c r="I640" s="805" t="str">
        <f ca="1">IF(H640="Unidade Construtiva",TEXT(A640,"00"),IF(H640="Célula Construtiva",TEXT(B640,"00"),IF(H640="Etapa",CONCATENATE(TEXT(B640,"00"),".",TEXT(C640,"000")),IF(H640="Subetapa",CONCATENATE(TEXT(B640,"00"),".",TEXT(C640,"000"),".",TEXT(D640,"000")),IF(H640="Serviço",CONCATENATE(TEXT(B640,"00"),".",TEXT(C640,"000"),".",TEXT(D640,"000"),".",TEXT(E640,"000")),"")))))</f>
        <v>20.001.002.001</v>
      </c>
      <c r="J640" s="806" t="s">
        <v>474</v>
      </c>
      <c r="K640" s="807" t="s">
        <v>1</v>
      </c>
      <c r="L640" s="1351">
        <f>L641+L643</f>
        <v>568.25</v>
      </c>
      <c r="M640" s="1351">
        <v>1</v>
      </c>
      <c r="N640" s="1089">
        <f t="shared" si="239"/>
        <v>568.25</v>
      </c>
      <c r="O640" s="1358"/>
      <c r="P640" s="810" t="s">
        <v>1103</v>
      </c>
      <c r="Q640" s="210"/>
      <c r="R640" s="210"/>
      <c r="S640" s="210"/>
    </row>
    <row r="641" spans="1:19" s="209" customFormat="1" ht="13.9" hidden="1" customHeight="1" outlineLevel="2" x14ac:dyDescent="0.2">
      <c r="A641" s="1353">
        <f ca="1">IF($H641="UNIDADE CONSTRUTIVA",OFFSET(A641,-1,0)+1,LARGE(A$3:A653,1))</f>
        <v>0</v>
      </c>
      <c r="B641" s="1353">
        <f ca="1">IF(H641="UNIDADE CONSTRUTIVA",0,IF(H641="CÉLULA CONSTRUTIVA",OFFSET(B641,-1,0)+1,OFFSET(B641,-1,0)))</f>
        <v>20</v>
      </c>
      <c r="C641" s="1353">
        <f ca="1">IF(H641="CÉLULA CONSTRUTIVA",0,IF(H641="ETAPA",OFFSET(C641,-1,0)+1,OFFSET(C641,-1,0)))</f>
        <v>1</v>
      </c>
      <c r="D641" s="1354">
        <f ca="1">IF(H641="ETAPA",0,IF(H641="SUBETAPA",OFFSET(D641,-1,0)+1,OFFSET(D641,-1,0)))</f>
        <v>2</v>
      </c>
      <c r="E641" s="1354">
        <f ca="1">IF(H641="Subetapa",0,IF(H641="serviço",OFFSET(E641,-1,0)+1,OFFSET(E641,-1,0)))</f>
        <v>2</v>
      </c>
      <c r="G641" s="803"/>
      <c r="H641" s="804" t="s">
        <v>559</v>
      </c>
      <c r="I641" s="805" t="str">
        <f ca="1">IF(H641="Unidade Construtiva",TEXT(A641,"00"),IF(H641="Célula Construtiva",TEXT(B641,"00"),IF(H641="Etapa",CONCATENATE(TEXT(B641,"00"),".",TEXT(C641,"000")),IF(H641="Subetapa",CONCATENATE(TEXT(B641,"00"),".",TEXT(C641,"000"),".",TEXT(D641,"000")),IF(H641="Serviço",CONCATENATE(TEXT(B641,"00"),".",TEXT(C641,"000"),".",TEXT(D641,"000"),".",TEXT(E641,"000")),"")))))</f>
        <v>20.001.002.002</v>
      </c>
      <c r="J641" s="806" t="s">
        <v>6994</v>
      </c>
      <c r="K641" s="807" t="s">
        <v>1</v>
      </c>
      <c r="L641" s="1351">
        <f>Visus!G575</f>
        <v>104.00999999999999</v>
      </c>
      <c r="M641" s="1351">
        <v>6.6024000000000003</v>
      </c>
      <c r="N641" s="1089">
        <f t="shared" si="239"/>
        <v>686.71562399999993</v>
      </c>
      <c r="O641" s="1358"/>
      <c r="P641" s="810" t="s">
        <v>1103</v>
      </c>
      <c r="Q641" s="210"/>
      <c r="R641" s="210"/>
      <c r="S641" s="210"/>
    </row>
    <row r="642" spans="1:19" s="209" customFormat="1" ht="13.9" hidden="1" customHeight="1" outlineLevel="2" x14ac:dyDescent="0.2">
      <c r="A642" s="1353">
        <f ca="1">IF($H642="UNIDADE CONSTRUTIVA",OFFSET(A642,-1,0)+1,LARGE(A$3:A654,1))</f>
        <v>0</v>
      </c>
      <c r="B642" s="1353">
        <f t="shared" ref="B642:B643" ca="1" si="260">IF(H642="UNIDADE CONSTRUTIVA",0,IF(H642="CÉLULA CONSTRUTIVA",OFFSET(B642,-1,0)+1,OFFSET(B642,-1,0)))</f>
        <v>20</v>
      </c>
      <c r="C642" s="1353">
        <f t="shared" ref="C642:C643" ca="1" si="261">IF(H642="CÉLULA CONSTRUTIVA",0,IF(H642="ETAPA",OFFSET(C642,-1,0)+1,OFFSET(C642,-1,0)))</f>
        <v>1</v>
      </c>
      <c r="D642" s="1354">
        <f t="shared" ref="D642:D643" ca="1" si="262">IF(H642="ETAPA",0,IF(H642="SUBETAPA",OFFSET(D642,-1,0)+1,OFFSET(D642,-1,0)))</f>
        <v>2</v>
      </c>
      <c r="E642" s="1354">
        <f t="shared" ref="E642:E643" ca="1" si="263">IF(H642="Subetapa",0,IF(H642="serviço",OFFSET(E642,-1,0)+1,OFFSET(E642,-1,0)))</f>
        <v>3</v>
      </c>
      <c r="G642" s="803"/>
      <c r="H642" s="804" t="s">
        <v>559</v>
      </c>
      <c r="I642" s="805" t="str">
        <f t="shared" ref="I642:I643" ca="1" si="264">IF(H642="Unidade Construtiva",TEXT(A642,"00"),IF(H642="Célula Construtiva",TEXT(B642,"00"),IF(H642="Etapa",CONCATENATE(TEXT(B642,"00"),".",TEXT(C642,"000")),IF(H642="Subetapa",CONCATENATE(TEXT(B642,"00"),".",TEXT(C642,"000"),".",TEXT(D642,"000")),IF(H642="Serviço",CONCATENATE(TEXT(B642,"00"),".",TEXT(C642,"000"),".",TEXT(D642,"000"),".",TEXT(E642,"000")),"")))))</f>
        <v>20.001.002.003</v>
      </c>
      <c r="J642" s="806" t="s">
        <v>6995</v>
      </c>
      <c r="K642" s="807" t="s">
        <v>1</v>
      </c>
      <c r="L642" s="1351">
        <f>Visus!G576</f>
        <v>867.13</v>
      </c>
      <c r="M642" s="1351">
        <v>6.6024000000000003</v>
      </c>
      <c r="N642" s="1089">
        <f t="shared" si="239"/>
        <v>5725.1391119999998</v>
      </c>
      <c r="O642" s="1358"/>
      <c r="P642" s="810" t="s">
        <v>1103</v>
      </c>
      <c r="Q642" s="210"/>
      <c r="R642" s="210"/>
      <c r="S642" s="210"/>
    </row>
    <row r="643" spans="1:19" s="209" customFormat="1" ht="13.9" hidden="1" customHeight="1" outlineLevel="2" x14ac:dyDescent="0.2">
      <c r="A643" s="1353">
        <f ca="1">IF($H643="UNIDADE CONSTRUTIVA",OFFSET(A643,-1,0)+1,LARGE(A$3:A655,1))</f>
        <v>0</v>
      </c>
      <c r="B643" s="1353">
        <f t="shared" ca="1" si="260"/>
        <v>20</v>
      </c>
      <c r="C643" s="1353">
        <f t="shared" ca="1" si="261"/>
        <v>1</v>
      </c>
      <c r="D643" s="1354">
        <f t="shared" ca="1" si="262"/>
        <v>2</v>
      </c>
      <c r="E643" s="1354">
        <f t="shared" ca="1" si="263"/>
        <v>4</v>
      </c>
      <c r="G643" s="803"/>
      <c r="H643" s="804" t="s">
        <v>559</v>
      </c>
      <c r="I643" s="805" t="str">
        <f t="shared" ca="1" si="264"/>
        <v>20.001.002.004</v>
      </c>
      <c r="J643" s="806" t="s">
        <v>6996</v>
      </c>
      <c r="K643" s="807" t="s">
        <v>1</v>
      </c>
      <c r="L643" s="1351">
        <f>Visus!G577</f>
        <v>464.24</v>
      </c>
      <c r="M643" s="1351">
        <v>6.6024000000000003</v>
      </c>
      <c r="N643" s="1089">
        <f t="shared" si="239"/>
        <v>3065.098176</v>
      </c>
      <c r="O643" s="1358"/>
      <c r="P643" s="810" t="s">
        <v>1103</v>
      </c>
      <c r="Q643" s="210"/>
      <c r="R643" s="210"/>
      <c r="S643" s="210"/>
    </row>
    <row r="644" spans="1:19" s="209" customFormat="1" ht="13.9" hidden="1" customHeight="1" outlineLevel="1" collapsed="1" x14ac:dyDescent="0.2">
      <c r="A644" s="1353">
        <f ca="1">IF($H644="UNIDADE CONSTRUTIVA",OFFSET(A644,-1,0)+1,LARGE(A$3:A640,1))</f>
        <v>0</v>
      </c>
      <c r="B644" s="1353">
        <f ca="1">IF(H644="UNIDADE CONSTRUTIVA",0,IF(H644="CÉLULA CONSTRUTIVA",OFFSET(B644,-1,0)+1,OFFSET(B644,-1,0)))</f>
        <v>20</v>
      </c>
      <c r="C644" s="1353">
        <f ca="1">IF(H644="CÉLULA CONSTRUTIVA",0,IF(H644="ETAPA",OFFSET(C644,-1,0)+1,OFFSET(C644,-1,0)))</f>
        <v>1</v>
      </c>
      <c r="D644" s="1354">
        <f ca="1">IF(H644="ETAPA",0,IF(H644="SUBETAPA",OFFSET(D644,-1,0)+1,OFFSET(D644,-1,0)))</f>
        <v>3</v>
      </c>
      <c r="E644" s="1354">
        <f ca="1">IF(H644="Subetapa",0,IF(H644="serviço",OFFSET(E644,-1,0)+1,OFFSET(E644,-1,0)))</f>
        <v>0</v>
      </c>
      <c r="G644" s="803"/>
      <c r="H644" s="804" t="s">
        <v>558</v>
      </c>
      <c r="I644" s="805" t="str">
        <f ca="1">IF(H644="Unidade Construtiva",TEXT(A644,"00"),IF(H644="Célula Construtiva",TEXT(B644,"00"),IF(H644="Etapa",CONCATENATE(TEXT(B644,"00"),".",TEXT(C644,"000")),IF(H644="Subetapa",CONCATENATE(TEXT(B644,"00"),".",TEXT(C644,"000"),".",TEXT(D644,"000")),IF(H644="Serviço",CONCATENATE(TEXT(B644,"00"),".",TEXT(C644,"000"),".",TEXT(D644,"000"),".",TEXT(E644,"000")),"")))))</f>
        <v>20.001.003</v>
      </c>
      <c r="J644" s="806" t="s">
        <v>475</v>
      </c>
      <c r="K644" s="807"/>
      <c r="L644" s="1351"/>
      <c r="M644" s="1351"/>
      <c r="N644" s="1089">
        <f t="shared" ca="1" si="239"/>
        <v>0</v>
      </c>
      <c r="O644" s="1358"/>
      <c r="P644" s="810"/>
      <c r="Q644" s="210"/>
      <c r="R644" s="210"/>
      <c r="S644" s="210"/>
    </row>
    <row r="645" spans="1:19" s="209" customFormat="1" ht="13.9" hidden="1" customHeight="1" outlineLevel="2" x14ac:dyDescent="0.2">
      <c r="A645" s="1353">
        <f ca="1">IF($H645="UNIDADE CONSTRUTIVA",OFFSET(A645,-1,0)+1,LARGE(A$3:A641,1))</f>
        <v>0</v>
      </c>
      <c r="B645" s="1353">
        <f ca="1">IF(H645="UNIDADE CONSTRUTIVA",0,IF(H645="CÉLULA CONSTRUTIVA",OFFSET(B645,-1,0)+1,OFFSET(B645,-1,0)))</f>
        <v>20</v>
      </c>
      <c r="C645" s="1353">
        <f ca="1">IF(H645="CÉLULA CONSTRUTIVA",0,IF(H645="ETAPA",OFFSET(C645,-1,0)+1,OFFSET(C645,-1,0)))</f>
        <v>1</v>
      </c>
      <c r="D645" s="1354">
        <f ca="1">IF(H645="ETAPA",0,IF(H645="SUBETAPA",OFFSET(D645,-1,0)+1,OFFSET(D645,-1,0)))</f>
        <v>3</v>
      </c>
      <c r="E645" s="1354">
        <f ca="1">IF(H645="Subetapa",0,IF(H645="serviço",OFFSET(E645,-1,0)+1,OFFSET(E645,-1,0)))</f>
        <v>1</v>
      </c>
      <c r="G645" s="803"/>
      <c r="H645" s="804" t="s">
        <v>559</v>
      </c>
      <c r="I645" s="805" t="str">
        <f ca="1">IF(H645="Unidade Construtiva",TEXT(A645,"00"),IF(H645="Célula Construtiva",TEXT(B645,"00"),IF(H645="Etapa",CONCATENATE(TEXT(B645,"00"),".",TEXT(C645,"000")),IF(H645="Subetapa",CONCATENATE(TEXT(B645,"00"),".",TEXT(C645,"000"),".",TEXT(D645,"000")),IF(H645="Serviço",CONCATENATE(TEXT(B645,"00"),".",TEXT(C645,"000"),".",TEXT(D645,"000"),".",TEXT(E645,"000")),"")))))</f>
        <v>20.001.003.001</v>
      </c>
      <c r="J645" s="806" t="s">
        <v>6997</v>
      </c>
      <c r="K645" s="807" t="s">
        <v>1</v>
      </c>
      <c r="L645" s="1351">
        <f>Visus!G546</f>
        <v>581.22</v>
      </c>
      <c r="M645" s="1369"/>
      <c r="N645" s="1089">
        <f t="shared" si="239"/>
        <v>0</v>
      </c>
      <c r="O645" s="1358"/>
      <c r="P645" s="810" t="s">
        <v>1103</v>
      </c>
      <c r="Q645" s="210"/>
      <c r="R645" s="210"/>
      <c r="S645" s="210"/>
    </row>
    <row r="646" spans="1:19" s="209" customFormat="1" ht="13.9" hidden="1" customHeight="1" outlineLevel="2" x14ac:dyDescent="0.2">
      <c r="A646" s="1353">
        <f ca="1">IF($H646="UNIDADE CONSTRUTIVA",OFFSET(A646,-1,0)+1,LARGE(A$3:A653,1))</f>
        <v>0</v>
      </c>
      <c r="B646" s="1353">
        <f ca="1">IF(H646="UNIDADE CONSTRUTIVA",0,IF(H646="CÉLULA CONSTRUTIVA",OFFSET(B646,-1,0)+1,OFFSET(B646,-1,0)))</f>
        <v>20</v>
      </c>
      <c r="C646" s="1353">
        <f ca="1">IF(H646="CÉLULA CONSTRUTIVA",0,IF(H646="ETAPA",OFFSET(C646,-1,0)+1,OFFSET(C646,-1,0)))</f>
        <v>1</v>
      </c>
      <c r="D646" s="1354">
        <f ca="1">IF(H646="ETAPA",0,IF(H646="SUBETAPA",OFFSET(D646,-1,0)+1,OFFSET(D646,-1,0)))</f>
        <v>3</v>
      </c>
      <c r="E646" s="1354">
        <f ca="1">IF(H646="Subetapa",0,IF(H646="serviço",OFFSET(E646,-1,0)+1,OFFSET(E646,-1,0)))</f>
        <v>2</v>
      </c>
      <c r="G646" s="803"/>
      <c r="H646" s="804" t="s">
        <v>559</v>
      </c>
      <c r="I646" s="805" t="str">
        <f ca="1">IF(H646="Unidade Construtiva",TEXT(A646,"00"),IF(H646="Célula Construtiva",TEXT(B646,"00"),IF(H646="Etapa",CONCATENATE(TEXT(B646,"00"),".",TEXT(C646,"000")),IF(H646="Subetapa",CONCATENATE(TEXT(B646,"00"),".",TEXT(C646,"000"),".",TEXT(D646,"000")),IF(H646="Serviço",CONCATENATE(TEXT(B646,"00"),".",TEXT(C646,"000"),".",TEXT(D646,"000"),".",TEXT(E646,"000")),"")))))</f>
        <v>20.001.003.002</v>
      </c>
      <c r="J646" s="806" t="s">
        <v>6998</v>
      </c>
      <c r="K646" s="807" t="s">
        <v>1</v>
      </c>
      <c r="L646" s="1351">
        <f>Visus!G547</f>
        <v>31.500000000000004</v>
      </c>
      <c r="M646" s="1369"/>
      <c r="N646" s="1089">
        <f t="shared" si="239"/>
        <v>0</v>
      </c>
      <c r="O646" s="1358"/>
      <c r="P646" s="810" t="s">
        <v>1103</v>
      </c>
      <c r="Q646" s="210"/>
      <c r="R646" s="210"/>
      <c r="S646" s="210"/>
    </row>
    <row r="647" spans="1:19" s="209" customFormat="1" ht="13.9" hidden="1" customHeight="1" outlineLevel="2" x14ac:dyDescent="0.2">
      <c r="A647" s="1353">
        <f ca="1">IF($H647="UNIDADE CONSTRUTIVA",OFFSET(A647,-1,0)+1,LARGE(A$3:A644,1))</f>
        <v>0</v>
      </c>
      <c r="B647" s="1353">
        <f ca="1">IF(H647="UNIDADE CONSTRUTIVA",0,IF(H647="CÉLULA CONSTRUTIVA",OFFSET(B647,-1,0)+1,OFFSET(B647,-1,0)))</f>
        <v>20</v>
      </c>
      <c r="C647" s="1353">
        <f ca="1">IF(H647="CÉLULA CONSTRUTIVA",0,IF(H647="ETAPA",OFFSET(C647,-1,0)+1,OFFSET(C647,-1,0)))</f>
        <v>1</v>
      </c>
      <c r="D647" s="1354">
        <f ca="1">IF(H647="ETAPA",0,IF(H647="SUBETAPA",OFFSET(D647,-1,0)+1,OFFSET(D647,-1,0)))</f>
        <v>3</v>
      </c>
      <c r="E647" s="1354">
        <f ca="1">IF(H647="Subetapa",0,IF(H647="serviço",OFFSET(E647,-1,0)+1,OFFSET(E647,-1,0)))</f>
        <v>3</v>
      </c>
      <c r="G647" s="803"/>
      <c r="H647" s="804" t="s">
        <v>559</v>
      </c>
      <c r="I647" s="805" t="str">
        <f ca="1">IF(H647="Unidade Construtiva",TEXT(A647,"00"),IF(H647="Célula Construtiva",TEXT(B647,"00"),IF(H647="Etapa",CONCATENATE(TEXT(B647,"00"),".",TEXT(C647,"000")),IF(H647="Subetapa",CONCATENATE(TEXT(B647,"00"),".",TEXT(C647,"000"),".",TEXT(D647,"000")),IF(H647="Serviço",CONCATENATE(TEXT(B647,"00"),".",TEXT(C647,"000"),".",TEXT(D647,"000"),".",TEXT(E647,"000")),"")))))</f>
        <v>20.001.003.003</v>
      </c>
      <c r="J647" s="806" t="s">
        <v>6999</v>
      </c>
      <c r="K647" s="807" t="s">
        <v>1</v>
      </c>
      <c r="L647" s="1351">
        <f>Visus!G548</f>
        <v>8.14</v>
      </c>
      <c r="M647" s="1369"/>
      <c r="N647" s="1089">
        <f t="shared" si="239"/>
        <v>0</v>
      </c>
      <c r="O647" s="1358"/>
      <c r="P647" s="810" t="s">
        <v>1103</v>
      </c>
      <c r="Q647" s="210"/>
      <c r="R647" s="210"/>
      <c r="S647" s="210"/>
    </row>
    <row r="648" spans="1:19" s="209" customFormat="1" ht="13.9" hidden="1" customHeight="1" outlineLevel="2" x14ac:dyDescent="0.2">
      <c r="A648" s="1353">
        <f ca="1">IF($H648="UNIDADE CONSTRUTIVA",OFFSET(A648,-1,0)+1,LARGE(A$3:A645,1))</f>
        <v>0</v>
      </c>
      <c r="B648" s="1353">
        <f ca="1">IF(H648="UNIDADE CONSTRUTIVA",0,IF(H648="CÉLULA CONSTRUTIVA",OFFSET(B648,-1,0)+1,OFFSET(B648,-1,0)))</f>
        <v>20</v>
      </c>
      <c r="C648" s="1353">
        <f ca="1">IF(H648="CÉLULA CONSTRUTIVA",0,IF(H648="ETAPA",OFFSET(C648,-1,0)+1,OFFSET(C648,-1,0)))</f>
        <v>1</v>
      </c>
      <c r="D648" s="1354">
        <f ca="1">IF(H648="ETAPA",0,IF(H648="SUBETAPA",OFFSET(D648,-1,0)+1,OFFSET(D648,-1,0)))</f>
        <v>3</v>
      </c>
      <c r="E648" s="1354">
        <f ca="1">IF(H648="Subetapa",0,IF(H648="serviço",OFFSET(E648,-1,0)+1,OFFSET(E648,-1,0)))</f>
        <v>4</v>
      </c>
      <c r="G648" s="803"/>
      <c r="H648" s="804" t="s">
        <v>559</v>
      </c>
      <c r="I648" s="805" t="str">
        <f ca="1">IF(H648="Unidade Construtiva",TEXT(A648,"00"),IF(H648="Célula Construtiva",TEXT(B648,"00"),IF(H648="Etapa",CONCATENATE(TEXT(B648,"00"),".",TEXT(C648,"000")),IF(H648="Subetapa",CONCATENATE(TEXT(B648,"00"),".",TEXT(C648,"000"),".",TEXT(D648,"000")),IF(H648="Serviço",CONCATENATE(TEXT(B648,"00"),".",TEXT(C648,"000"),".",TEXT(D648,"000"),".",TEXT(E648,"000")),"")))))</f>
        <v>20.001.003.004</v>
      </c>
      <c r="J648" s="806" t="s">
        <v>7000</v>
      </c>
      <c r="K648" s="807" t="s">
        <v>1</v>
      </c>
      <c r="L648" s="1351">
        <f>Visus!G549</f>
        <v>90.210000000000008</v>
      </c>
      <c r="M648" s="1369"/>
      <c r="N648" s="1089">
        <f t="shared" ref="N648:N711" si="265">IF(H648="Serviço",M648*L648,IF(H648="CÉLULA CONSTRUTIVA",SUMIFS($N$8:$N$744,$B$8:$B$744,B648,$H$8:$H$744,"Serviço"),IF(H648="ETAPA",SUMIFS($N$8:$N$744,$B$8:$B$744,B648,$C$8:$C$744,C648,$H$8:$H$744,"Serviço"),IF(H648="SUBETAPA",SUMIFS($N$8:$N$744,$B$8:$B$744,B648,$C$8:$C$744,C648,$D$8:$D$744,D648,$H$8:$H$744,"Serviço"),0))))</f>
        <v>0</v>
      </c>
      <c r="O648" s="1358"/>
      <c r="P648" s="810" t="s">
        <v>1103</v>
      </c>
      <c r="Q648" s="210"/>
      <c r="R648" s="210"/>
      <c r="S648" s="210"/>
    </row>
    <row r="649" spans="1:19" s="209" customFormat="1" ht="13.9" hidden="1" customHeight="1" outlineLevel="2" x14ac:dyDescent="0.2">
      <c r="A649" s="1353">
        <f ca="1">IF($H649="UNIDADE CONSTRUTIVA",OFFSET(A649,-1,0)+1,LARGE(A$3:A646,1))</f>
        <v>0</v>
      </c>
      <c r="B649" s="1353">
        <f t="shared" ref="B649:B650" ca="1" si="266">IF(H649="UNIDADE CONSTRUTIVA",0,IF(H649="CÉLULA CONSTRUTIVA",OFFSET(B649,-1,0)+1,OFFSET(B649,-1,0)))</f>
        <v>20</v>
      </c>
      <c r="C649" s="1353">
        <f t="shared" ref="C649:C650" ca="1" si="267">IF(H649="CÉLULA CONSTRUTIVA",0,IF(H649="ETAPA",OFFSET(C649,-1,0)+1,OFFSET(C649,-1,0)))</f>
        <v>1</v>
      </c>
      <c r="D649" s="1354">
        <f t="shared" ref="D649:D650" ca="1" si="268">IF(H649="ETAPA",0,IF(H649="SUBETAPA",OFFSET(D649,-1,0)+1,OFFSET(D649,-1,0)))</f>
        <v>3</v>
      </c>
      <c r="E649" s="1354">
        <f t="shared" ref="E649:E650" ca="1" si="269">IF(H649="Subetapa",0,IF(H649="serviço",OFFSET(E649,-1,0)+1,OFFSET(E649,-1,0)))</f>
        <v>5</v>
      </c>
      <c r="G649" s="803"/>
      <c r="H649" s="804" t="s">
        <v>559</v>
      </c>
      <c r="I649" s="805" t="str">
        <f t="shared" ref="I649:I650" ca="1" si="270">IF(H649="Unidade Construtiva",TEXT(A649,"00"),IF(H649="Célula Construtiva",TEXT(B649,"00"),IF(H649="Etapa",CONCATENATE(TEXT(B649,"00"),".",TEXT(C649,"000")),IF(H649="Subetapa",CONCATENATE(TEXT(B649,"00"),".",TEXT(C649,"000"),".",TEXT(D649,"000")),IF(H649="Serviço",CONCATENATE(TEXT(B649,"00"),".",TEXT(C649,"000"),".",TEXT(D649,"000"),".",TEXT(E649,"000")),"")))))</f>
        <v>20.001.003.005</v>
      </c>
      <c r="J649" s="806" t="s">
        <v>7001</v>
      </c>
      <c r="K649" s="807" t="s">
        <v>1</v>
      </c>
      <c r="L649" s="1351">
        <f>Visus!G550</f>
        <v>129.19999999999999</v>
      </c>
      <c r="M649" s="1369"/>
      <c r="N649" s="1089">
        <f t="shared" si="265"/>
        <v>0</v>
      </c>
      <c r="O649" s="1358"/>
      <c r="P649" s="810" t="s">
        <v>1103</v>
      </c>
      <c r="Q649" s="210"/>
      <c r="R649" s="210"/>
      <c r="S649" s="210"/>
    </row>
    <row r="650" spans="1:19" s="209" customFormat="1" ht="13.9" hidden="1" customHeight="1" outlineLevel="2" x14ac:dyDescent="0.2">
      <c r="A650" s="1353">
        <f ca="1">IF($H650="UNIDADE CONSTRUTIVA",OFFSET(A650,-1,0)+1,LARGE(A$3:A647,1))</f>
        <v>0</v>
      </c>
      <c r="B650" s="1353">
        <f t="shared" ca="1" si="266"/>
        <v>20</v>
      </c>
      <c r="C650" s="1353">
        <f t="shared" ca="1" si="267"/>
        <v>1</v>
      </c>
      <c r="D650" s="1354">
        <f t="shared" ca="1" si="268"/>
        <v>3</v>
      </c>
      <c r="E650" s="1354">
        <f t="shared" ca="1" si="269"/>
        <v>6</v>
      </c>
      <c r="G650" s="803"/>
      <c r="H650" s="804" t="s">
        <v>559</v>
      </c>
      <c r="I650" s="805" t="str">
        <f t="shared" ca="1" si="270"/>
        <v>20.001.003.006</v>
      </c>
      <c r="J650" s="806" t="s">
        <v>7002</v>
      </c>
      <c r="K650" s="807" t="s">
        <v>1</v>
      </c>
      <c r="L650" s="1351">
        <f>Visus!G551</f>
        <v>34.64</v>
      </c>
      <c r="M650" s="1369"/>
      <c r="N650" s="1089">
        <f t="shared" si="265"/>
        <v>0</v>
      </c>
      <c r="O650" s="1358"/>
      <c r="P650" s="810" t="s">
        <v>1103</v>
      </c>
      <c r="Q650" s="210"/>
      <c r="R650" s="210"/>
      <c r="S650" s="210"/>
    </row>
    <row r="651" spans="1:19" s="209" customFormat="1" ht="13.9" hidden="1" customHeight="1" outlineLevel="1" collapsed="1" x14ac:dyDescent="0.2">
      <c r="A651" s="1353">
        <f ca="1">IF($H651="UNIDADE CONSTRUTIVA",OFFSET(A651,-1,0)+1,LARGE(A$3:A636,1))</f>
        <v>0</v>
      </c>
      <c r="B651" s="1353">
        <f ca="1">IF(H651="UNIDADE CONSTRUTIVA",0,IF(H651="CÉLULA CONSTRUTIVA",OFFSET(B651,-1,0)+1,OFFSET(B651,-1,0)))</f>
        <v>20</v>
      </c>
      <c r="C651" s="1353">
        <f ca="1">IF(H651="CÉLULA CONSTRUTIVA",0,IF(H651="ETAPA",OFFSET(C651,-1,0)+1,OFFSET(C651,-1,0)))</f>
        <v>1</v>
      </c>
      <c r="D651" s="1354">
        <f ca="1">IF(H651="ETAPA",0,IF(H651="SUBETAPA",OFFSET(D651,-1,0)+1,OFFSET(D651,-1,0)))</f>
        <v>4</v>
      </c>
      <c r="E651" s="1354">
        <f ca="1">IF(H651="Subetapa",0,IF(H651="serviço",OFFSET(E651,-1,0)+1,OFFSET(E651,-1,0)))</f>
        <v>0</v>
      </c>
      <c r="G651" s="803"/>
      <c r="H651" s="804" t="s">
        <v>558</v>
      </c>
      <c r="I651" s="805" t="str">
        <f ca="1">IF(H651="Unidade Construtiva",TEXT(A651,"00"),IF(H651="Célula Construtiva",TEXT(B651,"00"),IF(H651="Etapa",CONCATENATE(TEXT(B651,"00"),".",TEXT(C651,"000")),IF(H651="Subetapa",CONCATENATE(TEXT(B651,"00"),".",TEXT(C651,"000"),".",TEXT(D651,"000")),IF(H651="Serviço",CONCATENATE(TEXT(B651,"00"),".",TEXT(C651,"000"),".",TEXT(D651,"000"),".",TEXT(E651,"000")),"")))))</f>
        <v>20.001.004</v>
      </c>
      <c r="J651" s="806" t="s">
        <v>6947</v>
      </c>
      <c r="K651" s="807"/>
      <c r="L651" s="1351"/>
      <c r="M651" s="1351"/>
      <c r="N651" s="1089">
        <f t="shared" ca="1" si="265"/>
        <v>0</v>
      </c>
      <c r="O651" s="1358"/>
      <c r="P651" s="810"/>
      <c r="Q651" s="210"/>
      <c r="R651" s="210"/>
      <c r="S651" s="210"/>
    </row>
    <row r="652" spans="1:19" s="209" customFormat="1" ht="13.9" hidden="1" customHeight="1" outlineLevel="2" x14ac:dyDescent="0.2">
      <c r="A652" s="1353">
        <f ca="1">IF($H652="UNIDADE CONSTRUTIVA",OFFSET(A652,-1,0)+1,LARGE(A$3:A637,1))</f>
        <v>0</v>
      </c>
      <c r="B652" s="1353">
        <f ca="1">IF(H652="UNIDADE CONSTRUTIVA",0,IF(H652="CÉLULA CONSTRUTIVA",OFFSET(B652,-1,0)+1,OFFSET(B652,-1,0)))</f>
        <v>20</v>
      </c>
      <c r="C652" s="1353">
        <f ca="1">IF(H652="CÉLULA CONSTRUTIVA",0,IF(H652="ETAPA",OFFSET(C652,-1,0)+1,OFFSET(C652,-1,0)))</f>
        <v>1</v>
      </c>
      <c r="D652" s="1354">
        <f ca="1">IF(H652="ETAPA",0,IF(H652="SUBETAPA",OFFSET(D652,-1,0)+1,OFFSET(D652,-1,0)))</f>
        <v>4</v>
      </c>
      <c r="E652" s="1354">
        <f ca="1">IF(H652="Subetapa",0,IF(H652="serviço",OFFSET(E652,-1,0)+1,OFFSET(E652,-1,0)))</f>
        <v>1</v>
      </c>
      <c r="G652" s="803"/>
      <c r="H652" s="804" t="s">
        <v>559</v>
      </c>
      <c r="I652" s="805" t="str">
        <f ca="1">IF(H652="Unidade Construtiva",TEXT(A652,"00"),IF(H652="Célula Construtiva",TEXT(B652,"00"),IF(H652="Etapa",CONCATENATE(TEXT(B652,"00"),".",TEXT(C652,"000")),IF(H652="Subetapa",CONCATENATE(TEXT(B652,"00"),".",TEXT(C652,"000"),".",TEXT(D652,"000")),IF(H652="Serviço",CONCATENATE(TEXT(B652,"00"),".",TEXT(C652,"000"),".",TEXT(D652,"000"),".",TEXT(E652,"000")),"")))))</f>
        <v>20.001.004.001</v>
      </c>
      <c r="J652" s="1364"/>
      <c r="K652" s="807"/>
      <c r="L652" s="1351"/>
      <c r="M652" s="1351"/>
      <c r="N652" s="1089">
        <f t="shared" si="265"/>
        <v>0</v>
      </c>
      <c r="O652" s="1358" t="s">
        <v>3932</v>
      </c>
      <c r="P652" s="810" t="s">
        <v>1103</v>
      </c>
      <c r="Q652" s="210"/>
      <c r="R652" s="210"/>
      <c r="S652" s="210"/>
    </row>
    <row r="653" spans="1:19" s="209" customFormat="1" ht="13.9" hidden="1" customHeight="1" outlineLevel="2" x14ac:dyDescent="0.2">
      <c r="A653" s="1353">
        <f ca="1">IF($H653="UNIDADE CONSTRUTIVA",OFFSET(A653,-1,0)+1,LARGE(A$3:A638,1))</f>
        <v>0</v>
      </c>
      <c r="B653" s="1353">
        <f ca="1">IF(H653="UNIDADE CONSTRUTIVA",0,IF(H653="CÉLULA CONSTRUTIVA",OFFSET(B653,-1,0)+1,OFFSET(B653,-1,0)))</f>
        <v>20</v>
      </c>
      <c r="C653" s="1353">
        <f ca="1">IF(H653="CÉLULA CONSTRUTIVA",0,IF(H653="ETAPA",OFFSET(C653,-1,0)+1,OFFSET(C653,-1,0)))</f>
        <v>1</v>
      </c>
      <c r="D653" s="1354">
        <f ca="1">IF(H653="ETAPA",0,IF(H653="SUBETAPA",OFFSET(D653,-1,0)+1,OFFSET(D653,-1,0)))</f>
        <v>4</v>
      </c>
      <c r="E653" s="1354">
        <f ca="1">IF(H653="Subetapa",0,IF(H653="serviço",OFFSET(E653,-1,0)+1,OFFSET(E653,-1,0)))</f>
        <v>2</v>
      </c>
      <c r="G653" s="803"/>
      <c r="H653" s="804" t="s">
        <v>559</v>
      </c>
      <c r="I653" s="805" t="str">
        <f ca="1">IF(H653="Unidade Construtiva",TEXT(A653,"00"),IF(H653="Célula Construtiva",TEXT(B653,"00"),IF(H653="Etapa",CONCATENATE(TEXT(B653,"00"),".",TEXT(C653,"000")),IF(H653="Subetapa",CONCATENATE(TEXT(B653,"00"),".",TEXT(C653,"000"),".",TEXT(D653,"000")),IF(H653="Serviço",CONCATENATE(TEXT(B653,"00"),".",TEXT(C653,"000"),".",TEXT(D653,"000"),".",TEXT(E653,"000")),"")))))</f>
        <v>20.001.004.002</v>
      </c>
      <c r="J653" s="1364"/>
      <c r="K653" s="807"/>
      <c r="L653" s="1351"/>
      <c r="M653" s="1351"/>
      <c r="N653" s="1089">
        <f t="shared" si="265"/>
        <v>0</v>
      </c>
      <c r="O653" s="1358" t="s">
        <v>3932</v>
      </c>
      <c r="P653" s="810" t="s">
        <v>1103</v>
      </c>
      <c r="Q653" s="210"/>
      <c r="R653" s="210"/>
      <c r="S653" s="210"/>
    </row>
    <row r="654" spans="1:19" s="209" customFormat="1" ht="13.9" hidden="1" customHeight="1" outlineLevel="1" collapsed="1" x14ac:dyDescent="0.2">
      <c r="A654" s="1353">
        <f ca="1">IF($H654="UNIDADE CONSTRUTIVA",OFFSET(A654,-1,0)+1,LARGE(A$3:A646,1))</f>
        <v>0</v>
      </c>
      <c r="B654" s="1353">
        <f t="shared" ref="B654:B670" ca="1" si="271">IF(H654="UNIDADE CONSTRUTIVA",0,IF(H654="CÉLULA CONSTRUTIVA",OFFSET(B654,-1,0)+1,OFFSET(B654,-1,0)))</f>
        <v>20</v>
      </c>
      <c r="C654" s="1353">
        <f t="shared" ref="C654:C670" ca="1" si="272">IF(H654="CÉLULA CONSTRUTIVA",0,IF(H654="ETAPA",OFFSET(C654,-1,0)+1,OFFSET(C654,-1,0)))</f>
        <v>1</v>
      </c>
      <c r="D654" s="1354">
        <f t="shared" ref="D654:D670" ca="1" si="273">IF(H654="ETAPA",0,IF(H654="SUBETAPA",OFFSET(D654,-1,0)+1,OFFSET(D654,-1,0)))</f>
        <v>5</v>
      </c>
      <c r="E654" s="1354">
        <f t="shared" ref="E654:E670" ca="1" si="274">IF(H654="Subetapa",0,IF(H654="serviço",OFFSET(E654,-1,0)+1,OFFSET(E654,-1,0)))</f>
        <v>0</v>
      </c>
      <c r="G654" s="803"/>
      <c r="H654" s="804" t="s">
        <v>558</v>
      </c>
      <c r="I654" s="805" t="str">
        <f t="shared" ref="I654:I670" ca="1" si="275">IF(H654="Unidade Construtiva",TEXT(A654,"00"),IF(H654="Célula Construtiva",TEXT(B654,"00"),IF(H654="Etapa",CONCATENATE(TEXT(B654,"00"),".",TEXT(C654,"000")),IF(H654="Subetapa",CONCATENATE(TEXT(B654,"00"),".",TEXT(C654,"000"),".",TEXT(D654,"000")),IF(H654="Serviço",CONCATENATE(TEXT(B654,"00"),".",TEXT(C654,"000"),".",TEXT(D654,"000"),".",TEXT(E654,"000")),"")))))</f>
        <v>20.001.005</v>
      </c>
      <c r="J654" s="806" t="s">
        <v>422</v>
      </c>
      <c r="K654" s="807"/>
      <c r="L654" s="1351"/>
      <c r="M654" s="1351"/>
      <c r="N654" s="1089">
        <f t="shared" ca="1" si="265"/>
        <v>0</v>
      </c>
      <c r="O654" s="1358"/>
      <c r="P654" s="810"/>
      <c r="Q654" s="210"/>
      <c r="R654" s="210"/>
      <c r="S654" s="210"/>
    </row>
    <row r="655" spans="1:19" s="209" customFormat="1" ht="13.9" hidden="1" customHeight="1" outlineLevel="2" x14ac:dyDescent="0.2">
      <c r="A655" s="1353">
        <f ca="1">IF($H655="UNIDADE CONSTRUTIVA",OFFSET(A655,-1,0)+1,LARGE(A$3:A647,1))</f>
        <v>0</v>
      </c>
      <c r="B655" s="1353">
        <f t="shared" ca="1" si="271"/>
        <v>20</v>
      </c>
      <c r="C655" s="1353">
        <f t="shared" ca="1" si="272"/>
        <v>1</v>
      </c>
      <c r="D655" s="1354">
        <f t="shared" ca="1" si="273"/>
        <v>5</v>
      </c>
      <c r="E655" s="1354">
        <f t="shared" ca="1" si="274"/>
        <v>1</v>
      </c>
      <c r="G655" s="803"/>
      <c r="H655" s="804" t="s">
        <v>559</v>
      </c>
      <c r="I655" s="805" t="str">
        <f t="shared" ca="1" si="275"/>
        <v>20.001.005.001</v>
      </c>
      <c r="J655" s="806" t="s">
        <v>476</v>
      </c>
      <c r="K655" s="807" t="s">
        <v>1</v>
      </c>
      <c r="L655" s="1351">
        <f>SUM(L636:L638)</f>
        <v>3483.08</v>
      </c>
      <c r="M655" s="1369"/>
      <c r="N655" s="1089">
        <f t="shared" si="265"/>
        <v>0</v>
      </c>
      <c r="O655" s="1358"/>
      <c r="P655" s="810" t="s">
        <v>3784</v>
      </c>
      <c r="Q655" s="210"/>
      <c r="R655" s="210"/>
      <c r="S655" s="210"/>
    </row>
    <row r="656" spans="1:19" s="209" customFormat="1" ht="13.9" hidden="1" customHeight="1" outlineLevel="2" x14ac:dyDescent="0.2">
      <c r="A656" s="1353">
        <f ca="1">IF($H656="UNIDADE CONSTRUTIVA",OFFSET(A656,-1,0)+1,LARGE(A$3:A653,1))</f>
        <v>0</v>
      </c>
      <c r="B656" s="1353">
        <f t="shared" ca="1" si="271"/>
        <v>20</v>
      </c>
      <c r="C656" s="1353">
        <f t="shared" ca="1" si="272"/>
        <v>1</v>
      </c>
      <c r="D656" s="1354">
        <f t="shared" ca="1" si="273"/>
        <v>5</v>
      </c>
      <c r="E656" s="1354">
        <f t="shared" ca="1" si="274"/>
        <v>2</v>
      </c>
      <c r="G656" s="803"/>
      <c r="H656" s="804" t="s">
        <v>559</v>
      </c>
      <c r="I656" s="805" t="str">
        <f t="shared" ca="1" si="275"/>
        <v>20.001.005.002</v>
      </c>
      <c r="J656" s="806" t="s">
        <v>7003</v>
      </c>
      <c r="K656" s="807" t="s">
        <v>1</v>
      </c>
      <c r="L656" s="1351">
        <f>L641+L642+L643</f>
        <v>1435.38</v>
      </c>
      <c r="M656" s="1369"/>
      <c r="N656" s="1089">
        <f t="shared" si="265"/>
        <v>0</v>
      </c>
      <c r="O656" s="1358"/>
      <c r="P656" s="810" t="s">
        <v>3784</v>
      </c>
      <c r="Q656" s="210"/>
      <c r="R656" s="210"/>
      <c r="S656" s="210"/>
    </row>
    <row r="657" spans="1:19" s="209" customFormat="1" ht="13.9" hidden="1" customHeight="1" outlineLevel="2" x14ac:dyDescent="0.2">
      <c r="A657" s="1353">
        <f ca="1">IF($H657="UNIDADE CONSTRUTIVA",OFFSET(A657,-1,0)+1,LARGE(A$3:A654,1))</f>
        <v>0</v>
      </c>
      <c r="B657" s="1353">
        <f t="shared" ref="B657:B664" ca="1" si="276">IF(H657="UNIDADE CONSTRUTIVA",0,IF(H657="CÉLULA CONSTRUTIVA",OFFSET(B657,-1,0)+1,OFFSET(B657,-1,0)))</f>
        <v>20</v>
      </c>
      <c r="C657" s="1353">
        <f t="shared" ref="C657:C664" ca="1" si="277">IF(H657="CÉLULA CONSTRUTIVA",0,IF(H657="ETAPA",OFFSET(C657,-1,0)+1,OFFSET(C657,-1,0)))</f>
        <v>1</v>
      </c>
      <c r="D657" s="1354">
        <f t="shared" ref="D657:D664" ca="1" si="278">IF(H657="ETAPA",0,IF(H657="SUBETAPA",OFFSET(D657,-1,0)+1,OFFSET(D657,-1,0)))</f>
        <v>5</v>
      </c>
      <c r="E657" s="1354">
        <f t="shared" ref="E657:E664" ca="1" si="279">IF(H657="Subetapa",0,IF(H657="serviço",OFFSET(E657,-1,0)+1,OFFSET(E657,-1,0)))</f>
        <v>3</v>
      </c>
      <c r="G657" s="803"/>
      <c r="H657" s="804" t="s">
        <v>559</v>
      </c>
      <c r="I657" s="805" t="str">
        <f t="shared" ref="I657:I664" ca="1" si="280">IF(H657="Unidade Construtiva",TEXT(A657,"00"),IF(H657="Célula Construtiva",TEXT(B657,"00"),IF(H657="Etapa",CONCATENATE(TEXT(B657,"00"),".",TEXT(C657,"000")),IF(H657="Subetapa",CONCATENATE(TEXT(B657,"00"),".",TEXT(C657,"000"),".",TEXT(D657,"000")),IF(H657="Serviço",CONCATENATE(TEXT(B657,"00"),".",TEXT(C657,"000"),".",TEXT(D657,"000"),".",TEXT(E657,"000")),"")))))</f>
        <v>20.001.005.003</v>
      </c>
      <c r="J657" s="806" t="s">
        <v>7004</v>
      </c>
      <c r="K657" s="807" t="s">
        <v>1</v>
      </c>
      <c r="L657" s="1351">
        <f t="shared" ref="L657:L659" si="281">L642+L643+L644</f>
        <v>1331.37</v>
      </c>
      <c r="M657" s="1369"/>
      <c r="N657" s="1089">
        <f t="shared" si="265"/>
        <v>0</v>
      </c>
      <c r="O657" s="1358"/>
      <c r="P657" s="810" t="s">
        <v>3784</v>
      </c>
      <c r="Q657" s="210"/>
      <c r="R657" s="210"/>
      <c r="S657" s="210"/>
    </row>
    <row r="658" spans="1:19" s="209" customFormat="1" ht="13.9" hidden="1" customHeight="1" outlineLevel="2" x14ac:dyDescent="0.2">
      <c r="A658" s="1353">
        <f ca="1">IF($H658="UNIDADE CONSTRUTIVA",OFFSET(A658,-1,0)+1,LARGE(A$3:A655,1))</f>
        <v>0</v>
      </c>
      <c r="B658" s="1353">
        <f t="shared" ca="1" si="276"/>
        <v>20</v>
      </c>
      <c r="C658" s="1353">
        <f t="shared" ca="1" si="277"/>
        <v>1</v>
      </c>
      <c r="D658" s="1354">
        <f t="shared" ca="1" si="278"/>
        <v>5</v>
      </c>
      <c r="E658" s="1354">
        <f t="shared" ca="1" si="279"/>
        <v>4</v>
      </c>
      <c r="G658" s="803"/>
      <c r="H658" s="804" t="s">
        <v>559</v>
      </c>
      <c r="I658" s="805" t="str">
        <f t="shared" ca="1" si="280"/>
        <v>20.001.005.004</v>
      </c>
      <c r="J658" s="806" t="s">
        <v>7005</v>
      </c>
      <c r="K658" s="807" t="s">
        <v>1</v>
      </c>
      <c r="L658" s="1351">
        <f t="shared" si="281"/>
        <v>1045.46</v>
      </c>
      <c r="M658" s="1369"/>
      <c r="N658" s="1089">
        <f t="shared" si="265"/>
        <v>0</v>
      </c>
      <c r="O658" s="1358"/>
      <c r="P658" s="810" t="s">
        <v>3784</v>
      </c>
      <c r="Q658" s="210"/>
      <c r="R658" s="210"/>
      <c r="S658" s="210"/>
    </row>
    <row r="659" spans="1:19" s="209" customFormat="1" ht="13.9" hidden="1" customHeight="1" outlineLevel="2" x14ac:dyDescent="0.2">
      <c r="A659" s="1353">
        <f ca="1">IF($H659="UNIDADE CONSTRUTIVA",OFFSET(A659,-1,0)+1,LARGE(A$3:A656,1))</f>
        <v>0</v>
      </c>
      <c r="B659" s="1353">
        <f t="shared" ca="1" si="276"/>
        <v>20</v>
      </c>
      <c r="C659" s="1353">
        <f t="shared" ca="1" si="277"/>
        <v>1</v>
      </c>
      <c r="D659" s="1354">
        <f t="shared" ca="1" si="278"/>
        <v>5</v>
      </c>
      <c r="E659" s="1354">
        <f t="shared" ca="1" si="279"/>
        <v>5</v>
      </c>
      <c r="G659" s="803"/>
      <c r="H659" s="804" t="s">
        <v>559</v>
      </c>
      <c r="I659" s="805" t="str">
        <f t="shared" ca="1" si="280"/>
        <v>20.001.005.005</v>
      </c>
      <c r="J659" s="806" t="s">
        <v>7006</v>
      </c>
      <c r="K659" s="807" t="s">
        <v>1</v>
      </c>
      <c r="L659" s="1351">
        <f t="shared" si="281"/>
        <v>612.72</v>
      </c>
      <c r="M659" s="1369"/>
      <c r="N659" s="1089">
        <f t="shared" si="265"/>
        <v>0</v>
      </c>
      <c r="O659" s="1358"/>
      <c r="P659" s="810" t="s">
        <v>3784</v>
      </c>
      <c r="Q659" s="210"/>
      <c r="R659" s="210"/>
      <c r="S659" s="210"/>
    </row>
    <row r="660" spans="1:19" s="209" customFormat="1" ht="13.9" hidden="1" customHeight="1" outlineLevel="2" x14ac:dyDescent="0.2">
      <c r="A660" s="1353">
        <f ca="1">IF($H660="UNIDADE CONSTRUTIVA",OFFSET(A660,-1,0)+1,LARGE(A$3:A654,1))</f>
        <v>0</v>
      </c>
      <c r="B660" s="1353">
        <f t="shared" ref="B660:B662" ca="1" si="282">IF(H660="UNIDADE CONSTRUTIVA",0,IF(H660="CÉLULA CONSTRUTIVA",OFFSET(B660,-1,0)+1,OFFSET(B660,-1,0)))</f>
        <v>20</v>
      </c>
      <c r="C660" s="1353">
        <f t="shared" ref="C660:C662" ca="1" si="283">IF(H660="CÉLULA CONSTRUTIVA",0,IF(H660="ETAPA",OFFSET(C660,-1,0)+1,OFFSET(C660,-1,0)))</f>
        <v>1</v>
      </c>
      <c r="D660" s="1354">
        <f t="shared" ref="D660:D662" ca="1" si="284">IF(H660="ETAPA",0,IF(H660="SUBETAPA",OFFSET(D660,-1,0)+1,OFFSET(D660,-1,0)))</f>
        <v>5</v>
      </c>
      <c r="E660" s="1354">
        <f t="shared" ref="E660:E662" ca="1" si="285">IF(H660="Subetapa",0,IF(H660="serviço",OFFSET(E660,-1,0)+1,OFFSET(E660,-1,0)))</f>
        <v>6</v>
      </c>
      <c r="G660" s="803"/>
      <c r="H660" s="804" t="s">
        <v>559</v>
      </c>
      <c r="I660" s="805" t="str">
        <f t="shared" ref="I660:I662" ca="1" si="286">IF(H660="Unidade Construtiva",TEXT(A660,"00"),IF(H660="Célula Construtiva",TEXT(B660,"00"),IF(H660="Etapa",CONCATENATE(TEXT(B660,"00"),".",TEXT(C660,"000")),IF(H660="Subetapa",CONCATENATE(TEXT(B660,"00"),".",TEXT(C660,"000"),".",TEXT(D660,"000")),IF(H660="Serviço",CONCATENATE(TEXT(B660,"00"),".",TEXT(C660,"000"),".",TEXT(D660,"000"),".",TEXT(E660,"000")),"")))))</f>
        <v>20.001.005.006</v>
      </c>
      <c r="J660" s="806" t="s">
        <v>7007</v>
      </c>
      <c r="K660" s="807" t="s">
        <v>1</v>
      </c>
      <c r="L660" s="1351">
        <f t="shared" ref="L660:L664" si="287">L645</f>
        <v>581.22</v>
      </c>
      <c r="M660" s="1369"/>
      <c r="N660" s="1089">
        <f t="shared" si="265"/>
        <v>0</v>
      </c>
      <c r="O660" s="1358"/>
      <c r="P660" s="810" t="s">
        <v>3784</v>
      </c>
      <c r="Q660" s="210"/>
      <c r="R660" s="210"/>
      <c r="S660" s="210"/>
    </row>
    <row r="661" spans="1:19" s="209" customFormat="1" ht="13.9" hidden="1" customHeight="1" outlineLevel="2" x14ac:dyDescent="0.2">
      <c r="A661" s="1353">
        <f ca="1">IF($H661="UNIDADE CONSTRUTIVA",OFFSET(A661,-1,0)+1,LARGE(A$3:A655,1))</f>
        <v>0</v>
      </c>
      <c r="B661" s="1353">
        <f t="shared" ca="1" si="282"/>
        <v>20</v>
      </c>
      <c r="C661" s="1353">
        <f t="shared" ca="1" si="283"/>
        <v>1</v>
      </c>
      <c r="D661" s="1354">
        <f t="shared" ca="1" si="284"/>
        <v>5</v>
      </c>
      <c r="E661" s="1354">
        <f t="shared" ca="1" si="285"/>
        <v>7</v>
      </c>
      <c r="G661" s="803"/>
      <c r="H661" s="804" t="s">
        <v>559</v>
      </c>
      <c r="I661" s="805" t="str">
        <f t="shared" ca="1" si="286"/>
        <v>20.001.005.007</v>
      </c>
      <c r="J661" s="806" t="s">
        <v>7008</v>
      </c>
      <c r="K661" s="807" t="s">
        <v>1</v>
      </c>
      <c r="L661" s="1351">
        <f t="shared" si="287"/>
        <v>31.500000000000004</v>
      </c>
      <c r="M661" s="1369"/>
      <c r="N661" s="1089">
        <f t="shared" si="265"/>
        <v>0</v>
      </c>
      <c r="O661" s="1358"/>
      <c r="P661" s="810" t="s">
        <v>3784</v>
      </c>
      <c r="Q661" s="210"/>
      <c r="R661" s="210"/>
      <c r="S661" s="210"/>
    </row>
    <row r="662" spans="1:19" s="209" customFormat="1" ht="13.9" hidden="1" customHeight="1" outlineLevel="2" x14ac:dyDescent="0.2">
      <c r="A662" s="1353">
        <f ca="1">IF($H662="UNIDADE CONSTRUTIVA",OFFSET(A662,-1,0)+1,LARGE(A$3:A656,1))</f>
        <v>0</v>
      </c>
      <c r="B662" s="1353">
        <f t="shared" ca="1" si="282"/>
        <v>20</v>
      </c>
      <c r="C662" s="1353">
        <f t="shared" ca="1" si="283"/>
        <v>1</v>
      </c>
      <c r="D662" s="1354">
        <f t="shared" ca="1" si="284"/>
        <v>5</v>
      </c>
      <c r="E662" s="1354">
        <f t="shared" ca="1" si="285"/>
        <v>8</v>
      </c>
      <c r="G662" s="803"/>
      <c r="H662" s="804" t="s">
        <v>559</v>
      </c>
      <c r="I662" s="805" t="str">
        <f t="shared" ca="1" si="286"/>
        <v>20.001.005.008</v>
      </c>
      <c r="J662" s="806" t="s">
        <v>7009</v>
      </c>
      <c r="K662" s="807" t="s">
        <v>1</v>
      </c>
      <c r="L662" s="1351">
        <f t="shared" si="287"/>
        <v>8.14</v>
      </c>
      <c r="M662" s="1369"/>
      <c r="N662" s="1089">
        <f t="shared" si="265"/>
        <v>0</v>
      </c>
      <c r="O662" s="1358"/>
      <c r="P662" s="810" t="s">
        <v>3784</v>
      </c>
      <c r="Q662" s="210"/>
      <c r="R662" s="210"/>
      <c r="S662" s="210"/>
    </row>
    <row r="663" spans="1:19" s="209" customFormat="1" ht="13.9" hidden="1" customHeight="1" outlineLevel="2" x14ac:dyDescent="0.2">
      <c r="A663" s="1353">
        <f ca="1">IF($H663="UNIDADE CONSTRUTIVA",OFFSET(A663,-1,0)+1,LARGE(A$3:A657,1))</f>
        <v>0</v>
      </c>
      <c r="B663" s="1353">
        <f t="shared" ca="1" si="276"/>
        <v>20</v>
      </c>
      <c r="C663" s="1353">
        <f t="shared" ca="1" si="277"/>
        <v>1</v>
      </c>
      <c r="D663" s="1354">
        <f t="shared" ca="1" si="278"/>
        <v>5</v>
      </c>
      <c r="E663" s="1354">
        <f t="shared" ca="1" si="279"/>
        <v>9</v>
      </c>
      <c r="G663" s="803"/>
      <c r="H663" s="804" t="s">
        <v>559</v>
      </c>
      <c r="I663" s="805" t="str">
        <f t="shared" ca="1" si="280"/>
        <v>20.001.005.009</v>
      </c>
      <c r="J663" s="806" t="s">
        <v>7010</v>
      </c>
      <c r="K663" s="807" t="s">
        <v>1</v>
      </c>
      <c r="L663" s="1351">
        <f t="shared" si="287"/>
        <v>90.210000000000008</v>
      </c>
      <c r="M663" s="1369"/>
      <c r="N663" s="1089">
        <f t="shared" si="265"/>
        <v>0</v>
      </c>
      <c r="O663" s="1358"/>
      <c r="P663" s="810" t="s">
        <v>3784</v>
      </c>
      <c r="Q663" s="210"/>
      <c r="R663" s="210"/>
      <c r="S663" s="210"/>
    </row>
    <row r="664" spans="1:19" s="209" customFormat="1" ht="13.9" hidden="1" customHeight="1" outlineLevel="2" x14ac:dyDescent="0.2">
      <c r="A664" s="1353">
        <f ca="1">IF($H664="UNIDADE CONSTRUTIVA",OFFSET(A664,-1,0)+1,LARGE(A$3:A658,1))</f>
        <v>0</v>
      </c>
      <c r="B664" s="1353">
        <f t="shared" ca="1" si="276"/>
        <v>20</v>
      </c>
      <c r="C664" s="1353">
        <f t="shared" ca="1" si="277"/>
        <v>1</v>
      </c>
      <c r="D664" s="1354">
        <f t="shared" ca="1" si="278"/>
        <v>5</v>
      </c>
      <c r="E664" s="1354">
        <f t="shared" ca="1" si="279"/>
        <v>10</v>
      </c>
      <c r="G664" s="803"/>
      <c r="H664" s="804" t="s">
        <v>559</v>
      </c>
      <c r="I664" s="805" t="str">
        <f t="shared" ca="1" si="280"/>
        <v>20.001.005.010</v>
      </c>
      <c r="J664" s="806" t="s">
        <v>7011</v>
      </c>
      <c r="K664" s="807" t="s">
        <v>1</v>
      </c>
      <c r="L664" s="1351">
        <f t="shared" si="287"/>
        <v>129.19999999999999</v>
      </c>
      <c r="M664" s="1369"/>
      <c r="N664" s="1089">
        <f t="shared" si="265"/>
        <v>0</v>
      </c>
      <c r="O664" s="1358"/>
      <c r="P664" s="810" t="s">
        <v>3784</v>
      </c>
      <c r="Q664" s="210"/>
      <c r="R664" s="210"/>
      <c r="S664" s="210"/>
    </row>
    <row r="665" spans="1:19" s="209" customFormat="1" ht="13.9" hidden="1" customHeight="1" outlineLevel="2" x14ac:dyDescent="0.2">
      <c r="A665" s="1353">
        <f ca="1">IF($H665="UNIDADE CONSTRUTIVA",OFFSET(A665,-1,0)+1,LARGE(A$3:A656,1))</f>
        <v>0</v>
      </c>
      <c r="B665" s="1353">
        <f t="shared" ca="1" si="271"/>
        <v>20</v>
      </c>
      <c r="C665" s="1353">
        <f t="shared" ca="1" si="272"/>
        <v>1</v>
      </c>
      <c r="D665" s="1354">
        <f t="shared" ca="1" si="273"/>
        <v>5</v>
      </c>
      <c r="E665" s="1354">
        <f t="shared" ca="1" si="274"/>
        <v>11</v>
      </c>
      <c r="G665" s="803"/>
      <c r="H665" s="804" t="s">
        <v>559</v>
      </c>
      <c r="I665" s="805" t="str">
        <f t="shared" ca="1" si="275"/>
        <v>20.001.005.011</v>
      </c>
      <c r="J665" s="806" t="s">
        <v>7012</v>
      </c>
      <c r="K665" s="807" t="s">
        <v>1</v>
      </c>
      <c r="L665" s="1351">
        <f>L650</f>
        <v>34.64</v>
      </c>
      <c r="M665" s="1369"/>
      <c r="N665" s="1089">
        <f t="shared" si="265"/>
        <v>0</v>
      </c>
      <c r="O665" s="1358"/>
      <c r="P665" s="810" t="s">
        <v>3784</v>
      </c>
      <c r="Q665" s="210"/>
      <c r="R665" s="210"/>
      <c r="S665" s="210"/>
    </row>
    <row r="666" spans="1:19" s="209" customFormat="1" ht="13.9" hidden="1" customHeight="1" outlineLevel="1" x14ac:dyDescent="0.2">
      <c r="A666" s="1353">
        <f ca="1">IF($H666="UNIDADE CONSTRUTIVA",OFFSET(A666,-1,0)+1,LARGE(A$3:A607,1))</f>
        <v>0</v>
      </c>
      <c r="B666" s="1353">
        <f t="shared" ca="1" si="271"/>
        <v>20</v>
      </c>
      <c r="C666" s="1353">
        <f t="shared" ca="1" si="272"/>
        <v>2</v>
      </c>
      <c r="D666" s="1354">
        <f t="shared" ca="1" si="273"/>
        <v>0</v>
      </c>
      <c r="E666" s="1354">
        <f t="shared" ca="1" si="274"/>
        <v>11</v>
      </c>
      <c r="G666" s="803"/>
      <c r="H666" s="804" t="s">
        <v>557</v>
      </c>
      <c r="I666" s="805" t="str">
        <f t="shared" ca="1" si="275"/>
        <v>20.002</v>
      </c>
      <c r="J666" s="806" t="s">
        <v>6949</v>
      </c>
      <c r="K666" s="807"/>
      <c r="L666" s="1351"/>
      <c r="M666" s="1351"/>
      <c r="N666" s="1089">
        <f t="shared" ca="1" si="265"/>
        <v>139425.09823483069</v>
      </c>
      <c r="O666" s="1358"/>
      <c r="P666" s="810"/>
      <c r="Q666" s="210"/>
      <c r="R666" s="210"/>
      <c r="S666" s="210"/>
    </row>
    <row r="667" spans="1:19" s="209" customFormat="1" ht="13.9" hidden="1" customHeight="1" outlineLevel="1" collapsed="1" x14ac:dyDescent="0.2">
      <c r="A667" s="1353">
        <f ca="1">IF($H667="UNIDADE CONSTRUTIVA",OFFSET(A667,-1,0)+1,LARGE(A$3:A608,1))</f>
        <v>0</v>
      </c>
      <c r="B667" s="1353">
        <f t="shared" ca="1" si="271"/>
        <v>20</v>
      </c>
      <c r="C667" s="1353">
        <f t="shared" ca="1" si="272"/>
        <v>2</v>
      </c>
      <c r="D667" s="1354">
        <f t="shared" ca="1" si="273"/>
        <v>1</v>
      </c>
      <c r="E667" s="1354">
        <f t="shared" ca="1" si="274"/>
        <v>0</v>
      </c>
      <c r="G667" s="803"/>
      <c r="H667" s="804" t="s">
        <v>558</v>
      </c>
      <c r="I667" s="805" t="str">
        <f t="shared" ca="1" si="275"/>
        <v>20.002.001</v>
      </c>
      <c r="J667" s="806" t="s">
        <v>472</v>
      </c>
      <c r="K667" s="807"/>
      <c r="L667" s="1351"/>
      <c r="M667" s="1351"/>
      <c r="N667" s="1089">
        <f t="shared" ca="1" si="265"/>
        <v>23267.941597500001</v>
      </c>
      <c r="O667" s="1358"/>
      <c r="P667" s="810"/>
      <c r="Q667" s="210"/>
      <c r="R667" s="210"/>
      <c r="S667" s="210"/>
    </row>
    <row r="668" spans="1:19" s="209" customFormat="1" ht="13.9" hidden="1" customHeight="1" outlineLevel="2" x14ac:dyDescent="0.2">
      <c r="A668" s="1353">
        <f ca="1">IF($H668="UNIDADE CONSTRUTIVA",OFFSET(A668,-1,0)+1,LARGE(A$3:A609,1))</f>
        <v>0</v>
      </c>
      <c r="B668" s="1353">
        <f t="shared" ca="1" si="271"/>
        <v>20</v>
      </c>
      <c r="C668" s="1353">
        <f t="shared" ca="1" si="272"/>
        <v>2</v>
      </c>
      <c r="D668" s="1354">
        <f t="shared" ca="1" si="273"/>
        <v>1</v>
      </c>
      <c r="E668" s="1354">
        <f t="shared" ca="1" si="274"/>
        <v>1</v>
      </c>
      <c r="G668" s="803"/>
      <c r="H668" s="804" t="s">
        <v>559</v>
      </c>
      <c r="I668" s="805" t="str">
        <f t="shared" ca="1" si="275"/>
        <v>20.002.001.001</v>
      </c>
      <c r="J668" s="806" t="s">
        <v>1160</v>
      </c>
      <c r="K668" s="807" t="s">
        <v>1</v>
      </c>
      <c r="L668" s="1351">
        <f>Visus!G1369</f>
        <v>548.8900000000001</v>
      </c>
      <c r="M668" s="1351">
        <v>12.75</v>
      </c>
      <c r="N668" s="1089">
        <f t="shared" si="265"/>
        <v>6998.3475000000017</v>
      </c>
      <c r="O668" s="1358"/>
      <c r="P668" s="810" t="s">
        <v>1103</v>
      </c>
      <c r="Q668" s="210"/>
      <c r="R668" s="210"/>
      <c r="S668" s="210"/>
    </row>
    <row r="669" spans="1:19" s="209" customFormat="1" ht="13.9" hidden="1" customHeight="1" outlineLevel="2" x14ac:dyDescent="0.2">
      <c r="A669" s="1353">
        <f ca="1">IF($H669="UNIDADE CONSTRUTIVA",OFFSET(A669,-1,0)+1,LARGE(A$3:A666,1))</f>
        <v>0</v>
      </c>
      <c r="B669" s="1353">
        <f t="shared" ca="1" si="271"/>
        <v>20</v>
      </c>
      <c r="C669" s="1353">
        <f t="shared" ca="1" si="272"/>
        <v>2</v>
      </c>
      <c r="D669" s="1354">
        <f t="shared" ca="1" si="273"/>
        <v>1</v>
      </c>
      <c r="E669" s="1354">
        <f t="shared" ca="1" si="274"/>
        <v>2</v>
      </c>
      <c r="G669" s="803"/>
      <c r="H669" s="804" t="s">
        <v>559</v>
      </c>
      <c r="I669" s="805" t="str">
        <f t="shared" ca="1" si="275"/>
        <v>20.002.001.002</v>
      </c>
      <c r="J669" s="806" t="s">
        <v>3929</v>
      </c>
      <c r="K669" s="807" t="s">
        <v>1</v>
      </c>
      <c r="L669" s="1351">
        <f>Visus!G1370</f>
        <v>322.38</v>
      </c>
      <c r="M669" s="1351">
        <v>7.4998500000000003</v>
      </c>
      <c r="N669" s="1089">
        <f t="shared" si="265"/>
        <v>2417.8016430000002</v>
      </c>
      <c r="O669" s="1358"/>
      <c r="P669" s="810" t="s">
        <v>1103</v>
      </c>
      <c r="Q669" s="210"/>
      <c r="R669" s="210"/>
      <c r="S669" s="210"/>
    </row>
    <row r="670" spans="1:19" s="209" customFormat="1" ht="13.9" hidden="1" customHeight="1" outlineLevel="2" x14ac:dyDescent="0.2">
      <c r="A670" s="1353">
        <f ca="1">IF($H670="UNIDADE CONSTRUTIVA",OFFSET(A670,-1,0)+1,LARGE(A$3:A667,1))</f>
        <v>0</v>
      </c>
      <c r="B670" s="1353">
        <f t="shared" ca="1" si="271"/>
        <v>20</v>
      </c>
      <c r="C670" s="1353">
        <f t="shared" ca="1" si="272"/>
        <v>2</v>
      </c>
      <c r="D670" s="1354">
        <f t="shared" ca="1" si="273"/>
        <v>1</v>
      </c>
      <c r="E670" s="1354">
        <f t="shared" ca="1" si="274"/>
        <v>3</v>
      </c>
      <c r="G670" s="803"/>
      <c r="H670" s="804" t="s">
        <v>559</v>
      </c>
      <c r="I670" s="805" t="str">
        <f t="shared" ca="1" si="275"/>
        <v>20.002.001.003</v>
      </c>
      <c r="J670" s="806" t="s">
        <v>3930</v>
      </c>
      <c r="K670" s="807" t="s">
        <v>1</v>
      </c>
      <c r="L670" s="1351">
        <f>Visus!G1371</f>
        <v>871.26</v>
      </c>
      <c r="M670" s="1351">
        <v>15.898575000000001</v>
      </c>
      <c r="N670" s="1089">
        <f t="shared" si="265"/>
        <v>13851.792454500001</v>
      </c>
      <c r="O670" s="1358"/>
      <c r="P670" s="810" t="s">
        <v>1103</v>
      </c>
      <c r="Q670" s="210"/>
      <c r="R670" s="210"/>
      <c r="S670" s="210"/>
    </row>
    <row r="671" spans="1:19" s="209" customFormat="1" ht="13.9" hidden="1" customHeight="1" outlineLevel="1" collapsed="1" x14ac:dyDescent="0.2">
      <c r="A671" s="1353">
        <f ca="1">IF($H671="UNIDADE CONSTRUTIVA",OFFSET(A671,-1,0)+1,LARGE(A$3:A677,1))</f>
        <v>0</v>
      </c>
      <c r="B671" s="1353">
        <f t="shared" ref="B671:B677" ca="1" si="288">IF(H671="UNIDADE CONSTRUTIVA",0,IF(H671="CÉLULA CONSTRUTIVA",OFFSET(B671,-1,0)+1,OFFSET(B671,-1,0)))</f>
        <v>20</v>
      </c>
      <c r="C671" s="1353">
        <f t="shared" ref="C671:C677" ca="1" si="289">IF(H671="CÉLULA CONSTRUTIVA",0,IF(H671="ETAPA",OFFSET(C671,-1,0)+1,OFFSET(C671,-1,0)))</f>
        <v>2</v>
      </c>
      <c r="D671" s="1354">
        <f t="shared" ref="D671:D677" ca="1" si="290">IF(H671="ETAPA",0,IF(H671="SUBETAPA",OFFSET(D671,-1,0)+1,OFFSET(D671,-1,0)))</f>
        <v>2</v>
      </c>
      <c r="E671" s="1354">
        <f t="shared" ref="E671:E677" ca="1" si="291">IF(H671="Subetapa",0,IF(H671="serviço",OFFSET(E671,-1,0)+1,OFFSET(E671,-1,0)))</f>
        <v>0</v>
      </c>
      <c r="G671" s="803"/>
      <c r="H671" s="804" t="s">
        <v>558</v>
      </c>
      <c r="I671" s="805" t="str">
        <f t="shared" ref="I671:I677" ca="1" si="292">IF(H671="Unidade Construtiva",TEXT(A671,"00"),IF(H671="Célula Construtiva",TEXT(B671,"00"),IF(H671="Etapa",CONCATENATE(TEXT(B671,"00"),".",TEXT(C671,"000")),IF(H671="Subetapa",CONCATENATE(TEXT(B671,"00"),".",TEXT(C671,"000"),".",TEXT(D671,"000")),IF(H671="Serviço",CONCATENATE(TEXT(B671,"00"),".",TEXT(C671,"000"),".",TEXT(D671,"000"),".",TEXT(E671,"000")),"")))))</f>
        <v>20.002.002</v>
      </c>
      <c r="J671" s="806" t="s">
        <v>473</v>
      </c>
      <c r="K671" s="807"/>
      <c r="L671" s="1351"/>
      <c r="M671" s="1351"/>
      <c r="N671" s="1089">
        <f t="shared" ca="1" si="265"/>
        <v>6275.737407999999</v>
      </c>
      <c r="O671" s="1358"/>
      <c r="P671" s="810"/>
      <c r="Q671" s="210"/>
      <c r="R671" s="210"/>
      <c r="S671" s="210"/>
    </row>
    <row r="672" spans="1:19" s="209" customFormat="1" ht="13.9" hidden="1" customHeight="1" outlineLevel="2" x14ac:dyDescent="0.2">
      <c r="A672" s="1353">
        <f ca="1">IF($H672="UNIDADE CONSTRUTIVA",OFFSET(A672,-1,0)+1,LARGE(A$3:A677,1))</f>
        <v>0</v>
      </c>
      <c r="B672" s="1353">
        <f t="shared" ca="1" si="288"/>
        <v>20</v>
      </c>
      <c r="C672" s="1353">
        <f t="shared" ca="1" si="289"/>
        <v>2</v>
      </c>
      <c r="D672" s="1354">
        <f t="shared" ca="1" si="290"/>
        <v>2</v>
      </c>
      <c r="E672" s="1354">
        <f t="shared" ca="1" si="291"/>
        <v>1</v>
      </c>
      <c r="G672" s="803"/>
      <c r="H672" s="804" t="s">
        <v>559</v>
      </c>
      <c r="I672" s="805" t="str">
        <f t="shared" ca="1" si="292"/>
        <v>20.002.002.001</v>
      </c>
      <c r="J672" s="806" t="s">
        <v>474</v>
      </c>
      <c r="K672" s="807" t="s">
        <v>1</v>
      </c>
      <c r="L672" s="1351">
        <f>L673+L674</f>
        <v>814.09</v>
      </c>
      <c r="M672" s="1351">
        <v>1</v>
      </c>
      <c r="N672" s="1089">
        <f t="shared" si="265"/>
        <v>814.09</v>
      </c>
      <c r="O672" s="1358"/>
      <c r="P672" s="810" t="s">
        <v>1103</v>
      </c>
      <c r="Q672" s="210"/>
      <c r="R672" s="210"/>
      <c r="S672" s="210"/>
    </row>
    <row r="673" spans="1:19" s="209" customFormat="1" ht="13.9" hidden="1" customHeight="1" outlineLevel="2" x14ac:dyDescent="0.2">
      <c r="A673" s="1353">
        <f ca="1">IF($H673="UNIDADE CONSTRUTIVA",OFFSET(A673,-1,0)+1,LARGE(A$3:A677,1))</f>
        <v>0</v>
      </c>
      <c r="B673" s="1353">
        <f t="shared" ca="1" si="288"/>
        <v>20</v>
      </c>
      <c r="C673" s="1353">
        <f t="shared" ca="1" si="289"/>
        <v>2</v>
      </c>
      <c r="D673" s="1354">
        <f t="shared" ca="1" si="290"/>
        <v>2</v>
      </c>
      <c r="E673" s="1354">
        <f t="shared" ca="1" si="291"/>
        <v>2</v>
      </c>
      <c r="G673" s="803"/>
      <c r="H673" s="804" t="s">
        <v>559</v>
      </c>
      <c r="I673" s="805" t="str">
        <f t="shared" ca="1" si="292"/>
        <v>20.002.002.002</v>
      </c>
      <c r="J673" s="806" t="s">
        <v>7019</v>
      </c>
      <c r="K673" s="807" t="s">
        <v>1</v>
      </c>
      <c r="L673" s="1351">
        <f>Visus!G1393</f>
        <v>202.09</v>
      </c>
      <c r="M673" s="1351">
        <v>6.6024000000000003</v>
      </c>
      <c r="N673" s="1089">
        <f t="shared" si="265"/>
        <v>1334.2790160000002</v>
      </c>
      <c r="O673" s="1358"/>
      <c r="P673" s="810" t="s">
        <v>1103</v>
      </c>
      <c r="Q673" s="210"/>
      <c r="R673" s="210"/>
      <c r="S673" s="210"/>
    </row>
    <row r="674" spans="1:19" s="209" customFormat="1" ht="13.9" hidden="1" customHeight="1" outlineLevel="2" x14ac:dyDescent="0.2">
      <c r="A674" s="1353">
        <f ca="1">IF($H674="UNIDADE CONSTRUTIVA",OFFSET(A674,-1,0)+1,LARGE(A$3:A671,1))</f>
        <v>0</v>
      </c>
      <c r="B674" s="1353">
        <f t="shared" ca="1" si="288"/>
        <v>20</v>
      </c>
      <c r="C674" s="1353">
        <f t="shared" ca="1" si="289"/>
        <v>2</v>
      </c>
      <c r="D674" s="1354">
        <f t="shared" ca="1" si="290"/>
        <v>2</v>
      </c>
      <c r="E674" s="1354">
        <f t="shared" ca="1" si="291"/>
        <v>3</v>
      </c>
      <c r="G674" s="803"/>
      <c r="H674" s="804" t="s">
        <v>559</v>
      </c>
      <c r="I674" s="805" t="str">
        <f t="shared" ca="1" si="292"/>
        <v>20.002.002.003</v>
      </c>
      <c r="J674" s="806" t="s">
        <v>7020</v>
      </c>
      <c r="K674" s="807" t="s">
        <v>1</v>
      </c>
      <c r="L674" s="1351">
        <f>Visus!G1394</f>
        <v>612</v>
      </c>
      <c r="M674" s="1351">
        <v>6.7440659999999992</v>
      </c>
      <c r="N674" s="1089">
        <f t="shared" si="265"/>
        <v>4127.3683919999994</v>
      </c>
      <c r="O674" s="1358"/>
      <c r="P674" s="810" t="s">
        <v>1103</v>
      </c>
      <c r="Q674" s="210"/>
      <c r="R674" s="210"/>
      <c r="S674" s="210"/>
    </row>
    <row r="675" spans="1:19" s="209" customFormat="1" ht="13.9" hidden="1" customHeight="1" outlineLevel="1" collapsed="1" x14ac:dyDescent="0.2">
      <c r="A675" s="1353">
        <f ca="1">IF($H675="UNIDADE CONSTRUTIVA",OFFSET(A675,-1,0)+1,LARGE(A$3:A672,1))</f>
        <v>0</v>
      </c>
      <c r="B675" s="1353">
        <f t="shared" ca="1" si="288"/>
        <v>20</v>
      </c>
      <c r="C675" s="1353">
        <f t="shared" ca="1" si="289"/>
        <v>2</v>
      </c>
      <c r="D675" s="1354">
        <f t="shared" ca="1" si="290"/>
        <v>3</v>
      </c>
      <c r="E675" s="1354">
        <f t="shared" ca="1" si="291"/>
        <v>0</v>
      </c>
      <c r="G675" s="803"/>
      <c r="H675" s="804" t="s">
        <v>558</v>
      </c>
      <c r="I675" s="805" t="str">
        <f t="shared" ca="1" si="292"/>
        <v>20.002.003</v>
      </c>
      <c r="J675" s="806" t="s">
        <v>475</v>
      </c>
      <c r="K675" s="807"/>
      <c r="L675" s="1351"/>
      <c r="M675" s="1351"/>
      <c r="N675" s="1089">
        <f t="shared" ca="1" si="265"/>
        <v>0</v>
      </c>
      <c r="O675" s="1358"/>
      <c r="P675" s="810"/>
      <c r="Q675" s="210"/>
      <c r="R675" s="210"/>
      <c r="S675" s="210"/>
    </row>
    <row r="676" spans="1:19" s="209" customFormat="1" ht="13.9" hidden="1" customHeight="1" outlineLevel="2" x14ac:dyDescent="0.2">
      <c r="A676" s="1353">
        <f ca="1">IF($H676="UNIDADE CONSTRUTIVA",OFFSET(A676,-1,0)+1,LARGE(A$3:A675,1))</f>
        <v>0</v>
      </c>
      <c r="B676" s="1353">
        <f t="shared" ca="1" si="288"/>
        <v>20</v>
      </c>
      <c r="C676" s="1353">
        <f t="shared" ca="1" si="289"/>
        <v>2</v>
      </c>
      <c r="D676" s="1354">
        <f t="shared" ca="1" si="290"/>
        <v>3</v>
      </c>
      <c r="E676" s="1354">
        <f t="shared" ca="1" si="291"/>
        <v>1</v>
      </c>
      <c r="G676" s="803"/>
      <c r="H676" s="804" t="s">
        <v>559</v>
      </c>
      <c r="I676" s="805" t="str">
        <f t="shared" ca="1" si="292"/>
        <v>20.002.003.001</v>
      </c>
      <c r="J676" s="806" t="s">
        <v>3934</v>
      </c>
      <c r="K676" s="807" t="s">
        <v>1</v>
      </c>
      <c r="L676" s="1351">
        <f>Visus!G1353</f>
        <v>57.17</v>
      </c>
      <c r="M676" s="1351"/>
      <c r="N676" s="1089">
        <f t="shared" si="265"/>
        <v>0</v>
      </c>
      <c r="O676" s="1358"/>
      <c r="P676" s="810" t="s">
        <v>1103</v>
      </c>
      <c r="Q676" s="210"/>
      <c r="R676" s="210"/>
      <c r="S676" s="210"/>
    </row>
    <row r="677" spans="1:19" s="209" customFormat="1" ht="13.9" hidden="1" customHeight="1" outlineLevel="2" x14ac:dyDescent="0.2">
      <c r="A677" s="1353">
        <f ca="1">IF($H677="UNIDADE CONSTRUTIVA",OFFSET(A677,-1,0)+1,LARGE(A$3:A675,1))</f>
        <v>0</v>
      </c>
      <c r="B677" s="1353">
        <f t="shared" ca="1" si="288"/>
        <v>20</v>
      </c>
      <c r="C677" s="1353">
        <f t="shared" ca="1" si="289"/>
        <v>2</v>
      </c>
      <c r="D677" s="1354">
        <f t="shared" ca="1" si="290"/>
        <v>3</v>
      </c>
      <c r="E677" s="1354">
        <f t="shared" ca="1" si="291"/>
        <v>2</v>
      </c>
      <c r="G677" s="803"/>
      <c r="H677" s="804" t="s">
        <v>559</v>
      </c>
      <c r="I677" s="805" t="str">
        <f t="shared" ca="1" si="292"/>
        <v>20.002.003.002</v>
      </c>
      <c r="J677" s="806" t="s">
        <v>7021</v>
      </c>
      <c r="K677" s="807" t="s">
        <v>1</v>
      </c>
      <c r="L677" s="1351">
        <f>Visus!G1354</f>
        <v>73.550000000000011</v>
      </c>
      <c r="M677" s="1351"/>
      <c r="N677" s="1089">
        <f t="shared" si="265"/>
        <v>0</v>
      </c>
      <c r="O677" s="1358"/>
      <c r="P677" s="810" t="s">
        <v>1103</v>
      </c>
      <c r="Q677" s="210"/>
      <c r="R677" s="210"/>
      <c r="S677" s="210"/>
    </row>
    <row r="678" spans="1:19" s="209" customFormat="1" ht="13.9" hidden="1" customHeight="1" outlineLevel="1" collapsed="1" x14ac:dyDescent="0.2">
      <c r="A678" s="1353">
        <f ca="1">IF($H678="UNIDADE CONSTRUTIVA",OFFSET(A678,-1,0)+1,LARGE(A$3:A675,1))</f>
        <v>0</v>
      </c>
      <c r="B678" s="1353">
        <f t="shared" ref="B678:B681" ca="1" si="293">IF(H678="UNIDADE CONSTRUTIVA",0,IF(H678="CÉLULA CONSTRUTIVA",OFFSET(B678,-1,0)+1,OFFSET(B678,-1,0)))</f>
        <v>20</v>
      </c>
      <c r="C678" s="1353">
        <f t="shared" ref="C678:C681" ca="1" si="294">IF(H678="CÉLULA CONSTRUTIVA",0,IF(H678="ETAPA",OFFSET(C678,-1,0)+1,OFFSET(C678,-1,0)))</f>
        <v>2</v>
      </c>
      <c r="D678" s="1354">
        <f t="shared" ref="D678:D681" ca="1" si="295">IF(H678="ETAPA",0,IF(H678="SUBETAPA",OFFSET(D678,-1,0)+1,OFFSET(D678,-1,0)))</f>
        <v>4</v>
      </c>
      <c r="E678" s="1354">
        <f t="shared" ref="E678:E681" ca="1" si="296">IF(H678="Subetapa",0,IF(H678="serviço",OFFSET(E678,-1,0)+1,OFFSET(E678,-1,0)))</f>
        <v>0</v>
      </c>
      <c r="G678" s="803"/>
      <c r="H678" s="804" t="s">
        <v>558</v>
      </c>
      <c r="I678" s="805" t="str">
        <f t="shared" ref="I678:I681" ca="1" si="297">IF(H678="Unidade Construtiva",TEXT(A678,"00"),IF(H678="Célula Construtiva",TEXT(B678,"00"),IF(H678="Etapa",CONCATENATE(TEXT(B678,"00"),".",TEXT(C678,"000")),IF(H678="Subetapa",CONCATENATE(TEXT(B678,"00"),".",TEXT(C678,"000"),".",TEXT(D678,"000")),IF(H678="Serviço",CONCATENATE(TEXT(B678,"00"),".",TEXT(C678,"000"),".",TEXT(D678,"000"),".",TEXT(E678,"000")),"")))))</f>
        <v>20.002.004</v>
      </c>
      <c r="J678" s="806" t="s">
        <v>422</v>
      </c>
      <c r="K678" s="807"/>
      <c r="L678" s="1351"/>
      <c r="M678" s="1351"/>
      <c r="N678" s="1089">
        <f t="shared" ca="1" si="265"/>
        <v>109881.41922933067</v>
      </c>
      <c r="O678" s="1358"/>
      <c r="P678" s="810"/>
      <c r="Q678" s="210"/>
      <c r="R678" s="210"/>
      <c r="S678" s="210"/>
    </row>
    <row r="679" spans="1:19" s="209" customFormat="1" ht="13.9" hidden="1" customHeight="1" outlineLevel="2" x14ac:dyDescent="0.2">
      <c r="A679" s="1353">
        <f ca="1">IF($H679="UNIDADE CONSTRUTIVA",OFFSET(A679,-1,0)+1,LARGE(A$3:A676,1))</f>
        <v>0</v>
      </c>
      <c r="B679" s="1353">
        <f t="shared" ca="1" si="293"/>
        <v>20</v>
      </c>
      <c r="C679" s="1353">
        <f t="shared" ca="1" si="294"/>
        <v>2</v>
      </c>
      <c r="D679" s="1354">
        <f t="shared" ca="1" si="295"/>
        <v>4</v>
      </c>
      <c r="E679" s="1354">
        <f t="shared" ca="1" si="296"/>
        <v>1</v>
      </c>
      <c r="G679" s="803"/>
      <c r="H679" s="804" t="s">
        <v>559</v>
      </c>
      <c r="I679" s="805" t="str">
        <f t="shared" ca="1" si="297"/>
        <v>20.002.004.001</v>
      </c>
      <c r="J679" s="806" t="s">
        <v>476</v>
      </c>
      <c r="K679" s="807" t="s">
        <v>1</v>
      </c>
      <c r="L679" s="1351">
        <f>SUM(L668:L670)</f>
        <v>1742.5300000000002</v>
      </c>
      <c r="M679" s="1351">
        <v>59.212313885140539</v>
      </c>
      <c r="N679" s="1089">
        <f t="shared" si="265"/>
        <v>103179.23331427395</v>
      </c>
      <c r="O679" s="1358"/>
      <c r="P679" s="810" t="s">
        <v>1103</v>
      </c>
      <c r="Q679" s="210"/>
      <c r="R679" s="210"/>
      <c r="S679" s="210"/>
    </row>
    <row r="680" spans="1:19" s="209" customFormat="1" ht="13.9" hidden="1" customHeight="1" outlineLevel="2" x14ac:dyDescent="0.2">
      <c r="A680" s="1353">
        <f ca="1">IF($H680="UNIDADE CONSTRUTIVA",OFFSET(A680,-1,0)+1,LARGE(A$3:A677,1))</f>
        <v>0</v>
      </c>
      <c r="B680" s="1353">
        <f t="shared" ca="1" si="293"/>
        <v>20</v>
      </c>
      <c r="C680" s="1353">
        <f t="shared" ca="1" si="294"/>
        <v>2</v>
      </c>
      <c r="D680" s="1354">
        <f t="shared" ca="1" si="295"/>
        <v>4</v>
      </c>
      <c r="E680" s="1354">
        <f t="shared" ca="1" si="296"/>
        <v>2</v>
      </c>
      <c r="G680" s="803"/>
      <c r="H680" s="804" t="s">
        <v>559</v>
      </c>
      <c r="I680" s="805" t="str">
        <f t="shared" ca="1" si="297"/>
        <v>20.002.004.002</v>
      </c>
      <c r="J680" s="806" t="s">
        <v>3935</v>
      </c>
      <c r="K680" s="807" t="s">
        <v>1</v>
      </c>
      <c r="L680" s="1351">
        <f>SUM(L673:L674)</f>
        <v>814.09</v>
      </c>
      <c r="M680" s="1369"/>
      <c r="N680" s="1089">
        <f t="shared" si="265"/>
        <v>0</v>
      </c>
      <c r="O680" s="1358"/>
      <c r="P680" s="810" t="s">
        <v>1103</v>
      </c>
      <c r="Q680" s="210"/>
      <c r="R680" s="210"/>
      <c r="S680" s="210"/>
    </row>
    <row r="681" spans="1:19" s="209" customFormat="1" ht="13.9" hidden="1" customHeight="1" outlineLevel="2" x14ac:dyDescent="0.2">
      <c r="A681" s="1353">
        <f ca="1">IF($H681="UNIDADE CONSTRUTIVA",OFFSET(A681,-1,0)+1,LARGE(A$3:A680,1))</f>
        <v>0</v>
      </c>
      <c r="B681" s="1353">
        <f t="shared" ca="1" si="293"/>
        <v>20</v>
      </c>
      <c r="C681" s="1353">
        <f t="shared" ca="1" si="294"/>
        <v>2</v>
      </c>
      <c r="D681" s="1354">
        <f t="shared" ca="1" si="295"/>
        <v>4</v>
      </c>
      <c r="E681" s="1354">
        <f t="shared" ca="1" si="296"/>
        <v>3</v>
      </c>
      <c r="G681" s="803"/>
      <c r="H681" s="804" t="s">
        <v>559</v>
      </c>
      <c r="I681" s="805" t="str">
        <f t="shared" ca="1" si="297"/>
        <v>20.002.004.003</v>
      </c>
      <c r="J681" s="806" t="s">
        <v>3936</v>
      </c>
      <c r="K681" s="807" t="s">
        <v>1</v>
      </c>
      <c r="L681" s="1351">
        <f>L676</f>
        <v>57.17</v>
      </c>
      <c r="M681" s="1351">
        <v>117.23256804367185</v>
      </c>
      <c r="N681" s="1089">
        <f t="shared" si="265"/>
        <v>6702.1859150567198</v>
      </c>
      <c r="O681" s="1358"/>
      <c r="P681" s="810" t="s">
        <v>1103</v>
      </c>
      <c r="Q681" s="210"/>
      <c r="R681" s="210"/>
      <c r="S681" s="210"/>
    </row>
    <row r="682" spans="1:19" s="209" customFormat="1" ht="13.9" hidden="1" customHeight="1" outlineLevel="1" x14ac:dyDescent="0.2">
      <c r="A682" s="1353">
        <f ca="1">IF($H682="UNIDADE CONSTRUTIVA",OFFSET(A682,-1,0)+1,LARGE(A$3:A631,1))</f>
        <v>0</v>
      </c>
      <c r="B682" s="1353">
        <f t="shared" ca="1" si="251"/>
        <v>20</v>
      </c>
      <c r="C682" s="1353">
        <f t="shared" ca="1" si="252"/>
        <v>3</v>
      </c>
      <c r="D682" s="1354">
        <f t="shared" ca="1" si="253"/>
        <v>0</v>
      </c>
      <c r="E682" s="1354">
        <f t="shared" ca="1" si="254"/>
        <v>3</v>
      </c>
      <c r="G682" s="803"/>
      <c r="H682" s="804" t="s">
        <v>557</v>
      </c>
      <c r="I682" s="805" t="str">
        <f t="shared" ca="1" si="250"/>
        <v>20.003</v>
      </c>
      <c r="J682" s="806" t="s">
        <v>6948</v>
      </c>
      <c r="K682" s="807"/>
      <c r="L682" s="1351"/>
      <c r="M682" s="1351"/>
      <c r="N682" s="1089">
        <f t="shared" ca="1" si="265"/>
        <v>43174.174978890005</v>
      </c>
      <c r="O682" s="1358"/>
      <c r="P682" s="810"/>
      <c r="Q682" s="210"/>
      <c r="R682" s="210"/>
      <c r="S682" s="210"/>
    </row>
    <row r="683" spans="1:19" s="209" customFormat="1" ht="13.9" hidden="1" customHeight="1" outlineLevel="1" collapsed="1" x14ac:dyDescent="0.2">
      <c r="A683" s="1353">
        <f ca="1">IF($H683="UNIDADE CONSTRUTIVA",OFFSET(A683,-1,0)+1,LARGE(A$3:A632,1))</f>
        <v>0</v>
      </c>
      <c r="B683" s="1353">
        <f t="shared" ca="1" si="251"/>
        <v>20</v>
      </c>
      <c r="C683" s="1353">
        <f t="shared" ca="1" si="252"/>
        <v>3</v>
      </c>
      <c r="D683" s="1354">
        <f t="shared" ca="1" si="253"/>
        <v>1</v>
      </c>
      <c r="E683" s="1354">
        <f t="shared" ca="1" si="254"/>
        <v>0</v>
      </c>
      <c r="G683" s="803"/>
      <c r="H683" s="804" t="s">
        <v>558</v>
      </c>
      <c r="I683" s="805" t="str">
        <f t="shared" ca="1" si="250"/>
        <v>20.003.001</v>
      </c>
      <c r="J683" s="806" t="s">
        <v>472</v>
      </c>
      <c r="K683" s="807"/>
      <c r="L683" s="1351"/>
      <c r="M683" s="1351"/>
      <c r="N683" s="1089">
        <f t="shared" ca="1" si="265"/>
        <v>33733.834577250003</v>
      </c>
      <c r="O683" s="1358"/>
      <c r="P683" s="810"/>
      <c r="Q683" s="210"/>
      <c r="R683" s="210"/>
      <c r="S683" s="210"/>
    </row>
    <row r="684" spans="1:19" s="209" customFormat="1" ht="13.9" hidden="1" customHeight="1" outlineLevel="2" x14ac:dyDescent="0.2">
      <c r="A684" s="1353">
        <f ca="1">IF($H684="UNIDADE CONSTRUTIVA",OFFSET(A684,-1,0)+1,LARGE(A$3:A633,1))</f>
        <v>0</v>
      </c>
      <c r="B684" s="1353">
        <f t="shared" ca="1" si="251"/>
        <v>20</v>
      </c>
      <c r="C684" s="1353">
        <f t="shared" ca="1" si="252"/>
        <v>3</v>
      </c>
      <c r="D684" s="1354">
        <f t="shared" ca="1" si="253"/>
        <v>1</v>
      </c>
      <c r="E684" s="1354">
        <f t="shared" ca="1" si="254"/>
        <v>1</v>
      </c>
      <c r="G684" s="803"/>
      <c r="H684" s="804" t="s">
        <v>559</v>
      </c>
      <c r="I684" s="805" t="str">
        <f t="shared" ca="1" si="250"/>
        <v>20.003.001.001</v>
      </c>
      <c r="J684" s="806" t="s">
        <v>1160</v>
      </c>
      <c r="K684" s="807" t="s">
        <v>1</v>
      </c>
      <c r="L684" s="1351">
        <f>Visus!G2362</f>
        <v>813.04</v>
      </c>
      <c r="M684" s="1351">
        <v>12.75</v>
      </c>
      <c r="N684" s="1089">
        <f t="shared" si="265"/>
        <v>10366.26</v>
      </c>
      <c r="O684" s="1358"/>
      <c r="P684" s="810" t="s">
        <v>1103</v>
      </c>
      <c r="Q684" s="210"/>
      <c r="R684" s="210"/>
      <c r="S684" s="210"/>
    </row>
    <row r="685" spans="1:19" s="209" customFormat="1" ht="13.9" hidden="1" customHeight="1" outlineLevel="2" x14ac:dyDescent="0.2">
      <c r="A685" s="1353">
        <f ca="1">IF($H685="UNIDADE CONSTRUTIVA",OFFSET(A685,-1,0)+1,LARGE(A$3:A682,1))</f>
        <v>0</v>
      </c>
      <c r="B685" s="1353">
        <f t="shared" ca="1" si="251"/>
        <v>20</v>
      </c>
      <c r="C685" s="1353">
        <f t="shared" ca="1" si="252"/>
        <v>3</v>
      </c>
      <c r="D685" s="1354">
        <f t="shared" ca="1" si="253"/>
        <v>1</v>
      </c>
      <c r="E685" s="1354">
        <f t="shared" ca="1" si="254"/>
        <v>2</v>
      </c>
      <c r="G685" s="803"/>
      <c r="H685" s="804" t="s">
        <v>559</v>
      </c>
      <c r="I685" s="805" t="str">
        <f t="shared" ca="1" si="250"/>
        <v>20.003.001.002</v>
      </c>
      <c r="J685" s="806" t="s">
        <v>3929</v>
      </c>
      <c r="K685" s="807" t="s">
        <v>1</v>
      </c>
      <c r="L685" s="1351">
        <f>Visus!G2363</f>
        <v>446.23</v>
      </c>
      <c r="M685" s="1351">
        <v>7.4998500000000003</v>
      </c>
      <c r="N685" s="1089">
        <f t="shared" si="265"/>
        <v>3346.6580655000002</v>
      </c>
      <c r="O685" s="1358"/>
      <c r="P685" s="810" t="s">
        <v>1103</v>
      </c>
      <c r="Q685" s="210"/>
      <c r="R685" s="210"/>
      <c r="S685" s="210"/>
    </row>
    <row r="686" spans="1:19" s="209" customFormat="1" ht="13.9" hidden="1" customHeight="1" outlineLevel="2" x14ac:dyDescent="0.2">
      <c r="A686" s="1353">
        <f ca="1">IF($H686="UNIDADE CONSTRUTIVA",OFFSET(A686,-1,0)+1,LARGE(A$3:A683,1))</f>
        <v>0</v>
      </c>
      <c r="B686" s="1353">
        <f t="shared" ca="1" si="251"/>
        <v>20</v>
      </c>
      <c r="C686" s="1353">
        <f t="shared" ca="1" si="252"/>
        <v>3</v>
      </c>
      <c r="D686" s="1354">
        <f t="shared" ca="1" si="253"/>
        <v>1</v>
      </c>
      <c r="E686" s="1354">
        <f t="shared" ca="1" si="254"/>
        <v>3</v>
      </c>
      <c r="G686" s="803"/>
      <c r="H686" s="804" t="s">
        <v>559</v>
      </c>
      <c r="I686" s="805" t="str">
        <f t="shared" ca="1" si="250"/>
        <v>20.003.001.003</v>
      </c>
      <c r="J686" s="806" t="s">
        <v>3930</v>
      </c>
      <c r="K686" s="807" t="s">
        <v>1</v>
      </c>
      <c r="L686" s="1351">
        <f>Visus!G2364</f>
        <v>1259.2900000000002</v>
      </c>
      <c r="M686" s="1351">
        <v>15.898575000000001</v>
      </c>
      <c r="N686" s="1089">
        <f t="shared" si="265"/>
        <v>20020.916511750005</v>
      </c>
      <c r="O686" s="1358"/>
      <c r="P686" s="810" t="s">
        <v>1103</v>
      </c>
      <c r="Q686" s="210"/>
      <c r="R686" s="210"/>
      <c r="S686" s="210"/>
    </row>
    <row r="687" spans="1:19" s="209" customFormat="1" ht="13.9" hidden="1" customHeight="1" outlineLevel="1" collapsed="1" x14ac:dyDescent="0.2">
      <c r="A687" s="1353">
        <f ca="1">IF($H687="UNIDADE CONSTRUTIVA",OFFSET(A687,-1,0)+1,LARGE(A$3:A694,1))</f>
        <v>0</v>
      </c>
      <c r="B687" s="1353">
        <f t="shared" ref="B687:B696" ca="1" si="298">IF(H687="UNIDADE CONSTRUTIVA",0,IF(H687="CÉLULA CONSTRUTIVA",OFFSET(B687,-1,0)+1,OFFSET(B687,-1,0)))</f>
        <v>20</v>
      </c>
      <c r="C687" s="1353">
        <f t="shared" ref="C687:C696" ca="1" si="299">IF(H687="CÉLULA CONSTRUTIVA",0,IF(H687="ETAPA",OFFSET(C687,-1,0)+1,OFFSET(C687,-1,0)))</f>
        <v>3</v>
      </c>
      <c r="D687" s="1354">
        <f t="shared" ref="D687:D696" ca="1" si="300">IF(H687="ETAPA",0,IF(H687="SUBETAPA",OFFSET(D687,-1,0)+1,OFFSET(D687,-1,0)))</f>
        <v>2</v>
      </c>
      <c r="E687" s="1354">
        <f t="shared" ref="E687:E696" ca="1" si="301">IF(H687="Subetapa",0,IF(H687="serviço",OFFSET(E687,-1,0)+1,OFFSET(E687,-1,0)))</f>
        <v>0</v>
      </c>
      <c r="G687" s="803"/>
      <c r="H687" s="804" t="s">
        <v>558</v>
      </c>
      <c r="I687" s="805" t="str">
        <f t="shared" ref="I687:I696" ca="1" si="302">IF(H687="Unidade Construtiva",TEXT(A687,"00"),IF(H687="Célula Construtiva",TEXT(B687,"00"),IF(H687="Etapa",CONCATENATE(TEXT(B687,"00"),".",TEXT(C687,"000")),IF(H687="Subetapa",CONCATENATE(TEXT(B687,"00"),".",TEXT(C687,"000"),".",TEXT(D687,"000")),IF(H687="Serviço",CONCATENATE(TEXT(B687,"00"),".",TEXT(C687,"000"),".",TEXT(D687,"000"),".",TEXT(E687,"000")),"")))))</f>
        <v>20.003.002</v>
      </c>
      <c r="J687" s="806" t="s">
        <v>473</v>
      </c>
      <c r="K687" s="807"/>
      <c r="L687" s="1351"/>
      <c r="M687" s="1351"/>
      <c r="N687" s="1089">
        <f t="shared" ca="1" si="265"/>
        <v>9440.3404016399982</v>
      </c>
      <c r="O687" s="1358"/>
      <c r="P687" s="810"/>
      <c r="Q687" s="210"/>
      <c r="R687" s="210"/>
      <c r="S687" s="210"/>
    </row>
    <row r="688" spans="1:19" s="209" customFormat="1" ht="13.9" hidden="1" customHeight="1" outlineLevel="2" x14ac:dyDescent="0.2">
      <c r="A688" s="1353">
        <f ca="1">IF($H688="UNIDADE CONSTRUTIVA",OFFSET(A688,-1,0)+1,LARGE(A$3:A695,1))</f>
        <v>0</v>
      </c>
      <c r="B688" s="1353">
        <f t="shared" ca="1" si="298"/>
        <v>20</v>
      </c>
      <c r="C688" s="1353">
        <f t="shared" ca="1" si="299"/>
        <v>3</v>
      </c>
      <c r="D688" s="1354">
        <f t="shared" ca="1" si="300"/>
        <v>2</v>
      </c>
      <c r="E688" s="1354">
        <f t="shared" ca="1" si="301"/>
        <v>1</v>
      </c>
      <c r="G688" s="803"/>
      <c r="H688" s="804" t="s">
        <v>559</v>
      </c>
      <c r="I688" s="805" t="str">
        <f t="shared" ca="1" si="302"/>
        <v>20.003.002.001</v>
      </c>
      <c r="J688" s="806" t="s">
        <v>474</v>
      </c>
      <c r="K688" s="807" t="s">
        <v>1</v>
      </c>
      <c r="L688" s="1351">
        <f>L689+L690</f>
        <v>1225.8899999999999</v>
      </c>
      <c r="M688" s="1351">
        <v>1</v>
      </c>
      <c r="N688" s="1089">
        <f t="shared" si="265"/>
        <v>1225.8899999999999</v>
      </c>
      <c r="O688" s="1358"/>
      <c r="P688" s="810" t="s">
        <v>1103</v>
      </c>
      <c r="Q688" s="210"/>
      <c r="R688" s="210"/>
      <c r="S688" s="210"/>
    </row>
    <row r="689" spans="1:19" s="209" customFormat="1" ht="13.9" hidden="1" customHeight="1" outlineLevel="2" x14ac:dyDescent="0.2">
      <c r="A689" s="1353">
        <f ca="1">IF($H689="UNIDADE CONSTRUTIVA",OFFSET(A689,-1,0)+1,LARGE(A$3:A696,1))</f>
        <v>0</v>
      </c>
      <c r="B689" s="1353">
        <f t="shared" ca="1" si="298"/>
        <v>20</v>
      </c>
      <c r="C689" s="1353">
        <f t="shared" ca="1" si="299"/>
        <v>3</v>
      </c>
      <c r="D689" s="1354">
        <f t="shared" ca="1" si="300"/>
        <v>2</v>
      </c>
      <c r="E689" s="1354">
        <f t="shared" ca="1" si="301"/>
        <v>2</v>
      </c>
      <c r="G689" s="803"/>
      <c r="H689" s="804" t="s">
        <v>559</v>
      </c>
      <c r="I689" s="805" t="str">
        <f t="shared" ca="1" si="302"/>
        <v>20.003.002.002</v>
      </c>
      <c r="J689" s="806" t="s">
        <v>7019</v>
      </c>
      <c r="K689" s="807" t="s">
        <v>1</v>
      </c>
      <c r="L689" s="1351">
        <f>Visus!G2390</f>
        <v>374.35</v>
      </c>
      <c r="M689" s="1351">
        <v>6.6024000000000003</v>
      </c>
      <c r="N689" s="1089">
        <f t="shared" si="265"/>
        <v>2471.6084400000004</v>
      </c>
      <c r="O689" s="1358"/>
      <c r="P689" s="810" t="s">
        <v>1103</v>
      </c>
      <c r="Q689" s="210"/>
      <c r="R689" s="210"/>
      <c r="S689" s="210"/>
    </row>
    <row r="690" spans="1:19" s="209" customFormat="1" ht="13.9" hidden="1" customHeight="1" outlineLevel="2" x14ac:dyDescent="0.2">
      <c r="A690" s="1353">
        <f ca="1">IF($H690="UNIDADE CONSTRUTIVA",OFFSET(A690,-1,0)+1,LARGE(A$3:A687,1))</f>
        <v>0</v>
      </c>
      <c r="B690" s="1353">
        <f t="shared" ca="1" si="298"/>
        <v>20</v>
      </c>
      <c r="C690" s="1353">
        <f t="shared" ca="1" si="299"/>
        <v>3</v>
      </c>
      <c r="D690" s="1354">
        <f t="shared" ca="1" si="300"/>
        <v>2</v>
      </c>
      <c r="E690" s="1354">
        <f t="shared" ca="1" si="301"/>
        <v>3</v>
      </c>
      <c r="G690" s="803"/>
      <c r="H690" s="804" t="s">
        <v>559</v>
      </c>
      <c r="I690" s="805" t="str">
        <f t="shared" ca="1" si="302"/>
        <v>20.003.002.003</v>
      </c>
      <c r="J690" s="806" t="s">
        <v>7020</v>
      </c>
      <c r="K690" s="807" t="s">
        <v>1</v>
      </c>
      <c r="L690" s="1351">
        <f>Visus!G2391</f>
        <v>851.53999999999985</v>
      </c>
      <c r="M690" s="1351">
        <v>6.7440659999999992</v>
      </c>
      <c r="N690" s="1089">
        <f t="shared" si="265"/>
        <v>5742.8419616399988</v>
      </c>
      <c r="O690" s="1358"/>
      <c r="P690" s="810" t="s">
        <v>1103</v>
      </c>
      <c r="Q690" s="210"/>
      <c r="R690" s="210"/>
      <c r="S690" s="210"/>
    </row>
    <row r="691" spans="1:19" s="209" customFormat="1" ht="13.9" hidden="1" customHeight="1" outlineLevel="1" collapsed="1" x14ac:dyDescent="0.2">
      <c r="A691" s="1353">
        <f ca="1">IF($H691="UNIDADE CONSTRUTIVA",OFFSET(A691,-1,0)+1,LARGE(A$3:A688,1))</f>
        <v>0</v>
      </c>
      <c r="B691" s="1353">
        <f t="shared" ca="1" si="298"/>
        <v>20</v>
      </c>
      <c r="C691" s="1353">
        <f t="shared" ca="1" si="299"/>
        <v>3</v>
      </c>
      <c r="D691" s="1354">
        <f t="shared" ca="1" si="300"/>
        <v>3</v>
      </c>
      <c r="E691" s="1354">
        <f t="shared" ca="1" si="301"/>
        <v>0</v>
      </c>
      <c r="G691" s="803"/>
      <c r="H691" s="804" t="s">
        <v>558</v>
      </c>
      <c r="I691" s="805" t="str">
        <f t="shared" ca="1" si="302"/>
        <v>20.003.003</v>
      </c>
      <c r="J691" s="806" t="s">
        <v>475</v>
      </c>
      <c r="K691" s="807"/>
      <c r="L691" s="1351"/>
      <c r="M691" s="1351"/>
      <c r="N691" s="1089">
        <f t="shared" ca="1" si="265"/>
        <v>0</v>
      </c>
      <c r="O691" s="1358"/>
      <c r="P691" s="810"/>
      <c r="Q691" s="210"/>
      <c r="R691" s="210"/>
      <c r="S691" s="210"/>
    </row>
    <row r="692" spans="1:19" s="209" customFormat="1" ht="13.9" hidden="1" customHeight="1" outlineLevel="2" x14ac:dyDescent="0.2">
      <c r="A692" s="1353">
        <f ca="1">IF($H692="UNIDADE CONSTRUTIVA",OFFSET(A692,-1,0)+1,LARGE(A$3:A691,1))</f>
        <v>0</v>
      </c>
      <c r="B692" s="1353">
        <f t="shared" ca="1" si="298"/>
        <v>20</v>
      </c>
      <c r="C692" s="1353">
        <f t="shared" ca="1" si="299"/>
        <v>3</v>
      </c>
      <c r="D692" s="1354">
        <f t="shared" ca="1" si="300"/>
        <v>3</v>
      </c>
      <c r="E692" s="1354">
        <f t="shared" ca="1" si="301"/>
        <v>1</v>
      </c>
      <c r="G692" s="803"/>
      <c r="H692" s="804" t="s">
        <v>559</v>
      </c>
      <c r="I692" s="805" t="str">
        <f t="shared" ca="1" si="302"/>
        <v>20.003.003.001</v>
      </c>
      <c r="J692" s="806" t="s">
        <v>3934</v>
      </c>
      <c r="K692" s="807" t="s">
        <v>1</v>
      </c>
      <c r="L692" s="1351">
        <f>Visus!G2343</f>
        <v>33.380000000000003</v>
      </c>
      <c r="M692" s="1351"/>
      <c r="N692" s="1089">
        <f t="shared" si="265"/>
        <v>0</v>
      </c>
      <c r="O692" s="1358"/>
      <c r="P692" s="810" t="s">
        <v>1103</v>
      </c>
      <c r="Q692" s="210"/>
      <c r="R692" s="210"/>
      <c r="S692" s="210"/>
    </row>
    <row r="693" spans="1:19" s="209" customFormat="1" ht="13.9" hidden="1" customHeight="1" outlineLevel="2" x14ac:dyDescent="0.2">
      <c r="A693" s="1353">
        <f ca="1">IF($H693="UNIDADE CONSTRUTIVA",OFFSET(A693,-1,0)+1,LARGE(A$3:A691,1))</f>
        <v>0</v>
      </c>
      <c r="B693" s="1353">
        <f t="shared" ca="1" si="298"/>
        <v>20</v>
      </c>
      <c r="C693" s="1353">
        <f t="shared" ca="1" si="299"/>
        <v>3</v>
      </c>
      <c r="D693" s="1354">
        <f t="shared" ca="1" si="300"/>
        <v>3</v>
      </c>
      <c r="E693" s="1354">
        <f t="shared" ca="1" si="301"/>
        <v>2</v>
      </c>
      <c r="G693" s="803"/>
      <c r="H693" s="804" t="s">
        <v>559</v>
      </c>
      <c r="I693" s="805" t="str">
        <f t="shared" ca="1" si="302"/>
        <v>20.003.003.002</v>
      </c>
      <c r="J693" s="806" t="s">
        <v>7021</v>
      </c>
      <c r="K693" s="807" t="s">
        <v>1</v>
      </c>
      <c r="L693" s="1351">
        <f>Visus!G2344</f>
        <v>124.08000000000001</v>
      </c>
      <c r="M693" s="1351"/>
      <c r="N693" s="1089">
        <f t="shared" si="265"/>
        <v>0</v>
      </c>
      <c r="O693" s="1358"/>
      <c r="P693" s="810" t="s">
        <v>1103</v>
      </c>
      <c r="Q693" s="210"/>
      <c r="R693" s="210"/>
      <c r="S693" s="210"/>
    </row>
    <row r="694" spans="1:19" s="209" customFormat="1" ht="13.9" hidden="1" customHeight="1" outlineLevel="1" collapsed="1" x14ac:dyDescent="0.2">
      <c r="A694" s="1353">
        <f ca="1">IF($H694="UNIDADE CONSTRUTIVA",OFFSET(A694,-1,0)+1,LARGE(A$3:A684,1))</f>
        <v>0</v>
      </c>
      <c r="B694" s="1353">
        <f t="shared" ca="1" si="298"/>
        <v>20</v>
      </c>
      <c r="C694" s="1353">
        <f t="shared" ca="1" si="299"/>
        <v>3</v>
      </c>
      <c r="D694" s="1354">
        <f t="shared" ca="1" si="300"/>
        <v>4</v>
      </c>
      <c r="E694" s="1354">
        <f t="shared" ca="1" si="301"/>
        <v>0</v>
      </c>
      <c r="G694" s="803"/>
      <c r="H694" s="804" t="s">
        <v>558</v>
      </c>
      <c r="I694" s="805" t="str">
        <f t="shared" ca="1" si="302"/>
        <v>20.003.004</v>
      </c>
      <c r="J694" s="806" t="s">
        <v>6947</v>
      </c>
      <c r="K694" s="807"/>
      <c r="L694" s="1351"/>
      <c r="M694" s="1351"/>
      <c r="N694" s="1089">
        <f t="shared" ca="1" si="265"/>
        <v>0</v>
      </c>
      <c r="O694" s="1358"/>
      <c r="P694" s="810"/>
      <c r="Q694" s="210"/>
      <c r="R694" s="210"/>
      <c r="S694" s="210"/>
    </row>
    <row r="695" spans="1:19" s="209" customFormat="1" ht="13.9" hidden="1" customHeight="1" outlineLevel="2" x14ac:dyDescent="0.2">
      <c r="A695" s="1353">
        <f ca="1">IF($H695="UNIDADE CONSTRUTIVA",OFFSET(A695,-1,0)+1,LARGE(A$3:A685,1))</f>
        <v>0</v>
      </c>
      <c r="B695" s="1353">
        <f t="shared" ca="1" si="298"/>
        <v>20</v>
      </c>
      <c r="C695" s="1353">
        <f t="shared" ca="1" si="299"/>
        <v>3</v>
      </c>
      <c r="D695" s="1354">
        <f t="shared" ca="1" si="300"/>
        <v>4</v>
      </c>
      <c r="E695" s="1354">
        <f t="shared" ca="1" si="301"/>
        <v>1</v>
      </c>
      <c r="G695" s="803"/>
      <c r="H695" s="804" t="s">
        <v>559</v>
      </c>
      <c r="I695" s="805" t="str">
        <f t="shared" ca="1" si="302"/>
        <v>20.003.004.001</v>
      </c>
      <c r="J695" s="1364" t="s">
        <v>3931</v>
      </c>
      <c r="K695" s="807" t="s">
        <v>3</v>
      </c>
      <c r="L695" s="1351"/>
      <c r="M695" s="1351"/>
      <c r="N695" s="1089">
        <f t="shared" si="265"/>
        <v>0</v>
      </c>
      <c r="O695" s="1358" t="s">
        <v>3932</v>
      </c>
      <c r="P695" s="810" t="s">
        <v>1103</v>
      </c>
      <c r="Q695" s="210"/>
      <c r="R695" s="210"/>
      <c r="S695" s="210"/>
    </row>
    <row r="696" spans="1:19" s="209" customFormat="1" ht="13.9" hidden="1" customHeight="1" outlineLevel="2" x14ac:dyDescent="0.2">
      <c r="A696" s="1353">
        <f ca="1">IF($H696="UNIDADE CONSTRUTIVA",OFFSET(A696,-1,0)+1,LARGE(A$3:A686,1))</f>
        <v>0</v>
      </c>
      <c r="B696" s="1353">
        <f t="shared" ca="1" si="298"/>
        <v>20</v>
      </c>
      <c r="C696" s="1353">
        <f t="shared" ca="1" si="299"/>
        <v>3</v>
      </c>
      <c r="D696" s="1354">
        <f t="shared" ca="1" si="300"/>
        <v>4</v>
      </c>
      <c r="E696" s="1354">
        <f t="shared" ca="1" si="301"/>
        <v>2</v>
      </c>
      <c r="G696" s="803"/>
      <c r="H696" s="804" t="s">
        <v>559</v>
      </c>
      <c r="I696" s="805" t="str">
        <f t="shared" ca="1" si="302"/>
        <v>20.003.004.002</v>
      </c>
      <c r="J696" s="1364" t="s">
        <v>3933</v>
      </c>
      <c r="K696" s="807" t="s">
        <v>1</v>
      </c>
      <c r="L696" s="1351"/>
      <c r="M696" s="1351"/>
      <c r="N696" s="1089">
        <f t="shared" si="265"/>
        <v>0</v>
      </c>
      <c r="O696" s="1358" t="s">
        <v>3932</v>
      </c>
      <c r="P696" s="810" t="s">
        <v>1103</v>
      </c>
      <c r="Q696" s="210"/>
      <c r="R696" s="210"/>
      <c r="S696" s="210"/>
    </row>
    <row r="697" spans="1:19" s="209" customFormat="1" ht="13.9" hidden="1" customHeight="1" outlineLevel="1" collapsed="1" x14ac:dyDescent="0.2">
      <c r="A697" s="1353">
        <f ca="1">IF($H697="UNIDADE CONSTRUTIVA",OFFSET(A697,-1,0)+1,LARGE(A$3:A691,1))</f>
        <v>0</v>
      </c>
      <c r="B697" s="1353">
        <f t="shared" ca="1" si="251"/>
        <v>20</v>
      </c>
      <c r="C697" s="1353">
        <f t="shared" ca="1" si="252"/>
        <v>3</v>
      </c>
      <c r="D697" s="1354">
        <f t="shared" ca="1" si="253"/>
        <v>5</v>
      </c>
      <c r="E697" s="1354">
        <f t="shared" ca="1" si="254"/>
        <v>0</v>
      </c>
      <c r="G697" s="803"/>
      <c r="H697" s="804" t="s">
        <v>558</v>
      </c>
      <c r="I697" s="805" t="str">
        <f t="shared" ca="1" si="250"/>
        <v>20.003.005</v>
      </c>
      <c r="J697" s="806" t="s">
        <v>422</v>
      </c>
      <c r="K697" s="807"/>
      <c r="L697" s="1351"/>
      <c r="M697" s="1351"/>
      <c r="N697" s="1089">
        <f t="shared" ca="1" si="265"/>
        <v>0</v>
      </c>
      <c r="O697" s="1358"/>
      <c r="P697" s="810"/>
      <c r="Q697" s="210"/>
      <c r="R697" s="210"/>
      <c r="S697" s="210"/>
    </row>
    <row r="698" spans="1:19" s="209" customFormat="1" ht="13.9" hidden="1" customHeight="1" outlineLevel="2" x14ac:dyDescent="0.2">
      <c r="A698" s="1353">
        <f ca="1">IF($H698="UNIDADE CONSTRUTIVA",OFFSET(A698,-1,0)+1,LARGE(A$3:A692,1))</f>
        <v>0</v>
      </c>
      <c r="B698" s="1353">
        <f t="shared" ca="1" si="251"/>
        <v>20</v>
      </c>
      <c r="C698" s="1353">
        <f t="shared" ca="1" si="252"/>
        <v>3</v>
      </c>
      <c r="D698" s="1354">
        <f t="shared" ca="1" si="253"/>
        <v>5</v>
      </c>
      <c r="E698" s="1354">
        <f t="shared" ca="1" si="254"/>
        <v>1</v>
      </c>
      <c r="G698" s="803"/>
      <c r="H698" s="804" t="s">
        <v>559</v>
      </c>
      <c r="I698" s="805" t="str">
        <f t="shared" ca="1" si="250"/>
        <v>20.003.005.001</v>
      </c>
      <c r="J698" s="806" t="s">
        <v>476</v>
      </c>
      <c r="K698" s="807" t="s">
        <v>1</v>
      </c>
      <c r="L698" s="1351">
        <f>L684+L685+L686</f>
        <v>2518.5600000000004</v>
      </c>
      <c r="M698" s="1351"/>
      <c r="N698" s="1089">
        <f t="shared" si="265"/>
        <v>0</v>
      </c>
      <c r="O698" s="1358"/>
      <c r="P698" s="810" t="s">
        <v>1103</v>
      </c>
      <c r="Q698" s="210"/>
      <c r="R698" s="210"/>
      <c r="S698" s="210"/>
    </row>
    <row r="699" spans="1:19" s="209" customFormat="1" ht="13.9" hidden="1" customHeight="1" outlineLevel="2" x14ac:dyDescent="0.2">
      <c r="A699" s="1353">
        <f ca="1">IF($H699="UNIDADE CONSTRUTIVA",OFFSET(A699,-1,0)+1,LARGE(A$3:A696,1))</f>
        <v>0</v>
      </c>
      <c r="B699" s="1353">
        <f t="shared" ca="1" si="251"/>
        <v>20</v>
      </c>
      <c r="C699" s="1353">
        <f t="shared" ca="1" si="252"/>
        <v>3</v>
      </c>
      <c r="D699" s="1354">
        <f t="shared" ca="1" si="253"/>
        <v>5</v>
      </c>
      <c r="E699" s="1354">
        <f t="shared" ca="1" si="254"/>
        <v>2</v>
      </c>
      <c r="G699" s="803"/>
      <c r="H699" s="804" t="s">
        <v>559</v>
      </c>
      <c r="I699" s="805" t="str">
        <f t="shared" ca="1" si="250"/>
        <v>20.003.005.002</v>
      </c>
      <c r="J699" s="806" t="s">
        <v>3935</v>
      </c>
      <c r="K699" s="807" t="s">
        <v>1</v>
      </c>
      <c r="L699" s="1351">
        <f>L689+L690</f>
        <v>1225.8899999999999</v>
      </c>
      <c r="M699" s="1369"/>
      <c r="N699" s="1089">
        <f t="shared" si="265"/>
        <v>0</v>
      </c>
      <c r="O699" s="1358"/>
      <c r="P699" s="810" t="s">
        <v>1103</v>
      </c>
      <c r="Q699" s="210"/>
      <c r="R699" s="210"/>
      <c r="S699" s="210"/>
    </row>
    <row r="700" spans="1:19" s="209" customFormat="1" ht="13.9" hidden="1" customHeight="1" outlineLevel="2" x14ac:dyDescent="0.2">
      <c r="A700" s="1353">
        <f ca="1">IF($H700="UNIDADE CONSTRUTIVA",OFFSET(A700,-1,0)+1,LARGE(A$3:A699,1))</f>
        <v>0</v>
      </c>
      <c r="B700" s="1353">
        <f t="shared" ca="1" si="251"/>
        <v>20</v>
      </c>
      <c r="C700" s="1353">
        <f t="shared" ca="1" si="252"/>
        <v>3</v>
      </c>
      <c r="D700" s="1354">
        <f t="shared" ca="1" si="253"/>
        <v>5</v>
      </c>
      <c r="E700" s="1354">
        <f t="shared" ca="1" si="254"/>
        <v>3</v>
      </c>
      <c r="G700" s="803"/>
      <c r="H700" s="804" t="s">
        <v>559</v>
      </c>
      <c r="I700" s="805" t="str">
        <f t="shared" ca="1" si="250"/>
        <v>20.003.005.003</v>
      </c>
      <c r="J700" s="806" t="s">
        <v>3936</v>
      </c>
      <c r="K700" s="807" t="s">
        <v>1</v>
      </c>
      <c r="L700" s="1351"/>
      <c r="M700" s="1351"/>
      <c r="N700" s="1089">
        <f t="shared" si="265"/>
        <v>0</v>
      </c>
      <c r="O700" s="1358"/>
      <c r="P700" s="810" t="s">
        <v>1103</v>
      </c>
      <c r="Q700" s="210"/>
      <c r="R700" s="210"/>
      <c r="S700" s="210"/>
    </row>
    <row r="701" spans="1:19" s="209" customFormat="1" ht="13.9" customHeight="1" collapsed="1" x14ac:dyDescent="0.2">
      <c r="A701" s="1353">
        <f ca="1">IF($H701="UNIDADE CONSTRUTIVA",OFFSET(A701,-1,0)+1,LARGE(A$3:A699,1))</f>
        <v>0</v>
      </c>
      <c r="B701" s="1353">
        <f t="shared" ca="1" si="251"/>
        <v>21</v>
      </c>
      <c r="C701" s="1353">
        <f t="shared" ca="1" si="252"/>
        <v>0</v>
      </c>
      <c r="D701" s="1354">
        <f t="shared" ca="1" si="253"/>
        <v>5</v>
      </c>
      <c r="E701" s="1354">
        <f t="shared" ca="1" si="254"/>
        <v>3</v>
      </c>
      <c r="G701" s="803"/>
      <c r="H701" s="804" t="s">
        <v>556</v>
      </c>
      <c r="I701" s="805" t="str">
        <f t="shared" ca="1" si="250"/>
        <v>21</v>
      </c>
      <c r="J701" s="806" t="s">
        <v>477</v>
      </c>
      <c r="K701" s="807"/>
      <c r="L701" s="1351"/>
      <c r="M701" s="1351"/>
      <c r="N701" s="1089">
        <f t="shared" ca="1" si="265"/>
        <v>469796.58000000007</v>
      </c>
      <c r="O701" s="1358"/>
      <c r="P701" s="810"/>
      <c r="Q701" s="1359"/>
      <c r="R701" s="1359"/>
      <c r="S701" s="210"/>
    </row>
    <row r="702" spans="1:19" s="209" customFormat="1" ht="13.9" hidden="1" customHeight="1" outlineLevel="1" x14ac:dyDescent="0.2">
      <c r="A702" s="1353">
        <f ca="1">IF($H702="UNIDADE CONSTRUTIVA",OFFSET(A702,-1,0)+1,LARGE(A$3:A700,1))</f>
        <v>0</v>
      </c>
      <c r="B702" s="1353">
        <f t="shared" ca="1" si="251"/>
        <v>21</v>
      </c>
      <c r="C702" s="1353">
        <f t="shared" ca="1" si="252"/>
        <v>1</v>
      </c>
      <c r="D702" s="1354">
        <f t="shared" ca="1" si="253"/>
        <v>0</v>
      </c>
      <c r="E702" s="1354">
        <f t="shared" ca="1" si="254"/>
        <v>3</v>
      </c>
      <c r="G702" s="803"/>
      <c r="H702" s="804" t="s">
        <v>557</v>
      </c>
      <c r="I702" s="805" t="str">
        <f t="shared" ca="1" si="250"/>
        <v>21.001</v>
      </c>
      <c r="J702" s="806" t="s">
        <v>478</v>
      </c>
      <c r="K702" s="807"/>
      <c r="L702" s="1351"/>
      <c r="M702" s="1351"/>
      <c r="N702" s="1089">
        <f t="shared" ca="1" si="265"/>
        <v>0</v>
      </c>
      <c r="O702" s="1358"/>
      <c r="P702" s="810"/>
      <c r="Q702" s="210"/>
      <c r="R702" s="210"/>
      <c r="S702" s="210"/>
    </row>
    <row r="703" spans="1:19" s="209" customFormat="1" ht="13.9" hidden="1" customHeight="1" outlineLevel="1" collapsed="1" x14ac:dyDescent="0.2">
      <c r="A703" s="1353">
        <f ca="1">IF($H703="UNIDADE CONSTRUTIVA",OFFSET(A703,-1,0)+1,LARGE(A$3:A700,1))</f>
        <v>0</v>
      </c>
      <c r="B703" s="1353">
        <f t="shared" ca="1" si="251"/>
        <v>21</v>
      </c>
      <c r="C703" s="1353">
        <f t="shared" ca="1" si="252"/>
        <v>1</v>
      </c>
      <c r="D703" s="1354">
        <f t="shared" ca="1" si="253"/>
        <v>1</v>
      </c>
      <c r="E703" s="1354">
        <f t="shared" ca="1" si="254"/>
        <v>0</v>
      </c>
      <c r="G703" s="803"/>
      <c r="H703" s="804" t="s">
        <v>558</v>
      </c>
      <c r="I703" s="805" t="str">
        <f t="shared" ca="1" si="250"/>
        <v>21.001.001</v>
      </c>
      <c r="J703" s="806" t="s">
        <v>479</v>
      </c>
      <c r="K703" s="807"/>
      <c r="L703" s="1351"/>
      <c r="M703" s="1351"/>
      <c r="N703" s="1089">
        <f t="shared" ca="1" si="265"/>
        <v>0</v>
      </c>
      <c r="O703" s="1358"/>
      <c r="P703" s="810"/>
      <c r="Q703" s="210"/>
      <c r="R703" s="210"/>
      <c r="S703" s="210"/>
    </row>
    <row r="704" spans="1:19" s="209" customFormat="1" ht="13.9" hidden="1" customHeight="1" outlineLevel="2" x14ac:dyDescent="0.2">
      <c r="A704" s="1353">
        <f ca="1">IF($H704="UNIDADE CONSTRUTIVA",OFFSET(A704,-1,0)+1,LARGE(A$3:A701,1))</f>
        <v>0</v>
      </c>
      <c r="B704" s="1353">
        <f t="shared" ca="1" si="251"/>
        <v>21</v>
      </c>
      <c r="C704" s="1353">
        <f t="shared" ca="1" si="252"/>
        <v>1</v>
      </c>
      <c r="D704" s="1354">
        <f t="shared" ca="1" si="253"/>
        <v>1</v>
      </c>
      <c r="E704" s="1354">
        <f t="shared" ca="1" si="254"/>
        <v>1</v>
      </c>
      <c r="G704" s="803"/>
      <c r="H704" s="804" t="s">
        <v>559</v>
      </c>
      <c r="I704" s="805" t="str">
        <f t="shared" ca="1" si="250"/>
        <v>21.001.001.001</v>
      </c>
      <c r="J704" s="806" t="s">
        <v>7013</v>
      </c>
      <c r="K704" s="807" t="s">
        <v>1</v>
      </c>
      <c r="L704" s="1351">
        <f>Visus!G610</f>
        <v>112.04</v>
      </c>
      <c r="M704" s="1369"/>
      <c r="N704" s="1089">
        <f t="shared" si="265"/>
        <v>0</v>
      </c>
      <c r="O704" s="1358"/>
      <c r="P704" s="810" t="s">
        <v>1103</v>
      </c>
      <c r="Q704" s="210"/>
      <c r="R704" s="210"/>
      <c r="S704" s="210"/>
    </row>
    <row r="705" spans="1:19" s="209" customFormat="1" ht="13.9" hidden="1" customHeight="1" outlineLevel="2" x14ac:dyDescent="0.2">
      <c r="A705" s="1353">
        <f ca="1">IF($H705="UNIDADE CONSTRUTIVA",OFFSET(A705,-1,0)+1,LARGE(A$3:A702,1))</f>
        <v>0</v>
      </c>
      <c r="B705" s="1353">
        <f t="shared" ca="1" si="251"/>
        <v>21</v>
      </c>
      <c r="C705" s="1353">
        <f t="shared" ca="1" si="252"/>
        <v>1</v>
      </c>
      <c r="D705" s="1354">
        <f t="shared" ca="1" si="253"/>
        <v>1</v>
      </c>
      <c r="E705" s="1354">
        <f t="shared" ca="1" si="254"/>
        <v>2</v>
      </c>
      <c r="G705" s="803"/>
      <c r="H705" s="804" t="s">
        <v>559</v>
      </c>
      <c r="I705" s="805" t="str">
        <f t="shared" ca="1" si="250"/>
        <v>21.001.001.002</v>
      </c>
      <c r="J705" s="806" t="s">
        <v>3937</v>
      </c>
      <c r="K705" s="807" t="s">
        <v>453</v>
      </c>
      <c r="L705" s="1351"/>
      <c r="M705" s="1351"/>
      <c r="N705" s="1089">
        <f t="shared" si="265"/>
        <v>0</v>
      </c>
      <c r="O705" s="1358"/>
      <c r="P705" s="810" t="s">
        <v>1103</v>
      </c>
      <c r="Q705" s="210"/>
      <c r="R705" s="210"/>
      <c r="S705" s="210"/>
    </row>
    <row r="706" spans="1:19" s="209" customFormat="1" ht="13.9" hidden="1" customHeight="1" outlineLevel="2" x14ac:dyDescent="0.2">
      <c r="A706" s="1353">
        <f ca="1">IF($H706="UNIDADE CONSTRUTIVA",OFFSET(A706,-1,0)+1,LARGE(A$3:A703,1))</f>
        <v>0</v>
      </c>
      <c r="B706" s="1353">
        <f t="shared" ca="1" si="251"/>
        <v>21</v>
      </c>
      <c r="C706" s="1353">
        <f t="shared" ca="1" si="252"/>
        <v>1</v>
      </c>
      <c r="D706" s="1354">
        <f t="shared" ca="1" si="253"/>
        <v>1</v>
      </c>
      <c r="E706" s="1354">
        <f t="shared" ca="1" si="254"/>
        <v>3</v>
      </c>
      <c r="G706" s="803"/>
      <c r="H706" s="804" t="s">
        <v>559</v>
      </c>
      <c r="I706" s="805" t="str">
        <f t="shared" ca="1" si="250"/>
        <v>21.001.001.003</v>
      </c>
      <c r="J706" s="806" t="s">
        <v>3938</v>
      </c>
      <c r="K706" s="807" t="s">
        <v>1</v>
      </c>
      <c r="L706" s="1351"/>
      <c r="M706" s="1351"/>
      <c r="N706" s="1089">
        <f t="shared" si="265"/>
        <v>0</v>
      </c>
      <c r="O706" s="1358"/>
      <c r="P706" s="810" t="s">
        <v>1103</v>
      </c>
      <c r="Q706" s="210"/>
      <c r="R706" s="210"/>
      <c r="S706" s="210"/>
    </row>
    <row r="707" spans="1:19" s="209" customFormat="1" ht="13.9" hidden="1" customHeight="1" outlineLevel="2" x14ac:dyDescent="0.2">
      <c r="A707" s="1353">
        <f ca="1">IF($H707="UNIDADE CONSTRUTIVA",OFFSET(A707,-1,0)+1,LARGE(A$3:A704,1))</f>
        <v>0</v>
      </c>
      <c r="B707" s="1353">
        <f t="shared" ca="1" si="251"/>
        <v>21</v>
      </c>
      <c r="C707" s="1353">
        <f t="shared" ca="1" si="252"/>
        <v>1</v>
      </c>
      <c r="D707" s="1354">
        <f t="shared" ca="1" si="253"/>
        <v>1</v>
      </c>
      <c r="E707" s="1354">
        <f t="shared" ca="1" si="254"/>
        <v>4</v>
      </c>
      <c r="G707" s="803"/>
      <c r="H707" s="804" t="s">
        <v>559</v>
      </c>
      <c r="I707" s="805" t="str">
        <f t="shared" ca="1" si="250"/>
        <v>21.001.001.004</v>
      </c>
      <c r="J707" s="806" t="s">
        <v>3939</v>
      </c>
      <c r="K707" s="807" t="s">
        <v>1</v>
      </c>
      <c r="L707" s="1351"/>
      <c r="M707" s="1351"/>
      <c r="N707" s="1089">
        <f t="shared" si="265"/>
        <v>0</v>
      </c>
      <c r="O707" s="1358"/>
      <c r="P707" s="810" t="s">
        <v>1103</v>
      </c>
      <c r="Q707" s="210"/>
      <c r="R707" s="210"/>
      <c r="S707" s="210"/>
    </row>
    <row r="708" spans="1:19" s="209" customFormat="1" ht="13.9" hidden="1" customHeight="1" outlineLevel="2" x14ac:dyDescent="0.2">
      <c r="A708" s="1353">
        <f ca="1">IF($H708="UNIDADE CONSTRUTIVA",OFFSET(A708,-1,0)+1,LARGE(A$3:A705,1))</f>
        <v>0</v>
      </c>
      <c r="B708" s="1353">
        <f t="shared" ca="1" si="251"/>
        <v>21</v>
      </c>
      <c r="C708" s="1353">
        <f t="shared" ca="1" si="252"/>
        <v>1</v>
      </c>
      <c r="D708" s="1354">
        <f t="shared" ca="1" si="253"/>
        <v>1</v>
      </c>
      <c r="E708" s="1354">
        <f t="shared" ca="1" si="254"/>
        <v>5</v>
      </c>
      <c r="G708" s="803"/>
      <c r="H708" s="804" t="s">
        <v>559</v>
      </c>
      <c r="I708" s="805" t="str">
        <f ca="1">IF(H708="Unidade Construtiva",TEXT(A708,"00"),IF(H708="Célula Construtiva",TEXT(B708,"00"),IF(H708="Etapa",CONCATENATE(TEXT(B708,"00"),".",TEXT(C708,"000")),IF(H708="Subetapa",CONCATENATE(TEXT(B708,"00"),".",TEXT(C708,"000"),".",TEXT(D708,"000")),IF(H708="Serviço",CONCATENATE(TEXT(B708,"00"),".",TEXT(C708,"000"),".",TEXT(D708,"000"),".",TEXT(E708,"000")),"")))))</f>
        <v>21.001.001.005</v>
      </c>
      <c r="J708" s="806" t="s">
        <v>3940</v>
      </c>
      <c r="K708" s="807" t="s">
        <v>1</v>
      </c>
      <c r="L708" s="1351"/>
      <c r="M708" s="1351"/>
      <c r="N708" s="1089">
        <f t="shared" si="265"/>
        <v>0</v>
      </c>
      <c r="O708" s="1358"/>
      <c r="P708" s="810" t="s">
        <v>1103</v>
      </c>
      <c r="Q708" s="210"/>
      <c r="R708" s="210"/>
      <c r="S708" s="210"/>
    </row>
    <row r="709" spans="1:19" s="209" customFormat="1" ht="13.9" hidden="1" customHeight="1" outlineLevel="1" collapsed="1" x14ac:dyDescent="0.2">
      <c r="A709" s="1353">
        <f ca="1">IF($H709="UNIDADE CONSTRUTIVA",OFFSET(A709,-1,0)+1,LARGE(A$3:A706,1))</f>
        <v>0</v>
      </c>
      <c r="B709" s="1353">
        <f t="shared" ref="B709:B714" ca="1" si="303">IF(H709="UNIDADE CONSTRUTIVA",0,IF(H709="CÉLULA CONSTRUTIVA",OFFSET(B709,-1,0)+1,OFFSET(B709,-1,0)))</f>
        <v>21</v>
      </c>
      <c r="C709" s="1353">
        <f t="shared" ref="C709:C714" ca="1" si="304">IF(H709="CÉLULA CONSTRUTIVA",0,IF(H709="ETAPA",OFFSET(C709,-1,0)+1,OFFSET(C709,-1,0)))</f>
        <v>1</v>
      </c>
      <c r="D709" s="1354">
        <f t="shared" ref="D709:D714" ca="1" si="305">IF(H709="ETAPA",0,IF(H709="SUBETAPA",OFFSET(D709,-1,0)+1,OFFSET(D709,-1,0)))</f>
        <v>2</v>
      </c>
      <c r="E709" s="1354">
        <f t="shared" ref="E709:E714" ca="1" si="306">IF(H709="Subetapa",0,IF(H709="serviço",OFFSET(E709,-1,0)+1,OFFSET(E709,-1,0)))</f>
        <v>0</v>
      </c>
      <c r="G709" s="803"/>
      <c r="H709" s="804" t="s">
        <v>558</v>
      </c>
      <c r="I709" s="805" t="str">
        <f t="shared" ref="I709:I714" ca="1" si="307">IF(H709="Unidade Construtiva",TEXT(A709,"00"),IF(H709="Célula Construtiva",TEXT(B709,"00"),IF(H709="Etapa",CONCATENATE(TEXT(B709,"00"),".",TEXT(C709,"000")),IF(H709="Subetapa",CONCATENATE(TEXT(B709,"00"),".",TEXT(C709,"000"),".",TEXT(D709,"000")),IF(H709="Serviço",CONCATENATE(TEXT(B709,"00"),".",TEXT(C709,"000"),".",TEXT(D709,"000"),".",TEXT(E709,"000")),"")))))</f>
        <v>21.001.002</v>
      </c>
      <c r="J709" s="806" t="s">
        <v>6950</v>
      </c>
      <c r="K709" s="807"/>
      <c r="L709" s="1351"/>
      <c r="M709" s="1351"/>
      <c r="N709" s="1089">
        <f t="shared" ca="1" si="265"/>
        <v>0</v>
      </c>
      <c r="O709" s="1358"/>
      <c r="P709" s="810"/>
      <c r="Q709" s="210"/>
      <c r="R709" s="210"/>
      <c r="S709" s="210"/>
    </row>
    <row r="710" spans="1:19" s="209" customFormat="1" ht="13.9" hidden="1" customHeight="1" outlineLevel="2" x14ac:dyDescent="0.2">
      <c r="A710" s="1353">
        <f ca="1">IF($H710="UNIDADE CONSTRUTIVA",OFFSET(A710,-1,0)+1,LARGE(A$3:A707,1))</f>
        <v>0</v>
      </c>
      <c r="B710" s="1353">
        <f t="shared" ca="1" si="303"/>
        <v>21</v>
      </c>
      <c r="C710" s="1353">
        <f t="shared" ca="1" si="304"/>
        <v>1</v>
      </c>
      <c r="D710" s="1354">
        <f t="shared" ca="1" si="305"/>
        <v>2</v>
      </c>
      <c r="E710" s="1354">
        <f t="shared" ca="1" si="306"/>
        <v>1</v>
      </c>
      <c r="G710" s="803"/>
      <c r="H710" s="804" t="s">
        <v>559</v>
      </c>
      <c r="I710" s="805" t="str">
        <f t="shared" ca="1" si="307"/>
        <v>21.001.002.001</v>
      </c>
      <c r="J710" s="806"/>
      <c r="K710" s="807" t="s">
        <v>1</v>
      </c>
      <c r="L710" s="1351">
        <v>625.62</v>
      </c>
      <c r="M710" s="1351"/>
      <c r="N710" s="1089">
        <f t="shared" si="265"/>
        <v>0</v>
      </c>
      <c r="O710" s="1358"/>
      <c r="P710" s="810" t="s">
        <v>3784</v>
      </c>
      <c r="Q710" s="210"/>
      <c r="R710" s="210"/>
      <c r="S710" s="210"/>
    </row>
    <row r="711" spans="1:19" s="209" customFormat="1" ht="13.9" hidden="1" customHeight="1" outlineLevel="1" collapsed="1" x14ac:dyDescent="0.2">
      <c r="A711" s="1353">
        <f ca="1">IF($H711="UNIDADE CONSTRUTIVA",OFFSET(A711,-1,0)+1,LARGE(A$3:A708,1))</f>
        <v>0</v>
      </c>
      <c r="B711" s="1353">
        <f t="shared" ca="1" si="303"/>
        <v>21</v>
      </c>
      <c r="C711" s="1353">
        <f t="shared" ca="1" si="304"/>
        <v>1</v>
      </c>
      <c r="D711" s="1354">
        <f t="shared" ca="1" si="305"/>
        <v>3</v>
      </c>
      <c r="E711" s="1354">
        <f t="shared" ca="1" si="306"/>
        <v>0</v>
      </c>
      <c r="G711" s="803"/>
      <c r="H711" s="804" t="s">
        <v>558</v>
      </c>
      <c r="I711" s="805" t="str">
        <f t="shared" ca="1" si="307"/>
        <v>21.001.003</v>
      </c>
      <c r="J711" s="806" t="s">
        <v>6951</v>
      </c>
      <c r="K711" s="807"/>
      <c r="L711" s="1351"/>
      <c r="M711" s="1351"/>
      <c r="N711" s="1089">
        <f t="shared" ca="1" si="265"/>
        <v>0</v>
      </c>
      <c r="O711" s="1358"/>
      <c r="P711" s="810"/>
      <c r="Q711" s="210"/>
      <c r="R711" s="210"/>
      <c r="S711" s="210"/>
    </row>
    <row r="712" spans="1:19" s="209" customFormat="1" ht="13.9" hidden="1" customHeight="1" outlineLevel="2" x14ac:dyDescent="0.2">
      <c r="A712" s="1353">
        <f ca="1">IF($H712="UNIDADE CONSTRUTIVA",OFFSET(A712,-1,0)+1,LARGE(A$3:A709,1))</f>
        <v>0</v>
      </c>
      <c r="B712" s="1353">
        <f t="shared" ca="1" si="303"/>
        <v>21</v>
      </c>
      <c r="C712" s="1353">
        <f t="shared" ca="1" si="304"/>
        <v>1</v>
      </c>
      <c r="D712" s="1354">
        <f t="shared" ca="1" si="305"/>
        <v>3</v>
      </c>
      <c r="E712" s="1354">
        <f t="shared" ca="1" si="306"/>
        <v>1</v>
      </c>
      <c r="G712" s="803"/>
      <c r="H712" s="804" t="s">
        <v>559</v>
      </c>
      <c r="I712" s="805" t="str">
        <f t="shared" ca="1" si="307"/>
        <v>21.001.003.001</v>
      </c>
      <c r="J712" s="806"/>
      <c r="K712" s="807" t="s">
        <v>1</v>
      </c>
      <c r="L712" s="1351">
        <v>625.62</v>
      </c>
      <c r="M712" s="1351"/>
      <c r="N712" s="1089">
        <f t="shared" ref="N712:N739" si="308">IF(H712="Serviço",M712*L712,IF(H712="CÉLULA CONSTRUTIVA",SUMIFS($N$8:$N$744,$B$8:$B$744,B712,$H$8:$H$744,"Serviço"),IF(H712="ETAPA",SUMIFS($N$8:$N$744,$B$8:$B$744,B712,$C$8:$C$744,C712,$H$8:$H$744,"Serviço"),IF(H712="SUBETAPA",SUMIFS($N$8:$N$744,$B$8:$B$744,B712,$C$8:$C$744,C712,$D$8:$D$744,D712,$H$8:$H$744,"Serviço"),0))))</f>
        <v>0</v>
      </c>
      <c r="O712" s="1358"/>
      <c r="P712" s="810" t="s">
        <v>3784</v>
      </c>
      <c r="Q712" s="210"/>
      <c r="R712" s="210"/>
      <c r="S712" s="210"/>
    </row>
    <row r="713" spans="1:19" s="209" customFormat="1" ht="13.9" hidden="1" customHeight="1" outlineLevel="1" collapsed="1" x14ac:dyDescent="0.2">
      <c r="A713" s="1353">
        <f ca="1">IF($H713="UNIDADE CONSTRUTIVA",OFFSET(A713,-1,0)+1,LARGE(A$3:A710,1))</f>
        <v>0</v>
      </c>
      <c r="B713" s="1353">
        <f t="shared" ca="1" si="303"/>
        <v>21</v>
      </c>
      <c r="C713" s="1353">
        <f t="shared" ca="1" si="304"/>
        <v>1</v>
      </c>
      <c r="D713" s="1354">
        <f t="shared" ca="1" si="305"/>
        <v>4</v>
      </c>
      <c r="E713" s="1354">
        <f t="shared" ca="1" si="306"/>
        <v>0</v>
      </c>
      <c r="G713" s="803"/>
      <c r="H713" s="804" t="s">
        <v>558</v>
      </c>
      <c r="I713" s="805" t="str">
        <f t="shared" ca="1" si="307"/>
        <v>21.001.004</v>
      </c>
      <c r="J713" s="806" t="s">
        <v>6952</v>
      </c>
      <c r="K713" s="807"/>
      <c r="L713" s="1351"/>
      <c r="M713" s="1351"/>
      <c r="N713" s="1089">
        <f t="shared" ca="1" si="308"/>
        <v>0</v>
      </c>
      <c r="O713" s="1358"/>
      <c r="P713" s="810"/>
      <c r="Q713" s="210"/>
      <c r="R713" s="210"/>
      <c r="S713" s="210"/>
    </row>
    <row r="714" spans="1:19" s="209" customFormat="1" ht="13.9" hidden="1" customHeight="1" outlineLevel="2" x14ac:dyDescent="0.2">
      <c r="A714" s="1353">
        <f ca="1">IF($H714="UNIDADE CONSTRUTIVA",OFFSET(A714,-1,0)+1,LARGE(A$3:A711,1))</f>
        <v>0</v>
      </c>
      <c r="B714" s="1353">
        <f t="shared" ca="1" si="303"/>
        <v>21</v>
      </c>
      <c r="C714" s="1353">
        <f t="shared" ca="1" si="304"/>
        <v>1</v>
      </c>
      <c r="D714" s="1354">
        <f t="shared" ca="1" si="305"/>
        <v>4</v>
      </c>
      <c r="E714" s="1354">
        <f t="shared" ca="1" si="306"/>
        <v>1</v>
      </c>
      <c r="G714" s="803"/>
      <c r="H714" s="804" t="s">
        <v>559</v>
      </c>
      <c r="I714" s="805" t="str">
        <f t="shared" ca="1" si="307"/>
        <v>21.001.004.001</v>
      </c>
      <c r="J714" s="806"/>
      <c r="K714" s="807" t="s">
        <v>1</v>
      </c>
      <c r="L714" s="1351">
        <v>625.62</v>
      </c>
      <c r="M714" s="1351"/>
      <c r="N714" s="1089">
        <f t="shared" si="308"/>
        <v>0</v>
      </c>
      <c r="O714" s="1358"/>
      <c r="P714" s="810" t="s">
        <v>3784</v>
      </c>
      <c r="Q714" s="210"/>
      <c r="R714" s="210"/>
      <c r="S714" s="210"/>
    </row>
    <row r="715" spans="1:19" s="209" customFormat="1" ht="13.9" hidden="1" customHeight="1" outlineLevel="1" x14ac:dyDescent="0.2">
      <c r="A715" s="1353">
        <f ca="1">IF($H715="UNIDADE CONSTRUTIVA",OFFSET(A715,-1,0)+1,LARGE(A$3:A706,1))</f>
        <v>0</v>
      </c>
      <c r="B715" s="1353">
        <f t="shared" ca="1" si="251"/>
        <v>21</v>
      </c>
      <c r="C715" s="1353">
        <f t="shared" ca="1" si="252"/>
        <v>2</v>
      </c>
      <c r="D715" s="1354">
        <f t="shared" ca="1" si="253"/>
        <v>0</v>
      </c>
      <c r="E715" s="1354">
        <f t="shared" ca="1" si="254"/>
        <v>1</v>
      </c>
      <c r="G715" s="803"/>
      <c r="H715" s="804" t="s">
        <v>557</v>
      </c>
      <c r="I715" s="805" t="str">
        <f t="shared" ca="1" si="250"/>
        <v>21.002</v>
      </c>
      <c r="J715" s="806" t="s">
        <v>477</v>
      </c>
      <c r="K715" s="807"/>
      <c r="L715" s="1351"/>
      <c r="M715" s="1351"/>
      <c r="N715" s="1089">
        <f t="shared" ca="1" si="308"/>
        <v>469796.58000000007</v>
      </c>
      <c r="O715" s="1358"/>
      <c r="P715" s="810"/>
      <c r="Q715" s="210"/>
      <c r="R715" s="210"/>
      <c r="S715" s="210"/>
    </row>
    <row r="716" spans="1:19" s="209" customFormat="1" ht="13.9" hidden="1" customHeight="1" outlineLevel="1" collapsed="1" x14ac:dyDescent="0.2">
      <c r="A716" s="1353">
        <f ca="1">IF($H716="UNIDADE CONSTRUTIVA",OFFSET(A716,-1,0)+1,LARGE(A$3:A707,1))</f>
        <v>0</v>
      </c>
      <c r="B716" s="1353">
        <f t="shared" ca="1" si="251"/>
        <v>21</v>
      </c>
      <c r="C716" s="1353">
        <f t="shared" ca="1" si="252"/>
        <v>2</v>
      </c>
      <c r="D716" s="1354">
        <f t="shared" ca="1" si="253"/>
        <v>1</v>
      </c>
      <c r="E716" s="1354">
        <f t="shared" ca="1" si="254"/>
        <v>0</v>
      </c>
      <c r="G716" s="803"/>
      <c r="H716" s="804" t="s">
        <v>558</v>
      </c>
      <c r="I716" s="805" t="str">
        <f t="shared" ca="1" si="250"/>
        <v>21.002.001</v>
      </c>
      <c r="J716" s="806" t="s">
        <v>480</v>
      </c>
      <c r="K716" s="807"/>
      <c r="L716" s="1351"/>
      <c r="M716" s="1351"/>
      <c r="N716" s="1089">
        <f t="shared" ca="1" si="308"/>
        <v>0</v>
      </c>
      <c r="O716" s="1358"/>
      <c r="P716" s="810"/>
      <c r="Q716" s="210"/>
      <c r="R716" s="210"/>
      <c r="S716" s="210"/>
    </row>
    <row r="717" spans="1:19" s="209" customFormat="1" ht="13.9" hidden="1" customHeight="1" outlineLevel="2" x14ac:dyDescent="0.2">
      <c r="A717" s="1353">
        <f ca="1">IF($H717="UNIDADE CONSTRUTIVA",OFFSET(A717,-1,0)+1,LARGE(A$3:A708,1))</f>
        <v>0</v>
      </c>
      <c r="B717" s="1353">
        <f t="shared" ca="1" si="251"/>
        <v>21</v>
      </c>
      <c r="C717" s="1353">
        <f t="shared" ca="1" si="252"/>
        <v>2</v>
      </c>
      <c r="D717" s="1354">
        <f t="shared" ca="1" si="253"/>
        <v>1</v>
      </c>
      <c r="E717" s="1354">
        <f t="shared" ca="1" si="254"/>
        <v>1</v>
      </c>
      <c r="G717" s="803"/>
      <c r="H717" s="804" t="s">
        <v>559</v>
      </c>
      <c r="I717" s="805" t="str">
        <f t="shared" ca="1" si="250"/>
        <v>21.002.001.001</v>
      </c>
      <c r="J717" s="806" t="s">
        <v>481</v>
      </c>
      <c r="K717" s="807" t="s">
        <v>453</v>
      </c>
      <c r="L717" s="1351">
        <v>1</v>
      </c>
      <c r="M717" s="1351"/>
      <c r="N717" s="1089">
        <f t="shared" si="308"/>
        <v>0</v>
      </c>
      <c r="O717" s="1358"/>
      <c r="P717" s="810" t="s">
        <v>3784</v>
      </c>
      <c r="Q717" s="210"/>
      <c r="R717" s="210"/>
      <c r="S717" s="210"/>
    </row>
    <row r="718" spans="1:19" s="209" customFormat="1" ht="13.9" hidden="1" customHeight="1" outlineLevel="1" collapsed="1" x14ac:dyDescent="0.2">
      <c r="A718" s="1353">
        <f ca="1">IF($H718="UNIDADE CONSTRUTIVA",OFFSET(A718,-1,0)+1,LARGE(A$3:A715,1))</f>
        <v>0</v>
      </c>
      <c r="B718" s="1353">
        <f t="shared" ca="1" si="251"/>
        <v>21</v>
      </c>
      <c r="C718" s="1353">
        <f t="shared" ca="1" si="252"/>
        <v>2</v>
      </c>
      <c r="D718" s="1354">
        <f t="shared" ca="1" si="253"/>
        <v>2</v>
      </c>
      <c r="E718" s="1354">
        <f t="shared" ca="1" si="254"/>
        <v>0</v>
      </c>
      <c r="G718" s="803"/>
      <c r="H718" s="804" t="s">
        <v>558</v>
      </c>
      <c r="I718" s="805" t="str">
        <f t="shared" ca="1" si="250"/>
        <v>21.002.002</v>
      </c>
      <c r="J718" s="806" t="s">
        <v>482</v>
      </c>
      <c r="K718" s="807"/>
      <c r="L718" s="1351"/>
      <c r="M718" s="1351"/>
      <c r="N718" s="1089">
        <f t="shared" ca="1" si="308"/>
        <v>0</v>
      </c>
      <c r="O718" s="1358"/>
      <c r="P718" s="810"/>
      <c r="Q718" s="210"/>
      <c r="R718" s="210"/>
      <c r="S718" s="210"/>
    </row>
    <row r="719" spans="1:19" s="209" customFormat="1" ht="13.9" hidden="1" customHeight="1" outlineLevel="2" x14ac:dyDescent="0.2">
      <c r="A719" s="1353">
        <f ca="1">IF($H719="UNIDADE CONSTRUTIVA",OFFSET(A719,-1,0)+1,LARGE(A$3:A716,1))</f>
        <v>0</v>
      </c>
      <c r="B719" s="1353">
        <f t="shared" ca="1" si="251"/>
        <v>21</v>
      </c>
      <c r="C719" s="1353">
        <f t="shared" ca="1" si="252"/>
        <v>2</v>
      </c>
      <c r="D719" s="1354">
        <f t="shared" ca="1" si="253"/>
        <v>2</v>
      </c>
      <c r="E719" s="1354">
        <f t="shared" ca="1" si="254"/>
        <v>1</v>
      </c>
      <c r="G719" s="803"/>
      <c r="H719" s="804" t="s">
        <v>559</v>
      </c>
      <c r="I719" s="805" t="str">
        <f t="shared" ca="1" si="250"/>
        <v>21.002.002.001</v>
      </c>
      <c r="J719" s="806" t="s">
        <v>483</v>
      </c>
      <c r="K719" s="807" t="s">
        <v>453</v>
      </c>
      <c r="L719" s="1351">
        <v>1</v>
      </c>
      <c r="M719" s="1351"/>
      <c r="N719" s="1089">
        <f t="shared" si="308"/>
        <v>0</v>
      </c>
      <c r="O719" s="1358"/>
      <c r="P719" s="810" t="s">
        <v>3784</v>
      </c>
      <c r="Q719" s="210"/>
      <c r="R719" s="210"/>
      <c r="S719" s="210"/>
    </row>
    <row r="720" spans="1:19" s="209" customFormat="1" ht="13.9" hidden="1" customHeight="1" outlineLevel="2" x14ac:dyDescent="0.2">
      <c r="A720" s="1353">
        <f ca="1">IF($H720="UNIDADE CONSTRUTIVA",OFFSET(A720,-1,0)+1,LARGE(A$3:A717,1))</f>
        <v>0</v>
      </c>
      <c r="B720" s="1353">
        <f t="shared" ref="B720:B785" ca="1" si="309">IF(H720="UNIDADE CONSTRUTIVA",0,IF(H720="CÉLULA CONSTRUTIVA",OFFSET(B720,-1,0)+1,OFFSET(B720,-1,0)))</f>
        <v>21</v>
      </c>
      <c r="C720" s="1353">
        <f t="shared" ref="C720:C785" ca="1" si="310">IF(H720="CÉLULA CONSTRUTIVA",0,IF(H720="ETAPA",OFFSET(C720,-1,0)+1,OFFSET(C720,-1,0)))</f>
        <v>2</v>
      </c>
      <c r="D720" s="1354">
        <f t="shared" ref="D720:D785" ca="1" si="311">IF(H720="ETAPA",0,IF(H720="SUBETAPA",OFFSET(D720,-1,0)+1,OFFSET(D720,-1,0)))</f>
        <v>2</v>
      </c>
      <c r="E720" s="1354">
        <f t="shared" ref="E720:E785" ca="1" si="312">IF(H720="Subetapa",0,IF(H720="serviço",OFFSET(E720,-1,0)+1,OFFSET(E720,-1,0)))</f>
        <v>2</v>
      </c>
      <c r="G720" s="803"/>
      <c r="H720" s="804" t="s">
        <v>559</v>
      </c>
      <c r="I720" s="805" t="str">
        <f t="shared" ref="I720:I739" ca="1" si="313">IF(H720="Unidade Construtiva",TEXT(A720,"00"),IF(H720="Célula Construtiva",TEXT(B720,"00"),IF(H720="Etapa",CONCATENATE(TEXT(B720,"00"),".",TEXT(C720,"000")),IF(H720="Subetapa",CONCATENATE(TEXT(B720,"00"),".",TEXT(C720,"000"),".",TEXT(D720,"000")),IF(H720="Serviço",CONCATENATE(TEXT(B720,"00"),".",TEXT(C720,"000"),".",TEXT(D720,"000"),".",TEXT(E720,"000")),"")))))</f>
        <v>21.002.002.002</v>
      </c>
      <c r="J720" s="806" t="s">
        <v>3941</v>
      </c>
      <c r="K720" s="807" t="s">
        <v>1</v>
      </c>
      <c r="L720" s="1351"/>
      <c r="M720" s="1351">
        <v>71.678088677685949</v>
      </c>
      <c r="N720" s="1089">
        <f t="shared" si="308"/>
        <v>0</v>
      </c>
      <c r="O720" s="1358"/>
      <c r="P720" s="810" t="s">
        <v>3784</v>
      </c>
      <c r="Q720" s="210"/>
      <c r="R720" s="210"/>
      <c r="S720" s="210"/>
    </row>
    <row r="721" spans="1:21" s="209" customFormat="1" ht="13.9" hidden="1" customHeight="1" outlineLevel="2" x14ac:dyDescent="0.2">
      <c r="A721" s="1353">
        <f ca="1">IF($H721="UNIDADE CONSTRUTIVA",OFFSET(A721,-1,0)+1,LARGE(A$3:A718,1))</f>
        <v>0</v>
      </c>
      <c r="B721" s="1353">
        <f t="shared" ca="1" si="309"/>
        <v>21</v>
      </c>
      <c r="C721" s="1353">
        <f t="shared" ca="1" si="310"/>
        <v>2</v>
      </c>
      <c r="D721" s="1354">
        <f t="shared" ca="1" si="311"/>
        <v>2</v>
      </c>
      <c r="E721" s="1354">
        <f t="shared" ca="1" si="312"/>
        <v>3</v>
      </c>
      <c r="G721" s="803"/>
      <c r="H721" s="804" t="s">
        <v>559</v>
      </c>
      <c r="I721" s="805" t="str">
        <f t="shared" ca="1" si="313"/>
        <v>21.002.002.003</v>
      </c>
      <c r="J721" s="806" t="s">
        <v>3942</v>
      </c>
      <c r="K721" s="807" t="s">
        <v>4</v>
      </c>
      <c r="L721" s="1351"/>
      <c r="M721" s="1351">
        <v>557.26</v>
      </c>
      <c r="N721" s="1089">
        <f t="shared" si="308"/>
        <v>0</v>
      </c>
      <c r="O721" s="1358"/>
      <c r="P721" s="810" t="s">
        <v>3784</v>
      </c>
      <c r="Q721" s="210"/>
      <c r="R721" s="210"/>
      <c r="S721" s="210"/>
    </row>
    <row r="722" spans="1:21" s="209" customFormat="1" ht="13.9" hidden="1" customHeight="1" outlineLevel="2" x14ac:dyDescent="0.2">
      <c r="A722" s="1353">
        <f ca="1">IF($H722="UNIDADE CONSTRUTIVA",OFFSET(A722,-1,0)+1,LARGE(A$3:A719,1))</f>
        <v>0</v>
      </c>
      <c r="B722" s="1353">
        <f t="shared" ca="1" si="309"/>
        <v>21</v>
      </c>
      <c r="C722" s="1353">
        <f t="shared" ca="1" si="310"/>
        <v>2</v>
      </c>
      <c r="D722" s="1354">
        <f t="shared" ca="1" si="311"/>
        <v>2</v>
      </c>
      <c r="E722" s="1354">
        <f t="shared" ca="1" si="312"/>
        <v>4</v>
      </c>
      <c r="G722" s="803"/>
      <c r="H722" s="804" t="s">
        <v>559</v>
      </c>
      <c r="I722" s="805" t="str">
        <f t="shared" ca="1" si="313"/>
        <v>21.002.002.004</v>
      </c>
      <c r="J722" s="806" t="s">
        <v>3943</v>
      </c>
      <c r="K722" s="807" t="s">
        <v>5</v>
      </c>
      <c r="L722" s="1351"/>
      <c r="M722" s="1351">
        <v>7.7672250000000007</v>
      </c>
      <c r="N722" s="1089">
        <f t="shared" si="308"/>
        <v>0</v>
      </c>
      <c r="O722" s="1358"/>
      <c r="P722" s="810" t="s">
        <v>3784</v>
      </c>
      <c r="Q722" s="210"/>
      <c r="R722" s="210"/>
      <c r="S722" s="210"/>
    </row>
    <row r="723" spans="1:21" s="209" customFormat="1" ht="13.9" hidden="1" customHeight="1" outlineLevel="2" x14ac:dyDescent="0.2">
      <c r="A723" s="1353">
        <f ca="1">IF($H723="UNIDADE CONSTRUTIVA",OFFSET(A723,-1,0)+1,LARGE(A$3:A720,1))</f>
        <v>0</v>
      </c>
      <c r="B723" s="1353">
        <f t="shared" ca="1" si="309"/>
        <v>21</v>
      </c>
      <c r="C723" s="1353">
        <f t="shared" ca="1" si="310"/>
        <v>2</v>
      </c>
      <c r="D723" s="1354">
        <f t="shared" ca="1" si="311"/>
        <v>2</v>
      </c>
      <c r="E723" s="1354">
        <f t="shared" ca="1" si="312"/>
        <v>5</v>
      </c>
      <c r="G723" s="803"/>
      <c r="H723" s="804" t="s">
        <v>559</v>
      </c>
      <c r="I723" s="805" t="str">
        <f t="shared" ca="1" si="313"/>
        <v>21.002.002.005</v>
      </c>
      <c r="J723" s="806" t="s">
        <v>3944</v>
      </c>
      <c r="K723" s="807" t="s">
        <v>453</v>
      </c>
      <c r="L723" s="1351">
        <v>1</v>
      </c>
      <c r="M723" s="1351"/>
      <c r="N723" s="1089">
        <f t="shared" si="308"/>
        <v>0</v>
      </c>
      <c r="O723" s="1358"/>
      <c r="P723" s="810" t="s">
        <v>3784</v>
      </c>
      <c r="Q723" s="210"/>
      <c r="R723" s="210"/>
      <c r="S723" s="210"/>
    </row>
    <row r="724" spans="1:21" s="209" customFormat="1" ht="13.9" hidden="1" customHeight="1" outlineLevel="2" x14ac:dyDescent="0.2">
      <c r="A724" s="1353">
        <f ca="1">IF($H724="UNIDADE CONSTRUTIVA",OFFSET(A724,-1,0)+1,LARGE(A$3:A721,1))</f>
        <v>0</v>
      </c>
      <c r="B724" s="1353">
        <f t="shared" ca="1" si="309"/>
        <v>21</v>
      </c>
      <c r="C724" s="1353">
        <f t="shared" ca="1" si="310"/>
        <v>2</v>
      </c>
      <c r="D724" s="1354">
        <f t="shared" ca="1" si="311"/>
        <v>2</v>
      </c>
      <c r="E724" s="1354">
        <f t="shared" ca="1" si="312"/>
        <v>6</v>
      </c>
      <c r="G724" s="803"/>
      <c r="H724" s="804" t="s">
        <v>559</v>
      </c>
      <c r="I724" s="805" t="str">
        <f t="shared" ca="1" si="313"/>
        <v>21.002.002.006</v>
      </c>
      <c r="J724" s="806" t="s">
        <v>3945</v>
      </c>
      <c r="K724" s="807" t="s">
        <v>453</v>
      </c>
      <c r="L724" s="1351">
        <v>1</v>
      </c>
      <c r="M724" s="1351"/>
      <c r="N724" s="1089">
        <f t="shared" si="308"/>
        <v>0</v>
      </c>
      <c r="O724" s="1358"/>
      <c r="P724" s="810" t="s">
        <v>3784</v>
      </c>
      <c r="Q724" s="210"/>
      <c r="R724" s="210"/>
      <c r="S724" s="210"/>
    </row>
    <row r="725" spans="1:21" s="209" customFormat="1" ht="13.9" hidden="1" customHeight="1" outlineLevel="2" x14ac:dyDescent="0.2">
      <c r="A725" s="1353">
        <f ca="1">IF($H725="UNIDADE CONSTRUTIVA",OFFSET(A725,-1,0)+1,LARGE(A$3:A722,1))</f>
        <v>0</v>
      </c>
      <c r="B725" s="1353">
        <f t="shared" ca="1" si="309"/>
        <v>21</v>
      </c>
      <c r="C725" s="1353">
        <f t="shared" ca="1" si="310"/>
        <v>2</v>
      </c>
      <c r="D725" s="1354">
        <f t="shared" ca="1" si="311"/>
        <v>2</v>
      </c>
      <c r="E725" s="1354">
        <f t="shared" ca="1" si="312"/>
        <v>7</v>
      </c>
      <c r="G725" s="803"/>
      <c r="H725" s="804" t="s">
        <v>559</v>
      </c>
      <c r="I725" s="805" t="str">
        <f t="shared" ca="1" si="313"/>
        <v>21.002.002.007</v>
      </c>
      <c r="J725" s="806" t="s">
        <v>3946</v>
      </c>
      <c r="K725" s="807" t="s">
        <v>453</v>
      </c>
      <c r="L725" s="1351">
        <v>1</v>
      </c>
      <c r="M725" s="1351"/>
      <c r="N725" s="1089">
        <f t="shared" si="308"/>
        <v>0</v>
      </c>
      <c r="O725" s="1358"/>
      <c r="P725" s="810" t="s">
        <v>3784</v>
      </c>
      <c r="Q725" s="210"/>
      <c r="R725" s="210"/>
      <c r="S725" s="210"/>
    </row>
    <row r="726" spans="1:21" s="209" customFormat="1" ht="13.9" hidden="1" customHeight="1" outlineLevel="1" collapsed="1" x14ac:dyDescent="0.2">
      <c r="A726" s="1353">
        <f ca="1">IF($H726="UNIDADE CONSTRUTIVA",OFFSET(A726,-1,0)+1,LARGE(A$3:A723,1))</f>
        <v>0</v>
      </c>
      <c r="B726" s="1353">
        <f t="shared" ca="1" si="309"/>
        <v>21</v>
      </c>
      <c r="C726" s="1353">
        <f t="shared" ca="1" si="310"/>
        <v>2</v>
      </c>
      <c r="D726" s="1354">
        <f t="shared" ca="1" si="311"/>
        <v>3</v>
      </c>
      <c r="E726" s="1354">
        <f t="shared" ca="1" si="312"/>
        <v>0</v>
      </c>
      <c r="G726" s="803"/>
      <c r="H726" s="804" t="s">
        <v>558</v>
      </c>
      <c r="I726" s="805" t="str">
        <f t="shared" ca="1" si="313"/>
        <v>21.002.003</v>
      </c>
      <c r="J726" s="806" t="s">
        <v>6953</v>
      </c>
      <c r="K726" s="807"/>
      <c r="L726" s="1351"/>
      <c r="M726" s="1351"/>
      <c r="N726" s="1089">
        <f t="shared" ca="1" si="308"/>
        <v>0</v>
      </c>
      <c r="O726" s="1358"/>
      <c r="P726" s="810"/>
      <c r="Q726" s="210"/>
      <c r="R726" s="210"/>
      <c r="S726" s="210"/>
    </row>
    <row r="727" spans="1:21" s="209" customFormat="1" ht="13.9" hidden="1" customHeight="1" outlineLevel="2" x14ac:dyDescent="0.2">
      <c r="A727" s="1353">
        <f ca="1">IF($H727="UNIDADE CONSTRUTIVA",OFFSET(A727,-1,0)+1,LARGE(A$3:A724,1))</f>
        <v>0</v>
      </c>
      <c r="B727" s="1353">
        <f t="shared" ca="1" si="309"/>
        <v>21</v>
      </c>
      <c r="C727" s="1353">
        <f t="shared" ca="1" si="310"/>
        <v>2</v>
      </c>
      <c r="D727" s="1354">
        <f t="shared" ca="1" si="311"/>
        <v>3</v>
      </c>
      <c r="E727" s="1354">
        <f t="shared" ca="1" si="312"/>
        <v>1</v>
      </c>
      <c r="G727" s="803"/>
      <c r="H727" s="804" t="s">
        <v>559</v>
      </c>
      <c r="I727" s="805" t="str">
        <f t="shared" ca="1" si="313"/>
        <v>21.002.003.001</v>
      </c>
      <c r="J727" s="806"/>
      <c r="K727" s="807" t="s">
        <v>453</v>
      </c>
      <c r="L727" s="1351">
        <v>1</v>
      </c>
      <c r="M727" s="1351"/>
      <c r="N727" s="1089">
        <f t="shared" si="308"/>
        <v>0</v>
      </c>
      <c r="O727" s="1358"/>
      <c r="P727" s="810" t="s">
        <v>3784</v>
      </c>
      <c r="Q727" s="210"/>
      <c r="R727" s="210"/>
      <c r="S727" s="210"/>
    </row>
    <row r="728" spans="1:21" s="209" customFormat="1" ht="13.9" hidden="1" customHeight="1" outlineLevel="1" collapsed="1" x14ac:dyDescent="0.2">
      <c r="A728" s="1353">
        <f ca="1">IF($H728="UNIDADE CONSTRUTIVA",OFFSET(A728,-1,0)+1,LARGE(A$3:A723,1))</f>
        <v>0</v>
      </c>
      <c r="B728" s="1353">
        <f t="shared" ca="1" si="309"/>
        <v>21</v>
      </c>
      <c r="C728" s="1353">
        <f t="shared" ca="1" si="310"/>
        <v>2</v>
      </c>
      <c r="D728" s="1354">
        <f t="shared" ca="1" si="311"/>
        <v>4</v>
      </c>
      <c r="E728" s="1354">
        <f t="shared" ca="1" si="312"/>
        <v>0</v>
      </c>
      <c r="G728" s="803"/>
      <c r="H728" s="804" t="s">
        <v>558</v>
      </c>
      <c r="I728" s="805" t="str">
        <f t="shared" ca="1" si="313"/>
        <v>21.002.004</v>
      </c>
      <c r="J728" s="806" t="s">
        <v>566</v>
      </c>
      <c r="K728" s="807"/>
      <c r="L728" s="1351"/>
      <c r="M728" s="1351"/>
      <c r="N728" s="1089">
        <f t="shared" ca="1" si="308"/>
        <v>0</v>
      </c>
      <c r="O728" s="1358"/>
      <c r="P728" s="810"/>
      <c r="Q728" s="210"/>
      <c r="R728" s="210"/>
      <c r="S728" s="210"/>
    </row>
    <row r="729" spans="1:21" s="209" customFormat="1" ht="13.9" hidden="1" customHeight="1" outlineLevel="2" x14ac:dyDescent="0.2">
      <c r="A729" s="1353">
        <f ca="1">IF($H729="UNIDADE CONSTRUTIVA",OFFSET(A729,-1,0)+1,LARGE(A$3:A724,1))</f>
        <v>0</v>
      </c>
      <c r="B729" s="1353">
        <f t="shared" ca="1" si="309"/>
        <v>21</v>
      </c>
      <c r="C729" s="1353">
        <f t="shared" ca="1" si="310"/>
        <v>2</v>
      </c>
      <c r="D729" s="1354">
        <f t="shared" ca="1" si="311"/>
        <v>4</v>
      </c>
      <c r="E729" s="1354">
        <f t="shared" ca="1" si="312"/>
        <v>1</v>
      </c>
      <c r="G729" s="803"/>
      <c r="H729" s="804" t="s">
        <v>559</v>
      </c>
      <c r="I729" s="805" t="str">
        <f t="shared" ca="1" si="313"/>
        <v>21.002.004.001</v>
      </c>
      <c r="J729" s="1699" t="s">
        <v>566</v>
      </c>
      <c r="K729" s="807" t="s">
        <v>453</v>
      </c>
      <c r="L729" s="1351">
        <v>1</v>
      </c>
      <c r="M729" s="1351"/>
      <c r="N729" s="1089">
        <f t="shared" si="308"/>
        <v>0</v>
      </c>
      <c r="O729" s="1358"/>
      <c r="P729" s="810" t="s">
        <v>3784</v>
      </c>
      <c r="Q729" s="210"/>
      <c r="R729" s="210"/>
      <c r="S729" s="210"/>
    </row>
    <row r="730" spans="1:21" s="209" customFormat="1" ht="13.9" hidden="1" customHeight="1" outlineLevel="1" collapsed="1" x14ac:dyDescent="0.2">
      <c r="A730" s="1353">
        <f ca="1">IF($H730="UNIDADE CONSTRUTIVA",OFFSET(A730,-1,0)+1,LARGE(A$3:A725,1))</f>
        <v>0</v>
      </c>
      <c r="B730" s="1353">
        <f t="shared" ca="1" si="309"/>
        <v>21</v>
      </c>
      <c r="C730" s="1353">
        <f t="shared" ca="1" si="310"/>
        <v>2</v>
      </c>
      <c r="D730" s="1354">
        <f t="shared" ca="1" si="311"/>
        <v>5</v>
      </c>
      <c r="E730" s="1354">
        <f t="shared" ca="1" si="312"/>
        <v>0</v>
      </c>
      <c r="G730" s="803"/>
      <c r="H730" s="804" t="s">
        <v>558</v>
      </c>
      <c r="I730" s="805" t="str">
        <f t="shared" ca="1" si="313"/>
        <v>21.002.005</v>
      </c>
      <c r="J730" s="806" t="s">
        <v>484</v>
      </c>
      <c r="K730" s="807"/>
      <c r="L730" s="1351"/>
      <c r="M730" s="1351"/>
      <c r="N730" s="1089">
        <f t="shared" ca="1" si="308"/>
        <v>418483.26000000007</v>
      </c>
      <c r="O730" s="1358"/>
      <c r="P730" s="810"/>
      <c r="Q730" s="210"/>
      <c r="R730" s="210"/>
      <c r="S730" s="210"/>
    </row>
    <row r="731" spans="1:21" s="209" customFormat="1" ht="13.9" hidden="1" customHeight="1" outlineLevel="2" x14ac:dyDescent="0.2">
      <c r="A731" s="1353">
        <f ca="1">IF($H731="UNIDADE CONSTRUTIVA",OFFSET(A731,-1,0)+1,LARGE(A$3:A728,1))</f>
        <v>0</v>
      </c>
      <c r="B731" s="1353">
        <f t="shared" ca="1" si="309"/>
        <v>21</v>
      </c>
      <c r="C731" s="1353">
        <f t="shared" ca="1" si="310"/>
        <v>2</v>
      </c>
      <c r="D731" s="1354">
        <f t="shared" ca="1" si="311"/>
        <v>5</v>
      </c>
      <c r="E731" s="1354">
        <f t="shared" ca="1" si="312"/>
        <v>1</v>
      </c>
      <c r="G731" s="803"/>
      <c r="H731" s="804" t="s">
        <v>559</v>
      </c>
      <c r="I731" s="805" t="str">
        <f t="shared" ca="1" si="313"/>
        <v>21.002.005.001</v>
      </c>
      <c r="J731" s="806" t="s">
        <v>485</v>
      </c>
      <c r="K731" s="807" t="s">
        <v>453</v>
      </c>
      <c r="L731" s="1351">
        <v>1</v>
      </c>
      <c r="M731" s="1351">
        <v>211667.44500000004</v>
      </c>
      <c r="N731" s="1089">
        <f t="shared" si="308"/>
        <v>211667.44500000004</v>
      </c>
      <c r="O731" s="1358"/>
      <c r="P731" s="810" t="s">
        <v>3784</v>
      </c>
      <c r="Q731" s="210"/>
      <c r="R731" s="210"/>
      <c r="S731" s="210"/>
    </row>
    <row r="732" spans="1:21" s="209" customFormat="1" ht="13.9" hidden="1" customHeight="1" outlineLevel="2" x14ac:dyDescent="0.2">
      <c r="A732" s="1353">
        <f ca="1">IF($H732="UNIDADE CONSTRUTIVA",OFFSET(A732,-1,0)+1,LARGE(A$3:A729,1))</f>
        <v>0</v>
      </c>
      <c r="B732" s="1353">
        <f t="shared" ca="1" si="309"/>
        <v>21</v>
      </c>
      <c r="C732" s="1353">
        <f t="shared" ca="1" si="310"/>
        <v>2</v>
      </c>
      <c r="D732" s="1354">
        <f t="shared" ca="1" si="311"/>
        <v>5</v>
      </c>
      <c r="E732" s="1354">
        <f t="shared" ca="1" si="312"/>
        <v>2</v>
      </c>
      <c r="G732" s="803"/>
      <c r="H732" s="804" t="s">
        <v>559</v>
      </c>
      <c r="I732" s="805" t="str">
        <f t="shared" ca="1" si="313"/>
        <v>21.002.005.002</v>
      </c>
      <c r="J732" s="806" t="s">
        <v>486</v>
      </c>
      <c r="K732" s="807" t="s">
        <v>453</v>
      </c>
      <c r="L732" s="1351">
        <v>1</v>
      </c>
      <c r="M732" s="1351">
        <v>70555.815000000017</v>
      </c>
      <c r="N732" s="1089">
        <f t="shared" si="308"/>
        <v>70555.815000000017</v>
      </c>
      <c r="O732" s="1358"/>
      <c r="P732" s="810" t="s">
        <v>3784</v>
      </c>
      <c r="Q732" s="210"/>
      <c r="R732" s="210"/>
      <c r="S732" s="210"/>
    </row>
    <row r="733" spans="1:21" s="209" customFormat="1" ht="13.9" hidden="1" customHeight="1" outlineLevel="2" x14ac:dyDescent="0.2">
      <c r="A733" s="1353">
        <f ca="1">IF($H733="UNIDADE CONSTRUTIVA",OFFSET(A733,-1,0)+1,LARGE(A$3:A730,1))</f>
        <v>0</v>
      </c>
      <c r="B733" s="1353">
        <f t="shared" ca="1" si="309"/>
        <v>21</v>
      </c>
      <c r="C733" s="1353">
        <f t="shared" ca="1" si="310"/>
        <v>2</v>
      </c>
      <c r="D733" s="1354">
        <f t="shared" ca="1" si="311"/>
        <v>5</v>
      </c>
      <c r="E733" s="1354">
        <f t="shared" ca="1" si="312"/>
        <v>3</v>
      </c>
      <c r="G733" s="803"/>
      <c r="H733" s="804" t="s">
        <v>559</v>
      </c>
      <c r="I733" s="805" t="str">
        <f t="shared" ca="1" si="313"/>
        <v>21.002.005.003</v>
      </c>
      <c r="J733" s="806" t="s">
        <v>3947</v>
      </c>
      <c r="K733" s="807" t="s">
        <v>453</v>
      </c>
      <c r="L733" s="1351">
        <v>1</v>
      </c>
      <c r="M733" s="1351">
        <v>136260</v>
      </c>
      <c r="N733" s="1089">
        <f t="shared" si="308"/>
        <v>136260</v>
      </c>
      <c r="O733" s="1358"/>
      <c r="P733" s="810" t="s">
        <v>3784</v>
      </c>
      <c r="Q733" s="210"/>
      <c r="R733" s="210"/>
      <c r="S733" s="146"/>
      <c r="T733" s="65"/>
      <c r="U733" s="65"/>
    </row>
    <row r="734" spans="1:21" s="209" customFormat="1" ht="13.9" hidden="1" customHeight="1" outlineLevel="1" collapsed="1" x14ac:dyDescent="0.2">
      <c r="A734" s="1353">
        <f ca="1">IF($H734="UNIDADE CONSTRUTIVA",OFFSET(A734,-1,0)+1,LARGE(A$3:A731,1))</f>
        <v>0</v>
      </c>
      <c r="B734" s="1353">
        <f t="shared" ca="1" si="309"/>
        <v>21</v>
      </c>
      <c r="C734" s="1353">
        <f t="shared" ca="1" si="310"/>
        <v>2</v>
      </c>
      <c r="D734" s="1354">
        <f t="shared" ca="1" si="311"/>
        <v>6</v>
      </c>
      <c r="E734" s="1354">
        <f t="shared" ca="1" si="312"/>
        <v>0</v>
      </c>
      <c r="G734" s="803"/>
      <c r="H734" s="804" t="s">
        <v>558</v>
      </c>
      <c r="I734" s="805" t="str">
        <f t="shared" ca="1" si="313"/>
        <v>21.002.006</v>
      </c>
      <c r="J734" s="806" t="s">
        <v>487</v>
      </c>
      <c r="K734" s="807"/>
      <c r="L734" s="1351"/>
      <c r="M734" s="1351"/>
      <c r="N734" s="1089">
        <f t="shared" ca="1" si="308"/>
        <v>51313.320000000007</v>
      </c>
      <c r="O734" s="1358"/>
      <c r="P734" s="810"/>
      <c r="Q734" s="210"/>
      <c r="R734" s="210"/>
      <c r="S734" s="146"/>
      <c r="T734" s="65"/>
      <c r="U734" s="65"/>
    </row>
    <row r="735" spans="1:21" s="209" customFormat="1" ht="13.9" hidden="1" customHeight="1" outlineLevel="2" x14ac:dyDescent="0.2">
      <c r="A735" s="1353">
        <f ca="1">IF($H735="UNIDADE CONSTRUTIVA",OFFSET(A735,-1,0)+1,LARGE(A$3:A732,1))</f>
        <v>0</v>
      </c>
      <c r="B735" s="1353">
        <f t="shared" ca="1" si="309"/>
        <v>21</v>
      </c>
      <c r="C735" s="1353">
        <f t="shared" ca="1" si="310"/>
        <v>2</v>
      </c>
      <c r="D735" s="1354">
        <f t="shared" ca="1" si="311"/>
        <v>6</v>
      </c>
      <c r="E735" s="1354">
        <f t="shared" ca="1" si="312"/>
        <v>1</v>
      </c>
      <c r="G735" s="803"/>
      <c r="H735" s="804" t="s">
        <v>559</v>
      </c>
      <c r="I735" s="805" t="str">
        <f t="shared" ca="1" si="313"/>
        <v>21.002.006.001</v>
      </c>
      <c r="J735" s="806" t="s">
        <v>487</v>
      </c>
      <c r="K735" s="807" t="s">
        <v>453</v>
      </c>
      <c r="L735" s="1351">
        <v>1</v>
      </c>
      <c r="M735" s="1351">
        <v>51313.320000000007</v>
      </c>
      <c r="N735" s="1089">
        <f t="shared" si="308"/>
        <v>51313.320000000007</v>
      </c>
      <c r="O735" s="1358"/>
      <c r="P735" s="810" t="s">
        <v>3784</v>
      </c>
      <c r="Q735" s="210"/>
      <c r="R735" s="210"/>
      <c r="S735" s="146"/>
      <c r="T735" s="65"/>
      <c r="U735" s="65"/>
    </row>
    <row r="736" spans="1:21" s="209" customFormat="1" ht="13.9" customHeight="1" collapsed="1" x14ac:dyDescent="0.2">
      <c r="A736" s="1353">
        <f ca="1">IF($H736="UNIDADE CONSTRUTIVA",OFFSET(A736,-1,0)+1,LARGE(A$3:A733,1))</f>
        <v>0</v>
      </c>
      <c r="B736" s="1353">
        <f t="shared" ca="1" si="309"/>
        <v>22</v>
      </c>
      <c r="C736" s="1353">
        <f t="shared" ca="1" si="310"/>
        <v>0</v>
      </c>
      <c r="D736" s="1354">
        <f t="shared" ca="1" si="311"/>
        <v>6</v>
      </c>
      <c r="E736" s="1354">
        <f t="shared" ca="1" si="312"/>
        <v>1</v>
      </c>
      <c r="G736" s="803"/>
      <c r="H736" s="804" t="s">
        <v>556</v>
      </c>
      <c r="I736" s="805" t="str">
        <f t="shared" ca="1" si="313"/>
        <v>22</v>
      </c>
      <c r="J736" s="806" t="s">
        <v>488</v>
      </c>
      <c r="K736" s="807"/>
      <c r="L736" s="1351"/>
      <c r="M736" s="1351"/>
      <c r="N736" s="1089">
        <f t="shared" ca="1" si="308"/>
        <v>0</v>
      </c>
      <c r="O736" s="1358"/>
      <c r="P736" s="810"/>
      <c r="Q736" s="1359"/>
      <c r="R736" s="1359"/>
      <c r="S736" s="146"/>
      <c r="T736" s="65"/>
      <c r="U736" s="65"/>
    </row>
    <row r="737" spans="1:21" s="209" customFormat="1" ht="13.9" hidden="1" customHeight="1" outlineLevel="1" x14ac:dyDescent="0.2">
      <c r="A737" s="1353">
        <f ca="1">IF($H737="UNIDADE CONSTRUTIVA",OFFSET(A737,-1,0)+1,LARGE(A$3:A734,1))</f>
        <v>0</v>
      </c>
      <c r="B737" s="1353">
        <f t="shared" ca="1" si="309"/>
        <v>22</v>
      </c>
      <c r="C737" s="1353">
        <f t="shared" ca="1" si="310"/>
        <v>1</v>
      </c>
      <c r="D737" s="1354">
        <f t="shared" ca="1" si="311"/>
        <v>0</v>
      </c>
      <c r="E737" s="1354">
        <f t="shared" ca="1" si="312"/>
        <v>1</v>
      </c>
      <c r="G737" s="803"/>
      <c r="H737" s="804" t="s">
        <v>557</v>
      </c>
      <c r="I737" s="805" t="str">
        <f t="shared" ca="1" si="313"/>
        <v>22.001</v>
      </c>
      <c r="J737" s="806" t="s">
        <v>488</v>
      </c>
      <c r="K737" s="807"/>
      <c r="L737" s="1351"/>
      <c r="M737" s="1351"/>
      <c r="N737" s="1089">
        <f t="shared" ca="1" si="308"/>
        <v>0</v>
      </c>
      <c r="O737" s="1358"/>
      <c r="P737" s="810"/>
      <c r="Q737" s="210"/>
      <c r="R737" s="210"/>
      <c r="S737" s="146"/>
      <c r="T737" s="65"/>
      <c r="U737" s="65"/>
    </row>
    <row r="738" spans="1:21" s="209" customFormat="1" ht="13.9" hidden="1" customHeight="1" outlineLevel="1" x14ac:dyDescent="0.2">
      <c r="A738" s="1353">
        <f ca="1">IF($H738="UNIDADE CONSTRUTIVA",OFFSET(A738,-1,0)+1,LARGE(A$3:A735,1))</f>
        <v>0</v>
      </c>
      <c r="B738" s="1353">
        <f t="shared" ca="1" si="309"/>
        <v>22</v>
      </c>
      <c r="C738" s="1353">
        <f t="shared" ca="1" si="310"/>
        <v>1</v>
      </c>
      <c r="D738" s="1354">
        <f t="shared" ca="1" si="311"/>
        <v>1</v>
      </c>
      <c r="E738" s="1354">
        <f t="shared" ca="1" si="312"/>
        <v>0</v>
      </c>
      <c r="G738" s="803"/>
      <c r="H738" s="804" t="s">
        <v>558</v>
      </c>
      <c r="I738" s="805" t="str">
        <f t="shared" ca="1" si="313"/>
        <v>22.001.001</v>
      </c>
      <c r="J738" s="806" t="s">
        <v>489</v>
      </c>
      <c r="K738" s="807"/>
      <c r="L738" s="1351"/>
      <c r="M738" s="1351"/>
      <c r="N738" s="1089">
        <f t="shared" ca="1" si="308"/>
        <v>0</v>
      </c>
      <c r="O738" s="1358"/>
      <c r="P738" s="810"/>
      <c r="Q738" s="210"/>
      <c r="R738" s="210"/>
      <c r="S738" s="146"/>
      <c r="T738" s="65"/>
      <c r="U738" s="65"/>
    </row>
    <row r="739" spans="1:21" s="209" customFormat="1" ht="11.25" hidden="1" outlineLevel="2" x14ac:dyDescent="0.2">
      <c r="A739" s="1353">
        <f ca="1">IF($H739="UNIDADE CONSTRUTIVA",OFFSET(A739,-1,0)+1,LARGE(A$3:A736,1))</f>
        <v>0</v>
      </c>
      <c r="B739" s="1353">
        <f t="shared" ca="1" si="309"/>
        <v>22</v>
      </c>
      <c r="C739" s="1353">
        <f t="shared" ca="1" si="310"/>
        <v>1</v>
      </c>
      <c r="D739" s="1354">
        <f t="shared" ca="1" si="311"/>
        <v>1</v>
      </c>
      <c r="E739" s="1354">
        <f t="shared" ca="1" si="312"/>
        <v>1</v>
      </c>
      <c r="G739" s="803"/>
      <c r="H739" s="804" t="s">
        <v>559</v>
      </c>
      <c r="I739" s="805" t="str">
        <f t="shared" ca="1" si="313"/>
        <v>22.001.001.001</v>
      </c>
      <c r="J739" s="806" t="s">
        <v>489</v>
      </c>
      <c r="K739" s="807" t="s">
        <v>453</v>
      </c>
      <c r="L739" s="1351">
        <v>1</v>
      </c>
      <c r="M739" s="1351"/>
      <c r="N739" s="1089">
        <f t="shared" si="308"/>
        <v>0</v>
      </c>
      <c r="O739" s="1358"/>
      <c r="P739" s="810"/>
      <c r="Q739" s="210"/>
      <c r="R739" s="210"/>
      <c r="S739" s="146"/>
      <c r="T739" s="65"/>
      <c r="U739" s="65"/>
    </row>
    <row r="740" spans="1:21" ht="11.25" x14ac:dyDescent="0.2">
      <c r="A740" s="1353">
        <f ca="1">IF($H740="UNIDADE CONSTRUTIVA",OFFSET(A740,-1,0)+1,LARGE(A$3:A737,1))</f>
        <v>0</v>
      </c>
      <c r="B740" s="1353">
        <f t="shared" ca="1" si="309"/>
        <v>22</v>
      </c>
      <c r="C740" s="1353">
        <f t="shared" ca="1" si="310"/>
        <v>1</v>
      </c>
      <c r="D740" s="1354">
        <f t="shared" ca="1" si="311"/>
        <v>1</v>
      </c>
      <c r="E740" s="1354">
        <f t="shared" ca="1" si="312"/>
        <v>1</v>
      </c>
      <c r="F740" s="209"/>
      <c r="M740" s="1371">
        <f ca="1">SUMIFS($N$7:$N$739,$H$7:$H$739,N740)</f>
        <v>7843452.9852420501</v>
      </c>
      <c r="N740" s="1091" t="s">
        <v>556</v>
      </c>
    </row>
    <row r="741" spans="1:21" ht="11.25" x14ac:dyDescent="0.2">
      <c r="A741" s="1353">
        <f ca="1">IF($H741="UNIDADE CONSTRUTIVA",OFFSET(A741,-1,0)+1,LARGE(A$3:A738,1))</f>
        <v>0</v>
      </c>
      <c r="B741" s="1353">
        <f t="shared" ca="1" si="309"/>
        <v>22</v>
      </c>
      <c r="C741" s="1353">
        <f t="shared" ca="1" si="310"/>
        <v>1</v>
      </c>
      <c r="D741" s="1354">
        <f t="shared" ca="1" si="311"/>
        <v>1</v>
      </c>
      <c r="E741" s="1354">
        <f t="shared" ca="1" si="312"/>
        <v>1</v>
      </c>
      <c r="F741" s="209"/>
      <c r="M741" s="1371">
        <f ca="1">SUMIFS($N$7:$N$739,$H$7:$H$739,N741)</f>
        <v>7843452.9852420511</v>
      </c>
      <c r="N741" s="1091" t="s">
        <v>557</v>
      </c>
    </row>
    <row r="742" spans="1:21" ht="11.25" x14ac:dyDescent="0.2">
      <c r="A742" s="1353">
        <f ca="1">IF($H742="UNIDADE CONSTRUTIVA",OFFSET(A742,-1,0)+1,LARGE(A$3:A739,1))</f>
        <v>0</v>
      </c>
      <c r="B742" s="1353">
        <f t="shared" ca="1" si="309"/>
        <v>22</v>
      </c>
      <c r="C742" s="1353">
        <f t="shared" ca="1" si="310"/>
        <v>1</v>
      </c>
      <c r="D742" s="1354">
        <f t="shared" ca="1" si="311"/>
        <v>1</v>
      </c>
      <c r="E742" s="1354">
        <f t="shared" ca="1" si="312"/>
        <v>1</v>
      </c>
      <c r="F742" s="209"/>
      <c r="M742" s="1371">
        <f ca="1">SUMIFS($N$7:$N$739,$H$7:$H$739,N742)</f>
        <v>7843452.9852420529</v>
      </c>
      <c r="N742" s="1091" t="s">
        <v>558</v>
      </c>
    </row>
    <row r="743" spans="1:21" ht="11.25" x14ac:dyDescent="0.2">
      <c r="A743" s="1353">
        <f ca="1">IF($H743="UNIDADE CONSTRUTIVA",OFFSET(A743,-1,0)+1,LARGE(A$3:A740,1))</f>
        <v>0</v>
      </c>
      <c r="B743" s="1353">
        <f t="shared" ca="1" si="309"/>
        <v>22</v>
      </c>
      <c r="C743" s="1353">
        <f t="shared" ca="1" si="310"/>
        <v>1</v>
      </c>
      <c r="D743" s="1354">
        <f t="shared" ca="1" si="311"/>
        <v>1</v>
      </c>
      <c r="E743" s="1354">
        <f t="shared" ca="1" si="312"/>
        <v>1</v>
      </c>
      <c r="F743" s="209"/>
      <c r="M743" s="1371">
        <f ca="1">SUMIFS($N$7:$N$739,$H$7:$H$739,N743)</f>
        <v>7843452.9852420492</v>
      </c>
      <c r="N743" s="1091" t="s">
        <v>559</v>
      </c>
    </row>
    <row r="744" spans="1:21" ht="11.25" x14ac:dyDescent="0.2">
      <c r="A744" s="1353">
        <f ca="1">IF($H744="UNIDADE CONSTRUTIVA",OFFSET(A744,-1,0)+1,LARGE(A$3:A741,1))</f>
        <v>0</v>
      </c>
      <c r="B744" s="1353">
        <f t="shared" ca="1" si="309"/>
        <v>22</v>
      </c>
      <c r="C744" s="1353">
        <f t="shared" ca="1" si="310"/>
        <v>1</v>
      </c>
      <c r="D744" s="1354">
        <f t="shared" ca="1" si="311"/>
        <v>1</v>
      </c>
      <c r="E744" s="1354">
        <f t="shared" ca="1" si="312"/>
        <v>1</v>
      </c>
      <c r="F744" s="209"/>
      <c r="M744" s="1371">
        <v>37673585.492899314</v>
      </c>
      <c r="N744" s="1091" t="s">
        <v>3686</v>
      </c>
    </row>
    <row r="745" spans="1:21" ht="11.25" x14ac:dyDescent="0.2">
      <c r="A745" s="1353">
        <f ca="1">IF($H745="UNIDADE CONSTRUTIVA",OFFSET(A745,-1,0)+1,LARGE(A$3:A742,1))</f>
        <v>0</v>
      </c>
      <c r="B745" s="1353">
        <f t="shared" ca="1" si="309"/>
        <v>22</v>
      </c>
      <c r="C745" s="1353">
        <f t="shared" ca="1" si="310"/>
        <v>1</v>
      </c>
      <c r="D745" s="1354">
        <f t="shared" ca="1" si="311"/>
        <v>1</v>
      </c>
      <c r="E745" s="1354">
        <f t="shared" ca="1" si="312"/>
        <v>1</v>
      </c>
      <c r="F745" s="209"/>
    </row>
    <row r="746" spans="1:21" ht="14.1" customHeight="1" x14ac:dyDescent="0.2">
      <c r="A746" s="1353">
        <f ca="1">IF($H746="UNIDADE CONSTRUTIVA",OFFSET(A746,-1,0)+1,LARGE(A$3:A743,1))</f>
        <v>0</v>
      </c>
      <c r="B746" s="1353">
        <f t="shared" ca="1" si="309"/>
        <v>22</v>
      </c>
      <c r="C746" s="1353">
        <f t="shared" ca="1" si="310"/>
        <v>1</v>
      </c>
      <c r="D746" s="1354">
        <f t="shared" ca="1" si="311"/>
        <v>1</v>
      </c>
      <c r="E746" s="1354">
        <f t="shared" ca="1" si="312"/>
        <v>1</v>
      </c>
      <c r="F746" s="209"/>
    </row>
    <row r="747" spans="1:21" ht="14.1" customHeight="1" x14ac:dyDescent="0.2">
      <c r="A747" s="1353">
        <f ca="1">IF($H747="UNIDADE CONSTRUTIVA",OFFSET(A747,-1,0)+1,LARGE(A$3:A744,1))</f>
        <v>0</v>
      </c>
      <c r="B747" s="1353">
        <f t="shared" ca="1" si="309"/>
        <v>22</v>
      </c>
      <c r="C747" s="1353">
        <f t="shared" ca="1" si="310"/>
        <v>1</v>
      </c>
      <c r="D747" s="1354">
        <f t="shared" ca="1" si="311"/>
        <v>1</v>
      </c>
      <c r="E747" s="1354">
        <f t="shared" ca="1" si="312"/>
        <v>1</v>
      </c>
      <c r="F747" s="209"/>
    </row>
    <row r="748" spans="1:21" ht="14.1" customHeight="1" x14ac:dyDescent="0.2">
      <c r="A748" s="1353">
        <f ca="1">IF($H748="UNIDADE CONSTRUTIVA",OFFSET(A748,-1,0)+1,LARGE(A$3:A745,1))</f>
        <v>0</v>
      </c>
      <c r="B748" s="1353">
        <f t="shared" ca="1" si="309"/>
        <v>22</v>
      </c>
      <c r="C748" s="1353">
        <f t="shared" ca="1" si="310"/>
        <v>1</v>
      </c>
      <c r="D748" s="1354">
        <f t="shared" ca="1" si="311"/>
        <v>1</v>
      </c>
      <c r="E748" s="1354">
        <f t="shared" ca="1" si="312"/>
        <v>1</v>
      </c>
      <c r="F748" s="209"/>
    </row>
    <row r="749" spans="1:21" ht="14.1" customHeight="1" x14ac:dyDescent="0.2">
      <c r="A749" s="1353">
        <f ca="1">IF($H749="UNIDADE CONSTRUTIVA",OFFSET(A749,-1,0)+1,LARGE(A$3:A746,1))</f>
        <v>0</v>
      </c>
      <c r="B749" s="1353">
        <f t="shared" ca="1" si="309"/>
        <v>22</v>
      </c>
      <c r="C749" s="1353">
        <f t="shared" ca="1" si="310"/>
        <v>1</v>
      </c>
      <c r="D749" s="1354">
        <f t="shared" ca="1" si="311"/>
        <v>1</v>
      </c>
      <c r="E749" s="1354">
        <f t="shared" ca="1" si="312"/>
        <v>1</v>
      </c>
      <c r="F749" s="209"/>
    </row>
    <row r="750" spans="1:21" ht="14.1" customHeight="1" x14ac:dyDescent="0.2">
      <c r="A750" s="1353">
        <f ca="1">IF($H750="UNIDADE CONSTRUTIVA",OFFSET(A750,-1,0)+1,LARGE(A$3:A747,1))</f>
        <v>0</v>
      </c>
      <c r="B750" s="1353">
        <f t="shared" ca="1" si="309"/>
        <v>22</v>
      </c>
      <c r="C750" s="1353">
        <f t="shared" ca="1" si="310"/>
        <v>1</v>
      </c>
      <c r="D750" s="1354">
        <f t="shared" ca="1" si="311"/>
        <v>1</v>
      </c>
      <c r="E750" s="1354">
        <f t="shared" ca="1" si="312"/>
        <v>1</v>
      </c>
      <c r="F750" s="209"/>
    </row>
    <row r="751" spans="1:21" ht="14.1" customHeight="1" x14ac:dyDescent="0.2">
      <c r="A751" s="1353">
        <f ca="1">IF($H751="UNIDADE CONSTRUTIVA",OFFSET(A751,-1,0)+1,LARGE(A$3:A748,1))</f>
        <v>0</v>
      </c>
      <c r="B751" s="1353">
        <f t="shared" ca="1" si="309"/>
        <v>22</v>
      </c>
      <c r="C751" s="1353">
        <f t="shared" ca="1" si="310"/>
        <v>1</v>
      </c>
      <c r="D751" s="1354">
        <f t="shared" ca="1" si="311"/>
        <v>1</v>
      </c>
      <c r="E751" s="1354">
        <f t="shared" ca="1" si="312"/>
        <v>1</v>
      </c>
      <c r="F751" s="209"/>
    </row>
    <row r="752" spans="1:21" ht="14.1" customHeight="1" x14ac:dyDescent="0.2">
      <c r="A752" s="1353">
        <f ca="1">IF($H752="UNIDADE CONSTRUTIVA",OFFSET(A752,-1,0)+1,LARGE(A$3:A749,1))</f>
        <v>0</v>
      </c>
      <c r="B752" s="1353">
        <f t="shared" ca="1" si="309"/>
        <v>22</v>
      </c>
      <c r="C752" s="1353">
        <f t="shared" ca="1" si="310"/>
        <v>1</v>
      </c>
      <c r="D752" s="1354">
        <f t="shared" ca="1" si="311"/>
        <v>1</v>
      </c>
      <c r="E752" s="1354">
        <f t="shared" ca="1" si="312"/>
        <v>1</v>
      </c>
      <c r="F752" s="209"/>
    </row>
    <row r="753" spans="1:6" ht="14.1" customHeight="1" x14ac:dyDescent="0.2">
      <c r="A753" s="1353">
        <f ca="1">IF($H753="UNIDADE CONSTRUTIVA",OFFSET(A753,-1,0)+1,LARGE(A$3:A750,1))</f>
        <v>0</v>
      </c>
      <c r="B753" s="1353">
        <f t="shared" ca="1" si="309"/>
        <v>22</v>
      </c>
      <c r="C753" s="1353">
        <f t="shared" ca="1" si="310"/>
        <v>1</v>
      </c>
      <c r="D753" s="1354">
        <f t="shared" ca="1" si="311"/>
        <v>1</v>
      </c>
      <c r="E753" s="1354">
        <f t="shared" ca="1" si="312"/>
        <v>1</v>
      </c>
      <c r="F753" s="209"/>
    </row>
    <row r="754" spans="1:6" ht="14.1" customHeight="1" x14ac:dyDescent="0.2">
      <c r="A754" s="1353">
        <f ca="1">IF($H754="UNIDADE CONSTRUTIVA",OFFSET(A754,-1,0)+1,LARGE(A$3:A751,1))</f>
        <v>0</v>
      </c>
      <c r="B754" s="1353">
        <f t="shared" ca="1" si="309"/>
        <v>22</v>
      </c>
      <c r="C754" s="1353">
        <f t="shared" ca="1" si="310"/>
        <v>1</v>
      </c>
      <c r="D754" s="1354">
        <f t="shared" ca="1" si="311"/>
        <v>1</v>
      </c>
      <c r="E754" s="1354">
        <f t="shared" ca="1" si="312"/>
        <v>1</v>
      </c>
      <c r="F754" s="209"/>
    </row>
    <row r="755" spans="1:6" ht="14.1" customHeight="1" x14ac:dyDescent="0.2">
      <c r="A755" s="1353">
        <f ca="1">IF($H755="UNIDADE CONSTRUTIVA",OFFSET(A755,-1,0)+1,LARGE(A$3:A752,1))</f>
        <v>0</v>
      </c>
      <c r="B755" s="1353">
        <f t="shared" ca="1" si="309"/>
        <v>22</v>
      </c>
      <c r="C755" s="1353">
        <f t="shared" ca="1" si="310"/>
        <v>1</v>
      </c>
      <c r="D755" s="1354">
        <f t="shared" ca="1" si="311"/>
        <v>1</v>
      </c>
      <c r="E755" s="1354">
        <f t="shared" ca="1" si="312"/>
        <v>1</v>
      </c>
      <c r="F755" s="209"/>
    </row>
    <row r="756" spans="1:6" ht="14.1" customHeight="1" x14ac:dyDescent="0.2">
      <c r="A756" s="1353">
        <f ca="1">IF($H756="UNIDADE CONSTRUTIVA",OFFSET(A756,-1,0)+1,LARGE(A$3:A753,1))</f>
        <v>0</v>
      </c>
      <c r="B756" s="1353">
        <f t="shared" ca="1" si="309"/>
        <v>22</v>
      </c>
      <c r="C756" s="1353">
        <f t="shared" ca="1" si="310"/>
        <v>1</v>
      </c>
      <c r="D756" s="1354">
        <f t="shared" ca="1" si="311"/>
        <v>1</v>
      </c>
      <c r="E756" s="1354">
        <f t="shared" ca="1" si="312"/>
        <v>1</v>
      </c>
      <c r="F756" s="209"/>
    </row>
    <row r="757" spans="1:6" ht="14.1" customHeight="1" x14ac:dyDescent="0.2">
      <c r="A757" s="1353">
        <f ca="1">IF($H757="UNIDADE CONSTRUTIVA",OFFSET(A757,-1,0)+1,LARGE(A$3:A754,1))</f>
        <v>0</v>
      </c>
      <c r="B757" s="1353">
        <f t="shared" ca="1" si="309"/>
        <v>22</v>
      </c>
      <c r="C757" s="1353">
        <f t="shared" ca="1" si="310"/>
        <v>1</v>
      </c>
      <c r="D757" s="1354">
        <f t="shared" ca="1" si="311"/>
        <v>1</v>
      </c>
      <c r="E757" s="1354">
        <f t="shared" ca="1" si="312"/>
        <v>1</v>
      </c>
      <c r="F757" s="209"/>
    </row>
    <row r="758" spans="1:6" ht="14.1" customHeight="1" x14ac:dyDescent="0.2">
      <c r="A758" s="1353">
        <f ca="1">IF($H758="UNIDADE CONSTRUTIVA",OFFSET(A758,-1,0)+1,LARGE(A$3:A755,1))</f>
        <v>0</v>
      </c>
      <c r="B758" s="1353">
        <f t="shared" ca="1" si="309"/>
        <v>22</v>
      </c>
      <c r="C758" s="1353">
        <f t="shared" ca="1" si="310"/>
        <v>1</v>
      </c>
      <c r="D758" s="1354">
        <f t="shared" ca="1" si="311"/>
        <v>1</v>
      </c>
      <c r="E758" s="1354">
        <f t="shared" ca="1" si="312"/>
        <v>1</v>
      </c>
      <c r="F758" s="209"/>
    </row>
    <row r="759" spans="1:6" ht="14.1" customHeight="1" x14ac:dyDescent="0.2">
      <c r="A759" s="1353">
        <f ca="1">IF($H759="UNIDADE CONSTRUTIVA",OFFSET(A759,-1,0)+1,LARGE(A$3:A756,1))</f>
        <v>0</v>
      </c>
      <c r="B759" s="1353">
        <f t="shared" ca="1" si="309"/>
        <v>22</v>
      </c>
      <c r="C759" s="1353">
        <f t="shared" ca="1" si="310"/>
        <v>1</v>
      </c>
      <c r="D759" s="1354">
        <f t="shared" ca="1" si="311"/>
        <v>1</v>
      </c>
      <c r="E759" s="1354">
        <f t="shared" ca="1" si="312"/>
        <v>1</v>
      </c>
      <c r="F759" s="209"/>
    </row>
    <row r="760" spans="1:6" ht="14.1" customHeight="1" x14ac:dyDescent="0.2">
      <c r="A760" s="1353">
        <f ca="1">IF($H760="UNIDADE CONSTRUTIVA",OFFSET(A760,-1,0)+1,LARGE(A$3:A757,1))</f>
        <v>0</v>
      </c>
      <c r="B760" s="1353">
        <f t="shared" ca="1" si="309"/>
        <v>22</v>
      </c>
      <c r="C760" s="1353">
        <f t="shared" ca="1" si="310"/>
        <v>1</v>
      </c>
      <c r="D760" s="1354">
        <f t="shared" ca="1" si="311"/>
        <v>1</v>
      </c>
      <c r="E760" s="1354">
        <f t="shared" ca="1" si="312"/>
        <v>1</v>
      </c>
      <c r="F760" s="209"/>
    </row>
    <row r="761" spans="1:6" ht="14.1" customHeight="1" x14ac:dyDescent="0.2">
      <c r="A761" s="1353">
        <f ca="1">IF($H761="UNIDADE CONSTRUTIVA",OFFSET(A761,-1,0)+1,LARGE(A$3:A758,1))</f>
        <v>0</v>
      </c>
      <c r="B761" s="1353">
        <f t="shared" ca="1" si="309"/>
        <v>22</v>
      </c>
      <c r="C761" s="1353">
        <f t="shared" ca="1" si="310"/>
        <v>1</v>
      </c>
      <c r="D761" s="1354">
        <f t="shared" ca="1" si="311"/>
        <v>1</v>
      </c>
      <c r="E761" s="1354">
        <f t="shared" ca="1" si="312"/>
        <v>1</v>
      </c>
      <c r="F761" s="209"/>
    </row>
    <row r="762" spans="1:6" ht="14.1" customHeight="1" x14ac:dyDescent="0.2">
      <c r="A762" s="1353">
        <f ca="1">IF($H762="UNIDADE CONSTRUTIVA",OFFSET(A762,-1,0)+1,LARGE(A$3:A759,1))</f>
        <v>0</v>
      </c>
      <c r="B762" s="1353">
        <f t="shared" ca="1" si="309"/>
        <v>22</v>
      </c>
      <c r="C762" s="1353">
        <f t="shared" ca="1" si="310"/>
        <v>1</v>
      </c>
      <c r="D762" s="1354">
        <f t="shared" ca="1" si="311"/>
        <v>1</v>
      </c>
      <c r="E762" s="1354">
        <f t="shared" ca="1" si="312"/>
        <v>1</v>
      </c>
      <c r="F762" s="209"/>
    </row>
    <row r="763" spans="1:6" ht="14.1" customHeight="1" x14ac:dyDescent="0.2">
      <c r="A763" s="1353">
        <f ca="1">IF($H763="UNIDADE CONSTRUTIVA",OFFSET(A763,-1,0)+1,LARGE(A$3:A760,1))</f>
        <v>0</v>
      </c>
      <c r="B763" s="1353">
        <f t="shared" ca="1" si="309"/>
        <v>22</v>
      </c>
      <c r="C763" s="1353">
        <f t="shared" ca="1" si="310"/>
        <v>1</v>
      </c>
      <c r="D763" s="1354">
        <f t="shared" ca="1" si="311"/>
        <v>1</v>
      </c>
      <c r="E763" s="1354">
        <f t="shared" ca="1" si="312"/>
        <v>1</v>
      </c>
      <c r="F763" s="209"/>
    </row>
    <row r="764" spans="1:6" ht="14.1" customHeight="1" x14ac:dyDescent="0.2">
      <c r="A764" s="1353">
        <f ca="1">IF($H764="UNIDADE CONSTRUTIVA",OFFSET(A764,-1,0)+1,LARGE(A$3:A761,1))</f>
        <v>0</v>
      </c>
      <c r="B764" s="1353">
        <f t="shared" ca="1" si="309"/>
        <v>22</v>
      </c>
      <c r="C764" s="1353">
        <f t="shared" ca="1" si="310"/>
        <v>1</v>
      </c>
      <c r="D764" s="1354">
        <f t="shared" ca="1" si="311"/>
        <v>1</v>
      </c>
      <c r="E764" s="1354">
        <f t="shared" ca="1" si="312"/>
        <v>1</v>
      </c>
      <c r="F764" s="209"/>
    </row>
    <row r="765" spans="1:6" ht="14.1" customHeight="1" x14ac:dyDescent="0.2">
      <c r="A765" s="1353">
        <f ca="1">IF($H765="UNIDADE CONSTRUTIVA",OFFSET(A765,-1,0)+1,LARGE(A$3:A762,1))</f>
        <v>0</v>
      </c>
      <c r="B765" s="1353">
        <f t="shared" ca="1" si="309"/>
        <v>22</v>
      </c>
      <c r="C765" s="1353">
        <f t="shared" ca="1" si="310"/>
        <v>1</v>
      </c>
      <c r="D765" s="1354">
        <f t="shared" ca="1" si="311"/>
        <v>1</v>
      </c>
      <c r="E765" s="1354">
        <f t="shared" ca="1" si="312"/>
        <v>1</v>
      </c>
      <c r="F765" s="209"/>
    </row>
    <row r="766" spans="1:6" ht="14.1" customHeight="1" x14ac:dyDescent="0.2">
      <c r="A766" s="1353">
        <f ca="1">IF($H766="UNIDADE CONSTRUTIVA",OFFSET(A766,-1,0)+1,LARGE(A$3:A763,1))</f>
        <v>0</v>
      </c>
      <c r="B766" s="1353">
        <f t="shared" ca="1" si="309"/>
        <v>22</v>
      </c>
      <c r="C766" s="1353">
        <f t="shared" ca="1" si="310"/>
        <v>1</v>
      </c>
      <c r="D766" s="1354">
        <f t="shared" ca="1" si="311"/>
        <v>1</v>
      </c>
      <c r="E766" s="1354">
        <f t="shared" ca="1" si="312"/>
        <v>1</v>
      </c>
      <c r="F766" s="209"/>
    </row>
    <row r="767" spans="1:6" ht="14.1" customHeight="1" x14ac:dyDescent="0.2">
      <c r="A767" s="1353">
        <f ca="1">IF($H767="UNIDADE CONSTRUTIVA",OFFSET(A767,-1,0)+1,LARGE(A$3:A764,1))</f>
        <v>0</v>
      </c>
      <c r="B767" s="1353">
        <f t="shared" ca="1" si="309"/>
        <v>22</v>
      </c>
      <c r="C767" s="1353">
        <f t="shared" ca="1" si="310"/>
        <v>1</v>
      </c>
      <c r="D767" s="1354">
        <f t="shared" ca="1" si="311"/>
        <v>1</v>
      </c>
      <c r="E767" s="1354">
        <f t="shared" ca="1" si="312"/>
        <v>1</v>
      </c>
      <c r="F767" s="209"/>
    </row>
    <row r="768" spans="1:6" ht="14.1" customHeight="1" x14ac:dyDescent="0.2">
      <c r="A768" s="1353">
        <f ca="1">IF($H768="UNIDADE CONSTRUTIVA",OFFSET(A768,-1,0)+1,LARGE(A$3:A765,1))</f>
        <v>0</v>
      </c>
      <c r="B768" s="1353">
        <f t="shared" ca="1" si="309"/>
        <v>22</v>
      </c>
      <c r="C768" s="1353">
        <f t="shared" ca="1" si="310"/>
        <v>1</v>
      </c>
      <c r="D768" s="1354">
        <f t="shared" ca="1" si="311"/>
        <v>1</v>
      </c>
      <c r="E768" s="1354">
        <f t="shared" ca="1" si="312"/>
        <v>1</v>
      </c>
      <c r="F768" s="209"/>
    </row>
    <row r="769" spans="1:6" ht="14.1" customHeight="1" x14ac:dyDescent="0.2">
      <c r="A769" s="1353">
        <f ca="1">IF($H769="UNIDADE CONSTRUTIVA",OFFSET(A769,-1,0)+1,LARGE(A$3:A766,1))</f>
        <v>0</v>
      </c>
      <c r="B769" s="1353">
        <f t="shared" ca="1" si="309"/>
        <v>22</v>
      </c>
      <c r="C769" s="1353">
        <f t="shared" ca="1" si="310"/>
        <v>1</v>
      </c>
      <c r="D769" s="1354">
        <f t="shared" ca="1" si="311"/>
        <v>1</v>
      </c>
      <c r="E769" s="1354">
        <f t="shared" ca="1" si="312"/>
        <v>1</v>
      </c>
      <c r="F769" s="209"/>
    </row>
    <row r="770" spans="1:6" ht="14.1" customHeight="1" x14ac:dyDescent="0.2">
      <c r="A770" s="1353">
        <f ca="1">IF($H770="UNIDADE CONSTRUTIVA",OFFSET(A770,-1,0)+1,LARGE(A$3:A767,1))</f>
        <v>0</v>
      </c>
      <c r="B770" s="1353">
        <f t="shared" ca="1" si="309"/>
        <v>22</v>
      </c>
      <c r="C770" s="1353">
        <f t="shared" ca="1" si="310"/>
        <v>1</v>
      </c>
      <c r="D770" s="1354">
        <f t="shared" ca="1" si="311"/>
        <v>1</v>
      </c>
      <c r="E770" s="1354">
        <f t="shared" ca="1" si="312"/>
        <v>1</v>
      </c>
      <c r="F770" s="209"/>
    </row>
    <row r="771" spans="1:6" ht="14.1" customHeight="1" x14ac:dyDescent="0.2">
      <c r="A771" s="1353">
        <f ca="1">IF($H771="UNIDADE CONSTRUTIVA",OFFSET(A771,-1,0)+1,LARGE(A$3:A768,1))</f>
        <v>0</v>
      </c>
      <c r="B771" s="1353">
        <f t="shared" ca="1" si="309"/>
        <v>22</v>
      </c>
      <c r="C771" s="1353">
        <f t="shared" ca="1" si="310"/>
        <v>1</v>
      </c>
      <c r="D771" s="1354">
        <f t="shared" ca="1" si="311"/>
        <v>1</v>
      </c>
      <c r="E771" s="1354">
        <f t="shared" ca="1" si="312"/>
        <v>1</v>
      </c>
      <c r="F771" s="209"/>
    </row>
    <row r="772" spans="1:6" ht="14.1" customHeight="1" x14ac:dyDescent="0.2">
      <c r="A772" s="1353">
        <f ca="1">IF($H772="UNIDADE CONSTRUTIVA",OFFSET(A772,-1,0)+1,LARGE(A$3:A769,1))</f>
        <v>0</v>
      </c>
      <c r="B772" s="1353">
        <f t="shared" ca="1" si="309"/>
        <v>22</v>
      </c>
      <c r="C772" s="1353">
        <f t="shared" ca="1" si="310"/>
        <v>1</v>
      </c>
      <c r="D772" s="1354">
        <f t="shared" ca="1" si="311"/>
        <v>1</v>
      </c>
      <c r="E772" s="1354">
        <f t="shared" ca="1" si="312"/>
        <v>1</v>
      </c>
      <c r="F772" s="209"/>
    </row>
    <row r="773" spans="1:6" ht="14.1" customHeight="1" x14ac:dyDescent="0.2">
      <c r="A773" s="1353">
        <f ca="1">IF($H773="UNIDADE CONSTRUTIVA",OFFSET(A773,-1,0)+1,LARGE(A$3:A770,1))</f>
        <v>0</v>
      </c>
      <c r="B773" s="1353">
        <f t="shared" ca="1" si="309"/>
        <v>22</v>
      </c>
      <c r="C773" s="1353">
        <f t="shared" ca="1" si="310"/>
        <v>1</v>
      </c>
      <c r="D773" s="1354">
        <f t="shared" ca="1" si="311"/>
        <v>1</v>
      </c>
      <c r="E773" s="1354">
        <f t="shared" ca="1" si="312"/>
        <v>1</v>
      </c>
      <c r="F773" s="209"/>
    </row>
    <row r="774" spans="1:6" ht="14.1" customHeight="1" x14ac:dyDescent="0.2">
      <c r="A774" s="1353">
        <f ca="1">IF($H774="UNIDADE CONSTRUTIVA",OFFSET(A774,-1,0)+1,LARGE(A$3:A771,1))</f>
        <v>0</v>
      </c>
      <c r="B774" s="1353">
        <f t="shared" ca="1" si="309"/>
        <v>22</v>
      </c>
      <c r="C774" s="1353">
        <f t="shared" ca="1" si="310"/>
        <v>1</v>
      </c>
      <c r="D774" s="1354">
        <f t="shared" ca="1" si="311"/>
        <v>1</v>
      </c>
      <c r="E774" s="1354">
        <f t="shared" ca="1" si="312"/>
        <v>1</v>
      </c>
      <c r="F774" s="209"/>
    </row>
    <row r="775" spans="1:6" ht="14.1" customHeight="1" x14ac:dyDescent="0.2">
      <c r="A775" s="1353">
        <f ca="1">IF($H775="UNIDADE CONSTRUTIVA",OFFSET(A775,-1,0)+1,LARGE(A$3:A772,1))</f>
        <v>0</v>
      </c>
      <c r="B775" s="1353">
        <f t="shared" ca="1" si="309"/>
        <v>22</v>
      </c>
      <c r="C775" s="1353">
        <f t="shared" ca="1" si="310"/>
        <v>1</v>
      </c>
      <c r="D775" s="1354">
        <f t="shared" ca="1" si="311"/>
        <v>1</v>
      </c>
      <c r="E775" s="1354">
        <f t="shared" ca="1" si="312"/>
        <v>1</v>
      </c>
      <c r="F775" s="209"/>
    </row>
    <row r="776" spans="1:6" ht="14.1" customHeight="1" x14ac:dyDescent="0.2">
      <c r="A776" s="1353">
        <f ca="1">IF($H776="UNIDADE CONSTRUTIVA",OFFSET(A776,-1,0)+1,LARGE(A$3:A773,1))</f>
        <v>0</v>
      </c>
      <c r="B776" s="1353">
        <f t="shared" ca="1" si="309"/>
        <v>22</v>
      </c>
      <c r="C776" s="1353">
        <f t="shared" ca="1" si="310"/>
        <v>1</v>
      </c>
      <c r="D776" s="1354">
        <f t="shared" ca="1" si="311"/>
        <v>1</v>
      </c>
      <c r="E776" s="1354">
        <f t="shared" ca="1" si="312"/>
        <v>1</v>
      </c>
      <c r="F776" s="209"/>
    </row>
    <row r="777" spans="1:6" ht="14.1" customHeight="1" x14ac:dyDescent="0.2">
      <c r="A777" s="1353">
        <f ca="1">IF($H777="UNIDADE CONSTRUTIVA",OFFSET(A777,-1,0)+1,LARGE(A$3:A774,1))</f>
        <v>0</v>
      </c>
      <c r="B777" s="1353">
        <f t="shared" ca="1" si="309"/>
        <v>22</v>
      </c>
      <c r="C777" s="1353">
        <f t="shared" ca="1" si="310"/>
        <v>1</v>
      </c>
      <c r="D777" s="1354">
        <f t="shared" ca="1" si="311"/>
        <v>1</v>
      </c>
      <c r="E777" s="1354">
        <f t="shared" ca="1" si="312"/>
        <v>1</v>
      </c>
      <c r="F777" s="209"/>
    </row>
    <row r="778" spans="1:6" ht="14.1" customHeight="1" x14ac:dyDescent="0.2">
      <c r="A778" s="1353">
        <f ca="1">IF($H778="UNIDADE CONSTRUTIVA",OFFSET(A778,-1,0)+1,LARGE(A$3:A775,1))</f>
        <v>0</v>
      </c>
      <c r="B778" s="1353">
        <f t="shared" ca="1" si="309"/>
        <v>22</v>
      </c>
      <c r="C778" s="1353">
        <f t="shared" ca="1" si="310"/>
        <v>1</v>
      </c>
      <c r="D778" s="1354">
        <f t="shared" ca="1" si="311"/>
        <v>1</v>
      </c>
      <c r="E778" s="1354">
        <f t="shared" ca="1" si="312"/>
        <v>1</v>
      </c>
      <c r="F778" s="209"/>
    </row>
    <row r="779" spans="1:6" ht="14.1" customHeight="1" x14ac:dyDescent="0.2">
      <c r="A779" s="1353">
        <f ca="1">IF($H779="UNIDADE CONSTRUTIVA",OFFSET(A779,-1,0)+1,LARGE(A$3:A776,1))</f>
        <v>0</v>
      </c>
      <c r="B779" s="1353">
        <f t="shared" ca="1" si="309"/>
        <v>22</v>
      </c>
      <c r="C779" s="1353">
        <f t="shared" ca="1" si="310"/>
        <v>1</v>
      </c>
      <c r="D779" s="1354">
        <f t="shared" ca="1" si="311"/>
        <v>1</v>
      </c>
      <c r="E779" s="1354">
        <f t="shared" ca="1" si="312"/>
        <v>1</v>
      </c>
      <c r="F779" s="209"/>
    </row>
    <row r="780" spans="1:6" ht="14.1" customHeight="1" x14ac:dyDescent="0.2">
      <c r="A780" s="1353">
        <f ca="1">IF($H780="UNIDADE CONSTRUTIVA",OFFSET(A780,-1,0)+1,LARGE(A$3:A777,1))</f>
        <v>0</v>
      </c>
      <c r="B780" s="1353">
        <f t="shared" ca="1" si="309"/>
        <v>22</v>
      </c>
      <c r="C780" s="1353">
        <f t="shared" ca="1" si="310"/>
        <v>1</v>
      </c>
      <c r="D780" s="1354">
        <f t="shared" ca="1" si="311"/>
        <v>1</v>
      </c>
      <c r="E780" s="1354">
        <f t="shared" ca="1" si="312"/>
        <v>1</v>
      </c>
      <c r="F780" s="209"/>
    </row>
    <row r="781" spans="1:6" ht="14.1" customHeight="1" x14ac:dyDescent="0.2">
      <c r="A781" s="1353">
        <f ca="1">IF($H781="UNIDADE CONSTRUTIVA",OFFSET(A781,-1,0)+1,LARGE(A$3:A778,1))</f>
        <v>0</v>
      </c>
      <c r="B781" s="1353">
        <f t="shared" ca="1" si="309"/>
        <v>22</v>
      </c>
      <c r="C781" s="1353">
        <f t="shared" ca="1" si="310"/>
        <v>1</v>
      </c>
      <c r="D781" s="1354">
        <f t="shared" ca="1" si="311"/>
        <v>1</v>
      </c>
      <c r="E781" s="1354">
        <f t="shared" ca="1" si="312"/>
        <v>1</v>
      </c>
      <c r="F781" s="209"/>
    </row>
    <row r="782" spans="1:6" ht="14.1" customHeight="1" x14ac:dyDescent="0.2">
      <c r="A782" s="1353">
        <f ca="1">IF($H782="UNIDADE CONSTRUTIVA",OFFSET(A782,-1,0)+1,LARGE(A$3:A779,1))</f>
        <v>0</v>
      </c>
      <c r="B782" s="1353">
        <f t="shared" ca="1" si="309"/>
        <v>22</v>
      </c>
      <c r="C782" s="1353">
        <f t="shared" ca="1" si="310"/>
        <v>1</v>
      </c>
      <c r="D782" s="1354">
        <f t="shared" ca="1" si="311"/>
        <v>1</v>
      </c>
      <c r="E782" s="1354">
        <f t="shared" ca="1" si="312"/>
        <v>1</v>
      </c>
      <c r="F782" s="209"/>
    </row>
    <row r="783" spans="1:6" ht="14.1" customHeight="1" x14ac:dyDescent="0.2">
      <c r="A783" s="1353">
        <f ca="1">IF($H783="UNIDADE CONSTRUTIVA",OFFSET(A783,-1,0)+1,LARGE(A$3:A780,1))</f>
        <v>0</v>
      </c>
      <c r="B783" s="1353">
        <f t="shared" ca="1" si="309"/>
        <v>22</v>
      </c>
      <c r="C783" s="1353">
        <f t="shared" ca="1" si="310"/>
        <v>1</v>
      </c>
      <c r="D783" s="1354">
        <f t="shared" ca="1" si="311"/>
        <v>1</v>
      </c>
      <c r="E783" s="1354">
        <f t="shared" ca="1" si="312"/>
        <v>1</v>
      </c>
      <c r="F783" s="209"/>
    </row>
    <row r="784" spans="1:6" ht="14.1" customHeight="1" x14ac:dyDescent="0.2">
      <c r="A784" s="1353">
        <f ca="1">IF($H784="UNIDADE CONSTRUTIVA",OFFSET(A784,-1,0)+1,LARGE(A$3:A781,1))</f>
        <v>0</v>
      </c>
      <c r="B784" s="1353">
        <f t="shared" ca="1" si="309"/>
        <v>22</v>
      </c>
      <c r="C784" s="1353">
        <f t="shared" ca="1" si="310"/>
        <v>1</v>
      </c>
      <c r="D784" s="1354">
        <f t="shared" ca="1" si="311"/>
        <v>1</v>
      </c>
      <c r="E784" s="1354">
        <f t="shared" ca="1" si="312"/>
        <v>1</v>
      </c>
      <c r="F784" s="209"/>
    </row>
    <row r="785" spans="1:6" ht="14.1" customHeight="1" x14ac:dyDescent="0.2">
      <c r="A785" s="1353">
        <f ca="1">IF($H785="UNIDADE CONSTRUTIVA",OFFSET(A785,-1,0)+1,LARGE(A$3:A782,1))</f>
        <v>0</v>
      </c>
      <c r="B785" s="1353">
        <f t="shared" ca="1" si="309"/>
        <v>22</v>
      </c>
      <c r="C785" s="1353">
        <f t="shared" ca="1" si="310"/>
        <v>1</v>
      </c>
      <c r="D785" s="1354">
        <f t="shared" ca="1" si="311"/>
        <v>1</v>
      </c>
      <c r="E785" s="1354">
        <f t="shared" ca="1" si="312"/>
        <v>1</v>
      </c>
      <c r="F785" s="209"/>
    </row>
    <row r="786" spans="1:6" ht="14.1" customHeight="1" x14ac:dyDescent="0.2">
      <c r="A786" s="1353">
        <f ca="1">IF($H786="UNIDADE CONSTRUTIVA",OFFSET(A786,-1,0)+1,LARGE(A$3:A783,1))</f>
        <v>0</v>
      </c>
      <c r="B786" s="1353">
        <f t="shared" ref="B786:B849" ca="1" si="314">IF(H786="UNIDADE CONSTRUTIVA",0,IF(H786="CÉLULA CONSTRUTIVA",OFFSET(B786,-1,0)+1,OFFSET(B786,-1,0)))</f>
        <v>22</v>
      </c>
      <c r="C786" s="1353">
        <f t="shared" ref="C786:C849" ca="1" si="315">IF(H786="CÉLULA CONSTRUTIVA",0,IF(H786="ETAPA",OFFSET(C786,-1,0)+1,OFFSET(C786,-1,0)))</f>
        <v>1</v>
      </c>
      <c r="D786" s="1354">
        <f t="shared" ref="D786:D849" ca="1" si="316">IF(H786="ETAPA",0,IF(H786="SUBETAPA",OFFSET(D786,-1,0)+1,OFFSET(D786,-1,0)))</f>
        <v>1</v>
      </c>
      <c r="E786" s="1354">
        <f t="shared" ref="E786:E849" ca="1" si="317">IF(H786="Subetapa",0,IF(H786="serviço",OFFSET(E786,-1,0)+1,OFFSET(E786,-1,0)))</f>
        <v>1</v>
      </c>
      <c r="F786" s="209"/>
    </row>
    <row r="787" spans="1:6" ht="14.1" customHeight="1" x14ac:dyDescent="0.2">
      <c r="A787" s="1353">
        <f ca="1">IF($H787="UNIDADE CONSTRUTIVA",OFFSET(A787,-1,0)+1,LARGE(A$3:A784,1))</f>
        <v>0</v>
      </c>
      <c r="B787" s="1353">
        <f t="shared" ca="1" si="314"/>
        <v>22</v>
      </c>
      <c r="C787" s="1353">
        <f t="shared" ca="1" si="315"/>
        <v>1</v>
      </c>
      <c r="D787" s="1354">
        <f t="shared" ca="1" si="316"/>
        <v>1</v>
      </c>
      <c r="E787" s="1354">
        <f t="shared" ca="1" si="317"/>
        <v>1</v>
      </c>
      <c r="F787" s="209"/>
    </row>
    <row r="788" spans="1:6" ht="14.1" customHeight="1" x14ac:dyDescent="0.2">
      <c r="A788" s="1353">
        <f ca="1">IF($H788="UNIDADE CONSTRUTIVA",OFFSET(A788,-1,0)+1,LARGE(A$3:A785,1))</f>
        <v>0</v>
      </c>
      <c r="B788" s="1353">
        <f t="shared" ca="1" si="314"/>
        <v>22</v>
      </c>
      <c r="C788" s="1353">
        <f t="shared" ca="1" si="315"/>
        <v>1</v>
      </c>
      <c r="D788" s="1354">
        <f t="shared" ca="1" si="316"/>
        <v>1</v>
      </c>
      <c r="E788" s="1354">
        <f t="shared" ca="1" si="317"/>
        <v>1</v>
      </c>
      <c r="F788" s="209"/>
    </row>
    <row r="789" spans="1:6" ht="14.1" customHeight="1" x14ac:dyDescent="0.2">
      <c r="A789" s="1353">
        <f ca="1">IF($H789="UNIDADE CONSTRUTIVA",OFFSET(A789,-1,0)+1,LARGE(A$3:A786,1))</f>
        <v>0</v>
      </c>
      <c r="B789" s="1353">
        <f t="shared" ca="1" si="314"/>
        <v>22</v>
      </c>
      <c r="C789" s="1353">
        <f t="shared" ca="1" si="315"/>
        <v>1</v>
      </c>
      <c r="D789" s="1354">
        <f t="shared" ca="1" si="316"/>
        <v>1</v>
      </c>
      <c r="E789" s="1354">
        <f t="shared" ca="1" si="317"/>
        <v>1</v>
      </c>
      <c r="F789" s="209"/>
    </row>
    <row r="790" spans="1:6" ht="14.1" customHeight="1" x14ac:dyDescent="0.2">
      <c r="A790" s="1353">
        <f ca="1">IF($H790="UNIDADE CONSTRUTIVA",OFFSET(A790,-1,0)+1,LARGE(A$3:A787,1))</f>
        <v>0</v>
      </c>
      <c r="B790" s="1353">
        <f t="shared" ca="1" si="314"/>
        <v>22</v>
      </c>
      <c r="C790" s="1353">
        <f t="shared" ca="1" si="315"/>
        <v>1</v>
      </c>
      <c r="D790" s="1354">
        <f t="shared" ca="1" si="316"/>
        <v>1</v>
      </c>
      <c r="E790" s="1354">
        <f t="shared" ca="1" si="317"/>
        <v>1</v>
      </c>
      <c r="F790" s="209"/>
    </row>
    <row r="791" spans="1:6" ht="14.1" customHeight="1" x14ac:dyDescent="0.2">
      <c r="A791" s="1353">
        <f ca="1">IF($H791="UNIDADE CONSTRUTIVA",OFFSET(A791,-1,0)+1,LARGE(A$3:A788,1))</f>
        <v>0</v>
      </c>
      <c r="B791" s="1353">
        <f t="shared" ca="1" si="314"/>
        <v>22</v>
      </c>
      <c r="C791" s="1353">
        <f t="shared" ca="1" si="315"/>
        <v>1</v>
      </c>
      <c r="D791" s="1354">
        <f t="shared" ca="1" si="316"/>
        <v>1</v>
      </c>
      <c r="E791" s="1354">
        <f t="shared" ca="1" si="317"/>
        <v>1</v>
      </c>
      <c r="F791" s="209"/>
    </row>
    <row r="792" spans="1:6" ht="14.1" customHeight="1" x14ac:dyDescent="0.2">
      <c r="A792" s="1353">
        <f ca="1">IF($H792="UNIDADE CONSTRUTIVA",OFFSET(A792,-1,0)+1,LARGE(A$3:A789,1))</f>
        <v>0</v>
      </c>
      <c r="B792" s="1353">
        <f t="shared" ca="1" si="314"/>
        <v>22</v>
      </c>
      <c r="C792" s="1353">
        <f t="shared" ca="1" si="315"/>
        <v>1</v>
      </c>
      <c r="D792" s="1354">
        <f t="shared" ca="1" si="316"/>
        <v>1</v>
      </c>
      <c r="E792" s="1354">
        <f t="shared" ca="1" si="317"/>
        <v>1</v>
      </c>
      <c r="F792" s="209"/>
    </row>
    <row r="793" spans="1:6" ht="14.1" customHeight="1" x14ac:dyDescent="0.2">
      <c r="A793" s="1353">
        <f ca="1">IF($H793="UNIDADE CONSTRUTIVA",OFFSET(A793,-1,0)+1,LARGE(A$3:A790,1))</f>
        <v>0</v>
      </c>
      <c r="B793" s="1353">
        <f t="shared" ca="1" si="314"/>
        <v>22</v>
      </c>
      <c r="C793" s="1353">
        <f t="shared" ca="1" si="315"/>
        <v>1</v>
      </c>
      <c r="D793" s="1354">
        <f t="shared" ca="1" si="316"/>
        <v>1</v>
      </c>
      <c r="E793" s="1354">
        <f t="shared" ca="1" si="317"/>
        <v>1</v>
      </c>
      <c r="F793" s="209"/>
    </row>
    <row r="794" spans="1:6" ht="14.1" customHeight="1" x14ac:dyDescent="0.2">
      <c r="A794" s="1353">
        <f ca="1">IF($H794="UNIDADE CONSTRUTIVA",OFFSET(A794,-1,0)+1,LARGE(A$3:A791,1))</f>
        <v>0</v>
      </c>
      <c r="B794" s="1353">
        <f t="shared" ca="1" si="314"/>
        <v>22</v>
      </c>
      <c r="C794" s="1353">
        <f t="shared" ca="1" si="315"/>
        <v>1</v>
      </c>
      <c r="D794" s="1354">
        <f t="shared" ca="1" si="316"/>
        <v>1</v>
      </c>
      <c r="E794" s="1354">
        <f t="shared" ca="1" si="317"/>
        <v>1</v>
      </c>
      <c r="F794" s="209"/>
    </row>
    <row r="795" spans="1:6" ht="14.1" customHeight="1" x14ac:dyDescent="0.2">
      <c r="A795" s="1353">
        <f ca="1">IF($H795="UNIDADE CONSTRUTIVA",OFFSET(A795,-1,0)+1,LARGE(A$3:A792,1))</f>
        <v>0</v>
      </c>
      <c r="B795" s="1353">
        <f t="shared" ca="1" si="314"/>
        <v>22</v>
      </c>
      <c r="C795" s="1353">
        <f t="shared" ca="1" si="315"/>
        <v>1</v>
      </c>
      <c r="D795" s="1354">
        <f t="shared" ca="1" si="316"/>
        <v>1</v>
      </c>
      <c r="E795" s="1354">
        <f t="shared" ca="1" si="317"/>
        <v>1</v>
      </c>
      <c r="F795" s="209"/>
    </row>
    <row r="796" spans="1:6" ht="14.1" customHeight="1" x14ac:dyDescent="0.2">
      <c r="A796" s="1353">
        <f ca="1">IF($H796="UNIDADE CONSTRUTIVA",OFFSET(A796,-1,0)+1,LARGE(A$3:A793,1))</f>
        <v>0</v>
      </c>
      <c r="B796" s="1353">
        <f t="shared" ca="1" si="314"/>
        <v>22</v>
      </c>
      <c r="C796" s="1353">
        <f t="shared" ca="1" si="315"/>
        <v>1</v>
      </c>
      <c r="D796" s="1354">
        <f t="shared" ca="1" si="316"/>
        <v>1</v>
      </c>
      <c r="E796" s="1354">
        <f t="shared" ca="1" si="317"/>
        <v>1</v>
      </c>
      <c r="F796" s="209"/>
    </row>
    <row r="797" spans="1:6" ht="14.1" customHeight="1" x14ac:dyDescent="0.2">
      <c r="A797" s="1353">
        <f ca="1">IF($H797="UNIDADE CONSTRUTIVA",OFFSET(A797,-1,0)+1,LARGE(A$3:A794,1))</f>
        <v>0</v>
      </c>
      <c r="B797" s="1353">
        <f t="shared" ca="1" si="314"/>
        <v>22</v>
      </c>
      <c r="C797" s="1353">
        <f t="shared" ca="1" si="315"/>
        <v>1</v>
      </c>
      <c r="D797" s="1354">
        <f t="shared" ca="1" si="316"/>
        <v>1</v>
      </c>
      <c r="E797" s="1354">
        <f t="shared" ca="1" si="317"/>
        <v>1</v>
      </c>
      <c r="F797" s="209"/>
    </row>
    <row r="798" spans="1:6" ht="14.1" customHeight="1" x14ac:dyDescent="0.2">
      <c r="A798" s="1353">
        <f ca="1">IF($H798="UNIDADE CONSTRUTIVA",OFFSET(A798,-1,0)+1,LARGE(A$3:A795,1))</f>
        <v>0</v>
      </c>
      <c r="B798" s="1353">
        <f t="shared" ca="1" si="314"/>
        <v>22</v>
      </c>
      <c r="C798" s="1353">
        <f t="shared" ca="1" si="315"/>
        <v>1</v>
      </c>
      <c r="D798" s="1354">
        <f t="shared" ca="1" si="316"/>
        <v>1</v>
      </c>
      <c r="E798" s="1354">
        <f t="shared" ca="1" si="317"/>
        <v>1</v>
      </c>
      <c r="F798" s="209"/>
    </row>
    <row r="799" spans="1:6" ht="14.1" customHeight="1" x14ac:dyDescent="0.2">
      <c r="A799" s="1353">
        <f ca="1">IF($H799="UNIDADE CONSTRUTIVA",OFFSET(A799,-1,0)+1,LARGE(A$3:A796,1))</f>
        <v>0</v>
      </c>
      <c r="B799" s="1353">
        <f t="shared" ca="1" si="314"/>
        <v>22</v>
      </c>
      <c r="C799" s="1353">
        <f t="shared" ca="1" si="315"/>
        <v>1</v>
      </c>
      <c r="D799" s="1354">
        <f t="shared" ca="1" si="316"/>
        <v>1</v>
      </c>
      <c r="E799" s="1354">
        <f t="shared" ca="1" si="317"/>
        <v>1</v>
      </c>
      <c r="F799" s="209"/>
    </row>
    <row r="800" spans="1:6" ht="14.1" customHeight="1" x14ac:dyDescent="0.2">
      <c r="A800" s="1353">
        <f ca="1">IF($H800="UNIDADE CONSTRUTIVA",OFFSET(A800,-1,0)+1,LARGE(A$3:A797,1))</f>
        <v>0</v>
      </c>
      <c r="B800" s="1353">
        <f t="shared" ca="1" si="314"/>
        <v>22</v>
      </c>
      <c r="C800" s="1353">
        <f t="shared" ca="1" si="315"/>
        <v>1</v>
      </c>
      <c r="D800" s="1354">
        <f t="shared" ca="1" si="316"/>
        <v>1</v>
      </c>
      <c r="E800" s="1354">
        <f t="shared" ca="1" si="317"/>
        <v>1</v>
      </c>
      <c r="F800" s="209"/>
    </row>
    <row r="801" spans="1:6" ht="14.1" customHeight="1" x14ac:dyDescent="0.2">
      <c r="A801" s="1353">
        <f ca="1">IF($H801="UNIDADE CONSTRUTIVA",OFFSET(A801,-1,0)+1,LARGE(A$3:A798,1))</f>
        <v>0</v>
      </c>
      <c r="B801" s="1353">
        <f t="shared" ca="1" si="314"/>
        <v>22</v>
      </c>
      <c r="C801" s="1353">
        <f t="shared" ca="1" si="315"/>
        <v>1</v>
      </c>
      <c r="D801" s="1354">
        <f t="shared" ca="1" si="316"/>
        <v>1</v>
      </c>
      <c r="E801" s="1354">
        <f t="shared" ca="1" si="317"/>
        <v>1</v>
      </c>
      <c r="F801" s="209"/>
    </row>
    <row r="802" spans="1:6" ht="14.1" customHeight="1" x14ac:dyDescent="0.2">
      <c r="A802" s="1353">
        <f ca="1">IF($H802="UNIDADE CONSTRUTIVA",OFFSET(A802,-1,0)+1,LARGE(A$3:A799,1))</f>
        <v>0</v>
      </c>
      <c r="B802" s="1353">
        <f t="shared" ca="1" si="314"/>
        <v>22</v>
      </c>
      <c r="C802" s="1353">
        <f t="shared" ca="1" si="315"/>
        <v>1</v>
      </c>
      <c r="D802" s="1354">
        <f t="shared" ca="1" si="316"/>
        <v>1</v>
      </c>
      <c r="E802" s="1354">
        <f t="shared" ca="1" si="317"/>
        <v>1</v>
      </c>
      <c r="F802" s="209"/>
    </row>
    <row r="803" spans="1:6" ht="14.1" customHeight="1" x14ac:dyDescent="0.2">
      <c r="A803" s="1353">
        <f ca="1">IF($H803="UNIDADE CONSTRUTIVA",OFFSET(A803,-1,0)+1,LARGE(A$3:A800,1))</f>
        <v>0</v>
      </c>
      <c r="B803" s="1353">
        <f t="shared" ca="1" si="314"/>
        <v>22</v>
      </c>
      <c r="C803" s="1353">
        <f t="shared" ca="1" si="315"/>
        <v>1</v>
      </c>
      <c r="D803" s="1354">
        <f t="shared" ca="1" si="316"/>
        <v>1</v>
      </c>
      <c r="E803" s="1354">
        <f t="shared" ca="1" si="317"/>
        <v>1</v>
      </c>
      <c r="F803" s="209"/>
    </row>
    <row r="804" spans="1:6" ht="14.1" customHeight="1" x14ac:dyDescent="0.2">
      <c r="A804" s="1353">
        <f ca="1">IF($H804="UNIDADE CONSTRUTIVA",OFFSET(A804,-1,0)+1,LARGE(A$3:A801,1))</f>
        <v>0</v>
      </c>
      <c r="B804" s="1353">
        <f t="shared" ca="1" si="314"/>
        <v>22</v>
      </c>
      <c r="C804" s="1353">
        <f t="shared" ca="1" si="315"/>
        <v>1</v>
      </c>
      <c r="D804" s="1354">
        <f t="shared" ca="1" si="316"/>
        <v>1</v>
      </c>
      <c r="E804" s="1354">
        <f t="shared" ca="1" si="317"/>
        <v>1</v>
      </c>
      <c r="F804" s="209"/>
    </row>
    <row r="805" spans="1:6" ht="14.1" customHeight="1" x14ac:dyDescent="0.2">
      <c r="A805" s="1353">
        <f ca="1">IF($H805="UNIDADE CONSTRUTIVA",OFFSET(A805,-1,0)+1,LARGE(A$3:A802,1))</f>
        <v>0</v>
      </c>
      <c r="B805" s="1353">
        <f t="shared" ca="1" si="314"/>
        <v>22</v>
      </c>
      <c r="C805" s="1353">
        <f t="shared" ca="1" si="315"/>
        <v>1</v>
      </c>
      <c r="D805" s="1354">
        <f t="shared" ca="1" si="316"/>
        <v>1</v>
      </c>
      <c r="E805" s="1354">
        <f t="shared" ca="1" si="317"/>
        <v>1</v>
      </c>
      <c r="F805" s="209"/>
    </row>
    <row r="806" spans="1:6" ht="14.1" customHeight="1" x14ac:dyDescent="0.2">
      <c r="A806" s="1353">
        <f ca="1">IF($H806="UNIDADE CONSTRUTIVA",OFFSET(A806,-1,0)+1,LARGE(A$3:A803,1))</f>
        <v>0</v>
      </c>
      <c r="B806" s="1353">
        <f t="shared" ca="1" si="314"/>
        <v>22</v>
      </c>
      <c r="C806" s="1353">
        <f t="shared" ca="1" si="315"/>
        <v>1</v>
      </c>
      <c r="D806" s="1354">
        <f t="shared" ca="1" si="316"/>
        <v>1</v>
      </c>
      <c r="E806" s="1354">
        <f t="shared" ca="1" si="317"/>
        <v>1</v>
      </c>
      <c r="F806" s="209"/>
    </row>
    <row r="807" spans="1:6" ht="14.1" customHeight="1" x14ac:dyDescent="0.2">
      <c r="A807" s="1353">
        <f ca="1">IF($H807="UNIDADE CONSTRUTIVA",OFFSET(A807,-1,0)+1,LARGE(A$3:A804,1))</f>
        <v>0</v>
      </c>
      <c r="B807" s="1353">
        <f t="shared" ca="1" si="314"/>
        <v>22</v>
      </c>
      <c r="C807" s="1353">
        <f t="shared" ca="1" si="315"/>
        <v>1</v>
      </c>
      <c r="D807" s="1354">
        <f t="shared" ca="1" si="316"/>
        <v>1</v>
      </c>
      <c r="E807" s="1354">
        <f t="shared" ca="1" si="317"/>
        <v>1</v>
      </c>
      <c r="F807" s="209"/>
    </row>
    <row r="808" spans="1:6" ht="14.1" customHeight="1" x14ac:dyDescent="0.2">
      <c r="A808" s="1353">
        <f ca="1">IF($H808="UNIDADE CONSTRUTIVA",OFFSET(A808,-1,0)+1,LARGE(A$3:A805,1))</f>
        <v>0</v>
      </c>
      <c r="B808" s="1353">
        <f t="shared" ca="1" si="314"/>
        <v>22</v>
      </c>
      <c r="C808" s="1353">
        <f t="shared" ca="1" si="315"/>
        <v>1</v>
      </c>
      <c r="D808" s="1354">
        <f t="shared" ca="1" si="316"/>
        <v>1</v>
      </c>
      <c r="E808" s="1354">
        <f t="shared" ca="1" si="317"/>
        <v>1</v>
      </c>
      <c r="F808" s="209"/>
    </row>
    <row r="809" spans="1:6" ht="14.1" customHeight="1" x14ac:dyDescent="0.2">
      <c r="A809" s="1353">
        <f ca="1">IF($H809="UNIDADE CONSTRUTIVA",OFFSET(A809,-1,0)+1,LARGE(A$3:A806,1))</f>
        <v>0</v>
      </c>
      <c r="B809" s="1353">
        <f t="shared" ca="1" si="314"/>
        <v>22</v>
      </c>
      <c r="C809" s="1353">
        <f t="shared" ca="1" si="315"/>
        <v>1</v>
      </c>
      <c r="D809" s="1354">
        <f t="shared" ca="1" si="316"/>
        <v>1</v>
      </c>
      <c r="E809" s="1354">
        <f t="shared" ca="1" si="317"/>
        <v>1</v>
      </c>
      <c r="F809" s="209"/>
    </row>
    <row r="810" spans="1:6" ht="14.1" customHeight="1" x14ac:dyDescent="0.2">
      <c r="A810" s="1353">
        <f ca="1">IF($H810="UNIDADE CONSTRUTIVA",OFFSET(A810,-1,0)+1,LARGE(A$3:A807,1))</f>
        <v>0</v>
      </c>
      <c r="B810" s="1353">
        <f t="shared" ca="1" si="314"/>
        <v>22</v>
      </c>
      <c r="C810" s="1353">
        <f t="shared" ca="1" si="315"/>
        <v>1</v>
      </c>
      <c r="D810" s="1354">
        <f t="shared" ca="1" si="316"/>
        <v>1</v>
      </c>
      <c r="E810" s="1354">
        <f t="shared" ca="1" si="317"/>
        <v>1</v>
      </c>
      <c r="F810" s="209"/>
    </row>
    <row r="811" spans="1:6" ht="14.1" customHeight="1" x14ac:dyDescent="0.2">
      <c r="A811" s="1353">
        <f ca="1">IF($H811="UNIDADE CONSTRUTIVA",OFFSET(A811,-1,0)+1,LARGE(A$3:A808,1))</f>
        <v>0</v>
      </c>
      <c r="B811" s="1353">
        <f t="shared" ca="1" si="314"/>
        <v>22</v>
      </c>
      <c r="C811" s="1353">
        <f t="shared" ca="1" si="315"/>
        <v>1</v>
      </c>
      <c r="D811" s="1354">
        <f t="shared" ca="1" si="316"/>
        <v>1</v>
      </c>
      <c r="E811" s="1354">
        <f t="shared" ca="1" si="317"/>
        <v>1</v>
      </c>
      <c r="F811" s="209"/>
    </row>
    <row r="812" spans="1:6" ht="14.1" customHeight="1" x14ac:dyDescent="0.2">
      <c r="A812" s="1353">
        <f ca="1">IF($H812="UNIDADE CONSTRUTIVA",OFFSET(A812,-1,0)+1,LARGE(A$3:A809,1))</f>
        <v>0</v>
      </c>
      <c r="B812" s="1353">
        <f t="shared" ca="1" si="314"/>
        <v>22</v>
      </c>
      <c r="C812" s="1353">
        <f t="shared" ca="1" si="315"/>
        <v>1</v>
      </c>
      <c r="D812" s="1354">
        <f t="shared" ca="1" si="316"/>
        <v>1</v>
      </c>
      <c r="E812" s="1354">
        <f t="shared" ca="1" si="317"/>
        <v>1</v>
      </c>
      <c r="F812" s="209"/>
    </row>
    <row r="813" spans="1:6" ht="14.1" customHeight="1" x14ac:dyDescent="0.2">
      <c r="A813" s="1353">
        <f ca="1">IF($H813="UNIDADE CONSTRUTIVA",OFFSET(A813,-1,0)+1,LARGE(A$3:A810,1))</f>
        <v>0</v>
      </c>
      <c r="B813" s="1353">
        <f t="shared" ca="1" si="314"/>
        <v>22</v>
      </c>
      <c r="C813" s="1353">
        <f t="shared" ca="1" si="315"/>
        <v>1</v>
      </c>
      <c r="D813" s="1354">
        <f t="shared" ca="1" si="316"/>
        <v>1</v>
      </c>
      <c r="E813" s="1354">
        <f t="shared" ca="1" si="317"/>
        <v>1</v>
      </c>
      <c r="F813" s="209"/>
    </row>
    <row r="814" spans="1:6" ht="14.1" customHeight="1" x14ac:dyDescent="0.2">
      <c r="A814" s="1353">
        <f ca="1">IF($H814="UNIDADE CONSTRUTIVA",OFFSET(A814,-1,0)+1,LARGE(A$3:A811,1))</f>
        <v>0</v>
      </c>
      <c r="B814" s="1353">
        <f t="shared" ca="1" si="314"/>
        <v>22</v>
      </c>
      <c r="C814" s="1353">
        <f t="shared" ca="1" si="315"/>
        <v>1</v>
      </c>
      <c r="D814" s="1354">
        <f t="shared" ca="1" si="316"/>
        <v>1</v>
      </c>
      <c r="E814" s="1354">
        <f t="shared" ca="1" si="317"/>
        <v>1</v>
      </c>
      <c r="F814" s="209"/>
    </row>
    <row r="815" spans="1:6" ht="14.1" customHeight="1" x14ac:dyDescent="0.2">
      <c r="A815" s="1353">
        <f ca="1">IF($H815="UNIDADE CONSTRUTIVA",OFFSET(A815,-1,0)+1,LARGE(A$3:A812,1))</f>
        <v>0</v>
      </c>
      <c r="B815" s="1353">
        <f t="shared" ca="1" si="314"/>
        <v>22</v>
      </c>
      <c r="C815" s="1353">
        <f t="shared" ca="1" si="315"/>
        <v>1</v>
      </c>
      <c r="D815" s="1354">
        <f t="shared" ca="1" si="316"/>
        <v>1</v>
      </c>
      <c r="E815" s="1354">
        <f t="shared" ca="1" si="317"/>
        <v>1</v>
      </c>
      <c r="F815" s="209"/>
    </row>
    <row r="816" spans="1:6" ht="14.1" customHeight="1" x14ac:dyDescent="0.2">
      <c r="A816" s="1353">
        <f ca="1">IF($H816="UNIDADE CONSTRUTIVA",OFFSET(A816,-1,0)+1,LARGE(A$3:A813,1))</f>
        <v>0</v>
      </c>
      <c r="B816" s="1353">
        <f t="shared" ca="1" si="314"/>
        <v>22</v>
      </c>
      <c r="C816" s="1353">
        <f t="shared" ca="1" si="315"/>
        <v>1</v>
      </c>
      <c r="D816" s="1354">
        <f t="shared" ca="1" si="316"/>
        <v>1</v>
      </c>
      <c r="E816" s="1354">
        <f t="shared" ca="1" si="317"/>
        <v>1</v>
      </c>
      <c r="F816" s="209"/>
    </row>
    <row r="817" spans="1:6" ht="14.1" customHeight="1" x14ac:dyDescent="0.2">
      <c r="A817" s="1353">
        <f ca="1">IF($H817="UNIDADE CONSTRUTIVA",OFFSET(A817,-1,0)+1,LARGE(A$3:A814,1))</f>
        <v>0</v>
      </c>
      <c r="B817" s="1353">
        <f t="shared" ca="1" si="314"/>
        <v>22</v>
      </c>
      <c r="C817" s="1353">
        <f t="shared" ca="1" si="315"/>
        <v>1</v>
      </c>
      <c r="D817" s="1354">
        <f t="shared" ca="1" si="316"/>
        <v>1</v>
      </c>
      <c r="E817" s="1354">
        <f t="shared" ca="1" si="317"/>
        <v>1</v>
      </c>
      <c r="F817" s="209"/>
    </row>
    <row r="818" spans="1:6" ht="14.1" customHeight="1" x14ac:dyDescent="0.2">
      <c r="A818" s="1353">
        <f ca="1">IF($H818="UNIDADE CONSTRUTIVA",OFFSET(A818,-1,0)+1,LARGE(A$3:A815,1))</f>
        <v>0</v>
      </c>
      <c r="B818" s="1353">
        <f t="shared" ca="1" si="314"/>
        <v>22</v>
      </c>
      <c r="C818" s="1353">
        <f t="shared" ca="1" si="315"/>
        <v>1</v>
      </c>
      <c r="D818" s="1354">
        <f t="shared" ca="1" si="316"/>
        <v>1</v>
      </c>
      <c r="E818" s="1354">
        <f t="shared" ca="1" si="317"/>
        <v>1</v>
      </c>
      <c r="F818" s="209"/>
    </row>
    <row r="819" spans="1:6" ht="14.1" customHeight="1" x14ac:dyDescent="0.2">
      <c r="A819" s="1353">
        <f ca="1">IF($H819="UNIDADE CONSTRUTIVA",OFFSET(A819,-1,0)+1,LARGE(A$3:A816,1))</f>
        <v>0</v>
      </c>
      <c r="B819" s="1353">
        <f t="shared" ca="1" si="314"/>
        <v>22</v>
      </c>
      <c r="C819" s="1353">
        <f t="shared" ca="1" si="315"/>
        <v>1</v>
      </c>
      <c r="D819" s="1354">
        <f t="shared" ca="1" si="316"/>
        <v>1</v>
      </c>
      <c r="E819" s="1354">
        <f t="shared" ca="1" si="317"/>
        <v>1</v>
      </c>
      <c r="F819" s="209"/>
    </row>
    <row r="820" spans="1:6" ht="14.1" customHeight="1" x14ac:dyDescent="0.2">
      <c r="A820" s="1353">
        <f ca="1">IF($H820="UNIDADE CONSTRUTIVA",OFFSET(A820,-1,0)+1,LARGE(A$3:A817,1))</f>
        <v>0</v>
      </c>
      <c r="B820" s="1353">
        <f t="shared" ca="1" si="314"/>
        <v>22</v>
      </c>
      <c r="C820" s="1353">
        <f t="shared" ca="1" si="315"/>
        <v>1</v>
      </c>
      <c r="D820" s="1354">
        <f t="shared" ca="1" si="316"/>
        <v>1</v>
      </c>
      <c r="E820" s="1354">
        <f t="shared" ca="1" si="317"/>
        <v>1</v>
      </c>
      <c r="F820" s="209"/>
    </row>
    <row r="821" spans="1:6" ht="14.1" customHeight="1" x14ac:dyDescent="0.2">
      <c r="A821" s="1353">
        <f ca="1">IF($H821="UNIDADE CONSTRUTIVA",OFFSET(A821,-1,0)+1,LARGE(A$3:A818,1))</f>
        <v>0</v>
      </c>
      <c r="B821" s="1353">
        <f t="shared" ca="1" si="314"/>
        <v>22</v>
      </c>
      <c r="C821" s="1353">
        <f t="shared" ca="1" si="315"/>
        <v>1</v>
      </c>
      <c r="D821" s="1354">
        <f t="shared" ca="1" si="316"/>
        <v>1</v>
      </c>
      <c r="E821" s="1354">
        <f t="shared" ca="1" si="317"/>
        <v>1</v>
      </c>
      <c r="F821" s="209"/>
    </row>
    <row r="822" spans="1:6" ht="14.1" customHeight="1" x14ac:dyDescent="0.2">
      <c r="A822" s="1353">
        <f ca="1">IF($H822="UNIDADE CONSTRUTIVA",OFFSET(A822,-1,0)+1,LARGE(A$3:A819,1))</f>
        <v>0</v>
      </c>
      <c r="B822" s="1353">
        <f t="shared" ca="1" si="314"/>
        <v>22</v>
      </c>
      <c r="C822" s="1353">
        <f t="shared" ca="1" si="315"/>
        <v>1</v>
      </c>
      <c r="D822" s="1354">
        <f t="shared" ca="1" si="316"/>
        <v>1</v>
      </c>
      <c r="E822" s="1354">
        <f t="shared" ca="1" si="317"/>
        <v>1</v>
      </c>
      <c r="F822" s="209"/>
    </row>
    <row r="823" spans="1:6" ht="14.1" customHeight="1" x14ac:dyDescent="0.2">
      <c r="A823" s="1353">
        <f ca="1">IF($H823="UNIDADE CONSTRUTIVA",OFFSET(A823,-1,0)+1,LARGE(A$3:A820,1))</f>
        <v>0</v>
      </c>
      <c r="B823" s="1353">
        <f t="shared" ca="1" si="314"/>
        <v>22</v>
      </c>
      <c r="C823" s="1353">
        <f t="shared" ca="1" si="315"/>
        <v>1</v>
      </c>
      <c r="D823" s="1354">
        <f t="shared" ca="1" si="316"/>
        <v>1</v>
      </c>
      <c r="E823" s="1354">
        <f t="shared" ca="1" si="317"/>
        <v>1</v>
      </c>
      <c r="F823" s="209"/>
    </row>
    <row r="824" spans="1:6" ht="14.1" customHeight="1" x14ac:dyDescent="0.2">
      <c r="A824" s="1353">
        <f ca="1">IF($H824="UNIDADE CONSTRUTIVA",OFFSET(A824,-1,0)+1,LARGE(A$3:A821,1))</f>
        <v>0</v>
      </c>
      <c r="B824" s="1353">
        <f t="shared" ca="1" si="314"/>
        <v>22</v>
      </c>
      <c r="C824" s="1353">
        <f t="shared" ca="1" si="315"/>
        <v>1</v>
      </c>
      <c r="D824" s="1354">
        <f t="shared" ca="1" si="316"/>
        <v>1</v>
      </c>
      <c r="E824" s="1354">
        <f t="shared" ca="1" si="317"/>
        <v>1</v>
      </c>
      <c r="F824" s="209"/>
    </row>
    <row r="825" spans="1:6" ht="14.1" customHeight="1" x14ac:dyDescent="0.2">
      <c r="A825" s="1353">
        <f ca="1">IF($H825="UNIDADE CONSTRUTIVA",OFFSET(A825,-1,0)+1,LARGE(A$3:A822,1))</f>
        <v>0</v>
      </c>
      <c r="B825" s="1353">
        <f t="shared" ca="1" si="314"/>
        <v>22</v>
      </c>
      <c r="C825" s="1353">
        <f t="shared" ca="1" si="315"/>
        <v>1</v>
      </c>
      <c r="D825" s="1354">
        <f t="shared" ca="1" si="316"/>
        <v>1</v>
      </c>
      <c r="E825" s="1354">
        <f t="shared" ca="1" si="317"/>
        <v>1</v>
      </c>
      <c r="F825" s="209"/>
    </row>
    <row r="826" spans="1:6" ht="14.1" customHeight="1" x14ac:dyDescent="0.2">
      <c r="A826" s="1353">
        <f ca="1">IF($H826="UNIDADE CONSTRUTIVA",OFFSET(A826,-1,0)+1,LARGE(A$3:A823,1))</f>
        <v>0</v>
      </c>
      <c r="B826" s="1353">
        <f t="shared" ca="1" si="314"/>
        <v>22</v>
      </c>
      <c r="C826" s="1353">
        <f t="shared" ca="1" si="315"/>
        <v>1</v>
      </c>
      <c r="D826" s="1354">
        <f t="shared" ca="1" si="316"/>
        <v>1</v>
      </c>
      <c r="E826" s="1354">
        <f t="shared" ca="1" si="317"/>
        <v>1</v>
      </c>
      <c r="F826" s="209"/>
    </row>
    <row r="827" spans="1:6" ht="14.1" customHeight="1" x14ac:dyDescent="0.2">
      <c r="A827" s="1353">
        <f ca="1">IF($H827="UNIDADE CONSTRUTIVA",OFFSET(A827,-1,0)+1,LARGE(A$3:A824,1))</f>
        <v>0</v>
      </c>
      <c r="B827" s="1353">
        <f t="shared" ca="1" si="314"/>
        <v>22</v>
      </c>
      <c r="C827" s="1353">
        <f t="shared" ca="1" si="315"/>
        <v>1</v>
      </c>
      <c r="D827" s="1354">
        <f t="shared" ca="1" si="316"/>
        <v>1</v>
      </c>
      <c r="E827" s="1354">
        <f t="shared" ca="1" si="317"/>
        <v>1</v>
      </c>
      <c r="F827" s="209"/>
    </row>
    <row r="828" spans="1:6" ht="14.1" customHeight="1" x14ac:dyDescent="0.2">
      <c r="A828" s="1353">
        <f ca="1">IF($H828="UNIDADE CONSTRUTIVA",OFFSET(A828,-1,0)+1,LARGE(A$3:A825,1))</f>
        <v>0</v>
      </c>
      <c r="B828" s="1353">
        <f t="shared" ca="1" si="314"/>
        <v>22</v>
      </c>
      <c r="C828" s="1353">
        <f t="shared" ca="1" si="315"/>
        <v>1</v>
      </c>
      <c r="D828" s="1354">
        <f t="shared" ca="1" si="316"/>
        <v>1</v>
      </c>
      <c r="E828" s="1354">
        <f t="shared" ca="1" si="317"/>
        <v>1</v>
      </c>
      <c r="F828" s="209"/>
    </row>
    <row r="829" spans="1:6" ht="14.1" customHeight="1" x14ac:dyDescent="0.2">
      <c r="A829" s="1353">
        <f ca="1">IF($H829="UNIDADE CONSTRUTIVA",OFFSET(A829,-1,0)+1,LARGE(A$3:A826,1))</f>
        <v>0</v>
      </c>
      <c r="B829" s="1353">
        <f t="shared" ca="1" si="314"/>
        <v>22</v>
      </c>
      <c r="C829" s="1353">
        <f t="shared" ca="1" si="315"/>
        <v>1</v>
      </c>
      <c r="D829" s="1354">
        <f t="shared" ca="1" si="316"/>
        <v>1</v>
      </c>
      <c r="E829" s="1354">
        <f t="shared" ca="1" si="317"/>
        <v>1</v>
      </c>
      <c r="F829" s="209"/>
    </row>
    <row r="830" spans="1:6" ht="14.1" customHeight="1" x14ac:dyDescent="0.2">
      <c r="A830" s="1353">
        <f ca="1">IF($H830="UNIDADE CONSTRUTIVA",OFFSET(A830,-1,0)+1,LARGE(A$3:A827,1))</f>
        <v>0</v>
      </c>
      <c r="B830" s="1353">
        <f t="shared" ca="1" si="314"/>
        <v>22</v>
      </c>
      <c r="C830" s="1353">
        <f t="shared" ca="1" si="315"/>
        <v>1</v>
      </c>
      <c r="D830" s="1354">
        <f t="shared" ca="1" si="316"/>
        <v>1</v>
      </c>
      <c r="E830" s="1354">
        <f t="shared" ca="1" si="317"/>
        <v>1</v>
      </c>
      <c r="F830" s="209"/>
    </row>
    <row r="831" spans="1:6" ht="14.1" customHeight="1" x14ac:dyDescent="0.2">
      <c r="A831" s="1353">
        <f ca="1">IF($H831="UNIDADE CONSTRUTIVA",OFFSET(A831,-1,0)+1,LARGE(A$3:A828,1))</f>
        <v>0</v>
      </c>
      <c r="B831" s="1353">
        <f t="shared" ca="1" si="314"/>
        <v>22</v>
      </c>
      <c r="C831" s="1353">
        <f t="shared" ca="1" si="315"/>
        <v>1</v>
      </c>
      <c r="D831" s="1354">
        <f t="shared" ca="1" si="316"/>
        <v>1</v>
      </c>
      <c r="E831" s="1354">
        <f t="shared" ca="1" si="317"/>
        <v>1</v>
      </c>
      <c r="F831" s="209"/>
    </row>
    <row r="832" spans="1:6" ht="14.1" customHeight="1" x14ac:dyDescent="0.2">
      <c r="A832" s="1353">
        <f ca="1">IF($H832="UNIDADE CONSTRUTIVA",OFFSET(A832,-1,0)+1,LARGE(A$3:A829,1))</f>
        <v>0</v>
      </c>
      <c r="B832" s="1353">
        <f t="shared" ca="1" si="314"/>
        <v>22</v>
      </c>
      <c r="C832" s="1353">
        <f t="shared" ca="1" si="315"/>
        <v>1</v>
      </c>
      <c r="D832" s="1354">
        <f t="shared" ca="1" si="316"/>
        <v>1</v>
      </c>
      <c r="E832" s="1354">
        <f t="shared" ca="1" si="317"/>
        <v>1</v>
      </c>
      <c r="F832" s="209"/>
    </row>
    <row r="833" spans="1:6" ht="14.1" customHeight="1" x14ac:dyDescent="0.2">
      <c r="A833" s="1353">
        <f ca="1">IF($H833="UNIDADE CONSTRUTIVA",OFFSET(A833,-1,0)+1,LARGE(A$3:A830,1))</f>
        <v>0</v>
      </c>
      <c r="B833" s="1353">
        <f t="shared" ca="1" si="314"/>
        <v>22</v>
      </c>
      <c r="C833" s="1353">
        <f t="shared" ca="1" si="315"/>
        <v>1</v>
      </c>
      <c r="D833" s="1354">
        <f t="shared" ca="1" si="316"/>
        <v>1</v>
      </c>
      <c r="E833" s="1354">
        <f t="shared" ca="1" si="317"/>
        <v>1</v>
      </c>
      <c r="F833" s="209"/>
    </row>
    <row r="834" spans="1:6" ht="14.1" customHeight="1" x14ac:dyDescent="0.2">
      <c r="A834" s="1353">
        <f ca="1">IF($H834="UNIDADE CONSTRUTIVA",OFFSET(A834,-1,0)+1,LARGE(A$3:A831,1))</f>
        <v>0</v>
      </c>
      <c r="B834" s="1353">
        <f t="shared" ca="1" si="314"/>
        <v>22</v>
      </c>
      <c r="C834" s="1353">
        <f t="shared" ca="1" si="315"/>
        <v>1</v>
      </c>
      <c r="D834" s="1354">
        <f t="shared" ca="1" si="316"/>
        <v>1</v>
      </c>
      <c r="E834" s="1354">
        <f t="shared" ca="1" si="317"/>
        <v>1</v>
      </c>
      <c r="F834" s="209"/>
    </row>
    <row r="835" spans="1:6" ht="14.1" customHeight="1" x14ac:dyDescent="0.2">
      <c r="A835" s="1353">
        <f ca="1">IF($H835="UNIDADE CONSTRUTIVA",OFFSET(A835,-1,0)+1,LARGE(A$3:A832,1))</f>
        <v>0</v>
      </c>
      <c r="B835" s="1353">
        <f t="shared" ca="1" si="314"/>
        <v>22</v>
      </c>
      <c r="C835" s="1353">
        <f t="shared" ca="1" si="315"/>
        <v>1</v>
      </c>
      <c r="D835" s="1354">
        <f t="shared" ca="1" si="316"/>
        <v>1</v>
      </c>
      <c r="E835" s="1354">
        <f t="shared" ca="1" si="317"/>
        <v>1</v>
      </c>
      <c r="F835" s="209"/>
    </row>
    <row r="836" spans="1:6" ht="14.1" customHeight="1" x14ac:dyDescent="0.2">
      <c r="A836" s="1353">
        <f ca="1">IF($H836="UNIDADE CONSTRUTIVA",OFFSET(A836,-1,0)+1,LARGE(A$3:A833,1))</f>
        <v>0</v>
      </c>
      <c r="B836" s="1353">
        <f t="shared" ca="1" si="314"/>
        <v>22</v>
      </c>
      <c r="C836" s="1353">
        <f t="shared" ca="1" si="315"/>
        <v>1</v>
      </c>
      <c r="D836" s="1354">
        <f t="shared" ca="1" si="316"/>
        <v>1</v>
      </c>
      <c r="E836" s="1354">
        <f t="shared" ca="1" si="317"/>
        <v>1</v>
      </c>
      <c r="F836" s="209"/>
    </row>
    <row r="837" spans="1:6" ht="14.1" customHeight="1" x14ac:dyDescent="0.2">
      <c r="A837" s="1353">
        <f ca="1">IF($H837="UNIDADE CONSTRUTIVA",OFFSET(A837,-1,0)+1,LARGE(A$3:A834,1))</f>
        <v>0</v>
      </c>
      <c r="B837" s="1353">
        <f t="shared" ca="1" si="314"/>
        <v>22</v>
      </c>
      <c r="C837" s="1353">
        <f t="shared" ca="1" si="315"/>
        <v>1</v>
      </c>
      <c r="D837" s="1354">
        <f t="shared" ca="1" si="316"/>
        <v>1</v>
      </c>
      <c r="E837" s="1354">
        <f t="shared" ca="1" si="317"/>
        <v>1</v>
      </c>
      <c r="F837" s="209"/>
    </row>
    <row r="838" spans="1:6" ht="14.1" customHeight="1" x14ac:dyDescent="0.2">
      <c r="A838" s="1353">
        <f ca="1">IF($H838="UNIDADE CONSTRUTIVA",OFFSET(A838,-1,0)+1,LARGE(A$3:A835,1))</f>
        <v>0</v>
      </c>
      <c r="B838" s="1353">
        <f t="shared" ca="1" si="314"/>
        <v>22</v>
      </c>
      <c r="C838" s="1353">
        <f t="shared" ca="1" si="315"/>
        <v>1</v>
      </c>
      <c r="D838" s="1354">
        <f t="shared" ca="1" si="316"/>
        <v>1</v>
      </c>
      <c r="E838" s="1354">
        <f t="shared" ca="1" si="317"/>
        <v>1</v>
      </c>
      <c r="F838" s="209"/>
    </row>
    <row r="839" spans="1:6" ht="14.1" customHeight="1" x14ac:dyDescent="0.2">
      <c r="A839" s="1353">
        <f ca="1">IF($H839="UNIDADE CONSTRUTIVA",OFFSET(A839,-1,0)+1,LARGE(A$3:A836,1))</f>
        <v>0</v>
      </c>
      <c r="B839" s="1353">
        <f t="shared" ca="1" si="314"/>
        <v>22</v>
      </c>
      <c r="C839" s="1353">
        <f t="shared" ca="1" si="315"/>
        <v>1</v>
      </c>
      <c r="D839" s="1354">
        <f t="shared" ca="1" si="316"/>
        <v>1</v>
      </c>
      <c r="E839" s="1354">
        <f t="shared" ca="1" si="317"/>
        <v>1</v>
      </c>
      <c r="F839" s="209"/>
    </row>
    <row r="840" spans="1:6" ht="14.1" customHeight="1" x14ac:dyDescent="0.2">
      <c r="A840" s="1353">
        <f ca="1">IF($H840="UNIDADE CONSTRUTIVA",OFFSET(A840,-1,0)+1,LARGE(A$3:A837,1))</f>
        <v>0</v>
      </c>
      <c r="B840" s="1353">
        <f t="shared" ca="1" si="314"/>
        <v>22</v>
      </c>
      <c r="C840" s="1353">
        <f t="shared" ca="1" si="315"/>
        <v>1</v>
      </c>
      <c r="D840" s="1354">
        <f t="shared" ca="1" si="316"/>
        <v>1</v>
      </c>
      <c r="E840" s="1354">
        <f t="shared" ca="1" si="317"/>
        <v>1</v>
      </c>
      <c r="F840" s="209"/>
    </row>
    <row r="841" spans="1:6" ht="14.1" customHeight="1" x14ac:dyDescent="0.2">
      <c r="A841" s="1353">
        <f ca="1">IF($H841="UNIDADE CONSTRUTIVA",OFFSET(A841,-1,0)+1,LARGE(A$3:A838,1))</f>
        <v>0</v>
      </c>
      <c r="B841" s="1353">
        <f t="shared" ca="1" si="314"/>
        <v>22</v>
      </c>
      <c r="C841" s="1353">
        <f t="shared" ca="1" si="315"/>
        <v>1</v>
      </c>
      <c r="D841" s="1354">
        <f t="shared" ca="1" si="316"/>
        <v>1</v>
      </c>
      <c r="E841" s="1354">
        <f t="shared" ca="1" si="317"/>
        <v>1</v>
      </c>
      <c r="F841" s="209"/>
    </row>
    <row r="842" spans="1:6" ht="14.1" customHeight="1" x14ac:dyDescent="0.2">
      <c r="A842" s="1353">
        <f ca="1">IF($H842="UNIDADE CONSTRUTIVA",OFFSET(A842,-1,0)+1,LARGE(A$3:A839,1))</f>
        <v>0</v>
      </c>
      <c r="B842" s="1353">
        <f t="shared" ca="1" si="314"/>
        <v>22</v>
      </c>
      <c r="C842" s="1353">
        <f t="shared" ca="1" si="315"/>
        <v>1</v>
      </c>
      <c r="D842" s="1354">
        <f t="shared" ca="1" si="316"/>
        <v>1</v>
      </c>
      <c r="E842" s="1354">
        <f t="shared" ca="1" si="317"/>
        <v>1</v>
      </c>
      <c r="F842" s="209"/>
    </row>
    <row r="843" spans="1:6" ht="14.1" customHeight="1" x14ac:dyDescent="0.2">
      <c r="A843" s="1353">
        <f ca="1">IF($H843="UNIDADE CONSTRUTIVA",OFFSET(A843,-1,0)+1,LARGE(A$3:A840,1))</f>
        <v>0</v>
      </c>
      <c r="B843" s="1353">
        <f t="shared" ca="1" si="314"/>
        <v>22</v>
      </c>
      <c r="C843" s="1353">
        <f t="shared" ca="1" si="315"/>
        <v>1</v>
      </c>
      <c r="D843" s="1354">
        <f t="shared" ca="1" si="316"/>
        <v>1</v>
      </c>
      <c r="E843" s="1354">
        <f t="shared" ca="1" si="317"/>
        <v>1</v>
      </c>
      <c r="F843" s="209"/>
    </row>
    <row r="844" spans="1:6" ht="14.1" customHeight="1" x14ac:dyDescent="0.2">
      <c r="A844" s="1353">
        <f ca="1">IF($H844="UNIDADE CONSTRUTIVA",OFFSET(A844,-1,0)+1,LARGE(A$3:A841,1))</f>
        <v>0</v>
      </c>
      <c r="B844" s="1353">
        <f t="shared" ca="1" si="314"/>
        <v>22</v>
      </c>
      <c r="C844" s="1353">
        <f t="shared" ca="1" si="315"/>
        <v>1</v>
      </c>
      <c r="D844" s="1354">
        <f t="shared" ca="1" si="316"/>
        <v>1</v>
      </c>
      <c r="E844" s="1354">
        <f t="shared" ca="1" si="317"/>
        <v>1</v>
      </c>
      <c r="F844" s="209"/>
    </row>
    <row r="845" spans="1:6" ht="14.1" customHeight="1" x14ac:dyDescent="0.2">
      <c r="A845" s="1353">
        <f ca="1">IF($H845="UNIDADE CONSTRUTIVA",OFFSET(A845,-1,0)+1,LARGE(A$3:A842,1))</f>
        <v>0</v>
      </c>
      <c r="B845" s="1353">
        <f t="shared" ca="1" si="314"/>
        <v>22</v>
      </c>
      <c r="C845" s="1353">
        <f t="shared" ca="1" si="315"/>
        <v>1</v>
      </c>
      <c r="D845" s="1354">
        <f t="shared" ca="1" si="316"/>
        <v>1</v>
      </c>
      <c r="E845" s="1354">
        <f t="shared" ca="1" si="317"/>
        <v>1</v>
      </c>
      <c r="F845" s="209"/>
    </row>
    <row r="846" spans="1:6" ht="14.1" customHeight="1" x14ac:dyDescent="0.2">
      <c r="A846" s="1353">
        <f ca="1">IF($H846="UNIDADE CONSTRUTIVA",OFFSET(A846,-1,0)+1,LARGE(A$3:A843,1))</f>
        <v>0</v>
      </c>
      <c r="B846" s="1353">
        <f t="shared" ca="1" si="314"/>
        <v>22</v>
      </c>
      <c r="C846" s="1353">
        <f t="shared" ca="1" si="315"/>
        <v>1</v>
      </c>
      <c r="D846" s="1354">
        <f t="shared" ca="1" si="316"/>
        <v>1</v>
      </c>
      <c r="E846" s="1354">
        <f t="shared" ca="1" si="317"/>
        <v>1</v>
      </c>
      <c r="F846" s="209"/>
    </row>
    <row r="847" spans="1:6" ht="14.1" customHeight="1" x14ac:dyDescent="0.2">
      <c r="A847" s="1353">
        <f ca="1">IF($H847="UNIDADE CONSTRUTIVA",OFFSET(A847,-1,0)+1,LARGE(A$3:A844,1))</f>
        <v>0</v>
      </c>
      <c r="B847" s="1353">
        <f t="shared" ca="1" si="314"/>
        <v>22</v>
      </c>
      <c r="C847" s="1353">
        <f t="shared" ca="1" si="315"/>
        <v>1</v>
      </c>
      <c r="D847" s="1354">
        <f t="shared" ca="1" si="316"/>
        <v>1</v>
      </c>
      <c r="E847" s="1354">
        <f t="shared" ca="1" si="317"/>
        <v>1</v>
      </c>
      <c r="F847" s="209"/>
    </row>
    <row r="848" spans="1:6" ht="14.1" customHeight="1" x14ac:dyDescent="0.2">
      <c r="A848" s="1353">
        <f ca="1">IF($H848="UNIDADE CONSTRUTIVA",OFFSET(A848,-1,0)+1,LARGE(A$3:A845,1))</f>
        <v>0</v>
      </c>
      <c r="B848" s="1353">
        <f t="shared" ca="1" si="314"/>
        <v>22</v>
      </c>
      <c r="C848" s="1353">
        <f t="shared" ca="1" si="315"/>
        <v>1</v>
      </c>
      <c r="D848" s="1354">
        <f t="shared" ca="1" si="316"/>
        <v>1</v>
      </c>
      <c r="E848" s="1354">
        <f t="shared" ca="1" si="317"/>
        <v>1</v>
      </c>
      <c r="F848" s="209"/>
    </row>
    <row r="849" spans="1:6" ht="14.1" customHeight="1" x14ac:dyDescent="0.2">
      <c r="A849" s="1353">
        <f ca="1">IF($H849="UNIDADE CONSTRUTIVA",OFFSET(A849,-1,0)+1,LARGE(A$3:A846,1))</f>
        <v>0</v>
      </c>
      <c r="B849" s="1353">
        <f t="shared" ca="1" si="314"/>
        <v>22</v>
      </c>
      <c r="C849" s="1353">
        <f t="shared" ca="1" si="315"/>
        <v>1</v>
      </c>
      <c r="D849" s="1354">
        <f t="shared" ca="1" si="316"/>
        <v>1</v>
      </c>
      <c r="E849" s="1354">
        <f t="shared" ca="1" si="317"/>
        <v>1</v>
      </c>
      <c r="F849" s="209"/>
    </row>
    <row r="850" spans="1:6" ht="14.1" customHeight="1" x14ac:dyDescent="0.2">
      <c r="A850" s="1353">
        <f ca="1">IF($H850="UNIDADE CONSTRUTIVA",OFFSET(A850,-1,0)+1,LARGE(A$3:A847,1))</f>
        <v>0</v>
      </c>
      <c r="B850" s="1353">
        <f t="shared" ref="B850:B913" ca="1" si="318">IF(H850="UNIDADE CONSTRUTIVA",0,IF(H850="CÉLULA CONSTRUTIVA",OFFSET(B850,-1,0)+1,OFFSET(B850,-1,0)))</f>
        <v>22</v>
      </c>
      <c r="C850" s="1353">
        <f t="shared" ref="C850:C913" ca="1" si="319">IF(H850="CÉLULA CONSTRUTIVA",0,IF(H850="ETAPA",OFFSET(C850,-1,0)+1,OFFSET(C850,-1,0)))</f>
        <v>1</v>
      </c>
      <c r="D850" s="1354">
        <f t="shared" ref="D850:D913" ca="1" si="320">IF(H850="ETAPA",0,IF(H850="SUBETAPA",OFFSET(D850,-1,0)+1,OFFSET(D850,-1,0)))</f>
        <v>1</v>
      </c>
      <c r="E850" s="1354">
        <f t="shared" ref="E850:E913" ca="1" si="321">IF(H850="Subetapa",0,IF(H850="serviço",OFFSET(E850,-1,0)+1,OFFSET(E850,-1,0)))</f>
        <v>1</v>
      </c>
      <c r="F850" s="209"/>
    </row>
    <row r="851" spans="1:6" ht="14.1" customHeight="1" x14ac:dyDescent="0.2">
      <c r="A851" s="1353">
        <f ca="1">IF($H851="UNIDADE CONSTRUTIVA",OFFSET(A851,-1,0)+1,LARGE(A$3:A848,1))</f>
        <v>0</v>
      </c>
      <c r="B851" s="1353">
        <f t="shared" ca="1" si="318"/>
        <v>22</v>
      </c>
      <c r="C851" s="1353">
        <f t="shared" ca="1" si="319"/>
        <v>1</v>
      </c>
      <c r="D851" s="1354">
        <f t="shared" ca="1" si="320"/>
        <v>1</v>
      </c>
      <c r="E851" s="1354">
        <f t="shared" ca="1" si="321"/>
        <v>1</v>
      </c>
      <c r="F851" s="209"/>
    </row>
    <row r="852" spans="1:6" ht="14.1" customHeight="1" x14ac:dyDescent="0.2">
      <c r="A852" s="1353">
        <f ca="1">IF($H852="UNIDADE CONSTRUTIVA",OFFSET(A852,-1,0)+1,LARGE(A$3:A849,1))</f>
        <v>0</v>
      </c>
      <c r="B852" s="1353">
        <f t="shared" ca="1" si="318"/>
        <v>22</v>
      </c>
      <c r="C852" s="1353">
        <f t="shared" ca="1" si="319"/>
        <v>1</v>
      </c>
      <c r="D852" s="1354">
        <f t="shared" ca="1" si="320"/>
        <v>1</v>
      </c>
      <c r="E852" s="1354">
        <f t="shared" ca="1" si="321"/>
        <v>1</v>
      </c>
      <c r="F852" s="209"/>
    </row>
    <row r="853" spans="1:6" ht="14.1" customHeight="1" x14ac:dyDescent="0.2">
      <c r="A853" s="1353">
        <f ca="1">IF($H853="UNIDADE CONSTRUTIVA",OFFSET(A853,-1,0)+1,LARGE(A$3:A850,1))</f>
        <v>0</v>
      </c>
      <c r="B853" s="1353">
        <f t="shared" ca="1" si="318"/>
        <v>22</v>
      </c>
      <c r="C853" s="1353">
        <f t="shared" ca="1" si="319"/>
        <v>1</v>
      </c>
      <c r="D853" s="1354">
        <f t="shared" ca="1" si="320"/>
        <v>1</v>
      </c>
      <c r="E853" s="1354">
        <f t="shared" ca="1" si="321"/>
        <v>1</v>
      </c>
      <c r="F853" s="209"/>
    </row>
    <row r="854" spans="1:6" ht="14.1" customHeight="1" x14ac:dyDescent="0.2">
      <c r="A854" s="1353">
        <f ca="1">IF($H854="UNIDADE CONSTRUTIVA",OFFSET(A854,-1,0)+1,LARGE(A$3:A851,1))</f>
        <v>0</v>
      </c>
      <c r="B854" s="1353">
        <f t="shared" ca="1" si="318"/>
        <v>22</v>
      </c>
      <c r="C854" s="1353">
        <f t="shared" ca="1" si="319"/>
        <v>1</v>
      </c>
      <c r="D854" s="1354">
        <f t="shared" ca="1" si="320"/>
        <v>1</v>
      </c>
      <c r="E854" s="1354">
        <f t="shared" ca="1" si="321"/>
        <v>1</v>
      </c>
      <c r="F854" s="209"/>
    </row>
    <row r="855" spans="1:6" ht="14.1" customHeight="1" x14ac:dyDescent="0.2">
      <c r="A855" s="1353">
        <f ca="1">IF($H855="UNIDADE CONSTRUTIVA",OFFSET(A855,-1,0)+1,LARGE(A$3:A852,1))</f>
        <v>0</v>
      </c>
      <c r="B855" s="1353">
        <f t="shared" ca="1" si="318"/>
        <v>22</v>
      </c>
      <c r="C855" s="1353">
        <f t="shared" ca="1" si="319"/>
        <v>1</v>
      </c>
      <c r="D855" s="1354">
        <f t="shared" ca="1" si="320"/>
        <v>1</v>
      </c>
      <c r="E855" s="1354">
        <f t="shared" ca="1" si="321"/>
        <v>1</v>
      </c>
      <c r="F855" s="209"/>
    </row>
    <row r="856" spans="1:6" ht="14.1" customHeight="1" x14ac:dyDescent="0.2">
      <c r="A856" s="1353">
        <f ca="1">IF($H856="UNIDADE CONSTRUTIVA",OFFSET(A856,-1,0)+1,LARGE(A$3:A853,1))</f>
        <v>0</v>
      </c>
      <c r="B856" s="1353">
        <f t="shared" ca="1" si="318"/>
        <v>22</v>
      </c>
      <c r="C856" s="1353">
        <f t="shared" ca="1" si="319"/>
        <v>1</v>
      </c>
      <c r="D856" s="1354">
        <f t="shared" ca="1" si="320"/>
        <v>1</v>
      </c>
      <c r="E856" s="1354">
        <f t="shared" ca="1" si="321"/>
        <v>1</v>
      </c>
      <c r="F856" s="209"/>
    </row>
    <row r="857" spans="1:6" ht="14.1" customHeight="1" x14ac:dyDescent="0.2">
      <c r="A857" s="1353">
        <f ca="1">IF($H857="UNIDADE CONSTRUTIVA",OFFSET(A857,-1,0)+1,LARGE(A$3:A854,1))</f>
        <v>0</v>
      </c>
      <c r="B857" s="1353">
        <f t="shared" ca="1" si="318"/>
        <v>22</v>
      </c>
      <c r="C857" s="1353">
        <f t="shared" ca="1" si="319"/>
        <v>1</v>
      </c>
      <c r="D857" s="1354">
        <f t="shared" ca="1" si="320"/>
        <v>1</v>
      </c>
      <c r="E857" s="1354">
        <f t="shared" ca="1" si="321"/>
        <v>1</v>
      </c>
      <c r="F857" s="209"/>
    </row>
    <row r="858" spans="1:6" ht="14.1" customHeight="1" x14ac:dyDescent="0.2">
      <c r="A858" s="1353">
        <f ca="1">IF($H858="UNIDADE CONSTRUTIVA",OFFSET(A858,-1,0)+1,LARGE(A$3:A855,1))</f>
        <v>0</v>
      </c>
      <c r="B858" s="1353">
        <f t="shared" ca="1" si="318"/>
        <v>22</v>
      </c>
      <c r="C858" s="1353">
        <f t="shared" ca="1" si="319"/>
        <v>1</v>
      </c>
      <c r="D858" s="1354">
        <f t="shared" ca="1" si="320"/>
        <v>1</v>
      </c>
      <c r="E858" s="1354">
        <f t="shared" ca="1" si="321"/>
        <v>1</v>
      </c>
      <c r="F858" s="209"/>
    </row>
    <row r="859" spans="1:6" ht="14.1" customHeight="1" x14ac:dyDescent="0.2">
      <c r="A859" s="1353">
        <f ca="1">IF($H859="UNIDADE CONSTRUTIVA",OFFSET(A859,-1,0)+1,LARGE(A$3:A856,1))</f>
        <v>0</v>
      </c>
      <c r="B859" s="1353">
        <f t="shared" ca="1" si="318"/>
        <v>22</v>
      </c>
      <c r="C859" s="1353">
        <f t="shared" ca="1" si="319"/>
        <v>1</v>
      </c>
      <c r="D859" s="1354">
        <f t="shared" ca="1" si="320"/>
        <v>1</v>
      </c>
      <c r="E859" s="1354">
        <f t="shared" ca="1" si="321"/>
        <v>1</v>
      </c>
      <c r="F859" s="209"/>
    </row>
    <row r="860" spans="1:6" ht="14.1" customHeight="1" x14ac:dyDescent="0.2">
      <c r="A860" s="1353">
        <f ca="1">IF($H860="UNIDADE CONSTRUTIVA",OFFSET(A860,-1,0)+1,LARGE(A$3:A857,1))</f>
        <v>0</v>
      </c>
      <c r="B860" s="1353">
        <f t="shared" ca="1" si="318"/>
        <v>22</v>
      </c>
      <c r="C860" s="1353">
        <f t="shared" ca="1" si="319"/>
        <v>1</v>
      </c>
      <c r="D860" s="1354">
        <f t="shared" ca="1" si="320"/>
        <v>1</v>
      </c>
      <c r="E860" s="1354">
        <f t="shared" ca="1" si="321"/>
        <v>1</v>
      </c>
      <c r="F860" s="209"/>
    </row>
    <row r="861" spans="1:6" ht="14.1" customHeight="1" x14ac:dyDescent="0.2">
      <c r="A861" s="1353">
        <f ca="1">IF($H861="UNIDADE CONSTRUTIVA",OFFSET(A861,-1,0)+1,LARGE(A$3:A858,1))</f>
        <v>0</v>
      </c>
      <c r="B861" s="1353">
        <f t="shared" ca="1" si="318"/>
        <v>22</v>
      </c>
      <c r="C861" s="1353">
        <f t="shared" ca="1" si="319"/>
        <v>1</v>
      </c>
      <c r="D861" s="1354">
        <f t="shared" ca="1" si="320"/>
        <v>1</v>
      </c>
      <c r="E861" s="1354">
        <f t="shared" ca="1" si="321"/>
        <v>1</v>
      </c>
      <c r="F861" s="209"/>
    </row>
    <row r="862" spans="1:6" ht="14.1" customHeight="1" x14ac:dyDescent="0.2">
      <c r="A862" s="1353">
        <f ca="1">IF($H862="UNIDADE CONSTRUTIVA",OFFSET(A862,-1,0)+1,LARGE(A$3:A859,1))</f>
        <v>0</v>
      </c>
      <c r="B862" s="1353">
        <f t="shared" ca="1" si="318"/>
        <v>22</v>
      </c>
      <c r="C862" s="1353">
        <f t="shared" ca="1" si="319"/>
        <v>1</v>
      </c>
      <c r="D862" s="1354">
        <f t="shared" ca="1" si="320"/>
        <v>1</v>
      </c>
      <c r="E862" s="1354">
        <f t="shared" ca="1" si="321"/>
        <v>1</v>
      </c>
      <c r="F862" s="209"/>
    </row>
    <row r="863" spans="1:6" ht="14.1" customHeight="1" x14ac:dyDescent="0.2">
      <c r="A863" s="1353">
        <f ca="1">IF($H863="UNIDADE CONSTRUTIVA",OFFSET(A863,-1,0)+1,LARGE(A$3:A860,1))</f>
        <v>0</v>
      </c>
      <c r="B863" s="1353">
        <f t="shared" ca="1" si="318"/>
        <v>22</v>
      </c>
      <c r="C863" s="1353">
        <f t="shared" ca="1" si="319"/>
        <v>1</v>
      </c>
      <c r="D863" s="1354">
        <f t="shared" ca="1" si="320"/>
        <v>1</v>
      </c>
      <c r="E863" s="1354">
        <f t="shared" ca="1" si="321"/>
        <v>1</v>
      </c>
      <c r="F863" s="209"/>
    </row>
    <row r="864" spans="1:6" ht="14.1" customHeight="1" x14ac:dyDescent="0.2">
      <c r="A864" s="1353">
        <f ca="1">IF($H864="UNIDADE CONSTRUTIVA",OFFSET(A864,-1,0)+1,LARGE(A$3:A861,1))</f>
        <v>0</v>
      </c>
      <c r="B864" s="1353">
        <f t="shared" ca="1" si="318"/>
        <v>22</v>
      </c>
      <c r="C864" s="1353">
        <f t="shared" ca="1" si="319"/>
        <v>1</v>
      </c>
      <c r="D864" s="1354">
        <f t="shared" ca="1" si="320"/>
        <v>1</v>
      </c>
      <c r="E864" s="1354">
        <f t="shared" ca="1" si="321"/>
        <v>1</v>
      </c>
      <c r="F864" s="209"/>
    </row>
    <row r="865" spans="1:6" ht="14.1" customHeight="1" x14ac:dyDescent="0.2">
      <c r="A865" s="1353">
        <f ca="1">IF($H865="UNIDADE CONSTRUTIVA",OFFSET(A865,-1,0)+1,LARGE(A$3:A862,1))</f>
        <v>0</v>
      </c>
      <c r="B865" s="1353">
        <f t="shared" ca="1" si="318"/>
        <v>22</v>
      </c>
      <c r="C865" s="1353">
        <f t="shared" ca="1" si="319"/>
        <v>1</v>
      </c>
      <c r="D865" s="1354">
        <f t="shared" ca="1" si="320"/>
        <v>1</v>
      </c>
      <c r="E865" s="1354">
        <f t="shared" ca="1" si="321"/>
        <v>1</v>
      </c>
      <c r="F865" s="209"/>
    </row>
    <row r="866" spans="1:6" ht="14.1" customHeight="1" x14ac:dyDescent="0.2">
      <c r="A866" s="1353">
        <f ca="1">IF($H866="UNIDADE CONSTRUTIVA",OFFSET(A866,-1,0)+1,LARGE(A$3:A863,1))</f>
        <v>0</v>
      </c>
      <c r="B866" s="1353">
        <f t="shared" ca="1" si="318"/>
        <v>22</v>
      </c>
      <c r="C866" s="1353">
        <f t="shared" ca="1" si="319"/>
        <v>1</v>
      </c>
      <c r="D866" s="1354">
        <f t="shared" ca="1" si="320"/>
        <v>1</v>
      </c>
      <c r="E866" s="1354">
        <f t="shared" ca="1" si="321"/>
        <v>1</v>
      </c>
      <c r="F866" s="209"/>
    </row>
    <row r="867" spans="1:6" ht="14.1" customHeight="1" x14ac:dyDescent="0.2">
      <c r="A867" s="1353">
        <f ca="1">IF($H867="UNIDADE CONSTRUTIVA",OFFSET(A867,-1,0)+1,LARGE(A$3:A864,1))</f>
        <v>0</v>
      </c>
      <c r="B867" s="1353">
        <f t="shared" ca="1" si="318"/>
        <v>22</v>
      </c>
      <c r="C867" s="1353">
        <f t="shared" ca="1" si="319"/>
        <v>1</v>
      </c>
      <c r="D867" s="1354">
        <f t="shared" ca="1" si="320"/>
        <v>1</v>
      </c>
      <c r="E867" s="1354">
        <f t="shared" ca="1" si="321"/>
        <v>1</v>
      </c>
      <c r="F867" s="209"/>
    </row>
    <row r="868" spans="1:6" ht="14.1" customHeight="1" x14ac:dyDescent="0.2">
      <c r="A868" s="1353">
        <f ca="1">IF($H868="UNIDADE CONSTRUTIVA",OFFSET(A868,-1,0)+1,LARGE(A$3:A865,1))</f>
        <v>0</v>
      </c>
      <c r="B868" s="1353">
        <f t="shared" ca="1" si="318"/>
        <v>22</v>
      </c>
      <c r="C868" s="1353">
        <f t="shared" ca="1" si="319"/>
        <v>1</v>
      </c>
      <c r="D868" s="1354">
        <f t="shared" ca="1" si="320"/>
        <v>1</v>
      </c>
      <c r="E868" s="1354">
        <f t="shared" ca="1" si="321"/>
        <v>1</v>
      </c>
      <c r="F868" s="209"/>
    </row>
    <row r="869" spans="1:6" ht="14.1" customHeight="1" x14ac:dyDescent="0.2">
      <c r="A869" s="1353">
        <f ca="1">IF($H869="UNIDADE CONSTRUTIVA",OFFSET(A869,-1,0)+1,LARGE(A$3:A866,1))</f>
        <v>0</v>
      </c>
      <c r="B869" s="1353">
        <f t="shared" ca="1" si="318"/>
        <v>22</v>
      </c>
      <c r="C869" s="1353">
        <f t="shared" ca="1" si="319"/>
        <v>1</v>
      </c>
      <c r="D869" s="1354">
        <f t="shared" ca="1" si="320"/>
        <v>1</v>
      </c>
      <c r="E869" s="1354">
        <f t="shared" ca="1" si="321"/>
        <v>1</v>
      </c>
      <c r="F869" s="209"/>
    </row>
    <row r="870" spans="1:6" ht="14.1" customHeight="1" x14ac:dyDescent="0.2">
      <c r="A870" s="1353">
        <f ca="1">IF($H870="UNIDADE CONSTRUTIVA",OFFSET(A870,-1,0)+1,LARGE(A$3:A867,1))</f>
        <v>0</v>
      </c>
      <c r="B870" s="1353">
        <f t="shared" ca="1" si="318"/>
        <v>22</v>
      </c>
      <c r="C870" s="1353">
        <f t="shared" ca="1" si="319"/>
        <v>1</v>
      </c>
      <c r="D870" s="1354">
        <f t="shared" ca="1" si="320"/>
        <v>1</v>
      </c>
      <c r="E870" s="1354">
        <f t="shared" ca="1" si="321"/>
        <v>1</v>
      </c>
      <c r="F870" s="209"/>
    </row>
    <row r="871" spans="1:6" ht="14.1" customHeight="1" x14ac:dyDescent="0.2">
      <c r="A871" s="1353">
        <f ca="1">IF($H871="UNIDADE CONSTRUTIVA",OFFSET(A871,-1,0)+1,LARGE(A$3:A868,1))</f>
        <v>0</v>
      </c>
      <c r="B871" s="1353">
        <f t="shared" ca="1" si="318"/>
        <v>22</v>
      </c>
      <c r="C871" s="1353">
        <f t="shared" ca="1" si="319"/>
        <v>1</v>
      </c>
      <c r="D871" s="1354">
        <f t="shared" ca="1" si="320"/>
        <v>1</v>
      </c>
      <c r="E871" s="1354">
        <f t="shared" ca="1" si="321"/>
        <v>1</v>
      </c>
      <c r="F871" s="209"/>
    </row>
    <row r="872" spans="1:6" ht="14.1" customHeight="1" x14ac:dyDescent="0.2">
      <c r="A872" s="1353">
        <f ca="1">IF($H872="UNIDADE CONSTRUTIVA",OFFSET(A872,-1,0)+1,LARGE(A$3:A869,1))</f>
        <v>0</v>
      </c>
      <c r="B872" s="1353">
        <f t="shared" ca="1" si="318"/>
        <v>22</v>
      </c>
      <c r="C872" s="1353">
        <f t="shared" ca="1" si="319"/>
        <v>1</v>
      </c>
      <c r="D872" s="1354">
        <f t="shared" ca="1" si="320"/>
        <v>1</v>
      </c>
      <c r="E872" s="1354">
        <f t="shared" ca="1" si="321"/>
        <v>1</v>
      </c>
      <c r="F872" s="209"/>
    </row>
    <row r="873" spans="1:6" ht="14.1" customHeight="1" x14ac:dyDescent="0.2">
      <c r="A873" s="1353">
        <f ca="1">IF($H873="UNIDADE CONSTRUTIVA",OFFSET(A873,-1,0)+1,LARGE(A$3:A870,1))</f>
        <v>0</v>
      </c>
      <c r="B873" s="1353">
        <f t="shared" ca="1" si="318"/>
        <v>22</v>
      </c>
      <c r="C873" s="1353">
        <f t="shared" ca="1" si="319"/>
        <v>1</v>
      </c>
      <c r="D873" s="1354">
        <f t="shared" ca="1" si="320"/>
        <v>1</v>
      </c>
      <c r="E873" s="1354">
        <f t="shared" ca="1" si="321"/>
        <v>1</v>
      </c>
      <c r="F873" s="209"/>
    </row>
    <row r="874" spans="1:6" ht="14.1" customHeight="1" x14ac:dyDescent="0.2">
      <c r="A874" s="1353">
        <f ca="1">IF($H874="UNIDADE CONSTRUTIVA",OFFSET(A874,-1,0)+1,LARGE(A$3:A871,1))</f>
        <v>0</v>
      </c>
      <c r="B874" s="1353">
        <f t="shared" ca="1" si="318"/>
        <v>22</v>
      </c>
      <c r="C874" s="1353">
        <f t="shared" ca="1" si="319"/>
        <v>1</v>
      </c>
      <c r="D874" s="1354">
        <f t="shared" ca="1" si="320"/>
        <v>1</v>
      </c>
      <c r="E874" s="1354">
        <f t="shared" ca="1" si="321"/>
        <v>1</v>
      </c>
      <c r="F874" s="209"/>
    </row>
    <row r="875" spans="1:6" ht="14.1" customHeight="1" x14ac:dyDescent="0.2">
      <c r="A875" s="1353">
        <f ca="1">IF($H875="UNIDADE CONSTRUTIVA",OFFSET(A875,-1,0)+1,LARGE(A$3:A872,1))</f>
        <v>0</v>
      </c>
      <c r="B875" s="1353">
        <f t="shared" ca="1" si="318"/>
        <v>22</v>
      </c>
      <c r="C875" s="1353">
        <f t="shared" ca="1" si="319"/>
        <v>1</v>
      </c>
      <c r="D875" s="1354">
        <f t="shared" ca="1" si="320"/>
        <v>1</v>
      </c>
      <c r="E875" s="1354">
        <f t="shared" ca="1" si="321"/>
        <v>1</v>
      </c>
      <c r="F875" s="209"/>
    </row>
    <row r="876" spans="1:6" ht="14.1" customHeight="1" x14ac:dyDescent="0.2">
      <c r="A876" s="1353">
        <f ca="1">IF($H876="UNIDADE CONSTRUTIVA",OFFSET(A876,-1,0)+1,LARGE(A$3:A873,1))</f>
        <v>0</v>
      </c>
      <c r="B876" s="1353">
        <f t="shared" ca="1" si="318"/>
        <v>22</v>
      </c>
      <c r="C876" s="1353">
        <f t="shared" ca="1" si="319"/>
        <v>1</v>
      </c>
      <c r="D876" s="1354">
        <f t="shared" ca="1" si="320"/>
        <v>1</v>
      </c>
      <c r="E876" s="1354">
        <f t="shared" ca="1" si="321"/>
        <v>1</v>
      </c>
      <c r="F876" s="209"/>
    </row>
    <row r="877" spans="1:6" ht="14.1" customHeight="1" x14ac:dyDescent="0.2">
      <c r="A877" s="1353">
        <f ca="1">IF($H877="UNIDADE CONSTRUTIVA",OFFSET(A877,-1,0)+1,LARGE(A$3:A874,1))</f>
        <v>0</v>
      </c>
      <c r="B877" s="1353">
        <f t="shared" ca="1" si="318"/>
        <v>22</v>
      </c>
      <c r="C877" s="1353">
        <f t="shared" ca="1" si="319"/>
        <v>1</v>
      </c>
      <c r="D877" s="1354">
        <f t="shared" ca="1" si="320"/>
        <v>1</v>
      </c>
      <c r="E877" s="1354">
        <f t="shared" ca="1" si="321"/>
        <v>1</v>
      </c>
      <c r="F877" s="209"/>
    </row>
    <row r="878" spans="1:6" ht="14.1" customHeight="1" x14ac:dyDescent="0.2">
      <c r="A878" s="1353">
        <f ca="1">IF($H878="UNIDADE CONSTRUTIVA",OFFSET(A878,-1,0)+1,LARGE(A$3:A875,1))</f>
        <v>0</v>
      </c>
      <c r="B878" s="1353">
        <f t="shared" ca="1" si="318"/>
        <v>22</v>
      </c>
      <c r="C878" s="1353">
        <f t="shared" ca="1" si="319"/>
        <v>1</v>
      </c>
      <c r="D878" s="1354">
        <f t="shared" ca="1" si="320"/>
        <v>1</v>
      </c>
      <c r="E878" s="1354">
        <f t="shared" ca="1" si="321"/>
        <v>1</v>
      </c>
      <c r="F878" s="209"/>
    </row>
    <row r="879" spans="1:6" ht="14.1" customHeight="1" x14ac:dyDescent="0.2">
      <c r="A879" s="1353">
        <f ca="1">IF($H879="UNIDADE CONSTRUTIVA",OFFSET(A879,-1,0)+1,LARGE(A$3:A876,1))</f>
        <v>0</v>
      </c>
      <c r="B879" s="1353">
        <f t="shared" ca="1" si="318"/>
        <v>22</v>
      </c>
      <c r="C879" s="1353">
        <f t="shared" ca="1" si="319"/>
        <v>1</v>
      </c>
      <c r="D879" s="1354">
        <f t="shared" ca="1" si="320"/>
        <v>1</v>
      </c>
      <c r="E879" s="1354">
        <f t="shared" ca="1" si="321"/>
        <v>1</v>
      </c>
      <c r="F879" s="209"/>
    </row>
    <row r="880" spans="1:6" ht="14.1" customHeight="1" x14ac:dyDescent="0.2">
      <c r="A880" s="1353">
        <f ca="1">IF($H880="UNIDADE CONSTRUTIVA",OFFSET(A880,-1,0)+1,LARGE(A$3:A877,1))</f>
        <v>0</v>
      </c>
      <c r="B880" s="1353">
        <f t="shared" ca="1" si="318"/>
        <v>22</v>
      </c>
      <c r="C880" s="1353">
        <f t="shared" ca="1" si="319"/>
        <v>1</v>
      </c>
      <c r="D880" s="1354">
        <f t="shared" ca="1" si="320"/>
        <v>1</v>
      </c>
      <c r="E880" s="1354">
        <f t="shared" ca="1" si="321"/>
        <v>1</v>
      </c>
      <c r="F880" s="209"/>
    </row>
    <row r="881" spans="1:6" ht="14.1" customHeight="1" x14ac:dyDescent="0.2">
      <c r="A881" s="1353">
        <f ca="1">IF($H881="UNIDADE CONSTRUTIVA",OFFSET(A881,-1,0)+1,LARGE(A$3:A878,1))</f>
        <v>0</v>
      </c>
      <c r="B881" s="1353">
        <f t="shared" ca="1" si="318"/>
        <v>22</v>
      </c>
      <c r="C881" s="1353">
        <f t="shared" ca="1" si="319"/>
        <v>1</v>
      </c>
      <c r="D881" s="1354">
        <f t="shared" ca="1" si="320"/>
        <v>1</v>
      </c>
      <c r="E881" s="1354">
        <f t="shared" ca="1" si="321"/>
        <v>1</v>
      </c>
      <c r="F881" s="209"/>
    </row>
    <row r="882" spans="1:6" ht="14.1" customHeight="1" x14ac:dyDescent="0.2">
      <c r="A882" s="1353">
        <f ca="1">IF($H882="UNIDADE CONSTRUTIVA",OFFSET(A882,-1,0)+1,LARGE(A$3:A879,1))</f>
        <v>0</v>
      </c>
      <c r="B882" s="1353">
        <f t="shared" ca="1" si="318"/>
        <v>22</v>
      </c>
      <c r="C882" s="1353">
        <f t="shared" ca="1" si="319"/>
        <v>1</v>
      </c>
      <c r="D882" s="1354">
        <f t="shared" ca="1" si="320"/>
        <v>1</v>
      </c>
      <c r="E882" s="1354">
        <f t="shared" ca="1" si="321"/>
        <v>1</v>
      </c>
      <c r="F882" s="209"/>
    </row>
    <row r="883" spans="1:6" ht="14.1" customHeight="1" x14ac:dyDescent="0.2">
      <c r="A883" s="1353">
        <f ca="1">IF($H883="UNIDADE CONSTRUTIVA",OFFSET(A883,-1,0)+1,LARGE(A$3:A880,1))</f>
        <v>0</v>
      </c>
      <c r="B883" s="1353">
        <f t="shared" ca="1" si="318"/>
        <v>22</v>
      </c>
      <c r="C883" s="1353">
        <f t="shared" ca="1" si="319"/>
        <v>1</v>
      </c>
      <c r="D883" s="1354">
        <f t="shared" ca="1" si="320"/>
        <v>1</v>
      </c>
      <c r="E883" s="1354">
        <f t="shared" ca="1" si="321"/>
        <v>1</v>
      </c>
      <c r="F883" s="209"/>
    </row>
    <row r="884" spans="1:6" ht="14.1" customHeight="1" x14ac:dyDescent="0.2">
      <c r="A884" s="1353">
        <f ca="1">IF($H884="UNIDADE CONSTRUTIVA",OFFSET(A884,-1,0)+1,LARGE(A$3:A881,1))</f>
        <v>0</v>
      </c>
      <c r="B884" s="1353">
        <f t="shared" ca="1" si="318"/>
        <v>22</v>
      </c>
      <c r="C884" s="1353">
        <f t="shared" ca="1" si="319"/>
        <v>1</v>
      </c>
      <c r="D884" s="1354">
        <f t="shared" ca="1" si="320"/>
        <v>1</v>
      </c>
      <c r="E884" s="1354">
        <f t="shared" ca="1" si="321"/>
        <v>1</v>
      </c>
      <c r="F884" s="209"/>
    </row>
    <row r="885" spans="1:6" ht="14.1" customHeight="1" x14ac:dyDescent="0.2">
      <c r="A885" s="1353">
        <f ca="1">IF($H885="UNIDADE CONSTRUTIVA",OFFSET(A885,-1,0)+1,LARGE(A$3:A882,1))</f>
        <v>0</v>
      </c>
      <c r="B885" s="1353">
        <f t="shared" ca="1" si="318"/>
        <v>22</v>
      </c>
      <c r="C885" s="1353">
        <f t="shared" ca="1" si="319"/>
        <v>1</v>
      </c>
      <c r="D885" s="1354">
        <f t="shared" ca="1" si="320"/>
        <v>1</v>
      </c>
      <c r="E885" s="1354">
        <f t="shared" ca="1" si="321"/>
        <v>1</v>
      </c>
      <c r="F885" s="209"/>
    </row>
    <row r="886" spans="1:6" ht="14.1" customHeight="1" x14ac:dyDescent="0.2">
      <c r="A886" s="1353">
        <f ca="1">IF($H886="UNIDADE CONSTRUTIVA",OFFSET(A886,-1,0)+1,LARGE(A$3:A883,1))</f>
        <v>0</v>
      </c>
      <c r="B886" s="1353">
        <f t="shared" ca="1" si="318"/>
        <v>22</v>
      </c>
      <c r="C886" s="1353">
        <f t="shared" ca="1" si="319"/>
        <v>1</v>
      </c>
      <c r="D886" s="1354">
        <f t="shared" ca="1" si="320"/>
        <v>1</v>
      </c>
      <c r="E886" s="1354">
        <f t="shared" ca="1" si="321"/>
        <v>1</v>
      </c>
      <c r="F886" s="209"/>
    </row>
    <row r="887" spans="1:6" ht="14.1" customHeight="1" x14ac:dyDescent="0.2">
      <c r="A887" s="1353">
        <f ca="1">IF($H887="UNIDADE CONSTRUTIVA",OFFSET(A887,-1,0)+1,LARGE(A$3:A884,1))</f>
        <v>0</v>
      </c>
      <c r="B887" s="1353">
        <f t="shared" ca="1" si="318"/>
        <v>22</v>
      </c>
      <c r="C887" s="1353">
        <f t="shared" ca="1" si="319"/>
        <v>1</v>
      </c>
      <c r="D887" s="1354">
        <f t="shared" ca="1" si="320"/>
        <v>1</v>
      </c>
      <c r="E887" s="1354">
        <f t="shared" ca="1" si="321"/>
        <v>1</v>
      </c>
      <c r="F887" s="209"/>
    </row>
    <row r="888" spans="1:6" ht="14.1" customHeight="1" x14ac:dyDescent="0.2">
      <c r="A888" s="1353">
        <f ca="1">IF($H888="UNIDADE CONSTRUTIVA",OFFSET(A888,-1,0)+1,LARGE(A$3:A885,1))</f>
        <v>0</v>
      </c>
      <c r="B888" s="1353">
        <f t="shared" ca="1" si="318"/>
        <v>22</v>
      </c>
      <c r="C888" s="1353">
        <f t="shared" ca="1" si="319"/>
        <v>1</v>
      </c>
      <c r="D888" s="1354">
        <f t="shared" ca="1" si="320"/>
        <v>1</v>
      </c>
      <c r="E888" s="1354">
        <f t="shared" ca="1" si="321"/>
        <v>1</v>
      </c>
      <c r="F888" s="209"/>
    </row>
    <row r="889" spans="1:6" ht="14.1" customHeight="1" x14ac:dyDescent="0.2">
      <c r="A889" s="1353">
        <f ca="1">IF($H889="UNIDADE CONSTRUTIVA",OFFSET(A889,-1,0)+1,LARGE(A$3:A886,1))</f>
        <v>0</v>
      </c>
      <c r="B889" s="1353">
        <f t="shared" ca="1" si="318"/>
        <v>22</v>
      </c>
      <c r="C889" s="1353">
        <f t="shared" ca="1" si="319"/>
        <v>1</v>
      </c>
      <c r="D889" s="1354">
        <f t="shared" ca="1" si="320"/>
        <v>1</v>
      </c>
      <c r="E889" s="1354">
        <f t="shared" ca="1" si="321"/>
        <v>1</v>
      </c>
      <c r="F889" s="209"/>
    </row>
    <row r="890" spans="1:6" ht="14.1" customHeight="1" x14ac:dyDescent="0.2">
      <c r="A890" s="1353">
        <f ca="1">IF($H890="UNIDADE CONSTRUTIVA",OFFSET(A890,-1,0)+1,LARGE(A$3:A887,1))</f>
        <v>0</v>
      </c>
      <c r="B890" s="1353">
        <f t="shared" ca="1" si="318"/>
        <v>22</v>
      </c>
      <c r="C890" s="1353">
        <f t="shared" ca="1" si="319"/>
        <v>1</v>
      </c>
      <c r="D890" s="1354">
        <f t="shared" ca="1" si="320"/>
        <v>1</v>
      </c>
      <c r="E890" s="1354">
        <f t="shared" ca="1" si="321"/>
        <v>1</v>
      </c>
      <c r="F890" s="209"/>
    </row>
    <row r="891" spans="1:6" ht="14.1" customHeight="1" x14ac:dyDescent="0.2">
      <c r="A891" s="1353">
        <f ca="1">IF($H891="UNIDADE CONSTRUTIVA",OFFSET(A891,-1,0)+1,LARGE(A$3:A888,1))</f>
        <v>0</v>
      </c>
      <c r="B891" s="1353">
        <f t="shared" ca="1" si="318"/>
        <v>22</v>
      </c>
      <c r="C891" s="1353">
        <f t="shared" ca="1" si="319"/>
        <v>1</v>
      </c>
      <c r="D891" s="1354">
        <f t="shared" ca="1" si="320"/>
        <v>1</v>
      </c>
      <c r="E891" s="1354">
        <f t="shared" ca="1" si="321"/>
        <v>1</v>
      </c>
      <c r="F891" s="209"/>
    </row>
    <row r="892" spans="1:6" ht="14.1" customHeight="1" x14ac:dyDescent="0.2">
      <c r="A892" s="1353">
        <f ca="1">IF($H892="UNIDADE CONSTRUTIVA",OFFSET(A892,-1,0)+1,LARGE(A$3:A889,1))</f>
        <v>0</v>
      </c>
      <c r="B892" s="1353">
        <f t="shared" ca="1" si="318"/>
        <v>22</v>
      </c>
      <c r="C892" s="1353">
        <f t="shared" ca="1" si="319"/>
        <v>1</v>
      </c>
      <c r="D892" s="1354">
        <f t="shared" ca="1" si="320"/>
        <v>1</v>
      </c>
      <c r="E892" s="1354">
        <f t="shared" ca="1" si="321"/>
        <v>1</v>
      </c>
      <c r="F892" s="209"/>
    </row>
    <row r="893" spans="1:6" ht="14.1" customHeight="1" x14ac:dyDescent="0.2">
      <c r="A893" s="1353">
        <f ca="1">IF($H893="UNIDADE CONSTRUTIVA",OFFSET(A893,-1,0)+1,LARGE(A$3:A890,1))</f>
        <v>0</v>
      </c>
      <c r="B893" s="1353">
        <f t="shared" ca="1" si="318"/>
        <v>22</v>
      </c>
      <c r="C893" s="1353">
        <f t="shared" ca="1" si="319"/>
        <v>1</v>
      </c>
      <c r="D893" s="1354">
        <f t="shared" ca="1" si="320"/>
        <v>1</v>
      </c>
      <c r="E893" s="1354">
        <f t="shared" ca="1" si="321"/>
        <v>1</v>
      </c>
      <c r="F893" s="209"/>
    </row>
    <row r="894" spans="1:6" ht="14.1" customHeight="1" x14ac:dyDescent="0.2">
      <c r="A894" s="1353">
        <f ca="1">IF($H894="UNIDADE CONSTRUTIVA",OFFSET(A894,-1,0)+1,LARGE(A$3:A891,1))</f>
        <v>0</v>
      </c>
      <c r="B894" s="1353">
        <f t="shared" ca="1" si="318"/>
        <v>22</v>
      </c>
      <c r="C894" s="1353">
        <f t="shared" ca="1" si="319"/>
        <v>1</v>
      </c>
      <c r="D894" s="1354">
        <f t="shared" ca="1" si="320"/>
        <v>1</v>
      </c>
      <c r="E894" s="1354">
        <f t="shared" ca="1" si="321"/>
        <v>1</v>
      </c>
      <c r="F894" s="209"/>
    </row>
    <row r="895" spans="1:6" ht="14.1" customHeight="1" x14ac:dyDescent="0.2">
      <c r="A895" s="1353">
        <f ca="1">IF($H895="UNIDADE CONSTRUTIVA",OFFSET(A895,-1,0)+1,LARGE(A$3:A892,1))</f>
        <v>0</v>
      </c>
      <c r="B895" s="1353">
        <f t="shared" ca="1" si="318"/>
        <v>22</v>
      </c>
      <c r="C895" s="1353">
        <f t="shared" ca="1" si="319"/>
        <v>1</v>
      </c>
      <c r="D895" s="1354">
        <f t="shared" ca="1" si="320"/>
        <v>1</v>
      </c>
      <c r="E895" s="1354">
        <f t="shared" ca="1" si="321"/>
        <v>1</v>
      </c>
      <c r="F895" s="209"/>
    </row>
    <row r="896" spans="1:6" ht="14.1" customHeight="1" x14ac:dyDescent="0.2">
      <c r="A896" s="1353">
        <f ca="1">IF($H896="UNIDADE CONSTRUTIVA",OFFSET(A896,-1,0)+1,LARGE(A$3:A893,1))</f>
        <v>0</v>
      </c>
      <c r="B896" s="1353">
        <f t="shared" ca="1" si="318"/>
        <v>22</v>
      </c>
      <c r="C896" s="1353">
        <f t="shared" ca="1" si="319"/>
        <v>1</v>
      </c>
      <c r="D896" s="1354">
        <f t="shared" ca="1" si="320"/>
        <v>1</v>
      </c>
      <c r="E896" s="1354">
        <f t="shared" ca="1" si="321"/>
        <v>1</v>
      </c>
      <c r="F896" s="209"/>
    </row>
    <row r="897" spans="1:6" ht="14.1" customHeight="1" x14ac:dyDescent="0.2">
      <c r="A897" s="1353">
        <f ca="1">IF($H897="UNIDADE CONSTRUTIVA",OFFSET(A897,-1,0)+1,LARGE(A$3:A894,1))</f>
        <v>0</v>
      </c>
      <c r="B897" s="1353">
        <f t="shared" ca="1" si="318"/>
        <v>22</v>
      </c>
      <c r="C897" s="1353">
        <f t="shared" ca="1" si="319"/>
        <v>1</v>
      </c>
      <c r="D897" s="1354">
        <f t="shared" ca="1" si="320"/>
        <v>1</v>
      </c>
      <c r="E897" s="1354">
        <f t="shared" ca="1" si="321"/>
        <v>1</v>
      </c>
      <c r="F897" s="209"/>
    </row>
    <row r="898" spans="1:6" ht="14.1" customHeight="1" x14ac:dyDescent="0.2">
      <c r="A898" s="1353">
        <f ca="1">IF($H898="UNIDADE CONSTRUTIVA",OFFSET(A898,-1,0)+1,LARGE(A$3:A895,1))</f>
        <v>0</v>
      </c>
      <c r="B898" s="1353">
        <f t="shared" ca="1" si="318"/>
        <v>22</v>
      </c>
      <c r="C898" s="1353">
        <f t="shared" ca="1" si="319"/>
        <v>1</v>
      </c>
      <c r="D898" s="1354">
        <f t="shared" ca="1" si="320"/>
        <v>1</v>
      </c>
      <c r="E898" s="1354">
        <f t="shared" ca="1" si="321"/>
        <v>1</v>
      </c>
      <c r="F898" s="209"/>
    </row>
    <row r="899" spans="1:6" ht="14.1" customHeight="1" x14ac:dyDescent="0.2">
      <c r="A899" s="1353">
        <f ca="1">IF($H899="UNIDADE CONSTRUTIVA",OFFSET(A899,-1,0)+1,LARGE(A$3:A896,1))</f>
        <v>0</v>
      </c>
      <c r="B899" s="1353">
        <f t="shared" ca="1" si="318"/>
        <v>22</v>
      </c>
      <c r="C899" s="1353">
        <f t="shared" ca="1" si="319"/>
        <v>1</v>
      </c>
      <c r="D899" s="1354">
        <f t="shared" ca="1" si="320"/>
        <v>1</v>
      </c>
      <c r="E899" s="1354">
        <f t="shared" ca="1" si="321"/>
        <v>1</v>
      </c>
      <c r="F899" s="209"/>
    </row>
    <row r="900" spans="1:6" ht="14.1" customHeight="1" x14ac:dyDescent="0.2">
      <c r="A900" s="1353">
        <f ca="1">IF($H900="UNIDADE CONSTRUTIVA",OFFSET(A900,-1,0)+1,LARGE(A$3:A897,1))</f>
        <v>0</v>
      </c>
      <c r="B900" s="1353">
        <f t="shared" ca="1" si="318"/>
        <v>22</v>
      </c>
      <c r="C900" s="1353">
        <f t="shared" ca="1" si="319"/>
        <v>1</v>
      </c>
      <c r="D900" s="1354">
        <f t="shared" ca="1" si="320"/>
        <v>1</v>
      </c>
      <c r="E900" s="1354">
        <f t="shared" ca="1" si="321"/>
        <v>1</v>
      </c>
      <c r="F900" s="209"/>
    </row>
    <row r="901" spans="1:6" ht="14.1" customHeight="1" x14ac:dyDescent="0.2">
      <c r="A901" s="1353">
        <f ca="1">IF($H901="UNIDADE CONSTRUTIVA",OFFSET(A901,-1,0)+1,LARGE(A$3:A898,1))</f>
        <v>0</v>
      </c>
      <c r="B901" s="1353">
        <f t="shared" ca="1" si="318"/>
        <v>22</v>
      </c>
      <c r="C901" s="1353">
        <f t="shared" ca="1" si="319"/>
        <v>1</v>
      </c>
      <c r="D901" s="1354">
        <f t="shared" ca="1" si="320"/>
        <v>1</v>
      </c>
      <c r="E901" s="1354">
        <f t="shared" ca="1" si="321"/>
        <v>1</v>
      </c>
      <c r="F901" s="209"/>
    </row>
    <row r="902" spans="1:6" ht="14.1" customHeight="1" x14ac:dyDescent="0.2">
      <c r="A902" s="1353">
        <f ca="1">IF($H902="UNIDADE CONSTRUTIVA",OFFSET(A902,-1,0)+1,LARGE(A$3:A899,1))</f>
        <v>0</v>
      </c>
      <c r="B902" s="1353">
        <f t="shared" ca="1" si="318"/>
        <v>22</v>
      </c>
      <c r="C902" s="1353">
        <f t="shared" ca="1" si="319"/>
        <v>1</v>
      </c>
      <c r="D902" s="1354">
        <f t="shared" ca="1" si="320"/>
        <v>1</v>
      </c>
      <c r="E902" s="1354">
        <f t="shared" ca="1" si="321"/>
        <v>1</v>
      </c>
      <c r="F902" s="209"/>
    </row>
    <row r="903" spans="1:6" ht="14.1" customHeight="1" x14ac:dyDescent="0.2">
      <c r="A903" s="1353">
        <f ca="1">IF($H903="UNIDADE CONSTRUTIVA",OFFSET(A903,-1,0)+1,LARGE(A$3:A900,1))</f>
        <v>0</v>
      </c>
      <c r="B903" s="1353">
        <f t="shared" ca="1" si="318"/>
        <v>22</v>
      </c>
      <c r="C903" s="1353">
        <f t="shared" ca="1" si="319"/>
        <v>1</v>
      </c>
      <c r="D903" s="1354">
        <f t="shared" ca="1" si="320"/>
        <v>1</v>
      </c>
      <c r="E903" s="1354">
        <f t="shared" ca="1" si="321"/>
        <v>1</v>
      </c>
      <c r="F903" s="209"/>
    </row>
    <row r="904" spans="1:6" ht="14.1" customHeight="1" x14ac:dyDescent="0.2">
      <c r="A904" s="1353">
        <f ca="1">IF($H904="UNIDADE CONSTRUTIVA",OFFSET(A904,-1,0)+1,LARGE(A$3:A901,1))</f>
        <v>0</v>
      </c>
      <c r="B904" s="1353">
        <f t="shared" ca="1" si="318"/>
        <v>22</v>
      </c>
      <c r="C904" s="1353">
        <f t="shared" ca="1" si="319"/>
        <v>1</v>
      </c>
      <c r="D904" s="1354">
        <f t="shared" ca="1" si="320"/>
        <v>1</v>
      </c>
      <c r="E904" s="1354">
        <f t="shared" ca="1" si="321"/>
        <v>1</v>
      </c>
      <c r="F904" s="209"/>
    </row>
    <row r="905" spans="1:6" ht="14.1" customHeight="1" x14ac:dyDescent="0.2">
      <c r="A905" s="1353">
        <f ca="1">IF($H905="UNIDADE CONSTRUTIVA",OFFSET(A905,-1,0)+1,LARGE(A$3:A902,1))</f>
        <v>0</v>
      </c>
      <c r="B905" s="1353">
        <f t="shared" ca="1" si="318"/>
        <v>22</v>
      </c>
      <c r="C905" s="1353">
        <f t="shared" ca="1" si="319"/>
        <v>1</v>
      </c>
      <c r="D905" s="1354">
        <f t="shared" ca="1" si="320"/>
        <v>1</v>
      </c>
      <c r="E905" s="1354">
        <f t="shared" ca="1" si="321"/>
        <v>1</v>
      </c>
      <c r="F905" s="209"/>
    </row>
    <row r="906" spans="1:6" ht="14.1" customHeight="1" x14ac:dyDescent="0.2">
      <c r="A906" s="1353">
        <f ca="1">IF($H906="UNIDADE CONSTRUTIVA",OFFSET(A906,-1,0)+1,LARGE(A$3:A903,1))</f>
        <v>0</v>
      </c>
      <c r="B906" s="1353">
        <f t="shared" ca="1" si="318"/>
        <v>22</v>
      </c>
      <c r="C906" s="1353">
        <f t="shared" ca="1" si="319"/>
        <v>1</v>
      </c>
      <c r="D906" s="1354">
        <f t="shared" ca="1" si="320"/>
        <v>1</v>
      </c>
      <c r="E906" s="1354">
        <f t="shared" ca="1" si="321"/>
        <v>1</v>
      </c>
      <c r="F906" s="209"/>
    </row>
    <row r="907" spans="1:6" ht="14.1" customHeight="1" x14ac:dyDescent="0.2">
      <c r="A907" s="1353">
        <f ca="1">IF($H907="UNIDADE CONSTRUTIVA",OFFSET(A907,-1,0)+1,LARGE(A$3:A904,1))</f>
        <v>0</v>
      </c>
      <c r="B907" s="1353">
        <f t="shared" ca="1" si="318"/>
        <v>22</v>
      </c>
      <c r="C907" s="1353">
        <f t="shared" ca="1" si="319"/>
        <v>1</v>
      </c>
      <c r="D907" s="1354">
        <f t="shared" ca="1" si="320"/>
        <v>1</v>
      </c>
      <c r="E907" s="1354">
        <f t="shared" ca="1" si="321"/>
        <v>1</v>
      </c>
      <c r="F907" s="209"/>
    </row>
    <row r="908" spans="1:6" ht="14.1" customHeight="1" x14ac:dyDescent="0.2">
      <c r="A908" s="1353">
        <f ca="1">IF($H908="UNIDADE CONSTRUTIVA",OFFSET(A908,-1,0)+1,LARGE(A$3:A905,1))</f>
        <v>0</v>
      </c>
      <c r="B908" s="1353">
        <f t="shared" ca="1" si="318"/>
        <v>22</v>
      </c>
      <c r="C908" s="1353">
        <f t="shared" ca="1" si="319"/>
        <v>1</v>
      </c>
      <c r="D908" s="1354">
        <f t="shared" ca="1" si="320"/>
        <v>1</v>
      </c>
      <c r="E908" s="1354">
        <f t="shared" ca="1" si="321"/>
        <v>1</v>
      </c>
      <c r="F908" s="209"/>
    </row>
    <row r="909" spans="1:6" ht="14.1" customHeight="1" x14ac:dyDescent="0.2">
      <c r="A909" s="1353">
        <f ca="1">IF($H909="UNIDADE CONSTRUTIVA",OFFSET(A909,-1,0)+1,LARGE(A$3:A906,1))</f>
        <v>0</v>
      </c>
      <c r="B909" s="1353">
        <f t="shared" ca="1" si="318"/>
        <v>22</v>
      </c>
      <c r="C909" s="1353">
        <f t="shared" ca="1" si="319"/>
        <v>1</v>
      </c>
      <c r="D909" s="1354">
        <f t="shared" ca="1" si="320"/>
        <v>1</v>
      </c>
      <c r="E909" s="1354">
        <f t="shared" ca="1" si="321"/>
        <v>1</v>
      </c>
      <c r="F909" s="209"/>
    </row>
    <row r="910" spans="1:6" ht="14.1" customHeight="1" x14ac:dyDescent="0.2">
      <c r="A910" s="1353">
        <f ca="1">IF($H910="UNIDADE CONSTRUTIVA",OFFSET(A910,-1,0)+1,LARGE(A$3:A907,1))</f>
        <v>0</v>
      </c>
      <c r="B910" s="1353">
        <f t="shared" ca="1" si="318"/>
        <v>22</v>
      </c>
      <c r="C910" s="1353">
        <f t="shared" ca="1" si="319"/>
        <v>1</v>
      </c>
      <c r="D910" s="1354">
        <f t="shared" ca="1" si="320"/>
        <v>1</v>
      </c>
      <c r="E910" s="1354">
        <f t="shared" ca="1" si="321"/>
        <v>1</v>
      </c>
      <c r="F910" s="209"/>
    </row>
    <row r="911" spans="1:6" ht="14.1" customHeight="1" x14ac:dyDescent="0.2">
      <c r="A911" s="1353">
        <f ca="1">IF($H911="UNIDADE CONSTRUTIVA",OFFSET(A911,-1,0)+1,LARGE(A$3:A908,1))</f>
        <v>0</v>
      </c>
      <c r="B911" s="1353">
        <f t="shared" ca="1" si="318"/>
        <v>22</v>
      </c>
      <c r="C911" s="1353">
        <f t="shared" ca="1" si="319"/>
        <v>1</v>
      </c>
      <c r="D911" s="1354">
        <f t="shared" ca="1" si="320"/>
        <v>1</v>
      </c>
      <c r="E911" s="1354">
        <f t="shared" ca="1" si="321"/>
        <v>1</v>
      </c>
      <c r="F911" s="209"/>
    </row>
    <row r="912" spans="1:6" ht="14.1" customHeight="1" x14ac:dyDescent="0.2">
      <c r="A912" s="1353">
        <f ca="1">IF($H912="UNIDADE CONSTRUTIVA",OFFSET(A912,-1,0)+1,LARGE(A$3:A909,1))</f>
        <v>0</v>
      </c>
      <c r="B912" s="1353">
        <f t="shared" ca="1" si="318"/>
        <v>22</v>
      </c>
      <c r="C912" s="1353">
        <f t="shared" ca="1" si="319"/>
        <v>1</v>
      </c>
      <c r="D912" s="1354">
        <f t="shared" ca="1" si="320"/>
        <v>1</v>
      </c>
      <c r="E912" s="1354">
        <f t="shared" ca="1" si="321"/>
        <v>1</v>
      </c>
      <c r="F912" s="209"/>
    </row>
    <row r="913" spans="1:6" ht="14.1" customHeight="1" x14ac:dyDescent="0.2">
      <c r="A913" s="1353">
        <f ca="1">IF($H913="UNIDADE CONSTRUTIVA",OFFSET(A913,-1,0)+1,LARGE(A$3:A910,1))</f>
        <v>0</v>
      </c>
      <c r="B913" s="1353">
        <f t="shared" ca="1" si="318"/>
        <v>22</v>
      </c>
      <c r="C913" s="1353">
        <f t="shared" ca="1" si="319"/>
        <v>1</v>
      </c>
      <c r="D913" s="1354">
        <f t="shared" ca="1" si="320"/>
        <v>1</v>
      </c>
      <c r="E913" s="1354">
        <f t="shared" ca="1" si="321"/>
        <v>1</v>
      </c>
      <c r="F913" s="209"/>
    </row>
    <row r="914" spans="1:6" ht="14.1" customHeight="1" x14ac:dyDescent="0.2">
      <c r="A914" s="1353">
        <f ca="1">IF($H914="UNIDADE CONSTRUTIVA",OFFSET(A914,-1,0)+1,LARGE(A$3:A911,1))</f>
        <v>0</v>
      </c>
      <c r="B914" s="1353">
        <f t="shared" ref="B914:B977" ca="1" si="322">IF(H914="UNIDADE CONSTRUTIVA",0,IF(H914="CÉLULA CONSTRUTIVA",OFFSET(B914,-1,0)+1,OFFSET(B914,-1,0)))</f>
        <v>22</v>
      </c>
      <c r="C914" s="1353">
        <f t="shared" ref="C914:C977" ca="1" si="323">IF(H914="CÉLULA CONSTRUTIVA",0,IF(H914="ETAPA",OFFSET(C914,-1,0)+1,OFFSET(C914,-1,0)))</f>
        <v>1</v>
      </c>
      <c r="D914" s="1354">
        <f t="shared" ref="D914:D977" ca="1" si="324">IF(H914="ETAPA",0,IF(H914="SUBETAPA",OFFSET(D914,-1,0)+1,OFFSET(D914,-1,0)))</f>
        <v>1</v>
      </c>
      <c r="E914" s="1354">
        <f t="shared" ref="E914:E977" ca="1" si="325">IF(H914="Subetapa",0,IF(H914="serviço",OFFSET(E914,-1,0)+1,OFFSET(E914,-1,0)))</f>
        <v>1</v>
      </c>
      <c r="F914" s="209"/>
    </row>
    <row r="915" spans="1:6" ht="14.1" customHeight="1" x14ac:dyDescent="0.2">
      <c r="A915" s="1353">
        <f ca="1">IF($H915="UNIDADE CONSTRUTIVA",OFFSET(A915,-1,0)+1,LARGE(A$3:A912,1))</f>
        <v>0</v>
      </c>
      <c r="B915" s="1353">
        <f t="shared" ca="1" si="322"/>
        <v>22</v>
      </c>
      <c r="C915" s="1353">
        <f t="shared" ca="1" si="323"/>
        <v>1</v>
      </c>
      <c r="D915" s="1354">
        <f t="shared" ca="1" si="324"/>
        <v>1</v>
      </c>
      <c r="E915" s="1354">
        <f t="shared" ca="1" si="325"/>
        <v>1</v>
      </c>
      <c r="F915" s="209"/>
    </row>
    <row r="916" spans="1:6" ht="14.1" customHeight="1" x14ac:dyDescent="0.2">
      <c r="A916" s="1353">
        <f ca="1">IF($H916="UNIDADE CONSTRUTIVA",OFFSET(A916,-1,0)+1,LARGE(A$3:A913,1))</f>
        <v>0</v>
      </c>
      <c r="B916" s="1353">
        <f t="shared" ca="1" si="322"/>
        <v>22</v>
      </c>
      <c r="C916" s="1353">
        <f t="shared" ca="1" si="323"/>
        <v>1</v>
      </c>
      <c r="D916" s="1354">
        <f t="shared" ca="1" si="324"/>
        <v>1</v>
      </c>
      <c r="E916" s="1354">
        <f t="shared" ca="1" si="325"/>
        <v>1</v>
      </c>
      <c r="F916" s="209"/>
    </row>
    <row r="917" spans="1:6" ht="14.1" customHeight="1" x14ac:dyDescent="0.2">
      <c r="A917" s="1353">
        <f ca="1">IF($H917="UNIDADE CONSTRUTIVA",OFFSET(A917,-1,0)+1,LARGE(A$3:A914,1))</f>
        <v>0</v>
      </c>
      <c r="B917" s="1353">
        <f t="shared" ca="1" si="322"/>
        <v>22</v>
      </c>
      <c r="C917" s="1353">
        <f t="shared" ca="1" si="323"/>
        <v>1</v>
      </c>
      <c r="D917" s="1354">
        <f t="shared" ca="1" si="324"/>
        <v>1</v>
      </c>
      <c r="E917" s="1354">
        <f t="shared" ca="1" si="325"/>
        <v>1</v>
      </c>
      <c r="F917" s="209"/>
    </row>
    <row r="918" spans="1:6" ht="14.1" customHeight="1" x14ac:dyDescent="0.2">
      <c r="A918" s="1353">
        <f ca="1">IF($H918="UNIDADE CONSTRUTIVA",OFFSET(A918,-1,0)+1,LARGE(A$3:A915,1))</f>
        <v>0</v>
      </c>
      <c r="B918" s="1353">
        <f t="shared" ca="1" si="322"/>
        <v>22</v>
      </c>
      <c r="C918" s="1353">
        <f t="shared" ca="1" si="323"/>
        <v>1</v>
      </c>
      <c r="D918" s="1354">
        <f t="shared" ca="1" si="324"/>
        <v>1</v>
      </c>
      <c r="E918" s="1354">
        <f t="shared" ca="1" si="325"/>
        <v>1</v>
      </c>
      <c r="F918" s="209"/>
    </row>
    <row r="919" spans="1:6" ht="14.1" customHeight="1" x14ac:dyDescent="0.2">
      <c r="A919" s="1353">
        <f ca="1">IF($H919="UNIDADE CONSTRUTIVA",OFFSET(A919,-1,0)+1,LARGE(A$3:A916,1))</f>
        <v>0</v>
      </c>
      <c r="B919" s="1353">
        <f t="shared" ca="1" si="322"/>
        <v>22</v>
      </c>
      <c r="C919" s="1353">
        <f t="shared" ca="1" si="323"/>
        <v>1</v>
      </c>
      <c r="D919" s="1354">
        <f t="shared" ca="1" si="324"/>
        <v>1</v>
      </c>
      <c r="E919" s="1354">
        <f t="shared" ca="1" si="325"/>
        <v>1</v>
      </c>
      <c r="F919" s="209"/>
    </row>
    <row r="920" spans="1:6" ht="14.1" customHeight="1" x14ac:dyDescent="0.2">
      <c r="A920" s="1353">
        <f ca="1">IF($H920="UNIDADE CONSTRUTIVA",OFFSET(A920,-1,0)+1,LARGE(A$3:A917,1))</f>
        <v>0</v>
      </c>
      <c r="B920" s="1353">
        <f t="shared" ca="1" si="322"/>
        <v>22</v>
      </c>
      <c r="C920" s="1353">
        <f t="shared" ca="1" si="323"/>
        <v>1</v>
      </c>
      <c r="D920" s="1354">
        <f t="shared" ca="1" si="324"/>
        <v>1</v>
      </c>
      <c r="E920" s="1354">
        <f t="shared" ca="1" si="325"/>
        <v>1</v>
      </c>
      <c r="F920" s="209"/>
    </row>
    <row r="921" spans="1:6" ht="14.1" customHeight="1" x14ac:dyDescent="0.2">
      <c r="A921" s="1353">
        <f ca="1">IF($H921="UNIDADE CONSTRUTIVA",OFFSET(A921,-1,0)+1,LARGE(A$3:A918,1))</f>
        <v>0</v>
      </c>
      <c r="B921" s="1353">
        <f t="shared" ca="1" si="322"/>
        <v>22</v>
      </c>
      <c r="C921" s="1353">
        <f t="shared" ca="1" si="323"/>
        <v>1</v>
      </c>
      <c r="D921" s="1354">
        <f t="shared" ca="1" si="324"/>
        <v>1</v>
      </c>
      <c r="E921" s="1354">
        <f t="shared" ca="1" si="325"/>
        <v>1</v>
      </c>
      <c r="F921" s="209"/>
    </row>
    <row r="922" spans="1:6" ht="14.1" customHeight="1" x14ac:dyDescent="0.2">
      <c r="A922" s="1353">
        <f ca="1">IF($H922="UNIDADE CONSTRUTIVA",OFFSET(A922,-1,0)+1,LARGE(A$3:A919,1))</f>
        <v>0</v>
      </c>
      <c r="B922" s="1353">
        <f t="shared" ca="1" si="322"/>
        <v>22</v>
      </c>
      <c r="C922" s="1353">
        <f t="shared" ca="1" si="323"/>
        <v>1</v>
      </c>
      <c r="D922" s="1354">
        <f t="shared" ca="1" si="324"/>
        <v>1</v>
      </c>
      <c r="E922" s="1354">
        <f t="shared" ca="1" si="325"/>
        <v>1</v>
      </c>
      <c r="F922" s="209"/>
    </row>
    <row r="923" spans="1:6" ht="14.1" customHeight="1" x14ac:dyDescent="0.2">
      <c r="A923" s="1353">
        <f ca="1">IF($H923="UNIDADE CONSTRUTIVA",OFFSET(A923,-1,0)+1,LARGE(A$3:A920,1))</f>
        <v>0</v>
      </c>
      <c r="B923" s="1353">
        <f t="shared" ca="1" si="322"/>
        <v>22</v>
      </c>
      <c r="C923" s="1353">
        <f t="shared" ca="1" si="323"/>
        <v>1</v>
      </c>
      <c r="D923" s="1354">
        <f t="shared" ca="1" si="324"/>
        <v>1</v>
      </c>
      <c r="E923" s="1354">
        <f t="shared" ca="1" si="325"/>
        <v>1</v>
      </c>
      <c r="F923" s="209"/>
    </row>
    <row r="924" spans="1:6" ht="14.1" customHeight="1" x14ac:dyDescent="0.2">
      <c r="A924" s="1353">
        <f ca="1">IF($H924="UNIDADE CONSTRUTIVA",OFFSET(A924,-1,0)+1,LARGE(A$3:A921,1))</f>
        <v>0</v>
      </c>
      <c r="B924" s="1353">
        <f t="shared" ca="1" si="322"/>
        <v>22</v>
      </c>
      <c r="C924" s="1353">
        <f t="shared" ca="1" si="323"/>
        <v>1</v>
      </c>
      <c r="D924" s="1354">
        <f t="shared" ca="1" si="324"/>
        <v>1</v>
      </c>
      <c r="E924" s="1354">
        <f t="shared" ca="1" si="325"/>
        <v>1</v>
      </c>
      <c r="F924" s="209"/>
    </row>
    <row r="925" spans="1:6" ht="14.1" customHeight="1" x14ac:dyDescent="0.2">
      <c r="A925" s="1353">
        <f ca="1">IF($H925="UNIDADE CONSTRUTIVA",OFFSET(A925,-1,0)+1,LARGE(A$3:A922,1))</f>
        <v>0</v>
      </c>
      <c r="B925" s="1353">
        <f t="shared" ca="1" si="322"/>
        <v>22</v>
      </c>
      <c r="C925" s="1353">
        <f t="shared" ca="1" si="323"/>
        <v>1</v>
      </c>
      <c r="D925" s="1354">
        <f t="shared" ca="1" si="324"/>
        <v>1</v>
      </c>
      <c r="E925" s="1354">
        <f t="shared" ca="1" si="325"/>
        <v>1</v>
      </c>
      <c r="F925" s="209"/>
    </row>
    <row r="926" spans="1:6" ht="14.1" customHeight="1" x14ac:dyDescent="0.2">
      <c r="A926" s="1353">
        <f ca="1">IF($H926="UNIDADE CONSTRUTIVA",OFFSET(A926,-1,0)+1,LARGE(A$3:A923,1))</f>
        <v>0</v>
      </c>
      <c r="B926" s="1353">
        <f t="shared" ca="1" si="322"/>
        <v>22</v>
      </c>
      <c r="C926" s="1353">
        <f t="shared" ca="1" si="323"/>
        <v>1</v>
      </c>
      <c r="D926" s="1354">
        <f t="shared" ca="1" si="324"/>
        <v>1</v>
      </c>
      <c r="E926" s="1354">
        <f t="shared" ca="1" si="325"/>
        <v>1</v>
      </c>
      <c r="F926" s="209"/>
    </row>
    <row r="927" spans="1:6" ht="14.1" customHeight="1" x14ac:dyDescent="0.2">
      <c r="A927" s="1353">
        <f ca="1">IF($H927="UNIDADE CONSTRUTIVA",OFFSET(A927,-1,0)+1,LARGE(A$3:A924,1))</f>
        <v>0</v>
      </c>
      <c r="B927" s="1353">
        <f t="shared" ca="1" si="322"/>
        <v>22</v>
      </c>
      <c r="C927" s="1353">
        <f t="shared" ca="1" si="323"/>
        <v>1</v>
      </c>
      <c r="D927" s="1354">
        <f t="shared" ca="1" si="324"/>
        <v>1</v>
      </c>
      <c r="E927" s="1354">
        <f t="shared" ca="1" si="325"/>
        <v>1</v>
      </c>
      <c r="F927" s="209"/>
    </row>
    <row r="928" spans="1:6" ht="14.1" customHeight="1" x14ac:dyDescent="0.2">
      <c r="A928" s="1353">
        <f ca="1">IF($H928="UNIDADE CONSTRUTIVA",OFFSET(A928,-1,0)+1,LARGE(A$3:A925,1))</f>
        <v>0</v>
      </c>
      <c r="B928" s="1353">
        <f t="shared" ca="1" si="322"/>
        <v>22</v>
      </c>
      <c r="C928" s="1353">
        <f t="shared" ca="1" si="323"/>
        <v>1</v>
      </c>
      <c r="D928" s="1354">
        <f t="shared" ca="1" si="324"/>
        <v>1</v>
      </c>
      <c r="E928" s="1354">
        <f t="shared" ca="1" si="325"/>
        <v>1</v>
      </c>
      <c r="F928" s="209"/>
    </row>
    <row r="929" spans="1:6" ht="14.1" customHeight="1" x14ac:dyDescent="0.2">
      <c r="A929" s="1353">
        <f ca="1">IF($H929="UNIDADE CONSTRUTIVA",OFFSET(A929,-1,0)+1,LARGE(A$3:A926,1))</f>
        <v>0</v>
      </c>
      <c r="B929" s="1353">
        <f t="shared" ca="1" si="322"/>
        <v>22</v>
      </c>
      <c r="C929" s="1353">
        <f t="shared" ca="1" si="323"/>
        <v>1</v>
      </c>
      <c r="D929" s="1354">
        <f t="shared" ca="1" si="324"/>
        <v>1</v>
      </c>
      <c r="E929" s="1354">
        <f t="shared" ca="1" si="325"/>
        <v>1</v>
      </c>
      <c r="F929" s="209"/>
    </row>
    <row r="930" spans="1:6" ht="14.1" customHeight="1" x14ac:dyDescent="0.2">
      <c r="A930" s="1353">
        <f ca="1">IF($H930="UNIDADE CONSTRUTIVA",OFFSET(A930,-1,0)+1,LARGE(A$3:A927,1))</f>
        <v>0</v>
      </c>
      <c r="B930" s="1353">
        <f t="shared" ca="1" si="322"/>
        <v>22</v>
      </c>
      <c r="C930" s="1353">
        <f t="shared" ca="1" si="323"/>
        <v>1</v>
      </c>
      <c r="D930" s="1354">
        <f t="shared" ca="1" si="324"/>
        <v>1</v>
      </c>
      <c r="E930" s="1354">
        <f t="shared" ca="1" si="325"/>
        <v>1</v>
      </c>
      <c r="F930" s="209"/>
    </row>
    <row r="931" spans="1:6" ht="14.1" customHeight="1" x14ac:dyDescent="0.2">
      <c r="A931" s="1353">
        <f ca="1">IF($H931="UNIDADE CONSTRUTIVA",OFFSET(A931,-1,0)+1,LARGE(A$3:A928,1))</f>
        <v>0</v>
      </c>
      <c r="B931" s="1353">
        <f t="shared" ca="1" si="322"/>
        <v>22</v>
      </c>
      <c r="C931" s="1353">
        <f t="shared" ca="1" si="323"/>
        <v>1</v>
      </c>
      <c r="D931" s="1354">
        <f t="shared" ca="1" si="324"/>
        <v>1</v>
      </c>
      <c r="E931" s="1354">
        <f t="shared" ca="1" si="325"/>
        <v>1</v>
      </c>
      <c r="F931" s="209"/>
    </row>
    <row r="932" spans="1:6" ht="14.1" customHeight="1" x14ac:dyDescent="0.2">
      <c r="A932" s="1353">
        <f ca="1">IF($H932="UNIDADE CONSTRUTIVA",OFFSET(A932,-1,0)+1,LARGE(A$3:A929,1))</f>
        <v>0</v>
      </c>
      <c r="B932" s="1353">
        <f t="shared" ca="1" si="322"/>
        <v>22</v>
      </c>
      <c r="C932" s="1353">
        <f t="shared" ca="1" si="323"/>
        <v>1</v>
      </c>
      <c r="D932" s="1354">
        <f t="shared" ca="1" si="324"/>
        <v>1</v>
      </c>
      <c r="E932" s="1354">
        <f t="shared" ca="1" si="325"/>
        <v>1</v>
      </c>
      <c r="F932" s="209"/>
    </row>
    <row r="933" spans="1:6" ht="14.1" customHeight="1" x14ac:dyDescent="0.2">
      <c r="A933" s="1353">
        <f ca="1">IF($H933="UNIDADE CONSTRUTIVA",OFFSET(A933,-1,0)+1,LARGE(A$3:A930,1))</f>
        <v>0</v>
      </c>
      <c r="B933" s="1353">
        <f t="shared" ca="1" si="322"/>
        <v>22</v>
      </c>
      <c r="C933" s="1353">
        <f t="shared" ca="1" si="323"/>
        <v>1</v>
      </c>
      <c r="D933" s="1354">
        <f t="shared" ca="1" si="324"/>
        <v>1</v>
      </c>
      <c r="E933" s="1354">
        <f t="shared" ca="1" si="325"/>
        <v>1</v>
      </c>
      <c r="F933" s="209"/>
    </row>
    <row r="934" spans="1:6" ht="14.1" customHeight="1" x14ac:dyDescent="0.2">
      <c r="A934" s="1353">
        <f ca="1">IF($H934="UNIDADE CONSTRUTIVA",OFFSET(A934,-1,0)+1,LARGE(A$3:A931,1))</f>
        <v>0</v>
      </c>
      <c r="B934" s="1353">
        <f t="shared" ca="1" si="322"/>
        <v>22</v>
      </c>
      <c r="C934" s="1353">
        <f t="shared" ca="1" si="323"/>
        <v>1</v>
      </c>
      <c r="D934" s="1354">
        <f t="shared" ca="1" si="324"/>
        <v>1</v>
      </c>
      <c r="E934" s="1354">
        <f t="shared" ca="1" si="325"/>
        <v>1</v>
      </c>
      <c r="F934" s="209"/>
    </row>
    <row r="935" spans="1:6" ht="14.1" customHeight="1" x14ac:dyDescent="0.2">
      <c r="A935" s="1353">
        <f ca="1">IF($H935="UNIDADE CONSTRUTIVA",OFFSET(A935,-1,0)+1,LARGE(A$3:A932,1))</f>
        <v>0</v>
      </c>
      <c r="B935" s="1353">
        <f t="shared" ca="1" si="322"/>
        <v>22</v>
      </c>
      <c r="C935" s="1353">
        <f t="shared" ca="1" si="323"/>
        <v>1</v>
      </c>
      <c r="D935" s="1354">
        <f t="shared" ca="1" si="324"/>
        <v>1</v>
      </c>
      <c r="E935" s="1354">
        <f t="shared" ca="1" si="325"/>
        <v>1</v>
      </c>
      <c r="F935" s="209"/>
    </row>
    <row r="936" spans="1:6" ht="14.1" customHeight="1" x14ac:dyDescent="0.2">
      <c r="A936" s="1353">
        <f ca="1">IF($H936="UNIDADE CONSTRUTIVA",OFFSET(A936,-1,0)+1,LARGE(A$3:A933,1))</f>
        <v>0</v>
      </c>
      <c r="B936" s="1353">
        <f t="shared" ca="1" si="322"/>
        <v>22</v>
      </c>
      <c r="C936" s="1353">
        <f t="shared" ca="1" si="323"/>
        <v>1</v>
      </c>
      <c r="D936" s="1354">
        <f t="shared" ca="1" si="324"/>
        <v>1</v>
      </c>
      <c r="E936" s="1354">
        <f t="shared" ca="1" si="325"/>
        <v>1</v>
      </c>
      <c r="F936" s="209"/>
    </row>
    <row r="937" spans="1:6" ht="14.1" customHeight="1" x14ac:dyDescent="0.2">
      <c r="A937" s="1353">
        <f ca="1">IF($H937="UNIDADE CONSTRUTIVA",OFFSET(A937,-1,0)+1,LARGE(A$3:A934,1))</f>
        <v>0</v>
      </c>
      <c r="B937" s="1353">
        <f t="shared" ca="1" si="322"/>
        <v>22</v>
      </c>
      <c r="C937" s="1353">
        <f t="shared" ca="1" si="323"/>
        <v>1</v>
      </c>
      <c r="D937" s="1354">
        <f t="shared" ca="1" si="324"/>
        <v>1</v>
      </c>
      <c r="E937" s="1354">
        <f t="shared" ca="1" si="325"/>
        <v>1</v>
      </c>
      <c r="F937" s="209"/>
    </row>
    <row r="938" spans="1:6" ht="14.1" customHeight="1" x14ac:dyDescent="0.2">
      <c r="A938" s="1353">
        <f ca="1">IF($H938="UNIDADE CONSTRUTIVA",OFFSET(A938,-1,0)+1,LARGE(A$3:A935,1))</f>
        <v>0</v>
      </c>
      <c r="B938" s="1353">
        <f t="shared" ca="1" si="322"/>
        <v>22</v>
      </c>
      <c r="C938" s="1353">
        <f t="shared" ca="1" si="323"/>
        <v>1</v>
      </c>
      <c r="D938" s="1354">
        <f t="shared" ca="1" si="324"/>
        <v>1</v>
      </c>
      <c r="E938" s="1354">
        <f t="shared" ca="1" si="325"/>
        <v>1</v>
      </c>
      <c r="F938" s="209"/>
    </row>
    <row r="939" spans="1:6" ht="14.1" customHeight="1" x14ac:dyDescent="0.2">
      <c r="A939" s="1353">
        <f ca="1">IF($H939="UNIDADE CONSTRUTIVA",OFFSET(A939,-1,0)+1,LARGE(A$3:A936,1))</f>
        <v>0</v>
      </c>
      <c r="B939" s="1353">
        <f t="shared" ca="1" si="322"/>
        <v>22</v>
      </c>
      <c r="C939" s="1353">
        <f t="shared" ca="1" si="323"/>
        <v>1</v>
      </c>
      <c r="D939" s="1354">
        <f t="shared" ca="1" si="324"/>
        <v>1</v>
      </c>
      <c r="E939" s="1354">
        <f t="shared" ca="1" si="325"/>
        <v>1</v>
      </c>
      <c r="F939" s="209"/>
    </row>
    <row r="940" spans="1:6" ht="14.1" customHeight="1" x14ac:dyDescent="0.2">
      <c r="A940" s="1353">
        <f ca="1">IF($H940="UNIDADE CONSTRUTIVA",OFFSET(A940,-1,0)+1,LARGE(A$3:A937,1))</f>
        <v>0</v>
      </c>
      <c r="B940" s="1353">
        <f t="shared" ca="1" si="322"/>
        <v>22</v>
      </c>
      <c r="C940" s="1353">
        <f t="shared" ca="1" si="323"/>
        <v>1</v>
      </c>
      <c r="D940" s="1354">
        <f t="shared" ca="1" si="324"/>
        <v>1</v>
      </c>
      <c r="E940" s="1354">
        <f t="shared" ca="1" si="325"/>
        <v>1</v>
      </c>
      <c r="F940" s="209"/>
    </row>
    <row r="941" spans="1:6" ht="14.1" customHeight="1" x14ac:dyDescent="0.2">
      <c r="A941" s="1353">
        <f ca="1">IF($H941="UNIDADE CONSTRUTIVA",OFFSET(A941,-1,0)+1,LARGE(A$3:A938,1))</f>
        <v>0</v>
      </c>
      <c r="B941" s="1353">
        <f t="shared" ca="1" si="322"/>
        <v>22</v>
      </c>
      <c r="C941" s="1353">
        <f t="shared" ca="1" si="323"/>
        <v>1</v>
      </c>
      <c r="D941" s="1354">
        <f t="shared" ca="1" si="324"/>
        <v>1</v>
      </c>
      <c r="E941" s="1354">
        <f t="shared" ca="1" si="325"/>
        <v>1</v>
      </c>
      <c r="F941" s="209"/>
    </row>
    <row r="942" spans="1:6" ht="14.1" customHeight="1" x14ac:dyDescent="0.2">
      <c r="A942" s="1353">
        <f ca="1">IF($H942="UNIDADE CONSTRUTIVA",OFFSET(A942,-1,0)+1,LARGE(A$3:A939,1))</f>
        <v>0</v>
      </c>
      <c r="B942" s="1353">
        <f t="shared" ca="1" si="322"/>
        <v>22</v>
      </c>
      <c r="C942" s="1353">
        <f t="shared" ca="1" si="323"/>
        <v>1</v>
      </c>
      <c r="D942" s="1354">
        <f t="shared" ca="1" si="324"/>
        <v>1</v>
      </c>
      <c r="E942" s="1354">
        <f t="shared" ca="1" si="325"/>
        <v>1</v>
      </c>
      <c r="F942" s="209"/>
    </row>
    <row r="943" spans="1:6" ht="14.1" customHeight="1" x14ac:dyDescent="0.2">
      <c r="A943" s="1353">
        <f ca="1">IF($H943="UNIDADE CONSTRUTIVA",OFFSET(A943,-1,0)+1,LARGE(A$3:A940,1))</f>
        <v>0</v>
      </c>
      <c r="B943" s="1353">
        <f t="shared" ca="1" si="322"/>
        <v>22</v>
      </c>
      <c r="C943" s="1353">
        <f t="shared" ca="1" si="323"/>
        <v>1</v>
      </c>
      <c r="D943" s="1354">
        <f t="shared" ca="1" si="324"/>
        <v>1</v>
      </c>
      <c r="E943" s="1354">
        <f t="shared" ca="1" si="325"/>
        <v>1</v>
      </c>
      <c r="F943" s="209"/>
    </row>
    <row r="944" spans="1:6" ht="14.1" customHeight="1" x14ac:dyDescent="0.2">
      <c r="A944" s="1353">
        <f ca="1">IF($H944="UNIDADE CONSTRUTIVA",OFFSET(A944,-1,0)+1,LARGE(A$3:A941,1))</f>
        <v>0</v>
      </c>
      <c r="B944" s="1353">
        <f t="shared" ca="1" si="322"/>
        <v>22</v>
      </c>
      <c r="C944" s="1353">
        <f t="shared" ca="1" si="323"/>
        <v>1</v>
      </c>
      <c r="D944" s="1354">
        <f t="shared" ca="1" si="324"/>
        <v>1</v>
      </c>
      <c r="E944" s="1354">
        <f t="shared" ca="1" si="325"/>
        <v>1</v>
      </c>
      <c r="F944" s="209"/>
    </row>
    <row r="945" spans="1:6" ht="14.1" customHeight="1" x14ac:dyDescent="0.2">
      <c r="A945" s="1353">
        <f ca="1">IF($H945="UNIDADE CONSTRUTIVA",OFFSET(A945,-1,0)+1,LARGE(A$3:A942,1))</f>
        <v>0</v>
      </c>
      <c r="B945" s="1353">
        <f t="shared" ca="1" si="322"/>
        <v>22</v>
      </c>
      <c r="C945" s="1353">
        <f t="shared" ca="1" si="323"/>
        <v>1</v>
      </c>
      <c r="D945" s="1354">
        <f t="shared" ca="1" si="324"/>
        <v>1</v>
      </c>
      <c r="E945" s="1354">
        <f t="shared" ca="1" si="325"/>
        <v>1</v>
      </c>
      <c r="F945" s="209"/>
    </row>
    <row r="946" spans="1:6" ht="14.1" customHeight="1" x14ac:dyDescent="0.2">
      <c r="A946" s="1353">
        <f ca="1">IF($H946="UNIDADE CONSTRUTIVA",OFFSET(A946,-1,0)+1,LARGE(A$3:A943,1))</f>
        <v>0</v>
      </c>
      <c r="B946" s="1353">
        <f t="shared" ca="1" si="322"/>
        <v>22</v>
      </c>
      <c r="C946" s="1353">
        <f t="shared" ca="1" si="323"/>
        <v>1</v>
      </c>
      <c r="D946" s="1354">
        <f t="shared" ca="1" si="324"/>
        <v>1</v>
      </c>
      <c r="E946" s="1354">
        <f t="shared" ca="1" si="325"/>
        <v>1</v>
      </c>
      <c r="F946" s="209"/>
    </row>
    <row r="947" spans="1:6" ht="14.1" customHeight="1" x14ac:dyDescent="0.2">
      <c r="A947" s="1353">
        <f ca="1">IF($H947="UNIDADE CONSTRUTIVA",OFFSET(A947,-1,0)+1,LARGE(A$3:A944,1))</f>
        <v>0</v>
      </c>
      <c r="B947" s="1353">
        <f t="shared" ca="1" si="322"/>
        <v>22</v>
      </c>
      <c r="C947" s="1353">
        <f t="shared" ca="1" si="323"/>
        <v>1</v>
      </c>
      <c r="D947" s="1354">
        <f t="shared" ca="1" si="324"/>
        <v>1</v>
      </c>
      <c r="E947" s="1354">
        <f t="shared" ca="1" si="325"/>
        <v>1</v>
      </c>
      <c r="F947" s="209"/>
    </row>
    <row r="948" spans="1:6" ht="14.1" customHeight="1" x14ac:dyDescent="0.2">
      <c r="A948" s="1353">
        <f ca="1">IF($H948="UNIDADE CONSTRUTIVA",OFFSET(A948,-1,0)+1,LARGE(A$3:A945,1))</f>
        <v>0</v>
      </c>
      <c r="B948" s="1353">
        <f t="shared" ca="1" si="322"/>
        <v>22</v>
      </c>
      <c r="C948" s="1353">
        <f t="shared" ca="1" si="323"/>
        <v>1</v>
      </c>
      <c r="D948" s="1354">
        <f t="shared" ca="1" si="324"/>
        <v>1</v>
      </c>
      <c r="E948" s="1354">
        <f t="shared" ca="1" si="325"/>
        <v>1</v>
      </c>
      <c r="F948" s="209"/>
    </row>
    <row r="949" spans="1:6" ht="14.1" customHeight="1" x14ac:dyDescent="0.2">
      <c r="A949" s="1353">
        <f ca="1">IF($H949="UNIDADE CONSTRUTIVA",OFFSET(A949,-1,0)+1,LARGE(A$3:A946,1))</f>
        <v>0</v>
      </c>
      <c r="B949" s="1353">
        <f t="shared" ca="1" si="322"/>
        <v>22</v>
      </c>
      <c r="C949" s="1353">
        <f t="shared" ca="1" si="323"/>
        <v>1</v>
      </c>
      <c r="D949" s="1354">
        <f t="shared" ca="1" si="324"/>
        <v>1</v>
      </c>
      <c r="E949" s="1354">
        <f t="shared" ca="1" si="325"/>
        <v>1</v>
      </c>
      <c r="F949" s="209"/>
    </row>
    <row r="950" spans="1:6" ht="14.1" customHeight="1" x14ac:dyDescent="0.2">
      <c r="A950" s="1353">
        <f ca="1">IF($H950="UNIDADE CONSTRUTIVA",OFFSET(A950,-1,0)+1,LARGE(A$3:A947,1))</f>
        <v>0</v>
      </c>
      <c r="B950" s="1353">
        <f t="shared" ca="1" si="322"/>
        <v>22</v>
      </c>
      <c r="C950" s="1353">
        <f t="shared" ca="1" si="323"/>
        <v>1</v>
      </c>
      <c r="D950" s="1354">
        <f t="shared" ca="1" si="324"/>
        <v>1</v>
      </c>
      <c r="E950" s="1354">
        <f t="shared" ca="1" si="325"/>
        <v>1</v>
      </c>
      <c r="F950" s="209"/>
    </row>
    <row r="951" spans="1:6" ht="14.1" customHeight="1" x14ac:dyDescent="0.2">
      <c r="A951" s="1353">
        <f ca="1">IF($H951="UNIDADE CONSTRUTIVA",OFFSET(A951,-1,0)+1,LARGE(A$3:A948,1))</f>
        <v>0</v>
      </c>
      <c r="B951" s="1353">
        <f t="shared" ca="1" si="322"/>
        <v>22</v>
      </c>
      <c r="C951" s="1353">
        <f t="shared" ca="1" si="323"/>
        <v>1</v>
      </c>
      <c r="D951" s="1354">
        <f t="shared" ca="1" si="324"/>
        <v>1</v>
      </c>
      <c r="E951" s="1354">
        <f t="shared" ca="1" si="325"/>
        <v>1</v>
      </c>
      <c r="F951" s="209"/>
    </row>
    <row r="952" spans="1:6" ht="14.1" customHeight="1" x14ac:dyDescent="0.2">
      <c r="A952" s="1353">
        <f ca="1">IF($H952="UNIDADE CONSTRUTIVA",OFFSET(A952,-1,0)+1,LARGE(A$3:A949,1))</f>
        <v>0</v>
      </c>
      <c r="B952" s="1353">
        <f t="shared" ca="1" si="322"/>
        <v>22</v>
      </c>
      <c r="C952" s="1353">
        <f t="shared" ca="1" si="323"/>
        <v>1</v>
      </c>
      <c r="D952" s="1354">
        <f t="shared" ca="1" si="324"/>
        <v>1</v>
      </c>
      <c r="E952" s="1354">
        <f t="shared" ca="1" si="325"/>
        <v>1</v>
      </c>
      <c r="F952" s="209"/>
    </row>
    <row r="953" spans="1:6" ht="14.1" customHeight="1" x14ac:dyDescent="0.2">
      <c r="A953" s="1353">
        <f ca="1">IF($H953="UNIDADE CONSTRUTIVA",OFFSET(A953,-1,0)+1,LARGE(A$3:A950,1))</f>
        <v>0</v>
      </c>
      <c r="B953" s="1353">
        <f t="shared" ca="1" si="322"/>
        <v>22</v>
      </c>
      <c r="C953" s="1353">
        <f t="shared" ca="1" si="323"/>
        <v>1</v>
      </c>
      <c r="D953" s="1354">
        <f t="shared" ca="1" si="324"/>
        <v>1</v>
      </c>
      <c r="E953" s="1354">
        <f t="shared" ca="1" si="325"/>
        <v>1</v>
      </c>
      <c r="F953" s="209"/>
    </row>
    <row r="954" spans="1:6" ht="14.1" customHeight="1" x14ac:dyDescent="0.2">
      <c r="A954" s="1353">
        <f ca="1">IF($H954="UNIDADE CONSTRUTIVA",OFFSET(A954,-1,0)+1,LARGE(A$3:A951,1))</f>
        <v>0</v>
      </c>
      <c r="B954" s="1353">
        <f t="shared" ca="1" si="322"/>
        <v>22</v>
      </c>
      <c r="C954" s="1353">
        <f t="shared" ca="1" si="323"/>
        <v>1</v>
      </c>
      <c r="D954" s="1354">
        <f t="shared" ca="1" si="324"/>
        <v>1</v>
      </c>
      <c r="E954" s="1354">
        <f t="shared" ca="1" si="325"/>
        <v>1</v>
      </c>
      <c r="F954" s="209"/>
    </row>
    <row r="955" spans="1:6" ht="14.1" customHeight="1" x14ac:dyDescent="0.2">
      <c r="A955" s="1353">
        <f ca="1">IF($H955="UNIDADE CONSTRUTIVA",OFFSET(A955,-1,0)+1,LARGE(A$3:A952,1))</f>
        <v>0</v>
      </c>
      <c r="B955" s="1353">
        <f t="shared" ca="1" si="322"/>
        <v>22</v>
      </c>
      <c r="C955" s="1353">
        <f t="shared" ca="1" si="323"/>
        <v>1</v>
      </c>
      <c r="D955" s="1354">
        <f t="shared" ca="1" si="324"/>
        <v>1</v>
      </c>
      <c r="E955" s="1354">
        <f t="shared" ca="1" si="325"/>
        <v>1</v>
      </c>
      <c r="F955" s="209"/>
    </row>
    <row r="956" spans="1:6" ht="14.1" customHeight="1" x14ac:dyDescent="0.2">
      <c r="A956" s="1353">
        <f ca="1">IF($H956="UNIDADE CONSTRUTIVA",OFFSET(A956,-1,0)+1,LARGE(A$3:A953,1))</f>
        <v>0</v>
      </c>
      <c r="B956" s="1353">
        <f t="shared" ca="1" si="322"/>
        <v>22</v>
      </c>
      <c r="C956" s="1353">
        <f t="shared" ca="1" si="323"/>
        <v>1</v>
      </c>
      <c r="D956" s="1354">
        <f t="shared" ca="1" si="324"/>
        <v>1</v>
      </c>
      <c r="E956" s="1354">
        <f t="shared" ca="1" si="325"/>
        <v>1</v>
      </c>
      <c r="F956" s="209"/>
    </row>
    <row r="957" spans="1:6" ht="14.1" customHeight="1" x14ac:dyDescent="0.2">
      <c r="A957" s="1353">
        <f ca="1">IF($H957="UNIDADE CONSTRUTIVA",OFFSET(A957,-1,0)+1,LARGE(A$3:A954,1))</f>
        <v>0</v>
      </c>
      <c r="B957" s="1353">
        <f t="shared" ca="1" si="322"/>
        <v>22</v>
      </c>
      <c r="C957" s="1353">
        <f t="shared" ca="1" si="323"/>
        <v>1</v>
      </c>
      <c r="D957" s="1354">
        <f t="shared" ca="1" si="324"/>
        <v>1</v>
      </c>
      <c r="E957" s="1354">
        <f t="shared" ca="1" si="325"/>
        <v>1</v>
      </c>
      <c r="F957" s="209"/>
    </row>
    <row r="958" spans="1:6" ht="14.1" customHeight="1" x14ac:dyDescent="0.2">
      <c r="A958" s="1353">
        <f ca="1">IF($H958="UNIDADE CONSTRUTIVA",OFFSET(A958,-1,0)+1,LARGE(A$3:A955,1))</f>
        <v>0</v>
      </c>
      <c r="B958" s="1353">
        <f t="shared" ca="1" si="322"/>
        <v>22</v>
      </c>
      <c r="C958" s="1353">
        <f t="shared" ca="1" si="323"/>
        <v>1</v>
      </c>
      <c r="D958" s="1354">
        <f t="shared" ca="1" si="324"/>
        <v>1</v>
      </c>
      <c r="E958" s="1354">
        <f t="shared" ca="1" si="325"/>
        <v>1</v>
      </c>
      <c r="F958" s="209"/>
    </row>
    <row r="959" spans="1:6" ht="14.1" customHeight="1" x14ac:dyDescent="0.2">
      <c r="A959" s="1353">
        <f ca="1">IF($H959="UNIDADE CONSTRUTIVA",OFFSET(A959,-1,0)+1,LARGE(A$3:A956,1))</f>
        <v>0</v>
      </c>
      <c r="B959" s="1353">
        <f t="shared" ca="1" si="322"/>
        <v>22</v>
      </c>
      <c r="C959" s="1353">
        <f t="shared" ca="1" si="323"/>
        <v>1</v>
      </c>
      <c r="D959" s="1354">
        <f t="shared" ca="1" si="324"/>
        <v>1</v>
      </c>
      <c r="E959" s="1354">
        <f t="shared" ca="1" si="325"/>
        <v>1</v>
      </c>
      <c r="F959" s="209"/>
    </row>
    <row r="960" spans="1:6" ht="14.1" customHeight="1" x14ac:dyDescent="0.2">
      <c r="A960" s="1353">
        <f ca="1">IF($H960="UNIDADE CONSTRUTIVA",OFFSET(A960,-1,0)+1,LARGE(A$3:A957,1))</f>
        <v>0</v>
      </c>
      <c r="B960" s="1353">
        <f t="shared" ca="1" si="322"/>
        <v>22</v>
      </c>
      <c r="C960" s="1353">
        <f t="shared" ca="1" si="323"/>
        <v>1</v>
      </c>
      <c r="D960" s="1354">
        <f t="shared" ca="1" si="324"/>
        <v>1</v>
      </c>
      <c r="E960" s="1354">
        <f t="shared" ca="1" si="325"/>
        <v>1</v>
      </c>
      <c r="F960" s="209"/>
    </row>
    <row r="961" spans="1:6" ht="14.1" customHeight="1" x14ac:dyDescent="0.2">
      <c r="A961" s="1353">
        <f ca="1">IF($H961="UNIDADE CONSTRUTIVA",OFFSET(A961,-1,0)+1,LARGE(A$3:A958,1))</f>
        <v>0</v>
      </c>
      <c r="B961" s="1353">
        <f t="shared" ca="1" si="322"/>
        <v>22</v>
      </c>
      <c r="C961" s="1353">
        <f t="shared" ca="1" si="323"/>
        <v>1</v>
      </c>
      <c r="D961" s="1354">
        <f t="shared" ca="1" si="324"/>
        <v>1</v>
      </c>
      <c r="E961" s="1354">
        <f t="shared" ca="1" si="325"/>
        <v>1</v>
      </c>
      <c r="F961" s="209"/>
    </row>
    <row r="962" spans="1:6" ht="14.1" customHeight="1" x14ac:dyDescent="0.2">
      <c r="A962" s="1353">
        <f ca="1">IF($H962="UNIDADE CONSTRUTIVA",OFFSET(A962,-1,0)+1,LARGE(A$3:A959,1))</f>
        <v>0</v>
      </c>
      <c r="B962" s="1353">
        <f t="shared" ca="1" si="322"/>
        <v>22</v>
      </c>
      <c r="C962" s="1353">
        <f t="shared" ca="1" si="323"/>
        <v>1</v>
      </c>
      <c r="D962" s="1354">
        <f t="shared" ca="1" si="324"/>
        <v>1</v>
      </c>
      <c r="E962" s="1354">
        <f t="shared" ca="1" si="325"/>
        <v>1</v>
      </c>
      <c r="F962" s="209"/>
    </row>
    <row r="963" spans="1:6" ht="14.1" customHeight="1" x14ac:dyDescent="0.2">
      <c r="A963" s="1353">
        <f ca="1">IF($H963="UNIDADE CONSTRUTIVA",OFFSET(A963,-1,0)+1,LARGE(A$3:A960,1))</f>
        <v>0</v>
      </c>
      <c r="B963" s="1353">
        <f t="shared" ca="1" si="322"/>
        <v>22</v>
      </c>
      <c r="C963" s="1353">
        <f t="shared" ca="1" si="323"/>
        <v>1</v>
      </c>
      <c r="D963" s="1354">
        <f t="shared" ca="1" si="324"/>
        <v>1</v>
      </c>
      <c r="E963" s="1354">
        <f t="shared" ca="1" si="325"/>
        <v>1</v>
      </c>
      <c r="F963" s="209"/>
    </row>
    <row r="964" spans="1:6" ht="14.1" customHeight="1" x14ac:dyDescent="0.2">
      <c r="A964" s="1353">
        <f ca="1">IF($H964="UNIDADE CONSTRUTIVA",OFFSET(A964,-1,0)+1,LARGE(A$3:A961,1))</f>
        <v>0</v>
      </c>
      <c r="B964" s="1353">
        <f t="shared" ca="1" si="322"/>
        <v>22</v>
      </c>
      <c r="C964" s="1353">
        <f t="shared" ca="1" si="323"/>
        <v>1</v>
      </c>
      <c r="D964" s="1354">
        <f t="shared" ca="1" si="324"/>
        <v>1</v>
      </c>
      <c r="E964" s="1354">
        <f t="shared" ca="1" si="325"/>
        <v>1</v>
      </c>
      <c r="F964" s="209"/>
    </row>
    <row r="965" spans="1:6" ht="14.1" customHeight="1" x14ac:dyDescent="0.2">
      <c r="A965" s="1353">
        <f ca="1">IF($H965="UNIDADE CONSTRUTIVA",OFFSET(A965,-1,0)+1,LARGE(A$3:A962,1))</f>
        <v>0</v>
      </c>
      <c r="B965" s="1353">
        <f t="shared" ca="1" si="322"/>
        <v>22</v>
      </c>
      <c r="C965" s="1353">
        <f t="shared" ca="1" si="323"/>
        <v>1</v>
      </c>
      <c r="D965" s="1354">
        <f t="shared" ca="1" si="324"/>
        <v>1</v>
      </c>
      <c r="E965" s="1354">
        <f t="shared" ca="1" si="325"/>
        <v>1</v>
      </c>
      <c r="F965" s="209"/>
    </row>
    <row r="966" spans="1:6" ht="14.1" customHeight="1" x14ac:dyDescent="0.2">
      <c r="A966" s="1353">
        <f ca="1">IF($H966="UNIDADE CONSTRUTIVA",OFFSET(A966,-1,0)+1,LARGE(A$3:A963,1))</f>
        <v>0</v>
      </c>
      <c r="B966" s="1353">
        <f t="shared" ca="1" si="322"/>
        <v>22</v>
      </c>
      <c r="C966" s="1353">
        <f t="shared" ca="1" si="323"/>
        <v>1</v>
      </c>
      <c r="D966" s="1354">
        <f t="shared" ca="1" si="324"/>
        <v>1</v>
      </c>
      <c r="E966" s="1354">
        <f t="shared" ca="1" si="325"/>
        <v>1</v>
      </c>
      <c r="F966" s="209"/>
    </row>
    <row r="967" spans="1:6" ht="14.1" customHeight="1" x14ac:dyDescent="0.2">
      <c r="A967" s="1353">
        <f ca="1">IF($H967="UNIDADE CONSTRUTIVA",OFFSET(A967,-1,0)+1,LARGE(A$3:A964,1))</f>
        <v>0</v>
      </c>
      <c r="B967" s="1353">
        <f t="shared" ca="1" si="322"/>
        <v>22</v>
      </c>
      <c r="C967" s="1353">
        <f t="shared" ca="1" si="323"/>
        <v>1</v>
      </c>
      <c r="D967" s="1354">
        <f t="shared" ca="1" si="324"/>
        <v>1</v>
      </c>
      <c r="E967" s="1354">
        <f t="shared" ca="1" si="325"/>
        <v>1</v>
      </c>
      <c r="F967" s="209"/>
    </row>
    <row r="968" spans="1:6" ht="14.1" customHeight="1" x14ac:dyDescent="0.2">
      <c r="A968" s="1353">
        <f ca="1">IF($H968="UNIDADE CONSTRUTIVA",OFFSET(A968,-1,0)+1,LARGE(A$3:A965,1))</f>
        <v>0</v>
      </c>
      <c r="B968" s="1353">
        <f t="shared" ca="1" si="322"/>
        <v>22</v>
      </c>
      <c r="C968" s="1353">
        <f t="shared" ca="1" si="323"/>
        <v>1</v>
      </c>
      <c r="D968" s="1354">
        <f t="shared" ca="1" si="324"/>
        <v>1</v>
      </c>
      <c r="E968" s="1354">
        <f t="shared" ca="1" si="325"/>
        <v>1</v>
      </c>
      <c r="F968" s="209"/>
    </row>
    <row r="969" spans="1:6" ht="14.1" customHeight="1" x14ac:dyDescent="0.2">
      <c r="A969" s="1353">
        <f ca="1">IF($H969="UNIDADE CONSTRUTIVA",OFFSET(A969,-1,0)+1,LARGE(A$3:A966,1))</f>
        <v>0</v>
      </c>
      <c r="B969" s="1353">
        <f t="shared" ca="1" si="322"/>
        <v>22</v>
      </c>
      <c r="C969" s="1353">
        <f t="shared" ca="1" si="323"/>
        <v>1</v>
      </c>
      <c r="D969" s="1354">
        <f t="shared" ca="1" si="324"/>
        <v>1</v>
      </c>
      <c r="E969" s="1354">
        <f t="shared" ca="1" si="325"/>
        <v>1</v>
      </c>
      <c r="F969" s="209"/>
    </row>
    <row r="970" spans="1:6" ht="14.1" customHeight="1" x14ac:dyDescent="0.2">
      <c r="A970" s="1353">
        <f ca="1">IF($H970="UNIDADE CONSTRUTIVA",OFFSET(A970,-1,0)+1,LARGE(A$3:A967,1))</f>
        <v>0</v>
      </c>
      <c r="B970" s="1353">
        <f t="shared" ca="1" si="322"/>
        <v>22</v>
      </c>
      <c r="C970" s="1353">
        <f t="shared" ca="1" si="323"/>
        <v>1</v>
      </c>
      <c r="D970" s="1354">
        <f t="shared" ca="1" si="324"/>
        <v>1</v>
      </c>
      <c r="E970" s="1354">
        <f t="shared" ca="1" si="325"/>
        <v>1</v>
      </c>
      <c r="F970" s="209"/>
    </row>
    <row r="971" spans="1:6" ht="14.1" customHeight="1" x14ac:dyDescent="0.2">
      <c r="A971" s="1353">
        <f ca="1">IF($H971="UNIDADE CONSTRUTIVA",OFFSET(A971,-1,0)+1,LARGE(A$3:A968,1))</f>
        <v>0</v>
      </c>
      <c r="B971" s="1353">
        <f t="shared" ca="1" si="322"/>
        <v>22</v>
      </c>
      <c r="C971" s="1353">
        <f t="shared" ca="1" si="323"/>
        <v>1</v>
      </c>
      <c r="D971" s="1354">
        <f t="shared" ca="1" si="324"/>
        <v>1</v>
      </c>
      <c r="E971" s="1354">
        <f t="shared" ca="1" si="325"/>
        <v>1</v>
      </c>
      <c r="F971" s="209"/>
    </row>
    <row r="972" spans="1:6" ht="14.1" customHeight="1" x14ac:dyDescent="0.2">
      <c r="A972" s="1353">
        <f ca="1">IF($H972="UNIDADE CONSTRUTIVA",OFFSET(A972,-1,0)+1,LARGE(A$3:A969,1))</f>
        <v>0</v>
      </c>
      <c r="B972" s="1353">
        <f t="shared" ca="1" si="322"/>
        <v>22</v>
      </c>
      <c r="C972" s="1353">
        <f t="shared" ca="1" si="323"/>
        <v>1</v>
      </c>
      <c r="D972" s="1354">
        <f t="shared" ca="1" si="324"/>
        <v>1</v>
      </c>
      <c r="E972" s="1354">
        <f t="shared" ca="1" si="325"/>
        <v>1</v>
      </c>
      <c r="F972" s="209"/>
    </row>
    <row r="973" spans="1:6" ht="14.1" customHeight="1" x14ac:dyDescent="0.2">
      <c r="A973" s="1353">
        <f ca="1">IF($H973="UNIDADE CONSTRUTIVA",OFFSET(A973,-1,0)+1,LARGE(A$3:A970,1))</f>
        <v>0</v>
      </c>
      <c r="B973" s="1353">
        <f t="shared" ca="1" si="322"/>
        <v>22</v>
      </c>
      <c r="C973" s="1353">
        <f t="shared" ca="1" si="323"/>
        <v>1</v>
      </c>
      <c r="D973" s="1354">
        <f t="shared" ca="1" si="324"/>
        <v>1</v>
      </c>
      <c r="E973" s="1354">
        <f t="shared" ca="1" si="325"/>
        <v>1</v>
      </c>
      <c r="F973" s="209"/>
    </row>
    <row r="974" spans="1:6" ht="14.1" customHeight="1" x14ac:dyDescent="0.2">
      <c r="A974" s="1353">
        <f ca="1">IF($H974="UNIDADE CONSTRUTIVA",OFFSET(A974,-1,0)+1,LARGE(A$3:A971,1))</f>
        <v>0</v>
      </c>
      <c r="B974" s="1353">
        <f t="shared" ca="1" si="322"/>
        <v>22</v>
      </c>
      <c r="C974" s="1353">
        <f t="shared" ca="1" si="323"/>
        <v>1</v>
      </c>
      <c r="D974" s="1354">
        <f t="shared" ca="1" si="324"/>
        <v>1</v>
      </c>
      <c r="E974" s="1354">
        <f t="shared" ca="1" si="325"/>
        <v>1</v>
      </c>
      <c r="F974" s="209"/>
    </row>
    <row r="975" spans="1:6" ht="14.1" customHeight="1" x14ac:dyDescent="0.2">
      <c r="A975" s="1353">
        <f ca="1">IF($H975="UNIDADE CONSTRUTIVA",OFFSET(A975,-1,0)+1,LARGE(A$3:A972,1))</f>
        <v>0</v>
      </c>
      <c r="B975" s="1353">
        <f t="shared" ca="1" si="322"/>
        <v>22</v>
      </c>
      <c r="C975" s="1353">
        <f t="shared" ca="1" si="323"/>
        <v>1</v>
      </c>
      <c r="D975" s="1354">
        <f t="shared" ca="1" si="324"/>
        <v>1</v>
      </c>
      <c r="E975" s="1354">
        <f t="shared" ca="1" si="325"/>
        <v>1</v>
      </c>
      <c r="F975" s="209"/>
    </row>
    <row r="976" spans="1:6" ht="14.1" customHeight="1" x14ac:dyDescent="0.2">
      <c r="A976" s="1353">
        <f ca="1">IF($H976="UNIDADE CONSTRUTIVA",OFFSET(A976,-1,0)+1,LARGE(A$3:A973,1))</f>
        <v>0</v>
      </c>
      <c r="B976" s="1353">
        <f t="shared" ca="1" si="322"/>
        <v>22</v>
      </c>
      <c r="C976" s="1353">
        <f t="shared" ca="1" si="323"/>
        <v>1</v>
      </c>
      <c r="D976" s="1354">
        <f t="shared" ca="1" si="324"/>
        <v>1</v>
      </c>
      <c r="E976" s="1354">
        <f t="shared" ca="1" si="325"/>
        <v>1</v>
      </c>
      <c r="F976" s="209"/>
    </row>
    <row r="977" spans="1:6" ht="14.1" customHeight="1" x14ac:dyDescent="0.2">
      <c r="A977" s="1353">
        <f ca="1">IF($H977="UNIDADE CONSTRUTIVA",OFFSET(A977,-1,0)+1,LARGE(A$3:A974,1))</f>
        <v>0</v>
      </c>
      <c r="B977" s="1353">
        <f t="shared" ca="1" si="322"/>
        <v>22</v>
      </c>
      <c r="C977" s="1353">
        <f t="shared" ca="1" si="323"/>
        <v>1</v>
      </c>
      <c r="D977" s="1354">
        <f t="shared" ca="1" si="324"/>
        <v>1</v>
      </c>
      <c r="E977" s="1354">
        <f t="shared" ca="1" si="325"/>
        <v>1</v>
      </c>
      <c r="F977" s="209"/>
    </row>
    <row r="978" spans="1:6" ht="14.1" customHeight="1" x14ac:dyDescent="0.2">
      <c r="A978" s="1353">
        <f ca="1">IF($H978="UNIDADE CONSTRUTIVA",OFFSET(A978,-1,0)+1,LARGE(A$3:A975,1))</f>
        <v>0</v>
      </c>
      <c r="B978" s="1353">
        <f t="shared" ref="B978:B1041" ca="1" si="326">IF(H978="UNIDADE CONSTRUTIVA",0,IF(H978="CÉLULA CONSTRUTIVA",OFFSET(B978,-1,0)+1,OFFSET(B978,-1,0)))</f>
        <v>22</v>
      </c>
      <c r="C978" s="1353">
        <f t="shared" ref="C978:C1041" ca="1" si="327">IF(H978="CÉLULA CONSTRUTIVA",0,IF(H978="ETAPA",OFFSET(C978,-1,0)+1,OFFSET(C978,-1,0)))</f>
        <v>1</v>
      </c>
      <c r="D978" s="1354">
        <f t="shared" ref="D978:D1041" ca="1" si="328">IF(H978="ETAPA",0,IF(H978="SUBETAPA",OFFSET(D978,-1,0)+1,OFFSET(D978,-1,0)))</f>
        <v>1</v>
      </c>
      <c r="E978" s="1354">
        <f t="shared" ref="E978:E1041" ca="1" si="329">IF(H978="Subetapa",0,IF(H978="serviço",OFFSET(E978,-1,0)+1,OFFSET(E978,-1,0)))</f>
        <v>1</v>
      </c>
      <c r="F978" s="209"/>
    </row>
    <row r="979" spans="1:6" ht="14.1" customHeight="1" x14ac:dyDescent="0.2">
      <c r="A979" s="1353">
        <f ca="1">IF($H979="UNIDADE CONSTRUTIVA",OFFSET(A979,-1,0)+1,LARGE(A$3:A976,1))</f>
        <v>0</v>
      </c>
      <c r="B979" s="1353">
        <f t="shared" ca="1" si="326"/>
        <v>22</v>
      </c>
      <c r="C979" s="1353">
        <f t="shared" ca="1" si="327"/>
        <v>1</v>
      </c>
      <c r="D979" s="1354">
        <f t="shared" ca="1" si="328"/>
        <v>1</v>
      </c>
      <c r="E979" s="1354">
        <f t="shared" ca="1" si="329"/>
        <v>1</v>
      </c>
      <c r="F979" s="209"/>
    </row>
    <row r="980" spans="1:6" ht="14.1" customHeight="1" x14ac:dyDescent="0.2">
      <c r="A980" s="1353">
        <f ca="1">IF($H980="UNIDADE CONSTRUTIVA",OFFSET(A980,-1,0)+1,LARGE(A$3:A977,1))</f>
        <v>0</v>
      </c>
      <c r="B980" s="1353">
        <f t="shared" ca="1" si="326"/>
        <v>22</v>
      </c>
      <c r="C980" s="1353">
        <f t="shared" ca="1" si="327"/>
        <v>1</v>
      </c>
      <c r="D980" s="1354">
        <f t="shared" ca="1" si="328"/>
        <v>1</v>
      </c>
      <c r="E980" s="1354">
        <f t="shared" ca="1" si="329"/>
        <v>1</v>
      </c>
      <c r="F980" s="209"/>
    </row>
    <row r="981" spans="1:6" ht="14.1" customHeight="1" x14ac:dyDescent="0.2">
      <c r="A981" s="1353">
        <f ca="1">IF($H981="UNIDADE CONSTRUTIVA",OFFSET(A981,-1,0)+1,LARGE(A$3:A978,1))</f>
        <v>0</v>
      </c>
      <c r="B981" s="1353">
        <f t="shared" ca="1" si="326"/>
        <v>22</v>
      </c>
      <c r="C981" s="1353">
        <f t="shared" ca="1" si="327"/>
        <v>1</v>
      </c>
      <c r="D981" s="1354">
        <f t="shared" ca="1" si="328"/>
        <v>1</v>
      </c>
      <c r="E981" s="1354">
        <f t="shared" ca="1" si="329"/>
        <v>1</v>
      </c>
      <c r="F981" s="209"/>
    </row>
    <row r="982" spans="1:6" ht="14.1" customHeight="1" x14ac:dyDescent="0.2">
      <c r="A982" s="1353">
        <f ca="1">IF($H982="UNIDADE CONSTRUTIVA",OFFSET(A982,-1,0)+1,LARGE(A$3:A979,1))</f>
        <v>0</v>
      </c>
      <c r="B982" s="1353">
        <f t="shared" ca="1" si="326"/>
        <v>22</v>
      </c>
      <c r="C982" s="1353">
        <f t="shared" ca="1" si="327"/>
        <v>1</v>
      </c>
      <c r="D982" s="1354">
        <f t="shared" ca="1" si="328"/>
        <v>1</v>
      </c>
      <c r="E982" s="1354">
        <f t="shared" ca="1" si="329"/>
        <v>1</v>
      </c>
      <c r="F982" s="209"/>
    </row>
    <row r="983" spans="1:6" ht="14.1" customHeight="1" x14ac:dyDescent="0.2">
      <c r="A983" s="1353">
        <f ca="1">IF($H983="UNIDADE CONSTRUTIVA",OFFSET(A983,-1,0)+1,LARGE(A$3:A980,1))</f>
        <v>0</v>
      </c>
      <c r="B983" s="1353">
        <f t="shared" ca="1" si="326"/>
        <v>22</v>
      </c>
      <c r="C983" s="1353">
        <f t="shared" ca="1" si="327"/>
        <v>1</v>
      </c>
      <c r="D983" s="1354">
        <f t="shared" ca="1" si="328"/>
        <v>1</v>
      </c>
      <c r="E983" s="1354">
        <f t="shared" ca="1" si="329"/>
        <v>1</v>
      </c>
      <c r="F983" s="209"/>
    </row>
    <row r="984" spans="1:6" ht="14.1" customHeight="1" x14ac:dyDescent="0.2">
      <c r="A984" s="1353">
        <f ca="1">IF($H984="UNIDADE CONSTRUTIVA",OFFSET(A984,-1,0)+1,LARGE(A$3:A981,1))</f>
        <v>0</v>
      </c>
      <c r="B984" s="1353">
        <f t="shared" ca="1" si="326"/>
        <v>22</v>
      </c>
      <c r="C984" s="1353">
        <f t="shared" ca="1" si="327"/>
        <v>1</v>
      </c>
      <c r="D984" s="1354">
        <f t="shared" ca="1" si="328"/>
        <v>1</v>
      </c>
      <c r="E984" s="1354">
        <f t="shared" ca="1" si="329"/>
        <v>1</v>
      </c>
      <c r="F984" s="209"/>
    </row>
    <row r="985" spans="1:6" ht="14.1" customHeight="1" x14ac:dyDescent="0.2">
      <c r="A985" s="1353">
        <f ca="1">IF($H985="UNIDADE CONSTRUTIVA",OFFSET(A985,-1,0)+1,LARGE(A$3:A982,1))</f>
        <v>0</v>
      </c>
      <c r="B985" s="1353">
        <f t="shared" ca="1" si="326"/>
        <v>22</v>
      </c>
      <c r="C985" s="1353">
        <f t="shared" ca="1" si="327"/>
        <v>1</v>
      </c>
      <c r="D985" s="1354">
        <f t="shared" ca="1" si="328"/>
        <v>1</v>
      </c>
      <c r="E985" s="1354">
        <f t="shared" ca="1" si="329"/>
        <v>1</v>
      </c>
      <c r="F985" s="209"/>
    </row>
    <row r="986" spans="1:6" ht="14.1" customHeight="1" x14ac:dyDescent="0.2">
      <c r="A986" s="1353">
        <f ca="1">IF($H986="UNIDADE CONSTRUTIVA",OFFSET(A986,-1,0)+1,LARGE(A$3:A983,1))</f>
        <v>0</v>
      </c>
      <c r="B986" s="1353">
        <f t="shared" ca="1" si="326"/>
        <v>22</v>
      </c>
      <c r="C986" s="1353">
        <f t="shared" ca="1" si="327"/>
        <v>1</v>
      </c>
      <c r="D986" s="1354">
        <f t="shared" ca="1" si="328"/>
        <v>1</v>
      </c>
      <c r="E986" s="1354">
        <f t="shared" ca="1" si="329"/>
        <v>1</v>
      </c>
      <c r="F986" s="209"/>
    </row>
    <row r="987" spans="1:6" ht="14.1" customHeight="1" x14ac:dyDescent="0.2">
      <c r="A987" s="1353">
        <f ca="1">IF($H987="UNIDADE CONSTRUTIVA",OFFSET(A987,-1,0)+1,LARGE(A$3:A984,1))</f>
        <v>0</v>
      </c>
      <c r="B987" s="1353">
        <f t="shared" ca="1" si="326"/>
        <v>22</v>
      </c>
      <c r="C987" s="1353">
        <f t="shared" ca="1" si="327"/>
        <v>1</v>
      </c>
      <c r="D987" s="1354">
        <f t="shared" ca="1" si="328"/>
        <v>1</v>
      </c>
      <c r="E987" s="1354">
        <f t="shared" ca="1" si="329"/>
        <v>1</v>
      </c>
      <c r="F987" s="209"/>
    </row>
    <row r="988" spans="1:6" ht="14.1" customHeight="1" x14ac:dyDescent="0.2">
      <c r="A988" s="1353">
        <f ca="1">IF($H988="UNIDADE CONSTRUTIVA",OFFSET(A988,-1,0)+1,LARGE(A$3:A985,1))</f>
        <v>0</v>
      </c>
      <c r="B988" s="1353">
        <f t="shared" ca="1" si="326"/>
        <v>22</v>
      </c>
      <c r="C988" s="1353">
        <f t="shared" ca="1" si="327"/>
        <v>1</v>
      </c>
      <c r="D988" s="1354">
        <f t="shared" ca="1" si="328"/>
        <v>1</v>
      </c>
      <c r="E988" s="1354">
        <f t="shared" ca="1" si="329"/>
        <v>1</v>
      </c>
      <c r="F988" s="209"/>
    </row>
    <row r="989" spans="1:6" ht="14.1" customHeight="1" x14ac:dyDescent="0.2">
      <c r="A989" s="1353">
        <f ca="1">IF($H989="UNIDADE CONSTRUTIVA",OFFSET(A989,-1,0)+1,LARGE(A$3:A986,1))</f>
        <v>0</v>
      </c>
      <c r="B989" s="1353">
        <f t="shared" ca="1" si="326"/>
        <v>22</v>
      </c>
      <c r="C989" s="1353">
        <f t="shared" ca="1" si="327"/>
        <v>1</v>
      </c>
      <c r="D989" s="1354">
        <f t="shared" ca="1" si="328"/>
        <v>1</v>
      </c>
      <c r="E989" s="1354">
        <f t="shared" ca="1" si="329"/>
        <v>1</v>
      </c>
      <c r="F989" s="209"/>
    </row>
    <row r="990" spans="1:6" ht="14.1" customHeight="1" x14ac:dyDescent="0.2">
      <c r="A990" s="1353">
        <f ca="1">IF($H990="UNIDADE CONSTRUTIVA",OFFSET(A990,-1,0)+1,LARGE(A$3:A987,1))</f>
        <v>0</v>
      </c>
      <c r="B990" s="1353">
        <f t="shared" ca="1" si="326"/>
        <v>22</v>
      </c>
      <c r="C990" s="1353">
        <f t="shared" ca="1" si="327"/>
        <v>1</v>
      </c>
      <c r="D990" s="1354">
        <f t="shared" ca="1" si="328"/>
        <v>1</v>
      </c>
      <c r="E990" s="1354">
        <f t="shared" ca="1" si="329"/>
        <v>1</v>
      </c>
      <c r="F990" s="209"/>
    </row>
    <row r="991" spans="1:6" ht="14.1" customHeight="1" x14ac:dyDescent="0.2">
      <c r="A991" s="1353">
        <f ca="1">IF($H991="UNIDADE CONSTRUTIVA",OFFSET(A991,-1,0)+1,LARGE(A$3:A988,1))</f>
        <v>0</v>
      </c>
      <c r="B991" s="1353">
        <f t="shared" ca="1" si="326"/>
        <v>22</v>
      </c>
      <c r="C991" s="1353">
        <f t="shared" ca="1" si="327"/>
        <v>1</v>
      </c>
      <c r="D991" s="1354">
        <f t="shared" ca="1" si="328"/>
        <v>1</v>
      </c>
      <c r="E991" s="1354">
        <f t="shared" ca="1" si="329"/>
        <v>1</v>
      </c>
      <c r="F991" s="209"/>
    </row>
    <row r="992" spans="1:6" ht="14.1" customHeight="1" x14ac:dyDescent="0.2">
      <c r="A992" s="1353">
        <f ca="1">IF($H992="UNIDADE CONSTRUTIVA",OFFSET(A992,-1,0)+1,LARGE(A$3:A989,1))</f>
        <v>0</v>
      </c>
      <c r="B992" s="1353">
        <f t="shared" ca="1" si="326"/>
        <v>22</v>
      </c>
      <c r="C992" s="1353">
        <f t="shared" ca="1" si="327"/>
        <v>1</v>
      </c>
      <c r="D992" s="1354">
        <f t="shared" ca="1" si="328"/>
        <v>1</v>
      </c>
      <c r="E992" s="1354">
        <f t="shared" ca="1" si="329"/>
        <v>1</v>
      </c>
      <c r="F992" s="209"/>
    </row>
    <row r="993" spans="1:6" ht="14.1" customHeight="1" x14ac:dyDescent="0.2">
      <c r="A993" s="1353">
        <f ca="1">IF($H993="UNIDADE CONSTRUTIVA",OFFSET(A993,-1,0)+1,LARGE(A$3:A990,1))</f>
        <v>0</v>
      </c>
      <c r="B993" s="1353">
        <f t="shared" ca="1" si="326"/>
        <v>22</v>
      </c>
      <c r="C993" s="1353">
        <f t="shared" ca="1" si="327"/>
        <v>1</v>
      </c>
      <c r="D993" s="1354">
        <f t="shared" ca="1" si="328"/>
        <v>1</v>
      </c>
      <c r="E993" s="1354">
        <f t="shared" ca="1" si="329"/>
        <v>1</v>
      </c>
      <c r="F993" s="209"/>
    </row>
    <row r="994" spans="1:6" ht="14.1" customHeight="1" x14ac:dyDescent="0.2">
      <c r="A994" s="1353">
        <f ca="1">IF($H994="UNIDADE CONSTRUTIVA",OFFSET(A994,-1,0)+1,LARGE(A$3:A991,1))</f>
        <v>0</v>
      </c>
      <c r="B994" s="1353">
        <f t="shared" ca="1" si="326"/>
        <v>22</v>
      </c>
      <c r="C994" s="1353">
        <f t="shared" ca="1" si="327"/>
        <v>1</v>
      </c>
      <c r="D994" s="1354">
        <f t="shared" ca="1" si="328"/>
        <v>1</v>
      </c>
      <c r="E994" s="1354">
        <f t="shared" ca="1" si="329"/>
        <v>1</v>
      </c>
      <c r="F994" s="209"/>
    </row>
    <row r="995" spans="1:6" ht="14.1" customHeight="1" x14ac:dyDescent="0.2">
      <c r="A995" s="1353">
        <f ca="1">IF($H995="UNIDADE CONSTRUTIVA",OFFSET(A995,-1,0)+1,LARGE(A$3:A992,1))</f>
        <v>0</v>
      </c>
      <c r="B995" s="1353">
        <f t="shared" ca="1" si="326"/>
        <v>22</v>
      </c>
      <c r="C995" s="1353">
        <f t="shared" ca="1" si="327"/>
        <v>1</v>
      </c>
      <c r="D995" s="1354">
        <f t="shared" ca="1" si="328"/>
        <v>1</v>
      </c>
      <c r="E995" s="1354">
        <f t="shared" ca="1" si="329"/>
        <v>1</v>
      </c>
      <c r="F995" s="209"/>
    </row>
    <row r="996" spans="1:6" ht="14.1" customHeight="1" x14ac:dyDescent="0.2">
      <c r="A996" s="1353">
        <f ca="1">IF($H996="UNIDADE CONSTRUTIVA",OFFSET(A996,-1,0)+1,LARGE(A$3:A993,1))</f>
        <v>0</v>
      </c>
      <c r="B996" s="1353">
        <f t="shared" ca="1" si="326"/>
        <v>22</v>
      </c>
      <c r="C996" s="1353">
        <f t="shared" ca="1" si="327"/>
        <v>1</v>
      </c>
      <c r="D996" s="1354">
        <f t="shared" ca="1" si="328"/>
        <v>1</v>
      </c>
      <c r="E996" s="1354">
        <f t="shared" ca="1" si="329"/>
        <v>1</v>
      </c>
      <c r="F996" s="209"/>
    </row>
    <row r="997" spans="1:6" ht="14.1" customHeight="1" x14ac:dyDescent="0.2">
      <c r="A997" s="1353">
        <f ca="1">IF($H997="UNIDADE CONSTRUTIVA",OFFSET(A997,-1,0)+1,LARGE(A$3:A994,1))</f>
        <v>0</v>
      </c>
      <c r="B997" s="1353">
        <f t="shared" ca="1" si="326"/>
        <v>22</v>
      </c>
      <c r="C997" s="1353">
        <f t="shared" ca="1" si="327"/>
        <v>1</v>
      </c>
      <c r="D997" s="1354">
        <f t="shared" ca="1" si="328"/>
        <v>1</v>
      </c>
      <c r="E997" s="1354">
        <f t="shared" ca="1" si="329"/>
        <v>1</v>
      </c>
      <c r="F997" s="209"/>
    </row>
    <row r="998" spans="1:6" ht="14.1" customHeight="1" x14ac:dyDescent="0.2">
      <c r="A998" s="1353">
        <f ca="1">IF($H998="UNIDADE CONSTRUTIVA",OFFSET(A998,-1,0)+1,LARGE(A$3:A995,1))</f>
        <v>0</v>
      </c>
      <c r="B998" s="1353">
        <f t="shared" ca="1" si="326"/>
        <v>22</v>
      </c>
      <c r="C998" s="1353">
        <f t="shared" ca="1" si="327"/>
        <v>1</v>
      </c>
      <c r="D998" s="1354">
        <f t="shared" ca="1" si="328"/>
        <v>1</v>
      </c>
      <c r="E998" s="1354">
        <f t="shared" ca="1" si="329"/>
        <v>1</v>
      </c>
      <c r="F998" s="209"/>
    </row>
    <row r="999" spans="1:6" ht="14.1" customHeight="1" x14ac:dyDescent="0.2">
      <c r="A999" s="1353">
        <f ca="1">IF($H999="UNIDADE CONSTRUTIVA",OFFSET(A999,-1,0)+1,LARGE(A$3:A996,1))</f>
        <v>0</v>
      </c>
      <c r="B999" s="1353">
        <f t="shared" ca="1" si="326"/>
        <v>22</v>
      </c>
      <c r="C999" s="1353">
        <f t="shared" ca="1" si="327"/>
        <v>1</v>
      </c>
      <c r="D999" s="1354">
        <f t="shared" ca="1" si="328"/>
        <v>1</v>
      </c>
      <c r="E999" s="1354">
        <f t="shared" ca="1" si="329"/>
        <v>1</v>
      </c>
      <c r="F999" s="209"/>
    </row>
    <row r="1000" spans="1:6" ht="14.1" customHeight="1" x14ac:dyDescent="0.2">
      <c r="A1000" s="1353">
        <f ca="1">IF($H1000="UNIDADE CONSTRUTIVA",OFFSET(A1000,-1,0)+1,LARGE(A$3:A997,1))</f>
        <v>0</v>
      </c>
      <c r="B1000" s="1353">
        <f t="shared" ca="1" si="326"/>
        <v>22</v>
      </c>
      <c r="C1000" s="1353">
        <f t="shared" ca="1" si="327"/>
        <v>1</v>
      </c>
      <c r="D1000" s="1354">
        <f t="shared" ca="1" si="328"/>
        <v>1</v>
      </c>
      <c r="E1000" s="1354">
        <f t="shared" ca="1" si="329"/>
        <v>1</v>
      </c>
      <c r="F1000" s="209"/>
    </row>
    <row r="1001" spans="1:6" ht="14.1" customHeight="1" x14ac:dyDescent="0.2">
      <c r="A1001" s="1353">
        <f ca="1">IF($H1001="UNIDADE CONSTRUTIVA",OFFSET(A1001,-1,0)+1,LARGE(A$3:A998,1))</f>
        <v>0</v>
      </c>
      <c r="B1001" s="1353">
        <f t="shared" ca="1" si="326"/>
        <v>22</v>
      </c>
      <c r="C1001" s="1353">
        <f t="shared" ca="1" si="327"/>
        <v>1</v>
      </c>
      <c r="D1001" s="1354">
        <f t="shared" ca="1" si="328"/>
        <v>1</v>
      </c>
      <c r="E1001" s="1354">
        <f t="shared" ca="1" si="329"/>
        <v>1</v>
      </c>
      <c r="F1001" s="209"/>
    </row>
    <row r="1002" spans="1:6" ht="14.1" customHeight="1" x14ac:dyDescent="0.2">
      <c r="A1002" s="1353">
        <f ca="1">IF($H1002="UNIDADE CONSTRUTIVA",OFFSET(A1002,-1,0)+1,LARGE(A$3:A999,1))</f>
        <v>0</v>
      </c>
      <c r="B1002" s="1353">
        <f t="shared" ca="1" si="326"/>
        <v>22</v>
      </c>
      <c r="C1002" s="1353">
        <f t="shared" ca="1" si="327"/>
        <v>1</v>
      </c>
      <c r="D1002" s="1354">
        <f t="shared" ca="1" si="328"/>
        <v>1</v>
      </c>
      <c r="E1002" s="1354">
        <f t="shared" ca="1" si="329"/>
        <v>1</v>
      </c>
      <c r="F1002" s="209"/>
    </row>
    <row r="1003" spans="1:6" ht="14.1" customHeight="1" x14ac:dyDescent="0.2">
      <c r="A1003" s="1353">
        <f ca="1">IF($H1003="UNIDADE CONSTRUTIVA",OFFSET(A1003,-1,0)+1,LARGE(A$3:A1000,1))</f>
        <v>0</v>
      </c>
      <c r="B1003" s="1353">
        <f t="shared" ca="1" si="326"/>
        <v>22</v>
      </c>
      <c r="C1003" s="1353">
        <f t="shared" ca="1" si="327"/>
        <v>1</v>
      </c>
      <c r="D1003" s="1354">
        <f t="shared" ca="1" si="328"/>
        <v>1</v>
      </c>
      <c r="E1003" s="1354">
        <f t="shared" ca="1" si="329"/>
        <v>1</v>
      </c>
      <c r="F1003" s="209"/>
    </row>
    <row r="1004" spans="1:6" ht="14.1" customHeight="1" x14ac:dyDescent="0.2">
      <c r="A1004" s="1353">
        <f ca="1">IF($H1004="UNIDADE CONSTRUTIVA",OFFSET(A1004,-1,0)+1,LARGE(A$3:A1001,1))</f>
        <v>0</v>
      </c>
      <c r="B1004" s="1353">
        <f t="shared" ca="1" si="326"/>
        <v>22</v>
      </c>
      <c r="C1004" s="1353">
        <f t="shared" ca="1" si="327"/>
        <v>1</v>
      </c>
      <c r="D1004" s="1354">
        <f t="shared" ca="1" si="328"/>
        <v>1</v>
      </c>
      <c r="E1004" s="1354">
        <f t="shared" ca="1" si="329"/>
        <v>1</v>
      </c>
      <c r="F1004" s="209"/>
    </row>
    <row r="1005" spans="1:6" ht="14.1" customHeight="1" x14ac:dyDescent="0.2">
      <c r="A1005" s="1353">
        <f ca="1">IF($H1005="UNIDADE CONSTRUTIVA",OFFSET(A1005,-1,0)+1,LARGE(A$3:A1002,1))</f>
        <v>0</v>
      </c>
      <c r="B1005" s="1353">
        <f t="shared" ca="1" si="326"/>
        <v>22</v>
      </c>
      <c r="C1005" s="1353">
        <f t="shared" ca="1" si="327"/>
        <v>1</v>
      </c>
      <c r="D1005" s="1354">
        <f t="shared" ca="1" si="328"/>
        <v>1</v>
      </c>
      <c r="E1005" s="1354">
        <f t="shared" ca="1" si="329"/>
        <v>1</v>
      </c>
      <c r="F1005" s="209"/>
    </row>
    <row r="1006" spans="1:6" ht="14.1" customHeight="1" x14ac:dyDescent="0.2">
      <c r="A1006" s="1353">
        <f ca="1">IF($H1006="UNIDADE CONSTRUTIVA",OFFSET(A1006,-1,0)+1,LARGE(A$3:A1003,1))</f>
        <v>0</v>
      </c>
      <c r="B1006" s="1353">
        <f t="shared" ca="1" si="326"/>
        <v>22</v>
      </c>
      <c r="C1006" s="1353">
        <f t="shared" ca="1" si="327"/>
        <v>1</v>
      </c>
      <c r="D1006" s="1354">
        <f t="shared" ca="1" si="328"/>
        <v>1</v>
      </c>
      <c r="E1006" s="1354">
        <f t="shared" ca="1" si="329"/>
        <v>1</v>
      </c>
      <c r="F1006" s="209"/>
    </row>
    <row r="1007" spans="1:6" ht="14.1" customHeight="1" x14ac:dyDescent="0.2">
      <c r="A1007" s="1353">
        <f ca="1">IF($H1007="UNIDADE CONSTRUTIVA",OFFSET(A1007,-1,0)+1,LARGE(A$3:A1004,1))</f>
        <v>0</v>
      </c>
      <c r="B1007" s="1353">
        <f t="shared" ca="1" si="326"/>
        <v>22</v>
      </c>
      <c r="C1007" s="1353">
        <f t="shared" ca="1" si="327"/>
        <v>1</v>
      </c>
      <c r="D1007" s="1354">
        <f t="shared" ca="1" si="328"/>
        <v>1</v>
      </c>
      <c r="E1007" s="1354">
        <f t="shared" ca="1" si="329"/>
        <v>1</v>
      </c>
      <c r="F1007" s="209"/>
    </row>
    <row r="1008" spans="1:6" ht="14.1" customHeight="1" x14ac:dyDescent="0.2">
      <c r="A1008" s="1353">
        <f ca="1">IF($H1008="UNIDADE CONSTRUTIVA",OFFSET(A1008,-1,0)+1,LARGE(A$3:A1005,1))</f>
        <v>0</v>
      </c>
      <c r="B1008" s="1353">
        <f t="shared" ca="1" si="326"/>
        <v>22</v>
      </c>
      <c r="C1008" s="1353">
        <f t="shared" ca="1" si="327"/>
        <v>1</v>
      </c>
      <c r="D1008" s="1354">
        <f t="shared" ca="1" si="328"/>
        <v>1</v>
      </c>
      <c r="E1008" s="1354">
        <f t="shared" ca="1" si="329"/>
        <v>1</v>
      </c>
      <c r="F1008" s="209"/>
    </row>
    <row r="1009" spans="1:6" ht="14.1" customHeight="1" x14ac:dyDescent="0.2">
      <c r="A1009" s="1353">
        <f ca="1">IF($H1009="UNIDADE CONSTRUTIVA",OFFSET(A1009,-1,0)+1,LARGE(A$3:A1006,1))</f>
        <v>0</v>
      </c>
      <c r="B1009" s="1353">
        <f t="shared" ca="1" si="326"/>
        <v>22</v>
      </c>
      <c r="C1009" s="1353">
        <f t="shared" ca="1" si="327"/>
        <v>1</v>
      </c>
      <c r="D1009" s="1354">
        <f t="shared" ca="1" si="328"/>
        <v>1</v>
      </c>
      <c r="E1009" s="1354">
        <f t="shared" ca="1" si="329"/>
        <v>1</v>
      </c>
      <c r="F1009" s="209"/>
    </row>
    <row r="1010" spans="1:6" ht="14.1" customHeight="1" x14ac:dyDescent="0.2">
      <c r="A1010" s="1353">
        <f ca="1">IF($H1010="UNIDADE CONSTRUTIVA",OFFSET(A1010,-1,0)+1,LARGE(A$3:A1007,1))</f>
        <v>0</v>
      </c>
      <c r="B1010" s="1353">
        <f t="shared" ca="1" si="326"/>
        <v>22</v>
      </c>
      <c r="C1010" s="1353">
        <f t="shared" ca="1" si="327"/>
        <v>1</v>
      </c>
      <c r="D1010" s="1354">
        <f t="shared" ca="1" si="328"/>
        <v>1</v>
      </c>
      <c r="E1010" s="1354">
        <f t="shared" ca="1" si="329"/>
        <v>1</v>
      </c>
      <c r="F1010" s="209"/>
    </row>
    <row r="1011" spans="1:6" ht="14.1" customHeight="1" x14ac:dyDescent="0.2">
      <c r="A1011" s="1353">
        <f ca="1">IF($H1011="UNIDADE CONSTRUTIVA",OFFSET(A1011,-1,0)+1,LARGE(A$3:A1008,1))</f>
        <v>0</v>
      </c>
      <c r="B1011" s="1353">
        <f t="shared" ca="1" si="326"/>
        <v>22</v>
      </c>
      <c r="C1011" s="1353">
        <f t="shared" ca="1" si="327"/>
        <v>1</v>
      </c>
      <c r="D1011" s="1354">
        <f t="shared" ca="1" si="328"/>
        <v>1</v>
      </c>
      <c r="E1011" s="1354">
        <f t="shared" ca="1" si="329"/>
        <v>1</v>
      </c>
      <c r="F1011" s="209"/>
    </row>
    <row r="1012" spans="1:6" ht="14.1" customHeight="1" x14ac:dyDescent="0.2">
      <c r="A1012" s="1353">
        <f ca="1">IF($H1012="UNIDADE CONSTRUTIVA",OFFSET(A1012,-1,0)+1,LARGE(A$3:A1009,1))</f>
        <v>0</v>
      </c>
      <c r="B1012" s="1353">
        <f t="shared" ca="1" si="326"/>
        <v>22</v>
      </c>
      <c r="C1012" s="1353">
        <f t="shared" ca="1" si="327"/>
        <v>1</v>
      </c>
      <c r="D1012" s="1354">
        <f t="shared" ca="1" si="328"/>
        <v>1</v>
      </c>
      <c r="E1012" s="1354">
        <f t="shared" ca="1" si="329"/>
        <v>1</v>
      </c>
      <c r="F1012" s="209"/>
    </row>
    <row r="1013" spans="1:6" ht="14.1" customHeight="1" x14ac:dyDescent="0.2">
      <c r="A1013" s="1353">
        <f ca="1">IF($H1013="UNIDADE CONSTRUTIVA",OFFSET(A1013,-1,0)+1,LARGE(A$3:A1010,1))</f>
        <v>0</v>
      </c>
      <c r="B1013" s="1353">
        <f t="shared" ca="1" si="326"/>
        <v>22</v>
      </c>
      <c r="C1013" s="1353">
        <f t="shared" ca="1" si="327"/>
        <v>1</v>
      </c>
      <c r="D1013" s="1354">
        <f t="shared" ca="1" si="328"/>
        <v>1</v>
      </c>
      <c r="E1013" s="1354">
        <f t="shared" ca="1" si="329"/>
        <v>1</v>
      </c>
      <c r="F1013" s="209"/>
    </row>
    <row r="1014" spans="1:6" ht="14.1" customHeight="1" x14ac:dyDescent="0.2">
      <c r="A1014" s="1353">
        <f ca="1">IF($H1014="UNIDADE CONSTRUTIVA",OFFSET(A1014,-1,0)+1,LARGE(A$3:A1011,1))</f>
        <v>0</v>
      </c>
      <c r="B1014" s="1353">
        <f t="shared" ca="1" si="326"/>
        <v>22</v>
      </c>
      <c r="C1014" s="1353">
        <f t="shared" ca="1" si="327"/>
        <v>1</v>
      </c>
      <c r="D1014" s="1354">
        <f t="shared" ca="1" si="328"/>
        <v>1</v>
      </c>
      <c r="E1014" s="1354">
        <f t="shared" ca="1" si="329"/>
        <v>1</v>
      </c>
      <c r="F1014" s="209"/>
    </row>
    <row r="1015" spans="1:6" ht="14.1" customHeight="1" x14ac:dyDescent="0.2">
      <c r="A1015" s="1353">
        <f ca="1">IF($H1015="UNIDADE CONSTRUTIVA",OFFSET(A1015,-1,0)+1,LARGE(A$3:A1012,1))</f>
        <v>0</v>
      </c>
      <c r="B1015" s="1353">
        <f t="shared" ca="1" si="326"/>
        <v>22</v>
      </c>
      <c r="C1015" s="1353">
        <f t="shared" ca="1" si="327"/>
        <v>1</v>
      </c>
      <c r="D1015" s="1354">
        <f t="shared" ca="1" si="328"/>
        <v>1</v>
      </c>
      <c r="E1015" s="1354">
        <f t="shared" ca="1" si="329"/>
        <v>1</v>
      </c>
      <c r="F1015" s="209"/>
    </row>
    <row r="1016" spans="1:6" ht="14.1" customHeight="1" x14ac:dyDescent="0.2">
      <c r="A1016" s="1353">
        <f ca="1">IF($H1016="UNIDADE CONSTRUTIVA",OFFSET(A1016,-1,0)+1,LARGE(A$3:A1013,1))</f>
        <v>0</v>
      </c>
      <c r="B1016" s="1353">
        <f t="shared" ca="1" si="326"/>
        <v>22</v>
      </c>
      <c r="C1016" s="1353">
        <f t="shared" ca="1" si="327"/>
        <v>1</v>
      </c>
      <c r="D1016" s="1354">
        <f t="shared" ca="1" si="328"/>
        <v>1</v>
      </c>
      <c r="E1016" s="1354">
        <f t="shared" ca="1" si="329"/>
        <v>1</v>
      </c>
      <c r="F1016" s="209"/>
    </row>
    <row r="1017" spans="1:6" ht="14.1" customHeight="1" x14ac:dyDescent="0.2">
      <c r="A1017" s="1353">
        <f ca="1">IF($H1017="UNIDADE CONSTRUTIVA",OFFSET(A1017,-1,0)+1,LARGE(A$3:A1014,1))</f>
        <v>0</v>
      </c>
      <c r="B1017" s="1353">
        <f t="shared" ca="1" si="326"/>
        <v>22</v>
      </c>
      <c r="C1017" s="1353">
        <f t="shared" ca="1" si="327"/>
        <v>1</v>
      </c>
      <c r="D1017" s="1354">
        <f t="shared" ca="1" si="328"/>
        <v>1</v>
      </c>
      <c r="E1017" s="1354">
        <f t="shared" ca="1" si="329"/>
        <v>1</v>
      </c>
      <c r="F1017" s="209"/>
    </row>
    <row r="1018" spans="1:6" ht="14.1" customHeight="1" x14ac:dyDescent="0.2">
      <c r="A1018" s="1353">
        <f ca="1">IF($H1018="UNIDADE CONSTRUTIVA",OFFSET(A1018,-1,0)+1,LARGE(A$3:A1015,1))</f>
        <v>0</v>
      </c>
      <c r="B1018" s="1353">
        <f t="shared" ca="1" si="326"/>
        <v>22</v>
      </c>
      <c r="C1018" s="1353">
        <f t="shared" ca="1" si="327"/>
        <v>1</v>
      </c>
      <c r="D1018" s="1354">
        <f t="shared" ca="1" si="328"/>
        <v>1</v>
      </c>
      <c r="E1018" s="1354">
        <f t="shared" ca="1" si="329"/>
        <v>1</v>
      </c>
      <c r="F1018" s="209"/>
    </row>
    <row r="1019" spans="1:6" ht="14.1" customHeight="1" x14ac:dyDescent="0.2">
      <c r="A1019" s="1353">
        <f ca="1">IF($H1019="UNIDADE CONSTRUTIVA",OFFSET(A1019,-1,0)+1,LARGE(A$3:A1016,1))</f>
        <v>0</v>
      </c>
      <c r="B1019" s="1353">
        <f t="shared" ca="1" si="326"/>
        <v>22</v>
      </c>
      <c r="C1019" s="1353">
        <f t="shared" ca="1" si="327"/>
        <v>1</v>
      </c>
      <c r="D1019" s="1354">
        <f t="shared" ca="1" si="328"/>
        <v>1</v>
      </c>
      <c r="E1019" s="1354">
        <f t="shared" ca="1" si="329"/>
        <v>1</v>
      </c>
      <c r="F1019" s="209"/>
    </row>
    <row r="1020" spans="1:6" ht="14.1" customHeight="1" x14ac:dyDescent="0.2">
      <c r="A1020" s="1353">
        <f ca="1">IF($H1020="UNIDADE CONSTRUTIVA",OFFSET(A1020,-1,0)+1,LARGE(A$3:A1017,1))</f>
        <v>0</v>
      </c>
      <c r="B1020" s="1353">
        <f t="shared" ca="1" si="326"/>
        <v>22</v>
      </c>
      <c r="C1020" s="1353">
        <f t="shared" ca="1" si="327"/>
        <v>1</v>
      </c>
      <c r="D1020" s="1354">
        <f t="shared" ca="1" si="328"/>
        <v>1</v>
      </c>
      <c r="E1020" s="1354">
        <f t="shared" ca="1" si="329"/>
        <v>1</v>
      </c>
      <c r="F1020" s="209"/>
    </row>
    <row r="1021" spans="1:6" ht="14.1" customHeight="1" x14ac:dyDescent="0.2">
      <c r="A1021" s="1353">
        <f ca="1">IF($H1021="UNIDADE CONSTRUTIVA",OFFSET(A1021,-1,0)+1,LARGE(A$3:A1018,1))</f>
        <v>0</v>
      </c>
      <c r="B1021" s="1353">
        <f t="shared" ca="1" si="326"/>
        <v>22</v>
      </c>
      <c r="C1021" s="1353">
        <f t="shared" ca="1" si="327"/>
        <v>1</v>
      </c>
      <c r="D1021" s="1354">
        <f t="shared" ca="1" si="328"/>
        <v>1</v>
      </c>
      <c r="E1021" s="1354">
        <f t="shared" ca="1" si="329"/>
        <v>1</v>
      </c>
      <c r="F1021" s="209"/>
    </row>
    <row r="1022" spans="1:6" ht="14.1" customHeight="1" x14ac:dyDescent="0.2">
      <c r="A1022" s="1353">
        <f ca="1">IF($H1022="UNIDADE CONSTRUTIVA",OFFSET(A1022,-1,0)+1,LARGE(A$3:A1019,1))</f>
        <v>0</v>
      </c>
      <c r="B1022" s="1353">
        <f t="shared" ca="1" si="326"/>
        <v>22</v>
      </c>
      <c r="C1022" s="1353">
        <f t="shared" ca="1" si="327"/>
        <v>1</v>
      </c>
      <c r="D1022" s="1354">
        <f t="shared" ca="1" si="328"/>
        <v>1</v>
      </c>
      <c r="E1022" s="1354">
        <f t="shared" ca="1" si="329"/>
        <v>1</v>
      </c>
      <c r="F1022" s="209"/>
    </row>
    <row r="1023" spans="1:6" ht="14.1" customHeight="1" x14ac:dyDescent="0.2">
      <c r="A1023" s="1353">
        <f ca="1">IF($H1023="UNIDADE CONSTRUTIVA",OFFSET(A1023,-1,0)+1,LARGE(A$3:A1020,1))</f>
        <v>0</v>
      </c>
      <c r="B1023" s="1353">
        <f t="shared" ca="1" si="326"/>
        <v>22</v>
      </c>
      <c r="C1023" s="1353">
        <f t="shared" ca="1" si="327"/>
        <v>1</v>
      </c>
      <c r="D1023" s="1354">
        <f t="shared" ca="1" si="328"/>
        <v>1</v>
      </c>
      <c r="E1023" s="1354">
        <f t="shared" ca="1" si="329"/>
        <v>1</v>
      </c>
      <c r="F1023" s="209"/>
    </row>
    <row r="1024" spans="1:6" ht="14.1" customHeight="1" x14ac:dyDescent="0.2">
      <c r="A1024" s="1353">
        <f ca="1">IF($H1024="UNIDADE CONSTRUTIVA",OFFSET(A1024,-1,0)+1,LARGE(A$3:A1021,1))</f>
        <v>0</v>
      </c>
      <c r="B1024" s="1353">
        <f t="shared" ca="1" si="326"/>
        <v>22</v>
      </c>
      <c r="C1024" s="1353">
        <f t="shared" ca="1" si="327"/>
        <v>1</v>
      </c>
      <c r="D1024" s="1354">
        <f t="shared" ca="1" si="328"/>
        <v>1</v>
      </c>
      <c r="E1024" s="1354">
        <f t="shared" ca="1" si="329"/>
        <v>1</v>
      </c>
      <c r="F1024" s="209"/>
    </row>
    <row r="1025" spans="1:6" ht="14.1" customHeight="1" x14ac:dyDescent="0.2">
      <c r="A1025" s="1353">
        <f ca="1">IF($H1025="UNIDADE CONSTRUTIVA",OFFSET(A1025,-1,0)+1,LARGE(A$3:A1022,1))</f>
        <v>0</v>
      </c>
      <c r="B1025" s="1353">
        <f t="shared" ca="1" si="326"/>
        <v>22</v>
      </c>
      <c r="C1025" s="1353">
        <f t="shared" ca="1" si="327"/>
        <v>1</v>
      </c>
      <c r="D1025" s="1354">
        <f t="shared" ca="1" si="328"/>
        <v>1</v>
      </c>
      <c r="E1025" s="1354">
        <f t="shared" ca="1" si="329"/>
        <v>1</v>
      </c>
      <c r="F1025" s="209"/>
    </row>
    <row r="1026" spans="1:6" ht="14.1" customHeight="1" x14ac:dyDescent="0.2">
      <c r="A1026" s="1353">
        <f ca="1">IF($H1026="UNIDADE CONSTRUTIVA",OFFSET(A1026,-1,0)+1,LARGE(A$3:A1023,1))</f>
        <v>0</v>
      </c>
      <c r="B1026" s="1353">
        <f t="shared" ca="1" si="326"/>
        <v>22</v>
      </c>
      <c r="C1026" s="1353">
        <f t="shared" ca="1" si="327"/>
        <v>1</v>
      </c>
      <c r="D1026" s="1354">
        <f t="shared" ca="1" si="328"/>
        <v>1</v>
      </c>
      <c r="E1026" s="1354">
        <f t="shared" ca="1" si="329"/>
        <v>1</v>
      </c>
      <c r="F1026" s="209"/>
    </row>
    <row r="1027" spans="1:6" ht="14.1" customHeight="1" x14ac:dyDescent="0.2">
      <c r="A1027" s="1353">
        <f ca="1">IF($H1027="UNIDADE CONSTRUTIVA",OFFSET(A1027,-1,0)+1,LARGE(A$3:A1024,1))</f>
        <v>0</v>
      </c>
      <c r="B1027" s="1353">
        <f t="shared" ca="1" si="326"/>
        <v>22</v>
      </c>
      <c r="C1027" s="1353">
        <f t="shared" ca="1" si="327"/>
        <v>1</v>
      </c>
      <c r="D1027" s="1354">
        <f t="shared" ca="1" si="328"/>
        <v>1</v>
      </c>
      <c r="E1027" s="1354">
        <f t="shared" ca="1" si="329"/>
        <v>1</v>
      </c>
      <c r="F1027" s="209"/>
    </row>
    <row r="1028" spans="1:6" ht="14.1" customHeight="1" x14ac:dyDescent="0.2">
      <c r="A1028" s="1353">
        <f ca="1">IF($H1028="UNIDADE CONSTRUTIVA",OFFSET(A1028,-1,0)+1,LARGE(A$3:A1025,1))</f>
        <v>0</v>
      </c>
      <c r="B1028" s="1353">
        <f t="shared" ca="1" si="326"/>
        <v>22</v>
      </c>
      <c r="C1028" s="1353">
        <f t="shared" ca="1" si="327"/>
        <v>1</v>
      </c>
      <c r="D1028" s="1354">
        <f t="shared" ca="1" si="328"/>
        <v>1</v>
      </c>
      <c r="E1028" s="1354">
        <f t="shared" ca="1" si="329"/>
        <v>1</v>
      </c>
      <c r="F1028" s="209"/>
    </row>
    <row r="1029" spans="1:6" ht="14.1" customHeight="1" x14ac:dyDescent="0.2">
      <c r="A1029" s="1353">
        <f ca="1">IF($H1029="UNIDADE CONSTRUTIVA",OFFSET(A1029,-1,0)+1,LARGE(A$3:A1026,1))</f>
        <v>0</v>
      </c>
      <c r="B1029" s="1353">
        <f t="shared" ca="1" si="326"/>
        <v>22</v>
      </c>
      <c r="C1029" s="1353">
        <f t="shared" ca="1" si="327"/>
        <v>1</v>
      </c>
      <c r="D1029" s="1354">
        <f t="shared" ca="1" si="328"/>
        <v>1</v>
      </c>
      <c r="E1029" s="1354">
        <f t="shared" ca="1" si="329"/>
        <v>1</v>
      </c>
      <c r="F1029" s="209"/>
    </row>
    <row r="1030" spans="1:6" ht="14.1" customHeight="1" x14ac:dyDescent="0.2">
      <c r="A1030" s="1353">
        <f ca="1">IF($H1030="UNIDADE CONSTRUTIVA",OFFSET(A1030,-1,0)+1,LARGE(A$3:A1027,1))</f>
        <v>0</v>
      </c>
      <c r="B1030" s="1353">
        <f t="shared" ca="1" si="326"/>
        <v>22</v>
      </c>
      <c r="C1030" s="1353">
        <f t="shared" ca="1" si="327"/>
        <v>1</v>
      </c>
      <c r="D1030" s="1354">
        <f t="shared" ca="1" si="328"/>
        <v>1</v>
      </c>
      <c r="E1030" s="1354">
        <f t="shared" ca="1" si="329"/>
        <v>1</v>
      </c>
      <c r="F1030" s="209"/>
    </row>
    <row r="1031" spans="1:6" ht="14.1" customHeight="1" x14ac:dyDescent="0.2">
      <c r="A1031" s="1353">
        <f ca="1">IF($H1031="UNIDADE CONSTRUTIVA",OFFSET(A1031,-1,0)+1,LARGE(A$3:A1028,1))</f>
        <v>0</v>
      </c>
      <c r="B1031" s="1353">
        <f t="shared" ca="1" si="326"/>
        <v>22</v>
      </c>
      <c r="C1031" s="1353">
        <f t="shared" ca="1" si="327"/>
        <v>1</v>
      </c>
      <c r="D1031" s="1354">
        <f t="shared" ca="1" si="328"/>
        <v>1</v>
      </c>
      <c r="E1031" s="1354">
        <f t="shared" ca="1" si="329"/>
        <v>1</v>
      </c>
      <c r="F1031" s="209"/>
    </row>
    <row r="1032" spans="1:6" ht="14.1" customHeight="1" x14ac:dyDescent="0.2">
      <c r="A1032" s="1353">
        <f ca="1">IF($H1032="UNIDADE CONSTRUTIVA",OFFSET(A1032,-1,0)+1,LARGE(A$3:A1029,1))</f>
        <v>0</v>
      </c>
      <c r="B1032" s="1353">
        <f t="shared" ca="1" si="326"/>
        <v>22</v>
      </c>
      <c r="C1032" s="1353">
        <f t="shared" ca="1" si="327"/>
        <v>1</v>
      </c>
      <c r="D1032" s="1354">
        <f t="shared" ca="1" si="328"/>
        <v>1</v>
      </c>
      <c r="E1032" s="1354">
        <f t="shared" ca="1" si="329"/>
        <v>1</v>
      </c>
      <c r="F1032" s="209"/>
    </row>
    <row r="1033" spans="1:6" ht="14.1" customHeight="1" x14ac:dyDescent="0.2">
      <c r="A1033" s="1353">
        <f ca="1">IF($H1033="UNIDADE CONSTRUTIVA",OFFSET(A1033,-1,0)+1,LARGE(A$3:A1030,1))</f>
        <v>0</v>
      </c>
      <c r="B1033" s="1353">
        <f t="shared" ca="1" si="326"/>
        <v>22</v>
      </c>
      <c r="C1033" s="1353">
        <f t="shared" ca="1" si="327"/>
        <v>1</v>
      </c>
      <c r="D1033" s="1354">
        <f t="shared" ca="1" si="328"/>
        <v>1</v>
      </c>
      <c r="E1033" s="1354">
        <f t="shared" ca="1" si="329"/>
        <v>1</v>
      </c>
      <c r="F1033" s="209"/>
    </row>
    <row r="1034" spans="1:6" ht="14.1" customHeight="1" x14ac:dyDescent="0.2">
      <c r="A1034" s="1353">
        <f ca="1">IF($H1034="UNIDADE CONSTRUTIVA",OFFSET(A1034,-1,0)+1,LARGE(A$3:A1031,1))</f>
        <v>0</v>
      </c>
      <c r="B1034" s="1353">
        <f t="shared" ca="1" si="326"/>
        <v>22</v>
      </c>
      <c r="C1034" s="1353">
        <f t="shared" ca="1" si="327"/>
        <v>1</v>
      </c>
      <c r="D1034" s="1354">
        <f t="shared" ca="1" si="328"/>
        <v>1</v>
      </c>
      <c r="E1034" s="1354">
        <f t="shared" ca="1" si="329"/>
        <v>1</v>
      </c>
      <c r="F1034" s="209"/>
    </row>
    <row r="1035" spans="1:6" ht="14.1" customHeight="1" x14ac:dyDescent="0.2">
      <c r="A1035" s="1353">
        <f ca="1">IF($H1035="UNIDADE CONSTRUTIVA",OFFSET(A1035,-1,0)+1,LARGE(A$3:A1032,1))</f>
        <v>0</v>
      </c>
      <c r="B1035" s="1353">
        <f t="shared" ca="1" si="326"/>
        <v>22</v>
      </c>
      <c r="C1035" s="1353">
        <f t="shared" ca="1" si="327"/>
        <v>1</v>
      </c>
      <c r="D1035" s="1354">
        <f t="shared" ca="1" si="328"/>
        <v>1</v>
      </c>
      <c r="E1035" s="1354">
        <f t="shared" ca="1" si="329"/>
        <v>1</v>
      </c>
      <c r="F1035" s="209"/>
    </row>
    <row r="1036" spans="1:6" ht="14.1" customHeight="1" x14ac:dyDescent="0.2">
      <c r="A1036" s="1353">
        <f ca="1">IF($H1036="UNIDADE CONSTRUTIVA",OFFSET(A1036,-1,0)+1,LARGE(A$3:A1033,1))</f>
        <v>0</v>
      </c>
      <c r="B1036" s="1353">
        <f t="shared" ca="1" si="326"/>
        <v>22</v>
      </c>
      <c r="C1036" s="1353">
        <f t="shared" ca="1" si="327"/>
        <v>1</v>
      </c>
      <c r="D1036" s="1354">
        <f t="shared" ca="1" si="328"/>
        <v>1</v>
      </c>
      <c r="E1036" s="1354">
        <f t="shared" ca="1" si="329"/>
        <v>1</v>
      </c>
      <c r="F1036" s="209"/>
    </row>
    <row r="1037" spans="1:6" ht="14.1" customHeight="1" x14ac:dyDescent="0.2">
      <c r="A1037" s="1353">
        <f ca="1">IF($H1037="UNIDADE CONSTRUTIVA",OFFSET(A1037,-1,0)+1,LARGE(A$3:A1034,1))</f>
        <v>0</v>
      </c>
      <c r="B1037" s="1353">
        <f t="shared" ca="1" si="326"/>
        <v>22</v>
      </c>
      <c r="C1037" s="1353">
        <f t="shared" ca="1" si="327"/>
        <v>1</v>
      </c>
      <c r="D1037" s="1354">
        <f t="shared" ca="1" si="328"/>
        <v>1</v>
      </c>
      <c r="E1037" s="1354">
        <f t="shared" ca="1" si="329"/>
        <v>1</v>
      </c>
      <c r="F1037" s="209"/>
    </row>
    <row r="1038" spans="1:6" ht="14.1" customHeight="1" x14ac:dyDescent="0.2">
      <c r="A1038" s="1353">
        <f ca="1">IF($H1038="UNIDADE CONSTRUTIVA",OFFSET(A1038,-1,0)+1,LARGE(A$3:A1035,1))</f>
        <v>0</v>
      </c>
      <c r="B1038" s="1353">
        <f t="shared" ca="1" si="326"/>
        <v>22</v>
      </c>
      <c r="C1038" s="1353">
        <f t="shared" ca="1" si="327"/>
        <v>1</v>
      </c>
      <c r="D1038" s="1354">
        <f t="shared" ca="1" si="328"/>
        <v>1</v>
      </c>
      <c r="E1038" s="1354">
        <f t="shared" ca="1" si="329"/>
        <v>1</v>
      </c>
      <c r="F1038" s="209"/>
    </row>
    <row r="1039" spans="1:6" ht="14.1" customHeight="1" x14ac:dyDescent="0.2">
      <c r="A1039" s="1353">
        <f ca="1">IF($H1039="UNIDADE CONSTRUTIVA",OFFSET(A1039,-1,0)+1,LARGE(A$3:A1036,1))</f>
        <v>0</v>
      </c>
      <c r="B1039" s="1353">
        <f t="shared" ca="1" si="326"/>
        <v>22</v>
      </c>
      <c r="C1039" s="1353">
        <f t="shared" ca="1" si="327"/>
        <v>1</v>
      </c>
      <c r="D1039" s="1354">
        <f t="shared" ca="1" si="328"/>
        <v>1</v>
      </c>
      <c r="E1039" s="1354">
        <f t="shared" ca="1" si="329"/>
        <v>1</v>
      </c>
      <c r="F1039" s="209"/>
    </row>
    <row r="1040" spans="1:6" ht="14.1" customHeight="1" x14ac:dyDescent="0.2">
      <c r="A1040" s="1353">
        <f ca="1">IF($H1040="UNIDADE CONSTRUTIVA",OFFSET(A1040,-1,0)+1,LARGE(A$3:A1037,1))</f>
        <v>0</v>
      </c>
      <c r="B1040" s="1353">
        <f t="shared" ca="1" si="326"/>
        <v>22</v>
      </c>
      <c r="C1040" s="1353">
        <f t="shared" ca="1" si="327"/>
        <v>1</v>
      </c>
      <c r="D1040" s="1354">
        <f t="shared" ca="1" si="328"/>
        <v>1</v>
      </c>
      <c r="E1040" s="1354">
        <f t="shared" ca="1" si="329"/>
        <v>1</v>
      </c>
      <c r="F1040" s="209"/>
    </row>
    <row r="1041" spans="1:6" ht="14.1" customHeight="1" x14ac:dyDescent="0.2">
      <c r="A1041" s="1353">
        <f ca="1">IF($H1041="UNIDADE CONSTRUTIVA",OFFSET(A1041,-1,0)+1,LARGE(A$3:A1038,1))</f>
        <v>0</v>
      </c>
      <c r="B1041" s="1353">
        <f t="shared" ca="1" si="326"/>
        <v>22</v>
      </c>
      <c r="C1041" s="1353">
        <f t="shared" ca="1" si="327"/>
        <v>1</v>
      </c>
      <c r="D1041" s="1354">
        <f t="shared" ca="1" si="328"/>
        <v>1</v>
      </c>
      <c r="E1041" s="1354">
        <f t="shared" ca="1" si="329"/>
        <v>1</v>
      </c>
      <c r="F1041" s="209"/>
    </row>
    <row r="1042" spans="1:6" ht="14.1" customHeight="1" x14ac:dyDescent="0.2">
      <c r="A1042" s="1353">
        <f ca="1">IF($H1042="UNIDADE CONSTRUTIVA",OFFSET(A1042,-1,0)+1,LARGE(A$3:A1039,1))</f>
        <v>0</v>
      </c>
      <c r="B1042" s="1353">
        <f t="shared" ref="B1042:B1105" ca="1" si="330">IF(H1042="UNIDADE CONSTRUTIVA",0,IF(H1042="CÉLULA CONSTRUTIVA",OFFSET(B1042,-1,0)+1,OFFSET(B1042,-1,0)))</f>
        <v>22</v>
      </c>
      <c r="C1042" s="1353">
        <f t="shared" ref="C1042:C1105" ca="1" si="331">IF(H1042="CÉLULA CONSTRUTIVA",0,IF(H1042="ETAPA",OFFSET(C1042,-1,0)+1,OFFSET(C1042,-1,0)))</f>
        <v>1</v>
      </c>
      <c r="D1042" s="1354">
        <f t="shared" ref="D1042:D1105" ca="1" si="332">IF(H1042="ETAPA",0,IF(H1042="SUBETAPA",OFFSET(D1042,-1,0)+1,OFFSET(D1042,-1,0)))</f>
        <v>1</v>
      </c>
      <c r="E1042" s="1354">
        <f t="shared" ref="E1042:E1105" ca="1" si="333">IF(H1042="Subetapa",0,IF(H1042="serviço",OFFSET(E1042,-1,0)+1,OFFSET(E1042,-1,0)))</f>
        <v>1</v>
      </c>
      <c r="F1042" s="209"/>
    </row>
    <row r="1043" spans="1:6" ht="14.1" customHeight="1" x14ac:dyDescent="0.2">
      <c r="A1043" s="1353">
        <f ca="1">IF($H1043="UNIDADE CONSTRUTIVA",OFFSET(A1043,-1,0)+1,LARGE(A$3:A1040,1))</f>
        <v>0</v>
      </c>
      <c r="B1043" s="1353">
        <f t="shared" ca="1" si="330"/>
        <v>22</v>
      </c>
      <c r="C1043" s="1353">
        <f t="shared" ca="1" si="331"/>
        <v>1</v>
      </c>
      <c r="D1043" s="1354">
        <f t="shared" ca="1" si="332"/>
        <v>1</v>
      </c>
      <c r="E1043" s="1354">
        <f t="shared" ca="1" si="333"/>
        <v>1</v>
      </c>
      <c r="F1043" s="209"/>
    </row>
    <row r="1044" spans="1:6" ht="14.1" customHeight="1" x14ac:dyDescent="0.2">
      <c r="A1044" s="1353">
        <f ca="1">IF($H1044="UNIDADE CONSTRUTIVA",OFFSET(A1044,-1,0)+1,LARGE(A$3:A1041,1))</f>
        <v>0</v>
      </c>
      <c r="B1044" s="1353">
        <f t="shared" ca="1" si="330"/>
        <v>22</v>
      </c>
      <c r="C1044" s="1353">
        <f t="shared" ca="1" si="331"/>
        <v>1</v>
      </c>
      <c r="D1044" s="1354">
        <f t="shared" ca="1" si="332"/>
        <v>1</v>
      </c>
      <c r="E1044" s="1354">
        <f t="shared" ca="1" si="333"/>
        <v>1</v>
      </c>
      <c r="F1044" s="209"/>
    </row>
    <row r="1045" spans="1:6" ht="14.1" customHeight="1" x14ac:dyDescent="0.2">
      <c r="A1045" s="1353">
        <f ca="1">IF($H1045="UNIDADE CONSTRUTIVA",OFFSET(A1045,-1,0)+1,LARGE(A$3:A1042,1))</f>
        <v>0</v>
      </c>
      <c r="B1045" s="1353">
        <f t="shared" ca="1" si="330"/>
        <v>22</v>
      </c>
      <c r="C1045" s="1353">
        <f t="shared" ca="1" si="331"/>
        <v>1</v>
      </c>
      <c r="D1045" s="1354">
        <f t="shared" ca="1" si="332"/>
        <v>1</v>
      </c>
      <c r="E1045" s="1354">
        <f t="shared" ca="1" si="333"/>
        <v>1</v>
      </c>
      <c r="F1045" s="209"/>
    </row>
    <row r="1046" spans="1:6" ht="14.1" customHeight="1" x14ac:dyDescent="0.2">
      <c r="A1046" s="1353">
        <f ca="1">IF($H1046="UNIDADE CONSTRUTIVA",OFFSET(A1046,-1,0)+1,LARGE(A$3:A1043,1))</f>
        <v>0</v>
      </c>
      <c r="B1046" s="1353">
        <f t="shared" ca="1" si="330"/>
        <v>22</v>
      </c>
      <c r="C1046" s="1353">
        <f t="shared" ca="1" si="331"/>
        <v>1</v>
      </c>
      <c r="D1046" s="1354">
        <f t="shared" ca="1" si="332"/>
        <v>1</v>
      </c>
      <c r="E1046" s="1354">
        <f t="shared" ca="1" si="333"/>
        <v>1</v>
      </c>
      <c r="F1046" s="209"/>
    </row>
    <row r="1047" spans="1:6" ht="14.1" customHeight="1" x14ac:dyDescent="0.2">
      <c r="A1047" s="1353">
        <f ca="1">IF($H1047="UNIDADE CONSTRUTIVA",OFFSET(A1047,-1,0)+1,LARGE(A$3:A1044,1))</f>
        <v>0</v>
      </c>
      <c r="B1047" s="1353">
        <f t="shared" ca="1" si="330"/>
        <v>22</v>
      </c>
      <c r="C1047" s="1353">
        <f t="shared" ca="1" si="331"/>
        <v>1</v>
      </c>
      <c r="D1047" s="1354">
        <f t="shared" ca="1" si="332"/>
        <v>1</v>
      </c>
      <c r="E1047" s="1354">
        <f t="shared" ca="1" si="333"/>
        <v>1</v>
      </c>
      <c r="F1047" s="209"/>
    </row>
    <row r="1048" spans="1:6" ht="14.1" customHeight="1" x14ac:dyDescent="0.2">
      <c r="A1048" s="1353">
        <f ca="1">IF($H1048="UNIDADE CONSTRUTIVA",OFFSET(A1048,-1,0)+1,LARGE(A$3:A1045,1))</f>
        <v>0</v>
      </c>
      <c r="B1048" s="1353">
        <f t="shared" ca="1" si="330"/>
        <v>22</v>
      </c>
      <c r="C1048" s="1353">
        <f t="shared" ca="1" si="331"/>
        <v>1</v>
      </c>
      <c r="D1048" s="1354">
        <f t="shared" ca="1" si="332"/>
        <v>1</v>
      </c>
      <c r="E1048" s="1354">
        <f t="shared" ca="1" si="333"/>
        <v>1</v>
      </c>
      <c r="F1048" s="209"/>
    </row>
    <row r="1049" spans="1:6" ht="14.1" customHeight="1" x14ac:dyDescent="0.2">
      <c r="A1049" s="1353">
        <f ca="1">IF($H1049="UNIDADE CONSTRUTIVA",OFFSET(A1049,-1,0)+1,LARGE(A$3:A1046,1))</f>
        <v>0</v>
      </c>
      <c r="B1049" s="1353">
        <f t="shared" ca="1" si="330"/>
        <v>22</v>
      </c>
      <c r="C1049" s="1353">
        <f t="shared" ca="1" si="331"/>
        <v>1</v>
      </c>
      <c r="D1049" s="1354">
        <f t="shared" ca="1" si="332"/>
        <v>1</v>
      </c>
      <c r="E1049" s="1354">
        <f t="shared" ca="1" si="333"/>
        <v>1</v>
      </c>
      <c r="F1049" s="209"/>
    </row>
    <row r="1050" spans="1:6" ht="14.1" customHeight="1" x14ac:dyDescent="0.2">
      <c r="A1050" s="1353">
        <f ca="1">IF($H1050="UNIDADE CONSTRUTIVA",OFFSET(A1050,-1,0)+1,LARGE(A$3:A1047,1))</f>
        <v>0</v>
      </c>
      <c r="B1050" s="1353">
        <f t="shared" ca="1" si="330"/>
        <v>22</v>
      </c>
      <c r="C1050" s="1353">
        <f t="shared" ca="1" si="331"/>
        <v>1</v>
      </c>
      <c r="D1050" s="1354">
        <f t="shared" ca="1" si="332"/>
        <v>1</v>
      </c>
      <c r="E1050" s="1354">
        <f t="shared" ca="1" si="333"/>
        <v>1</v>
      </c>
      <c r="F1050" s="209"/>
    </row>
    <row r="1051" spans="1:6" ht="14.1" customHeight="1" x14ac:dyDescent="0.2">
      <c r="A1051" s="1353">
        <f ca="1">IF($H1051="UNIDADE CONSTRUTIVA",OFFSET(A1051,-1,0)+1,LARGE(A$3:A1048,1))</f>
        <v>0</v>
      </c>
      <c r="B1051" s="1353">
        <f t="shared" ca="1" si="330"/>
        <v>22</v>
      </c>
      <c r="C1051" s="1353">
        <f t="shared" ca="1" si="331"/>
        <v>1</v>
      </c>
      <c r="D1051" s="1354">
        <f t="shared" ca="1" si="332"/>
        <v>1</v>
      </c>
      <c r="E1051" s="1354">
        <f t="shared" ca="1" si="333"/>
        <v>1</v>
      </c>
      <c r="F1051" s="209"/>
    </row>
    <row r="1052" spans="1:6" ht="14.1" customHeight="1" x14ac:dyDescent="0.2">
      <c r="A1052" s="1353">
        <f ca="1">IF($H1052="UNIDADE CONSTRUTIVA",OFFSET(A1052,-1,0)+1,LARGE(A$3:A1049,1))</f>
        <v>0</v>
      </c>
      <c r="B1052" s="1353">
        <f t="shared" ca="1" si="330"/>
        <v>22</v>
      </c>
      <c r="C1052" s="1353">
        <f t="shared" ca="1" si="331"/>
        <v>1</v>
      </c>
      <c r="D1052" s="1354">
        <f t="shared" ca="1" si="332"/>
        <v>1</v>
      </c>
      <c r="E1052" s="1354">
        <f t="shared" ca="1" si="333"/>
        <v>1</v>
      </c>
      <c r="F1052" s="209"/>
    </row>
    <row r="1053" spans="1:6" ht="14.1" customHeight="1" x14ac:dyDescent="0.2">
      <c r="A1053" s="1353">
        <f ca="1">IF($H1053="UNIDADE CONSTRUTIVA",OFFSET(A1053,-1,0)+1,LARGE(A$3:A1050,1))</f>
        <v>0</v>
      </c>
      <c r="B1053" s="1353">
        <f t="shared" ca="1" si="330"/>
        <v>22</v>
      </c>
      <c r="C1053" s="1353">
        <f t="shared" ca="1" si="331"/>
        <v>1</v>
      </c>
      <c r="D1053" s="1354">
        <f t="shared" ca="1" si="332"/>
        <v>1</v>
      </c>
      <c r="E1053" s="1354">
        <f t="shared" ca="1" si="333"/>
        <v>1</v>
      </c>
      <c r="F1053" s="209"/>
    </row>
    <row r="1054" spans="1:6" ht="14.1" customHeight="1" x14ac:dyDescent="0.2">
      <c r="A1054" s="1353">
        <f ca="1">IF($H1054="UNIDADE CONSTRUTIVA",OFFSET(A1054,-1,0)+1,LARGE(A$3:A1051,1))</f>
        <v>0</v>
      </c>
      <c r="B1054" s="1353">
        <f t="shared" ca="1" si="330"/>
        <v>22</v>
      </c>
      <c r="C1054" s="1353">
        <f t="shared" ca="1" si="331"/>
        <v>1</v>
      </c>
      <c r="D1054" s="1354">
        <f t="shared" ca="1" si="332"/>
        <v>1</v>
      </c>
      <c r="E1054" s="1354">
        <f t="shared" ca="1" si="333"/>
        <v>1</v>
      </c>
      <c r="F1054" s="209"/>
    </row>
    <row r="1055" spans="1:6" ht="14.1" customHeight="1" x14ac:dyDescent="0.2">
      <c r="A1055" s="1353">
        <f ca="1">IF($H1055="UNIDADE CONSTRUTIVA",OFFSET(A1055,-1,0)+1,LARGE(A$3:A1052,1))</f>
        <v>0</v>
      </c>
      <c r="B1055" s="1353">
        <f t="shared" ca="1" si="330"/>
        <v>22</v>
      </c>
      <c r="C1055" s="1353">
        <f t="shared" ca="1" si="331"/>
        <v>1</v>
      </c>
      <c r="D1055" s="1354">
        <f t="shared" ca="1" si="332"/>
        <v>1</v>
      </c>
      <c r="E1055" s="1354">
        <f t="shared" ca="1" si="333"/>
        <v>1</v>
      </c>
      <c r="F1055" s="209"/>
    </row>
    <row r="1056" spans="1:6" ht="14.1" customHeight="1" x14ac:dyDescent="0.2">
      <c r="A1056" s="1353">
        <f ca="1">IF($H1056="UNIDADE CONSTRUTIVA",OFFSET(A1056,-1,0)+1,LARGE(A$3:A1053,1))</f>
        <v>0</v>
      </c>
      <c r="B1056" s="1353">
        <f t="shared" ca="1" si="330"/>
        <v>22</v>
      </c>
      <c r="C1056" s="1353">
        <f t="shared" ca="1" si="331"/>
        <v>1</v>
      </c>
      <c r="D1056" s="1354">
        <f t="shared" ca="1" si="332"/>
        <v>1</v>
      </c>
      <c r="E1056" s="1354">
        <f t="shared" ca="1" si="333"/>
        <v>1</v>
      </c>
      <c r="F1056" s="209"/>
    </row>
    <row r="1057" spans="1:6" ht="14.1" customHeight="1" x14ac:dyDescent="0.2">
      <c r="A1057" s="1353">
        <f ca="1">IF($H1057="UNIDADE CONSTRUTIVA",OFFSET(A1057,-1,0)+1,LARGE(A$3:A1054,1))</f>
        <v>0</v>
      </c>
      <c r="B1057" s="1353">
        <f t="shared" ca="1" si="330"/>
        <v>22</v>
      </c>
      <c r="C1057" s="1353">
        <f t="shared" ca="1" si="331"/>
        <v>1</v>
      </c>
      <c r="D1057" s="1354">
        <f t="shared" ca="1" si="332"/>
        <v>1</v>
      </c>
      <c r="E1057" s="1354">
        <f t="shared" ca="1" si="333"/>
        <v>1</v>
      </c>
      <c r="F1057" s="209"/>
    </row>
    <row r="1058" spans="1:6" ht="14.1" customHeight="1" x14ac:dyDescent="0.2">
      <c r="A1058" s="1353">
        <f ca="1">IF($H1058="UNIDADE CONSTRUTIVA",OFFSET(A1058,-1,0)+1,LARGE(A$3:A1055,1))</f>
        <v>0</v>
      </c>
      <c r="B1058" s="1353">
        <f t="shared" ca="1" si="330"/>
        <v>22</v>
      </c>
      <c r="C1058" s="1353">
        <f t="shared" ca="1" si="331"/>
        <v>1</v>
      </c>
      <c r="D1058" s="1354">
        <f t="shared" ca="1" si="332"/>
        <v>1</v>
      </c>
      <c r="E1058" s="1354">
        <f t="shared" ca="1" si="333"/>
        <v>1</v>
      </c>
      <c r="F1058" s="209"/>
    </row>
    <row r="1059" spans="1:6" ht="14.1" customHeight="1" x14ac:dyDescent="0.2">
      <c r="A1059" s="1353">
        <f ca="1">IF($H1059="UNIDADE CONSTRUTIVA",OFFSET(A1059,-1,0)+1,LARGE(A$3:A1056,1))</f>
        <v>0</v>
      </c>
      <c r="B1059" s="1353">
        <f t="shared" ca="1" si="330"/>
        <v>22</v>
      </c>
      <c r="C1059" s="1353">
        <f t="shared" ca="1" si="331"/>
        <v>1</v>
      </c>
      <c r="D1059" s="1354">
        <f t="shared" ca="1" si="332"/>
        <v>1</v>
      </c>
      <c r="E1059" s="1354">
        <f t="shared" ca="1" si="333"/>
        <v>1</v>
      </c>
      <c r="F1059" s="209"/>
    </row>
    <row r="1060" spans="1:6" ht="14.1" customHeight="1" x14ac:dyDescent="0.2">
      <c r="A1060" s="1353">
        <f ca="1">IF($H1060="UNIDADE CONSTRUTIVA",OFFSET(A1060,-1,0)+1,LARGE(A$3:A1057,1))</f>
        <v>0</v>
      </c>
      <c r="B1060" s="1353">
        <f t="shared" ca="1" si="330"/>
        <v>22</v>
      </c>
      <c r="C1060" s="1353">
        <f t="shared" ca="1" si="331"/>
        <v>1</v>
      </c>
      <c r="D1060" s="1354">
        <f t="shared" ca="1" si="332"/>
        <v>1</v>
      </c>
      <c r="E1060" s="1354">
        <f t="shared" ca="1" si="333"/>
        <v>1</v>
      </c>
      <c r="F1060" s="209"/>
    </row>
    <row r="1061" spans="1:6" ht="14.1" customHeight="1" x14ac:dyDescent="0.2">
      <c r="A1061" s="1353">
        <f ca="1">IF($H1061="UNIDADE CONSTRUTIVA",OFFSET(A1061,-1,0)+1,LARGE(A$3:A1058,1))</f>
        <v>0</v>
      </c>
      <c r="B1061" s="1353">
        <f t="shared" ca="1" si="330"/>
        <v>22</v>
      </c>
      <c r="C1061" s="1353">
        <f t="shared" ca="1" si="331"/>
        <v>1</v>
      </c>
      <c r="D1061" s="1354">
        <f t="shared" ca="1" si="332"/>
        <v>1</v>
      </c>
      <c r="E1061" s="1354">
        <f t="shared" ca="1" si="333"/>
        <v>1</v>
      </c>
      <c r="F1061" s="209"/>
    </row>
    <row r="1062" spans="1:6" ht="14.1" customHeight="1" x14ac:dyDescent="0.2">
      <c r="A1062" s="1353">
        <f ca="1">IF($H1062="UNIDADE CONSTRUTIVA",OFFSET(A1062,-1,0)+1,LARGE(A$3:A1059,1))</f>
        <v>0</v>
      </c>
      <c r="B1062" s="1353">
        <f t="shared" ca="1" si="330"/>
        <v>22</v>
      </c>
      <c r="C1062" s="1353">
        <f t="shared" ca="1" si="331"/>
        <v>1</v>
      </c>
      <c r="D1062" s="1354">
        <f t="shared" ca="1" si="332"/>
        <v>1</v>
      </c>
      <c r="E1062" s="1354">
        <f t="shared" ca="1" si="333"/>
        <v>1</v>
      </c>
      <c r="F1062" s="209"/>
    </row>
    <row r="1063" spans="1:6" ht="14.1" customHeight="1" x14ac:dyDescent="0.2">
      <c r="A1063" s="1353">
        <f ca="1">IF($H1063="UNIDADE CONSTRUTIVA",OFFSET(A1063,-1,0)+1,LARGE(A$3:A1060,1))</f>
        <v>0</v>
      </c>
      <c r="B1063" s="1353">
        <f t="shared" ca="1" si="330"/>
        <v>22</v>
      </c>
      <c r="C1063" s="1353">
        <f t="shared" ca="1" si="331"/>
        <v>1</v>
      </c>
      <c r="D1063" s="1354">
        <f t="shared" ca="1" si="332"/>
        <v>1</v>
      </c>
      <c r="E1063" s="1354">
        <f t="shared" ca="1" si="333"/>
        <v>1</v>
      </c>
      <c r="F1063" s="209"/>
    </row>
    <row r="1064" spans="1:6" ht="14.1" customHeight="1" x14ac:dyDescent="0.2">
      <c r="A1064" s="1353">
        <f ca="1">IF($H1064="UNIDADE CONSTRUTIVA",OFFSET(A1064,-1,0)+1,LARGE(A$3:A1061,1))</f>
        <v>0</v>
      </c>
      <c r="B1064" s="1353">
        <f t="shared" ca="1" si="330"/>
        <v>22</v>
      </c>
      <c r="C1064" s="1353">
        <f t="shared" ca="1" si="331"/>
        <v>1</v>
      </c>
      <c r="D1064" s="1354">
        <f t="shared" ca="1" si="332"/>
        <v>1</v>
      </c>
      <c r="E1064" s="1354">
        <f t="shared" ca="1" si="333"/>
        <v>1</v>
      </c>
      <c r="F1064" s="209"/>
    </row>
    <row r="1065" spans="1:6" ht="14.1" customHeight="1" x14ac:dyDescent="0.2">
      <c r="A1065" s="1353">
        <f ca="1">IF($H1065="UNIDADE CONSTRUTIVA",OFFSET(A1065,-1,0)+1,LARGE(A$3:A1062,1))</f>
        <v>0</v>
      </c>
      <c r="B1065" s="1353">
        <f t="shared" ca="1" si="330"/>
        <v>22</v>
      </c>
      <c r="C1065" s="1353">
        <f t="shared" ca="1" si="331"/>
        <v>1</v>
      </c>
      <c r="D1065" s="1354">
        <f t="shared" ca="1" si="332"/>
        <v>1</v>
      </c>
      <c r="E1065" s="1354">
        <f t="shared" ca="1" si="333"/>
        <v>1</v>
      </c>
      <c r="F1065" s="209"/>
    </row>
    <row r="1066" spans="1:6" ht="14.1" customHeight="1" x14ac:dyDescent="0.2">
      <c r="A1066" s="1353">
        <f ca="1">IF($H1066="UNIDADE CONSTRUTIVA",OFFSET(A1066,-1,0)+1,LARGE(A$3:A1063,1))</f>
        <v>0</v>
      </c>
      <c r="B1066" s="1353">
        <f t="shared" ca="1" si="330"/>
        <v>22</v>
      </c>
      <c r="C1066" s="1353">
        <f t="shared" ca="1" si="331"/>
        <v>1</v>
      </c>
      <c r="D1066" s="1354">
        <f t="shared" ca="1" si="332"/>
        <v>1</v>
      </c>
      <c r="E1066" s="1354">
        <f t="shared" ca="1" si="333"/>
        <v>1</v>
      </c>
      <c r="F1066" s="209"/>
    </row>
    <row r="1067" spans="1:6" ht="14.1" customHeight="1" x14ac:dyDescent="0.2">
      <c r="A1067" s="1353">
        <f ca="1">IF($H1067="UNIDADE CONSTRUTIVA",OFFSET(A1067,-1,0)+1,LARGE(A$3:A1064,1))</f>
        <v>0</v>
      </c>
      <c r="B1067" s="1353">
        <f t="shared" ca="1" si="330"/>
        <v>22</v>
      </c>
      <c r="C1067" s="1353">
        <f t="shared" ca="1" si="331"/>
        <v>1</v>
      </c>
      <c r="D1067" s="1354">
        <f t="shared" ca="1" si="332"/>
        <v>1</v>
      </c>
      <c r="E1067" s="1354">
        <f t="shared" ca="1" si="333"/>
        <v>1</v>
      </c>
      <c r="F1067" s="209"/>
    </row>
    <row r="1068" spans="1:6" ht="14.1" customHeight="1" x14ac:dyDescent="0.2">
      <c r="A1068" s="1353">
        <f ca="1">IF($H1068="UNIDADE CONSTRUTIVA",OFFSET(A1068,-1,0)+1,LARGE(A$3:A1065,1))</f>
        <v>0</v>
      </c>
      <c r="B1068" s="1353">
        <f t="shared" ca="1" si="330"/>
        <v>22</v>
      </c>
      <c r="C1068" s="1353">
        <f t="shared" ca="1" si="331"/>
        <v>1</v>
      </c>
      <c r="D1068" s="1354">
        <f t="shared" ca="1" si="332"/>
        <v>1</v>
      </c>
      <c r="E1068" s="1354">
        <f t="shared" ca="1" si="333"/>
        <v>1</v>
      </c>
      <c r="F1068" s="209"/>
    </row>
    <row r="1069" spans="1:6" ht="14.1" customHeight="1" x14ac:dyDescent="0.2">
      <c r="A1069" s="1353">
        <f ca="1">IF($H1069="UNIDADE CONSTRUTIVA",OFFSET(A1069,-1,0)+1,LARGE(A$3:A1066,1))</f>
        <v>0</v>
      </c>
      <c r="B1069" s="1353">
        <f t="shared" ca="1" si="330"/>
        <v>22</v>
      </c>
      <c r="C1069" s="1353">
        <f t="shared" ca="1" si="331"/>
        <v>1</v>
      </c>
      <c r="D1069" s="1354">
        <f t="shared" ca="1" si="332"/>
        <v>1</v>
      </c>
      <c r="E1069" s="1354">
        <f t="shared" ca="1" si="333"/>
        <v>1</v>
      </c>
      <c r="F1069" s="209"/>
    </row>
    <row r="1070" spans="1:6" ht="14.1" customHeight="1" x14ac:dyDescent="0.2">
      <c r="A1070" s="1353">
        <f ca="1">IF($H1070="UNIDADE CONSTRUTIVA",OFFSET(A1070,-1,0)+1,LARGE(A$3:A1067,1))</f>
        <v>0</v>
      </c>
      <c r="B1070" s="1353">
        <f t="shared" ca="1" si="330"/>
        <v>22</v>
      </c>
      <c r="C1070" s="1353">
        <f t="shared" ca="1" si="331"/>
        <v>1</v>
      </c>
      <c r="D1070" s="1354">
        <f t="shared" ca="1" si="332"/>
        <v>1</v>
      </c>
      <c r="E1070" s="1354">
        <f t="shared" ca="1" si="333"/>
        <v>1</v>
      </c>
      <c r="F1070" s="209"/>
    </row>
    <row r="1071" spans="1:6" ht="14.1" customHeight="1" x14ac:dyDescent="0.2">
      <c r="A1071" s="1353">
        <f ca="1">IF($H1071="UNIDADE CONSTRUTIVA",OFFSET(A1071,-1,0)+1,LARGE(A$3:A1068,1))</f>
        <v>0</v>
      </c>
      <c r="B1071" s="1353">
        <f t="shared" ca="1" si="330"/>
        <v>22</v>
      </c>
      <c r="C1071" s="1353">
        <f t="shared" ca="1" si="331"/>
        <v>1</v>
      </c>
      <c r="D1071" s="1354">
        <f t="shared" ca="1" si="332"/>
        <v>1</v>
      </c>
      <c r="E1071" s="1354">
        <f t="shared" ca="1" si="333"/>
        <v>1</v>
      </c>
      <c r="F1071" s="209"/>
    </row>
    <row r="1072" spans="1:6" ht="14.1" customHeight="1" x14ac:dyDescent="0.2">
      <c r="A1072" s="1353">
        <f ca="1">IF($H1072="UNIDADE CONSTRUTIVA",OFFSET(A1072,-1,0)+1,LARGE(A$3:A1069,1))</f>
        <v>0</v>
      </c>
      <c r="B1072" s="1353">
        <f t="shared" ca="1" si="330"/>
        <v>22</v>
      </c>
      <c r="C1072" s="1353">
        <f t="shared" ca="1" si="331"/>
        <v>1</v>
      </c>
      <c r="D1072" s="1354">
        <f t="shared" ca="1" si="332"/>
        <v>1</v>
      </c>
      <c r="E1072" s="1354">
        <f t="shared" ca="1" si="333"/>
        <v>1</v>
      </c>
      <c r="F1072" s="209"/>
    </row>
    <row r="1073" spans="1:6" ht="14.1" customHeight="1" x14ac:dyDescent="0.2">
      <c r="A1073" s="1353">
        <f ca="1">IF($H1073="UNIDADE CONSTRUTIVA",OFFSET(A1073,-1,0)+1,LARGE(A$3:A1070,1))</f>
        <v>0</v>
      </c>
      <c r="B1073" s="1353">
        <f t="shared" ca="1" si="330"/>
        <v>22</v>
      </c>
      <c r="C1073" s="1353">
        <f t="shared" ca="1" si="331"/>
        <v>1</v>
      </c>
      <c r="D1073" s="1354">
        <f t="shared" ca="1" si="332"/>
        <v>1</v>
      </c>
      <c r="E1073" s="1354">
        <f t="shared" ca="1" si="333"/>
        <v>1</v>
      </c>
      <c r="F1073" s="209"/>
    </row>
    <row r="1074" spans="1:6" ht="14.1" customHeight="1" x14ac:dyDescent="0.2">
      <c r="A1074" s="1353">
        <f ca="1">IF($H1074="UNIDADE CONSTRUTIVA",OFFSET(A1074,-1,0)+1,LARGE(A$3:A1071,1))</f>
        <v>0</v>
      </c>
      <c r="B1074" s="1353">
        <f t="shared" ca="1" si="330"/>
        <v>22</v>
      </c>
      <c r="C1074" s="1353">
        <f t="shared" ca="1" si="331"/>
        <v>1</v>
      </c>
      <c r="D1074" s="1354">
        <f t="shared" ca="1" si="332"/>
        <v>1</v>
      </c>
      <c r="E1074" s="1354">
        <f t="shared" ca="1" si="333"/>
        <v>1</v>
      </c>
      <c r="F1074" s="209"/>
    </row>
    <row r="1075" spans="1:6" ht="14.1" customHeight="1" x14ac:dyDescent="0.2">
      <c r="A1075" s="1353">
        <f ca="1">IF($H1075="UNIDADE CONSTRUTIVA",OFFSET(A1075,-1,0)+1,LARGE(A$3:A1072,1))</f>
        <v>0</v>
      </c>
      <c r="B1075" s="1353">
        <f t="shared" ca="1" si="330"/>
        <v>22</v>
      </c>
      <c r="C1075" s="1353">
        <f t="shared" ca="1" si="331"/>
        <v>1</v>
      </c>
      <c r="D1075" s="1354">
        <f t="shared" ca="1" si="332"/>
        <v>1</v>
      </c>
      <c r="E1075" s="1354">
        <f t="shared" ca="1" si="333"/>
        <v>1</v>
      </c>
      <c r="F1075" s="209"/>
    </row>
    <row r="1076" spans="1:6" ht="14.1" customHeight="1" x14ac:dyDescent="0.2">
      <c r="A1076" s="1353">
        <f ca="1">IF($H1076="UNIDADE CONSTRUTIVA",OFFSET(A1076,-1,0)+1,LARGE(A$3:A1073,1))</f>
        <v>0</v>
      </c>
      <c r="B1076" s="1353">
        <f t="shared" ca="1" si="330"/>
        <v>22</v>
      </c>
      <c r="C1076" s="1353">
        <f t="shared" ca="1" si="331"/>
        <v>1</v>
      </c>
      <c r="D1076" s="1354">
        <f t="shared" ca="1" si="332"/>
        <v>1</v>
      </c>
      <c r="E1076" s="1354">
        <f t="shared" ca="1" si="333"/>
        <v>1</v>
      </c>
      <c r="F1076" s="209"/>
    </row>
    <row r="1077" spans="1:6" ht="14.1" customHeight="1" x14ac:dyDescent="0.2">
      <c r="A1077" s="1353">
        <f ca="1">IF($H1077="UNIDADE CONSTRUTIVA",OFFSET(A1077,-1,0)+1,LARGE(A$3:A1074,1))</f>
        <v>0</v>
      </c>
      <c r="B1077" s="1353">
        <f t="shared" ca="1" si="330"/>
        <v>22</v>
      </c>
      <c r="C1077" s="1353">
        <f t="shared" ca="1" si="331"/>
        <v>1</v>
      </c>
      <c r="D1077" s="1354">
        <f t="shared" ca="1" si="332"/>
        <v>1</v>
      </c>
      <c r="E1077" s="1354">
        <f t="shared" ca="1" si="333"/>
        <v>1</v>
      </c>
      <c r="F1077" s="209"/>
    </row>
    <row r="1078" spans="1:6" ht="14.1" customHeight="1" x14ac:dyDescent="0.2">
      <c r="A1078" s="1353">
        <f ca="1">IF($H1078="UNIDADE CONSTRUTIVA",OFFSET(A1078,-1,0)+1,LARGE(A$3:A1075,1))</f>
        <v>0</v>
      </c>
      <c r="B1078" s="1353">
        <f t="shared" ca="1" si="330"/>
        <v>22</v>
      </c>
      <c r="C1078" s="1353">
        <f t="shared" ca="1" si="331"/>
        <v>1</v>
      </c>
      <c r="D1078" s="1354">
        <f t="shared" ca="1" si="332"/>
        <v>1</v>
      </c>
      <c r="E1078" s="1354">
        <f t="shared" ca="1" si="333"/>
        <v>1</v>
      </c>
      <c r="F1078" s="209"/>
    </row>
    <row r="1079" spans="1:6" ht="14.1" customHeight="1" x14ac:dyDescent="0.2">
      <c r="A1079" s="1353">
        <f ca="1">IF($H1079="UNIDADE CONSTRUTIVA",OFFSET(A1079,-1,0)+1,LARGE(A$3:A1076,1))</f>
        <v>0</v>
      </c>
      <c r="B1079" s="1353">
        <f t="shared" ca="1" si="330"/>
        <v>22</v>
      </c>
      <c r="C1079" s="1353">
        <f t="shared" ca="1" si="331"/>
        <v>1</v>
      </c>
      <c r="D1079" s="1354">
        <f t="shared" ca="1" si="332"/>
        <v>1</v>
      </c>
      <c r="E1079" s="1354">
        <f t="shared" ca="1" si="333"/>
        <v>1</v>
      </c>
      <c r="F1079" s="209"/>
    </row>
    <row r="1080" spans="1:6" ht="14.1" customHeight="1" x14ac:dyDescent="0.2">
      <c r="A1080" s="1353">
        <f ca="1">IF($H1080="UNIDADE CONSTRUTIVA",OFFSET(A1080,-1,0)+1,LARGE(A$3:A1077,1))</f>
        <v>0</v>
      </c>
      <c r="B1080" s="1353">
        <f t="shared" ca="1" si="330"/>
        <v>22</v>
      </c>
      <c r="C1080" s="1353">
        <f t="shared" ca="1" si="331"/>
        <v>1</v>
      </c>
      <c r="D1080" s="1354">
        <f t="shared" ca="1" si="332"/>
        <v>1</v>
      </c>
      <c r="E1080" s="1354">
        <f t="shared" ca="1" si="333"/>
        <v>1</v>
      </c>
      <c r="F1080" s="209"/>
    </row>
    <row r="1081" spans="1:6" ht="14.1" customHeight="1" x14ac:dyDescent="0.2">
      <c r="A1081" s="1353">
        <f ca="1">IF($H1081="UNIDADE CONSTRUTIVA",OFFSET(A1081,-1,0)+1,LARGE(A$3:A1078,1))</f>
        <v>0</v>
      </c>
      <c r="B1081" s="1353">
        <f t="shared" ca="1" si="330"/>
        <v>22</v>
      </c>
      <c r="C1081" s="1353">
        <f t="shared" ca="1" si="331"/>
        <v>1</v>
      </c>
      <c r="D1081" s="1354">
        <f t="shared" ca="1" si="332"/>
        <v>1</v>
      </c>
      <c r="E1081" s="1354">
        <f t="shared" ca="1" si="333"/>
        <v>1</v>
      </c>
      <c r="F1081" s="209"/>
    </row>
    <row r="1082" spans="1:6" ht="14.1" customHeight="1" x14ac:dyDescent="0.2">
      <c r="A1082" s="1353">
        <f ca="1">IF($H1082="UNIDADE CONSTRUTIVA",OFFSET(A1082,-1,0)+1,LARGE(A$3:A1079,1))</f>
        <v>0</v>
      </c>
      <c r="B1082" s="1353">
        <f t="shared" ca="1" si="330"/>
        <v>22</v>
      </c>
      <c r="C1082" s="1353">
        <f t="shared" ca="1" si="331"/>
        <v>1</v>
      </c>
      <c r="D1082" s="1354">
        <f t="shared" ca="1" si="332"/>
        <v>1</v>
      </c>
      <c r="E1082" s="1354">
        <f t="shared" ca="1" si="333"/>
        <v>1</v>
      </c>
      <c r="F1082" s="209"/>
    </row>
    <row r="1083" spans="1:6" ht="14.1" customHeight="1" x14ac:dyDescent="0.2">
      <c r="A1083" s="1353">
        <f ca="1">IF($H1083="UNIDADE CONSTRUTIVA",OFFSET(A1083,-1,0)+1,LARGE(A$3:A1080,1))</f>
        <v>0</v>
      </c>
      <c r="B1083" s="1353">
        <f t="shared" ca="1" si="330"/>
        <v>22</v>
      </c>
      <c r="C1083" s="1353">
        <f t="shared" ca="1" si="331"/>
        <v>1</v>
      </c>
      <c r="D1083" s="1354">
        <f t="shared" ca="1" si="332"/>
        <v>1</v>
      </c>
      <c r="E1083" s="1354">
        <f t="shared" ca="1" si="333"/>
        <v>1</v>
      </c>
      <c r="F1083" s="209"/>
    </row>
    <row r="1084" spans="1:6" ht="14.1" customHeight="1" x14ac:dyDescent="0.2">
      <c r="A1084" s="1353">
        <f ca="1">IF($H1084="UNIDADE CONSTRUTIVA",OFFSET(A1084,-1,0)+1,LARGE(A$3:A1081,1))</f>
        <v>0</v>
      </c>
      <c r="B1084" s="1353">
        <f t="shared" ca="1" si="330"/>
        <v>22</v>
      </c>
      <c r="C1084" s="1353">
        <f t="shared" ca="1" si="331"/>
        <v>1</v>
      </c>
      <c r="D1084" s="1354">
        <f t="shared" ca="1" si="332"/>
        <v>1</v>
      </c>
      <c r="E1084" s="1354">
        <f t="shared" ca="1" si="333"/>
        <v>1</v>
      </c>
      <c r="F1084" s="209"/>
    </row>
    <row r="1085" spans="1:6" ht="14.1" customHeight="1" x14ac:dyDescent="0.2">
      <c r="A1085" s="1353">
        <f ca="1">IF($H1085="UNIDADE CONSTRUTIVA",OFFSET(A1085,-1,0)+1,LARGE(A$3:A1082,1))</f>
        <v>0</v>
      </c>
      <c r="B1085" s="1353">
        <f t="shared" ca="1" si="330"/>
        <v>22</v>
      </c>
      <c r="C1085" s="1353">
        <f t="shared" ca="1" si="331"/>
        <v>1</v>
      </c>
      <c r="D1085" s="1354">
        <f t="shared" ca="1" si="332"/>
        <v>1</v>
      </c>
      <c r="E1085" s="1354">
        <f t="shared" ca="1" si="333"/>
        <v>1</v>
      </c>
      <c r="F1085" s="209"/>
    </row>
    <row r="1086" spans="1:6" ht="14.1" customHeight="1" x14ac:dyDescent="0.2">
      <c r="A1086" s="1353">
        <f ca="1">IF($H1086="UNIDADE CONSTRUTIVA",OFFSET(A1086,-1,0)+1,LARGE(A$3:A1083,1))</f>
        <v>0</v>
      </c>
      <c r="B1086" s="1353">
        <f t="shared" ca="1" si="330"/>
        <v>22</v>
      </c>
      <c r="C1086" s="1353">
        <f t="shared" ca="1" si="331"/>
        <v>1</v>
      </c>
      <c r="D1086" s="1354">
        <f t="shared" ca="1" si="332"/>
        <v>1</v>
      </c>
      <c r="E1086" s="1354">
        <f t="shared" ca="1" si="333"/>
        <v>1</v>
      </c>
      <c r="F1086" s="209"/>
    </row>
    <row r="1087" spans="1:6" ht="14.1" customHeight="1" x14ac:dyDescent="0.2">
      <c r="A1087" s="1353">
        <f ca="1">IF($H1087="UNIDADE CONSTRUTIVA",OFFSET(A1087,-1,0)+1,LARGE(A$3:A1084,1))</f>
        <v>0</v>
      </c>
      <c r="B1087" s="1353">
        <f t="shared" ca="1" si="330"/>
        <v>22</v>
      </c>
      <c r="C1087" s="1353">
        <f t="shared" ca="1" si="331"/>
        <v>1</v>
      </c>
      <c r="D1087" s="1354">
        <f t="shared" ca="1" si="332"/>
        <v>1</v>
      </c>
      <c r="E1087" s="1354">
        <f t="shared" ca="1" si="333"/>
        <v>1</v>
      </c>
      <c r="F1087" s="209"/>
    </row>
    <row r="1088" spans="1:6" ht="14.1" customHeight="1" x14ac:dyDescent="0.2">
      <c r="A1088" s="1353">
        <f ca="1">IF($H1088="UNIDADE CONSTRUTIVA",OFFSET(A1088,-1,0)+1,LARGE(A$3:A1085,1))</f>
        <v>0</v>
      </c>
      <c r="B1088" s="1353">
        <f t="shared" ca="1" si="330"/>
        <v>22</v>
      </c>
      <c r="C1088" s="1353">
        <f t="shared" ca="1" si="331"/>
        <v>1</v>
      </c>
      <c r="D1088" s="1354">
        <f t="shared" ca="1" si="332"/>
        <v>1</v>
      </c>
      <c r="E1088" s="1354">
        <f t="shared" ca="1" si="333"/>
        <v>1</v>
      </c>
      <c r="F1088" s="209"/>
    </row>
    <row r="1089" spans="1:6" ht="14.1" customHeight="1" x14ac:dyDescent="0.2">
      <c r="A1089" s="1353">
        <f ca="1">IF($H1089="UNIDADE CONSTRUTIVA",OFFSET(A1089,-1,0)+1,LARGE(A$3:A1086,1))</f>
        <v>0</v>
      </c>
      <c r="B1089" s="1353">
        <f t="shared" ca="1" si="330"/>
        <v>22</v>
      </c>
      <c r="C1089" s="1353">
        <f t="shared" ca="1" si="331"/>
        <v>1</v>
      </c>
      <c r="D1089" s="1354">
        <f t="shared" ca="1" si="332"/>
        <v>1</v>
      </c>
      <c r="E1089" s="1354">
        <f t="shared" ca="1" si="333"/>
        <v>1</v>
      </c>
      <c r="F1089" s="209"/>
    </row>
    <row r="1090" spans="1:6" ht="14.1" customHeight="1" x14ac:dyDescent="0.2">
      <c r="A1090" s="1353">
        <f ca="1">IF($H1090="UNIDADE CONSTRUTIVA",OFFSET(A1090,-1,0)+1,LARGE(A$3:A1087,1))</f>
        <v>0</v>
      </c>
      <c r="B1090" s="1353">
        <f t="shared" ca="1" si="330"/>
        <v>22</v>
      </c>
      <c r="C1090" s="1353">
        <f t="shared" ca="1" si="331"/>
        <v>1</v>
      </c>
      <c r="D1090" s="1354">
        <f t="shared" ca="1" si="332"/>
        <v>1</v>
      </c>
      <c r="E1090" s="1354">
        <f t="shared" ca="1" si="333"/>
        <v>1</v>
      </c>
      <c r="F1090" s="209"/>
    </row>
    <row r="1091" spans="1:6" ht="14.1" customHeight="1" x14ac:dyDescent="0.2">
      <c r="A1091" s="1353">
        <f ca="1">IF($H1091="UNIDADE CONSTRUTIVA",OFFSET(A1091,-1,0)+1,LARGE(A$3:A1088,1))</f>
        <v>0</v>
      </c>
      <c r="B1091" s="1353">
        <f t="shared" ca="1" si="330"/>
        <v>22</v>
      </c>
      <c r="C1091" s="1353">
        <f t="shared" ca="1" si="331"/>
        <v>1</v>
      </c>
      <c r="D1091" s="1354">
        <f t="shared" ca="1" si="332"/>
        <v>1</v>
      </c>
      <c r="E1091" s="1354">
        <f t="shared" ca="1" si="333"/>
        <v>1</v>
      </c>
      <c r="F1091" s="209"/>
    </row>
    <row r="1092" spans="1:6" ht="14.1" customHeight="1" x14ac:dyDescent="0.2">
      <c r="A1092" s="1353">
        <f ca="1">IF($H1092="UNIDADE CONSTRUTIVA",OFFSET(A1092,-1,0)+1,LARGE(A$3:A1089,1))</f>
        <v>0</v>
      </c>
      <c r="B1092" s="1353">
        <f t="shared" ca="1" si="330"/>
        <v>22</v>
      </c>
      <c r="C1092" s="1353">
        <f t="shared" ca="1" si="331"/>
        <v>1</v>
      </c>
      <c r="D1092" s="1354">
        <f t="shared" ca="1" si="332"/>
        <v>1</v>
      </c>
      <c r="E1092" s="1354">
        <f t="shared" ca="1" si="333"/>
        <v>1</v>
      </c>
      <c r="F1092" s="209"/>
    </row>
    <row r="1093" spans="1:6" ht="14.1" customHeight="1" x14ac:dyDescent="0.2">
      <c r="A1093" s="1353">
        <f ca="1">IF($H1093="UNIDADE CONSTRUTIVA",OFFSET(A1093,-1,0)+1,LARGE(A$3:A1090,1))</f>
        <v>0</v>
      </c>
      <c r="B1093" s="1353">
        <f t="shared" ca="1" si="330"/>
        <v>22</v>
      </c>
      <c r="C1093" s="1353">
        <f t="shared" ca="1" si="331"/>
        <v>1</v>
      </c>
      <c r="D1093" s="1354">
        <f t="shared" ca="1" si="332"/>
        <v>1</v>
      </c>
      <c r="E1093" s="1354">
        <f t="shared" ca="1" si="333"/>
        <v>1</v>
      </c>
      <c r="F1093" s="209"/>
    </row>
    <row r="1094" spans="1:6" ht="14.1" customHeight="1" x14ac:dyDescent="0.2">
      <c r="A1094" s="1353">
        <f ca="1">IF($H1094="UNIDADE CONSTRUTIVA",OFFSET(A1094,-1,0)+1,LARGE(A$3:A1091,1))</f>
        <v>0</v>
      </c>
      <c r="B1094" s="1353">
        <f t="shared" ca="1" si="330"/>
        <v>22</v>
      </c>
      <c r="C1094" s="1353">
        <f t="shared" ca="1" si="331"/>
        <v>1</v>
      </c>
      <c r="D1094" s="1354">
        <f t="shared" ca="1" si="332"/>
        <v>1</v>
      </c>
      <c r="E1094" s="1354">
        <f t="shared" ca="1" si="333"/>
        <v>1</v>
      </c>
      <c r="F1094" s="209"/>
    </row>
    <row r="1095" spans="1:6" ht="14.1" customHeight="1" x14ac:dyDescent="0.2">
      <c r="A1095" s="1353">
        <f ca="1">IF($H1095="UNIDADE CONSTRUTIVA",OFFSET(A1095,-1,0)+1,LARGE(A$3:A1092,1))</f>
        <v>0</v>
      </c>
      <c r="B1095" s="1353">
        <f t="shared" ca="1" si="330"/>
        <v>22</v>
      </c>
      <c r="C1095" s="1353">
        <f t="shared" ca="1" si="331"/>
        <v>1</v>
      </c>
      <c r="D1095" s="1354">
        <f t="shared" ca="1" si="332"/>
        <v>1</v>
      </c>
      <c r="E1095" s="1354">
        <f t="shared" ca="1" si="333"/>
        <v>1</v>
      </c>
      <c r="F1095" s="209"/>
    </row>
    <row r="1096" spans="1:6" ht="14.1" customHeight="1" x14ac:dyDescent="0.2">
      <c r="A1096" s="1353">
        <f ca="1">IF($H1096="UNIDADE CONSTRUTIVA",OFFSET(A1096,-1,0)+1,LARGE(A$3:A1093,1))</f>
        <v>0</v>
      </c>
      <c r="B1096" s="1353">
        <f t="shared" ca="1" si="330"/>
        <v>22</v>
      </c>
      <c r="C1096" s="1353">
        <f t="shared" ca="1" si="331"/>
        <v>1</v>
      </c>
      <c r="D1096" s="1354">
        <f t="shared" ca="1" si="332"/>
        <v>1</v>
      </c>
      <c r="E1096" s="1354">
        <f t="shared" ca="1" si="333"/>
        <v>1</v>
      </c>
      <c r="F1096" s="209"/>
    </row>
    <row r="1097" spans="1:6" ht="14.1" customHeight="1" x14ac:dyDescent="0.2">
      <c r="A1097" s="1353">
        <f ca="1">IF($H1097="UNIDADE CONSTRUTIVA",OFFSET(A1097,-1,0)+1,LARGE(A$3:A1094,1))</f>
        <v>0</v>
      </c>
      <c r="B1097" s="1353">
        <f t="shared" ca="1" si="330"/>
        <v>22</v>
      </c>
      <c r="C1097" s="1353">
        <f t="shared" ca="1" si="331"/>
        <v>1</v>
      </c>
      <c r="D1097" s="1354">
        <f t="shared" ca="1" si="332"/>
        <v>1</v>
      </c>
      <c r="E1097" s="1354">
        <f t="shared" ca="1" si="333"/>
        <v>1</v>
      </c>
      <c r="F1097" s="209"/>
    </row>
    <row r="1098" spans="1:6" ht="14.1" customHeight="1" x14ac:dyDescent="0.2">
      <c r="A1098" s="1353">
        <f ca="1">IF($H1098="UNIDADE CONSTRUTIVA",OFFSET(A1098,-1,0)+1,LARGE(A$3:A1095,1))</f>
        <v>0</v>
      </c>
      <c r="B1098" s="1353">
        <f t="shared" ca="1" si="330"/>
        <v>22</v>
      </c>
      <c r="C1098" s="1353">
        <f t="shared" ca="1" si="331"/>
        <v>1</v>
      </c>
      <c r="D1098" s="1354">
        <f t="shared" ca="1" si="332"/>
        <v>1</v>
      </c>
      <c r="E1098" s="1354">
        <f t="shared" ca="1" si="333"/>
        <v>1</v>
      </c>
      <c r="F1098" s="209"/>
    </row>
    <row r="1099" spans="1:6" ht="14.1" customHeight="1" x14ac:dyDescent="0.2">
      <c r="A1099" s="1353">
        <f ca="1">IF($H1099="UNIDADE CONSTRUTIVA",OFFSET(A1099,-1,0)+1,LARGE(A$3:A1096,1))</f>
        <v>0</v>
      </c>
      <c r="B1099" s="1353">
        <f t="shared" ca="1" si="330"/>
        <v>22</v>
      </c>
      <c r="C1099" s="1353">
        <f t="shared" ca="1" si="331"/>
        <v>1</v>
      </c>
      <c r="D1099" s="1354">
        <f t="shared" ca="1" si="332"/>
        <v>1</v>
      </c>
      <c r="E1099" s="1354">
        <f t="shared" ca="1" si="333"/>
        <v>1</v>
      </c>
      <c r="F1099" s="209"/>
    </row>
    <row r="1100" spans="1:6" ht="14.1" customHeight="1" x14ac:dyDescent="0.2">
      <c r="A1100" s="1353">
        <f ca="1">IF($H1100="UNIDADE CONSTRUTIVA",OFFSET(A1100,-1,0)+1,LARGE(A$3:A1097,1))</f>
        <v>0</v>
      </c>
      <c r="B1100" s="1353">
        <f t="shared" ca="1" si="330"/>
        <v>22</v>
      </c>
      <c r="C1100" s="1353">
        <f t="shared" ca="1" si="331"/>
        <v>1</v>
      </c>
      <c r="D1100" s="1354">
        <f t="shared" ca="1" si="332"/>
        <v>1</v>
      </c>
      <c r="E1100" s="1354">
        <f t="shared" ca="1" si="333"/>
        <v>1</v>
      </c>
      <c r="F1100" s="209"/>
    </row>
    <row r="1101" spans="1:6" ht="14.1" customHeight="1" x14ac:dyDescent="0.2">
      <c r="A1101" s="1353">
        <f ca="1">IF($H1101="UNIDADE CONSTRUTIVA",OFFSET(A1101,-1,0)+1,LARGE(A$3:A1098,1))</f>
        <v>0</v>
      </c>
      <c r="B1101" s="1353">
        <f t="shared" ca="1" si="330"/>
        <v>22</v>
      </c>
      <c r="C1101" s="1353">
        <f t="shared" ca="1" si="331"/>
        <v>1</v>
      </c>
      <c r="D1101" s="1354">
        <f t="shared" ca="1" si="332"/>
        <v>1</v>
      </c>
      <c r="E1101" s="1354">
        <f t="shared" ca="1" si="333"/>
        <v>1</v>
      </c>
      <c r="F1101" s="209"/>
    </row>
    <row r="1102" spans="1:6" ht="14.1" customHeight="1" x14ac:dyDescent="0.2">
      <c r="A1102" s="1353">
        <f ca="1">IF($H1102="UNIDADE CONSTRUTIVA",OFFSET(A1102,-1,0)+1,LARGE(A$3:A1099,1))</f>
        <v>0</v>
      </c>
      <c r="B1102" s="1353">
        <f t="shared" ca="1" si="330"/>
        <v>22</v>
      </c>
      <c r="C1102" s="1353">
        <f t="shared" ca="1" si="331"/>
        <v>1</v>
      </c>
      <c r="D1102" s="1354">
        <f t="shared" ca="1" si="332"/>
        <v>1</v>
      </c>
      <c r="E1102" s="1354">
        <f t="shared" ca="1" si="333"/>
        <v>1</v>
      </c>
      <c r="F1102" s="209"/>
    </row>
    <row r="1103" spans="1:6" ht="14.1" customHeight="1" x14ac:dyDescent="0.2">
      <c r="A1103" s="1353">
        <f ca="1">IF($H1103="UNIDADE CONSTRUTIVA",OFFSET(A1103,-1,0)+1,LARGE(A$3:A1100,1))</f>
        <v>0</v>
      </c>
      <c r="B1103" s="1353">
        <f t="shared" ca="1" si="330"/>
        <v>22</v>
      </c>
      <c r="C1103" s="1353">
        <f t="shared" ca="1" si="331"/>
        <v>1</v>
      </c>
      <c r="D1103" s="1354">
        <f t="shared" ca="1" si="332"/>
        <v>1</v>
      </c>
      <c r="E1103" s="1354">
        <f t="shared" ca="1" si="333"/>
        <v>1</v>
      </c>
      <c r="F1103" s="209"/>
    </row>
    <row r="1104" spans="1:6" ht="14.1" customHeight="1" x14ac:dyDescent="0.2">
      <c r="A1104" s="1353">
        <f ca="1">IF($H1104="UNIDADE CONSTRUTIVA",OFFSET(A1104,-1,0)+1,LARGE(A$3:A1101,1))</f>
        <v>0</v>
      </c>
      <c r="B1104" s="1353">
        <f t="shared" ca="1" si="330"/>
        <v>22</v>
      </c>
      <c r="C1104" s="1353">
        <f t="shared" ca="1" si="331"/>
        <v>1</v>
      </c>
      <c r="D1104" s="1354">
        <f t="shared" ca="1" si="332"/>
        <v>1</v>
      </c>
      <c r="E1104" s="1354">
        <f t="shared" ca="1" si="333"/>
        <v>1</v>
      </c>
      <c r="F1104" s="209"/>
    </row>
    <row r="1105" spans="1:6" ht="14.1" customHeight="1" x14ac:dyDescent="0.2">
      <c r="A1105" s="1353">
        <f ca="1">IF($H1105="UNIDADE CONSTRUTIVA",OFFSET(A1105,-1,0)+1,LARGE(A$3:A1102,1))</f>
        <v>0</v>
      </c>
      <c r="B1105" s="1353">
        <f t="shared" ca="1" si="330"/>
        <v>22</v>
      </c>
      <c r="C1105" s="1353">
        <f t="shared" ca="1" si="331"/>
        <v>1</v>
      </c>
      <c r="D1105" s="1354">
        <f t="shared" ca="1" si="332"/>
        <v>1</v>
      </c>
      <c r="E1105" s="1354">
        <f t="shared" ca="1" si="333"/>
        <v>1</v>
      </c>
      <c r="F1105" s="209"/>
    </row>
    <row r="1106" spans="1:6" ht="14.1" customHeight="1" x14ac:dyDescent="0.2">
      <c r="A1106" s="1353">
        <f ca="1">IF($H1106="UNIDADE CONSTRUTIVA",OFFSET(A1106,-1,0)+1,LARGE(A$3:A1103,1))</f>
        <v>0</v>
      </c>
      <c r="B1106" s="1353">
        <f t="shared" ref="B1106:B1169" ca="1" si="334">IF(H1106="UNIDADE CONSTRUTIVA",0,IF(H1106="CÉLULA CONSTRUTIVA",OFFSET(B1106,-1,0)+1,OFFSET(B1106,-1,0)))</f>
        <v>22</v>
      </c>
      <c r="C1106" s="1353">
        <f t="shared" ref="C1106:C1169" ca="1" si="335">IF(H1106="CÉLULA CONSTRUTIVA",0,IF(H1106="ETAPA",OFFSET(C1106,-1,0)+1,OFFSET(C1106,-1,0)))</f>
        <v>1</v>
      </c>
      <c r="D1106" s="1354">
        <f t="shared" ref="D1106:D1169" ca="1" si="336">IF(H1106="ETAPA",0,IF(H1106="SUBETAPA",OFFSET(D1106,-1,0)+1,OFFSET(D1106,-1,0)))</f>
        <v>1</v>
      </c>
      <c r="E1106" s="1354">
        <f t="shared" ref="E1106:E1169" ca="1" si="337">IF(H1106="Subetapa",0,IF(H1106="serviço",OFFSET(E1106,-1,0)+1,OFFSET(E1106,-1,0)))</f>
        <v>1</v>
      </c>
      <c r="F1106" s="209"/>
    </row>
    <row r="1107" spans="1:6" ht="14.1" customHeight="1" x14ac:dyDescent="0.2">
      <c r="A1107" s="1353">
        <f ca="1">IF($H1107="UNIDADE CONSTRUTIVA",OFFSET(A1107,-1,0)+1,LARGE(A$3:A1104,1))</f>
        <v>0</v>
      </c>
      <c r="B1107" s="1353">
        <f t="shared" ca="1" si="334"/>
        <v>22</v>
      </c>
      <c r="C1107" s="1353">
        <f t="shared" ca="1" si="335"/>
        <v>1</v>
      </c>
      <c r="D1107" s="1354">
        <f t="shared" ca="1" si="336"/>
        <v>1</v>
      </c>
      <c r="E1107" s="1354">
        <f t="shared" ca="1" si="337"/>
        <v>1</v>
      </c>
      <c r="F1107" s="209"/>
    </row>
    <row r="1108" spans="1:6" ht="14.1" customHeight="1" x14ac:dyDescent="0.2">
      <c r="A1108" s="1353">
        <f ca="1">IF($H1108="UNIDADE CONSTRUTIVA",OFFSET(A1108,-1,0)+1,LARGE(A$3:A1105,1))</f>
        <v>0</v>
      </c>
      <c r="B1108" s="1353">
        <f t="shared" ca="1" si="334"/>
        <v>22</v>
      </c>
      <c r="C1108" s="1353">
        <f t="shared" ca="1" si="335"/>
        <v>1</v>
      </c>
      <c r="D1108" s="1354">
        <f t="shared" ca="1" si="336"/>
        <v>1</v>
      </c>
      <c r="E1108" s="1354">
        <f t="shared" ca="1" si="337"/>
        <v>1</v>
      </c>
      <c r="F1108" s="209"/>
    </row>
    <row r="1109" spans="1:6" ht="14.1" customHeight="1" x14ac:dyDescent="0.2">
      <c r="A1109" s="1353">
        <f ca="1">IF($H1109="UNIDADE CONSTRUTIVA",OFFSET(A1109,-1,0)+1,LARGE(A$3:A1106,1))</f>
        <v>0</v>
      </c>
      <c r="B1109" s="1353">
        <f t="shared" ca="1" si="334"/>
        <v>22</v>
      </c>
      <c r="C1109" s="1353">
        <f t="shared" ca="1" si="335"/>
        <v>1</v>
      </c>
      <c r="D1109" s="1354">
        <f t="shared" ca="1" si="336"/>
        <v>1</v>
      </c>
      <c r="E1109" s="1354">
        <f t="shared" ca="1" si="337"/>
        <v>1</v>
      </c>
      <c r="F1109" s="209"/>
    </row>
    <row r="1110" spans="1:6" ht="14.1" customHeight="1" x14ac:dyDescent="0.2">
      <c r="A1110" s="1353">
        <f ca="1">IF($H1110="UNIDADE CONSTRUTIVA",OFFSET(A1110,-1,0)+1,LARGE(A$3:A1107,1))</f>
        <v>0</v>
      </c>
      <c r="B1110" s="1353">
        <f t="shared" ca="1" si="334"/>
        <v>22</v>
      </c>
      <c r="C1110" s="1353">
        <f t="shared" ca="1" si="335"/>
        <v>1</v>
      </c>
      <c r="D1110" s="1354">
        <f t="shared" ca="1" si="336"/>
        <v>1</v>
      </c>
      <c r="E1110" s="1354">
        <f t="shared" ca="1" si="337"/>
        <v>1</v>
      </c>
      <c r="F1110" s="209"/>
    </row>
    <row r="1111" spans="1:6" ht="14.1" customHeight="1" x14ac:dyDescent="0.2">
      <c r="A1111" s="1353">
        <f ca="1">IF($H1111="UNIDADE CONSTRUTIVA",OFFSET(A1111,-1,0)+1,LARGE(A$3:A1108,1))</f>
        <v>0</v>
      </c>
      <c r="B1111" s="1353">
        <f t="shared" ca="1" si="334"/>
        <v>22</v>
      </c>
      <c r="C1111" s="1353">
        <f t="shared" ca="1" si="335"/>
        <v>1</v>
      </c>
      <c r="D1111" s="1354">
        <f t="shared" ca="1" si="336"/>
        <v>1</v>
      </c>
      <c r="E1111" s="1354">
        <f t="shared" ca="1" si="337"/>
        <v>1</v>
      </c>
      <c r="F1111" s="209"/>
    </row>
    <row r="1112" spans="1:6" ht="14.1" customHeight="1" x14ac:dyDescent="0.2">
      <c r="A1112" s="1353">
        <f ca="1">IF($H1112="UNIDADE CONSTRUTIVA",OFFSET(A1112,-1,0)+1,LARGE(A$3:A1109,1))</f>
        <v>0</v>
      </c>
      <c r="B1112" s="1353">
        <f t="shared" ca="1" si="334"/>
        <v>22</v>
      </c>
      <c r="C1112" s="1353">
        <f t="shared" ca="1" si="335"/>
        <v>1</v>
      </c>
      <c r="D1112" s="1354">
        <f t="shared" ca="1" si="336"/>
        <v>1</v>
      </c>
      <c r="E1112" s="1354">
        <f t="shared" ca="1" si="337"/>
        <v>1</v>
      </c>
      <c r="F1112" s="209"/>
    </row>
    <row r="1113" spans="1:6" ht="14.1" customHeight="1" x14ac:dyDescent="0.2">
      <c r="A1113" s="1353">
        <f ca="1">IF($H1113="UNIDADE CONSTRUTIVA",OFFSET(A1113,-1,0)+1,LARGE(A$3:A1110,1))</f>
        <v>0</v>
      </c>
      <c r="B1113" s="1353">
        <f t="shared" ca="1" si="334"/>
        <v>22</v>
      </c>
      <c r="C1113" s="1353">
        <f t="shared" ca="1" si="335"/>
        <v>1</v>
      </c>
      <c r="D1113" s="1354">
        <f t="shared" ca="1" si="336"/>
        <v>1</v>
      </c>
      <c r="E1113" s="1354">
        <f t="shared" ca="1" si="337"/>
        <v>1</v>
      </c>
      <c r="F1113" s="209"/>
    </row>
    <row r="1114" spans="1:6" ht="14.1" customHeight="1" x14ac:dyDescent="0.2">
      <c r="A1114" s="1353">
        <f ca="1">IF($H1114="UNIDADE CONSTRUTIVA",OFFSET(A1114,-1,0)+1,LARGE(A$3:A1111,1))</f>
        <v>0</v>
      </c>
      <c r="B1114" s="1353">
        <f t="shared" ca="1" si="334"/>
        <v>22</v>
      </c>
      <c r="C1114" s="1353">
        <f t="shared" ca="1" si="335"/>
        <v>1</v>
      </c>
      <c r="D1114" s="1354">
        <f t="shared" ca="1" si="336"/>
        <v>1</v>
      </c>
      <c r="E1114" s="1354">
        <f t="shared" ca="1" si="337"/>
        <v>1</v>
      </c>
      <c r="F1114" s="209"/>
    </row>
    <row r="1115" spans="1:6" ht="14.1" customHeight="1" x14ac:dyDescent="0.2">
      <c r="A1115" s="1353">
        <f ca="1">IF($H1115="UNIDADE CONSTRUTIVA",OFFSET(A1115,-1,0)+1,LARGE(A$3:A1112,1))</f>
        <v>0</v>
      </c>
      <c r="B1115" s="1353">
        <f t="shared" ca="1" si="334"/>
        <v>22</v>
      </c>
      <c r="C1115" s="1353">
        <f t="shared" ca="1" si="335"/>
        <v>1</v>
      </c>
      <c r="D1115" s="1354">
        <f t="shared" ca="1" si="336"/>
        <v>1</v>
      </c>
      <c r="E1115" s="1354">
        <f t="shared" ca="1" si="337"/>
        <v>1</v>
      </c>
      <c r="F1115" s="209"/>
    </row>
    <row r="1116" spans="1:6" ht="14.1" customHeight="1" x14ac:dyDescent="0.2">
      <c r="A1116" s="1353">
        <f ca="1">IF($H1116="UNIDADE CONSTRUTIVA",OFFSET(A1116,-1,0)+1,LARGE(A$3:A1113,1))</f>
        <v>0</v>
      </c>
      <c r="B1116" s="1353">
        <f t="shared" ca="1" si="334"/>
        <v>22</v>
      </c>
      <c r="C1116" s="1353">
        <f t="shared" ca="1" si="335"/>
        <v>1</v>
      </c>
      <c r="D1116" s="1354">
        <f t="shared" ca="1" si="336"/>
        <v>1</v>
      </c>
      <c r="E1116" s="1354">
        <f t="shared" ca="1" si="337"/>
        <v>1</v>
      </c>
      <c r="F1116" s="209"/>
    </row>
    <row r="1117" spans="1:6" ht="14.1" customHeight="1" x14ac:dyDescent="0.2">
      <c r="A1117" s="1353">
        <f ca="1">IF($H1117="UNIDADE CONSTRUTIVA",OFFSET(A1117,-1,0)+1,LARGE(A$3:A1114,1))</f>
        <v>0</v>
      </c>
      <c r="B1117" s="1353">
        <f t="shared" ca="1" si="334"/>
        <v>22</v>
      </c>
      <c r="C1117" s="1353">
        <f t="shared" ca="1" si="335"/>
        <v>1</v>
      </c>
      <c r="D1117" s="1354">
        <f t="shared" ca="1" si="336"/>
        <v>1</v>
      </c>
      <c r="E1117" s="1354">
        <f t="shared" ca="1" si="337"/>
        <v>1</v>
      </c>
      <c r="F1117" s="209"/>
    </row>
    <row r="1118" spans="1:6" ht="14.1" customHeight="1" x14ac:dyDescent="0.2">
      <c r="A1118" s="1353">
        <f ca="1">IF($H1118="UNIDADE CONSTRUTIVA",OFFSET(A1118,-1,0)+1,LARGE(A$3:A1115,1))</f>
        <v>0</v>
      </c>
      <c r="B1118" s="1353">
        <f t="shared" ca="1" si="334"/>
        <v>22</v>
      </c>
      <c r="C1118" s="1353">
        <f t="shared" ca="1" si="335"/>
        <v>1</v>
      </c>
      <c r="D1118" s="1354">
        <f t="shared" ca="1" si="336"/>
        <v>1</v>
      </c>
      <c r="E1118" s="1354">
        <f t="shared" ca="1" si="337"/>
        <v>1</v>
      </c>
      <c r="F1118" s="209"/>
    </row>
    <row r="1119" spans="1:6" ht="14.1" customHeight="1" x14ac:dyDescent="0.2">
      <c r="A1119" s="1353">
        <f ca="1">IF($H1119="UNIDADE CONSTRUTIVA",OFFSET(A1119,-1,0)+1,LARGE(A$3:A1116,1))</f>
        <v>0</v>
      </c>
      <c r="B1119" s="1353">
        <f t="shared" ca="1" si="334"/>
        <v>22</v>
      </c>
      <c r="C1119" s="1353">
        <f t="shared" ca="1" si="335"/>
        <v>1</v>
      </c>
      <c r="D1119" s="1354">
        <f t="shared" ca="1" si="336"/>
        <v>1</v>
      </c>
      <c r="E1119" s="1354">
        <f t="shared" ca="1" si="337"/>
        <v>1</v>
      </c>
      <c r="F1119" s="209"/>
    </row>
    <row r="1120" spans="1:6" ht="14.1" customHeight="1" x14ac:dyDescent="0.2">
      <c r="A1120" s="1353">
        <f ca="1">IF($H1120="UNIDADE CONSTRUTIVA",OFFSET(A1120,-1,0)+1,LARGE(A$3:A1117,1))</f>
        <v>0</v>
      </c>
      <c r="B1120" s="1353">
        <f t="shared" ca="1" si="334"/>
        <v>22</v>
      </c>
      <c r="C1120" s="1353">
        <f t="shared" ca="1" si="335"/>
        <v>1</v>
      </c>
      <c r="D1120" s="1354">
        <f t="shared" ca="1" si="336"/>
        <v>1</v>
      </c>
      <c r="E1120" s="1354">
        <f t="shared" ca="1" si="337"/>
        <v>1</v>
      </c>
      <c r="F1120" s="209"/>
    </row>
    <row r="1121" spans="1:6" ht="14.1" customHeight="1" x14ac:dyDescent="0.2">
      <c r="A1121" s="1353">
        <f ca="1">IF($H1121="UNIDADE CONSTRUTIVA",OFFSET(A1121,-1,0)+1,LARGE(A$3:A1118,1))</f>
        <v>0</v>
      </c>
      <c r="B1121" s="1353">
        <f t="shared" ca="1" si="334"/>
        <v>22</v>
      </c>
      <c r="C1121" s="1353">
        <f t="shared" ca="1" si="335"/>
        <v>1</v>
      </c>
      <c r="D1121" s="1354">
        <f t="shared" ca="1" si="336"/>
        <v>1</v>
      </c>
      <c r="E1121" s="1354">
        <f t="shared" ca="1" si="337"/>
        <v>1</v>
      </c>
      <c r="F1121" s="209"/>
    </row>
    <row r="1122" spans="1:6" ht="14.1" customHeight="1" x14ac:dyDescent="0.2">
      <c r="A1122" s="1353">
        <f ca="1">IF($H1122="UNIDADE CONSTRUTIVA",OFFSET(A1122,-1,0)+1,LARGE(A$3:A1119,1))</f>
        <v>0</v>
      </c>
      <c r="B1122" s="1353">
        <f t="shared" ca="1" si="334"/>
        <v>22</v>
      </c>
      <c r="C1122" s="1353">
        <f t="shared" ca="1" si="335"/>
        <v>1</v>
      </c>
      <c r="D1122" s="1354">
        <f t="shared" ca="1" si="336"/>
        <v>1</v>
      </c>
      <c r="E1122" s="1354">
        <f t="shared" ca="1" si="337"/>
        <v>1</v>
      </c>
      <c r="F1122" s="209"/>
    </row>
    <row r="1123" spans="1:6" ht="14.1" customHeight="1" x14ac:dyDescent="0.2">
      <c r="A1123" s="1353">
        <f ca="1">IF($H1123="UNIDADE CONSTRUTIVA",OFFSET(A1123,-1,0)+1,LARGE(A$3:A1120,1))</f>
        <v>0</v>
      </c>
      <c r="B1123" s="1353">
        <f t="shared" ca="1" si="334"/>
        <v>22</v>
      </c>
      <c r="C1123" s="1353">
        <f t="shared" ca="1" si="335"/>
        <v>1</v>
      </c>
      <c r="D1123" s="1354">
        <f t="shared" ca="1" si="336"/>
        <v>1</v>
      </c>
      <c r="E1123" s="1354">
        <f t="shared" ca="1" si="337"/>
        <v>1</v>
      </c>
      <c r="F1123" s="209"/>
    </row>
    <row r="1124" spans="1:6" ht="14.1" customHeight="1" x14ac:dyDescent="0.2">
      <c r="A1124" s="1353">
        <f ca="1">IF($H1124="UNIDADE CONSTRUTIVA",OFFSET(A1124,-1,0)+1,LARGE(A$3:A1121,1))</f>
        <v>0</v>
      </c>
      <c r="B1124" s="1353">
        <f t="shared" ca="1" si="334"/>
        <v>22</v>
      </c>
      <c r="C1124" s="1353">
        <f t="shared" ca="1" si="335"/>
        <v>1</v>
      </c>
      <c r="D1124" s="1354">
        <f t="shared" ca="1" si="336"/>
        <v>1</v>
      </c>
      <c r="E1124" s="1354">
        <f t="shared" ca="1" si="337"/>
        <v>1</v>
      </c>
      <c r="F1124" s="209"/>
    </row>
    <row r="1125" spans="1:6" ht="14.1" customHeight="1" x14ac:dyDescent="0.2">
      <c r="A1125" s="1353">
        <f ca="1">IF($H1125="UNIDADE CONSTRUTIVA",OFFSET(A1125,-1,0)+1,LARGE(A$3:A1122,1))</f>
        <v>0</v>
      </c>
      <c r="B1125" s="1353">
        <f t="shared" ca="1" si="334"/>
        <v>22</v>
      </c>
      <c r="C1125" s="1353">
        <f t="shared" ca="1" si="335"/>
        <v>1</v>
      </c>
      <c r="D1125" s="1354">
        <f t="shared" ca="1" si="336"/>
        <v>1</v>
      </c>
      <c r="E1125" s="1354">
        <f t="shared" ca="1" si="337"/>
        <v>1</v>
      </c>
      <c r="F1125" s="209"/>
    </row>
    <row r="1126" spans="1:6" ht="14.1" customHeight="1" x14ac:dyDescent="0.2">
      <c r="A1126" s="1353">
        <f ca="1">IF($H1126="UNIDADE CONSTRUTIVA",OFFSET(A1126,-1,0)+1,LARGE(A$3:A1123,1))</f>
        <v>0</v>
      </c>
      <c r="B1126" s="1353">
        <f t="shared" ca="1" si="334"/>
        <v>22</v>
      </c>
      <c r="C1126" s="1353">
        <f t="shared" ca="1" si="335"/>
        <v>1</v>
      </c>
      <c r="D1126" s="1354">
        <f t="shared" ca="1" si="336"/>
        <v>1</v>
      </c>
      <c r="E1126" s="1354">
        <f t="shared" ca="1" si="337"/>
        <v>1</v>
      </c>
      <c r="F1126" s="209"/>
    </row>
    <row r="1127" spans="1:6" ht="14.1" customHeight="1" x14ac:dyDescent="0.2">
      <c r="A1127" s="1353">
        <f ca="1">IF($H1127="UNIDADE CONSTRUTIVA",OFFSET(A1127,-1,0)+1,LARGE(A$3:A1124,1))</f>
        <v>0</v>
      </c>
      <c r="B1127" s="1353">
        <f t="shared" ca="1" si="334"/>
        <v>22</v>
      </c>
      <c r="C1127" s="1353">
        <f t="shared" ca="1" si="335"/>
        <v>1</v>
      </c>
      <c r="D1127" s="1354">
        <f t="shared" ca="1" si="336"/>
        <v>1</v>
      </c>
      <c r="E1127" s="1354">
        <f t="shared" ca="1" si="337"/>
        <v>1</v>
      </c>
      <c r="F1127" s="209"/>
    </row>
    <row r="1128" spans="1:6" ht="14.1" customHeight="1" x14ac:dyDescent="0.2">
      <c r="A1128" s="1353">
        <f ca="1">IF($H1128="UNIDADE CONSTRUTIVA",OFFSET(A1128,-1,0)+1,LARGE(A$3:A1125,1))</f>
        <v>0</v>
      </c>
      <c r="B1128" s="1353">
        <f t="shared" ca="1" si="334"/>
        <v>22</v>
      </c>
      <c r="C1128" s="1353">
        <f t="shared" ca="1" si="335"/>
        <v>1</v>
      </c>
      <c r="D1128" s="1354">
        <f t="shared" ca="1" si="336"/>
        <v>1</v>
      </c>
      <c r="E1128" s="1354">
        <f t="shared" ca="1" si="337"/>
        <v>1</v>
      </c>
      <c r="F1128" s="209"/>
    </row>
    <row r="1129" spans="1:6" ht="14.1" customHeight="1" x14ac:dyDescent="0.2">
      <c r="A1129" s="1353">
        <f ca="1">IF($H1129="UNIDADE CONSTRUTIVA",OFFSET(A1129,-1,0)+1,LARGE(A$3:A1126,1))</f>
        <v>0</v>
      </c>
      <c r="B1129" s="1353">
        <f t="shared" ca="1" si="334"/>
        <v>22</v>
      </c>
      <c r="C1129" s="1353">
        <f t="shared" ca="1" si="335"/>
        <v>1</v>
      </c>
      <c r="D1129" s="1354">
        <f t="shared" ca="1" si="336"/>
        <v>1</v>
      </c>
      <c r="E1129" s="1354">
        <f t="shared" ca="1" si="337"/>
        <v>1</v>
      </c>
      <c r="F1129" s="209"/>
    </row>
    <row r="1130" spans="1:6" ht="14.1" customHeight="1" x14ac:dyDescent="0.2">
      <c r="A1130" s="1353">
        <f ca="1">IF($H1130="UNIDADE CONSTRUTIVA",OFFSET(A1130,-1,0)+1,LARGE(A$3:A1127,1))</f>
        <v>0</v>
      </c>
      <c r="B1130" s="1353">
        <f t="shared" ca="1" si="334"/>
        <v>22</v>
      </c>
      <c r="C1130" s="1353">
        <f t="shared" ca="1" si="335"/>
        <v>1</v>
      </c>
      <c r="D1130" s="1354">
        <f t="shared" ca="1" si="336"/>
        <v>1</v>
      </c>
      <c r="E1130" s="1354">
        <f t="shared" ca="1" si="337"/>
        <v>1</v>
      </c>
      <c r="F1130" s="209"/>
    </row>
    <row r="1131" spans="1:6" ht="14.1" customHeight="1" x14ac:dyDescent="0.2">
      <c r="A1131" s="1353">
        <f ca="1">IF($H1131="UNIDADE CONSTRUTIVA",OFFSET(A1131,-1,0)+1,LARGE(A$3:A1128,1))</f>
        <v>0</v>
      </c>
      <c r="B1131" s="1353">
        <f t="shared" ca="1" si="334"/>
        <v>22</v>
      </c>
      <c r="C1131" s="1353">
        <f t="shared" ca="1" si="335"/>
        <v>1</v>
      </c>
      <c r="D1131" s="1354">
        <f t="shared" ca="1" si="336"/>
        <v>1</v>
      </c>
      <c r="E1131" s="1354">
        <f t="shared" ca="1" si="337"/>
        <v>1</v>
      </c>
      <c r="F1131" s="209"/>
    </row>
    <row r="1132" spans="1:6" ht="14.1" customHeight="1" x14ac:dyDescent="0.2">
      <c r="A1132" s="1353">
        <f ca="1">IF($H1132="UNIDADE CONSTRUTIVA",OFFSET(A1132,-1,0)+1,LARGE(A$3:A1129,1))</f>
        <v>0</v>
      </c>
      <c r="B1132" s="1353">
        <f t="shared" ca="1" si="334"/>
        <v>22</v>
      </c>
      <c r="C1132" s="1353">
        <f t="shared" ca="1" si="335"/>
        <v>1</v>
      </c>
      <c r="D1132" s="1354">
        <f t="shared" ca="1" si="336"/>
        <v>1</v>
      </c>
      <c r="E1132" s="1354">
        <f t="shared" ca="1" si="337"/>
        <v>1</v>
      </c>
      <c r="F1132" s="209"/>
    </row>
    <row r="1133" spans="1:6" ht="14.1" customHeight="1" x14ac:dyDescent="0.2">
      <c r="A1133" s="1353">
        <f ca="1">IF($H1133="UNIDADE CONSTRUTIVA",OFFSET(A1133,-1,0)+1,LARGE(A$3:A1130,1))</f>
        <v>0</v>
      </c>
      <c r="B1133" s="1353">
        <f t="shared" ca="1" si="334"/>
        <v>22</v>
      </c>
      <c r="C1133" s="1353">
        <f t="shared" ca="1" si="335"/>
        <v>1</v>
      </c>
      <c r="D1133" s="1354">
        <f t="shared" ca="1" si="336"/>
        <v>1</v>
      </c>
      <c r="E1133" s="1354">
        <f t="shared" ca="1" si="337"/>
        <v>1</v>
      </c>
      <c r="F1133" s="209"/>
    </row>
    <row r="1134" spans="1:6" ht="14.1" customHeight="1" x14ac:dyDescent="0.2">
      <c r="A1134" s="1353">
        <f ca="1">IF($H1134="UNIDADE CONSTRUTIVA",OFFSET(A1134,-1,0)+1,LARGE(A$3:A1131,1))</f>
        <v>0</v>
      </c>
      <c r="B1134" s="1353">
        <f t="shared" ca="1" si="334"/>
        <v>22</v>
      </c>
      <c r="C1134" s="1353">
        <f t="shared" ca="1" si="335"/>
        <v>1</v>
      </c>
      <c r="D1134" s="1354">
        <f t="shared" ca="1" si="336"/>
        <v>1</v>
      </c>
      <c r="E1134" s="1354">
        <f t="shared" ca="1" si="337"/>
        <v>1</v>
      </c>
      <c r="F1134" s="209"/>
    </row>
    <row r="1135" spans="1:6" ht="14.1" customHeight="1" x14ac:dyDescent="0.2">
      <c r="A1135" s="1353">
        <f ca="1">IF($H1135="UNIDADE CONSTRUTIVA",OFFSET(A1135,-1,0)+1,LARGE(A$3:A1132,1))</f>
        <v>0</v>
      </c>
      <c r="B1135" s="1353">
        <f t="shared" ca="1" si="334"/>
        <v>22</v>
      </c>
      <c r="C1135" s="1353">
        <f t="shared" ca="1" si="335"/>
        <v>1</v>
      </c>
      <c r="D1135" s="1354">
        <f t="shared" ca="1" si="336"/>
        <v>1</v>
      </c>
      <c r="E1135" s="1354">
        <f t="shared" ca="1" si="337"/>
        <v>1</v>
      </c>
      <c r="F1135" s="209"/>
    </row>
    <row r="1136" spans="1:6" ht="14.1" customHeight="1" x14ac:dyDescent="0.2">
      <c r="A1136" s="1353">
        <f ca="1">IF($H1136="UNIDADE CONSTRUTIVA",OFFSET(A1136,-1,0)+1,LARGE(A$3:A1133,1))</f>
        <v>0</v>
      </c>
      <c r="B1136" s="1353">
        <f t="shared" ca="1" si="334"/>
        <v>22</v>
      </c>
      <c r="C1136" s="1353">
        <f t="shared" ca="1" si="335"/>
        <v>1</v>
      </c>
      <c r="D1136" s="1354">
        <f t="shared" ca="1" si="336"/>
        <v>1</v>
      </c>
      <c r="E1136" s="1354">
        <f t="shared" ca="1" si="337"/>
        <v>1</v>
      </c>
      <c r="F1136" s="209"/>
    </row>
    <row r="1137" spans="1:6" ht="14.1" customHeight="1" x14ac:dyDescent="0.2">
      <c r="A1137" s="1353">
        <f ca="1">IF($H1137="UNIDADE CONSTRUTIVA",OFFSET(A1137,-1,0)+1,LARGE(A$3:A1134,1))</f>
        <v>0</v>
      </c>
      <c r="B1137" s="1353">
        <f t="shared" ca="1" si="334"/>
        <v>22</v>
      </c>
      <c r="C1137" s="1353">
        <f t="shared" ca="1" si="335"/>
        <v>1</v>
      </c>
      <c r="D1137" s="1354">
        <f t="shared" ca="1" si="336"/>
        <v>1</v>
      </c>
      <c r="E1137" s="1354">
        <f t="shared" ca="1" si="337"/>
        <v>1</v>
      </c>
      <c r="F1137" s="209"/>
    </row>
    <row r="1138" spans="1:6" ht="14.1" customHeight="1" x14ac:dyDescent="0.2">
      <c r="A1138" s="1353">
        <f ca="1">IF($H1138="UNIDADE CONSTRUTIVA",OFFSET(A1138,-1,0)+1,LARGE(A$3:A1135,1))</f>
        <v>0</v>
      </c>
      <c r="B1138" s="1353">
        <f t="shared" ca="1" si="334"/>
        <v>22</v>
      </c>
      <c r="C1138" s="1353">
        <f t="shared" ca="1" si="335"/>
        <v>1</v>
      </c>
      <c r="D1138" s="1354">
        <f t="shared" ca="1" si="336"/>
        <v>1</v>
      </c>
      <c r="E1138" s="1354">
        <f t="shared" ca="1" si="337"/>
        <v>1</v>
      </c>
      <c r="F1138" s="209"/>
    </row>
    <row r="1139" spans="1:6" ht="14.1" customHeight="1" x14ac:dyDescent="0.2">
      <c r="A1139" s="1353">
        <f ca="1">IF($H1139="UNIDADE CONSTRUTIVA",OFFSET(A1139,-1,0)+1,LARGE(A$3:A1136,1))</f>
        <v>0</v>
      </c>
      <c r="B1139" s="1353">
        <f t="shared" ca="1" si="334"/>
        <v>22</v>
      </c>
      <c r="C1139" s="1353">
        <f t="shared" ca="1" si="335"/>
        <v>1</v>
      </c>
      <c r="D1139" s="1354">
        <f t="shared" ca="1" si="336"/>
        <v>1</v>
      </c>
      <c r="E1139" s="1354">
        <f t="shared" ca="1" si="337"/>
        <v>1</v>
      </c>
      <c r="F1139" s="209"/>
    </row>
    <row r="1140" spans="1:6" ht="14.1" customHeight="1" x14ac:dyDescent="0.2">
      <c r="A1140" s="1353">
        <f ca="1">IF($H1140="UNIDADE CONSTRUTIVA",OFFSET(A1140,-1,0)+1,LARGE(A$3:A1137,1))</f>
        <v>0</v>
      </c>
      <c r="B1140" s="1353">
        <f t="shared" ca="1" si="334"/>
        <v>22</v>
      </c>
      <c r="C1140" s="1353">
        <f t="shared" ca="1" si="335"/>
        <v>1</v>
      </c>
      <c r="D1140" s="1354">
        <f t="shared" ca="1" si="336"/>
        <v>1</v>
      </c>
      <c r="E1140" s="1354">
        <f t="shared" ca="1" si="337"/>
        <v>1</v>
      </c>
      <c r="F1140" s="209"/>
    </row>
    <row r="1141" spans="1:6" ht="14.1" customHeight="1" x14ac:dyDescent="0.2">
      <c r="A1141" s="1353">
        <f ca="1">IF($H1141="UNIDADE CONSTRUTIVA",OFFSET(A1141,-1,0)+1,LARGE(A$3:A1138,1))</f>
        <v>0</v>
      </c>
      <c r="B1141" s="1353">
        <f t="shared" ca="1" si="334"/>
        <v>22</v>
      </c>
      <c r="C1141" s="1353">
        <f t="shared" ca="1" si="335"/>
        <v>1</v>
      </c>
      <c r="D1141" s="1354">
        <f t="shared" ca="1" si="336"/>
        <v>1</v>
      </c>
      <c r="E1141" s="1354">
        <f t="shared" ca="1" si="337"/>
        <v>1</v>
      </c>
      <c r="F1141" s="209"/>
    </row>
    <row r="1142" spans="1:6" ht="14.1" customHeight="1" x14ac:dyDescent="0.2">
      <c r="A1142" s="1353">
        <f ca="1">IF($H1142="UNIDADE CONSTRUTIVA",OFFSET(A1142,-1,0)+1,LARGE(A$3:A1139,1))</f>
        <v>0</v>
      </c>
      <c r="B1142" s="1353">
        <f t="shared" ca="1" si="334"/>
        <v>22</v>
      </c>
      <c r="C1142" s="1353">
        <f t="shared" ca="1" si="335"/>
        <v>1</v>
      </c>
      <c r="D1142" s="1354">
        <f t="shared" ca="1" si="336"/>
        <v>1</v>
      </c>
      <c r="E1142" s="1354">
        <f t="shared" ca="1" si="337"/>
        <v>1</v>
      </c>
      <c r="F1142" s="209"/>
    </row>
    <row r="1143" spans="1:6" ht="14.1" customHeight="1" x14ac:dyDescent="0.2">
      <c r="A1143" s="1353">
        <f ca="1">IF($H1143="UNIDADE CONSTRUTIVA",OFFSET(A1143,-1,0)+1,LARGE(A$3:A1140,1))</f>
        <v>0</v>
      </c>
      <c r="B1143" s="1353">
        <f t="shared" ca="1" si="334"/>
        <v>22</v>
      </c>
      <c r="C1143" s="1353">
        <f t="shared" ca="1" si="335"/>
        <v>1</v>
      </c>
      <c r="D1143" s="1354">
        <f t="shared" ca="1" si="336"/>
        <v>1</v>
      </c>
      <c r="E1143" s="1354">
        <f t="shared" ca="1" si="337"/>
        <v>1</v>
      </c>
      <c r="F1143" s="209"/>
    </row>
    <row r="1144" spans="1:6" ht="14.1" customHeight="1" x14ac:dyDescent="0.2">
      <c r="A1144" s="1353">
        <f ca="1">IF($H1144="UNIDADE CONSTRUTIVA",OFFSET(A1144,-1,0)+1,LARGE(A$3:A1141,1))</f>
        <v>0</v>
      </c>
      <c r="B1144" s="1353">
        <f t="shared" ca="1" si="334"/>
        <v>22</v>
      </c>
      <c r="C1144" s="1353">
        <f t="shared" ca="1" si="335"/>
        <v>1</v>
      </c>
      <c r="D1144" s="1354">
        <f t="shared" ca="1" si="336"/>
        <v>1</v>
      </c>
      <c r="E1144" s="1354">
        <f t="shared" ca="1" si="337"/>
        <v>1</v>
      </c>
      <c r="F1144" s="209"/>
    </row>
    <row r="1145" spans="1:6" ht="14.1" customHeight="1" x14ac:dyDescent="0.2">
      <c r="A1145" s="1353">
        <f ca="1">IF($H1145="UNIDADE CONSTRUTIVA",OFFSET(A1145,-1,0)+1,LARGE(A$3:A1142,1))</f>
        <v>0</v>
      </c>
      <c r="B1145" s="1353">
        <f t="shared" ca="1" si="334"/>
        <v>22</v>
      </c>
      <c r="C1145" s="1353">
        <f t="shared" ca="1" si="335"/>
        <v>1</v>
      </c>
      <c r="D1145" s="1354">
        <f t="shared" ca="1" si="336"/>
        <v>1</v>
      </c>
      <c r="E1145" s="1354">
        <f t="shared" ca="1" si="337"/>
        <v>1</v>
      </c>
      <c r="F1145" s="209"/>
    </row>
    <row r="1146" spans="1:6" ht="14.1" customHeight="1" x14ac:dyDescent="0.2">
      <c r="A1146" s="1353">
        <f ca="1">IF($H1146="UNIDADE CONSTRUTIVA",OFFSET(A1146,-1,0)+1,LARGE(A$3:A1143,1))</f>
        <v>0</v>
      </c>
      <c r="B1146" s="1353">
        <f t="shared" ca="1" si="334"/>
        <v>22</v>
      </c>
      <c r="C1146" s="1353">
        <f t="shared" ca="1" si="335"/>
        <v>1</v>
      </c>
      <c r="D1146" s="1354">
        <f t="shared" ca="1" si="336"/>
        <v>1</v>
      </c>
      <c r="E1146" s="1354">
        <f t="shared" ca="1" si="337"/>
        <v>1</v>
      </c>
      <c r="F1146" s="209"/>
    </row>
    <row r="1147" spans="1:6" ht="14.1" customHeight="1" x14ac:dyDescent="0.2">
      <c r="A1147" s="1353">
        <f ca="1">IF($H1147="UNIDADE CONSTRUTIVA",OFFSET(A1147,-1,0)+1,LARGE(A$3:A1144,1))</f>
        <v>0</v>
      </c>
      <c r="B1147" s="1353">
        <f t="shared" ca="1" si="334"/>
        <v>22</v>
      </c>
      <c r="C1147" s="1353">
        <f t="shared" ca="1" si="335"/>
        <v>1</v>
      </c>
      <c r="D1147" s="1354">
        <f t="shared" ca="1" si="336"/>
        <v>1</v>
      </c>
      <c r="E1147" s="1354">
        <f t="shared" ca="1" si="337"/>
        <v>1</v>
      </c>
      <c r="F1147" s="209"/>
    </row>
    <row r="1148" spans="1:6" ht="14.1" customHeight="1" x14ac:dyDescent="0.2">
      <c r="A1148" s="1353">
        <f ca="1">IF($H1148="UNIDADE CONSTRUTIVA",OFFSET(A1148,-1,0)+1,LARGE(A$3:A1145,1))</f>
        <v>0</v>
      </c>
      <c r="B1148" s="1353">
        <f t="shared" ca="1" si="334"/>
        <v>22</v>
      </c>
      <c r="C1148" s="1353">
        <f t="shared" ca="1" si="335"/>
        <v>1</v>
      </c>
      <c r="D1148" s="1354">
        <f t="shared" ca="1" si="336"/>
        <v>1</v>
      </c>
      <c r="E1148" s="1354">
        <f t="shared" ca="1" si="337"/>
        <v>1</v>
      </c>
      <c r="F1148" s="209"/>
    </row>
    <row r="1149" spans="1:6" ht="14.1" customHeight="1" x14ac:dyDescent="0.2">
      <c r="A1149" s="1353">
        <f ca="1">IF($H1149="UNIDADE CONSTRUTIVA",OFFSET(A1149,-1,0)+1,LARGE(A$3:A1146,1))</f>
        <v>0</v>
      </c>
      <c r="B1149" s="1353">
        <f t="shared" ca="1" si="334"/>
        <v>22</v>
      </c>
      <c r="C1149" s="1353">
        <f t="shared" ca="1" si="335"/>
        <v>1</v>
      </c>
      <c r="D1149" s="1354">
        <f t="shared" ca="1" si="336"/>
        <v>1</v>
      </c>
      <c r="E1149" s="1354">
        <f t="shared" ca="1" si="337"/>
        <v>1</v>
      </c>
      <c r="F1149" s="209"/>
    </row>
    <row r="1150" spans="1:6" ht="14.1" customHeight="1" x14ac:dyDescent="0.2">
      <c r="A1150" s="1353">
        <f ca="1">IF($H1150="UNIDADE CONSTRUTIVA",OFFSET(A1150,-1,0)+1,LARGE(A$3:A1147,1))</f>
        <v>0</v>
      </c>
      <c r="B1150" s="1353">
        <f t="shared" ca="1" si="334"/>
        <v>22</v>
      </c>
      <c r="C1150" s="1353">
        <f t="shared" ca="1" si="335"/>
        <v>1</v>
      </c>
      <c r="D1150" s="1354">
        <f t="shared" ca="1" si="336"/>
        <v>1</v>
      </c>
      <c r="E1150" s="1354">
        <f t="shared" ca="1" si="337"/>
        <v>1</v>
      </c>
      <c r="F1150" s="209"/>
    </row>
    <row r="1151" spans="1:6" ht="14.1" customHeight="1" x14ac:dyDescent="0.2">
      <c r="A1151" s="1353">
        <f ca="1">IF($H1151="UNIDADE CONSTRUTIVA",OFFSET(A1151,-1,0)+1,LARGE(A$3:A1148,1))</f>
        <v>0</v>
      </c>
      <c r="B1151" s="1353">
        <f t="shared" ca="1" si="334"/>
        <v>22</v>
      </c>
      <c r="C1151" s="1353">
        <f t="shared" ca="1" si="335"/>
        <v>1</v>
      </c>
      <c r="D1151" s="1354">
        <f t="shared" ca="1" si="336"/>
        <v>1</v>
      </c>
      <c r="E1151" s="1354">
        <f t="shared" ca="1" si="337"/>
        <v>1</v>
      </c>
      <c r="F1151" s="209"/>
    </row>
    <row r="1152" spans="1:6" ht="14.1" customHeight="1" x14ac:dyDescent="0.2">
      <c r="A1152" s="1353">
        <f ca="1">IF($H1152="UNIDADE CONSTRUTIVA",OFFSET(A1152,-1,0)+1,LARGE(A$3:A1149,1))</f>
        <v>0</v>
      </c>
      <c r="B1152" s="1353">
        <f t="shared" ca="1" si="334"/>
        <v>22</v>
      </c>
      <c r="C1152" s="1353">
        <f t="shared" ca="1" si="335"/>
        <v>1</v>
      </c>
      <c r="D1152" s="1354">
        <f t="shared" ca="1" si="336"/>
        <v>1</v>
      </c>
      <c r="E1152" s="1354">
        <f t="shared" ca="1" si="337"/>
        <v>1</v>
      </c>
      <c r="F1152" s="209"/>
    </row>
    <row r="1153" spans="1:6" ht="14.1" customHeight="1" x14ac:dyDescent="0.2">
      <c r="A1153" s="1353">
        <f ca="1">IF($H1153="UNIDADE CONSTRUTIVA",OFFSET(A1153,-1,0)+1,LARGE(A$3:A1150,1))</f>
        <v>0</v>
      </c>
      <c r="B1153" s="1353">
        <f t="shared" ca="1" si="334"/>
        <v>22</v>
      </c>
      <c r="C1153" s="1353">
        <f t="shared" ca="1" si="335"/>
        <v>1</v>
      </c>
      <c r="D1153" s="1354">
        <f t="shared" ca="1" si="336"/>
        <v>1</v>
      </c>
      <c r="E1153" s="1354">
        <f t="shared" ca="1" si="337"/>
        <v>1</v>
      </c>
      <c r="F1153" s="209"/>
    </row>
    <row r="1154" spans="1:6" ht="14.1" customHeight="1" x14ac:dyDescent="0.2">
      <c r="A1154" s="1353">
        <f ca="1">IF($H1154="UNIDADE CONSTRUTIVA",OFFSET(A1154,-1,0)+1,LARGE(A$3:A1151,1))</f>
        <v>0</v>
      </c>
      <c r="B1154" s="1353">
        <f t="shared" ca="1" si="334"/>
        <v>22</v>
      </c>
      <c r="C1154" s="1353">
        <f t="shared" ca="1" si="335"/>
        <v>1</v>
      </c>
      <c r="D1154" s="1354">
        <f t="shared" ca="1" si="336"/>
        <v>1</v>
      </c>
      <c r="E1154" s="1354">
        <f t="shared" ca="1" si="337"/>
        <v>1</v>
      </c>
      <c r="F1154" s="209"/>
    </row>
    <row r="1155" spans="1:6" ht="14.1" customHeight="1" x14ac:dyDescent="0.2">
      <c r="A1155" s="1353">
        <f ca="1">IF($H1155="UNIDADE CONSTRUTIVA",OFFSET(A1155,-1,0)+1,LARGE(A$3:A1152,1))</f>
        <v>0</v>
      </c>
      <c r="B1155" s="1353">
        <f t="shared" ca="1" si="334"/>
        <v>22</v>
      </c>
      <c r="C1155" s="1353">
        <f t="shared" ca="1" si="335"/>
        <v>1</v>
      </c>
      <c r="D1155" s="1354">
        <f t="shared" ca="1" si="336"/>
        <v>1</v>
      </c>
      <c r="E1155" s="1354">
        <f t="shared" ca="1" si="337"/>
        <v>1</v>
      </c>
      <c r="F1155" s="209"/>
    </row>
    <row r="1156" spans="1:6" ht="14.1" customHeight="1" x14ac:dyDescent="0.2">
      <c r="A1156" s="1353">
        <f ca="1">IF($H1156="UNIDADE CONSTRUTIVA",OFFSET(A1156,-1,0)+1,LARGE(A$3:A1153,1))</f>
        <v>0</v>
      </c>
      <c r="B1156" s="1353">
        <f t="shared" ca="1" si="334"/>
        <v>22</v>
      </c>
      <c r="C1156" s="1353">
        <f t="shared" ca="1" si="335"/>
        <v>1</v>
      </c>
      <c r="D1156" s="1354">
        <f t="shared" ca="1" si="336"/>
        <v>1</v>
      </c>
      <c r="E1156" s="1354">
        <f t="shared" ca="1" si="337"/>
        <v>1</v>
      </c>
      <c r="F1156" s="209"/>
    </row>
    <row r="1157" spans="1:6" ht="14.1" customHeight="1" x14ac:dyDescent="0.2">
      <c r="A1157" s="1353">
        <f ca="1">IF($H1157="UNIDADE CONSTRUTIVA",OFFSET(A1157,-1,0)+1,LARGE(A$3:A1154,1))</f>
        <v>0</v>
      </c>
      <c r="B1157" s="1353">
        <f t="shared" ca="1" si="334"/>
        <v>22</v>
      </c>
      <c r="C1157" s="1353">
        <f t="shared" ca="1" si="335"/>
        <v>1</v>
      </c>
      <c r="D1157" s="1354">
        <f t="shared" ca="1" si="336"/>
        <v>1</v>
      </c>
      <c r="E1157" s="1354">
        <f t="shared" ca="1" si="337"/>
        <v>1</v>
      </c>
      <c r="F1157" s="209"/>
    </row>
    <row r="1158" spans="1:6" ht="14.1" customHeight="1" x14ac:dyDescent="0.2">
      <c r="A1158" s="1353">
        <f ca="1">IF($H1158="UNIDADE CONSTRUTIVA",OFFSET(A1158,-1,0)+1,LARGE(A$3:A1155,1))</f>
        <v>0</v>
      </c>
      <c r="B1158" s="1353">
        <f t="shared" ca="1" si="334"/>
        <v>22</v>
      </c>
      <c r="C1158" s="1353">
        <f t="shared" ca="1" si="335"/>
        <v>1</v>
      </c>
      <c r="D1158" s="1354">
        <f t="shared" ca="1" si="336"/>
        <v>1</v>
      </c>
      <c r="E1158" s="1354">
        <f t="shared" ca="1" si="337"/>
        <v>1</v>
      </c>
      <c r="F1158" s="209"/>
    </row>
    <row r="1159" spans="1:6" ht="14.1" customHeight="1" x14ac:dyDescent="0.2">
      <c r="A1159" s="1353">
        <f ca="1">IF($H1159="UNIDADE CONSTRUTIVA",OFFSET(A1159,-1,0)+1,LARGE(A$3:A1156,1))</f>
        <v>0</v>
      </c>
      <c r="B1159" s="1353">
        <f t="shared" ca="1" si="334"/>
        <v>22</v>
      </c>
      <c r="C1159" s="1353">
        <f t="shared" ca="1" si="335"/>
        <v>1</v>
      </c>
      <c r="D1159" s="1354">
        <f t="shared" ca="1" si="336"/>
        <v>1</v>
      </c>
      <c r="E1159" s="1354">
        <f t="shared" ca="1" si="337"/>
        <v>1</v>
      </c>
      <c r="F1159" s="209"/>
    </row>
    <row r="1160" spans="1:6" ht="14.1" customHeight="1" x14ac:dyDescent="0.2">
      <c r="A1160" s="1353">
        <f ca="1">IF($H1160="UNIDADE CONSTRUTIVA",OFFSET(A1160,-1,0)+1,LARGE(A$3:A1157,1))</f>
        <v>0</v>
      </c>
      <c r="B1160" s="1353">
        <f t="shared" ca="1" si="334"/>
        <v>22</v>
      </c>
      <c r="C1160" s="1353">
        <f t="shared" ca="1" si="335"/>
        <v>1</v>
      </c>
      <c r="D1160" s="1354">
        <f t="shared" ca="1" si="336"/>
        <v>1</v>
      </c>
      <c r="E1160" s="1354">
        <f t="shared" ca="1" si="337"/>
        <v>1</v>
      </c>
      <c r="F1160" s="209"/>
    </row>
    <row r="1161" spans="1:6" ht="14.1" customHeight="1" x14ac:dyDescent="0.2">
      <c r="A1161" s="1353">
        <f ca="1">IF($H1161="UNIDADE CONSTRUTIVA",OFFSET(A1161,-1,0)+1,LARGE(A$3:A1158,1))</f>
        <v>0</v>
      </c>
      <c r="B1161" s="1353">
        <f t="shared" ca="1" si="334"/>
        <v>22</v>
      </c>
      <c r="C1161" s="1353">
        <f t="shared" ca="1" si="335"/>
        <v>1</v>
      </c>
      <c r="D1161" s="1354">
        <f t="shared" ca="1" si="336"/>
        <v>1</v>
      </c>
      <c r="E1161" s="1354">
        <f t="shared" ca="1" si="337"/>
        <v>1</v>
      </c>
      <c r="F1161" s="209"/>
    </row>
    <row r="1162" spans="1:6" ht="14.1" customHeight="1" x14ac:dyDescent="0.2">
      <c r="A1162" s="1353">
        <f ca="1">IF($H1162="UNIDADE CONSTRUTIVA",OFFSET(A1162,-1,0)+1,LARGE(A$3:A1159,1))</f>
        <v>0</v>
      </c>
      <c r="B1162" s="1353">
        <f t="shared" ca="1" si="334"/>
        <v>22</v>
      </c>
      <c r="C1162" s="1353">
        <f t="shared" ca="1" si="335"/>
        <v>1</v>
      </c>
      <c r="D1162" s="1354">
        <f t="shared" ca="1" si="336"/>
        <v>1</v>
      </c>
      <c r="E1162" s="1354">
        <f t="shared" ca="1" si="337"/>
        <v>1</v>
      </c>
      <c r="F1162" s="209"/>
    </row>
    <row r="1163" spans="1:6" ht="14.1" customHeight="1" x14ac:dyDescent="0.2">
      <c r="A1163" s="1353">
        <f ca="1">IF($H1163="UNIDADE CONSTRUTIVA",OFFSET(A1163,-1,0)+1,LARGE(A$3:A1160,1))</f>
        <v>0</v>
      </c>
      <c r="B1163" s="1353">
        <f t="shared" ca="1" si="334"/>
        <v>22</v>
      </c>
      <c r="C1163" s="1353">
        <f t="shared" ca="1" si="335"/>
        <v>1</v>
      </c>
      <c r="D1163" s="1354">
        <f t="shared" ca="1" si="336"/>
        <v>1</v>
      </c>
      <c r="E1163" s="1354">
        <f t="shared" ca="1" si="337"/>
        <v>1</v>
      </c>
      <c r="F1163" s="209"/>
    </row>
    <row r="1164" spans="1:6" ht="14.1" customHeight="1" x14ac:dyDescent="0.2">
      <c r="A1164" s="1353">
        <f ca="1">IF($H1164="UNIDADE CONSTRUTIVA",OFFSET(A1164,-1,0)+1,LARGE(A$3:A1161,1))</f>
        <v>0</v>
      </c>
      <c r="B1164" s="1353">
        <f t="shared" ca="1" si="334"/>
        <v>22</v>
      </c>
      <c r="C1164" s="1353">
        <f t="shared" ca="1" si="335"/>
        <v>1</v>
      </c>
      <c r="D1164" s="1354">
        <f t="shared" ca="1" si="336"/>
        <v>1</v>
      </c>
      <c r="E1164" s="1354">
        <f t="shared" ca="1" si="337"/>
        <v>1</v>
      </c>
      <c r="F1164" s="209"/>
    </row>
    <row r="1165" spans="1:6" ht="14.1" customHeight="1" x14ac:dyDescent="0.2">
      <c r="A1165" s="1353">
        <f ca="1">IF($H1165="UNIDADE CONSTRUTIVA",OFFSET(A1165,-1,0)+1,LARGE(A$3:A1162,1))</f>
        <v>0</v>
      </c>
      <c r="B1165" s="1353">
        <f t="shared" ca="1" si="334"/>
        <v>22</v>
      </c>
      <c r="C1165" s="1353">
        <f t="shared" ca="1" si="335"/>
        <v>1</v>
      </c>
      <c r="D1165" s="1354">
        <f t="shared" ca="1" si="336"/>
        <v>1</v>
      </c>
      <c r="E1165" s="1354">
        <f t="shared" ca="1" si="337"/>
        <v>1</v>
      </c>
      <c r="F1165" s="209"/>
    </row>
    <row r="1166" spans="1:6" ht="14.1" customHeight="1" x14ac:dyDescent="0.2">
      <c r="A1166" s="1353">
        <f ca="1">IF($H1166="UNIDADE CONSTRUTIVA",OFFSET(A1166,-1,0)+1,LARGE(A$3:A1163,1))</f>
        <v>0</v>
      </c>
      <c r="B1166" s="1353">
        <f t="shared" ca="1" si="334"/>
        <v>22</v>
      </c>
      <c r="C1166" s="1353">
        <f t="shared" ca="1" si="335"/>
        <v>1</v>
      </c>
      <c r="D1166" s="1354">
        <f t="shared" ca="1" si="336"/>
        <v>1</v>
      </c>
      <c r="E1166" s="1354">
        <f t="shared" ca="1" si="337"/>
        <v>1</v>
      </c>
      <c r="F1166" s="209"/>
    </row>
    <row r="1167" spans="1:6" ht="14.1" customHeight="1" x14ac:dyDescent="0.2">
      <c r="A1167" s="1353">
        <f ca="1">IF($H1167="UNIDADE CONSTRUTIVA",OFFSET(A1167,-1,0)+1,LARGE(A$3:A1164,1))</f>
        <v>0</v>
      </c>
      <c r="B1167" s="1353">
        <f t="shared" ca="1" si="334"/>
        <v>22</v>
      </c>
      <c r="C1167" s="1353">
        <f t="shared" ca="1" si="335"/>
        <v>1</v>
      </c>
      <c r="D1167" s="1354">
        <f t="shared" ca="1" si="336"/>
        <v>1</v>
      </c>
      <c r="E1167" s="1354">
        <f t="shared" ca="1" si="337"/>
        <v>1</v>
      </c>
      <c r="F1167" s="209"/>
    </row>
    <row r="1168" spans="1:6" ht="14.1" customHeight="1" x14ac:dyDescent="0.2">
      <c r="A1168" s="1353">
        <f ca="1">IF($H1168="UNIDADE CONSTRUTIVA",OFFSET(A1168,-1,0)+1,LARGE(A$3:A1165,1))</f>
        <v>0</v>
      </c>
      <c r="B1168" s="1353">
        <f t="shared" ca="1" si="334"/>
        <v>22</v>
      </c>
      <c r="C1168" s="1353">
        <f t="shared" ca="1" si="335"/>
        <v>1</v>
      </c>
      <c r="D1168" s="1354">
        <f t="shared" ca="1" si="336"/>
        <v>1</v>
      </c>
      <c r="E1168" s="1354">
        <f t="shared" ca="1" si="337"/>
        <v>1</v>
      </c>
      <c r="F1168" s="209"/>
    </row>
    <row r="1169" spans="1:6" ht="14.1" customHeight="1" x14ac:dyDescent="0.2">
      <c r="A1169" s="1353">
        <f ca="1">IF($H1169="UNIDADE CONSTRUTIVA",OFFSET(A1169,-1,0)+1,LARGE(A$3:A1166,1))</f>
        <v>0</v>
      </c>
      <c r="B1169" s="1353">
        <f t="shared" ca="1" si="334"/>
        <v>22</v>
      </c>
      <c r="C1169" s="1353">
        <f t="shared" ca="1" si="335"/>
        <v>1</v>
      </c>
      <c r="D1169" s="1354">
        <f t="shared" ca="1" si="336"/>
        <v>1</v>
      </c>
      <c r="E1169" s="1354">
        <f t="shared" ca="1" si="337"/>
        <v>1</v>
      </c>
      <c r="F1169" s="209"/>
    </row>
    <row r="1170" spans="1:6" ht="14.1" customHeight="1" x14ac:dyDescent="0.2">
      <c r="A1170" s="1353">
        <f ca="1">IF($H1170="UNIDADE CONSTRUTIVA",OFFSET(A1170,-1,0)+1,LARGE(A$3:A1167,1))</f>
        <v>0</v>
      </c>
      <c r="B1170" s="1353">
        <f t="shared" ref="B1170:B1233" ca="1" si="338">IF(H1170="UNIDADE CONSTRUTIVA",0,IF(H1170="CÉLULA CONSTRUTIVA",OFFSET(B1170,-1,0)+1,OFFSET(B1170,-1,0)))</f>
        <v>22</v>
      </c>
      <c r="C1170" s="1353">
        <f t="shared" ref="C1170:C1233" ca="1" si="339">IF(H1170="CÉLULA CONSTRUTIVA",0,IF(H1170="ETAPA",OFFSET(C1170,-1,0)+1,OFFSET(C1170,-1,0)))</f>
        <v>1</v>
      </c>
      <c r="D1170" s="1354">
        <f t="shared" ref="D1170:D1233" ca="1" si="340">IF(H1170="ETAPA",0,IF(H1170="SUBETAPA",OFFSET(D1170,-1,0)+1,OFFSET(D1170,-1,0)))</f>
        <v>1</v>
      </c>
      <c r="E1170" s="1354">
        <f t="shared" ref="E1170:E1233" ca="1" si="341">IF(H1170="Subetapa",0,IF(H1170="serviço",OFFSET(E1170,-1,0)+1,OFFSET(E1170,-1,0)))</f>
        <v>1</v>
      </c>
      <c r="F1170" s="209"/>
    </row>
    <row r="1171" spans="1:6" ht="14.1" customHeight="1" x14ac:dyDescent="0.2">
      <c r="A1171" s="1353">
        <f ca="1">IF($H1171="UNIDADE CONSTRUTIVA",OFFSET(A1171,-1,0)+1,LARGE(A$3:A1168,1))</f>
        <v>0</v>
      </c>
      <c r="B1171" s="1353">
        <f t="shared" ca="1" si="338"/>
        <v>22</v>
      </c>
      <c r="C1171" s="1353">
        <f t="shared" ca="1" si="339"/>
        <v>1</v>
      </c>
      <c r="D1171" s="1354">
        <f t="shared" ca="1" si="340"/>
        <v>1</v>
      </c>
      <c r="E1171" s="1354">
        <f t="shared" ca="1" si="341"/>
        <v>1</v>
      </c>
      <c r="F1171" s="209"/>
    </row>
    <row r="1172" spans="1:6" ht="14.1" customHeight="1" x14ac:dyDescent="0.2">
      <c r="A1172" s="1353">
        <f ca="1">IF($H1172="UNIDADE CONSTRUTIVA",OFFSET(A1172,-1,0)+1,LARGE(A$3:A1169,1))</f>
        <v>0</v>
      </c>
      <c r="B1172" s="1353">
        <f t="shared" ca="1" si="338"/>
        <v>22</v>
      </c>
      <c r="C1172" s="1353">
        <f t="shared" ca="1" si="339"/>
        <v>1</v>
      </c>
      <c r="D1172" s="1354">
        <f t="shared" ca="1" si="340"/>
        <v>1</v>
      </c>
      <c r="E1172" s="1354">
        <f t="shared" ca="1" si="341"/>
        <v>1</v>
      </c>
      <c r="F1172" s="209"/>
    </row>
    <row r="1173" spans="1:6" ht="14.1" customHeight="1" x14ac:dyDescent="0.2">
      <c r="A1173" s="1353">
        <f ca="1">IF($H1173="UNIDADE CONSTRUTIVA",OFFSET(A1173,-1,0)+1,LARGE(A$3:A1170,1))</f>
        <v>0</v>
      </c>
      <c r="B1173" s="1353">
        <f t="shared" ca="1" si="338"/>
        <v>22</v>
      </c>
      <c r="C1173" s="1353">
        <f t="shared" ca="1" si="339"/>
        <v>1</v>
      </c>
      <c r="D1173" s="1354">
        <f t="shared" ca="1" si="340"/>
        <v>1</v>
      </c>
      <c r="E1173" s="1354">
        <f t="shared" ca="1" si="341"/>
        <v>1</v>
      </c>
      <c r="F1173" s="209"/>
    </row>
    <row r="1174" spans="1:6" ht="14.1" customHeight="1" x14ac:dyDescent="0.2">
      <c r="A1174" s="1353">
        <f ca="1">IF($H1174="UNIDADE CONSTRUTIVA",OFFSET(A1174,-1,0)+1,LARGE(A$3:A1171,1))</f>
        <v>0</v>
      </c>
      <c r="B1174" s="1353">
        <f t="shared" ca="1" si="338"/>
        <v>22</v>
      </c>
      <c r="C1174" s="1353">
        <f t="shared" ca="1" si="339"/>
        <v>1</v>
      </c>
      <c r="D1174" s="1354">
        <f t="shared" ca="1" si="340"/>
        <v>1</v>
      </c>
      <c r="E1174" s="1354">
        <f t="shared" ca="1" si="341"/>
        <v>1</v>
      </c>
      <c r="F1174" s="209"/>
    </row>
    <row r="1175" spans="1:6" ht="14.1" customHeight="1" x14ac:dyDescent="0.2">
      <c r="A1175" s="1353">
        <f ca="1">IF($H1175="UNIDADE CONSTRUTIVA",OFFSET(A1175,-1,0)+1,LARGE(A$3:A1172,1))</f>
        <v>0</v>
      </c>
      <c r="B1175" s="1353">
        <f t="shared" ca="1" si="338"/>
        <v>22</v>
      </c>
      <c r="C1175" s="1353">
        <f t="shared" ca="1" si="339"/>
        <v>1</v>
      </c>
      <c r="D1175" s="1354">
        <f t="shared" ca="1" si="340"/>
        <v>1</v>
      </c>
      <c r="E1175" s="1354">
        <f t="shared" ca="1" si="341"/>
        <v>1</v>
      </c>
      <c r="F1175" s="209"/>
    </row>
    <row r="1176" spans="1:6" ht="14.1" customHeight="1" x14ac:dyDescent="0.2">
      <c r="A1176" s="1353">
        <f ca="1">IF($H1176="UNIDADE CONSTRUTIVA",OFFSET(A1176,-1,0)+1,LARGE(A$3:A1173,1))</f>
        <v>0</v>
      </c>
      <c r="B1176" s="1353">
        <f t="shared" ca="1" si="338"/>
        <v>22</v>
      </c>
      <c r="C1176" s="1353">
        <f t="shared" ca="1" si="339"/>
        <v>1</v>
      </c>
      <c r="D1176" s="1354">
        <f t="shared" ca="1" si="340"/>
        <v>1</v>
      </c>
      <c r="E1176" s="1354">
        <f t="shared" ca="1" si="341"/>
        <v>1</v>
      </c>
      <c r="F1176" s="209"/>
    </row>
    <row r="1177" spans="1:6" ht="14.1" customHeight="1" x14ac:dyDescent="0.2">
      <c r="A1177" s="1353">
        <f ca="1">IF($H1177="UNIDADE CONSTRUTIVA",OFFSET(A1177,-1,0)+1,LARGE(A$3:A1174,1))</f>
        <v>0</v>
      </c>
      <c r="B1177" s="1353">
        <f t="shared" ca="1" si="338"/>
        <v>22</v>
      </c>
      <c r="C1177" s="1353">
        <f t="shared" ca="1" si="339"/>
        <v>1</v>
      </c>
      <c r="D1177" s="1354">
        <f t="shared" ca="1" si="340"/>
        <v>1</v>
      </c>
      <c r="E1177" s="1354">
        <f t="shared" ca="1" si="341"/>
        <v>1</v>
      </c>
      <c r="F1177" s="209"/>
    </row>
    <row r="1178" spans="1:6" ht="14.1" customHeight="1" x14ac:dyDescent="0.2">
      <c r="A1178" s="1353">
        <f ca="1">IF($H1178="UNIDADE CONSTRUTIVA",OFFSET(A1178,-1,0)+1,LARGE(A$3:A1175,1))</f>
        <v>0</v>
      </c>
      <c r="B1178" s="1353">
        <f t="shared" ca="1" si="338"/>
        <v>22</v>
      </c>
      <c r="C1178" s="1353">
        <f t="shared" ca="1" si="339"/>
        <v>1</v>
      </c>
      <c r="D1178" s="1354">
        <f t="shared" ca="1" si="340"/>
        <v>1</v>
      </c>
      <c r="E1178" s="1354">
        <f t="shared" ca="1" si="341"/>
        <v>1</v>
      </c>
      <c r="F1178" s="209"/>
    </row>
    <row r="1179" spans="1:6" ht="14.1" customHeight="1" x14ac:dyDescent="0.2">
      <c r="A1179" s="1353">
        <f ca="1">IF($H1179="UNIDADE CONSTRUTIVA",OFFSET(A1179,-1,0)+1,LARGE(A$3:A1176,1))</f>
        <v>0</v>
      </c>
      <c r="B1179" s="1353">
        <f t="shared" ca="1" si="338"/>
        <v>22</v>
      </c>
      <c r="C1179" s="1353">
        <f t="shared" ca="1" si="339"/>
        <v>1</v>
      </c>
      <c r="D1179" s="1354">
        <f t="shared" ca="1" si="340"/>
        <v>1</v>
      </c>
      <c r="E1179" s="1354">
        <f t="shared" ca="1" si="341"/>
        <v>1</v>
      </c>
      <c r="F1179" s="209"/>
    </row>
    <row r="1180" spans="1:6" ht="14.1" customHeight="1" x14ac:dyDescent="0.2">
      <c r="A1180" s="1353">
        <f ca="1">IF($H1180="UNIDADE CONSTRUTIVA",OFFSET(A1180,-1,0)+1,LARGE(A$3:A1177,1))</f>
        <v>0</v>
      </c>
      <c r="B1180" s="1353">
        <f t="shared" ca="1" si="338"/>
        <v>22</v>
      </c>
      <c r="C1180" s="1353">
        <f t="shared" ca="1" si="339"/>
        <v>1</v>
      </c>
      <c r="D1180" s="1354">
        <f t="shared" ca="1" si="340"/>
        <v>1</v>
      </c>
      <c r="E1180" s="1354">
        <f t="shared" ca="1" si="341"/>
        <v>1</v>
      </c>
      <c r="F1180" s="209"/>
    </row>
    <row r="1181" spans="1:6" ht="14.1" customHeight="1" x14ac:dyDescent="0.2">
      <c r="A1181" s="1353">
        <f ca="1">IF($H1181="UNIDADE CONSTRUTIVA",OFFSET(A1181,-1,0)+1,LARGE(A$3:A1178,1))</f>
        <v>0</v>
      </c>
      <c r="B1181" s="1353">
        <f t="shared" ca="1" si="338"/>
        <v>22</v>
      </c>
      <c r="C1181" s="1353">
        <f t="shared" ca="1" si="339"/>
        <v>1</v>
      </c>
      <c r="D1181" s="1354">
        <f t="shared" ca="1" si="340"/>
        <v>1</v>
      </c>
      <c r="E1181" s="1354">
        <f t="shared" ca="1" si="341"/>
        <v>1</v>
      </c>
      <c r="F1181" s="209"/>
    </row>
    <row r="1182" spans="1:6" ht="14.1" customHeight="1" x14ac:dyDescent="0.2">
      <c r="A1182" s="1353">
        <f ca="1">IF($H1182="UNIDADE CONSTRUTIVA",OFFSET(A1182,-1,0)+1,LARGE(A$3:A1179,1))</f>
        <v>0</v>
      </c>
      <c r="B1182" s="1353">
        <f t="shared" ca="1" si="338"/>
        <v>22</v>
      </c>
      <c r="C1182" s="1353">
        <f t="shared" ca="1" si="339"/>
        <v>1</v>
      </c>
      <c r="D1182" s="1354">
        <f t="shared" ca="1" si="340"/>
        <v>1</v>
      </c>
      <c r="E1182" s="1354">
        <f t="shared" ca="1" si="341"/>
        <v>1</v>
      </c>
      <c r="F1182" s="209"/>
    </row>
    <row r="1183" spans="1:6" ht="14.1" customHeight="1" x14ac:dyDescent="0.2">
      <c r="A1183" s="1353">
        <f ca="1">IF($H1183="UNIDADE CONSTRUTIVA",OFFSET(A1183,-1,0)+1,LARGE(A$3:A1180,1))</f>
        <v>0</v>
      </c>
      <c r="B1183" s="1353">
        <f t="shared" ca="1" si="338"/>
        <v>22</v>
      </c>
      <c r="C1183" s="1353">
        <f t="shared" ca="1" si="339"/>
        <v>1</v>
      </c>
      <c r="D1183" s="1354">
        <f t="shared" ca="1" si="340"/>
        <v>1</v>
      </c>
      <c r="E1183" s="1354">
        <f t="shared" ca="1" si="341"/>
        <v>1</v>
      </c>
      <c r="F1183" s="209"/>
    </row>
    <row r="1184" spans="1:6" ht="14.1" customHeight="1" x14ac:dyDescent="0.2">
      <c r="A1184" s="1353">
        <f ca="1">IF($H1184="UNIDADE CONSTRUTIVA",OFFSET(A1184,-1,0)+1,LARGE(A$3:A1181,1))</f>
        <v>0</v>
      </c>
      <c r="B1184" s="1353">
        <f t="shared" ca="1" si="338"/>
        <v>22</v>
      </c>
      <c r="C1184" s="1353">
        <f t="shared" ca="1" si="339"/>
        <v>1</v>
      </c>
      <c r="D1184" s="1354">
        <f t="shared" ca="1" si="340"/>
        <v>1</v>
      </c>
      <c r="E1184" s="1354">
        <f t="shared" ca="1" si="341"/>
        <v>1</v>
      </c>
      <c r="F1184" s="209"/>
    </row>
    <row r="1185" spans="1:6" ht="14.1" customHeight="1" x14ac:dyDescent="0.2">
      <c r="A1185" s="1353">
        <f ca="1">IF($H1185="UNIDADE CONSTRUTIVA",OFFSET(A1185,-1,0)+1,LARGE(A$3:A1182,1))</f>
        <v>0</v>
      </c>
      <c r="B1185" s="1353">
        <f t="shared" ca="1" si="338"/>
        <v>22</v>
      </c>
      <c r="C1185" s="1353">
        <f t="shared" ca="1" si="339"/>
        <v>1</v>
      </c>
      <c r="D1185" s="1354">
        <f t="shared" ca="1" si="340"/>
        <v>1</v>
      </c>
      <c r="E1185" s="1354">
        <f t="shared" ca="1" si="341"/>
        <v>1</v>
      </c>
      <c r="F1185" s="209"/>
    </row>
    <row r="1186" spans="1:6" ht="14.1" customHeight="1" x14ac:dyDescent="0.2">
      <c r="A1186" s="1353">
        <f ca="1">IF($H1186="UNIDADE CONSTRUTIVA",OFFSET(A1186,-1,0)+1,LARGE(A$3:A1183,1))</f>
        <v>0</v>
      </c>
      <c r="B1186" s="1353">
        <f t="shared" ca="1" si="338"/>
        <v>22</v>
      </c>
      <c r="C1186" s="1353">
        <f t="shared" ca="1" si="339"/>
        <v>1</v>
      </c>
      <c r="D1186" s="1354">
        <f t="shared" ca="1" si="340"/>
        <v>1</v>
      </c>
      <c r="E1186" s="1354">
        <f t="shared" ca="1" si="341"/>
        <v>1</v>
      </c>
      <c r="F1186" s="209"/>
    </row>
    <row r="1187" spans="1:6" ht="14.1" customHeight="1" x14ac:dyDescent="0.2">
      <c r="A1187" s="1353">
        <f ca="1">IF($H1187="UNIDADE CONSTRUTIVA",OFFSET(A1187,-1,0)+1,LARGE(A$3:A1184,1))</f>
        <v>0</v>
      </c>
      <c r="B1187" s="1353">
        <f t="shared" ca="1" si="338"/>
        <v>22</v>
      </c>
      <c r="C1187" s="1353">
        <f t="shared" ca="1" si="339"/>
        <v>1</v>
      </c>
      <c r="D1187" s="1354">
        <f t="shared" ca="1" si="340"/>
        <v>1</v>
      </c>
      <c r="E1187" s="1354">
        <f t="shared" ca="1" si="341"/>
        <v>1</v>
      </c>
      <c r="F1187" s="209"/>
    </row>
    <row r="1188" spans="1:6" ht="14.1" customHeight="1" x14ac:dyDescent="0.2">
      <c r="A1188" s="1353">
        <f ca="1">IF($H1188="UNIDADE CONSTRUTIVA",OFFSET(A1188,-1,0)+1,LARGE(A$3:A1185,1))</f>
        <v>0</v>
      </c>
      <c r="B1188" s="1353">
        <f t="shared" ca="1" si="338"/>
        <v>22</v>
      </c>
      <c r="C1188" s="1353">
        <f t="shared" ca="1" si="339"/>
        <v>1</v>
      </c>
      <c r="D1188" s="1354">
        <f t="shared" ca="1" si="340"/>
        <v>1</v>
      </c>
      <c r="E1188" s="1354">
        <f t="shared" ca="1" si="341"/>
        <v>1</v>
      </c>
      <c r="F1188" s="209"/>
    </row>
    <row r="1189" spans="1:6" ht="14.1" customHeight="1" x14ac:dyDescent="0.2">
      <c r="A1189" s="1353">
        <f ca="1">IF($H1189="UNIDADE CONSTRUTIVA",OFFSET(A1189,-1,0)+1,LARGE(A$3:A1186,1))</f>
        <v>0</v>
      </c>
      <c r="B1189" s="1353">
        <f t="shared" ca="1" si="338"/>
        <v>22</v>
      </c>
      <c r="C1189" s="1353">
        <f t="shared" ca="1" si="339"/>
        <v>1</v>
      </c>
      <c r="D1189" s="1354">
        <f t="shared" ca="1" si="340"/>
        <v>1</v>
      </c>
      <c r="E1189" s="1354">
        <f t="shared" ca="1" si="341"/>
        <v>1</v>
      </c>
      <c r="F1189" s="209"/>
    </row>
    <row r="1190" spans="1:6" ht="14.1" customHeight="1" x14ac:dyDescent="0.2">
      <c r="A1190" s="1353">
        <f ca="1">IF($H1190="UNIDADE CONSTRUTIVA",OFFSET(A1190,-1,0)+1,LARGE(A$3:A1187,1))</f>
        <v>0</v>
      </c>
      <c r="B1190" s="1353">
        <f t="shared" ca="1" si="338"/>
        <v>22</v>
      </c>
      <c r="C1190" s="1353">
        <f t="shared" ca="1" si="339"/>
        <v>1</v>
      </c>
      <c r="D1190" s="1354">
        <f t="shared" ca="1" si="340"/>
        <v>1</v>
      </c>
      <c r="E1190" s="1354">
        <f t="shared" ca="1" si="341"/>
        <v>1</v>
      </c>
      <c r="F1190" s="209"/>
    </row>
    <row r="1191" spans="1:6" ht="14.1" customHeight="1" x14ac:dyDescent="0.2">
      <c r="A1191" s="1353">
        <f ca="1">IF($H1191="UNIDADE CONSTRUTIVA",OFFSET(A1191,-1,0)+1,LARGE(A$3:A1188,1))</f>
        <v>0</v>
      </c>
      <c r="B1191" s="1353">
        <f t="shared" ca="1" si="338"/>
        <v>22</v>
      </c>
      <c r="C1191" s="1353">
        <f t="shared" ca="1" si="339"/>
        <v>1</v>
      </c>
      <c r="D1191" s="1354">
        <f t="shared" ca="1" si="340"/>
        <v>1</v>
      </c>
      <c r="E1191" s="1354">
        <f t="shared" ca="1" si="341"/>
        <v>1</v>
      </c>
      <c r="F1191" s="209"/>
    </row>
    <row r="1192" spans="1:6" ht="14.1" customHeight="1" x14ac:dyDescent="0.2">
      <c r="A1192" s="1353">
        <f ca="1">IF($H1192="UNIDADE CONSTRUTIVA",OFFSET(A1192,-1,0)+1,LARGE(A$3:A1189,1))</f>
        <v>0</v>
      </c>
      <c r="B1192" s="1353">
        <f t="shared" ca="1" si="338"/>
        <v>22</v>
      </c>
      <c r="C1192" s="1353">
        <f t="shared" ca="1" si="339"/>
        <v>1</v>
      </c>
      <c r="D1192" s="1354">
        <f t="shared" ca="1" si="340"/>
        <v>1</v>
      </c>
      <c r="E1192" s="1354">
        <f t="shared" ca="1" si="341"/>
        <v>1</v>
      </c>
      <c r="F1192" s="209"/>
    </row>
    <row r="1193" spans="1:6" ht="14.1" customHeight="1" x14ac:dyDescent="0.2">
      <c r="A1193" s="1353">
        <f ca="1">IF($H1193="UNIDADE CONSTRUTIVA",OFFSET(A1193,-1,0)+1,LARGE(A$3:A1190,1))</f>
        <v>0</v>
      </c>
      <c r="B1193" s="1353">
        <f t="shared" ca="1" si="338"/>
        <v>22</v>
      </c>
      <c r="C1193" s="1353">
        <f t="shared" ca="1" si="339"/>
        <v>1</v>
      </c>
      <c r="D1193" s="1354">
        <f t="shared" ca="1" si="340"/>
        <v>1</v>
      </c>
      <c r="E1193" s="1354">
        <f t="shared" ca="1" si="341"/>
        <v>1</v>
      </c>
      <c r="F1193" s="209"/>
    </row>
    <row r="1194" spans="1:6" ht="14.1" customHeight="1" x14ac:dyDescent="0.2">
      <c r="A1194" s="1353">
        <f ca="1">IF($H1194="UNIDADE CONSTRUTIVA",OFFSET(A1194,-1,0)+1,LARGE(A$3:A1191,1))</f>
        <v>0</v>
      </c>
      <c r="B1194" s="1353">
        <f t="shared" ca="1" si="338"/>
        <v>22</v>
      </c>
      <c r="C1194" s="1353">
        <f t="shared" ca="1" si="339"/>
        <v>1</v>
      </c>
      <c r="D1194" s="1354">
        <f t="shared" ca="1" si="340"/>
        <v>1</v>
      </c>
      <c r="E1194" s="1354">
        <f t="shared" ca="1" si="341"/>
        <v>1</v>
      </c>
      <c r="F1194" s="209"/>
    </row>
    <row r="1195" spans="1:6" ht="14.1" customHeight="1" x14ac:dyDescent="0.2">
      <c r="A1195" s="1353">
        <f ca="1">IF($H1195="UNIDADE CONSTRUTIVA",OFFSET(A1195,-1,0)+1,LARGE(A$3:A1192,1))</f>
        <v>0</v>
      </c>
      <c r="B1195" s="1353">
        <f t="shared" ca="1" si="338"/>
        <v>22</v>
      </c>
      <c r="C1195" s="1353">
        <f t="shared" ca="1" si="339"/>
        <v>1</v>
      </c>
      <c r="D1195" s="1354">
        <f t="shared" ca="1" si="340"/>
        <v>1</v>
      </c>
      <c r="E1195" s="1354">
        <f t="shared" ca="1" si="341"/>
        <v>1</v>
      </c>
      <c r="F1195" s="209"/>
    </row>
    <row r="1196" spans="1:6" ht="14.1" customHeight="1" x14ac:dyDescent="0.2">
      <c r="A1196" s="1353">
        <f ca="1">IF($H1196="UNIDADE CONSTRUTIVA",OFFSET(A1196,-1,0)+1,LARGE(A$3:A1193,1))</f>
        <v>0</v>
      </c>
      <c r="B1196" s="1353">
        <f t="shared" ca="1" si="338"/>
        <v>22</v>
      </c>
      <c r="C1196" s="1353">
        <f t="shared" ca="1" si="339"/>
        <v>1</v>
      </c>
      <c r="D1196" s="1354">
        <f t="shared" ca="1" si="340"/>
        <v>1</v>
      </c>
      <c r="E1196" s="1354">
        <f t="shared" ca="1" si="341"/>
        <v>1</v>
      </c>
      <c r="F1196" s="209"/>
    </row>
    <row r="1197" spans="1:6" ht="14.1" customHeight="1" x14ac:dyDescent="0.2">
      <c r="A1197" s="1353">
        <f ca="1">IF($H1197="UNIDADE CONSTRUTIVA",OFFSET(A1197,-1,0)+1,LARGE(A$3:A1194,1))</f>
        <v>0</v>
      </c>
      <c r="B1197" s="1353">
        <f t="shared" ca="1" si="338"/>
        <v>22</v>
      </c>
      <c r="C1197" s="1353">
        <f t="shared" ca="1" si="339"/>
        <v>1</v>
      </c>
      <c r="D1197" s="1354">
        <f t="shared" ca="1" si="340"/>
        <v>1</v>
      </c>
      <c r="E1197" s="1354">
        <f t="shared" ca="1" si="341"/>
        <v>1</v>
      </c>
      <c r="F1197" s="209"/>
    </row>
    <row r="1198" spans="1:6" ht="14.1" customHeight="1" x14ac:dyDescent="0.2">
      <c r="A1198" s="1353">
        <f ca="1">IF($H1198="UNIDADE CONSTRUTIVA",OFFSET(A1198,-1,0)+1,LARGE(A$3:A1195,1))</f>
        <v>0</v>
      </c>
      <c r="B1198" s="1353">
        <f t="shared" ca="1" si="338"/>
        <v>22</v>
      </c>
      <c r="C1198" s="1353">
        <f t="shared" ca="1" si="339"/>
        <v>1</v>
      </c>
      <c r="D1198" s="1354">
        <f t="shared" ca="1" si="340"/>
        <v>1</v>
      </c>
      <c r="E1198" s="1354">
        <f t="shared" ca="1" si="341"/>
        <v>1</v>
      </c>
      <c r="F1198" s="209"/>
    </row>
    <row r="1199" spans="1:6" ht="14.1" customHeight="1" x14ac:dyDescent="0.2">
      <c r="A1199" s="1353">
        <f ca="1">IF($H1199="UNIDADE CONSTRUTIVA",OFFSET(A1199,-1,0)+1,LARGE(A$3:A1196,1))</f>
        <v>0</v>
      </c>
      <c r="B1199" s="1353">
        <f t="shared" ca="1" si="338"/>
        <v>22</v>
      </c>
      <c r="C1199" s="1353">
        <f t="shared" ca="1" si="339"/>
        <v>1</v>
      </c>
      <c r="D1199" s="1354">
        <f t="shared" ca="1" si="340"/>
        <v>1</v>
      </c>
      <c r="E1199" s="1354">
        <f t="shared" ca="1" si="341"/>
        <v>1</v>
      </c>
      <c r="F1199" s="209"/>
    </row>
    <row r="1200" spans="1:6" ht="14.1" customHeight="1" x14ac:dyDescent="0.2">
      <c r="A1200" s="1353">
        <f ca="1">IF($H1200="UNIDADE CONSTRUTIVA",OFFSET(A1200,-1,0)+1,LARGE(A$3:A1197,1))</f>
        <v>0</v>
      </c>
      <c r="B1200" s="1353">
        <f t="shared" ca="1" si="338"/>
        <v>22</v>
      </c>
      <c r="C1200" s="1353">
        <f t="shared" ca="1" si="339"/>
        <v>1</v>
      </c>
      <c r="D1200" s="1354">
        <f t="shared" ca="1" si="340"/>
        <v>1</v>
      </c>
      <c r="E1200" s="1354">
        <f t="shared" ca="1" si="341"/>
        <v>1</v>
      </c>
      <c r="F1200" s="209"/>
    </row>
    <row r="1201" spans="1:6" ht="14.1" customHeight="1" x14ac:dyDescent="0.2">
      <c r="A1201" s="1353">
        <f ca="1">IF($H1201="UNIDADE CONSTRUTIVA",OFFSET(A1201,-1,0)+1,LARGE(A$3:A1198,1))</f>
        <v>0</v>
      </c>
      <c r="B1201" s="1353">
        <f t="shared" ca="1" si="338"/>
        <v>22</v>
      </c>
      <c r="C1201" s="1353">
        <f t="shared" ca="1" si="339"/>
        <v>1</v>
      </c>
      <c r="D1201" s="1354">
        <f t="shared" ca="1" si="340"/>
        <v>1</v>
      </c>
      <c r="E1201" s="1354">
        <f t="shared" ca="1" si="341"/>
        <v>1</v>
      </c>
      <c r="F1201" s="209"/>
    </row>
    <row r="1202" spans="1:6" ht="14.1" customHeight="1" x14ac:dyDescent="0.2">
      <c r="A1202" s="1353">
        <f ca="1">IF($H1202="UNIDADE CONSTRUTIVA",OFFSET(A1202,-1,0)+1,LARGE(A$3:A1199,1))</f>
        <v>0</v>
      </c>
      <c r="B1202" s="1353">
        <f t="shared" ca="1" si="338"/>
        <v>22</v>
      </c>
      <c r="C1202" s="1353">
        <f t="shared" ca="1" si="339"/>
        <v>1</v>
      </c>
      <c r="D1202" s="1354">
        <f t="shared" ca="1" si="340"/>
        <v>1</v>
      </c>
      <c r="E1202" s="1354">
        <f t="shared" ca="1" si="341"/>
        <v>1</v>
      </c>
      <c r="F1202" s="209"/>
    </row>
    <row r="1203" spans="1:6" ht="14.1" customHeight="1" x14ac:dyDescent="0.2">
      <c r="A1203" s="1353">
        <f ca="1">IF($H1203="UNIDADE CONSTRUTIVA",OFFSET(A1203,-1,0)+1,LARGE(A$3:A1200,1))</f>
        <v>0</v>
      </c>
      <c r="B1203" s="1353">
        <f t="shared" ca="1" si="338"/>
        <v>22</v>
      </c>
      <c r="C1203" s="1353">
        <f t="shared" ca="1" si="339"/>
        <v>1</v>
      </c>
      <c r="D1203" s="1354">
        <f t="shared" ca="1" si="340"/>
        <v>1</v>
      </c>
      <c r="E1203" s="1354">
        <f t="shared" ca="1" si="341"/>
        <v>1</v>
      </c>
      <c r="F1203" s="209"/>
    </row>
    <row r="1204" spans="1:6" ht="14.1" customHeight="1" x14ac:dyDescent="0.2">
      <c r="A1204" s="1353">
        <f ca="1">IF($H1204="UNIDADE CONSTRUTIVA",OFFSET(A1204,-1,0)+1,LARGE(A$3:A1201,1))</f>
        <v>0</v>
      </c>
      <c r="B1204" s="1353">
        <f t="shared" ca="1" si="338"/>
        <v>22</v>
      </c>
      <c r="C1204" s="1353">
        <f t="shared" ca="1" si="339"/>
        <v>1</v>
      </c>
      <c r="D1204" s="1354">
        <f t="shared" ca="1" si="340"/>
        <v>1</v>
      </c>
      <c r="E1204" s="1354">
        <f t="shared" ca="1" si="341"/>
        <v>1</v>
      </c>
      <c r="F1204" s="209"/>
    </row>
    <row r="1205" spans="1:6" ht="14.1" customHeight="1" x14ac:dyDescent="0.2">
      <c r="A1205" s="1353">
        <f ca="1">IF($H1205="UNIDADE CONSTRUTIVA",OFFSET(A1205,-1,0)+1,LARGE(A$3:A1202,1))</f>
        <v>0</v>
      </c>
      <c r="B1205" s="1353">
        <f t="shared" ca="1" si="338"/>
        <v>22</v>
      </c>
      <c r="C1205" s="1353">
        <f t="shared" ca="1" si="339"/>
        <v>1</v>
      </c>
      <c r="D1205" s="1354">
        <f t="shared" ca="1" si="340"/>
        <v>1</v>
      </c>
      <c r="E1205" s="1354">
        <f t="shared" ca="1" si="341"/>
        <v>1</v>
      </c>
      <c r="F1205" s="209"/>
    </row>
    <row r="1206" spans="1:6" ht="14.1" customHeight="1" x14ac:dyDescent="0.2">
      <c r="A1206" s="1353">
        <f ca="1">IF($H1206="UNIDADE CONSTRUTIVA",OFFSET(A1206,-1,0)+1,LARGE(A$3:A1203,1))</f>
        <v>0</v>
      </c>
      <c r="B1206" s="1353">
        <f t="shared" ca="1" si="338"/>
        <v>22</v>
      </c>
      <c r="C1206" s="1353">
        <f t="shared" ca="1" si="339"/>
        <v>1</v>
      </c>
      <c r="D1206" s="1354">
        <f t="shared" ca="1" si="340"/>
        <v>1</v>
      </c>
      <c r="E1206" s="1354">
        <f t="shared" ca="1" si="341"/>
        <v>1</v>
      </c>
      <c r="F1206" s="209"/>
    </row>
    <row r="1207" spans="1:6" ht="14.1" customHeight="1" x14ac:dyDescent="0.2">
      <c r="A1207" s="1353">
        <f ca="1">IF($H1207="UNIDADE CONSTRUTIVA",OFFSET(A1207,-1,0)+1,LARGE(A$3:A1204,1))</f>
        <v>0</v>
      </c>
      <c r="B1207" s="1353">
        <f t="shared" ca="1" si="338"/>
        <v>22</v>
      </c>
      <c r="C1207" s="1353">
        <f t="shared" ca="1" si="339"/>
        <v>1</v>
      </c>
      <c r="D1207" s="1354">
        <f t="shared" ca="1" si="340"/>
        <v>1</v>
      </c>
      <c r="E1207" s="1354">
        <f t="shared" ca="1" si="341"/>
        <v>1</v>
      </c>
      <c r="F1207" s="209"/>
    </row>
    <row r="1208" spans="1:6" ht="14.1" customHeight="1" x14ac:dyDescent="0.2">
      <c r="A1208" s="1353">
        <f ca="1">IF($H1208="UNIDADE CONSTRUTIVA",OFFSET(A1208,-1,0)+1,LARGE(A$3:A1205,1))</f>
        <v>0</v>
      </c>
      <c r="B1208" s="1353">
        <f t="shared" ca="1" si="338"/>
        <v>22</v>
      </c>
      <c r="C1208" s="1353">
        <f t="shared" ca="1" si="339"/>
        <v>1</v>
      </c>
      <c r="D1208" s="1354">
        <f t="shared" ca="1" si="340"/>
        <v>1</v>
      </c>
      <c r="E1208" s="1354">
        <f t="shared" ca="1" si="341"/>
        <v>1</v>
      </c>
      <c r="F1208" s="209"/>
    </row>
    <row r="1209" spans="1:6" ht="14.1" customHeight="1" x14ac:dyDescent="0.2">
      <c r="A1209" s="1353">
        <f ca="1">IF($H1209="UNIDADE CONSTRUTIVA",OFFSET(A1209,-1,0)+1,LARGE(A$3:A1206,1))</f>
        <v>0</v>
      </c>
      <c r="B1209" s="1353">
        <f t="shared" ca="1" si="338"/>
        <v>22</v>
      </c>
      <c r="C1209" s="1353">
        <f t="shared" ca="1" si="339"/>
        <v>1</v>
      </c>
      <c r="D1209" s="1354">
        <f t="shared" ca="1" si="340"/>
        <v>1</v>
      </c>
      <c r="E1209" s="1354">
        <f t="shared" ca="1" si="341"/>
        <v>1</v>
      </c>
      <c r="F1209" s="209"/>
    </row>
    <row r="1210" spans="1:6" ht="14.1" customHeight="1" x14ac:dyDescent="0.2">
      <c r="A1210" s="1353">
        <f ca="1">IF($H1210="UNIDADE CONSTRUTIVA",OFFSET(A1210,-1,0)+1,LARGE(A$3:A1207,1))</f>
        <v>0</v>
      </c>
      <c r="B1210" s="1353">
        <f t="shared" ca="1" si="338"/>
        <v>22</v>
      </c>
      <c r="C1210" s="1353">
        <f t="shared" ca="1" si="339"/>
        <v>1</v>
      </c>
      <c r="D1210" s="1354">
        <f t="shared" ca="1" si="340"/>
        <v>1</v>
      </c>
      <c r="E1210" s="1354">
        <f t="shared" ca="1" si="341"/>
        <v>1</v>
      </c>
      <c r="F1210" s="209"/>
    </row>
    <row r="1211" spans="1:6" ht="14.1" customHeight="1" x14ac:dyDescent="0.2">
      <c r="A1211" s="1353">
        <f ca="1">IF($H1211="UNIDADE CONSTRUTIVA",OFFSET(A1211,-1,0)+1,LARGE(A$3:A1208,1))</f>
        <v>0</v>
      </c>
      <c r="B1211" s="1353">
        <f t="shared" ca="1" si="338"/>
        <v>22</v>
      </c>
      <c r="C1211" s="1353">
        <f t="shared" ca="1" si="339"/>
        <v>1</v>
      </c>
      <c r="D1211" s="1354">
        <f t="shared" ca="1" si="340"/>
        <v>1</v>
      </c>
      <c r="E1211" s="1354">
        <f t="shared" ca="1" si="341"/>
        <v>1</v>
      </c>
      <c r="F1211" s="209"/>
    </row>
    <row r="1212" spans="1:6" ht="14.1" customHeight="1" x14ac:dyDescent="0.2">
      <c r="A1212" s="1353">
        <f ca="1">IF($H1212="UNIDADE CONSTRUTIVA",OFFSET(A1212,-1,0)+1,LARGE(A$3:A1209,1))</f>
        <v>0</v>
      </c>
      <c r="B1212" s="1353">
        <f t="shared" ca="1" si="338"/>
        <v>22</v>
      </c>
      <c r="C1212" s="1353">
        <f t="shared" ca="1" si="339"/>
        <v>1</v>
      </c>
      <c r="D1212" s="1354">
        <f t="shared" ca="1" si="340"/>
        <v>1</v>
      </c>
      <c r="E1212" s="1354">
        <f t="shared" ca="1" si="341"/>
        <v>1</v>
      </c>
      <c r="F1212" s="209"/>
    </row>
    <row r="1213" spans="1:6" ht="14.1" customHeight="1" x14ac:dyDescent="0.2">
      <c r="A1213" s="1353">
        <f ca="1">IF($H1213="UNIDADE CONSTRUTIVA",OFFSET(A1213,-1,0)+1,LARGE(A$3:A1210,1))</f>
        <v>0</v>
      </c>
      <c r="B1213" s="1353">
        <f t="shared" ca="1" si="338"/>
        <v>22</v>
      </c>
      <c r="C1213" s="1353">
        <f t="shared" ca="1" si="339"/>
        <v>1</v>
      </c>
      <c r="D1213" s="1354">
        <f t="shared" ca="1" si="340"/>
        <v>1</v>
      </c>
      <c r="E1213" s="1354">
        <f t="shared" ca="1" si="341"/>
        <v>1</v>
      </c>
      <c r="F1213" s="209"/>
    </row>
    <row r="1214" spans="1:6" ht="14.1" customHeight="1" x14ac:dyDescent="0.2">
      <c r="A1214" s="1353">
        <f ca="1">IF($H1214="UNIDADE CONSTRUTIVA",OFFSET(A1214,-1,0)+1,LARGE(A$3:A1211,1))</f>
        <v>0</v>
      </c>
      <c r="B1214" s="1353">
        <f t="shared" ca="1" si="338"/>
        <v>22</v>
      </c>
      <c r="C1214" s="1353">
        <f t="shared" ca="1" si="339"/>
        <v>1</v>
      </c>
      <c r="D1214" s="1354">
        <f t="shared" ca="1" si="340"/>
        <v>1</v>
      </c>
      <c r="E1214" s="1354">
        <f t="shared" ca="1" si="341"/>
        <v>1</v>
      </c>
      <c r="F1214" s="209"/>
    </row>
    <row r="1215" spans="1:6" ht="14.1" customHeight="1" x14ac:dyDescent="0.2">
      <c r="A1215" s="1353">
        <f ca="1">IF($H1215="UNIDADE CONSTRUTIVA",OFFSET(A1215,-1,0)+1,LARGE(A$3:A1212,1))</f>
        <v>0</v>
      </c>
      <c r="B1215" s="1353">
        <f t="shared" ca="1" si="338"/>
        <v>22</v>
      </c>
      <c r="C1215" s="1353">
        <f t="shared" ca="1" si="339"/>
        <v>1</v>
      </c>
      <c r="D1215" s="1354">
        <f t="shared" ca="1" si="340"/>
        <v>1</v>
      </c>
      <c r="E1215" s="1354">
        <f t="shared" ca="1" si="341"/>
        <v>1</v>
      </c>
      <c r="F1215" s="209"/>
    </row>
    <row r="1216" spans="1:6" ht="14.1" customHeight="1" x14ac:dyDescent="0.2">
      <c r="A1216" s="1353">
        <f ca="1">IF($H1216="UNIDADE CONSTRUTIVA",OFFSET(A1216,-1,0)+1,LARGE(A$3:A1213,1))</f>
        <v>0</v>
      </c>
      <c r="B1216" s="1353">
        <f t="shared" ca="1" si="338"/>
        <v>22</v>
      </c>
      <c r="C1216" s="1353">
        <f t="shared" ca="1" si="339"/>
        <v>1</v>
      </c>
      <c r="D1216" s="1354">
        <f t="shared" ca="1" si="340"/>
        <v>1</v>
      </c>
      <c r="E1216" s="1354">
        <f t="shared" ca="1" si="341"/>
        <v>1</v>
      </c>
      <c r="F1216" s="209"/>
    </row>
    <row r="1217" spans="1:6" ht="14.1" customHeight="1" x14ac:dyDescent="0.2">
      <c r="A1217" s="1353">
        <f ca="1">IF($H1217="UNIDADE CONSTRUTIVA",OFFSET(A1217,-1,0)+1,LARGE(A$3:A1214,1))</f>
        <v>0</v>
      </c>
      <c r="B1217" s="1353">
        <f t="shared" ca="1" si="338"/>
        <v>22</v>
      </c>
      <c r="C1217" s="1353">
        <f t="shared" ca="1" si="339"/>
        <v>1</v>
      </c>
      <c r="D1217" s="1354">
        <f t="shared" ca="1" si="340"/>
        <v>1</v>
      </c>
      <c r="E1217" s="1354">
        <f t="shared" ca="1" si="341"/>
        <v>1</v>
      </c>
      <c r="F1217" s="209"/>
    </row>
    <row r="1218" spans="1:6" ht="14.1" customHeight="1" x14ac:dyDescent="0.2">
      <c r="A1218" s="1353">
        <f ca="1">IF($H1218="UNIDADE CONSTRUTIVA",OFFSET(A1218,-1,0)+1,LARGE(A$3:A1215,1))</f>
        <v>0</v>
      </c>
      <c r="B1218" s="1353">
        <f t="shared" ca="1" si="338"/>
        <v>22</v>
      </c>
      <c r="C1218" s="1353">
        <f t="shared" ca="1" si="339"/>
        <v>1</v>
      </c>
      <c r="D1218" s="1354">
        <f t="shared" ca="1" si="340"/>
        <v>1</v>
      </c>
      <c r="E1218" s="1354">
        <f t="shared" ca="1" si="341"/>
        <v>1</v>
      </c>
      <c r="F1218" s="209"/>
    </row>
    <row r="1219" spans="1:6" ht="14.1" customHeight="1" x14ac:dyDescent="0.2">
      <c r="A1219" s="1353">
        <f ca="1">IF($H1219="UNIDADE CONSTRUTIVA",OFFSET(A1219,-1,0)+1,LARGE(A$3:A1216,1))</f>
        <v>0</v>
      </c>
      <c r="B1219" s="1353">
        <f t="shared" ca="1" si="338"/>
        <v>22</v>
      </c>
      <c r="C1219" s="1353">
        <f t="shared" ca="1" si="339"/>
        <v>1</v>
      </c>
      <c r="D1219" s="1354">
        <f t="shared" ca="1" si="340"/>
        <v>1</v>
      </c>
      <c r="E1219" s="1354">
        <f t="shared" ca="1" si="341"/>
        <v>1</v>
      </c>
      <c r="F1219" s="209"/>
    </row>
    <row r="1220" spans="1:6" ht="14.1" customHeight="1" x14ac:dyDescent="0.2">
      <c r="A1220" s="1353">
        <f ca="1">IF($H1220="UNIDADE CONSTRUTIVA",OFFSET(A1220,-1,0)+1,LARGE(A$3:A1217,1))</f>
        <v>0</v>
      </c>
      <c r="B1220" s="1353">
        <f t="shared" ca="1" si="338"/>
        <v>22</v>
      </c>
      <c r="C1220" s="1353">
        <f t="shared" ca="1" si="339"/>
        <v>1</v>
      </c>
      <c r="D1220" s="1354">
        <f t="shared" ca="1" si="340"/>
        <v>1</v>
      </c>
      <c r="E1220" s="1354">
        <f t="shared" ca="1" si="341"/>
        <v>1</v>
      </c>
      <c r="F1220" s="209"/>
    </row>
    <row r="1221" spans="1:6" ht="14.1" customHeight="1" x14ac:dyDescent="0.2">
      <c r="A1221" s="1353">
        <f ca="1">IF($H1221="UNIDADE CONSTRUTIVA",OFFSET(A1221,-1,0)+1,LARGE(A$3:A1218,1))</f>
        <v>0</v>
      </c>
      <c r="B1221" s="1353">
        <f t="shared" ca="1" si="338"/>
        <v>22</v>
      </c>
      <c r="C1221" s="1353">
        <f t="shared" ca="1" si="339"/>
        <v>1</v>
      </c>
      <c r="D1221" s="1354">
        <f t="shared" ca="1" si="340"/>
        <v>1</v>
      </c>
      <c r="E1221" s="1354">
        <f t="shared" ca="1" si="341"/>
        <v>1</v>
      </c>
      <c r="F1221" s="209"/>
    </row>
    <row r="1222" spans="1:6" ht="14.1" customHeight="1" x14ac:dyDescent="0.2">
      <c r="A1222" s="1353">
        <f ca="1">IF($H1222="UNIDADE CONSTRUTIVA",OFFSET(A1222,-1,0)+1,LARGE(A$3:A1219,1))</f>
        <v>0</v>
      </c>
      <c r="B1222" s="1353">
        <f t="shared" ca="1" si="338"/>
        <v>22</v>
      </c>
      <c r="C1222" s="1353">
        <f t="shared" ca="1" si="339"/>
        <v>1</v>
      </c>
      <c r="D1222" s="1354">
        <f t="shared" ca="1" si="340"/>
        <v>1</v>
      </c>
      <c r="E1222" s="1354">
        <f t="shared" ca="1" si="341"/>
        <v>1</v>
      </c>
      <c r="F1222" s="209"/>
    </row>
    <row r="1223" spans="1:6" ht="14.1" customHeight="1" x14ac:dyDescent="0.2">
      <c r="A1223" s="1353">
        <f ca="1">IF($H1223="UNIDADE CONSTRUTIVA",OFFSET(A1223,-1,0)+1,LARGE(A$3:A1220,1))</f>
        <v>0</v>
      </c>
      <c r="B1223" s="1353">
        <f t="shared" ca="1" si="338"/>
        <v>22</v>
      </c>
      <c r="C1223" s="1353">
        <f t="shared" ca="1" si="339"/>
        <v>1</v>
      </c>
      <c r="D1223" s="1354">
        <f t="shared" ca="1" si="340"/>
        <v>1</v>
      </c>
      <c r="E1223" s="1354">
        <f t="shared" ca="1" si="341"/>
        <v>1</v>
      </c>
      <c r="F1223" s="209"/>
    </row>
    <row r="1224" spans="1:6" ht="14.1" customHeight="1" x14ac:dyDescent="0.2">
      <c r="A1224" s="1353">
        <f ca="1">IF($H1224="UNIDADE CONSTRUTIVA",OFFSET(A1224,-1,0)+1,LARGE(A$3:A1221,1))</f>
        <v>0</v>
      </c>
      <c r="B1224" s="1353">
        <f t="shared" ca="1" si="338"/>
        <v>22</v>
      </c>
      <c r="C1224" s="1353">
        <f t="shared" ca="1" si="339"/>
        <v>1</v>
      </c>
      <c r="D1224" s="1354">
        <f t="shared" ca="1" si="340"/>
        <v>1</v>
      </c>
      <c r="E1224" s="1354">
        <f t="shared" ca="1" si="341"/>
        <v>1</v>
      </c>
      <c r="F1224" s="209"/>
    </row>
    <row r="1225" spans="1:6" ht="14.1" customHeight="1" x14ac:dyDescent="0.2">
      <c r="A1225" s="1353">
        <f ca="1">IF($H1225="UNIDADE CONSTRUTIVA",OFFSET(A1225,-1,0)+1,LARGE(A$3:A1222,1))</f>
        <v>0</v>
      </c>
      <c r="B1225" s="1353">
        <f t="shared" ca="1" si="338"/>
        <v>22</v>
      </c>
      <c r="C1225" s="1353">
        <f t="shared" ca="1" si="339"/>
        <v>1</v>
      </c>
      <c r="D1225" s="1354">
        <f t="shared" ca="1" si="340"/>
        <v>1</v>
      </c>
      <c r="E1225" s="1354">
        <f t="shared" ca="1" si="341"/>
        <v>1</v>
      </c>
      <c r="F1225" s="209"/>
    </row>
    <row r="1226" spans="1:6" ht="14.1" customHeight="1" x14ac:dyDescent="0.2">
      <c r="A1226" s="1353">
        <f ca="1">IF($H1226="UNIDADE CONSTRUTIVA",OFFSET(A1226,-1,0)+1,LARGE(A$3:A1223,1))</f>
        <v>0</v>
      </c>
      <c r="B1226" s="1353">
        <f t="shared" ca="1" si="338"/>
        <v>22</v>
      </c>
      <c r="C1226" s="1353">
        <f t="shared" ca="1" si="339"/>
        <v>1</v>
      </c>
      <c r="D1226" s="1354">
        <f t="shared" ca="1" si="340"/>
        <v>1</v>
      </c>
      <c r="E1226" s="1354">
        <f t="shared" ca="1" si="341"/>
        <v>1</v>
      </c>
      <c r="F1226" s="209"/>
    </row>
    <row r="1227" spans="1:6" ht="14.1" customHeight="1" x14ac:dyDescent="0.2">
      <c r="A1227" s="1353">
        <f ca="1">IF($H1227="UNIDADE CONSTRUTIVA",OFFSET(A1227,-1,0)+1,LARGE(A$3:A1224,1))</f>
        <v>0</v>
      </c>
      <c r="B1227" s="1353">
        <f t="shared" ca="1" si="338"/>
        <v>22</v>
      </c>
      <c r="C1227" s="1353">
        <f t="shared" ca="1" si="339"/>
        <v>1</v>
      </c>
      <c r="D1227" s="1354">
        <f t="shared" ca="1" si="340"/>
        <v>1</v>
      </c>
      <c r="E1227" s="1354">
        <f t="shared" ca="1" si="341"/>
        <v>1</v>
      </c>
      <c r="F1227" s="209"/>
    </row>
    <row r="1228" spans="1:6" ht="14.1" customHeight="1" x14ac:dyDescent="0.2">
      <c r="A1228" s="1353">
        <f ca="1">IF($H1228="UNIDADE CONSTRUTIVA",OFFSET(A1228,-1,0)+1,LARGE(A$3:A1225,1))</f>
        <v>0</v>
      </c>
      <c r="B1228" s="1353">
        <f t="shared" ca="1" si="338"/>
        <v>22</v>
      </c>
      <c r="C1228" s="1353">
        <f t="shared" ca="1" si="339"/>
        <v>1</v>
      </c>
      <c r="D1228" s="1354">
        <f t="shared" ca="1" si="340"/>
        <v>1</v>
      </c>
      <c r="E1228" s="1354">
        <f t="shared" ca="1" si="341"/>
        <v>1</v>
      </c>
      <c r="F1228" s="209"/>
    </row>
    <row r="1229" spans="1:6" ht="14.1" customHeight="1" x14ac:dyDescent="0.2">
      <c r="A1229" s="1353">
        <f ca="1">IF($H1229="UNIDADE CONSTRUTIVA",OFFSET(A1229,-1,0)+1,LARGE(A$3:A1226,1))</f>
        <v>0</v>
      </c>
      <c r="B1229" s="1353">
        <f t="shared" ca="1" si="338"/>
        <v>22</v>
      </c>
      <c r="C1229" s="1353">
        <f t="shared" ca="1" si="339"/>
        <v>1</v>
      </c>
      <c r="D1229" s="1354">
        <f t="shared" ca="1" si="340"/>
        <v>1</v>
      </c>
      <c r="E1229" s="1354">
        <f t="shared" ca="1" si="341"/>
        <v>1</v>
      </c>
      <c r="F1229" s="209"/>
    </row>
    <row r="1230" spans="1:6" ht="14.1" customHeight="1" x14ac:dyDescent="0.2">
      <c r="A1230" s="1353">
        <f ca="1">IF($H1230="UNIDADE CONSTRUTIVA",OFFSET(A1230,-1,0)+1,LARGE(A$3:A1227,1))</f>
        <v>0</v>
      </c>
      <c r="B1230" s="1353">
        <f t="shared" ca="1" si="338"/>
        <v>22</v>
      </c>
      <c r="C1230" s="1353">
        <f t="shared" ca="1" si="339"/>
        <v>1</v>
      </c>
      <c r="D1230" s="1354">
        <f t="shared" ca="1" si="340"/>
        <v>1</v>
      </c>
      <c r="E1230" s="1354">
        <f t="shared" ca="1" si="341"/>
        <v>1</v>
      </c>
      <c r="F1230" s="209"/>
    </row>
    <row r="1231" spans="1:6" ht="14.1" customHeight="1" x14ac:dyDescent="0.2">
      <c r="A1231" s="1353">
        <f ca="1">IF($H1231="UNIDADE CONSTRUTIVA",OFFSET(A1231,-1,0)+1,LARGE(A$3:A1228,1))</f>
        <v>0</v>
      </c>
      <c r="B1231" s="1353">
        <f t="shared" ca="1" si="338"/>
        <v>22</v>
      </c>
      <c r="C1231" s="1353">
        <f t="shared" ca="1" si="339"/>
        <v>1</v>
      </c>
      <c r="D1231" s="1354">
        <f t="shared" ca="1" si="340"/>
        <v>1</v>
      </c>
      <c r="E1231" s="1354">
        <f t="shared" ca="1" si="341"/>
        <v>1</v>
      </c>
      <c r="F1231" s="209"/>
    </row>
    <row r="1232" spans="1:6" ht="14.1" customHeight="1" x14ac:dyDescent="0.2">
      <c r="A1232" s="1353">
        <f ca="1">IF($H1232="UNIDADE CONSTRUTIVA",OFFSET(A1232,-1,0)+1,LARGE(A$3:A1229,1))</f>
        <v>0</v>
      </c>
      <c r="B1232" s="1353">
        <f t="shared" ca="1" si="338"/>
        <v>22</v>
      </c>
      <c r="C1232" s="1353">
        <f t="shared" ca="1" si="339"/>
        <v>1</v>
      </c>
      <c r="D1232" s="1354">
        <f t="shared" ca="1" si="340"/>
        <v>1</v>
      </c>
      <c r="E1232" s="1354">
        <f t="shared" ca="1" si="341"/>
        <v>1</v>
      </c>
      <c r="F1232" s="209"/>
    </row>
    <row r="1233" spans="1:6" ht="14.1" customHeight="1" x14ac:dyDescent="0.2">
      <c r="A1233" s="1353">
        <f ca="1">IF($H1233="UNIDADE CONSTRUTIVA",OFFSET(A1233,-1,0)+1,LARGE(A$3:A1230,1))</f>
        <v>0</v>
      </c>
      <c r="B1233" s="1353">
        <f t="shared" ca="1" si="338"/>
        <v>22</v>
      </c>
      <c r="C1233" s="1353">
        <f t="shared" ca="1" si="339"/>
        <v>1</v>
      </c>
      <c r="D1233" s="1354">
        <f t="shared" ca="1" si="340"/>
        <v>1</v>
      </c>
      <c r="E1233" s="1354">
        <f t="shared" ca="1" si="341"/>
        <v>1</v>
      </c>
      <c r="F1233" s="209"/>
    </row>
    <row r="1234" spans="1:6" ht="14.1" customHeight="1" x14ac:dyDescent="0.2">
      <c r="A1234" s="1353">
        <f ca="1">IF($H1234="UNIDADE CONSTRUTIVA",OFFSET(A1234,-1,0)+1,LARGE(A$3:A1231,1))</f>
        <v>0</v>
      </c>
      <c r="B1234" s="1353">
        <f t="shared" ref="B1234:B1297" ca="1" si="342">IF(H1234="UNIDADE CONSTRUTIVA",0,IF(H1234="CÉLULA CONSTRUTIVA",OFFSET(B1234,-1,0)+1,OFFSET(B1234,-1,0)))</f>
        <v>22</v>
      </c>
      <c r="C1234" s="1353">
        <f t="shared" ref="C1234:C1297" ca="1" si="343">IF(H1234="CÉLULA CONSTRUTIVA",0,IF(H1234="ETAPA",OFFSET(C1234,-1,0)+1,OFFSET(C1234,-1,0)))</f>
        <v>1</v>
      </c>
      <c r="D1234" s="1354">
        <f t="shared" ref="D1234:D1297" ca="1" si="344">IF(H1234="ETAPA",0,IF(H1234="SUBETAPA",OFFSET(D1234,-1,0)+1,OFFSET(D1234,-1,0)))</f>
        <v>1</v>
      </c>
      <c r="E1234" s="1354">
        <f t="shared" ref="E1234:E1297" ca="1" si="345">IF(H1234="Subetapa",0,IF(H1234="serviço",OFFSET(E1234,-1,0)+1,OFFSET(E1234,-1,0)))</f>
        <v>1</v>
      </c>
      <c r="F1234" s="209"/>
    </row>
    <row r="1235" spans="1:6" ht="14.1" customHeight="1" x14ac:dyDescent="0.2">
      <c r="A1235" s="1353">
        <f ca="1">IF($H1235="UNIDADE CONSTRUTIVA",OFFSET(A1235,-1,0)+1,LARGE(A$3:A1232,1))</f>
        <v>0</v>
      </c>
      <c r="B1235" s="1353">
        <f t="shared" ca="1" si="342"/>
        <v>22</v>
      </c>
      <c r="C1235" s="1353">
        <f t="shared" ca="1" si="343"/>
        <v>1</v>
      </c>
      <c r="D1235" s="1354">
        <f t="shared" ca="1" si="344"/>
        <v>1</v>
      </c>
      <c r="E1235" s="1354">
        <f t="shared" ca="1" si="345"/>
        <v>1</v>
      </c>
      <c r="F1235" s="209"/>
    </row>
    <row r="1236" spans="1:6" ht="14.1" customHeight="1" x14ac:dyDescent="0.2">
      <c r="A1236" s="1353">
        <f ca="1">IF($H1236="UNIDADE CONSTRUTIVA",OFFSET(A1236,-1,0)+1,LARGE(A$3:A1233,1))</f>
        <v>0</v>
      </c>
      <c r="B1236" s="1353">
        <f t="shared" ca="1" si="342"/>
        <v>22</v>
      </c>
      <c r="C1236" s="1353">
        <f t="shared" ca="1" si="343"/>
        <v>1</v>
      </c>
      <c r="D1236" s="1354">
        <f t="shared" ca="1" si="344"/>
        <v>1</v>
      </c>
      <c r="E1236" s="1354">
        <f t="shared" ca="1" si="345"/>
        <v>1</v>
      </c>
      <c r="F1236" s="209"/>
    </row>
    <row r="1237" spans="1:6" ht="14.1" customHeight="1" x14ac:dyDescent="0.2">
      <c r="A1237" s="1353">
        <f ca="1">IF($H1237="UNIDADE CONSTRUTIVA",OFFSET(A1237,-1,0)+1,LARGE(A$3:A1234,1))</f>
        <v>0</v>
      </c>
      <c r="B1237" s="1353">
        <f t="shared" ca="1" si="342"/>
        <v>22</v>
      </c>
      <c r="C1237" s="1353">
        <f t="shared" ca="1" si="343"/>
        <v>1</v>
      </c>
      <c r="D1237" s="1354">
        <f t="shared" ca="1" si="344"/>
        <v>1</v>
      </c>
      <c r="E1237" s="1354">
        <f t="shared" ca="1" si="345"/>
        <v>1</v>
      </c>
      <c r="F1237" s="209"/>
    </row>
    <row r="1238" spans="1:6" ht="14.1" customHeight="1" x14ac:dyDescent="0.2">
      <c r="A1238" s="1353">
        <f ca="1">IF($H1238="UNIDADE CONSTRUTIVA",OFFSET(A1238,-1,0)+1,LARGE(A$3:A1235,1))</f>
        <v>0</v>
      </c>
      <c r="B1238" s="1353">
        <f t="shared" ca="1" si="342"/>
        <v>22</v>
      </c>
      <c r="C1238" s="1353">
        <f t="shared" ca="1" si="343"/>
        <v>1</v>
      </c>
      <c r="D1238" s="1354">
        <f t="shared" ca="1" si="344"/>
        <v>1</v>
      </c>
      <c r="E1238" s="1354">
        <f t="shared" ca="1" si="345"/>
        <v>1</v>
      </c>
      <c r="F1238" s="209"/>
    </row>
    <row r="1239" spans="1:6" ht="14.1" customHeight="1" x14ac:dyDescent="0.2">
      <c r="A1239" s="1353">
        <f ca="1">IF($H1239="UNIDADE CONSTRUTIVA",OFFSET(A1239,-1,0)+1,LARGE(A$3:A1236,1))</f>
        <v>0</v>
      </c>
      <c r="B1239" s="1353">
        <f t="shared" ca="1" si="342"/>
        <v>22</v>
      </c>
      <c r="C1239" s="1353">
        <f t="shared" ca="1" si="343"/>
        <v>1</v>
      </c>
      <c r="D1239" s="1354">
        <f t="shared" ca="1" si="344"/>
        <v>1</v>
      </c>
      <c r="E1239" s="1354">
        <f t="shared" ca="1" si="345"/>
        <v>1</v>
      </c>
      <c r="F1239" s="209"/>
    </row>
    <row r="1240" spans="1:6" ht="14.1" customHeight="1" x14ac:dyDescent="0.2">
      <c r="A1240" s="1353">
        <f ca="1">IF($H1240="UNIDADE CONSTRUTIVA",OFFSET(A1240,-1,0)+1,LARGE(A$3:A1237,1))</f>
        <v>0</v>
      </c>
      <c r="B1240" s="1353">
        <f t="shared" ca="1" si="342"/>
        <v>22</v>
      </c>
      <c r="C1240" s="1353">
        <f t="shared" ca="1" si="343"/>
        <v>1</v>
      </c>
      <c r="D1240" s="1354">
        <f t="shared" ca="1" si="344"/>
        <v>1</v>
      </c>
      <c r="E1240" s="1354">
        <f t="shared" ca="1" si="345"/>
        <v>1</v>
      </c>
      <c r="F1240" s="209"/>
    </row>
    <row r="1241" spans="1:6" ht="14.1" customHeight="1" x14ac:dyDescent="0.2">
      <c r="A1241" s="1353">
        <f ca="1">IF($H1241="UNIDADE CONSTRUTIVA",OFFSET(A1241,-1,0)+1,LARGE(A$3:A1238,1))</f>
        <v>0</v>
      </c>
      <c r="B1241" s="1353">
        <f t="shared" ca="1" si="342"/>
        <v>22</v>
      </c>
      <c r="C1241" s="1353">
        <f t="shared" ca="1" si="343"/>
        <v>1</v>
      </c>
      <c r="D1241" s="1354">
        <f t="shared" ca="1" si="344"/>
        <v>1</v>
      </c>
      <c r="E1241" s="1354">
        <f t="shared" ca="1" si="345"/>
        <v>1</v>
      </c>
      <c r="F1241" s="209"/>
    </row>
    <row r="1242" spans="1:6" ht="14.1" customHeight="1" x14ac:dyDescent="0.2">
      <c r="A1242" s="1353">
        <f ca="1">IF($H1242="UNIDADE CONSTRUTIVA",OFFSET(A1242,-1,0)+1,LARGE(A$3:A1239,1))</f>
        <v>0</v>
      </c>
      <c r="B1242" s="1353">
        <f t="shared" ca="1" si="342"/>
        <v>22</v>
      </c>
      <c r="C1242" s="1353">
        <f t="shared" ca="1" si="343"/>
        <v>1</v>
      </c>
      <c r="D1242" s="1354">
        <f t="shared" ca="1" si="344"/>
        <v>1</v>
      </c>
      <c r="E1242" s="1354">
        <f t="shared" ca="1" si="345"/>
        <v>1</v>
      </c>
      <c r="F1242" s="209"/>
    </row>
    <row r="1243" spans="1:6" ht="14.1" customHeight="1" x14ac:dyDescent="0.2">
      <c r="A1243" s="1353">
        <f ca="1">IF($H1243="UNIDADE CONSTRUTIVA",OFFSET(A1243,-1,0)+1,LARGE(A$3:A1240,1))</f>
        <v>0</v>
      </c>
      <c r="B1243" s="1353">
        <f t="shared" ca="1" si="342"/>
        <v>22</v>
      </c>
      <c r="C1243" s="1353">
        <f t="shared" ca="1" si="343"/>
        <v>1</v>
      </c>
      <c r="D1243" s="1354">
        <f t="shared" ca="1" si="344"/>
        <v>1</v>
      </c>
      <c r="E1243" s="1354">
        <f t="shared" ca="1" si="345"/>
        <v>1</v>
      </c>
      <c r="F1243" s="209"/>
    </row>
    <row r="1244" spans="1:6" ht="14.1" customHeight="1" x14ac:dyDescent="0.2">
      <c r="A1244" s="1353">
        <f ca="1">IF($H1244="UNIDADE CONSTRUTIVA",OFFSET(A1244,-1,0)+1,LARGE(A$3:A1241,1))</f>
        <v>0</v>
      </c>
      <c r="B1244" s="1353">
        <f t="shared" ca="1" si="342"/>
        <v>22</v>
      </c>
      <c r="C1244" s="1353">
        <f t="shared" ca="1" si="343"/>
        <v>1</v>
      </c>
      <c r="D1244" s="1354">
        <f t="shared" ca="1" si="344"/>
        <v>1</v>
      </c>
      <c r="E1244" s="1354">
        <f t="shared" ca="1" si="345"/>
        <v>1</v>
      </c>
      <c r="F1244" s="209"/>
    </row>
    <row r="1245" spans="1:6" ht="14.1" customHeight="1" x14ac:dyDescent="0.2">
      <c r="A1245" s="1353">
        <f ca="1">IF($H1245="UNIDADE CONSTRUTIVA",OFFSET(A1245,-1,0)+1,LARGE(A$3:A1242,1))</f>
        <v>0</v>
      </c>
      <c r="B1245" s="1353">
        <f t="shared" ca="1" si="342"/>
        <v>22</v>
      </c>
      <c r="C1245" s="1353">
        <f t="shared" ca="1" si="343"/>
        <v>1</v>
      </c>
      <c r="D1245" s="1354">
        <f t="shared" ca="1" si="344"/>
        <v>1</v>
      </c>
      <c r="E1245" s="1354">
        <f t="shared" ca="1" si="345"/>
        <v>1</v>
      </c>
      <c r="F1245" s="209"/>
    </row>
    <row r="1246" spans="1:6" ht="14.1" customHeight="1" x14ac:dyDescent="0.2">
      <c r="A1246" s="1353">
        <f ca="1">IF($H1246="UNIDADE CONSTRUTIVA",OFFSET(A1246,-1,0)+1,LARGE(A$3:A1243,1))</f>
        <v>0</v>
      </c>
      <c r="B1246" s="1353">
        <f t="shared" ca="1" si="342"/>
        <v>22</v>
      </c>
      <c r="C1246" s="1353">
        <f t="shared" ca="1" si="343"/>
        <v>1</v>
      </c>
      <c r="D1246" s="1354">
        <f t="shared" ca="1" si="344"/>
        <v>1</v>
      </c>
      <c r="E1246" s="1354">
        <f t="shared" ca="1" si="345"/>
        <v>1</v>
      </c>
      <c r="F1246" s="209"/>
    </row>
    <row r="1247" spans="1:6" ht="14.1" customHeight="1" x14ac:dyDescent="0.2">
      <c r="A1247" s="1353">
        <f ca="1">IF($H1247="UNIDADE CONSTRUTIVA",OFFSET(A1247,-1,0)+1,LARGE(A$3:A1244,1))</f>
        <v>0</v>
      </c>
      <c r="B1247" s="1353">
        <f t="shared" ca="1" si="342"/>
        <v>22</v>
      </c>
      <c r="C1247" s="1353">
        <f t="shared" ca="1" si="343"/>
        <v>1</v>
      </c>
      <c r="D1247" s="1354">
        <f t="shared" ca="1" si="344"/>
        <v>1</v>
      </c>
      <c r="E1247" s="1354">
        <f t="shared" ca="1" si="345"/>
        <v>1</v>
      </c>
      <c r="F1247" s="209"/>
    </row>
    <row r="1248" spans="1:6" ht="14.1" customHeight="1" x14ac:dyDescent="0.2">
      <c r="A1248" s="1353">
        <f ca="1">IF($H1248="UNIDADE CONSTRUTIVA",OFFSET(A1248,-1,0)+1,LARGE(A$3:A1245,1))</f>
        <v>0</v>
      </c>
      <c r="B1248" s="1353">
        <f t="shared" ca="1" si="342"/>
        <v>22</v>
      </c>
      <c r="C1248" s="1353">
        <f t="shared" ca="1" si="343"/>
        <v>1</v>
      </c>
      <c r="D1248" s="1354">
        <f t="shared" ca="1" si="344"/>
        <v>1</v>
      </c>
      <c r="E1248" s="1354">
        <f t="shared" ca="1" si="345"/>
        <v>1</v>
      </c>
      <c r="F1248" s="209"/>
    </row>
    <row r="1249" spans="1:6" ht="14.1" customHeight="1" x14ac:dyDescent="0.2">
      <c r="A1249" s="1353">
        <f ca="1">IF($H1249="UNIDADE CONSTRUTIVA",OFFSET(A1249,-1,0)+1,LARGE(A$3:A1246,1))</f>
        <v>0</v>
      </c>
      <c r="B1249" s="1353">
        <f t="shared" ca="1" si="342"/>
        <v>22</v>
      </c>
      <c r="C1249" s="1353">
        <f t="shared" ca="1" si="343"/>
        <v>1</v>
      </c>
      <c r="D1249" s="1354">
        <f t="shared" ca="1" si="344"/>
        <v>1</v>
      </c>
      <c r="E1249" s="1354">
        <f t="shared" ca="1" si="345"/>
        <v>1</v>
      </c>
      <c r="F1249" s="209"/>
    </row>
    <row r="1250" spans="1:6" ht="14.1" customHeight="1" x14ac:dyDescent="0.2">
      <c r="A1250" s="1353">
        <f ca="1">IF($H1250="UNIDADE CONSTRUTIVA",OFFSET(A1250,-1,0)+1,LARGE(A$3:A1247,1))</f>
        <v>0</v>
      </c>
      <c r="B1250" s="1353">
        <f t="shared" ca="1" si="342"/>
        <v>22</v>
      </c>
      <c r="C1250" s="1353">
        <f t="shared" ca="1" si="343"/>
        <v>1</v>
      </c>
      <c r="D1250" s="1354">
        <f t="shared" ca="1" si="344"/>
        <v>1</v>
      </c>
      <c r="E1250" s="1354">
        <f t="shared" ca="1" si="345"/>
        <v>1</v>
      </c>
      <c r="F1250" s="209"/>
    </row>
    <row r="1251" spans="1:6" ht="14.1" customHeight="1" x14ac:dyDescent="0.2">
      <c r="A1251" s="1353">
        <f ca="1">IF($H1251="UNIDADE CONSTRUTIVA",OFFSET(A1251,-1,0)+1,LARGE(A$3:A1248,1))</f>
        <v>0</v>
      </c>
      <c r="B1251" s="1353">
        <f t="shared" ca="1" si="342"/>
        <v>22</v>
      </c>
      <c r="C1251" s="1353">
        <f t="shared" ca="1" si="343"/>
        <v>1</v>
      </c>
      <c r="D1251" s="1354">
        <f t="shared" ca="1" si="344"/>
        <v>1</v>
      </c>
      <c r="E1251" s="1354">
        <f t="shared" ca="1" si="345"/>
        <v>1</v>
      </c>
      <c r="F1251" s="209"/>
    </row>
    <row r="1252" spans="1:6" ht="14.1" customHeight="1" x14ac:dyDescent="0.2">
      <c r="A1252" s="1353">
        <f ca="1">IF($H1252="UNIDADE CONSTRUTIVA",OFFSET(A1252,-1,0)+1,LARGE(A$3:A1249,1))</f>
        <v>0</v>
      </c>
      <c r="B1252" s="1353">
        <f t="shared" ca="1" si="342"/>
        <v>22</v>
      </c>
      <c r="C1252" s="1353">
        <f t="shared" ca="1" si="343"/>
        <v>1</v>
      </c>
      <c r="D1252" s="1354">
        <f t="shared" ca="1" si="344"/>
        <v>1</v>
      </c>
      <c r="E1252" s="1354">
        <f t="shared" ca="1" si="345"/>
        <v>1</v>
      </c>
      <c r="F1252" s="209"/>
    </row>
    <row r="1253" spans="1:6" ht="14.1" customHeight="1" x14ac:dyDescent="0.2">
      <c r="A1253" s="1353">
        <f ca="1">IF($H1253="UNIDADE CONSTRUTIVA",OFFSET(A1253,-1,0)+1,LARGE(A$3:A1250,1))</f>
        <v>0</v>
      </c>
      <c r="B1253" s="1353">
        <f t="shared" ca="1" si="342"/>
        <v>22</v>
      </c>
      <c r="C1253" s="1353">
        <f t="shared" ca="1" si="343"/>
        <v>1</v>
      </c>
      <c r="D1253" s="1354">
        <f t="shared" ca="1" si="344"/>
        <v>1</v>
      </c>
      <c r="E1253" s="1354">
        <f t="shared" ca="1" si="345"/>
        <v>1</v>
      </c>
      <c r="F1253" s="209"/>
    </row>
    <row r="1254" spans="1:6" ht="14.1" customHeight="1" x14ac:dyDescent="0.2">
      <c r="A1254" s="1353">
        <f ca="1">IF($H1254="UNIDADE CONSTRUTIVA",OFFSET(A1254,-1,0)+1,LARGE(A$3:A1251,1))</f>
        <v>0</v>
      </c>
      <c r="B1254" s="1353">
        <f t="shared" ca="1" si="342"/>
        <v>22</v>
      </c>
      <c r="C1254" s="1353">
        <f t="shared" ca="1" si="343"/>
        <v>1</v>
      </c>
      <c r="D1254" s="1354">
        <f t="shared" ca="1" si="344"/>
        <v>1</v>
      </c>
      <c r="E1254" s="1354">
        <f t="shared" ca="1" si="345"/>
        <v>1</v>
      </c>
      <c r="F1254" s="209"/>
    </row>
    <row r="1255" spans="1:6" ht="14.1" customHeight="1" x14ac:dyDescent="0.2">
      <c r="A1255" s="1353">
        <f ca="1">IF($H1255="UNIDADE CONSTRUTIVA",OFFSET(A1255,-1,0)+1,LARGE(A$3:A1252,1))</f>
        <v>0</v>
      </c>
      <c r="B1255" s="1353">
        <f t="shared" ca="1" si="342"/>
        <v>22</v>
      </c>
      <c r="C1255" s="1353">
        <f t="shared" ca="1" si="343"/>
        <v>1</v>
      </c>
      <c r="D1255" s="1354">
        <f t="shared" ca="1" si="344"/>
        <v>1</v>
      </c>
      <c r="E1255" s="1354">
        <f t="shared" ca="1" si="345"/>
        <v>1</v>
      </c>
      <c r="F1255" s="209"/>
    </row>
    <row r="1256" spans="1:6" ht="14.1" customHeight="1" x14ac:dyDescent="0.2">
      <c r="A1256" s="1353">
        <f ca="1">IF($H1256="UNIDADE CONSTRUTIVA",OFFSET(A1256,-1,0)+1,LARGE(A$3:A1253,1))</f>
        <v>0</v>
      </c>
      <c r="B1256" s="1353">
        <f t="shared" ca="1" si="342"/>
        <v>22</v>
      </c>
      <c r="C1256" s="1353">
        <f t="shared" ca="1" si="343"/>
        <v>1</v>
      </c>
      <c r="D1256" s="1354">
        <f t="shared" ca="1" si="344"/>
        <v>1</v>
      </c>
      <c r="E1256" s="1354">
        <f t="shared" ca="1" si="345"/>
        <v>1</v>
      </c>
      <c r="F1256" s="209"/>
    </row>
    <row r="1257" spans="1:6" ht="14.1" customHeight="1" x14ac:dyDescent="0.2">
      <c r="A1257" s="1353">
        <f ca="1">IF($H1257="UNIDADE CONSTRUTIVA",OFFSET(A1257,-1,0)+1,LARGE(A$3:A1254,1))</f>
        <v>0</v>
      </c>
      <c r="B1257" s="1353">
        <f t="shared" ca="1" si="342"/>
        <v>22</v>
      </c>
      <c r="C1257" s="1353">
        <f t="shared" ca="1" si="343"/>
        <v>1</v>
      </c>
      <c r="D1257" s="1354">
        <f t="shared" ca="1" si="344"/>
        <v>1</v>
      </c>
      <c r="E1257" s="1354">
        <f t="shared" ca="1" si="345"/>
        <v>1</v>
      </c>
      <c r="F1257" s="209"/>
    </row>
    <row r="1258" spans="1:6" ht="14.1" customHeight="1" x14ac:dyDescent="0.2">
      <c r="A1258" s="1353">
        <f ca="1">IF($H1258="UNIDADE CONSTRUTIVA",OFFSET(A1258,-1,0)+1,LARGE(A$3:A1255,1))</f>
        <v>0</v>
      </c>
      <c r="B1258" s="1353">
        <f t="shared" ca="1" si="342"/>
        <v>22</v>
      </c>
      <c r="C1258" s="1353">
        <f t="shared" ca="1" si="343"/>
        <v>1</v>
      </c>
      <c r="D1258" s="1354">
        <f t="shared" ca="1" si="344"/>
        <v>1</v>
      </c>
      <c r="E1258" s="1354">
        <f t="shared" ca="1" si="345"/>
        <v>1</v>
      </c>
      <c r="F1258" s="209"/>
    </row>
    <row r="1259" spans="1:6" ht="14.1" customHeight="1" x14ac:dyDescent="0.2">
      <c r="A1259" s="1353">
        <f ca="1">IF($H1259="UNIDADE CONSTRUTIVA",OFFSET(A1259,-1,0)+1,LARGE(A$3:A1256,1))</f>
        <v>0</v>
      </c>
      <c r="B1259" s="1353">
        <f t="shared" ca="1" si="342"/>
        <v>22</v>
      </c>
      <c r="C1259" s="1353">
        <f t="shared" ca="1" si="343"/>
        <v>1</v>
      </c>
      <c r="D1259" s="1354">
        <f t="shared" ca="1" si="344"/>
        <v>1</v>
      </c>
      <c r="E1259" s="1354">
        <f t="shared" ca="1" si="345"/>
        <v>1</v>
      </c>
      <c r="F1259" s="209"/>
    </row>
    <row r="1260" spans="1:6" ht="14.1" customHeight="1" x14ac:dyDescent="0.2">
      <c r="A1260" s="1353">
        <f ca="1">IF($H1260="UNIDADE CONSTRUTIVA",OFFSET(A1260,-1,0)+1,LARGE(A$3:A1257,1))</f>
        <v>0</v>
      </c>
      <c r="B1260" s="1353">
        <f t="shared" ca="1" si="342"/>
        <v>22</v>
      </c>
      <c r="C1260" s="1353">
        <f t="shared" ca="1" si="343"/>
        <v>1</v>
      </c>
      <c r="D1260" s="1354">
        <f t="shared" ca="1" si="344"/>
        <v>1</v>
      </c>
      <c r="E1260" s="1354">
        <f t="shared" ca="1" si="345"/>
        <v>1</v>
      </c>
      <c r="F1260" s="209"/>
    </row>
    <row r="1261" spans="1:6" ht="14.1" customHeight="1" x14ac:dyDescent="0.2">
      <c r="A1261" s="1353">
        <f ca="1">IF($H1261="UNIDADE CONSTRUTIVA",OFFSET(A1261,-1,0)+1,LARGE(A$3:A1258,1))</f>
        <v>0</v>
      </c>
      <c r="B1261" s="1353">
        <f t="shared" ca="1" si="342"/>
        <v>22</v>
      </c>
      <c r="C1261" s="1353">
        <f t="shared" ca="1" si="343"/>
        <v>1</v>
      </c>
      <c r="D1261" s="1354">
        <f t="shared" ca="1" si="344"/>
        <v>1</v>
      </c>
      <c r="E1261" s="1354">
        <f t="shared" ca="1" si="345"/>
        <v>1</v>
      </c>
      <c r="F1261" s="209"/>
    </row>
    <row r="1262" spans="1:6" ht="14.1" customHeight="1" x14ac:dyDescent="0.2">
      <c r="A1262" s="1353">
        <f ca="1">IF($H1262="UNIDADE CONSTRUTIVA",OFFSET(A1262,-1,0)+1,LARGE(A$3:A1259,1))</f>
        <v>0</v>
      </c>
      <c r="B1262" s="1353">
        <f t="shared" ca="1" si="342"/>
        <v>22</v>
      </c>
      <c r="C1262" s="1353">
        <f t="shared" ca="1" si="343"/>
        <v>1</v>
      </c>
      <c r="D1262" s="1354">
        <f t="shared" ca="1" si="344"/>
        <v>1</v>
      </c>
      <c r="E1262" s="1354">
        <f t="shared" ca="1" si="345"/>
        <v>1</v>
      </c>
      <c r="F1262" s="209"/>
    </row>
    <row r="1263" spans="1:6" ht="14.1" customHeight="1" x14ac:dyDescent="0.2">
      <c r="A1263" s="1353">
        <f ca="1">IF($H1263="UNIDADE CONSTRUTIVA",OFFSET(A1263,-1,0)+1,LARGE(A$3:A1260,1))</f>
        <v>0</v>
      </c>
      <c r="B1263" s="1353">
        <f t="shared" ca="1" si="342"/>
        <v>22</v>
      </c>
      <c r="C1263" s="1353">
        <f t="shared" ca="1" si="343"/>
        <v>1</v>
      </c>
      <c r="D1263" s="1354">
        <f t="shared" ca="1" si="344"/>
        <v>1</v>
      </c>
      <c r="E1263" s="1354">
        <f t="shared" ca="1" si="345"/>
        <v>1</v>
      </c>
      <c r="F1263" s="209"/>
    </row>
    <row r="1264" spans="1:6" ht="14.1" customHeight="1" x14ac:dyDescent="0.2">
      <c r="A1264" s="1353">
        <f ca="1">IF($H1264="UNIDADE CONSTRUTIVA",OFFSET(A1264,-1,0)+1,LARGE(A$3:A1261,1))</f>
        <v>0</v>
      </c>
      <c r="B1264" s="1353">
        <f t="shared" ca="1" si="342"/>
        <v>22</v>
      </c>
      <c r="C1264" s="1353">
        <f t="shared" ca="1" si="343"/>
        <v>1</v>
      </c>
      <c r="D1264" s="1354">
        <f t="shared" ca="1" si="344"/>
        <v>1</v>
      </c>
      <c r="E1264" s="1354">
        <f t="shared" ca="1" si="345"/>
        <v>1</v>
      </c>
      <c r="F1264" s="209"/>
    </row>
    <row r="1265" spans="1:6" ht="14.1" customHeight="1" x14ac:dyDescent="0.2">
      <c r="A1265" s="1353">
        <f ca="1">IF($H1265="UNIDADE CONSTRUTIVA",OFFSET(A1265,-1,0)+1,LARGE(A$3:A1262,1))</f>
        <v>0</v>
      </c>
      <c r="B1265" s="1353">
        <f t="shared" ca="1" si="342"/>
        <v>22</v>
      </c>
      <c r="C1265" s="1353">
        <f t="shared" ca="1" si="343"/>
        <v>1</v>
      </c>
      <c r="D1265" s="1354">
        <f t="shared" ca="1" si="344"/>
        <v>1</v>
      </c>
      <c r="E1265" s="1354">
        <f t="shared" ca="1" si="345"/>
        <v>1</v>
      </c>
      <c r="F1265" s="209"/>
    </row>
    <row r="1266" spans="1:6" ht="14.1" customHeight="1" x14ac:dyDescent="0.2">
      <c r="A1266" s="1353">
        <f ca="1">IF($H1266="UNIDADE CONSTRUTIVA",OFFSET(A1266,-1,0)+1,LARGE(A$3:A1263,1))</f>
        <v>0</v>
      </c>
      <c r="B1266" s="1353">
        <f t="shared" ca="1" si="342"/>
        <v>22</v>
      </c>
      <c r="C1266" s="1353">
        <f t="shared" ca="1" si="343"/>
        <v>1</v>
      </c>
      <c r="D1266" s="1354">
        <f t="shared" ca="1" si="344"/>
        <v>1</v>
      </c>
      <c r="E1266" s="1354">
        <f t="shared" ca="1" si="345"/>
        <v>1</v>
      </c>
      <c r="F1266" s="209"/>
    </row>
    <row r="1267" spans="1:6" ht="14.1" customHeight="1" x14ac:dyDescent="0.2">
      <c r="A1267" s="1353">
        <f ca="1">IF($H1267="UNIDADE CONSTRUTIVA",OFFSET(A1267,-1,0)+1,LARGE(A$3:A1264,1))</f>
        <v>0</v>
      </c>
      <c r="B1267" s="1353">
        <f t="shared" ca="1" si="342"/>
        <v>22</v>
      </c>
      <c r="C1267" s="1353">
        <f t="shared" ca="1" si="343"/>
        <v>1</v>
      </c>
      <c r="D1267" s="1354">
        <f t="shared" ca="1" si="344"/>
        <v>1</v>
      </c>
      <c r="E1267" s="1354">
        <f t="shared" ca="1" si="345"/>
        <v>1</v>
      </c>
      <c r="F1267" s="209"/>
    </row>
    <row r="1268" spans="1:6" ht="14.1" customHeight="1" x14ac:dyDescent="0.2">
      <c r="A1268" s="1353">
        <f ca="1">IF($H1268="UNIDADE CONSTRUTIVA",OFFSET(A1268,-1,0)+1,LARGE(A$3:A1265,1))</f>
        <v>0</v>
      </c>
      <c r="B1268" s="1353">
        <f t="shared" ca="1" si="342"/>
        <v>22</v>
      </c>
      <c r="C1268" s="1353">
        <f t="shared" ca="1" si="343"/>
        <v>1</v>
      </c>
      <c r="D1268" s="1354">
        <f t="shared" ca="1" si="344"/>
        <v>1</v>
      </c>
      <c r="E1268" s="1354">
        <f t="shared" ca="1" si="345"/>
        <v>1</v>
      </c>
      <c r="F1268" s="209"/>
    </row>
    <row r="1269" spans="1:6" ht="14.1" customHeight="1" x14ac:dyDescent="0.2">
      <c r="A1269" s="1353">
        <f ca="1">IF($H1269="UNIDADE CONSTRUTIVA",OFFSET(A1269,-1,0)+1,LARGE(A$3:A1266,1))</f>
        <v>0</v>
      </c>
      <c r="B1269" s="1353">
        <f t="shared" ca="1" si="342"/>
        <v>22</v>
      </c>
      <c r="C1269" s="1353">
        <f t="shared" ca="1" si="343"/>
        <v>1</v>
      </c>
      <c r="D1269" s="1354">
        <f t="shared" ca="1" si="344"/>
        <v>1</v>
      </c>
      <c r="E1269" s="1354">
        <f t="shared" ca="1" si="345"/>
        <v>1</v>
      </c>
      <c r="F1269" s="209"/>
    </row>
    <row r="1270" spans="1:6" ht="14.1" customHeight="1" x14ac:dyDescent="0.2">
      <c r="A1270" s="1353">
        <f ca="1">IF($H1270="UNIDADE CONSTRUTIVA",OFFSET(A1270,-1,0)+1,LARGE(A$3:A1267,1))</f>
        <v>0</v>
      </c>
      <c r="B1270" s="1353">
        <f t="shared" ca="1" si="342"/>
        <v>22</v>
      </c>
      <c r="C1270" s="1353">
        <f t="shared" ca="1" si="343"/>
        <v>1</v>
      </c>
      <c r="D1270" s="1354">
        <f t="shared" ca="1" si="344"/>
        <v>1</v>
      </c>
      <c r="E1270" s="1354">
        <f t="shared" ca="1" si="345"/>
        <v>1</v>
      </c>
      <c r="F1270" s="209"/>
    </row>
    <row r="1271" spans="1:6" ht="14.1" customHeight="1" x14ac:dyDescent="0.2">
      <c r="A1271" s="1353">
        <f ca="1">IF($H1271="UNIDADE CONSTRUTIVA",OFFSET(A1271,-1,0)+1,LARGE(A$3:A1268,1))</f>
        <v>0</v>
      </c>
      <c r="B1271" s="1353">
        <f t="shared" ca="1" si="342"/>
        <v>22</v>
      </c>
      <c r="C1271" s="1353">
        <f t="shared" ca="1" si="343"/>
        <v>1</v>
      </c>
      <c r="D1271" s="1354">
        <f t="shared" ca="1" si="344"/>
        <v>1</v>
      </c>
      <c r="E1271" s="1354">
        <f t="shared" ca="1" si="345"/>
        <v>1</v>
      </c>
      <c r="F1271" s="209"/>
    </row>
    <row r="1272" spans="1:6" ht="14.1" customHeight="1" x14ac:dyDescent="0.2">
      <c r="A1272" s="1353">
        <f ca="1">IF($H1272="UNIDADE CONSTRUTIVA",OFFSET(A1272,-1,0)+1,LARGE(A$3:A1269,1))</f>
        <v>0</v>
      </c>
      <c r="B1272" s="1353">
        <f t="shared" ca="1" si="342"/>
        <v>22</v>
      </c>
      <c r="C1272" s="1353">
        <f t="shared" ca="1" si="343"/>
        <v>1</v>
      </c>
      <c r="D1272" s="1354">
        <f t="shared" ca="1" si="344"/>
        <v>1</v>
      </c>
      <c r="E1272" s="1354">
        <f t="shared" ca="1" si="345"/>
        <v>1</v>
      </c>
      <c r="F1272" s="209"/>
    </row>
    <row r="1273" spans="1:6" ht="14.1" customHeight="1" x14ac:dyDescent="0.2">
      <c r="A1273" s="1353">
        <f ca="1">IF($H1273="UNIDADE CONSTRUTIVA",OFFSET(A1273,-1,0)+1,LARGE(A$3:A1270,1))</f>
        <v>0</v>
      </c>
      <c r="B1273" s="1353">
        <f t="shared" ca="1" si="342"/>
        <v>22</v>
      </c>
      <c r="C1273" s="1353">
        <f t="shared" ca="1" si="343"/>
        <v>1</v>
      </c>
      <c r="D1273" s="1354">
        <f t="shared" ca="1" si="344"/>
        <v>1</v>
      </c>
      <c r="E1273" s="1354">
        <f t="shared" ca="1" si="345"/>
        <v>1</v>
      </c>
      <c r="F1273" s="209"/>
    </row>
    <row r="1274" spans="1:6" ht="14.1" customHeight="1" x14ac:dyDescent="0.2">
      <c r="A1274" s="1353">
        <f ca="1">IF($H1274="UNIDADE CONSTRUTIVA",OFFSET(A1274,-1,0)+1,LARGE(A$3:A1271,1))</f>
        <v>0</v>
      </c>
      <c r="B1274" s="1353">
        <f t="shared" ca="1" si="342"/>
        <v>22</v>
      </c>
      <c r="C1274" s="1353">
        <f t="shared" ca="1" si="343"/>
        <v>1</v>
      </c>
      <c r="D1274" s="1354">
        <f t="shared" ca="1" si="344"/>
        <v>1</v>
      </c>
      <c r="E1274" s="1354">
        <f t="shared" ca="1" si="345"/>
        <v>1</v>
      </c>
      <c r="F1274" s="209"/>
    </row>
    <row r="1275" spans="1:6" ht="14.1" customHeight="1" x14ac:dyDescent="0.2">
      <c r="A1275" s="1353">
        <f ca="1">IF($H1275="UNIDADE CONSTRUTIVA",OFFSET(A1275,-1,0)+1,LARGE(A$3:A1272,1))</f>
        <v>0</v>
      </c>
      <c r="B1275" s="1353">
        <f t="shared" ca="1" si="342"/>
        <v>22</v>
      </c>
      <c r="C1275" s="1353">
        <f t="shared" ca="1" si="343"/>
        <v>1</v>
      </c>
      <c r="D1275" s="1354">
        <f t="shared" ca="1" si="344"/>
        <v>1</v>
      </c>
      <c r="E1275" s="1354">
        <f t="shared" ca="1" si="345"/>
        <v>1</v>
      </c>
      <c r="F1275" s="209"/>
    </row>
    <row r="1276" spans="1:6" ht="14.1" customHeight="1" x14ac:dyDescent="0.2">
      <c r="A1276" s="1353">
        <f ca="1">IF($H1276="UNIDADE CONSTRUTIVA",OFFSET(A1276,-1,0)+1,LARGE(A$3:A1273,1))</f>
        <v>0</v>
      </c>
      <c r="B1276" s="1353">
        <f t="shared" ca="1" si="342"/>
        <v>22</v>
      </c>
      <c r="C1276" s="1353">
        <f t="shared" ca="1" si="343"/>
        <v>1</v>
      </c>
      <c r="D1276" s="1354">
        <f t="shared" ca="1" si="344"/>
        <v>1</v>
      </c>
      <c r="E1276" s="1354">
        <f t="shared" ca="1" si="345"/>
        <v>1</v>
      </c>
      <c r="F1276" s="209"/>
    </row>
    <row r="1277" spans="1:6" ht="14.1" customHeight="1" x14ac:dyDescent="0.2">
      <c r="A1277" s="1353">
        <f ca="1">IF($H1277="UNIDADE CONSTRUTIVA",OFFSET(A1277,-1,0)+1,LARGE(A$3:A1274,1))</f>
        <v>0</v>
      </c>
      <c r="B1277" s="1353">
        <f t="shared" ca="1" si="342"/>
        <v>22</v>
      </c>
      <c r="C1277" s="1353">
        <f t="shared" ca="1" si="343"/>
        <v>1</v>
      </c>
      <c r="D1277" s="1354">
        <f t="shared" ca="1" si="344"/>
        <v>1</v>
      </c>
      <c r="E1277" s="1354">
        <f t="shared" ca="1" si="345"/>
        <v>1</v>
      </c>
      <c r="F1277" s="209"/>
    </row>
    <row r="1278" spans="1:6" ht="14.1" customHeight="1" x14ac:dyDescent="0.2">
      <c r="A1278" s="1353">
        <f ca="1">IF($H1278="UNIDADE CONSTRUTIVA",OFFSET(A1278,-1,0)+1,LARGE(A$3:A1275,1))</f>
        <v>0</v>
      </c>
      <c r="B1278" s="1353">
        <f t="shared" ca="1" si="342"/>
        <v>22</v>
      </c>
      <c r="C1278" s="1353">
        <f t="shared" ca="1" si="343"/>
        <v>1</v>
      </c>
      <c r="D1278" s="1354">
        <f t="shared" ca="1" si="344"/>
        <v>1</v>
      </c>
      <c r="E1278" s="1354">
        <f t="shared" ca="1" si="345"/>
        <v>1</v>
      </c>
      <c r="F1278" s="209"/>
    </row>
    <row r="1279" spans="1:6" ht="14.1" customHeight="1" x14ac:dyDescent="0.2">
      <c r="A1279" s="1353">
        <f ca="1">IF($H1279="UNIDADE CONSTRUTIVA",OFFSET(A1279,-1,0)+1,LARGE(A$3:A1276,1))</f>
        <v>0</v>
      </c>
      <c r="B1279" s="1353">
        <f t="shared" ca="1" si="342"/>
        <v>22</v>
      </c>
      <c r="C1279" s="1353">
        <f t="shared" ca="1" si="343"/>
        <v>1</v>
      </c>
      <c r="D1279" s="1354">
        <f t="shared" ca="1" si="344"/>
        <v>1</v>
      </c>
      <c r="E1279" s="1354">
        <f t="shared" ca="1" si="345"/>
        <v>1</v>
      </c>
      <c r="F1279" s="209"/>
    </row>
    <row r="1280" spans="1:6" ht="14.1" customHeight="1" x14ac:dyDescent="0.2">
      <c r="A1280" s="1353">
        <f ca="1">IF($H1280="UNIDADE CONSTRUTIVA",OFFSET(A1280,-1,0)+1,LARGE(A$3:A1277,1))</f>
        <v>0</v>
      </c>
      <c r="B1280" s="1353">
        <f t="shared" ca="1" si="342"/>
        <v>22</v>
      </c>
      <c r="C1280" s="1353">
        <f t="shared" ca="1" si="343"/>
        <v>1</v>
      </c>
      <c r="D1280" s="1354">
        <f t="shared" ca="1" si="344"/>
        <v>1</v>
      </c>
      <c r="E1280" s="1354">
        <f t="shared" ca="1" si="345"/>
        <v>1</v>
      </c>
      <c r="F1280" s="209"/>
    </row>
    <row r="1281" spans="1:6" ht="14.1" customHeight="1" x14ac:dyDescent="0.2">
      <c r="A1281" s="1353">
        <f ca="1">IF($H1281="UNIDADE CONSTRUTIVA",OFFSET(A1281,-1,0)+1,LARGE(A$3:A1278,1))</f>
        <v>0</v>
      </c>
      <c r="B1281" s="1353">
        <f t="shared" ca="1" si="342"/>
        <v>22</v>
      </c>
      <c r="C1281" s="1353">
        <f t="shared" ca="1" si="343"/>
        <v>1</v>
      </c>
      <c r="D1281" s="1354">
        <f t="shared" ca="1" si="344"/>
        <v>1</v>
      </c>
      <c r="E1281" s="1354">
        <f t="shared" ca="1" si="345"/>
        <v>1</v>
      </c>
      <c r="F1281" s="209"/>
    </row>
    <row r="1282" spans="1:6" ht="14.1" customHeight="1" x14ac:dyDescent="0.2">
      <c r="A1282" s="1353">
        <f ca="1">IF($H1282="UNIDADE CONSTRUTIVA",OFFSET(A1282,-1,0)+1,LARGE(A$3:A1279,1))</f>
        <v>0</v>
      </c>
      <c r="B1282" s="1353">
        <f t="shared" ca="1" si="342"/>
        <v>22</v>
      </c>
      <c r="C1282" s="1353">
        <f t="shared" ca="1" si="343"/>
        <v>1</v>
      </c>
      <c r="D1282" s="1354">
        <f t="shared" ca="1" si="344"/>
        <v>1</v>
      </c>
      <c r="E1282" s="1354">
        <f t="shared" ca="1" si="345"/>
        <v>1</v>
      </c>
      <c r="F1282" s="209"/>
    </row>
    <row r="1283" spans="1:6" ht="14.1" customHeight="1" x14ac:dyDescent="0.2">
      <c r="A1283" s="1353">
        <f ca="1">IF($H1283="UNIDADE CONSTRUTIVA",OFFSET(A1283,-1,0)+1,LARGE(A$3:A1280,1))</f>
        <v>0</v>
      </c>
      <c r="B1283" s="1353">
        <f t="shared" ca="1" si="342"/>
        <v>22</v>
      </c>
      <c r="C1283" s="1353">
        <f t="shared" ca="1" si="343"/>
        <v>1</v>
      </c>
      <c r="D1283" s="1354">
        <f t="shared" ca="1" si="344"/>
        <v>1</v>
      </c>
      <c r="E1283" s="1354">
        <f t="shared" ca="1" si="345"/>
        <v>1</v>
      </c>
      <c r="F1283" s="209"/>
    </row>
    <row r="1284" spans="1:6" ht="14.1" customHeight="1" x14ac:dyDescent="0.2">
      <c r="A1284" s="1353">
        <f ca="1">IF($H1284="UNIDADE CONSTRUTIVA",OFFSET(A1284,-1,0)+1,LARGE(A$3:A1281,1))</f>
        <v>0</v>
      </c>
      <c r="B1284" s="1353">
        <f t="shared" ca="1" si="342"/>
        <v>22</v>
      </c>
      <c r="C1284" s="1353">
        <f t="shared" ca="1" si="343"/>
        <v>1</v>
      </c>
      <c r="D1284" s="1354">
        <f t="shared" ca="1" si="344"/>
        <v>1</v>
      </c>
      <c r="E1284" s="1354">
        <f t="shared" ca="1" si="345"/>
        <v>1</v>
      </c>
      <c r="F1284" s="209"/>
    </row>
    <row r="1285" spans="1:6" ht="14.1" customHeight="1" x14ac:dyDescent="0.2">
      <c r="A1285" s="1353">
        <f ca="1">IF($H1285="UNIDADE CONSTRUTIVA",OFFSET(A1285,-1,0)+1,LARGE(A$3:A1282,1))</f>
        <v>0</v>
      </c>
      <c r="B1285" s="1353">
        <f t="shared" ca="1" si="342"/>
        <v>22</v>
      </c>
      <c r="C1285" s="1353">
        <f t="shared" ca="1" si="343"/>
        <v>1</v>
      </c>
      <c r="D1285" s="1354">
        <f t="shared" ca="1" si="344"/>
        <v>1</v>
      </c>
      <c r="E1285" s="1354">
        <f t="shared" ca="1" si="345"/>
        <v>1</v>
      </c>
      <c r="F1285" s="209"/>
    </row>
    <row r="1286" spans="1:6" ht="14.1" customHeight="1" x14ac:dyDescent="0.2">
      <c r="A1286" s="1353">
        <f ca="1">IF($H1286="UNIDADE CONSTRUTIVA",OFFSET(A1286,-1,0)+1,LARGE(A$3:A1283,1))</f>
        <v>0</v>
      </c>
      <c r="B1286" s="1353">
        <f t="shared" ca="1" si="342"/>
        <v>22</v>
      </c>
      <c r="C1286" s="1353">
        <f t="shared" ca="1" si="343"/>
        <v>1</v>
      </c>
      <c r="D1286" s="1354">
        <f t="shared" ca="1" si="344"/>
        <v>1</v>
      </c>
      <c r="E1286" s="1354">
        <f t="shared" ca="1" si="345"/>
        <v>1</v>
      </c>
      <c r="F1286" s="209"/>
    </row>
    <row r="1287" spans="1:6" ht="14.1" customHeight="1" x14ac:dyDescent="0.2">
      <c r="A1287" s="1353">
        <f ca="1">IF($H1287="UNIDADE CONSTRUTIVA",OFFSET(A1287,-1,0)+1,LARGE(A$3:A1284,1))</f>
        <v>0</v>
      </c>
      <c r="B1287" s="1353">
        <f t="shared" ca="1" si="342"/>
        <v>22</v>
      </c>
      <c r="C1287" s="1353">
        <f t="shared" ca="1" si="343"/>
        <v>1</v>
      </c>
      <c r="D1287" s="1354">
        <f t="shared" ca="1" si="344"/>
        <v>1</v>
      </c>
      <c r="E1287" s="1354">
        <f t="shared" ca="1" si="345"/>
        <v>1</v>
      </c>
      <c r="F1287" s="209"/>
    </row>
    <row r="1288" spans="1:6" ht="14.1" customHeight="1" x14ac:dyDescent="0.2">
      <c r="A1288" s="1353">
        <f ca="1">IF($H1288="UNIDADE CONSTRUTIVA",OFFSET(A1288,-1,0)+1,LARGE(A$3:A1285,1))</f>
        <v>0</v>
      </c>
      <c r="B1288" s="1353">
        <f t="shared" ca="1" si="342"/>
        <v>22</v>
      </c>
      <c r="C1288" s="1353">
        <f t="shared" ca="1" si="343"/>
        <v>1</v>
      </c>
      <c r="D1288" s="1354">
        <f t="shared" ca="1" si="344"/>
        <v>1</v>
      </c>
      <c r="E1288" s="1354">
        <f t="shared" ca="1" si="345"/>
        <v>1</v>
      </c>
      <c r="F1288" s="209"/>
    </row>
    <row r="1289" spans="1:6" ht="14.1" customHeight="1" x14ac:dyDescent="0.2">
      <c r="A1289" s="1353">
        <f ca="1">IF($H1289="UNIDADE CONSTRUTIVA",OFFSET(A1289,-1,0)+1,LARGE(A$3:A1286,1))</f>
        <v>0</v>
      </c>
      <c r="B1289" s="1353">
        <f t="shared" ca="1" si="342"/>
        <v>22</v>
      </c>
      <c r="C1289" s="1353">
        <f t="shared" ca="1" si="343"/>
        <v>1</v>
      </c>
      <c r="D1289" s="1354">
        <f t="shared" ca="1" si="344"/>
        <v>1</v>
      </c>
      <c r="E1289" s="1354">
        <f t="shared" ca="1" si="345"/>
        <v>1</v>
      </c>
      <c r="F1289" s="209"/>
    </row>
    <row r="1290" spans="1:6" ht="14.1" customHeight="1" x14ac:dyDescent="0.2">
      <c r="A1290" s="1353">
        <f ca="1">IF($H1290="UNIDADE CONSTRUTIVA",OFFSET(A1290,-1,0)+1,LARGE(A$3:A1287,1))</f>
        <v>0</v>
      </c>
      <c r="B1290" s="1353">
        <f t="shared" ca="1" si="342"/>
        <v>22</v>
      </c>
      <c r="C1290" s="1353">
        <f t="shared" ca="1" si="343"/>
        <v>1</v>
      </c>
      <c r="D1290" s="1354">
        <f t="shared" ca="1" si="344"/>
        <v>1</v>
      </c>
      <c r="E1290" s="1354">
        <f t="shared" ca="1" si="345"/>
        <v>1</v>
      </c>
      <c r="F1290" s="209"/>
    </row>
    <row r="1291" spans="1:6" ht="14.1" customHeight="1" x14ac:dyDescent="0.2">
      <c r="A1291" s="1353">
        <f ca="1">IF($H1291="UNIDADE CONSTRUTIVA",OFFSET(A1291,-1,0)+1,LARGE(A$3:A1288,1))</f>
        <v>0</v>
      </c>
      <c r="B1291" s="1353">
        <f t="shared" ca="1" si="342"/>
        <v>22</v>
      </c>
      <c r="C1291" s="1353">
        <f t="shared" ca="1" si="343"/>
        <v>1</v>
      </c>
      <c r="D1291" s="1354">
        <f t="shared" ca="1" si="344"/>
        <v>1</v>
      </c>
      <c r="E1291" s="1354">
        <f t="shared" ca="1" si="345"/>
        <v>1</v>
      </c>
      <c r="F1291" s="209"/>
    </row>
    <row r="1292" spans="1:6" ht="14.1" customHeight="1" x14ac:dyDescent="0.2">
      <c r="A1292" s="1353">
        <f ca="1">IF($H1292="UNIDADE CONSTRUTIVA",OFFSET(A1292,-1,0)+1,LARGE(A$3:A1289,1))</f>
        <v>0</v>
      </c>
      <c r="B1292" s="1353">
        <f t="shared" ca="1" si="342"/>
        <v>22</v>
      </c>
      <c r="C1292" s="1353">
        <f t="shared" ca="1" si="343"/>
        <v>1</v>
      </c>
      <c r="D1292" s="1354">
        <f t="shared" ca="1" si="344"/>
        <v>1</v>
      </c>
      <c r="E1292" s="1354">
        <f t="shared" ca="1" si="345"/>
        <v>1</v>
      </c>
      <c r="F1292" s="209"/>
    </row>
    <row r="1293" spans="1:6" ht="14.1" customHeight="1" x14ac:dyDescent="0.2">
      <c r="A1293" s="1353">
        <f ca="1">IF($H1293="UNIDADE CONSTRUTIVA",OFFSET(A1293,-1,0)+1,LARGE(A$3:A1290,1))</f>
        <v>0</v>
      </c>
      <c r="B1293" s="1353">
        <f t="shared" ca="1" si="342"/>
        <v>22</v>
      </c>
      <c r="C1293" s="1353">
        <f t="shared" ca="1" si="343"/>
        <v>1</v>
      </c>
      <c r="D1293" s="1354">
        <f t="shared" ca="1" si="344"/>
        <v>1</v>
      </c>
      <c r="E1293" s="1354">
        <f t="shared" ca="1" si="345"/>
        <v>1</v>
      </c>
      <c r="F1293" s="209"/>
    </row>
    <row r="1294" spans="1:6" ht="14.1" customHeight="1" x14ac:dyDescent="0.2">
      <c r="A1294" s="1353">
        <f ca="1">IF($H1294="UNIDADE CONSTRUTIVA",OFFSET(A1294,-1,0)+1,LARGE(A$3:A1291,1))</f>
        <v>0</v>
      </c>
      <c r="B1294" s="1353">
        <f t="shared" ca="1" si="342"/>
        <v>22</v>
      </c>
      <c r="C1294" s="1353">
        <f t="shared" ca="1" si="343"/>
        <v>1</v>
      </c>
      <c r="D1294" s="1354">
        <f t="shared" ca="1" si="344"/>
        <v>1</v>
      </c>
      <c r="E1294" s="1354">
        <f t="shared" ca="1" si="345"/>
        <v>1</v>
      </c>
      <c r="F1294" s="209"/>
    </row>
    <row r="1295" spans="1:6" ht="14.1" customHeight="1" x14ac:dyDescent="0.2">
      <c r="A1295" s="1353">
        <f ca="1">IF($H1295="UNIDADE CONSTRUTIVA",OFFSET(A1295,-1,0)+1,LARGE(A$3:A1292,1))</f>
        <v>0</v>
      </c>
      <c r="B1295" s="1353">
        <f t="shared" ca="1" si="342"/>
        <v>22</v>
      </c>
      <c r="C1295" s="1353">
        <f t="shared" ca="1" si="343"/>
        <v>1</v>
      </c>
      <c r="D1295" s="1354">
        <f t="shared" ca="1" si="344"/>
        <v>1</v>
      </c>
      <c r="E1295" s="1354">
        <f t="shared" ca="1" si="345"/>
        <v>1</v>
      </c>
      <c r="F1295" s="209"/>
    </row>
    <row r="1296" spans="1:6" ht="14.1" customHeight="1" x14ac:dyDescent="0.2">
      <c r="A1296" s="1353">
        <f ca="1">IF($H1296="UNIDADE CONSTRUTIVA",OFFSET(A1296,-1,0)+1,LARGE(A$3:A1293,1))</f>
        <v>0</v>
      </c>
      <c r="B1296" s="1353">
        <f t="shared" ca="1" si="342"/>
        <v>22</v>
      </c>
      <c r="C1296" s="1353">
        <f t="shared" ca="1" si="343"/>
        <v>1</v>
      </c>
      <c r="D1296" s="1354">
        <f t="shared" ca="1" si="344"/>
        <v>1</v>
      </c>
      <c r="E1296" s="1354">
        <f t="shared" ca="1" si="345"/>
        <v>1</v>
      </c>
      <c r="F1296" s="209"/>
    </row>
    <row r="1297" spans="1:6" ht="14.1" customHeight="1" x14ac:dyDescent="0.2">
      <c r="A1297" s="1353">
        <f ca="1">IF($H1297="UNIDADE CONSTRUTIVA",OFFSET(A1297,-1,0)+1,LARGE(A$3:A1294,1))</f>
        <v>0</v>
      </c>
      <c r="B1297" s="1353">
        <f t="shared" ca="1" si="342"/>
        <v>22</v>
      </c>
      <c r="C1297" s="1353">
        <f t="shared" ca="1" si="343"/>
        <v>1</v>
      </c>
      <c r="D1297" s="1354">
        <f t="shared" ca="1" si="344"/>
        <v>1</v>
      </c>
      <c r="E1297" s="1354">
        <f t="shared" ca="1" si="345"/>
        <v>1</v>
      </c>
      <c r="F1297" s="209"/>
    </row>
    <row r="1298" spans="1:6" ht="14.1" customHeight="1" x14ac:dyDescent="0.2">
      <c r="A1298" s="1353">
        <f ca="1">IF($H1298="UNIDADE CONSTRUTIVA",OFFSET(A1298,-1,0)+1,LARGE(A$3:A1295,1))</f>
        <v>0</v>
      </c>
      <c r="B1298" s="1353">
        <f t="shared" ref="B1298:B1361" ca="1" si="346">IF(H1298="UNIDADE CONSTRUTIVA",0,IF(H1298="CÉLULA CONSTRUTIVA",OFFSET(B1298,-1,0)+1,OFFSET(B1298,-1,0)))</f>
        <v>22</v>
      </c>
      <c r="C1298" s="1353">
        <f t="shared" ref="C1298:C1361" ca="1" si="347">IF(H1298="CÉLULA CONSTRUTIVA",0,IF(H1298="ETAPA",OFFSET(C1298,-1,0)+1,OFFSET(C1298,-1,0)))</f>
        <v>1</v>
      </c>
      <c r="D1298" s="1354">
        <f t="shared" ref="D1298:D1361" ca="1" si="348">IF(H1298="ETAPA",0,IF(H1298="SUBETAPA",OFFSET(D1298,-1,0)+1,OFFSET(D1298,-1,0)))</f>
        <v>1</v>
      </c>
      <c r="E1298" s="1354">
        <f t="shared" ref="E1298:E1361" ca="1" si="349">IF(H1298="Subetapa",0,IF(H1298="serviço",OFFSET(E1298,-1,0)+1,OFFSET(E1298,-1,0)))</f>
        <v>1</v>
      </c>
      <c r="F1298" s="209"/>
    </row>
    <row r="1299" spans="1:6" ht="14.1" customHeight="1" x14ac:dyDescent="0.2">
      <c r="A1299" s="1353">
        <f ca="1">IF($H1299="UNIDADE CONSTRUTIVA",OFFSET(A1299,-1,0)+1,LARGE(A$3:A1296,1))</f>
        <v>0</v>
      </c>
      <c r="B1299" s="1353">
        <f t="shared" ca="1" si="346"/>
        <v>22</v>
      </c>
      <c r="C1299" s="1353">
        <f t="shared" ca="1" si="347"/>
        <v>1</v>
      </c>
      <c r="D1299" s="1354">
        <f t="shared" ca="1" si="348"/>
        <v>1</v>
      </c>
      <c r="E1299" s="1354">
        <f t="shared" ca="1" si="349"/>
        <v>1</v>
      </c>
      <c r="F1299" s="209"/>
    </row>
    <row r="1300" spans="1:6" ht="14.1" customHeight="1" x14ac:dyDescent="0.2">
      <c r="A1300" s="1353">
        <f ca="1">IF($H1300="UNIDADE CONSTRUTIVA",OFFSET(A1300,-1,0)+1,LARGE(A$3:A1297,1))</f>
        <v>0</v>
      </c>
      <c r="B1300" s="1353">
        <f t="shared" ca="1" si="346"/>
        <v>22</v>
      </c>
      <c r="C1300" s="1353">
        <f t="shared" ca="1" si="347"/>
        <v>1</v>
      </c>
      <c r="D1300" s="1354">
        <f t="shared" ca="1" si="348"/>
        <v>1</v>
      </c>
      <c r="E1300" s="1354">
        <f t="shared" ca="1" si="349"/>
        <v>1</v>
      </c>
      <c r="F1300" s="209"/>
    </row>
    <row r="1301" spans="1:6" ht="14.1" customHeight="1" x14ac:dyDescent="0.2">
      <c r="A1301" s="1353">
        <f ca="1">IF($H1301="UNIDADE CONSTRUTIVA",OFFSET(A1301,-1,0)+1,LARGE(A$3:A1298,1))</f>
        <v>0</v>
      </c>
      <c r="B1301" s="1353">
        <f t="shared" ca="1" si="346"/>
        <v>22</v>
      </c>
      <c r="C1301" s="1353">
        <f t="shared" ca="1" si="347"/>
        <v>1</v>
      </c>
      <c r="D1301" s="1354">
        <f t="shared" ca="1" si="348"/>
        <v>1</v>
      </c>
      <c r="E1301" s="1354">
        <f t="shared" ca="1" si="349"/>
        <v>1</v>
      </c>
      <c r="F1301" s="209"/>
    </row>
    <row r="1302" spans="1:6" ht="14.1" customHeight="1" x14ac:dyDescent="0.2">
      <c r="A1302" s="1353">
        <f ca="1">IF($H1302="UNIDADE CONSTRUTIVA",OFFSET(A1302,-1,0)+1,LARGE(A$3:A1299,1))</f>
        <v>0</v>
      </c>
      <c r="B1302" s="1353">
        <f t="shared" ca="1" si="346"/>
        <v>22</v>
      </c>
      <c r="C1302" s="1353">
        <f t="shared" ca="1" si="347"/>
        <v>1</v>
      </c>
      <c r="D1302" s="1354">
        <f t="shared" ca="1" si="348"/>
        <v>1</v>
      </c>
      <c r="E1302" s="1354">
        <f t="shared" ca="1" si="349"/>
        <v>1</v>
      </c>
      <c r="F1302" s="209"/>
    </row>
    <row r="1303" spans="1:6" ht="14.1" customHeight="1" x14ac:dyDescent="0.2">
      <c r="A1303" s="1353">
        <f ca="1">IF($H1303="UNIDADE CONSTRUTIVA",OFFSET(A1303,-1,0)+1,LARGE(A$3:A1300,1))</f>
        <v>0</v>
      </c>
      <c r="B1303" s="1353">
        <f t="shared" ca="1" si="346"/>
        <v>22</v>
      </c>
      <c r="C1303" s="1353">
        <f t="shared" ca="1" si="347"/>
        <v>1</v>
      </c>
      <c r="D1303" s="1354">
        <f t="shared" ca="1" si="348"/>
        <v>1</v>
      </c>
      <c r="E1303" s="1354">
        <f t="shared" ca="1" si="349"/>
        <v>1</v>
      </c>
      <c r="F1303" s="209"/>
    </row>
    <row r="1304" spans="1:6" ht="14.1" customHeight="1" x14ac:dyDescent="0.2">
      <c r="A1304" s="1353">
        <f ca="1">IF($H1304="UNIDADE CONSTRUTIVA",OFFSET(A1304,-1,0)+1,LARGE(A$3:A1301,1))</f>
        <v>0</v>
      </c>
      <c r="B1304" s="1353">
        <f t="shared" ca="1" si="346"/>
        <v>22</v>
      </c>
      <c r="C1304" s="1353">
        <f t="shared" ca="1" si="347"/>
        <v>1</v>
      </c>
      <c r="D1304" s="1354">
        <f t="shared" ca="1" si="348"/>
        <v>1</v>
      </c>
      <c r="E1304" s="1354">
        <f t="shared" ca="1" si="349"/>
        <v>1</v>
      </c>
      <c r="F1304" s="209"/>
    </row>
    <row r="1305" spans="1:6" ht="14.1" customHeight="1" x14ac:dyDescent="0.2">
      <c r="A1305" s="1353">
        <f ca="1">IF($H1305="UNIDADE CONSTRUTIVA",OFFSET(A1305,-1,0)+1,LARGE(A$3:A1302,1))</f>
        <v>0</v>
      </c>
      <c r="B1305" s="1353">
        <f t="shared" ca="1" si="346"/>
        <v>22</v>
      </c>
      <c r="C1305" s="1353">
        <f t="shared" ca="1" si="347"/>
        <v>1</v>
      </c>
      <c r="D1305" s="1354">
        <f t="shared" ca="1" si="348"/>
        <v>1</v>
      </c>
      <c r="E1305" s="1354">
        <f t="shared" ca="1" si="349"/>
        <v>1</v>
      </c>
      <c r="F1305" s="209"/>
    </row>
    <row r="1306" spans="1:6" ht="14.1" customHeight="1" x14ac:dyDescent="0.2">
      <c r="A1306" s="1353">
        <f ca="1">IF($H1306="UNIDADE CONSTRUTIVA",OFFSET(A1306,-1,0)+1,LARGE(A$3:A1303,1))</f>
        <v>0</v>
      </c>
      <c r="B1306" s="1353">
        <f t="shared" ca="1" si="346"/>
        <v>22</v>
      </c>
      <c r="C1306" s="1353">
        <f t="shared" ca="1" si="347"/>
        <v>1</v>
      </c>
      <c r="D1306" s="1354">
        <f t="shared" ca="1" si="348"/>
        <v>1</v>
      </c>
      <c r="E1306" s="1354">
        <f t="shared" ca="1" si="349"/>
        <v>1</v>
      </c>
      <c r="F1306" s="209"/>
    </row>
    <row r="1307" spans="1:6" ht="14.1" customHeight="1" x14ac:dyDescent="0.2">
      <c r="A1307" s="1353">
        <f ca="1">IF($H1307="UNIDADE CONSTRUTIVA",OFFSET(A1307,-1,0)+1,LARGE(A$3:A1304,1))</f>
        <v>0</v>
      </c>
      <c r="B1307" s="1353">
        <f t="shared" ca="1" si="346"/>
        <v>22</v>
      </c>
      <c r="C1307" s="1353">
        <f t="shared" ca="1" si="347"/>
        <v>1</v>
      </c>
      <c r="D1307" s="1354">
        <f t="shared" ca="1" si="348"/>
        <v>1</v>
      </c>
      <c r="E1307" s="1354">
        <f t="shared" ca="1" si="349"/>
        <v>1</v>
      </c>
      <c r="F1307" s="209"/>
    </row>
    <row r="1308" spans="1:6" ht="14.1" customHeight="1" x14ac:dyDescent="0.2">
      <c r="A1308" s="1353">
        <f ca="1">IF($H1308="UNIDADE CONSTRUTIVA",OFFSET(A1308,-1,0)+1,LARGE(A$3:A1305,1))</f>
        <v>0</v>
      </c>
      <c r="B1308" s="1353">
        <f t="shared" ca="1" si="346"/>
        <v>22</v>
      </c>
      <c r="C1308" s="1353">
        <f t="shared" ca="1" si="347"/>
        <v>1</v>
      </c>
      <c r="D1308" s="1354">
        <f t="shared" ca="1" si="348"/>
        <v>1</v>
      </c>
      <c r="E1308" s="1354">
        <f t="shared" ca="1" si="349"/>
        <v>1</v>
      </c>
      <c r="F1308" s="209"/>
    </row>
    <row r="1309" spans="1:6" ht="14.1" customHeight="1" x14ac:dyDescent="0.2">
      <c r="A1309" s="1353">
        <f ca="1">IF($H1309="UNIDADE CONSTRUTIVA",OFFSET(A1309,-1,0)+1,LARGE(A$3:A1306,1))</f>
        <v>0</v>
      </c>
      <c r="B1309" s="1353">
        <f t="shared" ca="1" si="346"/>
        <v>22</v>
      </c>
      <c r="C1309" s="1353">
        <f t="shared" ca="1" si="347"/>
        <v>1</v>
      </c>
      <c r="D1309" s="1354">
        <f t="shared" ca="1" si="348"/>
        <v>1</v>
      </c>
      <c r="E1309" s="1354">
        <f t="shared" ca="1" si="349"/>
        <v>1</v>
      </c>
      <c r="F1309" s="209"/>
    </row>
    <row r="1310" spans="1:6" ht="14.1" customHeight="1" x14ac:dyDescent="0.2">
      <c r="A1310" s="1353">
        <f ca="1">IF($H1310="UNIDADE CONSTRUTIVA",OFFSET(A1310,-1,0)+1,LARGE(A$3:A1307,1))</f>
        <v>0</v>
      </c>
      <c r="B1310" s="1353">
        <f t="shared" ca="1" si="346"/>
        <v>22</v>
      </c>
      <c r="C1310" s="1353">
        <f t="shared" ca="1" si="347"/>
        <v>1</v>
      </c>
      <c r="D1310" s="1354">
        <f t="shared" ca="1" si="348"/>
        <v>1</v>
      </c>
      <c r="E1310" s="1354">
        <f t="shared" ca="1" si="349"/>
        <v>1</v>
      </c>
      <c r="F1310" s="209"/>
    </row>
    <row r="1311" spans="1:6" ht="14.1" customHeight="1" x14ac:dyDescent="0.2">
      <c r="A1311" s="1353">
        <f ca="1">IF($H1311="UNIDADE CONSTRUTIVA",OFFSET(A1311,-1,0)+1,LARGE(A$3:A1308,1))</f>
        <v>0</v>
      </c>
      <c r="B1311" s="1353">
        <f t="shared" ca="1" si="346"/>
        <v>22</v>
      </c>
      <c r="C1311" s="1353">
        <f t="shared" ca="1" si="347"/>
        <v>1</v>
      </c>
      <c r="D1311" s="1354">
        <f t="shared" ca="1" si="348"/>
        <v>1</v>
      </c>
      <c r="E1311" s="1354">
        <f t="shared" ca="1" si="349"/>
        <v>1</v>
      </c>
      <c r="F1311" s="209"/>
    </row>
    <row r="1312" spans="1:6" ht="14.1" customHeight="1" x14ac:dyDescent="0.2">
      <c r="A1312" s="1353">
        <f ca="1">IF($H1312="UNIDADE CONSTRUTIVA",OFFSET(A1312,-1,0)+1,LARGE(A$3:A1309,1))</f>
        <v>0</v>
      </c>
      <c r="B1312" s="1353">
        <f t="shared" ca="1" si="346"/>
        <v>22</v>
      </c>
      <c r="C1312" s="1353">
        <f t="shared" ca="1" si="347"/>
        <v>1</v>
      </c>
      <c r="D1312" s="1354">
        <f t="shared" ca="1" si="348"/>
        <v>1</v>
      </c>
      <c r="E1312" s="1354">
        <f t="shared" ca="1" si="349"/>
        <v>1</v>
      </c>
      <c r="F1312" s="209"/>
    </row>
    <row r="1313" spans="1:6" ht="14.1" customHeight="1" x14ac:dyDescent="0.2">
      <c r="A1313" s="1353">
        <f ca="1">IF($H1313="UNIDADE CONSTRUTIVA",OFFSET(A1313,-1,0)+1,LARGE(A$3:A1310,1))</f>
        <v>0</v>
      </c>
      <c r="B1313" s="1353">
        <f t="shared" ca="1" si="346"/>
        <v>22</v>
      </c>
      <c r="C1313" s="1353">
        <f t="shared" ca="1" si="347"/>
        <v>1</v>
      </c>
      <c r="D1313" s="1354">
        <f t="shared" ca="1" si="348"/>
        <v>1</v>
      </c>
      <c r="E1313" s="1354">
        <f t="shared" ca="1" si="349"/>
        <v>1</v>
      </c>
      <c r="F1313" s="209"/>
    </row>
    <row r="1314" spans="1:6" ht="14.1" customHeight="1" x14ac:dyDescent="0.2">
      <c r="A1314" s="1353">
        <f ca="1">IF($H1314="UNIDADE CONSTRUTIVA",OFFSET(A1314,-1,0)+1,LARGE(A$3:A1311,1))</f>
        <v>0</v>
      </c>
      <c r="B1314" s="1353">
        <f t="shared" ca="1" si="346"/>
        <v>22</v>
      </c>
      <c r="C1314" s="1353">
        <f t="shared" ca="1" si="347"/>
        <v>1</v>
      </c>
      <c r="D1314" s="1354">
        <f t="shared" ca="1" si="348"/>
        <v>1</v>
      </c>
      <c r="E1314" s="1354">
        <f t="shared" ca="1" si="349"/>
        <v>1</v>
      </c>
      <c r="F1314" s="209"/>
    </row>
    <row r="1315" spans="1:6" ht="14.1" customHeight="1" x14ac:dyDescent="0.2">
      <c r="A1315" s="1353">
        <f ca="1">IF($H1315="UNIDADE CONSTRUTIVA",OFFSET(A1315,-1,0)+1,LARGE(A$3:A1312,1))</f>
        <v>0</v>
      </c>
      <c r="B1315" s="1353">
        <f t="shared" ca="1" si="346"/>
        <v>22</v>
      </c>
      <c r="C1315" s="1353">
        <f t="shared" ca="1" si="347"/>
        <v>1</v>
      </c>
      <c r="D1315" s="1354">
        <f t="shared" ca="1" si="348"/>
        <v>1</v>
      </c>
      <c r="E1315" s="1354">
        <f t="shared" ca="1" si="349"/>
        <v>1</v>
      </c>
      <c r="F1315" s="209"/>
    </row>
    <row r="1316" spans="1:6" ht="14.1" customHeight="1" x14ac:dyDescent="0.2">
      <c r="A1316" s="1353">
        <f ca="1">IF($H1316="UNIDADE CONSTRUTIVA",OFFSET(A1316,-1,0)+1,LARGE(A$3:A1313,1))</f>
        <v>0</v>
      </c>
      <c r="B1316" s="1353">
        <f t="shared" ca="1" si="346"/>
        <v>22</v>
      </c>
      <c r="C1316" s="1353">
        <f t="shared" ca="1" si="347"/>
        <v>1</v>
      </c>
      <c r="D1316" s="1354">
        <f t="shared" ca="1" si="348"/>
        <v>1</v>
      </c>
      <c r="E1316" s="1354">
        <f t="shared" ca="1" si="349"/>
        <v>1</v>
      </c>
      <c r="F1316" s="209"/>
    </row>
    <row r="1317" spans="1:6" ht="14.1" customHeight="1" x14ac:dyDescent="0.2">
      <c r="A1317" s="1353">
        <f ca="1">IF($H1317="UNIDADE CONSTRUTIVA",OFFSET(A1317,-1,0)+1,LARGE(A$3:A1314,1))</f>
        <v>0</v>
      </c>
      <c r="B1317" s="1353">
        <f t="shared" ca="1" si="346"/>
        <v>22</v>
      </c>
      <c r="C1317" s="1353">
        <f t="shared" ca="1" si="347"/>
        <v>1</v>
      </c>
      <c r="D1317" s="1354">
        <f t="shared" ca="1" si="348"/>
        <v>1</v>
      </c>
      <c r="E1317" s="1354">
        <f t="shared" ca="1" si="349"/>
        <v>1</v>
      </c>
      <c r="F1317" s="209"/>
    </row>
    <row r="1318" spans="1:6" ht="14.1" customHeight="1" x14ac:dyDescent="0.2">
      <c r="A1318" s="1353">
        <f ca="1">IF($H1318="UNIDADE CONSTRUTIVA",OFFSET(A1318,-1,0)+1,LARGE(A$3:A1315,1))</f>
        <v>0</v>
      </c>
      <c r="B1318" s="1353">
        <f t="shared" ca="1" si="346"/>
        <v>22</v>
      </c>
      <c r="C1318" s="1353">
        <f t="shared" ca="1" si="347"/>
        <v>1</v>
      </c>
      <c r="D1318" s="1354">
        <f t="shared" ca="1" si="348"/>
        <v>1</v>
      </c>
      <c r="E1318" s="1354">
        <f t="shared" ca="1" si="349"/>
        <v>1</v>
      </c>
      <c r="F1318" s="209"/>
    </row>
    <row r="1319" spans="1:6" ht="14.1" customHeight="1" x14ac:dyDescent="0.2">
      <c r="A1319" s="1353">
        <f ca="1">IF($H1319="UNIDADE CONSTRUTIVA",OFFSET(A1319,-1,0)+1,LARGE(A$3:A1316,1))</f>
        <v>0</v>
      </c>
      <c r="B1319" s="1353">
        <f t="shared" ca="1" si="346"/>
        <v>22</v>
      </c>
      <c r="C1319" s="1353">
        <f t="shared" ca="1" si="347"/>
        <v>1</v>
      </c>
      <c r="D1319" s="1354">
        <f t="shared" ca="1" si="348"/>
        <v>1</v>
      </c>
      <c r="E1319" s="1354">
        <f t="shared" ca="1" si="349"/>
        <v>1</v>
      </c>
      <c r="F1319" s="209"/>
    </row>
    <row r="1320" spans="1:6" ht="14.1" customHeight="1" x14ac:dyDescent="0.2">
      <c r="A1320" s="1353">
        <f ca="1">IF($H1320="UNIDADE CONSTRUTIVA",OFFSET(A1320,-1,0)+1,LARGE(A$3:A1317,1))</f>
        <v>0</v>
      </c>
      <c r="B1320" s="1353">
        <f t="shared" ca="1" si="346"/>
        <v>22</v>
      </c>
      <c r="C1320" s="1353">
        <f t="shared" ca="1" si="347"/>
        <v>1</v>
      </c>
      <c r="D1320" s="1354">
        <f t="shared" ca="1" si="348"/>
        <v>1</v>
      </c>
      <c r="E1320" s="1354">
        <f t="shared" ca="1" si="349"/>
        <v>1</v>
      </c>
    </row>
    <row r="1321" spans="1:6" ht="14.1" customHeight="1" x14ac:dyDescent="0.2">
      <c r="A1321" s="1353">
        <f ca="1">IF($H1321="UNIDADE CONSTRUTIVA",OFFSET(A1321,-1,0)+1,LARGE(A$3:A1318,1))</f>
        <v>0</v>
      </c>
      <c r="B1321" s="1353">
        <f t="shared" ca="1" si="346"/>
        <v>22</v>
      </c>
      <c r="C1321" s="1353">
        <f t="shared" ca="1" si="347"/>
        <v>1</v>
      </c>
      <c r="D1321" s="1354">
        <f t="shared" ca="1" si="348"/>
        <v>1</v>
      </c>
      <c r="E1321" s="1354">
        <f t="shared" ca="1" si="349"/>
        <v>1</v>
      </c>
    </row>
    <row r="1322" spans="1:6" ht="14.1" customHeight="1" x14ac:dyDescent="0.2">
      <c r="A1322" s="1353">
        <f ca="1">IF($H1322="UNIDADE CONSTRUTIVA",OFFSET(A1322,-1,0)+1,LARGE(A$3:A1319,1))</f>
        <v>0</v>
      </c>
      <c r="B1322" s="1353">
        <f t="shared" ca="1" si="346"/>
        <v>22</v>
      </c>
      <c r="C1322" s="1353">
        <f t="shared" ca="1" si="347"/>
        <v>1</v>
      </c>
      <c r="D1322" s="1354">
        <f t="shared" ca="1" si="348"/>
        <v>1</v>
      </c>
      <c r="E1322" s="1354">
        <f t="shared" ca="1" si="349"/>
        <v>1</v>
      </c>
    </row>
    <row r="1323" spans="1:6" ht="14.1" customHeight="1" x14ac:dyDescent="0.2">
      <c r="A1323" s="1353">
        <f ca="1">IF($H1323="UNIDADE CONSTRUTIVA",OFFSET(A1323,-1,0)+1,LARGE(A$3:A1320,1))</f>
        <v>0</v>
      </c>
      <c r="B1323" s="1353">
        <f t="shared" ca="1" si="346"/>
        <v>22</v>
      </c>
      <c r="C1323" s="1353">
        <f t="shared" ca="1" si="347"/>
        <v>1</v>
      </c>
      <c r="D1323" s="1354">
        <f t="shared" ca="1" si="348"/>
        <v>1</v>
      </c>
      <c r="E1323" s="1354">
        <f t="shared" ca="1" si="349"/>
        <v>1</v>
      </c>
    </row>
    <row r="1324" spans="1:6" ht="14.1" customHeight="1" x14ac:dyDescent="0.2">
      <c r="A1324" s="1353">
        <f ca="1">IF($H1324="UNIDADE CONSTRUTIVA",OFFSET(A1324,-1,0)+1,LARGE(A$3:A1321,1))</f>
        <v>0</v>
      </c>
      <c r="B1324" s="1353">
        <f t="shared" ca="1" si="346"/>
        <v>22</v>
      </c>
      <c r="C1324" s="1353">
        <f t="shared" ca="1" si="347"/>
        <v>1</v>
      </c>
      <c r="D1324" s="1354">
        <f t="shared" ca="1" si="348"/>
        <v>1</v>
      </c>
      <c r="E1324" s="1354">
        <f t="shared" ca="1" si="349"/>
        <v>1</v>
      </c>
    </row>
    <row r="1325" spans="1:6" ht="14.1" customHeight="1" x14ac:dyDescent="0.2">
      <c r="A1325" s="1353">
        <f ca="1">IF($H1325="UNIDADE CONSTRUTIVA",OFFSET(A1325,-1,0)+1,LARGE(A$3:A1322,1))</f>
        <v>0</v>
      </c>
      <c r="B1325" s="1353">
        <f t="shared" ca="1" si="346"/>
        <v>22</v>
      </c>
      <c r="C1325" s="1353">
        <f t="shared" ca="1" si="347"/>
        <v>1</v>
      </c>
      <c r="D1325" s="1354">
        <f t="shared" ca="1" si="348"/>
        <v>1</v>
      </c>
      <c r="E1325" s="1354">
        <f t="shared" ca="1" si="349"/>
        <v>1</v>
      </c>
    </row>
    <row r="1326" spans="1:6" ht="14.1" customHeight="1" x14ac:dyDescent="0.2">
      <c r="A1326" s="1353">
        <f ca="1">IF($H1326="UNIDADE CONSTRUTIVA",OFFSET(A1326,-1,0)+1,LARGE(A$3:A1323,1))</f>
        <v>0</v>
      </c>
      <c r="B1326" s="1353">
        <f t="shared" ca="1" si="346"/>
        <v>22</v>
      </c>
      <c r="C1326" s="1353">
        <f t="shared" ca="1" si="347"/>
        <v>1</v>
      </c>
      <c r="D1326" s="1354">
        <f t="shared" ca="1" si="348"/>
        <v>1</v>
      </c>
      <c r="E1326" s="1354">
        <f t="shared" ca="1" si="349"/>
        <v>1</v>
      </c>
    </row>
    <row r="1327" spans="1:6" ht="14.1" customHeight="1" x14ac:dyDescent="0.2">
      <c r="A1327" s="1353">
        <f ca="1">IF($H1327="UNIDADE CONSTRUTIVA",OFFSET(A1327,-1,0)+1,LARGE(A$3:A1324,1))</f>
        <v>0</v>
      </c>
      <c r="B1327" s="1353">
        <f t="shared" ca="1" si="346"/>
        <v>22</v>
      </c>
      <c r="C1327" s="1353">
        <f t="shared" ca="1" si="347"/>
        <v>1</v>
      </c>
      <c r="D1327" s="1354">
        <f t="shared" ca="1" si="348"/>
        <v>1</v>
      </c>
      <c r="E1327" s="1354">
        <f t="shared" ca="1" si="349"/>
        <v>1</v>
      </c>
    </row>
    <row r="1328" spans="1:6" ht="14.1" customHeight="1" x14ac:dyDescent="0.2">
      <c r="A1328" s="1353">
        <f ca="1">IF($H1328="UNIDADE CONSTRUTIVA",OFFSET(A1328,-1,0)+1,LARGE(A$3:A1325,1))</f>
        <v>0</v>
      </c>
      <c r="B1328" s="1353">
        <f t="shared" ca="1" si="346"/>
        <v>22</v>
      </c>
      <c r="C1328" s="1353">
        <f t="shared" ca="1" si="347"/>
        <v>1</v>
      </c>
      <c r="D1328" s="1354">
        <f t="shared" ca="1" si="348"/>
        <v>1</v>
      </c>
      <c r="E1328" s="1354">
        <f t="shared" ca="1" si="349"/>
        <v>1</v>
      </c>
    </row>
    <row r="1329" spans="1:5" ht="14.1" customHeight="1" x14ac:dyDescent="0.2">
      <c r="A1329" s="1353">
        <f ca="1">IF($H1329="UNIDADE CONSTRUTIVA",OFFSET(A1329,-1,0)+1,LARGE(A$3:A1326,1))</f>
        <v>0</v>
      </c>
      <c r="B1329" s="1353">
        <f t="shared" ca="1" si="346"/>
        <v>22</v>
      </c>
      <c r="C1329" s="1353">
        <f t="shared" ca="1" si="347"/>
        <v>1</v>
      </c>
      <c r="D1329" s="1354">
        <f t="shared" ca="1" si="348"/>
        <v>1</v>
      </c>
      <c r="E1329" s="1354">
        <f t="shared" ca="1" si="349"/>
        <v>1</v>
      </c>
    </row>
    <row r="1330" spans="1:5" ht="14.1" customHeight="1" x14ac:dyDescent="0.2">
      <c r="A1330" s="1353">
        <f ca="1">IF($H1330="UNIDADE CONSTRUTIVA",OFFSET(A1330,-1,0)+1,LARGE(A$3:A1327,1))</f>
        <v>0</v>
      </c>
      <c r="B1330" s="1353">
        <f t="shared" ca="1" si="346"/>
        <v>22</v>
      </c>
      <c r="C1330" s="1353">
        <f t="shared" ca="1" si="347"/>
        <v>1</v>
      </c>
      <c r="D1330" s="1354">
        <f t="shared" ca="1" si="348"/>
        <v>1</v>
      </c>
      <c r="E1330" s="1354">
        <f t="shared" ca="1" si="349"/>
        <v>1</v>
      </c>
    </row>
    <row r="1331" spans="1:5" ht="14.1" customHeight="1" x14ac:dyDescent="0.2">
      <c r="A1331" s="1353">
        <f ca="1">IF($H1331="UNIDADE CONSTRUTIVA",OFFSET(A1331,-1,0)+1,LARGE(A$3:A1328,1))</f>
        <v>0</v>
      </c>
      <c r="B1331" s="1353">
        <f t="shared" ca="1" si="346"/>
        <v>22</v>
      </c>
      <c r="C1331" s="1353">
        <f t="shared" ca="1" si="347"/>
        <v>1</v>
      </c>
      <c r="D1331" s="1354">
        <f t="shared" ca="1" si="348"/>
        <v>1</v>
      </c>
      <c r="E1331" s="1354">
        <f t="shared" ca="1" si="349"/>
        <v>1</v>
      </c>
    </row>
    <row r="1332" spans="1:5" ht="14.1" customHeight="1" x14ac:dyDescent="0.2">
      <c r="A1332" s="1353">
        <f ca="1">IF($H1332="UNIDADE CONSTRUTIVA",OFFSET(A1332,-1,0)+1,LARGE(A$3:A1329,1))</f>
        <v>0</v>
      </c>
      <c r="B1332" s="1353">
        <f t="shared" ca="1" si="346"/>
        <v>22</v>
      </c>
      <c r="C1332" s="1353">
        <f t="shared" ca="1" si="347"/>
        <v>1</v>
      </c>
      <c r="D1332" s="1354">
        <f t="shared" ca="1" si="348"/>
        <v>1</v>
      </c>
      <c r="E1332" s="1354">
        <f t="shared" ca="1" si="349"/>
        <v>1</v>
      </c>
    </row>
    <row r="1333" spans="1:5" ht="14.1" customHeight="1" x14ac:dyDescent="0.2">
      <c r="A1333" s="1353">
        <f ca="1">IF($H1333="UNIDADE CONSTRUTIVA",OFFSET(A1333,-1,0)+1,LARGE(A$3:A1330,1))</f>
        <v>0</v>
      </c>
      <c r="B1333" s="1353">
        <f t="shared" ca="1" si="346"/>
        <v>22</v>
      </c>
      <c r="C1333" s="1353">
        <f t="shared" ca="1" si="347"/>
        <v>1</v>
      </c>
      <c r="D1333" s="1354">
        <f t="shared" ca="1" si="348"/>
        <v>1</v>
      </c>
      <c r="E1333" s="1354">
        <f t="shared" ca="1" si="349"/>
        <v>1</v>
      </c>
    </row>
    <row r="1334" spans="1:5" ht="14.1" customHeight="1" x14ac:dyDescent="0.2">
      <c r="A1334" s="1353">
        <f ca="1">IF($H1334="UNIDADE CONSTRUTIVA",OFFSET(A1334,-1,0)+1,LARGE(A$3:A1331,1))</f>
        <v>0</v>
      </c>
      <c r="B1334" s="1353">
        <f t="shared" ca="1" si="346"/>
        <v>22</v>
      </c>
      <c r="C1334" s="1353">
        <f t="shared" ca="1" si="347"/>
        <v>1</v>
      </c>
      <c r="D1334" s="1354">
        <f t="shared" ca="1" si="348"/>
        <v>1</v>
      </c>
      <c r="E1334" s="1354">
        <f t="shared" ca="1" si="349"/>
        <v>1</v>
      </c>
    </row>
    <row r="1335" spans="1:5" ht="14.1" customHeight="1" x14ac:dyDescent="0.2">
      <c r="A1335" s="1353">
        <f ca="1">IF($H1335="UNIDADE CONSTRUTIVA",OFFSET(A1335,-1,0)+1,LARGE(A$3:A1332,1))</f>
        <v>0</v>
      </c>
      <c r="B1335" s="1353">
        <f t="shared" ca="1" si="346"/>
        <v>22</v>
      </c>
      <c r="C1335" s="1353">
        <f t="shared" ca="1" si="347"/>
        <v>1</v>
      </c>
      <c r="D1335" s="1354">
        <f t="shared" ca="1" si="348"/>
        <v>1</v>
      </c>
      <c r="E1335" s="1354">
        <f t="shared" ca="1" si="349"/>
        <v>1</v>
      </c>
    </row>
    <row r="1336" spans="1:5" ht="14.1" customHeight="1" x14ac:dyDescent="0.2">
      <c r="A1336" s="1353">
        <f ca="1">IF($H1336="UNIDADE CONSTRUTIVA",OFFSET(A1336,-1,0)+1,LARGE(A$3:A1333,1))</f>
        <v>0</v>
      </c>
      <c r="B1336" s="1353">
        <f t="shared" ca="1" si="346"/>
        <v>22</v>
      </c>
      <c r="C1336" s="1353">
        <f t="shared" ca="1" si="347"/>
        <v>1</v>
      </c>
      <c r="D1336" s="1354">
        <f t="shared" ca="1" si="348"/>
        <v>1</v>
      </c>
      <c r="E1336" s="1354">
        <f t="shared" ca="1" si="349"/>
        <v>1</v>
      </c>
    </row>
    <row r="1337" spans="1:5" ht="14.1" customHeight="1" x14ac:dyDescent="0.2">
      <c r="A1337" s="1353">
        <f ca="1">IF($H1337="UNIDADE CONSTRUTIVA",OFFSET(A1337,-1,0)+1,LARGE(A$3:A1334,1))</f>
        <v>0</v>
      </c>
      <c r="B1337" s="1353">
        <f t="shared" ca="1" si="346"/>
        <v>22</v>
      </c>
      <c r="C1337" s="1353">
        <f t="shared" ca="1" si="347"/>
        <v>1</v>
      </c>
      <c r="D1337" s="1354">
        <f t="shared" ca="1" si="348"/>
        <v>1</v>
      </c>
      <c r="E1337" s="1354">
        <f t="shared" ca="1" si="349"/>
        <v>1</v>
      </c>
    </row>
    <row r="1338" spans="1:5" ht="14.1" customHeight="1" x14ac:dyDescent="0.2">
      <c r="A1338" s="1353">
        <f ca="1">IF($H1338="UNIDADE CONSTRUTIVA",OFFSET(A1338,-1,0)+1,LARGE(A$3:A1335,1))</f>
        <v>0</v>
      </c>
      <c r="B1338" s="1353">
        <f t="shared" ca="1" si="346"/>
        <v>22</v>
      </c>
      <c r="C1338" s="1353">
        <f t="shared" ca="1" si="347"/>
        <v>1</v>
      </c>
      <c r="D1338" s="1354">
        <f t="shared" ca="1" si="348"/>
        <v>1</v>
      </c>
      <c r="E1338" s="1354">
        <f t="shared" ca="1" si="349"/>
        <v>1</v>
      </c>
    </row>
    <row r="1339" spans="1:5" ht="14.1" customHeight="1" x14ac:dyDescent="0.2">
      <c r="A1339" s="1353">
        <f ca="1">IF($H1339="UNIDADE CONSTRUTIVA",OFFSET(A1339,-1,0)+1,LARGE(A$3:A1336,1))</f>
        <v>0</v>
      </c>
      <c r="B1339" s="1353">
        <f t="shared" ca="1" si="346"/>
        <v>22</v>
      </c>
      <c r="C1339" s="1353">
        <f t="shared" ca="1" si="347"/>
        <v>1</v>
      </c>
      <c r="D1339" s="1354">
        <f t="shared" ca="1" si="348"/>
        <v>1</v>
      </c>
      <c r="E1339" s="1354">
        <f t="shared" ca="1" si="349"/>
        <v>1</v>
      </c>
    </row>
    <row r="1340" spans="1:5" ht="14.1" customHeight="1" x14ac:dyDescent="0.2">
      <c r="A1340" s="1353">
        <f ca="1">IF($H1340="UNIDADE CONSTRUTIVA",OFFSET(A1340,-1,0)+1,LARGE(A$3:A1337,1))</f>
        <v>0</v>
      </c>
      <c r="B1340" s="1353">
        <f t="shared" ca="1" si="346"/>
        <v>22</v>
      </c>
      <c r="C1340" s="1353">
        <f t="shared" ca="1" si="347"/>
        <v>1</v>
      </c>
      <c r="D1340" s="1354">
        <f t="shared" ca="1" si="348"/>
        <v>1</v>
      </c>
      <c r="E1340" s="1354">
        <f t="shared" ca="1" si="349"/>
        <v>1</v>
      </c>
    </row>
    <row r="1341" spans="1:5" ht="14.1" customHeight="1" x14ac:dyDescent="0.2">
      <c r="A1341" s="1353">
        <f ca="1">IF($H1341="UNIDADE CONSTRUTIVA",OFFSET(A1341,-1,0)+1,LARGE(A$3:A1338,1))</f>
        <v>0</v>
      </c>
      <c r="B1341" s="1353">
        <f t="shared" ca="1" si="346"/>
        <v>22</v>
      </c>
      <c r="C1341" s="1353">
        <f t="shared" ca="1" si="347"/>
        <v>1</v>
      </c>
      <c r="D1341" s="1354">
        <f t="shared" ca="1" si="348"/>
        <v>1</v>
      </c>
      <c r="E1341" s="1354">
        <f t="shared" ca="1" si="349"/>
        <v>1</v>
      </c>
    </row>
    <row r="1342" spans="1:5" ht="14.1" customHeight="1" x14ac:dyDescent="0.2">
      <c r="A1342" s="1353">
        <f ca="1">IF($H1342="UNIDADE CONSTRUTIVA",OFFSET(A1342,-1,0)+1,LARGE(A$3:A1339,1))</f>
        <v>0</v>
      </c>
      <c r="B1342" s="1353">
        <f t="shared" ca="1" si="346"/>
        <v>22</v>
      </c>
      <c r="C1342" s="1353">
        <f t="shared" ca="1" si="347"/>
        <v>1</v>
      </c>
      <c r="D1342" s="1354">
        <f t="shared" ca="1" si="348"/>
        <v>1</v>
      </c>
      <c r="E1342" s="1354">
        <f t="shared" ca="1" si="349"/>
        <v>1</v>
      </c>
    </row>
    <row r="1343" spans="1:5" ht="14.1" customHeight="1" x14ac:dyDescent="0.2">
      <c r="A1343" s="1353">
        <f ca="1">IF($H1343="UNIDADE CONSTRUTIVA",OFFSET(A1343,-1,0)+1,LARGE(A$3:A1340,1))</f>
        <v>0</v>
      </c>
      <c r="B1343" s="1353">
        <f t="shared" ca="1" si="346"/>
        <v>22</v>
      </c>
      <c r="C1343" s="1353">
        <f t="shared" ca="1" si="347"/>
        <v>1</v>
      </c>
      <c r="D1343" s="1354">
        <f t="shared" ca="1" si="348"/>
        <v>1</v>
      </c>
      <c r="E1343" s="1354">
        <f t="shared" ca="1" si="349"/>
        <v>1</v>
      </c>
    </row>
    <row r="1344" spans="1:5" ht="14.1" customHeight="1" x14ac:dyDescent="0.2">
      <c r="A1344" s="1353">
        <f ca="1">IF($H1344="UNIDADE CONSTRUTIVA",OFFSET(A1344,-1,0)+1,LARGE(A$3:A1341,1))</f>
        <v>0</v>
      </c>
      <c r="B1344" s="1353">
        <f t="shared" ca="1" si="346"/>
        <v>22</v>
      </c>
      <c r="C1344" s="1353">
        <f t="shared" ca="1" si="347"/>
        <v>1</v>
      </c>
      <c r="D1344" s="1354">
        <f t="shared" ca="1" si="348"/>
        <v>1</v>
      </c>
      <c r="E1344" s="1354">
        <f t="shared" ca="1" si="349"/>
        <v>1</v>
      </c>
    </row>
    <row r="1345" spans="1:5" ht="14.1" customHeight="1" x14ac:dyDescent="0.2">
      <c r="A1345" s="1353">
        <f ca="1">IF($H1345="UNIDADE CONSTRUTIVA",OFFSET(A1345,-1,0)+1,LARGE(A$3:A1342,1))</f>
        <v>0</v>
      </c>
      <c r="B1345" s="1353">
        <f t="shared" ca="1" si="346"/>
        <v>22</v>
      </c>
      <c r="C1345" s="1353">
        <f t="shared" ca="1" si="347"/>
        <v>1</v>
      </c>
      <c r="D1345" s="1354">
        <f t="shared" ca="1" si="348"/>
        <v>1</v>
      </c>
      <c r="E1345" s="1354">
        <f t="shared" ca="1" si="349"/>
        <v>1</v>
      </c>
    </row>
    <row r="1346" spans="1:5" ht="14.1" customHeight="1" x14ac:dyDescent="0.2">
      <c r="A1346" s="1353">
        <f ca="1">IF($H1346="UNIDADE CONSTRUTIVA",OFFSET(A1346,-1,0)+1,LARGE(A$3:A1343,1))</f>
        <v>0</v>
      </c>
      <c r="B1346" s="1353">
        <f t="shared" ca="1" si="346"/>
        <v>22</v>
      </c>
      <c r="C1346" s="1353">
        <f t="shared" ca="1" si="347"/>
        <v>1</v>
      </c>
      <c r="D1346" s="1354">
        <f t="shared" ca="1" si="348"/>
        <v>1</v>
      </c>
      <c r="E1346" s="1354">
        <f t="shared" ca="1" si="349"/>
        <v>1</v>
      </c>
    </row>
    <row r="1347" spans="1:5" ht="14.1" customHeight="1" x14ac:dyDescent="0.2">
      <c r="A1347" s="1353">
        <f ca="1">IF($H1347="UNIDADE CONSTRUTIVA",OFFSET(A1347,-1,0)+1,LARGE(A$3:A1344,1))</f>
        <v>0</v>
      </c>
      <c r="B1347" s="1353">
        <f t="shared" ca="1" si="346"/>
        <v>22</v>
      </c>
      <c r="C1347" s="1353">
        <f t="shared" ca="1" si="347"/>
        <v>1</v>
      </c>
      <c r="D1347" s="1354">
        <f t="shared" ca="1" si="348"/>
        <v>1</v>
      </c>
      <c r="E1347" s="1354">
        <f t="shared" ca="1" si="349"/>
        <v>1</v>
      </c>
    </row>
    <row r="1348" spans="1:5" ht="14.1" customHeight="1" x14ac:dyDescent="0.2">
      <c r="A1348" s="1353">
        <f ca="1">IF($H1348="UNIDADE CONSTRUTIVA",OFFSET(A1348,-1,0)+1,LARGE(A$3:A1345,1))</f>
        <v>0</v>
      </c>
      <c r="B1348" s="1353">
        <f t="shared" ca="1" si="346"/>
        <v>22</v>
      </c>
      <c r="C1348" s="1353">
        <f t="shared" ca="1" si="347"/>
        <v>1</v>
      </c>
      <c r="D1348" s="1354">
        <f t="shared" ca="1" si="348"/>
        <v>1</v>
      </c>
      <c r="E1348" s="1354">
        <f t="shared" ca="1" si="349"/>
        <v>1</v>
      </c>
    </row>
    <row r="1349" spans="1:5" ht="14.1" customHeight="1" x14ac:dyDescent="0.2">
      <c r="A1349" s="1353">
        <f ca="1">IF($H1349="UNIDADE CONSTRUTIVA",OFFSET(A1349,-1,0)+1,LARGE(A$3:A1346,1))</f>
        <v>0</v>
      </c>
      <c r="B1349" s="1353">
        <f t="shared" ca="1" si="346"/>
        <v>22</v>
      </c>
      <c r="C1349" s="1353">
        <f t="shared" ca="1" si="347"/>
        <v>1</v>
      </c>
      <c r="D1349" s="1354">
        <f t="shared" ca="1" si="348"/>
        <v>1</v>
      </c>
      <c r="E1349" s="1354">
        <f t="shared" ca="1" si="349"/>
        <v>1</v>
      </c>
    </row>
    <row r="1350" spans="1:5" ht="14.1" customHeight="1" x14ac:dyDescent="0.2">
      <c r="A1350" s="1353">
        <f ca="1">IF($H1350="UNIDADE CONSTRUTIVA",OFFSET(A1350,-1,0)+1,LARGE(A$3:A1347,1))</f>
        <v>0</v>
      </c>
      <c r="B1350" s="1353">
        <f t="shared" ca="1" si="346"/>
        <v>22</v>
      </c>
      <c r="C1350" s="1353">
        <f t="shared" ca="1" si="347"/>
        <v>1</v>
      </c>
      <c r="D1350" s="1354">
        <f t="shared" ca="1" si="348"/>
        <v>1</v>
      </c>
      <c r="E1350" s="1354">
        <f t="shared" ca="1" si="349"/>
        <v>1</v>
      </c>
    </row>
    <row r="1351" spans="1:5" ht="14.1" customHeight="1" x14ac:dyDescent="0.2">
      <c r="A1351" s="1353">
        <f ca="1">IF($H1351="UNIDADE CONSTRUTIVA",OFFSET(A1351,-1,0)+1,LARGE(A$3:A1348,1))</f>
        <v>0</v>
      </c>
      <c r="B1351" s="1353">
        <f t="shared" ca="1" si="346"/>
        <v>22</v>
      </c>
      <c r="C1351" s="1353">
        <f t="shared" ca="1" si="347"/>
        <v>1</v>
      </c>
      <c r="D1351" s="1354">
        <f t="shared" ca="1" si="348"/>
        <v>1</v>
      </c>
      <c r="E1351" s="1354">
        <f t="shared" ca="1" si="349"/>
        <v>1</v>
      </c>
    </row>
    <row r="1352" spans="1:5" ht="14.1" customHeight="1" x14ac:dyDescent="0.2">
      <c r="A1352" s="1353">
        <f ca="1">IF($H1352="UNIDADE CONSTRUTIVA",OFFSET(A1352,-1,0)+1,LARGE(A$3:A1349,1))</f>
        <v>0</v>
      </c>
      <c r="B1352" s="1353">
        <f t="shared" ca="1" si="346"/>
        <v>22</v>
      </c>
      <c r="C1352" s="1353">
        <f t="shared" ca="1" si="347"/>
        <v>1</v>
      </c>
      <c r="D1352" s="1354">
        <f t="shared" ca="1" si="348"/>
        <v>1</v>
      </c>
      <c r="E1352" s="1354">
        <f t="shared" ca="1" si="349"/>
        <v>1</v>
      </c>
    </row>
    <row r="1353" spans="1:5" ht="14.1" customHeight="1" x14ac:dyDescent="0.2">
      <c r="A1353" s="1353">
        <f ca="1">IF($H1353="UNIDADE CONSTRUTIVA",OFFSET(A1353,-1,0)+1,LARGE(A$3:A1350,1))</f>
        <v>0</v>
      </c>
      <c r="B1353" s="1353">
        <f t="shared" ca="1" si="346"/>
        <v>22</v>
      </c>
      <c r="C1353" s="1353">
        <f t="shared" ca="1" si="347"/>
        <v>1</v>
      </c>
      <c r="D1353" s="1354">
        <f t="shared" ca="1" si="348"/>
        <v>1</v>
      </c>
      <c r="E1353" s="1354">
        <f t="shared" ca="1" si="349"/>
        <v>1</v>
      </c>
    </row>
    <row r="1354" spans="1:5" ht="14.1" customHeight="1" x14ac:dyDescent="0.2">
      <c r="A1354" s="1353">
        <f ca="1">IF($H1354="UNIDADE CONSTRUTIVA",OFFSET(A1354,-1,0)+1,LARGE(A$3:A1351,1))</f>
        <v>0</v>
      </c>
      <c r="B1354" s="1353">
        <f t="shared" ca="1" si="346"/>
        <v>22</v>
      </c>
      <c r="C1354" s="1353">
        <f t="shared" ca="1" si="347"/>
        <v>1</v>
      </c>
      <c r="D1354" s="1354">
        <f t="shared" ca="1" si="348"/>
        <v>1</v>
      </c>
      <c r="E1354" s="1354">
        <f t="shared" ca="1" si="349"/>
        <v>1</v>
      </c>
    </row>
    <row r="1355" spans="1:5" ht="14.1" customHeight="1" x14ac:dyDescent="0.2">
      <c r="A1355" s="1353">
        <f ca="1">IF($H1355="UNIDADE CONSTRUTIVA",OFFSET(A1355,-1,0)+1,LARGE(A$3:A1352,1))</f>
        <v>0</v>
      </c>
      <c r="B1355" s="1353">
        <f t="shared" ca="1" si="346"/>
        <v>22</v>
      </c>
      <c r="C1355" s="1353">
        <f t="shared" ca="1" si="347"/>
        <v>1</v>
      </c>
      <c r="D1355" s="1354">
        <f t="shared" ca="1" si="348"/>
        <v>1</v>
      </c>
      <c r="E1355" s="1354">
        <f t="shared" ca="1" si="349"/>
        <v>1</v>
      </c>
    </row>
    <row r="1356" spans="1:5" ht="14.1" customHeight="1" x14ac:dyDescent="0.2">
      <c r="A1356" s="1353">
        <f ca="1">IF($H1356="UNIDADE CONSTRUTIVA",OFFSET(A1356,-1,0)+1,LARGE(A$3:A1353,1))</f>
        <v>0</v>
      </c>
      <c r="B1356" s="1353">
        <f t="shared" ca="1" si="346"/>
        <v>22</v>
      </c>
      <c r="C1356" s="1353">
        <f t="shared" ca="1" si="347"/>
        <v>1</v>
      </c>
      <c r="D1356" s="1354">
        <f t="shared" ca="1" si="348"/>
        <v>1</v>
      </c>
      <c r="E1356" s="1354">
        <f t="shared" ca="1" si="349"/>
        <v>1</v>
      </c>
    </row>
    <row r="1357" spans="1:5" ht="14.1" customHeight="1" x14ac:dyDescent="0.2">
      <c r="A1357" s="1353">
        <f ca="1">IF($H1357="UNIDADE CONSTRUTIVA",OFFSET(A1357,-1,0)+1,LARGE(A$3:A1354,1))</f>
        <v>0</v>
      </c>
      <c r="B1357" s="1353">
        <f t="shared" ca="1" si="346"/>
        <v>22</v>
      </c>
      <c r="C1357" s="1353">
        <f t="shared" ca="1" si="347"/>
        <v>1</v>
      </c>
      <c r="D1357" s="1354">
        <f t="shared" ca="1" si="348"/>
        <v>1</v>
      </c>
      <c r="E1357" s="1354">
        <f t="shared" ca="1" si="349"/>
        <v>1</v>
      </c>
    </row>
    <row r="1358" spans="1:5" ht="14.1" customHeight="1" x14ac:dyDescent="0.2">
      <c r="A1358" s="1353">
        <f ca="1">IF($H1358="UNIDADE CONSTRUTIVA",OFFSET(A1358,-1,0)+1,LARGE(A$3:A1355,1))</f>
        <v>0</v>
      </c>
      <c r="B1358" s="1353">
        <f t="shared" ca="1" si="346"/>
        <v>22</v>
      </c>
      <c r="C1358" s="1353">
        <f t="shared" ca="1" si="347"/>
        <v>1</v>
      </c>
      <c r="D1358" s="1354">
        <f t="shared" ca="1" si="348"/>
        <v>1</v>
      </c>
      <c r="E1358" s="1354">
        <f t="shared" ca="1" si="349"/>
        <v>1</v>
      </c>
    </row>
    <row r="1359" spans="1:5" ht="14.1" customHeight="1" x14ac:dyDescent="0.2">
      <c r="A1359" s="1353">
        <f ca="1">IF($H1359="UNIDADE CONSTRUTIVA",OFFSET(A1359,-1,0)+1,LARGE(A$3:A1356,1))</f>
        <v>0</v>
      </c>
      <c r="B1359" s="1353">
        <f t="shared" ca="1" si="346"/>
        <v>22</v>
      </c>
      <c r="C1359" s="1353">
        <f t="shared" ca="1" si="347"/>
        <v>1</v>
      </c>
      <c r="D1359" s="1354">
        <f t="shared" ca="1" si="348"/>
        <v>1</v>
      </c>
      <c r="E1359" s="1354">
        <f t="shared" ca="1" si="349"/>
        <v>1</v>
      </c>
    </row>
    <row r="1360" spans="1:5" ht="14.1" customHeight="1" x14ac:dyDescent="0.2">
      <c r="A1360" s="1353">
        <f ca="1">IF($H1360="UNIDADE CONSTRUTIVA",OFFSET(A1360,-1,0)+1,LARGE(A$3:A1357,1))</f>
        <v>0</v>
      </c>
      <c r="B1360" s="1353">
        <f t="shared" ca="1" si="346"/>
        <v>22</v>
      </c>
      <c r="C1360" s="1353">
        <f t="shared" ca="1" si="347"/>
        <v>1</v>
      </c>
      <c r="D1360" s="1354">
        <f t="shared" ca="1" si="348"/>
        <v>1</v>
      </c>
      <c r="E1360" s="1354">
        <f t="shared" ca="1" si="349"/>
        <v>1</v>
      </c>
    </row>
    <row r="1361" spans="1:5" ht="14.1" customHeight="1" x14ac:dyDescent="0.2">
      <c r="A1361" s="1353">
        <f ca="1">IF($H1361="UNIDADE CONSTRUTIVA",OFFSET(A1361,-1,0)+1,LARGE(A$3:A1358,1))</f>
        <v>0</v>
      </c>
      <c r="B1361" s="1353">
        <f t="shared" ca="1" si="346"/>
        <v>22</v>
      </c>
      <c r="C1361" s="1353">
        <f t="shared" ca="1" si="347"/>
        <v>1</v>
      </c>
      <c r="D1361" s="1354">
        <f t="shared" ca="1" si="348"/>
        <v>1</v>
      </c>
      <c r="E1361" s="1354">
        <f t="shared" ca="1" si="349"/>
        <v>1</v>
      </c>
    </row>
    <row r="1362" spans="1:5" ht="14.1" customHeight="1" x14ac:dyDescent="0.2">
      <c r="A1362" s="1353">
        <f ca="1">IF($H1362="UNIDADE CONSTRUTIVA",OFFSET(A1362,-1,0)+1,LARGE(A$3:A1359,1))</f>
        <v>0</v>
      </c>
      <c r="B1362" s="1353">
        <f t="shared" ref="B1362:B1377" ca="1" si="350">IF(H1362="UNIDADE CONSTRUTIVA",0,IF(H1362="CÉLULA CONSTRUTIVA",OFFSET(B1362,-1,0)+1,OFFSET(B1362,-1,0)))</f>
        <v>22</v>
      </c>
      <c r="C1362" s="1353">
        <f t="shared" ref="C1362:C1377" ca="1" si="351">IF(H1362="CÉLULA CONSTRUTIVA",0,IF(H1362="ETAPA",OFFSET(C1362,-1,0)+1,OFFSET(C1362,-1,0)))</f>
        <v>1</v>
      </c>
      <c r="D1362" s="1354">
        <f t="shared" ref="D1362:D1377" ca="1" si="352">IF(H1362="ETAPA",0,IF(H1362="SUBETAPA",OFFSET(D1362,-1,0)+1,OFFSET(D1362,-1,0)))</f>
        <v>1</v>
      </c>
      <c r="E1362" s="1354">
        <f t="shared" ref="E1362:E1377" ca="1" si="353">IF(H1362="Subetapa",0,IF(H1362="serviço",OFFSET(E1362,-1,0)+1,OFFSET(E1362,-1,0)))</f>
        <v>1</v>
      </c>
    </row>
    <row r="1363" spans="1:5" ht="14.1" customHeight="1" x14ac:dyDescent="0.2">
      <c r="A1363" s="1353">
        <f ca="1">IF($H1363="UNIDADE CONSTRUTIVA",OFFSET(A1363,-1,0)+1,LARGE(A$3:A1360,1))</f>
        <v>0</v>
      </c>
      <c r="B1363" s="1353">
        <f t="shared" ca="1" si="350"/>
        <v>22</v>
      </c>
      <c r="C1363" s="1353">
        <f t="shared" ca="1" si="351"/>
        <v>1</v>
      </c>
      <c r="D1363" s="1354">
        <f t="shared" ca="1" si="352"/>
        <v>1</v>
      </c>
      <c r="E1363" s="1354">
        <f t="shared" ca="1" si="353"/>
        <v>1</v>
      </c>
    </row>
    <row r="1364" spans="1:5" ht="14.1" customHeight="1" x14ac:dyDescent="0.2">
      <c r="A1364" s="1353">
        <f ca="1">IF($H1364="UNIDADE CONSTRUTIVA",OFFSET(A1364,-1,0)+1,LARGE(A$3:A1361,1))</f>
        <v>0</v>
      </c>
      <c r="B1364" s="1353">
        <f t="shared" ca="1" si="350"/>
        <v>22</v>
      </c>
      <c r="C1364" s="1353">
        <f t="shared" ca="1" si="351"/>
        <v>1</v>
      </c>
      <c r="D1364" s="1354">
        <f t="shared" ca="1" si="352"/>
        <v>1</v>
      </c>
      <c r="E1364" s="1354">
        <f t="shared" ca="1" si="353"/>
        <v>1</v>
      </c>
    </row>
    <row r="1365" spans="1:5" ht="14.1" customHeight="1" x14ac:dyDescent="0.2">
      <c r="A1365" s="1353">
        <f ca="1">IF($H1365="UNIDADE CONSTRUTIVA",OFFSET(A1365,-1,0)+1,LARGE(A$3:A1362,1))</f>
        <v>0</v>
      </c>
      <c r="B1365" s="1353">
        <f t="shared" ca="1" si="350"/>
        <v>22</v>
      </c>
      <c r="C1365" s="1353">
        <f t="shared" ca="1" si="351"/>
        <v>1</v>
      </c>
      <c r="D1365" s="1354">
        <f t="shared" ca="1" si="352"/>
        <v>1</v>
      </c>
      <c r="E1365" s="1354">
        <f t="shared" ca="1" si="353"/>
        <v>1</v>
      </c>
    </row>
    <row r="1366" spans="1:5" ht="14.1" customHeight="1" x14ac:dyDescent="0.2">
      <c r="A1366" s="1353">
        <f ca="1">IF($H1366="UNIDADE CONSTRUTIVA",OFFSET(A1366,-1,0)+1,LARGE(A$3:A1363,1))</f>
        <v>0</v>
      </c>
      <c r="B1366" s="1353">
        <f t="shared" ca="1" si="350"/>
        <v>22</v>
      </c>
      <c r="C1366" s="1353">
        <f t="shared" ca="1" si="351"/>
        <v>1</v>
      </c>
      <c r="D1366" s="1354">
        <f t="shared" ca="1" si="352"/>
        <v>1</v>
      </c>
      <c r="E1366" s="1354">
        <f t="shared" ca="1" si="353"/>
        <v>1</v>
      </c>
    </row>
    <row r="1367" spans="1:5" ht="14.1" customHeight="1" x14ac:dyDescent="0.2">
      <c r="A1367" s="1353">
        <f ca="1">IF($H1367="UNIDADE CONSTRUTIVA",OFFSET(A1367,-1,0)+1,LARGE(A$3:A1364,1))</f>
        <v>0</v>
      </c>
      <c r="B1367" s="1353">
        <f t="shared" ca="1" si="350"/>
        <v>22</v>
      </c>
      <c r="C1367" s="1353">
        <f t="shared" ca="1" si="351"/>
        <v>1</v>
      </c>
      <c r="D1367" s="1354">
        <f t="shared" ca="1" si="352"/>
        <v>1</v>
      </c>
      <c r="E1367" s="1354">
        <f t="shared" ca="1" si="353"/>
        <v>1</v>
      </c>
    </row>
    <row r="1368" spans="1:5" ht="14.1" customHeight="1" x14ac:dyDescent="0.2">
      <c r="A1368" s="1353">
        <f ca="1">IF($H1368="UNIDADE CONSTRUTIVA",OFFSET(A1368,-1,0)+1,LARGE(A$3:A1365,1))</f>
        <v>0</v>
      </c>
      <c r="B1368" s="1353">
        <f t="shared" ca="1" si="350"/>
        <v>22</v>
      </c>
      <c r="C1368" s="1353">
        <f t="shared" ca="1" si="351"/>
        <v>1</v>
      </c>
      <c r="D1368" s="1354">
        <f t="shared" ca="1" si="352"/>
        <v>1</v>
      </c>
      <c r="E1368" s="1354">
        <f t="shared" ca="1" si="353"/>
        <v>1</v>
      </c>
    </row>
    <row r="1369" spans="1:5" ht="14.1" customHeight="1" x14ac:dyDescent="0.2">
      <c r="A1369" s="1353">
        <f ca="1">IF($H1369="UNIDADE CONSTRUTIVA",OFFSET(A1369,-1,0)+1,LARGE(A$3:A1366,1))</f>
        <v>0</v>
      </c>
      <c r="B1369" s="1353">
        <f t="shared" ca="1" si="350"/>
        <v>22</v>
      </c>
      <c r="C1369" s="1353">
        <f t="shared" ca="1" si="351"/>
        <v>1</v>
      </c>
      <c r="D1369" s="1354">
        <f t="shared" ca="1" si="352"/>
        <v>1</v>
      </c>
      <c r="E1369" s="1354">
        <f t="shared" ca="1" si="353"/>
        <v>1</v>
      </c>
    </row>
    <row r="1370" spans="1:5" ht="14.1" customHeight="1" x14ac:dyDescent="0.2">
      <c r="A1370" s="1353">
        <f ca="1">IF($H1370="UNIDADE CONSTRUTIVA",OFFSET(A1370,-1,0)+1,LARGE(A$3:A1367,1))</f>
        <v>0</v>
      </c>
      <c r="B1370" s="1353">
        <f t="shared" ca="1" si="350"/>
        <v>22</v>
      </c>
      <c r="C1370" s="1353">
        <f t="shared" ca="1" si="351"/>
        <v>1</v>
      </c>
      <c r="D1370" s="1354">
        <f t="shared" ca="1" si="352"/>
        <v>1</v>
      </c>
      <c r="E1370" s="1354">
        <f t="shared" ca="1" si="353"/>
        <v>1</v>
      </c>
    </row>
    <row r="1371" spans="1:5" ht="14.1" customHeight="1" x14ac:dyDescent="0.2">
      <c r="A1371" s="1353">
        <f ca="1">IF($H1371="UNIDADE CONSTRUTIVA",OFFSET(A1371,-1,0)+1,LARGE(A$3:A1368,1))</f>
        <v>0</v>
      </c>
      <c r="B1371" s="1353">
        <f t="shared" ca="1" si="350"/>
        <v>22</v>
      </c>
      <c r="C1371" s="1353">
        <f t="shared" ca="1" si="351"/>
        <v>1</v>
      </c>
      <c r="D1371" s="1354">
        <f t="shared" ca="1" si="352"/>
        <v>1</v>
      </c>
      <c r="E1371" s="1354">
        <f t="shared" ca="1" si="353"/>
        <v>1</v>
      </c>
    </row>
    <row r="1372" spans="1:5" ht="14.1" customHeight="1" x14ac:dyDescent="0.2">
      <c r="A1372" s="1353">
        <f ca="1">IF($H1372="UNIDADE CONSTRUTIVA",OFFSET(A1372,-1,0)+1,LARGE(A$3:A1369,1))</f>
        <v>0</v>
      </c>
      <c r="B1372" s="1353">
        <f t="shared" ca="1" si="350"/>
        <v>22</v>
      </c>
      <c r="C1372" s="1353">
        <f t="shared" ca="1" si="351"/>
        <v>1</v>
      </c>
      <c r="D1372" s="1354">
        <f t="shared" ca="1" si="352"/>
        <v>1</v>
      </c>
      <c r="E1372" s="1354">
        <f t="shared" ca="1" si="353"/>
        <v>1</v>
      </c>
    </row>
    <row r="1373" spans="1:5" ht="14.1" customHeight="1" x14ac:dyDescent="0.2">
      <c r="A1373" s="1353">
        <f ca="1">IF($H1373="UNIDADE CONSTRUTIVA",OFFSET(A1373,-1,0)+1,LARGE(A$3:A1370,1))</f>
        <v>0</v>
      </c>
      <c r="B1373" s="1353">
        <f t="shared" ca="1" si="350"/>
        <v>22</v>
      </c>
      <c r="C1373" s="1353">
        <f t="shared" ca="1" si="351"/>
        <v>1</v>
      </c>
      <c r="D1373" s="1354">
        <f t="shared" ca="1" si="352"/>
        <v>1</v>
      </c>
      <c r="E1373" s="1354">
        <f t="shared" ca="1" si="353"/>
        <v>1</v>
      </c>
    </row>
    <row r="1374" spans="1:5" ht="14.1" customHeight="1" x14ac:dyDescent="0.2">
      <c r="A1374" s="1353">
        <f ca="1">IF($H1374="UNIDADE CONSTRUTIVA",OFFSET(A1374,-1,0)+1,LARGE(A$3:A1371,1))</f>
        <v>0</v>
      </c>
      <c r="B1374" s="1353">
        <f t="shared" ca="1" si="350"/>
        <v>22</v>
      </c>
      <c r="C1374" s="1353">
        <f t="shared" ca="1" si="351"/>
        <v>1</v>
      </c>
      <c r="D1374" s="1354">
        <f t="shared" ca="1" si="352"/>
        <v>1</v>
      </c>
      <c r="E1374" s="1354">
        <f t="shared" ca="1" si="353"/>
        <v>1</v>
      </c>
    </row>
    <row r="1375" spans="1:5" ht="14.1" customHeight="1" x14ac:dyDescent="0.2">
      <c r="A1375" s="1353">
        <f ca="1">IF($H1375="UNIDADE CONSTRUTIVA",OFFSET(A1375,-1,0)+1,LARGE(A$3:A1372,1))</f>
        <v>0</v>
      </c>
      <c r="B1375" s="1353">
        <f t="shared" ca="1" si="350"/>
        <v>22</v>
      </c>
      <c r="C1375" s="1353">
        <f t="shared" ca="1" si="351"/>
        <v>1</v>
      </c>
      <c r="D1375" s="1354">
        <f t="shared" ca="1" si="352"/>
        <v>1</v>
      </c>
      <c r="E1375" s="1354">
        <f t="shared" ca="1" si="353"/>
        <v>1</v>
      </c>
    </row>
    <row r="1376" spans="1:5" ht="14.1" customHeight="1" x14ac:dyDescent="0.2">
      <c r="A1376" s="1353">
        <f ca="1">IF($H1376="UNIDADE CONSTRUTIVA",OFFSET(A1376,-1,0)+1,LARGE(A$3:A1373,1))</f>
        <v>0</v>
      </c>
      <c r="B1376" s="1353">
        <f t="shared" ca="1" si="350"/>
        <v>22</v>
      </c>
      <c r="C1376" s="1353">
        <f t="shared" ca="1" si="351"/>
        <v>1</v>
      </c>
      <c r="D1376" s="1354">
        <f t="shared" ca="1" si="352"/>
        <v>1</v>
      </c>
      <c r="E1376" s="1354">
        <f t="shared" ca="1" si="353"/>
        <v>1</v>
      </c>
    </row>
    <row r="1377" spans="1:5" ht="14.1" customHeight="1" x14ac:dyDescent="0.2">
      <c r="A1377" s="1353">
        <f ca="1">IF($H1377="UNIDADE CONSTRUTIVA",OFFSET(A1377,-1,0)+1,LARGE(A$3:A1374,1))</f>
        <v>0</v>
      </c>
      <c r="B1377" s="1353">
        <f t="shared" ca="1" si="350"/>
        <v>22</v>
      </c>
      <c r="C1377" s="1353">
        <f t="shared" ca="1" si="351"/>
        <v>1</v>
      </c>
      <c r="D1377" s="1354">
        <f t="shared" ca="1" si="352"/>
        <v>1</v>
      </c>
      <c r="E1377" s="1354">
        <f t="shared" ca="1" si="353"/>
        <v>1</v>
      </c>
    </row>
  </sheetData>
  <autoFilter ref="G7:P743" xr:uid="{00000000-0009-0000-0000-000001000000}">
    <filterColumn colId="3" showButton="0"/>
  </autoFilter>
  <mergeCells count="1">
    <mergeCell ref="G6:P6"/>
  </mergeCells>
  <conditionalFormatting sqref="G35:G37 G38:K47 M47 O47:P47 M49:N49 G49:K54 M50 O50:P50 M51:O51 M52:M54 O52:P54 G57:K58 M57:N58 M60:N61 G60:K62 M62 O62:P62 G63:J70 N63:N70 K64:K69 G71:K71 M71 O71:P71 G73:K73 M73:N73 G75:K75 M75 O75:P75 N77 G77:K79 M78 O78:P78 M79:O79 M81:M83 O81:P83 M88 O88:P88 M89:O89 G195:L201 M202:O202 G202:K204 P203 M203:M204 O204:P204 G206:K206 M206:O206 G207:M207 O207:P207 G225:L227 N226:O227 G236:L236 P241:P242 M242:M244 G242:L246 O243:P244 M245:N245 M246:O246 M265 O265:P265 G265:L267 M266:O267 O493:P493 G705:P705 O362:P362 O584:P584 O597:P597 O599:P599 O603:P603 O608:P608 O610:P610 P719:P725 O96:P96 O450:P450 G92:O93 L96:M96 G137:H140 J138:K139 K140 G290:K290 M290:O290 G295:O295 O356 J360:J361 P361 G362:M362 M448 O448:P448 M449:O449 M450 G453:I453 L455:M455 M490:M491 O490:P491 G492:O492 G493:M493 G494:K494 M494:O495 L503:M503 M577 G581:J581 N581:O581 L584:M584 K584:K585 N585:O585 G588:M589 G593:O594 G597:M597 G598:O598 G599:M599 M603 G603:L605 M604:O604 M605 M608 G608:K610 M609:O609 M610 I611 J698 M496 O498:P498 G697:K697 M697 O697:P697 G495:I495 K495 M143:O143 M144 M145:O145 M146 M147:O147 M84:O87 O94:P94 G94:M94 M99:M100 O99:P100 M104 O104:P104 O112:P112 G108:O109 L112:M112 O110:P110 G110:M110 M116:M117 O116:P117 M121 O121:P121 O129:P129 G125:O126 L129:M129 L130:O130 O127:P127 G127:M127 G129:K130 M148 M149:O149 M150 M151:O151 M152 M153:O153 M154 M155:O155 G143:H155 J145:K155 G159:H162 J160:K161 K162 M165:O165 M166 M167:O167 M168 M169:O169 M170 M171:O171 M172 M173:O173 M174 M175:O175 M176 M177:O177 G165:H177 J167:K177 M184 M185:O185 M186 M187:O187 M188 M189:O189 O271:P271 O275:P275 M272 M273:N274 G270:K277 L271 L273:L275 G312:K312 M312:O312 O296:P296 O300:P300 M297 M298:N299 G296:K302 L296 G303:L304 L298:L300 G330:K330 M330:O330 O322:P322 M319 M320:N321 G318:K324 L318 G325:L326 L320:L322 M355:M356 G355:K356 O355:P355 O336 J346:J347 P347 O349 J353:J354 P354 M348:M349 G348:K349 O348:P348 G317:O317 G333:O333 O318:P318 O334:P335 G334:M336 O404:P404 J365:J367 G368:K368 M368:O368 M402 O402:P402 M403:O403 M404 G406:O406 J407 M410 O428:P428 M426 O426:P426 M427:O427 M428 G431:I431 G584:J587 K587:O587 O577:P577 O503:P504 O512:P512 O529:P529 O531:P531 O535:P535 O542:P542 G504:K504 M504 G508:J508 N508:O508 L512:M512 K512:K513 N513:O513 G519:M520 G525:O526 G529:M529 G530:O530 G531:M531 M535 M536:O536 M537 M542 M543:O543 G512:J514 O564:P564 O566:P566 O570:P570 O575:P575 G542:K544 M544 G548:J548 N548:O548 G555:M556 G564:M564 G565:O565 G566:M566 M570 G570:L572 M571:O571 M572 M575 G575:K577 M576:O576 O544:P544 N684:O686 N689:O689 M694 O694:P694 M695:O695 G694:L695 O690 M691 O691:P691 G693:I693 K693 J655 G654:K654 M654 O654:P654 G633:K638 N636:O638 G639:M639 M651 O651:P651 M652:O652 G651:L652 M644 O644:P644 J679 G678:K678 M678 O678:P678 N668:O670 N673:O673 G671:M671 O674 M675 O675:P675 G677:I677 K677 P727 G81:K90 L90:L91 L97:O98 G278:L282 M380:O380 M384:O385 G380:K395 L396 G469:L470 G510:O511 G515:O518 G521:K523 N521:O523 G535:L538 N641:O643 G641:K647 M645:O650 G648:I650 K648:K650 G666:K670 N665:O665 G665:I665 K665 M101:O103 G96:K106 L113:O114 G115:O115 G112:K114 G401:L404 K431:O431 L481:L484 G483:K484 M484:O484 M487:O489 G485:L491 M486 G561:O561 G557:K559 N557:O559 L573 G552:O554 G551:J551 M676:O677 G673:K676 G681:K686 N681:O681 M118:O120 G116:K123 G133:K133 G131:O132 K183:O183 J184:K189 I134:I189 G181:H189 J437 L439 G420:K421 G442:K443 M451:O451 G448:L451 L456:L457 K453:O453 M429:O429 G426:L429 J415 L417 L494:L496 G496:K496 G497:O497 G498:M498 G499:O502 G590:K591 N590:O591 L606 M692:O693 G689:K692 G687:M687 G700:K700 N700:O700">
    <cfRule type="expression" dxfId="5771" priority="7976">
      <formula>$H35="ETAPA"</formula>
    </cfRule>
  </conditionalFormatting>
  <conditionalFormatting sqref="G35:G37 O243:P244 O62:P62 O71:P71 O75:P75 O81:P83 G205:L209 P203 O204:P205 M203:M205 G38:K47 M47 O47:P47 M49:N49 G49:K54 M50 O50:P50 M51:O51 M52:M54 O52:P54 G57:K58 M57:N58 M60:N61 G60:K62 M62 G63:J70 N63:N70 K64:K69 G71:K71 M71 G73:K73 M73:N73 G75:K75 M75 N77 G77:K79 M78 O78:P78 M79:O79 M81:M83 M88 O88:P88 M89:O89 G133:K133 G195:L201 M202:O202 G202:K204 M206:O206 M207 O207:P207 G225:L227 N226:O227 G236:L236 P242 M242:M244 G242:L246 M245:N245 M246:O246 M265 O265:P265 G265:L267 M266:O267 G81:K89 M84:O87 O271:P271 O275:P275 M273:N274 L271 L273:L275 M272 G270:K277 G317:O317 O334:P336 G334:M336 G333:O333 G584:J587 K587:O587 G605:M605 O605:P605 O687:P687 N684:O686 N689:O689 M694 O694:P694 M695:O695 G694:L695 O690 G693:I693 K693 O691:P691 M691 O639:P639 G633:K638 N636:O638 G639:M639 M651 O651:P651 M652:O652 G651:L652 O644:P644 M644 O671:P671 N668:O670 N673:O673 G671:M671 O674 G677:I677 K677 O675:P675 M675 G97:O98 G278:L282 M380:O380 M384:O385 G380:K395 L396 G510:O511 G515:O518 G538:L538 N641:O643 G641:K647 G648:I650 K648:K650 M645:O650 G666:K670 N665:O665 G665:I665 K665 M101:O103 G99:K104 G113:O115 G479:O479 G484:O484 G486:L489 M487:O489 M486 G561:O561 L573 G552:O554 G551:J551 M676:O677 G673:K676 G681:K686 N681:O681 M118:O120 G116:K121 I134:I183 G182:H183 K183:L183 G184:K189 J437 L439 G420:K421 G442:K443 G451:O451 G429:O429 J415 L417 G492:O492 G497:O497 M499 M500:O502 G499:L502 G590:K591 N590:O591 L606 M692:O693 G689:K692 G687:M687 G700:K700 N700:O700">
    <cfRule type="expression" dxfId="5770" priority="7975">
      <formula>$H35="CÉLULA CONSTRUTIVA"</formula>
    </cfRule>
  </conditionalFormatting>
  <conditionalFormatting sqref="G55 L277 L272 O272:O274 M270:M271 M275 L686 G688:L688 N690 J693 O278:O282 G340:L340 L380:L395 G396:K396 M408:M410 L660:L665 L99:L104 J423:J425 M431:M432 G433:K433 G573:K573 K550:O550 L673:L677 L681:M681 L116:L121 G359:L359 G352:L352 G437:I437 K437:O437 G439:K439 L420:L421 L442:L443 G455:K455 G415:I415 K415:O415 G417:K417 K583:O583 L590:M592 G606:K606 L689:L693 N688:O688 L700:M700">
    <cfRule type="expression" dxfId="5769" priority="7217">
      <formula>$H55="CÉLULA CONSTRUTIVA"</formula>
    </cfRule>
    <cfRule type="expression" dxfId="5768" priority="7218">
      <formula>$H55="ETAPA"</formula>
    </cfRule>
  </conditionalFormatting>
  <conditionalFormatting sqref="G134:H135 J134:K135 M134:M135 O134:O135">
    <cfRule type="expression" dxfId="5767" priority="7267">
      <formula>$H134="CÉLULA CONSTRUTIVA"</formula>
    </cfRule>
    <cfRule type="expression" dxfId="5766" priority="7268">
      <formula>$H134="ETAPA"</formula>
    </cfRule>
  </conditionalFormatting>
  <conditionalFormatting sqref="G136:H136 J136:K136 M136:O136">
    <cfRule type="expression" dxfId="5765" priority="7264">
      <formula>$H136="CÉLULA CONSTRUTIVA"</formula>
    </cfRule>
    <cfRule type="expression" dxfId="5764" priority="7265">
      <formula>$H136="ETAPA"</formula>
    </cfRule>
  </conditionalFormatting>
  <conditionalFormatting sqref="G137:H137 J137:K137 M137:O137">
    <cfRule type="expression" dxfId="5763" priority="7269">
      <formula>$H137="CÉLULA CONSTRUTIVA"</formula>
    </cfRule>
  </conditionalFormatting>
  <conditionalFormatting sqref="G156:H157 J156:K157 M156:M157 O156:O157">
    <cfRule type="expression" dxfId="5762" priority="3680">
      <formula>$H156="CÉLULA CONSTRUTIVA"</formula>
    </cfRule>
    <cfRule type="expression" dxfId="5761" priority="3681">
      <formula>$H156="ETAPA"</formula>
    </cfRule>
  </conditionalFormatting>
  <conditionalFormatting sqref="G158:H158 J158:K158 M158:O158">
    <cfRule type="expression" dxfId="5760" priority="3677">
      <formula>$H158="CÉLULA CONSTRUTIVA"</formula>
    </cfRule>
    <cfRule type="expression" dxfId="5759" priority="3678">
      <formula>$H158="ETAPA"</formula>
    </cfRule>
  </conditionalFormatting>
  <conditionalFormatting sqref="G159:H159 J159:K159 M159:O159">
    <cfRule type="expression" dxfId="5758" priority="3682">
      <formula>$H159="CÉLULA CONSTRUTIVA"</formula>
    </cfRule>
  </conditionalFormatting>
  <conditionalFormatting sqref="G178:H179 J178:K179 M178:M179 O178:O179">
    <cfRule type="expression" dxfId="5757" priority="3453">
      <formula>$H178="CÉLULA CONSTRUTIVA"</formula>
    </cfRule>
    <cfRule type="expression" dxfId="5756" priority="3454">
      <formula>$H178="ETAPA"</formula>
    </cfRule>
  </conditionalFormatting>
  <conditionalFormatting sqref="G180:H180 J180:K180 M180:O180">
    <cfRule type="expression" dxfId="5755" priority="3450">
      <formula>$H180="CÉLULA CONSTRUTIVA"</formula>
    </cfRule>
    <cfRule type="expression" dxfId="5754" priority="3451">
      <formula>$H180="ETAPA"</formula>
    </cfRule>
  </conditionalFormatting>
  <conditionalFormatting sqref="G181:H181 J181:K181 M181:O181">
    <cfRule type="expression" dxfId="5753" priority="3455">
      <formula>$H181="CÉLULA CONSTRUTIVA"</formula>
    </cfRule>
  </conditionalFormatting>
  <conditionalFormatting sqref="G611:H611 J611:K611 M611:M612 G612:K612">
    <cfRule type="expression" dxfId="5752" priority="7564">
      <formula>$H611="ETAPA"</formula>
    </cfRule>
  </conditionalFormatting>
  <conditionalFormatting sqref="G235:I235 M235 K235 O235:P235 N271:N272 N334 N687 G696:O696 N694 N691 G550:J550 L182 J183 G583:J583">
    <cfRule type="expression" dxfId="5751" priority="4018">
      <formula>$H182="SUBETAPA"</formula>
    </cfRule>
    <cfRule type="expression" dxfId="5750" priority="4019">
      <formula>$H182="CÉLULA CONSTRUTIVA"</formula>
    </cfRule>
    <cfRule type="expression" dxfId="5749" priority="4020">
      <formula>$H182="ETAPA"</formula>
    </cfRule>
  </conditionalFormatting>
  <conditionalFormatting sqref="G294:I294 N294:O294">
    <cfRule type="expression" dxfId="5748" priority="6890">
      <formula>$H294="CÉLULA CONSTRUTIVA"</formula>
    </cfRule>
    <cfRule type="expression" dxfId="5747" priority="6891">
      <formula>$H294="ETAPA"</formula>
    </cfRule>
  </conditionalFormatting>
  <conditionalFormatting sqref="G316:I316 N316:O316">
    <cfRule type="expression" dxfId="5746" priority="3139">
      <formula>$H316="CÉLULA CONSTRUTIVA"</formula>
    </cfRule>
    <cfRule type="expression" dxfId="5745" priority="3140">
      <formula>$H316="ETAPA"</formula>
    </cfRule>
  </conditionalFormatting>
  <conditionalFormatting sqref="G346:I346 K346 M346 O346:P346">
    <cfRule type="expression" dxfId="5744" priority="2747">
      <formula>$H346="CÉLULA CONSTRUTIVA"</formula>
    </cfRule>
    <cfRule type="expression" dxfId="5743" priority="2748">
      <formula>$H346="ETAPA"</formula>
    </cfRule>
  </conditionalFormatting>
  <conditionalFormatting sqref="G347:I347 K347 M347:O347">
    <cfRule type="expression" dxfId="5742" priority="2749">
      <formula>$H347="CÉLULA CONSTRUTIVA"</formula>
    </cfRule>
    <cfRule type="expression" dxfId="5741" priority="2750">
      <formula>$H347="ETAPA"</formula>
    </cfRule>
  </conditionalFormatting>
  <conditionalFormatting sqref="G353:I353 K353 M353 O353:P353">
    <cfRule type="expression" dxfId="5740" priority="2615">
      <formula>$H353="CÉLULA CONSTRUTIVA"</formula>
    </cfRule>
    <cfRule type="expression" dxfId="5739" priority="2616">
      <formula>$H353="ETAPA"</formula>
    </cfRule>
  </conditionalFormatting>
  <conditionalFormatting sqref="G354:I354 K354 M354:O354">
    <cfRule type="expression" dxfId="5738" priority="2617">
      <formula>$H354="CÉLULA CONSTRUTIVA"</formula>
    </cfRule>
    <cfRule type="expression" dxfId="5737" priority="2618">
      <formula>$H354="ETAPA"</formula>
    </cfRule>
  </conditionalFormatting>
  <conditionalFormatting sqref="G360:I360 K360 M360 O360:P360">
    <cfRule type="expression" dxfId="5736" priority="7660">
      <formula>$H360="CÉLULA CONSTRUTIVA"</formula>
    </cfRule>
    <cfRule type="expression" dxfId="5735" priority="7661">
      <formula>$H360="ETAPA"</formula>
    </cfRule>
  </conditionalFormatting>
  <conditionalFormatting sqref="G361:I361 K361 M361:O361">
    <cfRule type="expression" dxfId="5734" priority="7663">
      <formula>$H361="CÉLULA CONSTRUTIVA"</formula>
    </cfRule>
    <cfRule type="expression" dxfId="5733" priority="7664">
      <formula>$H361="ETAPA"</formula>
    </cfRule>
  </conditionalFormatting>
  <conditionalFormatting sqref="G363:I363 K363 M363 O363">
    <cfRule type="expression" dxfId="5732" priority="2441">
      <formula>$H363="CÉLULA CONSTRUTIVA"</formula>
    </cfRule>
    <cfRule type="expression" dxfId="5731" priority="2442">
      <formula>$H363="ETAPA"</formula>
    </cfRule>
  </conditionalFormatting>
  <conditionalFormatting sqref="G365:I367 K365:K367 M365:O367">
    <cfRule type="expression" dxfId="5730" priority="2443">
      <formula>$H365="CÉLULA CONSTRUTIVA"</formula>
    </cfRule>
    <cfRule type="expression" dxfId="5729" priority="2444">
      <formula>$H365="ETAPA"</formula>
    </cfRule>
  </conditionalFormatting>
  <conditionalFormatting sqref="G407:I407 K407:O407">
    <cfRule type="expression" dxfId="5728" priority="2350">
      <formula>$H407="CÉLULA CONSTRUTIVA"</formula>
    </cfRule>
    <cfRule type="expression" dxfId="5727" priority="2351">
      <formula>$H407="ETAPA"</formula>
    </cfRule>
  </conditionalFormatting>
  <conditionalFormatting sqref="G413:I413 K413 M413 O413">
    <cfRule type="expression" dxfId="5726" priority="2085">
      <formula>$H413="CÉLULA CONSTRUTIVA"</formula>
    </cfRule>
    <cfRule type="expression" dxfId="5725" priority="2086">
      <formula>$H413="ETAPA"</formula>
    </cfRule>
  </conditionalFormatting>
  <conditionalFormatting sqref="G425:I425 M425:O425 K425">
    <cfRule type="expression" dxfId="5724" priority="2023">
      <formula>$H425="CÉLULA CONSTRUTIVA"</formula>
    </cfRule>
    <cfRule type="expression" dxfId="5723" priority="2024">
      <formula>$H425="ETAPA"</formula>
    </cfRule>
  </conditionalFormatting>
  <conditionalFormatting sqref="G432:I432 N432:O432 K432">
    <cfRule type="expression" dxfId="5722" priority="2002">
      <formula>$H432="CÉLULA CONSTRUTIVA"</formula>
    </cfRule>
    <cfRule type="expression" dxfId="5721" priority="2003">
      <formula>$H432="ETAPA"</formula>
    </cfRule>
  </conditionalFormatting>
  <conditionalFormatting sqref="G434:I434 M434:O434 K434">
    <cfRule type="expression" dxfId="5720" priority="2116">
      <formula>$H434="ETAPA"</formula>
    </cfRule>
  </conditionalFormatting>
  <conditionalFormatting sqref="G435:I435 K435 M435 O435">
    <cfRule type="expression" dxfId="5719" priority="7632">
      <formula>$H435="CÉLULA CONSTRUTIVA"</formula>
    </cfRule>
    <cfRule type="expression" dxfId="5718" priority="7633">
      <formula>$H435="ETAPA"</formula>
    </cfRule>
  </conditionalFormatting>
  <conditionalFormatting sqref="G447:I447 M447:O447 K447">
    <cfRule type="expression" dxfId="5717" priority="17">
      <formula>$H447="CÉLULA CONSTRUTIVA"</formula>
    </cfRule>
    <cfRule type="expression" dxfId="5716" priority="18">
      <formula>$H447="ETAPA"</formula>
    </cfRule>
  </conditionalFormatting>
  <conditionalFormatting sqref="G454:I454 N454:O454 K454">
    <cfRule type="expression" dxfId="5715" priority="6721">
      <formula>$H454="CÉLULA CONSTRUTIVA"</formula>
    </cfRule>
    <cfRule type="expression" dxfId="5714" priority="6722">
      <formula>$H454="ETAPA"</formula>
    </cfRule>
  </conditionalFormatting>
  <conditionalFormatting sqref="G460:I460 K460 N460:O460">
    <cfRule type="expression" dxfId="5713" priority="1710">
      <formula>$H460="ETAPA"</formula>
    </cfRule>
  </conditionalFormatting>
  <conditionalFormatting sqref="G460:I460 N460:O460 K460">
    <cfRule type="expression" dxfId="5712" priority="1709">
      <formula>$H460="CÉLULA CONSTRUTIVA"</formula>
    </cfRule>
  </conditionalFormatting>
  <conditionalFormatting sqref="G465:I465 K465 M465:O465">
    <cfRule type="expression" dxfId="5711" priority="1728">
      <formula>$H465="CÉLULA CONSTRUTIVA"</formula>
    </cfRule>
  </conditionalFormatting>
  <conditionalFormatting sqref="G482:I482 K482 M482:O482">
    <cfRule type="expression" dxfId="5710" priority="1557">
      <formula>$H482="CÉLULA CONSTRUTIVA"</formula>
    </cfRule>
  </conditionalFormatting>
  <conditionalFormatting sqref="G495:I495 K495 M495:O495">
    <cfRule type="expression" dxfId="5709" priority="7616">
      <formula>$H495="CÉLULA CONSTRUTIVA"</formula>
    </cfRule>
  </conditionalFormatting>
  <conditionalFormatting sqref="G627:I627 K627:P627">
    <cfRule type="expression" dxfId="5708" priority="6530">
      <formula>$H627="CÉLULA CONSTRUTIVA"</formula>
    </cfRule>
    <cfRule type="expression" dxfId="5707" priority="6531">
      <formula>$H627="ETAPA"</formula>
    </cfRule>
  </conditionalFormatting>
  <conditionalFormatting sqref="G656:I664 N656:O664 K656:K664">
    <cfRule type="expression" dxfId="5706" priority="430">
      <formula>$H656="CÉLULA CONSTRUTIVA"</formula>
    </cfRule>
    <cfRule type="expression" dxfId="5705" priority="431">
      <formula>$H656="ETAPA"</formula>
    </cfRule>
  </conditionalFormatting>
  <conditionalFormatting sqref="G512:J514 G537:M537 O537:P537">
    <cfRule type="expression" dxfId="5704" priority="1360">
      <formula>$H512="CÉLULA CONSTRUTIVA"</formula>
    </cfRule>
  </conditionalFormatting>
  <conditionalFormatting sqref="G512:J514 O537:P537 G537:M537 M101:O103 G105:K105 G99:L104 M105:O105 G113:O115 G423:O425 G405:O407 M431:M432 N432:O432 G432:K433 G479:O479 G484:P484 G485:L485 G486:P489 G559:P561 P574 G573:L576 M574 K550:P550 G552:P554 G551:J551 M676:P677 G681:O681 G675:L677 M118:O120 G122:K122 G116:L121 M122:O122 J178:K181 G178:H181 I134:I181 G182:I183 K183:L183 G184:K189 O325:O326 G359:L359 G352:L352 G435:K436 G437:O438 G439:L439 G440:O441 G420:L422 G442:L444 G445:O447 G451:O452 G455:K455 G454:I454 K454 J453:J454 G429:O430 G413:K414 G415:O416 G417:L417 G418:O419 G492:O492 G497:P497 L498 G498:K508 L499:P502 K583:P583 G590:P590 P607 L606:L612 G606:K610 M607 G327:L332 M330:O332 G333:O333 G691:L695 M692:P693 G700:O700 M27:M30 G19:L30 N30:O30 N32:O32 G32:K34 M32:M38 L32:L64 G31:O31">
    <cfRule type="expression" dxfId="5703" priority="1268">
      <formula>$H19="SUBETAPA"</formula>
    </cfRule>
  </conditionalFormatting>
  <conditionalFormatting sqref="G627:J628 G584:J587 K587:P587 O605:P605 G605:M605 N684:P686 M695:P695 O694:P694 M694 L684:L690 N688:P690 O691:P691 M691 L636:L638 L639:M640 N636:P638 M652:P652 O651:P651 M651 O644:P644 M644 L668:L670 L671:M672 N668:P670 N672:P674 O675:P675 M675 G55:K89 M89:O89 G97:O98 G340:L340 G363:K368 L365:O368 G376:O380 G384:O385 G381:L383 G386:L396 M408:M410 L469:L476 G510:P511 G515:P518 G538:L543 P539 N640:P643 G633:K643 L641:L643 P639:P643 G644:L652 M645:P650 G665:I665 K665:L665 J660:J665 L660:L664 N665:O665 P669:P674 L673:L674 G666:K674 P685:P690 P696 P653 G682:K690 M687:M688">
    <cfRule type="expression" dxfId="5702" priority="6513">
      <formula>$H55="SUBETAPA"</formula>
    </cfRule>
  </conditionalFormatting>
  <conditionalFormatting sqref="G707:J708 M707:O708 M715:M716 O715:P716 M717:O717">
    <cfRule type="expression" dxfId="5701" priority="7949">
      <formula>$H707="CÉLULA CONSTRUTIVA"</formula>
    </cfRule>
  </conditionalFormatting>
  <conditionalFormatting sqref="G707:J708 M707:O708 M715:M716 O715:P716 M717:P717">
    <cfRule type="expression" dxfId="5700" priority="7950">
      <formula>$H707="ETAPA"</formula>
    </cfRule>
  </conditionalFormatting>
  <conditionalFormatting sqref="G8:K9 M8:M9 O8:P9 M12 O12:P12 G12:K16 N13:O14 M15 O15:P15 N16:O16 G18:K18 M18 O18:P18 N20:O20 M21:M23 O21:P23 N28:O28 M29 O29:P29 M33 O33:P33 N34:O34 G20:K26 M24:O26 N30:O32 G28:K34">
    <cfRule type="expression" dxfId="5699" priority="7833">
      <formula>$H8="CÉLULA CONSTRUTIVA"</formula>
    </cfRule>
    <cfRule type="expression" dxfId="5698" priority="7834">
      <formula>$H8="ETAPA"</formula>
    </cfRule>
  </conditionalFormatting>
  <conditionalFormatting sqref="G10:K10 G11:J11 M10 M11:O11 O10:P10">
    <cfRule type="expression" dxfId="5697" priority="7530">
      <formula>$H10="CÉLULA CONSTRUTIVA"</formula>
    </cfRule>
  </conditionalFormatting>
  <conditionalFormatting sqref="G10:K10 M10 O10:P10 G11:J11 M11:O11">
    <cfRule type="expression" dxfId="5696" priority="7531">
      <formula>$H10="ETAPA"</formula>
    </cfRule>
  </conditionalFormatting>
  <conditionalFormatting sqref="G17:K17 N17:O17">
    <cfRule type="expression" dxfId="5695" priority="6969">
      <formula>$H17="ETAPA"</formula>
    </cfRule>
  </conditionalFormatting>
  <conditionalFormatting sqref="G19:K19 N19:O19">
    <cfRule type="expression" dxfId="5694" priority="6681">
      <formula>$H19="ETAPA"</formula>
    </cfRule>
  </conditionalFormatting>
  <conditionalFormatting sqref="G27:K27 N27:O27">
    <cfRule type="expression" dxfId="5693" priority="7546">
      <formula>$H27="CÉLULA CONSTRUTIVA"</formula>
    </cfRule>
    <cfRule type="expression" dxfId="5692" priority="7547">
      <formula>$H27="ETAPA"</formula>
    </cfRule>
  </conditionalFormatting>
  <conditionalFormatting sqref="G48:K48 M48:N48">
    <cfRule type="expression" dxfId="5691" priority="7226">
      <formula>$H48="CÉLULA CONSTRUTIVA"</formula>
    </cfRule>
    <cfRule type="expression" dxfId="5690" priority="7227">
      <formula>$H48="ETAPA"</formula>
    </cfRule>
  </conditionalFormatting>
  <conditionalFormatting sqref="G48:K48">
    <cfRule type="expression" dxfId="5689" priority="7225">
      <formula>$H48="SUBETAPA"</formula>
    </cfRule>
  </conditionalFormatting>
  <conditionalFormatting sqref="G49:K54 O243:P244 P133 G705:P705 G38:K47 O52:P54 P219:P220 O47:P47 M50 O50:P50 M51:O51 O62:P62 N63:N64 N70 O71:P71 O75:P75 N77 O78:P78 M81:M83 O81:P83 M84:O87 M88 O88:P88 G195:L207 M196 O196:P196 M199 O199:P199 M201 O201:P201 M203:M205 M206:O206 M207 O207:P207 G225:L227 N226:O227 G236:L236 M242:M244 G242:L250 M248 M250 G252:M252 G253:N253 M259 O259:P259 G259:L267 M260:O260 M261:M263 O261:P263 M264:O264 M265 O265:P265 M266:O267">
    <cfRule type="expression" dxfId="5688" priority="7852">
      <formula>$H38="SUBETAPA"</formula>
    </cfRule>
  </conditionalFormatting>
  <conditionalFormatting sqref="G56:K56 M56:O56 O57:O61">
    <cfRule type="expression" dxfId="5687" priority="6974">
      <formula>$H56="CÉLULA CONSTRUTIVA"</formula>
    </cfRule>
    <cfRule type="expression" dxfId="5686" priority="6975">
      <formula>$H56="ETAPA"</formula>
    </cfRule>
  </conditionalFormatting>
  <conditionalFormatting sqref="G59:K59 M59:N59">
    <cfRule type="expression" dxfId="5685" priority="7281">
      <formula>$H59="CÉLULA CONSTRUTIVA"</formula>
    </cfRule>
    <cfRule type="expression" dxfId="5684" priority="7282">
      <formula>$H59="ETAPA"</formula>
    </cfRule>
  </conditionalFormatting>
  <conditionalFormatting sqref="G72:K72 M72:N72">
    <cfRule type="expression" dxfId="5683" priority="7202">
      <formula>$H72="CÉLULA CONSTRUTIVA"</formula>
    </cfRule>
    <cfRule type="expression" dxfId="5682" priority="7203">
      <formula>$H72="ETAPA"</formula>
    </cfRule>
  </conditionalFormatting>
  <conditionalFormatting sqref="G74:K74 M74:N74">
    <cfRule type="expression" dxfId="5681" priority="7199">
      <formula>$H74="CÉLULA CONSTRUTIVA"</formula>
    </cfRule>
    <cfRule type="expression" dxfId="5680" priority="7200">
      <formula>$H74="ETAPA"</formula>
    </cfRule>
  </conditionalFormatting>
  <conditionalFormatting sqref="G76:K76 M76:N76">
    <cfRule type="expression" dxfId="5679" priority="7284">
      <formula>$H76="CÉLULA CONSTRUTIVA"</formula>
    </cfRule>
    <cfRule type="expression" dxfId="5678" priority="7285">
      <formula>$H76="ETAPA"</formula>
    </cfRule>
  </conditionalFormatting>
  <conditionalFormatting sqref="G80:K80 M80:O80">
    <cfRule type="expression" dxfId="5677" priority="7362">
      <formula>$H80="CÉLULA CONSTRUTIVA"</formula>
    </cfRule>
    <cfRule type="expression" dxfId="5676" priority="7363">
      <formula>$H80="ETAPA"</formula>
    </cfRule>
  </conditionalFormatting>
  <conditionalFormatting sqref="G91:K91">
    <cfRule type="expression" dxfId="5675" priority="7855">
      <formula>$H91="ETAPA"</formula>
    </cfRule>
  </conditionalFormatting>
  <conditionalFormatting sqref="G95:K95">
    <cfRule type="expression" dxfId="5674" priority="3983">
      <formula>$H95="ETAPA"</formula>
    </cfRule>
  </conditionalFormatting>
  <conditionalFormatting sqref="G107:K107">
    <cfRule type="expression" dxfId="5673" priority="3971">
      <formula>$H107="ETAPA"</formula>
    </cfRule>
  </conditionalFormatting>
  <conditionalFormatting sqref="G111:K111">
    <cfRule type="expression" dxfId="5672" priority="3867">
      <formula>$H111="ETAPA"</formula>
    </cfRule>
  </conditionalFormatting>
  <conditionalFormatting sqref="G124:K124">
    <cfRule type="expression" dxfId="5671" priority="3855">
      <formula>$H124="ETAPA"</formula>
    </cfRule>
  </conditionalFormatting>
  <conditionalFormatting sqref="G128:K128">
    <cfRule type="expression" dxfId="5670" priority="3751">
      <formula>$H128="ETAPA"</formula>
    </cfRule>
  </conditionalFormatting>
  <conditionalFormatting sqref="G190:K194 M193:O193 M194 M190:M192 O190:P192 O194:P194">
    <cfRule type="expression" dxfId="5669" priority="7618">
      <formula>$H190="CÉLULA CONSTRUTIVA"</formula>
    </cfRule>
  </conditionalFormatting>
  <conditionalFormatting sqref="G208:K220 M210:O210">
    <cfRule type="expression" dxfId="5668" priority="7675">
      <formula>$H208="ETAPA"</formula>
    </cfRule>
  </conditionalFormatting>
  <conditionalFormatting sqref="G221:K221 M221 O221:P221">
    <cfRule type="expression" dxfId="5667" priority="4007">
      <formula>$H221="SUBETAPA"</formula>
    </cfRule>
    <cfRule type="expression" dxfId="5666" priority="4008">
      <formula>$H221="CÉLULA CONSTRUTIVA"</formula>
    </cfRule>
    <cfRule type="expression" dxfId="5665" priority="4009">
      <formula>$H221="ETAPA"</formula>
    </cfRule>
  </conditionalFormatting>
  <conditionalFormatting sqref="G228:K228 M228 O228:P228">
    <cfRule type="expression" dxfId="5664" priority="7431">
      <formula>$H228="CÉLULA CONSTRUTIVA"</formula>
    </cfRule>
    <cfRule type="expression" dxfId="5663" priority="7432">
      <formula>$H228="ETAPA"</formula>
    </cfRule>
  </conditionalFormatting>
  <conditionalFormatting sqref="G228:K229 N229:O229">
    <cfRule type="expression" dxfId="5662" priority="7418">
      <formula>$H228="SUBETAPA"</formula>
    </cfRule>
  </conditionalFormatting>
  <conditionalFormatting sqref="G229:K229 N229:O229">
    <cfRule type="expression" dxfId="5661" priority="7419">
      <formula>$H229="CÉLULA CONSTRUTIVA"</formula>
    </cfRule>
    <cfRule type="expression" dxfId="5660" priority="7420">
      <formula>$H229="ETAPA"</formula>
    </cfRule>
  </conditionalFormatting>
  <conditionalFormatting sqref="G230:K230 N230:O230">
    <cfRule type="expression" dxfId="5659" priority="4089">
      <formula>$H230="SUBETAPA"</formula>
    </cfRule>
    <cfRule type="expression" dxfId="5658" priority="4090">
      <formula>$H230="CÉLULA CONSTRUTIVA"</formula>
    </cfRule>
    <cfRule type="expression" dxfId="5657" priority="4091">
      <formula>$H230="ETAPA"</formula>
    </cfRule>
  </conditionalFormatting>
  <conditionalFormatting sqref="G231:K231 N231:O231">
    <cfRule type="expression" dxfId="5656" priority="7428">
      <formula>$H231="CÉLULA CONSTRUTIVA"</formula>
    </cfRule>
    <cfRule type="expression" dxfId="5655" priority="7429">
      <formula>$H231="ETAPA"</formula>
    </cfRule>
  </conditionalFormatting>
  <conditionalFormatting sqref="G232:K232 N232:O232">
    <cfRule type="expression" dxfId="5654" priority="7425">
      <formula>$H232="CÉLULA CONSTRUTIVA"</formula>
    </cfRule>
    <cfRule type="expression" dxfId="5653" priority="7426">
      <formula>$H232="ETAPA"</formula>
    </cfRule>
  </conditionalFormatting>
  <conditionalFormatting sqref="G233:K233 M233">
    <cfRule type="expression" dxfId="5652" priority="4246">
      <formula>$H233="ETAPA"</formula>
    </cfRule>
  </conditionalFormatting>
  <conditionalFormatting sqref="G233:K234 M233:M234 O234">
    <cfRule type="expression" dxfId="5651" priority="4224">
      <formula>$H233="SUBETAPA"</formula>
    </cfRule>
  </conditionalFormatting>
  <conditionalFormatting sqref="G233:K234 P233 M233:M234 O234:P234">
    <cfRule type="expression" dxfId="5650" priority="4237">
      <formula>$H233="CÉLULA CONSTRUTIVA"</formula>
    </cfRule>
  </conditionalFormatting>
  <conditionalFormatting sqref="G234:K234 M234 O234:P234">
    <cfRule type="expression" dxfId="5649" priority="4245">
      <formula>$H234="ETAPA"</formula>
    </cfRule>
  </conditionalFormatting>
  <conditionalFormatting sqref="G240:K240 M240 O240:P240">
    <cfRule type="expression" dxfId="5648" priority="4213">
      <formula>$H240="SUBETAPA"</formula>
    </cfRule>
    <cfRule type="expression" dxfId="5647" priority="4214">
      <formula>$H240="CÉLULA CONSTRUTIVA"</formula>
    </cfRule>
    <cfRule type="expression" dxfId="5646" priority="4215">
      <formula>$H240="ETAPA"</formula>
    </cfRule>
  </conditionalFormatting>
  <conditionalFormatting sqref="G241:K241 M241:O241">
    <cfRule type="expression" dxfId="5645" priority="4207">
      <formula>$H241="SUBETAPA"</formula>
    </cfRule>
    <cfRule type="expression" dxfId="5644" priority="4208">
      <formula>$H241="CÉLULA CONSTRUTIVA"</formula>
    </cfRule>
    <cfRule type="expression" dxfId="5643" priority="4209">
      <formula>$H241="ETAPA"</formula>
    </cfRule>
  </conditionalFormatting>
  <conditionalFormatting sqref="G251:K251 M251">
    <cfRule type="expression" dxfId="5642" priority="6941">
      <formula>$H251="CÉLULA CONSTRUTIVA"</formula>
    </cfRule>
    <cfRule type="expression" dxfId="5641" priority="6942">
      <formula>$H251="ETAPA"</formula>
    </cfRule>
  </conditionalFormatting>
  <conditionalFormatting sqref="G252:K253 M253:O253 M252 O252:P252">
    <cfRule type="expression" dxfId="5640" priority="7666">
      <formula>$H252="CÉLULA CONSTRUTIVA"</formula>
    </cfRule>
  </conditionalFormatting>
  <conditionalFormatting sqref="G254:K254 M254:O254">
    <cfRule type="expression" dxfId="5639" priority="4418">
      <formula>$H254="CÉLULA CONSTRUTIVA"</formula>
    </cfRule>
    <cfRule type="expression" dxfId="5638" priority="4419">
      <formula>$H254="ETAPA"</formula>
    </cfRule>
  </conditionalFormatting>
  <conditionalFormatting sqref="G255:K255 M255:O255">
    <cfRule type="expression" dxfId="5637" priority="4391">
      <formula>$H255="CÉLULA CONSTRUTIVA"</formula>
    </cfRule>
    <cfRule type="expression" dxfId="5636" priority="4392">
      <formula>$H255="ETAPA"</formula>
    </cfRule>
  </conditionalFormatting>
  <conditionalFormatting sqref="G268:K269 M269:O269 M268 O268:P268">
    <cfRule type="expression" dxfId="5635" priority="7538">
      <formula>$H268="CÉLULA CONSTRUTIVA"</formula>
    </cfRule>
  </conditionalFormatting>
  <conditionalFormatting sqref="G283:K283 M283 G286:K286 M286:N286">
    <cfRule type="expression" dxfId="5634" priority="6920">
      <formula>$H283="ETAPA"</formula>
    </cfRule>
  </conditionalFormatting>
  <conditionalFormatting sqref="G283:K283 M283 M286:N286 G286:K286">
    <cfRule type="expression" dxfId="5633" priority="6919">
      <formula>$H283="CÉLULA CONSTRUTIVA"</formula>
    </cfRule>
  </conditionalFormatting>
  <conditionalFormatting sqref="G284:K284 M284:N284">
    <cfRule type="expression" dxfId="5632" priority="6896">
      <formula>$H284="CÉLULA CONSTRUTIVA"</formula>
    </cfRule>
    <cfRule type="expression" dxfId="5631" priority="6897">
      <formula>$H284="ETAPA"</formula>
    </cfRule>
  </conditionalFormatting>
  <conditionalFormatting sqref="G285:K285 M285:N285">
    <cfRule type="expression" dxfId="5630" priority="6772">
      <formula>$H285="CÉLULA CONSTRUTIVA"</formula>
    </cfRule>
    <cfRule type="expression" dxfId="5629" priority="6773">
      <formula>$H285="ETAPA"</formula>
    </cfRule>
  </conditionalFormatting>
  <conditionalFormatting sqref="G293:K293 M293:O293">
    <cfRule type="expression" dxfId="5628" priority="6754">
      <formula>$H293="CÉLULA CONSTRUTIVA"</formula>
    </cfRule>
    <cfRule type="expression" dxfId="5627" priority="6755">
      <formula>$H293="ETAPA"</formula>
    </cfRule>
  </conditionalFormatting>
  <conditionalFormatting sqref="G305:K305 M305 G308:K308 M308:N308">
    <cfRule type="expression" dxfId="5626" priority="3165">
      <formula>$H305="ETAPA"</formula>
    </cfRule>
  </conditionalFormatting>
  <conditionalFormatting sqref="G305:K305 M305 M308:N308 G308:K308">
    <cfRule type="expression" dxfId="5625" priority="3164">
      <formula>$H305="CÉLULA CONSTRUTIVA"</formula>
    </cfRule>
  </conditionalFormatting>
  <conditionalFormatting sqref="G306:K306 M306:N306">
    <cfRule type="expression" dxfId="5624" priority="3143">
      <formula>$H306="CÉLULA CONSTRUTIVA"</formula>
    </cfRule>
    <cfRule type="expression" dxfId="5623" priority="3144">
      <formula>$H306="ETAPA"</formula>
    </cfRule>
  </conditionalFormatting>
  <conditionalFormatting sqref="G307:K307 M307:N307">
    <cfRule type="expression" dxfId="5622" priority="3133">
      <formula>$H307="CÉLULA CONSTRUTIVA"</formula>
    </cfRule>
    <cfRule type="expression" dxfId="5621" priority="3134">
      <formula>$H307="ETAPA"</formula>
    </cfRule>
  </conditionalFormatting>
  <conditionalFormatting sqref="G315:K315 M315:O315">
    <cfRule type="expression" dxfId="5620" priority="3128">
      <formula>$H315="CÉLULA CONSTRUTIVA"</formula>
    </cfRule>
    <cfRule type="expression" dxfId="5619" priority="3129">
      <formula>$H315="ETAPA"</formula>
    </cfRule>
  </conditionalFormatting>
  <conditionalFormatting sqref="G364:K364 M364 O364">
    <cfRule type="expression" dxfId="5618" priority="2437">
      <formula>$H364="CÉLULA CONSTRUTIVA"</formula>
    </cfRule>
    <cfRule type="expression" dxfId="5617" priority="2438">
      <formula>$H364="ETAPA"</formula>
    </cfRule>
  </conditionalFormatting>
  <conditionalFormatting sqref="G369:K369 M369:O369">
    <cfRule type="expression" dxfId="5616" priority="2420">
      <formula>$H369="CÉLULA CONSTRUTIVA"</formula>
    </cfRule>
    <cfRule type="expression" dxfId="5615" priority="2421">
      <formula>$H369="ETAPA"</formula>
    </cfRule>
  </conditionalFormatting>
  <conditionalFormatting sqref="G376:K376 M376:O376">
    <cfRule type="expression" dxfId="5614" priority="2415">
      <formula>$H376="CÉLULA CONSTRUTIVA"</formula>
    </cfRule>
    <cfRule type="expression" dxfId="5613" priority="2416">
      <formula>$H376="ETAPA"</formula>
    </cfRule>
  </conditionalFormatting>
  <conditionalFormatting sqref="G378:K378 M378:O378">
    <cfRule type="expression" dxfId="5612" priority="142">
      <formula>$H378="ETAPA"</formula>
    </cfRule>
  </conditionalFormatting>
  <conditionalFormatting sqref="G379:K379 M379:O379">
    <cfRule type="expression" dxfId="5611" priority="2388">
      <formula>$H379="ETAPA"</formula>
    </cfRule>
  </conditionalFormatting>
  <conditionalFormatting sqref="G401:K401 M401:O401">
    <cfRule type="expression" dxfId="5610" priority="2470">
      <formula>$H401="CÉLULA CONSTRUTIVA"</formula>
    </cfRule>
  </conditionalFormatting>
  <conditionalFormatting sqref="G405:K405 M405:O405">
    <cfRule type="expression" dxfId="5609" priority="2383">
      <formula>$H405="CÉLULA CONSTRUTIVA"</formula>
    </cfRule>
    <cfRule type="expression" dxfId="5608" priority="2384">
      <formula>$H405="ETAPA"</formula>
    </cfRule>
  </conditionalFormatting>
  <conditionalFormatting sqref="G408:K408 N408:O408">
    <cfRule type="expression" dxfId="5607" priority="130">
      <formula>$H408="CÉLULA CONSTRUTIVA"</formula>
    </cfRule>
    <cfRule type="expression" dxfId="5606" priority="131">
      <formula>$H408="ETAPA"</formula>
    </cfRule>
  </conditionalFormatting>
  <conditionalFormatting sqref="G409:K409 N409:O409">
    <cfRule type="expression" dxfId="5605" priority="2358">
      <formula>$H409="CÉLULA CONSTRUTIVA"</formula>
    </cfRule>
    <cfRule type="expression" dxfId="5604" priority="2359">
      <formula>$H409="ETAPA"</formula>
    </cfRule>
  </conditionalFormatting>
  <conditionalFormatting sqref="G412:K412 M412:O412">
    <cfRule type="expression" dxfId="5603" priority="2472">
      <formula>$H412="ETAPA"</formula>
    </cfRule>
  </conditionalFormatting>
  <conditionalFormatting sqref="G414:K414 M414 O414">
    <cfRule type="expression" dxfId="5602" priority="2081">
      <formula>$H414="CÉLULA CONSTRUTIVA"</formula>
    </cfRule>
    <cfRule type="expression" dxfId="5601" priority="2082">
      <formula>$H414="ETAPA"</formula>
    </cfRule>
  </conditionalFormatting>
  <conditionalFormatting sqref="G416:K416 M416:O416">
    <cfRule type="expression" dxfId="5600" priority="2037">
      <formula>$H416="CÉLULA CONSTRUTIVA"</formula>
    </cfRule>
    <cfRule type="expression" dxfId="5599" priority="2038">
      <formula>$H416="ETAPA"</formula>
    </cfRule>
  </conditionalFormatting>
  <conditionalFormatting sqref="G418:K418 M418:O418">
    <cfRule type="expression" dxfId="5598" priority="2059">
      <formula>$H418="CÉLULA CONSTRUTIVA"</formula>
    </cfRule>
    <cfRule type="expression" dxfId="5597" priority="2060">
      <formula>$H418="ETAPA"</formula>
    </cfRule>
  </conditionalFormatting>
  <conditionalFormatting sqref="G430:K430 M430:O430">
    <cfRule type="expression" dxfId="5596" priority="2027">
      <formula>$H430="CÉLULA CONSTRUTIVA"</formula>
    </cfRule>
    <cfRule type="expression" dxfId="5595" priority="2028">
      <formula>$H430="ETAPA"</formula>
    </cfRule>
  </conditionalFormatting>
  <conditionalFormatting sqref="G436:K436 M436 O436">
    <cfRule type="expression" dxfId="5594" priority="7610">
      <formula>$H436="CÉLULA CONSTRUTIVA"</formula>
    </cfRule>
    <cfRule type="expression" dxfId="5593" priority="7611">
      <formula>$H436="ETAPA"</formula>
    </cfRule>
  </conditionalFormatting>
  <conditionalFormatting sqref="G438:K438 M438:O438">
    <cfRule type="expression" dxfId="5592" priority="6781">
      <formula>$H438="CÉLULA CONSTRUTIVA"</formula>
    </cfRule>
    <cfRule type="expression" dxfId="5591" priority="6782">
      <formula>$H438="ETAPA"</formula>
    </cfRule>
  </conditionalFormatting>
  <conditionalFormatting sqref="G440:K440 M440:O440">
    <cfRule type="expression" dxfId="5590" priority="6874">
      <formula>$H440="CÉLULA CONSTRUTIVA"</formula>
    </cfRule>
    <cfRule type="expression" dxfId="5589" priority="6875">
      <formula>$H440="ETAPA"</formula>
    </cfRule>
  </conditionalFormatting>
  <conditionalFormatting sqref="G452:K452 M452:O452">
    <cfRule type="expression" dxfId="5588" priority="6760">
      <formula>$H452="CÉLULA CONSTRUTIVA"</formula>
    </cfRule>
    <cfRule type="expression" dxfId="5587" priority="6761">
      <formula>$H452="ETAPA"</formula>
    </cfRule>
  </conditionalFormatting>
  <conditionalFormatting sqref="G456:K456 M456:O456">
    <cfRule type="expression" dxfId="5586" priority="7745">
      <formula>$H456="ETAPA"</formula>
    </cfRule>
  </conditionalFormatting>
  <conditionalFormatting sqref="G458:K458 M458 O458:P458">
    <cfRule type="expression" dxfId="5585" priority="1724">
      <formula>$H458="CÉLULA CONSTRUTIVA"</formula>
    </cfRule>
  </conditionalFormatting>
  <conditionalFormatting sqref="G459:K459 M459 O459:P459 G461:O462 G463:M463 O463:P463 G464:O464 G467:O468 G470:K470 M470:O470 M471:M472 N472:O472 G472:K476 M473:O476">
    <cfRule type="expression" dxfId="5584" priority="1732">
      <formula>$H459="CÉLULA CONSTRUTIVA"</formula>
    </cfRule>
  </conditionalFormatting>
  <conditionalFormatting sqref="G461:K461 M461:O461">
    <cfRule type="expression" dxfId="5583" priority="1733">
      <formula>$H461="ETAPA"</formula>
    </cfRule>
  </conditionalFormatting>
  <conditionalFormatting sqref="G465:K466">
    <cfRule type="expression" dxfId="5582" priority="1725">
      <formula>$H465="SUBETAPA"</formula>
    </cfRule>
  </conditionalFormatting>
  <conditionalFormatting sqref="G466:K466 M466 O466:P466 G469:K469 M469 O469:P469">
    <cfRule type="expression" dxfId="5581" priority="1730">
      <formula>$H466="CÉLULA CONSTRUTIVA"</formula>
    </cfRule>
  </conditionalFormatting>
  <conditionalFormatting sqref="G469:K476">
    <cfRule type="expression" dxfId="5580" priority="1721">
      <formula>$H469="SUBETAPA"</formula>
    </cfRule>
  </conditionalFormatting>
  <conditionalFormatting sqref="G471:K471 N471:O471">
    <cfRule type="expression" dxfId="5579" priority="1722">
      <formula>$H471="CÉLULA CONSTRUTIVA"</formula>
    </cfRule>
    <cfRule type="expression" dxfId="5578" priority="1723">
      <formula>$H471="ETAPA"</formula>
    </cfRule>
  </conditionalFormatting>
  <conditionalFormatting sqref="G477:K477 M477 O477:P477">
    <cfRule type="expression" dxfId="5577" priority="1553">
      <formula>$H477="CÉLULA CONSTRUTIVA"</formula>
    </cfRule>
  </conditionalFormatting>
  <conditionalFormatting sqref="G478:K478 M478 O478:P478 G480:M480 O480:P480 G481:O481 N486:O486">
    <cfRule type="expression" dxfId="5576" priority="1561">
      <formula>$H478="CÉLULA CONSTRUTIVA"</formula>
    </cfRule>
  </conditionalFormatting>
  <conditionalFormatting sqref="G482:K483">
    <cfRule type="expression" dxfId="5575" priority="1554">
      <formula>$H482="SUBETAPA"</formula>
    </cfRule>
  </conditionalFormatting>
  <conditionalFormatting sqref="G483:K483 M483 O483:P483 G485:K485 M485 O485:P485">
    <cfRule type="expression" dxfId="5574" priority="1559">
      <formula>$H483="CÉLULA CONSTRUTIVA"</formula>
    </cfRule>
  </conditionalFormatting>
  <conditionalFormatting sqref="G490:K490 M490 O490:P490">
    <cfRule type="expression" dxfId="5573" priority="7608">
      <formula>$H490="CÉLULA CONSTRUTIVA"</formula>
    </cfRule>
  </conditionalFormatting>
  <conditionalFormatting sqref="G495:K496">
    <cfRule type="expression" dxfId="5572" priority="7612">
      <formula>$H495="SUBETAPA"</formula>
    </cfRule>
  </conditionalFormatting>
  <conditionalFormatting sqref="G496:K496 M496 O496:P496 G498:K498 M498 O498:P498">
    <cfRule type="expression" dxfId="5571" priority="7734">
      <formula>$H496="CÉLULA CONSTRUTIVA"</formula>
    </cfRule>
  </conditionalFormatting>
  <conditionalFormatting sqref="G532:K532 M532:O532 G534:K534 M534:O534">
    <cfRule type="expression" dxfId="5570" priority="1314">
      <formula>$H532="CÉLULA CONSTRUTIVA"</formula>
    </cfRule>
    <cfRule type="expression" dxfId="5569" priority="1315">
      <formula>$H532="ETAPA"</formula>
    </cfRule>
  </conditionalFormatting>
  <conditionalFormatting sqref="G539:K539 N539:O539">
    <cfRule type="expression" dxfId="5568" priority="1326">
      <formula>$H539="CÉLULA CONSTRUTIVA"</formula>
    </cfRule>
    <cfRule type="expression" dxfId="5567" priority="1330">
      <formula>$H539="ETAPA"</formula>
    </cfRule>
  </conditionalFormatting>
  <conditionalFormatting sqref="G540:K541 M540 M541:O541 O540:P540">
    <cfRule type="expression" dxfId="5566" priority="1321">
      <formula>$H540="CÉLULA CONSTRUTIVA"</formula>
    </cfRule>
  </conditionalFormatting>
  <conditionalFormatting sqref="G567:K567 M567:O567 G569:K569 M569:O569">
    <cfRule type="expression" dxfId="5565" priority="864">
      <formula>$H567="CÉLULA CONSTRUTIVA"</formula>
    </cfRule>
    <cfRule type="expression" dxfId="5564" priority="865">
      <formula>$H567="ETAPA"</formula>
    </cfRule>
  </conditionalFormatting>
  <conditionalFormatting sqref="G574:K574 N574:O574">
    <cfRule type="expression" dxfId="5563" priority="876">
      <formula>$H574="CÉLULA CONSTRUTIVA"</formula>
    </cfRule>
    <cfRule type="expression" dxfId="5562" priority="880">
      <formula>$H574="ETAPA"</formula>
    </cfRule>
  </conditionalFormatting>
  <conditionalFormatting sqref="G600:K600 M600:O600 G602:K602 M602:O602">
    <cfRule type="expression" dxfId="5561" priority="7488">
      <formula>$H600="CÉLULA CONSTRUTIVA"</formula>
    </cfRule>
    <cfRule type="expression" dxfId="5560" priority="7489">
      <formula>$H600="ETAPA"</formula>
    </cfRule>
  </conditionalFormatting>
  <conditionalFormatting sqref="G607:K607 N607:O607">
    <cfRule type="expression" dxfId="5559" priority="7592">
      <formula>$H607="CÉLULA CONSTRUTIVA"</formula>
    </cfRule>
    <cfRule type="expression" dxfId="5558" priority="7601">
      <formula>$H607="ETAPA"</formula>
    </cfRule>
  </conditionalFormatting>
  <conditionalFormatting sqref="G612:K612 M611:M612 G611:H611 J611:K611 O611:P612">
    <cfRule type="expression" dxfId="5557" priority="7554">
      <formula>$H611="CÉLULA CONSTRUTIVA"</formula>
    </cfRule>
  </conditionalFormatting>
  <conditionalFormatting sqref="G620:K620 M620 O620:P620">
    <cfRule type="expression" dxfId="5556" priority="6642">
      <formula>$H620="CÉLULA CONSTRUTIVA"</formula>
    </cfRule>
  </conditionalFormatting>
  <conditionalFormatting sqref="G621:K622 M621:M622 O621:P622">
    <cfRule type="expression" dxfId="5555" priority="6622">
      <formula>$H621="CÉLULA CONSTRUTIVA"</formula>
    </cfRule>
  </conditionalFormatting>
  <conditionalFormatting sqref="G621:K622 M621:M622">
    <cfRule type="expression" dxfId="5554" priority="6632">
      <formula>$H621="ETAPA"</formula>
    </cfRule>
  </conditionalFormatting>
  <conditionalFormatting sqref="G654:K654 M654 O654:P654">
    <cfRule type="expression" dxfId="5553" priority="452">
      <formula>$H654="CÉLULA CONSTRUTIVA"</formula>
    </cfRule>
  </conditionalFormatting>
  <conditionalFormatting sqref="G678:K678 M678 O678:P678">
    <cfRule type="expression" dxfId="5552" priority="306">
      <formula>$H678="CÉLULA CONSTRUTIVA"</formula>
    </cfRule>
  </conditionalFormatting>
  <conditionalFormatting sqref="G680:K680 N680:O680">
    <cfRule type="expression" dxfId="5551" priority="284">
      <formula>$H680="CÉLULA CONSTRUTIVA"</formula>
    </cfRule>
    <cfRule type="expression" dxfId="5550" priority="285">
      <formula>$H680="ETAPA"</formula>
    </cfRule>
  </conditionalFormatting>
  <conditionalFormatting sqref="G697:K697 M697 O697:P697">
    <cfRule type="expression" dxfId="5549" priority="7700">
      <formula>$H697="CÉLULA CONSTRUTIVA"</formula>
    </cfRule>
  </conditionalFormatting>
  <conditionalFormatting sqref="G699:K699 N699:O699">
    <cfRule type="expression" dxfId="5548" priority="6689">
      <formula>$H699="CÉLULA CONSTRUTIVA"</formula>
    </cfRule>
    <cfRule type="expression" dxfId="5547" priority="6690">
      <formula>$H699="ETAPA"</formula>
    </cfRule>
  </conditionalFormatting>
  <conditionalFormatting sqref="G725:K725 M725:O725">
    <cfRule type="expression" dxfId="5546" priority="4988">
      <formula>$H725="SUBETAPA"</formula>
    </cfRule>
    <cfRule type="expression" dxfId="5545" priority="4989">
      <formula>$H725="CÉLULA CONSTRUTIVA"</formula>
    </cfRule>
    <cfRule type="expression" dxfId="5544" priority="4990">
      <formula>$H725="ETAPA"</formula>
    </cfRule>
  </conditionalFormatting>
  <conditionalFormatting sqref="G732:K732 M732:O732">
    <cfRule type="expression" dxfId="5543" priority="6658">
      <formula>$H732="CÉLULA CONSTRUTIVA"</formula>
    </cfRule>
    <cfRule type="expression" dxfId="5542" priority="6659">
      <formula>$H732="ETAPA"</formula>
    </cfRule>
  </conditionalFormatting>
  <conditionalFormatting sqref="G8:L17">
    <cfRule type="expression" dxfId="5541" priority="6961">
      <formula>$H8="SUBETAPA"</formula>
    </cfRule>
  </conditionalFormatting>
  <conditionalFormatting sqref="G190:L194">
    <cfRule type="expression" dxfId="5540" priority="7132">
      <formula>$H190="SUBETAPA"</formula>
    </cfRule>
  </conditionalFormatting>
  <conditionalFormatting sqref="G208:L220">
    <cfRule type="expression" dxfId="5539" priority="7149">
      <formula>$H208="SUBETAPA"</formula>
    </cfRule>
  </conditionalFormatting>
  <conditionalFormatting sqref="G222:L224 N223:O224">
    <cfRule type="expression" dxfId="5538" priority="4158">
      <formula>$H222="SUBETAPA"</formula>
    </cfRule>
    <cfRule type="expression" dxfId="5537" priority="4159">
      <formula>$H222="CÉLULA CONSTRUTIVA"</formula>
    </cfRule>
    <cfRule type="expression" dxfId="5536" priority="4160">
      <formula>$H222="ETAPA"</formula>
    </cfRule>
  </conditionalFormatting>
  <conditionalFormatting sqref="G231:L232">
    <cfRule type="expression" dxfId="5535" priority="7076">
      <formula>$H231="SUBETAPA"</formula>
    </cfRule>
  </conditionalFormatting>
  <conditionalFormatting sqref="G237:L239">
    <cfRule type="expression" dxfId="5534" priority="4050">
      <formula>$H237="SUBETAPA"</formula>
    </cfRule>
    <cfRule type="expression" dxfId="5533" priority="4051">
      <formula>$H237="CÉLULA CONSTRUTIVA"</formula>
    </cfRule>
    <cfRule type="expression" dxfId="5532" priority="4052">
      <formula>$H237="ETAPA"</formula>
    </cfRule>
  </conditionalFormatting>
  <conditionalFormatting sqref="G268:L282 M270:M272 O272:O274 M275:M276 O278:O285 G141:H155 J145:K155 L155:O155 G163:H177 J167:K177 L177:O177 O270:P271 M273:N274 O275:P275">
    <cfRule type="expression" dxfId="5531" priority="7237">
      <formula>$H141="SUBETAPA"</formula>
    </cfRule>
  </conditionalFormatting>
  <conditionalFormatting sqref="G287:L293">
    <cfRule type="expression" dxfId="5530" priority="6750">
      <formula>$H287="SUBETAPA"</formula>
    </cfRule>
  </conditionalFormatting>
  <conditionalFormatting sqref="G296:L304 M300:M301 M296:M297 O303:O307 O297:O299 O296:P296 O300:P300 M298:N299">
    <cfRule type="expression" dxfId="5529" priority="3176">
      <formula>$H296="SUBETAPA"</formula>
    </cfRule>
  </conditionalFormatting>
  <conditionalFormatting sqref="G309:L315">
    <cfRule type="expression" dxfId="5528" priority="3124">
      <formula>$H309="SUBETAPA"</formula>
    </cfRule>
  </conditionalFormatting>
  <conditionalFormatting sqref="G318:L326 M322:M323 M318:M319 O319:O321 O318:P318 O322:P322 M320:N321">
    <cfRule type="expression" dxfId="5527" priority="2954">
      <formula>$H318="SUBETAPA"</formula>
    </cfRule>
  </conditionalFormatting>
  <conditionalFormatting sqref="G726:L731">
    <cfRule type="expression" dxfId="5526" priority="7159">
      <formula>$H726="SUBETAPA"</formula>
    </cfRule>
  </conditionalFormatting>
  <conditionalFormatting sqref="G18:M18">
    <cfRule type="expression" dxfId="5525" priority="7172">
      <formula>$H18="SUBETAPA"</formula>
    </cfRule>
  </conditionalFormatting>
  <conditionalFormatting sqref="G90:M90 O90:P90 G91:O93 G96:M96 O96:P96 J138:K139 G138:H140 K140 P241 P256:P258 G290:K290 M290:O290 G295:O295 P357 J360:J361 P361 G362:M362 O362:P362 G448:M448 O448:P448 G449:O449 G450:M450 O450:P450 G453:I453 L455:M455 G456:O456 G491:K491 M491 O491:P491 G493:M493 O493:P493 G494:O494 N499:O499 L503:M503 M577 G581:J581 N581:O581 L584:M584 O584:P584 K584:K585 N585:O585 G588:M589 O588:P589 G593:O594 G597:M597 O597:P597 G598:O598 G599:M599 O599:P599 G603:M603 O603:P603 G604:O604 M608 O608:P608 G608:K610 M609:O609 M610 O610:P610 I611 J698 P717 P719:P725 G94:M94 O94:P94 G105:K105 G106:M106 O106:P106 G107:O109 G112:M112 O112:P112 G110:M110 O110:P110 G111:O111 G122:K122 G123:M123 O123:P123 G124:O126 G129:M129 O129:P129 G127:M127 O127:P127 G143:H155 J145:K155 J160:K161 G160:H162 K162 G165:H177 J167:K177 G312:K312 M312:O312 G330:K330 M330:O330 O355:P356 M355:M356 G355:K356 J346:J347 P347 P350 J353:J354 P354 O348:P349 M348:M349 G348:K349 J365:J367 G368:K368 M368:O368 G402:M402 O402:P402 G403:O403 G404:M404 O404:P404 G406:O406 J407 M410 G412:O412 G426:M426 O426:P426 G427:O427 G428:M428 O428:P428 G431:I431 O577:P577 O503:P504 G504:K504 M504 G508:J508 N508:O508 L512:M512 O512:P512 K512:K513 N513:O513 G519:M520 O519:P520 G525:O526 G529:M529 O529:P529 G530:O530 G531:M531 O531:P531 G535:M535 O535:P535 G536:O536 M542 O542:P542 M543:O543 G542:K544 M544 G548:J548 N548:O548 G555:M556 O555:P556 G564:M564 O564:P564 G565:O565 G566:M566 O566:P566 G570:M570 O570:P570 G571:O571 M575 O575:P575 G575:K577 M576:O576 O544:P544 P710 P712 P714 P727 P337:P339 G521:K523 N521:O523 P704:P708 G95:O95 K431:O431 G434:O434 G557:K559 N557:O559 G130:O131 G132:I132 M132:O132 G128:O128 K453:O453">
    <cfRule type="expression" dxfId="5524" priority="7736">
      <formula>$H90="CÉLULA CONSTRUTIVA"</formula>
    </cfRule>
  </conditionalFormatting>
  <conditionalFormatting sqref="G251:M251">
    <cfRule type="expression" dxfId="5523" priority="6928">
      <formula>$H251="SUBETAPA"</formula>
    </cfRule>
  </conditionalFormatting>
  <conditionalFormatting sqref="G283:M283 G286:O286">
    <cfRule type="expression" dxfId="5522" priority="6901">
      <formula>$H283="SUBETAPA"</formula>
    </cfRule>
  </conditionalFormatting>
  <conditionalFormatting sqref="G305:M305 G308:O308">
    <cfRule type="expression" dxfId="5521" priority="3147">
      <formula>$H305="SUBETAPA"</formula>
    </cfRule>
  </conditionalFormatting>
  <conditionalFormatting sqref="G348:M349 G355:M356">
    <cfRule type="expression" dxfId="5520" priority="7165">
      <formula>$H348="SUBETAPA"</formula>
    </cfRule>
  </conditionalFormatting>
  <conditionalFormatting sqref="G351:M351">
    <cfRule type="expression" dxfId="5519" priority="2611">
      <formula>$H351="SUBETAPA"</formula>
    </cfRule>
  </conditionalFormatting>
  <conditionalFormatting sqref="G358:M358">
    <cfRule type="expression" dxfId="5518" priority="7656">
      <formula>$H358="SUBETAPA"</formula>
    </cfRule>
  </conditionalFormatting>
  <conditionalFormatting sqref="G457:M459 G477:M478 G490:M491">
    <cfRule type="expression" dxfId="5517" priority="7125">
      <formula>$H457="SUBETAPA"</formula>
    </cfRule>
  </conditionalFormatting>
  <conditionalFormatting sqref="G480:M480 O480:P480 G481:O481">
    <cfRule type="expression" dxfId="5516" priority="1560">
      <formula>$H480="SUBETAPA"</formula>
    </cfRule>
  </conditionalFormatting>
  <conditionalFormatting sqref="G509:M509 O509:P509">
    <cfRule type="expression" dxfId="5515" priority="984">
      <formula>$H509="SUBETAPA"</formula>
    </cfRule>
    <cfRule type="expression" dxfId="5514" priority="985">
      <formula>$H509="CÉLULA CONSTRUTIVA"</formula>
    </cfRule>
    <cfRule type="expression" dxfId="5513" priority="996">
      <formula>$H509="ETAPA"</formula>
    </cfRule>
  </conditionalFormatting>
  <conditionalFormatting sqref="G527:M527 G528:O528 O527:P527">
    <cfRule type="expression" dxfId="5512" priority="1270">
      <formula>$H527="CÉLULA CONSTRUTIVA"</formula>
    </cfRule>
  </conditionalFormatting>
  <conditionalFormatting sqref="G527:M527 O527:P527">
    <cfRule type="expression" dxfId="5511" priority="1269">
      <formula>$H527="SUBETAPA"</formula>
    </cfRule>
  </conditionalFormatting>
  <conditionalFormatting sqref="G533:M533 O533:P533">
    <cfRule type="expression" dxfId="5510" priority="919">
      <formula>$H533="SUBETAPA"</formula>
    </cfRule>
    <cfRule type="expression" dxfId="5509" priority="920">
      <formula>$H533="CÉLULA CONSTRUTIVA"</formula>
    </cfRule>
  </conditionalFormatting>
  <conditionalFormatting sqref="G549:M549 O549:P549">
    <cfRule type="expression" dxfId="5508" priority="536">
      <formula>$H549="SUBETAPA"</formula>
    </cfRule>
    <cfRule type="expression" dxfId="5507" priority="537">
      <formula>$H549="CÉLULA CONSTRUTIVA"</formula>
    </cfRule>
    <cfRule type="expression" dxfId="5506" priority="548">
      <formula>$H549="ETAPA"</formula>
    </cfRule>
  </conditionalFormatting>
  <conditionalFormatting sqref="G562:M562 G563:O563 O562:P562">
    <cfRule type="expression" dxfId="5505" priority="822">
      <formula>$H562="CÉLULA CONSTRUTIVA"</formula>
    </cfRule>
  </conditionalFormatting>
  <conditionalFormatting sqref="G562:M562 O562:P562">
    <cfRule type="expression" dxfId="5504" priority="821">
      <formula>$H562="SUBETAPA"</formula>
    </cfRule>
  </conditionalFormatting>
  <conditionalFormatting sqref="G568:M568 O568:P568">
    <cfRule type="expression" dxfId="5503" priority="471">
      <formula>$H568="SUBETAPA"</formula>
    </cfRule>
    <cfRule type="expression" dxfId="5502" priority="472">
      <formula>$H568="CÉLULA CONSTRUTIVA"</formula>
    </cfRule>
  </conditionalFormatting>
  <conditionalFormatting sqref="G572:M572 O572:P572">
    <cfRule type="expression" dxfId="5501" priority="910">
      <formula>$H572="CÉLULA CONSTRUTIVA"</formula>
    </cfRule>
  </conditionalFormatting>
  <conditionalFormatting sqref="G582:M582 O582:P582">
    <cfRule type="expression" dxfId="5500" priority="4354">
      <formula>$H582="SUBETAPA"</formula>
    </cfRule>
    <cfRule type="expression" dxfId="5499" priority="4355">
      <formula>$H582="CÉLULA CONSTRUTIVA"</formula>
    </cfRule>
    <cfRule type="expression" dxfId="5498" priority="4366">
      <formula>$H582="ETAPA"</formula>
    </cfRule>
  </conditionalFormatting>
  <conditionalFormatting sqref="G595:M595 G596:O596 O595:P595">
    <cfRule type="expression" dxfId="5497" priority="6661">
      <formula>$H595="CÉLULA CONSTRUTIVA"</formula>
    </cfRule>
  </conditionalFormatting>
  <conditionalFormatting sqref="G595:M595 O595:P595">
    <cfRule type="expression" dxfId="5496" priority="6660">
      <formula>$H595="SUBETAPA"</formula>
    </cfRule>
  </conditionalFormatting>
  <conditionalFormatting sqref="G601:M601 O601:P601">
    <cfRule type="expression" dxfId="5495" priority="1369">
      <formula>$H601="SUBETAPA"</formula>
    </cfRule>
    <cfRule type="expression" dxfId="5494" priority="1370">
      <formula>$H601="CÉLULA CONSTRUTIVA"</formula>
    </cfRule>
  </conditionalFormatting>
  <conditionalFormatting sqref="G620:M622">
    <cfRule type="expression" dxfId="5493" priority="6571">
      <formula>$H620="SUBETAPA"</formula>
    </cfRule>
  </conditionalFormatting>
  <conditionalFormatting sqref="G626:M626 G628:I628 K628:P628 O626:P626">
    <cfRule type="expression" dxfId="5492" priority="6559">
      <formula>$H626="CÉLULA CONSTRUTIVA"</formula>
    </cfRule>
  </conditionalFormatting>
  <conditionalFormatting sqref="G626:M626 O626:P626 G628:I628 K628:P628">
    <cfRule type="expression" dxfId="5491" priority="6560">
      <formula>$H626="ETAPA"</formula>
    </cfRule>
  </conditionalFormatting>
  <conditionalFormatting sqref="G629:M629 G623:P623 G625:P625 G624:M624 O624:P624 O629:P629">
    <cfRule type="expression" dxfId="5490" priority="6639">
      <formula>$H623="CÉLULA CONSTRUTIVA"</formula>
    </cfRule>
  </conditionalFormatting>
  <conditionalFormatting sqref="G654:M655 G656:I664 K656:M656 K660:K664 K657:L659 M657:M665">
    <cfRule type="expression" dxfId="5489" priority="424">
      <formula>$H654="SUBETAPA"</formula>
    </cfRule>
  </conditionalFormatting>
  <conditionalFormatting sqref="G678:M680">
    <cfRule type="expression" dxfId="5488" priority="278">
      <formula>$H678="SUBETAPA"</formula>
    </cfRule>
  </conditionalFormatting>
  <conditionalFormatting sqref="G697:M699">
    <cfRule type="expression" dxfId="5487" priority="6682">
      <formula>$H697="SUBETAPA"</formula>
    </cfRule>
  </conditionalFormatting>
  <conditionalFormatting sqref="G254:N254">
    <cfRule type="expression" dxfId="5486" priority="4420">
      <formula>$H254="SUBETAPA"</formula>
    </cfRule>
  </conditionalFormatting>
  <conditionalFormatting sqref="G255:N255">
    <cfRule type="expression" dxfId="5485" priority="4393">
      <formula>$H255="SUBETAPA"</formula>
    </cfRule>
  </conditionalFormatting>
  <conditionalFormatting sqref="G284:N285">
    <cfRule type="expression" dxfId="5484" priority="6768">
      <formula>$H284="SUBETAPA"</formula>
    </cfRule>
  </conditionalFormatting>
  <conditionalFormatting sqref="G306:N307">
    <cfRule type="expression" dxfId="5483" priority="3130">
      <formula>$H306="SUBETAPA"</formula>
    </cfRule>
  </conditionalFormatting>
  <conditionalFormatting sqref="G91:O93 O603:P603 P241:P242 G256:P258 P357 P361 K453:O453 L455:M455 P704:P708 P710 P712 P714:P717 P719:P725 P727 G90:M90 O90:P90 G94:M94 O94:P94 G95:O95 G96:M96 O96:P96 G106:M106 O106:P106 G107:O109 G110:M110 O110:P110 G111:O111 G112:M112 O112:P112 G123:M123 O123:P123 G124:O126 G127:M127 O127:P127 G128:O128 G129:M129 O129:P129 G130:O131 G132:I132 M132:O132 P337:P339 P347 O348:P349 P350 P354 O355:P356 G362:M362 O362:P362 G402:M402 O402:P402 G403:O403 G404:M404 O404:P404 M410 G412:O412 G426:M426 O426:P426 G427:O427 G428:M428 O428:P428 G431:I431 K431:O431 G434:O434 G448:M448 O448:P448 G449:O449 G450:M450 O450:P450 G453:I453 G456:O456 G493:M493 O493:P493 G494:O494 L584:M584 O584:P584 K584:K585 G588:M589 O588:P589 G597:M597 O597:P597 G599:M599 O599:P599 G603:M603 M608 O608:P608 O610:P610">
    <cfRule type="expression" dxfId="5482" priority="7735">
      <formula>$H90="SUBETAPA"</formula>
    </cfRule>
  </conditionalFormatting>
  <conditionalFormatting sqref="G294:O295">
    <cfRule type="expression" dxfId="5481" priority="6886">
      <formula>$H294="SUBETAPA"</formula>
    </cfRule>
  </conditionalFormatting>
  <conditionalFormatting sqref="G369:O369">
    <cfRule type="expression" dxfId="5480" priority="2417">
      <formula>$H369="SUBETAPA"</formula>
    </cfRule>
  </conditionalFormatting>
  <conditionalFormatting sqref="G397:O399">
    <cfRule type="expression" dxfId="5479" priority="135">
      <formula>$H397="SUBETAPA"</formula>
    </cfRule>
  </conditionalFormatting>
  <conditionalFormatting sqref="G400:O401 M411:O411 G370:L375">
    <cfRule type="expression" dxfId="5478" priority="2429">
      <formula>$H370="SUBETAPA"</formula>
    </cfRule>
  </conditionalFormatting>
  <conditionalFormatting sqref="G460:O460">
    <cfRule type="expression" dxfId="5477" priority="1702">
      <formula>$H460="SUBETAPA"</formula>
    </cfRule>
  </conditionalFormatting>
  <conditionalFormatting sqref="G461:O462 G463:M463 O463:P463 G464:O464">
    <cfRule type="expression" dxfId="5476" priority="1731">
      <formula>$H461="SUBETAPA"</formula>
    </cfRule>
  </conditionalFormatting>
  <conditionalFormatting sqref="G350:P350 G351:I351 K351:M351 O351:P351 M352:N352 P354">
    <cfRule type="expression" dxfId="5475" priority="2620">
      <formula>$H350="CÉLULA CONSTRUTIVA"</formula>
    </cfRule>
    <cfRule type="expression" dxfId="5474" priority="2621">
      <formula>$H350="ETAPA"</formula>
    </cfRule>
  </conditionalFormatting>
  <conditionalFormatting sqref="G350:P350 O351:P351 M352:O352">
    <cfRule type="expression" dxfId="5473" priority="2619">
      <formula>$H350="SUBETAPA"</formula>
    </cfRule>
  </conditionalFormatting>
  <conditionalFormatting sqref="G467:P468">
    <cfRule type="expression" dxfId="5472" priority="1673">
      <formula>$H467="SUBETAPA"</formula>
    </cfRule>
  </conditionalFormatting>
  <conditionalFormatting sqref="G521:P521 P522:P526">
    <cfRule type="expression" dxfId="5471" priority="127">
      <formula>$H521="SUBETAPA"</formula>
    </cfRule>
  </conditionalFormatting>
  <conditionalFormatting sqref="G522:P522">
    <cfRule type="expression" dxfId="5470" priority="128">
      <formula>$H522="SUBETAPA"</formula>
    </cfRule>
  </conditionalFormatting>
  <conditionalFormatting sqref="G523:P526">
    <cfRule type="expression" dxfId="5469" priority="1073">
      <formula>$H523="SUBETAPA"</formula>
    </cfRule>
  </conditionalFormatting>
  <conditionalFormatting sqref="G528:P528">
    <cfRule type="expression" dxfId="5468" priority="1094">
      <formula>$H528="SUBETAPA"</formula>
    </cfRule>
  </conditionalFormatting>
  <conditionalFormatting sqref="G530:P530">
    <cfRule type="expression" dxfId="5467" priority="1115">
      <formula>$H530="SUBETAPA"</formula>
    </cfRule>
  </conditionalFormatting>
  <conditionalFormatting sqref="G532:P532 G534:P534">
    <cfRule type="expression" dxfId="5466" priority="1136">
      <formula>$H532="SUBETAPA"</formula>
    </cfRule>
  </conditionalFormatting>
  <conditionalFormatting sqref="G536:P536">
    <cfRule type="expression" dxfId="5465" priority="1157">
      <formula>$H536="SUBETAPA"</formula>
    </cfRule>
  </conditionalFormatting>
  <conditionalFormatting sqref="G557:P557">
    <cfRule type="expression" dxfId="5464" priority="77">
      <formula>$H557="SUBETAPA"</formula>
    </cfRule>
  </conditionalFormatting>
  <conditionalFormatting sqref="G558:P558">
    <cfRule type="expression" dxfId="5463" priority="72">
      <formula>$H558="SUBETAPA"</formula>
    </cfRule>
  </conditionalFormatting>
  <conditionalFormatting sqref="G563:P563">
    <cfRule type="expression" dxfId="5462" priority="646">
      <formula>$H563="SUBETAPA"</formula>
    </cfRule>
  </conditionalFormatting>
  <conditionalFormatting sqref="G565:P565">
    <cfRule type="expression" dxfId="5461" priority="667">
      <formula>$H565="SUBETAPA"</formula>
    </cfRule>
  </conditionalFormatting>
  <conditionalFormatting sqref="G567:P567 G569:P569">
    <cfRule type="expression" dxfId="5460" priority="688">
      <formula>$H567="SUBETAPA"</formula>
    </cfRule>
  </conditionalFormatting>
  <conditionalFormatting sqref="G571:P571">
    <cfRule type="expression" dxfId="5459" priority="709">
      <formula>$H571="SUBETAPA"</formula>
    </cfRule>
  </conditionalFormatting>
  <conditionalFormatting sqref="G591:P594">
    <cfRule type="expression" dxfId="5458" priority="6078">
      <formula>$H591="SUBETAPA"</formula>
    </cfRule>
  </conditionalFormatting>
  <conditionalFormatting sqref="G596:P596">
    <cfRule type="expression" dxfId="5457" priority="6099">
      <formula>$H596="SUBETAPA"</formula>
    </cfRule>
  </conditionalFormatting>
  <conditionalFormatting sqref="G598:P598">
    <cfRule type="expression" dxfId="5456" priority="6120">
      <formula>$H598="SUBETAPA"</formula>
    </cfRule>
  </conditionalFormatting>
  <conditionalFormatting sqref="G600:P600 G602:P602">
    <cfRule type="expression" dxfId="5455" priority="6141">
      <formula>$H600="SUBETAPA"</formula>
    </cfRule>
  </conditionalFormatting>
  <conditionalFormatting sqref="G604:P604">
    <cfRule type="expression" dxfId="5454" priority="6162">
      <formula>$H604="SUBETAPA"</formula>
    </cfRule>
  </conditionalFormatting>
  <conditionalFormatting sqref="G613:P613">
    <cfRule type="expression" dxfId="5453" priority="6309">
      <formula>$H613="SUBETAPA"</formula>
    </cfRule>
  </conditionalFormatting>
  <conditionalFormatting sqref="G615:P615">
    <cfRule type="expression" dxfId="5452" priority="6330">
      <formula>$H615="SUBETAPA"</formula>
    </cfRule>
  </conditionalFormatting>
  <conditionalFormatting sqref="G617:P617">
    <cfRule type="expression" dxfId="5451" priority="6351">
      <formula>$H617="SUBETAPA"</formula>
    </cfRule>
  </conditionalFormatting>
  <conditionalFormatting sqref="G619:P619">
    <cfRule type="expression" dxfId="5450" priority="6372">
      <formula>$H619="SUBETAPA"</formula>
    </cfRule>
  </conditionalFormatting>
  <conditionalFormatting sqref="G623:P623 G624:M624 O624:P624 G625:P625 G629:M629 O629:P629">
    <cfRule type="expression" dxfId="5449" priority="6640">
      <formula>$H623="ETAPA"</formula>
    </cfRule>
  </conditionalFormatting>
  <conditionalFormatting sqref="G623:P623 G625:P625 G624:M624 O624:P624 G629:M629 O629:P629">
    <cfRule type="expression" dxfId="5448" priority="6638">
      <formula>$H623="SUBETAPA"</formula>
    </cfRule>
  </conditionalFormatting>
  <conditionalFormatting sqref="G630:P630">
    <cfRule type="expression" dxfId="5447" priority="4841">
      <formula>$H630="SUBETAPA"</formula>
    </cfRule>
    <cfRule type="expression" dxfId="5446" priority="4842">
      <formula>$H630="CÉLULA CONSTRUTIVA"</formula>
    </cfRule>
    <cfRule type="expression" dxfId="5445" priority="4843">
      <formula>$H630="ETAPA"</formula>
    </cfRule>
  </conditionalFormatting>
  <conditionalFormatting sqref="H35:H46 P52:P54 P241 P256:P258 M278 M287 G287:K289 M288:O288 M289 O289 G291:K292 M291:O292 J294:K294 M294 G357:P357 G358:I358 K358:M358 O358:P358 M359:N359 P361 M439 O439:P439 G441:K441 M441:O441 M444 O444:P444 G444:K444 M453:M455 N455:O455 G457:K457 M457 O457:P457 G503:K503 M578 O578:P578 G578:K580 N579:O579 M580 O580:P580 K586:M586 O586:P586 G592:K592 N592:O592 M606 O606:P606 G613:O613 G614:M614 O614:P614 G615:O615 G616:M616 O616:P616 G617:O617 G618:M618 O618:P618 G619:O619 G631:M631 O631:P631 G632:P632 G698:I698 K698 N698:O698 G701:M703 O701:P703 G704:P704 G706:J706 L706:O706 K706:K708 L707:L708 P717 M718 O718:P718 M719:P724 P725 M728 O728:P728 G728:K731 M729:P729 M730 O730:P730 M731:O731 M733:P733 G733:K740 M734 O734:P734 M735:O735 M736:M738 O736:P738 M739:P740 G741:P744 M505 O505:P505 G505:K507 N506:O506 M507 O507:P507 K514:M514 O514:P514 G524:K524 N524:O524 M538 O538:P538 M545 O545:P545 G545:K547 N546:O546 M547 O547:P547 K551:M551 O551:P551 G560:K560 N560:O560 M573 O573:P573 O682:P683 L682:M683 L633:M635 O633:P635 G655:I655 K655 N655:O655 G679:I679 K679 N679:O679 O666:P667 L666:M667 G715:L724 G709:M709 O709:P709 G710:P710 G711:M711 O711:P711 G712:P712 G713:M713 O713:P713 G714:P714 M726 O726:P726 M727:P727 G726:L727 P705:P708 M279:N282">
    <cfRule type="expression" dxfId="5444" priority="7719">
      <formula>$H35="CÉLULA CONSTRUTIVA"</formula>
    </cfRule>
    <cfRule type="expression" dxfId="5443" priority="7720">
      <formula>$H35="ETAPA"</formula>
    </cfRule>
  </conditionalFormatting>
  <conditionalFormatting sqref="H35:H46 P52:P54 P241 P256:P258 M278 M279:N282 M287 M288:O288 M289 G357:P357 O358:P358 M359:O359 M439 O439:P439 M444 O444:P444 M453:M455 O503:P505 O507:P507 K514:M514 O514:P514 M538 O538:P538 O544:P545 O547:P547 K551:M551 O551:P551 M573 O573:P573 O577:P578 O580:P580 K586:M586 O586:P586 M606 O606:P606 G614:M614 O614:P614 G616:M616 O616:P616 G618:M618 O618:P618 G631:M631 O631:P631 G632:P632 L633:M635 O633:P635 L666:M667 O666:P667 L682:M683 O682:P683 G701:M703 O701:P703 G704:P704 P705:P708 G706:O708 G709:M709 O709:P709 G710:P710 G711:M711 O711:P711 G712:P712 G713:M713 O713:P713 G714:P714 G715:L724 M717:P717 M718 O718:P718 M719:P724 P725 M726 O726:P726 M727:P727 M728 O728:P728 M729:P729 M730 O730:P730 M733:P733 M734 O734:P734 M735:O735 M736:M738 O736:P738 M739:P740 G741:P744">
    <cfRule type="expression" dxfId="5442" priority="7718">
      <formula>$H35="SUBETAPA"</formula>
    </cfRule>
  </conditionalFormatting>
  <conditionalFormatting sqref="H48">
    <cfRule type="expression" dxfId="5441" priority="7223">
      <formula>$H48="CÉLULA CONSTRUTIVA"</formula>
    </cfRule>
    <cfRule type="expression" dxfId="5440" priority="7224">
      <formula>$H48="ETAPA"</formula>
    </cfRule>
  </conditionalFormatting>
  <conditionalFormatting sqref="H48:H49">
    <cfRule type="expression" dxfId="5439" priority="7222">
      <formula>$H48="SUBETAPA"</formula>
    </cfRule>
  </conditionalFormatting>
  <conditionalFormatting sqref="H49">
    <cfRule type="expression" dxfId="5438" priority="7842">
      <formula>$H49="CÉLULA CONSTRUTIVA"</formula>
    </cfRule>
    <cfRule type="expression" dxfId="5437" priority="7843">
      <formula>$H49="ETAPA"</formula>
    </cfRule>
  </conditionalFormatting>
  <conditionalFormatting sqref="H55">
    <cfRule type="expression" dxfId="5436" priority="7211">
      <formula>$H55="CÉLULA CONSTRUTIVA"</formula>
    </cfRule>
    <cfRule type="expression" dxfId="5435" priority="7212">
      <formula>$H55="ETAPA"</formula>
    </cfRule>
  </conditionalFormatting>
  <conditionalFormatting sqref="I55:K55 M55">
    <cfRule type="expression" dxfId="5434" priority="7214">
      <formula>$H55="CÉLULA CONSTRUTIVA"</formula>
    </cfRule>
    <cfRule type="expression" dxfId="5433" priority="7215">
      <formula>$H55="ETAPA"</formula>
    </cfRule>
  </conditionalFormatting>
  <conditionalFormatting sqref="J114">
    <cfRule type="expression" dxfId="5432" priority="116">
      <formula>$H114="SUBETAPA"</formula>
    </cfRule>
  </conditionalFormatting>
  <conditionalFormatting sqref="J131">
    <cfRule type="expression" dxfId="5431" priority="44">
      <formula>$H131="SUBETAPA"</formula>
    </cfRule>
    <cfRule type="expression" dxfId="5430" priority="45">
      <formula>$H131="SUBETAPA"</formula>
    </cfRule>
    <cfRule type="expression" dxfId="5429" priority="46">
      <formula>$H131="CÉLULA CONSTRUTIVA"</formula>
    </cfRule>
  </conditionalFormatting>
  <conditionalFormatting sqref="J140:J141">
    <cfRule type="expression" dxfId="5428" priority="4297">
      <formula>$H140="SUBETAPA"</formula>
    </cfRule>
    <cfRule type="expression" dxfId="5427" priority="4298">
      <formula>$H140="CÉLULA CONSTRUTIVA"</formula>
    </cfRule>
    <cfRule type="expression" dxfId="5426" priority="4299">
      <formula>$H140="ETAPA"</formula>
    </cfRule>
  </conditionalFormatting>
  <conditionalFormatting sqref="J143:J144">
    <cfRule type="expression" dxfId="5425" priority="4294">
      <formula>$H143="SUBETAPA"</formula>
    </cfRule>
    <cfRule type="expression" dxfId="5424" priority="4295">
      <formula>$H143="CÉLULA CONSTRUTIVA"</formula>
    </cfRule>
    <cfRule type="expression" dxfId="5423" priority="4296">
      <formula>$H143="ETAPA"</formula>
    </cfRule>
  </conditionalFormatting>
  <conditionalFormatting sqref="J162:J163">
    <cfRule type="expression" dxfId="5422" priority="3531">
      <formula>$H162="SUBETAPA"</formula>
    </cfRule>
    <cfRule type="expression" dxfId="5421" priority="3532">
      <formula>$H162="CÉLULA CONSTRUTIVA"</formula>
    </cfRule>
    <cfRule type="expression" dxfId="5420" priority="3533">
      <formula>$H162="ETAPA"</formula>
    </cfRule>
  </conditionalFormatting>
  <conditionalFormatting sqref="J165:J166">
    <cfRule type="expression" dxfId="5419" priority="3528">
      <formula>$H165="SUBETAPA"</formula>
    </cfRule>
    <cfRule type="expression" dxfId="5418" priority="3529">
      <formula>$H165="CÉLULA CONSTRUTIVA"</formula>
    </cfRule>
    <cfRule type="expression" dxfId="5417" priority="3530">
      <formula>$H165="ETAPA"</formula>
    </cfRule>
  </conditionalFormatting>
  <conditionalFormatting sqref="J235">
    <cfRule type="expression" dxfId="5416" priority="4001">
      <formula>$H235="SUBETAPA"</formula>
    </cfRule>
    <cfRule type="expression" dxfId="5415" priority="4002">
      <formula>$H235="CÉLULA CONSTRUTIVA"</formula>
    </cfRule>
    <cfRule type="expression" dxfId="5414" priority="4003">
      <formula>$H235="ETAPA"</formula>
    </cfRule>
  </conditionalFormatting>
  <conditionalFormatting sqref="J247">
    <cfRule type="expression" dxfId="5413" priority="7416">
      <formula>$H247="CÉLULA CONSTRUTIVA"</formula>
    </cfRule>
    <cfRule type="expression" dxfId="5412" priority="7417">
      <formula>$H247="ETAPA"</formula>
    </cfRule>
  </conditionalFormatting>
  <conditionalFormatting sqref="J249">
    <cfRule type="expression" dxfId="5411" priority="7414">
      <formula>$H249="CÉLULA CONSTRUTIVA"</formula>
    </cfRule>
    <cfRule type="expression" dxfId="5410" priority="7415">
      <formula>$H249="ETAPA"</formula>
    </cfRule>
  </conditionalFormatting>
  <conditionalFormatting sqref="J351">
    <cfRule type="expression" dxfId="5409" priority="2612">
      <formula>$H351="CÉLULA CONSTRUTIVA"</formula>
    </cfRule>
    <cfRule type="expression" dxfId="5408" priority="2613">
      <formula>$H351="ETAPA"</formula>
    </cfRule>
  </conditionalFormatting>
  <conditionalFormatting sqref="J358">
    <cfRule type="expression" dxfId="5407" priority="7657">
      <formula>$H358="CÉLULA CONSTRUTIVA"</formula>
    </cfRule>
    <cfRule type="expression" dxfId="5406" priority="7658">
      <formula>$H358="ETAPA"</formula>
    </cfRule>
  </conditionalFormatting>
  <conditionalFormatting sqref="J363">
    <cfRule type="expression" dxfId="5405" priority="2439">
      <formula>$H363="CÉLULA CONSTRUTIVA"</formula>
    </cfRule>
    <cfRule type="expression" dxfId="5404" priority="2440">
      <formula>$H363="ETAPA"</formula>
    </cfRule>
  </conditionalFormatting>
  <conditionalFormatting sqref="J413">
    <cfRule type="expression" dxfId="5403" priority="2083">
      <formula>$H413="CÉLULA CONSTRUTIVA"</formula>
    </cfRule>
    <cfRule type="expression" dxfId="5402" priority="2084">
      <formula>$H413="ETAPA"</formula>
    </cfRule>
  </conditionalFormatting>
  <conditionalFormatting sqref="J431">
    <cfRule type="expression" dxfId="5401" priority="107">
      <formula>$H431="SUBETAPA"</formula>
    </cfRule>
    <cfRule type="expression" dxfId="5400" priority="108">
      <formula>$H431="CÉLULA CONSTRUTIVA"</formula>
    </cfRule>
    <cfRule type="expression" dxfId="5399" priority="109">
      <formula>$H431="ETAPA"</formula>
    </cfRule>
  </conditionalFormatting>
  <conditionalFormatting sqref="J432">
    <cfRule type="expression" dxfId="5398" priority="102">
      <formula>$H432="CÉLULA CONSTRUTIVA"</formula>
    </cfRule>
    <cfRule type="expression" dxfId="5397" priority="103">
      <formula>$H432="ETAPA"</formula>
    </cfRule>
  </conditionalFormatting>
  <conditionalFormatting sqref="J434">
    <cfRule type="expression" dxfId="5396" priority="106">
      <formula>$H434="ETAPA"</formula>
    </cfRule>
  </conditionalFormatting>
  <conditionalFormatting sqref="J435">
    <cfRule type="expression" dxfId="5395" priority="7629">
      <formula>$H435="CÉLULA CONSTRUTIVA"</formula>
    </cfRule>
    <cfRule type="expression" dxfId="5394" priority="7630">
      <formula>$H435="ETAPA"</formula>
    </cfRule>
  </conditionalFormatting>
  <conditionalFormatting sqref="J445:J447">
    <cfRule type="expression" dxfId="5393" priority="42">
      <formula>$H445="CÉLULA CONSTRUTIVA"</formula>
    </cfRule>
    <cfRule type="expression" dxfId="5392" priority="43">
      <formula>$H445="ETAPA"</formula>
    </cfRule>
  </conditionalFormatting>
  <conditionalFormatting sqref="J453:J454">
    <cfRule type="expression" dxfId="5391" priority="13">
      <formula>$H453="CÉLULA CONSTRUTIVA"</formula>
    </cfRule>
    <cfRule type="expression" dxfId="5390" priority="14">
      <formula>$H453="ETAPA"</formula>
    </cfRule>
  </conditionalFormatting>
  <conditionalFormatting sqref="J460">
    <cfRule type="expression" dxfId="5389" priority="1705">
      <formula>$H460="CÉLULA CONSTRUTIVA"</formula>
    </cfRule>
    <cfRule type="expression" dxfId="5388" priority="1706">
      <formula>$H460="ETAPA"</formula>
    </cfRule>
  </conditionalFormatting>
  <conditionalFormatting sqref="J465">
    <cfRule type="expression" dxfId="5387" priority="1726">
      <formula>$H465="CÉLULA CONSTRUTIVA"</formula>
    </cfRule>
    <cfRule type="expression" dxfId="5386" priority="1727">
      <formula>$H465="ETAPA"</formula>
    </cfRule>
  </conditionalFormatting>
  <conditionalFormatting sqref="J482">
    <cfRule type="expression" dxfId="5385" priority="1555">
      <formula>$H482="CÉLULA CONSTRUTIVA"</formula>
    </cfRule>
    <cfRule type="expression" dxfId="5384" priority="1556">
      <formula>$H482="ETAPA"</formula>
    </cfRule>
  </conditionalFormatting>
  <conditionalFormatting sqref="J495">
    <cfRule type="expression" dxfId="5383" priority="7613">
      <formula>$H495="CÉLULA CONSTRUTIVA"</formula>
    </cfRule>
    <cfRule type="expression" dxfId="5382" priority="7614">
      <formula>$H495="ETAPA"</formula>
    </cfRule>
  </conditionalFormatting>
  <conditionalFormatting sqref="J542">
    <cfRule type="expression" dxfId="5381" priority="1316">
      <formula>$H542="ETAPA"</formula>
    </cfRule>
  </conditionalFormatting>
  <conditionalFormatting sqref="J575">
    <cfRule type="expression" dxfId="5380" priority="866">
      <formula>$H575="ETAPA"</formula>
    </cfRule>
  </conditionalFormatting>
  <conditionalFormatting sqref="J608">
    <cfRule type="expression" dxfId="5379" priority="7577">
      <formula>$H608="ETAPA"</formula>
    </cfRule>
  </conditionalFormatting>
  <conditionalFormatting sqref="J627">
    <cfRule type="expression" dxfId="5378" priority="6514">
      <formula>$H627="CÉLULA CONSTRUTIVA"</formula>
    </cfRule>
    <cfRule type="expression" dxfId="5377" priority="6515">
      <formula>$H627="ETAPA"</formula>
    </cfRule>
  </conditionalFormatting>
  <conditionalFormatting sqref="J628">
    <cfRule type="expression" dxfId="5376" priority="6543">
      <formula>$H628="CÉLULA CONSTRUTIVA"</formula>
    </cfRule>
    <cfRule type="expression" dxfId="5375" priority="6544">
      <formula>$H628="ETAPA"</formula>
    </cfRule>
  </conditionalFormatting>
  <conditionalFormatting sqref="J655">
    <cfRule type="expression" dxfId="5374" priority="462">
      <formula>$H655="CÉLULA CONSTRUTIVA"</formula>
    </cfRule>
  </conditionalFormatting>
  <conditionalFormatting sqref="J656">
    <cfRule type="expression" dxfId="5373" priority="122">
      <formula>$H656="CÉLULA CONSTRUTIVA"</formula>
    </cfRule>
    <cfRule type="expression" dxfId="5372" priority="123">
      <formula>$H656="ETAPA"</formula>
    </cfRule>
  </conditionalFormatting>
  <conditionalFormatting sqref="J656:J659">
    <cfRule type="expression" dxfId="5371" priority="124">
      <formula>$H656="SUBETAPA"</formula>
    </cfRule>
  </conditionalFormatting>
  <conditionalFormatting sqref="J657:J659">
    <cfRule type="expression" dxfId="5370" priority="125">
      <formula>$H657="CÉLULA CONSTRUTIVA"</formula>
    </cfRule>
    <cfRule type="expression" dxfId="5369" priority="126">
      <formula>$H657="ETAPA"</formula>
    </cfRule>
  </conditionalFormatting>
  <conditionalFormatting sqref="J660:J662">
    <cfRule type="expression" dxfId="5368" priority="120">
      <formula>$H660="CÉLULA CONSTRUTIVA"</formula>
    </cfRule>
    <cfRule type="expression" dxfId="5367" priority="121">
      <formula>$H660="ETAPA"</formula>
    </cfRule>
  </conditionalFormatting>
  <conditionalFormatting sqref="J663:J665">
    <cfRule type="expression" dxfId="5366" priority="118">
      <formula>$H663="CÉLULA CONSTRUTIVA"</formula>
    </cfRule>
    <cfRule type="expression" dxfId="5365" priority="119">
      <formula>$H663="ETAPA"</formula>
    </cfRule>
  </conditionalFormatting>
  <conditionalFormatting sqref="J679">
    <cfRule type="expression" dxfId="5364" priority="316">
      <formula>$H679="CÉLULA CONSTRUTIVA"</formula>
    </cfRule>
  </conditionalFormatting>
  <conditionalFormatting sqref="J134:K139 G134:H140 M136:O137 O134:P135 M133:M135">
    <cfRule type="expression" dxfId="5363" priority="7266">
      <formula>$H133="SUBETAPA"</formula>
    </cfRule>
  </conditionalFormatting>
  <conditionalFormatting sqref="J156:K161 G156:H162 M158:O159 O156:P157 M156:M157">
    <cfRule type="expression" dxfId="5362" priority="3679">
      <formula>$H156="SUBETAPA"</formula>
    </cfRule>
  </conditionalFormatting>
  <conditionalFormatting sqref="J182:K182 M182 O182:P182">
    <cfRule type="expression" dxfId="5361" priority="3431">
      <formula>$H182="SUBETAPA"</formula>
    </cfRule>
    <cfRule type="expression" dxfId="5360" priority="3432">
      <formula>$H182="CÉLULA CONSTRUTIVA"</formula>
    </cfRule>
    <cfRule type="expression" dxfId="5359" priority="3433">
      <formula>$H182="ETAPA"</formula>
    </cfRule>
  </conditionalFormatting>
  <conditionalFormatting sqref="J132:L132">
    <cfRule type="expression" dxfId="5358" priority="48">
      <formula>$H132="SUBETAPA"</formula>
    </cfRule>
    <cfRule type="expression" dxfId="5357" priority="49">
      <formula>$H132="CÉLULA CONSTRUTIVA"</formula>
    </cfRule>
  </conditionalFormatting>
  <conditionalFormatting sqref="J137:O137 M138 O138:P138 M139:O139 M140 K143:K144">
    <cfRule type="expression" dxfId="5356" priority="7270">
      <formula>$H137="ETAPA"</formula>
    </cfRule>
  </conditionalFormatting>
  <conditionalFormatting sqref="J159:O159 M160 O160:P160 M161:O161 M162 K165:K166">
    <cfRule type="expression" dxfId="5355" priority="3683">
      <formula>$H159="ETAPA"</formula>
    </cfRule>
  </conditionalFormatting>
  <conditionalFormatting sqref="J181:O181">
    <cfRule type="expression" dxfId="5354" priority="3456">
      <formula>$H181="ETAPA"</formula>
    </cfRule>
  </conditionalFormatting>
  <conditionalFormatting sqref="K11">
    <cfRule type="expression" dxfId="5353" priority="7527">
      <formula>$H11="CÉLULA CONSTRUTIVA"</formula>
    </cfRule>
    <cfRule type="expression" dxfId="5352" priority="7528">
      <formula>$H11="ETAPA"</formula>
    </cfRule>
  </conditionalFormatting>
  <conditionalFormatting sqref="K63 K70">
    <cfRule type="expression" dxfId="5351" priority="7293">
      <formula>$H63="CÉLULA CONSTRUTIVA"</formula>
    </cfRule>
    <cfRule type="expression" dxfId="5350" priority="7294">
      <formula>$H63="ETAPA"</formula>
    </cfRule>
  </conditionalFormatting>
  <conditionalFormatting sqref="K140:K141 M141:O141 J142:K142 M142 O142:P142">
    <cfRule type="expression" dxfId="5349" priority="7243">
      <formula>$H140="SUBETAPA"</formula>
    </cfRule>
  </conditionalFormatting>
  <conditionalFormatting sqref="K141 M141:O141 G141:H142 J142:K142 M142 O142:P142">
    <cfRule type="expression" dxfId="5348" priority="7245">
      <formula>$H141="ETAPA"</formula>
    </cfRule>
  </conditionalFormatting>
  <conditionalFormatting sqref="K162:K163 M163:O163 J164:K164 M164 O164:P164">
    <cfRule type="expression" dxfId="5347" priority="3658">
      <formula>$H162="SUBETAPA"</formula>
    </cfRule>
  </conditionalFormatting>
  <conditionalFormatting sqref="K163 M163:O163 G163:H164 J164:K164 M164 O164:P164">
    <cfRule type="expression" dxfId="5346" priority="3660">
      <formula>$H163="ETAPA"</formula>
    </cfRule>
  </conditionalFormatting>
  <conditionalFormatting sqref="K264">
    <cfRule type="expression" dxfId="5345" priority="7403">
      <formula>$H264="CÉLULA CONSTRUTIVA"</formula>
    </cfRule>
    <cfRule type="expression" dxfId="5344" priority="7404">
      <formula>$H264="ETAPA"</formula>
    </cfRule>
  </conditionalFormatting>
  <conditionalFormatting sqref="K508">
    <cfRule type="expression" dxfId="5343" priority="1301">
      <formula>$H508="CÉLULA CONSTRUTIVA"</formula>
    </cfRule>
    <cfRule type="expression" dxfId="5342" priority="1302">
      <formula>$H508="ETAPA"</formula>
    </cfRule>
  </conditionalFormatting>
  <conditionalFormatting sqref="K548">
    <cfRule type="expression" dxfId="5341" priority="851">
      <formula>$H548="CÉLULA CONSTRUTIVA"</formula>
    </cfRule>
    <cfRule type="expression" dxfId="5340" priority="852">
      <formula>$H548="ETAPA"</formula>
    </cfRule>
  </conditionalFormatting>
  <conditionalFormatting sqref="K581">
    <cfRule type="expression" dxfId="5339" priority="7341">
      <formula>$H581="CÉLULA CONSTRUTIVA"</formula>
    </cfRule>
    <cfRule type="expression" dxfId="5338" priority="7342">
      <formula>$H581="ETAPA"</formula>
    </cfRule>
  </conditionalFormatting>
  <conditionalFormatting sqref="K627:P627">
    <cfRule type="expression" dxfId="5337" priority="6529">
      <formula>$H627="SUBETAPA"</formula>
    </cfRule>
  </conditionalFormatting>
  <conditionalFormatting sqref="K628:P628 G626:M626 O626:P626">
    <cfRule type="expression" dxfId="5336" priority="6558">
      <formula>$H626="SUBETAPA"</formula>
    </cfRule>
  </conditionalFormatting>
  <conditionalFormatting sqref="L8:L9 L12 L15 L18 L29 L33 L21:L26">
    <cfRule type="expression" dxfId="5335" priority="7174">
      <formula>$H8="ETAPA"</formula>
    </cfRule>
  </conditionalFormatting>
  <conditionalFormatting sqref="L8:L9 L29 L12 L15 L18 L33 L21:L26">
    <cfRule type="expression" dxfId="5334" priority="7173">
      <formula>$H8="CÉLULA CONSTRUTIVA"</formula>
    </cfRule>
  </conditionalFormatting>
  <conditionalFormatting sqref="L10:L11">
    <cfRule type="expression" dxfId="5333" priority="7113">
      <formula>$H10="CÉLULA CONSTRUTIVA"</formula>
    </cfRule>
    <cfRule type="expression" dxfId="5332" priority="7114">
      <formula>$H10="ETAPA"</formula>
    </cfRule>
  </conditionalFormatting>
  <conditionalFormatting sqref="L13:L14">
    <cfRule type="expression" dxfId="5331" priority="7110">
      <formula>$H13="CÉLULA CONSTRUTIVA"</formula>
    </cfRule>
    <cfRule type="expression" dxfId="5330" priority="7111">
      <formula>$H13="ETAPA"</formula>
    </cfRule>
  </conditionalFormatting>
  <conditionalFormatting sqref="L16">
    <cfRule type="expression" dxfId="5329" priority="7107">
      <formula>$H16="CÉLULA CONSTRUTIVA"</formula>
    </cfRule>
    <cfRule type="expression" dxfId="5328" priority="7108">
      <formula>$H16="ETAPA"</formula>
    </cfRule>
  </conditionalFormatting>
  <conditionalFormatting sqref="L17">
    <cfRule type="expression" dxfId="5327" priority="6962">
      <formula>$H17="CÉLULA CONSTRUTIVA"</formula>
    </cfRule>
    <cfRule type="expression" dxfId="5326" priority="6963">
      <formula>$H17="ETAPA"</formula>
    </cfRule>
  </conditionalFormatting>
  <conditionalFormatting sqref="L19">
    <cfRule type="expression" dxfId="5325" priority="6674">
      <formula>$H19="CÉLULA CONSTRUTIVA"</formula>
    </cfRule>
    <cfRule type="expression" dxfId="5324" priority="6675">
      <formula>$H19="ETAPA"</formula>
    </cfRule>
  </conditionalFormatting>
  <conditionalFormatting sqref="L20">
    <cfRule type="expression" dxfId="5323" priority="7104">
      <formula>$H20="CÉLULA CONSTRUTIVA"</formula>
    </cfRule>
    <cfRule type="expression" dxfId="5322" priority="7105">
      <formula>$H20="ETAPA"</formula>
    </cfRule>
  </conditionalFormatting>
  <conditionalFormatting sqref="L27:L28">
    <cfRule type="expression" dxfId="5321" priority="7101">
      <formula>$H27="CÉLULA CONSTRUTIVA"</formula>
    </cfRule>
    <cfRule type="expression" dxfId="5320" priority="7102">
      <formula>$H27="ETAPA"</formula>
    </cfRule>
  </conditionalFormatting>
  <conditionalFormatting sqref="L30:L31">
    <cfRule type="expression" dxfId="5319" priority="7092">
      <formula>$H30="CÉLULA CONSTRUTIVA"</formula>
    </cfRule>
    <cfRule type="expression" dxfId="5318" priority="7093">
      <formula>$H30="ETAPA"</formula>
    </cfRule>
  </conditionalFormatting>
  <conditionalFormatting sqref="L32">
    <cfRule type="expression" dxfId="5317" priority="7089">
      <formula>$H32="CÉLULA CONSTRUTIVA"</formula>
    </cfRule>
    <cfRule type="expression" dxfId="5316" priority="7090">
      <formula>$H32="ETAPA"</formula>
    </cfRule>
  </conditionalFormatting>
  <conditionalFormatting sqref="L34">
    <cfRule type="expression" dxfId="5315" priority="7098">
      <formula>$H34="CÉLULA CONSTRUTIVA"</formula>
    </cfRule>
    <cfRule type="expression" dxfId="5314" priority="7099">
      <formula>$H34="ETAPA"</formula>
    </cfRule>
  </conditionalFormatting>
  <conditionalFormatting sqref="L35:L37">
    <cfRule type="expression" dxfId="5313" priority="7176">
      <formula>$H35="CÉLULA CONSTRUTIVA"</formula>
    </cfRule>
    <cfRule type="expression" dxfId="5312" priority="7177">
      <formula>$H35="ETAPA"</formula>
    </cfRule>
  </conditionalFormatting>
  <conditionalFormatting sqref="L38:L40">
    <cfRule type="expression" dxfId="5311" priority="7196">
      <formula>$H38="CÉLULA CONSTRUTIVA"</formula>
    </cfRule>
    <cfRule type="expression" dxfId="5310" priority="7197">
      <formula>$H38="ETAPA"</formula>
    </cfRule>
  </conditionalFormatting>
  <conditionalFormatting sqref="L41:L46">
    <cfRule type="expression" dxfId="5309" priority="7095">
      <formula>$H41="CÉLULA CONSTRUTIVA"</formula>
    </cfRule>
    <cfRule type="expression" dxfId="5308" priority="7096">
      <formula>$H41="ETAPA"</formula>
    </cfRule>
  </conditionalFormatting>
  <conditionalFormatting sqref="L47 L49:L54 L57:L58 L60:L62 L71 L73 L75 L78:L79 L202:L204 L290 L608:L610 L697 L81:L88 L355:L356 L348:L349 L477:L478 L544 L575:L577">
    <cfRule type="expression" dxfId="5307" priority="7194">
      <formula>$H47="ETAPA"</formula>
    </cfRule>
  </conditionalFormatting>
  <conditionalFormatting sqref="L47 L75 L73 L202:L204 L71 L78:L79 L49:L54 L60:L62 L57:L58 L81:L88">
    <cfRule type="expression" dxfId="5306" priority="7193">
      <formula>$H47="CÉLULA CONSTRUTIVA"</formula>
    </cfRule>
  </conditionalFormatting>
  <conditionalFormatting sqref="L48">
    <cfRule type="expression" dxfId="5305" priority="6986">
      <formula>$H48="CÉLULA CONSTRUTIVA"</formula>
    </cfRule>
    <cfRule type="expression" dxfId="5304" priority="6987">
      <formula>$H48="ETAPA"</formula>
    </cfRule>
  </conditionalFormatting>
  <conditionalFormatting sqref="L55">
    <cfRule type="expression" dxfId="5303" priority="6983">
      <formula>$H55="CÉLULA CONSTRUTIVA"</formula>
    </cfRule>
    <cfRule type="expression" dxfId="5302" priority="6984">
      <formula>$H55="ETAPA"</formula>
    </cfRule>
  </conditionalFormatting>
  <conditionalFormatting sqref="L56">
    <cfRule type="expression" dxfId="5301" priority="6971">
      <formula>$H56="CÉLULA CONSTRUTIVA"</formula>
    </cfRule>
    <cfRule type="expression" dxfId="5300" priority="6972">
      <formula>$H56="ETAPA"</formula>
    </cfRule>
  </conditionalFormatting>
  <conditionalFormatting sqref="L59">
    <cfRule type="expression" dxfId="5299" priority="7014">
      <formula>$H59="CÉLULA CONSTRUTIVA"</formula>
    </cfRule>
    <cfRule type="expression" dxfId="5298" priority="7015">
      <formula>$H59="ETAPA"</formula>
    </cfRule>
  </conditionalFormatting>
  <conditionalFormatting sqref="L63:L64">
    <cfRule type="expression" dxfId="5297" priority="7026">
      <formula>$H63="CÉLULA CONSTRUTIVA"</formula>
    </cfRule>
    <cfRule type="expression" dxfId="5296" priority="7027">
      <formula>$H63="ETAPA"</formula>
    </cfRule>
  </conditionalFormatting>
  <conditionalFormatting sqref="L65:L69">
    <cfRule type="expression" dxfId="5295" priority="7186">
      <formula>$H65="CÉLULA CONSTRUTIVA"</formula>
    </cfRule>
    <cfRule type="expression" dxfId="5294" priority="7187">
      <formula>$H65="ETAPA"</formula>
    </cfRule>
  </conditionalFormatting>
  <conditionalFormatting sqref="L70">
    <cfRule type="expression" dxfId="5293" priority="7020">
      <formula>$H70="CÉLULA CONSTRUTIVA"</formula>
    </cfRule>
    <cfRule type="expression" dxfId="5292" priority="7021">
      <formula>$H70="ETAPA"</formula>
    </cfRule>
  </conditionalFormatting>
  <conditionalFormatting sqref="L72">
    <cfRule type="expression" dxfId="5291" priority="6980">
      <formula>$H72="CÉLULA CONSTRUTIVA"</formula>
    </cfRule>
    <cfRule type="expression" dxfId="5290" priority="6981">
      <formula>$H72="ETAPA"</formula>
    </cfRule>
  </conditionalFormatting>
  <conditionalFormatting sqref="L74">
    <cfRule type="expression" dxfId="5289" priority="6977">
      <formula>$H74="CÉLULA CONSTRUTIVA"</formula>
    </cfRule>
    <cfRule type="expression" dxfId="5288" priority="6978">
      <formula>$H74="ETAPA"</formula>
    </cfRule>
  </conditionalFormatting>
  <conditionalFormatting sqref="L76">
    <cfRule type="expression" dxfId="5287" priority="7017">
      <formula>$H76="CÉLULA CONSTRUTIVA"</formula>
    </cfRule>
    <cfRule type="expression" dxfId="5286" priority="7018">
      <formula>$H76="ETAPA"</formula>
    </cfRule>
  </conditionalFormatting>
  <conditionalFormatting sqref="L76:L89">
    <cfRule type="expression" dxfId="5285" priority="6883">
      <formula>$H76="SUBETAPA"</formula>
    </cfRule>
  </conditionalFormatting>
  <conditionalFormatting sqref="L77">
    <cfRule type="expression" dxfId="5284" priority="7023">
      <formula>$H77="CÉLULA CONSTRUTIVA"</formula>
    </cfRule>
    <cfRule type="expression" dxfId="5283" priority="7024">
      <formula>$H77="ETAPA"</formula>
    </cfRule>
  </conditionalFormatting>
  <conditionalFormatting sqref="L80">
    <cfRule type="expression" dxfId="5282" priority="7068">
      <formula>$H80="CÉLULA CONSTRUTIVA"</formula>
    </cfRule>
    <cfRule type="expression" dxfId="5281" priority="7069">
      <formula>$H80="ETAPA"</formula>
    </cfRule>
  </conditionalFormatting>
  <conditionalFormatting sqref="L89">
    <cfRule type="expression" dxfId="5280" priority="6882">
      <formula>$H89="ETAPA"</formula>
    </cfRule>
    <cfRule type="expression" dxfId="5279" priority="6884">
      <formula>$H89="CÉLULA CONSTRUTIVA"</formula>
    </cfRule>
    <cfRule type="expression" dxfId="5278" priority="6885">
      <formula>$H89="ETAPA"</formula>
    </cfRule>
  </conditionalFormatting>
  <conditionalFormatting sqref="L95">
    <cfRule type="expression" dxfId="5277" priority="3981">
      <formula>$H95="ETAPA"</formula>
    </cfRule>
  </conditionalFormatting>
  <conditionalFormatting sqref="L105">
    <cfRule type="expression" dxfId="5276" priority="3951">
      <formula>$H105="SUBETAPA"</formula>
    </cfRule>
    <cfRule type="expression" dxfId="5275" priority="3952">
      <formula>$H105="CÉLULA CONSTRUTIVA"</formula>
    </cfRule>
  </conditionalFormatting>
  <conditionalFormatting sqref="L105:L107">
    <cfRule type="expression" dxfId="5274" priority="3953">
      <formula>$H105="ETAPA"</formula>
    </cfRule>
  </conditionalFormatting>
  <conditionalFormatting sqref="L111">
    <cfRule type="expression" dxfId="5273" priority="3865">
      <formula>$H111="ETAPA"</formula>
    </cfRule>
  </conditionalFormatting>
  <conditionalFormatting sqref="L122">
    <cfRule type="expression" dxfId="5272" priority="3835">
      <formula>$H122="SUBETAPA"</formula>
    </cfRule>
    <cfRule type="expression" dxfId="5271" priority="3836">
      <formula>$H122="CÉLULA CONSTRUTIVA"</formula>
    </cfRule>
  </conditionalFormatting>
  <conditionalFormatting sqref="L122:L124">
    <cfRule type="expression" dxfId="5270" priority="3837">
      <formula>$H122="ETAPA"</formula>
    </cfRule>
  </conditionalFormatting>
  <conditionalFormatting sqref="L128">
    <cfRule type="expression" dxfId="5269" priority="3749">
      <formula>$H128="ETAPA"</formula>
    </cfRule>
  </conditionalFormatting>
  <conditionalFormatting sqref="L133">
    <cfRule type="expression" dxfId="5268" priority="7179">
      <formula>$H133="CÉLULA CONSTRUTIVA"</formula>
    </cfRule>
    <cfRule type="expression" dxfId="5267" priority="7180">
      <formula>$H133="ETAPA"</formula>
    </cfRule>
  </conditionalFormatting>
  <conditionalFormatting sqref="L134:L135">
    <cfRule type="expression" dxfId="5266" priority="7005">
      <formula>$H134="CÉLULA CONSTRUTIVA"</formula>
    </cfRule>
    <cfRule type="expression" dxfId="5265" priority="7006">
      <formula>$H134="ETAPA"</formula>
    </cfRule>
  </conditionalFormatting>
  <conditionalFormatting sqref="L134:L137">
    <cfRule type="expression" dxfId="5264" priority="7004">
      <formula>$H134="SUBETAPA"</formula>
    </cfRule>
  </conditionalFormatting>
  <conditionalFormatting sqref="L136">
    <cfRule type="expression" dxfId="5263" priority="7002">
      <formula>$H136="CÉLULA CONSTRUTIVA"</formula>
    </cfRule>
    <cfRule type="expression" dxfId="5262" priority="7003">
      <formula>$H136="ETAPA"</formula>
    </cfRule>
  </conditionalFormatting>
  <conditionalFormatting sqref="L137">
    <cfRule type="expression" dxfId="5261" priority="7007">
      <formula>$H137="CÉLULA CONSTRUTIVA"</formula>
    </cfRule>
  </conditionalFormatting>
  <conditionalFormatting sqref="L138 L140 L143:L144 L146">
    <cfRule type="expression" dxfId="5260" priority="7008">
      <formula>$H138="ETAPA"</formula>
    </cfRule>
  </conditionalFormatting>
  <conditionalFormatting sqref="L139">
    <cfRule type="expression" dxfId="5259" priority="6944">
      <formula>$H139="CÉLULA CONSTRUTIVA"</formula>
    </cfRule>
    <cfRule type="expression" dxfId="5258" priority="6945">
      <formula>$H139="ETAPA"</formula>
    </cfRule>
  </conditionalFormatting>
  <conditionalFormatting sqref="L141:L142">
    <cfRule type="expression" dxfId="5257" priority="6997">
      <formula>$H141="SUBETAPA"</formula>
    </cfRule>
    <cfRule type="expression" dxfId="5256" priority="6998">
      <formula>$H141="CÉLULA CONSTRUTIVA"</formula>
    </cfRule>
    <cfRule type="expression" dxfId="5255" priority="6999">
      <formula>$H141="ETAPA"</formula>
    </cfRule>
  </conditionalFormatting>
  <conditionalFormatting sqref="L143:L144 L146 L140 L138">
    <cfRule type="expression" dxfId="5254" priority="7001">
      <formula>$H138="CÉLULA CONSTRUTIVA"</formula>
    </cfRule>
  </conditionalFormatting>
  <conditionalFormatting sqref="L145">
    <cfRule type="expression" dxfId="5253" priority="6947">
      <formula>$H145="CÉLULA CONSTRUTIVA"</formula>
    </cfRule>
    <cfRule type="expression" dxfId="5252" priority="6948">
      <formula>$H145="ETAPA"</formula>
    </cfRule>
  </conditionalFormatting>
  <conditionalFormatting sqref="L147 L149 L151 L153 L155 L169 L171 L173 L175 L177 L185 L187 L189">
    <cfRule type="expression" dxfId="5251" priority="6950">
      <formula>$H147="CÉLULA CONSTRUTIVA"</formula>
    </cfRule>
    <cfRule type="expression" dxfId="5250" priority="6951">
      <formula>$H147="ETAPA"</formula>
    </cfRule>
  </conditionalFormatting>
  <conditionalFormatting sqref="L148">
    <cfRule type="expression" dxfId="5249" priority="3738">
      <formula>$H148="CÉLULA CONSTRUTIVA"</formula>
    </cfRule>
    <cfRule type="expression" dxfId="5248" priority="3739">
      <formula>$H148="ETAPA"</formula>
    </cfRule>
  </conditionalFormatting>
  <conditionalFormatting sqref="L150">
    <cfRule type="expression" dxfId="5247" priority="3723">
      <formula>$H150="CÉLULA CONSTRUTIVA"</formula>
    </cfRule>
    <cfRule type="expression" dxfId="5246" priority="3724">
      <formula>$H150="ETAPA"</formula>
    </cfRule>
  </conditionalFormatting>
  <conditionalFormatting sqref="L152">
    <cfRule type="expression" dxfId="5245" priority="3708">
      <formula>$H152="CÉLULA CONSTRUTIVA"</formula>
    </cfRule>
    <cfRule type="expression" dxfId="5244" priority="3709">
      <formula>$H152="ETAPA"</formula>
    </cfRule>
  </conditionalFormatting>
  <conditionalFormatting sqref="L154">
    <cfRule type="expression" dxfId="5243" priority="3693">
      <formula>$H154="CÉLULA CONSTRUTIVA"</formula>
    </cfRule>
    <cfRule type="expression" dxfId="5242" priority="3694">
      <formula>$H154="ETAPA"</formula>
    </cfRule>
  </conditionalFormatting>
  <conditionalFormatting sqref="L156:L157">
    <cfRule type="expression" dxfId="5241" priority="3654">
      <formula>$H156="CÉLULA CONSTRUTIVA"</formula>
    </cfRule>
    <cfRule type="expression" dxfId="5240" priority="3655">
      <formula>$H156="ETAPA"</formula>
    </cfRule>
  </conditionalFormatting>
  <conditionalFormatting sqref="L156:L159">
    <cfRule type="expression" dxfId="5239" priority="3653">
      <formula>$H156="SUBETAPA"</formula>
    </cfRule>
  </conditionalFormatting>
  <conditionalFormatting sqref="L158">
    <cfRule type="expression" dxfId="5238" priority="3651">
      <formula>$H158="CÉLULA CONSTRUTIVA"</formula>
    </cfRule>
    <cfRule type="expression" dxfId="5237" priority="3652">
      <formula>$H158="ETAPA"</formula>
    </cfRule>
  </conditionalFormatting>
  <conditionalFormatting sqref="L159">
    <cfRule type="expression" dxfId="5236" priority="3656">
      <formula>$H159="CÉLULA CONSTRUTIVA"</formula>
    </cfRule>
  </conditionalFormatting>
  <conditionalFormatting sqref="L160 L162 L165:L166 L168">
    <cfRule type="expression" dxfId="5235" priority="3657">
      <formula>$H160="ETAPA"</formula>
    </cfRule>
  </conditionalFormatting>
  <conditionalFormatting sqref="L161">
    <cfRule type="expression" dxfId="5234" priority="3640">
      <formula>$H161="CÉLULA CONSTRUTIVA"</formula>
    </cfRule>
    <cfRule type="expression" dxfId="5233" priority="3641">
      <formula>$H161="ETAPA"</formula>
    </cfRule>
  </conditionalFormatting>
  <conditionalFormatting sqref="L163:L164">
    <cfRule type="expression" dxfId="5232" priority="3646">
      <formula>$H163="SUBETAPA"</formula>
    </cfRule>
    <cfRule type="expression" dxfId="5231" priority="3647">
      <formula>$H163="CÉLULA CONSTRUTIVA"</formula>
    </cfRule>
    <cfRule type="expression" dxfId="5230" priority="3648">
      <formula>$H163="ETAPA"</formula>
    </cfRule>
  </conditionalFormatting>
  <conditionalFormatting sqref="L165:L166 L168 L162 L160">
    <cfRule type="expression" dxfId="5229" priority="3650">
      <formula>$H160="CÉLULA CONSTRUTIVA"</formula>
    </cfRule>
  </conditionalFormatting>
  <conditionalFormatting sqref="L167">
    <cfRule type="expression" dxfId="5228" priority="3643">
      <formula>$H167="CÉLULA CONSTRUTIVA"</formula>
    </cfRule>
    <cfRule type="expression" dxfId="5227" priority="3644">
      <formula>$H167="ETAPA"</formula>
    </cfRule>
  </conditionalFormatting>
  <conditionalFormatting sqref="L169 L171 L173 L175">
    <cfRule type="expression" dxfId="5226" priority="3645">
      <formula>$H169="SUBETAPA"</formula>
    </cfRule>
  </conditionalFormatting>
  <conditionalFormatting sqref="L170">
    <cfRule type="expression" dxfId="5225" priority="3511">
      <formula>$H170="CÉLULA CONSTRUTIVA"</formula>
    </cfRule>
    <cfRule type="expression" dxfId="5224" priority="3512">
      <formula>$H170="ETAPA"</formula>
    </cfRule>
  </conditionalFormatting>
  <conditionalFormatting sqref="L172">
    <cfRule type="expression" dxfId="5223" priority="3496">
      <formula>$H172="CÉLULA CONSTRUTIVA"</formula>
    </cfRule>
    <cfRule type="expression" dxfId="5222" priority="3497">
      <formula>$H172="ETAPA"</formula>
    </cfRule>
  </conditionalFormatting>
  <conditionalFormatting sqref="L174">
    <cfRule type="expression" dxfId="5221" priority="3481">
      <formula>$H174="CÉLULA CONSTRUTIVA"</formula>
    </cfRule>
    <cfRule type="expression" dxfId="5220" priority="3482">
      <formula>$H174="ETAPA"</formula>
    </cfRule>
  </conditionalFormatting>
  <conditionalFormatting sqref="L176">
    <cfRule type="expression" dxfId="5219" priority="3466">
      <formula>$H176="CÉLULA CONSTRUTIVA"</formula>
    </cfRule>
    <cfRule type="expression" dxfId="5218" priority="3467">
      <formula>$H176="ETAPA"</formula>
    </cfRule>
  </conditionalFormatting>
  <conditionalFormatting sqref="L178:L179">
    <cfRule type="expression" dxfId="5217" priority="3427">
      <formula>$H178="CÉLULA CONSTRUTIVA"</formula>
    </cfRule>
    <cfRule type="expression" dxfId="5216" priority="3428">
      <formula>$H178="ETAPA"</formula>
    </cfRule>
  </conditionalFormatting>
  <conditionalFormatting sqref="L178:L181">
    <cfRule type="expression" dxfId="5215" priority="3426">
      <formula>$H178="SUBETAPA"</formula>
    </cfRule>
  </conditionalFormatting>
  <conditionalFormatting sqref="L180">
    <cfRule type="expression" dxfId="5214" priority="3424">
      <formula>$H180="CÉLULA CONSTRUTIVA"</formula>
    </cfRule>
    <cfRule type="expression" dxfId="5213" priority="3425">
      <formula>$H180="ETAPA"</formula>
    </cfRule>
  </conditionalFormatting>
  <conditionalFormatting sqref="L181">
    <cfRule type="expression" dxfId="5212" priority="3429">
      <formula>$H181="CÉLULA CONSTRUTIVA"</formula>
    </cfRule>
  </conditionalFormatting>
  <conditionalFormatting sqref="L184">
    <cfRule type="expression" dxfId="5211" priority="3423">
      <formula>$H184="CÉLULA CONSTRUTIVA"</formula>
    </cfRule>
    <cfRule type="expression" dxfId="5210" priority="3430">
      <formula>$H184="ETAPA"</formula>
    </cfRule>
  </conditionalFormatting>
  <conditionalFormatting sqref="L185 L187 L189">
    <cfRule type="expression" dxfId="5209" priority="3418">
      <formula>$H185="SUBETAPA"</formula>
    </cfRule>
  </conditionalFormatting>
  <conditionalFormatting sqref="L186">
    <cfRule type="expression" dxfId="5208" priority="3284">
      <formula>$H186="CÉLULA CONSTRUTIVA"</formula>
    </cfRule>
    <cfRule type="expression" dxfId="5207" priority="3285">
      <formula>$H186="ETAPA"</formula>
    </cfRule>
  </conditionalFormatting>
  <conditionalFormatting sqref="L188">
    <cfRule type="expression" dxfId="5206" priority="3269">
      <formula>$H188="CÉLULA CONSTRUTIVA"</formula>
    </cfRule>
    <cfRule type="expression" dxfId="5205" priority="3270">
      <formula>$H188="ETAPA"</formula>
    </cfRule>
  </conditionalFormatting>
  <conditionalFormatting sqref="L190:L194">
    <cfRule type="expression" dxfId="5204" priority="7133">
      <formula>$H190="CÉLULA CONSTRUTIVA"</formula>
    </cfRule>
    <cfRule type="expression" dxfId="5203" priority="7134">
      <formula>$H190="ETAPA"</formula>
    </cfRule>
  </conditionalFormatting>
  <conditionalFormatting sqref="L208:L210">
    <cfRule type="expression" dxfId="5202" priority="7151">
      <formula>$H208="ETAPA"</formula>
    </cfRule>
  </conditionalFormatting>
  <conditionalFormatting sqref="L210">
    <cfRule type="expression" dxfId="5201" priority="7150">
      <formula>$H210="CÉLULA CONSTRUTIVA"</formula>
    </cfRule>
  </conditionalFormatting>
  <conditionalFormatting sqref="L211">
    <cfRule type="expression" dxfId="5200" priority="7152">
      <formula>$H211="CÉLULA CONSTRUTIVA"</formula>
    </cfRule>
    <cfRule type="expression" dxfId="5199" priority="7153">
      <formula>$H211="ETAPA"</formula>
    </cfRule>
  </conditionalFormatting>
  <conditionalFormatting sqref="L212:L218 L259:L264">
    <cfRule type="expression" dxfId="5198" priority="7188">
      <formula>$H212="CÉLULA CONSTRUTIVA"</formula>
    </cfRule>
  </conditionalFormatting>
  <conditionalFormatting sqref="L212:L220 L259:L264 L205:L206">
    <cfRule type="expression" dxfId="5197" priority="7189">
      <formula>$H205="ETAPA"</formula>
    </cfRule>
  </conditionalFormatting>
  <conditionalFormatting sqref="L219:L220">
    <cfRule type="expression" dxfId="5196" priority="7154">
      <formula>$H219="CÉLULA CONSTRUTIVA"</formula>
    </cfRule>
  </conditionalFormatting>
  <conditionalFormatting sqref="L221">
    <cfRule type="expression" dxfId="5195" priority="4004">
      <formula>$H221="SUBETAPA"</formula>
    </cfRule>
    <cfRule type="expression" dxfId="5194" priority="4005">
      <formula>$H221="CÉLULA CONSTRUTIVA"</formula>
    </cfRule>
    <cfRule type="expression" dxfId="5193" priority="4006">
      <formula>$H221="ETAPA"</formula>
    </cfRule>
  </conditionalFormatting>
  <conditionalFormatting sqref="L228">
    <cfRule type="expression" dxfId="5192" priority="7083">
      <formula>$H228="CÉLULA CONSTRUTIVA"</formula>
    </cfRule>
    <cfRule type="expression" dxfId="5191" priority="7084">
      <formula>$H228="ETAPA"</formula>
    </cfRule>
  </conditionalFormatting>
  <conditionalFormatting sqref="L229">
    <cfRule type="expression" dxfId="5190" priority="7073">
      <formula>$H229="SUBETAPA"</formula>
    </cfRule>
    <cfRule type="expression" dxfId="5189" priority="7074">
      <formula>$H229="CÉLULA CONSTRUTIVA"</formula>
    </cfRule>
    <cfRule type="expression" dxfId="5188" priority="7075">
      <formula>$H229="ETAPA"</formula>
    </cfRule>
  </conditionalFormatting>
  <conditionalFormatting sqref="L230">
    <cfRule type="expression" dxfId="5187" priority="4086">
      <formula>$H230="SUBETAPA"</formula>
    </cfRule>
    <cfRule type="expression" dxfId="5186" priority="4087">
      <formula>$H230="CÉLULA CONSTRUTIVA"</formula>
    </cfRule>
    <cfRule type="expression" dxfId="5185" priority="4088">
      <formula>$H230="ETAPA"</formula>
    </cfRule>
  </conditionalFormatting>
  <conditionalFormatting sqref="L231">
    <cfRule type="expression" dxfId="5184" priority="7080">
      <formula>$H231="CÉLULA CONSTRUTIVA"</formula>
    </cfRule>
    <cfRule type="expression" dxfId="5183" priority="7081">
      <formula>$H231="ETAPA"</formula>
    </cfRule>
  </conditionalFormatting>
  <conditionalFormatting sqref="L232">
    <cfRule type="expression" dxfId="5182" priority="7077">
      <formula>$H232="CÉLULA CONSTRUTIVA"</formula>
    </cfRule>
    <cfRule type="expression" dxfId="5181" priority="7078">
      <formula>$H232="ETAPA"</formula>
    </cfRule>
  </conditionalFormatting>
  <conditionalFormatting sqref="L233">
    <cfRule type="expression" dxfId="5180" priority="4206">
      <formula>$H233="ETAPA"</formula>
    </cfRule>
  </conditionalFormatting>
  <conditionalFormatting sqref="L233:L234">
    <cfRule type="expression" dxfId="5179" priority="4203">
      <formula>$H233="SUBETAPA"</formula>
    </cfRule>
    <cfRule type="expression" dxfId="5178" priority="4204">
      <formula>$H233="CÉLULA CONSTRUTIVA"</formula>
    </cfRule>
  </conditionalFormatting>
  <conditionalFormatting sqref="L234">
    <cfRule type="expression" dxfId="5177" priority="4205">
      <formula>$H234="ETAPA"</formula>
    </cfRule>
  </conditionalFormatting>
  <conditionalFormatting sqref="L235">
    <cfRule type="expression" dxfId="5176" priority="4015">
      <formula>$H235="SUBETAPA"</formula>
    </cfRule>
    <cfRule type="expression" dxfId="5175" priority="4016">
      <formula>$H235="CÉLULA CONSTRUTIVA"</formula>
    </cfRule>
    <cfRule type="expression" dxfId="5174" priority="4017">
      <formula>$H235="ETAPA"</formula>
    </cfRule>
  </conditionalFormatting>
  <conditionalFormatting sqref="L240">
    <cfRule type="expression" dxfId="5173" priority="4200">
      <formula>$H240="SUBETAPA"</formula>
    </cfRule>
    <cfRule type="expression" dxfId="5172" priority="4201">
      <formula>$H240="CÉLULA CONSTRUTIVA"</formula>
    </cfRule>
    <cfRule type="expression" dxfId="5171" priority="4202">
      <formula>$H240="ETAPA"</formula>
    </cfRule>
  </conditionalFormatting>
  <conditionalFormatting sqref="L241">
    <cfRule type="expression" dxfId="5170" priority="4197">
      <formula>$H241="SUBETAPA"</formula>
    </cfRule>
    <cfRule type="expression" dxfId="5169" priority="4198">
      <formula>$H241="CÉLULA CONSTRUTIVA"</formula>
    </cfRule>
    <cfRule type="expression" dxfId="5168" priority="4199">
      <formula>$H241="ETAPA"</formula>
    </cfRule>
  </conditionalFormatting>
  <conditionalFormatting sqref="L251">
    <cfRule type="expression" dxfId="5167" priority="6924">
      <formula>$H251="CÉLULA CONSTRUTIVA"</formula>
    </cfRule>
    <cfRule type="expression" dxfId="5166" priority="6925">
      <formula>$H251="ETAPA"</formula>
    </cfRule>
  </conditionalFormatting>
  <conditionalFormatting sqref="L252:L253">
    <cfRule type="expression" dxfId="5165" priority="7147">
      <formula>$H252="CÉLULA CONSTRUTIVA"</formula>
    </cfRule>
    <cfRule type="expression" dxfId="5164" priority="7148">
      <formula>$H252="ETAPA"</formula>
    </cfRule>
  </conditionalFormatting>
  <conditionalFormatting sqref="L254">
    <cfRule type="expression" dxfId="5163" priority="4415">
      <formula>$H254="CÉLULA CONSTRUTIVA"</formula>
    </cfRule>
    <cfRule type="expression" dxfId="5162" priority="4416">
      <formula>$H254="ETAPA"</formula>
    </cfRule>
  </conditionalFormatting>
  <conditionalFormatting sqref="L255">
    <cfRule type="expression" dxfId="5161" priority="4388">
      <formula>$H255="CÉLULA CONSTRUTIVA"</formula>
    </cfRule>
    <cfRule type="expression" dxfId="5160" priority="4389">
      <formula>$H255="ETAPA"</formula>
    </cfRule>
  </conditionalFormatting>
  <conditionalFormatting sqref="L268:L269">
    <cfRule type="expression" dxfId="5159" priority="7116">
      <formula>$H268="CÉLULA CONSTRUTIVA"</formula>
    </cfRule>
    <cfRule type="expression" dxfId="5158" priority="7117">
      <formula>$H268="ETAPA"</formula>
    </cfRule>
  </conditionalFormatting>
  <conditionalFormatting sqref="L270">
    <cfRule type="expression" dxfId="5157" priority="7184">
      <formula>$H270="CÉLULA CONSTRUTIVA"</formula>
    </cfRule>
    <cfRule type="expression" dxfId="5156" priority="7185">
      <formula>$H270="ETAPA"</formula>
    </cfRule>
  </conditionalFormatting>
  <conditionalFormatting sqref="L276">
    <cfRule type="expression" dxfId="5155" priority="7071">
      <formula>$H276="CÉLULA CONSTRUTIVA"</formula>
    </cfRule>
    <cfRule type="expression" dxfId="5154" priority="7072">
      <formula>$H276="ETAPA"</formula>
    </cfRule>
  </conditionalFormatting>
  <conditionalFormatting sqref="L283 L286">
    <cfRule type="expression" dxfId="5153" priority="6902">
      <formula>$H283="CÉLULA CONSTRUTIVA"</formula>
    </cfRule>
    <cfRule type="expression" dxfId="5152" priority="6903">
      <formula>$H283="ETAPA"</formula>
    </cfRule>
  </conditionalFormatting>
  <conditionalFormatting sqref="L284">
    <cfRule type="expression" dxfId="5151" priority="6893">
      <formula>$H284="CÉLULA CONSTRUTIVA"</formula>
    </cfRule>
    <cfRule type="expression" dxfId="5150" priority="6894">
      <formula>$H284="ETAPA"</formula>
    </cfRule>
  </conditionalFormatting>
  <conditionalFormatting sqref="L285">
    <cfRule type="expression" dxfId="5149" priority="6769">
      <formula>$H285="CÉLULA CONSTRUTIVA"</formula>
    </cfRule>
    <cfRule type="expression" dxfId="5148" priority="6770">
      <formula>$H285="ETAPA"</formula>
    </cfRule>
  </conditionalFormatting>
  <conditionalFormatting sqref="L287:L289 L291:L292 L441 L444 L578 L580 L728:L731 L733:L739">
    <cfRule type="expression" dxfId="5147" priority="7161">
      <formula>$H287="ETAPA"</formula>
    </cfRule>
  </conditionalFormatting>
  <conditionalFormatting sqref="L290 L608:L610 L491 L355:L356 L348:L349 L544 L575:L577">
    <cfRule type="expression" dxfId="5146" priority="7166">
      <formula>$H290="CÉLULA CONSTRUTIVA"</formula>
    </cfRule>
  </conditionalFormatting>
  <conditionalFormatting sqref="L291:L292 L457 L578 L580 L287:L289 L441 L444 L733:L739 L728:L731">
    <cfRule type="expression" dxfId="5145" priority="7160">
      <formula>$H287="CÉLULA CONSTRUTIVA"</formula>
    </cfRule>
  </conditionalFormatting>
  <conditionalFormatting sqref="L293">
    <cfRule type="expression" dxfId="5144" priority="6751">
      <formula>$H293="CÉLULA CONSTRUTIVA"</formula>
    </cfRule>
    <cfRule type="expression" dxfId="5143" priority="6752">
      <formula>$H293="ETAPA"</formula>
    </cfRule>
  </conditionalFormatting>
  <conditionalFormatting sqref="L294">
    <cfRule type="expression" dxfId="5142" priority="6887">
      <formula>$H294="CÉLULA CONSTRUTIVA"</formula>
    </cfRule>
    <cfRule type="expression" dxfId="5141" priority="6888">
      <formula>$H294="ETAPA"</formula>
    </cfRule>
  </conditionalFormatting>
  <conditionalFormatting sqref="L301">
    <cfRule type="expression" dxfId="5140" priority="3168">
      <formula>$H301="CÉLULA CONSTRUTIVA"</formula>
    </cfRule>
    <cfRule type="expression" dxfId="5139" priority="3169">
      <formula>$H301="ETAPA"</formula>
    </cfRule>
  </conditionalFormatting>
  <conditionalFormatting sqref="L302 L297 O303:O304 O297:O299 M296 M300">
    <cfRule type="expression" dxfId="5138" priority="3174">
      <formula>$H296="CÉLULA CONSTRUTIVA"</formula>
    </cfRule>
    <cfRule type="expression" dxfId="5137" priority="3175">
      <formula>$H296="ETAPA"</formula>
    </cfRule>
  </conditionalFormatting>
  <conditionalFormatting sqref="L305 L308">
    <cfRule type="expression" dxfId="5136" priority="3148">
      <formula>$H305="CÉLULA CONSTRUTIVA"</formula>
    </cfRule>
    <cfRule type="expression" dxfId="5135" priority="3149">
      <formula>$H305="ETAPA"</formula>
    </cfRule>
  </conditionalFormatting>
  <conditionalFormatting sqref="L306">
    <cfRule type="expression" dxfId="5134" priority="3141">
      <formula>$H306="CÉLULA CONSTRUTIVA"</formula>
    </cfRule>
    <cfRule type="expression" dxfId="5133" priority="3142">
      <formula>$H306="ETAPA"</formula>
    </cfRule>
  </conditionalFormatting>
  <conditionalFormatting sqref="L307">
    <cfRule type="expression" dxfId="5132" priority="3131">
      <formula>$H307="CÉLULA CONSTRUTIVA"</formula>
    </cfRule>
    <cfRule type="expression" dxfId="5131" priority="3132">
      <formula>$H307="ETAPA"</formula>
    </cfRule>
  </conditionalFormatting>
  <conditionalFormatting sqref="L309:L311 L313:L314">
    <cfRule type="expression" dxfId="5130" priority="3171">
      <formula>$H309="ETAPA"</formula>
    </cfRule>
  </conditionalFormatting>
  <conditionalFormatting sqref="L312">
    <cfRule type="expression" dxfId="5129" priority="3172">
      <formula>$H312="CÉLULA CONSTRUTIVA"</formula>
    </cfRule>
    <cfRule type="expression" dxfId="5128" priority="3173">
      <formula>$H312="ETAPA"</formula>
    </cfRule>
  </conditionalFormatting>
  <conditionalFormatting sqref="L313:L314 L309:L311">
    <cfRule type="expression" dxfId="5127" priority="3170">
      <formula>$H309="CÉLULA CONSTRUTIVA"</formula>
    </cfRule>
  </conditionalFormatting>
  <conditionalFormatting sqref="L315">
    <cfRule type="expression" dxfId="5126" priority="3125">
      <formula>$H315="CÉLULA CONSTRUTIVA"</formula>
    </cfRule>
    <cfRule type="expression" dxfId="5125" priority="3126">
      <formula>$H315="ETAPA"</formula>
    </cfRule>
  </conditionalFormatting>
  <conditionalFormatting sqref="L316">
    <cfRule type="expression" dxfId="5124" priority="3137">
      <formula>$H316="CÉLULA CONSTRUTIVA"</formula>
    </cfRule>
    <cfRule type="expression" dxfId="5123" priority="3138">
      <formula>$H316="ETAPA"</formula>
    </cfRule>
  </conditionalFormatting>
  <conditionalFormatting sqref="L323">
    <cfRule type="expression" dxfId="5122" priority="2946">
      <formula>$H323="CÉLULA CONSTRUTIVA"</formula>
    </cfRule>
    <cfRule type="expression" dxfId="5121" priority="2947">
      <formula>$H323="ETAPA"</formula>
    </cfRule>
  </conditionalFormatting>
  <conditionalFormatting sqref="L324 L319 O325:O326 O319:O321 M318 M322">
    <cfRule type="expression" dxfId="5120" priority="2952">
      <formula>$H318="CÉLULA CONSTRUTIVA"</formula>
    </cfRule>
    <cfRule type="expression" dxfId="5119" priority="2953">
      <formula>$H318="ETAPA"</formula>
    </cfRule>
  </conditionalFormatting>
  <conditionalFormatting sqref="L327:L329 L331:L332">
    <cfRule type="expression" dxfId="5118" priority="2949">
      <formula>$H327="ETAPA"</formula>
    </cfRule>
  </conditionalFormatting>
  <conditionalFormatting sqref="L330">
    <cfRule type="expression" dxfId="5117" priority="2950">
      <formula>$H330="CÉLULA CONSTRUTIVA"</formula>
    </cfRule>
    <cfRule type="expression" dxfId="5116" priority="2951">
      <formula>$H330="ETAPA"</formula>
    </cfRule>
  </conditionalFormatting>
  <conditionalFormatting sqref="L331:L332 L327:L329">
    <cfRule type="expression" dxfId="5115" priority="2948">
      <formula>$H327="CÉLULA CONSTRUTIVA"</formula>
    </cfRule>
  </conditionalFormatting>
  <conditionalFormatting sqref="L346">
    <cfRule type="expression" dxfId="5114" priority="2738">
      <formula>$H346="CÉLULA CONSTRUTIVA"</formula>
    </cfRule>
    <cfRule type="expression" dxfId="5113" priority="2739">
      <formula>$H346="ETAPA"</formula>
    </cfRule>
  </conditionalFormatting>
  <conditionalFormatting sqref="L347">
    <cfRule type="expression" dxfId="5112" priority="2741">
      <formula>$H347="CÉLULA CONSTRUTIVA"</formula>
    </cfRule>
    <cfRule type="expression" dxfId="5111" priority="2742">
      <formula>$H347="ETAPA"</formula>
    </cfRule>
  </conditionalFormatting>
  <conditionalFormatting sqref="L353">
    <cfRule type="expression" dxfId="5110" priority="2606">
      <formula>$H353="CÉLULA CONSTRUTIVA"</formula>
    </cfRule>
    <cfRule type="expression" dxfId="5109" priority="2607">
      <formula>$H353="ETAPA"</formula>
    </cfRule>
  </conditionalFormatting>
  <conditionalFormatting sqref="L354">
    <cfRule type="expression" dxfId="5108" priority="2609">
      <formula>$H354="CÉLULA CONSTRUTIVA"</formula>
    </cfRule>
    <cfRule type="expression" dxfId="5107" priority="2610">
      <formula>$H354="ETAPA"</formula>
    </cfRule>
  </conditionalFormatting>
  <conditionalFormatting sqref="L360">
    <cfRule type="expression" dxfId="5106" priority="7142">
      <formula>$H360="CÉLULA CONSTRUTIVA"</formula>
    </cfRule>
    <cfRule type="expression" dxfId="5105" priority="7143">
      <formula>$H360="ETAPA"</formula>
    </cfRule>
  </conditionalFormatting>
  <conditionalFormatting sqref="L361">
    <cfRule type="expression" dxfId="5104" priority="7145">
      <formula>$H361="CÉLULA CONSTRUTIVA"</formula>
    </cfRule>
    <cfRule type="expression" dxfId="5103" priority="7146">
      <formula>$H361="ETAPA"</formula>
    </cfRule>
  </conditionalFormatting>
  <conditionalFormatting sqref="L363">
    <cfRule type="expression" dxfId="5102" priority="2425">
      <formula>$H363="CÉLULA CONSTRUTIVA"</formula>
    </cfRule>
    <cfRule type="expression" dxfId="5101" priority="2426">
      <formula>$H363="ETAPA"</formula>
    </cfRule>
  </conditionalFormatting>
  <conditionalFormatting sqref="L364">
    <cfRule type="expression" dxfId="5100" priority="2423">
      <formula>$H364="CÉLULA CONSTRUTIVA"</formula>
    </cfRule>
    <cfRule type="expression" dxfId="5099" priority="2424">
      <formula>$H364="ETAPA"</formula>
    </cfRule>
  </conditionalFormatting>
  <conditionalFormatting sqref="L365:L367">
    <cfRule type="expression" dxfId="5098" priority="2427">
      <formula>$H365="CÉLULA CONSTRUTIVA"</formula>
    </cfRule>
    <cfRule type="expression" dxfId="5097" priority="2428">
      <formula>$H365="ETAPA"</formula>
    </cfRule>
  </conditionalFormatting>
  <conditionalFormatting sqref="L368">
    <cfRule type="expression" dxfId="5096" priority="2432">
      <formula>$H368="CÉLULA CONSTRUTIVA"</formula>
    </cfRule>
    <cfRule type="expression" dxfId="5095" priority="2435">
      <formula>$H368="ETAPA"</formula>
    </cfRule>
  </conditionalFormatting>
  <conditionalFormatting sqref="L369">
    <cfRule type="expression" dxfId="5094" priority="2418">
      <formula>$H369="CÉLULA CONSTRUTIVA"</formula>
    </cfRule>
    <cfRule type="expression" dxfId="5093" priority="2419">
      <formula>$H369="ETAPA"</formula>
    </cfRule>
  </conditionalFormatting>
  <conditionalFormatting sqref="L376">
    <cfRule type="expression" dxfId="5092" priority="2413">
      <formula>$H376="CÉLULA CONSTRUTIVA"</formula>
    </cfRule>
    <cfRule type="expression" dxfId="5091" priority="2414">
      <formula>$H376="ETAPA"</formula>
    </cfRule>
  </conditionalFormatting>
  <conditionalFormatting sqref="L377 L370:L375 L397:L400">
    <cfRule type="expression" dxfId="5090" priority="2430">
      <formula>$H370="CÉLULA CONSTRUTIVA"</formula>
    </cfRule>
  </conditionalFormatting>
  <conditionalFormatting sqref="L377 L412 L370:L375 L397:L400">
    <cfRule type="expression" dxfId="5089" priority="2431">
      <formula>$H370="ETAPA"</formula>
    </cfRule>
  </conditionalFormatting>
  <conditionalFormatting sqref="L378:L379">
    <cfRule type="expression" dxfId="5088" priority="2385">
      <formula>$H378="CÉLULA CONSTRUTIVA"</formula>
    </cfRule>
    <cfRule type="expression" dxfId="5087" priority="2386">
      <formula>$H378="ETAPA"</formula>
    </cfRule>
  </conditionalFormatting>
  <conditionalFormatting sqref="L401">
    <cfRule type="expression" dxfId="5086" priority="2433">
      <formula>$H401="CÉLULA CONSTRUTIVA"</formula>
    </cfRule>
  </conditionalFormatting>
  <conditionalFormatting sqref="L405">
    <cfRule type="expression" dxfId="5085" priority="2381">
      <formula>$H405="CÉLULA CONSTRUTIVA"</formula>
    </cfRule>
    <cfRule type="expression" dxfId="5084" priority="2382">
      <formula>$H405="ETAPA"</formula>
    </cfRule>
  </conditionalFormatting>
  <conditionalFormatting sqref="L413">
    <cfRule type="expression" dxfId="5083" priority="2069">
      <formula>$H413="CÉLULA CONSTRUTIVA"</formula>
    </cfRule>
    <cfRule type="expression" dxfId="5082" priority="2070">
      <formula>$H413="ETAPA"</formula>
    </cfRule>
  </conditionalFormatting>
  <conditionalFormatting sqref="L414">
    <cfRule type="expression" dxfId="5081" priority="2067">
      <formula>$H414="CÉLULA CONSTRUTIVA"</formula>
    </cfRule>
    <cfRule type="expression" dxfId="5080" priority="2068">
      <formula>$H414="ETAPA"</formula>
    </cfRule>
  </conditionalFormatting>
  <conditionalFormatting sqref="L416">
    <cfRule type="expression" dxfId="5079" priority="2034">
      <formula>$H416="CÉLULA CONSTRUTIVA"</formula>
    </cfRule>
    <cfRule type="expression" dxfId="5078" priority="2035">
      <formula>$H416="ETAPA"</formula>
    </cfRule>
  </conditionalFormatting>
  <conditionalFormatting sqref="L418">
    <cfRule type="expression" dxfId="5077" priority="2057">
      <formula>$H418="CÉLULA CONSTRUTIVA"</formula>
    </cfRule>
    <cfRule type="expression" dxfId="5076" priority="2058">
      <formula>$H418="ETAPA"</formula>
    </cfRule>
  </conditionalFormatting>
  <conditionalFormatting sqref="L419 L422:L424 L433:L434">
    <cfRule type="expression" dxfId="5075" priority="2075">
      <formula>$H419="ETAPA"</formula>
    </cfRule>
  </conditionalFormatting>
  <conditionalFormatting sqref="L425">
    <cfRule type="expression" dxfId="5074" priority="2018">
      <formula>$H425="CÉLULA CONSTRUTIVA"</formula>
    </cfRule>
    <cfRule type="expression" dxfId="5073" priority="2019">
      <formula>$H425="ETAPA"</formula>
    </cfRule>
  </conditionalFormatting>
  <conditionalFormatting sqref="L430">
    <cfRule type="expression" dxfId="5072" priority="2025">
      <formula>$H430="CÉLULA CONSTRUTIVA"</formula>
    </cfRule>
    <cfRule type="expression" dxfId="5071" priority="2026">
      <formula>$H430="ETAPA"</formula>
    </cfRule>
  </conditionalFormatting>
  <conditionalFormatting sqref="L433 L419 L422:L424">
    <cfRule type="expression" dxfId="5070" priority="2074">
      <formula>$H419="CÉLULA CONSTRUTIVA"</formula>
    </cfRule>
  </conditionalFormatting>
  <conditionalFormatting sqref="L433 N433:O433">
    <cfRule type="expression" dxfId="5069" priority="2073">
      <formula>$H433="SUBETAPA"</formula>
    </cfRule>
  </conditionalFormatting>
  <conditionalFormatting sqref="L435">
    <cfRule type="expression" dxfId="5068" priority="7136">
      <formula>$H435="CÉLULA CONSTRUTIVA"</formula>
    </cfRule>
    <cfRule type="expression" dxfId="5067" priority="7137">
      <formula>$H435="ETAPA"</formula>
    </cfRule>
  </conditionalFormatting>
  <conditionalFormatting sqref="L436">
    <cfRule type="expression" dxfId="5066" priority="7128">
      <formula>$H436="CÉLULA CONSTRUTIVA"</formula>
    </cfRule>
    <cfRule type="expression" dxfId="5065" priority="7129">
      <formula>$H436="ETAPA"</formula>
    </cfRule>
  </conditionalFormatting>
  <conditionalFormatting sqref="L438">
    <cfRule type="expression" dxfId="5064" priority="6778">
      <formula>$H438="CÉLULA CONSTRUTIVA"</formula>
    </cfRule>
    <cfRule type="expression" dxfId="5063" priority="6779">
      <formula>$H438="ETAPA"</formula>
    </cfRule>
  </conditionalFormatting>
  <conditionalFormatting sqref="L440">
    <cfRule type="expression" dxfId="5062" priority="6871">
      <formula>$H440="CÉLULA CONSTRUTIVA"</formula>
    </cfRule>
    <cfRule type="expression" dxfId="5061" priority="6872">
      <formula>$H440="ETAPA"</formula>
    </cfRule>
  </conditionalFormatting>
  <conditionalFormatting sqref="L445:L446">
    <cfRule type="expression" dxfId="5060" priority="19">
      <formula>$H445="CÉLULA CONSTRUTIVA"</formula>
    </cfRule>
    <cfRule type="expression" dxfId="5059" priority="20">
      <formula>$H445="ETAPA"</formula>
    </cfRule>
  </conditionalFormatting>
  <conditionalFormatting sqref="L447">
    <cfRule type="expression" dxfId="5058" priority="15">
      <formula>$H447="CÉLULA CONSTRUTIVA"</formula>
    </cfRule>
    <cfRule type="expression" dxfId="5057" priority="16">
      <formula>$H447="ETAPA"</formula>
    </cfRule>
  </conditionalFormatting>
  <conditionalFormatting sqref="L452">
    <cfRule type="expression" dxfId="5056" priority="6757">
      <formula>$H452="CÉLULA CONSTRUTIVA"</formula>
    </cfRule>
    <cfRule type="expression" dxfId="5055" priority="6758">
      <formula>$H452="ETAPA"</formula>
    </cfRule>
  </conditionalFormatting>
  <conditionalFormatting sqref="L458">
    <cfRule type="expression" dxfId="5054" priority="1714">
      <formula>$H458="CÉLULA CONSTRUTIVA"</formula>
    </cfRule>
  </conditionalFormatting>
  <conditionalFormatting sqref="L458:L459 L472:L476">
    <cfRule type="expression" dxfId="5053" priority="1720">
      <formula>$H458="ETAPA"</formula>
    </cfRule>
  </conditionalFormatting>
  <conditionalFormatting sqref="L460">
    <cfRule type="expression" dxfId="5052" priority="1707">
      <formula>$H460="CÉLULA CONSTRUTIVA"</formula>
    </cfRule>
  </conditionalFormatting>
  <conditionalFormatting sqref="L460:L461">
    <cfRule type="expression" dxfId="5051" priority="1708">
      <formula>$H460="ETAPA"</formula>
    </cfRule>
  </conditionalFormatting>
  <conditionalFormatting sqref="L465">
    <cfRule type="expression" dxfId="5050" priority="1716">
      <formula>$H465="CÉLULA CONSTRUTIVA"</formula>
    </cfRule>
  </conditionalFormatting>
  <conditionalFormatting sqref="L466 L469">
    <cfRule type="expression" dxfId="5049" priority="1718">
      <formula>$H466="CÉLULA CONSTRUTIVA"</formula>
    </cfRule>
  </conditionalFormatting>
  <conditionalFormatting sqref="L470 L459 L472:L476">
    <cfRule type="expression" dxfId="5048" priority="1719">
      <formula>$H459="CÉLULA CONSTRUTIVA"</formula>
    </cfRule>
  </conditionalFormatting>
  <conditionalFormatting sqref="L471">
    <cfRule type="expression" dxfId="5047" priority="1712">
      <formula>$H471="CÉLULA CONSTRUTIVA"</formula>
    </cfRule>
    <cfRule type="expression" dxfId="5046" priority="1713">
      <formula>$H471="ETAPA"</formula>
    </cfRule>
  </conditionalFormatting>
  <conditionalFormatting sqref="L477">
    <cfRule type="expression" dxfId="5045" priority="1544">
      <formula>$H477="CÉLULA CONSTRUTIVA"</formula>
    </cfRule>
  </conditionalFormatting>
  <conditionalFormatting sqref="L478">
    <cfRule type="expression" dxfId="5044" priority="1549">
      <formula>$H478="CÉLULA CONSTRUTIVA"</formula>
    </cfRule>
  </conditionalFormatting>
  <conditionalFormatting sqref="L482">
    <cfRule type="expression" dxfId="5043" priority="1546">
      <formula>$H482="CÉLULA CONSTRUTIVA"</formula>
    </cfRule>
  </conditionalFormatting>
  <conditionalFormatting sqref="L483 L485">
    <cfRule type="expression" dxfId="5042" priority="1548">
      <formula>$H483="CÉLULA CONSTRUTIVA"</formula>
    </cfRule>
  </conditionalFormatting>
  <conditionalFormatting sqref="L490">
    <cfRule type="expression" dxfId="5041" priority="7126">
      <formula>$H490="CÉLULA CONSTRUTIVA"</formula>
    </cfRule>
  </conditionalFormatting>
  <conditionalFormatting sqref="L495">
    <cfRule type="expression" dxfId="5040" priority="7131">
      <formula>$H495="CÉLULA CONSTRUTIVA"</formula>
    </cfRule>
  </conditionalFormatting>
  <conditionalFormatting sqref="L496 L498">
    <cfRule type="expression" dxfId="5039" priority="7164">
      <formula>$H496="CÉLULA CONSTRUTIVA"</formula>
    </cfRule>
  </conditionalFormatting>
  <conditionalFormatting sqref="L504 L542:L543">
    <cfRule type="expression" dxfId="5038" priority="1299">
      <formula>$H504="CÉLULA CONSTRUTIVA"</formula>
    </cfRule>
    <cfRule type="expression" dxfId="5037" priority="1300">
      <formula>$H504="ETAPA"</formula>
    </cfRule>
  </conditionalFormatting>
  <conditionalFormatting sqref="L505 L507">
    <cfRule type="expression" dxfId="5036" priority="1297">
      <formula>$H505="CÉLULA CONSTRUTIVA"</formula>
    </cfRule>
    <cfRule type="expression" dxfId="5035" priority="1298">
      <formula>$H505="ETAPA"</formula>
    </cfRule>
  </conditionalFormatting>
  <conditionalFormatting sqref="L506">
    <cfRule type="expression" dxfId="5034" priority="1291">
      <formula>$H506="CÉLULA CONSTRUTIVA"</formula>
    </cfRule>
    <cfRule type="expression" dxfId="5033" priority="1292">
      <formula>$H506="ETAPA"</formula>
    </cfRule>
  </conditionalFormatting>
  <conditionalFormatting sqref="L508">
    <cfRule type="expression" dxfId="5032" priority="1282">
      <formula>$H508="CÉLULA CONSTRUTIVA"</formula>
    </cfRule>
    <cfRule type="expression" dxfId="5031" priority="1283">
      <formula>$H508="ETAPA"</formula>
    </cfRule>
  </conditionalFormatting>
  <conditionalFormatting sqref="L513">
    <cfRule type="expression" dxfId="5030" priority="1289">
      <formula>$H513="CÉLULA CONSTRUTIVA"</formula>
    </cfRule>
    <cfRule type="expression" dxfId="5029" priority="1290">
      <formula>$H513="ETAPA"</formula>
    </cfRule>
  </conditionalFormatting>
  <conditionalFormatting sqref="L521:L524">
    <cfRule type="expression" dxfId="5028" priority="1287">
      <formula>$H521="CÉLULA CONSTRUTIVA"</formula>
    </cfRule>
    <cfRule type="expression" dxfId="5027" priority="1288">
      <formula>$H521="ETAPA"</formula>
    </cfRule>
  </conditionalFormatting>
  <conditionalFormatting sqref="L532 L534">
    <cfRule type="expression" dxfId="5026" priority="1293">
      <formula>$H532="CÉLULA CONSTRUTIVA"</formula>
    </cfRule>
    <cfRule type="expression" dxfId="5025" priority="1294">
      <formula>$H532="ETAPA"</formula>
    </cfRule>
  </conditionalFormatting>
  <conditionalFormatting sqref="L539">
    <cfRule type="expression" dxfId="5024" priority="1285">
      <formula>$H539="CÉLULA CONSTRUTIVA"</formula>
    </cfRule>
    <cfRule type="expression" dxfId="5023" priority="1286">
      <formula>$H539="ETAPA"</formula>
    </cfRule>
  </conditionalFormatting>
  <conditionalFormatting sqref="L540:L541">
    <cfRule type="expression" dxfId="5022" priority="1295">
      <formula>$H540="CÉLULA CONSTRUTIVA"</formula>
    </cfRule>
    <cfRule type="expression" dxfId="5021" priority="1296">
      <formula>$H540="ETAPA"</formula>
    </cfRule>
  </conditionalFormatting>
  <conditionalFormatting sqref="L545 L547">
    <cfRule type="expression" dxfId="5020" priority="849">
      <formula>$H545="CÉLULA CONSTRUTIVA"</formula>
    </cfRule>
    <cfRule type="expression" dxfId="5019" priority="850">
      <formula>$H545="ETAPA"</formula>
    </cfRule>
  </conditionalFormatting>
  <conditionalFormatting sqref="L546">
    <cfRule type="expression" dxfId="5018" priority="843">
      <formula>$H546="CÉLULA CONSTRUTIVA"</formula>
    </cfRule>
    <cfRule type="expression" dxfId="5017" priority="844">
      <formula>$H546="ETAPA"</formula>
    </cfRule>
  </conditionalFormatting>
  <conditionalFormatting sqref="L548">
    <cfRule type="expression" dxfId="5016" priority="834">
      <formula>$H548="CÉLULA CONSTRUTIVA"</formula>
    </cfRule>
    <cfRule type="expression" dxfId="5015" priority="835">
      <formula>$H548="ETAPA"</formula>
    </cfRule>
  </conditionalFormatting>
  <conditionalFormatting sqref="L557">
    <cfRule type="expression" dxfId="5014" priority="73">
      <formula>$H557="CÉLULA CONSTRUTIVA"</formula>
    </cfRule>
    <cfRule type="expression" dxfId="5013" priority="74">
      <formula>$H557="ETAPA"</formula>
    </cfRule>
  </conditionalFormatting>
  <conditionalFormatting sqref="L558:L560">
    <cfRule type="expression" dxfId="5012" priority="839">
      <formula>$H558="CÉLULA CONSTRUTIVA"</formula>
    </cfRule>
    <cfRule type="expression" dxfId="5011" priority="840">
      <formula>$H558="ETAPA"</formula>
    </cfRule>
  </conditionalFormatting>
  <conditionalFormatting sqref="L567 L569">
    <cfRule type="expression" dxfId="5010" priority="845">
      <formula>$H567="CÉLULA CONSTRUTIVA"</formula>
    </cfRule>
    <cfRule type="expression" dxfId="5009" priority="846">
      <formula>$H567="ETAPA"</formula>
    </cfRule>
  </conditionalFormatting>
  <conditionalFormatting sqref="L574">
    <cfRule type="expression" dxfId="5008" priority="837">
      <formula>$H574="CÉLULA CONSTRUTIVA"</formula>
    </cfRule>
    <cfRule type="expression" dxfId="5007" priority="838">
      <formula>$H574="ETAPA"</formula>
    </cfRule>
  </conditionalFormatting>
  <conditionalFormatting sqref="L579">
    <cfRule type="expression" dxfId="5006" priority="7062">
      <formula>$H579="CÉLULA CONSTRUTIVA"</formula>
    </cfRule>
    <cfRule type="expression" dxfId="5005" priority="7063">
      <formula>$H579="ETAPA"</formula>
    </cfRule>
  </conditionalFormatting>
  <conditionalFormatting sqref="L581">
    <cfRule type="expression" dxfId="5004" priority="7050">
      <formula>$H581="CÉLULA CONSTRUTIVA"</formula>
    </cfRule>
    <cfRule type="expression" dxfId="5003" priority="7051">
      <formula>$H581="ETAPA"</formula>
    </cfRule>
  </conditionalFormatting>
  <conditionalFormatting sqref="L585">
    <cfRule type="expression" dxfId="5002" priority="7059">
      <formula>$H585="CÉLULA CONSTRUTIVA"</formula>
    </cfRule>
    <cfRule type="expression" dxfId="5001" priority="7060">
      <formula>$H585="ETAPA"</formula>
    </cfRule>
  </conditionalFormatting>
  <conditionalFormatting sqref="L600 L602">
    <cfRule type="expression" dxfId="5000" priority="7086">
      <formula>$H600="CÉLULA CONSTRUTIVA"</formula>
    </cfRule>
    <cfRule type="expression" dxfId="4999" priority="7087">
      <formula>$H600="ETAPA"</formula>
    </cfRule>
  </conditionalFormatting>
  <conditionalFormatting sqref="L607">
    <cfRule type="expression" dxfId="4998" priority="7053">
      <formula>$H607="CÉLULA CONSTRUTIVA"</formula>
    </cfRule>
    <cfRule type="expression" dxfId="4997" priority="7054">
      <formula>$H607="ETAPA"</formula>
    </cfRule>
  </conditionalFormatting>
  <conditionalFormatting sqref="L611:L612">
    <cfRule type="expression" dxfId="4996" priority="7119">
      <formula>$H611="CÉLULA CONSTRUTIVA"</formula>
    </cfRule>
    <cfRule type="expression" dxfId="4995" priority="7120">
      <formula>$H611="ETAPA"</formula>
    </cfRule>
  </conditionalFormatting>
  <conditionalFormatting sqref="L620">
    <cfRule type="expression" dxfId="4994" priority="6575">
      <formula>$H620="CÉLULA CONSTRUTIVA"</formula>
    </cfRule>
    <cfRule type="expression" dxfId="4993" priority="6576">
      <formula>$H620="ETAPA"</formula>
    </cfRule>
  </conditionalFormatting>
  <conditionalFormatting sqref="L621:L622">
    <cfRule type="expression" dxfId="4992" priority="6572">
      <formula>$H621="CÉLULA CONSTRUTIVA"</formula>
    </cfRule>
    <cfRule type="expression" dxfId="4991" priority="6573">
      <formula>$H621="ETAPA"</formula>
    </cfRule>
  </conditionalFormatting>
  <conditionalFormatting sqref="L636:L637">
    <cfRule type="expression" dxfId="4990" priority="440">
      <formula>$H636="CÉLULA CONSTRUTIVA"</formula>
    </cfRule>
    <cfRule type="expression" dxfId="4989" priority="441">
      <formula>$H636="ETAPA"</formula>
    </cfRule>
  </conditionalFormatting>
  <conditionalFormatting sqref="L638 G640:O640 J648:J650 L641:L650">
    <cfRule type="expression" dxfId="4988" priority="444">
      <formula>$H638="CÉLULA CONSTRUTIVA"</formula>
    </cfRule>
    <cfRule type="expression" dxfId="4987" priority="445">
      <formula>$H638="ETAPA"</formula>
    </cfRule>
  </conditionalFormatting>
  <conditionalFormatting sqref="L654">
    <cfRule type="expression" dxfId="4986" priority="442">
      <formula>$H654="CÉLULA CONSTRUTIVA"</formula>
    </cfRule>
    <cfRule type="expression" dxfId="4985" priority="443">
      <formula>$H654="ETAPA"</formula>
    </cfRule>
  </conditionalFormatting>
  <conditionalFormatting sqref="L655">
    <cfRule type="expression" dxfId="4984" priority="438">
      <formula>$H655="CÉLULA CONSTRUTIVA"</formula>
    </cfRule>
    <cfRule type="expression" dxfId="4983" priority="439">
      <formula>$H655="ETAPA"</formula>
    </cfRule>
  </conditionalFormatting>
  <conditionalFormatting sqref="L656:L659">
    <cfRule type="expression" dxfId="4982" priority="425">
      <formula>$H656="CÉLULA CONSTRUTIVA"</formula>
    </cfRule>
    <cfRule type="expression" dxfId="4981" priority="426">
      <formula>$H656="ETAPA"</formula>
    </cfRule>
  </conditionalFormatting>
  <conditionalFormatting sqref="L668:L669">
    <cfRule type="expression" dxfId="4980" priority="294">
      <formula>$H668="CÉLULA CONSTRUTIVA"</formula>
    </cfRule>
    <cfRule type="expression" dxfId="4979" priority="295">
      <formula>$H668="ETAPA"</formula>
    </cfRule>
  </conditionalFormatting>
  <conditionalFormatting sqref="L670 G672:O672 N674 J677">
    <cfRule type="expression" dxfId="4978" priority="298">
      <formula>$H670="CÉLULA CONSTRUTIVA"</formula>
    </cfRule>
    <cfRule type="expression" dxfId="4977" priority="299">
      <formula>$H670="ETAPA"</formula>
    </cfRule>
  </conditionalFormatting>
  <conditionalFormatting sqref="L678">
    <cfRule type="expression" dxfId="4976" priority="296">
      <formula>$H678="CÉLULA CONSTRUTIVA"</formula>
    </cfRule>
    <cfRule type="expression" dxfId="4975" priority="297">
      <formula>$H678="ETAPA"</formula>
    </cfRule>
  </conditionalFormatting>
  <conditionalFormatting sqref="L679">
    <cfRule type="expression" dxfId="4974" priority="292">
      <formula>$H679="CÉLULA CONSTRUTIVA"</formula>
    </cfRule>
    <cfRule type="expression" dxfId="4973" priority="293">
      <formula>$H679="ETAPA"</formula>
    </cfRule>
  </conditionalFormatting>
  <conditionalFormatting sqref="L680">
    <cfRule type="expression" dxfId="4972" priority="279">
      <formula>$H680="CÉLULA CONSTRUTIVA"</formula>
    </cfRule>
    <cfRule type="expression" dxfId="4971" priority="280">
      <formula>$H680="ETAPA"</formula>
    </cfRule>
  </conditionalFormatting>
  <conditionalFormatting sqref="L684:L685">
    <cfRule type="expression" dxfId="4970" priority="7044">
      <formula>$H684="CÉLULA CONSTRUTIVA"</formula>
    </cfRule>
    <cfRule type="expression" dxfId="4969" priority="7045">
      <formula>$H684="ETAPA"</formula>
    </cfRule>
  </conditionalFormatting>
  <conditionalFormatting sqref="L697">
    <cfRule type="expression" dxfId="4968" priority="7156">
      <formula>$H697="CÉLULA CONSTRUTIVA"</formula>
    </cfRule>
  </conditionalFormatting>
  <conditionalFormatting sqref="L698">
    <cfRule type="expression" dxfId="4967" priority="7032">
      <formula>$H698="CÉLULA CONSTRUTIVA"</formula>
    </cfRule>
    <cfRule type="expression" dxfId="4966" priority="7033">
      <formula>$H698="ETAPA"</formula>
    </cfRule>
  </conditionalFormatting>
  <conditionalFormatting sqref="L699">
    <cfRule type="expression" dxfId="4965" priority="6683">
      <formula>$H699="CÉLULA CONSTRUTIVA"</formula>
    </cfRule>
    <cfRule type="expression" dxfId="4964" priority="6684">
      <formula>$H699="ETAPA"</formula>
    </cfRule>
  </conditionalFormatting>
  <conditionalFormatting sqref="L725">
    <cfRule type="expression" dxfId="4963" priority="4985">
      <formula>$H725="SUBETAPA"</formula>
    </cfRule>
    <cfRule type="expression" dxfId="4962" priority="4986">
      <formula>$H725="CÉLULA CONSTRUTIVA"</formula>
    </cfRule>
    <cfRule type="expression" dxfId="4961" priority="4987">
      <formula>$H725="ETAPA"</formula>
    </cfRule>
  </conditionalFormatting>
  <conditionalFormatting sqref="L732">
    <cfRule type="expression" dxfId="4960" priority="6655">
      <formula>$H732="CÉLULA CONSTRUTIVA"</formula>
    </cfRule>
    <cfRule type="expression" dxfId="4959" priority="6656">
      <formula>$H732="ETAPA"</formula>
    </cfRule>
  </conditionalFormatting>
  <conditionalFormatting sqref="L732:L739">
    <cfRule type="expression" dxfId="4958" priority="6654">
      <formula>$H732="SUBETAPA"</formula>
    </cfRule>
  </conditionalFormatting>
  <conditionalFormatting sqref="L70:M71">
    <cfRule type="expression" dxfId="4957" priority="7019">
      <formula>$H70="SUBETAPA"</formula>
    </cfRule>
  </conditionalFormatting>
  <conditionalFormatting sqref="L105:M105">
    <cfRule type="expression" dxfId="4956" priority="3950">
      <formula>$H105="ETAPA"</formula>
    </cfRule>
  </conditionalFormatting>
  <conditionalFormatting sqref="L122:M122">
    <cfRule type="expression" dxfId="4955" priority="3834">
      <formula>$H122="ETAPA"</formula>
    </cfRule>
  </conditionalFormatting>
  <conditionalFormatting sqref="L138:M138 L140:M140 K143:L144 L146:M146">
    <cfRule type="expression" dxfId="4954" priority="7000">
      <formula>$H138="SUBETAPA"</formula>
    </cfRule>
  </conditionalFormatting>
  <conditionalFormatting sqref="L148:M148">
    <cfRule type="expression" dxfId="4953" priority="3737">
      <formula>$H148="SUBETAPA"</formula>
    </cfRule>
  </conditionalFormatting>
  <conditionalFormatting sqref="L150:M150">
    <cfRule type="expression" dxfId="4952" priority="3722">
      <formula>$H150="SUBETAPA"</formula>
    </cfRule>
  </conditionalFormatting>
  <conditionalFormatting sqref="L152:M152">
    <cfRule type="expression" dxfId="4951" priority="3707">
      <formula>$H152="SUBETAPA"</formula>
    </cfRule>
  </conditionalFormatting>
  <conditionalFormatting sqref="L154:M154">
    <cfRule type="expression" dxfId="4950" priority="3692">
      <formula>$H154="SUBETAPA"</formula>
    </cfRule>
  </conditionalFormatting>
  <conditionalFormatting sqref="L160:M160 L162:M162 K165:L166 L168:M168">
    <cfRule type="expression" dxfId="4949" priority="3649">
      <formula>$H160="SUBETAPA"</formula>
    </cfRule>
  </conditionalFormatting>
  <conditionalFormatting sqref="L170:M170">
    <cfRule type="expression" dxfId="4948" priority="3510">
      <formula>$H170="SUBETAPA"</formula>
    </cfRule>
  </conditionalFormatting>
  <conditionalFormatting sqref="L172:M172">
    <cfRule type="expression" dxfId="4947" priority="3495">
      <formula>$H172="SUBETAPA"</formula>
    </cfRule>
  </conditionalFormatting>
  <conditionalFormatting sqref="L174:M174">
    <cfRule type="expression" dxfId="4946" priority="3480">
      <formula>$H174="SUBETAPA"</formula>
    </cfRule>
  </conditionalFormatting>
  <conditionalFormatting sqref="L176:M176">
    <cfRule type="expression" dxfId="4945" priority="3465">
      <formula>$H176="SUBETAPA"</formula>
    </cfRule>
  </conditionalFormatting>
  <conditionalFormatting sqref="L184:M184">
    <cfRule type="expression" dxfId="4944" priority="3422">
      <formula>$H184="SUBETAPA"</formula>
    </cfRule>
  </conditionalFormatting>
  <conditionalFormatting sqref="L186:M186">
    <cfRule type="expression" dxfId="4943" priority="3283">
      <formula>$H186="SUBETAPA"</formula>
    </cfRule>
  </conditionalFormatting>
  <conditionalFormatting sqref="L188:M188">
    <cfRule type="expression" dxfId="4942" priority="3268">
      <formula>$H188="SUBETAPA"</formula>
    </cfRule>
  </conditionalFormatting>
  <conditionalFormatting sqref="L228:M228">
    <cfRule type="expression" dxfId="4941" priority="7082">
      <formula>$H228="SUBETAPA"</formula>
    </cfRule>
  </conditionalFormatting>
  <conditionalFormatting sqref="L346:M346">
    <cfRule type="expression" dxfId="4940" priority="2737">
      <formula>$H346="SUBETAPA"</formula>
    </cfRule>
  </conditionalFormatting>
  <conditionalFormatting sqref="L353:M353">
    <cfRule type="expression" dxfId="4939" priority="2605">
      <formula>$H353="SUBETAPA"</formula>
    </cfRule>
  </conditionalFormatting>
  <conditionalFormatting sqref="L360:M360">
    <cfRule type="expression" dxfId="4938" priority="7141">
      <formula>$H360="SUBETAPA"</formula>
    </cfRule>
  </conditionalFormatting>
  <conditionalFormatting sqref="L363:M364">
    <cfRule type="expression" dxfId="4937" priority="2422">
      <formula>$H363="SUBETAPA"</formula>
    </cfRule>
  </conditionalFormatting>
  <conditionalFormatting sqref="L408:M408 L409:L411">
    <cfRule type="expression" dxfId="4936" priority="132">
      <formula>$H408="SUBETAPA"</formula>
    </cfRule>
    <cfRule type="expression" dxfId="4935" priority="133">
      <formula>$H408="CÉLULA CONSTRUTIVA"</formula>
    </cfRule>
    <cfRule type="expression" dxfId="4934" priority="134">
      <formula>$H408="ETAPA"</formula>
    </cfRule>
  </conditionalFormatting>
  <conditionalFormatting sqref="L413:M414">
    <cfRule type="expression" dxfId="4933" priority="2066">
      <formula>$H413="SUBETAPA"</formula>
    </cfRule>
  </conditionalFormatting>
  <conditionalFormatting sqref="L432:M432">
    <cfRule type="expression" dxfId="4932" priority="2004">
      <formula>$H432="SUBETAPA"</formula>
    </cfRule>
    <cfRule type="expression" dxfId="4931" priority="2005">
      <formula>$H432="CÉLULA CONSTRUTIVA"</formula>
    </cfRule>
    <cfRule type="expression" dxfId="4930" priority="2006">
      <formula>$H432="ETAPA"</formula>
    </cfRule>
  </conditionalFormatting>
  <conditionalFormatting sqref="L435:M436">
    <cfRule type="expression" dxfId="4929" priority="7127">
      <formula>$H435="SUBETAPA"</formula>
    </cfRule>
  </conditionalFormatting>
  <conditionalFormatting sqref="L454:M454">
    <cfRule type="expression" dxfId="4928" priority="6723">
      <formula>$H454="SUBETAPA"</formula>
    </cfRule>
    <cfRule type="expression" dxfId="4927" priority="6724">
      <formula>$H454="CÉLULA CONSTRUTIVA"</formula>
    </cfRule>
    <cfRule type="expression" dxfId="4926" priority="6725">
      <formula>$H454="ETAPA"</formula>
    </cfRule>
  </conditionalFormatting>
  <conditionalFormatting sqref="L466:M466">
    <cfRule type="expression" dxfId="4925" priority="1717">
      <formula>$H466="SUBETAPA"</formula>
    </cfRule>
  </conditionalFormatting>
  <conditionalFormatting sqref="L483:M483">
    <cfRule type="expression" dxfId="4924" priority="1547">
      <formula>$H483="SUBETAPA"</formula>
    </cfRule>
  </conditionalFormatting>
  <conditionalFormatting sqref="L496:M496">
    <cfRule type="expression" dxfId="4923" priority="7163">
      <formula>$H496="SUBETAPA"</formula>
    </cfRule>
  </conditionalFormatting>
  <conditionalFormatting sqref="L503:M508 G544:M548 G577:M581">
    <cfRule type="expression" dxfId="4922" priority="7049">
      <formula>$H503="SUBETAPA"</formula>
    </cfRule>
  </conditionalFormatting>
  <conditionalFormatting sqref="L65:N69 L75:M75 G133:L133">
    <cfRule type="expression" dxfId="4921" priority="7178">
      <formula>$H65="SUBETAPA"</formula>
    </cfRule>
  </conditionalFormatting>
  <conditionalFormatting sqref="L72:O74">
    <cfRule type="expression" dxfId="4920" priority="6955">
      <formula>$H72="SUBETAPA"</formula>
    </cfRule>
  </conditionalFormatting>
  <conditionalFormatting sqref="L139:O139">
    <cfRule type="expression" dxfId="4919" priority="6943">
      <formula>$H139="SUBETAPA"</formula>
    </cfRule>
  </conditionalFormatting>
  <conditionalFormatting sqref="L145:O145">
    <cfRule type="expression" dxfId="4918" priority="6946">
      <formula>$H145="SUBETAPA"</formula>
    </cfRule>
  </conditionalFormatting>
  <conditionalFormatting sqref="L147:O147 L149:O149 L151:O151 L153:O153">
    <cfRule type="expression" dxfId="4917" priority="6949">
      <formula>$H147="SUBETAPA"</formula>
    </cfRule>
  </conditionalFormatting>
  <conditionalFormatting sqref="L161:O161">
    <cfRule type="expression" dxfId="4916" priority="3639">
      <formula>$H161="SUBETAPA"</formula>
    </cfRule>
  </conditionalFormatting>
  <conditionalFormatting sqref="L167:O167">
    <cfRule type="expression" dxfId="4915" priority="3642">
      <formula>$H167="SUBETAPA"</formula>
    </cfRule>
  </conditionalFormatting>
  <conditionalFormatting sqref="L465:O465">
    <cfRule type="expression" dxfId="4914" priority="1715">
      <formula>$H465="SUBETAPA"</formula>
    </cfRule>
  </conditionalFormatting>
  <conditionalFormatting sqref="L482:O482">
    <cfRule type="expression" dxfId="4913" priority="1545">
      <formula>$H482="SUBETAPA"</formula>
    </cfRule>
  </conditionalFormatting>
  <conditionalFormatting sqref="L495:O495">
    <cfRule type="expression" dxfId="4912" priority="7130">
      <formula>$H495="SUBETAPA"</formula>
    </cfRule>
  </conditionalFormatting>
  <conditionalFormatting sqref="L347:P347">
    <cfRule type="expression" dxfId="4911" priority="2740">
      <formula>$H347="SUBETAPA"</formula>
    </cfRule>
  </conditionalFormatting>
  <conditionalFormatting sqref="L354:P354">
    <cfRule type="expression" dxfId="4910" priority="2608">
      <formula>$H354="SUBETAPA"</formula>
    </cfRule>
  </conditionalFormatting>
  <conditionalFormatting sqref="L361:P361">
    <cfRule type="expression" dxfId="4909" priority="7144">
      <formula>$H361="SUBETAPA"</formula>
    </cfRule>
  </conditionalFormatting>
  <conditionalFormatting sqref="L513:P513">
    <cfRule type="expression" dxfId="4908" priority="1052">
      <formula>$H513="SUBETAPA"</formula>
    </cfRule>
  </conditionalFormatting>
  <conditionalFormatting sqref="L585:P585">
    <cfRule type="expression" dxfId="4907" priority="6036">
      <formula>$H585="SUBETAPA"</formula>
    </cfRule>
  </conditionalFormatting>
  <conditionalFormatting sqref="M8:M10 O8:P10 M11:O11">
    <cfRule type="expression" dxfId="4906" priority="7529">
      <formula>$H8="SUBETAPA"</formula>
    </cfRule>
  </conditionalFormatting>
  <conditionalFormatting sqref="M12:M17">
    <cfRule type="expression" dxfId="4905" priority="6964">
      <formula>$H12="SUBETAPA"</formula>
    </cfRule>
  </conditionalFormatting>
  <conditionalFormatting sqref="M13:M14">
    <cfRule type="expression" dxfId="4904" priority="7524">
      <formula>$H13="CÉLULA CONSTRUTIVA"</formula>
    </cfRule>
    <cfRule type="expression" dxfId="4903" priority="7525">
      <formula>$H13="ETAPA"</formula>
    </cfRule>
  </conditionalFormatting>
  <conditionalFormatting sqref="M16">
    <cfRule type="expression" dxfId="4902" priority="7521">
      <formula>$H16="CÉLULA CONSTRUTIVA"</formula>
    </cfRule>
    <cfRule type="expression" dxfId="4901" priority="7522">
      <formula>$H16="ETAPA"</formula>
    </cfRule>
  </conditionalFormatting>
  <conditionalFormatting sqref="M17">
    <cfRule type="expression" dxfId="4900" priority="6965">
      <formula>$H17="CÉLULA CONSTRUTIVA"</formula>
    </cfRule>
    <cfRule type="expression" dxfId="4899" priority="6966">
      <formula>$H17="ETAPA"</formula>
    </cfRule>
  </conditionalFormatting>
  <conditionalFormatting sqref="M19">
    <cfRule type="expression" dxfId="4898" priority="6677">
      <formula>$H19="CÉLULA CONSTRUTIVA"</formula>
    </cfRule>
    <cfRule type="expression" dxfId="4897" priority="6678">
      <formula>$H19="ETAPA"</formula>
    </cfRule>
  </conditionalFormatting>
  <conditionalFormatting sqref="M19:M23">
    <cfRule type="expression" dxfId="4896" priority="6676">
      <formula>$H19="SUBETAPA"</formula>
    </cfRule>
  </conditionalFormatting>
  <conditionalFormatting sqref="M20">
    <cfRule type="expression" dxfId="4895" priority="7518">
      <formula>$H20="CÉLULA CONSTRUTIVA"</formula>
    </cfRule>
    <cfRule type="expression" dxfId="4894" priority="7519">
      <formula>$H20="ETAPA"</formula>
    </cfRule>
  </conditionalFormatting>
  <conditionalFormatting sqref="M27:M28">
    <cfRule type="expression" dxfId="4893" priority="7515">
      <formula>$H27="CÉLULA CONSTRUTIVA"</formula>
    </cfRule>
    <cfRule type="expression" dxfId="4892" priority="7516">
      <formula>$H27="ETAPA"</formula>
    </cfRule>
  </conditionalFormatting>
  <conditionalFormatting sqref="M30:M31">
    <cfRule type="expression" dxfId="4891" priority="7503">
      <formula>$H30="CÉLULA CONSTRUTIVA"</formula>
    </cfRule>
    <cfRule type="expression" dxfId="4890" priority="7504">
      <formula>$H30="ETAPA"</formula>
    </cfRule>
  </conditionalFormatting>
  <conditionalFormatting sqref="M32">
    <cfRule type="expression" dxfId="4889" priority="7500">
      <formula>$H32="CÉLULA CONSTRUTIVA"</formula>
    </cfRule>
    <cfRule type="expression" dxfId="4888" priority="7501">
      <formula>$H32="ETAPA"</formula>
    </cfRule>
  </conditionalFormatting>
  <conditionalFormatting sqref="M34">
    <cfRule type="expression" dxfId="4887" priority="7512">
      <formula>$H34="CÉLULA CONSTRUTIVA"</formula>
    </cfRule>
    <cfRule type="expression" dxfId="4886" priority="7513">
      <formula>$H34="ETAPA"</formula>
    </cfRule>
  </conditionalFormatting>
  <conditionalFormatting sqref="M41:M46">
    <cfRule type="expression" dxfId="4885" priority="7509">
      <formula>$H41="CÉLULA CONSTRUTIVA"</formula>
    </cfRule>
    <cfRule type="expression" dxfId="4884" priority="7510">
      <formula>$H41="ETAPA"</formula>
    </cfRule>
  </conditionalFormatting>
  <conditionalFormatting sqref="M41:M47">
    <cfRule type="expression" dxfId="4883" priority="7508">
      <formula>$H41="SUBETAPA"</formula>
    </cfRule>
  </conditionalFormatting>
  <conditionalFormatting sqref="M52:M55">
    <cfRule type="expression" dxfId="4882" priority="7213">
      <formula>$H52="SUBETAPA"</formula>
    </cfRule>
  </conditionalFormatting>
  <conditionalFormatting sqref="M62:M64">
    <cfRule type="expression" dxfId="4881" priority="7289">
      <formula>$H62="SUBETAPA"</formula>
    </cfRule>
  </conditionalFormatting>
  <conditionalFormatting sqref="M63:M64">
    <cfRule type="expression" dxfId="4880" priority="7290">
      <formula>$H63="CÉLULA CONSTRUTIVA"</formula>
    </cfRule>
    <cfRule type="expression" dxfId="4879" priority="7291">
      <formula>$H63="ETAPA"</formula>
    </cfRule>
  </conditionalFormatting>
  <conditionalFormatting sqref="M65:M69 P133 G247:N247 G248:M248 G249:N249 G250:M250 G256:O258 O359 G705:P705">
    <cfRule type="expression" dxfId="4878" priority="7931">
      <formula>$H65="CÉLULA CONSTRUTIVA"</formula>
    </cfRule>
  </conditionalFormatting>
  <conditionalFormatting sqref="M65:M69 P133 G247:N247 G248:M248 G249:N249 G250:M250 G256:P258 O359 P704:P708">
    <cfRule type="expression" dxfId="4877" priority="7932">
      <formula>$H65="ETAPA"</formula>
    </cfRule>
  </conditionalFormatting>
  <conditionalFormatting sqref="M70">
    <cfRule type="expression" dxfId="4876" priority="7287">
      <formula>$H70="CÉLULA CONSTRUTIVA"</formula>
    </cfRule>
    <cfRule type="expression" dxfId="4875" priority="7288">
      <formula>$H70="ETAPA"</formula>
    </cfRule>
  </conditionalFormatting>
  <conditionalFormatting sqref="M77">
    <cfRule type="expression" dxfId="4874" priority="6784">
      <formula>$H77="CÉLULA CONSTRUTIVA"</formula>
    </cfRule>
    <cfRule type="expression" dxfId="4873" priority="6785">
      <formula>$H77="ETAPA"</formula>
    </cfRule>
  </conditionalFormatting>
  <conditionalFormatting sqref="M77:M78">
    <cfRule type="expression" dxfId="4872" priority="6783">
      <formula>$H77="SUBETAPA"</formula>
    </cfRule>
  </conditionalFormatting>
  <conditionalFormatting sqref="M90 O90:P90">
    <cfRule type="expression" dxfId="4871" priority="7823">
      <formula>$H90="ETAPA"</formula>
    </cfRule>
  </conditionalFormatting>
  <conditionalFormatting sqref="M95">
    <cfRule type="expression" dxfId="4870" priority="117">
      <formula>$H95="ETAPA"</formula>
    </cfRule>
  </conditionalFormatting>
  <conditionalFormatting sqref="M99:M100 O99:P100 M104 O104:P104">
    <cfRule type="expression" dxfId="4869" priority="3970">
      <formula>$H99="SUBETAPA"</formula>
    </cfRule>
  </conditionalFormatting>
  <conditionalFormatting sqref="M105">
    <cfRule type="expression" dxfId="4868" priority="3957">
      <formula>$H105="CÉLULA CONSTRUTIVA"</formula>
    </cfRule>
    <cfRule type="expression" dxfId="4867" priority="3958">
      <formula>$H105="ETAPA"</formula>
    </cfRule>
  </conditionalFormatting>
  <conditionalFormatting sqref="M106 O106:P106 N105:O105">
    <cfRule type="expression" dxfId="4866" priority="3963">
      <formula>$H105="ETAPA"</formula>
    </cfRule>
  </conditionalFormatting>
  <conditionalFormatting sqref="M116:M117 O116:P117 M121 O121:P121">
    <cfRule type="expression" dxfId="4865" priority="3854">
      <formula>$H116="SUBETAPA"</formula>
    </cfRule>
  </conditionalFormatting>
  <conditionalFormatting sqref="M122">
    <cfRule type="expression" dxfId="4864" priority="3841">
      <formula>$H122="CÉLULA CONSTRUTIVA"</formula>
    </cfRule>
    <cfRule type="expression" dxfId="4863" priority="3842">
      <formula>$H122="ETAPA"</formula>
    </cfRule>
  </conditionalFormatting>
  <conditionalFormatting sqref="M123 O123:P123 N122:O122">
    <cfRule type="expression" dxfId="4862" priority="3847">
      <formula>$H122="ETAPA"</formula>
    </cfRule>
  </conditionalFormatting>
  <conditionalFormatting sqref="M128">
    <cfRule type="expression" dxfId="4861" priority="47">
      <formula>$H128="ETAPA"</formula>
    </cfRule>
  </conditionalFormatting>
  <conditionalFormatting sqref="M133">
    <cfRule type="expression" dxfId="4860" priority="7853">
      <formula>$H133="CÉLULA CONSTRUTIVA"</formula>
    </cfRule>
    <cfRule type="expression" dxfId="4859" priority="7854">
      <formula>$H133="ETAPA"</formula>
    </cfRule>
  </conditionalFormatting>
  <conditionalFormatting sqref="M190:M192 O190:P192 G190:K194 M193:O193 M194 O194:P194">
    <cfRule type="expression" dxfId="4858" priority="7619">
      <formula>$H190="ETAPA"</formula>
    </cfRule>
  </conditionalFormatting>
  <conditionalFormatting sqref="M190:M192 O190:P192 M194 O194:P194">
    <cfRule type="expression" dxfId="4857" priority="7617">
      <formula>$H190="SUBETAPA"</formula>
    </cfRule>
  </conditionalFormatting>
  <conditionalFormatting sqref="M211 O211">
    <cfRule type="expression" dxfId="4856" priority="7676">
      <formula>$H211="CÉLULA CONSTRUTIVA"</formula>
    </cfRule>
    <cfRule type="expression" dxfId="4855" priority="7677">
      <formula>$H211="ETAPA"</formula>
    </cfRule>
  </conditionalFormatting>
  <conditionalFormatting sqref="M223">
    <cfRule type="expression" dxfId="4854" priority="4062">
      <formula>$H223="SUBETAPA"</formula>
    </cfRule>
    <cfRule type="expression" dxfId="4853" priority="4063">
      <formula>$H223="CÉLULA CONSTRUTIVA"</formula>
    </cfRule>
    <cfRule type="expression" dxfId="4852" priority="4064">
      <formula>$H223="ETAPA"</formula>
    </cfRule>
  </conditionalFormatting>
  <conditionalFormatting sqref="M224">
    <cfRule type="expression" dxfId="4851" priority="4059">
      <formula>$H224="SUBETAPA"</formula>
    </cfRule>
    <cfRule type="expression" dxfId="4850" priority="4060">
      <formula>$H224="CÉLULA CONSTRUTIVA"</formula>
    </cfRule>
    <cfRule type="expression" dxfId="4849" priority="4061">
      <formula>$H224="ETAPA"</formula>
    </cfRule>
  </conditionalFormatting>
  <conditionalFormatting sqref="M226:M227">
    <cfRule type="expression" dxfId="4848" priority="4056">
      <formula>$H226="SUBETAPA"</formula>
    </cfRule>
    <cfRule type="expression" dxfId="4847" priority="4057">
      <formula>$H226="CÉLULA CONSTRUTIVA"</formula>
    </cfRule>
    <cfRule type="expression" dxfId="4846" priority="4058">
      <formula>$H226="ETAPA"</formula>
    </cfRule>
  </conditionalFormatting>
  <conditionalFormatting sqref="M229:M232">
    <cfRule type="expression" dxfId="4845" priority="4053">
      <formula>$H229="SUBETAPA"</formula>
    </cfRule>
    <cfRule type="expression" dxfId="4844" priority="4054">
      <formula>$H229="CÉLULA CONSTRUTIVA"</formula>
    </cfRule>
    <cfRule type="expression" dxfId="4843" priority="4055">
      <formula>$H229="ETAPA"</formula>
    </cfRule>
  </conditionalFormatting>
  <conditionalFormatting sqref="M252 O252:P252 G252:K253 M253:O253">
    <cfRule type="expression" dxfId="4842" priority="7667">
      <formula>$H252="ETAPA"</formula>
    </cfRule>
  </conditionalFormatting>
  <conditionalFormatting sqref="M268 O268:P268 G268:K269 M269:O269">
    <cfRule type="expression" dxfId="4841" priority="7539">
      <formula>$H268="ETAPA"</formula>
    </cfRule>
  </conditionalFormatting>
  <conditionalFormatting sqref="M268 O268:P268 M269:O269">
    <cfRule type="expression" dxfId="4840" priority="7537">
      <formula>$H268="SUBETAPA"</formula>
    </cfRule>
  </conditionalFormatting>
  <conditionalFormatting sqref="M276">
    <cfRule type="expression" dxfId="4839" priority="7365">
      <formula>$H276="CÉLULA CONSTRUTIVA"</formula>
    </cfRule>
    <cfRule type="expression" dxfId="4838" priority="7366">
      <formula>$H276="ETAPA"</formula>
    </cfRule>
  </conditionalFormatting>
  <conditionalFormatting sqref="M301">
    <cfRule type="expression" dxfId="4837" priority="3177">
      <formula>$H301="CÉLULA CONSTRUTIVA"</formula>
    </cfRule>
    <cfRule type="expression" dxfId="4836" priority="3178">
      <formula>$H301="ETAPA"</formula>
    </cfRule>
  </conditionalFormatting>
  <conditionalFormatting sqref="M303 M304:N304 M309 G309:K311 M310:O310 M311 O311 G313:K314 M313:O314 J316:K316 M316">
    <cfRule type="expression" dxfId="4835" priority="3208">
      <formula>$H303="CÉLULA CONSTRUTIVA"</formula>
    </cfRule>
    <cfRule type="expression" dxfId="4834" priority="3209">
      <formula>$H303="ETAPA"</formula>
    </cfRule>
  </conditionalFormatting>
  <conditionalFormatting sqref="M303 M304:N304 M309 M310:O310 M311">
    <cfRule type="expression" dxfId="4833" priority="3207">
      <formula>$H303="SUBETAPA"</formula>
    </cfRule>
  </conditionalFormatting>
  <conditionalFormatting sqref="M323">
    <cfRule type="expression" dxfId="4832" priority="2955">
      <formula>$H323="CÉLULA CONSTRUTIVA"</formula>
    </cfRule>
    <cfRule type="expression" dxfId="4831" priority="2956">
      <formula>$H323="ETAPA"</formula>
    </cfRule>
  </conditionalFormatting>
  <conditionalFormatting sqref="M325 M326:N326 M327 G327:K329 M328:O328 M329 O329 G331:K332 M331:O332">
    <cfRule type="expression" dxfId="4830" priority="2986">
      <formula>$H325="CÉLULA CONSTRUTIVA"</formula>
    </cfRule>
    <cfRule type="expression" dxfId="4829" priority="2987">
      <formula>$H325="ETAPA"</formula>
    </cfRule>
  </conditionalFormatting>
  <conditionalFormatting sqref="M325 M326:N326 M327 M328:O328 M329">
    <cfRule type="expression" dxfId="4828" priority="2985">
      <formula>$H325="SUBETAPA"</formula>
    </cfRule>
  </conditionalFormatting>
  <conditionalFormatting sqref="M340 G337:P339 G341:O345">
    <cfRule type="expression" dxfId="4827" priority="2751">
      <formula>$H337="SUBETAPA"</formula>
    </cfRule>
  </conditionalFormatting>
  <conditionalFormatting sqref="M340 P347 G337:P339 G341:O345">
    <cfRule type="expression" dxfId="4826" priority="2752">
      <formula>$H337="CÉLULA CONSTRUTIVA"</formula>
    </cfRule>
    <cfRule type="expression" dxfId="4825" priority="2753">
      <formula>$H337="ETAPA"</formula>
    </cfRule>
  </conditionalFormatting>
  <conditionalFormatting sqref="M370 O370:P370 M375 O375:P375 G377:K377 M377:O377 M396 O396:P396 N410:O410 G410:K411 M411:O411 G370:K375 M371:O374 G397:K400 M397:O400">
    <cfRule type="expression" dxfId="4824" priority="2463">
      <formula>$H370="CÉLULA CONSTRUTIVA"</formula>
    </cfRule>
    <cfRule type="expression" dxfId="4823" priority="2464">
      <formula>$H370="ETAPA"</formula>
    </cfRule>
  </conditionalFormatting>
  <conditionalFormatting sqref="M370 O370:P370 M375 O375:P375 M396 O396:P396 M371:O374">
    <cfRule type="expression" dxfId="4822" priority="2462">
      <formula>$H370="SUBETAPA"</formula>
    </cfRule>
  </conditionalFormatting>
  <conditionalFormatting sqref="M381 O381 M382:O382 M383 O383 M386 O386 M387:O395">
    <cfRule type="expression" dxfId="4821" priority="2397">
      <formula>$H381="SUBETAPA"</formula>
    </cfRule>
    <cfRule type="expression" dxfId="4820" priority="2399">
      <formula>$H381="ETAPA"</formula>
    </cfRule>
  </conditionalFormatting>
  <conditionalFormatting sqref="M409">
    <cfRule type="expression" dxfId="4819" priority="2360">
      <formula>$H409="SUBETAPA"</formula>
    </cfRule>
    <cfRule type="expression" dxfId="4818" priority="2361">
      <formula>$H409="CÉLULA CONSTRUTIVA"</formula>
    </cfRule>
    <cfRule type="expression" dxfId="4817" priority="2362">
      <formula>$H409="ETAPA"</formula>
    </cfRule>
  </conditionalFormatting>
  <conditionalFormatting sqref="M417 O417:P417 G419:K419 M419:O419 M422 O422:P422 G422:K422 M423:O424 N433:O433 G423:I424 K423:K424">
    <cfRule type="expression" dxfId="4816" priority="2107">
      <formula>$H417="CÉLULA CONSTRUTIVA"</formula>
    </cfRule>
    <cfRule type="expression" dxfId="4815" priority="2108">
      <formula>$H417="ETAPA"</formula>
    </cfRule>
  </conditionalFormatting>
  <conditionalFormatting sqref="M417 O417:P417 M422 O422:P422">
    <cfRule type="expression" dxfId="4814" priority="2106">
      <formula>$H417="SUBETAPA"</formula>
    </cfRule>
  </conditionalFormatting>
  <conditionalFormatting sqref="M420 O420 M421:O421">
    <cfRule type="expression" dxfId="4813" priority="2041">
      <formula>$H420="SUBETAPA"</formula>
    </cfRule>
    <cfRule type="expression" dxfId="4812" priority="2043">
      <formula>$H420="ETAPA"</formula>
    </cfRule>
  </conditionalFormatting>
  <conditionalFormatting sqref="M433">
    <cfRule type="expression" dxfId="4811" priority="98">
      <formula>$H433="SUBETAPA"</formula>
    </cfRule>
    <cfRule type="expression" dxfId="4810" priority="99">
      <formula>$H433="CÉLULA CONSTRUTIVA"</formula>
    </cfRule>
    <cfRule type="expression" dxfId="4809" priority="100">
      <formula>$H433="ETAPA"</formula>
    </cfRule>
  </conditionalFormatting>
  <conditionalFormatting sqref="M442 O442 M443:O443">
    <cfRule type="expression" dxfId="4808" priority="6854">
      <formula>$H442="SUBETAPA"</formula>
    </cfRule>
    <cfRule type="expression" dxfId="4807" priority="6856">
      <formula>$H442="ETAPA"</formula>
    </cfRule>
  </conditionalFormatting>
  <conditionalFormatting sqref="M460">
    <cfRule type="expression" dxfId="4806" priority="1703">
      <formula>$H460="CÉLULA CONSTRUTIVA"</formula>
    </cfRule>
    <cfRule type="expression" dxfId="4805" priority="1704">
      <formula>$H460="ETAPA"</formula>
    </cfRule>
  </conditionalFormatting>
  <conditionalFormatting sqref="M506">
    <cfRule type="expression" dxfId="4804" priority="1312">
      <formula>$H506="CÉLULA CONSTRUTIVA"</formula>
    </cfRule>
    <cfRule type="expression" dxfId="4803" priority="1313">
      <formula>$H506="ETAPA"</formula>
    </cfRule>
  </conditionalFormatting>
  <conditionalFormatting sqref="M508">
    <cfRule type="expression" dxfId="4802" priority="1303">
      <formula>$H508="CÉLULA CONSTRUTIVA"</formula>
    </cfRule>
    <cfRule type="expression" dxfId="4801" priority="1304">
      <formula>$H508="ETAPA"</formula>
    </cfRule>
  </conditionalFormatting>
  <conditionalFormatting sqref="M513">
    <cfRule type="expression" dxfId="4800" priority="1310">
      <formula>$H513="CÉLULA CONSTRUTIVA"</formula>
    </cfRule>
    <cfRule type="expression" dxfId="4799" priority="1311">
      <formula>$H513="ETAPA"</formula>
    </cfRule>
  </conditionalFormatting>
  <conditionalFormatting sqref="M521:M524">
    <cfRule type="expression" dxfId="4798" priority="1308">
      <formula>$H521="CÉLULA CONSTRUTIVA"</formula>
    </cfRule>
    <cfRule type="expression" dxfId="4797" priority="1309">
      <formula>$H521="ETAPA"</formula>
    </cfRule>
  </conditionalFormatting>
  <conditionalFormatting sqref="M539">
    <cfRule type="expression" dxfId="4796" priority="1306">
      <formula>$H539="CÉLULA CONSTRUTIVA"</formula>
    </cfRule>
    <cfRule type="expression" dxfId="4795" priority="1307">
      <formula>$H539="ETAPA"</formula>
    </cfRule>
  </conditionalFormatting>
  <conditionalFormatting sqref="M539:M540">
    <cfRule type="expression" dxfId="4794" priority="1305">
      <formula>$H539="SUBETAPA"</formula>
    </cfRule>
  </conditionalFormatting>
  <conditionalFormatting sqref="M540 O540:P540 G540:K541 M541:O541">
    <cfRule type="expression" dxfId="4793" priority="1322">
      <formula>$H540="ETAPA"</formula>
    </cfRule>
  </conditionalFormatting>
  <conditionalFormatting sqref="M546">
    <cfRule type="expression" dxfId="4792" priority="862">
      <formula>$H546="CÉLULA CONSTRUTIVA"</formula>
    </cfRule>
    <cfRule type="expression" dxfId="4791" priority="863">
      <formula>$H546="ETAPA"</formula>
    </cfRule>
  </conditionalFormatting>
  <conditionalFormatting sqref="M548">
    <cfRule type="expression" dxfId="4790" priority="853">
      <formula>$H548="CÉLULA CONSTRUTIVA"</formula>
    </cfRule>
    <cfRule type="expression" dxfId="4789" priority="854">
      <formula>$H548="ETAPA"</formula>
    </cfRule>
  </conditionalFormatting>
  <conditionalFormatting sqref="M557">
    <cfRule type="expression" dxfId="4788" priority="75">
      <formula>$H557="CÉLULA CONSTRUTIVA"</formula>
    </cfRule>
    <cfRule type="expression" dxfId="4787" priority="76">
      <formula>$H557="ETAPA"</formula>
    </cfRule>
  </conditionalFormatting>
  <conditionalFormatting sqref="M558:M560">
    <cfRule type="expression" dxfId="4786" priority="858">
      <formula>$H558="CÉLULA CONSTRUTIVA"</formula>
    </cfRule>
    <cfRule type="expression" dxfId="4785" priority="859">
      <formula>$H558="ETAPA"</formula>
    </cfRule>
  </conditionalFormatting>
  <conditionalFormatting sqref="M574">
    <cfRule type="expression" dxfId="4784" priority="856">
      <formula>$H574="CÉLULA CONSTRUTIVA"</formula>
    </cfRule>
    <cfRule type="expression" dxfId="4783" priority="857">
      <formula>$H574="ETAPA"</formula>
    </cfRule>
  </conditionalFormatting>
  <conditionalFormatting sqref="M579">
    <cfRule type="expression" dxfId="4782" priority="7356">
      <formula>$H579="CÉLULA CONSTRUTIVA"</formula>
    </cfRule>
    <cfRule type="expression" dxfId="4781" priority="7357">
      <formula>$H579="ETAPA"</formula>
    </cfRule>
  </conditionalFormatting>
  <conditionalFormatting sqref="M581">
    <cfRule type="expression" dxfId="4780" priority="7344">
      <formula>$H581="CÉLULA CONSTRUTIVA"</formula>
    </cfRule>
    <cfRule type="expression" dxfId="4779" priority="7345">
      <formula>$H581="ETAPA"</formula>
    </cfRule>
  </conditionalFormatting>
  <conditionalFormatting sqref="M585">
    <cfRule type="expression" dxfId="4778" priority="7353">
      <formula>$H585="CÉLULA CONSTRUTIVA"</formula>
    </cfRule>
    <cfRule type="expression" dxfId="4777" priority="7354">
      <formula>$H585="ETAPA"</formula>
    </cfRule>
  </conditionalFormatting>
  <conditionalFormatting sqref="M607">
    <cfRule type="expression" dxfId="4776" priority="7347">
      <formula>$H607="CÉLULA CONSTRUTIVA"</formula>
    </cfRule>
    <cfRule type="expression" dxfId="4775" priority="7348">
      <formula>$H607="ETAPA"</formula>
    </cfRule>
  </conditionalFormatting>
  <conditionalFormatting sqref="M636">
    <cfRule type="expression" dxfId="4774" priority="331">
      <formula>$H636="SUBETAPA"</formula>
    </cfRule>
    <cfRule type="expression" dxfId="4773" priority="332">
      <formula>$H636="CÉLULA CONSTRUTIVA"</formula>
    </cfRule>
    <cfRule type="expression" dxfId="4772" priority="333">
      <formula>$H636="ETAPA"</formula>
    </cfRule>
  </conditionalFormatting>
  <conditionalFormatting sqref="M637">
    <cfRule type="expression" dxfId="4771" priority="334">
      <formula>$H637="SUBETAPA"</formula>
    </cfRule>
    <cfRule type="expression" dxfId="4770" priority="335">
      <formula>$H637="CÉLULA CONSTRUTIVA"</formula>
    </cfRule>
    <cfRule type="expression" dxfId="4769" priority="336">
      <formula>$H637="ETAPA"</formula>
    </cfRule>
  </conditionalFormatting>
  <conditionalFormatting sqref="M638 N639 G653:O653 N651 N644 M641:M643">
    <cfRule type="expression" dxfId="4768" priority="328">
      <formula>$H638="SUBETAPA"</formula>
    </cfRule>
    <cfRule type="expression" dxfId="4767" priority="329">
      <formula>$H638="CÉLULA CONSTRUTIVA"</formula>
    </cfRule>
    <cfRule type="expression" dxfId="4766" priority="330">
      <formula>$H638="ETAPA"</formula>
    </cfRule>
  </conditionalFormatting>
  <conditionalFormatting sqref="M655">
    <cfRule type="expression" dxfId="4765" priority="448">
      <formula>$H655="CÉLULA CONSTRUTIVA"</formula>
    </cfRule>
    <cfRule type="expression" dxfId="4764" priority="449">
      <formula>$H655="ETAPA"</formula>
    </cfRule>
  </conditionalFormatting>
  <conditionalFormatting sqref="M656:M665">
    <cfRule type="expression" dxfId="4763" priority="427">
      <formula>$H656="CÉLULA CONSTRUTIVA"</formula>
    </cfRule>
    <cfRule type="expression" dxfId="4762" priority="428">
      <formula>$H656="ETAPA"</formula>
    </cfRule>
  </conditionalFormatting>
  <conditionalFormatting sqref="M668">
    <cfRule type="expression" dxfId="4761" priority="185">
      <formula>$H668="SUBETAPA"</formula>
    </cfRule>
    <cfRule type="expression" dxfId="4760" priority="186">
      <formula>$H668="CÉLULA CONSTRUTIVA"</formula>
    </cfRule>
    <cfRule type="expression" dxfId="4759" priority="187">
      <formula>$H668="ETAPA"</formula>
    </cfRule>
  </conditionalFormatting>
  <conditionalFormatting sqref="M669">
    <cfRule type="expression" dxfId="4758" priority="188">
      <formula>$H669="SUBETAPA"</formula>
    </cfRule>
    <cfRule type="expression" dxfId="4757" priority="189">
      <formula>$H669="CÉLULA CONSTRUTIVA"</formula>
    </cfRule>
    <cfRule type="expression" dxfId="4756" priority="190">
      <formula>$H669="ETAPA"</formula>
    </cfRule>
  </conditionalFormatting>
  <conditionalFormatting sqref="M670 N671 M673:M674 N675">
    <cfRule type="expression" dxfId="4755" priority="182">
      <formula>$H670="SUBETAPA"</formula>
    </cfRule>
    <cfRule type="expression" dxfId="4754" priority="183">
      <formula>$H670="CÉLULA CONSTRUTIVA"</formula>
    </cfRule>
    <cfRule type="expression" dxfId="4753" priority="184">
      <formula>$H670="ETAPA"</formula>
    </cfRule>
  </conditionalFormatting>
  <conditionalFormatting sqref="M679">
    <cfRule type="expression" dxfId="4752" priority="302">
      <formula>$H679="CÉLULA CONSTRUTIVA"</formula>
    </cfRule>
    <cfRule type="expression" dxfId="4751" priority="303">
      <formula>$H679="ETAPA"</formula>
    </cfRule>
  </conditionalFormatting>
  <conditionalFormatting sqref="M680">
    <cfRule type="expression" dxfId="4750" priority="281">
      <formula>$H680="CÉLULA CONSTRUTIVA"</formula>
    </cfRule>
    <cfRule type="expression" dxfId="4749" priority="282">
      <formula>$H680="ETAPA"</formula>
    </cfRule>
  </conditionalFormatting>
  <conditionalFormatting sqref="M684">
    <cfRule type="expression" dxfId="4748" priority="4">
      <formula>$H684="SUBETAPA"</formula>
    </cfRule>
    <cfRule type="expression" dxfId="4747" priority="5">
      <formula>$H684="CÉLULA CONSTRUTIVA"</formula>
    </cfRule>
    <cfRule type="expression" dxfId="4746" priority="6">
      <formula>$H684="ETAPA"</formula>
    </cfRule>
  </conditionalFormatting>
  <conditionalFormatting sqref="M685">
    <cfRule type="expression" dxfId="4745" priority="7">
      <formula>$H685="SUBETAPA"</formula>
    </cfRule>
    <cfRule type="expression" dxfId="4744" priority="8">
      <formula>$H685="CÉLULA CONSTRUTIVA"</formula>
    </cfRule>
    <cfRule type="expression" dxfId="4743" priority="9">
      <formula>$H685="ETAPA"</formula>
    </cfRule>
  </conditionalFormatting>
  <conditionalFormatting sqref="M686 M689:M690">
    <cfRule type="expression" dxfId="4742" priority="1">
      <formula>$H686="SUBETAPA"</formula>
    </cfRule>
    <cfRule type="expression" dxfId="4741" priority="2">
      <formula>$H686="CÉLULA CONSTRUTIVA"</formula>
    </cfRule>
    <cfRule type="expression" dxfId="4740" priority="3">
      <formula>$H686="ETAPA"</formula>
    </cfRule>
  </conditionalFormatting>
  <conditionalFormatting sqref="M688">
    <cfRule type="expression" dxfId="4739" priority="10">
      <formula>$H688="CÉLULA CONSTRUTIVA"</formula>
    </cfRule>
    <cfRule type="expression" dxfId="4738" priority="11">
      <formula>$H688="ETAPA"</formula>
    </cfRule>
  </conditionalFormatting>
  <conditionalFormatting sqref="M698">
    <cfRule type="expression" dxfId="4737" priority="7299">
      <formula>$H698="CÉLULA CONSTRUTIVA"</formula>
    </cfRule>
    <cfRule type="expression" dxfId="4736" priority="7300">
      <formula>$H698="ETAPA"</formula>
    </cfRule>
  </conditionalFormatting>
  <conditionalFormatting sqref="M699">
    <cfRule type="expression" dxfId="4735" priority="6686">
      <formula>$H699="CÉLULA CONSTRUTIVA"</formula>
    </cfRule>
    <cfRule type="expression" dxfId="4734" priority="6687">
      <formula>$H699="ETAPA"</formula>
    </cfRule>
  </conditionalFormatting>
  <conditionalFormatting sqref="M744">
    <cfRule type="expression" dxfId="4733" priority="7985">
      <formula>$H741="SUBETAPA"</formula>
    </cfRule>
    <cfRule type="expression" dxfId="4732" priority="7986">
      <formula>$H741="CÉLULA CONSTRUTIVA"</formula>
    </cfRule>
    <cfRule type="expression" dxfId="4731" priority="7987">
      <formula>$H741="ETAPA"</formula>
    </cfRule>
  </conditionalFormatting>
  <conditionalFormatting sqref="M76:N76">
    <cfRule type="expression" dxfId="4730" priority="7283">
      <formula>$H76="SUBETAPA"</formula>
    </cfRule>
  </conditionalFormatting>
  <conditionalFormatting sqref="M48:O49">
    <cfRule type="expression" dxfId="4729" priority="7219">
      <formula>$H48="SUBETAPA"</formula>
    </cfRule>
  </conditionalFormatting>
  <conditionalFormatting sqref="M56:O61">
    <cfRule type="expression" dxfId="4728" priority="6973">
      <formula>$H56="SUBETAPA"</formula>
    </cfRule>
  </conditionalFormatting>
  <conditionalFormatting sqref="M79:O80">
    <cfRule type="expression" dxfId="4727" priority="7361">
      <formula>$H79="SUBETAPA"</formula>
    </cfRule>
  </conditionalFormatting>
  <conditionalFormatting sqref="M91:O91">
    <cfRule type="expression" dxfId="4726" priority="7724">
      <formula>$H91="ETAPA"</formula>
    </cfRule>
  </conditionalFormatting>
  <conditionalFormatting sqref="M95:O95">
    <cfRule type="expression" dxfId="4725" priority="3982">
      <formula>$H95="ETAPA"</formula>
    </cfRule>
  </conditionalFormatting>
  <conditionalFormatting sqref="M107:O107">
    <cfRule type="expression" dxfId="4724" priority="3960">
      <formula>$H107="ETAPA"</formula>
    </cfRule>
  </conditionalFormatting>
  <conditionalFormatting sqref="M111:O111">
    <cfRule type="expression" dxfId="4723" priority="3866">
      <formula>$H111="ETAPA"</formula>
    </cfRule>
  </conditionalFormatting>
  <conditionalFormatting sqref="M124:O124">
    <cfRule type="expression" dxfId="4722" priority="3844">
      <formula>$H124="ETAPA"</formula>
    </cfRule>
  </conditionalFormatting>
  <conditionalFormatting sqref="M128:O128">
    <cfRule type="expression" dxfId="4721" priority="3750">
      <formula>$H128="ETAPA"</formula>
    </cfRule>
  </conditionalFormatting>
  <conditionalFormatting sqref="M141:O141 J142:K142 G141:H142 M142 K141 O142:P142">
    <cfRule type="expression" dxfId="4720" priority="7244">
      <formula>$H141="CÉLULA CONSTRUTIVA"</formula>
    </cfRule>
  </conditionalFormatting>
  <conditionalFormatting sqref="M163:O163 J164:K164 G163:H164 M164 K163 O164:P164">
    <cfRule type="expression" dxfId="4719" priority="3659">
      <formula>$H163="CÉLULA CONSTRUTIVA"</formula>
    </cfRule>
  </conditionalFormatting>
  <conditionalFormatting sqref="M180:O181 O178:P179 M178:M179">
    <cfRule type="expression" dxfId="4718" priority="3452">
      <formula>$H178="SUBETAPA"</formula>
    </cfRule>
  </conditionalFormatting>
  <conditionalFormatting sqref="M195:O195 M196 O196:P196 M197:O198 M199 O199:P199 M200:O200 M201 O201:P201 P203 O209:P209 P211 M212:O212 M213 O213:P213 M214:O214 M215 O215:P215 M216:O216 M217 O217:P217 M218:O218 M259 O259:P259 G259:K264 M260:O260 M261:M263 O261:P263 M264:O264 G205:K205 M205">
    <cfRule type="expression" dxfId="4717" priority="7937">
      <formula>$H195="ETAPA"</formula>
    </cfRule>
  </conditionalFormatting>
  <conditionalFormatting sqref="M208:O208 M209 O209:P209 M210:O210 M211 O211:P211 M212:O212 M213 O213:P213 M214:O214 M215 O215:P215 M216:O216 M217 O217:P217 M218:O218 M219:M220">
    <cfRule type="expression" dxfId="4716" priority="7673">
      <formula>$H208="SUBETAPA"</formula>
    </cfRule>
  </conditionalFormatting>
  <conditionalFormatting sqref="M208:O208 M209">
    <cfRule type="expression" dxfId="4715" priority="7944">
      <formula>$H208="ETAPA"</formula>
    </cfRule>
  </conditionalFormatting>
  <conditionalFormatting sqref="M210:O210 G210:K220">
    <cfRule type="expression" dxfId="4714" priority="7674">
      <formula>$H210="CÉLULA CONSTRUTIVA"</formula>
    </cfRule>
  </conditionalFormatting>
  <conditionalFormatting sqref="M222:O222">
    <cfRule type="expression" dxfId="4713" priority="4155">
      <formula>$H222="SUBETAPA"</formula>
    </cfRule>
    <cfRule type="expression" dxfId="4712" priority="4156">
      <formula>$H222="CÉLULA CONSTRUTIVA"</formula>
    </cfRule>
    <cfRule type="expression" dxfId="4711" priority="4157">
      <formula>$H222="ETAPA"</formula>
    </cfRule>
  </conditionalFormatting>
  <conditionalFormatting sqref="M225:O225">
    <cfRule type="expression" dxfId="4710" priority="7421">
      <formula>$H225="SUBETAPA"</formula>
    </cfRule>
    <cfRule type="expression" dxfId="4709" priority="7422">
      <formula>$H225="CÉLULA CONSTRUTIVA"</formula>
    </cfRule>
    <cfRule type="expression" dxfId="4708" priority="7423">
      <formula>$H225="ETAPA"</formula>
    </cfRule>
  </conditionalFormatting>
  <conditionalFormatting sqref="M236:O236 M237:M239">
    <cfRule type="expression" dxfId="4707" priority="4210">
      <formula>$H236="SUBETAPA"</formula>
    </cfRule>
    <cfRule type="expression" dxfId="4706" priority="4211">
      <formula>$H236="CÉLULA CONSTRUTIVA"</formula>
    </cfRule>
    <cfRule type="expression" dxfId="4705" priority="4212">
      <formula>$H236="ETAPA"</formula>
    </cfRule>
  </conditionalFormatting>
  <conditionalFormatting sqref="M245:O247">
    <cfRule type="expression" dxfId="4704" priority="7405">
      <formula>$H245="SUBETAPA"</formula>
    </cfRule>
  </conditionalFormatting>
  <conditionalFormatting sqref="M249:O249">
    <cfRule type="expression" dxfId="4703" priority="7408">
      <formula>$H249="SUBETAPA"</formula>
    </cfRule>
  </conditionalFormatting>
  <conditionalFormatting sqref="M290:O293">
    <cfRule type="expression" dxfId="4702" priority="6753">
      <formula>$H290="SUBETAPA"</formula>
    </cfRule>
  </conditionalFormatting>
  <conditionalFormatting sqref="M312:O315">
    <cfRule type="expression" dxfId="4701" priority="3127">
      <formula>$H312="SUBETAPA"</formula>
    </cfRule>
  </conditionalFormatting>
  <conditionalFormatting sqref="M378:O378 G378:K378">
    <cfRule type="expression" dxfId="4700" priority="141">
      <formula>$H378="CÉLULA CONSTRUTIVA"</formula>
    </cfRule>
  </conditionalFormatting>
  <conditionalFormatting sqref="M379:O379 G379:K379">
    <cfRule type="expression" dxfId="4699" priority="2387">
      <formula>$H379="CÉLULA CONSTRUTIVA"</formula>
    </cfRule>
  </conditionalFormatting>
  <conditionalFormatting sqref="M382:O382 M381 O381 M383 O383 M386 O386 M387:O395">
    <cfRule type="expression" dxfId="4698" priority="2398">
      <formula>$H381="CÉLULA CONSTRUTIVA"</formula>
    </cfRule>
  </conditionalFormatting>
  <conditionalFormatting sqref="M401:O401">
    <cfRule type="expression" dxfId="4697" priority="2471">
      <formula>$H401="ETAPA"</formula>
    </cfRule>
  </conditionalFormatting>
  <conditionalFormatting sqref="M421:O421 M420 O420">
    <cfRule type="expression" dxfId="4696" priority="2042">
      <formula>$H420="CÉLULA CONSTRUTIVA"</formula>
    </cfRule>
  </conditionalFormatting>
  <conditionalFormatting sqref="M443:O443 M442 O442">
    <cfRule type="expression" dxfId="4695" priority="6855">
      <formula>$H442="CÉLULA CONSTRUTIVA"</formula>
    </cfRule>
  </conditionalFormatting>
  <conditionalFormatting sqref="M445:O446 G445:I446 K445:K446">
    <cfRule type="expression" dxfId="4694" priority="21">
      <formula>$H445="CÉLULA CONSTRUTIVA"</formula>
    </cfRule>
    <cfRule type="expression" dxfId="4693" priority="22">
      <formula>$H445="ETAPA"</formula>
    </cfRule>
  </conditionalFormatting>
  <conditionalFormatting sqref="M731:O732 G732:K740">
    <cfRule type="expression" dxfId="4692" priority="6657">
      <formula>$H731="SUBETAPA"</formula>
    </cfRule>
  </conditionalFormatting>
  <conditionalFormatting sqref="M193:P193">
    <cfRule type="expression" dxfId="4691" priority="7477">
      <formula>$H193="SUBETAPA"</formula>
    </cfRule>
  </conditionalFormatting>
  <conditionalFormatting sqref="M195:P195">
    <cfRule type="expression" dxfId="4690" priority="7469">
      <formula>$H195="SUBETAPA"</formula>
    </cfRule>
  </conditionalFormatting>
  <conditionalFormatting sqref="M197:P198">
    <cfRule type="expression" dxfId="4689" priority="7461">
      <formula>$H197="SUBETAPA"</formula>
    </cfRule>
  </conditionalFormatting>
  <conditionalFormatting sqref="M200:P200">
    <cfRule type="expression" dxfId="4688" priority="7453">
      <formula>$H200="SUBETAPA"</formula>
    </cfRule>
  </conditionalFormatting>
  <conditionalFormatting sqref="M202:P202">
    <cfRule type="expression" dxfId="4687" priority="7445">
      <formula>$H202="SUBETAPA"</formula>
    </cfRule>
  </conditionalFormatting>
  <conditionalFormatting sqref="M470:P476">
    <cfRule type="expression" dxfId="4686" priority="1694">
      <formula>$H470="SUBETAPA"</formula>
    </cfRule>
  </conditionalFormatting>
  <conditionalFormatting sqref="M541:P541">
    <cfRule type="expression" dxfId="4685" priority="1239">
      <formula>$H541="SUBETAPA"</formula>
    </cfRule>
  </conditionalFormatting>
  <conditionalFormatting sqref="M543:P543">
    <cfRule type="expression" dxfId="4684" priority="1260">
      <formula>$H543="SUBETAPA"</formula>
    </cfRule>
  </conditionalFormatting>
  <conditionalFormatting sqref="M576:P576">
    <cfRule type="expression" dxfId="4683" priority="812">
      <formula>$H576="SUBETAPA"</formula>
    </cfRule>
  </conditionalFormatting>
  <conditionalFormatting sqref="M609:P609">
    <cfRule type="expression" dxfId="4682" priority="6288">
      <formula>$H609="SUBETAPA"</formula>
    </cfRule>
  </conditionalFormatting>
  <conditionalFormatting sqref="N8 N21 N52 N81 N133 N190 N203 N219 N233 N242 N250 N261 N270 N362 N457 N503 N610 N620 N633 N701 N736">
    <cfRule type="expression" dxfId="4681" priority="3998">
      <formula>$H8="SUBETAPA"</formula>
    </cfRule>
    <cfRule type="expression" dxfId="4680" priority="3999">
      <formula>$H8="CÉLULA CONSTRUTIVA"</formula>
    </cfRule>
    <cfRule type="expression" dxfId="4679" priority="4000">
      <formula>$H8="ETAPA"</formula>
    </cfRule>
  </conditionalFormatting>
  <conditionalFormatting sqref="N9 N22 N35 N53 N82 N134 N191 N204 N220 N234 N243 N251 N262 N355 N435 N490 N577 N588 N605 N611 N621 N682 N702 N715 N737">
    <cfRule type="expression" dxfId="4678" priority="3995">
      <formula>$H9="SUBETAPA"</formula>
    </cfRule>
    <cfRule type="expression" dxfId="4677" priority="3996">
      <formula>$H9="CÉLULA CONSTRUTIVA"</formula>
    </cfRule>
    <cfRule type="expression" dxfId="4676" priority="3997">
      <formula>$H9="ETAPA"</formula>
    </cfRule>
  </conditionalFormatting>
  <conditionalFormatting sqref="N10 N12 N15 N18 N23 N29 N33 N36 N38 N47 N50 N54 N62 N71 N75 N78 N83 N88 N90 N96 N135 N138 N140 N142 N144 N146 N192 N194 N196 N199 N201 N205 N207 N209 N211 N213 N215 N217 N221 N228 N235 N240 N244 N248 N252 N259 N263 N265 N268 N275 N278 N283 N287 N289 N356 N358 N360 N436 N439 N442 N444 N448 N450 N491 N493 N496 N498 N578 N580 N582 N584 N586 N589 N595 N597 N599 N603 N606 N608 N612 N614 N616 N618 N622 N624 N626 N629 N631 N683 N697 N703 N716 N718 N728 N730 N734 N738">
    <cfRule type="expression" dxfId="4675" priority="3992">
      <formula>$H10="SUBETAPA"</formula>
    </cfRule>
    <cfRule type="expression" dxfId="4674" priority="3993">
      <formula>$H10="CÉLULA CONSTRUTIVA"</formula>
    </cfRule>
    <cfRule type="expression" dxfId="4673" priority="3994">
      <formula>$H10="ETAPA"</formula>
    </cfRule>
  </conditionalFormatting>
  <conditionalFormatting sqref="N37">
    <cfRule type="expression" dxfId="4672" priority="7494">
      <formula>$H37="CÉLULA CONSTRUTIVA"</formula>
    </cfRule>
    <cfRule type="expression" dxfId="4671" priority="7495">
      <formula>$H37="ETAPA"</formula>
    </cfRule>
  </conditionalFormatting>
  <conditionalFormatting sqref="N41:N46">
    <cfRule type="expression" dxfId="4670" priority="7838">
      <formula>$H41="SUBETAPA"</formula>
    </cfRule>
    <cfRule type="expression" dxfId="4669" priority="7839">
      <formula>$H41="CÉLULA CONSTRUTIVA"</formula>
    </cfRule>
    <cfRule type="expression" dxfId="4668" priority="7840">
      <formula>$H41="ETAPA"</formula>
    </cfRule>
  </conditionalFormatting>
  <conditionalFormatting sqref="N55">
    <cfRule type="expression" dxfId="4667" priority="7208">
      <formula>$H55="CÉLULA CONSTRUTIVA"</formula>
    </cfRule>
    <cfRule type="expression" dxfId="4666" priority="7209">
      <formula>$H55="ETAPA"</formula>
    </cfRule>
  </conditionalFormatting>
  <conditionalFormatting sqref="N94">
    <cfRule type="expression" dxfId="4665" priority="3984">
      <formula>$H94="SUBETAPA"</formula>
    </cfRule>
    <cfRule type="expression" dxfId="4664" priority="3985">
      <formula>$H94="CÉLULA CONSTRUTIVA"</formula>
    </cfRule>
    <cfRule type="expression" dxfId="4663" priority="3986">
      <formula>$H94="ETAPA"</formula>
    </cfRule>
  </conditionalFormatting>
  <conditionalFormatting sqref="N99">
    <cfRule type="expression" dxfId="4662" priority="3879">
      <formula>$H99="SUBETAPA"</formula>
    </cfRule>
    <cfRule type="expression" dxfId="4661" priority="3880">
      <formula>$H99="CÉLULA CONSTRUTIVA"</formula>
    </cfRule>
    <cfRule type="expression" dxfId="4660" priority="3881">
      <formula>$H99="ETAPA"</formula>
    </cfRule>
  </conditionalFormatting>
  <conditionalFormatting sqref="N100 N104 N106 N112">
    <cfRule type="expression" dxfId="4659" priority="3876">
      <formula>$H100="SUBETAPA"</formula>
    </cfRule>
    <cfRule type="expression" dxfId="4658" priority="3877">
      <formula>$H100="CÉLULA CONSTRUTIVA"</formula>
    </cfRule>
    <cfRule type="expression" dxfId="4657" priority="3878">
      <formula>$H100="ETAPA"</formula>
    </cfRule>
  </conditionalFormatting>
  <conditionalFormatting sqref="N110">
    <cfRule type="expression" dxfId="4656" priority="3868">
      <formula>$H110="SUBETAPA"</formula>
    </cfRule>
    <cfRule type="expression" dxfId="4655" priority="3869">
      <formula>$H110="CÉLULA CONSTRUTIVA"</formula>
    </cfRule>
    <cfRule type="expression" dxfId="4654" priority="3870">
      <formula>$H110="ETAPA"</formula>
    </cfRule>
  </conditionalFormatting>
  <conditionalFormatting sqref="N116">
    <cfRule type="expression" dxfId="4653" priority="3763">
      <formula>$H116="SUBETAPA"</formula>
    </cfRule>
    <cfRule type="expression" dxfId="4652" priority="3764">
      <formula>$H116="CÉLULA CONSTRUTIVA"</formula>
    </cfRule>
    <cfRule type="expression" dxfId="4651" priority="3765">
      <formula>$H116="ETAPA"</formula>
    </cfRule>
  </conditionalFormatting>
  <conditionalFormatting sqref="N117 N121 N123 N129">
    <cfRule type="expression" dxfId="4650" priority="3760">
      <formula>$H117="SUBETAPA"</formula>
    </cfRule>
    <cfRule type="expression" dxfId="4649" priority="3761">
      <formula>$H117="CÉLULA CONSTRUTIVA"</formula>
    </cfRule>
    <cfRule type="expression" dxfId="4648" priority="3762">
      <formula>$H117="ETAPA"</formula>
    </cfRule>
  </conditionalFormatting>
  <conditionalFormatting sqref="N127">
    <cfRule type="expression" dxfId="4647" priority="3752">
      <formula>$H127="SUBETAPA"</formula>
    </cfRule>
    <cfRule type="expression" dxfId="4646" priority="3753">
      <formula>$H127="CÉLULA CONSTRUTIVA"</formula>
    </cfRule>
    <cfRule type="expression" dxfId="4645" priority="3754">
      <formula>$H127="ETAPA"</formula>
    </cfRule>
  </conditionalFormatting>
  <conditionalFormatting sqref="N148">
    <cfRule type="expression" dxfId="4644" priority="3734">
      <formula>$H148="SUBETAPA"</formula>
    </cfRule>
    <cfRule type="expression" dxfId="4643" priority="3735">
      <formula>$H148="CÉLULA CONSTRUTIVA"</formula>
    </cfRule>
    <cfRule type="expression" dxfId="4642" priority="3736">
      <formula>$H148="ETAPA"</formula>
    </cfRule>
  </conditionalFormatting>
  <conditionalFormatting sqref="N150">
    <cfRule type="expression" dxfId="4641" priority="3719">
      <formula>$H150="SUBETAPA"</formula>
    </cfRule>
    <cfRule type="expression" dxfId="4640" priority="3720">
      <formula>$H150="CÉLULA CONSTRUTIVA"</formula>
    </cfRule>
    <cfRule type="expression" dxfId="4639" priority="3721">
      <formula>$H150="ETAPA"</formula>
    </cfRule>
  </conditionalFormatting>
  <conditionalFormatting sqref="N152">
    <cfRule type="expression" dxfId="4638" priority="3704">
      <formula>$H152="SUBETAPA"</formula>
    </cfRule>
    <cfRule type="expression" dxfId="4637" priority="3705">
      <formula>$H152="CÉLULA CONSTRUTIVA"</formula>
    </cfRule>
    <cfRule type="expression" dxfId="4636" priority="3706">
      <formula>$H152="ETAPA"</formula>
    </cfRule>
  </conditionalFormatting>
  <conditionalFormatting sqref="N154">
    <cfRule type="expression" dxfId="4635" priority="3689">
      <formula>$H154="SUBETAPA"</formula>
    </cfRule>
    <cfRule type="expression" dxfId="4634" priority="3690">
      <formula>$H154="CÉLULA CONSTRUTIVA"</formula>
    </cfRule>
    <cfRule type="expression" dxfId="4633" priority="3691">
      <formula>$H154="ETAPA"</formula>
    </cfRule>
  </conditionalFormatting>
  <conditionalFormatting sqref="N156">
    <cfRule type="expression" dxfId="4632" priority="3525">
      <formula>$H156="SUBETAPA"</formula>
    </cfRule>
    <cfRule type="expression" dxfId="4631" priority="3526">
      <formula>$H156="CÉLULA CONSTRUTIVA"</formula>
    </cfRule>
    <cfRule type="expression" dxfId="4630" priority="3527">
      <formula>$H156="ETAPA"</formula>
    </cfRule>
  </conditionalFormatting>
  <conditionalFormatting sqref="N157 N160 N162 N164 N166 N168">
    <cfRule type="expression" dxfId="4629" priority="3522">
      <formula>$H157="SUBETAPA"</formula>
    </cfRule>
    <cfRule type="expression" dxfId="4628" priority="3523">
      <formula>$H157="CÉLULA CONSTRUTIVA"</formula>
    </cfRule>
    <cfRule type="expression" dxfId="4627" priority="3524">
      <formula>$H157="ETAPA"</formula>
    </cfRule>
  </conditionalFormatting>
  <conditionalFormatting sqref="N170">
    <cfRule type="expression" dxfId="4626" priority="3507">
      <formula>$H170="SUBETAPA"</formula>
    </cfRule>
    <cfRule type="expression" dxfId="4625" priority="3508">
      <formula>$H170="CÉLULA CONSTRUTIVA"</formula>
    </cfRule>
    <cfRule type="expression" dxfId="4624" priority="3509">
      <formula>$H170="ETAPA"</formula>
    </cfRule>
  </conditionalFormatting>
  <conditionalFormatting sqref="N172">
    <cfRule type="expression" dxfId="4623" priority="3492">
      <formula>$H172="SUBETAPA"</formula>
    </cfRule>
    <cfRule type="expression" dxfId="4622" priority="3493">
      <formula>$H172="CÉLULA CONSTRUTIVA"</formula>
    </cfRule>
    <cfRule type="expression" dxfId="4621" priority="3494">
      <formula>$H172="ETAPA"</formula>
    </cfRule>
  </conditionalFormatting>
  <conditionalFormatting sqref="N174">
    <cfRule type="expression" dxfId="4620" priority="3477">
      <formula>$H174="SUBETAPA"</formula>
    </cfRule>
    <cfRule type="expression" dxfId="4619" priority="3478">
      <formula>$H174="CÉLULA CONSTRUTIVA"</formula>
    </cfRule>
    <cfRule type="expression" dxfId="4618" priority="3479">
      <formula>$H174="ETAPA"</formula>
    </cfRule>
  </conditionalFormatting>
  <conditionalFormatting sqref="N176">
    <cfRule type="expression" dxfId="4617" priority="3462">
      <formula>$H176="SUBETAPA"</formula>
    </cfRule>
    <cfRule type="expression" dxfId="4616" priority="3463">
      <formula>$H176="CÉLULA CONSTRUTIVA"</formula>
    </cfRule>
    <cfRule type="expression" dxfId="4615" priority="3464">
      <formula>$H176="ETAPA"</formula>
    </cfRule>
  </conditionalFormatting>
  <conditionalFormatting sqref="N178">
    <cfRule type="expression" dxfId="4614" priority="3298">
      <formula>$H178="SUBETAPA"</formula>
    </cfRule>
    <cfRule type="expression" dxfId="4613" priority="3299">
      <formula>$H178="CÉLULA CONSTRUTIVA"</formula>
    </cfRule>
    <cfRule type="expression" dxfId="4612" priority="3300">
      <formula>$H178="ETAPA"</formula>
    </cfRule>
  </conditionalFormatting>
  <conditionalFormatting sqref="N179 N182 N184">
    <cfRule type="expression" dxfId="4611" priority="3295">
      <formula>$H179="SUBETAPA"</formula>
    </cfRule>
    <cfRule type="expression" dxfId="4610" priority="3296">
      <formula>$H179="CÉLULA CONSTRUTIVA"</formula>
    </cfRule>
    <cfRule type="expression" dxfId="4609" priority="3297">
      <formula>$H179="ETAPA"</formula>
    </cfRule>
  </conditionalFormatting>
  <conditionalFormatting sqref="N186">
    <cfRule type="expression" dxfId="4608" priority="3280">
      <formula>$H186="SUBETAPA"</formula>
    </cfRule>
    <cfRule type="expression" dxfId="4607" priority="3281">
      <formula>$H186="CÉLULA CONSTRUTIVA"</formula>
    </cfRule>
    <cfRule type="expression" dxfId="4606" priority="3282">
      <formula>$H186="ETAPA"</formula>
    </cfRule>
  </conditionalFormatting>
  <conditionalFormatting sqref="N188">
    <cfRule type="expression" dxfId="4605" priority="3265">
      <formula>$H188="SUBETAPA"</formula>
    </cfRule>
    <cfRule type="expression" dxfId="4604" priority="3266">
      <formula>$H188="CÉLULA CONSTRUTIVA"</formula>
    </cfRule>
    <cfRule type="expression" dxfId="4603" priority="3267">
      <formula>$H188="ETAPA"</formula>
    </cfRule>
  </conditionalFormatting>
  <conditionalFormatting sqref="N296:N297">
    <cfRule type="expression" dxfId="4602" priority="3016">
      <formula>$H296="SUBETAPA"</formula>
    </cfRule>
    <cfRule type="expression" dxfId="4601" priority="3017">
      <formula>$H296="CÉLULA CONSTRUTIVA"</formula>
    </cfRule>
    <cfRule type="expression" dxfId="4600" priority="3018">
      <formula>$H296="ETAPA"</formula>
    </cfRule>
  </conditionalFormatting>
  <conditionalFormatting sqref="N300 N303 N305 N309 N311">
    <cfRule type="expression" dxfId="4599" priority="3013">
      <formula>$H300="SUBETAPA"</formula>
    </cfRule>
    <cfRule type="expression" dxfId="4598" priority="3014">
      <formula>$H300="CÉLULA CONSTRUTIVA"</formula>
    </cfRule>
    <cfRule type="expression" dxfId="4597" priority="3015">
      <formula>$H300="ETAPA"</formula>
    </cfRule>
  </conditionalFormatting>
  <conditionalFormatting sqref="N318:N319">
    <cfRule type="expression" dxfId="4596" priority="2794">
      <formula>$H318="SUBETAPA"</formula>
    </cfRule>
    <cfRule type="expression" dxfId="4595" priority="2795">
      <formula>$H318="CÉLULA CONSTRUTIVA"</formula>
    </cfRule>
    <cfRule type="expression" dxfId="4594" priority="2796">
      <formula>$H318="ETAPA"</formula>
    </cfRule>
  </conditionalFormatting>
  <conditionalFormatting sqref="N322 N325 N327 N329">
    <cfRule type="expression" dxfId="4593" priority="2791">
      <formula>$H322="SUBETAPA"</formula>
    </cfRule>
    <cfRule type="expression" dxfId="4592" priority="2792">
      <formula>$H322="CÉLULA CONSTRUTIVA"</formula>
    </cfRule>
    <cfRule type="expression" dxfId="4591" priority="2793">
      <formula>$H322="ETAPA"</formula>
    </cfRule>
  </conditionalFormatting>
  <conditionalFormatting sqref="N335">
    <cfRule type="expression" dxfId="4590" priority="2662">
      <formula>$H335="SUBETAPA"</formula>
    </cfRule>
    <cfRule type="expression" dxfId="4589" priority="2663">
      <formula>$H335="CÉLULA CONSTRUTIVA"</formula>
    </cfRule>
    <cfRule type="expression" dxfId="4588" priority="2664">
      <formula>$H335="ETAPA"</formula>
    </cfRule>
  </conditionalFormatting>
  <conditionalFormatting sqref="N336 N340 N346">
    <cfRule type="expression" dxfId="4587" priority="2659">
      <formula>$H336="SUBETAPA"</formula>
    </cfRule>
    <cfRule type="expression" dxfId="4586" priority="2660">
      <formula>$H336="CÉLULA CONSTRUTIVA"</formula>
    </cfRule>
    <cfRule type="expression" dxfId="4585" priority="2661">
      <formula>$H336="ETAPA"</formula>
    </cfRule>
  </conditionalFormatting>
  <conditionalFormatting sqref="N348">
    <cfRule type="expression" dxfId="4584" priority="2530">
      <formula>$H348="SUBETAPA"</formula>
    </cfRule>
    <cfRule type="expression" dxfId="4583" priority="2531">
      <formula>$H348="CÉLULA CONSTRUTIVA"</formula>
    </cfRule>
    <cfRule type="expression" dxfId="4582" priority="2532">
      <formula>$H348="ETAPA"</formula>
    </cfRule>
  </conditionalFormatting>
  <conditionalFormatting sqref="N349 N351 N353">
    <cfRule type="expression" dxfId="4581" priority="2527">
      <formula>$H349="SUBETAPA"</formula>
    </cfRule>
    <cfRule type="expression" dxfId="4580" priority="2528">
      <formula>$H349="CÉLULA CONSTRUTIVA"</formula>
    </cfRule>
    <cfRule type="expression" dxfId="4579" priority="2529">
      <formula>$H349="ETAPA"</formula>
    </cfRule>
  </conditionalFormatting>
  <conditionalFormatting sqref="N363">
    <cfRule type="expression" dxfId="4578" priority="2174">
      <formula>$H363="SUBETAPA"</formula>
    </cfRule>
    <cfRule type="expression" dxfId="4577" priority="2175">
      <formula>$H363="CÉLULA CONSTRUTIVA"</formula>
    </cfRule>
    <cfRule type="expression" dxfId="4576" priority="2176">
      <formula>$H363="ETAPA"</formula>
    </cfRule>
  </conditionalFormatting>
  <conditionalFormatting sqref="N364 N370 N375 N381 N396 N402 N404">
    <cfRule type="expression" dxfId="4575" priority="2171">
      <formula>$H364="SUBETAPA"</formula>
    </cfRule>
    <cfRule type="expression" dxfId="4574" priority="2172">
      <formula>$H364="CÉLULA CONSTRUTIVA"</formula>
    </cfRule>
    <cfRule type="expression" dxfId="4573" priority="2173">
      <formula>$H364="ETAPA"</formula>
    </cfRule>
  </conditionalFormatting>
  <conditionalFormatting sqref="N383">
    <cfRule type="expression" dxfId="4572" priority="2155">
      <formula>$H383="SUBETAPA"</formula>
    </cfRule>
    <cfRule type="expression" dxfId="4571" priority="2156">
      <formula>$H383="CÉLULA CONSTRUTIVA"</formula>
    </cfRule>
    <cfRule type="expression" dxfId="4570" priority="2157">
      <formula>$H383="ETAPA"</formula>
    </cfRule>
  </conditionalFormatting>
  <conditionalFormatting sqref="N386">
    <cfRule type="expression" dxfId="4569" priority="2139">
      <formula>$H386="SUBETAPA"</formula>
    </cfRule>
    <cfRule type="expression" dxfId="4568" priority="2140">
      <formula>$H386="CÉLULA CONSTRUTIVA"</formula>
    </cfRule>
    <cfRule type="expression" dxfId="4567" priority="2141">
      <formula>$H386="ETAPA"</formula>
    </cfRule>
  </conditionalFormatting>
  <conditionalFormatting sqref="N413">
    <cfRule type="expression" dxfId="4566" priority="1818">
      <formula>$H413="SUBETAPA"</formula>
    </cfRule>
    <cfRule type="expression" dxfId="4565" priority="1819">
      <formula>$H413="CÉLULA CONSTRUTIVA"</formula>
    </cfRule>
    <cfRule type="expression" dxfId="4564" priority="1820">
      <formula>$H413="ETAPA"</formula>
    </cfRule>
  </conditionalFormatting>
  <conditionalFormatting sqref="N414 N417 N420 N422 N426 N428">
    <cfRule type="expression" dxfId="4563" priority="1815">
      <formula>$H414="SUBETAPA"</formula>
    </cfRule>
    <cfRule type="expression" dxfId="4562" priority="1816">
      <formula>$H414="CÉLULA CONSTRUTIVA"</formula>
    </cfRule>
    <cfRule type="expression" dxfId="4561" priority="1817">
      <formula>$H414="ETAPA"</formula>
    </cfRule>
  </conditionalFormatting>
  <conditionalFormatting sqref="N458">
    <cfRule type="expression" dxfId="4560" priority="1615">
      <formula>$H458="SUBETAPA"</formula>
    </cfRule>
    <cfRule type="expression" dxfId="4559" priority="1616">
      <formula>$H458="CÉLULA CONSTRUTIVA"</formula>
    </cfRule>
    <cfRule type="expression" dxfId="4558" priority="1617">
      <formula>$H458="ETAPA"</formula>
    </cfRule>
  </conditionalFormatting>
  <conditionalFormatting sqref="N459 N463 N466 N469">
    <cfRule type="expression" dxfId="4557" priority="1612">
      <formula>$H459="SUBETAPA"</formula>
    </cfRule>
    <cfRule type="expression" dxfId="4556" priority="1613">
      <formula>$H459="CÉLULA CONSTRUTIVA"</formula>
    </cfRule>
    <cfRule type="expression" dxfId="4555" priority="1614">
      <formula>$H459="ETAPA"</formula>
    </cfRule>
  </conditionalFormatting>
  <conditionalFormatting sqref="N477">
    <cfRule type="expression" dxfId="4554" priority="1445">
      <formula>$H477="SUBETAPA"</formula>
    </cfRule>
    <cfRule type="expression" dxfId="4553" priority="1446">
      <formula>$H477="CÉLULA CONSTRUTIVA"</formula>
    </cfRule>
    <cfRule type="expression" dxfId="4552" priority="1447">
      <formula>$H477="ETAPA"</formula>
    </cfRule>
  </conditionalFormatting>
  <conditionalFormatting sqref="N478 N480 N483 N485">
    <cfRule type="expression" dxfId="4551" priority="1442">
      <formula>$H478="SUBETAPA"</formula>
    </cfRule>
    <cfRule type="expression" dxfId="4550" priority="1443">
      <formula>$H478="CÉLULA CONSTRUTIVA"</formula>
    </cfRule>
    <cfRule type="expression" dxfId="4549" priority="1444">
      <formula>$H478="ETAPA"</formula>
    </cfRule>
  </conditionalFormatting>
  <conditionalFormatting sqref="N504 N519 N537">
    <cfRule type="expression" dxfId="4548" priority="981">
      <formula>$H504="SUBETAPA"</formula>
    </cfRule>
    <cfRule type="expression" dxfId="4547" priority="982">
      <formula>$H504="CÉLULA CONSTRUTIVA"</formula>
    </cfRule>
    <cfRule type="expression" dxfId="4546" priority="983">
      <formula>$H504="ETAPA"</formula>
    </cfRule>
  </conditionalFormatting>
  <conditionalFormatting sqref="N505 N507 N509 N512 N514 N520 N527 N529 N531 N535 N538 N540 N542">
    <cfRule type="expression" dxfId="4545" priority="978">
      <formula>$H505="SUBETAPA"</formula>
    </cfRule>
    <cfRule type="expression" dxfId="4544" priority="979">
      <formula>$H505="CÉLULA CONSTRUTIVA"</formula>
    </cfRule>
    <cfRule type="expression" dxfId="4543" priority="980">
      <formula>$H505="ETAPA"</formula>
    </cfRule>
  </conditionalFormatting>
  <conditionalFormatting sqref="N533">
    <cfRule type="expression" dxfId="4542" priority="916">
      <formula>$H533="SUBETAPA"</formula>
    </cfRule>
    <cfRule type="expression" dxfId="4541" priority="917">
      <formula>$H533="CÉLULA CONSTRUTIVA"</formula>
    </cfRule>
    <cfRule type="expression" dxfId="4540" priority="918">
      <formula>$H533="ETAPA"</formula>
    </cfRule>
  </conditionalFormatting>
  <conditionalFormatting sqref="N544 N555 N572">
    <cfRule type="expression" dxfId="4539" priority="533">
      <formula>$H544="SUBETAPA"</formula>
    </cfRule>
    <cfRule type="expression" dxfId="4538" priority="534">
      <formula>$H544="CÉLULA CONSTRUTIVA"</formula>
    </cfRule>
    <cfRule type="expression" dxfId="4537" priority="535">
      <formula>$H544="ETAPA"</formula>
    </cfRule>
  </conditionalFormatting>
  <conditionalFormatting sqref="N545 N547 N549 N551 N556 N562 N564 N566 N570 N573 N575">
    <cfRule type="expression" dxfId="4536" priority="530">
      <formula>$H545="SUBETAPA"</formula>
    </cfRule>
    <cfRule type="expression" dxfId="4535" priority="531">
      <formula>$H545="CÉLULA CONSTRUTIVA"</formula>
    </cfRule>
    <cfRule type="expression" dxfId="4534" priority="532">
      <formula>$H545="ETAPA"</formula>
    </cfRule>
  </conditionalFormatting>
  <conditionalFormatting sqref="N568">
    <cfRule type="expression" dxfId="4533" priority="468">
      <formula>$H568="SUBETAPA"</formula>
    </cfRule>
    <cfRule type="expression" dxfId="4532" priority="469">
      <formula>$H568="CÉLULA CONSTRUTIVA"</formula>
    </cfRule>
    <cfRule type="expression" dxfId="4531" priority="470">
      <formula>$H568="ETAPA"</formula>
    </cfRule>
  </conditionalFormatting>
  <conditionalFormatting sqref="N601">
    <cfRule type="expression" dxfId="4530" priority="1366">
      <formula>$H601="SUBETAPA"</formula>
    </cfRule>
    <cfRule type="expression" dxfId="4529" priority="1367">
      <formula>$H601="CÉLULA CONSTRUTIVA"</formula>
    </cfRule>
    <cfRule type="expression" dxfId="4528" priority="1368">
      <formula>$H601="ETAPA"</formula>
    </cfRule>
  </conditionalFormatting>
  <conditionalFormatting sqref="N634">
    <cfRule type="expression" dxfId="4527" priority="325">
      <formula>$H634="SUBETAPA"</formula>
    </cfRule>
    <cfRule type="expression" dxfId="4526" priority="326">
      <formula>$H634="CÉLULA CONSTRUTIVA"</formula>
    </cfRule>
    <cfRule type="expression" dxfId="4525" priority="327">
      <formula>$H634="ETAPA"</formula>
    </cfRule>
  </conditionalFormatting>
  <conditionalFormatting sqref="N635 N654">
    <cfRule type="expression" dxfId="4524" priority="322">
      <formula>$H635="SUBETAPA"</formula>
    </cfRule>
    <cfRule type="expression" dxfId="4523" priority="323">
      <formula>$H635="CÉLULA CONSTRUTIVA"</formula>
    </cfRule>
    <cfRule type="expression" dxfId="4522" priority="324">
      <formula>$H635="ETAPA"</formula>
    </cfRule>
  </conditionalFormatting>
  <conditionalFormatting sqref="N666">
    <cfRule type="expression" dxfId="4521" priority="179">
      <formula>$H666="SUBETAPA"</formula>
    </cfRule>
    <cfRule type="expression" dxfId="4520" priority="180">
      <formula>$H666="CÉLULA CONSTRUTIVA"</formula>
    </cfRule>
    <cfRule type="expression" dxfId="4519" priority="181">
      <formula>$H666="ETAPA"</formula>
    </cfRule>
  </conditionalFormatting>
  <conditionalFormatting sqref="N667 N678">
    <cfRule type="expression" dxfId="4518" priority="176">
      <formula>$H667="SUBETAPA"</formula>
    </cfRule>
    <cfRule type="expression" dxfId="4517" priority="177">
      <formula>$H667="CÉLULA CONSTRUTIVA"</formula>
    </cfRule>
    <cfRule type="expression" dxfId="4516" priority="178">
      <formula>$H667="ETAPA"</formula>
    </cfRule>
  </conditionalFormatting>
  <conditionalFormatting sqref="N709">
    <cfRule type="expression" dxfId="4515" priority="167">
      <formula>$H709="SUBETAPA"</formula>
    </cfRule>
    <cfRule type="expression" dxfId="4514" priority="168">
      <formula>$H709="CÉLULA CONSTRUTIVA"</formula>
    </cfRule>
    <cfRule type="expression" dxfId="4513" priority="169">
      <formula>$H709="ETAPA"</formula>
    </cfRule>
  </conditionalFormatting>
  <conditionalFormatting sqref="N711">
    <cfRule type="expression" dxfId="4512" priority="158">
      <formula>$H711="SUBETAPA"</formula>
    </cfRule>
    <cfRule type="expression" dxfId="4511" priority="159">
      <formula>$H711="CÉLULA CONSTRUTIVA"</formula>
    </cfRule>
    <cfRule type="expression" dxfId="4510" priority="160">
      <formula>$H711="ETAPA"</formula>
    </cfRule>
  </conditionalFormatting>
  <conditionalFormatting sqref="N713">
    <cfRule type="expression" dxfId="4509" priority="149">
      <formula>$H713="SUBETAPA"</formula>
    </cfRule>
    <cfRule type="expression" dxfId="4508" priority="150">
      <formula>$H713="CÉLULA CONSTRUTIVA"</formula>
    </cfRule>
    <cfRule type="expression" dxfId="4507" priority="151">
      <formula>$H713="ETAPA"</formula>
    </cfRule>
  </conditionalFormatting>
  <conditionalFormatting sqref="N726">
    <cfRule type="expression" dxfId="4506" priority="143">
      <formula>$H726="SUBETAPA"</formula>
    </cfRule>
    <cfRule type="expression" dxfId="4505" priority="144">
      <formula>$H726="CÉLULA CONSTRUTIVA"</formula>
    </cfRule>
    <cfRule type="expression" dxfId="4504" priority="145">
      <formula>$H726="ETAPA"</formula>
    </cfRule>
  </conditionalFormatting>
  <conditionalFormatting sqref="N16:O17">
    <cfRule type="expression" dxfId="4503" priority="6967">
      <formula>$H16="SUBETAPA"</formula>
    </cfRule>
  </conditionalFormatting>
  <conditionalFormatting sqref="N17:O17 G17:K17">
    <cfRule type="expression" dxfId="4502" priority="6968">
      <formula>$H17="CÉLULA CONSTRUTIVA"</formula>
    </cfRule>
  </conditionalFormatting>
  <conditionalFormatting sqref="N19:O19 G19:K19">
    <cfRule type="expression" dxfId="4501" priority="6680">
      <formula>$H19="CÉLULA CONSTRUTIVA"</formula>
    </cfRule>
  </conditionalFormatting>
  <conditionalFormatting sqref="N19:O20">
    <cfRule type="expression" dxfId="4500" priority="6679">
      <formula>$H19="SUBETAPA"</formula>
    </cfRule>
  </conditionalFormatting>
  <conditionalFormatting sqref="N27:O28">
    <cfRule type="expression" dxfId="4499" priority="7545">
      <formula>$H27="SUBETAPA"</formula>
    </cfRule>
  </conditionalFormatting>
  <conditionalFormatting sqref="N37:O37">
    <cfRule type="expression" dxfId="4498" priority="7490">
      <formula>$H37="SUBETAPA"</formula>
    </cfRule>
  </conditionalFormatting>
  <conditionalFormatting sqref="N55:O55">
    <cfRule type="expression" dxfId="4497" priority="7204">
      <formula>$H55="SUBETAPA"</formula>
    </cfRule>
  </conditionalFormatting>
  <conditionalFormatting sqref="N105:O105">
    <cfRule type="expression" dxfId="4496" priority="3959">
      <formula>$H105="CÉLULA CONSTRUTIVA"</formula>
    </cfRule>
  </conditionalFormatting>
  <conditionalFormatting sqref="N122:O122">
    <cfRule type="expression" dxfId="4495" priority="3843">
      <formula>$H122="CÉLULA CONSTRUTIVA"</formula>
    </cfRule>
  </conditionalFormatting>
  <conditionalFormatting sqref="N231:O232">
    <cfRule type="expression" dxfId="4494" priority="7424">
      <formula>$H231="SUBETAPA"</formula>
    </cfRule>
  </conditionalFormatting>
  <conditionalFormatting sqref="N237:O239">
    <cfRule type="expression" dxfId="4493" priority="4047">
      <formula>$H237="SUBETAPA"</formula>
    </cfRule>
    <cfRule type="expression" dxfId="4492" priority="4048">
      <formula>$H237="CÉLULA CONSTRUTIVA"</formula>
    </cfRule>
    <cfRule type="expression" dxfId="4491" priority="4049">
      <formula>$H237="ETAPA"</formula>
    </cfRule>
  </conditionalFormatting>
  <conditionalFormatting sqref="N276:O276 M277:O277">
    <cfRule type="expression" dxfId="4490" priority="7876">
      <formula>$H276="SUBETAPA"</formula>
    </cfRule>
    <cfRule type="expression" dxfId="4489" priority="7877">
      <formula>$H276="CÉLULA CONSTRUTIVA"</formula>
    </cfRule>
    <cfRule type="expression" dxfId="4488" priority="7878">
      <formula>$H276="ETAPA"</formula>
    </cfRule>
  </conditionalFormatting>
  <conditionalFormatting sqref="N301:O301 M302:O302">
    <cfRule type="expression" dxfId="4487" priority="3212">
      <formula>$H301="SUBETAPA"</formula>
    </cfRule>
    <cfRule type="expression" dxfId="4486" priority="3213">
      <formula>$H301="CÉLULA CONSTRUTIVA"</formula>
    </cfRule>
    <cfRule type="expression" dxfId="4485" priority="3214">
      <formula>$H301="ETAPA"</formula>
    </cfRule>
  </conditionalFormatting>
  <conditionalFormatting sqref="N323:O323 M324:O324">
    <cfRule type="expression" dxfId="4484" priority="2990">
      <formula>$H323="SUBETAPA"</formula>
    </cfRule>
    <cfRule type="expression" dxfId="4483" priority="2991">
      <formula>$H323="CÉLULA CONSTRUTIVA"</formula>
    </cfRule>
    <cfRule type="expression" dxfId="4482" priority="2992">
      <formula>$H323="ETAPA"</formula>
    </cfRule>
  </conditionalFormatting>
  <conditionalFormatting sqref="N408:O408 G408:K408">
    <cfRule type="expression" dxfId="4481" priority="129">
      <formula>$H408="SUBETAPA"</formula>
    </cfRule>
  </conditionalFormatting>
  <conditionalFormatting sqref="N409:O410 G409:K411">
    <cfRule type="expression" dxfId="4480" priority="2357">
      <formula>$H409="SUBETAPA"</formula>
    </cfRule>
  </conditionalFormatting>
  <conditionalFormatting sqref="N454:O455">
    <cfRule type="expression" dxfId="4479" priority="6720">
      <formula>$H454="SUBETAPA"</formula>
    </cfRule>
  </conditionalFormatting>
  <conditionalFormatting sqref="N574:O574">
    <cfRule type="expression" dxfId="4478" priority="770">
      <formula>$H574="SUBETAPA"</formula>
    </cfRule>
  </conditionalFormatting>
  <conditionalFormatting sqref="N655:O664">
    <cfRule type="expression" dxfId="4477" priority="429">
      <formula>$H655="SUBETAPA"</formula>
    </cfRule>
  </conditionalFormatting>
  <conditionalFormatting sqref="N679:O680">
    <cfRule type="expression" dxfId="4476" priority="283">
      <formula>$H679="SUBETAPA"</formula>
    </cfRule>
  </conditionalFormatting>
  <conditionalFormatting sqref="N698:O699">
    <cfRule type="expression" dxfId="4475" priority="6688">
      <formula>$H698="SUBETAPA"</formula>
    </cfRule>
  </conditionalFormatting>
  <conditionalFormatting sqref="N506:P506">
    <cfRule type="expression" dxfId="4474" priority="1010">
      <formula>$H506="SUBETAPA"</formula>
    </cfRule>
  </conditionalFormatting>
  <conditionalFormatting sqref="N508:P508">
    <cfRule type="expression" dxfId="4473" priority="1031">
      <formula>$H508="SUBETAPA"</formula>
    </cfRule>
  </conditionalFormatting>
  <conditionalFormatting sqref="N539:P539">
    <cfRule type="expression" dxfId="4472" priority="1218">
      <formula>$H539="SUBETAPA"</formula>
    </cfRule>
  </conditionalFormatting>
  <conditionalFormatting sqref="N546:P546">
    <cfRule type="expression" dxfId="4471" priority="562">
      <formula>$H546="SUBETAPA"</formula>
    </cfRule>
  </conditionalFormatting>
  <conditionalFormatting sqref="N548:P548">
    <cfRule type="expression" dxfId="4470" priority="583">
      <formula>$H548="SUBETAPA"</formula>
    </cfRule>
  </conditionalFormatting>
  <conditionalFormatting sqref="N579:P579">
    <cfRule type="expression" dxfId="4469" priority="5994">
      <formula>$H579="SUBETAPA"</formula>
    </cfRule>
  </conditionalFormatting>
  <conditionalFormatting sqref="N581:P581">
    <cfRule type="expression" dxfId="4468" priority="6015">
      <formula>$H581="SUBETAPA"</formula>
    </cfRule>
  </conditionalFormatting>
  <conditionalFormatting sqref="N607:P607">
    <cfRule type="expression" dxfId="4467" priority="6246">
      <formula>$H607="SUBETAPA"</formula>
    </cfRule>
  </conditionalFormatting>
  <conditionalFormatting sqref="O37">
    <cfRule type="expression" dxfId="4466" priority="7491">
      <formula>$H37="CÉLULA CONSTRUTIVA"</formula>
    </cfRule>
    <cfRule type="expression" dxfId="4465" priority="7492">
      <formula>$H37="ETAPA"</formula>
    </cfRule>
  </conditionalFormatting>
  <conditionalFormatting sqref="O39">
    <cfRule type="expression" dxfId="4464" priority="7726">
      <formula>$H39="CÉLULA CONSTRUTIVA"</formula>
    </cfRule>
    <cfRule type="expression" dxfId="4463" priority="7727">
      <formula>$H39="ETAPA"</formula>
    </cfRule>
  </conditionalFormatting>
  <conditionalFormatting sqref="O39:O46">
    <cfRule type="expression" dxfId="4462" priority="7505">
      <formula>$H39="SUBETAPA"</formula>
    </cfRule>
  </conditionalFormatting>
  <conditionalFormatting sqref="O40:O46">
    <cfRule type="expression" dxfId="4461" priority="7506">
      <formula>$H40="CÉLULA CONSTRUTIVA"</formula>
    </cfRule>
    <cfRule type="expression" dxfId="4460" priority="7507">
      <formula>$H40="ETAPA"</formula>
    </cfRule>
  </conditionalFormatting>
  <conditionalFormatting sqref="O48">
    <cfRule type="expression" dxfId="4459" priority="7220">
      <formula>$H48="CÉLULA CONSTRUTIVA"</formula>
    </cfRule>
    <cfRule type="expression" dxfId="4458" priority="7221">
      <formula>$H48="ETAPA"</formula>
    </cfRule>
  </conditionalFormatting>
  <conditionalFormatting sqref="O49">
    <cfRule type="expression" dxfId="4457" priority="7497">
      <formula>$H49="CÉLULA CONSTRUTIVA"</formula>
    </cfRule>
    <cfRule type="expression" dxfId="4456" priority="7498">
      <formula>$H49="ETAPA"</formula>
    </cfRule>
  </conditionalFormatting>
  <conditionalFormatting sqref="O55">
    <cfRule type="expression" dxfId="4455" priority="7205">
      <formula>$H55="CÉLULA CONSTRUTIVA"</formula>
    </cfRule>
    <cfRule type="expression" dxfId="4454" priority="7206">
      <formula>$H55="ETAPA"</formula>
    </cfRule>
  </conditionalFormatting>
  <conditionalFormatting sqref="O63:O70">
    <cfRule type="expression" dxfId="4453" priority="6958">
      <formula>$H63="SUBETAPA"</formula>
    </cfRule>
    <cfRule type="expression" dxfId="4452" priority="6959">
      <formula>$H63="CÉLULA CONSTRUTIVA"</formula>
    </cfRule>
    <cfRule type="expression" dxfId="4451" priority="6960">
      <formula>$H63="ETAPA"</formula>
    </cfRule>
  </conditionalFormatting>
  <conditionalFormatting sqref="O72:O74">
    <cfRule type="expression" dxfId="4450" priority="6956">
      <formula>$H72="CÉLULA CONSTRUTIVA"</formula>
    </cfRule>
    <cfRule type="expression" dxfId="4449" priority="6957">
      <formula>$H72="ETAPA"</formula>
    </cfRule>
  </conditionalFormatting>
  <conditionalFormatting sqref="O76:O77">
    <cfRule type="expression" dxfId="4448" priority="6952">
      <formula>$H76="SUBETAPA"</formula>
    </cfRule>
    <cfRule type="expression" dxfId="4447" priority="6953">
      <formula>$H76="CÉLULA CONSTRUTIVA"</formula>
    </cfRule>
    <cfRule type="expression" dxfId="4446" priority="6954">
      <formula>$H76="ETAPA"</formula>
    </cfRule>
  </conditionalFormatting>
  <conditionalFormatting sqref="O133">
    <cfRule type="expression" dxfId="4445" priority="7625">
      <formula>$H133="SUBETAPA"</formula>
    </cfRule>
    <cfRule type="expression" dxfId="4444" priority="7626">
      <formula>$H133="CÉLULA CONSTRUTIVA"</formula>
    </cfRule>
    <cfRule type="expression" dxfId="4443" priority="7627">
      <formula>$H133="ETAPA"</formula>
    </cfRule>
  </conditionalFormatting>
  <conditionalFormatting sqref="O203">
    <cfRule type="expression" dxfId="4442" priority="7485">
      <formula>$H203="CÉLULA CONSTRUTIVA"</formula>
    </cfRule>
    <cfRule type="expression" dxfId="4441" priority="7486">
      <formula>$H203="ETAPA"</formula>
    </cfRule>
  </conditionalFormatting>
  <conditionalFormatting sqref="O219">
    <cfRule type="expression" dxfId="4440" priority="7482">
      <formula>$H219="CÉLULA CONSTRUTIVA"</formula>
    </cfRule>
    <cfRule type="expression" dxfId="4439" priority="7483">
      <formula>$H219="ETAPA"</formula>
    </cfRule>
  </conditionalFormatting>
  <conditionalFormatting sqref="O219:O220">
    <cfRule type="expression" dxfId="4438" priority="7481">
      <formula>$H219="SUBETAPA"</formula>
    </cfRule>
  </conditionalFormatting>
  <conditionalFormatting sqref="O233">
    <cfRule type="expression" dxfId="4437" priority="4221">
      <formula>$H233="SUBETAPA"</formula>
    </cfRule>
    <cfRule type="expression" dxfId="4436" priority="4222">
      <formula>$H233="CÉLULA CONSTRUTIVA"</formula>
    </cfRule>
    <cfRule type="expression" dxfId="4435" priority="4223">
      <formula>$H233="ETAPA"</formula>
    </cfRule>
  </conditionalFormatting>
  <conditionalFormatting sqref="O242">
    <cfRule type="expression" dxfId="4434" priority="7478">
      <formula>$H242="SUBETAPA"</formula>
    </cfRule>
    <cfRule type="expression" dxfId="4433" priority="7479">
      <formula>$H242="CÉLULA CONSTRUTIVA"</formula>
    </cfRule>
    <cfRule type="expression" dxfId="4432" priority="7480">
      <formula>$H242="ETAPA"</formula>
    </cfRule>
  </conditionalFormatting>
  <conditionalFormatting sqref="O245">
    <cfRule type="expression" dxfId="4431" priority="7406">
      <formula>$H245="CÉLULA CONSTRUTIVA"</formula>
    </cfRule>
    <cfRule type="expression" dxfId="4430" priority="7407">
      <formula>$H245="ETAPA"</formula>
    </cfRule>
  </conditionalFormatting>
  <conditionalFormatting sqref="O247">
    <cfRule type="expression" dxfId="4429" priority="7412">
      <formula>$H247="CÉLULA CONSTRUTIVA"</formula>
    </cfRule>
    <cfRule type="expression" dxfId="4428" priority="7413">
      <formula>$H247="ETAPA"</formula>
    </cfRule>
  </conditionalFormatting>
  <conditionalFormatting sqref="O249">
    <cfRule type="expression" dxfId="4427" priority="7409">
      <formula>$H249="CÉLULA CONSTRUTIVA"</formula>
    </cfRule>
    <cfRule type="expression" dxfId="4426" priority="7410">
      <formula>$H249="ETAPA"</formula>
    </cfRule>
  </conditionalFormatting>
  <conditionalFormatting sqref="O253">
    <cfRule type="expression" dxfId="4425" priority="7665">
      <formula>$H253="SUBETAPA"</formula>
    </cfRule>
  </conditionalFormatting>
  <conditionalFormatting sqref="O254">
    <cfRule type="expression" dxfId="4424" priority="4417">
      <formula>$H254="SUBETAPA"</formula>
    </cfRule>
  </conditionalFormatting>
  <conditionalFormatting sqref="O255">
    <cfRule type="expression" dxfId="4423" priority="4390">
      <formula>$H255="SUBETAPA"</formula>
    </cfRule>
  </conditionalFormatting>
  <conditionalFormatting sqref="O283 O286">
    <cfRule type="expression" dxfId="4422" priority="6922">
      <formula>$H283="CÉLULA CONSTRUTIVA"</formula>
    </cfRule>
    <cfRule type="expression" dxfId="4421" priority="6923">
      <formula>$H283="ETAPA"</formula>
    </cfRule>
  </conditionalFormatting>
  <conditionalFormatting sqref="O284">
    <cfRule type="expression" dxfId="4420" priority="6899">
      <formula>$H284="CÉLULA CONSTRUTIVA"</formula>
    </cfRule>
    <cfRule type="expression" dxfId="4419" priority="6900">
      <formula>$H284="ETAPA"</formula>
    </cfRule>
  </conditionalFormatting>
  <conditionalFormatting sqref="O285">
    <cfRule type="expression" dxfId="4418" priority="6775">
      <formula>$H285="CÉLULA CONSTRUTIVA"</formula>
    </cfRule>
    <cfRule type="expression" dxfId="4417" priority="6776">
      <formula>$H285="ETAPA"</formula>
    </cfRule>
  </conditionalFormatting>
  <conditionalFormatting sqref="O287">
    <cfRule type="expression" dxfId="4416" priority="7819">
      <formula>$H287="CÉLULA CONSTRUTIVA"</formula>
    </cfRule>
    <cfRule type="expression" dxfId="4415" priority="7820">
      <formula>$H287="ETAPA"</formula>
    </cfRule>
  </conditionalFormatting>
  <conditionalFormatting sqref="O305 O308">
    <cfRule type="expression" dxfId="4414" priority="3166">
      <formula>$H305="CÉLULA CONSTRUTIVA"</formula>
    </cfRule>
    <cfRule type="expression" dxfId="4413" priority="3167">
      <formula>$H305="ETAPA"</formula>
    </cfRule>
  </conditionalFormatting>
  <conditionalFormatting sqref="O306">
    <cfRule type="expression" dxfId="4412" priority="3145">
      <formula>$H306="CÉLULA CONSTRUTIVA"</formula>
    </cfRule>
    <cfRule type="expression" dxfId="4411" priority="3146">
      <formula>$H306="ETAPA"</formula>
    </cfRule>
  </conditionalFormatting>
  <conditionalFormatting sqref="O307">
    <cfRule type="expression" dxfId="4410" priority="3135">
      <formula>$H307="CÉLULA CONSTRUTIVA"</formula>
    </cfRule>
    <cfRule type="expression" dxfId="4409" priority="3136">
      <formula>$H307="ETAPA"</formula>
    </cfRule>
  </conditionalFormatting>
  <conditionalFormatting sqref="O309">
    <cfRule type="expression" dxfId="4408" priority="3210">
      <formula>$H309="CÉLULA CONSTRUTIVA"</formula>
    </cfRule>
    <cfRule type="expression" dxfId="4407" priority="3211">
      <formula>$H309="ETAPA"</formula>
    </cfRule>
  </conditionalFormatting>
  <conditionalFormatting sqref="O327">
    <cfRule type="expression" dxfId="4406" priority="2988">
      <formula>$H327="CÉLULA CONSTRUTIVA"</formula>
    </cfRule>
    <cfRule type="expression" dxfId="4405" priority="2989">
      <formula>$H327="ETAPA"</formula>
    </cfRule>
  </conditionalFormatting>
  <conditionalFormatting sqref="O352">
    <cfRule type="expression" dxfId="4404" priority="2652">
      <formula>$H352="CÉLULA CONSTRUTIVA"</formula>
    </cfRule>
    <cfRule type="expression" dxfId="4403" priority="2653">
      <formula>$H352="ETAPA"</formula>
    </cfRule>
  </conditionalFormatting>
  <conditionalFormatting sqref="O363:O364">
    <cfRule type="expression" dxfId="4402" priority="2436">
      <formula>$H363="SUBETAPA"</formula>
    </cfRule>
  </conditionalFormatting>
  <conditionalFormatting sqref="O413:O414">
    <cfRule type="expression" dxfId="4401" priority="2080">
      <formula>$H413="SUBETAPA"</formula>
    </cfRule>
  </conditionalFormatting>
  <conditionalFormatting sqref="O435:O436">
    <cfRule type="expression" dxfId="4400" priority="7609">
      <formula>$H435="SUBETAPA"</formula>
    </cfRule>
  </conditionalFormatting>
  <conditionalFormatting sqref="O12:P12 N13:O14 O15:P15 O18:P18 O21:P23 M24:O26 O29:P29 O33:P33 N34:O34">
    <cfRule type="expression" dxfId="4399" priority="7832">
      <formula>$H12="SUBETAPA"</formula>
    </cfRule>
  </conditionalFormatting>
  <conditionalFormatting sqref="O35:P36 I35:K37 M35:M38">
    <cfRule type="expression" dxfId="4398" priority="7845">
      <formula>$H35="CÉLULA CONSTRUTIVA"</formula>
    </cfRule>
    <cfRule type="expression" dxfId="4397" priority="7846">
      <formula>$H35="ETAPA"</formula>
    </cfRule>
  </conditionalFormatting>
  <conditionalFormatting sqref="O35:P36 I35:K37">
    <cfRule type="expression" dxfId="4396" priority="7844">
      <formula>$H35="SUBETAPA"</formula>
    </cfRule>
  </conditionalFormatting>
  <conditionalFormatting sqref="O38:P38 M39:N40">
    <cfRule type="expression" dxfId="4395" priority="7977">
      <formula>$H38="SUBETAPA"</formula>
    </cfRule>
    <cfRule type="expression" dxfId="4394" priority="7978">
      <formula>$H38="CÉLULA CONSTRUTIVA"</formula>
    </cfRule>
    <cfRule type="expression" dxfId="4393" priority="7979">
      <formula>$H38="ETAPA"</formula>
    </cfRule>
  </conditionalFormatting>
  <conditionalFormatting sqref="O99:P100 M99:M100 M104 O104:P104">
    <cfRule type="expression" dxfId="4392" priority="3975">
      <formula>$H99="CÉLULA CONSTRUTIVA"</formula>
    </cfRule>
  </conditionalFormatting>
  <conditionalFormatting sqref="O116:P117 M116:M117 M121 O121:P121">
    <cfRule type="expression" dxfId="4391" priority="3859">
      <formula>$H116="CÉLULA CONSTRUTIVA"</formula>
    </cfRule>
  </conditionalFormatting>
  <conditionalFormatting sqref="O140:P140 O144:P144 O146:P146 P142 O138:P138 M143:O143 M144 O148:P148 O150:P150 O152:P152 O154:P154 O160:P160 O162:P162 P164 M165:O165 M166 O166:P166 O168:P168 M169:O169 O170:P170 M171:O171 O172:P172 M173:O173 O174:P174 M175:O175 O176:P176 P182 M183:O183 O184:P184 M185:O185 O186:P186 M187:O187 O188:P188 M189:O189">
    <cfRule type="expression" dxfId="4390" priority="7249">
      <formula>$H138="SUBETAPA"</formula>
    </cfRule>
  </conditionalFormatting>
  <conditionalFormatting sqref="O140:P140 P142 O144:P144 O146:P146">
    <cfRule type="expression" dxfId="4389" priority="7251">
      <formula>$H140="ETAPA"</formula>
    </cfRule>
  </conditionalFormatting>
  <conditionalFormatting sqref="O148:P148">
    <cfRule type="expression" dxfId="4388" priority="3743">
      <formula>$H148="ETAPA"</formula>
    </cfRule>
  </conditionalFormatting>
  <conditionalFormatting sqref="O150:P150">
    <cfRule type="expression" dxfId="4387" priority="3728">
      <formula>$H150="ETAPA"</formula>
    </cfRule>
  </conditionalFormatting>
  <conditionalFormatting sqref="O152:P152">
    <cfRule type="expression" dxfId="4386" priority="3713">
      <formula>$H152="ETAPA"</formula>
    </cfRule>
  </conditionalFormatting>
  <conditionalFormatting sqref="O154:P154">
    <cfRule type="expression" dxfId="4385" priority="3698">
      <formula>$H154="ETAPA"</formula>
    </cfRule>
  </conditionalFormatting>
  <conditionalFormatting sqref="O162:P162 P164 O166:P166 O168:P168">
    <cfRule type="expression" dxfId="4384" priority="3664">
      <formula>$H162="ETAPA"</formula>
    </cfRule>
  </conditionalFormatting>
  <conditionalFormatting sqref="O170:P170">
    <cfRule type="expression" dxfId="4383" priority="3516">
      <formula>$H170="ETAPA"</formula>
    </cfRule>
  </conditionalFormatting>
  <conditionalFormatting sqref="O172:P172">
    <cfRule type="expression" dxfId="4382" priority="3501">
      <formula>$H172="ETAPA"</formula>
    </cfRule>
  </conditionalFormatting>
  <conditionalFormatting sqref="O174:P174">
    <cfRule type="expression" dxfId="4381" priority="3486">
      <formula>$H174="ETAPA"</formula>
    </cfRule>
  </conditionalFormatting>
  <conditionalFormatting sqref="O176:P176">
    <cfRule type="expression" dxfId="4380" priority="3471">
      <formula>$H176="ETAPA"</formula>
    </cfRule>
  </conditionalFormatting>
  <conditionalFormatting sqref="O186:P186">
    <cfRule type="expression" dxfId="4379" priority="3289">
      <formula>$H186="ETAPA"</formula>
    </cfRule>
  </conditionalFormatting>
  <conditionalFormatting sqref="O188:P188">
    <cfRule type="expression" dxfId="4378" priority="3274">
      <formula>$H188="ETAPA"</formula>
    </cfRule>
  </conditionalFormatting>
  <conditionalFormatting sqref="O201:P201 P203 O209:P209 P211 O213:P213 O215:P215 O217:P217 O261:P263 O259:P259 M195:O195 M196 O196:P196 M197:O198 M199 O199:P199 M200:O200 M201 M259 G259:K264 M260:O260 M261:M263 M264:O264 M208:O208 M209 M212:O212 M213 M214:O214 M215 M216:O216 M217 M218:O218">
    <cfRule type="expression" dxfId="4377" priority="7936">
      <formula>$H195="CÉLULA CONSTRUTIVA"</formula>
    </cfRule>
  </conditionalFormatting>
  <conditionalFormatting sqref="O203:P205">
    <cfRule type="expression" dxfId="4376" priority="7484">
      <formula>$H203="SUBETAPA"</formula>
    </cfRule>
  </conditionalFormatting>
  <conditionalFormatting sqref="O220:P220 M219:M220">
    <cfRule type="expression" dxfId="4375" priority="7943">
      <formula>$H219="ETAPA"</formula>
    </cfRule>
  </conditionalFormatting>
  <conditionalFormatting sqref="O228:P228">
    <cfRule type="expression" dxfId="4374" priority="7430">
      <formula>$H228="SUBETAPA"</formula>
    </cfRule>
  </conditionalFormatting>
  <conditionalFormatting sqref="O248:P248">
    <cfRule type="expression" dxfId="4373" priority="7923">
      <formula>$H248="SUBETAPA"</formula>
    </cfRule>
    <cfRule type="expression" dxfId="4372" priority="7924">
      <formula>$H248="CÉLULA CONSTRUTIVA"</formula>
    </cfRule>
    <cfRule type="expression" dxfId="4371" priority="7925">
      <formula>$H248="ETAPA"</formula>
    </cfRule>
  </conditionalFormatting>
  <conditionalFormatting sqref="O250:P250">
    <cfRule type="expression" dxfId="4370" priority="7909">
      <formula>$H250="SUBETAPA"</formula>
    </cfRule>
    <cfRule type="expression" dxfId="4369" priority="7910">
      <formula>$H250="CÉLULA CONSTRUTIVA"</formula>
    </cfRule>
    <cfRule type="expression" dxfId="4368" priority="7911">
      <formula>$H250="ETAPA"</formula>
    </cfRule>
  </conditionalFormatting>
  <conditionalFormatting sqref="O251:P251">
    <cfRule type="expression" dxfId="4367" priority="6934">
      <formula>$H251="CÉLULA CONSTRUTIVA"</formula>
    </cfRule>
    <cfRule type="expression" dxfId="4366" priority="6935">
      <formula>$H251="ETAPA"</formula>
    </cfRule>
  </conditionalFormatting>
  <conditionalFormatting sqref="O251:P252">
    <cfRule type="expression" dxfId="4365" priority="6933">
      <formula>$H251="SUBETAPA"</formula>
    </cfRule>
  </conditionalFormatting>
  <conditionalFormatting sqref="O270:P270">
    <cfRule type="expression" dxfId="4364" priority="7882">
      <formula>$H270="CÉLULA CONSTRUTIVA"</formula>
    </cfRule>
    <cfRule type="expression" dxfId="4363" priority="7883">
      <formula>$H270="ETAPA"</formula>
    </cfRule>
  </conditionalFormatting>
  <conditionalFormatting sqref="O289:P289">
    <cfRule type="expression" dxfId="4362" priority="7395">
      <formula>$H289="SUBETAPA"</formula>
    </cfRule>
  </conditionalFormatting>
  <conditionalFormatting sqref="O296:P296 O300:P300 M298:N299 L296 G303:L304 L298:L300 M297 G296:K302">
    <cfRule type="expression" dxfId="4361" priority="3229">
      <formula>$H296="CÉLULA CONSTRUTIVA"</formula>
    </cfRule>
  </conditionalFormatting>
  <conditionalFormatting sqref="O311:P311">
    <cfRule type="expression" dxfId="4360" priority="3199">
      <formula>$H311="SUBETAPA"</formula>
    </cfRule>
  </conditionalFormatting>
  <conditionalFormatting sqref="O318:P318 O322:P322 M320:N321 L318 G325:L326 L320:L322 M319 G318:K324">
    <cfRule type="expression" dxfId="4359" priority="3007">
      <formula>$H318="CÉLULA CONSTRUTIVA"</formula>
    </cfRule>
  </conditionalFormatting>
  <conditionalFormatting sqref="O329:P329">
    <cfRule type="expression" dxfId="4358" priority="2977">
      <formula>$H329="SUBETAPA"</formula>
    </cfRule>
  </conditionalFormatting>
  <conditionalFormatting sqref="O334:P336 G35:G37 G316:O317 G334:M336">
    <cfRule type="expression" dxfId="4357" priority="7974">
      <formula>$H35="SUBETAPA"</formula>
    </cfRule>
  </conditionalFormatting>
  <conditionalFormatting sqref="O340:P340">
    <cfRule type="expression" dxfId="4356" priority="2778">
      <formula>$H340="SUBETAPA"</formula>
    </cfRule>
    <cfRule type="expression" dxfId="4355" priority="2784">
      <formula>$H340="CÉLULA CONSTRUTIVA"</formula>
    </cfRule>
    <cfRule type="expression" dxfId="4354" priority="2785">
      <formula>$H340="ETAPA"</formula>
    </cfRule>
  </conditionalFormatting>
  <conditionalFormatting sqref="O346:P346 G346:K347">
    <cfRule type="expression" dxfId="4353" priority="2746">
      <formula>$H346="SUBETAPA"</formula>
    </cfRule>
  </conditionalFormatting>
  <conditionalFormatting sqref="O353:P353 G353:K354">
    <cfRule type="expression" dxfId="4352" priority="2614">
      <formula>$H353="SUBETAPA"</formula>
    </cfRule>
  </conditionalFormatting>
  <conditionalFormatting sqref="O360:P360 G360:K361">
    <cfRule type="expression" dxfId="4351" priority="7659">
      <formula>$H360="SUBETAPA"</formula>
    </cfRule>
  </conditionalFormatting>
  <conditionalFormatting sqref="O457:P459 O477:P478 O490:P491">
    <cfRule type="expression" dxfId="4350" priority="7607">
      <formula>$H457="SUBETAPA"</formula>
    </cfRule>
  </conditionalFormatting>
  <conditionalFormatting sqref="O463:P463 G458:K459 M458:M459 O458:P459 G462:O462 G463:M463 G464:K464 M464:O465 L464:L468 G466:K468 M467:O468 M470:O470 M471:M472 N472:O472 G472:K476 M473:O476 M466 M469 O469:P469 G465:I465 K465">
    <cfRule type="expression" dxfId="4349" priority="1745">
      <formula>$H458="ETAPA"</formula>
    </cfRule>
  </conditionalFormatting>
  <conditionalFormatting sqref="O466:P466 M469 O469:P469">
    <cfRule type="expression" dxfId="4348" priority="1729">
      <formula>$H466="SUBETAPA"</formula>
    </cfRule>
  </conditionalFormatting>
  <conditionalFormatting sqref="O466:P466">
    <cfRule type="expression" dxfId="4347" priority="1736">
      <formula>$H466="ETAPA"</formula>
    </cfRule>
  </conditionalFormatting>
  <conditionalFormatting sqref="O480:P480 G477:K478 M477:M478 O477:P478 G479:O479 G480:M480 G481:K481 M481:O482 N486:O486 M483 M485 O485:P485 G482:I482 K482">
    <cfRule type="expression" dxfId="4346" priority="1574">
      <formula>$H477="ETAPA"</formula>
    </cfRule>
  </conditionalFormatting>
  <conditionalFormatting sqref="O483:P483 M485 O485:P485">
    <cfRule type="expression" dxfId="4345" priority="1558">
      <formula>$H483="SUBETAPA"</formula>
    </cfRule>
  </conditionalFormatting>
  <conditionalFormatting sqref="O483:P483">
    <cfRule type="expression" dxfId="4344" priority="1565">
      <formula>$H483="ETAPA"</formula>
    </cfRule>
  </conditionalFormatting>
  <conditionalFormatting sqref="O496:P496 M498 O498:P498">
    <cfRule type="expression" dxfId="4343" priority="7733">
      <formula>$H496="SUBETAPA"</formula>
    </cfRule>
  </conditionalFormatting>
  <conditionalFormatting sqref="O496:P496 O588:P589 O605:P605">
    <cfRule type="expression" dxfId="4342" priority="7771">
      <formula>$H496="ETAPA"</formula>
    </cfRule>
  </conditionalFormatting>
  <conditionalFormatting sqref="O519:P520 O537:P537">
    <cfRule type="expression" dxfId="4341" priority="1342">
      <formula>$H519="ETAPA"</formula>
    </cfRule>
  </conditionalFormatting>
  <conditionalFormatting sqref="O527:P527 G527:M527 G528:O528">
    <cfRule type="expression" dxfId="4340" priority="1276">
      <formula>$H527="ETAPA"</formula>
    </cfRule>
  </conditionalFormatting>
  <conditionalFormatting sqref="O533:P533 G533:M533">
    <cfRule type="expression" dxfId="4339" priority="926">
      <formula>$H533="ETAPA"</formula>
    </cfRule>
  </conditionalFormatting>
  <conditionalFormatting sqref="O535:P535 O542:P542 L512:M512 O512:P512 K512:K513 G519:M520 O519:P520 G529:M529 O529:P529 G531:M531 O531:P531 G535:M535 M542">
    <cfRule type="expression" dxfId="4338" priority="1339">
      <formula>$H512="SUBETAPA"</formula>
    </cfRule>
  </conditionalFormatting>
  <conditionalFormatting sqref="O540:P540">
    <cfRule type="expression" dxfId="4337" priority="1320">
      <formula>$H540="SUBETAPA"</formula>
    </cfRule>
  </conditionalFormatting>
  <conditionalFormatting sqref="O555:P556 O572:P572">
    <cfRule type="expression" dxfId="4336" priority="892">
      <formula>$H555="ETAPA"</formula>
    </cfRule>
  </conditionalFormatting>
  <conditionalFormatting sqref="O562:P562 G562:M562 G563:O563">
    <cfRule type="expression" dxfId="4335" priority="828">
      <formula>$H562="ETAPA"</formula>
    </cfRule>
  </conditionalFormatting>
  <conditionalFormatting sqref="O568:P568 G568:M568">
    <cfRule type="expression" dxfId="4334" priority="478">
      <formula>$H568="ETAPA"</formula>
    </cfRule>
  </conditionalFormatting>
  <conditionalFormatting sqref="O570:P570 O575:P575 G555:M556 O555:P556 G564:M564 O564:P564 G566:M566 O566:P566 G570:M570 M575">
    <cfRule type="expression" dxfId="4333" priority="889">
      <formula>$H555="SUBETAPA"</formula>
    </cfRule>
  </conditionalFormatting>
  <conditionalFormatting sqref="O572:P572 G572:M572">
    <cfRule type="expression" dxfId="4332" priority="820">
      <formula>$H572="SUBETAPA"</formula>
    </cfRule>
  </conditionalFormatting>
  <conditionalFormatting sqref="O595:P595 G595:M595 G596:O596">
    <cfRule type="expression" dxfId="4331" priority="6667">
      <formula>$H595="ETAPA"</formula>
    </cfRule>
  </conditionalFormatting>
  <conditionalFormatting sqref="O601:P601 G601:M601">
    <cfRule type="expression" dxfId="4330" priority="1376">
      <formula>$H601="ETAPA"</formula>
    </cfRule>
  </conditionalFormatting>
  <conditionalFormatting sqref="O611:P612 M610:M612 G611:K612">
    <cfRule type="expression" dxfId="4329" priority="7553">
      <formula>$H610="SUBETAPA"</formula>
    </cfRule>
  </conditionalFormatting>
  <conditionalFormatting sqref="O611:P612">
    <cfRule type="expression" dxfId="4328" priority="7557">
      <formula>$H611="ETAPA"</formula>
    </cfRule>
  </conditionalFormatting>
  <conditionalFormatting sqref="O620:P620 G620:K620 M620">
    <cfRule type="expression" dxfId="4327" priority="6653">
      <formula>$H620="ETAPA"</formula>
    </cfRule>
  </conditionalFormatting>
  <conditionalFormatting sqref="O620:P620">
    <cfRule type="expression" dxfId="4326" priority="6641">
      <formula>$H620="SUBETAPA"</formula>
    </cfRule>
  </conditionalFormatting>
  <conditionalFormatting sqref="O621:P622 O687:P687">
    <cfRule type="expression" dxfId="4325" priority="6621">
      <formula>$H621="SUBETAPA"</formula>
    </cfRule>
    <cfRule type="expression" dxfId="4324" priority="6625">
      <formula>$H621="ETAPA"</formula>
    </cfRule>
  </conditionalFormatting>
  <conditionalFormatting sqref="O639:P639">
    <cfRule type="expression" dxfId="4323" priority="422">
      <formula>$H639="SUBETAPA"</formula>
    </cfRule>
    <cfRule type="expression" dxfId="4322" priority="423">
      <formula>$H639="ETAPA"</formula>
    </cfRule>
  </conditionalFormatting>
  <conditionalFormatting sqref="O654:P654">
    <cfRule type="expression" dxfId="4321" priority="451">
      <formula>$H654="SUBETAPA"</formula>
    </cfRule>
  </conditionalFormatting>
  <conditionalFormatting sqref="O671:P671">
    <cfRule type="expression" dxfId="4320" priority="276">
      <formula>$H671="SUBETAPA"</formula>
    </cfRule>
    <cfRule type="expression" dxfId="4319" priority="277">
      <formula>$H671="ETAPA"</formula>
    </cfRule>
  </conditionalFormatting>
  <conditionalFormatting sqref="O678:P678">
    <cfRule type="expression" dxfId="4318" priority="305">
      <formula>$H678="SUBETAPA"</formula>
    </cfRule>
  </conditionalFormatting>
  <conditionalFormatting sqref="O697:P697">
    <cfRule type="expression" dxfId="4317" priority="7699">
      <formula>$H697="SUBETAPA"</formula>
    </cfRule>
  </conditionalFormatting>
  <conditionalFormatting sqref="O715:P716 M715:M716">
    <cfRule type="expression" dxfId="4316" priority="7948">
      <formula>$H715="SUBETAPA"</formula>
    </cfRule>
  </conditionalFormatting>
  <conditionalFormatting sqref="P1:P5 P7:P9 P12 P15 P18 P21:P23 P29 P33 P35:P36 P38 P47 P50 P52:P54 P62 P71 P75 P78 P81:P83 P88 P196 P199 P201 P203:P205 P207 P209 P211 P213 P215 P217 P219:P220 P242:P244 P265 P271:P275 P360 P439 P444 P448 P450 P490:P491 P493 P498 P597 P599 P697 P701:P703 P718 P733:P734 P736:P744">
    <cfRule type="containsText" dxfId="4315" priority="7984" operator="containsText" text="em andamento">
      <formula>NOT(ISERROR(SEARCH("em andamento",P1)))</formula>
    </cfRule>
  </conditionalFormatting>
  <conditionalFormatting sqref="P1:P5 P29 P33 P35:P36 P38 P47 P50 P52:P54 P62 P71 P75 P78 P81:P83 P88 P196 P199 P201 P203:P205 P207 P209 P211 P213 P215 P217 P219:P220 P242:P244 P265 P271:P275 P360 P448 P450 P490:P491 P498 P597 P599 P605 P697 P701:P703">
    <cfRule type="containsText" dxfId="4314" priority="7982" operator="containsText" text="Pendente">
      <formula>NOT(ISERROR(SEARCH("Pendente",P1)))</formula>
    </cfRule>
  </conditionalFormatting>
  <conditionalFormatting sqref="P1:P5 P29 P33 P35:P36 P38 P47 P50 P52:P54 P62 P71 P75 P78 P81:P83 P88 P196 P199 P201 P203:P205 P207 P209 P211 P213 P215 P217 P219:P220 P242:P244 P265 P271:P275 P360 P448 P450 P490:P491 P498 P597 P599 P697 P701:P703 P493 P718 P7:P9 P12 P15 P18 P21:P23 P439 P444 P733:P734 P736:P744">
    <cfRule type="containsText" dxfId="4313" priority="7983" operator="containsText" text="Finalizado">
      <formula>NOT(ISERROR(SEARCH("Finalizado",P1)))</formula>
    </cfRule>
  </conditionalFormatting>
  <conditionalFormatting sqref="P7:P9 P12 P15 P18 P21:P23 P96 P435:P439 P444:P447 P330:P336 P362:P369 P397:P402 P423:P426 P572:P575 P719:P725 P727:P730 P551 P616 P618 P631:P633 P682:P696 P733:P734 P736:P744">
    <cfRule type="containsText" dxfId="4312" priority="7847" operator="containsText" text="Lançado">
      <formula>NOT(ISERROR(SEARCH("Lançado",P7)))</formula>
    </cfRule>
    <cfRule type="containsText" dxfId="4311" priority="7848" operator="containsText" text="N/A">
      <formula>NOT(ISERROR(SEARCH("N/A",P7)))</formula>
    </cfRule>
  </conditionalFormatting>
  <conditionalFormatting sqref="P7:P9 P12 P439 P444 P616 P15 P18 P21:P23 P96 P733:P734 P736:P744 P618 P719:P725 P631:P633 P727:P730">
    <cfRule type="containsText" dxfId="4310" priority="7849" operator="containsText" text="Pendente">
      <formula>NOT(ISERROR(SEARCH("Pendente",P7)))</formula>
    </cfRule>
  </conditionalFormatting>
  <conditionalFormatting sqref="P10">
    <cfRule type="containsText" dxfId="4309" priority="7532" operator="containsText" text="Lançado">
      <formula>NOT(ISERROR(SEARCH("Lançado",P10)))</formula>
    </cfRule>
    <cfRule type="containsText" dxfId="4308" priority="7533" operator="containsText" text="N/A">
      <formula>NOT(ISERROR(SEARCH("N/A",P10)))</formula>
    </cfRule>
    <cfRule type="containsText" dxfId="4307" priority="7534" operator="containsText" text="Pendente">
      <formula>NOT(ISERROR(SEARCH("Pendente",P10)))</formula>
    </cfRule>
    <cfRule type="containsText" dxfId="4306" priority="7535" operator="containsText" text="Finalizado">
      <formula>NOT(ISERROR(SEARCH("Finalizado",P10)))</formula>
    </cfRule>
    <cfRule type="containsText" dxfId="4305" priority="7536" operator="containsText" text="em andamento">
      <formula>NOT(ISERROR(SEARCH("em andamento",P10)))</formula>
    </cfRule>
  </conditionalFormatting>
  <conditionalFormatting sqref="P11 P89 P97:P98 P273:P274 P312:P317 P330:P333 P376:P380 P384:P385 P387:P395 P405:P412 P429:P434 P655:P665 P692:P693">
    <cfRule type="containsText" dxfId="4304" priority="5057" operator="containsText" text="Lançado">
      <formula>NOT(ISERROR(SEARCH("Lançado",P11)))</formula>
    </cfRule>
    <cfRule type="containsText" dxfId="4303" priority="5058" operator="containsText" text="N/A">
      <formula>NOT(ISERROR(SEARCH("N/A",P11)))</formula>
    </cfRule>
  </conditionalFormatting>
  <conditionalFormatting sqref="P11 P89 P97:P98 P273:P274 P312:P317 P330:P333 P376:P380 P384:P385 P387:P395 P405:P412 P429:P434 P655:P665">
    <cfRule type="containsText" dxfId="4302" priority="5062" operator="containsText" text="Lançado">
      <formula>NOT(ISERROR(SEARCH("Lançado",P11)))</formula>
    </cfRule>
    <cfRule type="containsText" dxfId="4301" priority="5063" operator="containsText" text="N/A">
      <formula>NOT(ISERROR(SEARCH("N/A",P11)))</formula>
    </cfRule>
  </conditionalFormatting>
  <conditionalFormatting sqref="P11 P89 P97:P98 P273:P274 P312:P317 P376:P380 P384:P385 P387:P395 P405:P416 P429:P434 P655:P665">
    <cfRule type="containsText" dxfId="4300" priority="5070" operator="containsText" text="Lançado">
      <formula>NOT(ISERROR(SEARCH("Lançado",P11)))</formula>
    </cfRule>
    <cfRule type="containsText" dxfId="4299" priority="5071" operator="containsText" text="N/A">
      <formula>NOT(ISERROR(SEARCH("N/A",P11)))</formula>
    </cfRule>
  </conditionalFormatting>
  <conditionalFormatting sqref="P11 P89 P376:P380 P384:P385 P387:P395 P655:P665 P273:P274 P97:P98 P312:P317 P405:P412 P429:P434 P330:P333">
    <cfRule type="expression" dxfId="4298" priority="5054">
      <formula>$H11="SUBETAPA"</formula>
    </cfRule>
    <cfRule type="expression" dxfId="4297" priority="5055">
      <formula>$H11="CÉLULA CONSTRUTIVA"</formula>
    </cfRule>
    <cfRule type="expression" dxfId="4296" priority="5056">
      <formula>$H11="ETAPA"</formula>
    </cfRule>
    <cfRule type="containsText" dxfId="4295" priority="5059" operator="containsText" text="Pendente">
      <formula>NOT(ISERROR(SEARCH("Pendente",P11)))</formula>
    </cfRule>
    <cfRule type="containsText" dxfId="4294" priority="5060" operator="containsText" text="Finalizado">
      <formula>NOT(ISERROR(SEARCH("Finalizado",P11)))</formula>
    </cfRule>
    <cfRule type="containsText" dxfId="4293" priority="5061" operator="containsText" text="em andamento">
      <formula>NOT(ISERROR(SEARCH("em andamento",P11)))</formula>
    </cfRule>
    <cfRule type="containsText" dxfId="4292" priority="5064" operator="containsText" text="Pendente">
      <formula>NOT(ISERROR(SEARCH("Pendente",P11)))</formula>
    </cfRule>
    <cfRule type="containsText" dxfId="4291" priority="5065" operator="containsText" text="Finalizado">
      <formula>NOT(ISERROR(SEARCH("Finalizado",P11)))</formula>
    </cfRule>
    <cfRule type="containsText" dxfId="4290" priority="5066" operator="containsText" text="em andamento">
      <formula>NOT(ISERROR(SEARCH("em andamento",P11)))</formula>
    </cfRule>
    <cfRule type="expression" dxfId="4289" priority="5067">
      <formula>$H11="SUBETAPA"</formula>
    </cfRule>
    <cfRule type="expression" dxfId="4288" priority="5068">
      <formula>$H11="CÉLULA CONSTRUTIVA"</formula>
    </cfRule>
    <cfRule type="expression" dxfId="4287" priority="5069">
      <formula>$H11="ETAPA"</formula>
    </cfRule>
    <cfRule type="containsText" dxfId="4286" priority="5072" operator="containsText" text="Pendente">
      <formula>NOT(ISERROR(SEARCH("Pendente",P11)))</formula>
    </cfRule>
    <cfRule type="containsText" dxfId="4285" priority="5073" operator="containsText" text="Finalizado">
      <formula>NOT(ISERROR(SEARCH("Finalizado",P11)))</formula>
    </cfRule>
    <cfRule type="containsText" dxfId="4284" priority="5074" operator="containsText" text="em andamento">
      <formula>NOT(ISERROR(SEARCH("em andamento",P11)))</formula>
    </cfRule>
  </conditionalFormatting>
  <conditionalFormatting sqref="P13:P14 P101:P103 P105 P113:P115 P118:P120 P122 P479 P679:P681">
    <cfRule type="containsText" dxfId="4283" priority="5036" operator="containsText" text="Lançado">
      <formula>NOT(ISERROR(SEARCH("Lançado",P13)))</formula>
    </cfRule>
    <cfRule type="containsText" dxfId="4282" priority="5037" operator="containsText" text="N/A">
      <formula>NOT(ISERROR(SEARCH("N/A",P13)))</formula>
    </cfRule>
    <cfRule type="containsText" dxfId="4281" priority="5041" operator="containsText" text="Lançado">
      <formula>NOT(ISERROR(SEARCH("Lançado",P13)))</formula>
    </cfRule>
    <cfRule type="containsText" dxfId="4280" priority="5042" operator="containsText" text="N/A">
      <formula>NOT(ISERROR(SEARCH("N/A",P13)))</formula>
    </cfRule>
    <cfRule type="containsText" dxfId="4279" priority="5049" operator="containsText" text="Lançado">
      <formula>NOT(ISERROR(SEARCH("Lançado",P13)))</formula>
    </cfRule>
    <cfRule type="containsText" dxfId="4278" priority="5050" operator="containsText" text="N/A">
      <formula>NOT(ISERROR(SEARCH("N/A",P13)))</formula>
    </cfRule>
  </conditionalFormatting>
  <conditionalFormatting sqref="P13:P14 P101:P103 P105 P113:P115 P479 P679:P681 P118:P120 P122">
    <cfRule type="expression" dxfId="4277" priority="5033">
      <formula>$H13="SUBETAPA"</formula>
    </cfRule>
    <cfRule type="expression" dxfId="4276" priority="5034">
      <formula>$H13="CÉLULA CONSTRUTIVA"</formula>
    </cfRule>
    <cfRule type="expression" dxfId="4275" priority="5035">
      <formula>$H13="ETAPA"</formula>
    </cfRule>
    <cfRule type="containsText" dxfId="4274" priority="5038" operator="containsText" text="Pendente">
      <formula>NOT(ISERROR(SEARCH("Pendente",P13)))</formula>
    </cfRule>
    <cfRule type="containsText" dxfId="4273" priority="5039" operator="containsText" text="Finalizado">
      <formula>NOT(ISERROR(SEARCH("Finalizado",P13)))</formula>
    </cfRule>
    <cfRule type="containsText" dxfId="4272" priority="5040" operator="containsText" text="em andamento">
      <formula>NOT(ISERROR(SEARCH("em andamento",P13)))</formula>
    </cfRule>
    <cfRule type="containsText" dxfId="4271" priority="5043" operator="containsText" text="Pendente">
      <formula>NOT(ISERROR(SEARCH("Pendente",P13)))</formula>
    </cfRule>
    <cfRule type="containsText" dxfId="4270" priority="5044" operator="containsText" text="Finalizado">
      <formula>NOT(ISERROR(SEARCH("Finalizado",P13)))</formula>
    </cfRule>
    <cfRule type="containsText" dxfId="4269" priority="5045" operator="containsText" text="em andamento">
      <formula>NOT(ISERROR(SEARCH("em andamento",P13)))</formula>
    </cfRule>
    <cfRule type="expression" dxfId="4268" priority="5046">
      <formula>$H13="SUBETAPA"</formula>
    </cfRule>
    <cfRule type="expression" dxfId="4267" priority="5047">
      <formula>$H13="CÉLULA CONSTRUTIVA"</formula>
    </cfRule>
    <cfRule type="expression" dxfId="4266" priority="5048">
      <formula>$H13="ETAPA"</formula>
    </cfRule>
    <cfRule type="containsText" dxfId="4265" priority="5051" operator="containsText" text="Pendente">
      <formula>NOT(ISERROR(SEARCH("Pendente",P13)))</formula>
    </cfRule>
    <cfRule type="containsText" dxfId="4264" priority="5052" operator="containsText" text="Finalizado">
      <formula>NOT(ISERROR(SEARCH("Finalizado",P13)))</formula>
    </cfRule>
    <cfRule type="containsText" dxfId="4263" priority="5053" operator="containsText" text="em andamento">
      <formula>NOT(ISERROR(SEARCH("em andamento",P13)))</formula>
    </cfRule>
  </conditionalFormatting>
  <conditionalFormatting sqref="P16:P17 P418:P419 P440:P441 P451:P456 P492">
    <cfRule type="containsText" dxfId="4262" priority="5015" operator="containsText" text="Lançado">
      <formula>NOT(ISERROR(SEARCH("Lançado",P16)))</formula>
    </cfRule>
    <cfRule type="containsText" dxfId="4261" priority="5016" operator="containsText" text="N/A">
      <formula>NOT(ISERROR(SEARCH("N/A",P16)))</formula>
    </cfRule>
    <cfRule type="containsText" dxfId="4260" priority="5020" operator="containsText" text="Lançado">
      <formula>NOT(ISERROR(SEARCH("Lançado",P16)))</formula>
    </cfRule>
    <cfRule type="containsText" dxfId="4259" priority="5021" operator="containsText" text="N/A">
      <formula>NOT(ISERROR(SEARCH("N/A",P16)))</formula>
    </cfRule>
    <cfRule type="containsText" dxfId="4258" priority="5028" operator="containsText" text="Lançado">
      <formula>NOT(ISERROR(SEARCH("Lançado",P16)))</formula>
    </cfRule>
    <cfRule type="containsText" dxfId="4257" priority="5029" operator="containsText" text="N/A">
      <formula>NOT(ISERROR(SEARCH("N/A",P16)))</formula>
    </cfRule>
  </conditionalFormatting>
  <conditionalFormatting sqref="P16:P17 P440:P441 P451:P456 P418:P419 P492">
    <cfRule type="expression" dxfId="4256" priority="5012">
      <formula>$H16="SUBETAPA"</formula>
    </cfRule>
    <cfRule type="expression" dxfId="4255" priority="5013">
      <formula>$H16="CÉLULA CONSTRUTIVA"</formula>
    </cfRule>
    <cfRule type="expression" dxfId="4254" priority="5014">
      <formula>$H16="ETAPA"</formula>
    </cfRule>
    <cfRule type="containsText" dxfId="4253" priority="5017" operator="containsText" text="Pendente">
      <formula>NOT(ISERROR(SEARCH("Pendente",P16)))</formula>
    </cfRule>
    <cfRule type="containsText" dxfId="4252" priority="5018" operator="containsText" text="Finalizado">
      <formula>NOT(ISERROR(SEARCH("Finalizado",P16)))</formula>
    </cfRule>
    <cfRule type="containsText" dxfId="4251" priority="5019" operator="containsText" text="em andamento">
      <formula>NOT(ISERROR(SEARCH("em andamento",P16)))</formula>
    </cfRule>
    <cfRule type="containsText" dxfId="4250" priority="5022" operator="containsText" text="Pendente">
      <formula>NOT(ISERROR(SEARCH("Pendente",P16)))</formula>
    </cfRule>
    <cfRule type="containsText" dxfId="4249" priority="5023" operator="containsText" text="Finalizado">
      <formula>NOT(ISERROR(SEARCH("Finalizado",P16)))</formula>
    </cfRule>
    <cfRule type="containsText" dxfId="4248" priority="5024" operator="containsText" text="em andamento">
      <formula>NOT(ISERROR(SEARCH("em andamento",P16)))</formula>
    </cfRule>
    <cfRule type="expression" dxfId="4247" priority="5025">
      <formula>$H16="SUBETAPA"</formula>
    </cfRule>
    <cfRule type="expression" dxfId="4246" priority="5026">
      <formula>$H16="CÉLULA CONSTRUTIVA"</formula>
    </cfRule>
    <cfRule type="expression" dxfId="4245" priority="5027">
      <formula>$H16="ETAPA"</formula>
    </cfRule>
    <cfRule type="containsText" dxfId="4244" priority="5030" operator="containsText" text="Pendente">
      <formula>NOT(ISERROR(SEARCH("Pendente",P16)))</formula>
    </cfRule>
    <cfRule type="containsText" dxfId="4243" priority="5031" operator="containsText" text="Finalizado">
      <formula>NOT(ISERROR(SEARCH("Finalizado",P16)))</formula>
    </cfRule>
    <cfRule type="containsText" dxfId="4242" priority="5032" operator="containsText" text="em andamento">
      <formula>NOT(ISERROR(SEARCH("em andamento",P16)))</formula>
    </cfRule>
  </conditionalFormatting>
  <conditionalFormatting sqref="P19:P20 P30:P32 P698:P700">
    <cfRule type="containsText" dxfId="4241" priority="4994" operator="containsText" text="Lançado">
      <formula>NOT(ISERROR(SEARCH("Lançado",P19)))</formula>
    </cfRule>
    <cfRule type="containsText" dxfId="4240" priority="4995" operator="containsText" text="N/A">
      <formula>NOT(ISERROR(SEARCH("N/A",P19)))</formula>
    </cfRule>
    <cfRule type="containsText" dxfId="4239" priority="4999" operator="containsText" text="Lançado">
      <formula>NOT(ISERROR(SEARCH("Lançado",P19)))</formula>
    </cfRule>
    <cfRule type="containsText" dxfId="4238" priority="5000" operator="containsText" text="N/A">
      <formula>NOT(ISERROR(SEARCH("N/A",P19)))</formula>
    </cfRule>
    <cfRule type="containsText" dxfId="4237" priority="5007" operator="containsText" text="Lançado">
      <formula>NOT(ISERROR(SEARCH("Lançado",P19)))</formula>
    </cfRule>
    <cfRule type="containsText" dxfId="4236" priority="5008" operator="containsText" text="N/A">
      <formula>NOT(ISERROR(SEARCH("N/A",P19)))</formula>
    </cfRule>
  </conditionalFormatting>
  <conditionalFormatting sqref="P19:P20 P698:P700 P30:P32">
    <cfRule type="expression" dxfId="4235" priority="4991">
      <formula>$H19="SUBETAPA"</formula>
    </cfRule>
    <cfRule type="expression" dxfId="4234" priority="4992">
      <formula>$H19="CÉLULA CONSTRUTIVA"</formula>
    </cfRule>
    <cfRule type="expression" dxfId="4233" priority="4993">
      <formula>$H19="ETAPA"</formula>
    </cfRule>
    <cfRule type="containsText" dxfId="4232" priority="4996" operator="containsText" text="Pendente">
      <formula>NOT(ISERROR(SEARCH("Pendente",P19)))</formula>
    </cfRule>
    <cfRule type="containsText" dxfId="4231" priority="4997" operator="containsText" text="Finalizado">
      <formula>NOT(ISERROR(SEARCH("Finalizado",P19)))</formula>
    </cfRule>
    <cfRule type="containsText" dxfId="4230" priority="4998" operator="containsText" text="em andamento">
      <formula>NOT(ISERROR(SEARCH("em andamento",P19)))</formula>
    </cfRule>
    <cfRule type="containsText" dxfId="4229" priority="5001" operator="containsText" text="Pendente">
      <formula>NOT(ISERROR(SEARCH("Pendente",P19)))</formula>
    </cfRule>
    <cfRule type="containsText" dxfId="4228" priority="5002" operator="containsText" text="Finalizado">
      <formula>NOT(ISERROR(SEARCH("Finalizado",P19)))</formula>
    </cfRule>
    <cfRule type="containsText" dxfId="4227" priority="5003" operator="containsText" text="em andamento">
      <formula>NOT(ISERROR(SEARCH("em andamento",P19)))</formula>
    </cfRule>
    <cfRule type="expression" dxfId="4226" priority="5004">
      <formula>$H19="SUBETAPA"</formula>
    </cfRule>
    <cfRule type="expression" dxfId="4225" priority="5005">
      <formula>$H19="CÉLULA CONSTRUTIVA"</formula>
    </cfRule>
    <cfRule type="expression" dxfId="4224" priority="5006">
      <formula>$H19="ETAPA"</formula>
    </cfRule>
    <cfRule type="containsText" dxfId="4223" priority="5009" operator="containsText" text="Pendente">
      <formula>NOT(ISERROR(SEARCH("Pendente",P19)))</formula>
    </cfRule>
    <cfRule type="containsText" dxfId="4222" priority="5010" operator="containsText" text="Finalizado">
      <formula>NOT(ISERROR(SEARCH("Finalizado",P19)))</formula>
    </cfRule>
    <cfRule type="containsText" dxfId="4221" priority="5011" operator="containsText" text="em andamento">
      <formula>NOT(ISERROR(SEARCH("em andamento",P19)))</formula>
    </cfRule>
  </conditionalFormatting>
  <conditionalFormatting sqref="P24:P28">
    <cfRule type="expression" dxfId="4220" priority="5201">
      <formula>$H24="SUBETAPA"</formula>
    </cfRule>
    <cfRule type="expression" dxfId="4219" priority="5202">
      <formula>$H24="CÉLULA CONSTRUTIVA"</formula>
    </cfRule>
    <cfRule type="expression" dxfId="4218" priority="5203">
      <formula>$H24="ETAPA"</formula>
    </cfRule>
    <cfRule type="containsText" dxfId="4217" priority="5204" operator="containsText" text="Lançado">
      <formula>NOT(ISERROR(SEARCH("Lançado",P24)))</formula>
    </cfRule>
    <cfRule type="containsText" dxfId="4216" priority="5205" operator="containsText" text="N/A">
      <formula>NOT(ISERROR(SEARCH("N/A",P24)))</formula>
    </cfRule>
    <cfRule type="containsText" dxfId="4215" priority="5206" operator="containsText" text="Pendente">
      <formula>NOT(ISERROR(SEARCH("Pendente",P24)))</formula>
    </cfRule>
    <cfRule type="containsText" dxfId="4214" priority="5207" operator="containsText" text="Finalizado">
      <formula>NOT(ISERROR(SEARCH("Finalizado",P24)))</formula>
    </cfRule>
    <cfRule type="containsText" dxfId="4213" priority="5208" operator="containsText" text="em andamento">
      <formula>NOT(ISERROR(SEARCH("em andamento",P24)))</formula>
    </cfRule>
    <cfRule type="containsText" dxfId="4212" priority="5209" operator="containsText" text="Lançado">
      <formula>NOT(ISERROR(SEARCH("Lançado",P24)))</formula>
    </cfRule>
    <cfRule type="containsText" dxfId="4211" priority="5210" operator="containsText" text="N/A">
      <formula>NOT(ISERROR(SEARCH("N/A",P24)))</formula>
    </cfRule>
    <cfRule type="containsText" dxfId="4210" priority="5211" operator="containsText" text="Pendente">
      <formula>NOT(ISERROR(SEARCH("Pendente",P24)))</formula>
    </cfRule>
    <cfRule type="containsText" dxfId="4209" priority="5212" operator="containsText" text="Finalizado">
      <formula>NOT(ISERROR(SEARCH("Finalizado",P24)))</formula>
    </cfRule>
    <cfRule type="containsText" dxfId="4208" priority="5213" operator="containsText" text="em andamento">
      <formula>NOT(ISERROR(SEARCH("em andamento",P24)))</formula>
    </cfRule>
    <cfRule type="expression" dxfId="4207" priority="5214">
      <formula>$H24="SUBETAPA"</formula>
    </cfRule>
    <cfRule type="expression" dxfId="4206" priority="5215">
      <formula>$H24="CÉLULA CONSTRUTIVA"</formula>
    </cfRule>
    <cfRule type="expression" dxfId="4205" priority="5216">
      <formula>$H24="ETAPA"</formula>
    </cfRule>
    <cfRule type="containsText" dxfId="4204" priority="5217" operator="containsText" text="Lançado">
      <formula>NOT(ISERROR(SEARCH("Lançado",P24)))</formula>
    </cfRule>
    <cfRule type="containsText" dxfId="4203" priority="5218" operator="containsText" text="N/A">
      <formula>NOT(ISERROR(SEARCH("N/A",P24)))</formula>
    </cfRule>
    <cfRule type="containsText" dxfId="4202" priority="5219" operator="containsText" text="Pendente">
      <formula>NOT(ISERROR(SEARCH("Pendente",P24)))</formula>
    </cfRule>
    <cfRule type="containsText" dxfId="4201" priority="5220" operator="containsText" text="Finalizado">
      <formula>NOT(ISERROR(SEARCH("Finalizado",P24)))</formula>
    </cfRule>
    <cfRule type="containsText" dxfId="4200" priority="5221" operator="containsText" text="em andamento">
      <formula>NOT(ISERROR(SEARCH("em andamento",P24)))</formula>
    </cfRule>
  </conditionalFormatting>
  <conditionalFormatting sqref="P34">
    <cfRule type="expression" dxfId="4199" priority="5159">
      <formula>$H34="SUBETAPA"</formula>
    </cfRule>
    <cfRule type="expression" dxfId="4198" priority="5160">
      <formula>$H34="CÉLULA CONSTRUTIVA"</formula>
    </cfRule>
    <cfRule type="expression" dxfId="4197" priority="5161">
      <formula>$H34="ETAPA"</formula>
    </cfRule>
    <cfRule type="containsText" dxfId="4196" priority="5162" operator="containsText" text="Lançado">
      <formula>NOT(ISERROR(SEARCH("Lançado",P34)))</formula>
    </cfRule>
    <cfRule type="containsText" dxfId="4195" priority="5163" operator="containsText" text="N/A">
      <formula>NOT(ISERROR(SEARCH("N/A",P34)))</formula>
    </cfRule>
    <cfRule type="containsText" dxfId="4194" priority="5164" operator="containsText" text="Pendente">
      <formula>NOT(ISERROR(SEARCH("Pendente",P34)))</formula>
    </cfRule>
    <cfRule type="containsText" dxfId="4193" priority="5165" operator="containsText" text="Finalizado">
      <formula>NOT(ISERROR(SEARCH("Finalizado",P34)))</formula>
    </cfRule>
    <cfRule type="containsText" dxfId="4192" priority="5166" operator="containsText" text="em andamento">
      <formula>NOT(ISERROR(SEARCH("em andamento",P34)))</formula>
    </cfRule>
    <cfRule type="containsText" dxfId="4191" priority="5167" operator="containsText" text="Lançado">
      <formula>NOT(ISERROR(SEARCH("Lançado",P34)))</formula>
    </cfRule>
    <cfRule type="containsText" dxfId="4190" priority="5168" operator="containsText" text="N/A">
      <formula>NOT(ISERROR(SEARCH("N/A",P34)))</formula>
    </cfRule>
    <cfRule type="containsText" dxfId="4189" priority="5169" operator="containsText" text="Pendente">
      <formula>NOT(ISERROR(SEARCH("Pendente",P34)))</formula>
    </cfRule>
    <cfRule type="containsText" dxfId="4188" priority="5170" operator="containsText" text="Finalizado">
      <formula>NOT(ISERROR(SEARCH("Finalizado",P34)))</formula>
    </cfRule>
    <cfRule type="containsText" dxfId="4187" priority="5171" operator="containsText" text="em andamento">
      <formula>NOT(ISERROR(SEARCH("em andamento",P34)))</formula>
    </cfRule>
    <cfRule type="expression" dxfId="4186" priority="5172">
      <formula>$H34="SUBETAPA"</formula>
    </cfRule>
    <cfRule type="expression" dxfId="4185" priority="5173">
      <formula>$H34="CÉLULA CONSTRUTIVA"</formula>
    </cfRule>
    <cfRule type="expression" dxfId="4184" priority="5174">
      <formula>$H34="ETAPA"</formula>
    </cfRule>
    <cfRule type="containsText" dxfId="4183" priority="5175" operator="containsText" text="Lançado">
      <formula>NOT(ISERROR(SEARCH("Lançado",P34)))</formula>
    </cfRule>
    <cfRule type="containsText" dxfId="4182" priority="5176" operator="containsText" text="N/A">
      <formula>NOT(ISERROR(SEARCH("N/A",P34)))</formula>
    </cfRule>
    <cfRule type="containsText" dxfId="4181" priority="5177" operator="containsText" text="Pendente">
      <formula>NOT(ISERROR(SEARCH("Pendente",P34)))</formula>
    </cfRule>
    <cfRule type="containsText" dxfId="4180" priority="5178" operator="containsText" text="Finalizado">
      <formula>NOT(ISERROR(SEARCH("Finalizado",P34)))</formula>
    </cfRule>
    <cfRule type="containsText" dxfId="4179" priority="5179" operator="containsText" text="em andamento">
      <formula>NOT(ISERROR(SEARCH("em andamento",P34)))</formula>
    </cfRule>
  </conditionalFormatting>
  <conditionalFormatting sqref="P37">
    <cfRule type="expression" dxfId="4178" priority="5138">
      <formula>$H37="SUBETAPA"</formula>
    </cfRule>
    <cfRule type="expression" dxfId="4177" priority="5139">
      <formula>$H37="CÉLULA CONSTRUTIVA"</formula>
    </cfRule>
    <cfRule type="expression" dxfId="4176" priority="5140">
      <formula>$H37="ETAPA"</formula>
    </cfRule>
    <cfRule type="containsText" dxfId="4175" priority="5141" operator="containsText" text="Lançado">
      <formula>NOT(ISERROR(SEARCH("Lançado",P37)))</formula>
    </cfRule>
    <cfRule type="containsText" dxfId="4174" priority="5142" operator="containsText" text="N/A">
      <formula>NOT(ISERROR(SEARCH("N/A",P37)))</formula>
    </cfRule>
    <cfRule type="containsText" dxfId="4173" priority="5143" operator="containsText" text="Pendente">
      <formula>NOT(ISERROR(SEARCH("Pendente",P37)))</formula>
    </cfRule>
    <cfRule type="containsText" dxfId="4172" priority="5144" operator="containsText" text="Finalizado">
      <formula>NOT(ISERROR(SEARCH("Finalizado",P37)))</formula>
    </cfRule>
    <cfRule type="containsText" dxfId="4171" priority="5145" operator="containsText" text="em andamento">
      <formula>NOT(ISERROR(SEARCH("em andamento",P37)))</formula>
    </cfRule>
    <cfRule type="containsText" dxfId="4170" priority="5146" operator="containsText" text="Lançado">
      <formula>NOT(ISERROR(SEARCH("Lançado",P37)))</formula>
    </cfRule>
    <cfRule type="containsText" dxfId="4169" priority="5147" operator="containsText" text="N/A">
      <formula>NOT(ISERROR(SEARCH("N/A",P37)))</formula>
    </cfRule>
    <cfRule type="containsText" dxfId="4168" priority="5148" operator="containsText" text="Pendente">
      <formula>NOT(ISERROR(SEARCH("Pendente",P37)))</formula>
    </cfRule>
    <cfRule type="containsText" dxfId="4167" priority="5149" operator="containsText" text="Finalizado">
      <formula>NOT(ISERROR(SEARCH("Finalizado",P37)))</formula>
    </cfRule>
    <cfRule type="containsText" dxfId="4166" priority="5150" operator="containsText" text="em andamento">
      <formula>NOT(ISERROR(SEARCH("em andamento",P37)))</formula>
    </cfRule>
    <cfRule type="expression" dxfId="4165" priority="5151">
      <formula>$H37="SUBETAPA"</formula>
    </cfRule>
    <cfRule type="expression" dxfId="4164" priority="5152">
      <formula>$H37="CÉLULA CONSTRUTIVA"</formula>
    </cfRule>
    <cfRule type="expression" dxfId="4163" priority="5153">
      <formula>$H37="ETAPA"</formula>
    </cfRule>
    <cfRule type="containsText" dxfId="4162" priority="5154" operator="containsText" text="Lançado">
      <formula>NOT(ISERROR(SEARCH("Lançado",P37)))</formula>
    </cfRule>
    <cfRule type="containsText" dxfId="4161" priority="5155" operator="containsText" text="N/A">
      <formula>NOT(ISERROR(SEARCH("N/A",P37)))</formula>
    </cfRule>
    <cfRule type="containsText" dxfId="4160" priority="5156" operator="containsText" text="Pendente">
      <formula>NOT(ISERROR(SEARCH("Pendente",P37)))</formula>
    </cfRule>
    <cfRule type="containsText" dxfId="4159" priority="5157" operator="containsText" text="Finalizado">
      <formula>NOT(ISERROR(SEARCH("Finalizado",P37)))</formula>
    </cfRule>
    <cfRule type="containsText" dxfId="4158" priority="5158" operator="containsText" text="em andamento">
      <formula>NOT(ISERROR(SEARCH("em andamento",P37)))</formula>
    </cfRule>
  </conditionalFormatting>
  <conditionalFormatting sqref="P38 P47 P50 P52:P54 P62 P71 P75 P78 P81:P83 P88 P203:P205 P207 P242:P244 P265 P271:P275 P448 P450 P490:P491 P498 P597 P599 P697 P605 P219:P220 P201 P209 P211 P213 P215 P217 P196 P199 P360 P35:P36 P29 P33 P90 P457:P459 P701:P703 P477:P478 P1:P5 P469">
    <cfRule type="containsText" dxfId="4157" priority="7980" operator="containsText" text="Lançado">
      <formula>NOT(ISERROR(SEARCH("Lançado",P1)))</formula>
    </cfRule>
  </conditionalFormatting>
  <conditionalFormatting sqref="P38 P47 P50 P52:P54 P62 P71 P75 P78 P81:P83 P88 P203:P205 P207 P242:P244 P265 P271:P275 P448 P450 P490:P491 P498 P597 P599 P697 P605 P219:P220 P201 P209 P211 P213 P215 P217 P196 P199 P360 P35:P36 P29 P33 P90 P457:P459 P701:P703 P477:P478 P469 P1:P5">
    <cfRule type="containsText" dxfId="4156" priority="7981" operator="containsText" text="N/A">
      <formula>NOT(ISERROR(SEARCH("N/A",P1)))</formula>
    </cfRule>
  </conditionalFormatting>
  <conditionalFormatting sqref="P39:P46">
    <cfRule type="expression" dxfId="4155" priority="5117">
      <formula>$H39="SUBETAPA"</formula>
    </cfRule>
    <cfRule type="expression" dxfId="4154" priority="5118">
      <formula>$H39="CÉLULA CONSTRUTIVA"</formula>
    </cfRule>
    <cfRule type="expression" dxfId="4153" priority="5119">
      <formula>$H39="ETAPA"</formula>
    </cfRule>
    <cfRule type="containsText" dxfId="4152" priority="5120" operator="containsText" text="Lançado">
      <formula>NOT(ISERROR(SEARCH("Lançado",P39)))</formula>
    </cfRule>
    <cfRule type="containsText" dxfId="4151" priority="5121" operator="containsText" text="N/A">
      <formula>NOT(ISERROR(SEARCH("N/A",P39)))</formula>
    </cfRule>
    <cfRule type="containsText" dxfId="4150" priority="5122" operator="containsText" text="Pendente">
      <formula>NOT(ISERROR(SEARCH("Pendente",P39)))</formula>
    </cfRule>
    <cfRule type="containsText" dxfId="4149" priority="5123" operator="containsText" text="Finalizado">
      <formula>NOT(ISERROR(SEARCH("Finalizado",P39)))</formula>
    </cfRule>
    <cfRule type="containsText" dxfId="4148" priority="5124" operator="containsText" text="em andamento">
      <formula>NOT(ISERROR(SEARCH("em andamento",P39)))</formula>
    </cfRule>
    <cfRule type="containsText" dxfId="4147" priority="5125" operator="containsText" text="Lançado">
      <formula>NOT(ISERROR(SEARCH("Lançado",P39)))</formula>
    </cfRule>
    <cfRule type="containsText" dxfId="4146" priority="5126" operator="containsText" text="N/A">
      <formula>NOT(ISERROR(SEARCH("N/A",P39)))</formula>
    </cfRule>
    <cfRule type="containsText" dxfId="4145" priority="5127" operator="containsText" text="Pendente">
      <formula>NOT(ISERROR(SEARCH("Pendente",P39)))</formula>
    </cfRule>
    <cfRule type="containsText" dxfId="4144" priority="5128" operator="containsText" text="Finalizado">
      <formula>NOT(ISERROR(SEARCH("Finalizado",P39)))</formula>
    </cfRule>
    <cfRule type="containsText" dxfId="4143" priority="5129" operator="containsText" text="em andamento">
      <formula>NOT(ISERROR(SEARCH("em andamento",P39)))</formula>
    </cfRule>
    <cfRule type="expression" dxfId="4142" priority="5130">
      <formula>$H39="SUBETAPA"</formula>
    </cfRule>
    <cfRule type="expression" dxfId="4141" priority="5131">
      <formula>$H39="CÉLULA CONSTRUTIVA"</formula>
    </cfRule>
    <cfRule type="expression" dxfId="4140" priority="5132">
      <formula>$H39="ETAPA"</formula>
    </cfRule>
    <cfRule type="containsText" dxfId="4139" priority="5133" operator="containsText" text="Lançado">
      <formula>NOT(ISERROR(SEARCH("Lançado",P39)))</formula>
    </cfRule>
    <cfRule type="containsText" dxfId="4138" priority="5134" operator="containsText" text="N/A">
      <formula>NOT(ISERROR(SEARCH("N/A",P39)))</formula>
    </cfRule>
    <cfRule type="containsText" dxfId="4137" priority="5135" operator="containsText" text="Pendente">
      <formula>NOT(ISERROR(SEARCH("Pendente",P39)))</formula>
    </cfRule>
    <cfRule type="containsText" dxfId="4136" priority="5136" operator="containsText" text="Finalizado">
      <formula>NOT(ISERROR(SEARCH("Finalizado",P39)))</formula>
    </cfRule>
    <cfRule type="containsText" dxfId="4135" priority="5137" operator="containsText" text="em andamento">
      <formula>NOT(ISERROR(SEARCH("em andamento",P39)))</formula>
    </cfRule>
  </conditionalFormatting>
  <conditionalFormatting sqref="P48:P49">
    <cfRule type="expression" dxfId="4134" priority="5096">
      <formula>$H48="SUBETAPA"</formula>
    </cfRule>
    <cfRule type="expression" dxfId="4133" priority="5097">
      <formula>$H48="CÉLULA CONSTRUTIVA"</formula>
    </cfRule>
    <cfRule type="expression" dxfId="4132" priority="5098">
      <formula>$H48="ETAPA"</formula>
    </cfRule>
    <cfRule type="containsText" dxfId="4131" priority="5099" operator="containsText" text="Lançado">
      <formula>NOT(ISERROR(SEARCH("Lançado",P48)))</formula>
    </cfRule>
    <cfRule type="containsText" dxfId="4130" priority="5100" operator="containsText" text="N/A">
      <formula>NOT(ISERROR(SEARCH("N/A",P48)))</formula>
    </cfRule>
    <cfRule type="containsText" dxfId="4129" priority="5101" operator="containsText" text="Pendente">
      <formula>NOT(ISERROR(SEARCH("Pendente",P48)))</formula>
    </cfRule>
    <cfRule type="containsText" dxfId="4128" priority="5102" operator="containsText" text="Finalizado">
      <formula>NOT(ISERROR(SEARCH("Finalizado",P48)))</formula>
    </cfRule>
    <cfRule type="containsText" dxfId="4127" priority="5103" operator="containsText" text="em andamento">
      <formula>NOT(ISERROR(SEARCH("em andamento",P48)))</formula>
    </cfRule>
    <cfRule type="containsText" dxfId="4126" priority="5104" operator="containsText" text="Lançado">
      <formula>NOT(ISERROR(SEARCH("Lançado",P48)))</formula>
    </cfRule>
    <cfRule type="containsText" dxfId="4125" priority="5105" operator="containsText" text="N/A">
      <formula>NOT(ISERROR(SEARCH("N/A",P48)))</formula>
    </cfRule>
    <cfRule type="containsText" dxfId="4124" priority="5106" operator="containsText" text="Pendente">
      <formula>NOT(ISERROR(SEARCH("Pendente",P48)))</formula>
    </cfRule>
    <cfRule type="containsText" dxfId="4123" priority="5107" operator="containsText" text="Finalizado">
      <formula>NOT(ISERROR(SEARCH("Finalizado",P48)))</formula>
    </cfRule>
    <cfRule type="containsText" dxfId="4122" priority="5108" operator="containsText" text="em andamento">
      <formula>NOT(ISERROR(SEARCH("em andamento",P48)))</formula>
    </cfRule>
    <cfRule type="expression" dxfId="4121" priority="5109">
      <formula>$H48="SUBETAPA"</formula>
    </cfRule>
    <cfRule type="expression" dxfId="4120" priority="5110">
      <formula>$H48="CÉLULA CONSTRUTIVA"</formula>
    </cfRule>
    <cfRule type="expression" dxfId="4119" priority="5111">
      <formula>$H48="ETAPA"</formula>
    </cfRule>
    <cfRule type="containsText" dxfId="4118" priority="5112" operator="containsText" text="Lançado">
      <formula>NOT(ISERROR(SEARCH("Lançado",P48)))</formula>
    </cfRule>
    <cfRule type="containsText" dxfId="4117" priority="5113" operator="containsText" text="N/A">
      <formula>NOT(ISERROR(SEARCH("N/A",P48)))</formula>
    </cfRule>
    <cfRule type="containsText" dxfId="4116" priority="5114" operator="containsText" text="Pendente">
      <formula>NOT(ISERROR(SEARCH("Pendente",P48)))</formula>
    </cfRule>
    <cfRule type="containsText" dxfId="4115" priority="5115" operator="containsText" text="Finalizado">
      <formula>NOT(ISERROR(SEARCH("Finalizado",P48)))</formula>
    </cfRule>
    <cfRule type="containsText" dxfId="4114" priority="5116" operator="containsText" text="em andamento">
      <formula>NOT(ISERROR(SEARCH("em andamento",P48)))</formula>
    </cfRule>
  </conditionalFormatting>
  <conditionalFormatting sqref="P51">
    <cfRule type="expression" dxfId="4113" priority="5075">
      <formula>$H51="SUBETAPA"</formula>
    </cfRule>
    <cfRule type="expression" dxfId="4112" priority="5076">
      <formula>$H51="CÉLULA CONSTRUTIVA"</formula>
    </cfRule>
    <cfRule type="expression" dxfId="4111" priority="5077">
      <formula>$H51="ETAPA"</formula>
    </cfRule>
    <cfRule type="containsText" dxfId="4110" priority="5078" operator="containsText" text="Lançado">
      <formula>NOT(ISERROR(SEARCH("Lançado",P51)))</formula>
    </cfRule>
    <cfRule type="containsText" dxfId="4109" priority="5079" operator="containsText" text="N/A">
      <formula>NOT(ISERROR(SEARCH("N/A",P51)))</formula>
    </cfRule>
    <cfRule type="containsText" dxfId="4108" priority="5080" operator="containsText" text="Pendente">
      <formula>NOT(ISERROR(SEARCH("Pendente",P51)))</formula>
    </cfRule>
    <cfRule type="containsText" dxfId="4107" priority="5081" operator="containsText" text="Finalizado">
      <formula>NOT(ISERROR(SEARCH("Finalizado",P51)))</formula>
    </cfRule>
    <cfRule type="containsText" dxfId="4106" priority="5082" operator="containsText" text="em andamento">
      <formula>NOT(ISERROR(SEARCH("em andamento",P51)))</formula>
    </cfRule>
    <cfRule type="containsText" dxfId="4105" priority="5083" operator="containsText" text="Lançado">
      <formula>NOT(ISERROR(SEARCH("Lançado",P51)))</formula>
    </cfRule>
    <cfRule type="containsText" dxfId="4104" priority="5084" operator="containsText" text="N/A">
      <formula>NOT(ISERROR(SEARCH("N/A",P51)))</formula>
    </cfRule>
    <cfRule type="containsText" dxfId="4103" priority="5085" operator="containsText" text="Pendente">
      <formula>NOT(ISERROR(SEARCH("Pendente",P51)))</formula>
    </cfRule>
    <cfRule type="containsText" dxfId="4102" priority="5086" operator="containsText" text="Finalizado">
      <formula>NOT(ISERROR(SEARCH("Finalizado",P51)))</formula>
    </cfRule>
    <cfRule type="containsText" dxfId="4101" priority="5087" operator="containsText" text="em andamento">
      <formula>NOT(ISERROR(SEARCH("em andamento",P51)))</formula>
    </cfRule>
    <cfRule type="expression" dxfId="4100" priority="5088">
      <formula>$H51="SUBETAPA"</formula>
    </cfRule>
    <cfRule type="expression" dxfId="4099" priority="5089">
      <formula>$H51="CÉLULA CONSTRUTIVA"</formula>
    </cfRule>
    <cfRule type="expression" dxfId="4098" priority="5090">
      <formula>$H51="ETAPA"</formula>
    </cfRule>
    <cfRule type="containsText" dxfId="4097" priority="5091" operator="containsText" text="Lançado">
      <formula>NOT(ISERROR(SEARCH("Lançado",P51)))</formula>
    </cfRule>
    <cfRule type="containsText" dxfId="4096" priority="5092" operator="containsText" text="N/A">
      <formula>NOT(ISERROR(SEARCH("N/A",P51)))</formula>
    </cfRule>
    <cfRule type="containsText" dxfId="4095" priority="5093" operator="containsText" text="Pendente">
      <formula>NOT(ISERROR(SEARCH("Pendente",P51)))</formula>
    </cfRule>
    <cfRule type="containsText" dxfId="4094" priority="5094" operator="containsText" text="Finalizado">
      <formula>NOT(ISERROR(SEARCH("Finalizado",P51)))</formula>
    </cfRule>
    <cfRule type="containsText" dxfId="4093" priority="5095" operator="containsText" text="em andamento">
      <formula>NOT(ISERROR(SEARCH("em andamento",P51)))</formula>
    </cfRule>
  </conditionalFormatting>
  <conditionalFormatting sqref="P55:P61">
    <cfRule type="expression" dxfId="4092" priority="5306">
      <formula>$H55="SUBETAPA"</formula>
    </cfRule>
    <cfRule type="expression" dxfId="4091" priority="5307">
      <formula>$H55="CÉLULA CONSTRUTIVA"</formula>
    </cfRule>
    <cfRule type="expression" dxfId="4090" priority="5308">
      <formula>$H55="ETAPA"</formula>
    </cfRule>
    <cfRule type="containsText" dxfId="4089" priority="5309" operator="containsText" text="Lançado">
      <formula>NOT(ISERROR(SEARCH("Lançado",P55)))</formula>
    </cfRule>
    <cfRule type="containsText" dxfId="4088" priority="5310" operator="containsText" text="N/A">
      <formula>NOT(ISERROR(SEARCH("N/A",P55)))</formula>
    </cfRule>
    <cfRule type="containsText" dxfId="4087" priority="5311" operator="containsText" text="Pendente">
      <formula>NOT(ISERROR(SEARCH("Pendente",P55)))</formula>
    </cfRule>
    <cfRule type="containsText" dxfId="4086" priority="5312" operator="containsText" text="Finalizado">
      <formula>NOT(ISERROR(SEARCH("Finalizado",P55)))</formula>
    </cfRule>
    <cfRule type="containsText" dxfId="4085" priority="5313" operator="containsText" text="em andamento">
      <formula>NOT(ISERROR(SEARCH("em andamento",P55)))</formula>
    </cfRule>
    <cfRule type="containsText" dxfId="4084" priority="5314" operator="containsText" text="Lançado">
      <formula>NOT(ISERROR(SEARCH("Lançado",P55)))</formula>
    </cfRule>
    <cfRule type="containsText" dxfId="4083" priority="5315" operator="containsText" text="N/A">
      <formula>NOT(ISERROR(SEARCH("N/A",P55)))</formula>
    </cfRule>
    <cfRule type="containsText" dxfId="4082" priority="5316" operator="containsText" text="Pendente">
      <formula>NOT(ISERROR(SEARCH("Pendente",P55)))</formula>
    </cfRule>
    <cfRule type="containsText" dxfId="4081" priority="5317" operator="containsText" text="Finalizado">
      <formula>NOT(ISERROR(SEARCH("Finalizado",P55)))</formula>
    </cfRule>
    <cfRule type="containsText" dxfId="4080" priority="5318" operator="containsText" text="em andamento">
      <formula>NOT(ISERROR(SEARCH("em andamento",P55)))</formula>
    </cfRule>
    <cfRule type="expression" dxfId="4079" priority="5319">
      <formula>$H55="SUBETAPA"</formula>
    </cfRule>
    <cfRule type="expression" dxfId="4078" priority="5320">
      <formula>$H55="CÉLULA CONSTRUTIVA"</formula>
    </cfRule>
    <cfRule type="expression" dxfId="4077" priority="5321">
      <formula>$H55="ETAPA"</formula>
    </cfRule>
    <cfRule type="containsText" dxfId="4076" priority="5322" operator="containsText" text="Lançado">
      <formula>NOT(ISERROR(SEARCH("Lançado",P55)))</formula>
    </cfRule>
    <cfRule type="containsText" dxfId="4075" priority="5323" operator="containsText" text="N/A">
      <formula>NOT(ISERROR(SEARCH("N/A",P55)))</formula>
    </cfRule>
    <cfRule type="containsText" dxfId="4074" priority="5324" operator="containsText" text="Pendente">
      <formula>NOT(ISERROR(SEARCH("Pendente",P55)))</formula>
    </cfRule>
    <cfRule type="containsText" dxfId="4073" priority="5325" operator="containsText" text="Finalizado">
      <formula>NOT(ISERROR(SEARCH("Finalizado",P55)))</formula>
    </cfRule>
    <cfRule type="containsText" dxfId="4072" priority="5326" operator="containsText" text="em andamento">
      <formula>NOT(ISERROR(SEARCH("em andamento",P55)))</formula>
    </cfRule>
  </conditionalFormatting>
  <conditionalFormatting sqref="P62">
    <cfRule type="expression" dxfId="4071" priority="7969">
      <formula>$H62="CÉLULA CONSTRUTIVA"</formula>
    </cfRule>
    <cfRule type="expression" dxfId="4070" priority="7970">
      <formula>$H62="ETAPA"</formula>
    </cfRule>
  </conditionalFormatting>
  <conditionalFormatting sqref="P63:P70">
    <cfRule type="expression" dxfId="4069" priority="5285">
      <formula>$H63="SUBETAPA"</formula>
    </cfRule>
    <cfRule type="expression" dxfId="4068" priority="5286">
      <formula>$H63="CÉLULA CONSTRUTIVA"</formula>
    </cfRule>
    <cfRule type="expression" dxfId="4067" priority="5287">
      <formula>$H63="ETAPA"</formula>
    </cfRule>
    <cfRule type="containsText" dxfId="4066" priority="5288" operator="containsText" text="Lançado">
      <formula>NOT(ISERROR(SEARCH("Lançado",P63)))</formula>
    </cfRule>
    <cfRule type="containsText" dxfId="4065" priority="5289" operator="containsText" text="N/A">
      <formula>NOT(ISERROR(SEARCH("N/A",P63)))</formula>
    </cfRule>
    <cfRule type="containsText" dxfId="4064" priority="5290" operator="containsText" text="Pendente">
      <formula>NOT(ISERROR(SEARCH("Pendente",P63)))</formula>
    </cfRule>
    <cfRule type="containsText" dxfId="4063" priority="5291" operator="containsText" text="Finalizado">
      <formula>NOT(ISERROR(SEARCH("Finalizado",P63)))</formula>
    </cfRule>
    <cfRule type="containsText" dxfId="4062" priority="5292" operator="containsText" text="em andamento">
      <formula>NOT(ISERROR(SEARCH("em andamento",P63)))</formula>
    </cfRule>
    <cfRule type="containsText" dxfId="4061" priority="5293" operator="containsText" text="Lançado">
      <formula>NOT(ISERROR(SEARCH("Lançado",P63)))</formula>
    </cfRule>
    <cfRule type="containsText" dxfId="4060" priority="5294" operator="containsText" text="N/A">
      <formula>NOT(ISERROR(SEARCH("N/A",P63)))</formula>
    </cfRule>
    <cfRule type="containsText" dxfId="4059" priority="5295" operator="containsText" text="Pendente">
      <formula>NOT(ISERROR(SEARCH("Pendente",P63)))</formula>
    </cfRule>
    <cfRule type="containsText" dxfId="4058" priority="5296" operator="containsText" text="Finalizado">
      <formula>NOT(ISERROR(SEARCH("Finalizado",P63)))</formula>
    </cfRule>
    <cfRule type="containsText" dxfId="4057" priority="5297" operator="containsText" text="em andamento">
      <formula>NOT(ISERROR(SEARCH("em andamento",P63)))</formula>
    </cfRule>
    <cfRule type="expression" dxfId="4056" priority="5298">
      <formula>$H63="SUBETAPA"</formula>
    </cfRule>
    <cfRule type="expression" dxfId="4055" priority="5299">
      <formula>$H63="CÉLULA CONSTRUTIVA"</formula>
    </cfRule>
    <cfRule type="expression" dxfId="4054" priority="5300">
      <formula>$H63="ETAPA"</formula>
    </cfRule>
    <cfRule type="containsText" dxfId="4053" priority="5301" operator="containsText" text="Lançado">
      <formula>NOT(ISERROR(SEARCH("Lançado",P63)))</formula>
    </cfRule>
    <cfRule type="containsText" dxfId="4052" priority="5302" operator="containsText" text="N/A">
      <formula>NOT(ISERROR(SEARCH("N/A",P63)))</formula>
    </cfRule>
    <cfRule type="containsText" dxfId="4051" priority="5303" operator="containsText" text="Pendente">
      <formula>NOT(ISERROR(SEARCH("Pendente",P63)))</formula>
    </cfRule>
    <cfRule type="containsText" dxfId="4050" priority="5304" operator="containsText" text="Finalizado">
      <formula>NOT(ISERROR(SEARCH("Finalizado",P63)))</formula>
    </cfRule>
    <cfRule type="containsText" dxfId="4049" priority="5305" operator="containsText" text="em andamento">
      <formula>NOT(ISERROR(SEARCH("em andamento",P63)))</formula>
    </cfRule>
  </conditionalFormatting>
  <conditionalFormatting sqref="P71 P75">
    <cfRule type="expression" dxfId="4048" priority="7966">
      <formula>$H71="CÉLULA CONSTRUTIVA"</formula>
    </cfRule>
    <cfRule type="expression" dxfId="4047" priority="7967">
      <formula>$H71="ETAPA"</formula>
    </cfRule>
  </conditionalFormatting>
  <conditionalFormatting sqref="P72:P74">
    <cfRule type="expression" dxfId="4046" priority="5264">
      <formula>$H72="SUBETAPA"</formula>
    </cfRule>
    <cfRule type="expression" dxfId="4045" priority="5265">
      <formula>$H72="CÉLULA CONSTRUTIVA"</formula>
    </cfRule>
    <cfRule type="expression" dxfId="4044" priority="5266">
      <formula>$H72="ETAPA"</formula>
    </cfRule>
    <cfRule type="containsText" dxfId="4043" priority="5267" operator="containsText" text="Lançado">
      <formula>NOT(ISERROR(SEARCH("Lançado",P72)))</formula>
    </cfRule>
    <cfRule type="containsText" dxfId="4042" priority="5268" operator="containsText" text="N/A">
      <formula>NOT(ISERROR(SEARCH("N/A",P72)))</formula>
    </cfRule>
    <cfRule type="containsText" dxfId="4041" priority="5269" operator="containsText" text="Pendente">
      <formula>NOT(ISERROR(SEARCH("Pendente",P72)))</formula>
    </cfRule>
    <cfRule type="containsText" dxfId="4040" priority="5270" operator="containsText" text="Finalizado">
      <formula>NOT(ISERROR(SEARCH("Finalizado",P72)))</formula>
    </cfRule>
    <cfRule type="containsText" dxfId="4039" priority="5271" operator="containsText" text="em andamento">
      <formula>NOT(ISERROR(SEARCH("em andamento",P72)))</formula>
    </cfRule>
    <cfRule type="containsText" dxfId="4038" priority="5272" operator="containsText" text="Lançado">
      <formula>NOT(ISERROR(SEARCH("Lançado",P72)))</formula>
    </cfRule>
    <cfRule type="containsText" dxfId="4037" priority="5273" operator="containsText" text="N/A">
      <formula>NOT(ISERROR(SEARCH("N/A",P72)))</formula>
    </cfRule>
    <cfRule type="containsText" dxfId="4036" priority="5274" operator="containsText" text="Pendente">
      <formula>NOT(ISERROR(SEARCH("Pendente",P72)))</formula>
    </cfRule>
    <cfRule type="containsText" dxfId="4035" priority="5275" operator="containsText" text="Finalizado">
      <formula>NOT(ISERROR(SEARCH("Finalizado",P72)))</formula>
    </cfRule>
    <cfRule type="containsText" dxfId="4034" priority="5276" operator="containsText" text="em andamento">
      <formula>NOT(ISERROR(SEARCH("em andamento",P72)))</formula>
    </cfRule>
    <cfRule type="expression" dxfId="4033" priority="5277">
      <formula>$H72="SUBETAPA"</formula>
    </cfRule>
    <cfRule type="expression" dxfId="4032" priority="5278">
      <formula>$H72="CÉLULA CONSTRUTIVA"</formula>
    </cfRule>
    <cfRule type="expression" dxfId="4031" priority="5279">
      <formula>$H72="ETAPA"</formula>
    </cfRule>
    <cfRule type="containsText" dxfId="4030" priority="5280" operator="containsText" text="Lançado">
      <formula>NOT(ISERROR(SEARCH("Lançado",P72)))</formula>
    </cfRule>
    <cfRule type="containsText" dxfId="4029" priority="5281" operator="containsText" text="N/A">
      <formula>NOT(ISERROR(SEARCH("N/A",P72)))</formula>
    </cfRule>
    <cfRule type="containsText" dxfId="4028" priority="5282" operator="containsText" text="Pendente">
      <formula>NOT(ISERROR(SEARCH("Pendente",P72)))</formula>
    </cfRule>
    <cfRule type="containsText" dxfId="4027" priority="5283" operator="containsText" text="Finalizado">
      <formula>NOT(ISERROR(SEARCH("Finalizado",P72)))</formula>
    </cfRule>
    <cfRule type="containsText" dxfId="4026" priority="5284" operator="containsText" text="em andamento">
      <formula>NOT(ISERROR(SEARCH("em andamento",P72)))</formula>
    </cfRule>
  </conditionalFormatting>
  <conditionalFormatting sqref="P76:P77">
    <cfRule type="expression" dxfId="4025" priority="5243">
      <formula>$H76="SUBETAPA"</formula>
    </cfRule>
    <cfRule type="expression" dxfId="4024" priority="5244">
      <formula>$H76="CÉLULA CONSTRUTIVA"</formula>
    </cfRule>
    <cfRule type="expression" dxfId="4023" priority="5245">
      <formula>$H76="ETAPA"</formula>
    </cfRule>
    <cfRule type="containsText" dxfId="4022" priority="5246" operator="containsText" text="Lançado">
      <formula>NOT(ISERROR(SEARCH("Lançado",P76)))</formula>
    </cfRule>
    <cfRule type="containsText" dxfId="4021" priority="5247" operator="containsText" text="N/A">
      <formula>NOT(ISERROR(SEARCH("N/A",P76)))</formula>
    </cfRule>
    <cfRule type="containsText" dxfId="4020" priority="5248" operator="containsText" text="Pendente">
      <formula>NOT(ISERROR(SEARCH("Pendente",P76)))</formula>
    </cfRule>
    <cfRule type="containsText" dxfId="4019" priority="5249" operator="containsText" text="Finalizado">
      <formula>NOT(ISERROR(SEARCH("Finalizado",P76)))</formula>
    </cfRule>
    <cfRule type="containsText" dxfId="4018" priority="5250" operator="containsText" text="em andamento">
      <formula>NOT(ISERROR(SEARCH("em andamento",P76)))</formula>
    </cfRule>
    <cfRule type="containsText" dxfId="4017" priority="5251" operator="containsText" text="Lançado">
      <formula>NOT(ISERROR(SEARCH("Lançado",P76)))</formula>
    </cfRule>
    <cfRule type="containsText" dxfId="4016" priority="5252" operator="containsText" text="N/A">
      <formula>NOT(ISERROR(SEARCH("N/A",P76)))</formula>
    </cfRule>
    <cfRule type="containsText" dxfId="4015" priority="5253" operator="containsText" text="Pendente">
      <formula>NOT(ISERROR(SEARCH("Pendente",P76)))</formula>
    </cfRule>
    <cfRule type="containsText" dxfId="4014" priority="5254" operator="containsText" text="Finalizado">
      <formula>NOT(ISERROR(SEARCH("Finalizado",P76)))</formula>
    </cfRule>
    <cfRule type="containsText" dxfId="4013" priority="5255" operator="containsText" text="em andamento">
      <formula>NOT(ISERROR(SEARCH("em andamento",P76)))</formula>
    </cfRule>
    <cfRule type="expression" dxfId="4012" priority="5256">
      <formula>$H76="SUBETAPA"</formula>
    </cfRule>
    <cfRule type="expression" dxfId="4011" priority="5257">
      <formula>$H76="CÉLULA CONSTRUTIVA"</formula>
    </cfRule>
    <cfRule type="expression" dxfId="4010" priority="5258">
      <formula>$H76="ETAPA"</formula>
    </cfRule>
    <cfRule type="containsText" dxfId="4009" priority="5259" operator="containsText" text="Lançado">
      <formula>NOT(ISERROR(SEARCH("Lançado",P76)))</formula>
    </cfRule>
    <cfRule type="containsText" dxfId="4008" priority="5260" operator="containsText" text="N/A">
      <formula>NOT(ISERROR(SEARCH("N/A",P76)))</formula>
    </cfRule>
    <cfRule type="containsText" dxfId="4007" priority="5261" operator="containsText" text="Pendente">
      <formula>NOT(ISERROR(SEARCH("Pendente",P76)))</formula>
    </cfRule>
    <cfRule type="containsText" dxfId="4006" priority="5262" operator="containsText" text="Finalizado">
      <formula>NOT(ISERROR(SEARCH("Finalizado",P76)))</formula>
    </cfRule>
    <cfRule type="containsText" dxfId="4005" priority="5263" operator="containsText" text="em andamento">
      <formula>NOT(ISERROR(SEARCH("em andamento",P76)))</formula>
    </cfRule>
  </conditionalFormatting>
  <conditionalFormatting sqref="P79:P80">
    <cfRule type="expression" dxfId="4004" priority="5222">
      <formula>$H79="SUBETAPA"</formula>
    </cfRule>
    <cfRule type="expression" dxfId="4003" priority="5223">
      <formula>$H79="CÉLULA CONSTRUTIVA"</formula>
    </cfRule>
    <cfRule type="expression" dxfId="4002" priority="5224">
      <formula>$H79="ETAPA"</formula>
    </cfRule>
    <cfRule type="containsText" dxfId="4001" priority="5225" operator="containsText" text="Lançado">
      <formula>NOT(ISERROR(SEARCH("Lançado",P79)))</formula>
    </cfRule>
    <cfRule type="containsText" dxfId="4000" priority="5226" operator="containsText" text="N/A">
      <formula>NOT(ISERROR(SEARCH("N/A",P79)))</formula>
    </cfRule>
    <cfRule type="containsText" dxfId="3999" priority="5227" operator="containsText" text="Pendente">
      <formula>NOT(ISERROR(SEARCH("Pendente",P79)))</formula>
    </cfRule>
    <cfRule type="containsText" dxfId="3998" priority="5228" operator="containsText" text="Finalizado">
      <formula>NOT(ISERROR(SEARCH("Finalizado",P79)))</formula>
    </cfRule>
    <cfRule type="containsText" dxfId="3997" priority="5229" operator="containsText" text="em andamento">
      <formula>NOT(ISERROR(SEARCH("em andamento",P79)))</formula>
    </cfRule>
    <cfRule type="containsText" dxfId="3996" priority="5230" operator="containsText" text="Lançado">
      <formula>NOT(ISERROR(SEARCH("Lançado",P79)))</formula>
    </cfRule>
    <cfRule type="containsText" dxfId="3995" priority="5231" operator="containsText" text="N/A">
      <formula>NOT(ISERROR(SEARCH("N/A",P79)))</formula>
    </cfRule>
    <cfRule type="containsText" dxfId="3994" priority="5232" operator="containsText" text="Pendente">
      <formula>NOT(ISERROR(SEARCH("Pendente",P79)))</formula>
    </cfRule>
    <cfRule type="containsText" dxfId="3993" priority="5233" operator="containsText" text="Finalizado">
      <formula>NOT(ISERROR(SEARCH("Finalizado",P79)))</formula>
    </cfRule>
    <cfRule type="containsText" dxfId="3992" priority="5234" operator="containsText" text="em andamento">
      <formula>NOT(ISERROR(SEARCH("em andamento",P79)))</formula>
    </cfRule>
    <cfRule type="expression" dxfId="3991" priority="5235">
      <formula>$H79="SUBETAPA"</formula>
    </cfRule>
    <cfRule type="expression" dxfId="3990" priority="5236">
      <formula>$H79="CÉLULA CONSTRUTIVA"</formula>
    </cfRule>
    <cfRule type="expression" dxfId="3989" priority="5237">
      <formula>$H79="ETAPA"</formula>
    </cfRule>
    <cfRule type="containsText" dxfId="3988" priority="5238" operator="containsText" text="Lançado">
      <formula>NOT(ISERROR(SEARCH("Lançado",P79)))</formula>
    </cfRule>
    <cfRule type="containsText" dxfId="3987" priority="5239" operator="containsText" text="N/A">
      <formula>NOT(ISERROR(SEARCH("N/A",P79)))</formula>
    </cfRule>
    <cfRule type="containsText" dxfId="3986" priority="5240" operator="containsText" text="Pendente">
      <formula>NOT(ISERROR(SEARCH("Pendente",P79)))</formula>
    </cfRule>
    <cfRule type="containsText" dxfId="3985" priority="5241" operator="containsText" text="Finalizado">
      <formula>NOT(ISERROR(SEARCH("Finalizado",P79)))</formula>
    </cfRule>
    <cfRule type="containsText" dxfId="3984" priority="5242" operator="containsText" text="em andamento">
      <formula>NOT(ISERROR(SEARCH("em andamento",P79)))</formula>
    </cfRule>
  </conditionalFormatting>
  <conditionalFormatting sqref="P81:P82">
    <cfRule type="expression" dxfId="3983" priority="7962">
      <formula>$H81="SUBETAPA"</formula>
    </cfRule>
    <cfRule type="expression" dxfId="3982" priority="7963">
      <formula>$H81="CÉLULA CONSTRUTIVA"</formula>
    </cfRule>
    <cfRule type="expression" dxfId="3981" priority="7964">
      <formula>$H81="ETAPA"</formula>
    </cfRule>
  </conditionalFormatting>
  <conditionalFormatting sqref="P84:P87">
    <cfRule type="expression" dxfId="3980" priority="5390">
      <formula>$H84="SUBETAPA"</formula>
    </cfRule>
    <cfRule type="expression" dxfId="3979" priority="5391">
      <formula>$H84="CÉLULA CONSTRUTIVA"</formula>
    </cfRule>
    <cfRule type="expression" dxfId="3978" priority="5392">
      <formula>$H84="ETAPA"</formula>
    </cfRule>
    <cfRule type="containsText" dxfId="3977" priority="5393" operator="containsText" text="Lançado">
      <formula>NOT(ISERROR(SEARCH("Lançado",P84)))</formula>
    </cfRule>
    <cfRule type="containsText" dxfId="3976" priority="5394" operator="containsText" text="N/A">
      <formula>NOT(ISERROR(SEARCH("N/A",P84)))</formula>
    </cfRule>
    <cfRule type="containsText" dxfId="3975" priority="5395" operator="containsText" text="Pendente">
      <formula>NOT(ISERROR(SEARCH("Pendente",P84)))</formula>
    </cfRule>
    <cfRule type="containsText" dxfId="3974" priority="5396" operator="containsText" text="Finalizado">
      <formula>NOT(ISERROR(SEARCH("Finalizado",P84)))</formula>
    </cfRule>
    <cfRule type="containsText" dxfId="3973" priority="5397" operator="containsText" text="em andamento">
      <formula>NOT(ISERROR(SEARCH("em andamento",P84)))</formula>
    </cfRule>
    <cfRule type="containsText" dxfId="3972" priority="5398" operator="containsText" text="Lançado">
      <formula>NOT(ISERROR(SEARCH("Lançado",P84)))</formula>
    </cfRule>
    <cfRule type="containsText" dxfId="3971" priority="5399" operator="containsText" text="N/A">
      <formula>NOT(ISERROR(SEARCH("N/A",P84)))</formula>
    </cfRule>
    <cfRule type="containsText" dxfId="3970" priority="5400" operator="containsText" text="Pendente">
      <formula>NOT(ISERROR(SEARCH("Pendente",P84)))</formula>
    </cfRule>
    <cfRule type="containsText" dxfId="3969" priority="5401" operator="containsText" text="Finalizado">
      <formula>NOT(ISERROR(SEARCH("Finalizado",P84)))</formula>
    </cfRule>
    <cfRule type="containsText" dxfId="3968" priority="5402" operator="containsText" text="em andamento">
      <formula>NOT(ISERROR(SEARCH("em andamento",P84)))</formula>
    </cfRule>
    <cfRule type="expression" dxfId="3967" priority="5403">
      <formula>$H84="SUBETAPA"</formula>
    </cfRule>
    <cfRule type="expression" dxfId="3966" priority="5404">
      <formula>$H84="CÉLULA CONSTRUTIVA"</formula>
    </cfRule>
    <cfRule type="expression" dxfId="3965" priority="5405">
      <formula>$H84="ETAPA"</formula>
    </cfRule>
    <cfRule type="containsText" dxfId="3964" priority="5406" operator="containsText" text="Lançado">
      <formula>NOT(ISERROR(SEARCH("Lançado",P84)))</formula>
    </cfRule>
    <cfRule type="containsText" dxfId="3963" priority="5407" operator="containsText" text="N/A">
      <formula>NOT(ISERROR(SEARCH("N/A",P84)))</formula>
    </cfRule>
    <cfRule type="containsText" dxfId="3962" priority="5408" operator="containsText" text="Pendente">
      <formula>NOT(ISERROR(SEARCH("Pendente",P84)))</formula>
    </cfRule>
    <cfRule type="containsText" dxfId="3961" priority="5409" operator="containsText" text="Finalizado">
      <formula>NOT(ISERROR(SEARCH("Finalizado",P84)))</formula>
    </cfRule>
    <cfRule type="containsText" dxfId="3960" priority="5410" operator="containsText" text="em andamento">
      <formula>NOT(ISERROR(SEARCH("em andamento",P84)))</formula>
    </cfRule>
  </conditionalFormatting>
  <conditionalFormatting sqref="P90 P457">
    <cfRule type="containsText" dxfId="3959" priority="7824" operator="containsText" text="Pendente">
      <formula>NOT(ISERROR(SEARCH("Pendente",P90)))</formula>
    </cfRule>
    <cfRule type="containsText" dxfId="3958" priority="7825" operator="containsText" text="Finalizado">
      <formula>NOT(ISERROR(SEARCH("Finalizado",P90)))</formula>
    </cfRule>
    <cfRule type="containsText" dxfId="3957" priority="7826" operator="containsText" text="em andamento">
      <formula>NOT(ISERROR(SEARCH("em andamento",P90)))</formula>
    </cfRule>
  </conditionalFormatting>
  <conditionalFormatting sqref="P91:P93 P95">
    <cfRule type="containsText" dxfId="3956" priority="5351" operator="containsText" text="Lançado">
      <formula>NOT(ISERROR(SEARCH("Lançado",P91)))</formula>
    </cfRule>
    <cfRule type="containsText" dxfId="3955" priority="5352" operator="containsText" text="N/A">
      <formula>NOT(ISERROR(SEARCH("N/A",P91)))</formula>
    </cfRule>
    <cfRule type="containsText" dxfId="3954" priority="5356" operator="containsText" text="Lançado">
      <formula>NOT(ISERROR(SEARCH("Lançado",P91)))</formula>
    </cfRule>
    <cfRule type="containsText" dxfId="3953" priority="5357" operator="containsText" text="N/A">
      <formula>NOT(ISERROR(SEARCH("N/A",P91)))</formula>
    </cfRule>
    <cfRule type="containsText" dxfId="3952" priority="5364" operator="containsText" text="Lançado">
      <formula>NOT(ISERROR(SEARCH("Lançado",P91)))</formula>
    </cfRule>
    <cfRule type="containsText" dxfId="3951" priority="5365" operator="containsText" text="N/A">
      <formula>NOT(ISERROR(SEARCH("N/A",P91)))</formula>
    </cfRule>
  </conditionalFormatting>
  <conditionalFormatting sqref="P94">
    <cfRule type="containsText" dxfId="3950" priority="3987" operator="containsText" text="Finalizado">
      <formula>NOT(ISERROR(SEARCH("Finalizado",P94)))</formula>
    </cfRule>
    <cfRule type="containsText" dxfId="3949" priority="3988" operator="containsText" text="em andamento">
      <formula>NOT(ISERROR(SEARCH("em andamento",P94)))</formula>
    </cfRule>
    <cfRule type="containsText" dxfId="3948" priority="3989" operator="containsText" text="Lançado">
      <formula>NOT(ISERROR(SEARCH("Lançado",P94)))</formula>
    </cfRule>
    <cfRule type="containsText" dxfId="3947" priority="3990" operator="containsText" text="N/A">
      <formula>NOT(ISERROR(SEARCH("N/A",P94)))</formula>
    </cfRule>
    <cfRule type="containsText" dxfId="3946" priority="3991" operator="containsText" text="Pendente">
      <formula>NOT(ISERROR(SEARCH("Pendente",P94)))</formula>
    </cfRule>
  </conditionalFormatting>
  <conditionalFormatting sqref="P95 P91:P93">
    <cfRule type="expression" dxfId="3945" priority="5348">
      <formula>$H91="SUBETAPA"</formula>
    </cfRule>
    <cfRule type="expression" dxfId="3944" priority="5349">
      <formula>$H91="CÉLULA CONSTRUTIVA"</formula>
    </cfRule>
    <cfRule type="expression" dxfId="3943" priority="5350">
      <formula>$H91="ETAPA"</formula>
    </cfRule>
    <cfRule type="containsText" dxfId="3942" priority="5353" operator="containsText" text="Pendente">
      <formula>NOT(ISERROR(SEARCH("Pendente",P91)))</formula>
    </cfRule>
    <cfRule type="containsText" dxfId="3941" priority="5354" operator="containsText" text="Finalizado">
      <formula>NOT(ISERROR(SEARCH("Finalizado",P91)))</formula>
    </cfRule>
    <cfRule type="containsText" dxfId="3940" priority="5355" operator="containsText" text="em andamento">
      <formula>NOT(ISERROR(SEARCH("em andamento",P91)))</formula>
    </cfRule>
    <cfRule type="containsText" dxfId="3939" priority="5358" operator="containsText" text="Pendente">
      <formula>NOT(ISERROR(SEARCH("Pendente",P91)))</formula>
    </cfRule>
    <cfRule type="containsText" dxfId="3938" priority="5359" operator="containsText" text="Finalizado">
      <formula>NOT(ISERROR(SEARCH("Finalizado",P91)))</formula>
    </cfRule>
    <cfRule type="containsText" dxfId="3937" priority="5360" operator="containsText" text="em andamento">
      <formula>NOT(ISERROR(SEARCH("em andamento",P91)))</formula>
    </cfRule>
    <cfRule type="expression" dxfId="3936" priority="5361">
      <formula>$H91="SUBETAPA"</formula>
    </cfRule>
    <cfRule type="expression" dxfId="3935" priority="5362">
      <formula>$H91="CÉLULA CONSTRUTIVA"</formula>
    </cfRule>
    <cfRule type="expression" dxfId="3934" priority="5363">
      <formula>$H91="ETAPA"</formula>
    </cfRule>
    <cfRule type="containsText" dxfId="3933" priority="5366" operator="containsText" text="Pendente">
      <formula>NOT(ISERROR(SEARCH("Pendente",P91)))</formula>
    </cfRule>
    <cfRule type="containsText" dxfId="3932" priority="5367" operator="containsText" text="Finalizado">
      <formula>NOT(ISERROR(SEARCH("Finalizado",P91)))</formula>
    </cfRule>
    <cfRule type="containsText" dxfId="3931" priority="5368" operator="containsText" text="em andamento">
      <formula>NOT(ISERROR(SEARCH("em andamento",P91)))</formula>
    </cfRule>
  </conditionalFormatting>
  <conditionalFormatting sqref="P96">
    <cfRule type="containsText" dxfId="3930" priority="7821" operator="containsText" text="Finalizado">
      <formula>NOT(ISERROR(SEARCH("Finalizado",P96)))</formula>
    </cfRule>
    <cfRule type="containsText" dxfId="3929" priority="7822" operator="containsText" text="em andamento">
      <formula>NOT(ISERROR(SEARCH("em andamento",P96)))</formula>
    </cfRule>
  </conditionalFormatting>
  <conditionalFormatting sqref="P99">
    <cfRule type="expression" dxfId="3928" priority="3972">
      <formula>$H99="SUBETAPA"</formula>
    </cfRule>
    <cfRule type="expression" dxfId="3927" priority="3973">
      <formula>$H99="CÉLULA CONSTRUTIVA"</formula>
    </cfRule>
    <cfRule type="expression" dxfId="3926" priority="3974">
      <formula>$H99="ETAPA"</formula>
    </cfRule>
  </conditionalFormatting>
  <conditionalFormatting sqref="P99:P100 P104 P106">
    <cfRule type="containsText" dxfId="3925" priority="3976" operator="containsText" text="Lançado">
      <formula>NOT(ISERROR(SEARCH("Lançado",P99)))</formula>
    </cfRule>
    <cfRule type="containsText" dxfId="3924" priority="3977" operator="containsText" text="N/A">
      <formula>NOT(ISERROR(SEARCH("N/A",P99)))</formula>
    </cfRule>
  </conditionalFormatting>
  <conditionalFormatting sqref="P99:P100 P104">
    <cfRule type="containsText" dxfId="3923" priority="3978" operator="containsText" text="Pendente">
      <formula>NOT(ISERROR(SEARCH("Pendente",P99)))</formula>
    </cfRule>
    <cfRule type="containsText" dxfId="3922" priority="3979" operator="containsText" text="Finalizado">
      <formula>NOT(ISERROR(SEARCH("Finalizado",P99)))</formula>
    </cfRule>
    <cfRule type="containsText" dxfId="3921" priority="3980" operator="containsText" text="em andamento">
      <formula>NOT(ISERROR(SEARCH("em andamento",P99)))</formula>
    </cfRule>
  </conditionalFormatting>
  <conditionalFormatting sqref="P106">
    <cfRule type="containsText" dxfId="3920" priority="3964" operator="containsText" text="Pendente">
      <formula>NOT(ISERROR(SEARCH("Pendente",P106)))</formula>
    </cfRule>
    <cfRule type="containsText" dxfId="3919" priority="3965" operator="containsText" text="Finalizado">
      <formula>NOT(ISERROR(SEARCH("Finalizado",P106)))</formula>
    </cfRule>
    <cfRule type="containsText" dxfId="3918" priority="3966" operator="containsText" text="em andamento">
      <formula>NOT(ISERROR(SEARCH("em andamento",P106)))</formula>
    </cfRule>
  </conditionalFormatting>
  <conditionalFormatting sqref="P107:P109 P111">
    <cfRule type="containsText" dxfId="3917" priority="3885" operator="containsText" text="Lançado">
      <formula>NOT(ISERROR(SEARCH("Lançado",P107)))</formula>
    </cfRule>
    <cfRule type="containsText" dxfId="3916" priority="3886" operator="containsText" text="N/A">
      <formula>NOT(ISERROR(SEARCH("N/A",P107)))</formula>
    </cfRule>
    <cfRule type="containsText" dxfId="3915" priority="3890" operator="containsText" text="Lançado">
      <formula>NOT(ISERROR(SEARCH("Lançado",P107)))</formula>
    </cfRule>
    <cfRule type="containsText" dxfId="3914" priority="3891" operator="containsText" text="N/A">
      <formula>NOT(ISERROR(SEARCH("N/A",P107)))</formula>
    </cfRule>
    <cfRule type="containsText" dxfId="3913" priority="3898" operator="containsText" text="Lançado">
      <formula>NOT(ISERROR(SEARCH("Lançado",P107)))</formula>
    </cfRule>
    <cfRule type="containsText" dxfId="3912" priority="3899" operator="containsText" text="N/A">
      <formula>NOT(ISERROR(SEARCH("N/A",P107)))</formula>
    </cfRule>
  </conditionalFormatting>
  <conditionalFormatting sqref="P110">
    <cfRule type="containsText" dxfId="3911" priority="3871" operator="containsText" text="Finalizado">
      <formula>NOT(ISERROR(SEARCH("Finalizado",P110)))</formula>
    </cfRule>
    <cfRule type="containsText" dxfId="3910" priority="3872" operator="containsText" text="em andamento">
      <formula>NOT(ISERROR(SEARCH("em andamento",P110)))</formula>
    </cfRule>
    <cfRule type="containsText" dxfId="3909" priority="3873" operator="containsText" text="Lançado">
      <formula>NOT(ISERROR(SEARCH("Lançado",P110)))</formula>
    </cfRule>
    <cfRule type="containsText" dxfId="3908" priority="3874" operator="containsText" text="N/A">
      <formula>NOT(ISERROR(SEARCH("N/A",P110)))</formula>
    </cfRule>
    <cfRule type="containsText" dxfId="3907" priority="3875" operator="containsText" text="Pendente">
      <formula>NOT(ISERROR(SEARCH("Pendente",P110)))</formula>
    </cfRule>
  </conditionalFormatting>
  <conditionalFormatting sqref="P111 P107:P109">
    <cfRule type="expression" dxfId="3906" priority="3882">
      <formula>$H107="SUBETAPA"</formula>
    </cfRule>
    <cfRule type="expression" dxfId="3905" priority="3883">
      <formula>$H107="CÉLULA CONSTRUTIVA"</formula>
    </cfRule>
    <cfRule type="expression" dxfId="3904" priority="3884">
      <formula>$H107="ETAPA"</formula>
    </cfRule>
    <cfRule type="containsText" dxfId="3903" priority="3887" operator="containsText" text="Pendente">
      <formula>NOT(ISERROR(SEARCH("Pendente",P107)))</formula>
    </cfRule>
    <cfRule type="containsText" dxfId="3902" priority="3888" operator="containsText" text="Finalizado">
      <formula>NOT(ISERROR(SEARCH("Finalizado",P107)))</formula>
    </cfRule>
    <cfRule type="containsText" dxfId="3901" priority="3889" operator="containsText" text="em andamento">
      <formula>NOT(ISERROR(SEARCH("em andamento",P107)))</formula>
    </cfRule>
    <cfRule type="containsText" dxfId="3900" priority="3892" operator="containsText" text="Pendente">
      <formula>NOT(ISERROR(SEARCH("Pendente",P107)))</formula>
    </cfRule>
    <cfRule type="containsText" dxfId="3899" priority="3893" operator="containsText" text="Finalizado">
      <formula>NOT(ISERROR(SEARCH("Finalizado",P107)))</formula>
    </cfRule>
    <cfRule type="containsText" dxfId="3898" priority="3894" operator="containsText" text="em andamento">
      <formula>NOT(ISERROR(SEARCH("em andamento",P107)))</formula>
    </cfRule>
    <cfRule type="expression" dxfId="3897" priority="3895">
      <formula>$H107="SUBETAPA"</formula>
    </cfRule>
    <cfRule type="expression" dxfId="3896" priority="3896">
      <formula>$H107="CÉLULA CONSTRUTIVA"</formula>
    </cfRule>
    <cfRule type="expression" dxfId="3895" priority="3897">
      <formula>$H107="ETAPA"</formula>
    </cfRule>
    <cfRule type="containsText" dxfId="3894" priority="3900" operator="containsText" text="Pendente">
      <formula>NOT(ISERROR(SEARCH("Pendente",P107)))</formula>
    </cfRule>
    <cfRule type="containsText" dxfId="3893" priority="3901" operator="containsText" text="Finalizado">
      <formula>NOT(ISERROR(SEARCH("Finalizado",P107)))</formula>
    </cfRule>
    <cfRule type="containsText" dxfId="3892" priority="3902" operator="containsText" text="em andamento">
      <formula>NOT(ISERROR(SEARCH("em andamento",P107)))</formula>
    </cfRule>
  </conditionalFormatting>
  <conditionalFormatting sqref="P112">
    <cfRule type="containsText" dxfId="3891" priority="3961" operator="containsText" text="Finalizado">
      <formula>NOT(ISERROR(SEARCH("Finalizado",P112)))</formula>
    </cfRule>
    <cfRule type="containsText" dxfId="3890" priority="3962" operator="containsText" text="em andamento">
      <formula>NOT(ISERROR(SEARCH("em andamento",P112)))</formula>
    </cfRule>
    <cfRule type="containsText" dxfId="3889" priority="3967" operator="containsText" text="Lançado">
      <formula>NOT(ISERROR(SEARCH("Lançado",P112)))</formula>
    </cfRule>
    <cfRule type="containsText" dxfId="3888" priority="3968" operator="containsText" text="N/A">
      <formula>NOT(ISERROR(SEARCH("N/A",P112)))</formula>
    </cfRule>
    <cfRule type="containsText" dxfId="3887" priority="3969" operator="containsText" text="Pendente">
      <formula>NOT(ISERROR(SEARCH("Pendente",P112)))</formula>
    </cfRule>
  </conditionalFormatting>
  <conditionalFormatting sqref="P116">
    <cfRule type="expression" dxfId="3886" priority="3856">
      <formula>$H116="SUBETAPA"</formula>
    </cfRule>
    <cfRule type="expression" dxfId="3885" priority="3857">
      <formula>$H116="CÉLULA CONSTRUTIVA"</formula>
    </cfRule>
    <cfRule type="expression" dxfId="3884" priority="3858">
      <formula>$H116="ETAPA"</formula>
    </cfRule>
  </conditionalFormatting>
  <conditionalFormatting sqref="P116:P117 P121 P123">
    <cfRule type="containsText" dxfId="3883" priority="3860" operator="containsText" text="Lançado">
      <formula>NOT(ISERROR(SEARCH("Lançado",P116)))</formula>
    </cfRule>
    <cfRule type="containsText" dxfId="3882" priority="3861" operator="containsText" text="N/A">
      <formula>NOT(ISERROR(SEARCH("N/A",P116)))</formula>
    </cfRule>
  </conditionalFormatting>
  <conditionalFormatting sqref="P116:P117 P121">
    <cfRule type="containsText" dxfId="3881" priority="3862" operator="containsText" text="Pendente">
      <formula>NOT(ISERROR(SEARCH("Pendente",P116)))</formula>
    </cfRule>
    <cfRule type="containsText" dxfId="3880" priority="3863" operator="containsText" text="Finalizado">
      <formula>NOT(ISERROR(SEARCH("Finalizado",P116)))</formula>
    </cfRule>
    <cfRule type="containsText" dxfId="3879" priority="3864" operator="containsText" text="em andamento">
      <formula>NOT(ISERROR(SEARCH("em andamento",P116)))</formula>
    </cfRule>
  </conditionalFormatting>
  <conditionalFormatting sqref="P123">
    <cfRule type="containsText" dxfId="3878" priority="3848" operator="containsText" text="Pendente">
      <formula>NOT(ISERROR(SEARCH("Pendente",P123)))</formula>
    </cfRule>
    <cfRule type="containsText" dxfId="3877" priority="3849" operator="containsText" text="Finalizado">
      <formula>NOT(ISERROR(SEARCH("Finalizado",P123)))</formula>
    </cfRule>
    <cfRule type="containsText" dxfId="3876" priority="3850" operator="containsText" text="em andamento">
      <formula>NOT(ISERROR(SEARCH("em andamento",P123)))</formula>
    </cfRule>
  </conditionalFormatting>
  <conditionalFormatting sqref="P124:P126 P128">
    <cfRule type="containsText" dxfId="3875" priority="3769" operator="containsText" text="Lançado">
      <formula>NOT(ISERROR(SEARCH("Lançado",P124)))</formula>
    </cfRule>
    <cfRule type="containsText" dxfId="3874" priority="3770" operator="containsText" text="N/A">
      <formula>NOT(ISERROR(SEARCH("N/A",P124)))</formula>
    </cfRule>
    <cfRule type="containsText" dxfId="3873" priority="3774" operator="containsText" text="Lançado">
      <formula>NOT(ISERROR(SEARCH("Lançado",P124)))</formula>
    </cfRule>
    <cfRule type="containsText" dxfId="3872" priority="3775" operator="containsText" text="N/A">
      <formula>NOT(ISERROR(SEARCH("N/A",P124)))</formula>
    </cfRule>
    <cfRule type="containsText" dxfId="3871" priority="3782" operator="containsText" text="Lançado">
      <formula>NOT(ISERROR(SEARCH("Lançado",P124)))</formula>
    </cfRule>
    <cfRule type="containsText" dxfId="3870" priority="3783" operator="containsText" text="N/A">
      <formula>NOT(ISERROR(SEARCH("N/A",P124)))</formula>
    </cfRule>
  </conditionalFormatting>
  <conditionalFormatting sqref="P127">
    <cfRule type="containsText" dxfId="3869" priority="3755" operator="containsText" text="Finalizado">
      <formula>NOT(ISERROR(SEARCH("Finalizado",P127)))</formula>
    </cfRule>
    <cfRule type="containsText" dxfId="3868" priority="3756" operator="containsText" text="em andamento">
      <formula>NOT(ISERROR(SEARCH("em andamento",P127)))</formula>
    </cfRule>
    <cfRule type="containsText" dxfId="3867" priority="3757" operator="containsText" text="Lançado">
      <formula>NOT(ISERROR(SEARCH("Lançado",P127)))</formula>
    </cfRule>
    <cfRule type="containsText" dxfId="3866" priority="3758" operator="containsText" text="N/A">
      <formula>NOT(ISERROR(SEARCH("N/A",P127)))</formula>
    </cfRule>
    <cfRule type="containsText" dxfId="3865" priority="3759" operator="containsText" text="Pendente">
      <formula>NOT(ISERROR(SEARCH("Pendente",P127)))</formula>
    </cfRule>
  </conditionalFormatting>
  <conditionalFormatting sqref="P128 P124:P126">
    <cfRule type="expression" dxfId="3864" priority="3766">
      <formula>$H124="SUBETAPA"</formula>
    </cfRule>
    <cfRule type="expression" dxfId="3863" priority="3767">
      <formula>$H124="CÉLULA CONSTRUTIVA"</formula>
    </cfRule>
    <cfRule type="expression" dxfId="3862" priority="3768">
      <formula>$H124="ETAPA"</formula>
    </cfRule>
    <cfRule type="containsText" dxfId="3861" priority="3771" operator="containsText" text="Pendente">
      <formula>NOT(ISERROR(SEARCH("Pendente",P124)))</formula>
    </cfRule>
    <cfRule type="containsText" dxfId="3860" priority="3772" operator="containsText" text="Finalizado">
      <formula>NOT(ISERROR(SEARCH("Finalizado",P124)))</formula>
    </cfRule>
    <cfRule type="containsText" dxfId="3859" priority="3773" operator="containsText" text="em andamento">
      <formula>NOT(ISERROR(SEARCH("em andamento",P124)))</formula>
    </cfRule>
    <cfRule type="containsText" dxfId="3858" priority="3776" operator="containsText" text="Pendente">
      <formula>NOT(ISERROR(SEARCH("Pendente",P124)))</formula>
    </cfRule>
    <cfRule type="containsText" dxfId="3857" priority="3777" operator="containsText" text="Finalizado">
      <formula>NOT(ISERROR(SEARCH("Finalizado",P124)))</formula>
    </cfRule>
    <cfRule type="containsText" dxfId="3856" priority="3778" operator="containsText" text="em andamento">
      <formula>NOT(ISERROR(SEARCH("em andamento",P124)))</formula>
    </cfRule>
    <cfRule type="expression" dxfId="3855" priority="3779">
      <formula>$H124="SUBETAPA"</formula>
    </cfRule>
    <cfRule type="expression" dxfId="3854" priority="3780">
      <formula>$H124="CÉLULA CONSTRUTIVA"</formula>
    </cfRule>
    <cfRule type="expression" dxfId="3853" priority="3781">
      <formula>$H124="ETAPA"</formula>
    </cfRule>
    <cfRule type="containsText" dxfId="3852" priority="3784" operator="containsText" text="Pendente">
      <formula>NOT(ISERROR(SEARCH("Pendente",P124)))</formula>
    </cfRule>
    <cfRule type="containsText" dxfId="3851" priority="3785" operator="containsText" text="Finalizado">
      <formula>NOT(ISERROR(SEARCH("Finalizado",P124)))</formula>
    </cfRule>
    <cfRule type="containsText" dxfId="3850" priority="3786" operator="containsText" text="em andamento">
      <formula>NOT(ISERROR(SEARCH("em andamento",P124)))</formula>
    </cfRule>
  </conditionalFormatting>
  <conditionalFormatting sqref="P129">
    <cfRule type="containsText" dxfId="3849" priority="3845" operator="containsText" text="Finalizado">
      <formula>NOT(ISERROR(SEARCH("Finalizado",P129)))</formula>
    </cfRule>
    <cfRule type="containsText" dxfId="3848" priority="3846" operator="containsText" text="em andamento">
      <formula>NOT(ISERROR(SEARCH("em andamento",P129)))</formula>
    </cfRule>
    <cfRule type="containsText" dxfId="3847" priority="3851" operator="containsText" text="Lançado">
      <formula>NOT(ISERROR(SEARCH("Lançado",P129)))</formula>
    </cfRule>
    <cfRule type="containsText" dxfId="3846" priority="3852" operator="containsText" text="N/A">
      <formula>NOT(ISERROR(SEARCH("N/A",P129)))</formula>
    </cfRule>
    <cfRule type="containsText" dxfId="3845" priority="3853" operator="containsText" text="Pendente">
      <formula>NOT(ISERROR(SEARCH("Pendente",P129)))</formula>
    </cfRule>
  </conditionalFormatting>
  <conditionalFormatting sqref="P130:P132">
    <cfRule type="expression" dxfId="3844" priority="5327">
      <formula>$H130="SUBETAPA"</formula>
    </cfRule>
    <cfRule type="expression" dxfId="3843" priority="5328">
      <formula>$H130="CÉLULA CONSTRUTIVA"</formula>
    </cfRule>
    <cfRule type="expression" dxfId="3842" priority="5329">
      <formula>$H130="ETAPA"</formula>
    </cfRule>
    <cfRule type="containsText" dxfId="3841" priority="5330" operator="containsText" text="Lançado">
      <formula>NOT(ISERROR(SEARCH("Lançado",P130)))</formula>
    </cfRule>
    <cfRule type="containsText" dxfId="3840" priority="5331" operator="containsText" text="N/A">
      <formula>NOT(ISERROR(SEARCH("N/A",P130)))</formula>
    </cfRule>
    <cfRule type="containsText" dxfId="3839" priority="5332" operator="containsText" text="Pendente">
      <formula>NOT(ISERROR(SEARCH("Pendente",P130)))</formula>
    </cfRule>
    <cfRule type="containsText" dxfId="3838" priority="5333" operator="containsText" text="Finalizado">
      <formula>NOT(ISERROR(SEARCH("Finalizado",P130)))</formula>
    </cfRule>
    <cfRule type="containsText" dxfId="3837" priority="5334" operator="containsText" text="em andamento">
      <formula>NOT(ISERROR(SEARCH("em andamento",P130)))</formula>
    </cfRule>
    <cfRule type="containsText" dxfId="3836" priority="5335" operator="containsText" text="Lançado">
      <formula>NOT(ISERROR(SEARCH("Lançado",P130)))</formula>
    </cfRule>
    <cfRule type="containsText" dxfId="3835" priority="5336" operator="containsText" text="N/A">
      <formula>NOT(ISERROR(SEARCH("N/A",P130)))</formula>
    </cfRule>
    <cfRule type="containsText" dxfId="3834" priority="5337" operator="containsText" text="Pendente">
      <formula>NOT(ISERROR(SEARCH("Pendente",P130)))</formula>
    </cfRule>
    <cfRule type="containsText" dxfId="3833" priority="5338" operator="containsText" text="Finalizado">
      <formula>NOT(ISERROR(SEARCH("Finalizado",P130)))</formula>
    </cfRule>
    <cfRule type="containsText" dxfId="3832" priority="5339" operator="containsText" text="em andamento">
      <formula>NOT(ISERROR(SEARCH("em andamento",P130)))</formula>
    </cfRule>
    <cfRule type="expression" dxfId="3831" priority="5340">
      <formula>$H130="SUBETAPA"</formula>
    </cfRule>
    <cfRule type="expression" dxfId="3830" priority="5341">
      <formula>$H130="CÉLULA CONSTRUTIVA"</formula>
    </cfRule>
    <cfRule type="expression" dxfId="3829" priority="5342">
      <formula>$H130="ETAPA"</formula>
    </cfRule>
    <cfRule type="containsText" dxfId="3828" priority="5343" operator="containsText" text="Lançado">
      <formula>NOT(ISERROR(SEARCH("Lançado",P130)))</formula>
    </cfRule>
    <cfRule type="containsText" dxfId="3827" priority="5344" operator="containsText" text="N/A">
      <formula>NOT(ISERROR(SEARCH("N/A",P130)))</formula>
    </cfRule>
    <cfRule type="containsText" dxfId="3826" priority="5345" operator="containsText" text="Pendente">
      <formula>NOT(ISERROR(SEARCH("Pendente",P130)))</formula>
    </cfRule>
    <cfRule type="containsText" dxfId="3825" priority="5346" operator="containsText" text="Finalizado">
      <formula>NOT(ISERROR(SEARCH("Finalizado",P130)))</formula>
    </cfRule>
    <cfRule type="containsText" dxfId="3824" priority="5347" operator="containsText" text="em andamento">
      <formula>NOT(ISERROR(SEARCH("em andamento",P130)))</formula>
    </cfRule>
  </conditionalFormatting>
  <conditionalFormatting sqref="P133">
    <cfRule type="containsText" dxfId="3823" priority="7829" operator="containsText" text="Pendente">
      <formula>NOT(ISERROR(SEARCH("Pendente",P133)))</formula>
    </cfRule>
    <cfRule type="containsText" dxfId="3822" priority="7830" operator="containsText" text="Finalizado">
      <formula>NOT(ISERROR(SEARCH("Finalizado",P133)))</formula>
    </cfRule>
    <cfRule type="containsText" dxfId="3821" priority="7831" operator="containsText" text="em andamento">
      <formula>NOT(ISERROR(SEARCH("em andamento",P133)))</formula>
    </cfRule>
  </conditionalFormatting>
  <conditionalFormatting sqref="P133:P135">
    <cfRule type="containsText" dxfId="3820" priority="7259" operator="containsText" text="Lançado">
      <formula>NOT(ISERROR(SEARCH("Lançado",P133)))</formula>
    </cfRule>
    <cfRule type="containsText" dxfId="3819" priority="7260" operator="containsText" text="N/A">
      <formula>NOT(ISERROR(SEARCH("N/A",P133)))</formula>
    </cfRule>
  </conditionalFormatting>
  <conditionalFormatting sqref="P134:P135">
    <cfRule type="expression" dxfId="3818" priority="7257">
      <formula>$H134="CÉLULA CONSTRUTIVA"</formula>
    </cfRule>
    <cfRule type="expression" dxfId="3817" priority="7258">
      <formula>$H134="ETAPA"</formula>
    </cfRule>
    <cfRule type="containsText" dxfId="3816" priority="7261" operator="containsText" text="Pendente">
      <formula>NOT(ISERROR(SEARCH("Pendente",P134)))</formula>
    </cfRule>
    <cfRule type="containsText" dxfId="3815" priority="7262" operator="containsText" text="Finalizado">
      <formula>NOT(ISERROR(SEARCH("Finalizado",P134)))</formula>
    </cfRule>
    <cfRule type="containsText" dxfId="3814" priority="7263" operator="containsText" text="em andamento">
      <formula>NOT(ISERROR(SEARCH("em andamento",P134)))</formula>
    </cfRule>
  </conditionalFormatting>
  <conditionalFormatting sqref="P136:P137">
    <cfRule type="expression" dxfId="3813" priority="5552">
      <formula>$H136="SUBETAPA"</formula>
    </cfRule>
    <cfRule type="expression" dxfId="3812" priority="5553">
      <formula>$H136="CÉLULA CONSTRUTIVA"</formula>
    </cfRule>
    <cfRule type="expression" dxfId="3811" priority="5554">
      <formula>$H136="ETAPA"</formula>
    </cfRule>
    <cfRule type="containsText" dxfId="3810" priority="5555" operator="containsText" text="Lançado">
      <formula>NOT(ISERROR(SEARCH("Lançado",P136)))</formula>
    </cfRule>
    <cfRule type="containsText" dxfId="3809" priority="5556" operator="containsText" text="N/A">
      <formula>NOT(ISERROR(SEARCH("N/A",P136)))</formula>
    </cfRule>
    <cfRule type="containsText" dxfId="3808" priority="5557" operator="containsText" text="Pendente">
      <formula>NOT(ISERROR(SEARCH("Pendente",P136)))</formula>
    </cfRule>
    <cfRule type="containsText" dxfId="3807" priority="5558" operator="containsText" text="Finalizado">
      <formula>NOT(ISERROR(SEARCH("Finalizado",P136)))</formula>
    </cfRule>
    <cfRule type="containsText" dxfId="3806" priority="5559" operator="containsText" text="em andamento">
      <formula>NOT(ISERROR(SEARCH("em andamento",P136)))</formula>
    </cfRule>
    <cfRule type="containsText" dxfId="3805" priority="5560" operator="containsText" text="Lançado">
      <formula>NOT(ISERROR(SEARCH("Lançado",P136)))</formula>
    </cfRule>
    <cfRule type="containsText" dxfId="3804" priority="5561" operator="containsText" text="N/A">
      <formula>NOT(ISERROR(SEARCH("N/A",P136)))</formula>
    </cfRule>
    <cfRule type="containsText" dxfId="3803" priority="5562" operator="containsText" text="Pendente">
      <formula>NOT(ISERROR(SEARCH("Pendente",P136)))</formula>
    </cfRule>
    <cfRule type="containsText" dxfId="3802" priority="5563" operator="containsText" text="Finalizado">
      <formula>NOT(ISERROR(SEARCH("Finalizado",P136)))</formula>
    </cfRule>
    <cfRule type="containsText" dxfId="3801" priority="5564" operator="containsText" text="em andamento">
      <formula>NOT(ISERROR(SEARCH("em andamento",P136)))</formula>
    </cfRule>
    <cfRule type="expression" dxfId="3800" priority="5565">
      <formula>$H136="SUBETAPA"</formula>
    </cfRule>
    <cfRule type="expression" dxfId="3799" priority="5566">
      <formula>$H136="CÉLULA CONSTRUTIVA"</formula>
    </cfRule>
    <cfRule type="expression" dxfId="3798" priority="5567">
      <formula>$H136="ETAPA"</formula>
    </cfRule>
    <cfRule type="containsText" dxfId="3797" priority="5568" operator="containsText" text="Lançado">
      <formula>NOT(ISERROR(SEARCH("Lançado",P136)))</formula>
    </cfRule>
    <cfRule type="containsText" dxfId="3796" priority="5569" operator="containsText" text="N/A">
      <formula>NOT(ISERROR(SEARCH("N/A",P136)))</formula>
    </cfRule>
    <cfRule type="containsText" dxfId="3795" priority="5570" operator="containsText" text="Pendente">
      <formula>NOT(ISERROR(SEARCH("Pendente",P136)))</formula>
    </cfRule>
    <cfRule type="containsText" dxfId="3794" priority="5571" operator="containsText" text="Finalizado">
      <formula>NOT(ISERROR(SEARCH("Finalizado",P136)))</formula>
    </cfRule>
    <cfRule type="containsText" dxfId="3793" priority="5572" operator="containsText" text="em andamento">
      <formula>NOT(ISERROR(SEARCH("em andamento",P136)))</formula>
    </cfRule>
  </conditionalFormatting>
  <conditionalFormatting sqref="P138">
    <cfRule type="containsText" dxfId="3792" priority="7271" operator="containsText" text="Lançado">
      <formula>NOT(ISERROR(SEARCH("Lançado",P138)))</formula>
    </cfRule>
    <cfRule type="containsText" dxfId="3791" priority="7272" operator="containsText" text="N/A">
      <formula>NOT(ISERROR(SEARCH("N/A",P138)))</formula>
    </cfRule>
    <cfRule type="containsText" dxfId="3790" priority="7273" operator="containsText" text="Pendente">
      <formula>NOT(ISERROR(SEARCH("Pendente",P138)))</formula>
    </cfRule>
    <cfRule type="containsText" dxfId="3789" priority="7274" operator="containsText" text="Finalizado">
      <formula>NOT(ISERROR(SEARCH("Finalizado",P138)))</formula>
    </cfRule>
    <cfRule type="containsText" dxfId="3788" priority="7275" operator="containsText" text="em andamento">
      <formula>NOT(ISERROR(SEARCH("em andamento",P138)))</formula>
    </cfRule>
  </conditionalFormatting>
  <conditionalFormatting sqref="P139">
    <cfRule type="expression" dxfId="3787" priority="5531">
      <formula>$H139="SUBETAPA"</formula>
    </cfRule>
    <cfRule type="expression" dxfId="3786" priority="5532">
      <formula>$H139="CÉLULA CONSTRUTIVA"</formula>
    </cfRule>
    <cfRule type="expression" dxfId="3785" priority="5533">
      <formula>$H139="ETAPA"</formula>
    </cfRule>
    <cfRule type="containsText" dxfId="3784" priority="5534" operator="containsText" text="Lançado">
      <formula>NOT(ISERROR(SEARCH("Lançado",P139)))</formula>
    </cfRule>
    <cfRule type="containsText" dxfId="3783" priority="5535" operator="containsText" text="N/A">
      <formula>NOT(ISERROR(SEARCH("N/A",P139)))</formula>
    </cfRule>
    <cfRule type="containsText" dxfId="3782" priority="5536" operator="containsText" text="Pendente">
      <formula>NOT(ISERROR(SEARCH("Pendente",P139)))</formula>
    </cfRule>
    <cfRule type="containsText" dxfId="3781" priority="5537" operator="containsText" text="Finalizado">
      <formula>NOT(ISERROR(SEARCH("Finalizado",P139)))</formula>
    </cfRule>
    <cfRule type="containsText" dxfId="3780" priority="5538" operator="containsText" text="em andamento">
      <formula>NOT(ISERROR(SEARCH("em andamento",P139)))</formula>
    </cfRule>
    <cfRule type="containsText" dxfId="3779" priority="5539" operator="containsText" text="Lançado">
      <formula>NOT(ISERROR(SEARCH("Lançado",P139)))</formula>
    </cfRule>
    <cfRule type="containsText" dxfId="3778" priority="5540" operator="containsText" text="N/A">
      <formula>NOT(ISERROR(SEARCH("N/A",P139)))</formula>
    </cfRule>
    <cfRule type="containsText" dxfId="3777" priority="5541" operator="containsText" text="Pendente">
      <formula>NOT(ISERROR(SEARCH("Pendente",P139)))</formula>
    </cfRule>
    <cfRule type="containsText" dxfId="3776" priority="5542" operator="containsText" text="Finalizado">
      <formula>NOT(ISERROR(SEARCH("Finalizado",P139)))</formula>
    </cfRule>
    <cfRule type="containsText" dxfId="3775" priority="5543" operator="containsText" text="em andamento">
      <formula>NOT(ISERROR(SEARCH("em andamento",P139)))</formula>
    </cfRule>
    <cfRule type="expression" dxfId="3774" priority="5544">
      <formula>$H139="SUBETAPA"</formula>
    </cfRule>
    <cfRule type="expression" dxfId="3773" priority="5545">
      <formula>$H139="CÉLULA CONSTRUTIVA"</formula>
    </cfRule>
    <cfRule type="expression" dxfId="3772" priority="5546">
      <formula>$H139="ETAPA"</formula>
    </cfRule>
    <cfRule type="containsText" dxfId="3771" priority="5547" operator="containsText" text="Lançado">
      <formula>NOT(ISERROR(SEARCH("Lançado",P139)))</formula>
    </cfRule>
    <cfRule type="containsText" dxfId="3770" priority="5548" operator="containsText" text="N/A">
      <formula>NOT(ISERROR(SEARCH("N/A",P139)))</formula>
    </cfRule>
    <cfRule type="containsText" dxfId="3769" priority="5549" operator="containsText" text="Pendente">
      <formula>NOT(ISERROR(SEARCH("Pendente",P139)))</formula>
    </cfRule>
    <cfRule type="containsText" dxfId="3768" priority="5550" operator="containsText" text="Finalizado">
      <formula>NOT(ISERROR(SEARCH("Finalizado",P139)))</formula>
    </cfRule>
    <cfRule type="containsText" dxfId="3767" priority="5551" operator="containsText" text="em andamento">
      <formula>NOT(ISERROR(SEARCH("em andamento",P139)))</formula>
    </cfRule>
  </conditionalFormatting>
  <conditionalFormatting sqref="P140 P142 P144 P146">
    <cfRule type="containsText" dxfId="3766" priority="7252" operator="containsText" text="Lançado">
      <formula>NOT(ISERROR(SEARCH("Lançado",P140)))</formula>
    </cfRule>
    <cfRule type="containsText" dxfId="3765" priority="7253" operator="containsText" text="N/A">
      <formula>NOT(ISERROR(SEARCH("N/A",P140)))</formula>
    </cfRule>
    <cfRule type="containsText" dxfId="3764" priority="7256" operator="containsText" text="em andamento">
      <formula>NOT(ISERROR(SEARCH("em andamento",P140)))</formula>
    </cfRule>
  </conditionalFormatting>
  <conditionalFormatting sqref="P140 P144 P146 P142">
    <cfRule type="containsText" dxfId="3763" priority="7254" operator="containsText" text="Pendente">
      <formula>NOT(ISERROR(SEARCH("Pendente",P140)))</formula>
    </cfRule>
    <cfRule type="containsText" dxfId="3762" priority="7255" operator="containsText" text="Finalizado">
      <formula>NOT(ISERROR(SEARCH("Finalizado",P140)))</formula>
    </cfRule>
  </conditionalFormatting>
  <conditionalFormatting sqref="P140 P144 P146">
    <cfRule type="expression" dxfId="3761" priority="7246">
      <formula>$H140="SUBETAPA"</formula>
    </cfRule>
    <cfRule type="expression" dxfId="3760" priority="7247">
      <formula>$H140="CÉLULA CONSTRUTIVA"</formula>
    </cfRule>
    <cfRule type="expression" dxfId="3759" priority="7248">
      <formula>$H140="ETAPA"</formula>
    </cfRule>
  </conditionalFormatting>
  <conditionalFormatting sqref="P141">
    <cfRule type="expression" dxfId="3758" priority="5510">
      <formula>$H141="SUBETAPA"</formula>
    </cfRule>
    <cfRule type="expression" dxfId="3757" priority="5511">
      <formula>$H141="CÉLULA CONSTRUTIVA"</formula>
    </cfRule>
    <cfRule type="expression" dxfId="3756" priority="5512">
      <formula>$H141="ETAPA"</formula>
    </cfRule>
    <cfRule type="containsText" dxfId="3755" priority="5513" operator="containsText" text="Lançado">
      <formula>NOT(ISERROR(SEARCH("Lançado",P141)))</formula>
    </cfRule>
    <cfRule type="containsText" dxfId="3754" priority="5514" operator="containsText" text="N/A">
      <formula>NOT(ISERROR(SEARCH("N/A",P141)))</formula>
    </cfRule>
    <cfRule type="containsText" dxfId="3753" priority="5515" operator="containsText" text="Pendente">
      <formula>NOT(ISERROR(SEARCH("Pendente",P141)))</formula>
    </cfRule>
    <cfRule type="containsText" dxfId="3752" priority="5516" operator="containsText" text="Finalizado">
      <formula>NOT(ISERROR(SEARCH("Finalizado",P141)))</formula>
    </cfRule>
    <cfRule type="containsText" dxfId="3751" priority="5517" operator="containsText" text="em andamento">
      <formula>NOT(ISERROR(SEARCH("em andamento",P141)))</formula>
    </cfRule>
    <cfRule type="containsText" dxfId="3750" priority="5518" operator="containsText" text="Lançado">
      <formula>NOT(ISERROR(SEARCH("Lançado",P141)))</formula>
    </cfRule>
    <cfRule type="containsText" dxfId="3749" priority="5519" operator="containsText" text="N/A">
      <formula>NOT(ISERROR(SEARCH("N/A",P141)))</formula>
    </cfRule>
    <cfRule type="containsText" dxfId="3748" priority="5520" operator="containsText" text="Pendente">
      <formula>NOT(ISERROR(SEARCH("Pendente",P141)))</formula>
    </cfRule>
    <cfRule type="containsText" dxfId="3747" priority="5521" operator="containsText" text="Finalizado">
      <formula>NOT(ISERROR(SEARCH("Finalizado",P141)))</formula>
    </cfRule>
    <cfRule type="containsText" dxfId="3746" priority="5522" operator="containsText" text="em andamento">
      <formula>NOT(ISERROR(SEARCH("em andamento",P141)))</formula>
    </cfRule>
    <cfRule type="expression" dxfId="3745" priority="5523">
      <formula>$H141="SUBETAPA"</formula>
    </cfRule>
    <cfRule type="expression" dxfId="3744" priority="5524">
      <formula>$H141="CÉLULA CONSTRUTIVA"</formula>
    </cfRule>
    <cfRule type="expression" dxfId="3743" priority="5525">
      <formula>$H141="ETAPA"</formula>
    </cfRule>
    <cfRule type="containsText" dxfId="3742" priority="5526" operator="containsText" text="Lançado">
      <formula>NOT(ISERROR(SEARCH("Lançado",P141)))</formula>
    </cfRule>
    <cfRule type="containsText" dxfId="3741" priority="5527" operator="containsText" text="N/A">
      <formula>NOT(ISERROR(SEARCH("N/A",P141)))</formula>
    </cfRule>
    <cfRule type="containsText" dxfId="3740" priority="5528" operator="containsText" text="Pendente">
      <formula>NOT(ISERROR(SEARCH("Pendente",P141)))</formula>
    </cfRule>
    <cfRule type="containsText" dxfId="3739" priority="5529" operator="containsText" text="Finalizado">
      <formula>NOT(ISERROR(SEARCH("Finalizado",P141)))</formula>
    </cfRule>
    <cfRule type="containsText" dxfId="3738" priority="5530" operator="containsText" text="em andamento">
      <formula>NOT(ISERROR(SEARCH("em andamento",P141)))</formula>
    </cfRule>
  </conditionalFormatting>
  <conditionalFormatting sqref="P142 M147:O147 M145:O145 M143:O143 M139:O139 M140 M144 M138 M146 K143:K144 O138:P138 O140:P140 O144:P144 O146:P146 M149:O149 M148 O148:P148 M151:O151 M150 O150:P150 M153:O153 M152 O152:P152 M155:O155 M154 O154:P154 P164 M169:O169 M167:O167 M165:O165 M161:O161 M162 M166 M160 M168 K165:K166 O160:P160 O162:P162 O166:P166 O168:P168 M171:O171 M170 O170:P170 M173:O173 M172 O172:P172 M175:O175 M174 O174:P174 M177:O177 M176 O176:P176 P182 M185:O185 M183:O183 M184 O184:P184 M187:O187 M186 O186:P186 M189:O189 M188 O188:P188">
    <cfRule type="expression" dxfId="3737" priority="7250">
      <formula>$H138="CÉLULA CONSTRUTIVA"</formula>
    </cfRule>
  </conditionalFormatting>
  <conditionalFormatting sqref="P143">
    <cfRule type="expression" dxfId="3736" priority="5489">
      <formula>$H143="SUBETAPA"</formula>
    </cfRule>
    <cfRule type="expression" dxfId="3735" priority="5490">
      <formula>$H143="CÉLULA CONSTRUTIVA"</formula>
    </cfRule>
    <cfRule type="expression" dxfId="3734" priority="5491">
      <formula>$H143="ETAPA"</formula>
    </cfRule>
    <cfRule type="containsText" dxfId="3733" priority="5492" operator="containsText" text="Lançado">
      <formula>NOT(ISERROR(SEARCH("Lançado",P143)))</formula>
    </cfRule>
    <cfRule type="containsText" dxfId="3732" priority="5493" operator="containsText" text="N/A">
      <formula>NOT(ISERROR(SEARCH("N/A",P143)))</formula>
    </cfRule>
    <cfRule type="containsText" dxfId="3731" priority="5494" operator="containsText" text="Pendente">
      <formula>NOT(ISERROR(SEARCH("Pendente",P143)))</formula>
    </cfRule>
    <cfRule type="containsText" dxfId="3730" priority="5495" operator="containsText" text="Finalizado">
      <formula>NOT(ISERROR(SEARCH("Finalizado",P143)))</formula>
    </cfRule>
    <cfRule type="containsText" dxfId="3729" priority="5496" operator="containsText" text="em andamento">
      <formula>NOT(ISERROR(SEARCH("em andamento",P143)))</formula>
    </cfRule>
    <cfRule type="containsText" dxfId="3728" priority="5497" operator="containsText" text="Lançado">
      <formula>NOT(ISERROR(SEARCH("Lançado",P143)))</formula>
    </cfRule>
    <cfRule type="containsText" dxfId="3727" priority="5498" operator="containsText" text="N/A">
      <formula>NOT(ISERROR(SEARCH("N/A",P143)))</formula>
    </cfRule>
    <cfRule type="containsText" dxfId="3726" priority="5499" operator="containsText" text="Pendente">
      <formula>NOT(ISERROR(SEARCH("Pendente",P143)))</formula>
    </cfRule>
    <cfRule type="containsText" dxfId="3725" priority="5500" operator="containsText" text="Finalizado">
      <formula>NOT(ISERROR(SEARCH("Finalizado",P143)))</formula>
    </cfRule>
    <cfRule type="containsText" dxfId="3724" priority="5501" operator="containsText" text="em andamento">
      <formula>NOT(ISERROR(SEARCH("em andamento",P143)))</formula>
    </cfRule>
    <cfRule type="expression" dxfId="3723" priority="5502">
      <formula>$H143="SUBETAPA"</formula>
    </cfRule>
    <cfRule type="expression" dxfId="3722" priority="5503">
      <formula>$H143="CÉLULA CONSTRUTIVA"</formula>
    </cfRule>
    <cfRule type="expression" dxfId="3721" priority="5504">
      <formula>$H143="ETAPA"</formula>
    </cfRule>
    <cfRule type="containsText" dxfId="3720" priority="5505" operator="containsText" text="Lançado">
      <formula>NOT(ISERROR(SEARCH("Lançado",P143)))</formula>
    </cfRule>
    <cfRule type="containsText" dxfId="3719" priority="5506" operator="containsText" text="N/A">
      <formula>NOT(ISERROR(SEARCH("N/A",P143)))</formula>
    </cfRule>
    <cfRule type="containsText" dxfId="3718" priority="5507" operator="containsText" text="Pendente">
      <formula>NOT(ISERROR(SEARCH("Pendente",P143)))</formula>
    </cfRule>
    <cfRule type="containsText" dxfId="3717" priority="5508" operator="containsText" text="Finalizado">
      <formula>NOT(ISERROR(SEARCH("Finalizado",P143)))</formula>
    </cfRule>
    <cfRule type="containsText" dxfId="3716" priority="5509" operator="containsText" text="em andamento">
      <formula>NOT(ISERROR(SEARCH("em andamento",P143)))</formula>
    </cfRule>
  </conditionalFormatting>
  <conditionalFormatting sqref="P145">
    <cfRule type="expression" dxfId="3715" priority="5468">
      <formula>$H145="SUBETAPA"</formula>
    </cfRule>
    <cfRule type="expression" dxfId="3714" priority="5469">
      <formula>$H145="CÉLULA CONSTRUTIVA"</formula>
    </cfRule>
    <cfRule type="expression" dxfId="3713" priority="5470">
      <formula>$H145="ETAPA"</formula>
    </cfRule>
    <cfRule type="containsText" dxfId="3712" priority="5471" operator="containsText" text="Lançado">
      <formula>NOT(ISERROR(SEARCH("Lançado",P145)))</formula>
    </cfRule>
    <cfRule type="containsText" dxfId="3711" priority="5472" operator="containsText" text="N/A">
      <formula>NOT(ISERROR(SEARCH("N/A",P145)))</formula>
    </cfRule>
    <cfRule type="containsText" dxfId="3710" priority="5473" operator="containsText" text="Pendente">
      <formula>NOT(ISERROR(SEARCH("Pendente",P145)))</formula>
    </cfRule>
    <cfRule type="containsText" dxfId="3709" priority="5474" operator="containsText" text="Finalizado">
      <formula>NOT(ISERROR(SEARCH("Finalizado",P145)))</formula>
    </cfRule>
    <cfRule type="containsText" dxfId="3708" priority="5475" operator="containsText" text="em andamento">
      <formula>NOT(ISERROR(SEARCH("em andamento",P145)))</formula>
    </cfRule>
    <cfRule type="containsText" dxfId="3707" priority="5476" operator="containsText" text="Lançado">
      <formula>NOT(ISERROR(SEARCH("Lançado",P145)))</formula>
    </cfRule>
    <cfRule type="containsText" dxfId="3706" priority="5477" operator="containsText" text="N/A">
      <formula>NOT(ISERROR(SEARCH("N/A",P145)))</formula>
    </cfRule>
    <cfRule type="containsText" dxfId="3705" priority="5478" operator="containsText" text="Pendente">
      <formula>NOT(ISERROR(SEARCH("Pendente",P145)))</formula>
    </cfRule>
    <cfRule type="containsText" dxfId="3704" priority="5479" operator="containsText" text="Finalizado">
      <formula>NOT(ISERROR(SEARCH("Finalizado",P145)))</formula>
    </cfRule>
    <cfRule type="containsText" dxfId="3703" priority="5480" operator="containsText" text="em andamento">
      <formula>NOT(ISERROR(SEARCH("em andamento",P145)))</formula>
    </cfRule>
    <cfRule type="expression" dxfId="3702" priority="5481">
      <formula>$H145="SUBETAPA"</formula>
    </cfRule>
    <cfRule type="expression" dxfId="3701" priority="5482">
      <formula>$H145="CÉLULA CONSTRUTIVA"</formula>
    </cfRule>
    <cfRule type="expression" dxfId="3700" priority="5483">
      <formula>$H145="ETAPA"</formula>
    </cfRule>
    <cfRule type="containsText" dxfId="3699" priority="5484" operator="containsText" text="Lançado">
      <formula>NOT(ISERROR(SEARCH("Lançado",P145)))</formula>
    </cfRule>
    <cfRule type="containsText" dxfId="3698" priority="5485" operator="containsText" text="N/A">
      <formula>NOT(ISERROR(SEARCH("N/A",P145)))</formula>
    </cfRule>
    <cfRule type="containsText" dxfId="3697" priority="5486" operator="containsText" text="Pendente">
      <formula>NOT(ISERROR(SEARCH("Pendente",P145)))</formula>
    </cfRule>
    <cfRule type="containsText" dxfId="3696" priority="5487" operator="containsText" text="Finalizado">
      <formula>NOT(ISERROR(SEARCH("Finalizado",P145)))</formula>
    </cfRule>
    <cfRule type="containsText" dxfId="3695" priority="5488" operator="containsText" text="em andamento">
      <formula>NOT(ISERROR(SEARCH("em andamento",P145)))</formula>
    </cfRule>
  </conditionalFormatting>
  <conditionalFormatting sqref="P147 P149 P151 P153 P155 P169 P171 P173 P175 P177 P185 P187 P189">
    <cfRule type="expression" dxfId="3694" priority="5447">
      <formula>$H147="SUBETAPA"</formula>
    </cfRule>
    <cfRule type="expression" dxfId="3693" priority="5448">
      <formula>$H147="CÉLULA CONSTRUTIVA"</formula>
    </cfRule>
    <cfRule type="expression" dxfId="3692" priority="5449">
      <formula>$H147="ETAPA"</formula>
    </cfRule>
    <cfRule type="containsText" dxfId="3691" priority="5450" operator="containsText" text="Lançado">
      <formula>NOT(ISERROR(SEARCH("Lançado",P147)))</formula>
    </cfRule>
    <cfRule type="containsText" dxfId="3690" priority="5451" operator="containsText" text="N/A">
      <formula>NOT(ISERROR(SEARCH("N/A",P147)))</formula>
    </cfRule>
    <cfRule type="containsText" dxfId="3689" priority="5452" operator="containsText" text="Pendente">
      <formula>NOT(ISERROR(SEARCH("Pendente",P147)))</formula>
    </cfRule>
    <cfRule type="containsText" dxfId="3688" priority="5453" operator="containsText" text="Finalizado">
      <formula>NOT(ISERROR(SEARCH("Finalizado",P147)))</formula>
    </cfRule>
    <cfRule type="containsText" dxfId="3687" priority="5454" operator="containsText" text="em andamento">
      <formula>NOT(ISERROR(SEARCH("em andamento",P147)))</formula>
    </cfRule>
    <cfRule type="containsText" dxfId="3686" priority="5455" operator="containsText" text="Lançado">
      <formula>NOT(ISERROR(SEARCH("Lançado",P147)))</formula>
    </cfRule>
    <cfRule type="containsText" dxfId="3685" priority="5456" operator="containsText" text="N/A">
      <formula>NOT(ISERROR(SEARCH("N/A",P147)))</formula>
    </cfRule>
    <cfRule type="containsText" dxfId="3684" priority="5457" operator="containsText" text="Pendente">
      <formula>NOT(ISERROR(SEARCH("Pendente",P147)))</formula>
    </cfRule>
    <cfRule type="containsText" dxfId="3683" priority="5458" operator="containsText" text="Finalizado">
      <formula>NOT(ISERROR(SEARCH("Finalizado",P147)))</formula>
    </cfRule>
    <cfRule type="containsText" dxfId="3682" priority="5459" operator="containsText" text="em andamento">
      <formula>NOT(ISERROR(SEARCH("em andamento",P147)))</formula>
    </cfRule>
    <cfRule type="expression" dxfId="3681" priority="5460">
      <formula>$H147="SUBETAPA"</formula>
    </cfRule>
    <cfRule type="expression" dxfId="3680" priority="5461">
      <formula>$H147="CÉLULA CONSTRUTIVA"</formula>
    </cfRule>
    <cfRule type="expression" dxfId="3679" priority="5462">
      <formula>$H147="ETAPA"</formula>
    </cfRule>
    <cfRule type="containsText" dxfId="3678" priority="5463" operator="containsText" text="Lançado">
      <formula>NOT(ISERROR(SEARCH("Lançado",P147)))</formula>
    </cfRule>
    <cfRule type="containsText" dxfId="3677" priority="5464" operator="containsText" text="N/A">
      <formula>NOT(ISERROR(SEARCH("N/A",P147)))</formula>
    </cfRule>
    <cfRule type="containsText" dxfId="3676" priority="5465" operator="containsText" text="Pendente">
      <formula>NOT(ISERROR(SEARCH("Pendente",P147)))</formula>
    </cfRule>
    <cfRule type="containsText" dxfId="3675" priority="5466" operator="containsText" text="Finalizado">
      <formula>NOT(ISERROR(SEARCH("Finalizado",P147)))</formula>
    </cfRule>
    <cfRule type="containsText" dxfId="3674" priority="5467" operator="containsText" text="em andamento">
      <formula>NOT(ISERROR(SEARCH("em andamento",P147)))</formula>
    </cfRule>
  </conditionalFormatting>
  <conditionalFormatting sqref="P148">
    <cfRule type="expression" dxfId="3673" priority="3740">
      <formula>$H148="SUBETAPA"</formula>
    </cfRule>
    <cfRule type="expression" dxfId="3672" priority="3741">
      <formula>$H148="CÉLULA CONSTRUTIVA"</formula>
    </cfRule>
    <cfRule type="expression" dxfId="3671" priority="3742">
      <formula>$H148="ETAPA"</formula>
    </cfRule>
    <cfRule type="containsText" dxfId="3670" priority="3744" operator="containsText" text="Lançado">
      <formula>NOT(ISERROR(SEARCH("Lançado",P148)))</formula>
    </cfRule>
    <cfRule type="containsText" dxfId="3669" priority="3745" operator="containsText" text="N/A">
      <formula>NOT(ISERROR(SEARCH("N/A",P148)))</formula>
    </cfRule>
    <cfRule type="containsText" dxfId="3668" priority="3746" operator="containsText" text="Pendente">
      <formula>NOT(ISERROR(SEARCH("Pendente",P148)))</formula>
    </cfRule>
    <cfRule type="containsText" dxfId="3667" priority="3747" operator="containsText" text="Finalizado">
      <formula>NOT(ISERROR(SEARCH("Finalizado",P148)))</formula>
    </cfRule>
    <cfRule type="containsText" dxfId="3666" priority="3748" operator="containsText" text="em andamento">
      <formula>NOT(ISERROR(SEARCH("em andamento",P148)))</formula>
    </cfRule>
  </conditionalFormatting>
  <conditionalFormatting sqref="P150">
    <cfRule type="expression" dxfId="3665" priority="3725">
      <formula>$H150="SUBETAPA"</formula>
    </cfRule>
    <cfRule type="expression" dxfId="3664" priority="3726">
      <formula>$H150="CÉLULA CONSTRUTIVA"</formula>
    </cfRule>
    <cfRule type="expression" dxfId="3663" priority="3727">
      <formula>$H150="ETAPA"</formula>
    </cfRule>
    <cfRule type="containsText" dxfId="3662" priority="3729" operator="containsText" text="Lançado">
      <formula>NOT(ISERROR(SEARCH("Lançado",P150)))</formula>
    </cfRule>
    <cfRule type="containsText" dxfId="3661" priority="3730" operator="containsText" text="N/A">
      <formula>NOT(ISERROR(SEARCH("N/A",P150)))</formula>
    </cfRule>
    <cfRule type="containsText" dxfId="3660" priority="3731" operator="containsText" text="Pendente">
      <formula>NOT(ISERROR(SEARCH("Pendente",P150)))</formula>
    </cfRule>
    <cfRule type="containsText" dxfId="3659" priority="3732" operator="containsText" text="Finalizado">
      <formula>NOT(ISERROR(SEARCH("Finalizado",P150)))</formula>
    </cfRule>
    <cfRule type="containsText" dxfId="3658" priority="3733" operator="containsText" text="em andamento">
      <formula>NOT(ISERROR(SEARCH("em andamento",P150)))</formula>
    </cfRule>
  </conditionalFormatting>
  <conditionalFormatting sqref="P152">
    <cfRule type="expression" dxfId="3657" priority="3710">
      <formula>$H152="SUBETAPA"</formula>
    </cfRule>
    <cfRule type="expression" dxfId="3656" priority="3711">
      <formula>$H152="CÉLULA CONSTRUTIVA"</formula>
    </cfRule>
    <cfRule type="expression" dxfId="3655" priority="3712">
      <formula>$H152="ETAPA"</formula>
    </cfRule>
    <cfRule type="containsText" dxfId="3654" priority="3714" operator="containsText" text="Lançado">
      <formula>NOT(ISERROR(SEARCH("Lançado",P152)))</formula>
    </cfRule>
    <cfRule type="containsText" dxfId="3653" priority="3715" operator="containsText" text="N/A">
      <formula>NOT(ISERROR(SEARCH("N/A",P152)))</formula>
    </cfRule>
    <cfRule type="containsText" dxfId="3652" priority="3716" operator="containsText" text="Pendente">
      <formula>NOT(ISERROR(SEARCH("Pendente",P152)))</formula>
    </cfRule>
    <cfRule type="containsText" dxfId="3651" priority="3717" operator="containsText" text="Finalizado">
      <formula>NOT(ISERROR(SEARCH("Finalizado",P152)))</formula>
    </cfRule>
    <cfRule type="containsText" dxfId="3650" priority="3718" operator="containsText" text="em andamento">
      <formula>NOT(ISERROR(SEARCH("em andamento",P152)))</formula>
    </cfRule>
  </conditionalFormatting>
  <conditionalFormatting sqref="P154">
    <cfRule type="expression" dxfId="3649" priority="3695">
      <formula>$H154="SUBETAPA"</formula>
    </cfRule>
    <cfRule type="expression" dxfId="3648" priority="3696">
      <formula>$H154="CÉLULA CONSTRUTIVA"</formula>
    </cfRule>
    <cfRule type="expression" dxfId="3647" priority="3697">
      <formula>$H154="ETAPA"</formula>
    </cfRule>
    <cfRule type="containsText" dxfId="3646" priority="3699" operator="containsText" text="Lançado">
      <formula>NOT(ISERROR(SEARCH("Lançado",P154)))</formula>
    </cfRule>
    <cfRule type="containsText" dxfId="3645" priority="3700" operator="containsText" text="N/A">
      <formula>NOT(ISERROR(SEARCH("N/A",P154)))</formula>
    </cfRule>
    <cfRule type="containsText" dxfId="3644" priority="3701" operator="containsText" text="Pendente">
      <formula>NOT(ISERROR(SEARCH("Pendente",P154)))</formula>
    </cfRule>
    <cfRule type="containsText" dxfId="3643" priority="3702" operator="containsText" text="Finalizado">
      <formula>NOT(ISERROR(SEARCH("Finalizado",P154)))</formula>
    </cfRule>
    <cfRule type="containsText" dxfId="3642" priority="3703" operator="containsText" text="em andamento">
      <formula>NOT(ISERROR(SEARCH("em andamento",P154)))</formula>
    </cfRule>
  </conditionalFormatting>
  <conditionalFormatting sqref="P156:P157">
    <cfRule type="expression" dxfId="3641" priority="3670">
      <formula>$H156="CÉLULA CONSTRUTIVA"</formula>
    </cfRule>
    <cfRule type="expression" dxfId="3640" priority="3671">
      <formula>$H156="ETAPA"</formula>
    </cfRule>
    <cfRule type="containsText" dxfId="3639" priority="3672" operator="containsText" text="Lançado">
      <formula>NOT(ISERROR(SEARCH("Lançado",P156)))</formula>
    </cfRule>
    <cfRule type="containsText" dxfId="3638" priority="3673" operator="containsText" text="N/A">
      <formula>NOT(ISERROR(SEARCH("N/A",P156)))</formula>
    </cfRule>
    <cfRule type="containsText" dxfId="3637" priority="3674" operator="containsText" text="Pendente">
      <formula>NOT(ISERROR(SEARCH("Pendente",P156)))</formula>
    </cfRule>
    <cfRule type="containsText" dxfId="3636" priority="3675" operator="containsText" text="Finalizado">
      <formula>NOT(ISERROR(SEARCH("Finalizado",P156)))</formula>
    </cfRule>
    <cfRule type="containsText" dxfId="3635" priority="3676" operator="containsText" text="em andamento">
      <formula>NOT(ISERROR(SEARCH("em andamento",P156)))</formula>
    </cfRule>
  </conditionalFormatting>
  <conditionalFormatting sqref="P158:P159">
    <cfRule type="expression" dxfId="3634" priority="3618">
      <formula>$H158="SUBETAPA"</formula>
    </cfRule>
    <cfRule type="expression" dxfId="3633" priority="3619">
      <formula>$H158="CÉLULA CONSTRUTIVA"</formula>
    </cfRule>
    <cfRule type="expression" dxfId="3632" priority="3620">
      <formula>$H158="ETAPA"</formula>
    </cfRule>
    <cfRule type="containsText" dxfId="3631" priority="3621" operator="containsText" text="Lançado">
      <formula>NOT(ISERROR(SEARCH("Lançado",P158)))</formula>
    </cfRule>
    <cfRule type="containsText" dxfId="3630" priority="3622" operator="containsText" text="N/A">
      <formula>NOT(ISERROR(SEARCH("N/A",P158)))</formula>
    </cfRule>
    <cfRule type="containsText" dxfId="3629" priority="3623" operator="containsText" text="Pendente">
      <formula>NOT(ISERROR(SEARCH("Pendente",P158)))</formula>
    </cfRule>
    <cfRule type="containsText" dxfId="3628" priority="3624" operator="containsText" text="Finalizado">
      <formula>NOT(ISERROR(SEARCH("Finalizado",P158)))</formula>
    </cfRule>
    <cfRule type="containsText" dxfId="3627" priority="3625" operator="containsText" text="em andamento">
      <formula>NOT(ISERROR(SEARCH("em andamento",P158)))</formula>
    </cfRule>
    <cfRule type="containsText" dxfId="3626" priority="3626" operator="containsText" text="Lançado">
      <formula>NOT(ISERROR(SEARCH("Lançado",P158)))</formula>
    </cfRule>
    <cfRule type="containsText" dxfId="3625" priority="3627" operator="containsText" text="N/A">
      <formula>NOT(ISERROR(SEARCH("N/A",P158)))</formula>
    </cfRule>
    <cfRule type="containsText" dxfId="3624" priority="3628" operator="containsText" text="Pendente">
      <formula>NOT(ISERROR(SEARCH("Pendente",P158)))</formula>
    </cfRule>
    <cfRule type="containsText" dxfId="3623" priority="3629" operator="containsText" text="Finalizado">
      <formula>NOT(ISERROR(SEARCH("Finalizado",P158)))</formula>
    </cfRule>
    <cfRule type="containsText" dxfId="3622" priority="3630" operator="containsText" text="em andamento">
      <formula>NOT(ISERROR(SEARCH("em andamento",P158)))</formula>
    </cfRule>
    <cfRule type="expression" dxfId="3621" priority="3631">
      <formula>$H158="SUBETAPA"</formula>
    </cfRule>
    <cfRule type="expression" dxfId="3620" priority="3632">
      <formula>$H158="CÉLULA CONSTRUTIVA"</formula>
    </cfRule>
    <cfRule type="expression" dxfId="3619" priority="3633">
      <formula>$H158="ETAPA"</formula>
    </cfRule>
    <cfRule type="containsText" dxfId="3618" priority="3634" operator="containsText" text="Lançado">
      <formula>NOT(ISERROR(SEARCH("Lançado",P158)))</formula>
    </cfRule>
    <cfRule type="containsText" dxfId="3617" priority="3635" operator="containsText" text="N/A">
      <formula>NOT(ISERROR(SEARCH("N/A",P158)))</formula>
    </cfRule>
    <cfRule type="containsText" dxfId="3616" priority="3636" operator="containsText" text="Pendente">
      <formula>NOT(ISERROR(SEARCH("Pendente",P158)))</formula>
    </cfRule>
    <cfRule type="containsText" dxfId="3615" priority="3637" operator="containsText" text="Finalizado">
      <formula>NOT(ISERROR(SEARCH("Finalizado",P158)))</formula>
    </cfRule>
    <cfRule type="containsText" dxfId="3614" priority="3638" operator="containsText" text="em andamento">
      <formula>NOT(ISERROR(SEARCH("em andamento",P158)))</formula>
    </cfRule>
  </conditionalFormatting>
  <conditionalFormatting sqref="P160">
    <cfRule type="containsText" dxfId="3613" priority="3684" operator="containsText" text="Lançado">
      <formula>NOT(ISERROR(SEARCH("Lançado",P160)))</formula>
    </cfRule>
    <cfRule type="containsText" dxfId="3612" priority="3685" operator="containsText" text="N/A">
      <formula>NOT(ISERROR(SEARCH("N/A",P160)))</formula>
    </cfRule>
    <cfRule type="containsText" dxfId="3611" priority="3686" operator="containsText" text="Pendente">
      <formula>NOT(ISERROR(SEARCH("Pendente",P160)))</formula>
    </cfRule>
    <cfRule type="containsText" dxfId="3610" priority="3687" operator="containsText" text="Finalizado">
      <formula>NOT(ISERROR(SEARCH("Finalizado",P160)))</formula>
    </cfRule>
    <cfRule type="containsText" dxfId="3609" priority="3688" operator="containsText" text="em andamento">
      <formula>NOT(ISERROR(SEARCH("em andamento",P160)))</formula>
    </cfRule>
  </conditionalFormatting>
  <conditionalFormatting sqref="P161">
    <cfRule type="expression" dxfId="3608" priority="3597">
      <formula>$H161="SUBETAPA"</formula>
    </cfRule>
    <cfRule type="expression" dxfId="3607" priority="3598">
      <formula>$H161="CÉLULA CONSTRUTIVA"</formula>
    </cfRule>
    <cfRule type="expression" dxfId="3606" priority="3599">
      <formula>$H161="ETAPA"</formula>
    </cfRule>
    <cfRule type="containsText" dxfId="3605" priority="3600" operator="containsText" text="Lançado">
      <formula>NOT(ISERROR(SEARCH("Lançado",P161)))</formula>
    </cfRule>
    <cfRule type="containsText" dxfId="3604" priority="3601" operator="containsText" text="N/A">
      <formula>NOT(ISERROR(SEARCH("N/A",P161)))</formula>
    </cfRule>
    <cfRule type="containsText" dxfId="3603" priority="3602" operator="containsText" text="Pendente">
      <formula>NOT(ISERROR(SEARCH("Pendente",P161)))</formula>
    </cfRule>
    <cfRule type="containsText" dxfId="3602" priority="3603" operator="containsText" text="Finalizado">
      <formula>NOT(ISERROR(SEARCH("Finalizado",P161)))</formula>
    </cfRule>
    <cfRule type="containsText" dxfId="3601" priority="3604" operator="containsText" text="em andamento">
      <formula>NOT(ISERROR(SEARCH("em andamento",P161)))</formula>
    </cfRule>
    <cfRule type="containsText" dxfId="3600" priority="3605" operator="containsText" text="Lançado">
      <formula>NOT(ISERROR(SEARCH("Lançado",P161)))</formula>
    </cfRule>
    <cfRule type="containsText" dxfId="3599" priority="3606" operator="containsText" text="N/A">
      <formula>NOT(ISERROR(SEARCH("N/A",P161)))</formula>
    </cfRule>
    <cfRule type="containsText" dxfId="3598" priority="3607" operator="containsText" text="Pendente">
      <formula>NOT(ISERROR(SEARCH("Pendente",P161)))</formula>
    </cfRule>
    <cfRule type="containsText" dxfId="3597" priority="3608" operator="containsText" text="Finalizado">
      <formula>NOT(ISERROR(SEARCH("Finalizado",P161)))</formula>
    </cfRule>
    <cfRule type="containsText" dxfId="3596" priority="3609" operator="containsText" text="em andamento">
      <formula>NOT(ISERROR(SEARCH("em andamento",P161)))</formula>
    </cfRule>
    <cfRule type="expression" dxfId="3595" priority="3610">
      <formula>$H161="SUBETAPA"</formula>
    </cfRule>
    <cfRule type="expression" dxfId="3594" priority="3611">
      <formula>$H161="CÉLULA CONSTRUTIVA"</formula>
    </cfRule>
    <cfRule type="expression" dxfId="3593" priority="3612">
      <formula>$H161="ETAPA"</formula>
    </cfRule>
    <cfRule type="containsText" dxfId="3592" priority="3613" operator="containsText" text="Lançado">
      <formula>NOT(ISERROR(SEARCH("Lançado",P161)))</formula>
    </cfRule>
    <cfRule type="containsText" dxfId="3591" priority="3614" operator="containsText" text="N/A">
      <formula>NOT(ISERROR(SEARCH("N/A",P161)))</formula>
    </cfRule>
    <cfRule type="containsText" dxfId="3590" priority="3615" operator="containsText" text="Pendente">
      <formula>NOT(ISERROR(SEARCH("Pendente",P161)))</formula>
    </cfRule>
    <cfRule type="containsText" dxfId="3589" priority="3616" operator="containsText" text="Finalizado">
      <formula>NOT(ISERROR(SEARCH("Finalizado",P161)))</formula>
    </cfRule>
    <cfRule type="containsText" dxfId="3588" priority="3617" operator="containsText" text="em andamento">
      <formula>NOT(ISERROR(SEARCH("em andamento",P161)))</formula>
    </cfRule>
  </conditionalFormatting>
  <conditionalFormatting sqref="P162 P164 P166 P168">
    <cfRule type="containsText" dxfId="3587" priority="3665" operator="containsText" text="Lançado">
      <formula>NOT(ISERROR(SEARCH("Lançado",P162)))</formula>
    </cfRule>
    <cfRule type="containsText" dxfId="3586" priority="3666" operator="containsText" text="N/A">
      <formula>NOT(ISERROR(SEARCH("N/A",P162)))</formula>
    </cfRule>
    <cfRule type="containsText" dxfId="3585" priority="3669" operator="containsText" text="em andamento">
      <formula>NOT(ISERROR(SEARCH("em andamento",P162)))</formula>
    </cfRule>
  </conditionalFormatting>
  <conditionalFormatting sqref="P162 P166 P168 P164">
    <cfRule type="containsText" dxfId="3584" priority="3667" operator="containsText" text="Pendente">
      <formula>NOT(ISERROR(SEARCH("Pendente",P162)))</formula>
    </cfRule>
    <cfRule type="containsText" dxfId="3583" priority="3668" operator="containsText" text="Finalizado">
      <formula>NOT(ISERROR(SEARCH("Finalizado",P162)))</formula>
    </cfRule>
  </conditionalFormatting>
  <conditionalFormatting sqref="P162 P166 P168">
    <cfRule type="expression" dxfId="3582" priority="3661">
      <formula>$H162="SUBETAPA"</formula>
    </cfRule>
    <cfRule type="expression" dxfId="3581" priority="3662">
      <formula>$H162="CÉLULA CONSTRUTIVA"</formula>
    </cfRule>
    <cfRule type="expression" dxfId="3580" priority="3663">
      <formula>$H162="ETAPA"</formula>
    </cfRule>
  </conditionalFormatting>
  <conditionalFormatting sqref="P163">
    <cfRule type="expression" dxfId="3579" priority="3576">
      <formula>$H163="SUBETAPA"</formula>
    </cfRule>
    <cfRule type="expression" dxfId="3578" priority="3577">
      <formula>$H163="CÉLULA CONSTRUTIVA"</formula>
    </cfRule>
    <cfRule type="expression" dxfId="3577" priority="3578">
      <formula>$H163="ETAPA"</formula>
    </cfRule>
    <cfRule type="containsText" dxfId="3576" priority="3579" operator="containsText" text="Lançado">
      <formula>NOT(ISERROR(SEARCH("Lançado",P163)))</formula>
    </cfRule>
    <cfRule type="containsText" dxfId="3575" priority="3580" operator="containsText" text="N/A">
      <formula>NOT(ISERROR(SEARCH("N/A",P163)))</formula>
    </cfRule>
    <cfRule type="containsText" dxfId="3574" priority="3581" operator="containsText" text="Pendente">
      <formula>NOT(ISERROR(SEARCH("Pendente",P163)))</formula>
    </cfRule>
    <cfRule type="containsText" dxfId="3573" priority="3582" operator="containsText" text="Finalizado">
      <formula>NOT(ISERROR(SEARCH("Finalizado",P163)))</formula>
    </cfRule>
    <cfRule type="containsText" dxfId="3572" priority="3583" operator="containsText" text="em andamento">
      <formula>NOT(ISERROR(SEARCH("em andamento",P163)))</formula>
    </cfRule>
    <cfRule type="containsText" dxfId="3571" priority="3584" operator="containsText" text="Lançado">
      <formula>NOT(ISERROR(SEARCH("Lançado",P163)))</formula>
    </cfRule>
    <cfRule type="containsText" dxfId="3570" priority="3585" operator="containsText" text="N/A">
      <formula>NOT(ISERROR(SEARCH("N/A",P163)))</formula>
    </cfRule>
    <cfRule type="containsText" dxfId="3569" priority="3586" operator="containsText" text="Pendente">
      <formula>NOT(ISERROR(SEARCH("Pendente",P163)))</formula>
    </cfRule>
    <cfRule type="containsText" dxfId="3568" priority="3587" operator="containsText" text="Finalizado">
      <formula>NOT(ISERROR(SEARCH("Finalizado",P163)))</formula>
    </cfRule>
    <cfRule type="containsText" dxfId="3567" priority="3588" operator="containsText" text="em andamento">
      <formula>NOT(ISERROR(SEARCH("em andamento",P163)))</formula>
    </cfRule>
    <cfRule type="expression" dxfId="3566" priority="3589">
      <formula>$H163="SUBETAPA"</formula>
    </cfRule>
    <cfRule type="expression" dxfId="3565" priority="3590">
      <formula>$H163="CÉLULA CONSTRUTIVA"</formula>
    </cfRule>
    <cfRule type="expression" dxfId="3564" priority="3591">
      <formula>$H163="ETAPA"</formula>
    </cfRule>
    <cfRule type="containsText" dxfId="3563" priority="3592" operator="containsText" text="Lançado">
      <formula>NOT(ISERROR(SEARCH("Lançado",P163)))</formula>
    </cfRule>
    <cfRule type="containsText" dxfId="3562" priority="3593" operator="containsText" text="N/A">
      <formula>NOT(ISERROR(SEARCH("N/A",P163)))</formula>
    </cfRule>
    <cfRule type="containsText" dxfId="3561" priority="3594" operator="containsText" text="Pendente">
      <formula>NOT(ISERROR(SEARCH("Pendente",P163)))</formula>
    </cfRule>
    <cfRule type="containsText" dxfId="3560" priority="3595" operator="containsText" text="Finalizado">
      <formula>NOT(ISERROR(SEARCH("Finalizado",P163)))</formula>
    </cfRule>
    <cfRule type="containsText" dxfId="3559" priority="3596" operator="containsText" text="em andamento">
      <formula>NOT(ISERROR(SEARCH("em andamento",P163)))</formula>
    </cfRule>
  </conditionalFormatting>
  <conditionalFormatting sqref="P165">
    <cfRule type="expression" dxfId="3558" priority="3555">
      <formula>$H165="SUBETAPA"</formula>
    </cfRule>
    <cfRule type="expression" dxfId="3557" priority="3556">
      <formula>$H165="CÉLULA CONSTRUTIVA"</formula>
    </cfRule>
    <cfRule type="expression" dxfId="3556" priority="3557">
      <formula>$H165="ETAPA"</formula>
    </cfRule>
    <cfRule type="containsText" dxfId="3555" priority="3558" operator="containsText" text="Lançado">
      <formula>NOT(ISERROR(SEARCH("Lançado",P165)))</formula>
    </cfRule>
    <cfRule type="containsText" dxfId="3554" priority="3559" operator="containsText" text="N/A">
      <formula>NOT(ISERROR(SEARCH("N/A",P165)))</formula>
    </cfRule>
    <cfRule type="containsText" dxfId="3553" priority="3560" operator="containsText" text="Pendente">
      <formula>NOT(ISERROR(SEARCH("Pendente",P165)))</formula>
    </cfRule>
    <cfRule type="containsText" dxfId="3552" priority="3561" operator="containsText" text="Finalizado">
      <formula>NOT(ISERROR(SEARCH("Finalizado",P165)))</formula>
    </cfRule>
    <cfRule type="containsText" dxfId="3551" priority="3562" operator="containsText" text="em andamento">
      <formula>NOT(ISERROR(SEARCH("em andamento",P165)))</formula>
    </cfRule>
    <cfRule type="containsText" dxfId="3550" priority="3563" operator="containsText" text="Lançado">
      <formula>NOT(ISERROR(SEARCH("Lançado",P165)))</formula>
    </cfRule>
    <cfRule type="containsText" dxfId="3549" priority="3564" operator="containsText" text="N/A">
      <formula>NOT(ISERROR(SEARCH("N/A",P165)))</formula>
    </cfRule>
    <cfRule type="containsText" dxfId="3548" priority="3565" operator="containsText" text="Pendente">
      <formula>NOT(ISERROR(SEARCH("Pendente",P165)))</formula>
    </cfRule>
    <cfRule type="containsText" dxfId="3547" priority="3566" operator="containsText" text="Finalizado">
      <formula>NOT(ISERROR(SEARCH("Finalizado",P165)))</formula>
    </cfRule>
    <cfRule type="containsText" dxfId="3546" priority="3567" operator="containsText" text="em andamento">
      <formula>NOT(ISERROR(SEARCH("em andamento",P165)))</formula>
    </cfRule>
    <cfRule type="expression" dxfId="3545" priority="3568">
      <formula>$H165="SUBETAPA"</formula>
    </cfRule>
    <cfRule type="expression" dxfId="3544" priority="3569">
      <formula>$H165="CÉLULA CONSTRUTIVA"</formula>
    </cfRule>
    <cfRule type="expression" dxfId="3543" priority="3570">
      <formula>$H165="ETAPA"</formula>
    </cfRule>
    <cfRule type="containsText" dxfId="3542" priority="3571" operator="containsText" text="Lançado">
      <formula>NOT(ISERROR(SEARCH("Lançado",P165)))</formula>
    </cfRule>
    <cfRule type="containsText" dxfId="3541" priority="3572" operator="containsText" text="N/A">
      <formula>NOT(ISERROR(SEARCH("N/A",P165)))</formula>
    </cfRule>
    <cfRule type="containsText" dxfId="3540" priority="3573" operator="containsText" text="Pendente">
      <formula>NOT(ISERROR(SEARCH("Pendente",P165)))</formula>
    </cfRule>
    <cfRule type="containsText" dxfId="3539" priority="3574" operator="containsText" text="Finalizado">
      <formula>NOT(ISERROR(SEARCH("Finalizado",P165)))</formula>
    </cfRule>
    <cfRule type="containsText" dxfId="3538" priority="3575" operator="containsText" text="em andamento">
      <formula>NOT(ISERROR(SEARCH("em andamento",P165)))</formula>
    </cfRule>
  </conditionalFormatting>
  <conditionalFormatting sqref="P167">
    <cfRule type="expression" dxfId="3537" priority="3534">
      <formula>$H167="SUBETAPA"</formula>
    </cfRule>
    <cfRule type="expression" dxfId="3536" priority="3535">
      <formula>$H167="CÉLULA CONSTRUTIVA"</formula>
    </cfRule>
    <cfRule type="expression" dxfId="3535" priority="3536">
      <formula>$H167="ETAPA"</formula>
    </cfRule>
    <cfRule type="containsText" dxfId="3534" priority="3537" operator="containsText" text="Lançado">
      <formula>NOT(ISERROR(SEARCH("Lançado",P167)))</formula>
    </cfRule>
    <cfRule type="containsText" dxfId="3533" priority="3538" operator="containsText" text="N/A">
      <formula>NOT(ISERROR(SEARCH("N/A",P167)))</formula>
    </cfRule>
    <cfRule type="containsText" dxfId="3532" priority="3539" operator="containsText" text="Pendente">
      <formula>NOT(ISERROR(SEARCH("Pendente",P167)))</formula>
    </cfRule>
    <cfRule type="containsText" dxfId="3531" priority="3540" operator="containsText" text="Finalizado">
      <formula>NOT(ISERROR(SEARCH("Finalizado",P167)))</formula>
    </cfRule>
    <cfRule type="containsText" dxfId="3530" priority="3541" operator="containsText" text="em andamento">
      <formula>NOT(ISERROR(SEARCH("em andamento",P167)))</formula>
    </cfRule>
    <cfRule type="containsText" dxfId="3529" priority="3542" operator="containsText" text="Lançado">
      <formula>NOT(ISERROR(SEARCH("Lançado",P167)))</formula>
    </cfRule>
    <cfRule type="containsText" dxfId="3528" priority="3543" operator="containsText" text="N/A">
      <formula>NOT(ISERROR(SEARCH("N/A",P167)))</formula>
    </cfRule>
    <cfRule type="containsText" dxfId="3527" priority="3544" operator="containsText" text="Pendente">
      <formula>NOT(ISERROR(SEARCH("Pendente",P167)))</formula>
    </cfRule>
    <cfRule type="containsText" dxfId="3526" priority="3545" operator="containsText" text="Finalizado">
      <formula>NOT(ISERROR(SEARCH("Finalizado",P167)))</formula>
    </cfRule>
    <cfRule type="containsText" dxfId="3525" priority="3546" operator="containsText" text="em andamento">
      <formula>NOT(ISERROR(SEARCH("em andamento",P167)))</formula>
    </cfRule>
    <cfRule type="expression" dxfId="3524" priority="3547">
      <formula>$H167="SUBETAPA"</formula>
    </cfRule>
    <cfRule type="expression" dxfId="3523" priority="3548">
      <formula>$H167="CÉLULA CONSTRUTIVA"</formula>
    </cfRule>
    <cfRule type="expression" dxfId="3522" priority="3549">
      <formula>$H167="ETAPA"</formula>
    </cfRule>
    <cfRule type="containsText" dxfId="3521" priority="3550" operator="containsText" text="Lançado">
      <formula>NOT(ISERROR(SEARCH("Lançado",P167)))</formula>
    </cfRule>
    <cfRule type="containsText" dxfId="3520" priority="3551" operator="containsText" text="N/A">
      <formula>NOT(ISERROR(SEARCH("N/A",P167)))</formula>
    </cfRule>
    <cfRule type="containsText" dxfId="3519" priority="3552" operator="containsText" text="Pendente">
      <formula>NOT(ISERROR(SEARCH("Pendente",P167)))</formula>
    </cfRule>
    <cfRule type="containsText" dxfId="3518" priority="3553" operator="containsText" text="Finalizado">
      <formula>NOT(ISERROR(SEARCH("Finalizado",P167)))</formula>
    </cfRule>
    <cfRule type="containsText" dxfId="3517" priority="3554" operator="containsText" text="em andamento">
      <formula>NOT(ISERROR(SEARCH("em andamento",P167)))</formula>
    </cfRule>
  </conditionalFormatting>
  <conditionalFormatting sqref="P170">
    <cfRule type="expression" dxfId="3516" priority="3513">
      <formula>$H170="SUBETAPA"</formula>
    </cfRule>
    <cfRule type="expression" dxfId="3515" priority="3514">
      <formula>$H170="CÉLULA CONSTRUTIVA"</formula>
    </cfRule>
    <cfRule type="expression" dxfId="3514" priority="3515">
      <formula>$H170="ETAPA"</formula>
    </cfRule>
    <cfRule type="containsText" dxfId="3513" priority="3517" operator="containsText" text="Lançado">
      <formula>NOT(ISERROR(SEARCH("Lançado",P170)))</formula>
    </cfRule>
    <cfRule type="containsText" dxfId="3512" priority="3518" operator="containsText" text="N/A">
      <formula>NOT(ISERROR(SEARCH("N/A",P170)))</formula>
    </cfRule>
    <cfRule type="containsText" dxfId="3511" priority="3519" operator="containsText" text="Pendente">
      <formula>NOT(ISERROR(SEARCH("Pendente",P170)))</formula>
    </cfRule>
    <cfRule type="containsText" dxfId="3510" priority="3520" operator="containsText" text="Finalizado">
      <formula>NOT(ISERROR(SEARCH("Finalizado",P170)))</formula>
    </cfRule>
    <cfRule type="containsText" dxfId="3509" priority="3521" operator="containsText" text="em andamento">
      <formula>NOT(ISERROR(SEARCH("em andamento",P170)))</formula>
    </cfRule>
  </conditionalFormatting>
  <conditionalFormatting sqref="P172">
    <cfRule type="expression" dxfId="3508" priority="3498">
      <formula>$H172="SUBETAPA"</formula>
    </cfRule>
    <cfRule type="expression" dxfId="3507" priority="3499">
      <formula>$H172="CÉLULA CONSTRUTIVA"</formula>
    </cfRule>
    <cfRule type="expression" dxfId="3506" priority="3500">
      <formula>$H172="ETAPA"</formula>
    </cfRule>
    <cfRule type="containsText" dxfId="3505" priority="3502" operator="containsText" text="Lançado">
      <formula>NOT(ISERROR(SEARCH("Lançado",P172)))</formula>
    </cfRule>
    <cfRule type="containsText" dxfId="3504" priority="3503" operator="containsText" text="N/A">
      <formula>NOT(ISERROR(SEARCH("N/A",P172)))</formula>
    </cfRule>
    <cfRule type="containsText" dxfId="3503" priority="3504" operator="containsText" text="Pendente">
      <formula>NOT(ISERROR(SEARCH("Pendente",P172)))</formula>
    </cfRule>
    <cfRule type="containsText" dxfId="3502" priority="3505" operator="containsText" text="Finalizado">
      <formula>NOT(ISERROR(SEARCH("Finalizado",P172)))</formula>
    </cfRule>
    <cfRule type="containsText" dxfId="3501" priority="3506" operator="containsText" text="em andamento">
      <formula>NOT(ISERROR(SEARCH("em andamento",P172)))</formula>
    </cfRule>
  </conditionalFormatting>
  <conditionalFormatting sqref="P174">
    <cfRule type="expression" dxfId="3500" priority="3483">
      <formula>$H174="SUBETAPA"</formula>
    </cfRule>
    <cfRule type="expression" dxfId="3499" priority="3484">
      <formula>$H174="CÉLULA CONSTRUTIVA"</formula>
    </cfRule>
    <cfRule type="expression" dxfId="3498" priority="3485">
      <formula>$H174="ETAPA"</formula>
    </cfRule>
    <cfRule type="containsText" dxfId="3497" priority="3487" operator="containsText" text="Lançado">
      <formula>NOT(ISERROR(SEARCH("Lançado",P174)))</formula>
    </cfRule>
    <cfRule type="containsText" dxfId="3496" priority="3488" operator="containsText" text="N/A">
      <formula>NOT(ISERROR(SEARCH("N/A",P174)))</formula>
    </cfRule>
    <cfRule type="containsText" dxfId="3495" priority="3489" operator="containsText" text="Pendente">
      <formula>NOT(ISERROR(SEARCH("Pendente",P174)))</formula>
    </cfRule>
    <cfRule type="containsText" dxfId="3494" priority="3490" operator="containsText" text="Finalizado">
      <formula>NOT(ISERROR(SEARCH("Finalizado",P174)))</formula>
    </cfRule>
    <cfRule type="containsText" dxfId="3493" priority="3491" operator="containsText" text="em andamento">
      <formula>NOT(ISERROR(SEARCH("em andamento",P174)))</formula>
    </cfRule>
  </conditionalFormatting>
  <conditionalFormatting sqref="P176">
    <cfRule type="expression" dxfId="3492" priority="3468">
      <formula>$H176="SUBETAPA"</formula>
    </cfRule>
    <cfRule type="expression" dxfId="3491" priority="3469">
      <formula>$H176="CÉLULA CONSTRUTIVA"</formula>
    </cfRule>
    <cfRule type="expression" dxfId="3490" priority="3470">
      <formula>$H176="ETAPA"</formula>
    </cfRule>
    <cfRule type="containsText" dxfId="3489" priority="3472" operator="containsText" text="Lançado">
      <formula>NOT(ISERROR(SEARCH("Lançado",P176)))</formula>
    </cfRule>
    <cfRule type="containsText" dxfId="3488" priority="3473" operator="containsText" text="N/A">
      <formula>NOT(ISERROR(SEARCH("N/A",P176)))</formula>
    </cfRule>
    <cfRule type="containsText" dxfId="3487" priority="3474" operator="containsText" text="Pendente">
      <formula>NOT(ISERROR(SEARCH("Pendente",P176)))</formula>
    </cfRule>
    <cfRule type="containsText" dxfId="3486" priority="3475" operator="containsText" text="Finalizado">
      <formula>NOT(ISERROR(SEARCH("Finalizado",P176)))</formula>
    </cfRule>
    <cfRule type="containsText" dxfId="3485" priority="3476" operator="containsText" text="em andamento">
      <formula>NOT(ISERROR(SEARCH("em andamento",P176)))</formula>
    </cfRule>
  </conditionalFormatting>
  <conditionalFormatting sqref="P178:P179">
    <cfRule type="expression" dxfId="3484" priority="3443">
      <formula>$H178="CÉLULA CONSTRUTIVA"</formula>
    </cfRule>
    <cfRule type="expression" dxfId="3483" priority="3444">
      <formula>$H178="ETAPA"</formula>
    </cfRule>
    <cfRule type="containsText" dxfId="3482" priority="3445" operator="containsText" text="Lançado">
      <formula>NOT(ISERROR(SEARCH("Lançado",P178)))</formula>
    </cfRule>
    <cfRule type="containsText" dxfId="3481" priority="3446" operator="containsText" text="N/A">
      <formula>NOT(ISERROR(SEARCH("N/A",P178)))</formula>
    </cfRule>
    <cfRule type="containsText" dxfId="3480" priority="3447" operator="containsText" text="Pendente">
      <formula>NOT(ISERROR(SEARCH("Pendente",P178)))</formula>
    </cfRule>
    <cfRule type="containsText" dxfId="3479" priority="3448" operator="containsText" text="Finalizado">
      <formula>NOT(ISERROR(SEARCH("Finalizado",P178)))</formula>
    </cfRule>
    <cfRule type="containsText" dxfId="3478" priority="3449" operator="containsText" text="em andamento">
      <formula>NOT(ISERROR(SEARCH("em andamento",P178)))</formula>
    </cfRule>
  </conditionalFormatting>
  <conditionalFormatting sqref="P180:P181">
    <cfRule type="expression" dxfId="3477" priority="3391">
      <formula>$H180="SUBETAPA"</formula>
    </cfRule>
    <cfRule type="expression" dxfId="3476" priority="3392">
      <formula>$H180="CÉLULA CONSTRUTIVA"</formula>
    </cfRule>
    <cfRule type="expression" dxfId="3475" priority="3393">
      <formula>$H180="ETAPA"</formula>
    </cfRule>
    <cfRule type="containsText" dxfId="3474" priority="3394" operator="containsText" text="Lançado">
      <formula>NOT(ISERROR(SEARCH("Lançado",P180)))</formula>
    </cfRule>
    <cfRule type="containsText" dxfId="3473" priority="3395" operator="containsText" text="N/A">
      <formula>NOT(ISERROR(SEARCH("N/A",P180)))</formula>
    </cfRule>
    <cfRule type="containsText" dxfId="3472" priority="3396" operator="containsText" text="Pendente">
      <formula>NOT(ISERROR(SEARCH("Pendente",P180)))</formula>
    </cfRule>
    <cfRule type="containsText" dxfId="3471" priority="3397" operator="containsText" text="Finalizado">
      <formula>NOT(ISERROR(SEARCH("Finalizado",P180)))</formula>
    </cfRule>
    <cfRule type="containsText" dxfId="3470" priority="3398" operator="containsText" text="em andamento">
      <formula>NOT(ISERROR(SEARCH("em andamento",P180)))</formula>
    </cfRule>
    <cfRule type="containsText" dxfId="3469" priority="3399" operator="containsText" text="Lançado">
      <formula>NOT(ISERROR(SEARCH("Lançado",P180)))</formula>
    </cfRule>
    <cfRule type="containsText" dxfId="3468" priority="3400" operator="containsText" text="N/A">
      <formula>NOT(ISERROR(SEARCH("N/A",P180)))</formula>
    </cfRule>
    <cfRule type="containsText" dxfId="3467" priority="3401" operator="containsText" text="Pendente">
      <formula>NOT(ISERROR(SEARCH("Pendente",P180)))</formula>
    </cfRule>
    <cfRule type="containsText" dxfId="3466" priority="3402" operator="containsText" text="Finalizado">
      <formula>NOT(ISERROR(SEARCH("Finalizado",P180)))</formula>
    </cfRule>
    <cfRule type="containsText" dxfId="3465" priority="3403" operator="containsText" text="em andamento">
      <formula>NOT(ISERROR(SEARCH("em andamento",P180)))</formula>
    </cfRule>
    <cfRule type="expression" dxfId="3464" priority="3404">
      <formula>$H180="SUBETAPA"</formula>
    </cfRule>
    <cfRule type="expression" dxfId="3463" priority="3405">
      <formula>$H180="CÉLULA CONSTRUTIVA"</formula>
    </cfRule>
    <cfRule type="expression" dxfId="3462" priority="3406">
      <formula>$H180="ETAPA"</formula>
    </cfRule>
    <cfRule type="containsText" dxfId="3461" priority="3407" operator="containsText" text="Lançado">
      <formula>NOT(ISERROR(SEARCH("Lançado",P180)))</formula>
    </cfRule>
    <cfRule type="containsText" dxfId="3460" priority="3408" operator="containsText" text="N/A">
      <formula>NOT(ISERROR(SEARCH("N/A",P180)))</formula>
    </cfRule>
    <cfRule type="containsText" dxfId="3459" priority="3409" operator="containsText" text="Pendente">
      <formula>NOT(ISERROR(SEARCH("Pendente",P180)))</formula>
    </cfRule>
    <cfRule type="containsText" dxfId="3458" priority="3410" operator="containsText" text="Finalizado">
      <formula>NOT(ISERROR(SEARCH("Finalizado",P180)))</formula>
    </cfRule>
    <cfRule type="containsText" dxfId="3457" priority="3411" operator="containsText" text="em andamento">
      <formula>NOT(ISERROR(SEARCH("em andamento",P180)))</formula>
    </cfRule>
  </conditionalFormatting>
  <conditionalFormatting sqref="P182 O184:P184">
    <cfRule type="expression" dxfId="3456" priority="3437">
      <formula>$H182="ETAPA"</formula>
    </cfRule>
  </conditionalFormatting>
  <conditionalFormatting sqref="P182 P184">
    <cfRule type="containsText" dxfId="3455" priority="3438" operator="containsText" text="Lançado">
      <formula>NOT(ISERROR(SEARCH("Lançado",P182)))</formula>
    </cfRule>
    <cfRule type="containsText" dxfId="3454" priority="3439" operator="containsText" text="N/A">
      <formula>NOT(ISERROR(SEARCH("N/A",P182)))</formula>
    </cfRule>
    <cfRule type="containsText" dxfId="3453" priority="3442" operator="containsText" text="em andamento">
      <formula>NOT(ISERROR(SEARCH("em andamento",P182)))</formula>
    </cfRule>
  </conditionalFormatting>
  <conditionalFormatting sqref="P183">
    <cfRule type="expression" dxfId="3452" priority="3328">
      <formula>$H183="SUBETAPA"</formula>
    </cfRule>
    <cfRule type="expression" dxfId="3451" priority="3329">
      <formula>$H183="CÉLULA CONSTRUTIVA"</formula>
    </cfRule>
    <cfRule type="expression" dxfId="3450" priority="3330">
      <formula>$H183="ETAPA"</formula>
    </cfRule>
    <cfRule type="containsText" dxfId="3449" priority="3331" operator="containsText" text="Lançado">
      <formula>NOT(ISERROR(SEARCH("Lançado",P183)))</formula>
    </cfRule>
    <cfRule type="containsText" dxfId="3448" priority="3332" operator="containsText" text="N/A">
      <formula>NOT(ISERROR(SEARCH("N/A",P183)))</formula>
    </cfRule>
    <cfRule type="containsText" dxfId="3447" priority="3333" operator="containsText" text="Pendente">
      <formula>NOT(ISERROR(SEARCH("Pendente",P183)))</formula>
    </cfRule>
    <cfRule type="containsText" dxfId="3446" priority="3334" operator="containsText" text="Finalizado">
      <formula>NOT(ISERROR(SEARCH("Finalizado",P183)))</formula>
    </cfRule>
    <cfRule type="containsText" dxfId="3445" priority="3335" operator="containsText" text="em andamento">
      <formula>NOT(ISERROR(SEARCH("em andamento",P183)))</formula>
    </cfRule>
    <cfRule type="containsText" dxfId="3444" priority="3336" operator="containsText" text="Lançado">
      <formula>NOT(ISERROR(SEARCH("Lançado",P183)))</formula>
    </cfRule>
    <cfRule type="containsText" dxfId="3443" priority="3337" operator="containsText" text="N/A">
      <formula>NOT(ISERROR(SEARCH("N/A",P183)))</formula>
    </cfRule>
    <cfRule type="containsText" dxfId="3442" priority="3338" operator="containsText" text="Pendente">
      <formula>NOT(ISERROR(SEARCH("Pendente",P183)))</formula>
    </cfRule>
    <cfRule type="containsText" dxfId="3441" priority="3339" operator="containsText" text="Finalizado">
      <formula>NOT(ISERROR(SEARCH("Finalizado",P183)))</formula>
    </cfRule>
    <cfRule type="containsText" dxfId="3440" priority="3340" operator="containsText" text="em andamento">
      <formula>NOT(ISERROR(SEARCH("em andamento",P183)))</formula>
    </cfRule>
    <cfRule type="expression" dxfId="3439" priority="3341">
      <formula>$H183="SUBETAPA"</formula>
    </cfRule>
    <cfRule type="expression" dxfId="3438" priority="3342">
      <formula>$H183="CÉLULA CONSTRUTIVA"</formula>
    </cfRule>
    <cfRule type="expression" dxfId="3437" priority="3343">
      <formula>$H183="ETAPA"</formula>
    </cfRule>
    <cfRule type="containsText" dxfId="3436" priority="3344" operator="containsText" text="Lançado">
      <formula>NOT(ISERROR(SEARCH("Lançado",P183)))</formula>
    </cfRule>
    <cfRule type="containsText" dxfId="3435" priority="3345" operator="containsText" text="N/A">
      <formula>NOT(ISERROR(SEARCH("N/A",P183)))</formula>
    </cfRule>
    <cfRule type="containsText" dxfId="3434" priority="3346" operator="containsText" text="Pendente">
      <formula>NOT(ISERROR(SEARCH("Pendente",P183)))</formula>
    </cfRule>
    <cfRule type="containsText" dxfId="3433" priority="3347" operator="containsText" text="Finalizado">
      <formula>NOT(ISERROR(SEARCH("Finalizado",P183)))</formula>
    </cfRule>
    <cfRule type="containsText" dxfId="3432" priority="3348" operator="containsText" text="em andamento">
      <formula>NOT(ISERROR(SEARCH("em andamento",P183)))</formula>
    </cfRule>
  </conditionalFormatting>
  <conditionalFormatting sqref="P184 P182">
    <cfRule type="containsText" dxfId="3431" priority="3440" operator="containsText" text="Pendente">
      <formula>NOT(ISERROR(SEARCH("Pendente",P182)))</formula>
    </cfRule>
    <cfRule type="containsText" dxfId="3430" priority="3441" operator="containsText" text="Finalizado">
      <formula>NOT(ISERROR(SEARCH("Finalizado",P182)))</formula>
    </cfRule>
  </conditionalFormatting>
  <conditionalFormatting sqref="P184">
    <cfRule type="expression" dxfId="3429" priority="3434">
      <formula>$H184="SUBETAPA"</formula>
    </cfRule>
    <cfRule type="expression" dxfId="3428" priority="3435">
      <formula>$H184="CÉLULA CONSTRUTIVA"</formula>
    </cfRule>
    <cfRule type="expression" dxfId="3427" priority="3436">
      <formula>$H184="ETAPA"</formula>
    </cfRule>
  </conditionalFormatting>
  <conditionalFormatting sqref="P186">
    <cfRule type="expression" dxfId="3426" priority="3286">
      <formula>$H186="SUBETAPA"</formula>
    </cfRule>
    <cfRule type="expression" dxfId="3425" priority="3287">
      <formula>$H186="CÉLULA CONSTRUTIVA"</formula>
    </cfRule>
    <cfRule type="expression" dxfId="3424" priority="3288">
      <formula>$H186="ETAPA"</formula>
    </cfRule>
    <cfRule type="containsText" dxfId="3423" priority="3290" operator="containsText" text="Lançado">
      <formula>NOT(ISERROR(SEARCH("Lançado",P186)))</formula>
    </cfRule>
    <cfRule type="containsText" dxfId="3422" priority="3291" operator="containsText" text="N/A">
      <formula>NOT(ISERROR(SEARCH("N/A",P186)))</formula>
    </cfRule>
    <cfRule type="containsText" dxfId="3421" priority="3292" operator="containsText" text="Pendente">
      <formula>NOT(ISERROR(SEARCH("Pendente",P186)))</formula>
    </cfRule>
    <cfRule type="containsText" dxfId="3420" priority="3293" operator="containsText" text="Finalizado">
      <formula>NOT(ISERROR(SEARCH("Finalizado",P186)))</formula>
    </cfRule>
    <cfRule type="containsText" dxfId="3419" priority="3294" operator="containsText" text="em andamento">
      <formula>NOT(ISERROR(SEARCH("em andamento",P186)))</formula>
    </cfRule>
  </conditionalFormatting>
  <conditionalFormatting sqref="P188">
    <cfRule type="expression" dxfId="3418" priority="3271">
      <formula>$H188="SUBETAPA"</formula>
    </cfRule>
    <cfRule type="expression" dxfId="3417" priority="3272">
      <formula>$H188="CÉLULA CONSTRUTIVA"</formula>
    </cfRule>
    <cfRule type="expression" dxfId="3416" priority="3273">
      <formula>$H188="ETAPA"</formula>
    </cfRule>
    <cfRule type="containsText" dxfId="3415" priority="3275" operator="containsText" text="Lançado">
      <formula>NOT(ISERROR(SEARCH("Lançado",P188)))</formula>
    </cfRule>
    <cfRule type="containsText" dxfId="3414" priority="3276" operator="containsText" text="N/A">
      <formula>NOT(ISERROR(SEARCH("N/A",P188)))</formula>
    </cfRule>
    <cfRule type="containsText" dxfId="3413" priority="3277" operator="containsText" text="Pendente">
      <formula>NOT(ISERROR(SEARCH("Pendente",P188)))</formula>
    </cfRule>
    <cfRule type="containsText" dxfId="3412" priority="3278" operator="containsText" text="Finalizado">
      <formula>NOT(ISERROR(SEARCH("Finalizado",P188)))</formula>
    </cfRule>
    <cfRule type="containsText" dxfId="3411" priority="3279" operator="containsText" text="em andamento">
      <formula>NOT(ISERROR(SEARCH("em andamento",P188)))</formula>
    </cfRule>
  </conditionalFormatting>
  <conditionalFormatting sqref="P190:P192 P194">
    <cfRule type="containsText" dxfId="3410" priority="7620" operator="containsText" text="Lançado">
      <formula>NOT(ISERROR(SEARCH("Lançado",P190)))</formula>
    </cfRule>
    <cfRule type="containsText" dxfId="3409" priority="7621" operator="containsText" text="N/A">
      <formula>NOT(ISERROR(SEARCH("N/A",P190)))</formula>
    </cfRule>
    <cfRule type="containsText" dxfId="3408" priority="7622" operator="containsText" text="Pendente">
      <formula>NOT(ISERROR(SEARCH("Pendente",P190)))</formula>
    </cfRule>
    <cfRule type="containsText" dxfId="3407" priority="7623" operator="containsText" text="Finalizado">
      <formula>NOT(ISERROR(SEARCH("Finalizado",P190)))</formula>
    </cfRule>
    <cfRule type="containsText" dxfId="3406" priority="7624" operator="containsText" text="em andamento">
      <formula>NOT(ISERROR(SEARCH("em andamento",P190)))</formula>
    </cfRule>
  </conditionalFormatting>
  <conditionalFormatting sqref="P193">
    <cfRule type="expression" dxfId="3405" priority="7470">
      <formula>$H193="CÉLULA CONSTRUTIVA"</formula>
    </cfRule>
    <cfRule type="expression" dxfId="3404" priority="7471">
      <formula>$H193="ETAPA"</formula>
    </cfRule>
    <cfRule type="containsText" dxfId="3403" priority="7472" operator="containsText" text="Lançado">
      <formula>NOT(ISERROR(SEARCH("Lançado",P193)))</formula>
    </cfRule>
    <cfRule type="containsText" dxfId="3402" priority="7473" operator="containsText" text="N/A">
      <formula>NOT(ISERROR(SEARCH("N/A",P193)))</formula>
    </cfRule>
    <cfRule type="containsText" dxfId="3401" priority="7474" operator="containsText" text="Pendente">
      <formula>NOT(ISERROR(SEARCH("Pendente",P193)))</formula>
    </cfRule>
    <cfRule type="containsText" dxfId="3400" priority="7475" operator="containsText" text="Finalizado">
      <formula>NOT(ISERROR(SEARCH("Finalizado",P193)))</formula>
    </cfRule>
    <cfRule type="containsText" dxfId="3399" priority="7476" operator="containsText" text="em andamento">
      <formula>NOT(ISERROR(SEARCH("em andamento",P193)))</formula>
    </cfRule>
  </conditionalFormatting>
  <conditionalFormatting sqref="P195">
    <cfRule type="expression" dxfId="3398" priority="7462">
      <formula>$H195="CÉLULA CONSTRUTIVA"</formula>
    </cfRule>
    <cfRule type="expression" dxfId="3397" priority="7463">
      <formula>$H195="ETAPA"</formula>
    </cfRule>
    <cfRule type="containsText" dxfId="3396" priority="7464" operator="containsText" text="Lançado">
      <formula>NOT(ISERROR(SEARCH("Lançado",P195)))</formula>
    </cfRule>
    <cfRule type="containsText" dxfId="3395" priority="7465" operator="containsText" text="N/A">
      <formula>NOT(ISERROR(SEARCH("N/A",P195)))</formula>
    </cfRule>
    <cfRule type="containsText" dxfId="3394" priority="7466" operator="containsText" text="Pendente">
      <formula>NOT(ISERROR(SEARCH("Pendente",P195)))</formula>
    </cfRule>
    <cfRule type="containsText" dxfId="3393" priority="7467" operator="containsText" text="Finalizado">
      <formula>NOT(ISERROR(SEARCH("Finalizado",P195)))</formula>
    </cfRule>
    <cfRule type="containsText" dxfId="3392" priority="7468" operator="containsText" text="em andamento">
      <formula>NOT(ISERROR(SEARCH("em andamento",P195)))</formula>
    </cfRule>
  </conditionalFormatting>
  <conditionalFormatting sqref="P197:P198">
    <cfRule type="expression" dxfId="3391" priority="7454">
      <formula>$H197="CÉLULA CONSTRUTIVA"</formula>
    </cfRule>
    <cfRule type="expression" dxfId="3390" priority="7455">
      <formula>$H197="ETAPA"</formula>
    </cfRule>
    <cfRule type="containsText" dxfId="3389" priority="7456" operator="containsText" text="Lançado">
      <formula>NOT(ISERROR(SEARCH("Lançado",P197)))</formula>
    </cfRule>
    <cfRule type="containsText" dxfId="3388" priority="7457" operator="containsText" text="N/A">
      <formula>NOT(ISERROR(SEARCH("N/A",P197)))</formula>
    </cfRule>
    <cfRule type="containsText" dxfId="3387" priority="7458" operator="containsText" text="Pendente">
      <formula>NOT(ISERROR(SEARCH("Pendente",P197)))</formula>
    </cfRule>
    <cfRule type="containsText" dxfId="3386" priority="7459" operator="containsText" text="Finalizado">
      <formula>NOT(ISERROR(SEARCH("Finalizado",P197)))</formula>
    </cfRule>
    <cfRule type="containsText" dxfId="3385" priority="7460" operator="containsText" text="em andamento">
      <formula>NOT(ISERROR(SEARCH("em andamento",P197)))</formula>
    </cfRule>
  </conditionalFormatting>
  <conditionalFormatting sqref="P200">
    <cfRule type="expression" dxfId="3384" priority="7446">
      <formula>$H200="CÉLULA CONSTRUTIVA"</formula>
    </cfRule>
    <cfRule type="expression" dxfId="3383" priority="7447">
      <formula>$H200="ETAPA"</formula>
    </cfRule>
    <cfRule type="containsText" dxfId="3382" priority="7448" operator="containsText" text="Lançado">
      <formula>NOT(ISERROR(SEARCH("Lançado",P200)))</formula>
    </cfRule>
    <cfRule type="containsText" dxfId="3381" priority="7449" operator="containsText" text="N/A">
      <formula>NOT(ISERROR(SEARCH("N/A",P200)))</formula>
    </cfRule>
    <cfRule type="containsText" dxfId="3380" priority="7450" operator="containsText" text="Pendente">
      <formula>NOT(ISERROR(SEARCH("Pendente",P200)))</formula>
    </cfRule>
    <cfRule type="containsText" dxfId="3379" priority="7451" operator="containsText" text="Finalizado">
      <formula>NOT(ISERROR(SEARCH("Finalizado",P200)))</formula>
    </cfRule>
    <cfRule type="containsText" dxfId="3378" priority="7452" operator="containsText" text="em andamento">
      <formula>NOT(ISERROR(SEARCH("em andamento",P200)))</formula>
    </cfRule>
  </conditionalFormatting>
  <conditionalFormatting sqref="P201 P203 O205:P205 P209 P211 P213 P215 P217 P262">
    <cfRule type="expression" dxfId="3377" priority="7935">
      <formula>$H201="ETAPA"</formula>
    </cfRule>
  </conditionalFormatting>
  <conditionalFormatting sqref="P201 P203 P205 P209 P211 P213 P215 P217 P262">
    <cfRule type="containsText" dxfId="3376" priority="7940" operator="containsText" text="Pendente">
      <formula>NOT(ISERROR(SEARCH("Pendente",P201)))</formula>
    </cfRule>
    <cfRule type="containsText" dxfId="3375" priority="7941" operator="containsText" text="Finalizado">
      <formula>NOT(ISERROR(SEARCH("Finalizado",P201)))</formula>
    </cfRule>
    <cfRule type="containsText" dxfId="3374" priority="7942" operator="containsText" text="em andamento">
      <formula>NOT(ISERROR(SEARCH("em andamento",P201)))</formula>
    </cfRule>
  </conditionalFormatting>
  <conditionalFormatting sqref="P201 P203 P209 P211 P213 P215 P217 P262 P205">
    <cfRule type="containsText" dxfId="3373" priority="7938" operator="containsText" text="Lançado">
      <formula>NOT(ISERROR(SEARCH("Lançado",P201)))</formula>
    </cfRule>
    <cfRule type="containsText" dxfId="3372" priority="7939" operator="containsText" text="N/A">
      <formula>NOT(ISERROR(SEARCH("N/A",P201)))</formula>
    </cfRule>
  </conditionalFormatting>
  <conditionalFormatting sqref="P202">
    <cfRule type="expression" dxfId="3371" priority="7438">
      <formula>$H202="CÉLULA CONSTRUTIVA"</formula>
    </cfRule>
    <cfRule type="expression" dxfId="3370" priority="7439">
      <formula>$H202="ETAPA"</formula>
    </cfRule>
    <cfRule type="containsText" dxfId="3369" priority="7440" operator="containsText" text="Lançado">
      <formula>NOT(ISERROR(SEARCH("Lançado",P202)))</formula>
    </cfRule>
    <cfRule type="containsText" dxfId="3368" priority="7441" operator="containsText" text="N/A">
      <formula>NOT(ISERROR(SEARCH("N/A",P202)))</formula>
    </cfRule>
    <cfRule type="containsText" dxfId="3367" priority="7442" operator="containsText" text="Pendente">
      <formula>NOT(ISERROR(SEARCH("Pendente",P202)))</formula>
    </cfRule>
    <cfRule type="containsText" dxfId="3366" priority="7443" operator="containsText" text="Finalizado">
      <formula>NOT(ISERROR(SEARCH("Finalizado",P202)))</formula>
    </cfRule>
    <cfRule type="containsText" dxfId="3365" priority="7444" operator="containsText" text="em andamento">
      <formula>NOT(ISERROR(SEARCH("em andamento",P202)))</formula>
    </cfRule>
  </conditionalFormatting>
  <conditionalFormatting sqref="P203 P205 P262 P201 P209 P211 P213 P215 P217">
    <cfRule type="expression" dxfId="3364" priority="7934">
      <formula>$H201="CÉLULA CONSTRUTIVA"</formula>
    </cfRule>
  </conditionalFormatting>
  <conditionalFormatting sqref="P203 P205 P262">
    <cfRule type="expression" dxfId="3363" priority="7933">
      <formula>$H203="SUBETAPA"</formula>
    </cfRule>
  </conditionalFormatting>
  <conditionalFormatting sqref="P203">
    <cfRule type="expression" dxfId="3362" priority="7898">
      <formula>$H203="CÉLULA CONSTRUTIVA"</formula>
    </cfRule>
    <cfRule type="expression" dxfId="3361" priority="7899">
      <formula>$H203="ETAPA"</formula>
    </cfRule>
    <cfRule type="containsText" dxfId="3360" priority="7900" operator="containsText" text="Lançado">
      <formula>NOT(ISERROR(SEARCH("Lançado",P203)))</formula>
    </cfRule>
    <cfRule type="containsText" dxfId="3359" priority="7901" operator="containsText" text="N/A">
      <formula>NOT(ISERROR(SEARCH("N/A",P203)))</formula>
    </cfRule>
    <cfRule type="containsText" dxfId="3358" priority="7902" operator="containsText" text="Pendente">
      <formula>NOT(ISERROR(SEARCH("Pendente",P203)))</formula>
    </cfRule>
    <cfRule type="containsText" dxfId="3357" priority="7903" operator="containsText" text="Finalizado">
      <formula>NOT(ISERROR(SEARCH("Finalizado",P203)))</formula>
    </cfRule>
    <cfRule type="containsText" dxfId="3356" priority="7904" operator="containsText" text="em andamento">
      <formula>NOT(ISERROR(SEARCH("em andamento",P203)))</formula>
    </cfRule>
  </conditionalFormatting>
  <conditionalFormatting sqref="P206">
    <cfRule type="expression" dxfId="3355" priority="4471">
      <formula>$H206="SUBETAPA"</formula>
    </cfRule>
    <cfRule type="expression" dxfId="3354" priority="4472">
      <formula>$H206="CÉLULA CONSTRUTIVA"</formula>
    </cfRule>
    <cfRule type="expression" dxfId="3353" priority="4473">
      <formula>$H206="ETAPA"</formula>
    </cfRule>
    <cfRule type="containsText" dxfId="3352" priority="4474" operator="containsText" text="Lançado">
      <formula>NOT(ISERROR(SEARCH("Lançado",P206)))</formula>
    </cfRule>
    <cfRule type="containsText" dxfId="3351" priority="4475" operator="containsText" text="N/A">
      <formula>NOT(ISERROR(SEARCH("N/A",P206)))</formula>
    </cfRule>
    <cfRule type="containsText" dxfId="3350" priority="4476" operator="containsText" text="Pendente">
      <formula>NOT(ISERROR(SEARCH("Pendente",P206)))</formula>
    </cfRule>
    <cfRule type="containsText" dxfId="3349" priority="4477" operator="containsText" text="Finalizado">
      <formula>NOT(ISERROR(SEARCH("Finalizado",P206)))</formula>
    </cfRule>
    <cfRule type="containsText" dxfId="3348" priority="4478" operator="containsText" text="em andamento">
      <formula>NOT(ISERROR(SEARCH("em andamento",P206)))</formula>
    </cfRule>
    <cfRule type="containsText" dxfId="3347" priority="4479" operator="containsText" text="Lançado">
      <formula>NOT(ISERROR(SEARCH("Lançado",P206)))</formula>
    </cfRule>
    <cfRule type="containsText" dxfId="3346" priority="4480" operator="containsText" text="N/A">
      <formula>NOT(ISERROR(SEARCH("N/A",P206)))</formula>
    </cfRule>
    <cfRule type="containsText" dxfId="3345" priority="4481" operator="containsText" text="Pendente">
      <formula>NOT(ISERROR(SEARCH("Pendente",P206)))</formula>
    </cfRule>
    <cfRule type="containsText" dxfId="3344" priority="4482" operator="containsText" text="Finalizado">
      <formula>NOT(ISERROR(SEARCH("Finalizado",P206)))</formula>
    </cfRule>
    <cfRule type="containsText" dxfId="3343" priority="4483" operator="containsText" text="em andamento">
      <formula>NOT(ISERROR(SEARCH("em andamento",P206)))</formula>
    </cfRule>
    <cfRule type="expression" dxfId="3342" priority="4484">
      <formula>$H206="SUBETAPA"</formula>
    </cfRule>
    <cfRule type="expression" dxfId="3341" priority="4485">
      <formula>$H206="CÉLULA CONSTRUTIVA"</formula>
    </cfRule>
    <cfRule type="expression" dxfId="3340" priority="4486">
      <formula>$H206="ETAPA"</formula>
    </cfRule>
    <cfRule type="containsText" dxfId="3339" priority="4487" operator="containsText" text="Lançado">
      <formula>NOT(ISERROR(SEARCH("Lançado",P206)))</formula>
    </cfRule>
    <cfRule type="containsText" dxfId="3338" priority="4488" operator="containsText" text="N/A">
      <formula>NOT(ISERROR(SEARCH("N/A",P206)))</formula>
    </cfRule>
    <cfRule type="containsText" dxfId="3337" priority="4489" operator="containsText" text="Pendente">
      <formula>NOT(ISERROR(SEARCH("Pendente",P206)))</formula>
    </cfRule>
    <cfRule type="containsText" dxfId="3336" priority="4490" operator="containsText" text="Finalizado">
      <formula>NOT(ISERROR(SEARCH("Finalizado",P206)))</formula>
    </cfRule>
    <cfRule type="containsText" dxfId="3335" priority="4491" operator="containsText" text="em andamento">
      <formula>NOT(ISERROR(SEARCH("em andamento",P206)))</formula>
    </cfRule>
  </conditionalFormatting>
  <conditionalFormatting sqref="P208">
    <cfRule type="expression" dxfId="3334" priority="4492">
      <formula>$H208="SUBETAPA"</formula>
    </cfRule>
    <cfRule type="expression" dxfId="3333" priority="4493">
      <formula>$H208="CÉLULA CONSTRUTIVA"</formula>
    </cfRule>
    <cfRule type="expression" dxfId="3332" priority="4494">
      <formula>$H208="ETAPA"</formula>
    </cfRule>
    <cfRule type="containsText" dxfId="3331" priority="4495" operator="containsText" text="Lançado">
      <formula>NOT(ISERROR(SEARCH("Lançado",P208)))</formula>
    </cfRule>
    <cfRule type="containsText" dxfId="3330" priority="4496" operator="containsText" text="N/A">
      <formula>NOT(ISERROR(SEARCH("N/A",P208)))</formula>
    </cfRule>
    <cfRule type="containsText" dxfId="3329" priority="4497" operator="containsText" text="Pendente">
      <formula>NOT(ISERROR(SEARCH("Pendente",P208)))</formula>
    </cfRule>
    <cfRule type="containsText" dxfId="3328" priority="4498" operator="containsText" text="Finalizado">
      <formula>NOT(ISERROR(SEARCH("Finalizado",P208)))</formula>
    </cfRule>
    <cfRule type="containsText" dxfId="3327" priority="4499" operator="containsText" text="em andamento">
      <formula>NOT(ISERROR(SEARCH("em andamento",P208)))</formula>
    </cfRule>
    <cfRule type="containsText" dxfId="3326" priority="4500" operator="containsText" text="Lançado">
      <formula>NOT(ISERROR(SEARCH("Lançado",P208)))</formula>
    </cfRule>
    <cfRule type="containsText" dxfId="3325" priority="4501" operator="containsText" text="N/A">
      <formula>NOT(ISERROR(SEARCH("N/A",P208)))</formula>
    </cfRule>
    <cfRule type="containsText" dxfId="3324" priority="4502" operator="containsText" text="Pendente">
      <formula>NOT(ISERROR(SEARCH("Pendente",P208)))</formula>
    </cfRule>
    <cfRule type="containsText" dxfId="3323" priority="4503" operator="containsText" text="Finalizado">
      <formula>NOT(ISERROR(SEARCH("Finalizado",P208)))</formula>
    </cfRule>
    <cfRule type="containsText" dxfId="3322" priority="4504" operator="containsText" text="em andamento">
      <formula>NOT(ISERROR(SEARCH("em andamento",P208)))</formula>
    </cfRule>
    <cfRule type="expression" dxfId="3321" priority="4505">
      <formula>$H208="SUBETAPA"</formula>
    </cfRule>
    <cfRule type="expression" dxfId="3320" priority="4506">
      <formula>$H208="CÉLULA CONSTRUTIVA"</formula>
    </cfRule>
    <cfRule type="expression" dxfId="3319" priority="4507">
      <formula>$H208="ETAPA"</formula>
    </cfRule>
    <cfRule type="containsText" dxfId="3318" priority="4508" operator="containsText" text="Lançado">
      <formula>NOT(ISERROR(SEARCH("Lançado",P208)))</formula>
    </cfRule>
    <cfRule type="containsText" dxfId="3317" priority="4509" operator="containsText" text="N/A">
      <formula>NOT(ISERROR(SEARCH("N/A",P208)))</formula>
    </cfRule>
    <cfRule type="containsText" dxfId="3316" priority="4510" operator="containsText" text="Pendente">
      <formula>NOT(ISERROR(SEARCH("Pendente",P208)))</formula>
    </cfRule>
    <cfRule type="containsText" dxfId="3315" priority="4511" operator="containsText" text="Finalizado">
      <formula>NOT(ISERROR(SEARCH("Finalizado",P208)))</formula>
    </cfRule>
    <cfRule type="containsText" dxfId="3314" priority="4512" operator="containsText" text="em andamento">
      <formula>NOT(ISERROR(SEARCH("em andamento",P208)))</formula>
    </cfRule>
  </conditionalFormatting>
  <conditionalFormatting sqref="P210">
    <cfRule type="expression" dxfId="3313" priority="4513">
      <formula>$H210="SUBETAPA"</formula>
    </cfRule>
    <cfRule type="expression" dxfId="3312" priority="4514">
      <formula>$H210="CÉLULA CONSTRUTIVA"</formula>
    </cfRule>
    <cfRule type="expression" dxfId="3311" priority="4515">
      <formula>$H210="ETAPA"</formula>
    </cfRule>
    <cfRule type="containsText" dxfId="3310" priority="4516" operator="containsText" text="Lançado">
      <formula>NOT(ISERROR(SEARCH("Lançado",P210)))</formula>
    </cfRule>
    <cfRule type="containsText" dxfId="3309" priority="4517" operator="containsText" text="N/A">
      <formula>NOT(ISERROR(SEARCH("N/A",P210)))</formula>
    </cfRule>
    <cfRule type="containsText" dxfId="3308" priority="4518" operator="containsText" text="Pendente">
      <formula>NOT(ISERROR(SEARCH("Pendente",P210)))</formula>
    </cfRule>
    <cfRule type="containsText" dxfId="3307" priority="4519" operator="containsText" text="Finalizado">
      <formula>NOT(ISERROR(SEARCH("Finalizado",P210)))</formula>
    </cfRule>
    <cfRule type="containsText" dxfId="3306" priority="4520" operator="containsText" text="em andamento">
      <formula>NOT(ISERROR(SEARCH("em andamento",P210)))</formula>
    </cfRule>
    <cfRule type="containsText" dxfId="3305" priority="4521" operator="containsText" text="Lançado">
      <formula>NOT(ISERROR(SEARCH("Lançado",P210)))</formula>
    </cfRule>
    <cfRule type="containsText" dxfId="3304" priority="4522" operator="containsText" text="N/A">
      <formula>NOT(ISERROR(SEARCH("N/A",P210)))</formula>
    </cfRule>
    <cfRule type="containsText" dxfId="3303" priority="4523" operator="containsText" text="Pendente">
      <formula>NOT(ISERROR(SEARCH("Pendente",P210)))</formula>
    </cfRule>
    <cfRule type="containsText" dxfId="3302" priority="4524" operator="containsText" text="Finalizado">
      <formula>NOT(ISERROR(SEARCH("Finalizado",P210)))</formula>
    </cfRule>
    <cfRule type="containsText" dxfId="3301" priority="4525" operator="containsText" text="em andamento">
      <formula>NOT(ISERROR(SEARCH("em andamento",P210)))</formula>
    </cfRule>
    <cfRule type="expression" dxfId="3300" priority="4526">
      <formula>$H210="SUBETAPA"</formula>
    </cfRule>
    <cfRule type="expression" dxfId="3299" priority="4527">
      <formula>$H210="CÉLULA CONSTRUTIVA"</formula>
    </cfRule>
    <cfRule type="expression" dxfId="3298" priority="4528">
      <formula>$H210="ETAPA"</formula>
    </cfRule>
    <cfRule type="containsText" dxfId="3297" priority="4529" operator="containsText" text="Lançado">
      <formula>NOT(ISERROR(SEARCH("Lançado",P210)))</formula>
    </cfRule>
    <cfRule type="containsText" dxfId="3296" priority="4530" operator="containsText" text="N/A">
      <formula>NOT(ISERROR(SEARCH("N/A",P210)))</formula>
    </cfRule>
    <cfRule type="containsText" dxfId="3295" priority="4531" operator="containsText" text="Pendente">
      <formula>NOT(ISERROR(SEARCH("Pendente",P210)))</formula>
    </cfRule>
    <cfRule type="containsText" dxfId="3294" priority="4532" operator="containsText" text="Finalizado">
      <formula>NOT(ISERROR(SEARCH("Finalizado",P210)))</formula>
    </cfRule>
    <cfRule type="containsText" dxfId="3293" priority="4533" operator="containsText" text="em andamento">
      <formula>NOT(ISERROR(SEARCH("em andamento",P210)))</formula>
    </cfRule>
  </conditionalFormatting>
  <conditionalFormatting sqref="P212">
    <cfRule type="expression" dxfId="3292" priority="4534">
      <formula>$H212="SUBETAPA"</formula>
    </cfRule>
    <cfRule type="expression" dxfId="3291" priority="4535">
      <formula>$H212="CÉLULA CONSTRUTIVA"</formula>
    </cfRule>
    <cfRule type="expression" dxfId="3290" priority="4536">
      <formula>$H212="ETAPA"</formula>
    </cfRule>
    <cfRule type="containsText" dxfId="3289" priority="4537" operator="containsText" text="Lançado">
      <formula>NOT(ISERROR(SEARCH("Lançado",P212)))</formula>
    </cfRule>
    <cfRule type="containsText" dxfId="3288" priority="4538" operator="containsText" text="N/A">
      <formula>NOT(ISERROR(SEARCH("N/A",P212)))</formula>
    </cfRule>
    <cfRule type="containsText" dxfId="3287" priority="4539" operator="containsText" text="Pendente">
      <formula>NOT(ISERROR(SEARCH("Pendente",P212)))</formula>
    </cfRule>
    <cfRule type="containsText" dxfId="3286" priority="4540" operator="containsText" text="Finalizado">
      <formula>NOT(ISERROR(SEARCH("Finalizado",P212)))</formula>
    </cfRule>
    <cfRule type="containsText" dxfId="3285" priority="4541" operator="containsText" text="em andamento">
      <formula>NOT(ISERROR(SEARCH("em andamento",P212)))</formula>
    </cfRule>
    <cfRule type="containsText" dxfId="3284" priority="4542" operator="containsText" text="Lançado">
      <formula>NOT(ISERROR(SEARCH("Lançado",P212)))</formula>
    </cfRule>
    <cfRule type="containsText" dxfId="3283" priority="4543" operator="containsText" text="N/A">
      <formula>NOT(ISERROR(SEARCH("N/A",P212)))</formula>
    </cfRule>
    <cfRule type="containsText" dxfId="3282" priority="4544" operator="containsText" text="Pendente">
      <formula>NOT(ISERROR(SEARCH("Pendente",P212)))</formula>
    </cfRule>
    <cfRule type="containsText" dxfId="3281" priority="4545" operator="containsText" text="Finalizado">
      <formula>NOT(ISERROR(SEARCH("Finalizado",P212)))</formula>
    </cfRule>
    <cfRule type="containsText" dxfId="3280" priority="4546" operator="containsText" text="em andamento">
      <formula>NOT(ISERROR(SEARCH("em andamento",P212)))</formula>
    </cfRule>
    <cfRule type="expression" dxfId="3279" priority="4547">
      <formula>$H212="SUBETAPA"</formula>
    </cfRule>
    <cfRule type="expression" dxfId="3278" priority="4548">
      <formula>$H212="CÉLULA CONSTRUTIVA"</formula>
    </cfRule>
    <cfRule type="expression" dxfId="3277" priority="4549">
      <formula>$H212="ETAPA"</formula>
    </cfRule>
    <cfRule type="containsText" dxfId="3276" priority="4550" operator="containsText" text="Lançado">
      <formula>NOT(ISERROR(SEARCH("Lançado",P212)))</formula>
    </cfRule>
    <cfRule type="containsText" dxfId="3275" priority="4551" operator="containsText" text="N/A">
      <formula>NOT(ISERROR(SEARCH("N/A",P212)))</formula>
    </cfRule>
    <cfRule type="containsText" dxfId="3274" priority="4552" operator="containsText" text="Pendente">
      <formula>NOT(ISERROR(SEARCH("Pendente",P212)))</formula>
    </cfRule>
    <cfRule type="containsText" dxfId="3273" priority="4553" operator="containsText" text="Finalizado">
      <formula>NOT(ISERROR(SEARCH("Finalizado",P212)))</formula>
    </cfRule>
    <cfRule type="containsText" dxfId="3272" priority="4554" operator="containsText" text="em andamento">
      <formula>NOT(ISERROR(SEARCH("em andamento",P212)))</formula>
    </cfRule>
  </conditionalFormatting>
  <conditionalFormatting sqref="P214">
    <cfRule type="expression" dxfId="3271" priority="4555">
      <formula>$H214="SUBETAPA"</formula>
    </cfRule>
    <cfRule type="expression" dxfId="3270" priority="4556">
      <formula>$H214="CÉLULA CONSTRUTIVA"</formula>
    </cfRule>
    <cfRule type="expression" dxfId="3269" priority="4557">
      <formula>$H214="ETAPA"</formula>
    </cfRule>
    <cfRule type="containsText" dxfId="3268" priority="4558" operator="containsText" text="Lançado">
      <formula>NOT(ISERROR(SEARCH("Lançado",P214)))</formula>
    </cfRule>
    <cfRule type="containsText" dxfId="3267" priority="4559" operator="containsText" text="N/A">
      <formula>NOT(ISERROR(SEARCH("N/A",P214)))</formula>
    </cfRule>
    <cfRule type="containsText" dxfId="3266" priority="4560" operator="containsText" text="Pendente">
      <formula>NOT(ISERROR(SEARCH("Pendente",P214)))</formula>
    </cfRule>
    <cfRule type="containsText" dxfId="3265" priority="4561" operator="containsText" text="Finalizado">
      <formula>NOT(ISERROR(SEARCH("Finalizado",P214)))</formula>
    </cfRule>
    <cfRule type="containsText" dxfId="3264" priority="4562" operator="containsText" text="em andamento">
      <formula>NOT(ISERROR(SEARCH("em andamento",P214)))</formula>
    </cfRule>
    <cfRule type="containsText" dxfId="3263" priority="4563" operator="containsText" text="Lançado">
      <formula>NOT(ISERROR(SEARCH("Lançado",P214)))</formula>
    </cfRule>
    <cfRule type="containsText" dxfId="3262" priority="4564" operator="containsText" text="N/A">
      <formula>NOT(ISERROR(SEARCH("N/A",P214)))</formula>
    </cfRule>
    <cfRule type="containsText" dxfId="3261" priority="4565" operator="containsText" text="Pendente">
      <formula>NOT(ISERROR(SEARCH("Pendente",P214)))</formula>
    </cfRule>
    <cfRule type="containsText" dxfId="3260" priority="4566" operator="containsText" text="Finalizado">
      <formula>NOT(ISERROR(SEARCH("Finalizado",P214)))</formula>
    </cfRule>
    <cfRule type="containsText" dxfId="3259" priority="4567" operator="containsText" text="em andamento">
      <formula>NOT(ISERROR(SEARCH("em andamento",P214)))</formula>
    </cfRule>
    <cfRule type="expression" dxfId="3258" priority="4568">
      <formula>$H214="SUBETAPA"</formula>
    </cfRule>
    <cfRule type="expression" dxfId="3257" priority="4569">
      <formula>$H214="CÉLULA CONSTRUTIVA"</formula>
    </cfRule>
    <cfRule type="expression" dxfId="3256" priority="4570">
      <formula>$H214="ETAPA"</formula>
    </cfRule>
    <cfRule type="containsText" dxfId="3255" priority="4571" operator="containsText" text="Lançado">
      <formula>NOT(ISERROR(SEARCH("Lançado",P214)))</formula>
    </cfRule>
    <cfRule type="containsText" dxfId="3254" priority="4572" operator="containsText" text="N/A">
      <formula>NOT(ISERROR(SEARCH("N/A",P214)))</formula>
    </cfRule>
    <cfRule type="containsText" dxfId="3253" priority="4573" operator="containsText" text="Pendente">
      <formula>NOT(ISERROR(SEARCH("Pendente",P214)))</formula>
    </cfRule>
    <cfRule type="containsText" dxfId="3252" priority="4574" operator="containsText" text="Finalizado">
      <formula>NOT(ISERROR(SEARCH("Finalizado",P214)))</formula>
    </cfRule>
    <cfRule type="containsText" dxfId="3251" priority="4575" operator="containsText" text="em andamento">
      <formula>NOT(ISERROR(SEARCH("em andamento",P214)))</formula>
    </cfRule>
  </conditionalFormatting>
  <conditionalFormatting sqref="P216">
    <cfRule type="expression" dxfId="3250" priority="4576">
      <formula>$H216="SUBETAPA"</formula>
    </cfRule>
    <cfRule type="expression" dxfId="3249" priority="4577">
      <formula>$H216="CÉLULA CONSTRUTIVA"</formula>
    </cfRule>
    <cfRule type="expression" dxfId="3248" priority="4578">
      <formula>$H216="ETAPA"</formula>
    </cfRule>
    <cfRule type="containsText" dxfId="3247" priority="4579" operator="containsText" text="Lançado">
      <formula>NOT(ISERROR(SEARCH("Lançado",P216)))</formula>
    </cfRule>
    <cfRule type="containsText" dxfId="3246" priority="4580" operator="containsText" text="N/A">
      <formula>NOT(ISERROR(SEARCH("N/A",P216)))</formula>
    </cfRule>
    <cfRule type="containsText" dxfId="3245" priority="4581" operator="containsText" text="Pendente">
      <formula>NOT(ISERROR(SEARCH("Pendente",P216)))</formula>
    </cfRule>
    <cfRule type="containsText" dxfId="3244" priority="4582" operator="containsText" text="Finalizado">
      <formula>NOT(ISERROR(SEARCH("Finalizado",P216)))</formula>
    </cfRule>
    <cfRule type="containsText" dxfId="3243" priority="4583" operator="containsText" text="em andamento">
      <formula>NOT(ISERROR(SEARCH("em andamento",P216)))</formula>
    </cfRule>
    <cfRule type="containsText" dxfId="3242" priority="4584" operator="containsText" text="Lançado">
      <formula>NOT(ISERROR(SEARCH("Lançado",P216)))</formula>
    </cfRule>
    <cfRule type="containsText" dxfId="3241" priority="4585" operator="containsText" text="N/A">
      <formula>NOT(ISERROR(SEARCH("N/A",P216)))</formula>
    </cfRule>
    <cfRule type="containsText" dxfId="3240" priority="4586" operator="containsText" text="Pendente">
      <formula>NOT(ISERROR(SEARCH("Pendente",P216)))</formula>
    </cfRule>
    <cfRule type="containsText" dxfId="3239" priority="4587" operator="containsText" text="Finalizado">
      <formula>NOT(ISERROR(SEARCH("Finalizado",P216)))</formula>
    </cfRule>
    <cfRule type="containsText" dxfId="3238" priority="4588" operator="containsText" text="em andamento">
      <formula>NOT(ISERROR(SEARCH("em andamento",P216)))</formula>
    </cfRule>
    <cfRule type="expression" dxfId="3237" priority="4589">
      <formula>$H216="SUBETAPA"</formula>
    </cfRule>
    <cfRule type="expression" dxfId="3236" priority="4590">
      <formula>$H216="CÉLULA CONSTRUTIVA"</formula>
    </cfRule>
    <cfRule type="expression" dxfId="3235" priority="4591">
      <formula>$H216="ETAPA"</formula>
    </cfRule>
    <cfRule type="containsText" dxfId="3234" priority="4592" operator="containsText" text="Lançado">
      <formula>NOT(ISERROR(SEARCH("Lançado",P216)))</formula>
    </cfRule>
    <cfRule type="containsText" dxfId="3233" priority="4593" operator="containsText" text="N/A">
      <formula>NOT(ISERROR(SEARCH("N/A",P216)))</formula>
    </cfRule>
    <cfRule type="containsText" dxfId="3232" priority="4594" operator="containsText" text="Pendente">
      <formula>NOT(ISERROR(SEARCH("Pendente",P216)))</formula>
    </cfRule>
    <cfRule type="containsText" dxfId="3231" priority="4595" operator="containsText" text="Finalizado">
      <formula>NOT(ISERROR(SEARCH("Finalizado",P216)))</formula>
    </cfRule>
    <cfRule type="containsText" dxfId="3230" priority="4596" operator="containsText" text="em andamento">
      <formula>NOT(ISERROR(SEARCH("em andamento",P216)))</formula>
    </cfRule>
  </conditionalFormatting>
  <conditionalFormatting sqref="P218">
    <cfRule type="expression" dxfId="3229" priority="4597">
      <formula>$H218="SUBETAPA"</formula>
    </cfRule>
    <cfRule type="expression" dxfId="3228" priority="4598">
      <formula>$H218="CÉLULA CONSTRUTIVA"</formula>
    </cfRule>
    <cfRule type="expression" dxfId="3227" priority="4599">
      <formula>$H218="ETAPA"</formula>
    </cfRule>
    <cfRule type="containsText" dxfId="3226" priority="4600" operator="containsText" text="Lançado">
      <formula>NOT(ISERROR(SEARCH("Lançado",P218)))</formula>
    </cfRule>
    <cfRule type="containsText" dxfId="3225" priority="4601" operator="containsText" text="N/A">
      <formula>NOT(ISERROR(SEARCH("N/A",P218)))</formula>
    </cfRule>
    <cfRule type="containsText" dxfId="3224" priority="4602" operator="containsText" text="Pendente">
      <formula>NOT(ISERROR(SEARCH("Pendente",P218)))</formula>
    </cfRule>
    <cfRule type="containsText" dxfId="3223" priority="4603" operator="containsText" text="Finalizado">
      <formula>NOT(ISERROR(SEARCH("Finalizado",P218)))</formula>
    </cfRule>
    <cfRule type="containsText" dxfId="3222" priority="4604" operator="containsText" text="em andamento">
      <formula>NOT(ISERROR(SEARCH("em andamento",P218)))</formula>
    </cfRule>
    <cfRule type="containsText" dxfId="3221" priority="4605" operator="containsText" text="Lançado">
      <formula>NOT(ISERROR(SEARCH("Lançado",P218)))</formula>
    </cfRule>
    <cfRule type="containsText" dxfId="3220" priority="4606" operator="containsText" text="N/A">
      <formula>NOT(ISERROR(SEARCH("N/A",P218)))</formula>
    </cfRule>
    <cfRule type="containsText" dxfId="3219" priority="4607" operator="containsText" text="Pendente">
      <formula>NOT(ISERROR(SEARCH("Pendente",P218)))</formula>
    </cfRule>
    <cfRule type="containsText" dxfId="3218" priority="4608" operator="containsText" text="Finalizado">
      <formula>NOT(ISERROR(SEARCH("Finalizado",P218)))</formula>
    </cfRule>
    <cfRule type="containsText" dxfId="3217" priority="4609" operator="containsText" text="em andamento">
      <formula>NOT(ISERROR(SEARCH("em andamento",P218)))</formula>
    </cfRule>
    <cfRule type="expression" dxfId="3216" priority="4610">
      <formula>$H218="SUBETAPA"</formula>
    </cfRule>
    <cfRule type="expression" dxfId="3215" priority="4611">
      <formula>$H218="CÉLULA CONSTRUTIVA"</formula>
    </cfRule>
    <cfRule type="expression" dxfId="3214" priority="4612">
      <formula>$H218="ETAPA"</formula>
    </cfRule>
    <cfRule type="containsText" dxfId="3213" priority="4613" operator="containsText" text="Lançado">
      <formula>NOT(ISERROR(SEARCH("Lançado",P218)))</formula>
    </cfRule>
    <cfRule type="containsText" dxfId="3212" priority="4614" operator="containsText" text="N/A">
      <formula>NOT(ISERROR(SEARCH("N/A",P218)))</formula>
    </cfRule>
    <cfRule type="containsText" dxfId="3211" priority="4615" operator="containsText" text="Pendente">
      <formula>NOT(ISERROR(SEARCH("Pendente",P218)))</formula>
    </cfRule>
    <cfRule type="containsText" dxfId="3210" priority="4616" operator="containsText" text="Finalizado">
      <formula>NOT(ISERROR(SEARCH("Finalizado",P218)))</formula>
    </cfRule>
    <cfRule type="containsText" dxfId="3209" priority="4617" operator="containsText" text="em andamento">
      <formula>NOT(ISERROR(SEARCH("em andamento",P218)))</formula>
    </cfRule>
  </conditionalFormatting>
  <conditionalFormatting sqref="P219 M219:M220 O220:P220">
    <cfRule type="expression" dxfId="3208" priority="7690">
      <formula>$H219="CÉLULA CONSTRUTIVA"</formula>
    </cfRule>
  </conditionalFormatting>
  <conditionalFormatting sqref="P219">
    <cfRule type="expression" dxfId="3207" priority="7678">
      <formula>$H219="SUBETAPA"</formula>
    </cfRule>
    <cfRule type="expression" dxfId="3206" priority="7679">
      <formula>$H219="CÉLULA CONSTRUTIVA"</formula>
    </cfRule>
    <cfRule type="expression" dxfId="3205" priority="7680">
      <formula>$H219="ETAPA"</formula>
    </cfRule>
    <cfRule type="expression" dxfId="3204" priority="7681">
      <formula>$H219="CÉLULA CONSTRUTIVA"</formula>
    </cfRule>
    <cfRule type="expression" dxfId="3203" priority="7682">
      <formula>$H219="ETAPA"</formula>
    </cfRule>
    <cfRule type="containsText" dxfId="3202" priority="7683" operator="containsText" text="Lançado">
      <formula>NOT(ISERROR(SEARCH("Lançado",P219)))</formula>
    </cfRule>
    <cfRule type="containsText" dxfId="3201" priority="7684" operator="containsText" text="N/A">
      <formula>NOT(ISERROR(SEARCH("N/A",P219)))</formula>
    </cfRule>
    <cfRule type="containsText" dxfId="3200" priority="7685" operator="containsText" text="Pendente">
      <formula>NOT(ISERROR(SEARCH("Pendente",P219)))</formula>
    </cfRule>
    <cfRule type="containsText" dxfId="3199" priority="7686" operator="containsText" text="Finalizado">
      <formula>NOT(ISERROR(SEARCH("Finalizado",P219)))</formula>
    </cfRule>
    <cfRule type="containsText" dxfId="3198" priority="7687" operator="containsText" text="em andamento">
      <formula>NOT(ISERROR(SEARCH("em andamento",P219)))</formula>
    </cfRule>
    <cfRule type="expression" dxfId="3197" priority="7688">
      <formula>$H219="CÉLULA CONSTRUTIVA"</formula>
    </cfRule>
    <cfRule type="expression" dxfId="3196" priority="7689">
      <formula>$H219="ETAPA"</formula>
    </cfRule>
    <cfRule type="expression" dxfId="3195" priority="7691">
      <formula>$H219="ETAPA"</formula>
    </cfRule>
    <cfRule type="containsText" dxfId="3194" priority="7692" operator="containsText" text="Lançado">
      <formula>NOT(ISERROR(SEARCH("Lançado",P219)))</formula>
    </cfRule>
    <cfRule type="containsText" dxfId="3193" priority="7693" operator="containsText" text="N/A">
      <formula>NOT(ISERROR(SEARCH("N/A",P219)))</formula>
    </cfRule>
    <cfRule type="containsText" dxfId="3192" priority="7694" operator="containsText" text="Pendente">
      <formula>NOT(ISERROR(SEARCH("Pendente",P219)))</formula>
    </cfRule>
    <cfRule type="containsText" dxfId="3191" priority="7695" operator="containsText" text="Finalizado">
      <formula>NOT(ISERROR(SEARCH("Finalizado",P219)))</formula>
    </cfRule>
    <cfRule type="containsText" dxfId="3190" priority="7696" operator="containsText" text="em andamento">
      <formula>NOT(ISERROR(SEARCH("em andamento",P219)))</formula>
    </cfRule>
  </conditionalFormatting>
  <conditionalFormatting sqref="P221">
    <cfRule type="containsText" dxfId="3189" priority="4010" operator="containsText" text="Lançado">
      <formula>NOT(ISERROR(SEARCH("Lançado",P221)))</formula>
    </cfRule>
    <cfRule type="containsText" dxfId="3188" priority="4011" operator="containsText" text="N/A">
      <formula>NOT(ISERROR(SEARCH("N/A",P221)))</formula>
    </cfRule>
    <cfRule type="containsText" dxfId="3187" priority="4012" operator="containsText" text="Pendente">
      <formula>NOT(ISERROR(SEARCH("Pendente",P221)))</formula>
    </cfRule>
    <cfRule type="containsText" dxfId="3186" priority="4013" operator="containsText" text="Finalizado">
      <formula>NOT(ISERROR(SEARCH("Finalizado",P221)))</formula>
    </cfRule>
    <cfRule type="containsText" dxfId="3185" priority="4014" operator="containsText" text="em andamento">
      <formula>NOT(ISERROR(SEARCH("em andamento",P221)))</formula>
    </cfRule>
  </conditionalFormatting>
  <conditionalFormatting sqref="P222">
    <cfRule type="expression" dxfId="3184" priority="4092">
      <formula>$H222="SUBETAPA"</formula>
    </cfRule>
    <cfRule type="expression" dxfId="3183" priority="4093">
      <formula>$H222="CÉLULA CONSTRUTIVA"</formula>
    </cfRule>
    <cfRule type="expression" dxfId="3182" priority="4094">
      <formula>$H222="ETAPA"</formula>
    </cfRule>
    <cfRule type="containsText" dxfId="3181" priority="4095" operator="containsText" text="Lançado">
      <formula>NOT(ISERROR(SEARCH("Lançado",P222)))</formula>
    </cfRule>
    <cfRule type="containsText" dxfId="3180" priority="4096" operator="containsText" text="N/A">
      <formula>NOT(ISERROR(SEARCH("N/A",P222)))</formula>
    </cfRule>
    <cfRule type="containsText" dxfId="3179" priority="4097" operator="containsText" text="Pendente">
      <formula>NOT(ISERROR(SEARCH("Pendente",P222)))</formula>
    </cfRule>
    <cfRule type="containsText" dxfId="3178" priority="4098" operator="containsText" text="Finalizado">
      <formula>NOT(ISERROR(SEARCH("Finalizado",P222)))</formula>
    </cfRule>
    <cfRule type="containsText" dxfId="3177" priority="4099" operator="containsText" text="em andamento">
      <formula>NOT(ISERROR(SEARCH("em andamento",P222)))</formula>
    </cfRule>
    <cfRule type="containsText" dxfId="3176" priority="4100" operator="containsText" text="Lançado">
      <formula>NOT(ISERROR(SEARCH("Lançado",P222)))</formula>
    </cfRule>
    <cfRule type="containsText" dxfId="3175" priority="4101" operator="containsText" text="N/A">
      <formula>NOT(ISERROR(SEARCH("N/A",P222)))</formula>
    </cfRule>
    <cfRule type="containsText" dxfId="3174" priority="4102" operator="containsText" text="Pendente">
      <formula>NOT(ISERROR(SEARCH("Pendente",P222)))</formula>
    </cfRule>
    <cfRule type="containsText" dxfId="3173" priority="4103" operator="containsText" text="Finalizado">
      <formula>NOT(ISERROR(SEARCH("Finalizado",P222)))</formula>
    </cfRule>
    <cfRule type="containsText" dxfId="3172" priority="4104" operator="containsText" text="em andamento">
      <formula>NOT(ISERROR(SEARCH("em andamento",P222)))</formula>
    </cfRule>
    <cfRule type="expression" dxfId="3171" priority="4105">
      <formula>$H222="SUBETAPA"</formula>
    </cfRule>
    <cfRule type="expression" dxfId="3170" priority="4106">
      <formula>$H222="CÉLULA CONSTRUTIVA"</formula>
    </cfRule>
    <cfRule type="expression" dxfId="3169" priority="4107">
      <formula>$H222="ETAPA"</formula>
    </cfRule>
    <cfRule type="containsText" dxfId="3168" priority="4108" operator="containsText" text="Lançado">
      <formula>NOT(ISERROR(SEARCH("Lançado",P222)))</formula>
    </cfRule>
    <cfRule type="containsText" dxfId="3167" priority="4109" operator="containsText" text="N/A">
      <formula>NOT(ISERROR(SEARCH("N/A",P222)))</formula>
    </cfRule>
    <cfRule type="containsText" dxfId="3166" priority="4110" operator="containsText" text="Pendente">
      <formula>NOT(ISERROR(SEARCH("Pendente",P222)))</formula>
    </cfRule>
    <cfRule type="containsText" dxfId="3165" priority="4111" operator="containsText" text="Finalizado">
      <formula>NOT(ISERROR(SEARCH("Finalizado",P222)))</formula>
    </cfRule>
    <cfRule type="containsText" dxfId="3164" priority="4112" operator="containsText" text="em andamento">
      <formula>NOT(ISERROR(SEARCH("em andamento",P222)))</formula>
    </cfRule>
  </conditionalFormatting>
  <conditionalFormatting sqref="P223">
    <cfRule type="expression" dxfId="3163" priority="4113">
      <formula>$H223="SUBETAPA"</formula>
    </cfRule>
    <cfRule type="expression" dxfId="3162" priority="4114">
      <formula>$H223="CÉLULA CONSTRUTIVA"</formula>
    </cfRule>
    <cfRule type="expression" dxfId="3161" priority="4115">
      <formula>$H223="ETAPA"</formula>
    </cfRule>
    <cfRule type="containsText" dxfId="3160" priority="4116" operator="containsText" text="Lançado">
      <formula>NOT(ISERROR(SEARCH("Lançado",P223)))</formula>
    </cfRule>
    <cfRule type="containsText" dxfId="3159" priority="4117" operator="containsText" text="N/A">
      <formula>NOT(ISERROR(SEARCH("N/A",P223)))</formula>
    </cfRule>
    <cfRule type="containsText" dxfId="3158" priority="4118" operator="containsText" text="Pendente">
      <formula>NOT(ISERROR(SEARCH("Pendente",P223)))</formula>
    </cfRule>
    <cfRule type="containsText" dxfId="3157" priority="4119" operator="containsText" text="Finalizado">
      <formula>NOT(ISERROR(SEARCH("Finalizado",P223)))</formula>
    </cfRule>
    <cfRule type="containsText" dxfId="3156" priority="4120" operator="containsText" text="em andamento">
      <formula>NOT(ISERROR(SEARCH("em andamento",P223)))</formula>
    </cfRule>
    <cfRule type="containsText" dxfId="3155" priority="4121" operator="containsText" text="Lançado">
      <formula>NOT(ISERROR(SEARCH("Lançado",P223)))</formula>
    </cfRule>
    <cfRule type="containsText" dxfId="3154" priority="4122" operator="containsText" text="N/A">
      <formula>NOT(ISERROR(SEARCH("N/A",P223)))</formula>
    </cfRule>
    <cfRule type="containsText" dxfId="3153" priority="4123" operator="containsText" text="Pendente">
      <formula>NOT(ISERROR(SEARCH("Pendente",P223)))</formula>
    </cfRule>
    <cfRule type="containsText" dxfId="3152" priority="4124" operator="containsText" text="Finalizado">
      <formula>NOT(ISERROR(SEARCH("Finalizado",P223)))</formula>
    </cfRule>
    <cfRule type="containsText" dxfId="3151" priority="4125" operator="containsText" text="em andamento">
      <formula>NOT(ISERROR(SEARCH("em andamento",P223)))</formula>
    </cfRule>
    <cfRule type="expression" dxfId="3150" priority="4126">
      <formula>$H223="SUBETAPA"</formula>
    </cfRule>
    <cfRule type="expression" dxfId="3149" priority="4127">
      <formula>$H223="CÉLULA CONSTRUTIVA"</formula>
    </cfRule>
    <cfRule type="expression" dxfId="3148" priority="4128">
      <formula>$H223="ETAPA"</formula>
    </cfRule>
    <cfRule type="containsText" dxfId="3147" priority="4129" operator="containsText" text="Lançado">
      <formula>NOT(ISERROR(SEARCH("Lançado",P223)))</formula>
    </cfRule>
    <cfRule type="containsText" dxfId="3146" priority="4130" operator="containsText" text="N/A">
      <formula>NOT(ISERROR(SEARCH("N/A",P223)))</formula>
    </cfRule>
    <cfRule type="containsText" dxfId="3145" priority="4131" operator="containsText" text="Pendente">
      <formula>NOT(ISERROR(SEARCH("Pendente",P223)))</formula>
    </cfRule>
    <cfRule type="containsText" dxfId="3144" priority="4132" operator="containsText" text="Finalizado">
      <formula>NOT(ISERROR(SEARCH("Finalizado",P223)))</formula>
    </cfRule>
    <cfRule type="containsText" dxfId="3143" priority="4133" operator="containsText" text="em andamento">
      <formula>NOT(ISERROR(SEARCH("em andamento",P223)))</formula>
    </cfRule>
  </conditionalFormatting>
  <conditionalFormatting sqref="P224">
    <cfRule type="expression" dxfId="3142" priority="4134">
      <formula>$H224="SUBETAPA"</formula>
    </cfRule>
    <cfRule type="expression" dxfId="3141" priority="4135">
      <formula>$H224="CÉLULA CONSTRUTIVA"</formula>
    </cfRule>
    <cfRule type="expression" dxfId="3140" priority="4136">
      <formula>$H224="ETAPA"</formula>
    </cfRule>
    <cfRule type="containsText" dxfId="3139" priority="4137" operator="containsText" text="Lançado">
      <formula>NOT(ISERROR(SEARCH("Lançado",P224)))</formula>
    </cfRule>
    <cfRule type="containsText" dxfId="3138" priority="4138" operator="containsText" text="N/A">
      <formula>NOT(ISERROR(SEARCH("N/A",P224)))</formula>
    </cfRule>
    <cfRule type="containsText" dxfId="3137" priority="4139" operator="containsText" text="Pendente">
      <formula>NOT(ISERROR(SEARCH("Pendente",P224)))</formula>
    </cfRule>
    <cfRule type="containsText" dxfId="3136" priority="4140" operator="containsText" text="Finalizado">
      <formula>NOT(ISERROR(SEARCH("Finalizado",P224)))</formula>
    </cfRule>
    <cfRule type="containsText" dxfId="3135" priority="4141" operator="containsText" text="em andamento">
      <formula>NOT(ISERROR(SEARCH("em andamento",P224)))</formula>
    </cfRule>
    <cfRule type="containsText" dxfId="3134" priority="4142" operator="containsText" text="Lançado">
      <formula>NOT(ISERROR(SEARCH("Lançado",P224)))</formula>
    </cfRule>
    <cfRule type="containsText" dxfId="3133" priority="4143" operator="containsText" text="N/A">
      <formula>NOT(ISERROR(SEARCH("N/A",P224)))</formula>
    </cfRule>
    <cfRule type="containsText" dxfId="3132" priority="4144" operator="containsText" text="Pendente">
      <formula>NOT(ISERROR(SEARCH("Pendente",P224)))</formula>
    </cfRule>
    <cfRule type="containsText" dxfId="3131" priority="4145" operator="containsText" text="Finalizado">
      <formula>NOT(ISERROR(SEARCH("Finalizado",P224)))</formula>
    </cfRule>
    <cfRule type="containsText" dxfId="3130" priority="4146" operator="containsText" text="em andamento">
      <formula>NOT(ISERROR(SEARCH("em andamento",P224)))</formula>
    </cfRule>
    <cfRule type="expression" dxfId="3129" priority="4147">
      <formula>$H224="SUBETAPA"</formula>
    </cfRule>
    <cfRule type="expression" dxfId="3128" priority="4148">
      <formula>$H224="CÉLULA CONSTRUTIVA"</formula>
    </cfRule>
    <cfRule type="expression" dxfId="3127" priority="4149">
      <formula>$H224="ETAPA"</formula>
    </cfRule>
    <cfRule type="containsText" dxfId="3126" priority="4150" operator="containsText" text="Lançado">
      <formula>NOT(ISERROR(SEARCH("Lançado",P224)))</formula>
    </cfRule>
    <cfRule type="containsText" dxfId="3125" priority="4151" operator="containsText" text="N/A">
      <formula>NOT(ISERROR(SEARCH("N/A",P224)))</formula>
    </cfRule>
    <cfRule type="containsText" dxfId="3124" priority="4152" operator="containsText" text="Pendente">
      <formula>NOT(ISERROR(SEARCH("Pendente",P224)))</formula>
    </cfRule>
    <cfRule type="containsText" dxfId="3123" priority="4153" operator="containsText" text="Finalizado">
      <formula>NOT(ISERROR(SEARCH("Finalizado",P224)))</formula>
    </cfRule>
    <cfRule type="containsText" dxfId="3122" priority="4154" operator="containsText" text="em andamento">
      <formula>NOT(ISERROR(SEARCH("em andamento",P224)))</formula>
    </cfRule>
  </conditionalFormatting>
  <conditionalFormatting sqref="P225">
    <cfRule type="expression" dxfId="3121" priority="4618">
      <formula>$H225="SUBETAPA"</formula>
    </cfRule>
    <cfRule type="expression" dxfId="3120" priority="4619">
      <formula>$H225="CÉLULA CONSTRUTIVA"</formula>
    </cfRule>
    <cfRule type="expression" dxfId="3119" priority="4620">
      <formula>$H225="ETAPA"</formula>
    </cfRule>
    <cfRule type="containsText" dxfId="3118" priority="4621" operator="containsText" text="Lançado">
      <formula>NOT(ISERROR(SEARCH("Lançado",P225)))</formula>
    </cfRule>
    <cfRule type="containsText" dxfId="3117" priority="4622" operator="containsText" text="N/A">
      <formula>NOT(ISERROR(SEARCH("N/A",P225)))</formula>
    </cfRule>
    <cfRule type="containsText" dxfId="3116" priority="4623" operator="containsText" text="Pendente">
      <formula>NOT(ISERROR(SEARCH("Pendente",P225)))</formula>
    </cfRule>
    <cfRule type="containsText" dxfId="3115" priority="4624" operator="containsText" text="Finalizado">
      <formula>NOT(ISERROR(SEARCH("Finalizado",P225)))</formula>
    </cfRule>
    <cfRule type="containsText" dxfId="3114" priority="4625" operator="containsText" text="em andamento">
      <formula>NOT(ISERROR(SEARCH("em andamento",P225)))</formula>
    </cfRule>
    <cfRule type="containsText" dxfId="3113" priority="4626" operator="containsText" text="Lançado">
      <formula>NOT(ISERROR(SEARCH("Lançado",P225)))</formula>
    </cfRule>
    <cfRule type="containsText" dxfId="3112" priority="4627" operator="containsText" text="N/A">
      <formula>NOT(ISERROR(SEARCH("N/A",P225)))</formula>
    </cfRule>
    <cfRule type="containsText" dxfId="3111" priority="4628" operator="containsText" text="Pendente">
      <formula>NOT(ISERROR(SEARCH("Pendente",P225)))</formula>
    </cfRule>
    <cfRule type="containsText" dxfId="3110" priority="4629" operator="containsText" text="Finalizado">
      <formula>NOT(ISERROR(SEARCH("Finalizado",P225)))</formula>
    </cfRule>
    <cfRule type="containsText" dxfId="3109" priority="4630" operator="containsText" text="em andamento">
      <formula>NOT(ISERROR(SEARCH("em andamento",P225)))</formula>
    </cfRule>
    <cfRule type="expression" dxfId="3108" priority="4631">
      <formula>$H225="SUBETAPA"</formula>
    </cfRule>
    <cfRule type="expression" dxfId="3107" priority="4632">
      <formula>$H225="CÉLULA CONSTRUTIVA"</formula>
    </cfRule>
    <cfRule type="expression" dxfId="3106" priority="4633">
      <formula>$H225="ETAPA"</formula>
    </cfRule>
    <cfRule type="containsText" dxfId="3105" priority="4634" operator="containsText" text="Lançado">
      <formula>NOT(ISERROR(SEARCH("Lançado",P225)))</formula>
    </cfRule>
    <cfRule type="containsText" dxfId="3104" priority="4635" operator="containsText" text="N/A">
      <formula>NOT(ISERROR(SEARCH("N/A",P225)))</formula>
    </cfRule>
    <cfRule type="containsText" dxfId="3103" priority="4636" operator="containsText" text="Pendente">
      <formula>NOT(ISERROR(SEARCH("Pendente",P225)))</formula>
    </cfRule>
    <cfRule type="containsText" dxfId="3102" priority="4637" operator="containsText" text="Finalizado">
      <formula>NOT(ISERROR(SEARCH("Finalizado",P225)))</formula>
    </cfRule>
    <cfRule type="containsText" dxfId="3101" priority="4638" operator="containsText" text="em andamento">
      <formula>NOT(ISERROR(SEARCH("em andamento",P225)))</formula>
    </cfRule>
  </conditionalFormatting>
  <conditionalFormatting sqref="P226">
    <cfRule type="expression" dxfId="3100" priority="4639">
      <formula>$H226="SUBETAPA"</formula>
    </cfRule>
    <cfRule type="expression" dxfId="3099" priority="4640">
      <formula>$H226="CÉLULA CONSTRUTIVA"</formula>
    </cfRule>
    <cfRule type="expression" dxfId="3098" priority="4641">
      <formula>$H226="ETAPA"</formula>
    </cfRule>
    <cfRule type="containsText" dxfId="3097" priority="4642" operator="containsText" text="Lançado">
      <formula>NOT(ISERROR(SEARCH("Lançado",P226)))</formula>
    </cfRule>
    <cfRule type="containsText" dxfId="3096" priority="4643" operator="containsText" text="N/A">
      <formula>NOT(ISERROR(SEARCH("N/A",P226)))</formula>
    </cfRule>
    <cfRule type="containsText" dxfId="3095" priority="4644" operator="containsText" text="Pendente">
      <formula>NOT(ISERROR(SEARCH("Pendente",P226)))</formula>
    </cfRule>
    <cfRule type="containsText" dxfId="3094" priority="4645" operator="containsText" text="Finalizado">
      <formula>NOT(ISERROR(SEARCH("Finalizado",P226)))</formula>
    </cfRule>
    <cfRule type="containsText" dxfId="3093" priority="4646" operator="containsText" text="em andamento">
      <formula>NOT(ISERROR(SEARCH("em andamento",P226)))</formula>
    </cfRule>
    <cfRule type="containsText" dxfId="3092" priority="4647" operator="containsText" text="Lançado">
      <formula>NOT(ISERROR(SEARCH("Lançado",P226)))</formula>
    </cfRule>
    <cfRule type="containsText" dxfId="3091" priority="4648" operator="containsText" text="N/A">
      <formula>NOT(ISERROR(SEARCH("N/A",P226)))</formula>
    </cfRule>
    <cfRule type="containsText" dxfId="3090" priority="4649" operator="containsText" text="Pendente">
      <formula>NOT(ISERROR(SEARCH("Pendente",P226)))</formula>
    </cfRule>
    <cfRule type="containsText" dxfId="3089" priority="4650" operator="containsText" text="Finalizado">
      <formula>NOT(ISERROR(SEARCH("Finalizado",P226)))</formula>
    </cfRule>
    <cfRule type="containsText" dxfId="3088" priority="4651" operator="containsText" text="em andamento">
      <formula>NOT(ISERROR(SEARCH("em andamento",P226)))</formula>
    </cfRule>
    <cfRule type="expression" dxfId="3087" priority="4652">
      <formula>$H226="SUBETAPA"</formula>
    </cfRule>
    <cfRule type="expression" dxfId="3086" priority="4653">
      <formula>$H226="CÉLULA CONSTRUTIVA"</formula>
    </cfRule>
    <cfRule type="expression" dxfId="3085" priority="4654">
      <formula>$H226="ETAPA"</formula>
    </cfRule>
    <cfRule type="containsText" dxfId="3084" priority="4655" operator="containsText" text="Lançado">
      <formula>NOT(ISERROR(SEARCH("Lançado",P226)))</formula>
    </cfRule>
    <cfRule type="containsText" dxfId="3083" priority="4656" operator="containsText" text="N/A">
      <formula>NOT(ISERROR(SEARCH("N/A",P226)))</formula>
    </cfRule>
    <cfRule type="containsText" dxfId="3082" priority="4657" operator="containsText" text="Pendente">
      <formula>NOT(ISERROR(SEARCH("Pendente",P226)))</formula>
    </cfRule>
    <cfRule type="containsText" dxfId="3081" priority="4658" operator="containsText" text="Finalizado">
      <formula>NOT(ISERROR(SEARCH("Finalizado",P226)))</formula>
    </cfRule>
    <cfRule type="containsText" dxfId="3080" priority="4659" operator="containsText" text="em andamento">
      <formula>NOT(ISERROR(SEARCH("em andamento",P226)))</formula>
    </cfRule>
  </conditionalFormatting>
  <conditionalFormatting sqref="P227">
    <cfRule type="expression" dxfId="3079" priority="4660">
      <formula>$H227="SUBETAPA"</formula>
    </cfRule>
    <cfRule type="expression" dxfId="3078" priority="4661">
      <formula>$H227="CÉLULA CONSTRUTIVA"</formula>
    </cfRule>
    <cfRule type="expression" dxfId="3077" priority="4662">
      <formula>$H227="ETAPA"</formula>
    </cfRule>
    <cfRule type="containsText" dxfId="3076" priority="4663" operator="containsText" text="Lançado">
      <formula>NOT(ISERROR(SEARCH("Lançado",P227)))</formula>
    </cfRule>
    <cfRule type="containsText" dxfId="3075" priority="4664" operator="containsText" text="N/A">
      <formula>NOT(ISERROR(SEARCH("N/A",P227)))</formula>
    </cfRule>
    <cfRule type="containsText" dxfId="3074" priority="4665" operator="containsText" text="Pendente">
      <formula>NOT(ISERROR(SEARCH("Pendente",P227)))</formula>
    </cfRule>
    <cfRule type="containsText" dxfId="3073" priority="4666" operator="containsText" text="Finalizado">
      <formula>NOT(ISERROR(SEARCH("Finalizado",P227)))</formula>
    </cfRule>
    <cfRule type="containsText" dxfId="3072" priority="4667" operator="containsText" text="em andamento">
      <formula>NOT(ISERROR(SEARCH("em andamento",P227)))</formula>
    </cfRule>
    <cfRule type="containsText" dxfId="3071" priority="4668" operator="containsText" text="Lançado">
      <formula>NOT(ISERROR(SEARCH("Lançado",P227)))</formula>
    </cfRule>
    <cfRule type="containsText" dxfId="3070" priority="4669" operator="containsText" text="N/A">
      <formula>NOT(ISERROR(SEARCH("N/A",P227)))</formula>
    </cfRule>
    <cfRule type="containsText" dxfId="3069" priority="4670" operator="containsText" text="Pendente">
      <formula>NOT(ISERROR(SEARCH("Pendente",P227)))</formula>
    </cfRule>
    <cfRule type="containsText" dxfId="3068" priority="4671" operator="containsText" text="Finalizado">
      <formula>NOT(ISERROR(SEARCH("Finalizado",P227)))</formula>
    </cfRule>
    <cfRule type="containsText" dxfId="3067" priority="4672" operator="containsText" text="em andamento">
      <formula>NOT(ISERROR(SEARCH("em andamento",P227)))</formula>
    </cfRule>
    <cfRule type="expression" dxfId="3066" priority="4673">
      <formula>$H227="SUBETAPA"</formula>
    </cfRule>
    <cfRule type="expression" dxfId="3065" priority="4674">
      <formula>$H227="CÉLULA CONSTRUTIVA"</formula>
    </cfRule>
    <cfRule type="expression" dxfId="3064" priority="4675">
      <formula>$H227="ETAPA"</formula>
    </cfRule>
    <cfRule type="containsText" dxfId="3063" priority="4676" operator="containsText" text="Lançado">
      <formula>NOT(ISERROR(SEARCH("Lançado",P227)))</formula>
    </cfRule>
    <cfRule type="containsText" dxfId="3062" priority="4677" operator="containsText" text="N/A">
      <formula>NOT(ISERROR(SEARCH("N/A",P227)))</formula>
    </cfRule>
    <cfRule type="containsText" dxfId="3061" priority="4678" operator="containsText" text="Pendente">
      <formula>NOT(ISERROR(SEARCH("Pendente",P227)))</formula>
    </cfRule>
    <cfRule type="containsText" dxfId="3060" priority="4679" operator="containsText" text="Finalizado">
      <formula>NOT(ISERROR(SEARCH("Finalizado",P227)))</formula>
    </cfRule>
    <cfRule type="containsText" dxfId="3059" priority="4680" operator="containsText" text="em andamento">
      <formula>NOT(ISERROR(SEARCH("em andamento",P227)))</formula>
    </cfRule>
  </conditionalFormatting>
  <conditionalFormatting sqref="P228">
    <cfRule type="containsText" dxfId="3058" priority="7433" operator="containsText" text="Lançado">
      <formula>NOT(ISERROR(SEARCH("Lançado",P228)))</formula>
    </cfRule>
    <cfRule type="containsText" dxfId="3057" priority="7434" operator="containsText" text="N/A">
      <formula>NOT(ISERROR(SEARCH("N/A",P228)))</formula>
    </cfRule>
    <cfRule type="containsText" dxfId="3056" priority="7435" operator="containsText" text="Pendente">
      <formula>NOT(ISERROR(SEARCH("Pendente",P228)))</formula>
    </cfRule>
    <cfRule type="containsText" dxfId="3055" priority="7436" operator="containsText" text="Finalizado">
      <formula>NOT(ISERROR(SEARCH("Finalizado",P228)))</formula>
    </cfRule>
    <cfRule type="containsText" dxfId="3054" priority="7437" operator="containsText" text="em andamento">
      <formula>NOT(ISERROR(SEARCH("em andamento",P228)))</formula>
    </cfRule>
  </conditionalFormatting>
  <conditionalFormatting sqref="P229 P231:P232">
    <cfRule type="expression" dxfId="3053" priority="4681">
      <formula>$H229="SUBETAPA"</formula>
    </cfRule>
    <cfRule type="expression" dxfId="3052" priority="4682">
      <formula>$H229="CÉLULA CONSTRUTIVA"</formula>
    </cfRule>
    <cfRule type="expression" dxfId="3051" priority="4683">
      <formula>$H229="ETAPA"</formula>
    </cfRule>
    <cfRule type="containsText" dxfId="3050" priority="4684" operator="containsText" text="Lançado">
      <formula>NOT(ISERROR(SEARCH("Lançado",P229)))</formula>
    </cfRule>
    <cfRule type="containsText" dxfId="3049" priority="4685" operator="containsText" text="N/A">
      <formula>NOT(ISERROR(SEARCH("N/A",P229)))</formula>
    </cfRule>
    <cfRule type="containsText" dxfId="3048" priority="4686" operator="containsText" text="Pendente">
      <formula>NOT(ISERROR(SEARCH("Pendente",P229)))</formula>
    </cfRule>
    <cfRule type="containsText" dxfId="3047" priority="4687" operator="containsText" text="Finalizado">
      <formula>NOT(ISERROR(SEARCH("Finalizado",P229)))</formula>
    </cfRule>
    <cfRule type="containsText" dxfId="3046" priority="4688" operator="containsText" text="em andamento">
      <formula>NOT(ISERROR(SEARCH("em andamento",P229)))</formula>
    </cfRule>
    <cfRule type="containsText" dxfId="3045" priority="4689" operator="containsText" text="Lançado">
      <formula>NOT(ISERROR(SEARCH("Lançado",P229)))</formula>
    </cfRule>
    <cfRule type="containsText" dxfId="3044" priority="4690" operator="containsText" text="N/A">
      <formula>NOT(ISERROR(SEARCH("N/A",P229)))</formula>
    </cfRule>
    <cfRule type="containsText" dxfId="3043" priority="4691" operator="containsText" text="Pendente">
      <formula>NOT(ISERROR(SEARCH("Pendente",P229)))</formula>
    </cfRule>
    <cfRule type="containsText" dxfId="3042" priority="4692" operator="containsText" text="Finalizado">
      <formula>NOT(ISERROR(SEARCH("Finalizado",P229)))</formula>
    </cfRule>
    <cfRule type="containsText" dxfId="3041" priority="4693" operator="containsText" text="em andamento">
      <formula>NOT(ISERROR(SEARCH("em andamento",P229)))</formula>
    </cfRule>
    <cfRule type="expression" dxfId="3040" priority="4694">
      <formula>$H229="SUBETAPA"</formula>
    </cfRule>
    <cfRule type="expression" dxfId="3039" priority="4695">
      <formula>$H229="CÉLULA CONSTRUTIVA"</formula>
    </cfRule>
    <cfRule type="expression" dxfId="3038" priority="4696">
      <formula>$H229="ETAPA"</formula>
    </cfRule>
    <cfRule type="containsText" dxfId="3037" priority="4697" operator="containsText" text="Lançado">
      <formula>NOT(ISERROR(SEARCH("Lançado",P229)))</formula>
    </cfRule>
    <cfRule type="containsText" dxfId="3036" priority="4698" operator="containsText" text="N/A">
      <formula>NOT(ISERROR(SEARCH("N/A",P229)))</formula>
    </cfRule>
    <cfRule type="containsText" dxfId="3035" priority="4699" operator="containsText" text="Pendente">
      <formula>NOT(ISERROR(SEARCH("Pendente",P229)))</formula>
    </cfRule>
    <cfRule type="containsText" dxfId="3034" priority="4700" operator="containsText" text="Finalizado">
      <formula>NOT(ISERROR(SEARCH("Finalizado",P229)))</formula>
    </cfRule>
    <cfRule type="containsText" dxfId="3033" priority="4701" operator="containsText" text="em andamento">
      <formula>NOT(ISERROR(SEARCH("em andamento",P229)))</formula>
    </cfRule>
  </conditionalFormatting>
  <conditionalFormatting sqref="P230">
    <cfRule type="expression" dxfId="3032" priority="4065">
      <formula>$H230="SUBETAPA"</formula>
    </cfRule>
    <cfRule type="expression" dxfId="3031" priority="4066">
      <formula>$H230="CÉLULA CONSTRUTIVA"</formula>
    </cfRule>
    <cfRule type="expression" dxfId="3030" priority="4067">
      <formula>$H230="ETAPA"</formula>
    </cfRule>
    <cfRule type="containsText" dxfId="3029" priority="4068" operator="containsText" text="Lançado">
      <formula>NOT(ISERROR(SEARCH("Lançado",P230)))</formula>
    </cfRule>
    <cfRule type="containsText" dxfId="3028" priority="4069" operator="containsText" text="N/A">
      <formula>NOT(ISERROR(SEARCH("N/A",P230)))</formula>
    </cfRule>
    <cfRule type="containsText" dxfId="3027" priority="4070" operator="containsText" text="Pendente">
      <formula>NOT(ISERROR(SEARCH("Pendente",P230)))</formula>
    </cfRule>
    <cfRule type="containsText" dxfId="3026" priority="4071" operator="containsText" text="Finalizado">
      <formula>NOT(ISERROR(SEARCH("Finalizado",P230)))</formula>
    </cfRule>
    <cfRule type="containsText" dxfId="3025" priority="4072" operator="containsText" text="em andamento">
      <formula>NOT(ISERROR(SEARCH("em andamento",P230)))</formula>
    </cfRule>
    <cfRule type="containsText" dxfId="3024" priority="4073" operator="containsText" text="Lançado">
      <formula>NOT(ISERROR(SEARCH("Lançado",P230)))</formula>
    </cfRule>
    <cfRule type="containsText" dxfId="3023" priority="4074" operator="containsText" text="N/A">
      <formula>NOT(ISERROR(SEARCH("N/A",P230)))</formula>
    </cfRule>
    <cfRule type="containsText" dxfId="3022" priority="4075" operator="containsText" text="Pendente">
      <formula>NOT(ISERROR(SEARCH("Pendente",P230)))</formula>
    </cfRule>
    <cfRule type="containsText" dxfId="3021" priority="4076" operator="containsText" text="Finalizado">
      <formula>NOT(ISERROR(SEARCH("Finalizado",P230)))</formula>
    </cfRule>
    <cfRule type="containsText" dxfId="3020" priority="4077" operator="containsText" text="em andamento">
      <formula>NOT(ISERROR(SEARCH("em andamento",P230)))</formula>
    </cfRule>
    <cfRule type="expression" dxfId="3019" priority="4078">
      <formula>$H230="SUBETAPA"</formula>
    </cfRule>
    <cfRule type="expression" dxfId="3018" priority="4079">
      <formula>$H230="CÉLULA CONSTRUTIVA"</formula>
    </cfRule>
    <cfRule type="expression" dxfId="3017" priority="4080">
      <formula>$H230="ETAPA"</formula>
    </cfRule>
    <cfRule type="containsText" dxfId="3016" priority="4081" operator="containsText" text="Lançado">
      <formula>NOT(ISERROR(SEARCH("Lançado",P230)))</formula>
    </cfRule>
    <cfRule type="containsText" dxfId="3015" priority="4082" operator="containsText" text="N/A">
      <formula>NOT(ISERROR(SEARCH("N/A",P230)))</formula>
    </cfRule>
    <cfRule type="containsText" dxfId="3014" priority="4083" operator="containsText" text="Pendente">
      <formula>NOT(ISERROR(SEARCH("Pendente",P230)))</formula>
    </cfRule>
    <cfRule type="containsText" dxfId="3013" priority="4084" operator="containsText" text="Finalizado">
      <formula>NOT(ISERROR(SEARCH("Finalizado",P230)))</formula>
    </cfRule>
    <cfRule type="containsText" dxfId="3012" priority="4085" operator="containsText" text="em andamento">
      <formula>NOT(ISERROR(SEARCH("em andamento",P230)))</formula>
    </cfRule>
  </conditionalFormatting>
  <conditionalFormatting sqref="P233">
    <cfRule type="expression" dxfId="3011" priority="4225">
      <formula>$H233="SUBETAPA"</formula>
    </cfRule>
    <cfRule type="expression" dxfId="3010" priority="4226">
      <formula>$H233="CÉLULA CONSTRUTIVA"</formula>
    </cfRule>
    <cfRule type="expression" dxfId="3009" priority="4227">
      <formula>$H233="ETAPA"</formula>
    </cfRule>
    <cfRule type="expression" dxfId="3008" priority="4228">
      <formula>$H233="CÉLULA CONSTRUTIVA"</formula>
    </cfRule>
    <cfRule type="expression" dxfId="3007" priority="4229">
      <formula>$H233="ETAPA"</formula>
    </cfRule>
    <cfRule type="containsText" dxfId="3006" priority="4230" operator="containsText" text="Lançado">
      <formula>NOT(ISERROR(SEARCH("Lançado",P233)))</formula>
    </cfRule>
    <cfRule type="containsText" dxfId="3005" priority="4231" operator="containsText" text="N/A">
      <formula>NOT(ISERROR(SEARCH("N/A",P233)))</formula>
    </cfRule>
    <cfRule type="containsText" dxfId="3004" priority="4232" operator="containsText" text="Pendente">
      <formula>NOT(ISERROR(SEARCH("Pendente",P233)))</formula>
    </cfRule>
    <cfRule type="containsText" dxfId="3003" priority="4233" operator="containsText" text="Finalizado">
      <formula>NOT(ISERROR(SEARCH("Finalizado",P233)))</formula>
    </cfRule>
    <cfRule type="containsText" dxfId="3002" priority="4234" operator="containsText" text="em andamento">
      <formula>NOT(ISERROR(SEARCH("em andamento",P233)))</formula>
    </cfRule>
    <cfRule type="expression" dxfId="3001" priority="4235">
      <formula>$H233="CÉLULA CONSTRUTIVA"</formula>
    </cfRule>
    <cfRule type="expression" dxfId="3000" priority="4236">
      <formula>$H233="ETAPA"</formula>
    </cfRule>
    <cfRule type="expression" dxfId="2999" priority="4238">
      <formula>$H233="ETAPA"</formula>
    </cfRule>
    <cfRule type="containsText" dxfId="2998" priority="4239" operator="containsText" text="Lançado">
      <formula>NOT(ISERROR(SEARCH("Lançado",P233)))</formula>
    </cfRule>
    <cfRule type="containsText" dxfId="2997" priority="4240" operator="containsText" text="N/A">
      <formula>NOT(ISERROR(SEARCH("N/A",P233)))</formula>
    </cfRule>
    <cfRule type="containsText" dxfId="2996" priority="4241" operator="containsText" text="Pendente">
      <formula>NOT(ISERROR(SEARCH("Pendente",P233)))</formula>
    </cfRule>
    <cfRule type="containsText" dxfId="2995" priority="4242" operator="containsText" text="Finalizado">
      <formula>NOT(ISERROR(SEARCH("Finalizado",P233)))</formula>
    </cfRule>
    <cfRule type="containsText" dxfId="2994" priority="4243" operator="containsText" text="em andamento">
      <formula>NOT(ISERROR(SEARCH("em andamento",P233)))</formula>
    </cfRule>
  </conditionalFormatting>
  <conditionalFormatting sqref="P233:P234">
    <cfRule type="expression" dxfId="2993" priority="4244">
      <formula>$H233="SUBETAPA"</formula>
    </cfRule>
    <cfRule type="containsText" dxfId="2992" priority="4247" operator="containsText" text="Lançado">
      <formula>NOT(ISERROR(SEARCH("Lançado",P233)))</formula>
    </cfRule>
    <cfRule type="containsText" dxfId="2991" priority="4248" operator="containsText" text="N/A">
      <formula>NOT(ISERROR(SEARCH("N/A",P233)))</formula>
    </cfRule>
    <cfRule type="containsText" dxfId="2990" priority="4249" operator="containsText" text="Pendente">
      <formula>NOT(ISERROR(SEARCH("Pendente",P233)))</formula>
    </cfRule>
    <cfRule type="containsText" dxfId="2989" priority="4250" operator="containsText" text="Finalizado">
      <formula>NOT(ISERROR(SEARCH("Finalizado",P233)))</formula>
    </cfRule>
    <cfRule type="containsText" dxfId="2988" priority="4251" operator="containsText" text="em andamento">
      <formula>NOT(ISERROR(SEARCH("em andamento",P233)))</formula>
    </cfRule>
  </conditionalFormatting>
  <conditionalFormatting sqref="P235">
    <cfRule type="containsText" dxfId="2987" priority="4021" operator="containsText" text="Lançado">
      <formula>NOT(ISERROR(SEARCH("Lançado",P235)))</formula>
    </cfRule>
    <cfRule type="containsText" dxfId="2986" priority="4022" operator="containsText" text="N/A">
      <formula>NOT(ISERROR(SEARCH("N/A",P235)))</formula>
    </cfRule>
    <cfRule type="containsText" dxfId="2985" priority="4023" operator="containsText" text="Pendente">
      <formula>NOT(ISERROR(SEARCH("Pendente",P235)))</formula>
    </cfRule>
    <cfRule type="containsText" dxfId="2984" priority="4024" operator="containsText" text="Finalizado">
      <formula>NOT(ISERROR(SEARCH("Finalizado",P235)))</formula>
    </cfRule>
    <cfRule type="containsText" dxfId="2983" priority="4025" operator="containsText" text="em andamento">
      <formula>NOT(ISERROR(SEARCH("em andamento",P235)))</formula>
    </cfRule>
  </conditionalFormatting>
  <conditionalFormatting sqref="P236">
    <cfRule type="expression" dxfId="2982" priority="4161">
      <formula>$H236="SUBETAPA"</formula>
    </cfRule>
    <cfRule type="expression" dxfId="2981" priority="4162">
      <formula>$H236="CÉLULA CONSTRUTIVA"</formula>
    </cfRule>
    <cfRule type="expression" dxfId="2980" priority="4163">
      <formula>$H236="ETAPA"</formula>
    </cfRule>
    <cfRule type="containsText" dxfId="2979" priority="4164" operator="containsText" text="Lançado">
      <formula>NOT(ISERROR(SEARCH("Lançado",P236)))</formula>
    </cfRule>
    <cfRule type="containsText" dxfId="2978" priority="4165" operator="containsText" text="N/A">
      <formula>NOT(ISERROR(SEARCH("N/A",P236)))</formula>
    </cfRule>
    <cfRule type="containsText" dxfId="2977" priority="4166" operator="containsText" text="Pendente">
      <formula>NOT(ISERROR(SEARCH("Pendente",P236)))</formula>
    </cfRule>
    <cfRule type="containsText" dxfId="2976" priority="4167" operator="containsText" text="Finalizado">
      <formula>NOT(ISERROR(SEARCH("Finalizado",P236)))</formula>
    </cfRule>
    <cfRule type="containsText" dxfId="2975" priority="4168" operator="containsText" text="em andamento">
      <formula>NOT(ISERROR(SEARCH("em andamento",P236)))</formula>
    </cfRule>
    <cfRule type="containsText" dxfId="2974" priority="4169" operator="containsText" text="Lançado">
      <formula>NOT(ISERROR(SEARCH("Lançado",P236)))</formula>
    </cfRule>
    <cfRule type="containsText" dxfId="2973" priority="4170" operator="containsText" text="N/A">
      <formula>NOT(ISERROR(SEARCH("N/A",P236)))</formula>
    </cfRule>
    <cfRule type="containsText" dxfId="2972" priority="4171" operator="containsText" text="Pendente">
      <formula>NOT(ISERROR(SEARCH("Pendente",P236)))</formula>
    </cfRule>
    <cfRule type="containsText" dxfId="2971" priority="4172" operator="containsText" text="Finalizado">
      <formula>NOT(ISERROR(SEARCH("Finalizado",P236)))</formula>
    </cfRule>
    <cfRule type="containsText" dxfId="2970" priority="4173" operator="containsText" text="em andamento">
      <formula>NOT(ISERROR(SEARCH("em andamento",P236)))</formula>
    </cfRule>
    <cfRule type="expression" dxfId="2969" priority="4174">
      <formula>$H236="SUBETAPA"</formula>
    </cfRule>
    <cfRule type="expression" dxfId="2968" priority="4175">
      <formula>$H236="CÉLULA CONSTRUTIVA"</formula>
    </cfRule>
    <cfRule type="expression" dxfId="2967" priority="4176">
      <formula>$H236="ETAPA"</formula>
    </cfRule>
    <cfRule type="containsText" dxfId="2966" priority="4177" operator="containsText" text="Lançado">
      <formula>NOT(ISERROR(SEARCH("Lançado",P236)))</formula>
    </cfRule>
    <cfRule type="containsText" dxfId="2965" priority="4178" operator="containsText" text="N/A">
      <formula>NOT(ISERROR(SEARCH("N/A",P236)))</formula>
    </cfRule>
    <cfRule type="containsText" dxfId="2964" priority="4179" operator="containsText" text="Pendente">
      <formula>NOT(ISERROR(SEARCH("Pendente",P236)))</formula>
    </cfRule>
    <cfRule type="containsText" dxfId="2963" priority="4180" operator="containsText" text="Finalizado">
      <formula>NOT(ISERROR(SEARCH("Finalizado",P236)))</formula>
    </cfRule>
    <cfRule type="containsText" dxfId="2962" priority="4181" operator="containsText" text="em andamento">
      <formula>NOT(ISERROR(SEARCH("em andamento",P236)))</formula>
    </cfRule>
  </conditionalFormatting>
  <conditionalFormatting sqref="P237:P239">
    <cfRule type="expression" dxfId="2961" priority="4026">
      <formula>$H237="SUBETAPA"</formula>
    </cfRule>
    <cfRule type="expression" dxfId="2960" priority="4027">
      <formula>$H237="CÉLULA CONSTRUTIVA"</formula>
    </cfRule>
    <cfRule type="expression" dxfId="2959" priority="4028">
      <formula>$H237="ETAPA"</formula>
    </cfRule>
    <cfRule type="containsText" dxfId="2958" priority="4029" operator="containsText" text="Lançado">
      <formula>NOT(ISERROR(SEARCH("Lançado",P237)))</formula>
    </cfRule>
    <cfRule type="containsText" dxfId="2957" priority="4030" operator="containsText" text="N/A">
      <formula>NOT(ISERROR(SEARCH("N/A",P237)))</formula>
    </cfRule>
    <cfRule type="containsText" dxfId="2956" priority="4031" operator="containsText" text="Pendente">
      <formula>NOT(ISERROR(SEARCH("Pendente",P237)))</formula>
    </cfRule>
    <cfRule type="containsText" dxfId="2955" priority="4032" operator="containsText" text="Finalizado">
      <formula>NOT(ISERROR(SEARCH("Finalizado",P237)))</formula>
    </cfRule>
    <cfRule type="containsText" dxfId="2954" priority="4033" operator="containsText" text="em andamento">
      <formula>NOT(ISERROR(SEARCH("em andamento",P237)))</formula>
    </cfRule>
    <cfRule type="containsText" dxfId="2953" priority="4034" operator="containsText" text="Lançado">
      <formula>NOT(ISERROR(SEARCH("Lançado",P237)))</formula>
    </cfRule>
    <cfRule type="containsText" dxfId="2952" priority="4035" operator="containsText" text="N/A">
      <formula>NOT(ISERROR(SEARCH("N/A",P237)))</formula>
    </cfRule>
    <cfRule type="containsText" dxfId="2951" priority="4036" operator="containsText" text="Pendente">
      <formula>NOT(ISERROR(SEARCH("Pendente",P237)))</formula>
    </cfRule>
    <cfRule type="containsText" dxfId="2950" priority="4037" operator="containsText" text="Finalizado">
      <formula>NOT(ISERROR(SEARCH("Finalizado",P237)))</formula>
    </cfRule>
    <cfRule type="containsText" dxfId="2949" priority="4038" operator="containsText" text="em andamento">
      <formula>NOT(ISERROR(SEARCH("em andamento",P237)))</formula>
    </cfRule>
    <cfRule type="expression" dxfId="2948" priority="4039">
      <formula>$H237="SUBETAPA"</formula>
    </cfRule>
    <cfRule type="expression" dxfId="2947" priority="4040">
      <formula>$H237="CÉLULA CONSTRUTIVA"</formula>
    </cfRule>
    <cfRule type="expression" dxfId="2946" priority="4041">
      <formula>$H237="ETAPA"</formula>
    </cfRule>
    <cfRule type="containsText" dxfId="2945" priority="4042" operator="containsText" text="Lançado">
      <formula>NOT(ISERROR(SEARCH("Lançado",P237)))</formula>
    </cfRule>
    <cfRule type="containsText" dxfId="2944" priority="4043" operator="containsText" text="N/A">
      <formula>NOT(ISERROR(SEARCH("N/A",P237)))</formula>
    </cfRule>
    <cfRule type="containsText" dxfId="2943" priority="4044" operator="containsText" text="Pendente">
      <formula>NOT(ISERROR(SEARCH("Pendente",P237)))</formula>
    </cfRule>
    <cfRule type="containsText" dxfId="2942" priority="4045" operator="containsText" text="Finalizado">
      <formula>NOT(ISERROR(SEARCH("Finalizado",P237)))</formula>
    </cfRule>
    <cfRule type="containsText" dxfId="2941" priority="4046" operator="containsText" text="em andamento">
      <formula>NOT(ISERROR(SEARCH("em andamento",P237)))</formula>
    </cfRule>
  </conditionalFormatting>
  <conditionalFormatting sqref="P240">
    <cfRule type="containsText" dxfId="2940" priority="4216" operator="containsText" text="Lançado">
      <formula>NOT(ISERROR(SEARCH("Lançado",P240)))</formula>
    </cfRule>
    <cfRule type="containsText" dxfId="2939" priority="4217" operator="containsText" text="N/A">
      <formula>NOT(ISERROR(SEARCH("N/A",P240)))</formula>
    </cfRule>
    <cfRule type="containsText" dxfId="2938" priority="4218" operator="containsText" text="Pendente">
      <formula>NOT(ISERROR(SEARCH("Pendente",P240)))</formula>
    </cfRule>
    <cfRule type="containsText" dxfId="2937" priority="4219" operator="containsText" text="Finalizado">
      <formula>NOT(ISERROR(SEARCH("Finalizado",P240)))</formula>
    </cfRule>
    <cfRule type="containsText" dxfId="2936" priority="4220" operator="containsText" text="em andamento">
      <formula>NOT(ISERROR(SEARCH("em andamento",P240)))</formula>
    </cfRule>
  </conditionalFormatting>
  <conditionalFormatting sqref="P241">
    <cfRule type="containsText" dxfId="2935" priority="4182" operator="containsText" text="Lançado">
      <formula>NOT(ISERROR(SEARCH("Lançado",P241)))</formula>
    </cfRule>
    <cfRule type="containsText" dxfId="2934" priority="4183" operator="containsText" text="N/A">
      <formula>NOT(ISERROR(SEARCH("N/A",P241)))</formula>
    </cfRule>
    <cfRule type="containsText" dxfId="2933" priority="4184" operator="containsText" text="Pendente">
      <formula>NOT(ISERROR(SEARCH("Pendente",P241)))</formula>
    </cfRule>
    <cfRule type="containsText" dxfId="2932" priority="4185" operator="containsText" text="Finalizado">
      <formula>NOT(ISERROR(SEARCH("Finalizado",P241)))</formula>
    </cfRule>
    <cfRule type="containsText" dxfId="2931" priority="4186" operator="containsText" text="em andamento">
      <formula>NOT(ISERROR(SEARCH("em andamento",P241)))</formula>
    </cfRule>
    <cfRule type="containsText" dxfId="2930" priority="4187" operator="containsText" text="Lançado">
      <formula>NOT(ISERROR(SEARCH("Lançado",P241)))</formula>
    </cfRule>
    <cfRule type="containsText" dxfId="2929" priority="4188" operator="containsText" text="N/A">
      <formula>NOT(ISERROR(SEARCH("N/A",P241)))</formula>
    </cfRule>
    <cfRule type="containsText" dxfId="2928" priority="4189" operator="containsText" text="Pendente">
      <formula>NOT(ISERROR(SEARCH("Pendente",P241)))</formula>
    </cfRule>
    <cfRule type="containsText" dxfId="2927" priority="4190" operator="containsText" text="Finalizado">
      <formula>NOT(ISERROR(SEARCH("Finalizado",P241)))</formula>
    </cfRule>
    <cfRule type="containsText" dxfId="2926" priority="4191" operator="containsText" text="em andamento">
      <formula>NOT(ISERROR(SEARCH("em andamento",P241)))</formula>
    </cfRule>
    <cfRule type="containsText" dxfId="2925" priority="4192" operator="containsText" text="Lançado">
      <formula>NOT(ISERROR(SEARCH("Lançado",P241)))</formula>
    </cfRule>
    <cfRule type="containsText" dxfId="2924" priority="4193" operator="containsText" text="N/A">
      <formula>NOT(ISERROR(SEARCH("N/A",P241)))</formula>
    </cfRule>
    <cfRule type="containsText" dxfId="2923" priority="4194" operator="containsText" text="Pendente">
      <formula>NOT(ISERROR(SEARCH("Pendente",P241)))</formula>
    </cfRule>
    <cfRule type="containsText" dxfId="2922" priority="4195" operator="containsText" text="Finalizado">
      <formula>NOT(ISERROR(SEARCH("Finalizado",P241)))</formula>
    </cfRule>
    <cfRule type="containsText" dxfId="2921" priority="4196" operator="containsText" text="em andamento">
      <formula>NOT(ISERROR(SEARCH("em andamento",P241)))</formula>
    </cfRule>
  </conditionalFormatting>
  <conditionalFormatting sqref="P244">
    <cfRule type="expression" dxfId="2920" priority="7835">
      <formula>$H244="SUBETAPA"</formula>
    </cfRule>
    <cfRule type="expression" dxfId="2919" priority="7836">
      <formula>$H244="CÉLULA CONSTRUTIVA"</formula>
    </cfRule>
    <cfRule type="expression" dxfId="2918" priority="7837">
      <formula>$H244="ETAPA"</formula>
    </cfRule>
    <cfRule type="expression" dxfId="2917" priority="7971">
      <formula>$H244="SUBETAPA"</formula>
    </cfRule>
    <cfRule type="expression" dxfId="2916" priority="7972">
      <formula>$H244="CÉLULA CONSTRUTIVA"</formula>
    </cfRule>
    <cfRule type="expression" dxfId="2915" priority="7973">
      <formula>$H244="ETAPA"</formula>
    </cfRule>
  </conditionalFormatting>
  <conditionalFormatting sqref="P245">
    <cfRule type="expression" dxfId="2914" priority="4702">
      <formula>$H245="SUBETAPA"</formula>
    </cfRule>
    <cfRule type="expression" dxfId="2913" priority="4703">
      <formula>$H245="CÉLULA CONSTRUTIVA"</formula>
    </cfRule>
    <cfRule type="expression" dxfId="2912" priority="4704">
      <formula>$H245="ETAPA"</formula>
    </cfRule>
    <cfRule type="containsText" dxfId="2911" priority="4705" operator="containsText" text="Lançado">
      <formula>NOT(ISERROR(SEARCH("Lançado",P245)))</formula>
    </cfRule>
    <cfRule type="containsText" dxfId="2910" priority="4706" operator="containsText" text="N/A">
      <formula>NOT(ISERROR(SEARCH("N/A",P245)))</formula>
    </cfRule>
    <cfRule type="containsText" dxfId="2909" priority="4707" operator="containsText" text="Pendente">
      <formula>NOT(ISERROR(SEARCH("Pendente",P245)))</formula>
    </cfRule>
    <cfRule type="containsText" dxfId="2908" priority="4708" operator="containsText" text="Finalizado">
      <formula>NOT(ISERROR(SEARCH("Finalizado",P245)))</formula>
    </cfRule>
    <cfRule type="containsText" dxfId="2907" priority="4709" operator="containsText" text="em andamento">
      <formula>NOT(ISERROR(SEARCH("em andamento",P245)))</formula>
    </cfRule>
    <cfRule type="containsText" dxfId="2906" priority="4710" operator="containsText" text="Lançado">
      <formula>NOT(ISERROR(SEARCH("Lançado",P245)))</formula>
    </cfRule>
    <cfRule type="containsText" dxfId="2905" priority="4711" operator="containsText" text="N/A">
      <formula>NOT(ISERROR(SEARCH("N/A",P245)))</formula>
    </cfRule>
    <cfRule type="containsText" dxfId="2904" priority="4712" operator="containsText" text="Pendente">
      <formula>NOT(ISERROR(SEARCH("Pendente",P245)))</formula>
    </cfRule>
    <cfRule type="containsText" dxfId="2903" priority="4713" operator="containsText" text="Finalizado">
      <formula>NOT(ISERROR(SEARCH("Finalizado",P245)))</formula>
    </cfRule>
    <cfRule type="containsText" dxfId="2902" priority="4714" operator="containsText" text="em andamento">
      <formula>NOT(ISERROR(SEARCH("em andamento",P245)))</formula>
    </cfRule>
    <cfRule type="expression" dxfId="2901" priority="4715">
      <formula>$H245="SUBETAPA"</formula>
    </cfRule>
    <cfRule type="expression" dxfId="2900" priority="4716">
      <formula>$H245="CÉLULA CONSTRUTIVA"</formula>
    </cfRule>
    <cfRule type="expression" dxfId="2899" priority="4717">
      <formula>$H245="ETAPA"</formula>
    </cfRule>
    <cfRule type="containsText" dxfId="2898" priority="4718" operator="containsText" text="Lançado">
      <formula>NOT(ISERROR(SEARCH("Lançado",P245)))</formula>
    </cfRule>
    <cfRule type="containsText" dxfId="2897" priority="4719" operator="containsText" text="N/A">
      <formula>NOT(ISERROR(SEARCH("N/A",P245)))</formula>
    </cfRule>
    <cfRule type="containsText" dxfId="2896" priority="4720" operator="containsText" text="Pendente">
      <formula>NOT(ISERROR(SEARCH("Pendente",P245)))</formula>
    </cfRule>
    <cfRule type="containsText" dxfId="2895" priority="4721" operator="containsText" text="Finalizado">
      <formula>NOT(ISERROR(SEARCH("Finalizado",P245)))</formula>
    </cfRule>
    <cfRule type="containsText" dxfId="2894" priority="4722" operator="containsText" text="em andamento">
      <formula>NOT(ISERROR(SEARCH("em andamento",P245)))</formula>
    </cfRule>
  </conditionalFormatting>
  <conditionalFormatting sqref="P246">
    <cfRule type="expression" dxfId="2893" priority="4723">
      <formula>$H246="SUBETAPA"</formula>
    </cfRule>
    <cfRule type="expression" dxfId="2892" priority="4724">
      <formula>$H246="CÉLULA CONSTRUTIVA"</formula>
    </cfRule>
    <cfRule type="expression" dxfId="2891" priority="4725">
      <formula>$H246="ETAPA"</formula>
    </cfRule>
    <cfRule type="containsText" dxfId="2890" priority="4726" operator="containsText" text="Lançado">
      <formula>NOT(ISERROR(SEARCH("Lançado",P246)))</formula>
    </cfRule>
    <cfRule type="containsText" dxfId="2889" priority="4727" operator="containsText" text="N/A">
      <formula>NOT(ISERROR(SEARCH("N/A",P246)))</formula>
    </cfRule>
    <cfRule type="containsText" dxfId="2888" priority="4728" operator="containsText" text="Pendente">
      <formula>NOT(ISERROR(SEARCH("Pendente",P246)))</formula>
    </cfRule>
    <cfRule type="containsText" dxfId="2887" priority="4729" operator="containsText" text="Finalizado">
      <formula>NOT(ISERROR(SEARCH("Finalizado",P246)))</formula>
    </cfRule>
    <cfRule type="containsText" dxfId="2886" priority="4730" operator="containsText" text="em andamento">
      <formula>NOT(ISERROR(SEARCH("em andamento",P246)))</formula>
    </cfRule>
    <cfRule type="containsText" dxfId="2885" priority="4731" operator="containsText" text="Lançado">
      <formula>NOT(ISERROR(SEARCH("Lançado",P246)))</formula>
    </cfRule>
    <cfRule type="containsText" dxfId="2884" priority="4732" operator="containsText" text="N/A">
      <formula>NOT(ISERROR(SEARCH("N/A",P246)))</formula>
    </cfRule>
    <cfRule type="containsText" dxfId="2883" priority="4733" operator="containsText" text="Pendente">
      <formula>NOT(ISERROR(SEARCH("Pendente",P246)))</formula>
    </cfRule>
    <cfRule type="containsText" dxfId="2882" priority="4734" operator="containsText" text="Finalizado">
      <formula>NOT(ISERROR(SEARCH("Finalizado",P246)))</formula>
    </cfRule>
    <cfRule type="containsText" dxfId="2881" priority="4735" operator="containsText" text="em andamento">
      <formula>NOT(ISERROR(SEARCH("em andamento",P246)))</formula>
    </cfRule>
    <cfRule type="expression" dxfId="2880" priority="4736">
      <formula>$H246="SUBETAPA"</formula>
    </cfRule>
    <cfRule type="expression" dxfId="2879" priority="4737">
      <formula>$H246="CÉLULA CONSTRUTIVA"</formula>
    </cfRule>
    <cfRule type="expression" dxfId="2878" priority="4738">
      <formula>$H246="ETAPA"</formula>
    </cfRule>
    <cfRule type="containsText" dxfId="2877" priority="4739" operator="containsText" text="Lançado">
      <formula>NOT(ISERROR(SEARCH("Lançado",P246)))</formula>
    </cfRule>
    <cfRule type="containsText" dxfId="2876" priority="4740" operator="containsText" text="N/A">
      <formula>NOT(ISERROR(SEARCH("N/A",P246)))</formula>
    </cfRule>
    <cfRule type="containsText" dxfId="2875" priority="4741" operator="containsText" text="Pendente">
      <formula>NOT(ISERROR(SEARCH("Pendente",P246)))</formula>
    </cfRule>
    <cfRule type="containsText" dxfId="2874" priority="4742" operator="containsText" text="Finalizado">
      <formula>NOT(ISERROR(SEARCH("Finalizado",P246)))</formula>
    </cfRule>
    <cfRule type="containsText" dxfId="2873" priority="4743" operator="containsText" text="em andamento">
      <formula>NOT(ISERROR(SEARCH("em andamento",P246)))</formula>
    </cfRule>
  </conditionalFormatting>
  <conditionalFormatting sqref="P247">
    <cfRule type="expression" dxfId="2872" priority="4744">
      <formula>$H247="SUBETAPA"</formula>
    </cfRule>
    <cfRule type="expression" dxfId="2871" priority="4745">
      <formula>$H247="CÉLULA CONSTRUTIVA"</formula>
    </cfRule>
    <cfRule type="expression" dxfId="2870" priority="4746">
      <formula>$H247="ETAPA"</formula>
    </cfRule>
    <cfRule type="containsText" dxfId="2869" priority="4747" operator="containsText" text="Lançado">
      <formula>NOT(ISERROR(SEARCH("Lançado",P247)))</formula>
    </cfRule>
    <cfRule type="containsText" dxfId="2868" priority="4748" operator="containsText" text="N/A">
      <formula>NOT(ISERROR(SEARCH("N/A",P247)))</formula>
    </cfRule>
    <cfRule type="containsText" dxfId="2867" priority="4749" operator="containsText" text="Pendente">
      <formula>NOT(ISERROR(SEARCH("Pendente",P247)))</formula>
    </cfRule>
    <cfRule type="containsText" dxfId="2866" priority="4750" operator="containsText" text="Finalizado">
      <formula>NOT(ISERROR(SEARCH("Finalizado",P247)))</formula>
    </cfRule>
    <cfRule type="containsText" dxfId="2865" priority="4751" operator="containsText" text="em andamento">
      <formula>NOT(ISERROR(SEARCH("em andamento",P247)))</formula>
    </cfRule>
    <cfRule type="containsText" dxfId="2864" priority="4752" operator="containsText" text="Lançado">
      <formula>NOT(ISERROR(SEARCH("Lançado",P247)))</formula>
    </cfRule>
    <cfRule type="containsText" dxfId="2863" priority="4753" operator="containsText" text="N/A">
      <formula>NOT(ISERROR(SEARCH("N/A",P247)))</formula>
    </cfRule>
    <cfRule type="containsText" dxfId="2862" priority="4754" operator="containsText" text="Pendente">
      <formula>NOT(ISERROR(SEARCH("Pendente",P247)))</formula>
    </cfRule>
    <cfRule type="containsText" dxfId="2861" priority="4755" operator="containsText" text="Finalizado">
      <formula>NOT(ISERROR(SEARCH("Finalizado",P247)))</formula>
    </cfRule>
    <cfRule type="containsText" dxfId="2860" priority="4756" operator="containsText" text="em andamento">
      <formula>NOT(ISERROR(SEARCH("em andamento",P247)))</formula>
    </cfRule>
    <cfRule type="expression" dxfId="2859" priority="4757">
      <formula>$H247="SUBETAPA"</formula>
    </cfRule>
    <cfRule type="expression" dxfId="2858" priority="4758">
      <formula>$H247="CÉLULA CONSTRUTIVA"</formula>
    </cfRule>
    <cfRule type="expression" dxfId="2857" priority="4759">
      <formula>$H247="ETAPA"</formula>
    </cfRule>
    <cfRule type="containsText" dxfId="2856" priority="4760" operator="containsText" text="Lançado">
      <formula>NOT(ISERROR(SEARCH("Lançado",P247)))</formula>
    </cfRule>
    <cfRule type="containsText" dxfId="2855" priority="4761" operator="containsText" text="N/A">
      <formula>NOT(ISERROR(SEARCH("N/A",P247)))</formula>
    </cfRule>
    <cfRule type="containsText" dxfId="2854" priority="4762" operator="containsText" text="Pendente">
      <formula>NOT(ISERROR(SEARCH("Pendente",P247)))</formula>
    </cfRule>
    <cfRule type="containsText" dxfId="2853" priority="4763" operator="containsText" text="Finalizado">
      <formula>NOT(ISERROR(SEARCH("Finalizado",P247)))</formula>
    </cfRule>
    <cfRule type="containsText" dxfId="2852" priority="4764" operator="containsText" text="em andamento">
      <formula>NOT(ISERROR(SEARCH("em andamento",P247)))</formula>
    </cfRule>
  </conditionalFormatting>
  <conditionalFormatting sqref="P248">
    <cfRule type="expression" dxfId="2851" priority="7917">
      <formula>$H248="SUBETAPA"</formula>
    </cfRule>
    <cfRule type="expression" dxfId="2850" priority="7918">
      <formula>$H248="CÉLULA CONSTRUTIVA"</formula>
    </cfRule>
    <cfRule type="expression" dxfId="2849" priority="7919">
      <formula>$H248="ETAPA"</formula>
    </cfRule>
    <cfRule type="expression" dxfId="2848" priority="7920">
      <formula>$H248="SUBETAPA"</formula>
    </cfRule>
    <cfRule type="expression" dxfId="2847" priority="7921">
      <formula>$H248="CÉLULA CONSTRUTIVA"</formula>
    </cfRule>
    <cfRule type="expression" dxfId="2846" priority="7922">
      <formula>$H248="ETAPA"</formula>
    </cfRule>
    <cfRule type="containsText" dxfId="2845" priority="7926" operator="containsText" text="Lançado">
      <formula>NOT(ISERROR(SEARCH("Lançado",P248)))</formula>
    </cfRule>
    <cfRule type="containsText" dxfId="2844" priority="7927" operator="containsText" text="N/A">
      <formula>NOT(ISERROR(SEARCH("N/A",P248)))</formula>
    </cfRule>
    <cfRule type="containsText" dxfId="2843" priority="7928" operator="containsText" text="Pendente">
      <formula>NOT(ISERROR(SEARCH("Pendente",P248)))</formula>
    </cfRule>
    <cfRule type="containsText" dxfId="2842" priority="7929" operator="containsText" text="Finalizado">
      <formula>NOT(ISERROR(SEARCH("Finalizado",P248)))</formula>
    </cfRule>
    <cfRule type="containsText" dxfId="2841" priority="7930" operator="containsText" text="em andamento">
      <formula>NOT(ISERROR(SEARCH("em andamento",P248)))</formula>
    </cfRule>
  </conditionalFormatting>
  <conditionalFormatting sqref="P249">
    <cfRule type="expression" dxfId="2840" priority="4765">
      <formula>$H249="SUBETAPA"</formula>
    </cfRule>
    <cfRule type="expression" dxfId="2839" priority="4766">
      <formula>$H249="CÉLULA CONSTRUTIVA"</formula>
    </cfRule>
    <cfRule type="expression" dxfId="2838" priority="4767">
      <formula>$H249="ETAPA"</formula>
    </cfRule>
    <cfRule type="containsText" dxfId="2837" priority="4768" operator="containsText" text="Lançado">
      <formula>NOT(ISERROR(SEARCH("Lançado",P249)))</formula>
    </cfRule>
    <cfRule type="containsText" dxfId="2836" priority="4769" operator="containsText" text="N/A">
      <formula>NOT(ISERROR(SEARCH("N/A",P249)))</formula>
    </cfRule>
    <cfRule type="containsText" dxfId="2835" priority="4770" operator="containsText" text="Pendente">
      <formula>NOT(ISERROR(SEARCH("Pendente",P249)))</formula>
    </cfRule>
    <cfRule type="containsText" dxfId="2834" priority="4771" operator="containsText" text="Finalizado">
      <formula>NOT(ISERROR(SEARCH("Finalizado",P249)))</formula>
    </cfRule>
    <cfRule type="containsText" dxfId="2833" priority="4772" operator="containsText" text="em andamento">
      <formula>NOT(ISERROR(SEARCH("em andamento",P249)))</formula>
    </cfRule>
    <cfRule type="containsText" dxfId="2832" priority="4773" operator="containsText" text="Lançado">
      <formula>NOT(ISERROR(SEARCH("Lançado",P249)))</formula>
    </cfRule>
    <cfRule type="containsText" dxfId="2831" priority="4774" operator="containsText" text="N/A">
      <formula>NOT(ISERROR(SEARCH("N/A",P249)))</formula>
    </cfRule>
    <cfRule type="containsText" dxfId="2830" priority="4775" operator="containsText" text="Pendente">
      <formula>NOT(ISERROR(SEARCH("Pendente",P249)))</formula>
    </cfRule>
    <cfRule type="containsText" dxfId="2829" priority="4776" operator="containsText" text="Finalizado">
      <formula>NOT(ISERROR(SEARCH("Finalizado",P249)))</formula>
    </cfRule>
    <cfRule type="containsText" dxfId="2828" priority="4777" operator="containsText" text="em andamento">
      <formula>NOT(ISERROR(SEARCH("em andamento",P249)))</formula>
    </cfRule>
    <cfRule type="expression" dxfId="2827" priority="4778">
      <formula>$H249="SUBETAPA"</formula>
    </cfRule>
    <cfRule type="expression" dxfId="2826" priority="4779">
      <formula>$H249="CÉLULA CONSTRUTIVA"</formula>
    </cfRule>
    <cfRule type="expression" dxfId="2825" priority="4780">
      <formula>$H249="ETAPA"</formula>
    </cfRule>
    <cfRule type="containsText" dxfId="2824" priority="4781" operator="containsText" text="Lançado">
      <formula>NOT(ISERROR(SEARCH("Lançado",P249)))</formula>
    </cfRule>
    <cfRule type="containsText" dxfId="2823" priority="4782" operator="containsText" text="N/A">
      <formula>NOT(ISERROR(SEARCH("N/A",P249)))</formula>
    </cfRule>
    <cfRule type="containsText" dxfId="2822" priority="4783" operator="containsText" text="Pendente">
      <formula>NOT(ISERROR(SEARCH("Pendente",P249)))</formula>
    </cfRule>
    <cfRule type="containsText" dxfId="2821" priority="4784" operator="containsText" text="Finalizado">
      <formula>NOT(ISERROR(SEARCH("Finalizado",P249)))</formula>
    </cfRule>
    <cfRule type="containsText" dxfId="2820" priority="4785" operator="containsText" text="em andamento">
      <formula>NOT(ISERROR(SEARCH("em andamento",P249)))</formula>
    </cfRule>
  </conditionalFormatting>
  <conditionalFormatting sqref="P250">
    <cfRule type="expression" dxfId="2819" priority="7698">
      <formula>$H250="CÉLULA CONSTRUTIVA"</formula>
    </cfRule>
    <cfRule type="expression" dxfId="2818" priority="7905">
      <formula>$H250="ETAPA"</formula>
    </cfRule>
    <cfRule type="expression" dxfId="2817" priority="7906">
      <formula>$H250="SUBETAPA"</formula>
    </cfRule>
    <cfRule type="expression" dxfId="2816" priority="7907">
      <formula>$H250="CÉLULA CONSTRUTIVA"</formula>
    </cfRule>
    <cfRule type="expression" dxfId="2815" priority="7908">
      <formula>$H250="ETAPA"</formula>
    </cfRule>
    <cfRule type="containsText" dxfId="2814" priority="7912" operator="containsText" text="Lançado">
      <formula>NOT(ISERROR(SEARCH("Lançado",P250)))</formula>
    </cfRule>
    <cfRule type="containsText" dxfId="2813" priority="7913" operator="containsText" text="N/A">
      <formula>NOT(ISERROR(SEARCH("N/A",P250)))</formula>
    </cfRule>
    <cfRule type="containsText" dxfId="2812" priority="7914" operator="containsText" text="Pendente">
      <formula>NOT(ISERROR(SEARCH("Pendente",P250)))</formula>
    </cfRule>
    <cfRule type="containsText" dxfId="2811" priority="7915" operator="containsText" text="Finalizado">
      <formula>NOT(ISERROR(SEARCH("Finalizado",P250)))</formula>
    </cfRule>
    <cfRule type="containsText" dxfId="2810" priority="7916" operator="containsText" text="em andamento">
      <formula>NOT(ISERROR(SEARCH("em andamento",P250)))</formula>
    </cfRule>
  </conditionalFormatting>
  <conditionalFormatting sqref="P250:P251">
    <cfRule type="expression" dxfId="2809" priority="6930">
      <formula>$H250="SUBETAPA"</formula>
    </cfRule>
  </conditionalFormatting>
  <conditionalFormatting sqref="P251">
    <cfRule type="expression" dxfId="2808" priority="6926">
      <formula>$H251="SUBETAPA"</formula>
    </cfRule>
    <cfRule type="expression" dxfId="2807" priority="6927">
      <formula>$H251="CÉLULA CONSTRUTIVA"</formula>
    </cfRule>
    <cfRule type="expression" dxfId="2806" priority="6929">
      <formula>$H251="ETAPA"</formula>
    </cfRule>
    <cfRule type="expression" dxfId="2805" priority="6931">
      <formula>$H251="CÉLULA CONSTRUTIVA"</formula>
    </cfRule>
    <cfRule type="expression" dxfId="2804" priority="6932">
      <formula>$H251="ETAPA"</formula>
    </cfRule>
    <cfRule type="containsText" dxfId="2803" priority="6936" operator="containsText" text="Lançado">
      <formula>NOT(ISERROR(SEARCH("Lançado",P251)))</formula>
    </cfRule>
    <cfRule type="containsText" dxfId="2802" priority="6937" operator="containsText" text="N/A">
      <formula>NOT(ISERROR(SEARCH("N/A",P251)))</formula>
    </cfRule>
    <cfRule type="containsText" dxfId="2801" priority="6938" operator="containsText" text="Pendente">
      <formula>NOT(ISERROR(SEARCH("Pendente",P251)))</formula>
    </cfRule>
    <cfRule type="containsText" dxfId="2800" priority="6939" operator="containsText" text="Finalizado">
      <formula>NOT(ISERROR(SEARCH("Finalizado",P251)))</formula>
    </cfRule>
    <cfRule type="containsText" dxfId="2799" priority="6940" operator="containsText" text="em andamento">
      <formula>NOT(ISERROR(SEARCH("em andamento",P251)))</formula>
    </cfRule>
  </conditionalFormatting>
  <conditionalFormatting sqref="P252">
    <cfRule type="containsText" dxfId="2798" priority="7668" operator="containsText" text="Lançado">
      <formula>NOT(ISERROR(SEARCH("Lançado",P252)))</formula>
    </cfRule>
    <cfRule type="containsText" dxfId="2797" priority="7669" operator="containsText" text="N/A">
      <formula>NOT(ISERROR(SEARCH("N/A",P252)))</formula>
    </cfRule>
    <cfRule type="containsText" dxfId="2796" priority="7670" operator="containsText" text="Pendente">
      <formula>NOT(ISERROR(SEARCH("Pendente",P252)))</formula>
    </cfRule>
    <cfRule type="containsText" dxfId="2795" priority="7671" operator="containsText" text="Finalizado">
      <formula>NOT(ISERROR(SEARCH("Finalizado",P252)))</formula>
    </cfRule>
    <cfRule type="containsText" dxfId="2794" priority="7672" operator="containsText" text="em andamento">
      <formula>NOT(ISERROR(SEARCH("em andamento",P252)))</formula>
    </cfRule>
  </conditionalFormatting>
  <conditionalFormatting sqref="P253">
    <cfRule type="expression" dxfId="2793" priority="4786">
      <formula>$H253="SUBETAPA"</formula>
    </cfRule>
    <cfRule type="expression" dxfId="2792" priority="4787">
      <formula>$H253="CÉLULA CONSTRUTIVA"</formula>
    </cfRule>
    <cfRule type="expression" dxfId="2791" priority="4788">
      <formula>$H253="ETAPA"</formula>
    </cfRule>
    <cfRule type="containsText" dxfId="2790" priority="4789" operator="containsText" text="Lançado">
      <formula>NOT(ISERROR(SEARCH("Lançado",P253)))</formula>
    </cfRule>
    <cfRule type="containsText" dxfId="2789" priority="4790" operator="containsText" text="N/A">
      <formula>NOT(ISERROR(SEARCH("N/A",P253)))</formula>
    </cfRule>
    <cfRule type="containsText" dxfId="2788" priority="4791" operator="containsText" text="Pendente">
      <formula>NOT(ISERROR(SEARCH("Pendente",P253)))</formula>
    </cfRule>
    <cfRule type="containsText" dxfId="2787" priority="4792" operator="containsText" text="Finalizado">
      <formula>NOT(ISERROR(SEARCH("Finalizado",P253)))</formula>
    </cfRule>
    <cfRule type="containsText" dxfId="2786" priority="4793" operator="containsText" text="em andamento">
      <formula>NOT(ISERROR(SEARCH("em andamento",P253)))</formula>
    </cfRule>
    <cfRule type="containsText" dxfId="2785" priority="4794" operator="containsText" text="Lançado">
      <formula>NOT(ISERROR(SEARCH("Lançado",P253)))</formula>
    </cfRule>
    <cfRule type="containsText" dxfId="2784" priority="4795" operator="containsText" text="N/A">
      <formula>NOT(ISERROR(SEARCH("N/A",P253)))</formula>
    </cfRule>
    <cfRule type="containsText" dxfId="2783" priority="4796" operator="containsText" text="Pendente">
      <formula>NOT(ISERROR(SEARCH("Pendente",P253)))</formula>
    </cfRule>
    <cfRule type="containsText" dxfId="2782" priority="4797" operator="containsText" text="Finalizado">
      <formula>NOT(ISERROR(SEARCH("Finalizado",P253)))</formula>
    </cfRule>
    <cfRule type="containsText" dxfId="2781" priority="4798" operator="containsText" text="em andamento">
      <formula>NOT(ISERROR(SEARCH("em andamento",P253)))</formula>
    </cfRule>
    <cfRule type="expression" dxfId="2780" priority="4799">
      <formula>$H253="SUBETAPA"</formula>
    </cfRule>
    <cfRule type="expression" dxfId="2779" priority="4800">
      <formula>$H253="CÉLULA CONSTRUTIVA"</formula>
    </cfRule>
    <cfRule type="expression" dxfId="2778" priority="4801">
      <formula>$H253="ETAPA"</formula>
    </cfRule>
    <cfRule type="containsText" dxfId="2777" priority="4802" operator="containsText" text="Lançado">
      <formula>NOT(ISERROR(SEARCH("Lançado",P253)))</formula>
    </cfRule>
    <cfRule type="containsText" dxfId="2776" priority="4803" operator="containsText" text="N/A">
      <formula>NOT(ISERROR(SEARCH("N/A",P253)))</formula>
    </cfRule>
    <cfRule type="containsText" dxfId="2775" priority="4804" operator="containsText" text="Pendente">
      <formula>NOT(ISERROR(SEARCH("Pendente",P253)))</formula>
    </cfRule>
    <cfRule type="containsText" dxfId="2774" priority="4805" operator="containsText" text="Finalizado">
      <formula>NOT(ISERROR(SEARCH("Finalizado",P253)))</formula>
    </cfRule>
    <cfRule type="containsText" dxfId="2773" priority="4806" operator="containsText" text="em andamento">
      <formula>NOT(ISERROR(SEARCH("em andamento",P253)))</formula>
    </cfRule>
  </conditionalFormatting>
  <conditionalFormatting sqref="P254 P256:P258">
    <cfRule type="containsText" dxfId="2772" priority="4399" operator="containsText" text="Pendente">
      <formula>NOT(ISERROR(SEARCH("Pendente",P254)))</formula>
    </cfRule>
    <cfRule type="containsText" dxfId="2771" priority="4400" operator="containsText" text="Finalizado">
      <formula>NOT(ISERROR(SEARCH("Finalizado",P254)))</formula>
    </cfRule>
    <cfRule type="containsText" dxfId="2770" priority="4401" operator="containsText" text="em andamento">
      <formula>NOT(ISERROR(SEARCH("em andamento",P254)))</formula>
    </cfRule>
    <cfRule type="containsText" dxfId="2769" priority="4402" operator="containsText" text="Lançado">
      <formula>NOT(ISERROR(SEARCH("Lançado",P254)))</formula>
    </cfRule>
    <cfRule type="containsText" dxfId="2768" priority="4403" operator="containsText" text="N/A">
      <formula>NOT(ISERROR(SEARCH("N/A",P254)))</formula>
    </cfRule>
    <cfRule type="containsText" dxfId="2767" priority="4404" operator="containsText" text="Pendente">
      <formula>NOT(ISERROR(SEARCH("Pendente",P254)))</formula>
    </cfRule>
    <cfRule type="containsText" dxfId="2766" priority="4405" operator="containsText" text="Finalizado">
      <formula>NOT(ISERROR(SEARCH("Finalizado",P254)))</formula>
    </cfRule>
    <cfRule type="containsText" dxfId="2765" priority="4406" operator="containsText" text="em andamento">
      <formula>NOT(ISERROR(SEARCH("em andamento",P254)))</formula>
    </cfRule>
    <cfRule type="containsText" dxfId="2764" priority="4410" operator="containsText" text="Lançado">
      <formula>NOT(ISERROR(SEARCH("Lançado",P254)))</formula>
    </cfRule>
    <cfRule type="containsText" dxfId="2763" priority="4411" operator="containsText" text="N/A">
      <formula>NOT(ISERROR(SEARCH("N/A",P254)))</formula>
    </cfRule>
    <cfRule type="containsText" dxfId="2762" priority="4412" operator="containsText" text="Pendente">
      <formula>NOT(ISERROR(SEARCH("Pendente",P254)))</formula>
    </cfRule>
    <cfRule type="containsText" dxfId="2761" priority="4413" operator="containsText" text="Finalizado">
      <formula>NOT(ISERROR(SEARCH("Finalizado",P254)))</formula>
    </cfRule>
    <cfRule type="containsText" dxfId="2760" priority="4414" operator="containsText" text="em andamento">
      <formula>NOT(ISERROR(SEARCH("em andamento",P254)))</formula>
    </cfRule>
  </conditionalFormatting>
  <conditionalFormatting sqref="P254">
    <cfRule type="expression" dxfId="2759" priority="4394">
      <formula>$H254="SUBETAPA"</formula>
    </cfRule>
    <cfRule type="expression" dxfId="2758" priority="4395">
      <formula>$H254="CÉLULA CONSTRUTIVA"</formula>
    </cfRule>
    <cfRule type="expression" dxfId="2757" priority="4396">
      <formula>$H254="ETAPA"</formula>
    </cfRule>
    <cfRule type="containsText" dxfId="2756" priority="4397" operator="containsText" text="Lançado">
      <formula>NOT(ISERROR(SEARCH("Lançado",P254)))</formula>
    </cfRule>
    <cfRule type="containsText" dxfId="2755" priority="4398" operator="containsText" text="N/A">
      <formula>NOT(ISERROR(SEARCH("N/A",P254)))</formula>
    </cfRule>
    <cfRule type="expression" dxfId="2754" priority="4407">
      <formula>$H254="SUBETAPA"</formula>
    </cfRule>
    <cfRule type="expression" dxfId="2753" priority="4408">
      <formula>$H254="CÉLULA CONSTRUTIVA"</formula>
    </cfRule>
    <cfRule type="expression" dxfId="2752" priority="4409">
      <formula>$H254="ETAPA"</formula>
    </cfRule>
  </conditionalFormatting>
  <conditionalFormatting sqref="P255 P365:P369 P397:P401 P415:P416 P423:P425 P437:P438">
    <cfRule type="containsText" dxfId="2751" priority="4370" operator="containsText" text="Lançado">
      <formula>NOT(ISERROR(SEARCH("Lançado",P255)))</formula>
    </cfRule>
    <cfRule type="containsText" dxfId="2750" priority="4371" operator="containsText" text="N/A">
      <formula>NOT(ISERROR(SEARCH("N/A",P255)))</formula>
    </cfRule>
    <cfRule type="containsText" dxfId="2749" priority="4375" operator="containsText" text="Lançado">
      <formula>NOT(ISERROR(SEARCH("Lançado",P255)))</formula>
    </cfRule>
    <cfRule type="containsText" dxfId="2748" priority="4376" operator="containsText" text="N/A">
      <formula>NOT(ISERROR(SEARCH("N/A",P255)))</formula>
    </cfRule>
  </conditionalFormatting>
  <conditionalFormatting sqref="P255 P365:P369 P397:P401 P423:P425 P437:P438 P415:P416">
    <cfRule type="expression" dxfId="2747" priority="4367">
      <formula>$H255="SUBETAPA"</formula>
    </cfRule>
    <cfRule type="expression" dxfId="2746" priority="4368">
      <formula>$H255="CÉLULA CONSTRUTIVA"</formula>
    </cfRule>
    <cfRule type="expression" dxfId="2745" priority="4369">
      <formula>$H255="ETAPA"</formula>
    </cfRule>
    <cfRule type="containsText" dxfId="2744" priority="4372" operator="containsText" text="Pendente">
      <formula>NOT(ISERROR(SEARCH("Pendente",P255)))</formula>
    </cfRule>
    <cfRule type="containsText" dxfId="2743" priority="4373" operator="containsText" text="Finalizado">
      <formula>NOT(ISERROR(SEARCH("Finalizado",P255)))</formula>
    </cfRule>
    <cfRule type="containsText" dxfId="2742" priority="4374" operator="containsText" text="em andamento">
      <formula>NOT(ISERROR(SEARCH("em andamento",P255)))</formula>
    </cfRule>
    <cfRule type="containsText" dxfId="2741" priority="4377" operator="containsText" text="Pendente">
      <formula>NOT(ISERROR(SEARCH("Pendente",P255)))</formula>
    </cfRule>
    <cfRule type="containsText" dxfId="2740" priority="4378" operator="containsText" text="Finalizado">
      <formula>NOT(ISERROR(SEARCH("Finalizado",P255)))</formula>
    </cfRule>
    <cfRule type="containsText" dxfId="2739" priority="4379" operator="containsText" text="em andamento">
      <formula>NOT(ISERROR(SEARCH("em andamento",P255)))</formula>
    </cfRule>
    <cfRule type="expression" dxfId="2738" priority="4380">
      <formula>$H255="SUBETAPA"</formula>
    </cfRule>
    <cfRule type="expression" dxfId="2737" priority="4381">
      <formula>$H255="CÉLULA CONSTRUTIVA"</formula>
    </cfRule>
    <cfRule type="expression" dxfId="2736" priority="4382">
      <formula>$H255="ETAPA"</formula>
    </cfRule>
    <cfRule type="containsText" dxfId="2735" priority="4385" operator="containsText" text="Pendente">
      <formula>NOT(ISERROR(SEARCH("Pendente",P255)))</formula>
    </cfRule>
    <cfRule type="containsText" dxfId="2734" priority="4386" operator="containsText" text="Finalizado">
      <formula>NOT(ISERROR(SEARCH("Finalizado",P255)))</formula>
    </cfRule>
    <cfRule type="containsText" dxfId="2733" priority="4387" operator="containsText" text="em andamento">
      <formula>NOT(ISERROR(SEARCH("em andamento",P255)))</formula>
    </cfRule>
  </conditionalFormatting>
  <conditionalFormatting sqref="P255:P258">
    <cfRule type="containsText" dxfId="2732" priority="4383" operator="containsText" text="Lançado">
      <formula>NOT(ISERROR(SEARCH("Lançado",P255)))</formula>
    </cfRule>
    <cfRule type="containsText" dxfId="2731" priority="4384" operator="containsText" text="N/A">
      <formula>NOT(ISERROR(SEARCH("N/A",P255)))</formula>
    </cfRule>
  </conditionalFormatting>
  <conditionalFormatting sqref="P257:P258">
    <cfRule type="containsText" dxfId="2730" priority="4426" operator="containsText" text="Lançado">
      <formula>NOT(ISERROR(SEARCH("Lançado",P257)))</formula>
    </cfRule>
    <cfRule type="containsText" dxfId="2729" priority="4427" operator="containsText" text="N/A">
      <formula>NOT(ISERROR(SEARCH("N/A",P257)))</formula>
    </cfRule>
    <cfRule type="containsText" dxfId="2728" priority="4428" operator="containsText" text="Pendente">
      <formula>NOT(ISERROR(SEARCH("Pendente",P257)))</formula>
    </cfRule>
    <cfRule type="containsText" dxfId="2727" priority="4429" operator="containsText" text="Finalizado">
      <formula>NOT(ISERROR(SEARCH("Finalizado",P257)))</formula>
    </cfRule>
    <cfRule type="containsText" dxfId="2726" priority="4430" operator="containsText" text="em andamento">
      <formula>NOT(ISERROR(SEARCH("em andamento",P257)))</formula>
    </cfRule>
    <cfRule type="containsText" dxfId="2725" priority="4431" operator="containsText" text="Lançado">
      <formula>NOT(ISERROR(SEARCH("Lançado",P257)))</formula>
    </cfRule>
    <cfRule type="containsText" dxfId="2724" priority="4432" operator="containsText" text="N/A">
      <formula>NOT(ISERROR(SEARCH("N/A",P257)))</formula>
    </cfRule>
    <cfRule type="containsText" dxfId="2723" priority="4433" operator="containsText" text="Pendente">
      <formula>NOT(ISERROR(SEARCH("Pendente",P257)))</formula>
    </cfRule>
    <cfRule type="containsText" dxfId="2722" priority="4434" operator="containsText" text="Finalizado">
      <formula>NOT(ISERROR(SEARCH("Finalizado",P257)))</formula>
    </cfRule>
    <cfRule type="containsText" dxfId="2721" priority="4435" operator="containsText" text="em andamento">
      <formula>NOT(ISERROR(SEARCH("em andamento",P257)))</formula>
    </cfRule>
    <cfRule type="containsText" dxfId="2720" priority="4436" operator="containsText" text="Lançado">
      <formula>NOT(ISERROR(SEARCH("Lançado",P257)))</formula>
    </cfRule>
    <cfRule type="containsText" dxfId="2719" priority="4437" operator="containsText" text="N/A">
      <formula>NOT(ISERROR(SEARCH("N/A",P257)))</formula>
    </cfRule>
    <cfRule type="containsText" dxfId="2718" priority="4438" operator="containsText" text="Pendente">
      <formula>NOT(ISERROR(SEARCH("Pendente",P257)))</formula>
    </cfRule>
    <cfRule type="containsText" dxfId="2717" priority="4439" operator="containsText" text="Finalizado">
      <formula>NOT(ISERROR(SEARCH("Finalizado",P257)))</formula>
    </cfRule>
    <cfRule type="containsText" dxfId="2716" priority="4440" operator="containsText" text="em andamento">
      <formula>NOT(ISERROR(SEARCH("em andamento",P257)))</formula>
    </cfRule>
  </conditionalFormatting>
  <conditionalFormatting sqref="P258">
    <cfRule type="containsText" dxfId="2715" priority="4441" operator="containsText" text="Lançado">
      <formula>NOT(ISERROR(SEARCH("Lançado",P258)))</formula>
    </cfRule>
    <cfRule type="containsText" dxfId="2714" priority="4442" operator="containsText" text="N/A">
      <formula>NOT(ISERROR(SEARCH("N/A",P258)))</formula>
    </cfRule>
    <cfRule type="containsText" dxfId="2713" priority="4443" operator="containsText" text="Pendente">
      <formula>NOT(ISERROR(SEARCH("Pendente",P258)))</formula>
    </cfRule>
    <cfRule type="containsText" dxfId="2712" priority="4444" operator="containsText" text="Finalizado">
      <formula>NOT(ISERROR(SEARCH("Finalizado",P258)))</formula>
    </cfRule>
    <cfRule type="containsText" dxfId="2711" priority="4445" operator="containsText" text="em andamento">
      <formula>NOT(ISERROR(SEARCH("em andamento",P258)))</formula>
    </cfRule>
    <cfRule type="containsText" dxfId="2710" priority="4446" operator="containsText" text="Lançado">
      <formula>NOT(ISERROR(SEARCH("Lançado",P258)))</formula>
    </cfRule>
    <cfRule type="containsText" dxfId="2709" priority="4447" operator="containsText" text="N/A">
      <formula>NOT(ISERROR(SEARCH("N/A",P258)))</formula>
    </cfRule>
    <cfRule type="containsText" dxfId="2708" priority="4448" operator="containsText" text="Pendente">
      <formula>NOT(ISERROR(SEARCH("Pendente",P258)))</formula>
    </cfRule>
    <cfRule type="containsText" dxfId="2707" priority="4449" operator="containsText" text="Finalizado">
      <formula>NOT(ISERROR(SEARCH("Finalizado",P258)))</formula>
    </cfRule>
    <cfRule type="containsText" dxfId="2706" priority="4450" operator="containsText" text="em andamento">
      <formula>NOT(ISERROR(SEARCH("em andamento",P258)))</formula>
    </cfRule>
    <cfRule type="containsText" dxfId="2705" priority="4451" operator="containsText" text="Lançado">
      <formula>NOT(ISERROR(SEARCH("Lançado",P258)))</formula>
    </cfRule>
    <cfRule type="containsText" dxfId="2704" priority="4452" operator="containsText" text="N/A">
      <formula>NOT(ISERROR(SEARCH("N/A",P258)))</formula>
    </cfRule>
    <cfRule type="containsText" dxfId="2703" priority="4453" operator="containsText" text="Pendente">
      <formula>NOT(ISERROR(SEARCH("Pendente",P258)))</formula>
    </cfRule>
    <cfRule type="containsText" dxfId="2702" priority="4454" operator="containsText" text="Finalizado">
      <formula>NOT(ISERROR(SEARCH("Finalizado",P258)))</formula>
    </cfRule>
    <cfRule type="containsText" dxfId="2701" priority="4455" operator="containsText" text="em andamento">
      <formula>NOT(ISERROR(SEARCH("em andamento",P258)))</formula>
    </cfRule>
  </conditionalFormatting>
  <conditionalFormatting sqref="P259 P261">
    <cfRule type="containsText" dxfId="2700" priority="7861" operator="containsText" text="Lançado">
      <formula>NOT(ISERROR(SEARCH("Lançado",P259)))</formula>
    </cfRule>
    <cfRule type="containsText" dxfId="2699" priority="7862" operator="containsText" text="N/A">
      <formula>NOT(ISERROR(SEARCH("N/A",P259)))</formula>
    </cfRule>
    <cfRule type="containsText" dxfId="2698" priority="7863" operator="containsText" text="Pendente">
      <formula>NOT(ISERROR(SEARCH("Pendente",P259)))</formula>
    </cfRule>
    <cfRule type="containsText" dxfId="2697" priority="7864" operator="containsText" text="Finalizado">
      <formula>NOT(ISERROR(SEARCH("Finalizado",P259)))</formula>
    </cfRule>
    <cfRule type="containsText" dxfId="2696" priority="7865" operator="containsText" text="em andamento">
      <formula>NOT(ISERROR(SEARCH("em andamento",P259)))</formula>
    </cfRule>
  </conditionalFormatting>
  <conditionalFormatting sqref="P260">
    <cfRule type="expression" dxfId="2695" priority="4807">
      <formula>$H260="SUBETAPA"</formula>
    </cfRule>
    <cfRule type="expression" dxfId="2694" priority="4808">
      <formula>$H260="CÉLULA CONSTRUTIVA"</formula>
    </cfRule>
    <cfRule type="expression" dxfId="2693" priority="4809">
      <formula>$H260="ETAPA"</formula>
    </cfRule>
    <cfRule type="containsText" dxfId="2692" priority="4810" operator="containsText" text="Lançado">
      <formula>NOT(ISERROR(SEARCH("Lançado",P260)))</formula>
    </cfRule>
    <cfRule type="containsText" dxfId="2691" priority="4811" operator="containsText" text="N/A">
      <formula>NOT(ISERROR(SEARCH("N/A",P260)))</formula>
    </cfRule>
    <cfRule type="containsText" dxfId="2690" priority="4812" operator="containsText" text="Pendente">
      <formula>NOT(ISERROR(SEARCH("Pendente",P260)))</formula>
    </cfRule>
    <cfRule type="containsText" dxfId="2689" priority="4813" operator="containsText" text="Finalizado">
      <formula>NOT(ISERROR(SEARCH("Finalizado",P260)))</formula>
    </cfRule>
    <cfRule type="containsText" dxfId="2688" priority="4814" operator="containsText" text="em andamento">
      <formula>NOT(ISERROR(SEARCH("em andamento",P260)))</formula>
    </cfRule>
    <cfRule type="containsText" dxfId="2687" priority="4815" operator="containsText" text="Lançado">
      <formula>NOT(ISERROR(SEARCH("Lançado",P260)))</formula>
    </cfRule>
    <cfRule type="containsText" dxfId="2686" priority="4816" operator="containsText" text="N/A">
      <formula>NOT(ISERROR(SEARCH("N/A",P260)))</formula>
    </cfRule>
    <cfRule type="containsText" dxfId="2685" priority="4817" operator="containsText" text="Pendente">
      <formula>NOT(ISERROR(SEARCH("Pendente",P260)))</formula>
    </cfRule>
    <cfRule type="containsText" dxfId="2684" priority="4818" operator="containsText" text="Finalizado">
      <formula>NOT(ISERROR(SEARCH("Finalizado",P260)))</formula>
    </cfRule>
    <cfRule type="containsText" dxfId="2683" priority="4819" operator="containsText" text="em andamento">
      <formula>NOT(ISERROR(SEARCH("em andamento",P260)))</formula>
    </cfRule>
    <cfRule type="expression" dxfId="2682" priority="4820">
      <formula>$H260="SUBETAPA"</formula>
    </cfRule>
    <cfRule type="expression" dxfId="2681" priority="4821">
      <formula>$H260="CÉLULA CONSTRUTIVA"</formula>
    </cfRule>
    <cfRule type="expression" dxfId="2680" priority="4822">
      <formula>$H260="ETAPA"</formula>
    </cfRule>
    <cfRule type="containsText" dxfId="2679" priority="4823" operator="containsText" text="Lançado">
      <formula>NOT(ISERROR(SEARCH("Lançado",P260)))</formula>
    </cfRule>
    <cfRule type="containsText" dxfId="2678" priority="4824" operator="containsText" text="N/A">
      <formula>NOT(ISERROR(SEARCH("N/A",P260)))</formula>
    </cfRule>
    <cfRule type="containsText" dxfId="2677" priority="4825" operator="containsText" text="Pendente">
      <formula>NOT(ISERROR(SEARCH("Pendente",P260)))</formula>
    </cfRule>
    <cfRule type="containsText" dxfId="2676" priority="4826" operator="containsText" text="Finalizado">
      <formula>NOT(ISERROR(SEARCH("Finalizado",P260)))</formula>
    </cfRule>
    <cfRule type="containsText" dxfId="2675" priority="4827" operator="containsText" text="em andamento">
      <formula>NOT(ISERROR(SEARCH("em andamento",P260)))</formula>
    </cfRule>
  </conditionalFormatting>
  <conditionalFormatting sqref="P263">
    <cfRule type="containsText" dxfId="2674" priority="7856" operator="containsText" text="Lançado">
      <formula>NOT(ISERROR(SEARCH("Lançado",P263)))</formula>
    </cfRule>
    <cfRule type="containsText" dxfId="2673" priority="7857" operator="containsText" text="N/A">
      <formula>NOT(ISERROR(SEARCH("N/A",P263)))</formula>
    </cfRule>
    <cfRule type="containsText" dxfId="2672" priority="7858" operator="containsText" text="Pendente">
      <formula>NOT(ISERROR(SEARCH("Pendente",P263)))</formula>
    </cfRule>
    <cfRule type="containsText" dxfId="2671" priority="7859" operator="containsText" text="Finalizado">
      <formula>NOT(ISERROR(SEARCH("Finalizado",P263)))</formula>
    </cfRule>
    <cfRule type="containsText" dxfId="2670" priority="7860" operator="containsText" text="em andamento">
      <formula>NOT(ISERROR(SEARCH("em andamento",P263)))</formula>
    </cfRule>
  </conditionalFormatting>
  <conditionalFormatting sqref="P264">
    <cfRule type="expression" dxfId="2669" priority="4917">
      <formula>$H264="SUBETAPA"</formula>
    </cfRule>
    <cfRule type="expression" dxfId="2668" priority="4918">
      <formula>$H264="CÉLULA CONSTRUTIVA"</formula>
    </cfRule>
    <cfRule type="expression" dxfId="2667" priority="4919">
      <formula>$H264="ETAPA"</formula>
    </cfRule>
    <cfRule type="containsText" dxfId="2666" priority="4920" operator="containsText" text="Lançado">
      <formula>NOT(ISERROR(SEARCH("Lançado",P264)))</formula>
    </cfRule>
    <cfRule type="containsText" dxfId="2665" priority="4921" operator="containsText" text="N/A">
      <formula>NOT(ISERROR(SEARCH("N/A",P264)))</formula>
    </cfRule>
    <cfRule type="containsText" dxfId="2664" priority="4922" operator="containsText" text="Pendente">
      <formula>NOT(ISERROR(SEARCH("Pendente",P264)))</formula>
    </cfRule>
    <cfRule type="containsText" dxfId="2663" priority="4923" operator="containsText" text="Finalizado">
      <formula>NOT(ISERROR(SEARCH("Finalizado",P264)))</formula>
    </cfRule>
    <cfRule type="containsText" dxfId="2662" priority="4924" operator="containsText" text="em andamento">
      <formula>NOT(ISERROR(SEARCH("em andamento",P264)))</formula>
    </cfRule>
    <cfRule type="containsText" dxfId="2661" priority="4925" operator="containsText" text="Lançado">
      <formula>NOT(ISERROR(SEARCH("Lançado",P264)))</formula>
    </cfRule>
    <cfRule type="containsText" dxfId="2660" priority="4926" operator="containsText" text="N/A">
      <formula>NOT(ISERROR(SEARCH("N/A",P264)))</formula>
    </cfRule>
    <cfRule type="containsText" dxfId="2659" priority="4927" operator="containsText" text="Pendente">
      <formula>NOT(ISERROR(SEARCH("Pendente",P264)))</formula>
    </cfRule>
    <cfRule type="containsText" dxfId="2658" priority="4928" operator="containsText" text="Finalizado">
      <formula>NOT(ISERROR(SEARCH("Finalizado",P264)))</formula>
    </cfRule>
    <cfRule type="containsText" dxfId="2657" priority="4929" operator="containsText" text="em andamento">
      <formula>NOT(ISERROR(SEARCH("em andamento",P264)))</formula>
    </cfRule>
    <cfRule type="expression" dxfId="2656" priority="4930">
      <formula>$H264="SUBETAPA"</formula>
    </cfRule>
    <cfRule type="expression" dxfId="2655" priority="4931">
      <formula>$H264="CÉLULA CONSTRUTIVA"</formula>
    </cfRule>
    <cfRule type="expression" dxfId="2654" priority="4932">
      <formula>$H264="ETAPA"</formula>
    </cfRule>
    <cfRule type="containsText" dxfId="2653" priority="4933" operator="containsText" text="Lançado">
      <formula>NOT(ISERROR(SEARCH("Lançado",P264)))</formula>
    </cfRule>
    <cfRule type="containsText" dxfId="2652" priority="4934" operator="containsText" text="N/A">
      <formula>NOT(ISERROR(SEARCH("N/A",P264)))</formula>
    </cfRule>
    <cfRule type="containsText" dxfId="2651" priority="4935" operator="containsText" text="Pendente">
      <formula>NOT(ISERROR(SEARCH("Pendente",P264)))</formula>
    </cfRule>
    <cfRule type="containsText" dxfId="2650" priority="4936" operator="containsText" text="Finalizado">
      <formula>NOT(ISERROR(SEARCH("Finalizado",P264)))</formula>
    </cfRule>
    <cfRule type="containsText" dxfId="2649" priority="4937" operator="containsText" text="em andamento">
      <formula>NOT(ISERROR(SEARCH("em andamento",P264)))</formula>
    </cfRule>
  </conditionalFormatting>
  <conditionalFormatting sqref="P266">
    <cfRule type="expression" dxfId="2648" priority="4896">
      <formula>$H266="SUBETAPA"</formula>
    </cfRule>
    <cfRule type="expression" dxfId="2647" priority="4897">
      <formula>$H266="CÉLULA CONSTRUTIVA"</formula>
    </cfRule>
    <cfRule type="expression" dxfId="2646" priority="4898">
      <formula>$H266="ETAPA"</formula>
    </cfRule>
    <cfRule type="containsText" dxfId="2645" priority="4899" operator="containsText" text="Lançado">
      <formula>NOT(ISERROR(SEARCH("Lançado",P266)))</formula>
    </cfRule>
    <cfRule type="containsText" dxfId="2644" priority="4900" operator="containsText" text="N/A">
      <formula>NOT(ISERROR(SEARCH("N/A",P266)))</formula>
    </cfRule>
    <cfRule type="containsText" dxfId="2643" priority="4901" operator="containsText" text="Pendente">
      <formula>NOT(ISERROR(SEARCH("Pendente",P266)))</formula>
    </cfRule>
    <cfRule type="containsText" dxfId="2642" priority="4902" operator="containsText" text="Finalizado">
      <formula>NOT(ISERROR(SEARCH("Finalizado",P266)))</formula>
    </cfRule>
    <cfRule type="containsText" dxfId="2641" priority="4903" operator="containsText" text="em andamento">
      <formula>NOT(ISERROR(SEARCH("em andamento",P266)))</formula>
    </cfRule>
    <cfRule type="containsText" dxfId="2640" priority="4904" operator="containsText" text="Lançado">
      <formula>NOT(ISERROR(SEARCH("Lançado",P266)))</formula>
    </cfRule>
    <cfRule type="containsText" dxfId="2639" priority="4905" operator="containsText" text="N/A">
      <formula>NOT(ISERROR(SEARCH("N/A",P266)))</formula>
    </cfRule>
    <cfRule type="containsText" dxfId="2638" priority="4906" operator="containsText" text="Pendente">
      <formula>NOT(ISERROR(SEARCH("Pendente",P266)))</formula>
    </cfRule>
    <cfRule type="containsText" dxfId="2637" priority="4907" operator="containsText" text="Finalizado">
      <formula>NOT(ISERROR(SEARCH("Finalizado",P266)))</formula>
    </cfRule>
    <cfRule type="containsText" dxfId="2636" priority="4908" operator="containsText" text="em andamento">
      <formula>NOT(ISERROR(SEARCH("em andamento",P266)))</formula>
    </cfRule>
    <cfRule type="expression" dxfId="2635" priority="4909">
      <formula>$H266="SUBETAPA"</formula>
    </cfRule>
    <cfRule type="expression" dxfId="2634" priority="4910">
      <formula>$H266="CÉLULA CONSTRUTIVA"</formula>
    </cfRule>
    <cfRule type="expression" dxfId="2633" priority="4911">
      <formula>$H266="ETAPA"</formula>
    </cfRule>
    <cfRule type="containsText" dxfId="2632" priority="4912" operator="containsText" text="Lançado">
      <formula>NOT(ISERROR(SEARCH("Lançado",P266)))</formula>
    </cfRule>
    <cfRule type="containsText" dxfId="2631" priority="4913" operator="containsText" text="N/A">
      <formula>NOT(ISERROR(SEARCH("N/A",P266)))</formula>
    </cfRule>
    <cfRule type="containsText" dxfId="2630" priority="4914" operator="containsText" text="Pendente">
      <formula>NOT(ISERROR(SEARCH("Pendente",P266)))</formula>
    </cfRule>
    <cfRule type="containsText" dxfId="2629" priority="4915" operator="containsText" text="Finalizado">
      <formula>NOT(ISERROR(SEARCH("Finalizado",P266)))</formula>
    </cfRule>
    <cfRule type="containsText" dxfId="2628" priority="4916" operator="containsText" text="em andamento">
      <formula>NOT(ISERROR(SEARCH("em andamento",P266)))</formula>
    </cfRule>
  </conditionalFormatting>
  <conditionalFormatting sqref="P267">
    <cfRule type="expression" dxfId="2627" priority="4875">
      <formula>$H267="SUBETAPA"</formula>
    </cfRule>
    <cfRule type="expression" dxfId="2626" priority="4876">
      <formula>$H267="CÉLULA CONSTRUTIVA"</formula>
    </cfRule>
    <cfRule type="expression" dxfId="2625" priority="4877">
      <formula>$H267="ETAPA"</formula>
    </cfRule>
    <cfRule type="containsText" dxfId="2624" priority="4878" operator="containsText" text="Lançado">
      <formula>NOT(ISERROR(SEARCH("Lançado",P267)))</formula>
    </cfRule>
    <cfRule type="containsText" dxfId="2623" priority="4879" operator="containsText" text="N/A">
      <formula>NOT(ISERROR(SEARCH("N/A",P267)))</formula>
    </cfRule>
    <cfRule type="containsText" dxfId="2622" priority="4880" operator="containsText" text="Pendente">
      <formula>NOT(ISERROR(SEARCH("Pendente",P267)))</formula>
    </cfRule>
    <cfRule type="containsText" dxfId="2621" priority="4881" operator="containsText" text="Finalizado">
      <formula>NOT(ISERROR(SEARCH("Finalizado",P267)))</formula>
    </cfRule>
    <cfRule type="containsText" dxfId="2620" priority="4882" operator="containsText" text="em andamento">
      <formula>NOT(ISERROR(SEARCH("em andamento",P267)))</formula>
    </cfRule>
    <cfRule type="containsText" dxfId="2619" priority="4883" operator="containsText" text="Lançado">
      <formula>NOT(ISERROR(SEARCH("Lançado",P267)))</formula>
    </cfRule>
    <cfRule type="containsText" dxfId="2618" priority="4884" operator="containsText" text="N/A">
      <formula>NOT(ISERROR(SEARCH("N/A",P267)))</formula>
    </cfRule>
    <cfRule type="containsText" dxfId="2617" priority="4885" operator="containsText" text="Pendente">
      <formula>NOT(ISERROR(SEARCH("Pendente",P267)))</formula>
    </cfRule>
    <cfRule type="containsText" dxfId="2616" priority="4886" operator="containsText" text="Finalizado">
      <formula>NOT(ISERROR(SEARCH("Finalizado",P267)))</formula>
    </cfRule>
    <cfRule type="containsText" dxfId="2615" priority="4887" operator="containsText" text="em andamento">
      <formula>NOT(ISERROR(SEARCH("em andamento",P267)))</formula>
    </cfRule>
    <cfRule type="expression" dxfId="2614" priority="4888">
      <formula>$H267="SUBETAPA"</formula>
    </cfRule>
    <cfRule type="expression" dxfId="2613" priority="4889">
      <formula>$H267="CÉLULA CONSTRUTIVA"</formula>
    </cfRule>
    <cfRule type="expression" dxfId="2612" priority="4890">
      <formula>$H267="ETAPA"</formula>
    </cfRule>
    <cfRule type="containsText" dxfId="2611" priority="4891" operator="containsText" text="Lançado">
      <formula>NOT(ISERROR(SEARCH("Lançado",P267)))</formula>
    </cfRule>
    <cfRule type="containsText" dxfId="2610" priority="4892" operator="containsText" text="N/A">
      <formula>NOT(ISERROR(SEARCH("N/A",P267)))</formula>
    </cfRule>
    <cfRule type="containsText" dxfId="2609" priority="4893" operator="containsText" text="Pendente">
      <formula>NOT(ISERROR(SEARCH("Pendente",P267)))</formula>
    </cfRule>
    <cfRule type="containsText" dxfId="2608" priority="4894" operator="containsText" text="Finalizado">
      <formula>NOT(ISERROR(SEARCH("Finalizado",P267)))</formula>
    </cfRule>
    <cfRule type="containsText" dxfId="2607" priority="4895" operator="containsText" text="em andamento">
      <formula>NOT(ISERROR(SEARCH("em andamento",P267)))</formula>
    </cfRule>
  </conditionalFormatting>
  <conditionalFormatting sqref="P268">
    <cfRule type="containsText" dxfId="2606" priority="7540" operator="containsText" text="Lançado">
      <formula>NOT(ISERROR(SEARCH("Lançado",P268)))</formula>
    </cfRule>
    <cfRule type="containsText" dxfId="2605" priority="7541" operator="containsText" text="N/A">
      <formula>NOT(ISERROR(SEARCH("N/A",P268)))</formula>
    </cfRule>
    <cfRule type="containsText" dxfId="2604" priority="7542" operator="containsText" text="Pendente">
      <formula>NOT(ISERROR(SEARCH("Pendente",P268)))</formula>
    </cfRule>
    <cfRule type="containsText" dxfId="2603" priority="7543" operator="containsText" text="Finalizado">
      <formula>NOT(ISERROR(SEARCH("Finalizado",P268)))</formula>
    </cfRule>
    <cfRule type="containsText" dxfId="2602" priority="7544" operator="containsText" text="em andamento">
      <formula>NOT(ISERROR(SEARCH("em andamento",P268)))</formula>
    </cfRule>
  </conditionalFormatting>
  <conditionalFormatting sqref="P269">
    <cfRule type="expression" dxfId="2601" priority="4854">
      <formula>$H269="SUBETAPA"</formula>
    </cfRule>
    <cfRule type="expression" dxfId="2600" priority="4855">
      <formula>$H269="CÉLULA CONSTRUTIVA"</formula>
    </cfRule>
    <cfRule type="expression" dxfId="2599" priority="4856">
      <formula>$H269="ETAPA"</formula>
    </cfRule>
    <cfRule type="containsText" dxfId="2598" priority="4857" operator="containsText" text="Lançado">
      <formula>NOT(ISERROR(SEARCH("Lançado",P269)))</formula>
    </cfRule>
    <cfRule type="containsText" dxfId="2597" priority="4858" operator="containsText" text="N/A">
      <formula>NOT(ISERROR(SEARCH("N/A",P269)))</formula>
    </cfRule>
    <cfRule type="containsText" dxfId="2596" priority="4859" operator="containsText" text="Pendente">
      <formula>NOT(ISERROR(SEARCH("Pendente",P269)))</formula>
    </cfRule>
    <cfRule type="containsText" dxfId="2595" priority="4860" operator="containsText" text="Finalizado">
      <formula>NOT(ISERROR(SEARCH("Finalizado",P269)))</formula>
    </cfRule>
    <cfRule type="containsText" dxfId="2594" priority="4861" operator="containsText" text="em andamento">
      <formula>NOT(ISERROR(SEARCH("em andamento",P269)))</formula>
    </cfRule>
    <cfRule type="containsText" dxfId="2593" priority="4862" operator="containsText" text="Lançado">
      <formula>NOT(ISERROR(SEARCH("Lançado",P269)))</formula>
    </cfRule>
    <cfRule type="containsText" dxfId="2592" priority="4863" operator="containsText" text="N/A">
      <formula>NOT(ISERROR(SEARCH("N/A",P269)))</formula>
    </cfRule>
    <cfRule type="containsText" dxfId="2591" priority="4864" operator="containsText" text="Pendente">
      <formula>NOT(ISERROR(SEARCH("Pendente",P269)))</formula>
    </cfRule>
    <cfRule type="containsText" dxfId="2590" priority="4865" operator="containsText" text="Finalizado">
      <formula>NOT(ISERROR(SEARCH("Finalizado",P269)))</formula>
    </cfRule>
    <cfRule type="containsText" dxfId="2589" priority="4866" operator="containsText" text="em andamento">
      <formula>NOT(ISERROR(SEARCH("em andamento",P269)))</formula>
    </cfRule>
    <cfRule type="expression" dxfId="2588" priority="4867">
      <formula>$H269="SUBETAPA"</formula>
    </cfRule>
    <cfRule type="expression" dxfId="2587" priority="4868">
      <formula>$H269="CÉLULA CONSTRUTIVA"</formula>
    </cfRule>
    <cfRule type="expression" dxfId="2586" priority="4869">
      <formula>$H269="ETAPA"</formula>
    </cfRule>
    <cfRule type="containsText" dxfId="2585" priority="4870" operator="containsText" text="Lançado">
      <formula>NOT(ISERROR(SEARCH("Lançado",P269)))</formula>
    </cfRule>
    <cfRule type="containsText" dxfId="2584" priority="4871" operator="containsText" text="N/A">
      <formula>NOT(ISERROR(SEARCH("N/A",P269)))</formula>
    </cfRule>
    <cfRule type="containsText" dxfId="2583" priority="4872" operator="containsText" text="Pendente">
      <formula>NOT(ISERROR(SEARCH("Pendente",P269)))</formula>
    </cfRule>
    <cfRule type="containsText" dxfId="2582" priority="4873" operator="containsText" text="Finalizado">
      <formula>NOT(ISERROR(SEARCH("Finalizado",P269)))</formula>
    </cfRule>
    <cfRule type="containsText" dxfId="2581" priority="4874" operator="containsText" text="em andamento">
      <formula>NOT(ISERROR(SEARCH("em andamento",P269)))</formula>
    </cfRule>
  </conditionalFormatting>
  <conditionalFormatting sqref="P270 P272">
    <cfRule type="expression" dxfId="2580" priority="7884">
      <formula>$H270="SUBETAPA"</formula>
    </cfRule>
    <cfRule type="expression" dxfId="2579" priority="7885">
      <formula>$H270="CÉLULA CONSTRUTIVA"</formula>
    </cfRule>
    <cfRule type="expression" dxfId="2578" priority="7886">
      <formula>$H270="ETAPA"</formula>
    </cfRule>
    <cfRule type="containsText" dxfId="2577" priority="7887" operator="containsText" text="Lançado">
      <formula>NOT(ISERROR(SEARCH("Lançado",P270)))</formula>
    </cfRule>
    <cfRule type="containsText" dxfId="2576" priority="7888" operator="containsText" text="N/A">
      <formula>NOT(ISERROR(SEARCH("N/A",P270)))</formula>
    </cfRule>
    <cfRule type="containsText" dxfId="2575" priority="7889" operator="containsText" text="Pendente">
      <formula>NOT(ISERROR(SEARCH("Pendente",P270)))</formula>
    </cfRule>
    <cfRule type="containsText" dxfId="2574" priority="7890" operator="containsText" text="Finalizado">
      <formula>NOT(ISERROR(SEARCH("Finalizado",P270)))</formula>
    </cfRule>
    <cfRule type="containsText" dxfId="2573" priority="7891" operator="containsText" text="em andamento">
      <formula>NOT(ISERROR(SEARCH("em andamento",P270)))</formula>
    </cfRule>
  </conditionalFormatting>
  <conditionalFormatting sqref="P275">
    <cfRule type="expression" dxfId="2572" priority="7880">
      <formula>$H275="CÉLULA CONSTRUTIVA"</formula>
    </cfRule>
    <cfRule type="expression" dxfId="2571" priority="7881">
      <formula>$H275="ETAPA"</formula>
    </cfRule>
    <cfRule type="expression" dxfId="2570" priority="7959">
      <formula>$H275="SUBETAPA"</formula>
    </cfRule>
    <cfRule type="expression" dxfId="2569" priority="7960">
      <formula>$H275="CÉLULA CONSTRUTIVA"</formula>
    </cfRule>
    <cfRule type="expression" dxfId="2568" priority="7961">
      <formula>$H275="ETAPA"</formula>
    </cfRule>
  </conditionalFormatting>
  <conditionalFormatting sqref="P276:P277">
    <cfRule type="expression" dxfId="2567" priority="5678">
      <formula>$H276="SUBETAPA"</formula>
    </cfRule>
    <cfRule type="expression" dxfId="2566" priority="5679">
      <formula>$H276="CÉLULA CONSTRUTIVA"</formula>
    </cfRule>
    <cfRule type="expression" dxfId="2565" priority="5680">
      <formula>$H276="ETAPA"</formula>
    </cfRule>
    <cfRule type="containsText" dxfId="2564" priority="5681" operator="containsText" text="Lançado">
      <formula>NOT(ISERROR(SEARCH("Lançado",P276)))</formula>
    </cfRule>
    <cfRule type="containsText" dxfId="2563" priority="5682" operator="containsText" text="N/A">
      <formula>NOT(ISERROR(SEARCH("N/A",P276)))</formula>
    </cfRule>
    <cfRule type="containsText" dxfId="2562" priority="5683" operator="containsText" text="Pendente">
      <formula>NOT(ISERROR(SEARCH("Pendente",P276)))</formula>
    </cfRule>
    <cfRule type="containsText" dxfId="2561" priority="5684" operator="containsText" text="Finalizado">
      <formula>NOT(ISERROR(SEARCH("Finalizado",P276)))</formula>
    </cfRule>
    <cfRule type="containsText" dxfId="2560" priority="5685" operator="containsText" text="em andamento">
      <formula>NOT(ISERROR(SEARCH("em andamento",P276)))</formula>
    </cfRule>
    <cfRule type="containsText" dxfId="2559" priority="5686" operator="containsText" text="Lançado">
      <formula>NOT(ISERROR(SEARCH("Lançado",P276)))</formula>
    </cfRule>
    <cfRule type="containsText" dxfId="2558" priority="5687" operator="containsText" text="N/A">
      <formula>NOT(ISERROR(SEARCH("N/A",P276)))</formula>
    </cfRule>
    <cfRule type="containsText" dxfId="2557" priority="5688" operator="containsText" text="Pendente">
      <formula>NOT(ISERROR(SEARCH("Pendente",P276)))</formula>
    </cfRule>
    <cfRule type="containsText" dxfId="2556" priority="5689" operator="containsText" text="Finalizado">
      <formula>NOT(ISERROR(SEARCH("Finalizado",P276)))</formula>
    </cfRule>
    <cfRule type="containsText" dxfId="2555" priority="5690" operator="containsText" text="em andamento">
      <formula>NOT(ISERROR(SEARCH("em andamento",P276)))</formula>
    </cfRule>
    <cfRule type="expression" dxfId="2554" priority="5691">
      <formula>$H276="SUBETAPA"</formula>
    </cfRule>
    <cfRule type="expression" dxfId="2553" priority="5692">
      <formula>$H276="CÉLULA CONSTRUTIVA"</formula>
    </cfRule>
    <cfRule type="expression" dxfId="2552" priority="5693">
      <formula>$H276="ETAPA"</formula>
    </cfRule>
    <cfRule type="containsText" dxfId="2551" priority="5694" operator="containsText" text="Lançado">
      <formula>NOT(ISERROR(SEARCH("Lançado",P276)))</formula>
    </cfRule>
    <cfRule type="containsText" dxfId="2550" priority="5695" operator="containsText" text="N/A">
      <formula>NOT(ISERROR(SEARCH("N/A",P276)))</formula>
    </cfRule>
    <cfRule type="containsText" dxfId="2549" priority="5696" operator="containsText" text="Pendente">
      <formula>NOT(ISERROR(SEARCH("Pendente",P276)))</formula>
    </cfRule>
    <cfRule type="containsText" dxfId="2548" priority="5697" operator="containsText" text="Finalizado">
      <formula>NOT(ISERROR(SEARCH("Finalizado",P276)))</formula>
    </cfRule>
    <cfRule type="containsText" dxfId="2547" priority="5698" operator="containsText" text="em andamento">
      <formula>NOT(ISERROR(SEARCH("em andamento",P276)))</formula>
    </cfRule>
  </conditionalFormatting>
  <conditionalFormatting sqref="P278 O287:P287">
    <cfRule type="expression" dxfId="2546" priority="7381">
      <formula>$H278="SUBETAPA"</formula>
    </cfRule>
  </conditionalFormatting>
  <conditionalFormatting sqref="P278 P287">
    <cfRule type="expression" dxfId="2545" priority="7382">
      <formula>$H278="CÉLULA CONSTRUTIVA"</formula>
    </cfRule>
    <cfRule type="expression" dxfId="2544" priority="7383">
      <formula>$H278="ETAPA"</formula>
    </cfRule>
    <cfRule type="containsText" dxfId="2543" priority="7384" operator="containsText" text="Lançado">
      <formula>NOT(ISERROR(SEARCH("Lançado",P278)))</formula>
    </cfRule>
    <cfRule type="containsText" dxfId="2542" priority="7385" operator="containsText" text="N/A">
      <formula>NOT(ISERROR(SEARCH("N/A",P278)))</formula>
    </cfRule>
    <cfRule type="containsText" dxfId="2541" priority="7386" operator="containsText" text="Pendente">
      <formula>NOT(ISERROR(SEARCH("Pendente",P278)))</formula>
    </cfRule>
    <cfRule type="containsText" dxfId="2540" priority="7387" operator="containsText" text="Finalizado">
      <formula>NOT(ISERROR(SEARCH("Finalizado",P278)))</formula>
    </cfRule>
    <cfRule type="containsText" dxfId="2539" priority="7388" operator="containsText" text="em andamento">
      <formula>NOT(ISERROR(SEARCH("em andamento",P278)))</formula>
    </cfRule>
  </conditionalFormatting>
  <conditionalFormatting sqref="P278">
    <cfRule type="expression" dxfId="2538" priority="7375">
      <formula>$H278="SUBETAPA"</formula>
    </cfRule>
    <cfRule type="expression" dxfId="2537" priority="7376">
      <formula>$H278="CÉLULA CONSTRUTIVA"</formula>
    </cfRule>
    <cfRule type="expression" dxfId="2536" priority="7377">
      <formula>$H278="ETAPA"</formula>
    </cfRule>
    <cfRule type="expression" dxfId="2535" priority="7378">
      <formula>$H278="SUBETAPA"</formula>
    </cfRule>
    <cfRule type="expression" dxfId="2534" priority="7379">
      <formula>$H278="CÉLULA CONSTRUTIVA"</formula>
    </cfRule>
    <cfRule type="expression" dxfId="2533" priority="7380">
      <formula>$H278="ETAPA"</formula>
    </cfRule>
  </conditionalFormatting>
  <conditionalFormatting sqref="P279:P282">
    <cfRule type="expression" dxfId="2532" priority="5636">
      <formula>$H279="SUBETAPA"</formula>
    </cfRule>
    <cfRule type="expression" dxfId="2531" priority="5637">
      <formula>$H279="CÉLULA CONSTRUTIVA"</formula>
    </cfRule>
    <cfRule type="expression" dxfId="2530" priority="5638">
      <formula>$H279="ETAPA"</formula>
    </cfRule>
    <cfRule type="containsText" dxfId="2529" priority="5639" operator="containsText" text="Lançado">
      <formula>NOT(ISERROR(SEARCH("Lançado",P279)))</formula>
    </cfRule>
    <cfRule type="containsText" dxfId="2528" priority="5640" operator="containsText" text="N/A">
      <formula>NOT(ISERROR(SEARCH("N/A",P279)))</formula>
    </cfRule>
    <cfRule type="containsText" dxfId="2527" priority="5641" operator="containsText" text="Pendente">
      <formula>NOT(ISERROR(SEARCH("Pendente",P279)))</formula>
    </cfRule>
    <cfRule type="containsText" dxfId="2526" priority="5642" operator="containsText" text="Finalizado">
      <formula>NOT(ISERROR(SEARCH("Finalizado",P279)))</formula>
    </cfRule>
    <cfRule type="containsText" dxfId="2525" priority="5643" operator="containsText" text="em andamento">
      <formula>NOT(ISERROR(SEARCH("em andamento",P279)))</formula>
    </cfRule>
    <cfRule type="containsText" dxfId="2524" priority="5644" operator="containsText" text="Lançado">
      <formula>NOT(ISERROR(SEARCH("Lançado",P279)))</formula>
    </cfRule>
    <cfRule type="containsText" dxfId="2523" priority="5645" operator="containsText" text="N/A">
      <formula>NOT(ISERROR(SEARCH("N/A",P279)))</formula>
    </cfRule>
    <cfRule type="containsText" dxfId="2522" priority="5646" operator="containsText" text="Pendente">
      <formula>NOT(ISERROR(SEARCH("Pendente",P279)))</formula>
    </cfRule>
    <cfRule type="containsText" dxfId="2521" priority="5647" operator="containsText" text="Finalizado">
      <formula>NOT(ISERROR(SEARCH("Finalizado",P279)))</formula>
    </cfRule>
    <cfRule type="containsText" dxfId="2520" priority="5648" operator="containsText" text="em andamento">
      <formula>NOT(ISERROR(SEARCH("em andamento",P279)))</formula>
    </cfRule>
    <cfRule type="expression" dxfId="2519" priority="5649">
      <formula>$H279="SUBETAPA"</formula>
    </cfRule>
    <cfRule type="expression" dxfId="2518" priority="5650">
      <formula>$H279="CÉLULA CONSTRUTIVA"</formula>
    </cfRule>
    <cfRule type="expression" dxfId="2517" priority="5651">
      <formula>$H279="ETAPA"</formula>
    </cfRule>
    <cfRule type="containsText" dxfId="2516" priority="5652" operator="containsText" text="Lançado">
      <formula>NOT(ISERROR(SEARCH("Lançado",P279)))</formula>
    </cfRule>
    <cfRule type="containsText" dxfId="2515" priority="5653" operator="containsText" text="N/A">
      <formula>NOT(ISERROR(SEARCH("N/A",P279)))</formula>
    </cfRule>
    <cfRule type="containsText" dxfId="2514" priority="5654" operator="containsText" text="Pendente">
      <formula>NOT(ISERROR(SEARCH("Pendente",P279)))</formula>
    </cfRule>
    <cfRule type="containsText" dxfId="2513" priority="5655" operator="containsText" text="Finalizado">
      <formula>NOT(ISERROR(SEARCH("Finalizado",P279)))</formula>
    </cfRule>
    <cfRule type="containsText" dxfId="2512" priority="5656" operator="containsText" text="em andamento">
      <formula>NOT(ISERROR(SEARCH("em andamento",P279)))</formula>
    </cfRule>
  </conditionalFormatting>
  <conditionalFormatting sqref="P283">
    <cfRule type="expression" dxfId="2511" priority="6904">
      <formula>$H283="SUBETAPA"</formula>
    </cfRule>
    <cfRule type="expression" dxfId="2510" priority="6905">
      <formula>$H283="CÉLULA CONSTRUTIVA"</formula>
    </cfRule>
    <cfRule type="expression" dxfId="2509" priority="6906">
      <formula>$H283="ETAPA"</formula>
    </cfRule>
    <cfRule type="expression" dxfId="2508" priority="6907">
      <formula>$H283="SUBETAPA"</formula>
    </cfRule>
    <cfRule type="expression" dxfId="2507" priority="6908">
      <formula>$H283="CÉLULA CONSTRUTIVA"</formula>
    </cfRule>
    <cfRule type="expression" dxfId="2506" priority="6909">
      <formula>$H283="ETAPA"</formula>
    </cfRule>
    <cfRule type="expression" dxfId="2505" priority="6910">
      <formula>$H283="SUBETAPA"</formula>
    </cfRule>
    <cfRule type="expression" dxfId="2504" priority="6911">
      <formula>$H283="CÉLULA CONSTRUTIVA"</formula>
    </cfRule>
    <cfRule type="expression" dxfId="2503" priority="6912">
      <formula>$H283="ETAPA"</formula>
    </cfRule>
    <cfRule type="containsText" dxfId="2502" priority="6913" operator="containsText" text="Lançado">
      <formula>NOT(ISERROR(SEARCH("Lançado",P283)))</formula>
    </cfRule>
    <cfRule type="containsText" dxfId="2501" priority="6914" operator="containsText" text="N/A">
      <formula>NOT(ISERROR(SEARCH("N/A",P283)))</formula>
    </cfRule>
    <cfRule type="containsText" dxfId="2500" priority="6915" operator="containsText" text="Pendente">
      <formula>NOT(ISERROR(SEARCH("Pendente",P283)))</formula>
    </cfRule>
    <cfRule type="containsText" dxfId="2499" priority="6916" operator="containsText" text="Finalizado">
      <formula>NOT(ISERROR(SEARCH("Finalizado",P283)))</formula>
    </cfRule>
    <cfRule type="containsText" dxfId="2498" priority="6917" operator="containsText" text="em andamento">
      <formula>NOT(ISERROR(SEARCH("em andamento",P283)))</formula>
    </cfRule>
  </conditionalFormatting>
  <conditionalFormatting sqref="P284:P286">
    <cfRule type="expression" dxfId="2497" priority="5615">
      <formula>$H284="SUBETAPA"</formula>
    </cfRule>
    <cfRule type="expression" dxfId="2496" priority="5616">
      <formula>$H284="CÉLULA CONSTRUTIVA"</formula>
    </cfRule>
    <cfRule type="expression" dxfId="2495" priority="5617">
      <formula>$H284="ETAPA"</formula>
    </cfRule>
    <cfRule type="containsText" dxfId="2494" priority="5618" operator="containsText" text="Lançado">
      <formula>NOT(ISERROR(SEARCH("Lançado",P284)))</formula>
    </cfRule>
    <cfRule type="containsText" dxfId="2493" priority="5619" operator="containsText" text="N/A">
      <formula>NOT(ISERROR(SEARCH("N/A",P284)))</formula>
    </cfRule>
    <cfRule type="containsText" dxfId="2492" priority="5620" operator="containsText" text="Pendente">
      <formula>NOT(ISERROR(SEARCH("Pendente",P284)))</formula>
    </cfRule>
    <cfRule type="containsText" dxfId="2491" priority="5621" operator="containsText" text="Finalizado">
      <formula>NOT(ISERROR(SEARCH("Finalizado",P284)))</formula>
    </cfRule>
    <cfRule type="containsText" dxfId="2490" priority="5622" operator="containsText" text="em andamento">
      <formula>NOT(ISERROR(SEARCH("em andamento",P284)))</formula>
    </cfRule>
    <cfRule type="containsText" dxfId="2489" priority="5623" operator="containsText" text="Lançado">
      <formula>NOT(ISERROR(SEARCH("Lançado",P284)))</formula>
    </cfRule>
    <cfRule type="containsText" dxfId="2488" priority="5624" operator="containsText" text="N/A">
      <formula>NOT(ISERROR(SEARCH("N/A",P284)))</formula>
    </cfRule>
    <cfRule type="containsText" dxfId="2487" priority="5625" operator="containsText" text="Pendente">
      <formula>NOT(ISERROR(SEARCH("Pendente",P284)))</formula>
    </cfRule>
    <cfRule type="containsText" dxfId="2486" priority="5626" operator="containsText" text="Finalizado">
      <formula>NOT(ISERROR(SEARCH("Finalizado",P284)))</formula>
    </cfRule>
    <cfRule type="containsText" dxfId="2485" priority="5627" operator="containsText" text="em andamento">
      <formula>NOT(ISERROR(SEARCH("em andamento",P284)))</formula>
    </cfRule>
    <cfRule type="expression" dxfId="2484" priority="5628">
      <formula>$H284="SUBETAPA"</formula>
    </cfRule>
    <cfRule type="expression" dxfId="2483" priority="5629">
      <formula>$H284="CÉLULA CONSTRUTIVA"</formula>
    </cfRule>
    <cfRule type="expression" dxfId="2482" priority="5630">
      <formula>$H284="ETAPA"</formula>
    </cfRule>
    <cfRule type="containsText" dxfId="2481" priority="5631" operator="containsText" text="Lançado">
      <formula>NOT(ISERROR(SEARCH("Lançado",P284)))</formula>
    </cfRule>
    <cfRule type="containsText" dxfId="2480" priority="5632" operator="containsText" text="N/A">
      <formula>NOT(ISERROR(SEARCH("N/A",P284)))</formula>
    </cfRule>
    <cfRule type="containsText" dxfId="2479" priority="5633" operator="containsText" text="Pendente">
      <formula>NOT(ISERROR(SEARCH("Pendente",P284)))</formula>
    </cfRule>
    <cfRule type="containsText" dxfId="2478" priority="5634" operator="containsText" text="Finalizado">
      <formula>NOT(ISERROR(SEARCH("Finalizado",P284)))</formula>
    </cfRule>
    <cfRule type="containsText" dxfId="2477" priority="5635" operator="containsText" text="em andamento">
      <formula>NOT(ISERROR(SEARCH("em andamento",P284)))</formula>
    </cfRule>
  </conditionalFormatting>
  <conditionalFormatting sqref="P288">
    <cfRule type="expression" dxfId="2476" priority="5594">
      <formula>$H288="SUBETAPA"</formula>
    </cfRule>
    <cfRule type="expression" dxfId="2475" priority="5595">
      <formula>$H288="CÉLULA CONSTRUTIVA"</formula>
    </cfRule>
    <cfRule type="expression" dxfId="2474" priority="5596">
      <formula>$H288="ETAPA"</formula>
    </cfRule>
    <cfRule type="containsText" dxfId="2473" priority="5597" operator="containsText" text="Lançado">
      <formula>NOT(ISERROR(SEARCH("Lançado",P288)))</formula>
    </cfRule>
    <cfRule type="containsText" dxfId="2472" priority="5598" operator="containsText" text="N/A">
      <formula>NOT(ISERROR(SEARCH("N/A",P288)))</formula>
    </cfRule>
    <cfRule type="containsText" dxfId="2471" priority="5599" operator="containsText" text="Pendente">
      <formula>NOT(ISERROR(SEARCH("Pendente",P288)))</formula>
    </cfRule>
    <cfRule type="containsText" dxfId="2470" priority="5600" operator="containsText" text="Finalizado">
      <formula>NOT(ISERROR(SEARCH("Finalizado",P288)))</formula>
    </cfRule>
    <cfRule type="containsText" dxfId="2469" priority="5601" operator="containsText" text="em andamento">
      <formula>NOT(ISERROR(SEARCH("em andamento",P288)))</formula>
    </cfRule>
    <cfRule type="containsText" dxfId="2468" priority="5602" operator="containsText" text="Lançado">
      <formula>NOT(ISERROR(SEARCH("Lançado",P288)))</formula>
    </cfRule>
    <cfRule type="containsText" dxfId="2467" priority="5603" operator="containsText" text="N/A">
      <formula>NOT(ISERROR(SEARCH("N/A",P288)))</formula>
    </cfRule>
    <cfRule type="containsText" dxfId="2466" priority="5604" operator="containsText" text="Pendente">
      <formula>NOT(ISERROR(SEARCH("Pendente",P288)))</formula>
    </cfRule>
    <cfRule type="containsText" dxfId="2465" priority="5605" operator="containsText" text="Finalizado">
      <formula>NOT(ISERROR(SEARCH("Finalizado",P288)))</formula>
    </cfRule>
    <cfRule type="containsText" dxfId="2464" priority="5606" operator="containsText" text="em andamento">
      <formula>NOT(ISERROR(SEARCH("em andamento",P288)))</formula>
    </cfRule>
    <cfRule type="expression" dxfId="2463" priority="5607">
      <formula>$H288="SUBETAPA"</formula>
    </cfRule>
    <cfRule type="expression" dxfId="2462" priority="5608">
      <formula>$H288="CÉLULA CONSTRUTIVA"</formula>
    </cfRule>
    <cfRule type="expression" dxfId="2461" priority="5609">
      <formula>$H288="ETAPA"</formula>
    </cfRule>
    <cfRule type="containsText" dxfId="2460" priority="5610" operator="containsText" text="Lançado">
      <formula>NOT(ISERROR(SEARCH("Lançado",P288)))</formula>
    </cfRule>
    <cfRule type="containsText" dxfId="2459" priority="5611" operator="containsText" text="N/A">
      <formula>NOT(ISERROR(SEARCH("N/A",P288)))</formula>
    </cfRule>
    <cfRule type="containsText" dxfId="2458" priority="5612" operator="containsText" text="Pendente">
      <formula>NOT(ISERROR(SEARCH("Pendente",P288)))</formula>
    </cfRule>
    <cfRule type="containsText" dxfId="2457" priority="5613" operator="containsText" text="Finalizado">
      <formula>NOT(ISERROR(SEARCH("Finalizado",P288)))</formula>
    </cfRule>
    <cfRule type="containsText" dxfId="2456" priority="5614" operator="containsText" text="em andamento">
      <formula>NOT(ISERROR(SEARCH("em andamento",P288)))</formula>
    </cfRule>
  </conditionalFormatting>
  <conditionalFormatting sqref="P289">
    <cfRule type="expression" dxfId="2455" priority="7389">
      <formula>$H289="SUBETAPA"</formula>
    </cfRule>
    <cfRule type="expression" dxfId="2454" priority="7390">
      <formula>$H289="CÉLULA CONSTRUTIVA"</formula>
    </cfRule>
    <cfRule type="expression" dxfId="2453" priority="7391">
      <formula>$H289="ETAPA"</formula>
    </cfRule>
    <cfRule type="expression" dxfId="2452" priority="7392">
      <formula>$H289="SUBETAPA"</formula>
    </cfRule>
    <cfRule type="expression" dxfId="2451" priority="7393">
      <formula>$H289="CÉLULA CONSTRUTIVA"</formula>
    </cfRule>
    <cfRule type="expression" dxfId="2450" priority="7394">
      <formula>$H289="ETAPA"</formula>
    </cfRule>
    <cfRule type="expression" dxfId="2449" priority="7396">
      <formula>$H289="CÉLULA CONSTRUTIVA"</formula>
    </cfRule>
    <cfRule type="expression" dxfId="2448" priority="7397">
      <formula>$H289="ETAPA"</formula>
    </cfRule>
    <cfRule type="containsText" dxfId="2447" priority="7398" operator="containsText" text="Lançado">
      <formula>NOT(ISERROR(SEARCH("Lançado",P289)))</formula>
    </cfRule>
    <cfRule type="containsText" dxfId="2446" priority="7399" operator="containsText" text="N/A">
      <formula>NOT(ISERROR(SEARCH("N/A",P289)))</formula>
    </cfRule>
    <cfRule type="containsText" dxfId="2445" priority="7400" operator="containsText" text="Pendente">
      <formula>NOT(ISERROR(SEARCH("Pendente",P289)))</formula>
    </cfRule>
    <cfRule type="containsText" dxfId="2444" priority="7401" operator="containsText" text="Finalizado">
      <formula>NOT(ISERROR(SEARCH("Finalizado",P289)))</formula>
    </cfRule>
    <cfRule type="containsText" dxfId="2443" priority="7402" operator="containsText" text="em andamento">
      <formula>NOT(ISERROR(SEARCH("em andamento",P289)))</formula>
    </cfRule>
  </conditionalFormatting>
  <conditionalFormatting sqref="P290:P295">
    <cfRule type="expression" dxfId="2442" priority="5573">
      <formula>$H290="SUBETAPA"</formula>
    </cfRule>
    <cfRule type="expression" dxfId="2441" priority="5574">
      <formula>$H290="CÉLULA CONSTRUTIVA"</formula>
    </cfRule>
    <cfRule type="expression" dxfId="2440" priority="5575">
      <formula>$H290="ETAPA"</formula>
    </cfRule>
    <cfRule type="containsText" dxfId="2439" priority="5576" operator="containsText" text="Lançado">
      <formula>NOT(ISERROR(SEARCH("Lançado",P290)))</formula>
    </cfRule>
    <cfRule type="containsText" dxfId="2438" priority="5577" operator="containsText" text="N/A">
      <formula>NOT(ISERROR(SEARCH("N/A",P290)))</formula>
    </cfRule>
    <cfRule type="containsText" dxfId="2437" priority="5578" operator="containsText" text="Pendente">
      <formula>NOT(ISERROR(SEARCH("Pendente",P290)))</formula>
    </cfRule>
    <cfRule type="containsText" dxfId="2436" priority="5579" operator="containsText" text="Finalizado">
      <formula>NOT(ISERROR(SEARCH("Finalizado",P290)))</formula>
    </cfRule>
    <cfRule type="containsText" dxfId="2435" priority="5580" operator="containsText" text="em andamento">
      <formula>NOT(ISERROR(SEARCH("em andamento",P290)))</formula>
    </cfRule>
    <cfRule type="containsText" dxfId="2434" priority="5581" operator="containsText" text="Lançado">
      <formula>NOT(ISERROR(SEARCH("Lançado",P290)))</formula>
    </cfRule>
    <cfRule type="containsText" dxfId="2433" priority="5582" operator="containsText" text="N/A">
      <formula>NOT(ISERROR(SEARCH("N/A",P290)))</formula>
    </cfRule>
    <cfRule type="containsText" dxfId="2432" priority="5583" operator="containsText" text="Pendente">
      <formula>NOT(ISERROR(SEARCH("Pendente",P290)))</formula>
    </cfRule>
    <cfRule type="containsText" dxfId="2431" priority="5584" operator="containsText" text="Finalizado">
      <formula>NOT(ISERROR(SEARCH("Finalizado",P290)))</formula>
    </cfRule>
    <cfRule type="containsText" dxfId="2430" priority="5585" operator="containsText" text="em andamento">
      <formula>NOT(ISERROR(SEARCH("em andamento",P290)))</formula>
    </cfRule>
    <cfRule type="expression" dxfId="2429" priority="5586">
      <formula>$H290="SUBETAPA"</formula>
    </cfRule>
    <cfRule type="expression" dxfId="2428" priority="5587">
      <formula>$H290="CÉLULA CONSTRUTIVA"</formula>
    </cfRule>
    <cfRule type="expression" dxfId="2427" priority="5588">
      <formula>$H290="ETAPA"</formula>
    </cfRule>
    <cfRule type="containsText" dxfId="2426" priority="5589" operator="containsText" text="Lançado">
      <formula>NOT(ISERROR(SEARCH("Lançado",P290)))</formula>
    </cfRule>
    <cfRule type="containsText" dxfId="2425" priority="5590" operator="containsText" text="N/A">
      <formula>NOT(ISERROR(SEARCH("N/A",P290)))</formula>
    </cfRule>
    <cfRule type="containsText" dxfId="2424" priority="5591" operator="containsText" text="Pendente">
      <formula>NOT(ISERROR(SEARCH("Pendente",P290)))</formula>
    </cfRule>
    <cfRule type="containsText" dxfId="2423" priority="5592" operator="containsText" text="Finalizado">
      <formula>NOT(ISERROR(SEARCH("Finalizado",P290)))</formula>
    </cfRule>
    <cfRule type="containsText" dxfId="2422" priority="5593" operator="containsText" text="em andamento">
      <formula>NOT(ISERROR(SEARCH("em andamento",P290)))</formula>
    </cfRule>
  </conditionalFormatting>
  <conditionalFormatting sqref="P296:P300">
    <cfRule type="containsText" dxfId="2421" priority="3230" operator="containsText" text="Lançado">
      <formula>NOT(ISERROR(SEARCH("Lançado",P296)))</formula>
    </cfRule>
    <cfRule type="containsText" dxfId="2420" priority="3231" operator="containsText" text="N/A">
      <formula>NOT(ISERROR(SEARCH("N/A",P296)))</formula>
    </cfRule>
    <cfRule type="containsText" dxfId="2419" priority="3232" operator="containsText" text="Pendente">
      <formula>NOT(ISERROR(SEARCH("Pendente",P296)))</formula>
    </cfRule>
    <cfRule type="containsText" dxfId="2418" priority="3233" operator="containsText" text="Finalizado">
      <formula>NOT(ISERROR(SEARCH("Finalizado",P296)))</formula>
    </cfRule>
    <cfRule type="containsText" dxfId="2417" priority="3234" operator="containsText" text="em andamento">
      <formula>NOT(ISERROR(SEARCH("em andamento",P296)))</formula>
    </cfRule>
  </conditionalFormatting>
  <conditionalFormatting sqref="P297">
    <cfRule type="expression" dxfId="2416" priority="3218">
      <formula>$H297="SUBETAPA"</formula>
    </cfRule>
    <cfRule type="expression" dxfId="2415" priority="3219">
      <formula>$H297="CÉLULA CONSTRUTIVA"</formula>
    </cfRule>
    <cfRule type="expression" dxfId="2414" priority="3220">
      <formula>$H297="ETAPA"</formula>
    </cfRule>
    <cfRule type="containsText" dxfId="2413" priority="3221" operator="containsText" text="Lançado">
      <formula>NOT(ISERROR(SEARCH("Lançado",P297)))</formula>
    </cfRule>
    <cfRule type="containsText" dxfId="2412" priority="3222" operator="containsText" text="N/A">
      <formula>NOT(ISERROR(SEARCH("N/A",P297)))</formula>
    </cfRule>
    <cfRule type="containsText" dxfId="2411" priority="3223" operator="containsText" text="Pendente">
      <formula>NOT(ISERROR(SEARCH("Pendente",P297)))</formula>
    </cfRule>
    <cfRule type="containsText" dxfId="2410" priority="3224" operator="containsText" text="Finalizado">
      <formula>NOT(ISERROR(SEARCH("Finalizado",P297)))</formula>
    </cfRule>
    <cfRule type="containsText" dxfId="2409" priority="3225" operator="containsText" text="em andamento">
      <formula>NOT(ISERROR(SEARCH("em andamento",P297)))</formula>
    </cfRule>
  </conditionalFormatting>
  <conditionalFormatting sqref="P298:P299">
    <cfRule type="expression" dxfId="2408" priority="3019">
      <formula>$H298="SUBETAPA"</formula>
    </cfRule>
    <cfRule type="expression" dxfId="2407" priority="3020">
      <formula>$H298="CÉLULA CONSTRUTIVA"</formula>
    </cfRule>
    <cfRule type="expression" dxfId="2406" priority="3021">
      <formula>$H298="ETAPA"</formula>
    </cfRule>
    <cfRule type="containsText" dxfId="2405" priority="3022" operator="containsText" text="Lançado">
      <formula>NOT(ISERROR(SEARCH("Lançado",P298)))</formula>
    </cfRule>
    <cfRule type="containsText" dxfId="2404" priority="3023" operator="containsText" text="N/A">
      <formula>NOT(ISERROR(SEARCH("N/A",P298)))</formula>
    </cfRule>
    <cfRule type="containsText" dxfId="2403" priority="3024" operator="containsText" text="Pendente">
      <formula>NOT(ISERROR(SEARCH("Pendente",P298)))</formula>
    </cfRule>
    <cfRule type="containsText" dxfId="2402" priority="3025" operator="containsText" text="Finalizado">
      <formula>NOT(ISERROR(SEARCH("Finalizado",P298)))</formula>
    </cfRule>
    <cfRule type="containsText" dxfId="2401" priority="3026" operator="containsText" text="em andamento">
      <formula>NOT(ISERROR(SEARCH("em andamento",P298)))</formula>
    </cfRule>
    <cfRule type="containsText" dxfId="2400" priority="3027" operator="containsText" text="Lançado">
      <formula>NOT(ISERROR(SEARCH("Lançado",P298)))</formula>
    </cfRule>
    <cfRule type="containsText" dxfId="2399" priority="3028" operator="containsText" text="N/A">
      <formula>NOT(ISERROR(SEARCH("N/A",P298)))</formula>
    </cfRule>
    <cfRule type="containsText" dxfId="2398" priority="3029" operator="containsText" text="Pendente">
      <formula>NOT(ISERROR(SEARCH("Pendente",P298)))</formula>
    </cfRule>
    <cfRule type="containsText" dxfId="2397" priority="3030" operator="containsText" text="Finalizado">
      <formula>NOT(ISERROR(SEARCH("Finalizado",P298)))</formula>
    </cfRule>
    <cfRule type="containsText" dxfId="2396" priority="3031" operator="containsText" text="em andamento">
      <formula>NOT(ISERROR(SEARCH("em andamento",P298)))</formula>
    </cfRule>
    <cfRule type="expression" dxfId="2395" priority="3032">
      <formula>$H298="SUBETAPA"</formula>
    </cfRule>
    <cfRule type="expression" dxfId="2394" priority="3033">
      <formula>$H298="CÉLULA CONSTRUTIVA"</formula>
    </cfRule>
    <cfRule type="expression" dxfId="2393" priority="3034">
      <formula>$H298="ETAPA"</formula>
    </cfRule>
    <cfRule type="containsText" dxfId="2392" priority="3035" operator="containsText" text="Lançado">
      <formula>NOT(ISERROR(SEARCH("Lançado",P298)))</formula>
    </cfRule>
    <cfRule type="containsText" dxfId="2391" priority="3036" operator="containsText" text="N/A">
      <formula>NOT(ISERROR(SEARCH("N/A",P298)))</formula>
    </cfRule>
    <cfRule type="containsText" dxfId="2390" priority="3037" operator="containsText" text="Pendente">
      <formula>NOT(ISERROR(SEARCH("Pendente",P298)))</formula>
    </cfRule>
    <cfRule type="containsText" dxfId="2389" priority="3038" operator="containsText" text="Finalizado">
      <formula>NOT(ISERROR(SEARCH("Finalizado",P298)))</formula>
    </cfRule>
    <cfRule type="containsText" dxfId="2388" priority="3039" operator="containsText" text="em andamento">
      <formula>NOT(ISERROR(SEARCH("em andamento",P298)))</formula>
    </cfRule>
  </conditionalFormatting>
  <conditionalFormatting sqref="P300">
    <cfRule type="expression" dxfId="2387" priority="3215">
      <formula>$H300="SUBETAPA"</formula>
    </cfRule>
    <cfRule type="expression" dxfId="2386" priority="3216">
      <formula>$H300="CÉLULA CONSTRUTIVA"</formula>
    </cfRule>
    <cfRule type="expression" dxfId="2385" priority="3217">
      <formula>$H300="ETAPA"</formula>
    </cfRule>
    <cfRule type="expression" dxfId="2384" priority="3226">
      <formula>$H300="SUBETAPA"</formula>
    </cfRule>
    <cfRule type="expression" dxfId="2383" priority="3227">
      <formula>$H300="CÉLULA CONSTRUTIVA"</formula>
    </cfRule>
    <cfRule type="expression" dxfId="2382" priority="3228">
      <formula>$H300="ETAPA"</formula>
    </cfRule>
  </conditionalFormatting>
  <conditionalFormatting sqref="P301:P302">
    <cfRule type="expression" dxfId="2381" priority="3103">
      <formula>$H301="SUBETAPA"</formula>
    </cfRule>
    <cfRule type="expression" dxfId="2380" priority="3104">
      <formula>$H301="CÉLULA CONSTRUTIVA"</formula>
    </cfRule>
    <cfRule type="expression" dxfId="2379" priority="3105">
      <formula>$H301="ETAPA"</formula>
    </cfRule>
    <cfRule type="containsText" dxfId="2378" priority="3106" operator="containsText" text="Lançado">
      <formula>NOT(ISERROR(SEARCH("Lançado",P301)))</formula>
    </cfRule>
    <cfRule type="containsText" dxfId="2377" priority="3107" operator="containsText" text="N/A">
      <formula>NOT(ISERROR(SEARCH("N/A",P301)))</formula>
    </cfRule>
    <cfRule type="containsText" dxfId="2376" priority="3108" operator="containsText" text="Pendente">
      <formula>NOT(ISERROR(SEARCH("Pendente",P301)))</formula>
    </cfRule>
    <cfRule type="containsText" dxfId="2375" priority="3109" operator="containsText" text="Finalizado">
      <formula>NOT(ISERROR(SEARCH("Finalizado",P301)))</formula>
    </cfRule>
    <cfRule type="containsText" dxfId="2374" priority="3110" operator="containsText" text="em andamento">
      <formula>NOT(ISERROR(SEARCH("em andamento",P301)))</formula>
    </cfRule>
    <cfRule type="containsText" dxfId="2373" priority="3111" operator="containsText" text="Lançado">
      <formula>NOT(ISERROR(SEARCH("Lançado",P301)))</formula>
    </cfRule>
    <cfRule type="containsText" dxfId="2372" priority="3112" operator="containsText" text="N/A">
      <formula>NOT(ISERROR(SEARCH("N/A",P301)))</formula>
    </cfRule>
    <cfRule type="containsText" dxfId="2371" priority="3113" operator="containsText" text="Pendente">
      <formula>NOT(ISERROR(SEARCH("Pendente",P301)))</formula>
    </cfRule>
    <cfRule type="containsText" dxfId="2370" priority="3114" operator="containsText" text="Finalizado">
      <formula>NOT(ISERROR(SEARCH("Finalizado",P301)))</formula>
    </cfRule>
    <cfRule type="containsText" dxfId="2369" priority="3115" operator="containsText" text="em andamento">
      <formula>NOT(ISERROR(SEARCH("em andamento",P301)))</formula>
    </cfRule>
    <cfRule type="expression" dxfId="2368" priority="3116">
      <formula>$H301="SUBETAPA"</formula>
    </cfRule>
    <cfRule type="expression" dxfId="2367" priority="3117">
      <formula>$H301="CÉLULA CONSTRUTIVA"</formula>
    </cfRule>
    <cfRule type="expression" dxfId="2366" priority="3118">
      <formula>$H301="ETAPA"</formula>
    </cfRule>
    <cfRule type="containsText" dxfId="2365" priority="3119" operator="containsText" text="Lançado">
      <formula>NOT(ISERROR(SEARCH("Lançado",P301)))</formula>
    </cfRule>
    <cfRule type="containsText" dxfId="2364" priority="3120" operator="containsText" text="N/A">
      <formula>NOT(ISERROR(SEARCH("N/A",P301)))</formula>
    </cfRule>
    <cfRule type="containsText" dxfId="2363" priority="3121" operator="containsText" text="Pendente">
      <formula>NOT(ISERROR(SEARCH("Pendente",P301)))</formula>
    </cfRule>
    <cfRule type="containsText" dxfId="2362" priority="3122" operator="containsText" text="Finalizado">
      <formula>NOT(ISERROR(SEARCH("Finalizado",P301)))</formula>
    </cfRule>
    <cfRule type="containsText" dxfId="2361" priority="3123" operator="containsText" text="em andamento">
      <formula>NOT(ISERROR(SEARCH("em andamento",P301)))</formula>
    </cfRule>
  </conditionalFormatting>
  <conditionalFormatting sqref="P303 O309:P309">
    <cfRule type="expression" dxfId="2360" priority="3185">
      <formula>$H303="SUBETAPA"</formula>
    </cfRule>
  </conditionalFormatting>
  <conditionalFormatting sqref="P303 P309">
    <cfRule type="expression" dxfId="2359" priority="3186">
      <formula>$H303="CÉLULA CONSTRUTIVA"</formula>
    </cfRule>
    <cfRule type="expression" dxfId="2358" priority="3187">
      <formula>$H303="ETAPA"</formula>
    </cfRule>
    <cfRule type="containsText" dxfId="2357" priority="3188" operator="containsText" text="Lançado">
      <formula>NOT(ISERROR(SEARCH("Lançado",P303)))</formula>
    </cfRule>
    <cfRule type="containsText" dxfId="2356" priority="3189" operator="containsText" text="N/A">
      <formula>NOT(ISERROR(SEARCH("N/A",P303)))</formula>
    </cfRule>
    <cfRule type="containsText" dxfId="2355" priority="3190" operator="containsText" text="Pendente">
      <formula>NOT(ISERROR(SEARCH("Pendente",P303)))</formula>
    </cfRule>
    <cfRule type="containsText" dxfId="2354" priority="3191" operator="containsText" text="Finalizado">
      <formula>NOT(ISERROR(SEARCH("Finalizado",P303)))</formula>
    </cfRule>
    <cfRule type="containsText" dxfId="2353" priority="3192" operator="containsText" text="em andamento">
      <formula>NOT(ISERROR(SEARCH("em andamento",P303)))</formula>
    </cfRule>
  </conditionalFormatting>
  <conditionalFormatting sqref="P303">
    <cfRule type="expression" dxfId="2352" priority="3179">
      <formula>$H303="SUBETAPA"</formula>
    </cfRule>
    <cfRule type="expression" dxfId="2351" priority="3180">
      <formula>$H303="CÉLULA CONSTRUTIVA"</formula>
    </cfRule>
    <cfRule type="expression" dxfId="2350" priority="3181">
      <formula>$H303="ETAPA"</formula>
    </cfRule>
    <cfRule type="expression" dxfId="2349" priority="3182">
      <formula>$H303="SUBETAPA"</formula>
    </cfRule>
    <cfRule type="expression" dxfId="2348" priority="3183">
      <formula>$H303="CÉLULA CONSTRUTIVA"</formula>
    </cfRule>
    <cfRule type="expression" dxfId="2347" priority="3184">
      <formula>$H303="ETAPA"</formula>
    </cfRule>
  </conditionalFormatting>
  <conditionalFormatting sqref="P304">
    <cfRule type="expression" dxfId="2346" priority="3082">
      <formula>$H304="SUBETAPA"</formula>
    </cfRule>
    <cfRule type="expression" dxfId="2345" priority="3083">
      <formula>$H304="CÉLULA CONSTRUTIVA"</formula>
    </cfRule>
    <cfRule type="expression" dxfId="2344" priority="3084">
      <formula>$H304="ETAPA"</formula>
    </cfRule>
    <cfRule type="containsText" dxfId="2343" priority="3085" operator="containsText" text="Lançado">
      <formula>NOT(ISERROR(SEARCH("Lançado",P304)))</formula>
    </cfRule>
    <cfRule type="containsText" dxfId="2342" priority="3086" operator="containsText" text="N/A">
      <formula>NOT(ISERROR(SEARCH("N/A",P304)))</formula>
    </cfRule>
    <cfRule type="containsText" dxfId="2341" priority="3087" operator="containsText" text="Pendente">
      <formula>NOT(ISERROR(SEARCH("Pendente",P304)))</formula>
    </cfRule>
    <cfRule type="containsText" dxfId="2340" priority="3088" operator="containsText" text="Finalizado">
      <formula>NOT(ISERROR(SEARCH("Finalizado",P304)))</formula>
    </cfRule>
    <cfRule type="containsText" dxfId="2339" priority="3089" operator="containsText" text="em andamento">
      <formula>NOT(ISERROR(SEARCH("em andamento",P304)))</formula>
    </cfRule>
    <cfRule type="containsText" dxfId="2338" priority="3090" operator="containsText" text="Lançado">
      <formula>NOT(ISERROR(SEARCH("Lançado",P304)))</formula>
    </cfRule>
    <cfRule type="containsText" dxfId="2337" priority="3091" operator="containsText" text="N/A">
      <formula>NOT(ISERROR(SEARCH("N/A",P304)))</formula>
    </cfRule>
    <cfRule type="containsText" dxfId="2336" priority="3092" operator="containsText" text="Pendente">
      <formula>NOT(ISERROR(SEARCH("Pendente",P304)))</formula>
    </cfRule>
    <cfRule type="containsText" dxfId="2335" priority="3093" operator="containsText" text="Finalizado">
      <formula>NOT(ISERROR(SEARCH("Finalizado",P304)))</formula>
    </cfRule>
    <cfRule type="containsText" dxfId="2334" priority="3094" operator="containsText" text="em andamento">
      <formula>NOT(ISERROR(SEARCH("em andamento",P304)))</formula>
    </cfRule>
    <cfRule type="expression" dxfId="2333" priority="3095">
      <formula>$H304="SUBETAPA"</formula>
    </cfRule>
    <cfRule type="expression" dxfId="2332" priority="3096">
      <formula>$H304="CÉLULA CONSTRUTIVA"</formula>
    </cfRule>
    <cfRule type="expression" dxfId="2331" priority="3097">
      <formula>$H304="ETAPA"</formula>
    </cfRule>
    <cfRule type="containsText" dxfId="2330" priority="3098" operator="containsText" text="Lançado">
      <formula>NOT(ISERROR(SEARCH("Lançado",P304)))</formula>
    </cfRule>
    <cfRule type="containsText" dxfId="2329" priority="3099" operator="containsText" text="N/A">
      <formula>NOT(ISERROR(SEARCH("N/A",P304)))</formula>
    </cfRule>
    <cfRule type="containsText" dxfId="2328" priority="3100" operator="containsText" text="Pendente">
      <formula>NOT(ISERROR(SEARCH("Pendente",P304)))</formula>
    </cfRule>
    <cfRule type="containsText" dxfId="2327" priority="3101" operator="containsText" text="Finalizado">
      <formula>NOT(ISERROR(SEARCH("Finalizado",P304)))</formula>
    </cfRule>
    <cfRule type="containsText" dxfId="2326" priority="3102" operator="containsText" text="em andamento">
      <formula>NOT(ISERROR(SEARCH("em andamento",P304)))</formula>
    </cfRule>
  </conditionalFormatting>
  <conditionalFormatting sqref="P305">
    <cfRule type="expression" dxfId="2325" priority="3150">
      <formula>$H305="SUBETAPA"</formula>
    </cfRule>
    <cfRule type="expression" dxfId="2324" priority="3151">
      <formula>$H305="CÉLULA CONSTRUTIVA"</formula>
    </cfRule>
    <cfRule type="expression" dxfId="2323" priority="3152">
      <formula>$H305="ETAPA"</formula>
    </cfRule>
    <cfRule type="expression" dxfId="2322" priority="3153">
      <formula>$H305="SUBETAPA"</formula>
    </cfRule>
    <cfRule type="expression" dxfId="2321" priority="3154">
      <formula>$H305="CÉLULA CONSTRUTIVA"</formula>
    </cfRule>
    <cfRule type="expression" dxfId="2320" priority="3155">
      <formula>$H305="ETAPA"</formula>
    </cfRule>
    <cfRule type="expression" dxfId="2319" priority="3156">
      <formula>$H305="SUBETAPA"</formula>
    </cfRule>
    <cfRule type="expression" dxfId="2318" priority="3157">
      <formula>$H305="CÉLULA CONSTRUTIVA"</formula>
    </cfRule>
    <cfRule type="expression" dxfId="2317" priority="3158">
      <formula>$H305="ETAPA"</formula>
    </cfRule>
    <cfRule type="containsText" dxfId="2316" priority="3159" operator="containsText" text="Lançado">
      <formula>NOT(ISERROR(SEARCH("Lançado",P305)))</formula>
    </cfRule>
    <cfRule type="containsText" dxfId="2315" priority="3160" operator="containsText" text="N/A">
      <formula>NOT(ISERROR(SEARCH("N/A",P305)))</formula>
    </cfRule>
    <cfRule type="containsText" dxfId="2314" priority="3161" operator="containsText" text="Pendente">
      <formula>NOT(ISERROR(SEARCH("Pendente",P305)))</formula>
    </cfRule>
    <cfRule type="containsText" dxfId="2313" priority="3162" operator="containsText" text="Finalizado">
      <formula>NOT(ISERROR(SEARCH("Finalizado",P305)))</formula>
    </cfRule>
    <cfRule type="containsText" dxfId="2312" priority="3163" operator="containsText" text="em andamento">
      <formula>NOT(ISERROR(SEARCH("em andamento",P305)))</formula>
    </cfRule>
  </conditionalFormatting>
  <conditionalFormatting sqref="P306:P308">
    <cfRule type="expression" dxfId="2311" priority="3061">
      <formula>$H306="SUBETAPA"</formula>
    </cfRule>
    <cfRule type="expression" dxfId="2310" priority="3062">
      <formula>$H306="CÉLULA CONSTRUTIVA"</formula>
    </cfRule>
    <cfRule type="expression" dxfId="2309" priority="3063">
      <formula>$H306="ETAPA"</formula>
    </cfRule>
    <cfRule type="containsText" dxfId="2308" priority="3064" operator="containsText" text="Lançado">
      <formula>NOT(ISERROR(SEARCH("Lançado",P306)))</formula>
    </cfRule>
    <cfRule type="containsText" dxfId="2307" priority="3065" operator="containsText" text="N/A">
      <formula>NOT(ISERROR(SEARCH("N/A",P306)))</formula>
    </cfRule>
    <cfRule type="containsText" dxfId="2306" priority="3066" operator="containsText" text="Pendente">
      <formula>NOT(ISERROR(SEARCH("Pendente",P306)))</formula>
    </cfRule>
    <cfRule type="containsText" dxfId="2305" priority="3067" operator="containsText" text="Finalizado">
      <formula>NOT(ISERROR(SEARCH("Finalizado",P306)))</formula>
    </cfRule>
    <cfRule type="containsText" dxfId="2304" priority="3068" operator="containsText" text="em andamento">
      <formula>NOT(ISERROR(SEARCH("em andamento",P306)))</formula>
    </cfRule>
    <cfRule type="containsText" dxfId="2303" priority="3069" operator="containsText" text="Lançado">
      <formula>NOT(ISERROR(SEARCH("Lançado",P306)))</formula>
    </cfRule>
    <cfRule type="containsText" dxfId="2302" priority="3070" operator="containsText" text="N/A">
      <formula>NOT(ISERROR(SEARCH("N/A",P306)))</formula>
    </cfRule>
    <cfRule type="containsText" dxfId="2301" priority="3071" operator="containsText" text="Pendente">
      <formula>NOT(ISERROR(SEARCH("Pendente",P306)))</formula>
    </cfRule>
    <cfRule type="containsText" dxfId="2300" priority="3072" operator="containsText" text="Finalizado">
      <formula>NOT(ISERROR(SEARCH("Finalizado",P306)))</formula>
    </cfRule>
    <cfRule type="containsText" dxfId="2299" priority="3073" operator="containsText" text="em andamento">
      <formula>NOT(ISERROR(SEARCH("em andamento",P306)))</formula>
    </cfRule>
    <cfRule type="expression" dxfId="2298" priority="3074">
      <formula>$H306="SUBETAPA"</formula>
    </cfRule>
    <cfRule type="expression" dxfId="2297" priority="3075">
      <formula>$H306="CÉLULA CONSTRUTIVA"</formula>
    </cfRule>
    <cfRule type="expression" dxfId="2296" priority="3076">
      <formula>$H306="ETAPA"</formula>
    </cfRule>
    <cfRule type="containsText" dxfId="2295" priority="3077" operator="containsText" text="Lançado">
      <formula>NOT(ISERROR(SEARCH("Lançado",P306)))</formula>
    </cfRule>
    <cfRule type="containsText" dxfId="2294" priority="3078" operator="containsText" text="N/A">
      <formula>NOT(ISERROR(SEARCH("N/A",P306)))</formula>
    </cfRule>
    <cfRule type="containsText" dxfId="2293" priority="3079" operator="containsText" text="Pendente">
      <formula>NOT(ISERROR(SEARCH("Pendente",P306)))</formula>
    </cfRule>
    <cfRule type="containsText" dxfId="2292" priority="3080" operator="containsText" text="Finalizado">
      <formula>NOT(ISERROR(SEARCH("Finalizado",P306)))</formula>
    </cfRule>
    <cfRule type="containsText" dxfId="2291" priority="3081" operator="containsText" text="em andamento">
      <formula>NOT(ISERROR(SEARCH("em andamento",P306)))</formula>
    </cfRule>
  </conditionalFormatting>
  <conditionalFormatting sqref="P310">
    <cfRule type="expression" dxfId="2290" priority="3040">
      <formula>$H310="SUBETAPA"</formula>
    </cfRule>
    <cfRule type="expression" dxfId="2289" priority="3041">
      <formula>$H310="CÉLULA CONSTRUTIVA"</formula>
    </cfRule>
    <cfRule type="expression" dxfId="2288" priority="3042">
      <formula>$H310="ETAPA"</formula>
    </cfRule>
    <cfRule type="containsText" dxfId="2287" priority="3043" operator="containsText" text="Lançado">
      <formula>NOT(ISERROR(SEARCH("Lançado",P310)))</formula>
    </cfRule>
    <cfRule type="containsText" dxfId="2286" priority="3044" operator="containsText" text="N/A">
      <formula>NOT(ISERROR(SEARCH("N/A",P310)))</formula>
    </cfRule>
    <cfRule type="containsText" dxfId="2285" priority="3045" operator="containsText" text="Pendente">
      <formula>NOT(ISERROR(SEARCH("Pendente",P310)))</formula>
    </cfRule>
    <cfRule type="containsText" dxfId="2284" priority="3046" operator="containsText" text="Finalizado">
      <formula>NOT(ISERROR(SEARCH("Finalizado",P310)))</formula>
    </cfRule>
    <cfRule type="containsText" dxfId="2283" priority="3047" operator="containsText" text="em andamento">
      <formula>NOT(ISERROR(SEARCH("em andamento",P310)))</formula>
    </cfRule>
    <cfRule type="containsText" dxfId="2282" priority="3048" operator="containsText" text="Lançado">
      <formula>NOT(ISERROR(SEARCH("Lançado",P310)))</formula>
    </cfRule>
    <cfRule type="containsText" dxfId="2281" priority="3049" operator="containsText" text="N/A">
      <formula>NOT(ISERROR(SEARCH("N/A",P310)))</formula>
    </cfRule>
    <cfRule type="containsText" dxfId="2280" priority="3050" operator="containsText" text="Pendente">
      <formula>NOT(ISERROR(SEARCH("Pendente",P310)))</formula>
    </cfRule>
    <cfRule type="containsText" dxfId="2279" priority="3051" operator="containsText" text="Finalizado">
      <formula>NOT(ISERROR(SEARCH("Finalizado",P310)))</formula>
    </cfRule>
    <cfRule type="containsText" dxfId="2278" priority="3052" operator="containsText" text="em andamento">
      <formula>NOT(ISERROR(SEARCH("em andamento",P310)))</formula>
    </cfRule>
    <cfRule type="expression" dxfId="2277" priority="3053">
      <formula>$H310="SUBETAPA"</formula>
    </cfRule>
    <cfRule type="expression" dxfId="2276" priority="3054">
      <formula>$H310="CÉLULA CONSTRUTIVA"</formula>
    </cfRule>
    <cfRule type="expression" dxfId="2275" priority="3055">
      <formula>$H310="ETAPA"</formula>
    </cfRule>
    <cfRule type="containsText" dxfId="2274" priority="3056" operator="containsText" text="Lançado">
      <formula>NOT(ISERROR(SEARCH("Lançado",P310)))</formula>
    </cfRule>
    <cfRule type="containsText" dxfId="2273" priority="3057" operator="containsText" text="N/A">
      <formula>NOT(ISERROR(SEARCH("N/A",P310)))</formula>
    </cfRule>
    <cfRule type="containsText" dxfId="2272" priority="3058" operator="containsText" text="Pendente">
      <formula>NOT(ISERROR(SEARCH("Pendente",P310)))</formula>
    </cfRule>
    <cfRule type="containsText" dxfId="2271" priority="3059" operator="containsText" text="Finalizado">
      <formula>NOT(ISERROR(SEARCH("Finalizado",P310)))</formula>
    </cfRule>
    <cfRule type="containsText" dxfId="2270" priority="3060" operator="containsText" text="em andamento">
      <formula>NOT(ISERROR(SEARCH("em andamento",P310)))</formula>
    </cfRule>
  </conditionalFormatting>
  <conditionalFormatting sqref="P311">
    <cfRule type="expression" dxfId="2269" priority="3193">
      <formula>$H311="SUBETAPA"</formula>
    </cfRule>
    <cfRule type="expression" dxfId="2268" priority="3194">
      <formula>$H311="CÉLULA CONSTRUTIVA"</formula>
    </cfRule>
    <cfRule type="expression" dxfId="2267" priority="3195">
      <formula>$H311="ETAPA"</formula>
    </cfRule>
    <cfRule type="expression" dxfId="2266" priority="3196">
      <formula>$H311="SUBETAPA"</formula>
    </cfRule>
    <cfRule type="expression" dxfId="2265" priority="3197">
      <formula>$H311="CÉLULA CONSTRUTIVA"</formula>
    </cfRule>
    <cfRule type="expression" dxfId="2264" priority="3198">
      <formula>$H311="ETAPA"</formula>
    </cfRule>
    <cfRule type="expression" dxfId="2263" priority="3200">
      <formula>$H311="CÉLULA CONSTRUTIVA"</formula>
    </cfRule>
    <cfRule type="expression" dxfId="2262" priority="3201">
      <formula>$H311="ETAPA"</formula>
    </cfRule>
    <cfRule type="containsText" dxfId="2261" priority="3202" operator="containsText" text="Lançado">
      <formula>NOT(ISERROR(SEARCH("Lançado",P311)))</formula>
    </cfRule>
    <cfRule type="containsText" dxfId="2260" priority="3203" operator="containsText" text="N/A">
      <formula>NOT(ISERROR(SEARCH("N/A",P311)))</formula>
    </cfRule>
    <cfRule type="containsText" dxfId="2259" priority="3204" operator="containsText" text="Pendente">
      <formula>NOT(ISERROR(SEARCH("Pendente",P311)))</formula>
    </cfRule>
    <cfRule type="containsText" dxfId="2258" priority="3205" operator="containsText" text="Finalizado">
      <formula>NOT(ISERROR(SEARCH("Finalizado",P311)))</formula>
    </cfRule>
    <cfRule type="containsText" dxfId="2257" priority="3206" operator="containsText" text="em andamento">
      <formula>NOT(ISERROR(SEARCH("em andamento",P311)))</formula>
    </cfRule>
  </conditionalFormatting>
  <conditionalFormatting sqref="P318:P322">
    <cfRule type="containsText" dxfId="2256" priority="3008" operator="containsText" text="Lançado">
      <formula>NOT(ISERROR(SEARCH("Lançado",P318)))</formula>
    </cfRule>
    <cfRule type="containsText" dxfId="2255" priority="3009" operator="containsText" text="N/A">
      <formula>NOT(ISERROR(SEARCH("N/A",P318)))</formula>
    </cfRule>
    <cfRule type="containsText" dxfId="2254" priority="3010" operator="containsText" text="Pendente">
      <formula>NOT(ISERROR(SEARCH("Pendente",P318)))</formula>
    </cfRule>
    <cfRule type="containsText" dxfId="2253" priority="3011" operator="containsText" text="Finalizado">
      <formula>NOT(ISERROR(SEARCH("Finalizado",P318)))</formula>
    </cfRule>
    <cfRule type="containsText" dxfId="2252" priority="3012" operator="containsText" text="em andamento">
      <formula>NOT(ISERROR(SEARCH("em andamento",P318)))</formula>
    </cfRule>
  </conditionalFormatting>
  <conditionalFormatting sqref="P319">
    <cfRule type="expression" dxfId="2251" priority="2996">
      <formula>$H319="SUBETAPA"</formula>
    </cfRule>
    <cfRule type="expression" dxfId="2250" priority="2997">
      <formula>$H319="CÉLULA CONSTRUTIVA"</formula>
    </cfRule>
    <cfRule type="expression" dxfId="2249" priority="2998">
      <formula>$H319="ETAPA"</formula>
    </cfRule>
    <cfRule type="containsText" dxfId="2248" priority="2999" operator="containsText" text="Lançado">
      <formula>NOT(ISERROR(SEARCH("Lançado",P319)))</formula>
    </cfRule>
    <cfRule type="containsText" dxfId="2247" priority="3000" operator="containsText" text="N/A">
      <formula>NOT(ISERROR(SEARCH("N/A",P319)))</formula>
    </cfRule>
    <cfRule type="containsText" dxfId="2246" priority="3001" operator="containsText" text="Pendente">
      <formula>NOT(ISERROR(SEARCH("Pendente",P319)))</formula>
    </cfRule>
    <cfRule type="containsText" dxfId="2245" priority="3002" operator="containsText" text="Finalizado">
      <formula>NOT(ISERROR(SEARCH("Finalizado",P319)))</formula>
    </cfRule>
    <cfRule type="containsText" dxfId="2244" priority="3003" operator="containsText" text="em andamento">
      <formula>NOT(ISERROR(SEARCH("em andamento",P319)))</formula>
    </cfRule>
  </conditionalFormatting>
  <conditionalFormatting sqref="P320:P321">
    <cfRule type="expression" dxfId="2243" priority="2797">
      <formula>$H320="SUBETAPA"</formula>
    </cfRule>
    <cfRule type="expression" dxfId="2242" priority="2798">
      <formula>$H320="CÉLULA CONSTRUTIVA"</formula>
    </cfRule>
    <cfRule type="expression" dxfId="2241" priority="2799">
      <formula>$H320="ETAPA"</formula>
    </cfRule>
    <cfRule type="containsText" dxfId="2240" priority="2800" operator="containsText" text="Lançado">
      <formula>NOT(ISERROR(SEARCH("Lançado",P320)))</formula>
    </cfRule>
    <cfRule type="containsText" dxfId="2239" priority="2801" operator="containsText" text="N/A">
      <formula>NOT(ISERROR(SEARCH("N/A",P320)))</formula>
    </cfRule>
    <cfRule type="containsText" dxfId="2238" priority="2802" operator="containsText" text="Pendente">
      <formula>NOT(ISERROR(SEARCH("Pendente",P320)))</formula>
    </cfRule>
    <cfRule type="containsText" dxfId="2237" priority="2803" operator="containsText" text="Finalizado">
      <formula>NOT(ISERROR(SEARCH("Finalizado",P320)))</formula>
    </cfRule>
    <cfRule type="containsText" dxfId="2236" priority="2804" operator="containsText" text="em andamento">
      <formula>NOT(ISERROR(SEARCH("em andamento",P320)))</formula>
    </cfRule>
    <cfRule type="containsText" dxfId="2235" priority="2805" operator="containsText" text="Lançado">
      <formula>NOT(ISERROR(SEARCH("Lançado",P320)))</formula>
    </cfRule>
    <cfRule type="containsText" dxfId="2234" priority="2806" operator="containsText" text="N/A">
      <formula>NOT(ISERROR(SEARCH("N/A",P320)))</formula>
    </cfRule>
    <cfRule type="containsText" dxfId="2233" priority="2807" operator="containsText" text="Pendente">
      <formula>NOT(ISERROR(SEARCH("Pendente",P320)))</formula>
    </cfRule>
    <cfRule type="containsText" dxfId="2232" priority="2808" operator="containsText" text="Finalizado">
      <formula>NOT(ISERROR(SEARCH("Finalizado",P320)))</formula>
    </cfRule>
    <cfRule type="containsText" dxfId="2231" priority="2809" operator="containsText" text="em andamento">
      <formula>NOT(ISERROR(SEARCH("em andamento",P320)))</formula>
    </cfRule>
    <cfRule type="expression" dxfId="2230" priority="2810">
      <formula>$H320="SUBETAPA"</formula>
    </cfRule>
    <cfRule type="expression" dxfId="2229" priority="2811">
      <formula>$H320="CÉLULA CONSTRUTIVA"</formula>
    </cfRule>
    <cfRule type="expression" dxfId="2228" priority="2812">
      <formula>$H320="ETAPA"</formula>
    </cfRule>
    <cfRule type="containsText" dxfId="2227" priority="2813" operator="containsText" text="Lançado">
      <formula>NOT(ISERROR(SEARCH("Lançado",P320)))</formula>
    </cfRule>
    <cfRule type="containsText" dxfId="2226" priority="2814" operator="containsText" text="N/A">
      <formula>NOT(ISERROR(SEARCH("N/A",P320)))</formula>
    </cfRule>
    <cfRule type="containsText" dxfId="2225" priority="2815" operator="containsText" text="Pendente">
      <formula>NOT(ISERROR(SEARCH("Pendente",P320)))</formula>
    </cfRule>
    <cfRule type="containsText" dxfId="2224" priority="2816" operator="containsText" text="Finalizado">
      <formula>NOT(ISERROR(SEARCH("Finalizado",P320)))</formula>
    </cfRule>
    <cfRule type="containsText" dxfId="2223" priority="2817" operator="containsText" text="em andamento">
      <formula>NOT(ISERROR(SEARCH("em andamento",P320)))</formula>
    </cfRule>
  </conditionalFormatting>
  <conditionalFormatting sqref="P322">
    <cfRule type="expression" dxfId="2222" priority="2993">
      <formula>$H322="SUBETAPA"</formula>
    </cfRule>
    <cfRule type="expression" dxfId="2221" priority="2994">
      <formula>$H322="CÉLULA CONSTRUTIVA"</formula>
    </cfRule>
    <cfRule type="expression" dxfId="2220" priority="2995">
      <formula>$H322="ETAPA"</formula>
    </cfRule>
    <cfRule type="expression" dxfId="2219" priority="3004">
      <formula>$H322="SUBETAPA"</formula>
    </cfRule>
    <cfRule type="expression" dxfId="2218" priority="3005">
      <formula>$H322="CÉLULA CONSTRUTIVA"</formula>
    </cfRule>
    <cfRule type="expression" dxfId="2217" priority="3006">
      <formula>$H322="ETAPA"</formula>
    </cfRule>
  </conditionalFormatting>
  <conditionalFormatting sqref="P323:P324">
    <cfRule type="expression" dxfId="2216" priority="2881">
      <formula>$H323="SUBETAPA"</formula>
    </cfRule>
    <cfRule type="expression" dxfId="2215" priority="2882">
      <formula>$H323="CÉLULA CONSTRUTIVA"</formula>
    </cfRule>
    <cfRule type="expression" dxfId="2214" priority="2883">
      <formula>$H323="ETAPA"</formula>
    </cfRule>
    <cfRule type="containsText" dxfId="2213" priority="2884" operator="containsText" text="Lançado">
      <formula>NOT(ISERROR(SEARCH("Lançado",P323)))</formula>
    </cfRule>
    <cfRule type="containsText" dxfId="2212" priority="2885" operator="containsText" text="N/A">
      <formula>NOT(ISERROR(SEARCH("N/A",P323)))</formula>
    </cfRule>
    <cfRule type="containsText" dxfId="2211" priority="2886" operator="containsText" text="Pendente">
      <formula>NOT(ISERROR(SEARCH("Pendente",P323)))</formula>
    </cfRule>
    <cfRule type="containsText" dxfId="2210" priority="2887" operator="containsText" text="Finalizado">
      <formula>NOT(ISERROR(SEARCH("Finalizado",P323)))</formula>
    </cfRule>
    <cfRule type="containsText" dxfId="2209" priority="2888" operator="containsText" text="em andamento">
      <formula>NOT(ISERROR(SEARCH("em andamento",P323)))</formula>
    </cfRule>
    <cfRule type="containsText" dxfId="2208" priority="2889" operator="containsText" text="Lançado">
      <formula>NOT(ISERROR(SEARCH("Lançado",P323)))</formula>
    </cfRule>
    <cfRule type="containsText" dxfId="2207" priority="2890" operator="containsText" text="N/A">
      <formula>NOT(ISERROR(SEARCH("N/A",P323)))</formula>
    </cfRule>
    <cfRule type="containsText" dxfId="2206" priority="2891" operator="containsText" text="Pendente">
      <formula>NOT(ISERROR(SEARCH("Pendente",P323)))</formula>
    </cfRule>
    <cfRule type="containsText" dxfId="2205" priority="2892" operator="containsText" text="Finalizado">
      <formula>NOT(ISERROR(SEARCH("Finalizado",P323)))</formula>
    </cfRule>
    <cfRule type="containsText" dxfId="2204" priority="2893" operator="containsText" text="em andamento">
      <formula>NOT(ISERROR(SEARCH("em andamento",P323)))</formula>
    </cfRule>
    <cfRule type="expression" dxfId="2203" priority="2894">
      <formula>$H323="SUBETAPA"</formula>
    </cfRule>
    <cfRule type="expression" dxfId="2202" priority="2895">
      <formula>$H323="CÉLULA CONSTRUTIVA"</formula>
    </cfRule>
    <cfRule type="expression" dxfId="2201" priority="2896">
      <formula>$H323="ETAPA"</formula>
    </cfRule>
    <cfRule type="containsText" dxfId="2200" priority="2897" operator="containsText" text="Lançado">
      <formula>NOT(ISERROR(SEARCH("Lançado",P323)))</formula>
    </cfRule>
    <cfRule type="containsText" dxfId="2199" priority="2898" operator="containsText" text="N/A">
      <formula>NOT(ISERROR(SEARCH("N/A",P323)))</formula>
    </cfRule>
    <cfRule type="containsText" dxfId="2198" priority="2899" operator="containsText" text="Pendente">
      <formula>NOT(ISERROR(SEARCH("Pendente",P323)))</formula>
    </cfRule>
    <cfRule type="containsText" dxfId="2197" priority="2900" operator="containsText" text="Finalizado">
      <formula>NOT(ISERROR(SEARCH("Finalizado",P323)))</formula>
    </cfRule>
    <cfRule type="containsText" dxfId="2196" priority="2901" operator="containsText" text="em andamento">
      <formula>NOT(ISERROR(SEARCH("em andamento",P323)))</formula>
    </cfRule>
  </conditionalFormatting>
  <conditionalFormatting sqref="P325 O327:P327">
    <cfRule type="expression" dxfId="2195" priority="2963">
      <formula>$H325="SUBETAPA"</formula>
    </cfRule>
  </conditionalFormatting>
  <conditionalFormatting sqref="P325 P327">
    <cfRule type="expression" dxfId="2194" priority="2964">
      <formula>$H325="CÉLULA CONSTRUTIVA"</formula>
    </cfRule>
    <cfRule type="expression" dxfId="2193" priority="2965">
      <formula>$H325="ETAPA"</formula>
    </cfRule>
    <cfRule type="containsText" dxfId="2192" priority="2966" operator="containsText" text="Lançado">
      <formula>NOT(ISERROR(SEARCH("Lançado",P325)))</formula>
    </cfRule>
    <cfRule type="containsText" dxfId="2191" priority="2967" operator="containsText" text="N/A">
      <formula>NOT(ISERROR(SEARCH("N/A",P325)))</formula>
    </cfRule>
    <cfRule type="containsText" dxfId="2190" priority="2968" operator="containsText" text="Pendente">
      <formula>NOT(ISERROR(SEARCH("Pendente",P325)))</formula>
    </cfRule>
    <cfRule type="containsText" dxfId="2189" priority="2969" operator="containsText" text="Finalizado">
      <formula>NOT(ISERROR(SEARCH("Finalizado",P325)))</formula>
    </cfRule>
    <cfRule type="containsText" dxfId="2188" priority="2970" operator="containsText" text="em andamento">
      <formula>NOT(ISERROR(SEARCH("em andamento",P325)))</formula>
    </cfRule>
  </conditionalFormatting>
  <conditionalFormatting sqref="P325">
    <cfRule type="expression" dxfId="2187" priority="2957">
      <formula>$H325="SUBETAPA"</formula>
    </cfRule>
    <cfRule type="expression" dxfId="2186" priority="2958">
      <formula>$H325="CÉLULA CONSTRUTIVA"</formula>
    </cfRule>
    <cfRule type="expression" dxfId="2185" priority="2959">
      <formula>$H325="ETAPA"</formula>
    </cfRule>
    <cfRule type="expression" dxfId="2184" priority="2960">
      <formula>$H325="SUBETAPA"</formula>
    </cfRule>
    <cfRule type="expression" dxfId="2183" priority="2961">
      <formula>$H325="CÉLULA CONSTRUTIVA"</formula>
    </cfRule>
    <cfRule type="expression" dxfId="2182" priority="2962">
      <formula>$H325="ETAPA"</formula>
    </cfRule>
  </conditionalFormatting>
  <conditionalFormatting sqref="P326">
    <cfRule type="expression" dxfId="2181" priority="2860">
      <formula>$H326="SUBETAPA"</formula>
    </cfRule>
    <cfRule type="expression" dxfId="2180" priority="2861">
      <formula>$H326="CÉLULA CONSTRUTIVA"</formula>
    </cfRule>
    <cfRule type="expression" dxfId="2179" priority="2862">
      <formula>$H326="ETAPA"</formula>
    </cfRule>
    <cfRule type="containsText" dxfId="2178" priority="2863" operator="containsText" text="Lançado">
      <formula>NOT(ISERROR(SEARCH("Lançado",P326)))</formula>
    </cfRule>
    <cfRule type="containsText" dxfId="2177" priority="2864" operator="containsText" text="N/A">
      <formula>NOT(ISERROR(SEARCH("N/A",P326)))</formula>
    </cfRule>
    <cfRule type="containsText" dxfId="2176" priority="2865" operator="containsText" text="Pendente">
      <formula>NOT(ISERROR(SEARCH("Pendente",P326)))</formula>
    </cfRule>
    <cfRule type="containsText" dxfId="2175" priority="2866" operator="containsText" text="Finalizado">
      <formula>NOT(ISERROR(SEARCH("Finalizado",P326)))</formula>
    </cfRule>
    <cfRule type="containsText" dxfId="2174" priority="2867" operator="containsText" text="em andamento">
      <formula>NOT(ISERROR(SEARCH("em andamento",P326)))</formula>
    </cfRule>
    <cfRule type="containsText" dxfId="2173" priority="2868" operator="containsText" text="Lançado">
      <formula>NOT(ISERROR(SEARCH("Lançado",P326)))</formula>
    </cfRule>
    <cfRule type="containsText" dxfId="2172" priority="2869" operator="containsText" text="N/A">
      <formula>NOT(ISERROR(SEARCH("N/A",P326)))</formula>
    </cfRule>
    <cfRule type="containsText" dxfId="2171" priority="2870" operator="containsText" text="Pendente">
      <formula>NOT(ISERROR(SEARCH("Pendente",P326)))</formula>
    </cfRule>
    <cfRule type="containsText" dxfId="2170" priority="2871" operator="containsText" text="Finalizado">
      <formula>NOT(ISERROR(SEARCH("Finalizado",P326)))</formula>
    </cfRule>
    <cfRule type="containsText" dxfId="2169" priority="2872" operator="containsText" text="em andamento">
      <formula>NOT(ISERROR(SEARCH("em andamento",P326)))</formula>
    </cfRule>
    <cfRule type="expression" dxfId="2168" priority="2873">
      <formula>$H326="SUBETAPA"</formula>
    </cfRule>
    <cfRule type="expression" dxfId="2167" priority="2874">
      <formula>$H326="CÉLULA CONSTRUTIVA"</formula>
    </cfRule>
    <cfRule type="expression" dxfId="2166" priority="2875">
      <formula>$H326="ETAPA"</formula>
    </cfRule>
    <cfRule type="containsText" dxfId="2165" priority="2876" operator="containsText" text="Lançado">
      <formula>NOT(ISERROR(SEARCH("Lançado",P326)))</formula>
    </cfRule>
    <cfRule type="containsText" dxfId="2164" priority="2877" operator="containsText" text="N/A">
      <formula>NOT(ISERROR(SEARCH("N/A",P326)))</formula>
    </cfRule>
    <cfRule type="containsText" dxfId="2163" priority="2878" operator="containsText" text="Pendente">
      <formula>NOT(ISERROR(SEARCH("Pendente",P326)))</formula>
    </cfRule>
    <cfRule type="containsText" dxfId="2162" priority="2879" operator="containsText" text="Finalizado">
      <formula>NOT(ISERROR(SEARCH("Finalizado",P326)))</formula>
    </cfRule>
    <cfRule type="containsText" dxfId="2161" priority="2880" operator="containsText" text="em andamento">
      <formula>NOT(ISERROR(SEARCH("em andamento",P326)))</formula>
    </cfRule>
  </conditionalFormatting>
  <conditionalFormatting sqref="P328">
    <cfRule type="expression" dxfId="2160" priority="2818">
      <formula>$H328="SUBETAPA"</formula>
    </cfRule>
    <cfRule type="expression" dxfId="2159" priority="2819">
      <formula>$H328="CÉLULA CONSTRUTIVA"</formula>
    </cfRule>
    <cfRule type="expression" dxfId="2158" priority="2820">
      <formula>$H328="ETAPA"</formula>
    </cfRule>
    <cfRule type="containsText" dxfId="2157" priority="2821" operator="containsText" text="Lançado">
      <formula>NOT(ISERROR(SEARCH("Lançado",P328)))</formula>
    </cfRule>
    <cfRule type="containsText" dxfId="2156" priority="2822" operator="containsText" text="N/A">
      <formula>NOT(ISERROR(SEARCH("N/A",P328)))</formula>
    </cfRule>
    <cfRule type="containsText" dxfId="2155" priority="2823" operator="containsText" text="Pendente">
      <formula>NOT(ISERROR(SEARCH("Pendente",P328)))</formula>
    </cfRule>
    <cfRule type="containsText" dxfId="2154" priority="2824" operator="containsText" text="Finalizado">
      <formula>NOT(ISERROR(SEARCH("Finalizado",P328)))</formula>
    </cfRule>
    <cfRule type="containsText" dxfId="2153" priority="2825" operator="containsText" text="em andamento">
      <formula>NOT(ISERROR(SEARCH("em andamento",P328)))</formula>
    </cfRule>
    <cfRule type="containsText" dxfId="2152" priority="2826" operator="containsText" text="Lançado">
      <formula>NOT(ISERROR(SEARCH("Lançado",P328)))</formula>
    </cfRule>
    <cfRule type="containsText" dxfId="2151" priority="2827" operator="containsText" text="N/A">
      <formula>NOT(ISERROR(SEARCH("N/A",P328)))</formula>
    </cfRule>
    <cfRule type="containsText" dxfId="2150" priority="2828" operator="containsText" text="Pendente">
      <formula>NOT(ISERROR(SEARCH("Pendente",P328)))</formula>
    </cfRule>
    <cfRule type="containsText" dxfId="2149" priority="2829" operator="containsText" text="Finalizado">
      <formula>NOT(ISERROR(SEARCH("Finalizado",P328)))</formula>
    </cfRule>
    <cfRule type="containsText" dxfId="2148" priority="2830" operator="containsText" text="em andamento">
      <formula>NOT(ISERROR(SEARCH("em andamento",P328)))</formula>
    </cfRule>
    <cfRule type="expression" dxfId="2147" priority="2831">
      <formula>$H328="SUBETAPA"</formula>
    </cfRule>
    <cfRule type="expression" dxfId="2146" priority="2832">
      <formula>$H328="CÉLULA CONSTRUTIVA"</formula>
    </cfRule>
    <cfRule type="expression" dxfId="2145" priority="2833">
      <formula>$H328="ETAPA"</formula>
    </cfRule>
    <cfRule type="containsText" dxfId="2144" priority="2834" operator="containsText" text="Lançado">
      <formula>NOT(ISERROR(SEARCH("Lançado",P328)))</formula>
    </cfRule>
    <cfRule type="containsText" dxfId="2143" priority="2835" operator="containsText" text="N/A">
      <formula>NOT(ISERROR(SEARCH("N/A",P328)))</formula>
    </cfRule>
    <cfRule type="containsText" dxfId="2142" priority="2836" operator="containsText" text="Pendente">
      <formula>NOT(ISERROR(SEARCH("Pendente",P328)))</formula>
    </cfRule>
    <cfRule type="containsText" dxfId="2141" priority="2837" operator="containsText" text="Finalizado">
      <formula>NOT(ISERROR(SEARCH("Finalizado",P328)))</formula>
    </cfRule>
    <cfRule type="containsText" dxfId="2140" priority="2838" operator="containsText" text="em andamento">
      <formula>NOT(ISERROR(SEARCH("em andamento",P328)))</formula>
    </cfRule>
  </conditionalFormatting>
  <conditionalFormatting sqref="P329">
    <cfRule type="expression" dxfId="2139" priority="2971">
      <formula>$H329="SUBETAPA"</formula>
    </cfRule>
    <cfRule type="expression" dxfId="2138" priority="2972">
      <formula>$H329="CÉLULA CONSTRUTIVA"</formula>
    </cfRule>
    <cfRule type="expression" dxfId="2137" priority="2973">
      <formula>$H329="ETAPA"</formula>
    </cfRule>
    <cfRule type="expression" dxfId="2136" priority="2974">
      <formula>$H329="SUBETAPA"</formula>
    </cfRule>
    <cfRule type="expression" dxfId="2135" priority="2975">
      <formula>$H329="CÉLULA CONSTRUTIVA"</formula>
    </cfRule>
    <cfRule type="expression" dxfId="2134" priority="2976">
      <formula>$H329="ETAPA"</formula>
    </cfRule>
    <cfRule type="expression" dxfId="2133" priority="2978">
      <formula>$H329="CÉLULA CONSTRUTIVA"</formula>
    </cfRule>
    <cfRule type="expression" dxfId="2132" priority="2979">
      <formula>$H329="ETAPA"</formula>
    </cfRule>
    <cfRule type="containsText" dxfId="2131" priority="2980" operator="containsText" text="Lançado">
      <formula>NOT(ISERROR(SEARCH("Lançado",P329)))</formula>
    </cfRule>
    <cfRule type="containsText" dxfId="2130" priority="2981" operator="containsText" text="N/A">
      <formula>NOT(ISERROR(SEARCH("N/A",P329)))</formula>
    </cfRule>
    <cfRule type="containsText" dxfId="2129" priority="2982" operator="containsText" text="Pendente">
      <formula>NOT(ISERROR(SEARCH("Pendente",P329)))</formula>
    </cfRule>
    <cfRule type="containsText" dxfId="2128" priority="2983" operator="containsText" text="Finalizado">
      <formula>NOT(ISERROR(SEARCH("Finalizado",P329)))</formula>
    </cfRule>
    <cfRule type="containsText" dxfId="2127" priority="2984" operator="containsText" text="em andamento">
      <formula>NOT(ISERROR(SEARCH("em andamento",P329)))</formula>
    </cfRule>
  </conditionalFormatting>
  <conditionalFormatting sqref="P334">
    <cfRule type="containsText" dxfId="2126" priority="7780" operator="containsText" text="Pendente">
      <formula>NOT(ISERROR(SEARCH("Pendente",P334)))</formula>
    </cfRule>
    <cfRule type="containsText" dxfId="2125" priority="7781" operator="containsText" text="Finalizado">
      <formula>NOT(ISERROR(SEARCH("Finalizado",P334)))</formula>
    </cfRule>
    <cfRule type="containsText" dxfId="2124" priority="7782" operator="containsText" text="em andamento">
      <formula>NOT(ISERROR(SEARCH("em andamento",P334)))</formula>
    </cfRule>
  </conditionalFormatting>
  <conditionalFormatting sqref="P335 P340 P346">
    <cfRule type="containsText" dxfId="2123" priority="2781" operator="containsText" text="Pendente">
      <formula>NOT(ISERROR(SEARCH("Pendente",P335)))</formula>
    </cfRule>
    <cfRule type="containsText" dxfId="2122" priority="2782" operator="containsText" text="Finalizado">
      <formula>NOT(ISERROR(SEARCH("Finalizado",P335)))</formula>
    </cfRule>
    <cfRule type="containsText" dxfId="2121" priority="2783" operator="containsText" text="em andamento">
      <formula>NOT(ISERROR(SEARCH("em andamento",P335)))</formula>
    </cfRule>
  </conditionalFormatting>
  <conditionalFormatting sqref="P336">
    <cfRule type="containsText" dxfId="2120" priority="2754" operator="containsText" text="Pendente">
      <formula>NOT(ISERROR(SEARCH("Pendente",P336)))</formula>
    </cfRule>
    <cfRule type="containsText" dxfId="2119" priority="2755" operator="containsText" text="Finalizado">
      <formula>NOT(ISERROR(SEARCH("Finalizado",P336)))</formula>
    </cfRule>
    <cfRule type="containsText" dxfId="2118" priority="2756" operator="containsText" text="em andamento">
      <formula>NOT(ISERROR(SEARCH("em andamento",P336)))</formula>
    </cfRule>
  </conditionalFormatting>
  <conditionalFormatting sqref="P336:P339">
    <cfRule type="expression" dxfId="2117" priority="2757">
      <formula>$H336="ETAPA"</formula>
    </cfRule>
  </conditionalFormatting>
  <conditionalFormatting sqref="P337:P339">
    <cfRule type="containsText" dxfId="2116" priority="2665" operator="containsText" text="Lançado">
      <formula>NOT(ISERROR(SEARCH("Lançado",P337)))</formula>
    </cfRule>
    <cfRule type="containsText" dxfId="2115" priority="2666" operator="containsText" text="N/A">
      <formula>NOT(ISERROR(SEARCH("N/A",P337)))</formula>
    </cfRule>
    <cfRule type="containsText" dxfId="2114" priority="2667" operator="containsText" text="Pendente">
      <formula>NOT(ISERROR(SEARCH("Pendente",P337)))</formula>
    </cfRule>
    <cfRule type="containsText" dxfId="2113" priority="2668" operator="containsText" text="Finalizado">
      <formula>NOT(ISERROR(SEARCH("Finalizado",P337)))</formula>
    </cfRule>
    <cfRule type="containsText" dxfId="2112" priority="2669" operator="containsText" text="em andamento">
      <formula>NOT(ISERROR(SEARCH("em andamento",P337)))</formula>
    </cfRule>
    <cfRule type="containsText" dxfId="2111" priority="2670" operator="containsText" text="Lançado">
      <formula>NOT(ISERROR(SEARCH("Lançado",P337)))</formula>
    </cfRule>
    <cfRule type="containsText" dxfId="2110" priority="2671" operator="containsText" text="N/A">
      <formula>NOT(ISERROR(SEARCH("N/A",P337)))</formula>
    </cfRule>
    <cfRule type="containsText" dxfId="2109" priority="2672" operator="containsText" text="Pendente">
      <formula>NOT(ISERROR(SEARCH("Pendente",P337)))</formula>
    </cfRule>
    <cfRule type="containsText" dxfId="2108" priority="2673" operator="containsText" text="Finalizado">
      <formula>NOT(ISERROR(SEARCH("Finalizado",P337)))</formula>
    </cfRule>
    <cfRule type="containsText" dxfId="2107" priority="2674" operator="containsText" text="em andamento">
      <formula>NOT(ISERROR(SEARCH("em andamento",P337)))</formula>
    </cfRule>
    <cfRule type="containsText" dxfId="2106" priority="2675" operator="containsText" text="Lançado">
      <formula>NOT(ISERROR(SEARCH("Lançado",P337)))</formula>
    </cfRule>
    <cfRule type="containsText" dxfId="2105" priority="2676" operator="containsText" text="N/A">
      <formula>NOT(ISERROR(SEARCH("N/A",P337)))</formula>
    </cfRule>
    <cfRule type="containsText" dxfId="2104" priority="2677" operator="containsText" text="Pendente">
      <formula>NOT(ISERROR(SEARCH("Pendente",P337)))</formula>
    </cfRule>
    <cfRule type="containsText" dxfId="2103" priority="2678" operator="containsText" text="Finalizado">
      <formula>NOT(ISERROR(SEARCH("Finalizado",P337)))</formula>
    </cfRule>
    <cfRule type="containsText" dxfId="2102" priority="2679" operator="containsText" text="em andamento">
      <formula>NOT(ISERROR(SEARCH("em andamento",P337)))</formula>
    </cfRule>
  </conditionalFormatting>
  <conditionalFormatting sqref="P340 P346">
    <cfRule type="containsText" dxfId="2101" priority="2779" operator="containsText" text="Lançado">
      <formula>NOT(ISERROR(SEARCH("Lançado",P340)))</formula>
    </cfRule>
    <cfRule type="containsText" dxfId="2100" priority="2780" operator="containsText" text="N/A">
      <formula>NOT(ISERROR(SEARCH("N/A",P340)))</formula>
    </cfRule>
  </conditionalFormatting>
  <conditionalFormatting sqref="P340">
    <cfRule type="expression" dxfId="2099" priority="2763">
      <formula>$H340="SUBETAPA"</formula>
    </cfRule>
    <cfRule type="expression" dxfId="2098" priority="2764">
      <formula>$H340="CÉLULA CONSTRUTIVA"</formula>
    </cfRule>
    <cfRule type="expression" dxfId="2097" priority="2765">
      <formula>$H340="ETAPA"</formula>
    </cfRule>
    <cfRule type="expression" dxfId="2096" priority="2766">
      <formula>$H340="SUBETAPA"</formula>
    </cfRule>
    <cfRule type="expression" dxfId="2095" priority="2767">
      <formula>$H340="CÉLULA CONSTRUTIVA"</formula>
    </cfRule>
    <cfRule type="expression" dxfId="2094" priority="2768">
      <formula>$H340="ETAPA"</formula>
    </cfRule>
    <cfRule type="expression" dxfId="2093" priority="2769">
      <formula>$H340="SUBETAPA"</formula>
    </cfRule>
    <cfRule type="expression" dxfId="2092" priority="2770">
      <formula>$H340="CÉLULA CONSTRUTIVA"</formula>
    </cfRule>
    <cfRule type="expression" dxfId="2091" priority="2771">
      <formula>$H340="ETAPA"</formula>
    </cfRule>
    <cfRule type="expression" dxfId="2090" priority="2772">
      <formula>$H340="SUBETAPA"</formula>
    </cfRule>
    <cfRule type="expression" dxfId="2089" priority="2773">
      <formula>$H340="CÉLULA CONSTRUTIVA"</formula>
    </cfRule>
    <cfRule type="expression" dxfId="2088" priority="2774">
      <formula>$H340="ETAPA"</formula>
    </cfRule>
    <cfRule type="expression" dxfId="2087" priority="2775">
      <formula>$H340="SUBETAPA"</formula>
    </cfRule>
    <cfRule type="expression" dxfId="2086" priority="2776">
      <formula>$H340="CÉLULA CONSTRUTIVA"</formula>
    </cfRule>
    <cfRule type="expression" dxfId="2085" priority="2777">
      <formula>$H340="ETAPA"</formula>
    </cfRule>
  </conditionalFormatting>
  <conditionalFormatting sqref="P341:P345">
    <cfRule type="expression" dxfId="2084" priority="2701">
      <formula>$H341="SUBETAPA"</formula>
    </cfRule>
    <cfRule type="expression" dxfId="2083" priority="2702">
      <formula>$H341="CÉLULA CONSTRUTIVA"</formula>
    </cfRule>
    <cfRule type="expression" dxfId="2082" priority="2703">
      <formula>$H341="ETAPA"</formula>
    </cfRule>
    <cfRule type="containsText" dxfId="2081" priority="2704" operator="containsText" text="Lançado">
      <formula>NOT(ISERROR(SEARCH("Lançado",P341)))</formula>
    </cfRule>
    <cfRule type="containsText" dxfId="2080" priority="2705" operator="containsText" text="N/A">
      <formula>NOT(ISERROR(SEARCH("N/A",P341)))</formula>
    </cfRule>
    <cfRule type="containsText" dxfId="2079" priority="2706" operator="containsText" text="Pendente">
      <formula>NOT(ISERROR(SEARCH("Pendente",P341)))</formula>
    </cfRule>
    <cfRule type="containsText" dxfId="2078" priority="2707" operator="containsText" text="Finalizado">
      <formula>NOT(ISERROR(SEARCH("Finalizado",P341)))</formula>
    </cfRule>
    <cfRule type="containsText" dxfId="2077" priority="2708" operator="containsText" text="em andamento">
      <formula>NOT(ISERROR(SEARCH("em andamento",P341)))</formula>
    </cfRule>
    <cfRule type="containsText" dxfId="2076" priority="2709" operator="containsText" text="Lançado">
      <formula>NOT(ISERROR(SEARCH("Lançado",P341)))</formula>
    </cfRule>
    <cfRule type="containsText" dxfId="2075" priority="2710" operator="containsText" text="N/A">
      <formula>NOT(ISERROR(SEARCH("N/A",P341)))</formula>
    </cfRule>
    <cfRule type="containsText" dxfId="2074" priority="2711" operator="containsText" text="Pendente">
      <formula>NOT(ISERROR(SEARCH("Pendente",P341)))</formula>
    </cfRule>
    <cfRule type="containsText" dxfId="2073" priority="2712" operator="containsText" text="Finalizado">
      <formula>NOT(ISERROR(SEARCH("Finalizado",P341)))</formula>
    </cfRule>
    <cfRule type="containsText" dxfId="2072" priority="2713" operator="containsText" text="em andamento">
      <formula>NOT(ISERROR(SEARCH("em andamento",P341)))</formula>
    </cfRule>
    <cfRule type="expression" dxfId="2071" priority="2714">
      <formula>$H341="SUBETAPA"</formula>
    </cfRule>
    <cfRule type="expression" dxfId="2070" priority="2715">
      <formula>$H341="CÉLULA CONSTRUTIVA"</formula>
    </cfRule>
    <cfRule type="expression" dxfId="2069" priority="2716">
      <formula>$H341="ETAPA"</formula>
    </cfRule>
    <cfRule type="containsText" dxfId="2068" priority="2717" operator="containsText" text="Lançado">
      <formula>NOT(ISERROR(SEARCH("Lançado",P341)))</formula>
    </cfRule>
    <cfRule type="containsText" dxfId="2067" priority="2718" operator="containsText" text="N/A">
      <formula>NOT(ISERROR(SEARCH("N/A",P341)))</formula>
    </cfRule>
    <cfRule type="containsText" dxfId="2066" priority="2719" operator="containsText" text="Pendente">
      <formula>NOT(ISERROR(SEARCH("Pendente",P341)))</formula>
    </cfRule>
    <cfRule type="containsText" dxfId="2065" priority="2720" operator="containsText" text="Finalizado">
      <formula>NOT(ISERROR(SEARCH("Finalizado",P341)))</formula>
    </cfRule>
    <cfRule type="containsText" dxfId="2064" priority="2721" operator="containsText" text="em andamento">
      <formula>NOT(ISERROR(SEARCH("em andamento",P341)))</formula>
    </cfRule>
  </conditionalFormatting>
  <conditionalFormatting sqref="P346">
    <cfRule type="containsText" dxfId="2063" priority="2786" operator="containsText" text="Lançado">
      <formula>NOT(ISERROR(SEARCH("Lançado",P346)))</formula>
    </cfRule>
    <cfRule type="containsText" dxfId="2062" priority="2787" operator="containsText" text="N/A">
      <formula>NOT(ISERROR(SEARCH("N/A",P346)))</formula>
    </cfRule>
    <cfRule type="containsText" dxfId="2061" priority="2788" operator="containsText" text="Pendente">
      <formula>NOT(ISERROR(SEARCH("Pendente",P346)))</formula>
    </cfRule>
    <cfRule type="containsText" dxfId="2060" priority="2789" operator="containsText" text="Finalizado">
      <formula>NOT(ISERROR(SEARCH("Finalizado",P346)))</formula>
    </cfRule>
    <cfRule type="containsText" dxfId="2059" priority="2790" operator="containsText" text="em andamento">
      <formula>NOT(ISERROR(SEARCH("em andamento",P346)))</formula>
    </cfRule>
  </conditionalFormatting>
  <conditionalFormatting sqref="P347">
    <cfRule type="containsText" dxfId="2058" priority="2722" operator="containsText" text="Lançado">
      <formula>NOT(ISERROR(SEARCH("Lançado",P347)))</formula>
    </cfRule>
    <cfRule type="containsText" dxfId="2057" priority="2723" operator="containsText" text="N/A">
      <formula>NOT(ISERROR(SEARCH("N/A",P347)))</formula>
    </cfRule>
    <cfRule type="containsText" dxfId="2056" priority="2724" operator="containsText" text="Pendente">
      <formula>NOT(ISERROR(SEARCH("Pendente",P347)))</formula>
    </cfRule>
    <cfRule type="containsText" dxfId="2055" priority="2725" operator="containsText" text="Finalizado">
      <formula>NOT(ISERROR(SEARCH("Finalizado",P347)))</formula>
    </cfRule>
    <cfRule type="containsText" dxfId="2054" priority="2726" operator="containsText" text="em andamento">
      <formula>NOT(ISERROR(SEARCH("em andamento",P347)))</formula>
    </cfRule>
    <cfRule type="containsText" dxfId="2053" priority="2727" operator="containsText" text="Lançado">
      <formula>NOT(ISERROR(SEARCH("Lançado",P347)))</formula>
    </cfRule>
    <cfRule type="containsText" dxfId="2052" priority="2728" operator="containsText" text="N/A">
      <formula>NOT(ISERROR(SEARCH("N/A",P347)))</formula>
    </cfRule>
    <cfRule type="containsText" dxfId="2051" priority="2729" operator="containsText" text="Pendente">
      <formula>NOT(ISERROR(SEARCH("Pendente",P347)))</formula>
    </cfRule>
    <cfRule type="containsText" dxfId="2050" priority="2730" operator="containsText" text="Finalizado">
      <formula>NOT(ISERROR(SEARCH("Finalizado",P347)))</formula>
    </cfRule>
    <cfRule type="containsText" dxfId="2049" priority="2731" operator="containsText" text="em andamento">
      <formula>NOT(ISERROR(SEARCH("em andamento",P347)))</formula>
    </cfRule>
    <cfRule type="containsText" dxfId="2048" priority="2732" operator="containsText" text="Lançado">
      <formula>NOT(ISERROR(SEARCH("Lançado",P347)))</formula>
    </cfRule>
    <cfRule type="containsText" dxfId="2047" priority="2733" operator="containsText" text="N/A">
      <formula>NOT(ISERROR(SEARCH("N/A",P347)))</formula>
    </cfRule>
    <cfRule type="containsText" dxfId="2046" priority="2734" operator="containsText" text="Pendente">
      <formula>NOT(ISERROR(SEARCH("Pendente",P347)))</formula>
    </cfRule>
    <cfRule type="containsText" dxfId="2045" priority="2735" operator="containsText" text="Finalizado">
      <formula>NOT(ISERROR(SEARCH("Finalizado",P347)))</formula>
    </cfRule>
    <cfRule type="containsText" dxfId="2044" priority="2736" operator="containsText" text="em andamento">
      <formula>NOT(ISERROR(SEARCH("em andamento",P347)))</formula>
    </cfRule>
  </conditionalFormatting>
  <conditionalFormatting sqref="P348 P353">
    <cfRule type="containsText" dxfId="2043" priority="2649" operator="containsText" text="Pendente">
      <formula>NOT(ISERROR(SEARCH("Pendente",P348)))</formula>
    </cfRule>
    <cfRule type="containsText" dxfId="2042" priority="2650" operator="containsText" text="Finalizado">
      <formula>NOT(ISERROR(SEARCH("Finalizado",P348)))</formula>
    </cfRule>
    <cfRule type="containsText" dxfId="2041" priority="2651" operator="containsText" text="em andamento">
      <formula>NOT(ISERROR(SEARCH("em andamento",P348)))</formula>
    </cfRule>
  </conditionalFormatting>
  <conditionalFormatting sqref="P348:P349 P355:P356">
    <cfRule type="containsText" dxfId="2040" priority="7753" operator="containsText" text="Lançado">
      <formula>NOT(ISERROR(SEARCH("Lançado",P348)))</formula>
    </cfRule>
    <cfRule type="containsText" dxfId="2039" priority="7754" operator="containsText" text="N/A">
      <formula>NOT(ISERROR(SEARCH("N/A",P348)))</formula>
    </cfRule>
  </conditionalFormatting>
  <conditionalFormatting sqref="P349">
    <cfRule type="containsText" dxfId="2038" priority="2622" operator="containsText" text="Pendente">
      <formula>NOT(ISERROR(SEARCH("Pendente",P349)))</formula>
    </cfRule>
    <cfRule type="containsText" dxfId="2037" priority="2623" operator="containsText" text="Finalizado">
      <formula>NOT(ISERROR(SEARCH("Finalizado",P349)))</formula>
    </cfRule>
    <cfRule type="containsText" dxfId="2036" priority="2624" operator="containsText" text="em andamento">
      <formula>NOT(ISERROR(SEARCH("em andamento",P349)))</formula>
    </cfRule>
  </conditionalFormatting>
  <conditionalFormatting sqref="P349:P350">
    <cfRule type="expression" dxfId="2035" priority="2625">
      <formula>$H349="ETAPA"</formula>
    </cfRule>
  </conditionalFormatting>
  <conditionalFormatting sqref="P350">
    <cfRule type="containsText" dxfId="2034" priority="2533" operator="containsText" text="Lançado">
      <formula>NOT(ISERROR(SEARCH("Lançado",P350)))</formula>
    </cfRule>
    <cfRule type="containsText" dxfId="2033" priority="2534" operator="containsText" text="N/A">
      <formula>NOT(ISERROR(SEARCH("N/A",P350)))</formula>
    </cfRule>
    <cfRule type="containsText" dxfId="2032" priority="2535" operator="containsText" text="Pendente">
      <formula>NOT(ISERROR(SEARCH("Pendente",P350)))</formula>
    </cfRule>
    <cfRule type="containsText" dxfId="2031" priority="2536" operator="containsText" text="Finalizado">
      <formula>NOT(ISERROR(SEARCH("Finalizado",P350)))</formula>
    </cfRule>
    <cfRule type="containsText" dxfId="2030" priority="2537" operator="containsText" text="em andamento">
      <formula>NOT(ISERROR(SEARCH("em andamento",P350)))</formula>
    </cfRule>
    <cfRule type="containsText" dxfId="2029" priority="2538" operator="containsText" text="Lançado">
      <formula>NOT(ISERROR(SEARCH("Lançado",P350)))</formula>
    </cfRule>
    <cfRule type="containsText" dxfId="2028" priority="2539" operator="containsText" text="N/A">
      <formula>NOT(ISERROR(SEARCH("N/A",P350)))</formula>
    </cfRule>
    <cfRule type="containsText" dxfId="2027" priority="2540" operator="containsText" text="Pendente">
      <formula>NOT(ISERROR(SEARCH("Pendente",P350)))</formula>
    </cfRule>
    <cfRule type="containsText" dxfId="2026" priority="2541" operator="containsText" text="Finalizado">
      <formula>NOT(ISERROR(SEARCH("Finalizado",P350)))</formula>
    </cfRule>
    <cfRule type="containsText" dxfId="2025" priority="2542" operator="containsText" text="em andamento">
      <formula>NOT(ISERROR(SEARCH("em andamento",P350)))</formula>
    </cfRule>
    <cfRule type="containsText" dxfId="2024" priority="2543" operator="containsText" text="Lançado">
      <formula>NOT(ISERROR(SEARCH("Lançado",P350)))</formula>
    </cfRule>
    <cfRule type="containsText" dxfId="2023" priority="2544" operator="containsText" text="N/A">
      <formula>NOT(ISERROR(SEARCH("N/A",P350)))</formula>
    </cfRule>
    <cfRule type="containsText" dxfId="2022" priority="2545" operator="containsText" text="Pendente">
      <formula>NOT(ISERROR(SEARCH("Pendente",P350)))</formula>
    </cfRule>
    <cfRule type="containsText" dxfId="2021" priority="2546" operator="containsText" text="Finalizado">
      <formula>NOT(ISERROR(SEARCH("Finalizado",P350)))</formula>
    </cfRule>
    <cfRule type="containsText" dxfId="2020" priority="2547" operator="containsText" text="em andamento">
      <formula>NOT(ISERROR(SEARCH("em andamento",P350)))</formula>
    </cfRule>
  </conditionalFormatting>
  <conditionalFormatting sqref="P351">
    <cfRule type="containsText" dxfId="2019" priority="2626" operator="containsText" text="Lançado">
      <formula>NOT(ISERROR(SEARCH("Lançado",P351)))</formula>
    </cfRule>
    <cfRule type="containsText" dxfId="2018" priority="2627" operator="containsText" text="N/A">
      <formula>NOT(ISERROR(SEARCH("N/A",P351)))</formula>
    </cfRule>
    <cfRule type="containsText" dxfId="2017" priority="2628" operator="containsText" text="Pendente">
      <formula>NOT(ISERROR(SEARCH("Pendente",P351)))</formula>
    </cfRule>
    <cfRule type="containsText" dxfId="2016" priority="2629" operator="containsText" text="Finalizado">
      <formula>NOT(ISERROR(SEARCH("Finalizado",P351)))</formula>
    </cfRule>
    <cfRule type="containsText" dxfId="2015" priority="2630" operator="containsText" text="em andamento">
      <formula>NOT(ISERROR(SEARCH("em andamento",P351)))</formula>
    </cfRule>
  </conditionalFormatting>
  <conditionalFormatting sqref="P352">
    <cfRule type="expression" dxfId="2014" priority="2548">
      <formula>$H352="SUBETAPA"</formula>
    </cfRule>
    <cfRule type="expression" dxfId="2013" priority="2549">
      <formula>$H352="CÉLULA CONSTRUTIVA"</formula>
    </cfRule>
    <cfRule type="expression" dxfId="2012" priority="2550">
      <formula>$H352="ETAPA"</formula>
    </cfRule>
    <cfRule type="containsText" dxfId="2011" priority="2551" operator="containsText" text="Lançado">
      <formula>NOT(ISERROR(SEARCH("Lançado",P352)))</formula>
    </cfRule>
    <cfRule type="containsText" dxfId="2010" priority="2552" operator="containsText" text="N/A">
      <formula>NOT(ISERROR(SEARCH("N/A",P352)))</formula>
    </cfRule>
    <cfRule type="containsText" dxfId="2009" priority="2553" operator="containsText" text="Pendente">
      <formula>NOT(ISERROR(SEARCH("Pendente",P352)))</formula>
    </cfRule>
    <cfRule type="containsText" dxfId="2008" priority="2554" operator="containsText" text="Finalizado">
      <formula>NOT(ISERROR(SEARCH("Finalizado",P352)))</formula>
    </cfRule>
    <cfRule type="containsText" dxfId="2007" priority="2555" operator="containsText" text="em andamento">
      <formula>NOT(ISERROR(SEARCH("em andamento",P352)))</formula>
    </cfRule>
    <cfRule type="containsText" dxfId="2006" priority="2556" operator="containsText" text="Lançado">
      <formula>NOT(ISERROR(SEARCH("Lançado",P352)))</formula>
    </cfRule>
    <cfRule type="containsText" dxfId="2005" priority="2557" operator="containsText" text="N/A">
      <formula>NOT(ISERROR(SEARCH("N/A",P352)))</formula>
    </cfRule>
    <cfRule type="containsText" dxfId="2004" priority="2558" operator="containsText" text="Pendente">
      <formula>NOT(ISERROR(SEARCH("Pendente",P352)))</formula>
    </cfRule>
    <cfRule type="containsText" dxfId="2003" priority="2559" operator="containsText" text="Finalizado">
      <formula>NOT(ISERROR(SEARCH("Finalizado",P352)))</formula>
    </cfRule>
    <cfRule type="containsText" dxfId="2002" priority="2560" operator="containsText" text="em andamento">
      <formula>NOT(ISERROR(SEARCH("em andamento",P352)))</formula>
    </cfRule>
    <cfRule type="expression" dxfId="2001" priority="2561">
      <formula>$H352="SUBETAPA"</formula>
    </cfRule>
    <cfRule type="expression" dxfId="2000" priority="2562">
      <formula>$H352="CÉLULA CONSTRUTIVA"</formula>
    </cfRule>
    <cfRule type="expression" dxfId="1999" priority="2563">
      <formula>$H352="ETAPA"</formula>
    </cfRule>
    <cfRule type="containsText" dxfId="1998" priority="2564" operator="containsText" text="Lançado">
      <formula>NOT(ISERROR(SEARCH("Lançado",P352)))</formula>
    </cfRule>
    <cfRule type="containsText" dxfId="1997" priority="2565" operator="containsText" text="N/A">
      <formula>NOT(ISERROR(SEARCH("N/A",P352)))</formula>
    </cfRule>
    <cfRule type="containsText" dxfId="1996" priority="2566" operator="containsText" text="Pendente">
      <formula>NOT(ISERROR(SEARCH("Pendente",P352)))</formula>
    </cfRule>
    <cfRule type="containsText" dxfId="1995" priority="2567" operator="containsText" text="Finalizado">
      <formula>NOT(ISERROR(SEARCH("Finalizado",P352)))</formula>
    </cfRule>
    <cfRule type="containsText" dxfId="1994" priority="2568" operator="containsText" text="em andamento">
      <formula>NOT(ISERROR(SEARCH("em andamento",P352)))</formula>
    </cfRule>
  </conditionalFormatting>
  <conditionalFormatting sqref="P353">
    <cfRule type="containsText" dxfId="1993" priority="2647" operator="containsText" text="Lançado">
      <formula>NOT(ISERROR(SEARCH("Lançado",P353)))</formula>
    </cfRule>
    <cfRule type="containsText" dxfId="1992" priority="2648" operator="containsText" text="N/A">
      <formula>NOT(ISERROR(SEARCH("N/A",P353)))</formula>
    </cfRule>
    <cfRule type="containsText" dxfId="1991" priority="2654" operator="containsText" text="Lançado">
      <formula>NOT(ISERROR(SEARCH("Lançado",P353)))</formula>
    </cfRule>
    <cfRule type="containsText" dxfId="1990" priority="2655" operator="containsText" text="N/A">
      <formula>NOT(ISERROR(SEARCH("N/A",P353)))</formula>
    </cfRule>
    <cfRule type="containsText" dxfId="1989" priority="2656" operator="containsText" text="Pendente">
      <formula>NOT(ISERROR(SEARCH("Pendente",P353)))</formula>
    </cfRule>
    <cfRule type="containsText" dxfId="1988" priority="2657" operator="containsText" text="Finalizado">
      <formula>NOT(ISERROR(SEARCH("Finalizado",P353)))</formula>
    </cfRule>
    <cfRule type="containsText" dxfId="1987" priority="2658" operator="containsText" text="em andamento">
      <formula>NOT(ISERROR(SEARCH("em andamento",P353)))</formula>
    </cfRule>
  </conditionalFormatting>
  <conditionalFormatting sqref="P354">
    <cfRule type="containsText" dxfId="1986" priority="2590" operator="containsText" text="Lançado">
      <formula>NOT(ISERROR(SEARCH("Lançado",P354)))</formula>
    </cfRule>
    <cfRule type="containsText" dxfId="1985" priority="2591" operator="containsText" text="N/A">
      <formula>NOT(ISERROR(SEARCH("N/A",P354)))</formula>
    </cfRule>
    <cfRule type="containsText" dxfId="1984" priority="2592" operator="containsText" text="Pendente">
      <formula>NOT(ISERROR(SEARCH("Pendente",P354)))</formula>
    </cfRule>
    <cfRule type="containsText" dxfId="1983" priority="2593" operator="containsText" text="Finalizado">
      <formula>NOT(ISERROR(SEARCH("Finalizado",P354)))</formula>
    </cfRule>
    <cfRule type="containsText" dxfId="1982" priority="2594" operator="containsText" text="em andamento">
      <formula>NOT(ISERROR(SEARCH("em andamento",P354)))</formula>
    </cfRule>
    <cfRule type="containsText" dxfId="1981" priority="2595" operator="containsText" text="Lançado">
      <formula>NOT(ISERROR(SEARCH("Lançado",P354)))</formula>
    </cfRule>
    <cfRule type="containsText" dxfId="1980" priority="2596" operator="containsText" text="N/A">
      <formula>NOT(ISERROR(SEARCH("N/A",P354)))</formula>
    </cfRule>
    <cfRule type="containsText" dxfId="1979" priority="2597" operator="containsText" text="Pendente">
      <formula>NOT(ISERROR(SEARCH("Pendente",P354)))</formula>
    </cfRule>
    <cfRule type="containsText" dxfId="1978" priority="2598" operator="containsText" text="Finalizado">
      <formula>NOT(ISERROR(SEARCH("Finalizado",P354)))</formula>
    </cfRule>
    <cfRule type="containsText" dxfId="1977" priority="2599" operator="containsText" text="em andamento">
      <formula>NOT(ISERROR(SEARCH("em andamento",P354)))</formula>
    </cfRule>
    <cfRule type="containsText" dxfId="1976" priority="2600" operator="containsText" text="Lançado">
      <formula>NOT(ISERROR(SEARCH("Lançado",P354)))</formula>
    </cfRule>
    <cfRule type="containsText" dxfId="1975" priority="2601" operator="containsText" text="N/A">
      <formula>NOT(ISERROR(SEARCH("N/A",P354)))</formula>
    </cfRule>
    <cfRule type="containsText" dxfId="1974" priority="2602" operator="containsText" text="Pendente">
      <formula>NOT(ISERROR(SEARCH("Pendente",P354)))</formula>
    </cfRule>
    <cfRule type="containsText" dxfId="1973" priority="2603" operator="containsText" text="Finalizado">
      <formula>NOT(ISERROR(SEARCH("Finalizado",P354)))</formula>
    </cfRule>
    <cfRule type="containsText" dxfId="1972" priority="2604" operator="containsText" text="em andamento">
      <formula>NOT(ISERROR(SEARCH("em andamento",P354)))</formula>
    </cfRule>
  </conditionalFormatting>
  <conditionalFormatting sqref="P355 P360 P362 P503:P505 P507 P512 P514 P519:P520 P529 P531 P535 P537:P538 P540 P542 P544:P545 P547 P551 P555:P556 P564 P566 P570 P572:P573 P575 P577:P578 P580 P584 P586 P588:P589 P597 P599 P603 P605:P606 P608 P610:P612 P614 P616 P618 P631:P635 P719:P725 P727:P730 P666:P667 P682:P683">
    <cfRule type="containsText" dxfId="1971" priority="7895" operator="containsText" text="Finalizado">
      <formula>NOT(ISERROR(SEARCH("Finalizado",P355)))</formula>
    </cfRule>
  </conditionalFormatting>
  <conditionalFormatting sqref="P355 P360 P362 P580 P584 P586 P588:P589 P597 P599 P603 P605:P606 P608 P610:P612 P614 P616 P618 P719:P725 P577:P578 P503:P505 P507 P512 P514 P519:P520 P529 P531 P535 P537:P538 P540 P542 P547 P551 P555:P556 P564 P566 P570 P572:P573 P575 P544:P545 P682:P683 P631:P635 P666:P667 P727:P730">
    <cfRule type="containsText" dxfId="1970" priority="7896" operator="containsText" text="em andamento">
      <formula>NOT(ISERROR(SEARCH("em andamento",P355)))</formula>
    </cfRule>
  </conditionalFormatting>
  <conditionalFormatting sqref="P355 P603 P597 P618 P616 P614 P610:P612 P608 P605:P606 P599 P588:P589 P586 P584 P580 P362 P360 P719:P725 P631:P633 P577:P578 P503:P505 P535 P529 P542 P540 P537:P538 P531 P519:P520 P514 P512 P507 P570 P564 P575 P572:P573 P566 P555:P556 P551 P547 P544:P545 P727">
    <cfRule type="containsText" dxfId="1969" priority="7894" operator="containsText" text="Pendente">
      <formula>NOT(ISERROR(SEARCH("Pendente",P355)))</formula>
    </cfRule>
  </conditionalFormatting>
  <conditionalFormatting sqref="P356">
    <cfRule type="containsText" dxfId="1968" priority="7755" operator="containsText" text="Pendente">
      <formula>NOT(ISERROR(SEARCH("Pendente",P356)))</formula>
    </cfRule>
    <cfRule type="containsText" dxfId="1967" priority="7756" operator="containsText" text="Finalizado">
      <formula>NOT(ISERROR(SEARCH("Finalizado",P356)))</formula>
    </cfRule>
    <cfRule type="containsText" dxfId="1966" priority="7757" operator="containsText" text="em andamento">
      <formula>NOT(ISERROR(SEARCH("em andamento",P356)))</formula>
    </cfRule>
  </conditionalFormatting>
  <conditionalFormatting sqref="P356:P357">
    <cfRule type="expression" dxfId="1965" priority="7758">
      <formula>$H356="ETAPA"</formula>
    </cfRule>
  </conditionalFormatting>
  <conditionalFormatting sqref="P357">
    <cfRule type="containsText" dxfId="1964" priority="5699" operator="containsText" text="Lançado">
      <formula>NOT(ISERROR(SEARCH("Lançado",P357)))</formula>
    </cfRule>
    <cfRule type="containsText" dxfId="1963" priority="5700" operator="containsText" text="N/A">
      <formula>NOT(ISERROR(SEARCH("N/A",P357)))</formula>
    </cfRule>
    <cfRule type="containsText" dxfId="1962" priority="5701" operator="containsText" text="Pendente">
      <formula>NOT(ISERROR(SEARCH("Pendente",P357)))</formula>
    </cfRule>
    <cfRule type="containsText" dxfId="1961" priority="5702" operator="containsText" text="Finalizado">
      <formula>NOT(ISERROR(SEARCH("Finalizado",P357)))</formula>
    </cfRule>
    <cfRule type="containsText" dxfId="1960" priority="5703" operator="containsText" text="em andamento">
      <formula>NOT(ISERROR(SEARCH("em andamento",P357)))</formula>
    </cfRule>
    <cfRule type="containsText" dxfId="1959" priority="5704" operator="containsText" text="Lançado">
      <formula>NOT(ISERROR(SEARCH("Lançado",P357)))</formula>
    </cfRule>
    <cfRule type="containsText" dxfId="1958" priority="5705" operator="containsText" text="N/A">
      <formula>NOT(ISERROR(SEARCH("N/A",P357)))</formula>
    </cfRule>
    <cfRule type="containsText" dxfId="1957" priority="5706" operator="containsText" text="Pendente">
      <formula>NOT(ISERROR(SEARCH("Pendente",P357)))</formula>
    </cfRule>
    <cfRule type="containsText" dxfId="1956" priority="5707" operator="containsText" text="Finalizado">
      <formula>NOT(ISERROR(SEARCH("Finalizado",P357)))</formula>
    </cfRule>
    <cfRule type="containsText" dxfId="1955" priority="5708" operator="containsText" text="em andamento">
      <formula>NOT(ISERROR(SEARCH("em andamento",P357)))</formula>
    </cfRule>
    <cfRule type="containsText" dxfId="1954" priority="5709" operator="containsText" text="Lançado">
      <formula>NOT(ISERROR(SEARCH("Lançado",P357)))</formula>
    </cfRule>
    <cfRule type="containsText" dxfId="1953" priority="5710" operator="containsText" text="N/A">
      <formula>NOT(ISERROR(SEARCH("N/A",P357)))</formula>
    </cfRule>
    <cfRule type="containsText" dxfId="1952" priority="5711" operator="containsText" text="Pendente">
      <formula>NOT(ISERROR(SEARCH("Pendente",P357)))</formula>
    </cfRule>
    <cfRule type="containsText" dxfId="1951" priority="5712" operator="containsText" text="Finalizado">
      <formula>NOT(ISERROR(SEARCH("Finalizado",P357)))</formula>
    </cfRule>
    <cfRule type="containsText" dxfId="1950" priority="5713" operator="containsText" text="em andamento">
      <formula>NOT(ISERROR(SEARCH("em andamento",P357)))</formula>
    </cfRule>
  </conditionalFormatting>
  <conditionalFormatting sqref="P358">
    <cfRule type="containsText" dxfId="1949" priority="7759" operator="containsText" text="Lançado">
      <formula>NOT(ISERROR(SEARCH("Lançado",P358)))</formula>
    </cfRule>
    <cfRule type="containsText" dxfId="1948" priority="7760" operator="containsText" text="N/A">
      <formula>NOT(ISERROR(SEARCH("N/A",P358)))</formula>
    </cfRule>
    <cfRule type="containsText" dxfId="1947" priority="7761" operator="containsText" text="Pendente">
      <formula>NOT(ISERROR(SEARCH("Pendente",P358)))</formula>
    </cfRule>
    <cfRule type="containsText" dxfId="1946" priority="7762" operator="containsText" text="Finalizado">
      <formula>NOT(ISERROR(SEARCH("Finalizado",P358)))</formula>
    </cfRule>
    <cfRule type="containsText" dxfId="1945" priority="7763" operator="containsText" text="em andamento">
      <formula>NOT(ISERROR(SEARCH("em andamento",P358)))</formula>
    </cfRule>
  </conditionalFormatting>
  <conditionalFormatting sqref="P359">
    <cfRule type="expression" dxfId="1944" priority="5714">
      <formula>$H359="SUBETAPA"</formula>
    </cfRule>
    <cfRule type="expression" dxfId="1943" priority="5715">
      <formula>$H359="CÉLULA CONSTRUTIVA"</formula>
    </cfRule>
    <cfRule type="expression" dxfId="1942" priority="5716">
      <formula>$H359="ETAPA"</formula>
    </cfRule>
    <cfRule type="containsText" dxfId="1941" priority="5717" operator="containsText" text="Lançado">
      <formula>NOT(ISERROR(SEARCH("Lançado",P359)))</formula>
    </cfRule>
    <cfRule type="containsText" dxfId="1940" priority="5718" operator="containsText" text="N/A">
      <formula>NOT(ISERROR(SEARCH("N/A",P359)))</formula>
    </cfRule>
    <cfRule type="containsText" dxfId="1939" priority="5719" operator="containsText" text="Pendente">
      <formula>NOT(ISERROR(SEARCH("Pendente",P359)))</formula>
    </cfRule>
    <cfRule type="containsText" dxfId="1938" priority="5720" operator="containsText" text="Finalizado">
      <formula>NOT(ISERROR(SEARCH("Finalizado",P359)))</formula>
    </cfRule>
    <cfRule type="containsText" dxfId="1937" priority="5721" operator="containsText" text="em andamento">
      <formula>NOT(ISERROR(SEARCH("em andamento",P359)))</formula>
    </cfRule>
    <cfRule type="containsText" dxfId="1936" priority="5722" operator="containsText" text="Lançado">
      <formula>NOT(ISERROR(SEARCH("Lançado",P359)))</formula>
    </cfRule>
    <cfRule type="containsText" dxfId="1935" priority="5723" operator="containsText" text="N/A">
      <formula>NOT(ISERROR(SEARCH("N/A",P359)))</formula>
    </cfRule>
    <cfRule type="containsText" dxfId="1934" priority="5724" operator="containsText" text="Pendente">
      <formula>NOT(ISERROR(SEARCH("Pendente",P359)))</formula>
    </cfRule>
    <cfRule type="containsText" dxfId="1933" priority="5725" operator="containsText" text="Finalizado">
      <formula>NOT(ISERROR(SEARCH("Finalizado",P359)))</formula>
    </cfRule>
    <cfRule type="containsText" dxfId="1932" priority="5726" operator="containsText" text="em andamento">
      <formula>NOT(ISERROR(SEARCH("em andamento",P359)))</formula>
    </cfRule>
    <cfRule type="expression" dxfId="1931" priority="5727">
      <formula>$H359="SUBETAPA"</formula>
    </cfRule>
    <cfRule type="expression" dxfId="1930" priority="5728">
      <formula>$H359="CÉLULA CONSTRUTIVA"</formula>
    </cfRule>
    <cfRule type="expression" dxfId="1929" priority="5729">
      <formula>$H359="ETAPA"</formula>
    </cfRule>
    <cfRule type="containsText" dxfId="1928" priority="5730" operator="containsText" text="Lançado">
      <formula>NOT(ISERROR(SEARCH("Lançado",P359)))</formula>
    </cfRule>
    <cfRule type="containsText" dxfId="1927" priority="5731" operator="containsText" text="N/A">
      <formula>NOT(ISERROR(SEARCH("N/A",P359)))</formula>
    </cfRule>
    <cfRule type="containsText" dxfId="1926" priority="5732" operator="containsText" text="Pendente">
      <formula>NOT(ISERROR(SEARCH("Pendente",P359)))</formula>
    </cfRule>
    <cfRule type="containsText" dxfId="1925" priority="5733" operator="containsText" text="Finalizado">
      <formula>NOT(ISERROR(SEARCH("Finalizado",P359)))</formula>
    </cfRule>
    <cfRule type="containsText" dxfId="1924" priority="5734" operator="containsText" text="em andamento">
      <formula>NOT(ISERROR(SEARCH("em andamento",P359)))</formula>
    </cfRule>
  </conditionalFormatting>
  <conditionalFormatting sqref="P361">
    <cfRule type="containsText" dxfId="1923" priority="5756" operator="containsText" text="Lançado">
      <formula>NOT(ISERROR(SEARCH("Lançado",P361)))</formula>
    </cfRule>
    <cfRule type="containsText" dxfId="1922" priority="5757" operator="containsText" text="N/A">
      <formula>NOT(ISERROR(SEARCH("N/A",P361)))</formula>
    </cfRule>
    <cfRule type="containsText" dxfId="1921" priority="5758" operator="containsText" text="Pendente">
      <formula>NOT(ISERROR(SEARCH("Pendente",P361)))</formula>
    </cfRule>
    <cfRule type="containsText" dxfId="1920" priority="5759" operator="containsText" text="Finalizado">
      <formula>NOT(ISERROR(SEARCH("Finalizado",P361)))</formula>
    </cfRule>
    <cfRule type="containsText" dxfId="1919" priority="5760" operator="containsText" text="em andamento">
      <formula>NOT(ISERROR(SEARCH("em andamento",P361)))</formula>
    </cfRule>
    <cfRule type="containsText" dxfId="1918" priority="5761" operator="containsText" text="Lançado">
      <formula>NOT(ISERROR(SEARCH("Lançado",P361)))</formula>
    </cfRule>
    <cfRule type="containsText" dxfId="1917" priority="5762" operator="containsText" text="N/A">
      <formula>NOT(ISERROR(SEARCH("N/A",P361)))</formula>
    </cfRule>
    <cfRule type="containsText" dxfId="1916" priority="5763" operator="containsText" text="Pendente">
      <formula>NOT(ISERROR(SEARCH("Pendente",P361)))</formula>
    </cfRule>
    <cfRule type="containsText" dxfId="1915" priority="5764" operator="containsText" text="Finalizado">
      <formula>NOT(ISERROR(SEARCH("Finalizado",P361)))</formula>
    </cfRule>
    <cfRule type="containsText" dxfId="1914" priority="5765" operator="containsText" text="em andamento">
      <formula>NOT(ISERROR(SEARCH("em andamento",P361)))</formula>
    </cfRule>
    <cfRule type="containsText" dxfId="1913" priority="5766" operator="containsText" text="Lançado">
      <formula>NOT(ISERROR(SEARCH("Lançado",P361)))</formula>
    </cfRule>
    <cfRule type="containsText" dxfId="1912" priority="5767" operator="containsText" text="N/A">
      <formula>NOT(ISERROR(SEARCH("N/A",P361)))</formula>
    </cfRule>
    <cfRule type="containsText" dxfId="1911" priority="5768" operator="containsText" text="Pendente">
      <formula>NOT(ISERROR(SEARCH("Pendente",P361)))</formula>
    </cfRule>
    <cfRule type="containsText" dxfId="1910" priority="5769" operator="containsText" text="Finalizado">
      <formula>NOT(ISERROR(SEARCH("Finalizado",P361)))</formula>
    </cfRule>
    <cfRule type="containsText" dxfId="1909" priority="5770" operator="containsText" text="em andamento">
      <formula>NOT(ISERROR(SEARCH("em andamento",P361)))</formula>
    </cfRule>
  </conditionalFormatting>
  <conditionalFormatting sqref="P362">
    <cfRule type="containsText" dxfId="1908" priority="7764" operator="containsText" text="Lançado">
      <formula>NOT(ISERROR(SEARCH("Lançado",P362)))</formula>
    </cfRule>
    <cfRule type="containsText" dxfId="1907" priority="7765" operator="containsText" text="N/A">
      <formula>NOT(ISERROR(SEARCH("N/A",P362)))</formula>
    </cfRule>
    <cfRule type="containsText" dxfId="1906" priority="7766" operator="containsText" text="Pendente">
      <formula>NOT(ISERROR(SEARCH("Pendente",P362)))</formula>
    </cfRule>
    <cfRule type="containsText" dxfId="1905" priority="7767" operator="containsText" text="Finalizado">
      <formula>NOT(ISERROR(SEARCH("Finalizado",P362)))</formula>
    </cfRule>
    <cfRule type="containsText" dxfId="1904" priority="7768" operator="containsText" text="em andamento">
      <formula>NOT(ISERROR(SEARCH("em andamento",P362)))</formula>
    </cfRule>
  </conditionalFormatting>
  <conditionalFormatting sqref="P363:P364">
    <cfRule type="containsText" dxfId="1903" priority="2445" operator="containsText" text="Pendente">
      <formula>NOT(ISERROR(SEARCH("Pendente",P363)))</formula>
    </cfRule>
    <cfRule type="containsText" dxfId="1902" priority="2446" operator="containsText" text="Finalizado">
      <formula>NOT(ISERROR(SEARCH("Finalizado",P363)))</formula>
    </cfRule>
    <cfRule type="containsText" dxfId="1901" priority="2447" operator="containsText" text="em andamento">
      <formula>NOT(ISERROR(SEARCH("em andamento",P363)))</formula>
    </cfRule>
    <cfRule type="expression" dxfId="1900" priority="2448">
      <formula>$H363="SUBETAPA"</formula>
    </cfRule>
    <cfRule type="expression" dxfId="1899" priority="2449">
      <formula>$H363="CÉLULA CONSTRUTIVA"</formula>
    </cfRule>
    <cfRule type="expression" dxfId="1898" priority="2450">
      <formula>$H363="ETAPA"</formula>
    </cfRule>
    <cfRule type="expression" dxfId="1897" priority="2451">
      <formula>$H363="SUBETAPA"</formula>
    </cfRule>
    <cfRule type="expression" dxfId="1896" priority="2452">
      <formula>$H363="CÉLULA CONSTRUTIVA"</formula>
    </cfRule>
    <cfRule type="expression" dxfId="1895" priority="2453">
      <formula>$H363="ETAPA"</formula>
    </cfRule>
    <cfRule type="expression" dxfId="1894" priority="2454">
      <formula>$H363="SUBETAPA"</formula>
    </cfRule>
    <cfRule type="expression" dxfId="1893" priority="2455">
      <formula>$H363="CÉLULA CONSTRUTIVA"</formula>
    </cfRule>
    <cfRule type="expression" dxfId="1892" priority="2456">
      <formula>$H363="ETAPA"</formula>
    </cfRule>
    <cfRule type="containsText" dxfId="1891" priority="2457" operator="containsText" text="Lançado">
      <formula>NOT(ISERROR(SEARCH("Lançado",P363)))</formula>
    </cfRule>
    <cfRule type="containsText" dxfId="1890" priority="2458" operator="containsText" text="N/A">
      <formula>NOT(ISERROR(SEARCH("N/A",P363)))</formula>
    </cfRule>
    <cfRule type="containsText" dxfId="1889" priority="2459" operator="containsText" text="Pendente">
      <formula>NOT(ISERROR(SEARCH("Pendente",P363)))</formula>
    </cfRule>
    <cfRule type="containsText" dxfId="1888" priority="2460" operator="containsText" text="Finalizado">
      <formula>NOT(ISERROR(SEARCH("Finalizado",P363)))</formula>
    </cfRule>
    <cfRule type="containsText" dxfId="1887" priority="2461" operator="containsText" text="em andamento">
      <formula>NOT(ISERROR(SEARCH("em andamento",P363)))</formula>
    </cfRule>
  </conditionalFormatting>
  <conditionalFormatting sqref="P370 P375 P396 P402 P404">
    <cfRule type="containsText" dxfId="1886" priority="2494" operator="containsText" text="em andamento">
      <formula>NOT(ISERROR(SEARCH("em andamento",P370)))</formula>
    </cfRule>
  </conditionalFormatting>
  <conditionalFormatting sqref="P370 P375 P396">
    <cfRule type="containsText" dxfId="1885" priority="2489" operator="containsText" text="Pendente">
      <formula>NOT(ISERROR(SEARCH("Pendente",P370)))</formula>
    </cfRule>
  </conditionalFormatting>
  <conditionalFormatting sqref="P371:P372">
    <cfRule type="expression" dxfId="1884" priority="2198">
      <formula>$H371="SUBETAPA"</formula>
    </cfRule>
    <cfRule type="expression" dxfId="1883" priority="2199">
      <formula>$H371="CÉLULA CONSTRUTIVA"</formula>
    </cfRule>
    <cfRule type="expression" dxfId="1882" priority="2200">
      <formula>$H371="ETAPA"</formula>
    </cfRule>
    <cfRule type="containsText" dxfId="1881" priority="2201" operator="containsText" text="Lançado">
      <formula>NOT(ISERROR(SEARCH("Lançado",P371)))</formula>
    </cfRule>
    <cfRule type="containsText" dxfId="1880" priority="2202" operator="containsText" text="N/A">
      <formula>NOT(ISERROR(SEARCH("N/A",P371)))</formula>
    </cfRule>
    <cfRule type="containsText" dxfId="1879" priority="2203" operator="containsText" text="Pendente">
      <formula>NOT(ISERROR(SEARCH("Pendente",P371)))</formula>
    </cfRule>
    <cfRule type="containsText" dxfId="1878" priority="2204" operator="containsText" text="Finalizado">
      <formula>NOT(ISERROR(SEARCH("Finalizado",P371)))</formula>
    </cfRule>
    <cfRule type="containsText" dxfId="1877" priority="2205" operator="containsText" text="em andamento">
      <formula>NOT(ISERROR(SEARCH("em andamento",P371)))</formula>
    </cfRule>
    <cfRule type="containsText" dxfId="1876" priority="2206" operator="containsText" text="Lançado">
      <formula>NOT(ISERROR(SEARCH("Lançado",P371)))</formula>
    </cfRule>
    <cfRule type="containsText" dxfId="1875" priority="2207" operator="containsText" text="N/A">
      <formula>NOT(ISERROR(SEARCH("N/A",P371)))</formula>
    </cfRule>
    <cfRule type="containsText" dxfId="1874" priority="2208" operator="containsText" text="Pendente">
      <formula>NOT(ISERROR(SEARCH("Pendente",P371)))</formula>
    </cfRule>
    <cfRule type="containsText" dxfId="1873" priority="2209" operator="containsText" text="Finalizado">
      <formula>NOT(ISERROR(SEARCH("Finalizado",P371)))</formula>
    </cfRule>
    <cfRule type="containsText" dxfId="1872" priority="2210" operator="containsText" text="em andamento">
      <formula>NOT(ISERROR(SEARCH("em andamento",P371)))</formula>
    </cfRule>
    <cfRule type="expression" dxfId="1871" priority="2211">
      <formula>$H371="SUBETAPA"</formula>
    </cfRule>
    <cfRule type="expression" dxfId="1870" priority="2212">
      <formula>$H371="CÉLULA CONSTRUTIVA"</formula>
    </cfRule>
    <cfRule type="expression" dxfId="1869" priority="2213">
      <formula>$H371="ETAPA"</formula>
    </cfRule>
    <cfRule type="containsText" dxfId="1868" priority="2214" operator="containsText" text="Lançado">
      <formula>NOT(ISERROR(SEARCH("Lançado",P371)))</formula>
    </cfRule>
    <cfRule type="containsText" dxfId="1867" priority="2215" operator="containsText" text="N/A">
      <formula>NOT(ISERROR(SEARCH("N/A",P371)))</formula>
    </cfRule>
    <cfRule type="containsText" dxfId="1866" priority="2216" operator="containsText" text="Pendente">
      <formula>NOT(ISERROR(SEARCH("Pendente",P371)))</formula>
    </cfRule>
    <cfRule type="containsText" dxfId="1865" priority="2217" operator="containsText" text="Finalizado">
      <formula>NOT(ISERROR(SEARCH("Finalizado",P371)))</formula>
    </cfRule>
    <cfRule type="containsText" dxfId="1864" priority="2218" operator="containsText" text="em andamento">
      <formula>NOT(ISERROR(SEARCH("em andamento",P371)))</formula>
    </cfRule>
  </conditionalFormatting>
  <conditionalFormatting sqref="P373:P374">
    <cfRule type="expression" dxfId="1863" priority="2177">
      <formula>$H373="SUBETAPA"</formula>
    </cfRule>
    <cfRule type="expression" dxfId="1862" priority="2178">
      <formula>$H373="CÉLULA CONSTRUTIVA"</formula>
    </cfRule>
    <cfRule type="expression" dxfId="1861" priority="2179">
      <formula>$H373="ETAPA"</formula>
    </cfRule>
    <cfRule type="containsText" dxfId="1860" priority="2180" operator="containsText" text="Lançado">
      <formula>NOT(ISERROR(SEARCH("Lançado",P373)))</formula>
    </cfRule>
    <cfRule type="containsText" dxfId="1859" priority="2181" operator="containsText" text="N/A">
      <formula>NOT(ISERROR(SEARCH("N/A",P373)))</formula>
    </cfRule>
    <cfRule type="containsText" dxfId="1858" priority="2182" operator="containsText" text="Pendente">
      <formula>NOT(ISERROR(SEARCH("Pendente",P373)))</formula>
    </cfRule>
    <cfRule type="containsText" dxfId="1857" priority="2183" operator="containsText" text="Finalizado">
      <formula>NOT(ISERROR(SEARCH("Finalizado",P373)))</formula>
    </cfRule>
    <cfRule type="containsText" dxfId="1856" priority="2184" operator="containsText" text="em andamento">
      <formula>NOT(ISERROR(SEARCH("em andamento",P373)))</formula>
    </cfRule>
    <cfRule type="containsText" dxfId="1855" priority="2185" operator="containsText" text="Lançado">
      <formula>NOT(ISERROR(SEARCH("Lançado",P373)))</formula>
    </cfRule>
    <cfRule type="containsText" dxfId="1854" priority="2186" operator="containsText" text="N/A">
      <formula>NOT(ISERROR(SEARCH("N/A",P373)))</formula>
    </cfRule>
    <cfRule type="containsText" dxfId="1853" priority="2187" operator="containsText" text="Pendente">
      <formula>NOT(ISERROR(SEARCH("Pendente",P373)))</formula>
    </cfRule>
    <cfRule type="containsText" dxfId="1852" priority="2188" operator="containsText" text="Finalizado">
      <formula>NOT(ISERROR(SEARCH("Finalizado",P373)))</formula>
    </cfRule>
    <cfRule type="containsText" dxfId="1851" priority="2189" operator="containsText" text="em andamento">
      <formula>NOT(ISERROR(SEARCH("em andamento",P373)))</formula>
    </cfRule>
    <cfRule type="expression" dxfId="1850" priority="2190">
      <formula>$H373="SUBETAPA"</formula>
    </cfRule>
    <cfRule type="expression" dxfId="1849" priority="2191">
      <formula>$H373="CÉLULA CONSTRUTIVA"</formula>
    </cfRule>
    <cfRule type="expression" dxfId="1848" priority="2192">
      <formula>$H373="ETAPA"</formula>
    </cfRule>
    <cfRule type="containsText" dxfId="1847" priority="2193" operator="containsText" text="Lançado">
      <formula>NOT(ISERROR(SEARCH("Lançado",P373)))</formula>
    </cfRule>
    <cfRule type="containsText" dxfId="1846" priority="2194" operator="containsText" text="N/A">
      <formula>NOT(ISERROR(SEARCH("N/A",P373)))</formula>
    </cfRule>
    <cfRule type="containsText" dxfId="1845" priority="2195" operator="containsText" text="Pendente">
      <formula>NOT(ISERROR(SEARCH("Pendente",P373)))</formula>
    </cfRule>
    <cfRule type="containsText" dxfId="1844" priority="2196" operator="containsText" text="Finalizado">
      <formula>NOT(ISERROR(SEARCH("Finalizado",P373)))</formula>
    </cfRule>
    <cfRule type="containsText" dxfId="1843" priority="2197" operator="containsText" text="em andamento">
      <formula>NOT(ISERROR(SEARCH("em andamento",P373)))</formula>
    </cfRule>
  </conditionalFormatting>
  <conditionalFormatting sqref="P375 P396 P370">
    <cfRule type="containsText" dxfId="1842" priority="2487" operator="containsText" text="Lançado">
      <formula>NOT(ISERROR(SEARCH("Lançado",P370)))</formula>
    </cfRule>
    <cfRule type="containsText" dxfId="1841" priority="2488" operator="containsText" text="N/A">
      <formula>NOT(ISERROR(SEARCH("N/A",P370)))</formula>
    </cfRule>
  </conditionalFormatting>
  <conditionalFormatting sqref="P375">
    <cfRule type="containsText" dxfId="1840" priority="2485" operator="containsText" text="Finalizado">
      <formula>NOT(ISERROR(SEARCH("Finalizado",P375)))</formula>
    </cfRule>
    <cfRule type="containsText" dxfId="1839" priority="2486" operator="containsText" text="em andamento">
      <formula>NOT(ISERROR(SEARCH("em andamento",P375)))</formula>
    </cfRule>
  </conditionalFormatting>
  <conditionalFormatting sqref="P381">
    <cfRule type="containsText" dxfId="1838" priority="2400" operator="containsText" text="Pendente">
      <formula>NOT(ISERROR(SEARCH("Pendente",P381)))</formula>
    </cfRule>
    <cfRule type="containsText" dxfId="1837" priority="2401" operator="containsText" text="Finalizado">
      <formula>NOT(ISERROR(SEARCH("Finalizado",P381)))</formula>
    </cfRule>
    <cfRule type="containsText" dxfId="1836" priority="2402" operator="containsText" text="em andamento">
      <formula>NOT(ISERROR(SEARCH("em andamento",P381)))</formula>
    </cfRule>
    <cfRule type="expression" dxfId="1835" priority="2403">
      <formula>$H381="SUBETAPA"</formula>
    </cfRule>
    <cfRule type="expression" dxfId="1834" priority="2404">
      <formula>$H381="CÉLULA CONSTRUTIVA"</formula>
    </cfRule>
    <cfRule type="expression" dxfId="1833" priority="2405">
      <formula>$H381="ETAPA"</formula>
    </cfRule>
    <cfRule type="containsText" dxfId="1832" priority="2406" operator="containsText" text="Lançado">
      <formula>NOT(ISERROR(SEARCH("Lançado",P381)))</formula>
    </cfRule>
    <cfRule type="containsText" dxfId="1831" priority="2407" operator="containsText" text="N/A">
      <formula>NOT(ISERROR(SEARCH("N/A",P381)))</formula>
    </cfRule>
    <cfRule type="containsText" dxfId="1830" priority="2408" operator="containsText" text="Pendente">
      <formula>NOT(ISERROR(SEARCH("Pendente",P381)))</formula>
    </cfRule>
    <cfRule type="containsText" dxfId="1829" priority="2409" operator="containsText" text="Finalizado">
      <formula>NOT(ISERROR(SEARCH("Finalizado",P381)))</formula>
    </cfRule>
    <cfRule type="containsText" dxfId="1828" priority="2410" operator="containsText" text="em andamento">
      <formula>NOT(ISERROR(SEARCH("em andamento",P381)))</formula>
    </cfRule>
    <cfRule type="containsText" dxfId="1827" priority="2411" operator="containsText" text="Lançado">
      <formula>NOT(ISERROR(SEARCH("Lançado",P381)))</formula>
    </cfRule>
    <cfRule type="containsText" dxfId="1826" priority="2412" operator="containsText" text="N/A">
      <formula>NOT(ISERROR(SEARCH("N/A",P381)))</formula>
    </cfRule>
  </conditionalFormatting>
  <conditionalFormatting sqref="P382">
    <cfRule type="expression" dxfId="1825" priority="2282">
      <formula>$H382="SUBETAPA"</formula>
    </cfRule>
    <cfRule type="expression" dxfId="1824" priority="2283">
      <formula>$H382="CÉLULA CONSTRUTIVA"</formula>
    </cfRule>
    <cfRule type="expression" dxfId="1823" priority="2284">
      <formula>$H382="ETAPA"</formula>
    </cfRule>
    <cfRule type="containsText" dxfId="1822" priority="2285" operator="containsText" text="Lançado">
      <formula>NOT(ISERROR(SEARCH("Lançado",P382)))</formula>
    </cfRule>
    <cfRule type="containsText" dxfId="1821" priority="2286" operator="containsText" text="N/A">
      <formula>NOT(ISERROR(SEARCH("N/A",P382)))</formula>
    </cfRule>
    <cfRule type="containsText" dxfId="1820" priority="2287" operator="containsText" text="Pendente">
      <formula>NOT(ISERROR(SEARCH("Pendente",P382)))</formula>
    </cfRule>
    <cfRule type="containsText" dxfId="1819" priority="2288" operator="containsText" text="Finalizado">
      <formula>NOT(ISERROR(SEARCH("Finalizado",P382)))</formula>
    </cfRule>
    <cfRule type="containsText" dxfId="1818" priority="2289" operator="containsText" text="em andamento">
      <formula>NOT(ISERROR(SEARCH("em andamento",P382)))</formula>
    </cfRule>
    <cfRule type="containsText" dxfId="1817" priority="2290" operator="containsText" text="Lançado">
      <formula>NOT(ISERROR(SEARCH("Lançado",P382)))</formula>
    </cfRule>
    <cfRule type="containsText" dxfId="1816" priority="2291" operator="containsText" text="N/A">
      <formula>NOT(ISERROR(SEARCH("N/A",P382)))</formula>
    </cfRule>
    <cfRule type="containsText" dxfId="1815" priority="2292" operator="containsText" text="Pendente">
      <formula>NOT(ISERROR(SEARCH("Pendente",P382)))</formula>
    </cfRule>
    <cfRule type="containsText" dxfId="1814" priority="2293" operator="containsText" text="Finalizado">
      <formula>NOT(ISERROR(SEARCH("Finalizado",P382)))</formula>
    </cfRule>
    <cfRule type="containsText" dxfId="1813" priority="2294" operator="containsText" text="em andamento">
      <formula>NOT(ISERROR(SEARCH("em andamento",P382)))</formula>
    </cfRule>
    <cfRule type="expression" dxfId="1812" priority="2295">
      <formula>$H382="SUBETAPA"</formula>
    </cfRule>
    <cfRule type="expression" dxfId="1811" priority="2296">
      <formula>$H382="CÉLULA CONSTRUTIVA"</formula>
    </cfRule>
    <cfRule type="expression" dxfId="1810" priority="2297">
      <formula>$H382="ETAPA"</formula>
    </cfRule>
    <cfRule type="containsText" dxfId="1809" priority="2298" operator="containsText" text="Lançado">
      <formula>NOT(ISERROR(SEARCH("Lançado",P382)))</formula>
    </cfRule>
    <cfRule type="containsText" dxfId="1808" priority="2299" operator="containsText" text="N/A">
      <formula>NOT(ISERROR(SEARCH("N/A",P382)))</formula>
    </cfRule>
    <cfRule type="containsText" dxfId="1807" priority="2300" operator="containsText" text="Pendente">
      <formula>NOT(ISERROR(SEARCH("Pendente",P382)))</formula>
    </cfRule>
    <cfRule type="containsText" dxfId="1806" priority="2301" operator="containsText" text="Finalizado">
      <formula>NOT(ISERROR(SEARCH("Finalizado",P382)))</formula>
    </cfRule>
    <cfRule type="containsText" dxfId="1805" priority="2302" operator="containsText" text="em andamento">
      <formula>NOT(ISERROR(SEARCH("em andamento",P382)))</formula>
    </cfRule>
  </conditionalFormatting>
  <conditionalFormatting sqref="P383">
    <cfRule type="containsText" dxfId="1804" priority="2158" operator="containsText" text="Pendente">
      <formula>NOT(ISERROR(SEARCH("Pendente",P383)))</formula>
    </cfRule>
    <cfRule type="containsText" dxfId="1803" priority="2159" operator="containsText" text="Finalizado">
      <formula>NOT(ISERROR(SEARCH("Finalizado",P383)))</formula>
    </cfRule>
    <cfRule type="containsText" dxfId="1802" priority="2160" operator="containsText" text="em andamento">
      <formula>NOT(ISERROR(SEARCH("em andamento",P383)))</formula>
    </cfRule>
    <cfRule type="expression" dxfId="1801" priority="2161">
      <formula>$H383="SUBETAPA"</formula>
    </cfRule>
    <cfRule type="expression" dxfId="1800" priority="2162">
      <formula>$H383="CÉLULA CONSTRUTIVA"</formula>
    </cfRule>
    <cfRule type="expression" dxfId="1799" priority="2163">
      <formula>$H383="ETAPA"</formula>
    </cfRule>
    <cfRule type="containsText" dxfId="1798" priority="2164" operator="containsText" text="Lançado">
      <formula>NOT(ISERROR(SEARCH("Lançado",P383)))</formula>
    </cfRule>
    <cfRule type="containsText" dxfId="1797" priority="2165" operator="containsText" text="N/A">
      <formula>NOT(ISERROR(SEARCH("N/A",P383)))</formula>
    </cfRule>
    <cfRule type="containsText" dxfId="1796" priority="2166" operator="containsText" text="Pendente">
      <formula>NOT(ISERROR(SEARCH("Pendente",P383)))</formula>
    </cfRule>
    <cfRule type="containsText" dxfId="1795" priority="2167" operator="containsText" text="Finalizado">
      <formula>NOT(ISERROR(SEARCH("Finalizado",P383)))</formula>
    </cfRule>
    <cfRule type="containsText" dxfId="1794" priority="2168" operator="containsText" text="em andamento">
      <formula>NOT(ISERROR(SEARCH("em andamento",P383)))</formula>
    </cfRule>
    <cfRule type="containsText" dxfId="1793" priority="2169" operator="containsText" text="Lançado">
      <formula>NOT(ISERROR(SEARCH("Lançado",P383)))</formula>
    </cfRule>
    <cfRule type="containsText" dxfId="1792" priority="2170" operator="containsText" text="N/A">
      <formula>NOT(ISERROR(SEARCH("N/A",P383)))</formula>
    </cfRule>
  </conditionalFormatting>
  <conditionalFormatting sqref="P386">
    <cfRule type="containsText" dxfId="1791" priority="2142" operator="containsText" text="Pendente">
      <formula>NOT(ISERROR(SEARCH("Pendente",P386)))</formula>
    </cfRule>
    <cfRule type="containsText" dxfId="1790" priority="2143" operator="containsText" text="Finalizado">
      <formula>NOT(ISERROR(SEARCH("Finalizado",P386)))</formula>
    </cfRule>
    <cfRule type="containsText" dxfId="1789" priority="2144" operator="containsText" text="em andamento">
      <formula>NOT(ISERROR(SEARCH("em andamento",P386)))</formula>
    </cfRule>
    <cfRule type="expression" dxfId="1788" priority="2145">
      <formula>$H386="SUBETAPA"</formula>
    </cfRule>
    <cfRule type="expression" dxfId="1787" priority="2146">
      <formula>$H386="CÉLULA CONSTRUTIVA"</formula>
    </cfRule>
    <cfRule type="expression" dxfId="1786" priority="2147">
      <formula>$H386="ETAPA"</formula>
    </cfRule>
    <cfRule type="containsText" dxfId="1785" priority="2148" operator="containsText" text="Lançado">
      <formula>NOT(ISERROR(SEARCH("Lançado",P386)))</formula>
    </cfRule>
    <cfRule type="containsText" dxfId="1784" priority="2149" operator="containsText" text="N/A">
      <formula>NOT(ISERROR(SEARCH("N/A",P386)))</formula>
    </cfRule>
    <cfRule type="containsText" dxfId="1783" priority="2150" operator="containsText" text="Pendente">
      <formula>NOT(ISERROR(SEARCH("Pendente",P386)))</formula>
    </cfRule>
    <cfRule type="containsText" dxfId="1782" priority="2151" operator="containsText" text="Finalizado">
      <formula>NOT(ISERROR(SEARCH("Finalizado",P386)))</formula>
    </cfRule>
    <cfRule type="containsText" dxfId="1781" priority="2152" operator="containsText" text="em andamento">
      <formula>NOT(ISERROR(SEARCH("em andamento",P386)))</formula>
    </cfRule>
    <cfRule type="containsText" dxfId="1780" priority="2153" operator="containsText" text="Lançado">
      <formula>NOT(ISERROR(SEARCH("Lançado",P386)))</formula>
    </cfRule>
    <cfRule type="containsText" dxfId="1779" priority="2154" operator="containsText" text="N/A">
      <formula>NOT(ISERROR(SEARCH("N/A",P386)))</formula>
    </cfRule>
  </conditionalFormatting>
  <conditionalFormatting sqref="P396">
    <cfRule type="expression" dxfId="1778" priority="2478">
      <formula>$H396="SUBETAPA"</formula>
    </cfRule>
    <cfRule type="expression" dxfId="1777" priority="2479">
      <formula>$H396="CÉLULA CONSTRUTIVA"</formula>
    </cfRule>
    <cfRule type="expression" dxfId="1776" priority="2480">
      <formula>$H396="ETAPA"</formula>
    </cfRule>
    <cfRule type="expression" dxfId="1775" priority="2481">
      <formula>$H396="SUBETAPA"</formula>
    </cfRule>
    <cfRule type="expression" dxfId="1774" priority="2482">
      <formula>$H396="CÉLULA CONSTRUTIVA"</formula>
    </cfRule>
    <cfRule type="expression" dxfId="1773" priority="2483">
      <formula>$H396="ETAPA"</formula>
    </cfRule>
    <cfRule type="containsText" dxfId="1772" priority="2484" operator="containsText" text="em andamento">
      <formula>NOT(ISERROR(SEARCH("em andamento",P396)))</formula>
    </cfRule>
  </conditionalFormatting>
  <conditionalFormatting sqref="P402 P404 P370 P375 P396">
    <cfRule type="containsText" dxfId="1771" priority="2493" operator="containsText" text="Finalizado">
      <formula>NOT(ISERROR(SEARCH("Finalizado",P370)))</formula>
    </cfRule>
  </conditionalFormatting>
  <conditionalFormatting sqref="P402 P404">
    <cfRule type="containsText" dxfId="1770" priority="2492" operator="containsText" text="Pendente">
      <formula>NOT(ISERROR(SEARCH("Pendente",P402)))</formula>
    </cfRule>
  </conditionalFormatting>
  <conditionalFormatting sqref="P403">
    <cfRule type="expression" dxfId="1769" priority="2240">
      <formula>$H403="SUBETAPA"</formula>
    </cfRule>
    <cfRule type="expression" dxfId="1768" priority="2241">
      <formula>$H403="CÉLULA CONSTRUTIVA"</formula>
    </cfRule>
    <cfRule type="expression" dxfId="1767" priority="2242">
      <formula>$H403="ETAPA"</formula>
    </cfRule>
    <cfRule type="containsText" dxfId="1766" priority="2243" operator="containsText" text="Lançado">
      <formula>NOT(ISERROR(SEARCH("Lançado",P403)))</formula>
    </cfRule>
    <cfRule type="containsText" dxfId="1765" priority="2244" operator="containsText" text="N/A">
      <formula>NOT(ISERROR(SEARCH("N/A",P403)))</formula>
    </cfRule>
    <cfRule type="containsText" dxfId="1764" priority="2245" operator="containsText" text="Pendente">
      <formula>NOT(ISERROR(SEARCH("Pendente",P403)))</formula>
    </cfRule>
    <cfRule type="containsText" dxfId="1763" priority="2246" operator="containsText" text="Finalizado">
      <formula>NOT(ISERROR(SEARCH("Finalizado",P403)))</formula>
    </cfRule>
    <cfRule type="containsText" dxfId="1762" priority="2247" operator="containsText" text="em andamento">
      <formula>NOT(ISERROR(SEARCH("em andamento",P403)))</formula>
    </cfRule>
    <cfRule type="containsText" dxfId="1761" priority="2248" operator="containsText" text="Lançado">
      <formula>NOT(ISERROR(SEARCH("Lançado",P403)))</formula>
    </cfRule>
    <cfRule type="containsText" dxfId="1760" priority="2249" operator="containsText" text="N/A">
      <formula>NOT(ISERROR(SEARCH("N/A",P403)))</formula>
    </cfRule>
    <cfRule type="containsText" dxfId="1759" priority="2250" operator="containsText" text="Pendente">
      <formula>NOT(ISERROR(SEARCH("Pendente",P403)))</formula>
    </cfRule>
    <cfRule type="containsText" dxfId="1758" priority="2251" operator="containsText" text="Finalizado">
      <formula>NOT(ISERROR(SEARCH("Finalizado",P403)))</formula>
    </cfRule>
    <cfRule type="containsText" dxfId="1757" priority="2252" operator="containsText" text="em andamento">
      <formula>NOT(ISERROR(SEARCH("em andamento",P403)))</formula>
    </cfRule>
    <cfRule type="expression" dxfId="1756" priority="2253">
      <formula>$H403="SUBETAPA"</formula>
    </cfRule>
    <cfRule type="expression" dxfId="1755" priority="2254">
      <formula>$H403="CÉLULA CONSTRUTIVA"</formula>
    </cfRule>
    <cfRule type="expression" dxfId="1754" priority="2255">
      <formula>$H403="ETAPA"</formula>
    </cfRule>
    <cfRule type="containsText" dxfId="1753" priority="2258" operator="containsText" text="Pendente">
      <formula>NOT(ISERROR(SEARCH("Pendente",P403)))</formula>
    </cfRule>
    <cfRule type="containsText" dxfId="1752" priority="2259" operator="containsText" text="Finalizado">
      <formula>NOT(ISERROR(SEARCH("Finalizado",P403)))</formula>
    </cfRule>
    <cfRule type="containsText" dxfId="1751" priority="2260" operator="containsText" text="em andamento">
      <formula>NOT(ISERROR(SEARCH("em andamento",P403)))</formula>
    </cfRule>
  </conditionalFormatting>
  <conditionalFormatting sqref="P403:P404">
    <cfRule type="containsText" dxfId="1750" priority="2256" operator="containsText" text="Lançado">
      <formula>NOT(ISERROR(SEARCH("Lançado",P403)))</formula>
    </cfRule>
    <cfRule type="containsText" dxfId="1749" priority="2257" operator="containsText" text="N/A">
      <formula>NOT(ISERROR(SEARCH("N/A",P403)))</formula>
    </cfRule>
  </conditionalFormatting>
  <conditionalFormatting sqref="P404">
    <cfRule type="containsText" dxfId="1748" priority="2467" operator="containsText" text="Pendente">
      <formula>NOT(ISERROR(SEARCH("Pendente",P404)))</formula>
    </cfRule>
    <cfRule type="containsText" dxfId="1747" priority="2468" operator="containsText" text="Finalizado">
      <formula>NOT(ISERROR(SEARCH("Finalizado",P404)))</formula>
    </cfRule>
    <cfRule type="containsText" dxfId="1746" priority="2469" operator="containsText" text="em andamento">
      <formula>NOT(ISERROR(SEARCH("em andamento",P404)))</formula>
    </cfRule>
    <cfRule type="containsText" dxfId="1745" priority="2473" operator="containsText" text="Lançado">
      <formula>NOT(ISERROR(SEARCH("Lançado",P404)))</formula>
    </cfRule>
    <cfRule type="containsText" dxfId="1744" priority="2474" operator="containsText" text="N/A">
      <formula>NOT(ISERROR(SEARCH("N/A",P404)))</formula>
    </cfRule>
    <cfRule type="containsText" dxfId="1743" priority="2475" operator="containsText" text="Pendente">
      <formula>NOT(ISERROR(SEARCH("Pendente",P404)))</formula>
    </cfRule>
    <cfRule type="containsText" dxfId="1742" priority="2476" operator="containsText" text="Finalizado">
      <formula>NOT(ISERROR(SEARCH("Finalizado",P404)))</formula>
    </cfRule>
    <cfRule type="containsText" dxfId="1741" priority="2477" operator="containsText" text="em andamento">
      <formula>NOT(ISERROR(SEARCH("em andamento",P404)))</formula>
    </cfRule>
    <cfRule type="containsText" dxfId="1740" priority="2490" operator="containsText" text="Lançado">
      <formula>NOT(ISERROR(SEARCH("Lançado",P404)))</formula>
    </cfRule>
    <cfRule type="containsText" dxfId="1739" priority="2491" operator="containsText" text="N/A">
      <formula>NOT(ISERROR(SEARCH("N/A",P404)))</formula>
    </cfRule>
  </conditionalFormatting>
  <conditionalFormatting sqref="P413:P414">
    <cfRule type="containsText" dxfId="1738" priority="2089" operator="containsText" text="Pendente">
      <formula>NOT(ISERROR(SEARCH("Pendente",P413)))</formula>
    </cfRule>
    <cfRule type="containsText" dxfId="1737" priority="2090" operator="containsText" text="Finalizado">
      <formula>NOT(ISERROR(SEARCH("Finalizado",P413)))</formula>
    </cfRule>
    <cfRule type="containsText" dxfId="1736" priority="2091" operator="containsText" text="em andamento">
      <formula>NOT(ISERROR(SEARCH("em andamento",P413)))</formula>
    </cfRule>
    <cfRule type="expression" dxfId="1735" priority="2092">
      <formula>$H413="SUBETAPA"</formula>
    </cfRule>
    <cfRule type="expression" dxfId="1734" priority="2093">
      <formula>$H413="CÉLULA CONSTRUTIVA"</formula>
    </cfRule>
    <cfRule type="expression" dxfId="1733" priority="2094">
      <formula>$H413="ETAPA"</formula>
    </cfRule>
    <cfRule type="expression" dxfId="1732" priority="2095">
      <formula>$H413="SUBETAPA"</formula>
    </cfRule>
    <cfRule type="expression" dxfId="1731" priority="2096">
      <formula>$H413="CÉLULA CONSTRUTIVA"</formula>
    </cfRule>
    <cfRule type="expression" dxfId="1730" priority="2097">
      <formula>$H413="ETAPA"</formula>
    </cfRule>
    <cfRule type="expression" dxfId="1729" priority="2098">
      <formula>$H413="SUBETAPA"</formula>
    </cfRule>
    <cfRule type="expression" dxfId="1728" priority="2099">
      <formula>$H413="CÉLULA CONSTRUTIVA"</formula>
    </cfRule>
    <cfRule type="expression" dxfId="1727" priority="2100">
      <formula>$H413="ETAPA"</formula>
    </cfRule>
    <cfRule type="containsText" dxfId="1726" priority="2101" operator="containsText" text="Lançado">
      <formula>NOT(ISERROR(SEARCH("Lançado",P413)))</formula>
    </cfRule>
    <cfRule type="containsText" dxfId="1725" priority="2102" operator="containsText" text="N/A">
      <formula>NOT(ISERROR(SEARCH("N/A",P413)))</formula>
    </cfRule>
    <cfRule type="containsText" dxfId="1724" priority="2103" operator="containsText" text="Pendente">
      <formula>NOT(ISERROR(SEARCH("Pendente",P413)))</formula>
    </cfRule>
    <cfRule type="containsText" dxfId="1723" priority="2104" operator="containsText" text="Finalizado">
      <formula>NOT(ISERROR(SEARCH("Finalizado",P413)))</formula>
    </cfRule>
    <cfRule type="containsText" dxfId="1722" priority="2105" operator="containsText" text="em andamento">
      <formula>NOT(ISERROR(SEARCH("em andamento",P413)))</formula>
    </cfRule>
  </conditionalFormatting>
  <conditionalFormatting sqref="P417 P422 P426 P428">
    <cfRule type="containsText" dxfId="1721" priority="2138" operator="containsText" text="em andamento">
      <formula>NOT(ISERROR(SEARCH("em andamento",P417)))</formula>
    </cfRule>
  </conditionalFormatting>
  <conditionalFormatting sqref="P417 P422">
    <cfRule type="containsText" dxfId="1720" priority="2131" operator="containsText" text="Lançado">
      <formula>NOT(ISERROR(SEARCH("Lançado",P417)))</formula>
    </cfRule>
    <cfRule type="containsText" dxfId="1719" priority="2132" operator="containsText" text="N/A">
      <formula>NOT(ISERROR(SEARCH("N/A",P417)))</formula>
    </cfRule>
    <cfRule type="containsText" dxfId="1718" priority="2133" operator="containsText" text="Pendente">
      <formula>NOT(ISERROR(SEARCH("Pendente",P417)))</formula>
    </cfRule>
  </conditionalFormatting>
  <conditionalFormatting sqref="P417">
    <cfRule type="containsText" dxfId="1717" priority="2129" operator="containsText" text="Finalizado">
      <formula>NOT(ISERROR(SEARCH("Finalizado",P417)))</formula>
    </cfRule>
    <cfRule type="containsText" dxfId="1716" priority="2130" operator="containsText" text="em andamento">
      <formula>NOT(ISERROR(SEARCH("em andamento",P417)))</formula>
    </cfRule>
  </conditionalFormatting>
  <conditionalFormatting sqref="P420">
    <cfRule type="containsText" dxfId="1715" priority="2044" operator="containsText" text="Pendente">
      <formula>NOT(ISERROR(SEARCH("Pendente",P420)))</formula>
    </cfRule>
    <cfRule type="containsText" dxfId="1714" priority="2045" operator="containsText" text="Finalizado">
      <formula>NOT(ISERROR(SEARCH("Finalizado",P420)))</formula>
    </cfRule>
    <cfRule type="containsText" dxfId="1713" priority="2046" operator="containsText" text="em andamento">
      <formula>NOT(ISERROR(SEARCH("em andamento",P420)))</formula>
    </cfRule>
    <cfRule type="expression" dxfId="1712" priority="2047">
      <formula>$H420="SUBETAPA"</formula>
    </cfRule>
    <cfRule type="expression" dxfId="1711" priority="2048">
      <formula>$H420="CÉLULA CONSTRUTIVA"</formula>
    </cfRule>
    <cfRule type="expression" dxfId="1710" priority="2049">
      <formula>$H420="ETAPA"</formula>
    </cfRule>
    <cfRule type="containsText" dxfId="1709" priority="2050" operator="containsText" text="Lançado">
      <formula>NOT(ISERROR(SEARCH("Lançado",P420)))</formula>
    </cfRule>
    <cfRule type="containsText" dxfId="1708" priority="2051" operator="containsText" text="N/A">
      <formula>NOT(ISERROR(SEARCH("N/A",P420)))</formula>
    </cfRule>
    <cfRule type="containsText" dxfId="1707" priority="2052" operator="containsText" text="Pendente">
      <formula>NOT(ISERROR(SEARCH("Pendente",P420)))</formula>
    </cfRule>
    <cfRule type="containsText" dxfId="1706" priority="2053" operator="containsText" text="Finalizado">
      <formula>NOT(ISERROR(SEARCH("Finalizado",P420)))</formula>
    </cfRule>
    <cfRule type="containsText" dxfId="1705" priority="2054" operator="containsText" text="em andamento">
      <formula>NOT(ISERROR(SEARCH("em andamento",P420)))</formula>
    </cfRule>
    <cfRule type="containsText" dxfId="1704" priority="2055" operator="containsText" text="Lançado">
      <formula>NOT(ISERROR(SEARCH("Lançado",P420)))</formula>
    </cfRule>
    <cfRule type="containsText" dxfId="1703" priority="2056" operator="containsText" text="N/A">
      <formula>NOT(ISERROR(SEARCH("N/A",P420)))</formula>
    </cfRule>
  </conditionalFormatting>
  <conditionalFormatting sqref="P421">
    <cfRule type="expression" dxfId="1702" priority="1926">
      <formula>$H421="SUBETAPA"</formula>
    </cfRule>
    <cfRule type="expression" dxfId="1701" priority="1927">
      <formula>$H421="CÉLULA CONSTRUTIVA"</formula>
    </cfRule>
    <cfRule type="expression" dxfId="1700" priority="1928">
      <formula>$H421="ETAPA"</formula>
    </cfRule>
    <cfRule type="containsText" dxfId="1699" priority="1929" operator="containsText" text="Lançado">
      <formula>NOT(ISERROR(SEARCH("Lançado",P421)))</formula>
    </cfRule>
    <cfRule type="containsText" dxfId="1698" priority="1930" operator="containsText" text="N/A">
      <formula>NOT(ISERROR(SEARCH("N/A",P421)))</formula>
    </cfRule>
    <cfRule type="containsText" dxfId="1697" priority="1931" operator="containsText" text="Pendente">
      <formula>NOT(ISERROR(SEARCH("Pendente",P421)))</formula>
    </cfRule>
    <cfRule type="containsText" dxfId="1696" priority="1932" operator="containsText" text="Finalizado">
      <formula>NOT(ISERROR(SEARCH("Finalizado",P421)))</formula>
    </cfRule>
    <cfRule type="containsText" dxfId="1695" priority="1933" operator="containsText" text="em andamento">
      <formula>NOT(ISERROR(SEARCH("em andamento",P421)))</formula>
    </cfRule>
    <cfRule type="containsText" dxfId="1694" priority="1934" operator="containsText" text="Lançado">
      <formula>NOT(ISERROR(SEARCH("Lançado",P421)))</formula>
    </cfRule>
    <cfRule type="containsText" dxfId="1693" priority="1935" operator="containsText" text="N/A">
      <formula>NOT(ISERROR(SEARCH("N/A",P421)))</formula>
    </cfRule>
    <cfRule type="containsText" dxfId="1692" priority="1936" operator="containsText" text="Pendente">
      <formula>NOT(ISERROR(SEARCH("Pendente",P421)))</formula>
    </cfRule>
    <cfRule type="containsText" dxfId="1691" priority="1937" operator="containsText" text="Finalizado">
      <formula>NOT(ISERROR(SEARCH("Finalizado",P421)))</formula>
    </cfRule>
    <cfRule type="containsText" dxfId="1690" priority="1938" operator="containsText" text="em andamento">
      <formula>NOT(ISERROR(SEARCH("em andamento",P421)))</formula>
    </cfRule>
    <cfRule type="expression" dxfId="1689" priority="1939">
      <formula>$H421="SUBETAPA"</formula>
    </cfRule>
    <cfRule type="expression" dxfId="1688" priority="1940">
      <formula>$H421="CÉLULA CONSTRUTIVA"</formula>
    </cfRule>
    <cfRule type="expression" dxfId="1687" priority="1941">
      <formula>$H421="ETAPA"</formula>
    </cfRule>
    <cfRule type="containsText" dxfId="1686" priority="1942" operator="containsText" text="Lançado">
      <formula>NOT(ISERROR(SEARCH("Lançado",P421)))</formula>
    </cfRule>
    <cfRule type="containsText" dxfId="1685" priority="1943" operator="containsText" text="N/A">
      <formula>NOT(ISERROR(SEARCH("N/A",P421)))</formula>
    </cfRule>
    <cfRule type="containsText" dxfId="1684" priority="1944" operator="containsText" text="Pendente">
      <formula>NOT(ISERROR(SEARCH("Pendente",P421)))</formula>
    </cfRule>
    <cfRule type="containsText" dxfId="1683" priority="1945" operator="containsText" text="Finalizado">
      <formula>NOT(ISERROR(SEARCH("Finalizado",P421)))</formula>
    </cfRule>
    <cfRule type="containsText" dxfId="1682" priority="1946" operator="containsText" text="em andamento">
      <formula>NOT(ISERROR(SEARCH("em andamento",P421)))</formula>
    </cfRule>
  </conditionalFormatting>
  <conditionalFormatting sqref="P422">
    <cfRule type="expression" dxfId="1681" priority="2122">
      <formula>$H422="SUBETAPA"</formula>
    </cfRule>
    <cfRule type="expression" dxfId="1680" priority="2123">
      <formula>$H422="CÉLULA CONSTRUTIVA"</formula>
    </cfRule>
    <cfRule type="expression" dxfId="1679" priority="2124">
      <formula>$H422="ETAPA"</formula>
    </cfRule>
    <cfRule type="expression" dxfId="1678" priority="2125">
      <formula>$H422="SUBETAPA"</formula>
    </cfRule>
    <cfRule type="expression" dxfId="1677" priority="2126">
      <formula>$H422="CÉLULA CONSTRUTIVA"</formula>
    </cfRule>
    <cfRule type="expression" dxfId="1676" priority="2127">
      <formula>$H422="ETAPA"</formula>
    </cfRule>
    <cfRule type="containsText" dxfId="1675" priority="2128" operator="containsText" text="em andamento">
      <formula>NOT(ISERROR(SEARCH("em andamento",P422)))</formula>
    </cfRule>
  </conditionalFormatting>
  <conditionalFormatting sqref="P426 P428 P417 P422">
    <cfRule type="containsText" dxfId="1674" priority="2137" operator="containsText" text="Finalizado">
      <formula>NOT(ISERROR(SEARCH("Finalizado",P417)))</formula>
    </cfRule>
  </conditionalFormatting>
  <conditionalFormatting sqref="P426 P428">
    <cfRule type="containsText" dxfId="1673" priority="2136" operator="containsText" text="Pendente">
      <formula>NOT(ISERROR(SEARCH("Pendente",P426)))</formula>
    </cfRule>
  </conditionalFormatting>
  <conditionalFormatting sqref="P427">
    <cfRule type="expression" dxfId="1672" priority="1884">
      <formula>$H427="SUBETAPA"</formula>
    </cfRule>
    <cfRule type="expression" dxfId="1671" priority="1885">
      <formula>$H427="CÉLULA CONSTRUTIVA"</formula>
    </cfRule>
    <cfRule type="expression" dxfId="1670" priority="1886">
      <formula>$H427="ETAPA"</formula>
    </cfRule>
    <cfRule type="containsText" dxfId="1669" priority="1887" operator="containsText" text="Lançado">
      <formula>NOT(ISERROR(SEARCH("Lançado",P427)))</formula>
    </cfRule>
    <cfRule type="containsText" dxfId="1668" priority="1888" operator="containsText" text="N/A">
      <formula>NOT(ISERROR(SEARCH("N/A",P427)))</formula>
    </cfRule>
    <cfRule type="containsText" dxfId="1667" priority="1889" operator="containsText" text="Pendente">
      <formula>NOT(ISERROR(SEARCH("Pendente",P427)))</formula>
    </cfRule>
    <cfRule type="containsText" dxfId="1666" priority="1890" operator="containsText" text="Finalizado">
      <formula>NOT(ISERROR(SEARCH("Finalizado",P427)))</formula>
    </cfRule>
    <cfRule type="containsText" dxfId="1665" priority="1891" operator="containsText" text="em andamento">
      <formula>NOT(ISERROR(SEARCH("em andamento",P427)))</formula>
    </cfRule>
    <cfRule type="containsText" dxfId="1664" priority="1892" operator="containsText" text="Lançado">
      <formula>NOT(ISERROR(SEARCH("Lançado",P427)))</formula>
    </cfRule>
    <cfRule type="containsText" dxfId="1663" priority="1893" operator="containsText" text="N/A">
      <formula>NOT(ISERROR(SEARCH("N/A",P427)))</formula>
    </cfRule>
    <cfRule type="containsText" dxfId="1662" priority="1894" operator="containsText" text="Pendente">
      <formula>NOT(ISERROR(SEARCH("Pendente",P427)))</formula>
    </cfRule>
    <cfRule type="containsText" dxfId="1661" priority="1895" operator="containsText" text="Finalizado">
      <formula>NOT(ISERROR(SEARCH("Finalizado",P427)))</formula>
    </cfRule>
    <cfRule type="containsText" dxfId="1660" priority="1896" operator="containsText" text="em andamento">
      <formula>NOT(ISERROR(SEARCH("em andamento",P427)))</formula>
    </cfRule>
    <cfRule type="expression" dxfId="1659" priority="1897">
      <formula>$H427="SUBETAPA"</formula>
    </cfRule>
    <cfRule type="expression" dxfId="1658" priority="1898">
      <formula>$H427="CÉLULA CONSTRUTIVA"</formula>
    </cfRule>
    <cfRule type="expression" dxfId="1657" priority="1899">
      <formula>$H427="ETAPA"</formula>
    </cfRule>
    <cfRule type="containsText" dxfId="1656" priority="1902" operator="containsText" text="Pendente">
      <formula>NOT(ISERROR(SEARCH("Pendente",P427)))</formula>
    </cfRule>
    <cfRule type="containsText" dxfId="1655" priority="1903" operator="containsText" text="Finalizado">
      <formula>NOT(ISERROR(SEARCH("Finalizado",P427)))</formula>
    </cfRule>
    <cfRule type="containsText" dxfId="1654" priority="1904" operator="containsText" text="em andamento">
      <formula>NOT(ISERROR(SEARCH("em andamento",P427)))</formula>
    </cfRule>
  </conditionalFormatting>
  <conditionalFormatting sqref="P427:P428">
    <cfRule type="containsText" dxfId="1653" priority="1900" operator="containsText" text="Lançado">
      <formula>NOT(ISERROR(SEARCH("Lançado",P427)))</formula>
    </cfRule>
    <cfRule type="containsText" dxfId="1652" priority="1901" operator="containsText" text="N/A">
      <formula>NOT(ISERROR(SEARCH("N/A",P427)))</formula>
    </cfRule>
  </conditionalFormatting>
  <conditionalFormatting sqref="P428">
    <cfRule type="containsText" dxfId="1651" priority="2111" operator="containsText" text="Pendente">
      <formula>NOT(ISERROR(SEARCH("Pendente",P428)))</formula>
    </cfRule>
    <cfRule type="containsText" dxfId="1650" priority="2112" operator="containsText" text="Finalizado">
      <formula>NOT(ISERROR(SEARCH("Finalizado",P428)))</formula>
    </cfRule>
    <cfRule type="containsText" dxfId="1649" priority="2113" operator="containsText" text="em andamento">
      <formula>NOT(ISERROR(SEARCH("em andamento",P428)))</formula>
    </cfRule>
    <cfRule type="containsText" dxfId="1648" priority="2117" operator="containsText" text="Lançado">
      <formula>NOT(ISERROR(SEARCH("Lançado",P428)))</formula>
    </cfRule>
    <cfRule type="containsText" dxfId="1647" priority="2118" operator="containsText" text="N/A">
      <formula>NOT(ISERROR(SEARCH("N/A",P428)))</formula>
    </cfRule>
    <cfRule type="containsText" dxfId="1646" priority="2119" operator="containsText" text="Pendente">
      <formula>NOT(ISERROR(SEARCH("Pendente",P428)))</formula>
    </cfRule>
    <cfRule type="containsText" dxfId="1645" priority="2120" operator="containsText" text="Finalizado">
      <formula>NOT(ISERROR(SEARCH("Finalizado",P428)))</formula>
    </cfRule>
    <cfRule type="containsText" dxfId="1644" priority="2121" operator="containsText" text="em andamento">
      <formula>NOT(ISERROR(SEARCH("em andamento",P428)))</formula>
    </cfRule>
    <cfRule type="containsText" dxfId="1643" priority="2134" operator="containsText" text="Lançado">
      <formula>NOT(ISERROR(SEARCH("Lançado",P428)))</formula>
    </cfRule>
    <cfRule type="containsText" dxfId="1642" priority="2135" operator="containsText" text="N/A">
      <formula>NOT(ISERROR(SEARCH("N/A",P428)))</formula>
    </cfRule>
  </conditionalFormatting>
  <conditionalFormatting sqref="P435:P436">
    <cfRule type="containsText" dxfId="1641" priority="7639" operator="containsText" text="Pendente">
      <formula>NOT(ISERROR(SEARCH("Pendente",P435)))</formula>
    </cfRule>
    <cfRule type="containsText" dxfId="1640" priority="7640" operator="containsText" text="Finalizado">
      <formula>NOT(ISERROR(SEARCH("Finalizado",P435)))</formula>
    </cfRule>
    <cfRule type="containsText" dxfId="1639" priority="7641" operator="containsText" text="em andamento">
      <formula>NOT(ISERROR(SEARCH("em andamento",P435)))</formula>
    </cfRule>
    <cfRule type="expression" dxfId="1638" priority="7642">
      <formula>$H435="SUBETAPA"</formula>
    </cfRule>
    <cfRule type="expression" dxfId="1637" priority="7643">
      <formula>$H435="CÉLULA CONSTRUTIVA"</formula>
    </cfRule>
    <cfRule type="expression" dxfId="1636" priority="7644">
      <formula>$H435="ETAPA"</formula>
    </cfRule>
    <cfRule type="expression" dxfId="1635" priority="7645">
      <formula>$H435="SUBETAPA"</formula>
    </cfRule>
    <cfRule type="expression" dxfId="1634" priority="7646">
      <formula>$H435="CÉLULA CONSTRUTIVA"</formula>
    </cfRule>
    <cfRule type="expression" dxfId="1633" priority="7647">
      <formula>$H435="ETAPA"</formula>
    </cfRule>
    <cfRule type="expression" dxfId="1632" priority="7648">
      <formula>$H435="SUBETAPA"</formula>
    </cfRule>
    <cfRule type="expression" dxfId="1631" priority="7649">
      <formula>$H435="CÉLULA CONSTRUTIVA"</formula>
    </cfRule>
    <cfRule type="expression" dxfId="1630" priority="7650">
      <formula>$H435="ETAPA"</formula>
    </cfRule>
    <cfRule type="containsText" dxfId="1629" priority="7651" operator="containsText" text="Lançado">
      <formula>NOT(ISERROR(SEARCH("Lançado",P435)))</formula>
    </cfRule>
    <cfRule type="containsText" dxfId="1628" priority="7652" operator="containsText" text="N/A">
      <formula>NOT(ISERROR(SEARCH("N/A",P435)))</formula>
    </cfRule>
    <cfRule type="containsText" dxfId="1627" priority="7653" operator="containsText" text="Pendente">
      <formula>NOT(ISERROR(SEARCH("Pendente",P435)))</formula>
    </cfRule>
    <cfRule type="containsText" dxfId="1626" priority="7654" operator="containsText" text="Finalizado">
      <formula>NOT(ISERROR(SEARCH("Finalizado",P435)))</formula>
    </cfRule>
    <cfRule type="containsText" dxfId="1625" priority="7655" operator="containsText" text="em andamento">
      <formula>NOT(ISERROR(SEARCH("em andamento",P435)))</formula>
    </cfRule>
  </conditionalFormatting>
  <conditionalFormatting sqref="P439">
    <cfRule type="containsText" dxfId="1624" priority="7790" operator="containsText" text="Finalizado">
      <formula>NOT(ISERROR(SEARCH("Finalizado",P439)))</formula>
    </cfRule>
    <cfRule type="containsText" dxfId="1623" priority="7791" operator="containsText" text="em andamento">
      <formula>NOT(ISERROR(SEARCH("em andamento",P439)))</formula>
    </cfRule>
  </conditionalFormatting>
  <conditionalFormatting sqref="P442">
    <cfRule type="containsText" dxfId="1622" priority="6857" operator="containsText" text="Pendente">
      <formula>NOT(ISERROR(SEARCH("Pendente",P442)))</formula>
    </cfRule>
    <cfRule type="containsText" dxfId="1621" priority="6858" operator="containsText" text="Finalizado">
      <formula>NOT(ISERROR(SEARCH("Finalizado",P442)))</formula>
    </cfRule>
    <cfRule type="containsText" dxfId="1620" priority="6859" operator="containsText" text="em andamento">
      <formula>NOT(ISERROR(SEARCH("em andamento",P442)))</formula>
    </cfRule>
    <cfRule type="expression" dxfId="1619" priority="6860">
      <formula>$H442="SUBETAPA"</formula>
    </cfRule>
    <cfRule type="expression" dxfId="1618" priority="6861">
      <formula>$H442="CÉLULA CONSTRUTIVA"</formula>
    </cfRule>
    <cfRule type="expression" dxfId="1617" priority="6862">
      <formula>$H442="ETAPA"</formula>
    </cfRule>
    <cfRule type="containsText" dxfId="1616" priority="6863" operator="containsText" text="Lançado">
      <formula>NOT(ISERROR(SEARCH("Lançado",P442)))</formula>
    </cfRule>
    <cfRule type="containsText" dxfId="1615" priority="6864" operator="containsText" text="N/A">
      <formula>NOT(ISERROR(SEARCH("N/A",P442)))</formula>
    </cfRule>
    <cfRule type="containsText" dxfId="1614" priority="6865" operator="containsText" text="Pendente">
      <formula>NOT(ISERROR(SEARCH("Pendente",P442)))</formula>
    </cfRule>
    <cfRule type="containsText" dxfId="1613" priority="6866" operator="containsText" text="Finalizado">
      <formula>NOT(ISERROR(SEARCH("Finalizado",P442)))</formula>
    </cfRule>
    <cfRule type="containsText" dxfId="1612" priority="6867" operator="containsText" text="em andamento">
      <formula>NOT(ISERROR(SEARCH("em andamento",P442)))</formula>
    </cfRule>
    <cfRule type="containsText" dxfId="1611" priority="6868" operator="containsText" text="Lançado">
      <formula>NOT(ISERROR(SEARCH("Lançado",P442)))</formula>
    </cfRule>
    <cfRule type="containsText" dxfId="1610" priority="6869" operator="containsText" text="N/A">
      <formula>NOT(ISERROR(SEARCH("N/A",P442)))</formula>
    </cfRule>
  </conditionalFormatting>
  <conditionalFormatting sqref="P443">
    <cfRule type="expression" dxfId="1609" priority="5834">
      <formula>$H443="SUBETAPA"</formula>
    </cfRule>
    <cfRule type="expression" dxfId="1608" priority="5835">
      <formula>$H443="CÉLULA CONSTRUTIVA"</formula>
    </cfRule>
    <cfRule type="expression" dxfId="1607" priority="5836">
      <formula>$H443="ETAPA"</formula>
    </cfRule>
    <cfRule type="containsText" dxfId="1606" priority="5837" operator="containsText" text="Lançado">
      <formula>NOT(ISERROR(SEARCH("Lançado",P443)))</formula>
    </cfRule>
    <cfRule type="containsText" dxfId="1605" priority="5838" operator="containsText" text="N/A">
      <formula>NOT(ISERROR(SEARCH("N/A",P443)))</formula>
    </cfRule>
    <cfRule type="containsText" dxfId="1604" priority="5839" operator="containsText" text="Pendente">
      <formula>NOT(ISERROR(SEARCH("Pendente",P443)))</formula>
    </cfRule>
    <cfRule type="containsText" dxfId="1603" priority="5840" operator="containsText" text="Finalizado">
      <formula>NOT(ISERROR(SEARCH("Finalizado",P443)))</formula>
    </cfRule>
    <cfRule type="containsText" dxfId="1602" priority="5841" operator="containsText" text="em andamento">
      <formula>NOT(ISERROR(SEARCH("em andamento",P443)))</formula>
    </cfRule>
    <cfRule type="containsText" dxfId="1601" priority="5842" operator="containsText" text="Lançado">
      <formula>NOT(ISERROR(SEARCH("Lançado",P443)))</formula>
    </cfRule>
    <cfRule type="containsText" dxfId="1600" priority="5843" operator="containsText" text="N/A">
      <formula>NOT(ISERROR(SEARCH("N/A",P443)))</formula>
    </cfRule>
    <cfRule type="containsText" dxfId="1599" priority="5844" operator="containsText" text="Pendente">
      <formula>NOT(ISERROR(SEARCH("Pendente",P443)))</formula>
    </cfRule>
    <cfRule type="containsText" dxfId="1598" priority="5845" operator="containsText" text="Finalizado">
      <formula>NOT(ISERROR(SEARCH("Finalizado",P443)))</formula>
    </cfRule>
    <cfRule type="containsText" dxfId="1597" priority="5846" operator="containsText" text="em andamento">
      <formula>NOT(ISERROR(SEARCH("em andamento",P443)))</formula>
    </cfRule>
    <cfRule type="expression" dxfId="1596" priority="5847">
      <formula>$H443="SUBETAPA"</formula>
    </cfRule>
    <cfRule type="expression" dxfId="1595" priority="5848">
      <formula>$H443="CÉLULA CONSTRUTIVA"</formula>
    </cfRule>
    <cfRule type="expression" dxfId="1594" priority="5849">
      <formula>$H443="ETAPA"</formula>
    </cfRule>
    <cfRule type="containsText" dxfId="1593" priority="5850" operator="containsText" text="Lançado">
      <formula>NOT(ISERROR(SEARCH("Lançado",P443)))</formula>
    </cfRule>
    <cfRule type="containsText" dxfId="1592" priority="5851" operator="containsText" text="N/A">
      <formula>NOT(ISERROR(SEARCH("N/A",P443)))</formula>
    </cfRule>
    <cfRule type="containsText" dxfId="1591" priority="5852" operator="containsText" text="Pendente">
      <formula>NOT(ISERROR(SEARCH("Pendente",P443)))</formula>
    </cfRule>
    <cfRule type="containsText" dxfId="1590" priority="5853" operator="containsText" text="Finalizado">
      <formula>NOT(ISERROR(SEARCH("Finalizado",P443)))</formula>
    </cfRule>
    <cfRule type="containsText" dxfId="1589" priority="5854" operator="containsText" text="em andamento">
      <formula>NOT(ISERROR(SEARCH("em andamento",P443)))</formula>
    </cfRule>
  </conditionalFormatting>
  <conditionalFormatting sqref="P444">
    <cfRule type="expression" dxfId="1588" priority="7783">
      <formula>$H444="SUBETAPA"</formula>
    </cfRule>
    <cfRule type="expression" dxfId="1587" priority="7784">
      <formula>$H444="CÉLULA CONSTRUTIVA"</formula>
    </cfRule>
    <cfRule type="expression" dxfId="1586" priority="7785">
      <formula>$H444="ETAPA"</formula>
    </cfRule>
    <cfRule type="expression" dxfId="1585" priority="7786">
      <formula>$H444="SUBETAPA"</formula>
    </cfRule>
    <cfRule type="expression" dxfId="1584" priority="7787">
      <formula>$H444="CÉLULA CONSTRUTIVA"</formula>
    </cfRule>
    <cfRule type="expression" dxfId="1583" priority="7788">
      <formula>$H444="ETAPA"</formula>
    </cfRule>
    <cfRule type="containsText" dxfId="1582" priority="7789" operator="containsText" text="em andamento">
      <formula>NOT(ISERROR(SEARCH("em andamento",P444)))</formula>
    </cfRule>
  </conditionalFormatting>
  <conditionalFormatting sqref="P445:P447">
    <cfRule type="expression" dxfId="1581" priority="23">
      <formula>$H445="SUBETAPA"</formula>
    </cfRule>
    <cfRule type="expression" dxfId="1580" priority="24">
      <formula>$H445="CÉLULA CONSTRUTIVA"</formula>
    </cfRule>
    <cfRule type="expression" dxfId="1579" priority="25">
      <formula>$H445="ETAPA"</formula>
    </cfRule>
    <cfRule type="containsText" dxfId="1578" priority="26" operator="containsText" text="Lançado">
      <formula>NOT(ISERROR(SEARCH("Lançado",P445)))</formula>
    </cfRule>
    <cfRule type="containsText" dxfId="1577" priority="27" operator="containsText" text="N/A">
      <formula>NOT(ISERROR(SEARCH("N/A",P445)))</formula>
    </cfRule>
    <cfRule type="containsText" dxfId="1576" priority="28" operator="containsText" text="Pendente">
      <formula>NOT(ISERROR(SEARCH("Pendente",P445)))</formula>
    </cfRule>
    <cfRule type="containsText" dxfId="1575" priority="29" operator="containsText" text="Finalizado">
      <formula>NOT(ISERROR(SEARCH("Finalizado",P445)))</formula>
    </cfRule>
    <cfRule type="containsText" dxfId="1574" priority="30" operator="containsText" text="em andamento">
      <formula>NOT(ISERROR(SEARCH("em andamento",P445)))</formula>
    </cfRule>
    <cfRule type="containsText" dxfId="1573" priority="31" operator="containsText" text="Lançado">
      <formula>NOT(ISERROR(SEARCH("Lançado",P445)))</formula>
    </cfRule>
    <cfRule type="containsText" dxfId="1572" priority="32" operator="containsText" text="N/A">
      <formula>NOT(ISERROR(SEARCH("N/A",P445)))</formula>
    </cfRule>
    <cfRule type="containsText" dxfId="1571" priority="33" operator="containsText" text="Pendente">
      <formula>NOT(ISERROR(SEARCH("Pendente",P445)))</formula>
    </cfRule>
    <cfRule type="containsText" dxfId="1570" priority="34" operator="containsText" text="Finalizado">
      <formula>NOT(ISERROR(SEARCH("Finalizado",P445)))</formula>
    </cfRule>
    <cfRule type="containsText" dxfId="1569" priority="35" operator="containsText" text="em andamento">
      <formula>NOT(ISERROR(SEARCH("em andamento",P445)))</formula>
    </cfRule>
    <cfRule type="expression" dxfId="1568" priority="36">
      <formula>$H445="SUBETAPA"</formula>
    </cfRule>
    <cfRule type="expression" dxfId="1567" priority="37">
      <formula>$H445="CÉLULA CONSTRUTIVA"</formula>
    </cfRule>
    <cfRule type="expression" dxfId="1566" priority="38">
      <formula>$H445="ETAPA"</formula>
    </cfRule>
    <cfRule type="containsText" dxfId="1565" priority="39" operator="containsText" text="Pendente">
      <formula>NOT(ISERROR(SEARCH("Pendente",P445)))</formula>
    </cfRule>
    <cfRule type="containsText" dxfId="1564" priority="40" operator="containsText" text="Finalizado">
      <formula>NOT(ISERROR(SEARCH("Finalizado",P445)))</formula>
    </cfRule>
    <cfRule type="containsText" dxfId="1563" priority="41" operator="containsText" text="em andamento">
      <formula>NOT(ISERROR(SEARCH("em andamento",P445)))</formula>
    </cfRule>
  </conditionalFormatting>
  <conditionalFormatting sqref="P449">
    <cfRule type="expression" dxfId="1562" priority="5792">
      <formula>$H449="SUBETAPA"</formula>
    </cfRule>
    <cfRule type="expression" dxfId="1561" priority="5793">
      <formula>$H449="CÉLULA CONSTRUTIVA"</formula>
    </cfRule>
    <cfRule type="expression" dxfId="1560" priority="5794">
      <formula>$H449="ETAPA"</formula>
    </cfRule>
    <cfRule type="containsText" dxfId="1559" priority="5795" operator="containsText" text="Lançado">
      <formula>NOT(ISERROR(SEARCH("Lançado",P449)))</formula>
    </cfRule>
    <cfRule type="containsText" dxfId="1558" priority="5796" operator="containsText" text="N/A">
      <formula>NOT(ISERROR(SEARCH("N/A",P449)))</formula>
    </cfRule>
    <cfRule type="containsText" dxfId="1557" priority="5797" operator="containsText" text="Pendente">
      <formula>NOT(ISERROR(SEARCH("Pendente",P449)))</formula>
    </cfRule>
    <cfRule type="containsText" dxfId="1556" priority="5798" operator="containsText" text="Finalizado">
      <formula>NOT(ISERROR(SEARCH("Finalizado",P449)))</formula>
    </cfRule>
    <cfRule type="containsText" dxfId="1555" priority="5799" operator="containsText" text="em andamento">
      <formula>NOT(ISERROR(SEARCH("em andamento",P449)))</formula>
    </cfRule>
    <cfRule type="containsText" dxfId="1554" priority="5800" operator="containsText" text="Lançado">
      <formula>NOT(ISERROR(SEARCH("Lançado",P449)))</formula>
    </cfRule>
    <cfRule type="containsText" dxfId="1553" priority="5801" operator="containsText" text="N/A">
      <formula>NOT(ISERROR(SEARCH("N/A",P449)))</formula>
    </cfRule>
    <cfRule type="containsText" dxfId="1552" priority="5802" operator="containsText" text="Pendente">
      <formula>NOT(ISERROR(SEARCH("Pendente",P449)))</formula>
    </cfRule>
    <cfRule type="containsText" dxfId="1551" priority="5803" operator="containsText" text="Finalizado">
      <formula>NOT(ISERROR(SEARCH("Finalizado",P449)))</formula>
    </cfRule>
    <cfRule type="containsText" dxfId="1550" priority="5804" operator="containsText" text="em andamento">
      <formula>NOT(ISERROR(SEARCH("em andamento",P449)))</formula>
    </cfRule>
    <cfRule type="expression" dxfId="1549" priority="5805">
      <formula>$H449="SUBETAPA"</formula>
    </cfRule>
    <cfRule type="expression" dxfId="1548" priority="5806">
      <formula>$H449="CÉLULA CONSTRUTIVA"</formula>
    </cfRule>
    <cfRule type="expression" dxfId="1547" priority="5807">
      <formula>$H449="ETAPA"</formula>
    </cfRule>
    <cfRule type="containsText" dxfId="1546" priority="5808" operator="containsText" text="Lançado">
      <formula>NOT(ISERROR(SEARCH("Lançado",P449)))</formula>
    </cfRule>
    <cfRule type="containsText" dxfId="1545" priority="5809" operator="containsText" text="N/A">
      <formula>NOT(ISERROR(SEARCH("N/A",P449)))</formula>
    </cfRule>
    <cfRule type="containsText" dxfId="1544" priority="5810" operator="containsText" text="Pendente">
      <formula>NOT(ISERROR(SEARCH("Pendente",P449)))</formula>
    </cfRule>
    <cfRule type="containsText" dxfId="1543" priority="5811" operator="containsText" text="Finalizado">
      <formula>NOT(ISERROR(SEARCH("Finalizado",P449)))</formula>
    </cfRule>
    <cfRule type="containsText" dxfId="1542" priority="5812" operator="containsText" text="em andamento">
      <formula>NOT(ISERROR(SEARCH("em andamento",P449)))</formula>
    </cfRule>
  </conditionalFormatting>
  <conditionalFormatting sqref="P450">
    <cfRule type="containsText" dxfId="1541" priority="7737" operator="containsText" text="Lançado">
      <formula>NOT(ISERROR(SEARCH("Lançado",P450)))</formula>
    </cfRule>
    <cfRule type="containsText" dxfId="1540" priority="7738" operator="containsText" text="N/A">
      <formula>NOT(ISERROR(SEARCH("N/A",P450)))</formula>
    </cfRule>
    <cfRule type="containsText" dxfId="1539" priority="7739" operator="containsText" text="Pendente">
      <formula>NOT(ISERROR(SEARCH("Pendente",P450)))</formula>
    </cfRule>
    <cfRule type="containsText" dxfId="1538" priority="7740" operator="containsText" text="Finalizado">
      <formula>NOT(ISERROR(SEARCH("Finalizado",P450)))</formula>
    </cfRule>
    <cfRule type="containsText" dxfId="1537" priority="7741" operator="containsText" text="em andamento">
      <formula>NOT(ISERROR(SEARCH("em andamento",P450)))</formula>
    </cfRule>
    <cfRule type="containsText" dxfId="1536" priority="7746" operator="containsText" text="Lançado">
      <formula>NOT(ISERROR(SEARCH("Lançado",P450)))</formula>
    </cfRule>
    <cfRule type="containsText" dxfId="1535" priority="7747" operator="containsText" text="N/A">
      <formula>NOT(ISERROR(SEARCH("N/A",P450)))</formula>
    </cfRule>
    <cfRule type="containsText" dxfId="1534" priority="7748" operator="containsText" text="Pendente">
      <formula>NOT(ISERROR(SEARCH("Pendente",P450)))</formula>
    </cfRule>
    <cfRule type="containsText" dxfId="1533" priority="7749" operator="containsText" text="Finalizado">
      <formula>NOT(ISERROR(SEARCH("Finalizado",P450)))</formula>
    </cfRule>
    <cfRule type="containsText" dxfId="1532" priority="7750" operator="containsText" text="em andamento">
      <formula>NOT(ISERROR(SEARCH("em andamento",P450)))</formula>
    </cfRule>
  </conditionalFormatting>
  <conditionalFormatting sqref="P457">
    <cfRule type="expression" dxfId="1531" priority="7798">
      <formula>$H457="SUBETAPA"</formula>
    </cfRule>
    <cfRule type="expression" dxfId="1530" priority="7799">
      <formula>$H457="CÉLULA CONSTRUTIVA"</formula>
    </cfRule>
    <cfRule type="expression" dxfId="1529" priority="7800">
      <formula>$H457="ETAPA"</formula>
    </cfRule>
    <cfRule type="expression" dxfId="1528" priority="7801">
      <formula>$H457="SUBETAPA"</formula>
    </cfRule>
    <cfRule type="expression" dxfId="1527" priority="7802">
      <formula>$H457="CÉLULA CONSTRUTIVA"</formula>
    </cfRule>
    <cfRule type="expression" dxfId="1526" priority="7803">
      <formula>$H457="ETAPA"</formula>
    </cfRule>
    <cfRule type="containsText" dxfId="1525" priority="7804" operator="containsText" text="Lançado">
      <formula>NOT(ISERROR(SEARCH("Lançado",P457)))</formula>
    </cfRule>
    <cfRule type="containsText" dxfId="1524" priority="7805" operator="containsText" text="N/A">
      <formula>NOT(ISERROR(SEARCH("N/A",P457)))</formula>
    </cfRule>
    <cfRule type="containsText" dxfId="1523" priority="7806" operator="containsText" text="Pendente">
      <formula>NOT(ISERROR(SEARCH("Pendente",P457)))</formula>
    </cfRule>
    <cfRule type="containsText" dxfId="1522" priority="7807" operator="containsText" text="Finalizado">
      <formula>NOT(ISERROR(SEARCH("Finalizado",P457)))</formula>
    </cfRule>
    <cfRule type="containsText" dxfId="1521" priority="7808" operator="containsText" text="em andamento">
      <formula>NOT(ISERROR(SEARCH("em andamento",P457)))</formula>
    </cfRule>
  </conditionalFormatting>
  <conditionalFormatting sqref="P458:P459 P463 P469">
    <cfRule type="containsText" dxfId="1520" priority="1748" operator="containsText" text="em andamento">
      <formula>NOT(ISERROR(SEARCH("em andamento",P458)))</formula>
    </cfRule>
  </conditionalFormatting>
  <conditionalFormatting sqref="P458:P459 P469 P463">
    <cfRule type="containsText" dxfId="1519" priority="1747" operator="containsText" text="Finalizado">
      <formula>NOT(ISERROR(SEARCH("Finalizado",P458)))</formula>
    </cfRule>
  </conditionalFormatting>
  <conditionalFormatting sqref="P458:P459 P469">
    <cfRule type="containsText" dxfId="1518" priority="1746" operator="containsText" text="Pendente">
      <formula>NOT(ISERROR(SEARCH("Pendente",P458)))</formula>
    </cfRule>
  </conditionalFormatting>
  <conditionalFormatting sqref="P460:P462">
    <cfRule type="expression" dxfId="1517" priority="1618">
      <formula>$H460="SUBETAPA"</formula>
    </cfRule>
    <cfRule type="expression" dxfId="1516" priority="1619">
      <formula>$H460="CÉLULA CONSTRUTIVA"</formula>
    </cfRule>
    <cfRule type="expression" dxfId="1515" priority="1620">
      <formula>$H460="ETAPA"</formula>
    </cfRule>
    <cfRule type="containsText" dxfId="1514" priority="1621" operator="containsText" text="Lançado">
      <formula>NOT(ISERROR(SEARCH("Lançado",P460)))</formula>
    </cfRule>
    <cfRule type="containsText" dxfId="1513" priority="1622" operator="containsText" text="N/A">
      <formula>NOT(ISERROR(SEARCH("N/A",P460)))</formula>
    </cfRule>
    <cfRule type="containsText" dxfId="1512" priority="1623" operator="containsText" text="Pendente">
      <formula>NOT(ISERROR(SEARCH("Pendente",P460)))</formula>
    </cfRule>
    <cfRule type="containsText" dxfId="1511" priority="1624" operator="containsText" text="Finalizado">
      <formula>NOT(ISERROR(SEARCH("Finalizado",P460)))</formula>
    </cfRule>
    <cfRule type="containsText" dxfId="1510" priority="1625" operator="containsText" text="em andamento">
      <formula>NOT(ISERROR(SEARCH("em andamento",P460)))</formula>
    </cfRule>
    <cfRule type="containsText" dxfId="1509" priority="1626" operator="containsText" text="Lançado">
      <formula>NOT(ISERROR(SEARCH("Lançado",P460)))</formula>
    </cfRule>
    <cfRule type="containsText" dxfId="1508" priority="1627" operator="containsText" text="N/A">
      <formula>NOT(ISERROR(SEARCH("N/A",P460)))</formula>
    </cfRule>
    <cfRule type="containsText" dxfId="1507" priority="1628" operator="containsText" text="Pendente">
      <formula>NOT(ISERROR(SEARCH("Pendente",P460)))</formula>
    </cfRule>
    <cfRule type="containsText" dxfId="1506" priority="1629" operator="containsText" text="Finalizado">
      <formula>NOT(ISERROR(SEARCH("Finalizado",P460)))</formula>
    </cfRule>
    <cfRule type="containsText" dxfId="1505" priority="1630" operator="containsText" text="em andamento">
      <formula>NOT(ISERROR(SEARCH("em andamento",P460)))</formula>
    </cfRule>
    <cfRule type="expression" dxfId="1504" priority="1631">
      <formula>$H460="SUBETAPA"</formula>
    </cfRule>
    <cfRule type="expression" dxfId="1503" priority="1632">
      <formula>$H460="CÉLULA CONSTRUTIVA"</formula>
    </cfRule>
    <cfRule type="expression" dxfId="1502" priority="1633">
      <formula>$H460="ETAPA"</formula>
    </cfRule>
    <cfRule type="containsText" dxfId="1501" priority="1634" operator="containsText" text="Lançado">
      <formula>NOT(ISERROR(SEARCH("Lançado",P460)))</formula>
    </cfRule>
    <cfRule type="containsText" dxfId="1500" priority="1635" operator="containsText" text="N/A">
      <formula>NOT(ISERROR(SEARCH("N/A",P460)))</formula>
    </cfRule>
    <cfRule type="containsText" dxfId="1499" priority="1636" operator="containsText" text="Pendente">
      <formula>NOT(ISERROR(SEARCH("Pendente",P460)))</formula>
    </cfRule>
    <cfRule type="containsText" dxfId="1498" priority="1637" operator="containsText" text="Finalizado">
      <formula>NOT(ISERROR(SEARCH("Finalizado",P460)))</formula>
    </cfRule>
    <cfRule type="containsText" dxfId="1497" priority="1638" operator="containsText" text="em andamento">
      <formula>NOT(ISERROR(SEARCH("em andamento",P460)))</formula>
    </cfRule>
  </conditionalFormatting>
  <conditionalFormatting sqref="P463">
    <cfRule type="containsText" dxfId="1496" priority="1742" operator="containsText" text="Lançado">
      <formula>NOT(ISERROR(SEARCH("Lançado",P463)))</formula>
    </cfRule>
    <cfRule type="containsText" dxfId="1495" priority="1743" operator="containsText" text="N/A">
      <formula>NOT(ISERROR(SEARCH("N/A",P463)))</formula>
    </cfRule>
    <cfRule type="containsText" dxfId="1494" priority="1744" operator="containsText" text="Pendente">
      <formula>NOT(ISERROR(SEARCH("Pendente",P463)))</formula>
    </cfRule>
  </conditionalFormatting>
  <conditionalFormatting sqref="P464:P465">
    <cfRule type="expression" dxfId="1493" priority="1639">
      <formula>$H464="SUBETAPA"</formula>
    </cfRule>
    <cfRule type="expression" dxfId="1492" priority="1640">
      <formula>$H464="CÉLULA CONSTRUTIVA"</formula>
    </cfRule>
    <cfRule type="expression" dxfId="1491" priority="1641">
      <formula>$H464="ETAPA"</formula>
    </cfRule>
    <cfRule type="containsText" dxfId="1490" priority="1642" operator="containsText" text="Lançado">
      <formula>NOT(ISERROR(SEARCH("Lançado",P464)))</formula>
    </cfRule>
    <cfRule type="containsText" dxfId="1489" priority="1643" operator="containsText" text="N/A">
      <formula>NOT(ISERROR(SEARCH("N/A",P464)))</formula>
    </cfRule>
    <cfRule type="containsText" dxfId="1488" priority="1644" operator="containsText" text="Pendente">
      <formula>NOT(ISERROR(SEARCH("Pendente",P464)))</formula>
    </cfRule>
    <cfRule type="containsText" dxfId="1487" priority="1645" operator="containsText" text="Finalizado">
      <formula>NOT(ISERROR(SEARCH("Finalizado",P464)))</formula>
    </cfRule>
    <cfRule type="containsText" dxfId="1486" priority="1646" operator="containsText" text="em andamento">
      <formula>NOT(ISERROR(SEARCH("em andamento",P464)))</formula>
    </cfRule>
    <cfRule type="containsText" dxfId="1485" priority="1647" operator="containsText" text="Lançado">
      <formula>NOT(ISERROR(SEARCH("Lançado",P464)))</formula>
    </cfRule>
    <cfRule type="containsText" dxfId="1484" priority="1648" operator="containsText" text="N/A">
      <formula>NOT(ISERROR(SEARCH("N/A",P464)))</formula>
    </cfRule>
    <cfRule type="containsText" dxfId="1483" priority="1649" operator="containsText" text="Pendente">
      <formula>NOT(ISERROR(SEARCH("Pendente",P464)))</formula>
    </cfRule>
    <cfRule type="containsText" dxfId="1482" priority="1650" operator="containsText" text="Finalizado">
      <formula>NOT(ISERROR(SEARCH("Finalizado",P464)))</formula>
    </cfRule>
    <cfRule type="containsText" dxfId="1481" priority="1651" operator="containsText" text="em andamento">
      <formula>NOT(ISERROR(SEARCH("em andamento",P464)))</formula>
    </cfRule>
    <cfRule type="expression" dxfId="1480" priority="1652">
      <formula>$H464="SUBETAPA"</formula>
    </cfRule>
    <cfRule type="expression" dxfId="1479" priority="1653">
      <formula>$H464="CÉLULA CONSTRUTIVA"</formula>
    </cfRule>
    <cfRule type="expression" dxfId="1478" priority="1654">
      <formula>$H464="ETAPA"</formula>
    </cfRule>
    <cfRule type="containsText" dxfId="1477" priority="1655" operator="containsText" text="Lançado">
      <formula>NOT(ISERROR(SEARCH("Lançado",P464)))</formula>
    </cfRule>
    <cfRule type="containsText" dxfId="1476" priority="1656" operator="containsText" text="N/A">
      <formula>NOT(ISERROR(SEARCH("N/A",P464)))</formula>
    </cfRule>
    <cfRule type="containsText" dxfId="1475" priority="1657" operator="containsText" text="Pendente">
      <formula>NOT(ISERROR(SEARCH("Pendente",P464)))</formula>
    </cfRule>
    <cfRule type="containsText" dxfId="1474" priority="1658" operator="containsText" text="Finalizado">
      <formula>NOT(ISERROR(SEARCH("Finalizado",P464)))</formula>
    </cfRule>
    <cfRule type="containsText" dxfId="1473" priority="1659" operator="containsText" text="em andamento">
      <formula>NOT(ISERROR(SEARCH("em andamento",P464)))</formula>
    </cfRule>
  </conditionalFormatting>
  <conditionalFormatting sqref="P466">
    <cfRule type="expression" dxfId="1472" priority="1734">
      <formula>$H466="SUBETAPA"</formula>
    </cfRule>
    <cfRule type="expression" dxfId="1471" priority="1735">
      <formula>$H466="CÉLULA CONSTRUTIVA"</formula>
    </cfRule>
    <cfRule type="containsText" dxfId="1470" priority="1737" operator="containsText" text="Lançado">
      <formula>NOT(ISERROR(SEARCH("Lançado",P466)))</formula>
    </cfRule>
    <cfRule type="containsText" dxfId="1469" priority="1738" operator="containsText" text="N/A">
      <formula>NOT(ISERROR(SEARCH("N/A",P466)))</formula>
    </cfRule>
    <cfRule type="containsText" dxfId="1468" priority="1739" operator="containsText" text="Pendente">
      <formula>NOT(ISERROR(SEARCH("Pendente",P466)))</formula>
    </cfRule>
    <cfRule type="containsText" dxfId="1467" priority="1740" operator="containsText" text="Finalizado">
      <formula>NOT(ISERROR(SEARCH("Finalizado",P466)))</formula>
    </cfRule>
    <cfRule type="containsText" dxfId="1466" priority="1741" operator="containsText" text="em andamento">
      <formula>NOT(ISERROR(SEARCH("em andamento",P466)))</formula>
    </cfRule>
  </conditionalFormatting>
  <conditionalFormatting sqref="P467:P468 P510:P511 P515:P518 P587">
    <cfRule type="containsText" dxfId="1465" priority="1663" operator="containsText" text="Lançado">
      <formula>NOT(ISERROR(SEARCH("Lançado",P467)))</formula>
    </cfRule>
    <cfRule type="containsText" dxfId="1464" priority="1664" operator="containsText" text="N/A">
      <formula>NOT(ISERROR(SEARCH("N/A",P467)))</formula>
    </cfRule>
    <cfRule type="containsText" dxfId="1463" priority="1668" operator="containsText" text="Lançado">
      <formula>NOT(ISERROR(SEARCH("Lançado",P467)))</formula>
    </cfRule>
    <cfRule type="containsText" dxfId="1462" priority="1669" operator="containsText" text="N/A">
      <formula>NOT(ISERROR(SEARCH("N/A",P467)))</formula>
    </cfRule>
    <cfRule type="containsText" dxfId="1461" priority="1676" operator="containsText" text="Lançado">
      <formula>NOT(ISERROR(SEARCH("Lançado",P467)))</formula>
    </cfRule>
    <cfRule type="containsText" dxfId="1460" priority="1677" operator="containsText" text="N/A">
      <formula>NOT(ISERROR(SEARCH("N/A",P467)))</formula>
    </cfRule>
  </conditionalFormatting>
  <conditionalFormatting sqref="P470:P476 P484 P486:P489 P550 P558:P561">
    <cfRule type="containsText" dxfId="1459" priority="1684" operator="containsText" text="Lançado">
      <formula>NOT(ISERROR(SEARCH("Lançado",P470)))</formula>
    </cfRule>
    <cfRule type="containsText" dxfId="1458" priority="1685" operator="containsText" text="N/A">
      <formula>NOT(ISERROR(SEARCH("N/A",P470)))</formula>
    </cfRule>
    <cfRule type="containsText" dxfId="1457" priority="1689" operator="containsText" text="Lançado">
      <formula>NOT(ISERROR(SEARCH("Lançado",P470)))</formula>
    </cfRule>
    <cfRule type="containsText" dxfId="1456" priority="1690" operator="containsText" text="N/A">
      <formula>NOT(ISERROR(SEARCH("N/A",P470)))</formula>
    </cfRule>
  </conditionalFormatting>
  <conditionalFormatting sqref="P470:P476 P484 P486:P489 P558:P561 P550 P692:P693">
    <cfRule type="expression" dxfId="1455" priority="1681">
      <formula>$H470="SUBETAPA"</formula>
    </cfRule>
    <cfRule type="expression" dxfId="1454" priority="1682">
      <formula>$H470="CÉLULA CONSTRUTIVA"</formula>
    </cfRule>
    <cfRule type="expression" dxfId="1453" priority="1683">
      <formula>$H470="ETAPA"</formula>
    </cfRule>
    <cfRule type="containsText" dxfId="1452" priority="1686" operator="containsText" text="Pendente">
      <formula>NOT(ISERROR(SEARCH("Pendente",P470)))</formula>
    </cfRule>
    <cfRule type="containsText" dxfId="1451" priority="1687" operator="containsText" text="Finalizado">
      <formula>NOT(ISERROR(SEARCH("Finalizado",P470)))</formula>
    </cfRule>
    <cfRule type="containsText" dxfId="1450" priority="1688" operator="containsText" text="em andamento">
      <formula>NOT(ISERROR(SEARCH("em andamento",P470)))</formula>
    </cfRule>
    <cfRule type="containsText" dxfId="1449" priority="1691" operator="containsText" text="Pendente">
      <formula>NOT(ISERROR(SEARCH("Pendente",P470)))</formula>
    </cfRule>
    <cfRule type="containsText" dxfId="1448" priority="1692" operator="containsText" text="Finalizado">
      <formula>NOT(ISERROR(SEARCH("Finalizado",P470)))</formula>
    </cfRule>
    <cfRule type="containsText" dxfId="1447" priority="1693" operator="containsText" text="em andamento">
      <formula>NOT(ISERROR(SEARCH("em andamento",P470)))</formula>
    </cfRule>
    <cfRule type="expression" dxfId="1446" priority="1695">
      <formula>$H470="CÉLULA CONSTRUTIVA"</formula>
    </cfRule>
    <cfRule type="expression" dxfId="1445" priority="1696">
      <formula>$H470="ETAPA"</formula>
    </cfRule>
    <cfRule type="containsText" dxfId="1444" priority="1699" operator="containsText" text="Pendente">
      <formula>NOT(ISERROR(SEARCH("Pendente",P470)))</formula>
    </cfRule>
    <cfRule type="containsText" dxfId="1443" priority="1700" operator="containsText" text="Finalizado">
      <formula>NOT(ISERROR(SEARCH("Finalizado",P470)))</formula>
    </cfRule>
    <cfRule type="containsText" dxfId="1442" priority="1701" operator="containsText" text="em andamento">
      <formula>NOT(ISERROR(SEARCH("em andamento",P470)))</formula>
    </cfRule>
  </conditionalFormatting>
  <conditionalFormatting sqref="P470:P476 P484:P489 P550 P558:P561">
    <cfRule type="containsText" dxfId="1441" priority="1697" operator="containsText" text="Lançado">
      <formula>NOT(ISERROR(SEARCH("Lançado",P470)))</formula>
    </cfRule>
    <cfRule type="containsText" dxfId="1440" priority="1698" operator="containsText" text="N/A">
      <formula>NOT(ISERROR(SEARCH("N/A",P470)))</formula>
    </cfRule>
  </conditionalFormatting>
  <conditionalFormatting sqref="P477:P478 P480 P485">
    <cfRule type="containsText" dxfId="1439" priority="1577" operator="containsText" text="em andamento">
      <formula>NOT(ISERROR(SEARCH("em andamento",P477)))</formula>
    </cfRule>
  </conditionalFormatting>
  <conditionalFormatting sqref="P477:P478 P485 P480">
    <cfRule type="containsText" dxfId="1438" priority="1576" operator="containsText" text="Finalizado">
      <formula>NOT(ISERROR(SEARCH("Finalizado",P477)))</formula>
    </cfRule>
  </conditionalFormatting>
  <conditionalFormatting sqref="P477:P478 P485">
    <cfRule type="containsText" dxfId="1437" priority="1575" operator="containsText" text="Pendente">
      <formula>NOT(ISERROR(SEARCH("Pendente",P477)))</formula>
    </cfRule>
  </conditionalFormatting>
  <conditionalFormatting sqref="P480">
    <cfRule type="containsText" dxfId="1436" priority="1571" operator="containsText" text="Lançado">
      <formula>NOT(ISERROR(SEARCH("Lançado",P480)))</formula>
    </cfRule>
    <cfRule type="containsText" dxfId="1435" priority="1572" operator="containsText" text="N/A">
      <formula>NOT(ISERROR(SEARCH("N/A",P480)))</formula>
    </cfRule>
    <cfRule type="containsText" dxfId="1434" priority="1573" operator="containsText" text="Pendente">
      <formula>NOT(ISERROR(SEARCH("Pendente",P480)))</formula>
    </cfRule>
  </conditionalFormatting>
  <conditionalFormatting sqref="P481:P482">
    <cfRule type="expression" dxfId="1433" priority="1469">
      <formula>$H481="SUBETAPA"</formula>
    </cfRule>
    <cfRule type="expression" dxfId="1432" priority="1470">
      <formula>$H481="CÉLULA CONSTRUTIVA"</formula>
    </cfRule>
    <cfRule type="expression" dxfId="1431" priority="1471">
      <formula>$H481="ETAPA"</formula>
    </cfRule>
    <cfRule type="containsText" dxfId="1430" priority="1472" operator="containsText" text="Lançado">
      <formula>NOT(ISERROR(SEARCH("Lançado",P481)))</formula>
    </cfRule>
    <cfRule type="containsText" dxfId="1429" priority="1473" operator="containsText" text="N/A">
      <formula>NOT(ISERROR(SEARCH("N/A",P481)))</formula>
    </cfRule>
    <cfRule type="containsText" dxfId="1428" priority="1474" operator="containsText" text="Pendente">
      <formula>NOT(ISERROR(SEARCH("Pendente",P481)))</formula>
    </cfRule>
    <cfRule type="containsText" dxfId="1427" priority="1475" operator="containsText" text="Finalizado">
      <formula>NOT(ISERROR(SEARCH("Finalizado",P481)))</formula>
    </cfRule>
    <cfRule type="containsText" dxfId="1426" priority="1476" operator="containsText" text="em andamento">
      <formula>NOT(ISERROR(SEARCH("em andamento",P481)))</formula>
    </cfRule>
    <cfRule type="containsText" dxfId="1425" priority="1477" operator="containsText" text="Lançado">
      <formula>NOT(ISERROR(SEARCH("Lançado",P481)))</formula>
    </cfRule>
    <cfRule type="containsText" dxfId="1424" priority="1478" operator="containsText" text="N/A">
      <formula>NOT(ISERROR(SEARCH("N/A",P481)))</formula>
    </cfRule>
    <cfRule type="containsText" dxfId="1423" priority="1479" operator="containsText" text="Pendente">
      <formula>NOT(ISERROR(SEARCH("Pendente",P481)))</formula>
    </cfRule>
    <cfRule type="containsText" dxfId="1422" priority="1480" operator="containsText" text="Finalizado">
      <formula>NOT(ISERROR(SEARCH("Finalizado",P481)))</formula>
    </cfRule>
    <cfRule type="containsText" dxfId="1421" priority="1481" operator="containsText" text="em andamento">
      <formula>NOT(ISERROR(SEARCH("em andamento",P481)))</formula>
    </cfRule>
    <cfRule type="expression" dxfId="1420" priority="1482">
      <formula>$H481="SUBETAPA"</formula>
    </cfRule>
    <cfRule type="expression" dxfId="1419" priority="1483">
      <formula>$H481="CÉLULA CONSTRUTIVA"</formula>
    </cfRule>
    <cfRule type="expression" dxfId="1418" priority="1484">
      <formula>$H481="ETAPA"</formula>
    </cfRule>
    <cfRule type="containsText" dxfId="1417" priority="1485" operator="containsText" text="Lançado">
      <formula>NOT(ISERROR(SEARCH("Lançado",P481)))</formula>
    </cfRule>
    <cfRule type="containsText" dxfId="1416" priority="1486" operator="containsText" text="N/A">
      <formula>NOT(ISERROR(SEARCH("N/A",P481)))</formula>
    </cfRule>
    <cfRule type="containsText" dxfId="1415" priority="1487" operator="containsText" text="Pendente">
      <formula>NOT(ISERROR(SEARCH("Pendente",P481)))</formula>
    </cfRule>
    <cfRule type="containsText" dxfId="1414" priority="1488" operator="containsText" text="Finalizado">
      <formula>NOT(ISERROR(SEARCH("Finalizado",P481)))</formula>
    </cfRule>
    <cfRule type="containsText" dxfId="1413" priority="1489" operator="containsText" text="em andamento">
      <formula>NOT(ISERROR(SEARCH("em andamento",P481)))</formula>
    </cfRule>
  </conditionalFormatting>
  <conditionalFormatting sqref="P483">
    <cfRule type="expression" dxfId="1412" priority="1563">
      <formula>$H483="SUBETAPA"</formula>
    </cfRule>
    <cfRule type="expression" dxfId="1411" priority="1564">
      <formula>$H483="CÉLULA CONSTRUTIVA"</formula>
    </cfRule>
    <cfRule type="containsText" dxfId="1410" priority="1566" operator="containsText" text="Lançado">
      <formula>NOT(ISERROR(SEARCH("Lançado",P483)))</formula>
    </cfRule>
    <cfRule type="containsText" dxfId="1409" priority="1567" operator="containsText" text="N/A">
      <formula>NOT(ISERROR(SEARCH("N/A",P483)))</formula>
    </cfRule>
    <cfRule type="containsText" dxfId="1408" priority="1568" operator="containsText" text="Pendente">
      <formula>NOT(ISERROR(SEARCH("Pendente",P483)))</formula>
    </cfRule>
    <cfRule type="containsText" dxfId="1407" priority="1569" operator="containsText" text="Finalizado">
      <formula>NOT(ISERROR(SEARCH("Finalizado",P483)))</formula>
    </cfRule>
    <cfRule type="containsText" dxfId="1406" priority="1570" operator="containsText" text="em andamento">
      <formula>NOT(ISERROR(SEARCH("em andamento",P483)))</formula>
    </cfRule>
  </conditionalFormatting>
  <conditionalFormatting sqref="P493">
    <cfRule type="containsText" dxfId="1405" priority="7956" operator="containsText" text="Lançado">
      <formula>NOT(ISERROR(SEARCH("Lançado",P493)))</formula>
    </cfRule>
    <cfRule type="containsText" dxfId="1404" priority="7957" operator="containsText" text="N/A">
      <formula>NOT(ISERROR(SEARCH("N/A",P493)))</formula>
    </cfRule>
    <cfRule type="containsText" dxfId="1403" priority="7958" operator="containsText" text="Pendente">
      <formula>NOT(ISERROR(SEARCH("Pendente",P493)))</formula>
    </cfRule>
  </conditionalFormatting>
  <conditionalFormatting sqref="P494:P495">
    <cfRule type="expression" dxfId="1402" priority="5918">
      <formula>$H494="SUBETAPA"</formula>
    </cfRule>
    <cfRule type="expression" dxfId="1401" priority="5919">
      <formula>$H494="CÉLULA CONSTRUTIVA"</formula>
    </cfRule>
    <cfRule type="expression" dxfId="1400" priority="5920">
      <formula>$H494="ETAPA"</formula>
    </cfRule>
    <cfRule type="containsText" dxfId="1399" priority="5921" operator="containsText" text="Lançado">
      <formula>NOT(ISERROR(SEARCH("Lançado",P494)))</formula>
    </cfRule>
    <cfRule type="containsText" dxfId="1398" priority="5922" operator="containsText" text="N/A">
      <formula>NOT(ISERROR(SEARCH("N/A",P494)))</formula>
    </cfRule>
    <cfRule type="containsText" dxfId="1397" priority="5923" operator="containsText" text="Pendente">
      <formula>NOT(ISERROR(SEARCH("Pendente",P494)))</formula>
    </cfRule>
    <cfRule type="containsText" dxfId="1396" priority="5924" operator="containsText" text="Finalizado">
      <formula>NOT(ISERROR(SEARCH("Finalizado",P494)))</formula>
    </cfRule>
    <cfRule type="containsText" dxfId="1395" priority="5925" operator="containsText" text="em andamento">
      <formula>NOT(ISERROR(SEARCH("em andamento",P494)))</formula>
    </cfRule>
    <cfRule type="containsText" dxfId="1394" priority="5926" operator="containsText" text="Lançado">
      <formula>NOT(ISERROR(SEARCH("Lançado",P494)))</formula>
    </cfRule>
    <cfRule type="containsText" dxfId="1393" priority="5927" operator="containsText" text="N/A">
      <formula>NOT(ISERROR(SEARCH("N/A",P494)))</formula>
    </cfRule>
    <cfRule type="containsText" dxfId="1392" priority="5928" operator="containsText" text="Pendente">
      <formula>NOT(ISERROR(SEARCH("Pendente",P494)))</formula>
    </cfRule>
    <cfRule type="containsText" dxfId="1391" priority="5929" operator="containsText" text="Finalizado">
      <formula>NOT(ISERROR(SEARCH("Finalizado",P494)))</formula>
    </cfRule>
    <cfRule type="containsText" dxfId="1390" priority="5930" operator="containsText" text="em andamento">
      <formula>NOT(ISERROR(SEARCH("em andamento",P494)))</formula>
    </cfRule>
    <cfRule type="expression" dxfId="1389" priority="5931">
      <formula>$H494="SUBETAPA"</formula>
    </cfRule>
    <cfRule type="expression" dxfId="1388" priority="5932">
      <formula>$H494="CÉLULA CONSTRUTIVA"</formula>
    </cfRule>
    <cfRule type="expression" dxfId="1387" priority="5933">
      <formula>$H494="ETAPA"</formula>
    </cfRule>
    <cfRule type="containsText" dxfId="1386" priority="5934" operator="containsText" text="Lançado">
      <formula>NOT(ISERROR(SEARCH("Lançado",P494)))</formula>
    </cfRule>
    <cfRule type="containsText" dxfId="1385" priority="5935" operator="containsText" text="N/A">
      <formula>NOT(ISERROR(SEARCH("N/A",P494)))</formula>
    </cfRule>
    <cfRule type="containsText" dxfId="1384" priority="5936" operator="containsText" text="Pendente">
      <formula>NOT(ISERROR(SEARCH("Pendente",P494)))</formula>
    </cfRule>
    <cfRule type="containsText" dxfId="1383" priority="5937" operator="containsText" text="Finalizado">
      <formula>NOT(ISERROR(SEARCH("Finalizado",P494)))</formula>
    </cfRule>
    <cfRule type="containsText" dxfId="1382" priority="5938" operator="containsText" text="em andamento">
      <formula>NOT(ISERROR(SEARCH("em andamento",P494)))</formula>
    </cfRule>
  </conditionalFormatting>
  <conditionalFormatting sqref="P496 P588:P589 P605">
    <cfRule type="expression" dxfId="1381" priority="7770">
      <formula>$H496="CÉLULA CONSTRUTIVA"</formula>
    </cfRule>
    <cfRule type="containsText" dxfId="1380" priority="7773" operator="containsText" text="Lançado">
      <formula>NOT(ISERROR(SEARCH("Lançado",P496)))</formula>
    </cfRule>
    <cfRule type="containsText" dxfId="1379" priority="7774" operator="containsText" text="N/A">
      <formula>NOT(ISERROR(SEARCH("N/A",P496)))</formula>
    </cfRule>
    <cfRule type="containsText" dxfId="1378" priority="7776" operator="containsText" text="Finalizado">
      <formula>NOT(ISERROR(SEARCH("Finalizado",P496)))</formula>
    </cfRule>
  </conditionalFormatting>
  <conditionalFormatting sqref="P497 P499:P502 P583 P590:P594">
    <cfRule type="expression" dxfId="1377" priority="5939">
      <formula>$H497="SUBETAPA"</formula>
    </cfRule>
    <cfRule type="expression" dxfId="1376" priority="5940">
      <formula>$H497="CÉLULA CONSTRUTIVA"</formula>
    </cfRule>
    <cfRule type="expression" dxfId="1375" priority="5941">
      <formula>$H497="ETAPA"</formula>
    </cfRule>
    <cfRule type="containsText" dxfId="1374" priority="5942" operator="containsText" text="Lançado">
      <formula>NOT(ISERROR(SEARCH("Lançado",P497)))</formula>
    </cfRule>
    <cfRule type="containsText" dxfId="1373" priority="5943" operator="containsText" text="N/A">
      <formula>NOT(ISERROR(SEARCH("N/A",P497)))</formula>
    </cfRule>
    <cfRule type="containsText" dxfId="1372" priority="5944" operator="containsText" text="Pendente">
      <formula>NOT(ISERROR(SEARCH("Pendente",P497)))</formula>
    </cfRule>
    <cfRule type="containsText" dxfId="1371" priority="5945" operator="containsText" text="Finalizado">
      <formula>NOT(ISERROR(SEARCH("Finalizado",P497)))</formula>
    </cfRule>
    <cfRule type="containsText" dxfId="1370" priority="5946" operator="containsText" text="em andamento">
      <formula>NOT(ISERROR(SEARCH("em andamento",P497)))</formula>
    </cfRule>
    <cfRule type="containsText" dxfId="1369" priority="5947" operator="containsText" text="Lançado">
      <formula>NOT(ISERROR(SEARCH("Lançado",P497)))</formula>
    </cfRule>
    <cfRule type="containsText" dxfId="1368" priority="5948" operator="containsText" text="N/A">
      <formula>NOT(ISERROR(SEARCH("N/A",P497)))</formula>
    </cfRule>
    <cfRule type="containsText" dxfId="1367" priority="5949" operator="containsText" text="Pendente">
      <formula>NOT(ISERROR(SEARCH("Pendente",P497)))</formula>
    </cfRule>
    <cfRule type="containsText" dxfId="1366" priority="5950" operator="containsText" text="Finalizado">
      <formula>NOT(ISERROR(SEARCH("Finalizado",P497)))</formula>
    </cfRule>
    <cfRule type="containsText" dxfId="1365" priority="5951" operator="containsText" text="em andamento">
      <formula>NOT(ISERROR(SEARCH("em andamento",P497)))</formula>
    </cfRule>
    <cfRule type="expression" dxfId="1364" priority="5953">
      <formula>$H497="CÉLULA CONSTRUTIVA"</formula>
    </cfRule>
    <cfRule type="expression" dxfId="1363" priority="5954">
      <formula>$H497="ETAPA"</formula>
    </cfRule>
    <cfRule type="containsText" dxfId="1362" priority="5955" operator="containsText" text="Lançado">
      <formula>NOT(ISERROR(SEARCH("Lançado",P497)))</formula>
    </cfRule>
    <cfRule type="containsText" dxfId="1361" priority="5956" operator="containsText" text="N/A">
      <formula>NOT(ISERROR(SEARCH("N/A",P497)))</formula>
    </cfRule>
    <cfRule type="containsText" dxfId="1360" priority="5957" operator="containsText" text="Pendente">
      <formula>NOT(ISERROR(SEARCH("Pendente",P497)))</formula>
    </cfRule>
    <cfRule type="containsText" dxfId="1359" priority="5958" operator="containsText" text="Finalizado">
      <formula>NOT(ISERROR(SEARCH("Finalizado",P497)))</formula>
    </cfRule>
    <cfRule type="containsText" dxfId="1358" priority="5959" operator="containsText" text="em andamento">
      <formula>NOT(ISERROR(SEARCH("em andamento",P497)))</formula>
    </cfRule>
  </conditionalFormatting>
  <conditionalFormatting sqref="P504">
    <cfRule type="containsText" dxfId="1357" priority="1354" operator="containsText" text="em andamento">
      <formula>NOT(ISERROR(SEARCH("em andamento",P504)))</formula>
    </cfRule>
  </conditionalFormatting>
  <conditionalFormatting sqref="P504:P505 P507">
    <cfRule type="containsText" dxfId="1356" priority="1352" operator="containsText" text="Pendente">
      <formula>NOT(ISERROR(SEARCH("Pendente",P504)))</formula>
    </cfRule>
  </conditionalFormatting>
  <conditionalFormatting sqref="P504:P505">
    <cfRule type="containsText" dxfId="1355" priority="1353" operator="containsText" text="Finalizado">
      <formula>NOT(ISERROR(SEARCH("Finalizado",P504)))</formula>
    </cfRule>
  </conditionalFormatting>
  <conditionalFormatting sqref="P504:P506">
    <cfRule type="containsText" dxfId="1354" priority="1013" operator="containsText" text="Lançado">
      <formula>NOT(ISERROR(SEARCH("Lançado",P504)))</formula>
    </cfRule>
    <cfRule type="containsText" dxfId="1353" priority="1014" operator="containsText" text="N/A">
      <formula>NOT(ISERROR(SEARCH("N/A",P504)))</formula>
    </cfRule>
  </conditionalFormatting>
  <conditionalFormatting sqref="P505 P507 P512">
    <cfRule type="containsText" dxfId="1352" priority="1359" operator="containsText" text="em andamento">
      <formula>NOT(ISERROR(SEARCH("em andamento",P505)))</formula>
    </cfRule>
  </conditionalFormatting>
  <conditionalFormatting sqref="P506 P574">
    <cfRule type="expression" dxfId="1351" priority="997">
      <formula>$H506="SUBETAPA"</formula>
    </cfRule>
    <cfRule type="expression" dxfId="1350" priority="998">
      <formula>$H506="CÉLULA CONSTRUTIVA"</formula>
    </cfRule>
    <cfRule type="expression" dxfId="1349" priority="999">
      <formula>$H506="ETAPA"</formula>
    </cfRule>
    <cfRule type="containsText" dxfId="1348" priority="1000" operator="containsText" text="Lançado">
      <formula>NOT(ISERROR(SEARCH("Lançado",P506)))</formula>
    </cfRule>
    <cfRule type="containsText" dxfId="1347" priority="1001" operator="containsText" text="N/A">
      <formula>NOT(ISERROR(SEARCH("N/A",P506)))</formula>
    </cfRule>
    <cfRule type="containsText" dxfId="1346" priority="1002" operator="containsText" text="Pendente">
      <formula>NOT(ISERROR(SEARCH("Pendente",P506)))</formula>
    </cfRule>
    <cfRule type="containsText" dxfId="1345" priority="1003" operator="containsText" text="Finalizado">
      <formula>NOT(ISERROR(SEARCH("Finalizado",P506)))</formula>
    </cfRule>
    <cfRule type="containsText" dxfId="1344" priority="1004" operator="containsText" text="em andamento">
      <formula>NOT(ISERROR(SEARCH("em andamento",P506)))</formula>
    </cfRule>
    <cfRule type="containsText" dxfId="1343" priority="1005" operator="containsText" text="Lançado">
      <formula>NOT(ISERROR(SEARCH("Lançado",P506)))</formula>
    </cfRule>
    <cfRule type="containsText" dxfId="1342" priority="1006" operator="containsText" text="N/A">
      <formula>NOT(ISERROR(SEARCH("N/A",P506)))</formula>
    </cfRule>
    <cfRule type="containsText" dxfId="1341" priority="1007" operator="containsText" text="Pendente">
      <formula>NOT(ISERROR(SEARCH("Pendente",P506)))</formula>
    </cfRule>
    <cfRule type="containsText" dxfId="1340" priority="1008" operator="containsText" text="Finalizado">
      <formula>NOT(ISERROR(SEARCH("Finalizado",P506)))</formula>
    </cfRule>
    <cfRule type="containsText" dxfId="1339" priority="1009" operator="containsText" text="em andamento">
      <formula>NOT(ISERROR(SEARCH("em andamento",P506)))</formula>
    </cfRule>
    <cfRule type="expression" dxfId="1338" priority="1011">
      <formula>$H506="CÉLULA CONSTRUTIVA"</formula>
    </cfRule>
    <cfRule type="expression" dxfId="1337" priority="1012">
      <formula>$H506="ETAPA"</formula>
    </cfRule>
    <cfRule type="containsText" dxfId="1336" priority="1015" operator="containsText" text="Pendente">
      <formula>NOT(ISERROR(SEARCH("Pendente",P506)))</formula>
    </cfRule>
    <cfRule type="containsText" dxfId="1335" priority="1016" operator="containsText" text="Finalizado">
      <formula>NOT(ISERROR(SEARCH("Finalizado",P506)))</formula>
    </cfRule>
    <cfRule type="containsText" dxfId="1334" priority="1017" operator="containsText" text="em andamento">
      <formula>NOT(ISERROR(SEARCH("em andamento",P506)))</formula>
    </cfRule>
  </conditionalFormatting>
  <conditionalFormatting sqref="P507:P508">
    <cfRule type="containsText" dxfId="1333" priority="1034" operator="containsText" text="Lançado">
      <formula>NOT(ISERROR(SEARCH("Lançado",P507)))</formula>
    </cfRule>
    <cfRule type="containsText" dxfId="1332" priority="1035" operator="containsText" text="N/A">
      <formula>NOT(ISERROR(SEARCH("N/A",P507)))</formula>
    </cfRule>
  </conditionalFormatting>
  <conditionalFormatting sqref="P508">
    <cfRule type="expression" dxfId="1331" priority="1018">
      <formula>$H508="SUBETAPA"</formula>
    </cfRule>
    <cfRule type="expression" dxfId="1330" priority="1019">
      <formula>$H508="CÉLULA CONSTRUTIVA"</formula>
    </cfRule>
    <cfRule type="expression" dxfId="1329" priority="1020">
      <formula>$H508="ETAPA"</formula>
    </cfRule>
    <cfRule type="containsText" dxfId="1328" priority="1021" operator="containsText" text="Lançado">
      <formula>NOT(ISERROR(SEARCH("Lançado",P508)))</formula>
    </cfRule>
    <cfRule type="containsText" dxfId="1327" priority="1022" operator="containsText" text="N/A">
      <formula>NOT(ISERROR(SEARCH("N/A",P508)))</formula>
    </cfRule>
    <cfRule type="containsText" dxfId="1326" priority="1023" operator="containsText" text="Pendente">
      <formula>NOT(ISERROR(SEARCH("Pendente",P508)))</formula>
    </cfRule>
    <cfRule type="containsText" dxfId="1325" priority="1024" operator="containsText" text="Finalizado">
      <formula>NOT(ISERROR(SEARCH("Finalizado",P508)))</formula>
    </cfRule>
    <cfRule type="containsText" dxfId="1324" priority="1025" operator="containsText" text="em andamento">
      <formula>NOT(ISERROR(SEARCH("em andamento",P508)))</formula>
    </cfRule>
    <cfRule type="containsText" dxfId="1323" priority="1026" operator="containsText" text="Lançado">
      <formula>NOT(ISERROR(SEARCH("Lançado",P508)))</formula>
    </cfRule>
    <cfRule type="containsText" dxfId="1322" priority="1027" operator="containsText" text="N/A">
      <formula>NOT(ISERROR(SEARCH("N/A",P508)))</formula>
    </cfRule>
    <cfRule type="containsText" dxfId="1321" priority="1028" operator="containsText" text="Pendente">
      <formula>NOT(ISERROR(SEARCH("Pendente",P508)))</formula>
    </cfRule>
    <cfRule type="containsText" dxfId="1320" priority="1029" operator="containsText" text="Finalizado">
      <formula>NOT(ISERROR(SEARCH("Finalizado",P508)))</formula>
    </cfRule>
    <cfRule type="containsText" dxfId="1319" priority="1030" operator="containsText" text="em andamento">
      <formula>NOT(ISERROR(SEARCH("em andamento",P508)))</formula>
    </cfRule>
    <cfRule type="expression" dxfId="1318" priority="1032">
      <formula>$H508="CÉLULA CONSTRUTIVA"</formula>
    </cfRule>
    <cfRule type="expression" dxfId="1317" priority="1033">
      <formula>$H508="ETAPA"</formula>
    </cfRule>
    <cfRule type="containsText" dxfId="1316" priority="1036" operator="containsText" text="Pendente">
      <formula>NOT(ISERROR(SEARCH("Pendente",P508)))</formula>
    </cfRule>
    <cfRule type="containsText" dxfId="1315" priority="1037" operator="containsText" text="Finalizado">
      <formula>NOT(ISERROR(SEARCH("Finalizado",P508)))</formula>
    </cfRule>
    <cfRule type="containsText" dxfId="1314" priority="1038" operator="containsText" text="em andamento">
      <formula>NOT(ISERROR(SEARCH("em andamento",P508)))</formula>
    </cfRule>
  </conditionalFormatting>
  <conditionalFormatting sqref="P509">
    <cfRule type="containsText" dxfId="1313" priority="986" operator="containsText" text="Lançado">
      <formula>NOT(ISERROR(SEARCH("Lançado",P509)))</formula>
    </cfRule>
    <cfRule type="containsText" dxfId="1312" priority="987" operator="containsText" text="N/A">
      <formula>NOT(ISERROR(SEARCH("N/A",P509)))</formula>
    </cfRule>
    <cfRule type="containsText" dxfId="1311" priority="988" operator="containsText" text="Pendente">
      <formula>NOT(ISERROR(SEARCH("Pendente",P509)))</formula>
    </cfRule>
    <cfRule type="containsText" dxfId="1310" priority="989" operator="containsText" text="Finalizado">
      <formula>NOT(ISERROR(SEARCH("Finalizado",P509)))</formula>
    </cfRule>
    <cfRule type="containsText" dxfId="1309" priority="990" operator="containsText" text="em andamento">
      <formula>NOT(ISERROR(SEARCH("em andamento",P509)))</formula>
    </cfRule>
    <cfRule type="containsText" dxfId="1308" priority="991" operator="containsText" text="Lançado">
      <formula>NOT(ISERROR(SEARCH("Lançado",P509)))</formula>
    </cfRule>
    <cfRule type="containsText" dxfId="1307" priority="992" operator="containsText" text="N/A">
      <formula>NOT(ISERROR(SEARCH("N/A",P509)))</formula>
    </cfRule>
    <cfRule type="containsText" dxfId="1306" priority="993" operator="containsText" text="Pendente">
      <formula>NOT(ISERROR(SEARCH("Pendente",P509)))</formula>
    </cfRule>
    <cfRule type="containsText" dxfId="1305" priority="994" operator="containsText" text="Finalizado">
      <formula>NOT(ISERROR(SEARCH("Finalizado",P509)))</formula>
    </cfRule>
    <cfRule type="containsText" dxfId="1304" priority="995" operator="containsText" text="em andamento">
      <formula>NOT(ISERROR(SEARCH("em andamento",P509)))</formula>
    </cfRule>
  </conditionalFormatting>
  <conditionalFormatting sqref="P512 P507">
    <cfRule type="containsText" dxfId="1303" priority="1358" operator="containsText" text="Finalizado">
      <formula>NOT(ISERROR(SEARCH("Finalizado",P507)))</formula>
    </cfRule>
  </conditionalFormatting>
  <conditionalFormatting sqref="P512">
    <cfRule type="containsText" dxfId="1302" priority="1355" operator="containsText" text="Lançado">
      <formula>NOT(ISERROR(SEARCH("Lançado",P512)))</formula>
    </cfRule>
    <cfRule type="containsText" dxfId="1301" priority="1356" operator="containsText" text="N/A">
      <formula>NOT(ISERROR(SEARCH("N/A",P512)))</formula>
    </cfRule>
    <cfRule type="containsText" dxfId="1300" priority="1357" operator="containsText" text="Pendente">
      <formula>NOT(ISERROR(SEARCH("Pendente",P512)))</formula>
    </cfRule>
  </conditionalFormatting>
  <conditionalFormatting sqref="P513">
    <cfRule type="expression" dxfId="1299" priority="1039">
      <formula>$H513="SUBETAPA"</formula>
    </cfRule>
    <cfRule type="expression" dxfId="1298" priority="1040">
      <formula>$H513="CÉLULA CONSTRUTIVA"</formula>
    </cfRule>
    <cfRule type="expression" dxfId="1297" priority="1041">
      <formula>$H513="ETAPA"</formula>
    </cfRule>
    <cfRule type="containsText" dxfId="1296" priority="1042" operator="containsText" text="Lançado">
      <formula>NOT(ISERROR(SEARCH("Lançado",P513)))</formula>
    </cfRule>
    <cfRule type="containsText" dxfId="1295" priority="1043" operator="containsText" text="N/A">
      <formula>NOT(ISERROR(SEARCH("N/A",P513)))</formula>
    </cfRule>
    <cfRule type="containsText" dxfId="1294" priority="1044" operator="containsText" text="Pendente">
      <formula>NOT(ISERROR(SEARCH("Pendente",P513)))</formula>
    </cfRule>
    <cfRule type="containsText" dxfId="1293" priority="1045" operator="containsText" text="Finalizado">
      <formula>NOT(ISERROR(SEARCH("Finalizado",P513)))</formula>
    </cfRule>
    <cfRule type="containsText" dxfId="1292" priority="1046" operator="containsText" text="em andamento">
      <formula>NOT(ISERROR(SEARCH("em andamento",P513)))</formula>
    </cfRule>
    <cfRule type="containsText" dxfId="1291" priority="1047" operator="containsText" text="Lançado">
      <formula>NOT(ISERROR(SEARCH("Lançado",P513)))</formula>
    </cfRule>
    <cfRule type="containsText" dxfId="1290" priority="1048" operator="containsText" text="N/A">
      <formula>NOT(ISERROR(SEARCH("N/A",P513)))</formula>
    </cfRule>
    <cfRule type="containsText" dxfId="1289" priority="1049" operator="containsText" text="Pendente">
      <formula>NOT(ISERROR(SEARCH("Pendente",P513)))</formula>
    </cfRule>
    <cfRule type="containsText" dxfId="1288" priority="1050" operator="containsText" text="Finalizado">
      <formula>NOT(ISERROR(SEARCH("Finalizado",P513)))</formula>
    </cfRule>
    <cfRule type="containsText" dxfId="1287" priority="1051" operator="containsText" text="em andamento">
      <formula>NOT(ISERROR(SEARCH("em andamento",P513)))</formula>
    </cfRule>
    <cfRule type="expression" dxfId="1286" priority="1053">
      <formula>$H513="CÉLULA CONSTRUTIVA"</formula>
    </cfRule>
    <cfRule type="expression" dxfId="1285" priority="1054">
      <formula>$H513="ETAPA"</formula>
    </cfRule>
    <cfRule type="containsText" dxfId="1284" priority="1057" operator="containsText" text="Pendente">
      <formula>NOT(ISERROR(SEARCH("Pendente",P513)))</formula>
    </cfRule>
    <cfRule type="containsText" dxfId="1283" priority="1058" operator="containsText" text="Finalizado">
      <formula>NOT(ISERROR(SEARCH("Finalizado",P513)))</formula>
    </cfRule>
    <cfRule type="containsText" dxfId="1282" priority="1059" operator="containsText" text="em andamento">
      <formula>NOT(ISERROR(SEARCH("em andamento",P513)))</formula>
    </cfRule>
  </conditionalFormatting>
  <conditionalFormatting sqref="P513:P514">
    <cfRule type="containsText" dxfId="1281" priority="1055" operator="containsText" text="Lançado">
      <formula>NOT(ISERROR(SEARCH("Lançado",P513)))</formula>
    </cfRule>
    <cfRule type="containsText" dxfId="1280" priority="1056" operator="containsText" text="N/A">
      <formula>NOT(ISERROR(SEARCH("N/A",P513)))</formula>
    </cfRule>
  </conditionalFormatting>
  <conditionalFormatting sqref="P514">
    <cfRule type="containsText" dxfId="1279" priority="1336" operator="containsText" text="Pendente">
      <formula>NOT(ISERROR(SEARCH("Pendente",P514)))</formula>
    </cfRule>
    <cfRule type="containsText" dxfId="1278" priority="1337" operator="containsText" text="Finalizado">
      <formula>NOT(ISERROR(SEARCH("Finalizado",P514)))</formula>
    </cfRule>
    <cfRule type="containsText" dxfId="1277" priority="1338" operator="containsText" text="em andamento">
      <formula>NOT(ISERROR(SEARCH("em andamento",P514)))</formula>
    </cfRule>
  </conditionalFormatting>
  <conditionalFormatting sqref="P519:P520 P537">
    <cfRule type="expression" dxfId="1276" priority="1340">
      <formula>$H519="SUBETAPA"</formula>
    </cfRule>
    <cfRule type="expression" dxfId="1275" priority="1341">
      <formula>$H519="CÉLULA CONSTRUTIVA"</formula>
    </cfRule>
    <cfRule type="containsText" dxfId="1274" priority="1343" operator="containsText" text="Lançado">
      <formula>NOT(ISERROR(SEARCH("Lançado",P519)))</formula>
    </cfRule>
    <cfRule type="containsText" dxfId="1273" priority="1344" operator="containsText" text="N/A">
      <formula>NOT(ISERROR(SEARCH("N/A",P519)))</formula>
    </cfRule>
    <cfRule type="containsText" dxfId="1272" priority="1346" operator="containsText" text="Finalizado">
      <formula>NOT(ISERROR(SEARCH("Finalizado",P519)))</formula>
    </cfRule>
  </conditionalFormatting>
  <conditionalFormatting sqref="P521:P526">
    <cfRule type="expression" dxfId="1271" priority="1060">
      <formula>$H521="SUBETAPA"</formula>
    </cfRule>
    <cfRule type="expression" dxfId="1270" priority="1061">
      <formula>$H521="CÉLULA CONSTRUTIVA"</formula>
    </cfRule>
    <cfRule type="expression" dxfId="1269" priority="1062">
      <formula>$H521="ETAPA"</formula>
    </cfRule>
    <cfRule type="containsText" dxfId="1268" priority="1063" operator="containsText" text="Lançado">
      <formula>NOT(ISERROR(SEARCH("Lançado",P521)))</formula>
    </cfRule>
    <cfRule type="containsText" dxfId="1267" priority="1064" operator="containsText" text="N/A">
      <formula>NOT(ISERROR(SEARCH("N/A",P521)))</formula>
    </cfRule>
    <cfRule type="containsText" dxfId="1266" priority="1065" operator="containsText" text="Pendente">
      <formula>NOT(ISERROR(SEARCH("Pendente",P521)))</formula>
    </cfRule>
    <cfRule type="containsText" dxfId="1265" priority="1066" operator="containsText" text="Finalizado">
      <formula>NOT(ISERROR(SEARCH("Finalizado",P521)))</formula>
    </cfRule>
    <cfRule type="containsText" dxfId="1264" priority="1067" operator="containsText" text="em andamento">
      <formula>NOT(ISERROR(SEARCH("em andamento",P521)))</formula>
    </cfRule>
    <cfRule type="containsText" dxfId="1263" priority="1068" operator="containsText" text="Lançado">
      <formula>NOT(ISERROR(SEARCH("Lançado",P521)))</formula>
    </cfRule>
    <cfRule type="containsText" dxfId="1262" priority="1069" operator="containsText" text="N/A">
      <formula>NOT(ISERROR(SEARCH("N/A",P521)))</formula>
    </cfRule>
    <cfRule type="containsText" dxfId="1261" priority="1070" operator="containsText" text="Pendente">
      <formula>NOT(ISERROR(SEARCH("Pendente",P521)))</formula>
    </cfRule>
    <cfRule type="containsText" dxfId="1260" priority="1071" operator="containsText" text="Finalizado">
      <formula>NOT(ISERROR(SEARCH("Finalizado",P521)))</formula>
    </cfRule>
    <cfRule type="containsText" dxfId="1259" priority="1072" operator="containsText" text="em andamento">
      <formula>NOT(ISERROR(SEARCH("em andamento",P521)))</formula>
    </cfRule>
    <cfRule type="expression" dxfId="1258" priority="1074">
      <formula>$H521="CÉLULA CONSTRUTIVA"</formula>
    </cfRule>
    <cfRule type="expression" dxfId="1257" priority="1075">
      <formula>$H521="ETAPA"</formula>
    </cfRule>
    <cfRule type="containsText" dxfId="1256" priority="1076" operator="containsText" text="Lançado">
      <formula>NOT(ISERROR(SEARCH("Lançado",P521)))</formula>
    </cfRule>
    <cfRule type="containsText" dxfId="1255" priority="1077" operator="containsText" text="N/A">
      <formula>NOT(ISERROR(SEARCH("N/A",P521)))</formula>
    </cfRule>
    <cfRule type="containsText" dxfId="1254" priority="1078" operator="containsText" text="Pendente">
      <formula>NOT(ISERROR(SEARCH("Pendente",P521)))</formula>
    </cfRule>
    <cfRule type="containsText" dxfId="1253" priority="1079" operator="containsText" text="Finalizado">
      <formula>NOT(ISERROR(SEARCH("Finalizado",P521)))</formula>
    </cfRule>
    <cfRule type="containsText" dxfId="1252" priority="1080" operator="containsText" text="em andamento">
      <formula>NOT(ISERROR(SEARCH("em andamento",P521)))</formula>
    </cfRule>
  </conditionalFormatting>
  <conditionalFormatting sqref="P527">
    <cfRule type="containsText" dxfId="1251" priority="1271" operator="containsText" text="Lançado">
      <formula>NOT(ISERROR(SEARCH("Lançado",P527)))</formula>
    </cfRule>
    <cfRule type="containsText" dxfId="1250" priority="1272" operator="containsText" text="N/A">
      <formula>NOT(ISERROR(SEARCH("N/A",P527)))</formula>
    </cfRule>
    <cfRule type="containsText" dxfId="1249" priority="1273" operator="containsText" text="Pendente">
      <formula>NOT(ISERROR(SEARCH("Pendente",P527)))</formula>
    </cfRule>
    <cfRule type="containsText" dxfId="1248" priority="1274" operator="containsText" text="Finalizado">
      <formula>NOT(ISERROR(SEARCH("Finalizado",P527)))</formula>
    </cfRule>
    <cfRule type="containsText" dxfId="1247" priority="1275" operator="containsText" text="em andamento">
      <formula>NOT(ISERROR(SEARCH("em andamento",P527)))</formula>
    </cfRule>
    <cfRule type="containsText" dxfId="1246" priority="1277" operator="containsText" text="Lançado">
      <formula>NOT(ISERROR(SEARCH("Lançado",P527)))</formula>
    </cfRule>
    <cfRule type="containsText" dxfId="1245" priority="1278" operator="containsText" text="N/A">
      <formula>NOT(ISERROR(SEARCH("N/A",P527)))</formula>
    </cfRule>
    <cfRule type="containsText" dxfId="1244" priority="1279" operator="containsText" text="Pendente">
      <formula>NOT(ISERROR(SEARCH("Pendente",P527)))</formula>
    </cfRule>
    <cfRule type="containsText" dxfId="1243" priority="1280" operator="containsText" text="Finalizado">
      <formula>NOT(ISERROR(SEARCH("Finalizado",P527)))</formula>
    </cfRule>
    <cfRule type="containsText" dxfId="1242" priority="1281" operator="containsText" text="em andamento">
      <formula>NOT(ISERROR(SEARCH("em andamento",P527)))</formula>
    </cfRule>
  </conditionalFormatting>
  <conditionalFormatting sqref="P528">
    <cfRule type="expression" dxfId="1241" priority="1081">
      <formula>$H528="SUBETAPA"</formula>
    </cfRule>
    <cfRule type="expression" dxfId="1240" priority="1082">
      <formula>$H528="CÉLULA CONSTRUTIVA"</formula>
    </cfRule>
    <cfRule type="expression" dxfId="1239" priority="1083">
      <formula>$H528="ETAPA"</formula>
    </cfRule>
    <cfRule type="containsText" dxfId="1238" priority="1084" operator="containsText" text="Lançado">
      <formula>NOT(ISERROR(SEARCH("Lançado",P528)))</formula>
    </cfRule>
    <cfRule type="containsText" dxfId="1237" priority="1085" operator="containsText" text="N/A">
      <formula>NOT(ISERROR(SEARCH("N/A",P528)))</formula>
    </cfRule>
    <cfRule type="containsText" dxfId="1236" priority="1086" operator="containsText" text="Pendente">
      <formula>NOT(ISERROR(SEARCH("Pendente",P528)))</formula>
    </cfRule>
    <cfRule type="containsText" dxfId="1235" priority="1087" operator="containsText" text="Finalizado">
      <formula>NOT(ISERROR(SEARCH("Finalizado",P528)))</formula>
    </cfRule>
    <cfRule type="containsText" dxfId="1234" priority="1088" operator="containsText" text="em andamento">
      <formula>NOT(ISERROR(SEARCH("em andamento",P528)))</formula>
    </cfRule>
    <cfRule type="containsText" dxfId="1233" priority="1089" operator="containsText" text="Lançado">
      <formula>NOT(ISERROR(SEARCH("Lançado",P528)))</formula>
    </cfRule>
    <cfRule type="containsText" dxfId="1232" priority="1090" operator="containsText" text="N/A">
      <formula>NOT(ISERROR(SEARCH("N/A",P528)))</formula>
    </cfRule>
    <cfRule type="containsText" dxfId="1231" priority="1091" operator="containsText" text="Pendente">
      <formula>NOT(ISERROR(SEARCH("Pendente",P528)))</formula>
    </cfRule>
    <cfRule type="containsText" dxfId="1230" priority="1092" operator="containsText" text="Finalizado">
      <formula>NOT(ISERROR(SEARCH("Finalizado",P528)))</formula>
    </cfRule>
    <cfRule type="containsText" dxfId="1229" priority="1093" operator="containsText" text="em andamento">
      <formula>NOT(ISERROR(SEARCH("em andamento",P528)))</formula>
    </cfRule>
    <cfRule type="expression" dxfId="1228" priority="1095">
      <formula>$H528="CÉLULA CONSTRUTIVA"</formula>
    </cfRule>
    <cfRule type="expression" dxfId="1227" priority="1096">
      <formula>$H528="ETAPA"</formula>
    </cfRule>
    <cfRule type="containsText" dxfId="1226" priority="1097" operator="containsText" text="Lançado">
      <formula>NOT(ISERROR(SEARCH("Lançado",P528)))</formula>
    </cfRule>
    <cfRule type="containsText" dxfId="1225" priority="1098" operator="containsText" text="N/A">
      <formula>NOT(ISERROR(SEARCH("N/A",P528)))</formula>
    </cfRule>
    <cfRule type="containsText" dxfId="1224" priority="1099" operator="containsText" text="Pendente">
      <formula>NOT(ISERROR(SEARCH("Pendente",P528)))</formula>
    </cfRule>
    <cfRule type="containsText" dxfId="1223" priority="1100" operator="containsText" text="Finalizado">
      <formula>NOT(ISERROR(SEARCH("Finalizado",P528)))</formula>
    </cfRule>
    <cfRule type="containsText" dxfId="1222" priority="1101" operator="containsText" text="em andamento">
      <formula>NOT(ISERROR(SEARCH("em andamento",P528)))</formula>
    </cfRule>
  </conditionalFormatting>
  <conditionalFormatting sqref="P529 P531 P537">
    <cfRule type="containsText" dxfId="1221" priority="1363" operator="containsText" text="Pendente">
      <formula>NOT(ISERROR(SEARCH("Pendente",P529)))</formula>
    </cfRule>
  </conditionalFormatting>
  <conditionalFormatting sqref="P529 P531">
    <cfRule type="containsText" dxfId="1220" priority="1364" operator="containsText" text="Finalizado">
      <formula>NOT(ISERROR(SEARCH("Finalizado",P529)))</formula>
    </cfRule>
    <cfRule type="containsText" dxfId="1219" priority="1365" operator="containsText" text="em andamento">
      <formula>NOT(ISERROR(SEARCH("em andamento",P529)))</formula>
    </cfRule>
  </conditionalFormatting>
  <conditionalFormatting sqref="P530">
    <cfRule type="expression" dxfId="1218" priority="1102">
      <formula>$H530="SUBETAPA"</formula>
    </cfRule>
    <cfRule type="expression" dxfId="1217" priority="1103">
      <formula>$H530="CÉLULA CONSTRUTIVA"</formula>
    </cfRule>
    <cfRule type="expression" dxfId="1216" priority="1104">
      <formula>$H530="ETAPA"</formula>
    </cfRule>
    <cfRule type="containsText" dxfId="1215" priority="1105" operator="containsText" text="Lançado">
      <formula>NOT(ISERROR(SEARCH("Lançado",P530)))</formula>
    </cfRule>
    <cfRule type="containsText" dxfId="1214" priority="1106" operator="containsText" text="N/A">
      <formula>NOT(ISERROR(SEARCH("N/A",P530)))</formula>
    </cfRule>
    <cfRule type="containsText" dxfId="1213" priority="1107" operator="containsText" text="Pendente">
      <formula>NOT(ISERROR(SEARCH("Pendente",P530)))</formula>
    </cfRule>
    <cfRule type="containsText" dxfId="1212" priority="1108" operator="containsText" text="Finalizado">
      <formula>NOT(ISERROR(SEARCH("Finalizado",P530)))</formula>
    </cfRule>
    <cfRule type="containsText" dxfId="1211" priority="1109" operator="containsText" text="em andamento">
      <formula>NOT(ISERROR(SEARCH("em andamento",P530)))</formula>
    </cfRule>
    <cfRule type="containsText" dxfId="1210" priority="1110" operator="containsText" text="Lançado">
      <formula>NOT(ISERROR(SEARCH("Lançado",P530)))</formula>
    </cfRule>
    <cfRule type="containsText" dxfId="1209" priority="1111" operator="containsText" text="N/A">
      <formula>NOT(ISERROR(SEARCH("N/A",P530)))</formula>
    </cfRule>
    <cfRule type="containsText" dxfId="1208" priority="1112" operator="containsText" text="Pendente">
      <formula>NOT(ISERROR(SEARCH("Pendente",P530)))</formula>
    </cfRule>
    <cfRule type="containsText" dxfId="1207" priority="1113" operator="containsText" text="Finalizado">
      <formula>NOT(ISERROR(SEARCH("Finalizado",P530)))</formula>
    </cfRule>
    <cfRule type="containsText" dxfId="1206" priority="1114" operator="containsText" text="em andamento">
      <formula>NOT(ISERROR(SEARCH("em andamento",P530)))</formula>
    </cfRule>
    <cfRule type="expression" dxfId="1205" priority="1116">
      <formula>$H530="CÉLULA CONSTRUTIVA"</formula>
    </cfRule>
    <cfRule type="expression" dxfId="1204" priority="1117">
      <formula>$H530="ETAPA"</formula>
    </cfRule>
    <cfRule type="containsText" dxfId="1203" priority="1118" operator="containsText" text="Lançado">
      <formula>NOT(ISERROR(SEARCH("Lançado",P530)))</formula>
    </cfRule>
    <cfRule type="containsText" dxfId="1202" priority="1119" operator="containsText" text="N/A">
      <formula>NOT(ISERROR(SEARCH("N/A",P530)))</formula>
    </cfRule>
    <cfRule type="containsText" dxfId="1201" priority="1120" operator="containsText" text="Pendente">
      <formula>NOT(ISERROR(SEARCH("Pendente",P530)))</formula>
    </cfRule>
    <cfRule type="containsText" dxfId="1200" priority="1121" operator="containsText" text="Finalizado">
      <formula>NOT(ISERROR(SEARCH("Finalizado",P530)))</formula>
    </cfRule>
    <cfRule type="containsText" dxfId="1199" priority="1122" operator="containsText" text="em andamento">
      <formula>NOT(ISERROR(SEARCH("em andamento",P530)))</formula>
    </cfRule>
  </conditionalFormatting>
  <conditionalFormatting sqref="P532 P534">
    <cfRule type="expression" dxfId="1198" priority="1123">
      <formula>$H532="SUBETAPA"</formula>
    </cfRule>
    <cfRule type="expression" dxfId="1197" priority="1124">
      <formula>$H532="CÉLULA CONSTRUTIVA"</formula>
    </cfRule>
    <cfRule type="expression" dxfId="1196" priority="1125">
      <formula>$H532="ETAPA"</formula>
    </cfRule>
    <cfRule type="containsText" dxfId="1195" priority="1126" operator="containsText" text="Lançado">
      <formula>NOT(ISERROR(SEARCH("Lançado",P532)))</formula>
    </cfRule>
    <cfRule type="containsText" dxfId="1194" priority="1127" operator="containsText" text="N/A">
      <formula>NOT(ISERROR(SEARCH("N/A",P532)))</formula>
    </cfRule>
    <cfRule type="containsText" dxfId="1193" priority="1128" operator="containsText" text="Pendente">
      <formula>NOT(ISERROR(SEARCH("Pendente",P532)))</formula>
    </cfRule>
    <cfRule type="containsText" dxfId="1192" priority="1129" operator="containsText" text="Finalizado">
      <formula>NOT(ISERROR(SEARCH("Finalizado",P532)))</formula>
    </cfRule>
    <cfRule type="containsText" dxfId="1191" priority="1130" operator="containsText" text="em andamento">
      <formula>NOT(ISERROR(SEARCH("em andamento",P532)))</formula>
    </cfRule>
    <cfRule type="containsText" dxfId="1190" priority="1131" operator="containsText" text="Lançado">
      <formula>NOT(ISERROR(SEARCH("Lançado",P532)))</formula>
    </cfRule>
    <cfRule type="containsText" dxfId="1189" priority="1132" operator="containsText" text="N/A">
      <formula>NOT(ISERROR(SEARCH("N/A",P532)))</formula>
    </cfRule>
    <cfRule type="containsText" dxfId="1188" priority="1133" operator="containsText" text="Pendente">
      <formula>NOT(ISERROR(SEARCH("Pendente",P532)))</formula>
    </cfRule>
    <cfRule type="containsText" dxfId="1187" priority="1134" operator="containsText" text="Finalizado">
      <formula>NOT(ISERROR(SEARCH("Finalizado",P532)))</formula>
    </cfRule>
    <cfRule type="containsText" dxfId="1186" priority="1135" operator="containsText" text="em andamento">
      <formula>NOT(ISERROR(SEARCH("em andamento",P532)))</formula>
    </cfRule>
    <cfRule type="expression" dxfId="1185" priority="1137">
      <formula>$H532="CÉLULA CONSTRUTIVA"</formula>
    </cfRule>
    <cfRule type="expression" dxfId="1184" priority="1138">
      <formula>$H532="ETAPA"</formula>
    </cfRule>
    <cfRule type="containsText" dxfId="1183" priority="1139" operator="containsText" text="Lançado">
      <formula>NOT(ISERROR(SEARCH("Lançado",P532)))</formula>
    </cfRule>
    <cfRule type="containsText" dxfId="1182" priority="1140" operator="containsText" text="N/A">
      <formula>NOT(ISERROR(SEARCH("N/A",P532)))</formula>
    </cfRule>
    <cfRule type="containsText" dxfId="1181" priority="1141" operator="containsText" text="Pendente">
      <formula>NOT(ISERROR(SEARCH("Pendente",P532)))</formula>
    </cfRule>
    <cfRule type="containsText" dxfId="1180" priority="1142" operator="containsText" text="Finalizado">
      <formula>NOT(ISERROR(SEARCH("Finalizado",P532)))</formula>
    </cfRule>
    <cfRule type="containsText" dxfId="1179" priority="1143" operator="containsText" text="em andamento">
      <formula>NOT(ISERROR(SEARCH("em andamento",P532)))</formula>
    </cfRule>
  </conditionalFormatting>
  <conditionalFormatting sqref="P533">
    <cfRule type="containsText" dxfId="1178" priority="921" operator="containsText" text="Lançado">
      <formula>NOT(ISERROR(SEARCH("Lançado",P533)))</formula>
    </cfRule>
    <cfRule type="containsText" dxfId="1177" priority="922" operator="containsText" text="N/A">
      <formula>NOT(ISERROR(SEARCH("N/A",P533)))</formula>
    </cfRule>
    <cfRule type="containsText" dxfId="1176" priority="923" operator="containsText" text="Pendente">
      <formula>NOT(ISERROR(SEARCH("Pendente",P533)))</formula>
    </cfRule>
    <cfRule type="containsText" dxfId="1175" priority="924" operator="containsText" text="Finalizado">
      <formula>NOT(ISERROR(SEARCH("Finalizado",P533)))</formula>
    </cfRule>
    <cfRule type="containsText" dxfId="1174" priority="925" operator="containsText" text="em andamento">
      <formula>NOT(ISERROR(SEARCH("em andamento",P533)))</formula>
    </cfRule>
    <cfRule type="containsText" dxfId="1173" priority="927" operator="containsText" text="Lançado">
      <formula>NOT(ISERROR(SEARCH("Lançado",P533)))</formula>
    </cfRule>
    <cfRule type="containsText" dxfId="1172" priority="928" operator="containsText" text="N/A">
      <formula>NOT(ISERROR(SEARCH("N/A",P533)))</formula>
    </cfRule>
    <cfRule type="containsText" dxfId="1171" priority="929" operator="containsText" text="Pendente">
      <formula>NOT(ISERROR(SEARCH("Pendente",P533)))</formula>
    </cfRule>
    <cfRule type="containsText" dxfId="1170" priority="930" operator="containsText" text="Finalizado">
      <formula>NOT(ISERROR(SEARCH("Finalizado",P533)))</formula>
    </cfRule>
    <cfRule type="containsText" dxfId="1169" priority="931" operator="containsText" text="em andamento">
      <formula>NOT(ISERROR(SEARCH("em andamento",P533)))</formula>
    </cfRule>
  </conditionalFormatting>
  <conditionalFormatting sqref="P535">
    <cfRule type="containsText" dxfId="1168" priority="1331" operator="containsText" text="Pendente">
      <formula>NOT(ISERROR(SEARCH("Pendente",P535)))</formula>
    </cfRule>
    <cfRule type="containsText" dxfId="1167" priority="1332" operator="containsText" text="Finalizado">
      <formula>NOT(ISERROR(SEARCH("Finalizado",P535)))</formula>
    </cfRule>
    <cfRule type="containsText" dxfId="1166" priority="1333" operator="containsText" text="em andamento">
      <formula>NOT(ISERROR(SEARCH("em andamento",P535)))</formula>
    </cfRule>
  </conditionalFormatting>
  <conditionalFormatting sqref="P535:P536">
    <cfRule type="containsText" dxfId="1165" priority="1160" operator="containsText" text="Lançado">
      <formula>NOT(ISERROR(SEARCH("Lançado",P535)))</formula>
    </cfRule>
    <cfRule type="containsText" dxfId="1164" priority="1161" operator="containsText" text="N/A">
      <formula>NOT(ISERROR(SEARCH("N/A",P535)))</formula>
    </cfRule>
  </conditionalFormatting>
  <conditionalFormatting sqref="P536">
    <cfRule type="expression" dxfId="1163" priority="1144">
      <formula>$H536="SUBETAPA"</formula>
    </cfRule>
    <cfRule type="expression" dxfId="1162" priority="1145">
      <formula>$H536="CÉLULA CONSTRUTIVA"</formula>
    </cfRule>
    <cfRule type="expression" dxfId="1161" priority="1146">
      <formula>$H536="ETAPA"</formula>
    </cfRule>
    <cfRule type="containsText" dxfId="1160" priority="1147" operator="containsText" text="Lançado">
      <formula>NOT(ISERROR(SEARCH("Lançado",P536)))</formula>
    </cfRule>
    <cfRule type="containsText" dxfId="1159" priority="1148" operator="containsText" text="N/A">
      <formula>NOT(ISERROR(SEARCH("N/A",P536)))</formula>
    </cfRule>
    <cfRule type="containsText" dxfId="1158" priority="1149" operator="containsText" text="Pendente">
      <formula>NOT(ISERROR(SEARCH("Pendente",P536)))</formula>
    </cfRule>
    <cfRule type="containsText" dxfId="1157" priority="1150" operator="containsText" text="Finalizado">
      <formula>NOT(ISERROR(SEARCH("Finalizado",P536)))</formula>
    </cfRule>
    <cfRule type="containsText" dxfId="1156" priority="1151" operator="containsText" text="em andamento">
      <formula>NOT(ISERROR(SEARCH("em andamento",P536)))</formula>
    </cfRule>
    <cfRule type="containsText" dxfId="1155" priority="1152" operator="containsText" text="Lançado">
      <formula>NOT(ISERROR(SEARCH("Lançado",P536)))</formula>
    </cfRule>
    <cfRule type="containsText" dxfId="1154" priority="1153" operator="containsText" text="N/A">
      <formula>NOT(ISERROR(SEARCH("N/A",P536)))</formula>
    </cfRule>
    <cfRule type="containsText" dxfId="1153" priority="1154" operator="containsText" text="Pendente">
      <formula>NOT(ISERROR(SEARCH("Pendente",P536)))</formula>
    </cfRule>
    <cfRule type="containsText" dxfId="1152" priority="1155" operator="containsText" text="Finalizado">
      <formula>NOT(ISERROR(SEARCH("Finalizado",P536)))</formula>
    </cfRule>
    <cfRule type="containsText" dxfId="1151" priority="1156" operator="containsText" text="em andamento">
      <formula>NOT(ISERROR(SEARCH("em andamento",P536)))</formula>
    </cfRule>
    <cfRule type="expression" dxfId="1150" priority="1158">
      <formula>$H536="CÉLULA CONSTRUTIVA"</formula>
    </cfRule>
    <cfRule type="expression" dxfId="1149" priority="1159">
      <formula>$H536="ETAPA"</formula>
    </cfRule>
    <cfRule type="containsText" dxfId="1148" priority="1162" operator="containsText" text="Pendente">
      <formula>NOT(ISERROR(SEARCH("Pendente",P536)))</formula>
    </cfRule>
    <cfRule type="containsText" dxfId="1147" priority="1163" operator="containsText" text="Finalizado">
      <formula>NOT(ISERROR(SEARCH("Finalizado",P536)))</formula>
    </cfRule>
    <cfRule type="containsText" dxfId="1146" priority="1164" operator="containsText" text="em andamento">
      <formula>NOT(ISERROR(SEARCH("em andamento",P536)))</formula>
    </cfRule>
  </conditionalFormatting>
  <conditionalFormatting sqref="P537 P519:P520">
    <cfRule type="containsText" dxfId="1145" priority="1345" operator="containsText" text="Pendente">
      <formula>NOT(ISERROR(SEARCH("Pendente",P519)))</formula>
    </cfRule>
    <cfRule type="containsText" dxfId="1144" priority="1347" operator="containsText" text="em andamento">
      <formula>NOT(ISERROR(SEARCH("em andamento",P519)))</formula>
    </cfRule>
  </conditionalFormatting>
  <conditionalFormatting sqref="P537 P529 P531">
    <cfRule type="containsText" dxfId="1143" priority="1361" operator="containsText" text="Lançado">
      <formula>NOT(ISERROR(SEARCH("Lançado",P529)))</formula>
    </cfRule>
    <cfRule type="containsText" dxfId="1142" priority="1362" operator="containsText" text="N/A">
      <formula>NOT(ISERROR(SEARCH("N/A",P529)))</formula>
    </cfRule>
  </conditionalFormatting>
  <conditionalFormatting sqref="P537">
    <cfRule type="containsText" dxfId="1141" priority="1348" operator="containsText" text="Finalizado">
      <formula>NOT(ISERROR(SEARCH("Finalizado",P537)))</formula>
    </cfRule>
    <cfRule type="containsText" dxfId="1140" priority="1349" operator="containsText" text="em andamento">
      <formula>NOT(ISERROR(SEARCH("em andamento",P537)))</formula>
    </cfRule>
  </conditionalFormatting>
  <conditionalFormatting sqref="P538">
    <cfRule type="containsText" dxfId="1139" priority="1181" operator="containsText" text="Lançado">
      <formula>NOT(ISERROR(SEARCH("Lançado",P538)))</formula>
    </cfRule>
    <cfRule type="containsText" dxfId="1138" priority="1182" operator="containsText" text="N/A">
      <formula>NOT(ISERROR(SEARCH("N/A",P538)))</formula>
    </cfRule>
    <cfRule type="containsText" dxfId="1137" priority="1327" operator="containsText" text="Pendente">
      <formula>NOT(ISERROR(SEARCH("Pendente",P538)))</formula>
    </cfRule>
    <cfRule type="containsText" dxfId="1136" priority="1328" operator="containsText" text="Finalizado">
      <formula>NOT(ISERROR(SEARCH("Finalizado",P538)))</formula>
    </cfRule>
    <cfRule type="containsText" dxfId="1135" priority="1329" operator="containsText" text="em andamento">
      <formula>NOT(ISERROR(SEARCH("em andamento",P538)))</formula>
    </cfRule>
  </conditionalFormatting>
  <conditionalFormatting sqref="P539">
    <cfRule type="expression" dxfId="1134" priority="1206">
      <formula>$H539="CÉLULA CONSTRUTIVA"</formula>
    </cfRule>
    <cfRule type="expression" dxfId="1133" priority="1207">
      <formula>$H539="ETAPA"</formula>
    </cfRule>
    <cfRule type="containsText" dxfId="1132" priority="1208" operator="containsText" text="Lançado">
      <formula>NOT(ISERROR(SEARCH("Lançado",P539)))</formula>
    </cfRule>
    <cfRule type="containsText" dxfId="1131" priority="1209" operator="containsText" text="N/A">
      <formula>NOT(ISERROR(SEARCH("N/A",P539)))</formula>
    </cfRule>
    <cfRule type="containsText" dxfId="1130" priority="1210" operator="containsText" text="Pendente">
      <formula>NOT(ISERROR(SEARCH("Pendente",P539)))</formula>
    </cfRule>
    <cfRule type="containsText" dxfId="1129" priority="1211" operator="containsText" text="Finalizado">
      <formula>NOT(ISERROR(SEARCH("Finalizado",P539)))</formula>
    </cfRule>
    <cfRule type="containsText" dxfId="1128" priority="1212" operator="containsText" text="em andamento">
      <formula>NOT(ISERROR(SEARCH("em andamento",P539)))</formula>
    </cfRule>
    <cfRule type="containsText" dxfId="1127" priority="1213" operator="containsText" text="Lançado">
      <formula>NOT(ISERROR(SEARCH("Lançado",P539)))</formula>
    </cfRule>
    <cfRule type="containsText" dxfId="1126" priority="1214" operator="containsText" text="N/A">
      <formula>NOT(ISERROR(SEARCH("N/A",P539)))</formula>
    </cfRule>
    <cfRule type="containsText" dxfId="1125" priority="1215" operator="containsText" text="Pendente">
      <formula>NOT(ISERROR(SEARCH("Pendente",P539)))</formula>
    </cfRule>
    <cfRule type="containsText" dxfId="1124" priority="1216" operator="containsText" text="Finalizado">
      <formula>NOT(ISERROR(SEARCH("Finalizado",P539)))</formula>
    </cfRule>
    <cfRule type="containsText" dxfId="1123" priority="1217" operator="containsText" text="em andamento">
      <formula>NOT(ISERROR(SEARCH("em andamento",P539)))</formula>
    </cfRule>
    <cfRule type="expression" dxfId="1122" priority="1219">
      <formula>$H539="CÉLULA CONSTRUTIVA"</formula>
    </cfRule>
    <cfRule type="expression" dxfId="1121" priority="1220">
      <formula>$H539="ETAPA"</formula>
    </cfRule>
    <cfRule type="containsText" dxfId="1120" priority="1221" operator="containsText" text="Lançado">
      <formula>NOT(ISERROR(SEARCH("Lançado",P539)))</formula>
    </cfRule>
    <cfRule type="containsText" dxfId="1119" priority="1222" operator="containsText" text="N/A">
      <formula>NOT(ISERROR(SEARCH("N/A",P539)))</formula>
    </cfRule>
    <cfRule type="containsText" dxfId="1118" priority="1223" operator="containsText" text="Pendente">
      <formula>NOT(ISERROR(SEARCH("Pendente",P539)))</formula>
    </cfRule>
    <cfRule type="containsText" dxfId="1117" priority="1224" operator="containsText" text="Finalizado">
      <formula>NOT(ISERROR(SEARCH("Finalizado",P539)))</formula>
    </cfRule>
    <cfRule type="containsText" dxfId="1116" priority="1225" operator="containsText" text="em andamento">
      <formula>NOT(ISERROR(SEARCH("em andamento",P539)))</formula>
    </cfRule>
  </conditionalFormatting>
  <conditionalFormatting sqref="P540">
    <cfRule type="containsText" dxfId="1115" priority="1317" operator="containsText" text="Pendente">
      <formula>NOT(ISERROR(SEARCH("Pendente",P540)))</formula>
    </cfRule>
    <cfRule type="containsText" dxfId="1114" priority="1318" operator="containsText" text="Finalizado">
      <formula>NOT(ISERROR(SEARCH("Finalizado",P540)))</formula>
    </cfRule>
    <cfRule type="containsText" dxfId="1113" priority="1319" operator="containsText" text="em andamento">
      <formula>NOT(ISERROR(SEARCH("em andamento",P540)))</formula>
    </cfRule>
  </conditionalFormatting>
  <conditionalFormatting sqref="P540:P541">
    <cfRule type="containsText" dxfId="1112" priority="1242" operator="containsText" text="Lançado">
      <formula>NOT(ISERROR(SEARCH("Lançado",P540)))</formula>
    </cfRule>
    <cfRule type="containsText" dxfId="1111" priority="1243" operator="containsText" text="N/A">
      <formula>NOT(ISERROR(SEARCH("N/A",P540)))</formula>
    </cfRule>
  </conditionalFormatting>
  <conditionalFormatting sqref="P541">
    <cfRule type="expression" dxfId="1110" priority="1226">
      <formula>$H541="SUBETAPA"</formula>
    </cfRule>
    <cfRule type="expression" dxfId="1109" priority="1227">
      <formula>$H541="CÉLULA CONSTRUTIVA"</formula>
    </cfRule>
    <cfRule type="expression" dxfId="1108" priority="1228">
      <formula>$H541="ETAPA"</formula>
    </cfRule>
    <cfRule type="containsText" dxfId="1107" priority="1229" operator="containsText" text="Lançado">
      <formula>NOT(ISERROR(SEARCH("Lançado",P541)))</formula>
    </cfRule>
    <cfRule type="containsText" dxfId="1106" priority="1230" operator="containsText" text="N/A">
      <formula>NOT(ISERROR(SEARCH("N/A",P541)))</formula>
    </cfRule>
    <cfRule type="containsText" dxfId="1105" priority="1231" operator="containsText" text="Pendente">
      <formula>NOT(ISERROR(SEARCH("Pendente",P541)))</formula>
    </cfRule>
    <cfRule type="containsText" dxfId="1104" priority="1232" operator="containsText" text="Finalizado">
      <formula>NOT(ISERROR(SEARCH("Finalizado",P541)))</formula>
    </cfRule>
    <cfRule type="containsText" dxfId="1103" priority="1233" operator="containsText" text="em andamento">
      <formula>NOT(ISERROR(SEARCH("em andamento",P541)))</formula>
    </cfRule>
    <cfRule type="containsText" dxfId="1102" priority="1234" operator="containsText" text="Lançado">
      <formula>NOT(ISERROR(SEARCH("Lançado",P541)))</formula>
    </cfRule>
    <cfRule type="containsText" dxfId="1101" priority="1235" operator="containsText" text="N/A">
      <formula>NOT(ISERROR(SEARCH("N/A",P541)))</formula>
    </cfRule>
    <cfRule type="containsText" dxfId="1100" priority="1236" operator="containsText" text="Pendente">
      <formula>NOT(ISERROR(SEARCH("Pendente",P541)))</formula>
    </cfRule>
    <cfRule type="containsText" dxfId="1099" priority="1237" operator="containsText" text="Finalizado">
      <formula>NOT(ISERROR(SEARCH("Finalizado",P541)))</formula>
    </cfRule>
    <cfRule type="containsText" dxfId="1098" priority="1238" operator="containsText" text="em andamento">
      <formula>NOT(ISERROR(SEARCH("em andamento",P541)))</formula>
    </cfRule>
    <cfRule type="expression" dxfId="1097" priority="1240">
      <formula>$H541="CÉLULA CONSTRUTIVA"</formula>
    </cfRule>
    <cfRule type="expression" dxfId="1096" priority="1241">
      <formula>$H541="ETAPA"</formula>
    </cfRule>
    <cfRule type="containsText" dxfId="1095" priority="1244" operator="containsText" text="Pendente">
      <formula>NOT(ISERROR(SEARCH("Pendente",P541)))</formula>
    </cfRule>
    <cfRule type="containsText" dxfId="1094" priority="1245" operator="containsText" text="Finalizado">
      <formula>NOT(ISERROR(SEARCH("Finalizado",P541)))</formula>
    </cfRule>
    <cfRule type="containsText" dxfId="1093" priority="1246" operator="containsText" text="em andamento">
      <formula>NOT(ISERROR(SEARCH("em andamento",P541)))</formula>
    </cfRule>
  </conditionalFormatting>
  <conditionalFormatting sqref="P542">
    <cfRule type="containsText" dxfId="1092" priority="1323" operator="containsText" text="Pendente">
      <formula>NOT(ISERROR(SEARCH("Pendente",P542)))</formula>
    </cfRule>
    <cfRule type="containsText" dxfId="1091" priority="1324" operator="containsText" text="Finalizado">
      <formula>NOT(ISERROR(SEARCH("Finalizado",P542)))</formula>
    </cfRule>
    <cfRule type="containsText" dxfId="1090" priority="1325" operator="containsText" text="em andamento">
      <formula>NOT(ISERROR(SEARCH("em andamento",P542)))</formula>
    </cfRule>
  </conditionalFormatting>
  <conditionalFormatting sqref="P542:P543">
    <cfRule type="containsText" dxfId="1089" priority="1263" operator="containsText" text="Lançado">
      <formula>NOT(ISERROR(SEARCH("Lançado",P542)))</formula>
    </cfRule>
    <cfRule type="containsText" dxfId="1088" priority="1264" operator="containsText" text="N/A">
      <formula>NOT(ISERROR(SEARCH("N/A",P542)))</formula>
    </cfRule>
  </conditionalFormatting>
  <conditionalFormatting sqref="P543">
    <cfRule type="expression" dxfId="1087" priority="1247">
      <formula>$H543="SUBETAPA"</formula>
    </cfRule>
    <cfRule type="expression" dxfId="1086" priority="1248">
      <formula>$H543="CÉLULA CONSTRUTIVA"</formula>
    </cfRule>
    <cfRule type="expression" dxfId="1085" priority="1249">
      <formula>$H543="ETAPA"</formula>
    </cfRule>
    <cfRule type="containsText" dxfId="1084" priority="1250" operator="containsText" text="Lançado">
      <formula>NOT(ISERROR(SEARCH("Lançado",P543)))</formula>
    </cfRule>
    <cfRule type="containsText" dxfId="1083" priority="1251" operator="containsText" text="N/A">
      <formula>NOT(ISERROR(SEARCH("N/A",P543)))</formula>
    </cfRule>
    <cfRule type="containsText" dxfId="1082" priority="1252" operator="containsText" text="Pendente">
      <formula>NOT(ISERROR(SEARCH("Pendente",P543)))</formula>
    </cfRule>
    <cfRule type="containsText" dxfId="1081" priority="1253" operator="containsText" text="Finalizado">
      <formula>NOT(ISERROR(SEARCH("Finalizado",P543)))</formula>
    </cfRule>
    <cfRule type="containsText" dxfId="1080" priority="1254" operator="containsText" text="em andamento">
      <formula>NOT(ISERROR(SEARCH("em andamento",P543)))</formula>
    </cfRule>
    <cfRule type="containsText" dxfId="1079" priority="1255" operator="containsText" text="Lançado">
      <formula>NOT(ISERROR(SEARCH("Lançado",P543)))</formula>
    </cfRule>
    <cfRule type="containsText" dxfId="1078" priority="1256" operator="containsText" text="N/A">
      <formula>NOT(ISERROR(SEARCH("N/A",P543)))</formula>
    </cfRule>
    <cfRule type="containsText" dxfId="1077" priority="1257" operator="containsText" text="Pendente">
      <formula>NOT(ISERROR(SEARCH("Pendente",P543)))</formula>
    </cfRule>
    <cfRule type="containsText" dxfId="1076" priority="1258" operator="containsText" text="Finalizado">
      <formula>NOT(ISERROR(SEARCH("Finalizado",P543)))</formula>
    </cfRule>
    <cfRule type="containsText" dxfId="1075" priority="1259" operator="containsText" text="em andamento">
      <formula>NOT(ISERROR(SEARCH("em andamento",P543)))</formula>
    </cfRule>
    <cfRule type="expression" dxfId="1074" priority="1261">
      <formula>$H543="CÉLULA CONSTRUTIVA"</formula>
    </cfRule>
    <cfRule type="expression" dxfId="1073" priority="1262">
      <formula>$H543="ETAPA"</formula>
    </cfRule>
    <cfRule type="containsText" dxfId="1072" priority="1265" operator="containsText" text="Pendente">
      <formula>NOT(ISERROR(SEARCH("Pendente",P543)))</formula>
    </cfRule>
    <cfRule type="containsText" dxfId="1071" priority="1266" operator="containsText" text="Finalizado">
      <formula>NOT(ISERROR(SEARCH("Finalizado",P543)))</formula>
    </cfRule>
    <cfRule type="containsText" dxfId="1070" priority="1267" operator="containsText" text="em andamento">
      <formula>NOT(ISERROR(SEARCH("em andamento",P543)))</formula>
    </cfRule>
  </conditionalFormatting>
  <conditionalFormatting sqref="P544">
    <cfRule type="containsText" dxfId="1069" priority="904" operator="containsText" text="em andamento">
      <formula>NOT(ISERROR(SEARCH("em andamento",P544)))</formula>
    </cfRule>
  </conditionalFormatting>
  <conditionalFormatting sqref="P544:P545 P547">
    <cfRule type="containsText" dxfId="1068" priority="902" operator="containsText" text="Pendente">
      <formula>NOT(ISERROR(SEARCH("Pendente",P544)))</formula>
    </cfRule>
  </conditionalFormatting>
  <conditionalFormatting sqref="P544:P545">
    <cfRule type="containsText" dxfId="1067" priority="903" operator="containsText" text="Finalizado">
      <formula>NOT(ISERROR(SEARCH("Finalizado",P544)))</formula>
    </cfRule>
  </conditionalFormatting>
  <conditionalFormatting sqref="P544:P546">
    <cfRule type="containsText" dxfId="1066" priority="565" operator="containsText" text="Lançado">
      <formula>NOT(ISERROR(SEARCH("Lançado",P544)))</formula>
    </cfRule>
    <cfRule type="containsText" dxfId="1065" priority="566" operator="containsText" text="N/A">
      <formula>NOT(ISERROR(SEARCH("N/A",P544)))</formula>
    </cfRule>
  </conditionalFormatting>
  <conditionalFormatting sqref="P545 P547">
    <cfRule type="containsText" dxfId="1064" priority="909" operator="containsText" text="em andamento">
      <formula>NOT(ISERROR(SEARCH("em andamento",P545)))</formula>
    </cfRule>
  </conditionalFormatting>
  <conditionalFormatting sqref="P546">
    <cfRule type="expression" dxfId="1063" priority="549">
      <formula>$H546="SUBETAPA"</formula>
    </cfRule>
    <cfRule type="expression" dxfId="1062" priority="550">
      <formula>$H546="CÉLULA CONSTRUTIVA"</formula>
    </cfRule>
    <cfRule type="expression" dxfId="1061" priority="551">
      <formula>$H546="ETAPA"</formula>
    </cfRule>
    <cfRule type="containsText" dxfId="1060" priority="552" operator="containsText" text="Lançado">
      <formula>NOT(ISERROR(SEARCH("Lançado",P546)))</formula>
    </cfRule>
    <cfRule type="containsText" dxfId="1059" priority="553" operator="containsText" text="N/A">
      <formula>NOT(ISERROR(SEARCH("N/A",P546)))</formula>
    </cfRule>
    <cfRule type="containsText" dxfId="1058" priority="554" operator="containsText" text="Pendente">
      <formula>NOT(ISERROR(SEARCH("Pendente",P546)))</formula>
    </cfRule>
    <cfRule type="containsText" dxfId="1057" priority="555" operator="containsText" text="Finalizado">
      <formula>NOT(ISERROR(SEARCH("Finalizado",P546)))</formula>
    </cfRule>
    <cfRule type="containsText" dxfId="1056" priority="556" operator="containsText" text="em andamento">
      <formula>NOT(ISERROR(SEARCH("em andamento",P546)))</formula>
    </cfRule>
    <cfRule type="containsText" dxfId="1055" priority="557" operator="containsText" text="Lançado">
      <formula>NOT(ISERROR(SEARCH("Lançado",P546)))</formula>
    </cfRule>
    <cfRule type="containsText" dxfId="1054" priority="558" operator="containsText" text="N/A">
      <formula>NOT(ISERROR(SEARCH("N/A",P546)))</formula>
    </cfRule>
    <cfRule type="containsText" dxfId="1053" priority="559" operator="containsText" text="Pendente">
      <formula>NOT(ISERROR(SEARCH("Pendente",P546)))</formula>
    </cfRule>
    <cfRule type="containsText" dxfId="1052" priority="560" operator="containsText" text="Finalizado">
      <formula>NOT(ISERROR(SEARCH("Finalizado",P546)))</formula>
    </cfRule>
    <cfRule type="containsText" dxfId="1051" priority="561" operator="containsText" text="em andamento">
      <formula>NOT(ISERROR(SEARCH("em andamento",P546)))</formula>
    </cfRule>
    <cfRule type="expression" dxfId="1050" priority="563">
      <formula>$H546="CÉLULA CONSTRUTIVA"</formula>
    </cfRule>
    <cfRule type="expression" dxfId="1049" priority="564">
      <formula>$H546="ETAPA"</formula>
    </cfRule>
    <cfRule type="containsText" dxfId="1048" priority="567" operator="containsText" text="Pendente">
      <formula>NOT(ISERROR(SEARCH("Pendente",P546)))</formula>
    </cfRule>
    <cfRule type="containsText" dxfId="1047" priority="568" operator="containsText" text="Finalizado">
      <formula>NOT(ISERROR(SEARCH("Finalizado",P546)))</formula>
    </cfRule>
    <cfRule type="containsText" dxfId="1046" priority="569" operator="containsText" text="em andamento">
      <formula>NOT(ISERROR(SEARCH("em andamento",P546)))</formula>
    </cfRule>
  </conditionalFormatting>
  <conditionalFormatting sqref="P547">
    <cfRule type="containsText" dxfId="1045" priority="908" operator="containsText" text="Finalizado">
      <formula>NOT(ISERROR(SEARCH("Finalizado",P547)))</formula>
    </cfRule>
  </conditionalFormatting>
  <conditionalFormatting sqref="P547:P548">
    <cfRule type="containsText" dxfId="1044" priority="586" operator="containsText" text="Lançado">
      <formula>NOT(ISERROR(SEARCH("Lançado",P547)))</formula>
    </cfRule>
    <cfRule type="containsText" dxfId="1043" priority="587" operator="containsText" text="N/A">
      <formula>NOT(ISERROR(SEARCH("N/A",P547)))</formula>
    </cfRule>
  </conditionalFormatting>
  <conditionalFormatting sqref="P548">
    <cfRule type="expression" dxfId="1042" priority="570">
      <formula>$H548="SUBETAPA"</formula>
    </cfRule>
    <cfRule type="expression" dxfId="1041" priority="571">
      <formula>$H548="CÉLULA CONSTRUTIVA"</formula>
    </cfRule>
    <cfRule type="expression" dxfId="1040" priority="572">
      <formula>$H548="ETAPA"</formula>
    </cfRule>
    <cfRule type="containsText" dxfId="1039" priority="573" operator="containsText" text="Lançado">
      <formula>NOT(ISERROR(SEARCH("Lançado",P548)))</formula>
    </cfRule>
    <cfRule type="containsText" dxfId="1038" priority="574" operator="containsText" text="N/A">
      <formula>NOT(ISERROR(SEARCH("N/A",P548)))</formula>
    </cfRule>
    <cfRule type="containsText" dxfId="1037" priority="575" operator="containsText" text="Pendente">
      <formula>NOT(ISERROR(SEARCH("Pendente",P548)))</formula>
    </cfRule>
    <cfRule type="containsText" dxfId="1036" priority="576" operator="containsText" text="Finalizado">
      <formula>NOT(ISERROR(SEARCH("Finalizado",P548)))</formula>
    </cfRule>
    <cfRule type="containsText" dxfId="1035" priority="577" operator="containsText" text="em andamento">
      <formula>NOT(ISERROR(SEARCH("em andamento",P548)))</formula>
    </cfRule>
    <cfRule type="containsText" dxfId="1034" priority="578" operator="containsText" text="Lançado">
      <formula>NOT(ISERROR(SEARCH("Lançado",P548)))</formula>
    </cfRule>
    <cfRule type="containsText" dxfId="1033" priority="579" operator="containsText" text="N/A">
      <formula>NOT(ISERROR(SEARCH("N/A",P548)))</formula>
    </cfRule>
    <cfRule type="containsText" dxfId="1032" priority="580" operator="containsText" text="Pendente">
      <formula>NOT(ISERROR(SEARCH("Pendente",P548)))</formula>
    </cfRule>
    <cfRule type="containsText" dxfId="1031" priority="581" operator="containsText" text="Finalizado">
      <formula>NOT(ISERROR(SEARCH("Finalizado",P548)))</formula>
    </cfRule>
    <cfRule type="containsText" dxfId="1030" priority="582" operator="containsText" text="em andamento">
      <formula>NOT(ISERROR(SEARCH("em andamento",P548)))</formula>
    </cfRule>
    <cfRule type="expression" dxfId="1029" priority="584">
      <formula>$H548="CÉLULA CONSTRUTIVA"</formula>
    </cfRule>
    <cfRule type="expression" dxfId="1028" priority="585">
      <formula>$H548="ETAPA"</formula>
    </cfRule>
    <cfRule type="containsText" dxfId="1027" priority="588" operator="containsText" text="Pendente">
      <formula>NOT(ISERROR(SEARCH("Pendente",P548)))</formula>
    </cfRule>
    <cfRule type="containsText" dxfId="1026" priority="589" operator="containsText" text="Finalizado">
      <formula>NOT(ISERROR(SEARCH("Finalizado",P548)))</formula>
    </cfRule>
    <cfRule type="containsText" dxfId="1025" priority="590" operator="containsText" text="em andamento">
      <formula>NOT(ISERROR(SEARCH("em andamento",P548)))</formula>
    </cfRule>
  </conditionalFormatting>
  <conditionalFormatting sqref="P549">
    <cfRule type="containsText" dxfId="1024" priority="538" operator="containsText" text="Lançado">
      <formula>NOT(ISERROR(SEARCH("Lançado",P549)))</formula>
    </cfRule>
    <cfRule type="containsText" dxfId="1023" priority="539" operator="containsText" text="N/A">
      <formula>NOT(ISERROR(SEARCH("N/A",P549)))</formula>
    </cfRule>
    <cfRule type="containsText" dxfId="1022" priority="540" operator="containsText" text="Pendente">
      <formula>NOT(ISERROR(SEARCH("Pendente",P549)))</formula>
    </cfRule>
    <cfRule type="containsText" dxfId="1021" priority="541" operator="containsText" text="Finalizado">
      <formula>NOT(ISERROR(SEARCH("Finalizado",P549)))</formula>
    </cfRule>
    <cfRule type="containsText" dxfId="1020" priority="542" operator="containsText" text="em andamento">
      <formula>NOT(ISERROR(SEARCH("em andamento",P549)))</formula>
    </cfRule>
    <cfRule type="containsText" dxfId="1019" priority="543" operator="containsText" text="Lançado">
      <formula>NOT(ISERROR(SEARCH("Lançado",P549)))</formula>
    </cfRule>
    <cfRule type="containsText" dxfId="1018" priority="544" operator="containsText" text="N/A">
      <formula>NOT(ISERROR(SEARCH("N/A",P549)))</formula>
    </cfRule>
    <cfRule type="containsText" dxfId="1017" priority="545" operator="containsText" text="Pendente">
      <formula>NOT(ISERROR(SEARCH("Pendente",P549)))</formula>
    </cfRule>
    <cfRule type="containsText" dxfId="1016" priority="546" operator="containsText" text="Finalizado">
      <formula>NOT(ISERROR(SEARCH("Finalizado",P549)))</formula>
    </cfRule>
    <cfRule type="containsText" dxfId="1015" priority="547" operator="containsText" text="em andamento">
      <formula>NOT(ISERROR(SEARCH("em andamento",P549)))</formula>
    </cfRule>
  </conditionalFormatting>
  <conditionalFormatting sqref="P551">
    <cfRule type="containsText" dxfId="1014" priority="886" operator="containsText" text="Pendente">
      <formula>NOT(ISERROR(SEARCH("Pendente",P551)))</formula>
    </cfRule>
    <cfRule type="containsText" dxfId="1013" priority="887" operator="containsText" text="Finalizado">
      <formula>NOT(ISERROR(SEARCH("Finalizado",P551)))</formula>
    </cfRule>
    <cfRule type="containsText" dxfId="1012" priority="888" operator="containsText" text="em andamento">
      <formula>NOT(ISERROR(SEARCH("em andamento",P551)))</formula>
    </cfRule>
  </conditionalFormatting>
  <conditionalFormatting sqref="P552:P554">
    <cfRule type="containsText" dxfId="1011" priority="53" operator="containsText" text="Lançado">
      <formula>NOT(ISERROR(SEARCH("Lançado",P552)))</formula>
    </cfRule>
    <cfRule type="containsText" dxfId="1010" priority="54" operator="containsText" text="N/A">
      <formula>NOT(ISERROR(SEARCH("N/A",P552)))</formula>
    </cfRule>
  </conditionalFormatting>
  <conditionalFormatting sqref="P555:P556 P572">
    <cfRule type="expression" dxfId="1009" priority="890">
      <formula>$H555="SUBETAPA"</formula>
    </cfRule>
    <cfRule type="expression" dxfId="1008" priority="891">
      <formula>$H555="CÉLULA CONSTRUTIVA"</formula>
    </cfRule>
    <cfRule type="containsText" dxfId="1007" priority="893" operator="containsText" text="Lançado">
      <formula>NOT(ISERROR(SEARCH("Lançado",P555)))</formula>
    </cfRule>
    <cfRule type="containsText" dxfId="1006" priority="894" operator="containsText" text="N/A">
      <formula>NOT(ISERROR(SEARCH("N/A",P555)))</formula>
    </cfRule>
    <cfRule type="containsText" dxfId="1005" priority="896" operator="containsText" text="Finalizado">
      <formula>NOT(ISERROR(SEARCH("Finalizado",P555)))</formula>
    </cfRule>
  </conditionalFormatting>
  <conditionalFormatting sqref="P557">
    <cfRule type="expression" dxfId="1004" priority="78">
      <formula>$H557="SUBETAPA"</formula>
    </cfRule>
    <cfRule type="expression" dxfId="1003" priority="79">
      <formula>$H557="CÉLULA CONSTRUTIVA"</formula>
    </cfRule>
    <cfRule type="expression" dxfId="1002" priority="80">
      <formula>$H557="ETAPA"</formula>
    </cfRule>
    <cfRule type="containsText" dxfId="1001" priority="81" operator="containsText" text="Lançado">
      <formula>NOT(ISERROR(SEARCH("Lançado",P557)))</formula>
    </cfRule>
    <cfRule type="containsText" dxfId="1000" priority="82" operator="containsText" text="N/A">
      <formula>NOT(ISERROR(SEARCH("N/A",P557)))</formula>
    </cfRule>
    <cfRule type="containsText" dxfId="999" priority="83" operator="containsText" text="Pendente">
      <formula>NOT(ISERROR(SEARCH("Pendente",P557)))</formula>
    </cfRule>
    <cfRule type="containsText" dxfId="998" priority="84" operator="containsText" text="Finalizado">
      <formula>NOT(ISERROR(SEARCH("Finalizado",P557)))</formula>
    </cfRule>
    <cfRule type="containsText" dxfId="997" priority="85" operator="containsText" text="em andamento">
      <formula>NOT(ISERROR(SEARCH("em andamento",P557)))</formula>
    </cfRule>
    <cfRule type="containsText" dxfId="996" priority="86" operator="containsText" text="Lançado">
      <formula>NOT(ISERROR(SEARCH("Lançado",P557)))</formula>
    </cfRule>
    <cfRule type="containsText" dxfId="995" priority="87" operator="containsText" text="N/A">
      <formula>NOT(ISERROR(SEARCH("N/A",P557)))</formula>
    </cfRule>
    <cfRule type="containsText" dxfId="994" priority="88" operator="containsText" text="Pendente">
      <formula>NOT(ISERROR(SEARCH("Pendente",P557)))</formula>
    </cfRule>
    <cfRule type="containsText" dxfId="993" priority="89" operator="containsText" text="Finalizado">
      <formula>NOT(ISERROR(SEARCH("Finalizado",P557)))</formula>
    </cfRule>
    <cfRule type="containsText" dxfId="992" priority="90" operator="containsText" text="em andamento">
      <formula>NOT(ISERROR(SEARCH("em andamento",P557)))</formula>
    </cfRule>
    <cfRule type="expression" dxfId="991" priority="91">
      <formula>$H557="CÉLULA CONSTRUTIVA"</formula>
    </cfRule>
    <cfRule type="expression" dxfId="990" priority="92">
      <formula>$H557="ETAPA"</formula>
    </cfRule>
    <cfRule type="containsText" dxfId="989" priority="93" operator="containsText" text="Lançado">
      <formula>NOT(ISERROR(SEARCH("Lançado",P557)))</formula>
    </cfRule>
    <cfRule type="containsText" dxfId="988" priority="94" operator="containsText" text="N/A">
      <formula>NOT(ISERROR(SEARCH("N/A",P557)))</formula>
    </cfRule>
    <cfRule type="containsText" dxfId="987" priority="95" operator="containsText" text="Pendente">
      <formula>NOT(ISERROR(SEARCH("Pendente",P557)))</formula>
    </cfRule>
    <cfRule type="containsText" dxfId="986" priority="96" operator="containsText" text="Finalizado">
      <formula>NOT(ISERROR(SEARCH("Finalizado",P557)))</formula>
    </cfRule>
    <cfRule type="containsText" dxfId="985" priority="97" operator="containsText" text="em andamento">
      <formula>NOT(ISERROR(SEARCH("em andamento",P557)))</formula>
    </cfRule>
  </conditionalFormatting>
  <conditionalFormatting sqref="P562">
    <cfRule type="containsText" dxfId="984" priority="823" operator="containsText" text="Lançado">
      <formula>NOT(ISERROR(SEARCH("Lançado",P562)))</formula>
    </cfRule>
    <cfRule type="containsText" dxfId="983" priority="824" operator="containsText" text="N/A">
      <formula>NOT(ISERROR(SEARCH("N/A",P562)))</formula>
    </cfRule>
    <cfRule type="containsText" dxfId="982" priority="825" operator="containsText" text="Pendente">
      <formula>NOT(ISERROR(SEARCH("Pendente",P562)))</formula>
    </cfRule>
    <cfRule type="containsText" dxfId="981" priority="826" operator="containsText" text="Finalizado">
      <formula>NOT(ISERROR(SEARCH("Finalizado",P562)))</formula>
    </cfRule>
    <cfRule type="containsText" dxfId="980" priority="827" operator="containsText" text="em andamento">
      <formula>NOT(ISERROR(SEARCH("em andamento",P562)))</formula>
    </cfRule>
    <cfRule type="containsText" dxfId="979" priority="829" operator="containsText" text="Lançado">
      <formula>NOT(ISERROR(SEARCH("Lançado",P562)))</formula>
    </cfRule>
    <cfRule type="containsText" dxfId="978" priority="830" operator="containsText" text="N/A">
      <formula>NOT(ISERROR(SEARCH("N/A",P562)))</formula>
    </cfRule>
    <cfRule type="containsText" dxfId="977" priority="831" operator="containsText" text="Pendente">
      <formula>NOT(ISERROR(SEARCH("Pendente",P562)))</formula>
    </cfRule>
    <cfRule type="containsText" dxfId="976" priority="832" operator="containsText" text="Finalizado">
      <formula>NOT(ISERROR(SEARCH("Finalizado",P562)))</formula>
    </cfRule>
    <cfRule type="containsText" dxfId="975" priority="833" operator="containsText" text="em andamento">
      <formula>NOT(ISERROR(SEARCH("em andamento",P562)))</formula>
    </cfRule>
  </conditionalFormatting>
  <conditionalFormatting sqref="P563">
    <cfRule type="expression" dxfId="974" priority="633">
      <formula>$H563="SUBETAPA"</formula>
    </cfRule>
    <cfRule type="expression" dxfId="973" priority="634">
      <formula>$H563="CÉLULA CONSTRUTIVA"</formula>
    </cfRule>
    <cfRule type="expression" dxfId="972" priority="635">
      <formula>$H563="ETAPA"</formula>
    </cfRule>
    <cfRule type="containsText" dxfId="971" priority="636" operator="containsText" text="Lançado">
      <formula>NOT(ISERROR(SEARCH("Lançado",P563)))</formula>
    </cfRule>
    <cfRule type="containsText" dxfId="970" priority="637" operator="containsText" text="N/A">
      <formula>NOT(ISERROR(SEARCH("N/A",P563)))</formula>
    </cfRule>
    <cfRule type="containsText" dxfId="969" priority="638" operator="containsText" text="Pendente">
      <formula>NOT(ISERROR(SEARCH("Pendente",P563)))</formula>
    </cfRule>
    <cfRule type="containsText" dxfId="968" priority="639" operator="containsText" text="Finalizado">
      <formula>NOT(ISERROR(SEARCH("Finalizado",P563)))</formula>
    </cfRule>
    <cfRule type="containsText" dxfId="967" priority="640" operator="containsText" text="em andamento">
      <formula>NOT(ISERROR(SEARCH("em andamento",P563)))</formula>
    </cfRule>
    <cfRule type="containsText" dxfId="966" priority="641" operator="containsText" text="Lançado">
      <formula>NOT(ISERROR(SEARCH("Lançado",P563)))</formula>
    </cfRule>
    <cfRule type="containsText" dxfId="965" priority="642" operator="containsText" text="N/A">
      <formula>NOT(ISERROR(SEARCH("N/A",P563)))</formula>
    </cfRule>
    <cfRule type="containsText" dxfId="964" priority="643" operator="containsText" text="Pendente">
      <formula>NOT(ISERROR(SEARCH("Pendente",P563)))</formula>
    </cfRule>
    <cfRule type="containsText" dxfId="963" priority="644" operator="containsText" text="Finalizado">
      <formula>NOT(ISERROR(SEARCH("Finalizado",P563)))</formula>
    </cfRule>
    <cfRule type="containsText" dxfId="962" priority="645" operator="containsText" text="em andamento">
      <formula>NOT(ISERROR(SEARCH("em andamento",P563)))</formula>
    </cfRule>
    <cfRule type="expression" dxfId="961" priority="647">
      <formula>$H563="CÉLULA CONSTRUTIVA"</formula>
    </cfRule>
    <cfRule type="expression" dxfId="960" priority="648">
      <formula>$H563="ETAPA"</formula>
    </cfRule>
    <cfRule type="containsText" dxfId="959" priority="649" operator="containsText" text="Lançado">
      <formula>NOT(ISERROR(SEARCH("Lançado",P563)))</formula>
    </cfRule>
    <cfRule type="containsText" dxfId="958" priority="650" operator="containsText" text="N/A">
      <formula>NOT(ISERROR(SEARCH("N/A",P563)))</formula>
    </cfRule>
    <cfRule type="containsText" dxfId="957" priority="651" operator="containsText" text="Pendente">
      <formula>NOT(ISERROR(SEARCH("Pendente",P563)))</formula>
    </cfRule>
    <cfRule type="containsText" dxfId="956" priority="652" operator="containsText" text="Finalizado">
      <formula>NOT(ISERROR(SEARCH("Finalizado",P563)))</formula>
    </cfRule>
    <cfRule type="containsText" dxfId="955" priority="653" operator="containsText" text="em andamento">
      <formula>NOT(ISERROR(SEARCH("em andamento",P563)))</formula>
    </cfRule>
  </conditionalFormatting>
  <conditionalFormatting sqref="P564 P566 P572">
    <cfRule type="containsText" dxfId="954" priority="913" operator="containsText" text="Pendente">
      <formula>NOT(ISERROR(SEARCH("Pendente",P564)))</formula>
    </cfRule>
  </conditionalFormatting>
  <conditionalFormatting sqref="P564 P566">
    <cfRule type="containsText" dxfId="953" priority="914" operator="containsText" text="Finalizado">
      <formula>NOT(ISERROR(SEARCH("Finalizado",P564)))</formula>
    </cfRule>
    <cfRule type="containsText" dxfId="952" priority="915" operator="containsText" text="em andamento">
      <formula>NOT(ISERROR(SEARCH("em andamento",P564)))</formula>
    </cfRule>
  </conditionalFormatting>
  <conditionalFormatting sqref="P565">
    <cfRule type="expression" dxfId="951" priority="654">
      <formula>$H565="SUBETAPA"</formula>
    </cfRule>
    <cfRule type="expression" dxfId="950" priority="655">
      <formula>$H565="CÉLULA CONSTRUTIVA"</formula>
    </cfRule>
    <cfRule type="expression" dxfId="949" priority="656">
      <formula>$H565="ETAPA"</formula>
    </cfRule>
    <cfRule type="containsText" dxfId="948" priority="657" operator="containsText" text="Lançado">
      <formula>NOT(ISERROR(SEARCH("Lançado",P565)))</formula>
    </cfRule>
    <cfRule type="containsText" dxfId="947" priority="658" operator="containsText" text="N/A">
      <formula>NOT(ISERROR(SEARCH("N/A",P565)))</formula>
    </cfRule>
    <cfRule type="containsText" dxfId="946" priority="659" operator="containsText" text="Pendente">
      <formula>NOT(ISERROR(SEARCH("Pendente",P565)))</formula>
    </cfRule>
    <cfRule type="containsText" dxfId="945" priority="660" operator="containsText" text="Finalizado">
      <formula>NOT(ISERROR(SEARCH("Finalizado",P565)))</formula>
    </cfRule>
    <cfRule type="containsText" dxfId="944" priority="661" operator="containsText" text="em andamento">
      <formula>NOT(ISERROR(SEARCH("em andamento",P565)))</formula>
    </cfRule>
    <cfRule type="containsText" dxfId="943" priority="662" operator="containsText" text="Lançado">
      <formula>NOT(ISERROR(SEARCH("Lançado",P565)))</formula>
    </cfRule>
    <cfRule type="containsText" dxfId="942" priority="663" operator="containsText" text="N/A">
      <formula>NOT(ISERROR(SEARCH("N/A",P565)))</formula>
    </cfRule>
    <cfRule type="containsText" dxfId="941" priority="664" operator="containsText" text="Pendente">
      <formula>NOT(ISERROR(SEARCH("Pendente",P565)))</formula>
    </cfRule>
    <cfRule type="containsText" dxfId="940" priority="665" operator="containsText" text="Finalizado">
      <formula>NOT(ISERROR(SEARCH("Finalizado",P565)))</formula>
    </cfRule>
    <cfRule type="containsText" dxfId="939" priority="666" operator="containsText" text="em andamento">
      <formula>NOT(ISERROR(SEARCH("em andamento",P565)))</formula>
    </cfRule>
    <cfRule type="expression" dxfId="938" priority="668">
      <formula>$H565="CÉLULA CONSTRUTIVA"</formula>
    </cfRule>
    <cfRule type="expression" dxfId="937" priority="669">
      <formula>$H565="ETAPA"</formula>
    </cfRule>
    <cfRule type="containsText" dxfId="936" priority="670" operator="containsText" text="Lançado">
      <formula>NOT(ISERROR(SEARCH("Lançado",P565)))</formula>
    </cfRule>
    <cfRule type="containsText" dxfId="935" priority="671" operator="containsText" text="N/A">
      <formula>NOT(ISERROR(SEARCH("N/A",P565)))</formula>
    </cfRule>
    <cfRule type="containsText" dxfId="934" priority="672" operator="containsText" text="Pendente">
      <formula>NOT(ISERROR(SEARCH("Pendente",P565)))</formula>
    </cfRule>
    <cfRule type="containsText" dxfId="933" priority="673" operator="containsText" text="Finalizado">
      <formula>NOT(ISERROR(SEARCH("Finalizado",P565)))</formula>
    </cfRule>
    <cfRule type="containsText" dxfId="932" priority="674" operator="containsText" text="em andamento">
      <formula>NOT(ISERROR(SEARCH("em andamento",P565)))</formula>
    </cfRule>
  </conditionalFormatting>
  <conditionalFormatting sqref="P567 P569">
    <cfRule type="expression" dxfId="931" priority="675">
      <formula>$H567="SUBETAPA"</formula>
    </cfRule>
    <cfRule type="expression" dxfId="930" priority="676">
      <formula>$H567="CÉLULA CONSTRUTIVA"</formula>
    </cfRule>
    <cfRule type="expression" dxfId="929" priority="677">
      <formula>$H567="ETAPA"</formula>
    </cfRule>
    <cfRule type="containsText" dxfId="928" priority="678" operator="containsText" text="Lançado">
      <formula>NOT(ISERROR(SEARCH("Lançado",P567)))</formula>
    </cfRule>
    <cfRule type="containsText" dxfId="927" priority="679" operator="containsText" text="N/A">
      <formula>NOT(ISERROR(SEARCH("N/A",P567)))</formula>
    </cfRule>
    <cfRule type="containsText" dxfId="926" priority="680" operator="containsText" text="Pendente">
      <formula>NOT(ISERROR(SEARCH("Pendente",P567)))</formula>
    </cfRule>
    <cfRule type="containsText" dxfId="925" priority="681" operator="containsText" text="Finalizado">
      <formula>NOT(ISERROR(SEARCH("Finalizado",P567)))</formula>
    </cfRule>
    <cfRule type="containsText" dxfId="924" priority="682" operator="containsText" text="em andamento">
      <formula>NOT(ISERROR(SEARCH("em andamento",P567)))</formula>
    </cfRule>
    <cfRule type="containsText" dxfId="923" priority="683" operator="containsText" text="Lançado">
      <formula>NOT(ISERROR(SEARCH("Lançado",P567)))</formula>
    </cfRule>
    <cfRule type="containsText" dxfId="922" priority="684" operator="containsText" text="N/A">
      <formula>NOT(ISERROR(SEARCH("N/A",P567)))</formula>
    </cfRule>
    <cfRule type="containsText" dxfId="921" priority="685" operator="containsText" text="Pendente">
      <formula>NOT(ISERROR(SEARCH("Pendente",P567)))</formula>
    </cfRule>
    <cfRule type="containsText" dxfId="920" priority="686" operator="containsText" text="Finalizado">
      <formula>NOT(ISERROR(SEARCH("Finalizado",P567)))</formula>
    </cfRule>
    <cfRule type="containsText" dxfId="919" priority="687" operator="containsText" text="em andamento">
      <formula>NOT(ISERROR(SEARCH("em andamento",P567)))</formula>
    </cfRule>
    <cfRule type="expression" dxfId="918" priority="689">
      <formula>$H567="CÉLULA CONSTRUTIVA"</formula>
    </cfRule>
    <cfRule type="expression" dxfId="917" priority="690">
      <formula>$H567="ETAPA"</formula>
    </cfRule>
    <cfRule type="containsText" dxfId="916" priority="691" operator="containsText" text="Lançado">
      <formula>NOT(ISERROR(SEARCH("Lançado",P567)))</formula>
    </cfRule>
    <cfRule type="containsText" dxfId="915" priority="692" operator="containsText" text="N/A">
      <formula>NOT(ISERROR(SEARCH("N/A",P567)))</formula>
    </cfRule>
    <cfRule type="containsText" dxfId="914" priority="693" operator="containsText" text="Pendente">
      <formula>NOT(ISERROR(SEARCH("Pendente",P567)))</formula>
    </cfRule>
    <cfRule type="containsText" dxfId="913" priority="694" operator="containsText" text="Finalizado">
      <formula>NOT(ISERROR(SEARCH("Finalizado",P567)))</formula>
    </cfRule>
    <cfRule type="containsText" dxfId="912" priority="695" operator="containsText" text="em andamento">
      <formula>NOT(ISERROR(SEARCH("em andamento",P567)))</formula>
    </cfRule>
  </conditionalFormatting>
  <conditionalFormatting sqref="P568">
    <cfRule type="containsText" dxfId="911" priority="473" operator="containsText" text="Lançado">
      <formula>NOT(ISERROR(SEARCH("Lançado",P568)))</formula>
    </cfRule>
    <cfRule type="containsText" dxfId="910" priority="474" operator="containsText" text="N/A">
      <formula>NOT(ISERROR(SEARCH("N/A",P568)))</formula>
    </cfRule>
    <cfRule type="containsText" dxfId="909" priority="475" operator="containsText" text="Pendente">
      <formula>NOT(ISERROR(SEARCH("Pendente",P568)))</formula>
    </cfRule>
    <cfRule type="containsText" dxfId="908" priority="476" operator="containsText" text="Finalizado">
      <formula>NOT(ISERROR(SEARCH("Finalizado",P568)))</formula>
    </cfRule>
    <cfRule type="containsText" dxfId="907" priority="477" operator="containsText" text="em andamento">
      <formula>NOT(ISERROR(SEARCH("em andamento",P568)))</formula>
    </cfRule>
    <cfRule type="containsText" dxfId="906" priority="479" operator="containsText" text="Lançado">
      <formula>NOT(ISERROR(SEARCH("Lançado",P568)))</formula>
    </cfRule>
    <cfRule type="containsText" dxfId="905" priority="480" operator="containsText" text="N/A">
      <formula>NOT(ISERROR(SEARCH("N/A",P568)))</formula>
    </cfRule>
    <cfRule type="containsText" dxfId="904" priority="481" operator="containsText" text="Pendente">
      <formula>NOT(ISERROR(SEARCH("Pendente",P568)))</formula>
    </cfRule>
    <cfRule type="containsText" dxfId="903" priority="482" operator="containsText" text="Finalizado">
      <formula>NOT(ISERROR(SEARCH("Finalizado",P568)))</formula>
    </cfRule>
    <cfRule type="containsText" dxfId="902" priority="483" operator="containsText" text="em andamento">
      <formula>NOT(ISERROR(SEARCH("em andamento",P568)))</formula>
    </cfRule>
  </conditionalFormatting>
  <conditionalFormatting sqref="P570">
    <cfRule type="containsText" dxfId="901" priority="881" operator="containsText" text="Pendente">
      <formula>NOT(ISERROR(SEARCH("Pendente",P570)))</formula>
    </cfRule>
    <cfRule type="containsText" dxfId="900" priority="882" operator="containsText" text="Finalizado">
      <formula>NOT(ISERROR(SEARCH("Finalizado",P570)))</formula>
    </cfRule>
    <cfRule type="containsText" dxfId="899" priority="883" operator="containsText" text="em andamento">
      <formula>NOT(ISERROR(SEARCH("em andamento",P570)))</formula>
    </cfRule>
  </conditionalFormatting>
  <conditionalFormatting sqref="P570:P571">
    <cfRule type="containsText" dxfId="898" priority="712" operator="containsText" text="Lançado">
      <formula>NOT(ISERROR(SEARCH("Lançado",P570)))</formula>
    </cfRule>
    <cfRule type="containsText" dxfId="897" priority="713" operator="containsText" text="N/A">
      <formula>NOT(ISERROR(SEARCH("N/A",P570)))</formula>
    </cfRule>
  </conditionalFormatting>
  <conditionalFormatting sqref="P571">
    <cfRule type="expression" dxfId="896" priority="696">
      <formula>$H571="SUBETAPA"</formula>
    </cfRule>
    <cfRule type="expression" dxfId="895" priority="697">
      <formula>$H571="CÉLULA CONSTRUTIVA"</formula>
    </cfRule>
    <cfRule type="expression" dxfId="894" priority="698">
      <formula>$H571="ETAPA"</formula>
    </cfRule>
    <cfRule type="containsText" dxfId="893" priority="699" operator="containsText" text="Lançado">
      <formula>NOT(ISERROR(SEARCH("Lançado",P571)))</formula>
    </cfRule>
    <cfRule type="containsText" dxfId="892" priority="700" operator="containsText" text="N/A">
      <formula>NOT(ISERROR(SEARCH("N/A",P571)))</formula>
    </cfRule>
    <cfRule type="containsText" dxfId="891" priority="701" operator="containsText" text="Pendente">
      <formula>NOT(ISERROR(SEARCH("Pendente",P571)))</formula>
    </cfRule>
    <cfRule type="containsText" dxfId="890" priority="702" operator="containsText" text="Finalizado">
      <formula>NOT(ISERROR(SEARCH("Finalizado",P571)))</formula>
    </cfRule>
    <cfRule type="containsText" dxfId="889" priority="703" operator="containsText" text="em andamento">
      <formula>NOT(ISERROR(SEARCH("em andamento",P571)))</formula>
    </cfRule>
    <cfRule type="containsText" dxfId="888" priority="704" operator="containsText" text="Lançado">
      <formula>NOT(ISERROR(SEARCH("Lançado",P571)))</formula>
    </cfRule>
    <cfRule type="containsText" dxfId="887" priority="705" operator="containsText" text="N/A">
      <formula>NOT(ISERROR(SEARCH("N/A",P571)))</formula>
    </cfRule>
    <cfRule type="containsText" dxfId="886" priority="706" operator="containsText" text="Pendente">
      <formula>NOT(ISERROR(SEARCH("Pendente",P571)))</formula>
    </cfRule>
    <cfRule type="containsText" dxfId="885" priority="707" operator="containsText" text="Finalizado">
      <formula>NOT(ISERROR(SEARCH("Finalizado",P571)))</formula>
    </cfRule>
    <cfRule type="containsText" dxfId="884" priority="708" operator="containsText" text="em andamento">
      <formula>NOT(ISERROR(SEARCH("em andamento",P571)))</formula>
    </cfRule>
    <cfRule type="expression" dxfId="883" priority="710">
      <formula>$H571="CÉLULA CONSTRUTIVA"</formula>
    </cfRule>
    <cfRule type="expression" dxfId="882" priority="711">
      <formula>$H571="ETAPA"</formula>
    </cfRule>
    <cfRule type="containsText" dxfId="881" priority="714" operator="containsText" text="Pendente">
      <formula>NOT(ISERROR(SEARCH("Pendente",P571)))</formula>
    </cfRule>
    <cfRule type="containsText" dxfId="880" priority="715" operator="containsText" text="Finalizado">
      <formula>NOT(ISERROR(SEARCH("Finalizado",P571)))</formula>
    </cfRule>
    <cfRule type="containsText" dxfId="879" priority="716" operator="containsText" text="em andamento">
      <formula>NOT(ISERROR(SEARCH("em andamento",P571)))</formula>
    </cfRule>
  </conditionalFormatting>
  <conditionalFormatting sqref="P572 P555:P556">
    <cfRule type="containsText" dxfId="878" priority="895" operator="containsText" text="Pendente">
      <formula>NOT(ISERROR(SEARCH("Pendente",P555)))</formula>
    </cfRule>
    <cfRule type="containsText" dxfId="877" priority="897" operator="containsText" text="em andamento">
      <formula>NOT(ISERROR(SEARCH("em andamento",P555)))</formula>
    </cfRule>
  </conditionalFormatting>
  <conditionalFormatting sqref="P572 P564 P566">
    <cfRule type="containsText" dxfId="876" priority="911" operator="containsText" text="Lançado">
      <formula>NOT(ISERROR(SEARCH("Lançado",P564)))</formula>
    </cfRule>
    <cfRule type="containsText" dxfId="875" priority="912" operator="containsText" text="N/A">
      <formula>NOT(ISERROR(SEARCH("N/A",P564)))</formula>
    </cfRule>
  </conditionalFormatting>
  <conditionalFormatting sqref="P572">
    <cfRule type="containsText" dxfId="874" priority="898" operator="containsText" text="Finalizado">
      <formula>NOT(ISERROR(SEARCH("Finalizado",P572)))</formula>
    </cfRule>
    <cfRule type="containsText" dxfId="873" priority="899" operator="containsText" text="em andamento">
      <formula>NOT(ISERROR(SEARCH("em andamento",P572)))</formula>
    </cfRule>
  </conditionalFormatting>
  <conditionalFormatting sqref="P573">
    <cfRule type="containsText" dxfId="872" priority="877" operator="containsText" text="Pendente">
      <formula>NOT(ISERROR(SEARCH("Pendente",P573)))</formula>
    </cfRule>
    <cfRule type="containsText" dxfId="871" priority="878" operator="containsText" text="Finalizado">
      <formula>NOT(ISERROR(SEARCH("Finalizado",P573)))</formula>
    </cfRule>
    <cfRule type="containsText" dxfId="870" priority="879" operator="containsText" text="em andamento">
      <formula>NOT(ISERROR(SEARCH("em andamento",P573)))</formula>
    </cfRule>
  </conditionalFormatting>
  <conditionalFormatting sqref="P575">
    <cfRule type="containsText" dxfId="869" priority="873" operator="containsText" text="Pendente">
      <formula>NOT(ISERROR(SEARCH("Pendente",P575)))</formula>
    </cfRule>
    <cfRule type="containsText" dxfId="868" priority="874" operator="containsText" text="Finalizado">
      <formula>NOT(ISERROR(SEARCH("Finalizado",P575)))</formula>
    </cfRule>
    <cfRule type="containsText" dxfId="867" priority="875" operator="containsText" text="em andamento">
      <formula>NOT(ISERROR(SEARCH("em andamento",P575)))</formula>
    </cfRule>
  </conditionalFormatting>
  <conditionalFormatting sqref="P575:P576">
    <cfRule type="containsText" dxfId="866" priority="815" operator="containsText" text="Lançado">
      <formula>NOT(ISERROR(SEARCH("Lançado",P575)))</formula>
    </cfRule>
    <cfRule type="containsText" dxfId="865" priority="816" operator="containsText" text="N/A">
      <formula>NOT(ISERROR(SEARCH("N/A",P575)))</formula>
    </cfRule>
  </conditionalFormatting>
  <conditionalFormatting sqref="P576">
    <cfRule type="expression" dxfId="864" priority="799">
      <formula>$H576="SUBETAPA"</formula>
    </cfRule>
    <cfRule type="expression" dxfId="863" priority="800">
      <formula>$H576="CÉLULA CONSTRUTIVA"</formula>
    </cfRule>
    <cfRule type="expression" dxfId="862" priority="801">
      <formula>$H576="ETAPA"</formula>
    </cfRule>
    <cfRule type="containsText" dxfId="861" priority="802" operator="containsText" text="Lançado">
      <formula>NOT(ISERROR(SEARCH("Lançado",P576)))</formula>
    </cfRule>
    <cfRule type="containsText" dxfId="860" priority="803" operator="containsText" text="N/A">
      <formula>NOT(ISERROR(SEARCH("N/A",P576)))</formula>
    </cfRule>
    <cfRule type="containsText" dxfId="859" priority="804" operator="containsText" text="Pendente">
      <formula>NOT(ISERROR(SEARCH("Pendente",P576)))</formula>
    </cfRule>
    <cfRule type="containsText" dxfId="858" priority="805" operator="containsText" text="Finalizado">
      <formula>NOT(ISERROR(SEARCH("Finalizado",P576)))</formula>
    </cfRule>
    <cfRule type="containsText" dxfId="857" priority="806" operator="containsText" text="em andamento">
      <formula>NOT(ISERROR(SEARCH("em andamento",P576)))</formula>
    </cfRule>
    <cfRule type="containsText" dxfId="856" priority="807" operator="containsText" text="Lançado">
      <formula>NOT(ISERROR(SEARCH("Lançado",P576)))</formula>
    </cfRule>
    <cfRule type="containsText" dxfId="855" priority="808" operator="containsText" text="N/A">
      <formula>NOT(ISERROR(SEARCH("N/A",P576)))</formula>
    </cfRule>
    <cfRule type="containsText" dxfId="854" priority="809" operator="containsText" text="Pendente">
      <formula>NOT(ISERROR(SEARCH("Pendente",P576)))</formula>
    </cfRule>
    <cfRule type="containsText" dxfId="853" priority="810" operator="containsText" text="Finalizado">
      <formula>NOT(ISERROR(SEARCH("Finalizado",P576)))</formula>
    </cfRule>
    <cfRule type="containsText" dxfId="852" priority="811" operator="containsText" text="em andamento">
      <formula>NOT(ISERROR(SEARCH("em andamento",P576)))</formula>
    </cfRule>
    <cfRule type="expression" dxfId="851" priority="813">
      <formula>$H576="CÉLULA CONSTRUTIVA"</formula>
    </cfRule>
    <cfRule type="expression" dxfId="850" priority="814">
      <formula>$H576="ETAPA"</formula>
    </cfRule>
    <cfRule type="containsText" dxfId="849" priority="817" operator="containsText" text="Pendente">
      <formula>NOT(ISERROR(SEARCH("Pendente",P576)))</formula>
    </cfRule>
    <cfRule type="containsText" dxfId="848" priority="818" operator="containsText" text="Finalizado">
      <formula>NOT(ISERROR(SEARCH("Finalizado",P576)))</formula>
    </cfRule>
    <cfRule type="containsText" dxfId="847" priority="819" operator="containsText" text="em andamento">
      <formula>NOT(ISERROR(SEARCH("em andamento",P576)))</formula>
    </cfRule>
  </conditionalFormatting>
  <conditionalFormatting sqref="P577">
    <cfRule type="containsText" dxfId="846" priority="7870" operator="containsText" text="em andamento">
      <formula>NOT(ISERROR(SEARCH("em andamento",P577)))</formula>
    </cfRule>
  </conditionalFormatting>
  <conditionalFormatting sqref="P577:P578 P580 P584 P605:P606 P616 P618 P631:P633 P718:P727 P588:P589 P503:P505 P512 P519:P520 P529 P531 P535 P542 P544:P545 P555:P556 P564 P566 P570 P597 P599 P603 P608 P610:P612 P586 P507 P514 P537:P538 P547 P614 P360 P540">
    <cfRule type="containsText" dxfId="845" priority="7892" operator="containsText" text="Lançado">
      <formula>NOT(ISERROR(SEARCH("Lançado",P360)))</formula>
    </cfRule>
    <cfRule type="containsText" dxfId="844" priority="7893" operator="containsText" text="N/A">
      <formula>NOT(ISERROR(SEARCH("N/A",P360)))</formula>
    </cfRule>
  </conditionalFormatting>
  <conditionalFormatting sqref="P577:P578 P580">
    <cfRule type="containsText" dxfId="843" priority="7866" operator="containsText" text="Lançado">
      <formula>NOT(ISERROR(SEARCH("Lançado",P577)))</formula>
    </cfRule>
    <cfRule type="containsText" dxfId="842" priority="7867" operator="containsText" text="N/A">
      <formula>NOT(ISERROR(SEARCH("N/A",P577)))</formula>
    </cfRule>
    <cfRule type="containsText" dxfId="841" priority="7868" operator="containsText" text="Pendente">
      <formula>NOT(ISERROR(SEARCH("Pendente",P577)))</formula>
    </cfRule>
  </conditionalFormatting>
  <conditionalFormatting sqref="P577:P578">
    <cfRule type="containsText" dxfId="840" priority="7869" operator="containsText" text="Finalizado">
      <formula>NOT(ISERROR(SEARCH("Finalizado",P577)))</formula>
    </cfRule>
  </conditionalFormatting>
  <conditionalFormatting sqref="P578 P580 P584">
    <cfRule type="containsText" dxfId="839" priority="7875" operator="containsText" text="em andamento">
      <formula>NOT(ISERROR(SEARCH("em andamento",P578)))</formula>
    </cfRule>
  </conditionalFormatting>
  <conditionalFormatting sqref="P579">
    <cfRule type="expression" dxfId="838" priority="5981">
      <formula>$H579="SUBETAPA"</formula>
    </cfRule>
    <cfRule type="expression" dxfId="837" priority="5982">
      <formula>$H579="CÉLULA CONSTRUTIVA"</formula>
    </cfRule>
    <cfRule type="expression" dxfId="836" priority="5983">
      <formula>$H579="ETAPA"</formula>
    </cfRule>
    <cfRule type="containsText" dxfId="835" priority="5984" operator="containsText" text="Lançado">
      <formula>NOT(ISERROR(SEARCH("Lançado",P579)))</formula>
    </cfRule>
    <cfRule type="containsText" dxfId="834" priority="5985" operator="containsText" text="N/A">
      <formula>NOT(ISERROR(SEARCH("N/A",P579)))</formula>
    </cfRule>
    <cfRule type="containsText" dxfId="833" priority="5986" operator="containsText" text="Pendente">
      <formula>NOT(ISERROR(SEARCH("Pendente",P579)))</formula>
    </cfRule>
    <cfRule type="containsText" dxfId="832" priority="5987" operator="containsText" text="Finalizado">
      <formula>NOT(ISERROR(SEARCH("Finalizado",P579)))</formula>
    </cfRule>
    <cfRule type="containsText" dxfId="831" priority="5988" operator="containsText" text="em andamento">
      <formula>NOT(ISERROR(SEARCH("em andamento",P579)))</formula>
    </cfRule>
    <cfRule type="containsText" dxfId="830" priority="5989" operator="containsText" text="Lançado">
      <formula>NOT(ISERROR(SEARCH("Lançado",P579)))</formula>
    </cfRule>
    <cfRule type="containsText" dxfId="829" priority="5990" operator="containsText" text="N/A">
      <formula>NOT(ISERROR(SEARCH("N/A",P579)))</formula>
    </cfRule>
    <cfRule type="containsText" dxfId="828" priority="5991" operator="containsText" text="Pendente">
      <formula>NOT(ISERROR(SEARCH("Pendente",P579)))</formula>
    </cfRule>
    <cfRule type="containsText" dxfId="827" priority="5992" operator="containsText" text="Finalizado">
      <formula>NOT(ISERROR(SEARCH("Finalizado",P579)))</formula>
    </cfRule>
    <cfRule type="containsText" dxfId="826" priority="5993" operator="containsText" text="em andamento">
      <formula>NOT(ISERROR(SEARCH("em andamento",P579)))</formula>
    </cfRule>
    <cfRule type="expression" dxfId="825" priority="5995">
      <formula>$H579="CÉLULA CONSTRUTIVA"</formula>
    </cfRule>
    <cfRule type="expression" dxfId="824" priority="5996">
      <formula>$H579="ETAPA"</formula>
    </cfRule>
    <cfRule type="containsText" dxfId="823" priority="5997" operator="containsText" text="Lançado">
      <formula>NOT(ISERROR(SEARCH("Lançado",P579)))</formula>
    </cfRule>
    <cfRule type="containsText" dxfId="822" priority="5998" operator="containsText" text="N/A">
      <formula>NOT(ISERROR(SEARCH("N/A",P579)))</formula>
    </cfRule>
    <cfRule type="containsText" dxfId="821" priority="5999" operator="containsText" text="Pendente">
      <formula>NOT(ISERROR(SEARCH("Pendente",P579)))</formula>
    </cfRule>
    <cfRule type="containsText" dxfId="820" priority="6000" operator="containsText" text="Finalizado">
      <formula>NOT(ISERROR(SEARCH("Finalizado",P579)))</formula>
    </cfRule>
    <cfRule type="containsText" dxfId="819" priority="6001" operator="containsText" text="em andamento">
      <formula>NOT(ISERROR(SEARCH("em andamento",P579)))</formula>
    </cfRule>
  </conditionalFormatting>
  <conditionalFormatting sqref="P581">
    <cfRule type="expression" dxfId="818" priority="6002">
      <formula>$H581="SUBETAPA"</formula>
    </cfRule>
    <cfRule type="expression" dxfId="817" priority="6003">
      <formula>$H581="CÉLULA CONSTRUTIVA"</formula>
    </cfRule>
    <cfRule type="expression" dxfId="816" priority="6004">
      <formula>$H581="ETAPA"</formula>
    </cfRule>
    <cfRule type="containsText" dxfId="815" priority="6005" operator="containsText" text="Lançado">
      <formula>NOT(ISERROR(SEARCH("Lançado",P581)))</formula>
    </cfRule>
    <cfRule type="containsText" dxfId="814" priority="6006" operator="containsText" text="N/A">
      <formula>NOT(ISERROR(SEARCH("N/A",P581)))</formula>
    </cfRule>
    <cfRule type="containsText" dxfId="813" priority="6007" operator="containsText" text="Pendente">
      <formula>NOT(ISERROR(SEARCH("Pendente",P581)))</formula>
    </cfRule>
    <cfRule type="containsText" dxfId="812" priority="6008" operator="containsText" text="Finalizado">
      <formula>NOT(ISERROR(SEARCH("Finalizado",P581)))</formula>
    </cfRule>
    <cfRule type="containsText" dxfId="811" priority="6009" operator="containsText" text="em andamento">
      <formula>NOT(ISERROR(SEARCH("em andamento",P581)))</formula>
    </cfRule>
    <cfRule type="containsText" dxfId="810" priority="6010" operator="containsText" text="Lançado">
      <formula>NOT(ISERROR(SEARCH("Lançado",P581)))</formula>
    </cfRule>
    <cfRule type="containsText" dxfId="809" priority="6011" operator="containsText" text="N/A">
      <formula>NOT(ISERROR(SEARCH("N/A",P581)))</formula>
    </cfRule>
    <cfRule type="containsText" dxfId="808" priority="6012" operator="containsText" text="Pendente">
      <formula>NOT(ISERROR(SEARCH("Pendente",P581)))</formula>
    </cfRule>
    <cfRule type="containsText" dxfId="807" priority="6013" operator="containsText" text="Finalizado">
      <formula>NOT(ISERROR(SEARCH("Finalizado",P581)))</formula>
    </cfRule>
    <cfRule type="containsText" dxfId="806" priority="6014" operator="containsText" text="em andamento">
      <formula>NOT(ISERROR(SEARCH("em andamento",P581)))</formula>
    </cfRule>
    <cfRule type="expression" dxfId="805" priority="6016">
      <formula>$H581="CÉLULA CONSTRUTIVA"</formula>
    </cfRule>
    <cfRule type="expression" dxfId="804" priority="6017">
      <formula>$H581="ETAPA"</formula>
    </cfRule>
    <cfRule type="containsText" dxfId="803" priority="6018" operator="containsText" text="Lançado">
      <formula>NOT(ISERROR(SEARCH("Lançado",P581)))</formula>
    </cfRule>
    <cfRule type="containsText" dxfId="802" priority="6019" operator="containsText" text="N/A">
      <formula>NOT(ISERROR(SEARCH("N/A",P581)))</formula>
    </cfRule>
    <cfRule type="containsText" dxfId="801" priority="6020" operator="containsText" text="Pendente">
      <formula>NOT(ISERROR(SEARCH("Pendente",P581)))</formula>
    </cfRule>
    <cfRule type="containsText" dxfId="800" priority="6021" operator="containsText" text="Finalizado">
      <formula>NOT(ISERROR(SEARCH("Finalizado",P581)))</formula>
    </cfRule>
    <cfRule type="containsText" dxfId="799" priority="6022" operator="containsText" text="em andamento">
      <formula>NOT(ISERROR(SEARCH("em andamento",P581)))</formula>
    </cfRule>
  </conditionalFormatting>
  <conditionalFormatting sqref="P582">
    <cfRule type="containsText" dxfId="798" priority="4356" operator="containsText" text="Lançado">
      <formula>NOT(ISERROR(SEARCH("Lançado",P582)))</formula>
    </cfRule>
    <cfRule type="containsText" dxfId="797" priority="4357" operator="containsText" text="N/A">
      <formula>NOT(ISERROR(SEARCH("N/A",P582)))</formula>
    </cfRule>
    <cfRule type="containsText" dxfId="796" priority="4358" operator="containsText" text="Pendente">
      <formula>NOT(ISERROR(SEARCH("Pendente",P582)))</formula>
    </cfRule>
    <cfRule type="containsText" dxfId="795" priority="4359" operator="containsText" text="Finalizado">
      <formula>NOT(ISERROR(SEARCH("Finalizado",P582)))</formula>
    </cfRule>
    <cfRule type="containsText" dxfId="794" priority="4360" operator="containsText" text="em andamento">
      <formula>NOT(ISERROR(SEARCH("em andamento",P582)))</formula>
    </cfRule>
    <cfRule type="containsText" dxfId="793" priority="4361" operator="containsText" text="Lançado">
      <formula>NOT(ISERROR(SEARCH("Lançado",P582)))</formula>
    </cfRule>
    <cfRule type="containsText" dxfId="792" priority="4362" operator="containsText" text="N/A">
      <formula>NOT(ISERROR(SEARCH("N/A",P582)))</formula>
    </cfRule>
    <cfRule type="containsText" dxfId="791" priority="4363" operator="containsText" text="Pendente">
      <formula>NOT(ISERROR(SEARCH("Pendente",P582)))</formula>
    </cfRule>
    <cfRule type="containsText" dxfId="790" priority="4364" operator="containsText" text="Finalizado">
      <formula>NOT(ISERROR(SEARCH("Finalizado",P582)))</formula>
    </cfRule>
    <cfRule type="containsText" dxfId="789" priority="4365" operator="containsText" text="em andamento">
      <formula>NOT(ISERROR(SEARCH("em andamento",P582)))</formula>
    </cfRule>
  </conditionalFormatting>
  <conditionalFormatting sqref="P584 P580">
    <cfRule type="containsText" dxfId="788" priority="7874" operator="containsText" text="Finalizado">
      <formula>NOT(ISERROR(SEARCH("Finalizado",P580)))</formula>
    </cfRule>
  </conditionalFormatting>
  <conditionalFormatting sqref="P584">
    <cfRule type="containsText" dxfId="787" priority="7871" operator="containsText" text="Lançado">
      <formula>NOT(ISERROR(SEARCH("Lançado",P584)))</formula>
    </cfRule>
    <cfRule type="containsText" dxfId="786" priority="7872" operator="containsText" text="N/A">
      <formula>NOT(ISERROR(SEARCH("N/A",P584)))</formula>
    </cfRule>
    <cfRule type="containsText" dxfId="785" priority="7873" operator="containsText" text="Pendente">
      <formula>NOT(ISERROR(SEARCH("Pendente",P584)))</formula>
    </cfRule>
  </conditionalFormatting>
  <conditionalFormatting sqref="P585">
    <cfRule type="expression" dxfId="784" priority="6023">
      <formula>$H585="SUBETAPA"</formula>
    </cfRule>
    <cfRule type="expression" dxfId="783" priority="6024">
      <formula>$H585="CÉLULA CONSTRUTIVA"</formula>
    </cfRule>
    <cfRule type="expression" dxfId="782" priority="6025">
      <formula>$H585="ETAPA"</formula>
    </cfRule>
    <cfRule type="containsText" dxfId="781" priority="6026" operator="containsText" text="Lançado">
      <formula>NOT(ISERROR(SEARCH("Lançado",P585)))</formula>
    </cfRule>
    <cfRule type="containsText" dxfId="780" priority="6027" operator="containsText" text="N/A">
      <formula>NOT(ISERROR(SEARCH("N/A",P585)))</formula>
    </cfRule>
    <cfRule type="containsText" dxfId="779" priority="6028" operator="containsText" text="Pendente">
      <formula>NOT(ISERROR(SEARCH("Pendente",P585)))</formula>
    </cfRule>
    <cfRule type="containsText" dxfId="778" priority="6029" operator="containsText" text="Finalizado">
      <formula>NOT(ISERROR(SEARCH("Finalizado",P585)))</formula>
    </cfRule>
    <cfRule type="containsText" dxfId="777" priority="6030" operator="containsText" text="em andamento">
      <formula>NOT(ISERROR(SEARCH("em andamento",P585)))</formula>
    </cfRule>
    <cfRule type="containsText" dxfId="776" priority="6031" operator="containsText" text="Lançado">
      <formula>NOT(ISERROR(SEARCH("Lançado",P585)))</formula>
    </cfRule>
    <cfRule type="containsText" dxfId="775" priority="6032" operator="containsText" text="N/A">
      <formula>NOT(ISERROR(SEARCH("N/A",P585)))</formula>
    </cfRule>
    <cfRule type="containsText" dxfId="774" priority="6033" operator="containsText" text="Pendente">
      <formula>NOT(ISERROR(SEARCH("Pendente",P585)))</formula>
    </cfRule>
    <cfRule type="containsText" dxfId="773" priority="6034" operator="containsText" text="Finalizado">
      <formula>NOT(ISERROR(SEARCH("Finalizado",P585)))</formula>
    </cfRule>
    <cfRule type="containsText" dxfId="772" priority="6035" operator="containsText" text="em andamento">
      <formula>NOT(ISERROR(SEARCH("em andamento",P585)))</formula>
    </cfRule>
    <cfRule type="expression" dxfId="771" priority="6037">
      <formula>$H585="CÉLULA CONSTRUTIVA"</formula>
    </cfRule>
    <cfRule type="expression" dxfId="770" priority="6038">
      <formula>$H585="ETAPA"</formula>
    </cfRule>
    <cfRule type="containsText" dxfId="769" priority="6039" operator="containsText" text="Lançado">
      <formula>NOT(ISERROR(SEARCH("Lançado",P585)))</formula>
    </cfRule>
    <cfRule type="containsText" dxfId="768" priority="6040" operator="containsText" text="N/A">
      <formula>NOT(ISERROR(SEARCH("N/A",P585)))</formula>
    </cfRule>
    <cfRule type="containsText" dxfId="767" priority="6041" operator="containsText" text="Pendente">
      <formula>NOT(ISERROR(SEARCH("Pendente",P585)))</formula>
    </cfRule>
    <cfRule type="containsText" dxfId="766" priority="6042" operator="containsText" text="Finalizado">
      <formula>NOT(ISERROR(SEARCH("Finalizado",P585)))</formula>
    </cfRule>
    <cfRule type="containsText" dxfId="765" priority="6043" operator="containsText" text="em andamento">
      <formula>NOT(ISERROR(SEARCH("em andamento",P585)))</formula>
    </cfRule>
  </conditionalFormatting>
  <conditionalFormatting sqref="P586">
    <cfRule type="containsText" dxfId="764" priority="7728" operator="containsText" text="Lançado">
      <formula>NOT(ISERROR(SEARCH("Lançado",P586)))</formula>
    </cfRule>
    <cfRule type="containsText" dxfId="763" priority="7729" operator="containsText" text="N/A">
      <formula>NOT(ISERROR(SEARCH("N/A",P586)))</formula>
    </cfRule>
    <cfRule type="containsText" dxfId="762" priority="7730" operator="containsText" text="Pendente">
      <formula>NOT(ISERROR(SEARCH("Pendente",P586)))</formula>
    </cfRule>
    <cfRule type="containsText" dxfId="761" priority="7731" operator="containsText" text="Finalizado">
      <formula>NOT(ISERROR(SEARCH("Finalizado",P586)))</formula>
    </cfRule>
    <cfRule type="containsText" dxfId="760" priority="7732" operator="containsText" text="em andamento">
      <formula>NOT(ISERROR(SEARCH("em andamento",P586)))</formula>
    </cfRule>
  </conditionalFormatting>
  <conditionalFormatting sqref="P587 P467:P468 P510:P511 P515:P518 P552:P554">
    <cfRule type="expression" dxfId="759" priority="1660">
      <formula>$H467="SUBETAPA"</formula>
    </cfRule>
    <cfRule type="expression" dxfId="758" priority="1661">
      <formula>$H467="CÉLULA CONSTRUTIVA"</formula>
    </cfRule>
    <cfRule type="expression" dxfId="757" priority="1662">
      <formula>$H467="ETAPA"</formula>
    </cfRule>
    <cfRule type="containsText" dxfId="756" priority="1665" operator="containsText" text="Pendente">
      <formula>NOT(ISERROR(SEARCH("Pendente",P467)))</formula>
    </cfRule>
    <cfRule type="containsText" dxfId="755" priority="1666" operator="containsText" text="Finalizado">
      <formula>NOT(ISERROR(SEARCH("Finalizado",P467)))</formula>
    </cfRule>
    <cfRule type="containsText" dxfId="754" priority="1667" operator="containsText" text="em andamento">
      <formula>NOT(ISERROR(SEARCH("em andamento",P467)))</formula>
    </cfRule>
    <cfRule type="containsText" dxfId="753" priority="1670" operator="containsText" text="Pendente">
      <formula>NOT(ISERROR(SEARCH("Pendente",P467)))</formula>
    </cfRule>
    <cfRule type="containsText" dxfId="752" priority="1671" operator="containsText" text="Finalizado">
      <formula>NOT(ISERROR(SEARCH("Finalizado",P467)))</formula>
    </cfRule>
    <cfRule type="containsText" dxfId="751" priority="1672" operator="containsText" text="em andamento">
      <formula>NOT(ISERROR(SEARCH("em andamento",P467)))</formula>
    </cfRule>
    <cfRule type="expression" dxfId="750" priority="1674">
      <formula>$H467="CÉLULA CONSTRUTIVA"</formula>
    </cfRule>
    <cfRule type="expression" dxfId="749" priority="1675">
      <formula>$H467="ETAPA"</formula>
    </cfRule>
    <cfRule type="containsText" dxfId="748" priority="1678" operator="containsText" text="Pendente">
      <formula>NOT(ISERROR(SEARCH("Pendente",P467)))</formula>
    </cfRule>
    <cfRule type="containsText" dxfId="747" priority="1679" operator="containsText" text="Finalizado">
      <formula>NOT(ISERROR(SEARCH("Finalizado",P467)))</formula>
    </cfRule>
    <cfRule type="containsText" dxfId="746" priority="1680" operator="containsText" text="em andamento">
      <formula>NOT(ISERROR(SEARCH("em andamento",P467)))</formula>
    </cfRule>
  </conditionalFormatting>
  <conditionalFormatting sqref="P588:P589 P496 P605">
    <cfRule type="expression" dxfId="745" priority="7769">
      <formula>$H496="SUBETAPA"</formula>
    </cfRule>
  </conditionalFormatting>
  <conditionalFormatting sqref="P595">
    <cfRule type="containsText" dxfId="744" priority="6662" operator="containsText" text="Lançado">
      <formula>NOT(ISERROR(SEARCH("Lançado",P595)))</formula>
    </cfRule>
    <cfRule type="containsText" dxfId="743" priority="6663" operator="containsText" text="N/A">
      <formula>NOT(ISERROR(SEARCH("N/A",P595)))</formula>
    </cfRule>
    <cfRule type="containsText" dxfId="742" priority="6664" operator="containsText" text="Pendente">
      <formula>NOT(ISERROR(SEARCH("Pendente",P595)))</formula>
    </cfRule>
    <cfRule type="containsText" dxfId="741" priority="6665" operator="containsText" text="Finalizado">
      <formula>NOT(ISERROR(SEARCH("Finalizado",P595)))</formula>
    </cfRule>
    <cfRule type="containsText" dxfId="740" priority="6666" operator="containsText" text="em andamento">
      <formula>NOT(ISERROR(SEARCH("em andamento",P595)))</formula>
    </cfRule>
    <cfRule type="containsText" dxfId="739" priority="6668" operator="containsText" text="Lançado">
      <formula>NOT(ISERROR(SEARCH("Lançado",P595)))</formula>
    </cfRule>
    <cfRule type="containsText" dxfId="738" priority="6669" operator="containsText" text="N/A">
      <formula>NOT(ISERROR(SEARCH("N/A",P595)))</formula>
    </cfRule>
    <cfRule type="containsText" dxfId="737" priority="6670" operator="containsText" text="Pendente">
      <formula>NOT(ISERROR(SEARCH("Pendente",P595)))</formula>
    </cfRule>
    <cfRule type="containsText" dxfId="736" priority="6671" operator="containsText" text="Finalizado">
      <formula>NOT(ISERROR(SEARCH("Finalizado",P595)))</formula>
    </cfRule>
    <cfRule type="containsText" dxfId="735" priority="6672" operator="containsText" text="em andamento">
      <formula>NOT(ISERROR(SEARCH("em andamento",P595)))</formula>
    </cfRule>
  </conditionalFormatting>
  <conditionalFormatting sqref="P596">
    <cfRule type="expression" dxfId="734" priority="6086">
      <formula>$H596="SUBETAPA"</formula>
    </cfRule>
    <cfRule type="expression" dxfId="733" priority="6087">
      <formula>$H596="CÉLULA CONSTRUTIVA"</formula>
    </cfRule>
    <cfRule type="expression" dxfId="732" priority="6088">
      <formula>$H596="ETAPA"</formula>
    </cfRule>
    <cfRule type="containsText" dxfId="731" priority="6089" operator="containsText" text="Lançado">
      <formula>NOT(ISERROR(SEARCH("Lançado",P596)))</formula>
    </cfRule>
    <cfRule type="containsText" dxfId="730" priority="6090" operator="containsText" text="N/A">
      <formula>NOT(ISERROR(SEARCH("N/A",P596)))</formula>
    </cfRule>
    <cfRule type="containsText" dxfId="729" priority="6091" operator="containsText" text="Pendente">
      <formula>NOT(ISERROR(SEARCH("Pendente",P596)))</formula>
    </cfRule>
    <cfRule type="containsText" dxfId="728" priority="6092" operator="containsText" text="Finalizado">
      <formula>NOT(ISERROR(SEARCH("Finalizado",P596)))</formula>
    </cfRule>
    <cfRule type="containsText" dxfId="727" priority="6093" operator="containsText" text="em andamento">
      <formula>NOT(ISERROR(SEARCH("em andamento",P596)))</formula>
    </cfRule>
    <cfRule type="containsText" dxfId="726" priority="6094" operator="containsText" text="Lançado">
      <formula>NOT(ISERROR(SEARCH("Lançado",P596)))</formula>
    </cfRule>
    <cfRule type="containsText" dxfId="725" priority="6095" operator="containsText" text="N/A">
      <formula>NOT(ISERROR(SEARCH("N/A",P596)))</formula>
    </cfRule>
    <cfRule type="containsText" dxfId="724" priority="6096" operator="containsText" text="Pendente">
      <formula>NOT(ISERROR(SEARCH("Pendente",P596)))</formula>
    </cfRule>
    <cfRule type="containsText" dxfId="723" priority="6097" operator="containsText" text="Finalizado">
      <formula>NOT(ISERROR(SEARCH("Finalizado",P596)))</formula>
    </cfRule>
    <cfRule type="containsText" dxfId="722" priority="6098" operator="containsText" text="em andamento">
      <formula>NOT(ISERROR(SEARCH("em andamento",P596)))</formula>
    </cfRule>
    <cfRule type="expression" dxfId="721" priority="6100">
      <formula>$H596="CÉLULA CONSTRUTIVA"</formula>
    </cfRule>
    <cfRule type="expression" dxfId="720" priority="6101">
      <formula>$H596="ETAPA"</formula>
    </cfRule>
    <cfRule type="containsText" dxfId="719" priority="6102" operator="containsText" text="Lançado">
      <formula>NOT(ISERROR(SEARCH("Lançado",P596)))</formula>
    </cfRule>
    <cfRule type="containsText" dxfId="718" priority="6103" operator="containsText" text="N/A">
      <formula>NOT(ISERROR(SEARCH("N/A",P596)))</formula>
    </cfRule>
    <cfRule type="containsText" dxfId="717" priority="6104" operator="containsText" text="Pendente">
      <formula>NOT(ISERROR(SEARCH("Pendente",P596)))</formula>
    </cfRule>
    <cfRule type="containsText" dxfId="716" priority="6105" operator="containsText" text="Finalizado">
      <formula>NOT(ISERROR(SEARCH("Finalizado",P596)))</formula>
    </cfRule>
    <cfRule type="containsText" dxfId="715" priority="6106" operator="containsText" text="em andamento">
      <formula>NOT(ISERROR(SEARCH("em andamento",P596)))</formula>
    </cfRule>
  </conditionalFormatting>
  <conditionalFormatting sqref="P598">
    <cfRule type="expression" dxfId="714" priority="6107">
      <formula>$H598="SUBETAPA"</formula>
    </cfRule>
    <cfRule type="expression" dxfId="713" priority="6108">
      <formula>$H598="CÉLULA CONSTRUTIVA"</formula>
    </cfRule>
    <cfRule type="expression" dxfId="712" priority="6109">
      <formula>$H598="ETAPA"</formula>
    </cfRule>
    <cfRule type="containsText" dxfId="711" priority="6110" operator="containsText" text="Lançado">
      <formula>NOT(ISERROR(SEARCH("Lançado",P598)))</formula>
    </cfRule>
    <cfRule type="containsText" dxfId="710" priority="6111" operator="containsText" text="N/A">
      <formula>NOT(ISERROR(SEARCH("N/A",P598)))</formula>
    </cfRule>
    <cfRule type="containsText" dxfId="709" priority="6112" operator="containsText" text="Pendente">
      <formula>NOT(ISERROR(SEARCH("Pendente",P598)))</formula>
    </cfRule>
    <cfRule type="containsText" dxfId="708" priority="6113" operator="containsText" text="Finalizado">
      <formula>NOT(ISERROR(SEARCH("Finalizado",P598)))</formula>
    </cfRule>
    <cfRule type="containsText" dxfId="707" priority="6114" operator="containsText" text="em andamento">
      <formula>NOT(ISERROR(SEARCH("em andamento",P598)))</formula>
    </cfRule>
    <cfRule type="containsText" dxfId="706" priority="6115" operator="containsText" text="Lançado">
      <formula>NOT(ISERROR(SEARCH("Lançado",P598)))</formula>
    </cfRule>
    <cfRule type="containsText" dxfId="705" priority="6116" operator="containsText" text="N/A">
      <formula>NOT(ISERROR(SEARCH("N/A",P598)))</formula>
    </cfRule>
    <cfRule type="containsText" dxfId="704" priority="6117" operator="containsText" text="Pendente">
      <formula>NOT(ISERROR(SEARCH("Pendente",P598)))</formula>
    </cfRule>
    <cfRule type="containsText" dxfId="703" priority="6118" operator="containsText" text="Finalizado">
      <formula>NOT(ISERROR(SEARCH("Finalizado",P598)))</formula>
    </cfRule>
    <cfRule type="containsText" dxfId="702" priority="6119" operator="containsText" text="em andamento">
      <formula>NOT(ISERROR(SEARCH("em andamento",P598)))</formula>
    </cfRule>
    <cfRule type="expression" dxfId="701" priority="6121">
      <formula>$H598="CÉLULA CONSTRUTIVA"</formula>
    </cfRule>
    <cfRule type="expression" dxfId="700" priority="6122">
      <formula>$H598="ETAPA"</formula>
    </cfRule>
    <cfRule type="containsText" dxfId="699" priority="6123" operator="containsText" text="Lançado">
      <formula>NOT(ISERROR(SEARCH("Lançado",P598)))</formula>
    </cfRule>
    <cfRule type="containsText" dxfId="698" priority="6124" operator="containsText" text="N/A">
      <formula>NOT(ISERROR(SEARCH("N/A",P598)))</formula>
    </cfRule>
    <cfRule type="containsText" dxfId="697" priority="6125" operator="containsText" text="Pendente">
      <formula>NOT(ISERROR(SEARCH("Pendente",P598)))</formula>
    </cfRule>
    <cfRule type="containsText" dxfId="696" priority="6126" operator="containsText" text="Finalizado">
      <formula>NOT(ISERROR(SEARCH("Finalizado",P598)))</formula>
    </cfRule>
    <cfRule type="containsText" dxfId="695" priority="6127" operator="containsText" text="em andamento">
      <formula>NOT(ISERROR(SEARCH("em andamento",P598)))</formula>
    </cfRule>
  </conditionalFormatting>
  <conditionalFormatting sqref="P600 P602">
    <cfRule type="expression" dxfId="694" priority="6128">
      <formula>$H600="SUBETAPA"</formula>
    </cfRule>
    <cfRule type="expression" dxfId="693" priority="6129">
      <formula>$H600="CÉLULA CONSTRUTIVA"</formula>
    </cfRule>
    <cfRule type="expression" dxfId="692" priority="6130">
      <formula>$H600="ETAPA"</formula>
    </cfRule>
    <cfRule type="containsText" dxfId="691" priority="6131" operator="containsText" text="Lançado">
      <formula>NOT(ISERROR(SEARCH("Lançado",P600)))</formula>
    </cfRule>
    <cfRule type="containsText" dxfId="690" priority="6132" operator="containsText" text="N/A">
      <formula>NOT(ISERROR(SEARCH("N/A",P600)))</formula>
    </cfRule>
    <cfRule type="containsText" dxfId="689" priority="6133" operator="containsText" text="Pendente">
      <formula>NOT(ISERROR(SEARCH("Pendente",P600)))</formula>
    </cfRule>
    <cfRule type="containsText" dxfId="688" priority="6134" operator="containsText" text="Finalizado">
      <formula>NOT(ISERROR(SEARCH("Finalizado",P600)))</formula>
    </cfRule>
    <cfRule type="containsText" dxfId="687" priority="6135" operator="containsText" text="em andamento">
      <formula>NOT(ISERROR(SEARCH("em andamento",P600)))</formula>
    </cfRule>
    <cfRule type="containsText" dxfId="686" priority="6136" operator="containsText" text="Lançado">
      <formula>NOT(ISERROR(SEARCH("Lançado",P600)))</formula>
    </cfRule>
    <cfRule type="containsText" dxfId="685" priority="6137" operator="containsText" text="N/A">
      <formula>NOT(ISERROR(SEARCH("N/A",P600)))</formula>
    </cfRule>
    <cfRule type="containsText" dxfId="684" priority="6138" operator="containsText" text="Pendente">
      <formula>NOT(ISERROR(SEARCH("Pendente",P600)))</formula>
    </cfRule>
    <cfRule type="containsText" dxfId="683" priority="6139" operator="containsText" text="Finalizado">
      <formula>NOT(ISERROR(SEARCH("Finalizado",P600)))</formula>
    </cfRule>
    <cfRule type="containsText" dxfId="682" priority="6140" operator="containsText" text="em andamento">
      <formula>NOT(ISERROR(SEARCH("em andamento",P600)))</formula>
    </cfRule>
    <cfRule type="expression" dxfId="681" priority="6142">
      <formula>$H600="CÉLULA CONSTRUTIVA"</formula>
    </cfRule>
    <cfRule type="expression" dxfId="680" priority="6143">
      <formula>$H600="ETAPA"</formula>
    </cfRule>
    <cfRule type="containsText" dxfId="679" priority="6144" operator="containsText" text="Lançado">
      <formula>NOT(ISERROR(SEARCH("Lançado",P600)))</formula>
    </cfRule>
    <cfRule type="containsText" dxfId="678" priority="6145" operator="containsText" text="N/A">
      <formula>NOT(ISERROR(SEARCH("N/A",P600)))</formula>
    </cfRule>
    <cfRule type="containsText" dxfId="677" priority="6146" operator="containsText" text="Pendente">
      <formula>NOT(ISERROR(SEARCH("Pendente",P600)))</formula>
    </cfRule>
    <cfRule type="containsText" dxfId="676" priority="6147" operator="containsText" text="Finalizado">
      <formula>NOT(ISERROR(SEARCH("Finalizado",P600)))</formula>
    </cfRule>
    <cfRule type="containsText" dxfId="675" priority="6148" operator="containsText" text="em andamento">
      <formula>NOT(ISERROR(SEARCH("em andamento",P600)))</formula>
    </cfRule>
  </conditionalFormatting>
  <conditionalFormatting sqref="P601">
    <cfRule type="containsText" dxfId="674" priority="1371" operator="containsText" text="Lançado">
      <formula>NOT(ISERROR(SEARCH("Lançado",P601)))</formula>
    </cfRule>
    <cfRule type="containsText" dxfId="673" priority="1372" operator="containsText" text="N/A">
      <formula>NOT(ISERROR(SEARCH("N/A",P601)))</formula>
    </cfRule>
    <cfRule type="containsText" dxfId="672" priority="1373" operator="containsText" text="Pendente">
      <formula>NOT(ISERROR(SEARCH("Pendente",P601)))</formula>
    </cfRule>
    <cfRule type="containsText" dxfId="671" priority="1374" operator="containsText" text="Finalizado">
      <formula>NOT(ISERROR(SEARCH("Finalizado",P601)))</formula>
    </cfRule>
    <cfRule type="containsText" dxfId="670" priority="1375" operator="containsText" text="em andamento">
      <formula>NOT(ISERROR(SEARCH("em andamento",P601)))</formula>
    </cfRule>
    <cfRule type="containsText" dxfId="669" priority="1377" operator="containsText" text="Lançado">
      <formula>NOT(ISERROR(SEARCH("Lançado",P601)))</formula>
    </cfRule>
    <cfRule type="containsText" dxfId="668" priority="1378" operator="containsText" text="N/A">
      <formula>NOT(ISERROR(SEARCH("N/A",P601)))</formula>
    </cfRule>
    <cfRule type="containsText" dxfId="667" priority="1379" operator="containsText" text="Pendente">
      <formula>NOT(ISERROR(SEARCH("Pendente",P601)))</formula>
    </cfRule>
    <cfRule type="containsText" dxfId="666" priority="1380" operator="containsText" text="Finalizado">
      <formula>NOT(ISERROR(SEARCH("Finalizado",P601)))</formula>
    </cfRule>
    <cfRule type="containsText" dxfId="665" priority="1381" operator="containsText" text="em andamento">
      <formula>NOT(ISERROR(SEARCH("em andamento",P601)))</formula>
    </cfRule>
  </conditionalFormatting>
  <conditionalFormatting sqref="P603">
    <cfRule type="containsText" dxfId="664" priority="7716" operator="containsText" text="Pendente">
      <formula>NOT(ISERROR(SEARCH("Pendente",P603)))</formula>
    </cfRule>
    <cfRule type="containsText" dxfId="663" priority="7717" operator="containsText" text="Finalizado">
      <formula>NOT(ISERROR(SEARCH("Finalizado",P603)))</formula>
    </cfRule>
    <cfRule type="containsText" dxfId="662" priority="7721" operator="containsText" text="em andamento">
      <formula>NOT(ISERROR(SEARCH("em andamento",P603)))</formula>
    </cfRule>
  </conditionalFormatting>
  <conditionalFormatting sqref="P603:P604">
    <cfRule type="containsText" dxfId="661" priority="6165" operator="containsText" text="Lançado">
      <formula>NOT(ISERROR(SEARCH("Lançado",P603)))</formula>
    </cfRule>
    <cfRule type="containsText" dxfId="660" priority="6166" operator="containsText" text="N/A">
      <formula>NOT(ISERROR(SEARCH("N/A",P603)))</formula>
    </cfRule>
  </conditionalFormatting>
  <conditionalFormatting sqref="P604 P684:P686 P695:P696">
    <cfRule type="expression" dxfId="659" priority="6149">
      <formula>$H604="SUBETAPA"</formula>
    </cfRule>
    <cfRule type="expression" dxfId="658" priority="6150">
      <formula>$H604="CÉLULA CONSTRUTIVA"</formula>
    </cfRule>
    <cfRule type="expression" dxfId="657" priority="6151">
      <formula>$H604="ETAPA"</formula>
    </cfRule>
    <cfRule type="containsText" dxfId="656" priority="6152" operator="containsText" text="Lançado">
      <formula>NOT(ISERROR(SEARCH("Lançado",P604)))</formula>
    </cfRule>
    <cfRule type="containsText" dxfId="655" priority="6153" operator="containsText" text="N/A">
      <formula>NOT(ISERROR(SEARCH("N/A",P604)))</formula>
    </cfRule>
    <cfRule type="containsText" dxfId="654" priority="6154" operator="containsText" text="Pendente">
      <formula>NOT(ISERROR(SEARCH("Pendente",P604)))</formula>
    </cfRule>
    <cfRule type="containsText" dxfId="653" priority="6155" operator="containsText" text="Finalizado">
      <formula>NOT(ISERROR(SEARCH("Finalizado",P604)))</formula>
    </cfRule>
    <cfRule type="containsText" dxfId="652" priority="6156" operator="containsText" text="em andamento">
      <formula>NOT(ISERROR(SEARCH("em andamento",P604)))</formula>
    </cfRule>
    <cfRule type="containsText" dxfId="651" priority="6157" operator="containsText" text="Lançado">
      <formula>NOT(ISERROR(SEARCH("Lançado",P604)))</formula>
    </cfRule>
    <cfRule type="containsText" dxfId="650" priority="6158" operator="containsText" text="N/A">
      <formula>NOT(ISERROR(SEARCH("N/A",P604)))</formula>
    </cfRule>
    <cfRule type="containsText" dxfId="649" priority="6159" operator="containsText" text="Pendente">
      <formula>NOT(ISERROR(SEARCH("Pendente",P604)))</formula>
    </cfRule>
    <cfRule type="containsText" dxfId="648" priority="6160" operator="containsText" text="Finalizado">
      <formula>NOT(ISERROR(SEARCH("Finalizado",P604)))</formula>
    </cfRule>
    <cfRule type="containsText" dxfId="647" priority="6161" operator="containsText" text="em andamento">
      <formula>NOT(ISERROR(SEARCH("em andamento",P604)))</formula>
    </cfRule>
    <cfRule type="expression" dxfId="646" priority="6163">
      <formula>$H604="CÉLULA CONSTRUTIVA"</formula>
    </cfRule>
    <cfRule type="expression" dxfId="645" priority="6164">
      <formula>$H604="ETAPA"</formula>
    </cfRule>
    <cfRule type="containsText" dxfId="644" priority="6167" operator="containsText" text="Pendente">
      <formula>NOT(ISERROR(SEARCH("Pendente",P604)))</formula>
    </cfRule>
    <cfRule type="containsText" dxfId="643" priority="6168" operator="containsText" text="Finalizado">
      <formula>NOT(ISERROR(SEARCH("Finalizado",P604)))</formula>
    </cfRule>
    <cfRule type="containsText" dxfId="642" priority="6169" operator="containsText" text="em andamento">
      <formula>NOT(ISERROR(SEARCH("em andamento",P604)))</formula>
    </cfRule>
  </conditionalFormatting>
  <conditionalFormatting sqref="P605 P588:P589 P496">
    <cfRule type="containsText" dxfId="641" priority="7775" operator="containsText" text="Pendente">
      <formula>NOT(ISERROR(SEARCH("Pendente",P496)))</formula>
    </cfRule>
    <cfRule type="containsText" dxfId="640" priority="7777" operator="containsText" text="em andamento">
      <formula>NOT(ISERROR(SEARCH("em andamento",P496)))</formula>
    </cfRule>
  </conditionalFormatting>
  <conditionalFormatting sqref="P606">
    <cfRule type="containsText" dxfId="639" priority="6207" operator="containsText" text="Lançado">
      <formula>NOT(ISERROR(SEARCH("Lançado",P606)))</formula>
    </cfRule>
    <cfRule type="containsText" dxfId="638" priority="6208" operator="containsText" text="N/A">
      <formula>NOT(ISERROR(SEARCH("N/A",P606)))</formula>
    </cfRule>
    <cfRule type="containsText" dxfId="637" priority="7595" operator="containsText" text="Pendente">
      <formula>NOT(ISERROR(SEARCH("Pendente",P606)))</formula>
    </cfRule>
    <cfRule type="containsText" dxfId="636" priority="7599" operator="containsText" text="Finalizado">
      <formula>NOT(ISERROR(SEARCH("Finalizado",P606)))</formula>
    </cfRule>
    <cfRule type="containsText" dxfId="635" priority="7600" operator="containsText" text="em andamento">
      <formula>NOT(ISERROR(SEARCH("em andamento",P606)))</formula>
    </cfRule>
  </conditionalFormatting>
  <conditionalFormatting sqref="P607">
    <cfRule type="expression" dxfId="634" priority="6234">
      <formula>$H607="CÉLULA CONSTRUTIVA"</formula>
    </cfRule>
    <cfRule type="expression" dxfId="633" priority="6235">
      <formula>$H607="ETAPA"</formula>
    </cfRule>
    <cfRule type="containsText" dxfId="632" priority="6236" operator="containsText" text="Lançado">
      <formula>NOT(ISERROR(SEARCH("Lançado",P607)))</formula>
    </cfRule>
    <cfRule type="containsText" dxfId="631" priority="6237" operator="containsText" text="N/A">
      <formula>NOT(ISERROR(SEARCH("N/A",P607)))</formula>
    </cfRule>
    <cfRule type="containsText" dxfId="630" priority="6238" operator="containsText" text="Pendente">
      <formula>NOT(ISERROR(SEARCH("Pendente",P607)))</formula>
    </cfRule>
    <cfRule type="containsText" dxfId="629" priority="6239" operator="containsText" text="Finalizado">
      <formula>NOT(ISERROR(SEARCH("Finalizado",P607)))</formula>
    </cfRule>
    <cfRule type="containsText" dxfId="628" priority="6240" operator="containsText" text="em andamento">
      <formula>NOT(ISERROR(SEARCH("em andamento",P607)))</formula>
    </cfRule>
    <cfRule type="containsText" dxfId="627" priority="6241" operator="containsText" text="Lançado">
      <formula>NOT(ISERROR(SEARCH("Lançado",P607)))</formula>
    </cfRule>
    <cfRule type="containsText" dxfId="626" priority="6242" operator="containsText" text="N/A">
      <formula>NOT(ISERROR(SEARCH("N/A",P607)))</formula>
    </cfRule>
    <cfRule type="containsText" dxfId="625" priority="6243" operator="containsText" text="Pendente">
      <formula>NOT(ISERROR(SEARCH("Pendente",P607)))</formula>
    </cfRule>
    <cfRule type="containsText" dxfId="624" priority="6244" operator="containsText" text="Finalizado">
      <formula>NOT(ISERROR(SEARCH("Finalizado",P607)))</formula>
    </cfRule>
    <cfRule type="containsText" dxfId="623" priority="6245" operator="containsText" text="em andamento">
      <formula>NOT(ISERROR(SEARCH("em andamento",P607)))</formula>
    </cfRule>
    <cfRule type="expression" dxfId="622" priority="6247">
      <formula>$H607="CÉLULA CONSTRUTIVA"</formula>
    </cfRule>
    <cfRule type="expression" dxfId="621" priority="6248">
      <formula>$H607="ETAPA"</formula>
    </cfRule>
    <cfRule type="containsText" dxfId="620" priority="6249" operator="containsText" text="Lançado">
      <formula>NOT(ISERROR(SEARCH("Lançado",P607)))</formula>
    </cfRule>
    <cfRule type="containsText" dxfId="619" priority="6250" operator="containsText" text="N/A">
      <formula>NOT(ISERROR(SEARCH("N/A",P607)))</formula>
    </cfRule>
    <cfRule type="containsText" dxfId="618" priority="6251" operator="containsText" text="Pendente">
      <formula>NOT(ISERROR(SEARCH("Pendente",P607)))</formula>
    </cfRule>
    <cfRule type="containsText" dxfId="617" priority="6252" operator="containsText" text="Finalizado">
      <formula>NOT(ISERROR(SEARCH("Finalizado",P607)))</formula>
    </cfRule>
    <cfRule type="containsText" dxfId="616" priority="6253" operator="containsText" text="em andamento">
      <formula>NOT(ISERROR(SEARCH("em andamento",P607)))</formula>
    </cfRule>
  </conditionalFormatting>
  <conditionalFormatting sqref="P608">
    <cfRule type="containsText" dxfId="615" priority="7588" operator="containsText" text="Pendente">
      <formula>NOT(ISERROR(SEARCH("Pendente",P608)))</formula>
    </cfRule>
    <cfRule type="containsText" dxfId="614" priority="7589" operator="containsText" text="Finalizado">
      <formula>NOT(ISERROR(SEARCH("Finalizado",P608)))</formula>
    </cfRule>
    <cfRule type="containsText" dxfId="613" priority="7590" operator="containsText" text="em andamento">
      <formula>NOT(ISERROR(SEARCH("em andamento",P608)))</formula>
    </cfRule>
  </conditionalFormatting>
  <conditionalFormatting sqref="P608:P609">
    <cfRule type="containsText" dxfId="612" priority="6291" operator="containsText" text="Lançado">
      <formula>NOT(ISERROR(SEARCH("Lançado",P608)))</formula>
    </cfRule>
    <cfRule type="containsText" dxfId="611" priority="6292" operator="containsText" text="N/A">
      <formula>NOT(ISERROR(SEARCH("N/A",P608)))</formula>
    </cfRule>
  </conditionalFormatting>
  <conditionalFormatting sqref="P609">
    <cfRule type="expression" dxfId="610" priority="6275">
      <formula>$H609="SUBETAPA"</formula>
    </cfRule>
    <cfRule type="expression" dxfId="609" priority="6276">
      <formula>$H609="CÉLULA CONSTRUTIVA"</formula>
    </cfRule>
    <cfRule type="expression" dxfId="608" priority="6277">
      <formula>$H609="ETAPA"</formula>
    </cfRule>
    <cfRule type="containsText" dxfId="607" priority="6278" operator="containsText" text="Lançado">
      <formula>NOT(ISERROR(SEARCH("Lançado",P609)))</formula>
    </cfRule>
    <cfRule type="containsText" dxfId="606" priority="6279" operator="containsText" text="N/A">
      <formula>NOT(ISERROR(SEARCH("N/A",P609)))</formula>
    </cfRule>
    <cfRule type="containsText" dxfId="605" priority="6280" operator="containsText" text="Pendente">
      <formula>NOT(ISERROR(SEARCH("Pendente",P609)))</formula>
    </cfRule>
    <cfRule type="containsText" dxfId="604" priority="6281" operator="containsText" text="Finalizado">
      <formula>NOT(ISERROR(SEARCH("Finalizado",P609)))</formula>
    </cfRule>
    <cfRule type="containsText" dxfId="603" priority="6282" operator="containsText" text="em andamento">
      <formula>NOT(ISERROR(SEARCH("em andamento",P609)))</formula>
    </cfRule>
    <cfRule type="containsText" dxfId="602" priority="6283" operator="containsText" text="Lançado">
      <formula>NOT(ISERROR(SEARCH("Lançado",P609)))</formula>
    </cfRule>
    <cfRule type="containsText" dxfId="601" priority="6284" operator="containsText" text="N/A">
      <formula>NOT(ISERROR(SEARCH("N/A",P609)))</formula>
    </cfRule>
    <cfRule type="containsText" dxfId="600" priority="6285" operator="containsText" text="Pendente">
      <formula>NOT(ISERROR(SEARCH("Pendente",P609)))</formula>
    </cfRule>
    <cfRule type="containsText" dxfId="599" priority="6286" operator="containsText" text="Finalizado">
      <formula>NOT(ISERROR(SEARCH("Finalizado",P609)))</formula>
    </cfRule>
    <cfRule type="containsText" dxfId="598" priority="6287" operator="containsText" text="em andamento">
      <formula>NOT(ISERROR(SEARCH("em andamento",P609)))</formula>
    </cfRule>
    <cfRule type="expression" dxfId="597" priority="6289">
      <formula>$H609="CÉLULA CONSTRUTIVA"</formula>
    </cfRule>
    <cfRule type="expression" dxfId="596" priority="6290">
      <formula>$H609="ETAPA"</formula>
    </cfRule>
    <cfRule type="containsText" dxfId="595" priority="6293" operator="containsText" text="Pendente">
      <formula>NOT(ISERROR(SEARCH("Pendente",P609)))</formula>
    </cfRule>
    <cfRule type="containsText" dxfId="594" priority="6294" operator="containsText" text="Finalizado">
      <formula>NOT(ISERROR(SEARCH("Finalizado",P609)))</formula>
    </cfRule>
    <cfRule type="containsText" dxfId="593" priority="6295" operator="containsText" text="em andamento">
      <formula>NOT(ISERROR(SEARCH("em andamento",P609)))</formula>
    </cfRule>
  </conditionalFormatting>
  <conditionalFormatting sqref="P610">
    <cfRule type="containsText" dxfId="592" priority="7604" operator="containsText" text="Pendente">
      <formula>NOT(ISERROR(SEARCH("Pendente",P610)))</formula>
    </cfRule>
    <cfRule type="containsText" dxfId="591" priority="7605" operator="containsText" text="Finalizado">
      <formula>NOT(ISERROR(SEARCH("Finalizado",P610)))</formula>
    </cfRule>
    <cfRule type="containsText" dxfId="590" priority="7606" operator="containsText" text="em andamento">
      <formula>NOT(ISERROR(SEARCH("em andamento",P610)))</formula>
    </cfRule>
  </conditionalFormatting>
  <conditionalFormatting sqref="P610:P613">
    <cfRule type="containsText" dxfId="589" priority="6312" operator="containsText" text="Lançado">
      <formula>NOT(ISERROR(SEARCH("Lançado",P610)))</formula>
    </cfRule>
    <cfRule type="containsText" dxfId="588" priority="6313" operator="containsText" text="N/A">
      <formula>NOT(ISERROR(SEARCH("N/A",P610)))</formula>
    </cfRule>
  </conditionalFormatting>
  <conditionalFormatting sqref="P611:P612">
    <cfRule type="containsText" dxfId="587" priority="7550" operator="containsText" text="Pendente">
      <formula>NOT(ISERROR(SEARCH("Pendente",P611)))</formula>
    </cfRule>
    <cfRule type="containsText" dxfId="586" priority="7551" operator="containsText" text="Finalizado">
      <formula>NOT(ISERROR(SEARCH("Finalizado",P611)))</formula>
    </cfRule>
    <cfRule type="containsText" dxfId="585" priority="7552" operator="containsText" text="em andamento">
      <formula>NOT(ISERROR(SEARCH("em andamento",P611)))</formula>
    </cfRule>
  </conditionalFormatting>
  <conditionalFormatting sqref="P612">
    <cfRule type="expression" dxfId="584" priority="7555">
      <formula>$H612="SUBETAPA"</formula>
    </cfRule>
    <cfRule type="expression" dxfId="583" priority="7556">
      <formula>$H612="CÉLULA CONSTRUTIVA"</formula>
    </cfRule>
    <cfRule type="containsText" dxfId="582" priority="7559" operator="containsText" text="Lançado">
      <formula>NOT(ISERROR(SEARCH("Lançado",P612)))</formula>
    </cfRule>
    <cfRule type="containsText" dxfId="581" priority="7560" operator="containsText" text="N/A">
      <formula>NOT(ISERROR(SEARCH("N/A",P612)))</formula>
    </cfRule>
    <cfRule type="containsText" dxfId="580" priority="7561" operator="containsText" text="Pendente">
      <formula>NOT(ISERROR(SEARCH("Pendente",P612)))</formula>
    </cfRule>
    <cfRule type="containsText" dxfId="579" priority="7562" operator="containsText" text="Finalizado">
      <formula>NOT(ISERROR(SEARCH("Finalizado",P612)))</formula>
    </cfRule>
    <cfRule type="containsText" dxfId="578" priority="7563" operator="containsText" text="em andamento">
      <formula>NOT(ISERROR(SEARCH("em andamento",P612)))</formula>
    </cfRule>
  </conditionalFormatting>
  <conditionalFormatting sqref="P613">
    <cfRule type="expression" dxfId="577" priority="6296">
      <formula>$H613="SUBETAPA"</formula>
    </cfRule>
    <cfRule type="expression" dxfId="576" priority="6297">
      <formula>$H613="CÉLULA CONSTRUTIVA"</formula>
    </cfRule>
    <cfRule type="expression" dxfId="575" priority="6298">
      <formula>$H613="ETAPA"</formula>
    </cfRule>
    <cfRule type="containsText" dxfId="574" priority="6299" operator="containsText" text="Lançado">
      <formula>NOT(ISERROR(SEARCH("Lançado",P613)))</formula>
    </cfRule>
    <cfRule type="containsText" dxfId="573" priority="6300" operator="containsText" text="N/A">
      <formula>NOT(ISERROR(SEARCH("N/A",P613)))</formula>
    </cfRule>
    <cfRule type="containsText" dxfId="572" priority="6301" operator="containsText" text="Pendente">
      <formula>NOT(ISERROR(SEARCH("Pendente",P613)))</formula>
    </cfRule>
    <cfRule type="containsText" dxfId="571" priority="6302" operator="containsText" text="Finalizado">
      <formula>NOT(ISERROR(SEARCH("Finalizado",P613)))</formula>
    </cfRule>
    <cfRule type="containsText" dxfId="570" priority="6303" operator="containsText" text="em andamento">
      <formula>NOT(ISERROR(SEARCH("em andamento",P613)))</formula>
    </cfRule>
    <cfRule type="containsText" dxfId="569" priority="6304" operator="containsText" text="Lançado">
      <formula>NOT(ISERROR(SEARCH("Lançado",P613)))</formula>
    </cfRule>
    <cfRule type="containsText" dxfId="568" priority="6305" operator="containsText" text="N/A">
      <formula>NOT(ISERROR(SEARCH("N/A",P613)))</formula>
    </cfRule>
    <cfRule type="containsText" dxfId="567" priority="6306" operator="containsText" text="Pendente">
      <formula>NOT(ISERROR(SEARCH("Pendente",P613)))</formula>
    </cfRule>
    <cfRule type="containsText" dxfId="566" priority="6307" operator="containsText" text="Finalizado">
      <formula>NOT(ISERROR(SEARCH("Finalizado",P613)))</formula>
    </cfRule>
    <cfRule type="containsText" dxfId="565" priority="6308" operator="containsText" text="em andamento">
      <formula>NOT(ISERROR(SEARCH("em andamento",P613)))</formula>
    </cfRule>
    <cfRule type="expression" dxfId="564" priority="6310">
      <formula>$H613="CÉLULA CONSTRUTIVA"</formula>
    </cfRule>
    <cfRule type="expression" dxfId="563" priority="6311">
      <formula>$H613="ETAPA"</formula>
    </cfRule>
    <cfRule type="containsText" dxfId="562" priority="6314" operator="containsText" text="Pendente">
      <formula>NOT(ISERROR(SEARCH("Pendente",P613)))</formula>
    </cfRule>
    <cfRule type="containsText" dxfId="561" priority="6315" operator="containsText" text="Finalizado">
      <formula>NOT(ISERROR(SEARCH("Finalizado",P613)))</formula>
    </cfRule>
    <cfRule type="containsText" dxfId="560" priority="6316" operator="containsText" text="em andamento">
      <formula>NOT(ISERROR(SEARCH("em andamento",P613)))</formula>
    </cfRule>
  </conditionalFormatting>
  <conditionalFormatting sqref="P615">
    <cfRule type="expression" dxfId="559" priority="6317">
      <formula>$H615="SUBETAPA"</formula>
    </cfRule>
    <cfRule type="expression" dxfId="558" priority="6318">
      <formula>$H615="CÉLULA CONSTRUTIVA"</formula>
    </cfRule>
    <cfRule type="expression" dxfId="557" priority="6319">
      <formula>$H615="ETAPA"</formula>
    </cfRule>
    <cfRule type="containsText" dxfId="556" priority="6320" operator="containsText" text="Lançado">
      <formula>NOT(ISERROR(SEARCH("Lançado",P615)))</formula>
    </cfRule>
    <cfRule type="containsText" dxfId="555" priority="6321" operator="containsText" text="N/A">
      <formula>NOT(ISERROR(SEARCH("N/A",P615)))</formula>
    </cfRule>
    <cfRule type="containsText" dxfId="554" priority="6322" operator="containsText" text="Pendente">
      <formula>NOT(ISERROR(SEARCH("Pendente",P615)))</formula>
    </cfRule>
    <cfRule type="containsText" dxfId="553" priority="6323" operator="containsText" text="Finalizado">
      <formula>NOT(ISERROR(SEARCH("Finalizado",P615)))</formula>
    </cfRule>
    <cfRule type="containsText" dxfId="552" priority="6324" operator="containsText" text="em andamento">
      <formula>NOT(ISERROR(SEARCH("em andamento",P615)))</formula>
    </cfRule>
    <cfRule type="containsText" dxfId="551" priority="6325" operator="containsText" text="Lançado">
      <formula>NOT(ISERROR(SEARCH("Lançado",P615)))</formula>
    </cfRule>
    <cfRule type="containsText" dxfId="550" priority="6326" operator="containsText" text="N/A">
      <formula>NOT(ISERROR(SEARCH("N/A",P615)))</formula>
    </cfRule>
    <cfRule type="containsText" dxfId="549" priority="6327" operator="containsText" text="Pendente">
      <formula>NOT(ISERROR(SEARCH("Pendente",P615)))</formula>
    </cfRule>
    <cfRule type="containsText" dxfId="548" priority="6328" operator="containsText" text="Finalizado">
      <formula>NOT(ISERROR(SEARCH("Finalizado",P615)))</formula>
    </cfRule>
    <cfRule type="containsText" dxfId="547" priority="6329" operator="containsText" text="em andamento">
      <formula>NOT(ISERROR(SEARCH("em andamento",P615)))</formula>
    </cfRule>
    <cfRule type="expression" dxfId="546" priority="6331">
      <formula>$H615="CÉLULA CONSTRUTIVA"</formula>
    </cfRule>
    <cfRule type="expression" dxfId="545" priority="6332">
      <formula>$H615="ETAPA"</formula>
    </cfRule>
    <cfRule type="containsText" dxfId="544" priority="6333" operator="containsText" text="Lançado">
      <formula>NOT(ISERROR(SEARCH("Lançado",P615)))</formula>
    </cfRule>
    <cfRule type="containsText" dxfId="543" priority="6334" operator="containsText" text="N/A">
      <formula>NOT(ISERROR(SEARCH("N/A",P615)))</formula>
    </cfRule>
    <cfRule type="containsText" dxfId="542" priority="6335" operator="containsText" text="Pendente">
      <formula>NOT(ISERROR(SEARCH("Pendente",P615)))</formula>
    </cfRule>
    <cfRule type="containsText" dxfId="541" priority="6336" operator="containsText" text="Finalizado">
      <formula>NOT(ISERROR(SEARCH("Finalizado",P615)))</formula>
    </cfRule>
    <cfRule type="containsText" dxfId="540" priority="6337" operator="containsText" text="em andamento">
      <formula>NOT(ISERROR(SEARCH("em andamento",P615)))</formula>
    </cfRule>
  </conditionalFormatting>
  <conditionalFormatting sqref="P616 P605 P618 P719:P725 P631:P633 P727">
    <cfRule type="containsText" dxfId="539" priority="7851" operator="containsText" text="em andamento">
      <formula>NOT(ISERROR(SEARCH("em andamento",P605)))</formula>
    </cfRule>
  </conditionalFormatting>
  <conditionalFormatting sqref="P616 P618 P631:P633 P719:P725 P727 P605">
    <cfRule type="containsText" dxfId="538" priority="7850" operator="containsText" text="Finalizado">
      <formula>NOT(ISERROR(SEARCH("Finalizado",P605)))</formula>
    </cfRule>
  </conditionalFormatting>
  <conditionalFormatting sqref="P617">
    <cfRule type="expression" dxfId="537" priority="6338">
      <formula>$H617="SUBETAPA"</formula>
    </cfRule>
    <cfRule type="expression" dxfId="536" priority="6339">
      <formula>$H617="CÉLULA CONSTRUTIVA"</formula>
    </cfRule>
    <cfRule type="expression" dxfId="535" priority="6340">
      <formula>$H617="ETAPA"</formula>
    </cfRule>
    <cfRule type="containsText" dxfId="534" priority="6341" operator="containsText" text="Lançado">
      <formula>NOT(ISERROR(SEARCH("Lançado",P617)))</formula>
    </cfRule>
    <cfRule type="containsText" dxfId="533" priority="6342" operator="containsText" text="N/A">
      <formula>NOT(ISERROR(SEARCH("N/A",P617)))</formula>
    </cfRule>
    <cfRule type="containsText" dxfId="532" priority="6343" operator="containsText" text="Pendente">
      <formula>NOT(ISERROR(SEARCH("Pendente",P617)))</formula>
    </cfRule>
    <cfRule type="containsText" dxfId="531" priority="6344" operator="containsText" text="Finalizado">
      <formula>NOT(ISERROR(SEARCH("Finalizado",P617)))</formula>
    </cfRule>
    <cfRule type="containsText" dxfId="530" priority="6345" operator="containsText" text="em andamento">
      <formula>NOT(ISERROR(SEARCH("em andamento",P617)))</formula>
    </cfRule>
    <cfRule type="containsText" dxfId="529" priority="6346" operator="containsText" text="Lançado">
      <formula>NOT(ISERROR(SEARCH("Lançado",P617)))</formula>
    </cfRule>
    <cfRule type="containsText" dxfId="528" priority="6347" operator="containsText" text="N/A">
      <formula>NOT(ISERROR(SEARCH("N/A",P617)))</formula>
    </cfRule>
    <cfRule type="containsText" dxfId="527" priority="6348" operator="containsText" text="Pendente">
      <formula>NOT(ISERROR(SEARCH("Pendente",P617)))</formula>
    </cfRule>
    <cfRule type="containsText" dxfId="526" priority="6349" operator="containsText" text="Finalizado">
      <formula>NOT(ISERROR(SEARCH("Finalizado",P617)))</formula>
    </cfRule>
    <cfRule type="containsText" dxfId="525" priority="6350" operator="containsText" text="em andamento">
      <formula>NOT(ISERROR(SEARCH("em andamento",P617)))</formula>
    </cfRule>
    <cfRule type="expression" dxfId="524" priority="6352">
      <formula>$H617="CÉLULA CONSTRUTIVA"</formula>
    </cfRule>
    <cfRule type="expression" dxfId="523" priority="6353">
      <formula>$H617="ETAPA"</formula>
    </cfRule>
    <cfRule type="containsText" dxfId="522" priority="6354" operator="containsText" text="Lançado">
      <formula>NOT(ISERROR(SEARCH("Lançado",P617)))</formula>
    </cfRule>
    <cfRule type="containsText" dxfId="521" priority="6355" operator="containsText" text="N/A">
      <formula>NOT(ISERROR(SEARCH("N/A",P617)))</formula>
    </cfRule>
    <cfRule type="containsText" dxfId="520" priority="6356" operator="containsText" text="Pendente">
      <formula>NOT(ISERROR(SEARCH("Pendente",P617)))</formula>
    </cfRule>
    <cfRule type="containsText" dxfId="519" priority="6357" operator="containsText" text="Finalizado">
      <formula>NOT(ISERROR(SEARCH("Finalizado",P617)))</formula>
    </cfRule>
    <cfRule type="containsText" dxfId="518" priority="6358" operator="containsText" text="em andamento">
      <formula>NOT(ISERROR(SEARCH("em andamento",P617)))</formula>
    </cfRule>
  </conditionalFormatting>
  <conditionalFormatting sqref="P619">
    <cfRule type="expression" dxfId="517" priority="6359">
      <formula>$H619="SUBETAPA"</formula>
    </cfRule>
    <cfRule type="expression" dxfId="516" priority="6360">
      <formula>$H619="CÉLULA CONSTRUTIVA"</formula>
    </cfRule>
    <cfRule type="expression" dxfId="515" priority="6361">
      <formula>$H619="ETAPA"</formula>
    </cfRule>
    <cfRule type="containsText" dxfId="514" priority="6362" operator="containsText" text="Lançado">
      <formula>NOT(ISERROR(SEARCH("Lançado",P619)))</formula>
    </cfRule>
    <cfRule type="containsText" dxfId="513" priority="6363" operator="containsText" text="N/A">
      <formula>NOT(ISERROR(SEARCH("N/A",P619)))</formula>
    </cfRule>
    <cfRule type="containsText" dxfId="512" priority="6364" operator="containsText" text="Pendente">
      <formula>NOT(ISERROR(SEARCH("Pendente",P619)))</formula>
    </cfRule>
    <cfRule type="containsText" dxfId="511" priority="6365" operator="containsText" text="Finalizado">
      <formula>NOT(ISERROR(SEARCH("Finalizado",P619)))</formula>
    </cfRule>
    <cfRule type="containsText" dxfId="510" priority="6366" operator="containsText" text="em andamento">
      <formula>NOT(ISERROR(SEARCH("em andamento",P619)))</formula>
    </cfRule>
    <cfRule type="containsText" dxfId="509" priority="6367" operator="containsText" text="Lançado">
      <formula>NOT(ISERROR(SEARCH("Lançado",P619)))</formula>
    </cfRule>
    <cfRule type="containsText" dxfId="508" priority="6368" operator="containsText" text="N/A">
      <formula>NOT(ISERROR(SEARCH("N/A",P619)))</formula>
    </cfRule>
    <cfRule type="containsText" dxfId="507" priority="6369" operator="containsText" text="Pendente">
      <formula>NOT(ISERROR(SEARCH("Pendente",P619)))</formula>
    </cfRule>
    <cfRule type="containsText" dxfId="506" priority="6370" operator="containsText" text="Finalizado">
      <formula>NOT(ISERROR(SEARCH("Finalizado",P619)))</formula>
    </cfRule>
    <cfRule type="containsText" dxfId="505" priority="6371" operator="containsText" text="em andamento">
      <formula>NOT(ISERROR(SEARCH("em andamento",P619)))</formula>
    </cfRule>
    <cfRule type="expression" dxfId="504" priority="6373">
      <formula>$H619="CÉLULA CONSTRUTIVA"</formula>
    </cfRule>
    <cfRule type="expression" dxfId="503" priority="6374">
      <formula>$H619="ETAPA"</formula>
    </cfRule>
    <cfRule type="containsText" dxfId="502" priority="6375" operator="containsText" text="Lançado">
      <formula>NOT(ISERROR(SEARCH("Lançado",P619)))</formula>
    </cfRule>
    <cfRule type="containsText" dxfId="501" priority="6376" operator="containsText" text="N/A">
      <formula>NOT(ISERROR(SEARCH("N/A",P619)))</formula>
    </cfRule>
    <cfRule type="containsText" dxfId="500" priority="6377" operator="containsText" text="Pendente">
      <formula>NOT(ISERROR(SEARCH("Pendente",P619)))</formula>
    </cfRule>
    <cfRule type="containsText" dxfId="499" priority="6378" operator="containsText" text="Finalizado">
      <formula>NOT(ISERROR(SEARCH("Finalizado",P619)))</formula>
    </cfRule>
    <cfRule type="containsText" dxfId="498" priority="6379" operator="containsText" text="em andamento">
      <formula>NOT(ISERROR(SEARCH("em andamento",P619)))</formula>
    </cfRule>
  </conditionalFormatting>
  <conditionalFormatting sqref="P620">
    <cfRule type="containsText" dxfId="497" priority="6635" operator="containsText" text="Pendente">
      <formula>NOT(ISERROR(SEARCH("Pendente",P620)))</formula>
    </cfRule>
    <cfRule type="containsText" dxfId="496" priority="6636" operator="containsText" text="Finalizado">
      <formula>NOT(ISERROR(SEARCH("Finalizado",P620)))</formula>
    </cfRule>
    <cfRule type="containsText" dxfId="495" priority="6637" operator="containsText" text="em andamento">
      <formula>NOT(ISERROR(SEARCH("em andamento",P620)))</formula>
    </cfRule>
  </conditionalFormatting>
  <conditionalFormatting sqref="P620:P623">
    <cfRule type="containsText" dxfId="494" priority="6611" operator="containsText" text="Lançado">
      <formula>NOT(ISERROR(SEARCH("Lançado",P620)))</formula>
    </cfRule>
    <cfRule type="containsText" dxfId="493" priority="6612" operator="containsText" text="N/A">
      <formula>NOT(ISERROR(SEARCH("N/A",P620)))</formula>
    </cfRule>
  </conditionalFormatting>
  <conditionalFormatting sqref="P620:P625 P629">
    <cfRule type="containsText" dxfId="492" priority="6648" operator="containsText" text="Lançado">
      <formula>NOT(ISERROR(SEARCH("Lançado",P620)))</formula>
    </cfRule>
    <cfRule type="containsText" dxfId="491" priority="6649" operator="containsText" text="N/A">
      <formula>NOT(ISERROR(SEARCH("N/A",P620)))</formula>
    </cfRule>
    <cfRule type="containsText" dxfId="490" priority="6650" operator="containsText" text="Pendente">
      <formula>NOT(ISERROR(SEARCH("Pendente",P620)))</formula>
    </cfRule>
    <cfRule type="containsText" dxfId="489" priority="6651" operator="containsText" text="Finalizado">
      <formula>NOT(ISERROR(SEARCH("Finalizado",P620)))</formula>
    </cfRule>
    <cfRule type="containsText" dxfId="488" priority="6652" operator="containsText" text="em andamento">
      <formula>NOT(ISERROR(SEARCH("em andamento",P620)))</formula>
    </cfRule>
  </conditionalFormatting>
  <conditionalFormatting sqref="P621:P622">
    <cfRule type="containsText" dxfId="487" priority="6618" operator="containsText" text="Pendente">
      <formula>NOT(ISERROR(SEARCH("Pendente",P621)))</formula>
    </cfRule>
    <cfRule type="containsText" dxfId="486" priority="6619" operator="containsText" text="Finalizado">
      <formula>NOT(ISERROR(SEARCH("Finalizado",P621)))</formula>
    </cfRule>
    <cfRule type="containsText" dxfId="485" priority="6620" operator="containsText" text="em andamento">
      <formula>NOT(ISERROR(SEARCH("em andamento",P621)))</formula>
    </cfRule>
  </conditionalFormatting>
  <conditionalFormatting sqref="P622">
    <cfRule type="expression" dxfId="484" priority="6623">
      <formula>$H622="SUBETAPA"</formula>
    </cfRule>
    <cfRule type="expression" dxfId="483" priority="6624">
      <formula>$H622="CÉLULA CONSTRUTIVA"</formula>
    </cfRule>
    <cfRule type="containsText" dxfId="482" priority="6627" operator="containsText" text="Lançado">
      <formula>NOT(ISERROR(SEARCH("Lançado",P622)))</formula>
    </cfRule>
    <cfRule type="containsText" dxfId="481" priority="6628" operator="containsText" text="N/A">
      <formula>NOT(ISERROR(SEARCH("N/A",P622)))</formula>
    </cfRule>
    <cfRule type="containsText" dxfId="480" priority="6629" operator="containsText" text="Pendente">
      <formula>NOT(ISERROR(SEARCH("Pendente",P622)))</formula>
    </cfRule>
    <cfRule type="containsText" dxfId="479" priority="6630" operator="containsText" text="Finalizado">
      <formula>NOT(ISERROR(SEARCH("Finalizado",P622)))</formula>
    </cfRule>
    <cfRule type="containsText" dxfId="478" priority="6631" operator="containsText" text="em andamento">
      <formula>NOT(ISERROR(SEARCH("em andamento",P622)))</formula>
    </cfRule>
  </conditionalFormatting>
  <conditionalFormatting sqref="P623">
    <cfRule type="expression" dxfId="477" priority="6593">
      <formula>$H623="SUBETAPA"</formula>
    </cfRule>
    <cfRule type="expression" dxfId="476" priority="6594">
      <formula>$H623="CÉLULA CONSTRUTIVA"</formula>
    </cfRule>
    <cfRule type="expression" dxfId="475" priority="6595">
      <formula>$H623="ETAPA"</formula>
    </cfRule>
    <cfRule type="containsText" dxfId="474" priority="6596" operator="containsText" text="Lançado">
      <formula>NOT(ISERROR(SEARCH("Lançado",P623)))</formula>
    </cfRule>
    <cfRule type="containsText" dxfId="473" priority="6597" operator="containsText" text="N/A">
      <formula>NOT(ISERROR(SEARCH("N/A",P623)))</formula>
    </cfRule>
    <cfRule type="containsText" dxfId="472" priority="6598" operator="containsText" text="Pendente">
      <formula>NOT(ISERROR(SEARCH("Pendente",P623)))</formula>
    </cfRule>
    <cfRule type="containsText" dxfId="471" priority="6599" operator="containsText" text="Finalizado">
      <formula>NOT(ISERROR(SEARCH("Finalizado",P623)))</formula>
    </cfRule>
    <cfRule type="containsText" dxfId="470" priority="6600" operator="containsText" text="em andamento">
      <formula>NOT(ISERROR(SEARCH("em andamento",P623)))</formula>
    </cfRule>
    <cfRule type="containsText" dxfId="469" priority="6613" operator="containsText" text="Pendente">
      <formula>NOT(ISERROR(SEARCH("Pendente",P623)))</formula>
    </cfRule>
    <cfRule type="containsText" dxfId="468" priority="6614" operator="containsText" text="Finalizado">
      <formula>NOT(ISERROR(SEARCH("Finalizado",P623)))</formula>
    </cfRule>
    <cfRule type="containsText" dxfId="467" priority="6615" operator="containsText" text="em andamento">
      <formula>NOT(ISERROR(SEARCH("em andamento",P623)))</formula>
    </cfRule>
  </conditionalFormatting>
  <conditionalFormatting sqref="P625 P629">
    <cfRule type="containsText" dxfId="466" priority="6643" operator="containsText" text="Lançado">
      <formula>NOT(ISERROR(SEARCH("Lançado",P625)))</formula>
    </cfRule>
    <cfRule type="containsText" dxfId="465" priority="6644" operator="containsText" text="N/A">
      <formula>NOT(ISERROR(SEARCH("N/A",P625)))</formula>
    </cfRule>
    <cfRule type="containsText" dxfId="464" priority="6645" operator="containsText" text="Pendente">
      <formula>NOT(ISERROR(SEARCH("Pendente",P625)))</formula>
    </cfRule>
    <cfRule type="containsText" dxfId="463" priority="6646" operator="containsText" text="Finalizado">
      <formula>NOT(ISERROR(SEARCH("Finalizado",P625)))</formula>
    </cfRule>
    <cfRule type="containsText" dxfId="462" priority="6647" operator="containsText" text="em andamento">
      <formula>NOT(ISERROR(SEARCH("em andamento",P625)))</formula>
    </cfRule>
  </conditionalFormatting>
  <conditionalFormatting sqref="P625">
    <cfRule type="expression" dxfId="461" priority="6585">
      <formula>$H625="SUBETAPA"</formula>
    </cfRule>
    <cfRule type="expression" dxfId="460" priority="6586">
      <formula>$H625="CÉLULA CONSTRUTIVA"</formula>
    </cfRule>
    <cfRule type="expression" dxfId="459" priority="6587">
      <formula>$H625="ETAPA"</formula>
    </cfRule>
    <cfRule type="containsText" dxfId="458" priority="6588" operator="containsText" text="Lançado">
      <formula>NOT(ISERROR(SEARCH("Lançado",P625)))</formula>
    </cfRule>
    <cfRule type="containsText" dxfId="457" priority="6589" operator="containsText" text="N/A">
      <formula>NOT(ISERROR(SEARCH("N/A",P625)))</formula>
    </cfRule>
    <cfRule type="containsText" dxfId="456" priority="6590" operator="containsText" text="Pendente">
      <formula>NOT(ISERROR(SEARCH("Pendente",P625)))</formula>
    </cfRule>
    <cfRule type="containsText" dxfId="455" priority="6591" operator="containsText" text="Finalizado">
      <formula>NOT(ISERROR(SEARCH("Finalizado",P625)))</formula>
    </cfRule>
    <cfRule type="containsText" dxfId="454" priority="6592" operator="containsText" text="em andamento">
      <formula>NOT(ISERROR(SEARCH("em andamento",P625)))</formula>
    </cfRule>
    <cfRule type="containsText" dxfId="453" priority="6606" operator="containsText" text="Lançado">
      <formula>NOT(ISERROR(SEARCH("Lançado",P625)))</formula>
    </cfRule>
    <cfRule type="containsText" dxfId="452" priority="6607" operator="containsText" text="N/A">
      <formula>NOT(ISERROR(SEARCH("N/A",P625)))</formula>
    </cfRule>
    <cfRule type="containsText" dxfId="451" priority="6608" operator="containsText" text="Pendente">
      <formula>NOT(ISERROR(SEARCH("Pendente",P625)))</formula>
    </cfRule>
    <cfRule type="containsText" dxfId="450" priority="6609" operator="containsText" text="Finalizado">
      <formula>NOT(ISERROR(SEARCH("Finalizado",P625)))</formula>
    </cfRule>
    <cfRule type="containsText" dxfId="449" priority="6610" operator="containsText" text="em andamento">
      <formula>NOT(ISERROR(SEARCH("em andamento",P625)))</formula>
    </cfRule>
  </conditionalFormatting>
  <conditionalFormatting sqref="P626 P628">
    <cfRule type="containsText" dxfId="448" priority="6561" operator="containsText" text="Lançado">
      <formula>NOT(ISERROR(SEARCH("Lançado",P626)))</formula>
    </cfRule>
    <cfRule type="containsText" dxfId="447" priority="6562" operator="containsText" text="N/A">
      <formula>NOT(ISERROR(SEARCH("N/A",P626)))</formula>
    </cfRule>
    <cfRule type="containsText" dxfId="446" priority="6563" operator="containsText" text="Pendente">
      <formula>NOT(ISERROR(SEARCH("Pendente",P626)))</formula>
    </cfRule>
    <cfRule type="containsText" dxfId="445" priority="6564" operator="containsText" text="Finalizado">
      <formula>NOT(ISERROR(SEARCH("Finalizado",P626)))</formula>
    </cfRule>
    <cfRule type="containsText" dxfId="444" priority="6565" operator="containsText" text="em andamento">
      <formula>NOT(ISERROR(SEARCH("em andamento",P626)))</formula>
    </cfRule>
    <cfRule type="containsText" dxfId="443" priority="6566" operator="containsText" text="Lançado">
      <formula>NOT(ISERROR(SEARCH("Lançado",P626)))</formula>
    </cfRule>
    <cfRule type="containsText" dxfId="442" priority="6567" operator="containsText" text="N/A">
      <formula>NOT(ISERROR(SEARCH("N/A",P626)))</formula>
    </cfRule>
    <cfRule type="containsText" dxfId="441" priority="6568" operator="containsText" text="Pendente">
      <formula>NOT(ISERROR(SEARCH("Pendente",P626)))</formula>
    </cfRule>
    <cfRule type="containsText" dxfId="440" priority="6569" operator="containsText" text="Finalizado">
      <formula>NOT(ISERROR(SEARCH("Finalizado",P626)))</formula>
    </cfRule>
    <cfRule type="containsText" dxfId="439" priority="6570" operator="containsText" text="em andamento">
      <formula>NOT(ISERROR(SEARCH("em andamento",P626)))</formula>
    </cfRule>
  </conditionalFormatting>
  <conditionalFormatting sqref="P627">
    <cfRule type="expression" dxfId="438" priority="6517">
      <formula>$H627="CÉLULA CONSTRUTIVA"</formula>
    </cfRule>
    <cfRule type="expression" dxfId="437" priority="6518">
      <formula>$H627="ETAPA"</formula>
    </cfRule>
    <cfRule type="containsText" dxfId="436" priority="6519" operator="containsText" text="Lançado">
      <formula>NOT(ISERROR(SEARCH("Lançado",P627)))</formula>
    </cfRule>
    <cfRule type="containsText" dxfId="435" priority="6520" operator="containsText" text="N/A">
      <formula>NOT(ISERROR(SEARCH("N/A",P627)))</formula>
    </cfRule>
    <cfRule type="containsText" dxfId="434" priority="6521" operator="containsText" text="Pendente">
      <formula>NOT(ISERROR(SEARCH("Pendente",P627)))</formula>
    </cfRule>
    <cfRule type="containsText" dxfId="433" priority="6522" operator="containsText" text="Finalizado">
      <formula>NOT(ISERROR(SEARCH("Finalizado",P627)))</formula>
    </cfRule>
    <cfRule type="containsText" dxfId="432" priority="6523" operator="containsText" text="em andamento">
      <formula>NOT(ISERROR(SEARCH("em andamento",P627)))</formula>
    </cfRule>
    <cfRule type="containsText" dxfId="431" priority="6524" operator="containsText" text="Lançado">
      <formula>NOT(ISERROR(SEARCH("Lançado",P627)))</formula>
    </cfRule>
    <cfRule type="containsText" dxfId="430" priority="6525" operator="containsText" text="N/A">
      <formula>NOT(ISERROR(SEARCH("N/A",P627)))</formula>
    </cfRule>
    <cfRule type="containsText" dxfId="429" priority="6526" operator="containsText" text="Pendente">
      <formula>NOT(ISERROR(SEARCH("Pendente",P627)))</formula>
    </cfRule>
    <cfRule type="containsText" dxfId="428" priority="6527" operator="containsText" text="Finalizado">
      <formula>NOT(ISERROR(SEARCH("Finalizado",P627)))</formula>
    </cfRule>
    <cfRule type="containsText" dxfId="427" priority="6528" operator="containsText" text="em andamento">
      <formula>NOT(ISERROR(SEARCH("em andamento",P627)))</formula>
    </cfRule>
    <cfRule type="containsText" dxfId="426" priority="6532" operator="containsText" text="Lançado">
      <formula>NOT(ISERROR(SEARCH("Lançado",P627)))</formula>
    </cfRule>
    <cfRule type="containsText" dxfId="425" priority="6533" operator="containsText" text="N/A">
      <formula>NOT(ISERROR(SEARCH("N/A",P627)))</formula>
    </cfRule>
    <cfRule type="containsText" dxfId="424" priority="6534" operator="containsText" text="Pendente">
      <formula>NOT(ISERROR(SEARCH("Pendente",P627)))</formula>
    </cfRule>
    <cfRule type="containsText" dxfId="423" priority="6535" operator="containsText" text="Finalizado">
      <formula>NOT(ISERROR(SEARCH("Finalizado",P627)))</formula>
    </cfRule>
    <cfRule type="containsText" dxfId="422" priority="6536" operator="containsText" text="em andamento">
      <formula>NOT(ISERROR(SEARCH("em andamento",P627)))</formula>
    </cfRule>
    <cfRule type="containsText" dxfId="421" priority="6537" operator="containsText" text="Lançado">
      <formula>NOT(ISERROR(SEARCH("Lançado",P627)))</formula>
    </cfRule>
    <cfRule type="containsText" dxfId="420" priority="6538" operator="containsText" text="N/A">
      <formula>NOT(ISERROR(SEARCH("N/A",P627)))</formula>
    </cfRule>
    <cfRule type="containsText" dxfId="419" priority="6539" operator="containsText" text="Pendente">
      <formula>NOT(ISERROR(SEARCH("Pendente",P627)))</formula>
    </cfRule>
    <cfRule type="containsText" dxfId="418" priority="6540" operator="containsText" text="Finalizado">
      <formula>NOT(ISERROR(SEARCH("Finalizado",P627)))</formula>
    </cfRule>
    <cfRule type="containsText" dxfId="417" priority="6541" operator="containsText" text="em andamento">
      <formula>NOT(ISERROR(SEARCH("em andamento",P627)))</formula>
    </cfRule>
  </conditionalFormatting>
  <conditionalFormatting sqref="P627:P628">
    <cfRule type="expression" dxfId="416" priority="6516">
      <formula>$H627="SUBETAPA"</formula>
    </cfRule>
  </conditionalFormatting>
  <conditionalFormatting sqref="P628">
    <cfRule type="expression" dxfId="415" priority="6546">
      <formula>$H628="CÉLULA CONSTRUTIVA"</formula>
    </cfRule>
    <cfRule type="expression" dxfId="414" priority="6547">
      <formula>$H628="ETAPA"</formula>
    </cfRule>
    <cfRule type="containsText" dxfId="413" priority="6548" operator="containsText" text="Lançado">
      <formula>NOT(ISERROR(SEARCH("Lançado",P628)))</formula>
    </cfRule>
    <cfRule type="containsText" dxfId="412" priority="6549" operator="containsText" text="N/A">
      <formula>NOT(ISERROR(SEARCH("N/A",P628)))</formula>
    </cfRule>
    <cfRule type="containsText" dxfId="411" priority="6550" operator="containsText" text="Pendente">
      <formula>NOT(ISERROR(SEARCH("Pendente",P628)))</formula>
    </cfRule>
    <cfRule type="containsText" dxfId="410" priority="6551" operator="containsText" text="Finalizado">
      <formula>NOT(ISERROR(SEARCH("Finalizado",P628)))</formula>
    </cfRule>
    <cfRule type="containsText" dxfId="409" priority="6552" operator="containsText" text="em andamento">
      <formula>NOT(ISERROR(SEARCH("em andamento",P628)))</formula>
    </cfRule>
    <cfRule type="containsText" dxfId="408" priority="6553" operator="containsText" text="Lançado">
      <formula>NOT(ISERROR(SEARCH("Lançado",P628)))</formula>
    </cfRule>
    <cfRule type="containsText" dxfId="407" priority="6554" operator="containsText" text="N/A">
      <formula>NOT(ISERROR(SEARCH("N/A",P628)))</formula>
    </cfRule>
    <cfRule type="containsText" dxfId="406" priority="6555" operator="containsText" text="Pendente">
      <formula>NOT(ISERROR(SEARCH("Pendente",P628)))</formula>
    </cfRule>
    <cfRule type="containsText" dxfId="405" priority="6556" operator="containsText" text="Finalizado">
      <formula>NOT(ISERROR(SEARCH("Finalizado",P628)))</formula>
    </cfRule>
    <cfRule type="containsText" dxfId="404" priority="6557" operator="containsText" text="em andamento">
      <formula>NOT(ISERROR(SEARCH("em andamento",P628)))</formula>
    </cfRule>
  </conditionalFormatting>
  <conditionalFormatting sqref="P630">
    <cfRule type="expression" dxfId="403" priority="4828">
      <formula>$H630="SUBETAPA"</formula>
    </cfRule>
    <cfRule type="expression" dxfId="402" priority="4829">
      <formula>$H630="CÉLULA CONSTRUTIVA"</formula>
    </cfRule>
    <cfRule type="expression" dxfId="401" priority="4830">
      <formula>$H630="ETAPA"</formula>
    </cfRule>
    <cfRule type="containsText" dxfId="400" priority="4831" operator="containsText" text="Lançado">
      <formula>NOT(ISERROR(SEARCH("Lançado",P630)))</formula>
    </cfRule>
    <cfRule type="containsText" dxfId="399" priority="4832" operator="containsText" text="N/A">
      <formula>NOT(ISERROR(SEARCH("N/A",P630)))</formula>
    </cfRule>
    <cfRule type="containsText" dxfId="398" priority="4833" operator="containsText" text="Pendente">
      <formula>NOT(ISERROR(SEARCH("Pendente",P630)))</formula>
    </cfRule>
    <cfRule type="containsText" dxfId="397" priority="4834" operator="containsText" text="Finalizado">
      <formula>NOT(ISERROR(SEARCH("Finalizado",P630)))</formula>
    </cfRule>
    <cfRule type="containsText" dxfId="396" priority="4835" operator="containsText" text="em andamento">
      <formula>NOT(ISERROR(SEARCH("em andamento",P630)))</formula>
    </cfRule>
    <cfRule type="containsText" dxfId="395" priority="4836" operator="containsText" text="Lançado">
      <formula>NOT(ISERROR(SEARCH("Lançado",P630)))</formula>
    </cfRule>
    <cfRule type="containsText" dxfId="394" priority="4837" operator="containsText" text="N/A">
      <formula>NOT(ISERROR(SEARCH("N/A",P630)))</formula>
    </cfRule>
    <cfRule type="containsText" dxfId="393" priority="4838" operator="containsText" text="Pendente">
      <formula>NOT(ISERROR(SEARCH("Pendente",P630)))</formula>
    </cfRule>
    <cfRule type="containsText" dxfId="392" priority="4839" operator="containsText" text="Finalizado">
      <formula>NOT(ISERROR(SEARCH("Finalizado",P630)))</formula>
    </cfRule>
    <cfRule type="containsText" dxfId="391" priority="4840" operator="containsText" text="em andamento">
      <formula>NOT(ISERROR(SEARCH("em andamento",P630)))</formula>
    </cfRule>
    <cfRule type="containsText" dxfId="390" priority="4844" operator="containsText" text="Lançado">
      <formula>NOT(ISERROR(SEARCH("Lançado",P630)))</formula>
    </cfRule>
    <cfRule type="containsText" dxfId="389" priority="4845" operator="containsText" text="N/A">
      <formula>NOT(ISERROR(SEARCH("N/A",P630)))</formula>
    </cfRule>
    <cfRule type="containsText" dxfId="388" priority="4846" operator="containsText" text="Pendente">
      <formula>NOT(ISERROR(SEARCH("Pendente",P630)))</formula>
    </cfRule>
    <cfRule type="containsText" dxfId="387" priority="4847" operator="containsText" text="Finalizado">
      <formula>NOT(ISERROR(SEARCH("Finalizado",P630)))</formula>
    </cfRule>
    <cfRule type="containsText" dxfId="386" priority="4848" operator="containsText" text="em andamento">
      <formula>NOT(ISERROR(SEARCH("em andamento",P630)))</formula>
    </cfRule>
    <cfRule type="containsText" dxfId="385" priority="4849" operator="containsText" text="Lançado">
      <formula>NOT(ISERROR(SEARCH("Lançado",P630)))</formula>
    </cfRule>
    <cfRule type="containsText" dxfId="384" priority="4850" operator="containsText" text="N/A">
      <formula>NOT(ISERROR(SEARCH("N/A",P630)))</formula>
    </cfRule>
    <cfRule type="containsText" dxfId="383" priority="4851" operator="containsText" text="Pendente">
      <formula>NOT(ISERROR(SEARCH("Pendente",P630)))</formula>
    </cfRule>
    <cfRule type="containsText" dxfId="382" priority="4852" operator="containsText" text="Finalizado">
      <formula>NOT(ISERROR(SEARCH("Finalizado",P630)))</formula>
    </cfRule>
    <cfRule type="containsText" dxfId="381" priority="4853" operator="containsText" text="em andamento">
      <formula>NOT(ISERROR(SEARCH("em andamento",P630)))</formula>
    </cfRule>
  </conditionalFormatting>
  <conditionalFormatting sqref="P632">
    <cfRule type="expression" dxfId="380" priority="6577">
      <formula>$H632="SUBETAPA"</formula>
    </cfRule>
    <cfRule type="expression" dxfId="379" priority="6578">
      <formula>$H632="CÉLULA CONSTRUTIVA"</formula>
    </cfRule>
    <cfRule type="expression" dxfId="378" priority="6579">
      <formula>$H632="ETAPA"</formula>
    </cfRule>
    <cfRule type="containsText" dxfId="377" priority="6580" operator="containsText" text="Lançado">
      <formula>NOT(ISERROR(SEARCH("Lançado",P632)))</formula>
    </cfRule>
    <cfRule type="containsText" dxfId="376" priority="6581" operator="containsText" text="N/A">
      <formula>NOT(ISERROR(SEARCH("N/A",P632)))</formula>
    </cfRule>
    <cfRule type="containsText" dxfId="375" priority="6582" operator="containsText" text="Pendente">
      <formula>NOT(ISERROR(SEARCH("Pendente",P632)))</formula>
    </cfRule>
    <cfRule type="containsText" dxfId="374" priority="6583" operator="containsText" text="Finalizado">
      <formula>NOT(ISERROR(SEARCH("Finalizado",P632)))</formula>
    </cfRule>
    <cfRule type="containsText" dxfId="373" priority="6584" operator="containsText" text="em andamento">
      <formula>NOT(ISERROR(SEARCH("em andamento",P632)))</formula>
    </cfRule>
    <cfRule type="containsText" dxfId="372" priority="6601" operator="containsText" text="Lançado">
      <formula>NOT(ISERROR(SEARCH("Lançado",P632)))</formula>
    </cfRule>
    <cfRule type="containsText" dxfId="371" priority="6602" operator="containsText" text="N/A">
      <formula>NOT(ISERROR(SEARCH("N/A",P632)))</formula>
    </cfRule>
    <cfRule type="containsText" dxfId="370" priority="6603" operator="containsText" text="Pendente">
      <formula>NOT(ISERROR(SEARCH("Pendente",P632)))</formula>
    </cfRule>
    <cfRule type="containsText" dxfId="369" priority="6604" operator="containsText" text="Finalizado">
      <formula>NOT(ISERROR(SEARCH("Finalizado",P632)))</formula>
    </cfRule>
    <cfRule type="containsText" dxfId="368" priority="6605" operator="containsText" text="em andamento">
      <formula>NOT(ISERROR(SEARCH("em andamento",P632)))</formula>
    </cfRule>
  </conditionalFormatting>
  <conditionalFormatting sqref="P634:P635">
    <cfRule type="containsText" dxfId="367" priority="450" operator="containsText" text="Pendente">
      <formula>NOT(ISERROR(SEARCH("Pendente",P634)))</formula>
    </cfRule>
  </conditionalFormatting>
  <conditionalFormatting sqref="P634:P653 P666:P677">
    <cfRule type="containsText" dxfId="366" priority="396" operator="containsText" text="N/A">
      <formula>NOT(ISERROR(SEARCH("N/A",P634)))</formula>
    </cfRule>
  </conditionalFormatting>
  <conditionalFormatting sqref="P634:P653 P675:P677">
    <cfRule type="containsText" dxfId="365" priority="395" operator="containsText" text="Lançado">
      <formula>NOT(ISERROR(SEARCH("Lançado",P634)))</formula>
    </cfRule>
  </conditionalFormatting>
  <conditionalFormatting sqref="P636:P638 P645:P650 P652:P653 P676:P677">
    <cfRule type="containsText" dxfId="364" priority="361" operator="containsText" text="Lançado">
      <formula>NOT(ISERROR(SEARCH("Lançado",P636)))</formula>
    </cfRule>
    <cfRule type="containsText" dxfId="363" priority="362" operator="containsText" text="N/A">
      <formula>NOT(ISERROR(SEARCH("N/A",P636)))</formula>
    </cfRule>
    <cfRule type="containsText" dxfId="362" priority="366" operator="containsText" text="Lançado">
      <formula>NOT(ISERROR(SEARCH("Lançado",P636)))</formula>
    </cfRule>
    <cfRule type="containsText" dxfId="361" priority="367" operator="containsText" text="N/A">
      <formula>NOT(ISERROR(SEARCH("N/A",P636)))</formula>
    </cfRule>
  </conditionalFormatting>
  <conditionalFormatting sqref="P636:P638 P645:P650 P676:P677 P652:P653">
    <cfRule type="expression" dxfId="360" priority="358">
      <formula>$H636="SUBETAPA"</formula>
    </cfRule>
    <cfRule type="expression" dxfId="359" priority="359">
      <formula>$H636="CÉLULA CONSTRUTIVA"</formula>
    </cfRule>
    <cfRule type="expression" dxfId="358" priority="360">
      <formula>$H636="ETAPA"</formula>
    </cfRule>
    <cfRule type="containsText" dxfId="357" priority="363" operator="containsText" text="Pendente">
      <formula>NOT(ISERROR(SEARCH("Pendente",P636)))</formula>
    </cfRule>
    <cfRule type="containsText" dxfId="356" priority="364" operator="containsText" text="Finalizado">
      <formula>NOT(ISERROR(SEARCH("Finalizado",P636)))</formula>
    </cfRule>
    <cfRule type="containsText" dxfId="355" priority="365" operator="containsText" text="em andamento">
      <formula>NOT(ISERROR(SEARCH("em andamento",P636)))</formula>
    </cfRule>
    <cfRule type="containsText" dxfId="354" priority="368" operator="containsText" text="Pendente">
      <formula>NOT(ISERROR(SEARCH("Pendente",P636)))</formula>
    </cfRule>
    <cfRule type="containsText" dxfId="353" priority="369" operator="containsText" text="Finalizado">
      <formula>NOT(ISERROR(SEARCH("Finalizado",P636)))</formula>
    </cfRule>
    <cfRule type="containsText" dxfId="352" priority="370" operator="containsText" text="em andamento">
      <formula>NOT(ISERROR(SEARCH("em andamento",P636)))</formula>
    </cfRule>
    <cfRule type="expression" dxfId="351" priority="371">
      <formula>$H636="CÉLULA CONSTRUTIVA"</formula>
    </cfRule>
    <cfRule type="expression" dxfId="350" priority="372">
      <formula>$H636="ETAPA"</formula>
    </cfRule>
    <cfRule type="containsText" dxfId="349" priority="373" operator="containsText" text="Pendente">
      <formula>NOT(ISERROR(SEARCH("Pendente",P636)))</formula>
    </cfRule>
    <cfRule type="containsText" dxfId="348" priority="374" operator="containsText" text="Finalizado">
      <formula>NOT(ISERROR(SEARCH("Finalizado",P636)))</formula>
    </cfRule>
    <cfRule type="containsText" dxfId="347" priority="375" operator="containsText" text="em andamento">
      <formula>NOT(ISERROR(SEARCH("em andamento",P636)))</formula>
    </cfRule>
  </conditionalFormatting>
  <conditionalFormatting sqref="P639">
    <cfRule type="expression" dxfId="346" priority="454">
      <formula>$H639="CÉLULA CONSTRUTIVA"</formula>
    </cfRule>
    <cfRule type="expression" dxfId="345" priority="455">
      <formula>$H639="ETAPA"</formula>
    </cfRule>
    <cfRule type="containsText" dxfId="344" priority="456" operator="containsText" text="Lançado">
      <formula>NOT(ISERROR(SEARCH("Lançado",P639)))</formula>
    </cfRule>
    <cfRule type="containsText" dxfId="343" priority="457" operator="containsText" text="N/A">
      <formula>NOT(ISERROR(SEARCH("N/A",P639)))</formula>
    </cfRule>
    <cfRule type="containsText" dxfId="342" priority="460" operator="containsText" text="em andamento">
      <formula>NOT(ISERROR(SEARCH("em andamento",P639)))</formula>
    </cfRule>
  </conditionalFormatting>
  <conditionalFormatting sqref="P640:P643">
    <cfRule type="expression" dxfId="341" priority="376">
      <formula>$H640="CÉLULA CONSTRUTIVA"</formula>
    </cfRule>
    <cfRule type="expression" dxfId="340" priority="377">
      <formula>$H640="ETAPA"</formula>
    </cfRule>
    <cfRule type="containsText" dxfId="339" priority="378" operator="containsText" text="Lançado">
      <formula>NOT(ISERROR(SEARCH("Lançado",P640)))</formula>
    </cfRule>
    <cfRule type="containsText" dxfId="338" priority="379" operator="containsText" text="N/A">
      <formula>NOT(ISERROR(SEARCH("N/A",P640)))</formula>
    </cfRule>
    <cfRule type="containsText" dxfId="337" priority="380" operator="containsText" text="Pendente">
      <formula>NOT(ISERROR(SEARCH("Pendente",P640)))</formula>
    </cfRule>
    <cfRule type="containsText" dxfId="336" priority="381" operator="containsText" text="Finalizado">
      <formula>NOT(ISERROR(SEARCH("Finalizado",P640)))</formula>
    </cfRule>
    <cfRule type="containsText" dxfId="335" priority="382" operator="containsText" text="em andamento">
      <formula>NOT(ISERROR(SEARCH("em andamento",P640)))</formula>
    </cfRule>
    <cfRule type="containsText" dxfId="334" priority="383" operator="containsText" text="Lançado">
      <formula>NOT(ISERROR(SEARCH("Lançado",P640)))</formula>
    </cfRule>
    <cfRule type="containsText" dxfId="333" priority="384" operator="containsText" text="N/A">
      <formula>NOT(ISERROR(SEARCH("N/A",P640)))</formula>
    </cfRule>
    <cfRule type="containsText" dxfId="332" priority="385" operator="containsText" text="Pendente">
      <formula>NOT(ISERROR(SEARCH("Pendente",P640)))</formula>
    </cfRule>
    <cfRule type="containsText" dxfId="331" priority="386" operator="containsText" text="Finalizado">
      <formula>NOT(ISERROR(SEARCH("Finalizado",P640)))</formula>
    </cfRule>
    <cfRule type="containsText" dxfId="330" priority="387" operator="containsText" text="em andamento">
      <formula>NOT(ISERROR(SEARCH("em andamento",P640)))</formula>
    </cfRule>
    <cfRule type="expression" dxfId="329" priority="388">
      <formula>$H640="CÉLULA CONSTRUTIVA"</formula>
    </cfRule>
    <cfRule type="expression" dxfId="328" priority="389">
      <formula>$H640="ETAPA"</formula>
    </cfRule>
    <cfRule type="containsText" dxfId="327" priority="390" operator="containsText" text="Lançado">
      <formula>NOT(ISERROR(SEARCH("Lançado",P640)))</formula>
    </cfRule>
    <cfRule type="containsText" dxfId="326" priority="391" operator="containsText" text="N/A">
      <formula>NOT(ISERROR(SEARCH("N/A",P640)))</formula>
    </cfRule>
    <cfRule type="containsText" dxfId="325" priority="392" operator="containsText" text="Pendente">
      <formula>NOT(ISERROR(SEARCH("Pendente",P640)))</formula>
    </cfRule>
    <cfRule type="containsText" dxfId="324" priority="393" operator="containsText" text="Finalizado">
      <formula>NOT(ISERROR(SEARCH("Finalizado",P640)))</formula>
    </cfRule>
    <cfRule type="containsText" dxfId="323" priority="394" operator="containsText" text="em andamento">
      <formula>NOT(ISERROR(SEARCH("em andamento",P640)))</formula>
    </cfRule>
  </conditionalFormatting>
  <conditionalFormatting sqref="P644">
    <cfRule type="containsText" dxfId="322" priority="432" operator="containsText" text="Pendente">
      <formula>NOT(ISERROR(SEARCH("Pendente",P644)))</formula>
    </cfRule>
    <cfRule type="containsText" dxfId="321" priority="433" operator="containsText" text="Finalizado">
      <formula>NOT(ISERROR(SEARCH("Finalizado",P644)))</formula>
    </cfRule>
    <cfRule type="containsText" dxfId="320" priority="434" operator="containsText" text="em andamento">
      <formula>NOT(ISERROR(SEARCH("em andamento",P644)))</formula>
    </cfRule>
  </conditionalFormatting>
  <conditionalFormatting sqref="P651 P639">
    <cfRule type="containsText" dxfId="319" priority="458" operator="containsText" text="Pendente">
      <formula>NOT(ISERROR(SEARCH("Pendente",P639)))</formula>
    </cfRule>
    <cfRule type="containsText" dxfId="318" priority="459" operator="containsText" text="Finalizado">
      <formula>NOT(ISERROR(SEARCH("Finalizado",P639)))</formula>
    </cfRule>
  </conditionalFormatting>
  <conditionalFormatting sqref="P651">
    <cfRule type="containsText" dxfId="317" priority="461" operator="containsText" text="em andamento">
      <formula>NOT(ISERROR(SEARCH("em andamento",P651)))</formula>
    </cfRule>
  </conditionalFormatting>
  <conditionalFormatting sqref="P654">
    <cfRule type="containsText" dxfId="316" priority="463" operator="containsText" text="Lançado">
      <formula>NOT(ISERROR(SEARCH("Lançado",P654)))</formula>
    </cfRule>
    <cfRule type="containsText" dxfId="315" priority="464" operator="containsText" text="N/A">
      <formula>NOT(ISERROR(SEARCH("N/A",P654)))</formula>
    </cfRule>
    <cfRule type="containsText" dxfId="314" priority="465" operator="containsText" text="Pendente">
      <formula>NOT(ISERROR(SEARCH("Pendente",P654)))</formula>
    </cfRule>
    <cfRule type="containsText" dxfId="313" priority="466" operator="containsText" text="Finalizado">
      <formula>NOT(ISERROR(SEARCH("Finalizado",P654)))</formula>
    </cfRule>
    <cfRule type="containsText" dxfId="312" priority="467" operator="containsText" text="em andamento">
      <formula>NOT(ISERROR(SEARCH("em andamento",P654)))</formula>
    </cfRule>
  </conditionalFormatting>
  <conditionalFormatting sqref="P666:P667">
    <cfRule type="containsText" dxfId="311" priority="304" operator="containsText" text="Pendente">
      <formula>NOT(ISERROR(SEARCH("Pendente",P666)))</formula>
    </cfRule>
  </conditionalFormatting>
  <conditionalFormatting sqref="P666:P674">
    <cfRule type="containsText" dxfId="310" priority="249" operator="containsText" text="Lançado">
      <formula>NOT(ISERROR(SEARCH("Lançado",P666)))</formula>
    </cfRule>
  </conditionalFormatting>
  <conditionalFormatting sqref="P668:P670">
    <cfRule type="expression" dxfId="309" priority="212">
      <formula>$H668="SUBETAPA"</formula>
    </cfRule>
    <cfRule type="expression" dxfId="308" priority="213">
      <formula>$H668="CÉLULA CONSTRUTIVA"</formula>
    </cfRule>
    <cfRule type="expression" dxfId="307" priority="214">
      <formula>$H668="ETAPA"</formula>
    </cfRule>
    <cfRule type="containsText" dxfId="306" priority="215" operator="containsText" text="Lançado">
      <formula>NOT(ISERROR(SEARCH("Lançado",P668)))</formula>
    </cfRule>
    <cfRule type="containsText" dxfId="305" priority="216" operator="containsText" text="N/A">
      <formula>NOT(ISERROR(SEARCH("N/A",P668)))</formula>
    </cfRule>
    <cfRule type="containsText" dxfId="304" priority="217" operator="containsText" text="Pendente">
      <formula>NOT(ISERROR(SEARCH("Pendente",P668)))</formula>
    </cfRule>
    <cfRule type="containsText" dxfId="303" priority="218" operator="containsText" text="Finalizado">
      <formula>NOT(ISERROR(SEARCH("Finalizado",P668)))</formula>
    </cfRule>
    <cfRule type="containsText" dxfId="302" priority="219" operator="containsText" text="em andamento">
      <formula>NOT(ISERROR(SEARCH("em andamento",P668)))</formula>
    </cfRule>
    <cfRule type="containsText" dxfId="301" priority="220" operator="containsText" text="Lançado">
      <formula>NOT(ISERROR(SEARCH("Lançado",P668)))</formula>
    </cfRule>
    <cfRule type="containsText" dxfId="300" priority="221" operator="containsText" text="N/A">
      <formula>NOT(ISERROR(SEARCH("N/A",P668)))</formula>
    </cfRule>
    <cfRule type="containsText" dxfId="299" priority="222" operator="containsText" text="Pendente">
      <formula>NOT(ISERROR(SEARCH("Pendente",P668)))</formula>
    </cfRule>
    <cfRule type="containsText" dxfId="298" priority="223" operator="containsText" text="Finalizado">
      <formula>NOT(ISERROR(SEARCH("Finalizado",P668)))</formula>
    </cfRule>
    <cfRule type="containsText" dxfId="297" priority="224" operator="containsText" text="em andamento">
      <formula>NOT(ISERROR(SEARCH("em andamento",P668)))</formula>
    </cfRule>
    <cfRule type="expression" dxfId="296" priority="225">
      <formula>$H668="CÉLULA CONSTRUTIVA"</formula>
    </cfRule>
    <cfRule type="expression" dxfId="295" priority="226">
      <formula>$H668="ETAPA"</formula>
    </cfRule>
    <cfRule type="containsText" dxfId="294" priority="227" operator="containsText" text="Pendente">
      <formula>NOT(ISERROR(SEARCH("Pendente",P668)))</formula>
    </cfRule>
    <cfRule type="containsText" dxfId="293" priority="228" operator="containsText" text="Finalizado">
      <formula>NOT(ISERROR(SEARCH("Finalizado",P668)))</formula>
    </cfRule>
    <cfRule type="containsText" dxfId="292" priority="229" operator="containsText" text="em andamento">
      <formula>NOT(ISERROR(SEARCH("em andamento",P668)))</formula>
    </cfRule>
  </conditionalFormatting>
  <conditionalFormatting sqref="P671">
    <cfRule type="expression" dxfId="291" priority="308">
      <formula>$H671="CÉLULA CONSTRUTIVA"</formula>
    </cfRule>
    <cfRule type="expression" dxfId="290" priority="309">
      <formula>$H671="ETAPA"</formula>
    </cfRule>
    <cfRule type="containsText" dxfId="289" priority="310" operator="containsText" text="Lançado">
      <formula>NOT(ISERROR(SEARCH("Lançado",P671)))</formula>
    </cfRule>
    <cfRule type="containsText" dxfId="288" priority="311" operator="containsText" text="N/A">
      <formula>NOT(ISERROR(SEARCH("N/A",P671)))</formula>
    </cfRule>
    <cfRule type="containsText" dxfId="287" priority="312" operator="containsText" text="Pendente">
      <formula>NOT(ISERROR(SEARCH("Pendente",P671)))</formula>
    </cfRule>
    <cfRule type="containsText" dxfId="286" priority="313" operator="containsText" text="Finalizado">
      <formula>NOT(ISERROR(SEARCH("Finalizado",P671)))</formula>
    </cfRule>
    <cfRule type="containsText" dxfId="285" priority="314" operator="containsText" text="em andamento">
      <formula>NOT(ISERROR(SEARCH("em andamento",P671)))</formula>
    </cfRule>
  </conditionalFormatting>
  <conditionalFormatting sqref="P672:P674">
    <cfRule type="expression" dxfId="284" priority="230">
      <formula>$H672="CÉLULA CONSTRUTIVA"</formula>
    </cfRule>
    <cfRule type="expression" dxfId="283" priority="231">
      <formula>$H672="ETAPA"</formula>
    </cfRule>
    <cfRule type="containsText" dxfId="282" priority="232" operator="containsText" text="Lançado">
      <formula>NOT(ISERROR(SEARCH("Lançado",P672)))</formula>
    </cfRule>
    <cfRule type="containsText" dxfId="281" priority="233" operator="containsText" text="N/A">
      <formula>NOT(ISERROR(SEARCH("N/A",P672)))</formula>
    </cfRule>
    <cfRule type="containsText" dxfId="280" priority="234" operator="containsText" text="Pendente">
      <formula>NOT(ISERROR(SEARCH("Pendente",P672)))</formula>
    </cfRule>
    <cfRule type="containsText" dxfId="279" priority="235" operator="containsText" text="Finalizado">
      <formula>NOT(ISERROR(SEARCH("Finalizado",P672)))</formula>
    </cfRule>
    <cfRule type="containsText" dxfId="278" priority="236" operator="containsText" text="em andamento">
      <formula>NOT(ISERROR(SEARCH("em andamento",P672)))</formula>
    </cfRule>
    <cfRule type="containsText" dxfId="277" priority="237" operator="containsText" text="Lançado">
      <formula>NOT(ISERROR(SEARCH("Lançado",P672)))</formula>
    </cfRule>
    <cfRule type="containsText" dxfId="276" priority="238" operator="containsText" text="N/A">
      <formula>NOT(ISERROR(SEARCH("N/A",P672)))</formula>
    </cfRule>
    <cfRule type="containsText" dxfId="275" priority="239" operator="containsText" text="Pendente">
      <formula>NOT(ISERROR(SEARCH("Pendente",P672)))</formula>
    </cfRule>
    <cfRule type="containsText" dxfId="274" priority="240" operator="containsText" text="Finalizado">
      <formula>NOT(ISERROR(SEARCH("Finalizado",P672)))</formula>
    </cfRule>
    <cfRule type="containsText" dxfId="273" priority="241" operator="containsText" text="em andamento">
      <formula>NOT(ISERROR(SEARCH("em andamento",P672)))</formula>
    </cfRule>
    <cfRule type="expression" dxfId="272" priority="242">
      <formula>$H672="CÉLULA CONSTRUTIVA"</formula>
    </cfRule>
    <cfRule type="expression" dxfId="271" priority="243">
      <formula>$H672="ETAPA"</formula>
    </cfRule>
    <cfRule type="containsText" dxfId="270" priority="244" operator="containsText" text="Lançado">
      <formula>NOT(ISERROR(SEARCH("Lançado",P672)))</formula>
    </cfRule>
    <cfRule type="containsText" dxfId="269" priority="245" operator="containsText" text="N/A">
      <formula>NOT(ISERROR(SEARCH("N/A",P672)))</formula>
    </cfRule>
    <cfRule type="containsText" dxfId="268" priority="246" operator="containsText" text="Pendente">
      <formula>NOT(ISERROR(SEARCH("Pendente",P672)))</formula>
    </cfRule>
    <cfRule type="containsText" dxfId="267" priority="247" operator="containsText" text="Finalizado">
      <formula>NOT(ISERROR(SEARCH("Finalizado",P672)))</formula>
    </cfRule>
    <cfRule type="containsText" dxfId="266" priority="248" operator="containsText" text="em andamento">
      <formula>NOT(ISERROR(SEARCH("em andamento",P672)))</formula>
    </cfRule>
  </conditionalFormatting>
  <conditionalFormatting sqref="P675">
    <cfRule type="containsText" dxfId="265" priority="286" operator="containsText" text="Pendente">
      <formula>NOT(ISERROR(SEARCH("Pendente",P675)))</formula>
    </cfRule>
    <cfRule type="containsText" dxfId="264" priority="287" operator="containsText" text="Finalizado">
      <formula>NOT(ISERROR(SEARCH("Finalizado",P675)))</formula>
    </cfRule>
    <cfRule type="containsText" dxfId="263" priority="288" operator="containsText" text="em andamento">
      <formula>NOT(ISERROR(SEARCH("em andamento",P675)))</formula>
    </cfRule>
  </conditionalFormatting>
  <conditionalFormatting sqref="P678">
    <cfRule type="containsText" dxfId="262" priority="317" operator="containsText" text="Lançado">
      <formula>NOT(ISERROR(SEARCH("Lançado",P678)))</formula>
    </cfRule>
    <cfRule type="containsText" dxfId="261" priority="318" operator="containsText" text="N/A">
      <formula>NOT(ISERROR(SEARCH("N/A",P678)))</formula>
    </cfRule>
    <cfRule type="containsText" dxfId="260" priority="319" operator="containsText" text="Pendente">
      <formula>NOT(ISERROR(SEARCH("Pendente",P678)))</formula>
    </cfRule>
    <cfRule type="containsText" dxfId="259" priority="320" operator="containsText" text="Finalizado">
      <formula>NOT(ISERROR(SEARCH("Finalizado",P678)))</formula>
    </cfRule>
    <cfRule type="containsText" dxfId="258" priority="321" operator="containsText" text="em andamento">
      <formula>NOT(ISERROR(SEARCH("em andamento",P678)))</formula>
    </cfRule>
  </conditionalFormatting>
  <conditionalFormatting sqref="P682:P683">
    <cfRule type="containsText" dxfId="257" priority="7573" operator="containsText" text="Pendente">
      <formula>NOT(ISERROR(SEARCH("Pendente",P682)))</formula>
    </cfRule>
  </conditionalFormatting>
  <conditionalFormatting sqref="P687">
    <cfRule type="expression" dxfId="256" priority="7703">
      <formula>$H687="CÉLULA CONSTRUTIVA"</formula>
    </cfRule>
    <cfRule type="expression" dxfId="255" priority="7704">
      <formula>$H687="ETAPA"</formula>
    </cfRule>
    <cfRule type="containsText" dxfId="254" priority="7708" operator="containsText" text="Lançado">
      <formula>NOT(ISERROR(SEARCH("Lançado",P687)))</formula>
    </cfRule>
    <cfRule type="containsText" dxfId="253" priority="7709" operator="containsText" text="N/A">
      <formula>NOT(ISERROR(SEARCH("N/A",P687)))</formula>
    </cfRule>
    <cfRule type="containsText" dxfId="252" priority="7712" operator="containsText" text="em andamento">
      <formula>NOT(ISERROR(SEARCH("em andamento",P687)))</formula>
    </cfRule>
  </conditionalFormatting>
  <conditionalFormatting sqref="P688:P690">
    <cfRule type="expression" dxfId="251" priority="6213">
      <formula>$H688="CÉLULA CONSTRUTIVA"</formula>
    </cfRule>
    <cfRule type="expression" dxfId="250" priority="6214">
      <formula>$H688="ETAPA"</formula>
    </cfRule>
    <cfRule type="containsText" dxfId="249" priority="6215" operator="containsText" text="Lançado">
      <formula>NOT(ISERROR(SEARCH("Lançado",P688)))</formula>
    </cfRule>
    <cfRule type="containsText" dxfId="248" priority="6216" operator="containsText" text="N/A">
      <formula>NOT(ISERROR(SEARCH("N/A",P688)))</formula>
    </cfRule>
    <cfRule type="containsText" dxfId="247" priority="6217" operator="containsText" text="Pendente">
      <formula>NOT(ISERROR(SEARCH("Pendente",P688)))</formula>
    </cfRule>
    <cfRule type="containsText" dxfId="246" priority="6218" operator="containsText" text="Finalizado">
      <formula>NOT(ISERROR(SEARCH("Finalizado",P688)))</formula>
    </cfRule>
    <cfRule type="containsText" dxfId="245" priority="6219" operator="containsText" text="em andamento">
      <formula>NOT(ISERROR(SEARCH("em andamento",P688)))</formula>
    </cfRule>
    <cfRule type="containsText" dxfId="244" priority="6220" operator="containsText" text="Lançado">
      <formula>NOT(ISERROR(SEARCH("Lançado",P688)))</formula>
    </cfRule>
    <cfRule type="containsText" dxfId="243" priority="6221" operator="containsText" text="N/A">
      <formula>NOT(ISERROR(SEARCH("N/A",P688)))</formula>
    </cfRule>
    <cfRule type="containsText" dxfId="242" priority="6222" operator="containsText" text="Pendente">
      <formula>NOT(ISERROR(SEARCH("Pendente",P688)))</formula>
    </cfRule>
    <cfRule type="containsText" dxfId="241" priority="6223" operator="containsText" text="Finalizado">
      <formula>NOT(ISERROR(SEARCH("Finalizado",P688)))</formula>
    </cfRule>
    <cfRule type="containsText" dxfId="240" priority="6224" operator="containsText" text="em andamento">
      <formula>NOT(ISERROR(SEARCH("em andamento",P688)))</formula>
    </cfRule>
    <cfRule type="expression" dxfId="239" priority="6226">
      <formula>$H688="CÉLULA CONSTRUTIVA"</formula>
    </cfRule>
    <cfRule type="expression" dxfId="238" priority="6227">
      <formula>$H688="ETAPA"</formula>
    </cfRule>
    <cfRule type="containsText" dxfId="237" priority="6228" operator="containsText" text="Lançado">
      <formula>NOT(ISERROR(SEARCH("Lançado",P688)))</formula>
    </cfRule>
    <cfRule type="containsText" dxfId="236" priority="6229" operator="containsText" text="N/A">
      <formula>NOT(ISERROR(SEARCH("N/A",P688)))</formula>
    </cfRule>
    <cfRule type="containsText" dxfId="235" priority="6230" operator="containsText" text="Pendente">
      <formula>NOT(ISERROR(SEARCH("Pendente",P688)))</formula>
    </cfRule>
    <cfRule type="containsText" dxfId="234" priority="6231" operator="containsText" text="Finalizado">
      <formula>NOT(ISERROR(SEARCH("Finalizado",P688)))</formula>
    </cfRule>
    <cfRule type="containsText" dxfId="233" priority="6232" operator="containsText" text="em andamento">
      <formula>NOT(ISERROR(SEARCH("em andamento",P688)))</formula>
    </cfRule>
  </conditionalFormatting>
  <conditionalFormatting sqref="P691">
    <cfRule type="containsText" dxfId="232" priority="6842" operator="containsText" text="Pendente">
      <formula>NOT(ISERROR(SEARCH("Pendente",P691)))</formula>
    </cfRule>
    <cfRule type="containsText" dxfId="231" priority="6849" operator="containsText" text="Finalizado">
      <formula>NOT(ISERROR(SEARCH("Finalizado",P691)))</formula>
    </cfRule>
    <cfRule type="containsText" dxfId="230" priority="6850" operator="containsText" text="em andamento">
      <formula>NOT(ISERROR(SEARCH("em andamento",P691)))</formula>
    </cfRule>
  </conditionalFormatting>
  <conditionalFormatting sqref="P694 P687">
    <cfRule type="containsText" dxfId="229" priority="7710" operator="containsText" text="Pendente">
      <formula>NOT(ISERROR(SEARCH("Pendente",P687)))</formula>
    </cfRule>
    <cfRule type="containsText" dxfId="228" priority="7711" operator="containsText" text="Finalizado">
      <formula>NOT(ISERROR(SEARCH("Finalizado",P687)))</formula>
    </cfRule>
  </conditionalFormatting>
  <conditionalFormatting sqref="P694">
    <cfRule type="containsText" dxfId="227" priority="7713" operator="containsText" text="em andamento">
      <formula>NOT(ISERROR(SEARCH("em andamento",P694)))</formula>
    </cfRule>
  </conditionalFormatting>
  <conditionalFormatting sqref="P704:P708 P710 P712 P714">
    <cfRule type="containsText" dxfId="226" priority="6490" operator="containsText" text="Lançado">
      <formula>NOT(ISERROR(SEARCH("Lançado",P704)))</formula>
    </cfRule>
    <cfRule type="containsText" dxfId="225" priority="6491" operator="containsText" text="N/A">
      <formula>NOT(ISERROR(SEARCH("N/A",P704)))</formula>
    </cfRule>
    <cfRule type="containsText" dxfId="224" priority="6495" operator="containsText" text="Lançado">
      <formula>NOT(ISERROR(SEARCH("Lançado",P704)))</formula>
    </cfRule>
    <cfRule type="containsText" dxfId="223" priority="6496" operator="containsText" text="N/A">
      <formula>NOT(ISERROR(SEARCH("N/A",P704)))</formula>
    </cfRule>
  </conditionalFormatting>
  <conditionalFormatting sqref="P704:P708">
    <cfRule type="containsText" dxfId="222" priority="6485" operator="containsText" text="Lançado">
      <formula>NOT(ISERROR(SEARCH("Lançado",P704)))</formula>
    </cfRule>
    <cfRule type="containsText" dxfId="221" priority="6486" operator="containsText" text="N/A">
      <formula>NOT(ISERROR(SEARCH("N/A",P704)))</formula>
    </cfRule>
  </conditionalFormatting>
  <conditionalFormatting sqref="P705">
    <cfRule type="containsText" dxfId="220" priority="4421" operator="containsText" text="Lançado">
      <formula>NOT(ISERROR(SEARCH("Lançado",P705)))</formula>
    </cfRule>
    <cfRule type="containsText" dxfId="219" priority="4422" operator="containsText" text="N/A">
      <formula>NOT(ISERROR(SEARCH("N/A",P705)))</formula>
    </cfRule>
    <cfRule type="containsText" dxfId="218" priority="4423" operator="containsText" text="Pendente">
      <formula>NOT(ISERROR(SEARCH("Pendente",P705)))</formula>
    </cfRule>
    <cfRule type="containsText" dxfId="217" priority="4424" operator="containsText" text="Finalizado">
      <formula>NOT(ISERROR(SEARCH("Finalizado",P705)))</formula>
    </cfRule>
    <cfRule type="containsText" dxfId="216" priority="4425" operator="containsText" text="em andamento">
      <formula>NOT(ISERROR(SEARCH("em andamento",P705)))</formula>
    </cfRule>
  </conditionalFormatting>
  <conditionalFormatting sqref="P706:P708 P715:P716">
    <cfRule type="expression" dxfId="215" priority="7947">
      <formula>$H706="ETAPA"</formula>
    </cfRule>
  </conditionalFormatting>
  <conditionalFormatting sqref="P709">
    <cfRule type="containsText" dxfId="214" priority="173" operator="containsText" text="Pendente">
      <formula>NOT(ISERROR(SEARCH("Pendente",P709)))</formula>
    </cfRule>
    <cfRule type="containsText" dxfId="213" priority="174" operator="containsText" text="Finalizado">
      <formula>NOT(ISERROR(SEARCH("Finalizado",P709)))</formula>
    </cfRule>
    <cfRule type="containsText" dxfId="212" priority="175" operator="containsText" text="em andamento">
      <formula>NOT(ISERROR(SEARCH("em andamento",P709)))</formula>
    </cfRule>
  </conditionalFormatting>
  <conditionalFormatting sqref="P709:P710">
    <cfRule type="containsText" dxfId="211" priority="171" operator="containsText" text="Lançado">
      <formula>NOT(ISERROR(SEARCH("Lançado",P709)))</formula>
    </cfRule>
    <cfRule type="containsText" dxfId="210" priority="172" operator="containsText" text="N/A">
      <formula>NOT(ISERROR(SEARCH("N/A",P709)))</formula>
    </cfRule>
  </conditionalFormatting>
  <conditionalFormatting sqref="P710 P712 P714 P704:P708">
    <cfRule type="containsText" dxfId="209" priority="6487" operator="containsText" text="Pendente">
      <formula>NOT(ISERROR(SEARCH("Pendente",P704)))</formula>
    </cfRule>
    <cfRule type="containsText" dxfId="208" priority="6488" operator="containsText" text="Finalizado">
      <formula>NOT(ISERROR(SEARCH("Finalizado",P704)))</formula>
    </cfRule>
    <cfRule type="containsText" dxfId="207" priority="6489" operator="containsText" text="em andamento">
      <formula>NOT(ISERROR(SEARCH("em andamento",P704)))</formula>
    </cfRule>
    <cfRule type="containsText" dxfId="206" priority="6492" operator="containsText" text="Pendente">
      <formula>NOT(ISERROR(SEARCH("Pendente",P704)))</formula>
    </cfRule>
    <cfRule type="containsText" dxfId="205" priority="6493" operator="containsText" text="Finalizado">
      <formula>NOT(ISERROR(SEARCH("Finalizado",P704)))</formula>
    </cfRule>
    <cfRule type="containsText" dxfId="204" priority="6494" operator="containsText" text="em andamento">
      <formula>NOT(ISERROR(SEARCH("em andamento",P704)))</formula>
    </cfRule>
    <cfRule type="containsText" dxfId="203" priority="6497" operator="containsText" text="Pendente">
      <formula>NOT(ISERROR(SEARCH("Pendente",P704)))</formula>
    </cfRule>
    <cfRule type="containsText" dxfId="202" priority="6498" operator="containsText" text="Finalizado">
      <formula>NOT(ISERROR(SEARCH("Finalizado",P704)))</formula>
    </cfRule>
    <cfRule type="containsText" dxfId="201" priority="6499" operator="containsText" text="em andamento">
      <formula>NOT(ISERROR(SEARCH("em andamento",P704)))</formula>
    </cfRule>
  </conditionalFormatting>
  <conditionalFormatting sqref="P710">
    <cfRule type="expression" dxfId="200" priority="170">
      <formula>$H710="ETAPA"</formula>
    </cfRule>
  </conditionalFormatting>
  <conditionalFormatting sqref="P711">
    <cfRule type="containsText" dxfId="199" priority="164" operator="containsText" text="Pendente">
      <formula>NOT(ISERROR(SEARCH("Pendente",P711)))</formula>
    </cfRule>
    <cfRule type="containsText" dxfId="198" priority="165" operator="containsText" text="Finalizado">
      <formula>NOT(ISERROR(SEARCH("Finalizado",P711)))</formula>
    </cfRule>
    <cfRule type="containsText" dxfId="197" priority="166" operator="containsText" text="em andamento">
      <formula>NOT(ISERROR(SEARCH("em andamento",P711)))</formula>
    </cfRule>
  </conditionalFormatting>
  <conditionalFormatting sqref="P711:P712">
    <cfRule type="containsText" dxfId="196" priority="162" operator="containsText" text="Lançado">
      <formula>NOT(ISERROR(SEARCH("Lançado",P711)))</formula>
    </cfRule>
    <cfRule type="containsText" dxfId="195" priority="163" operator="containsText" text="N/A">
      <formula>NOT(ISERROR(SEARCH("N/A",P711)))</formula>
    </cfRule>
  </conditionalFormatting>
  <conditionalFormatting sqref="P712">
    <cfRule type="expression" dxfId="194" priority="161">
      <formula>$H712="ETAPA"</formula>
    </cfRule>
  </conditionalFormatting>
  <conditionalFormatting sqref="P713">
    <cfRule type="containsText" dxfId="193" priority="155" operator="containsText" text="Pendente">
      <formula>NOT(ISERROR(SEARCH("Pendente",P713)))</formula>
    </cfRule>
    <cfRule type="containsText" dxfId="192" priority="156" operator="containsText" text="Finalizado">
      <formula>NOT(ISERROR(SEARCH("Finalizado",P713)))</formula>
    </cfRule>
    <cfRule type="containsText" dxfId="191" priority="157" operator="containsText" text="em andamento">
      <formula>NOT(ISERROR(SEARCH("em andamento",P713)))</formula>
    </cfRule>
  </conditionalFormatting>
  <conditionalFormatting sqref="P713:P714">
    <cfRule type="containsText" dxfId="190" priority="153" operator="containsText" text="Lançado">
      <formula>NOT(ISERROR(SEARCH("Lançado",P713)))</formula>
    </cfRule>
    <cfRule type="containsText" dxfId="189" priority="154" operator="containsText" text="N/A">
      <formula>NOT(ISERROR(SEARCH("N/A",P713)))</formula>
    </cfRule>
  </conditionalFormatting>
  <conditionalFormatting sqref="P714">
    <cfRule type="expression" dxfId="188" priority="152">
      <formula>$H714="ETAPA"</formula>
    </cfRule>
  </conditionalFormatting>
  <conditionalFormatting sqref="P715:P716 P718">
    <cfRule type="containsText" dxfId="187" priority="7953" operator="containsText" text="Pendente">
      <formula>NOT(ISERROR(SEARCH("Pendente",P715)))</formula>
    </cfRule>
  </conditionalFormatting>
  <conditionalFormatting sqref="P715:P716">
    <cfRule type="expression" dxfId="186" priority="7946">
      <formula>$H715="CÉLULA CONSTRUTIVA"</formula>
    </cfRule>
    <cfRule type="containsText" dxfId="185" priority="7951" operator="containsText" text="Lançado">
      <formula>NOT(ISERROR(SEARCH("Lançado",P715)))</formula>
    </cfRule>
    <cfRule type="containsText" dxfId="184" priority="7952" operator="containsText" text="N/A">
      <formula>NOT(ISERROR(SEARCH("N/A",P715)))</formula>
    </cfRule>
    <cfRule type="containsText" dxfId="183" priority="7954" operator="containsText" text="Finalizado">
      <formula>NOT(ISERROR(SEARCH("Finalizado",P715)))</formula>
    </cfRule>
    <cfRule type="containsText" dxfId="182" priority="7955" operator="containsText" text="em andamento">
      <formula>NOT(ISERROR(SEARCH("em andamento",P715)))</formula>
    </cfRule>
  </conditionalFormatting>
  <conditionalFormatting sqref="P717">
    <cfRule type="containsText" dxfId="181" priority="7330" operator="containsText" text="Lançado">
      <formula>NOT(ISERROR(SEARCH("Lançado",P717)))</formula>
    </cfRule>
    <cfRule type="containsText" dxfId="180" priority="7331" operator="containsText" text="N/A">
      <formula>NOT(ISERROR(SEARCH("N/A",P717)))</formula>
    </cfRule>
    <cfRule type="containsText" dxfId="179" priority="7332" operator="containsText" text="Pendente">
      <formula>NOT(ISERROR(SEARCH("Pendente",P717)))</formula>
    </cfRule>
    <cfRule type="containsText" dxfId="178" priority="7333" operator="containsText" text="Finalizado">
      <formula>NOT(ISERROR(SEARCH("Finalizado",P717)))</formula>
    </cfRule>
    <cfRule type="containsText" dxfId="177" priority="7334" operator="containsText" text="em andamento">
      <formula>NOT(ISERROR(SEARCH("em andamento",P717)))</formula>
    </cfRule>
    <cfRule type="containsText" dxfId="176" priority="7335" operator="containsText" text="Lançado">
      <formula>NOT(ISERROR(SEARCH("Lançado",P717)))</formula>
    </cfRule>
    <cfRule type="containsText" dxfId="175" priority="7336" operator="containsText" text="N/A">
      <formula>NOT(ISERROR(SEARCH("N/A",P717)))</formula>
    </cfRule>
    <cfRule type="containsText" dxfId="174" priority="7337" operator="containsText" text="Pendente">
      <formula>NOT(ISERROR(SEARCH("Pendente",P717)))</formula>
    </cfRule>
    <cfRule type="containsText" dxfId="173" priority="7338" operator="containsText" text="Finalizado">
      <formula>NOT(ISERROR(SEARCH("Finalizado",P717)))</formula>
    </cfRule>
    <cfRule type="containsText" dxfId="172" priority="7339" operator="containsText" text="em andamento">
      <formula>NOT(ISERROR(SEARCH("em andamento",P717)))</formula>
    </cfRule>
  </conditionalFormatting>
  <conditionalFormatting sqref="P726">
    <cfRule type="containsText" dxfId="171" priority="146" operator="containsText" text="Pendente">
      <formula>NOT(ISERROR(SEARCH("Pendente",P726)))</formula>
    </cfRule>
    <cfRule type="containsText" dxfId="170" priority="147" operator="containsText" text="Finalizado">
      <formula>NOT(ISERROR(SEARCH("Finalizado",P726)))</formula>
    </cfRule>
    <cfRule type="containsText" dxfId="169" priority="148" operator="containsText" text="em andamento">
      <formula>NOT(ISERROR(SEARCH("em andamento",P726)))</formula>
    </cfRule>
  </conditionalFormatting>
  <conditionalFormatting sqref="P729">
    <cfRule type="expression" dxfId="168" priority="4975">
      <formula>$H729="SUBETAPA"</formula>
    </cfRule>
    <cfRule type="expression" dxfId="167" priority="4976">
      <formula>$H729="CÉLULA CONSTRUTIVA"</formula>
    </cfRule>
    <cfRule type="containsText" dxfId="166" priority="4977" operator="containsText" text="Finalizado">
      <formula>NOT(ISERROR(SEARCH("Finalizado",P729)))</formula>
    </cfRule>
    <cfRule type="containsText" dxfId="165" priority="4978" operator="containsText" text="em andamento">
      <formula>NOT(ISERROR(SEARCH("em andamento",P729)))</formula>
    </cfRule>
    <cfRule type="containsText" dxfId="164" priority="4979" operator="containsText" text="Lançado">
      <formula>NOT(ISERROR(SEARCH("Lançado",P729)))</formula>
    </cfRule>
    <cfRule type="containsText" dxfId="163" priority="4980" operator="containsText" text="N/A">
      <formula>NOT(ISERROR(SEARCH("N/A",P729)))</formula>
    </cfRule>
    <cfRule type="containsText" dxfId="162" priority="4981" operator="containsText" text="Pendente">
      <formula>NOT(ISERROR(SEARCH("Pendente",P729)))</formula>
    </cfRule>
    <cfRule type="containsText" dxfId="161" priority="4982" operator="containsText" text="Finalizado">
      <formula>NOT(ISERROR(SEARCH("Finalizado",P729)))</formula>
    </cfRule>
    <cfRule type="containsText" dxfId="160" priority="4983" operator="containsText" text="em andamento">
      <formula>NOT(ISERROR(SEARCH("em andamento",P729)))</formula>
    </cfRule>
    <cfRule type="expression" dxfId="159" priority="4984">
      <formula>$H729="ETAPA"</formula>
    </cfRule>
    <cfRule type="containsText" dxfId="158" priority="6500" operator="containsText" text="Lançado">
      <formula>NOT(ISERROR(SEARCH("Lançado",P729)))</formula>
    </cfRule>
    <cfRule type="containsText" dxfId="157" priority="6501" operator="containsText" text="N/A">
      <formula>NOT(ISERROR(SEARCH("N/A",P729)))</formula>
    </cfRule>
    <cfRule type="containsText" dxfId="156" priority="6502" operator="containsText" text="Pendente">
      <formula>NOT(ISERROR(SEARCH("Pendente",P729)))</formula>
    </cfRule>
    <cfRule type="containsText" dxfId="155" priority="6503" operator="containsText" text="Finalizado">
      <formula>NOT(ISERROR(SEARCH("Finalizado",P729)))</formula>
    </cfRule>
    <cfRule type="containsText" dxfId="154" priority="6504" operator="containsText" text="em andamento">
      <formula>NOT(ISERROR(SEARCH("em andamento",P729)))</formula>
    </cfRule>
    <cfRule type="containsText" dxfId="153" priority="6505" operator="containsText" text="Lançado">
      <formula>NOT(ISERROR(SEARCH("Lançado",P729)))</formula>
    </cfRule>
    <cfRule type="containsText" dxfId="152" priority="6506" operator="containsText" text="N/A">
      <formula>NOT(ISERROR(SEARCH("N/A",P729)))</formula>
    </cfRule>
    <cfRule type="containsText" dxfId="151" priority="6507" operator="containsText" text="Pendente">
      <formula>NOT(ISERROR(SEARCH("Pendente",P729)))</formula>
    </cfRule>
    <cfRule type="containsText" dxfId="150" priority="6508" operator="containsText" text="Finalizado">
      <formula>NOT(ISERROR(SEARCH("Finalizado",P729)))</formula>
    </cfRule>
    <cfRule type="containsText" dxfId="149" priority="6509" operator="containsText" text="em andamento">
      <formula>NOT(ISERROR(SEARCH("em andamento",P729)))</formula>
    </cfRule>
    <cfRule type="expression" dxfId="148" priority="6510">
      <formula>$H729="SUBETAPA"</formula>
    </cfRule>
    <cfRule type="expression" dxfId="147" priority="6511">
      <formula>$H729="CÉLULA CONSTRUTIVA"</formula>
    </cfRule>
    <cfRule type="expression" dxfId="146" priority="6512">
      <formula>$H729="ETAPA"</formula>
    </cfRule>
    <cfRule type="expression" dxfId="145" priority="7317">
      <formula>$H729="SUBETAPA"</formula>
    </cfRule>
    <cfRule type="expression" dxfId="144" priority="7318">
      <formula>$H729="CÉLULA CONSTRUTIVA"</formula>
    </cfRule>
    <cfRule type="expression" dxfId="143" priority="7319">
      <formula>$H729="ETAPA"</formula>
    </cfRule>
    <cfRule type="containsText" dxfId="142" priority="7320" operator="containsText" text="Lançado">
      <formula>NOT(ISERROR(SEARCH("Lançado",P729)))</formula>
    </cfRule>
    <cfRule type="containsText" dxfId="141" priority="7321" operator="containsText" text="N/A">
      <formula>NOT(ISERROR(SEARCH("N/A",P729)))</formula>
    </cfRule>
    <cfRule type="containsText" dxfId="140" priority="7322" operator="containsText" text="Pendente">
      <formula>NOT(ISERROR(SEARCH("Pendente",P729)))</formula>
    </cfRule>
    <cfRule type="containsText" dxfId="139" priority="7323" operator="containsText" text="Finalizado">
      <formula>NOT(ISERROR(SEARCH("Finalizado",P729)))</formula>
    </cfRule>
    <cfRule type="containsText" dxfId="138" priority="7324" operator="containsText" text="em andamento">
      <formula>NOT(ISERROR(SEARCH("em andamento",P729)))</formula>
    </cfRule>
    <cfRule type="containsText" dxfId="137" priority="7325" operator="containsText" text="Lançado">
      <formula>NOT(ISERROR(SEARCH("Lançado",P729)))</formula>
    </cfRule>
    <cfRule type="containsText" dxfId="136" priority="7326" operator="containsText" text="N/A">
      <formula>NOT(ISERROR(SEARCH("N/A",P729)))</formula>
    </cfRule>
    <cfRule type="containsText" dxfId="135" priority="7327" operator="containsText" text="Pendente">
      <formula>NOT(ISERROR(SEARCH("Pendente",P729)))</formula>
    </cfRule>
    <cfRule type="containsText" dxfId="134" priority="7328" operator="containsText" text="Finalizado">
      <formula>NOT(ISERROR(SEARCH("Finalizado",P729)))</formula>
    </cfRule>
    <cfRule type="containsText" dxfId="133" priority="7329" operator="containsText" text="em andamento">
      <formula>NOT(ISERROR(SEARCH("em andamento",P729)))</formula>
    </cfRule>
  </conditionalFormatting>
  <conditionalFormatting sqref="P731:P732">
    <cfRule type="expression" dxfId="132" priority="4959">
      <formula>$H731="SUBETAPA"</formula>
    </cfRule>
    <cfRule type="expression" dxfId="131" priority="4960">
      <formula>$H731="CÉLULA CONSTRUTIVA"</formula>
    </cfRule>
    <cfRule type="expression" dxfId="130" priority="4961">
      <formula>$H731="ETAPA"</formula>
    </cfRule>
    <cfRule type="expression" dxfId="129" priority="4962">
      <formula>$H731="SUBETAPA"</formula>
    </cfRule>
    <cfRule type="expression" dxfId="128" priority="4963">
      <formula>$H731="CÉLULA CONSTRUTIVA"</formula>
    </cfRule>
    <cfRule type="containsText" dxfId="127" priority="4964" operator="containsText" text="Lançado">
      <formula>NOT(ISERROR(SEARCH("Lançado",P731)))</formula>
    </cfRule>
    <cfRule type="containsText" dxfId="126" priority="4965" operator="containsText" text="N/A">
      <formula>NOT(ISERROR(SEARCH("N/A",P731)))</formula>
    </cfRule>
    <cfRule type="containsText" dxfId="125" priority="4966" operator="containsText" text="Pendente">
      <formula>NOT(ISERROR(SEARCH("Pendente",P731)))</formula>
    </cfRule>
    <cfRule type="containsText" dxfId="124" priority="4967" operator="containsText" text="Finalizado">
      <formula>NOT(ISERROR(SEARCH("Finalizado",P731)))</formula>
    </cfRule>
    <cfRule type="containsText" dxfId="123" priority="4968" operator="containsText" text="em andamento">
      <formula>NOT(ISERROR(SEARCH("em andamento",P731)))</formula>
    </cfRule>
    <cfRule type="containsText" dxfId="122" priority="4969" operator="containsText" text="Lançado">
      <formula>NOT(ISERROR(SEARCH("Lançado",P731)))</formula>
    </cfRule>
    <cfRule type="containsText" dxfId="121" priority="4970" operator="containsText" text="N/A">
      <formula>NOT(ISERROR(SEARCH("N/A",P731)))</formula>
    </cfRule>
    <cfRule type="containsText" dxfId="120" priority="4971" operator="containsText" text="Pendente">
      <formula>NOT(ISERROR(SEARCH("Pendente",P731)))</formula>
    </cfRule>
    <cfRule type="containsText" dxfId="119" priority="4972" operator="containsText" text="Finalizado">
      <formula>NOT(ISERROR(SEARCH("Finalizado",P731)))</formula>
    </cfRule>
    <cfRule type="containsText" dxfId="118" priority="4973" operator="containsText" text="em andamento">
      <formula>NOT(ISERROR(SEARCH("em andamento",P731)))</formula>
    </cfRule>
    <cfRule type="expression" dxfId="117" priority="4974">
      <formula>$H731="ETAPA"</formula>
    </cfRule>
  </conditionalFormatting>
  <conditionalFormatting sqref="P733">
    <cfRule type="expression" dxfId="116" priority="7304">
      <formula>$H733="SUBETAPA"</formula>
    </cfRule>
    <cfRule type="expression" dxfId="115" priority="7305">
      <formula>$H733="CÉLULA CONSTRUTIVA"</formula>
    </cfRule>
    <cfRule type="expression" dxfId="114" priority="7306">
      <formula>$H733="ETAPA"</formula>
    </cfRule>
    <cfRule type="containsText" dxfId="113" priority="7307" operator="containsText" text="Lançado">
      <formula>NOT(ISERROR(SEARCH("Lançado",P733)))</formula>
    </cfRule>
    <cfRule type="containsText" dxfId="112" priority="7308" operator="containsText" text="N/A">
      <formula>NOT(ISERROR(SEARCH("N/A",P733)))</formula>
    </cfRule>
    <cfRule type="containsText" dxfId="111" priority="7309" operator="containsText" text="Pendente">
      <formula>NOT(ISERROR(SEARCH("Pendente",P733)))</formula>
    </cfRule>
    <cfRule type="containsText" dxfId="110" priority="7310" operator="containsText" text="Finalizado">
      <formula>NOT(ISERROR(SEARCH("Finalizado",P733)))</formula>
    </cfRule>
    <cfRule type="containsText" dxfId="109" priority="7311" operator="containsText" text="em andamento">
      <formula>NOT(ISERROR(SEARCH("em andamento",P733)))</formula>
    </cfRule>
    <cfRule type="containsText" dxfId="108" priority="7312" operator="containsText" text="Lançado">
      <formula>NOT(ISERROR(SEARCH("Lançado",P733)))</formula>
    </cfRule>
    <cfRule type="containsText" dxfId="107" priority="7313" operator="containsText" text="N/A">
      <formula>NOT(ISERROR(SEARCH("N/A",P733)))</formula>
    </cfRule>
    <cfRule type="containsText" dxfId="106" priority="7314" operator="containsText" text="Pendente">
      <formula>NOT(ISERROR(SEARCH("Pendente",P733)))</formula>
    </cfRule>
    <cfRule type="containsText" dxfId="105" priority="7315" operator="containsText" text="Finalizado">
      <formula>NOT(ISERROR(SEARCH("Finalizado",P733)))</formula>
    </cfRule>
    <cfRule type="containsText" dxfId="104" priority="7316" operator="containsText" text="em andamento">
      <formula>NOT(ISERROR(SEARCH("em andamento",P733)))</formula>
    </cfRule>
  </conditionalFormatting>
  <conditionalFormatting sqref="P735">
    <cfRule type="expression" dxfId="103" priority="4938">
      <formula>$H735="SUBETAPA"</formula>
    </cfRule>
    <cfRule type="expression" dxfId="102" priority="4939">
      <formula>$H735="CÉLULA CONSTRUTIVA"</formula>
    </cfRule>
    <cfRule type="expression" dxfId="101" priority="4940">
      <formula>$H735="ETAPA"</formula>
    </cfRule>
    <cfRule type="containsText" dxfId="100" priority="4941" operator="containsText" text="Lançado">
      <formula>NOT(ISERROR(SEARCH("Lançado",P735)))</formula>
    </cfRule>
    <cfRule type="containsText" dxfId="99" priority="4942" operator="containsText" text="N/A">
      <formula>NOT(ISERROR(SEARCH("N/A",P735)))</formula>
    </cfRule>
    <cfRule type="containsText" dxfId="98" priority="4943" operator="containsText" text="Pendente">
      <formula>NOT(ISERROR(SEARCH("Pendente",P735)))</formula>
    </cfRule>
    <cfRule type="containsText" dxfId="97" priority="4944" operator="containsText" text="Finalizado">
      <formula>NOT(ISERROR(SEARCH("Finalizado",P735)))</formula>
    </cfRule>
    <cfRule type="containsText" dxfId="96" priority="4945" operator="containsText" text="em andamento">
      <formula>NOT(ISERROR(SEARCH("em andamento",P735)))</formula>
    </cfRule>
    <cfRule type="containsText" dxfId="95" priority="4946" operator="containsText" text="Lançado">
      <formula>NOT(ISERROR(SEARCH("Lançado",P735)))</formula>
    </cfRule>
    <cfRule type="containsText" dxfId="94" priority="4947" operator="containsText" text="N/A">
      <formula>NOT(ISERROR(SEARCH("N/A",P735)))</formula>
    </cfRule>
    <cfRule type="containsText" dxfId="93" priority="4948" operator="containsText" text="Pendente">
      <formula>NOT(ISERROR(SEARCH("Pendente",P735)))</formula>
    </cfRule>
    <cfRule type="containsText" dxfId="92" priority="4949" operator="containsText" text="Finalizado">
      <formula>NOT(ISERROR(SEARCH("Finalizado",P735)))</formula>
    </cfRule>
    <cfRule type="containsText" dxfId="91" priority="4950" operator="containsText" text="em andamento">
      <formula>NOT(ISERROR(SEARCH("em andamento",P735)))</formula>
    </cfRule>
    <cfRule type="expression" dxfId="90" priority="4951">
      <formula>$H735="SUBETAPA"</formula>
    </cfRule>
    <cfRule type="expression" dxfId="89" priority="4952">
      <formula>$H735="CÉLULA CONSTRUTIVA"</formula>
    </cfRule>
    <cfRule type="expression" dxfId="88" priority="4953">
      <formula>$H735="ETAPA"</formula>
    </cfRule>
    <cfRule type="containsText" dxfId="87" priority="4954" operator="containsText" text="Lançado">
      <formula>NOT(ISERROR(SEARCH("Lançado",P735)))</formula>
    </cfRule>
    <cfRule type="containsText" dxfId="86" priority="4955" operator="containsText" text="N/A">
      <formula>NOT(ISERROR(SEARCH("N/A",P735)))</formula>
    </cfRule>
    <cfRule type="containsText" dxfId="85" priority="4956" operator="containsText" text="Pendente">
      <formula>NOT(ISERROR(SEARCH("Pendente",P735)))</formula>
    </cfRule>
    <cfRule type="containsText" dxfId="84" priority="4957" operator="containsText" text="Finalizado">
      <formula>NOT(ISERROR(SEARCH("Finalizado",P735)))</formula>
    </cfRule>
    <cfRule type="containsText" dxfId="83" priority="4958" operator="containsText" text="em andamento">
      <formula>NOT(ISERROR(SEARCH("em andamento",P735)))</formula>
    </cfRule>
  </conditionalFormatting>
  <dataValidations count="3">
    <dataValidation type="list" allowBlank="1" showInputMessage="1" showErrorMessage="1" sqref="P12 P10" xr:uid="{60DAA311-F594-416F-94E4-5C20566C260D}">
      <formula1>$R$2:$R$5</formula1>
    </dataValidation>
    <dataValidation type="list" allowBlank="1" showInputMessage="1" showErrorMessage="1" sqref="P729 P208:P219 P735 P269:P270 P79:P82 P266:P267 P193 P51:P77 P695:P700 P11 P288:P295 P731:P733 P297:P308 P101:P103 P221:P233 P235:P251 P253:P264 P195:P206 P319:P326 P136:P156 P89:P99 P84:P87 P105:P116 P272:P286 P328:P369 P158:P178 P382 P310:P317 P676:P690 P719:P725 P727 P371:P380 P384:P385 P387:P401 P645:P650 P702:P717 P464:P479 P494:P643 P118:P120 P122:P134 P180:P189 P421:P425 P443:P447 P449:P462 P427:P441 P403:P419 P481:P492 P652:P674 P692:P693 P13:P49" xr:uid="{3EFAA906-B1D8-460E-A295-20252C56A889}">
      <formula1>"Finalizado, Em Andamento, Pendente, N/A,Lançado ERP"</formula1>
    </dataValidation>
    <dataValidation type="list" allowBlank="1" showInputMessage="1" showErrorMessage="1" sqref="H8:H744" xr:uid="{ABF779B1-BD96-4930-91BF-CADF83AD3343}">
      <formula1>"UNIDADE CONSTRUTIVA,CÉLULA CONSTRUTIVA,ETAPA,SUBETAPA,SERVIÇO"</formula1>
    </dataValidation>
  </dataValidations>
  <printOptions horizontalCentered="1"/>
  <pageMargins left="0.51181102362204722" right="0.51181102362204722" top="0.78740157480314965" bottom="0.78740157480314965" header="0.31496062992125984" footer="0.31496062992125984"/>
  <pageSetup paperSize="9" scale="10" orientation="portrait" r:id="rId1"/>
  <ignoredErrors>
    <ignoredError sqref="L475" formula="1"/>
  </ignoredError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B678B-917F-471A-8E90-BC811C833E2F}">
  <sheetPr>
    <tabColor rgb="FF1851D6"/>
    <pageSetUpPr fitToPage="1"/>
  </sheetPr>
  <dimension ref="A1:M2450"/>
  <sheetViews>
    <sheetView showGridLines="0" topLeftCell="A2337" zoomScale="85" zoomScaleNormal="85" zoomScalePageLayoutView="55" workbookViewId="0">
      <selection activeCell="F2351" sqref="F2351"/>
    </sheetView>
  </sheetViews>
  <sheetFormatPr defaultColWidth="11.5703125" defaultRowHeight="12.75" x14ac:dyDescent="0.2"/>
  <cols>
    <col min="1" max="1" width="12.28515625" style="12" customWidth="1"/>
    <col min="2" max="2" width="76.42578125" style="12" customWidth="1"/>
    <col min="3" max="3" width="8.140625" style="26" customWidth="1"/>
    <col min="4" max="4" width="11.7109375" style="259" customWidth="1"/>
    <col min="5" max="5" width="14.140625" style="12" customWidth="1"/>
    <col min="6" max="6" width="74.28515625" style="12" customWidth="1"/>
    <col min="7" max="7" width="10.28515625" style="12" customWidth="1"/>
    <col min="8" max="16384" width="11.5703125" style="12"/>
  </cols>
  <sheetData>
    <row r="1" spans="1:13" ht="18" customHeight="1" x14ac:dyDescent="0.2">
      <c r="A1" s="1818" t="s">
        <v>653</v>
      </c>
      <c r="B1" s="1819"/>
      <c r="C1" s="1819"/>
      <c r="D1" s="1819"/>
    </row>
    <row r="2" spans="1:13" x14ac:dyDescent="0.2">
      <c r="A2" s="835" t="s">
        <v>654</v>
      </c>
      <c r="B2" s="836" t="s">
        <v>655</v>
      </c>
      <c r="C2" s="837"/>
      <c r="D2" s="838"/>
    </row>
    <row r="3" spans="1:13" x14ac:dyDescent="0.2">
      <c r="A3" s="835" t="s">
        <v>372</v>
      </c>
      <c r="B3" s="836" t="s">
        <v>4235</v>
      </c>
      <c r="C3" s="839"/>
      <c r="D3" s="840"/>
    </row>
    <row r="4" spans="1:13" x14ac:dyDescent="0.2">
      <c r="A4" s="835" t="s">
        <v>567</v>
      </c>
      <c r="B4" s="836" t="s">
        <v>4236</v>
      </c>
      <c r="C4" s="841"/>
      <c r="D4" s="842"/>
    </row>
    <row r="5" spans="1:13" x14ac:dyDescent="0.2">
      <c r="A5" s="835" t="s">
        <v>656</v>
      </c>
      <c r="B5" s="836" t="s">
        <v>568</v>
      </c>
      <c r="C5" s="841"/>
      <c r="D5" s="842"/>
    </row>
    <row r="6" spans="1:13" x14ac:dyDescent="0.2">
      <c r="A6" s="835" t="s">
        <v>657</v>
      </c>
      <c r="B6" s="836" t="s">
        <v>568</v>
      </c>
      <c r="C6" s="843"/>
      <c r="D6" s="844"/>
    </row>
    <row r="7" spans="1:13" x14ac:dyDescent="0.2">
      <c r="A7" s="835" t="s">
        <v>0</v>
      </c>
      <c r="B7" s="836" t="s">
        <v>568</v>
      </c>
      <c r="C7" s="845"/>
      <c r="D7" s="846"/>
      <c r="G7" s="847"/>
    </row>
    <row r="8" spans="1:13" x14ac:dyDescent="0.2">
      <c r="A8" s="1820"/>
      <c r="B8" s="1821"/>
      <c r="C8" s="1821"/>
      <c r="D8" s="1822"/>
    </row>
    <row r="9" spans="1:13" ht="18" customHeight="1" x14ac:dyDescent="0.2">
      <c r="A9" s="1823" t="s">
        <v>658</v>
      </c>
      <c r="B9" s="1824"/>
      <c r="C9" s="1824"/>
      <c r="D9" s="1824"/>
    </row>
    <row r="10" spans="1:13" ht="21.75" customHeight="1" x14ac:dyDescent="0.2">
      <c r="A10" s="1825" t="s">
        <v>20</v>
      </c>
      <c r="B10" s="1825" t="s">
        <v>0</v>
      </c>
      <c r="C10" s="1825" t="s">
        <v>659</v>
      </c>
      <c r="D10" s="1825" t="s">
        <v>110</v>
      </c>
    </row>
    <row r="11" spans="1:13" ht="17.25" customHeight="1" x14ac:dyDescent="0.2">
      <c r="A11" s="1825"/>
      <c r="B11" s="1825"/>
      <c r="C11" s="1825"/>
      <c r="D11" s="1825"/>
    </row>
    <row r="12" spans="1:13" x14ac:dyDescent="0.2">
      <c r="A12" s="848" t="s">
        <v>660</v>
      </c>
      <c r="B12" s="1816" t="s">
        <v>4237</v>
      </c>
      <c r="C12" s="1817"/>
      <c r="D12" s="1817"/>
      <c r="E12" s="1817"/>
      <c r="F12" s="1817"/>
      <c r="G12" s="1817"/>
      <c r="H12" s="1817"/>
    </row>
    <row r="13" spans="1:13" x14ac:dyDescent="0.2">
      <c r="A13" s="852" t="s">
        <v>661</v>
      </c>
      <c r="B13" s="1684" t="s">
        <v>420</v>
      </c>
      <c r="C13" s="1685"/>
      <c r="D13" s="1685"/>
      <c r="E13" s="1691">
        <f>SUM(D15:D28)</f>
        <v>1899.84</v>
      </c>
      <c r="F13" s="1685"/>
      <c r="G13" s="1685"/>
      <c r="H13" s="1697" t="s">
        <v>4237</v>
      </c>
      <c r="I13" s="1685"/>
      <c r="J13" s="1685"/>
      <c r="K13" s="1685"/>
      <c r="L13" s="1685"/>
      <c r="M13" s="1685"/>
    </row>
    <row r="14" spans="1:13" x14ac:dyDescent="0.2">
      <c r="A14" s="1671" t="s">
        <v>4238</v>
      </c>
      <c r="B14" s="1672" t="s">
        <v>4239</v>
      </c>
      <c r="C14" s="1673"/>
      <c r="D14" s="1674"/>
      <c r="E14" s="1682"/>
      <c r="F14" s="1683" t="str">
        <f>B23</f>
        <v>BLOCO CERAMICO, 09 cm</v>
      </c>
      <c r="G14" s="1679">
        <f>SUMIF($B$15:$B$28, F14,$D$15:$D$28)</f>
        <v>261.24</v>
      </c>
    </row>
    <row r="15" spans="1:13" x14ac:dyDescent="0.2">
      <c r="A15" s="856" t="s">
        <v>4240</v>
      </c>
      <c r="B15" s="857" t="s">
        <v>4241</v>
      </c>
      <c r="C15" s="858" t="s">
        <v>14</v>
      </c>
      <c r="D15" s="859">
        <v>210.75</v>
      </c>
      <c r="E15" s="27"/>
      <c r="F15" s="1683" t="str">
        <f t="shared" ref="F15:F17" si="0">B24</f>
        <v>BLOCO CERAMICO, 11,5 cm</v>
      </c>
      <c r="G15" s="1679">
        <f>SUMIF($B$15:$B$28, F15,$D$15:$D$28)</f>
        <v>9.0299999999999994</v>
      </c>
    </row>
    <row r="16" spans="1:13" x14ac:dyDescent="0.2">
      <c r="A16" s="860" t="s">
        <v>4242</v>
      </c>
      <c r="B16" s="861" t="s">
        <v>4243</v>
      </c>
      <c r="C16" s="862" t="s">
        <v>14</v>
      </c>
      <c r="D16" s="863">
        <v>40.159999999999997</v>
      </c>
      <c r="E16" s="27"/>
      <c r="F16" s="1683" t="str">
        <f t="shared" si="0"/>
        <v>BLOCO CERAMICO, 14 cm</v>
      </c>
      <c r="G16" s="1679">
        <f>SUMIF($B$15:$B$28, F16,$D$15:$D$28)</f>
        <v>1388.24</v>
      </c>
    </row>
    <row r="17" spans="1:13" x14ac:dyDescent="0.2">
      <c r="A17" s="1671" t="s">
        <v>4244</v>
      </c>
      <c r="B17" s="1672" t="s">
        <v>4245</v>
      </c>
      <c r="C17" s="1673"/>
      <c r="D17" s="1674"/>
      <c r="F17" s="1683" t="str">
        <f t="shared" si="0"/>
        <v>BLOCO CERAMICO, 19 cm</v>
      </c>
      <c r="G17" s="1679">
        <f>SUMIF($B$15:$B$28, F17,$D$15:$D$28)</f>
        <v>240.35</v>
      </c>
    </row>
    <row r="18" spans="1:13" ht="15" x14ac:dyDescent="0.2">
      <c r="A18" s="856" t="s">
        <v>4246</v>
      </c>
      <c r="B18" s="857" t="s">
        <v>4247</v>
      </c>
      <c r="C18" s="858" t="s">
        <v>14</v>
      </c>
      <c r="D18" s="859">
        <v>233.4</v>
      </c>
      <c r="E18" s="1686" t="s">
        <v>6907</v>
      </c>
      <c r="F18" s="1686" t="b">
        <f>EXACT(E13,G18)</f>
        <v>0</v>
      </c>
      <c r="G18" s="1686">
        <f>SUM(G14:G17)</f>
        <v>1898.86</v>
      </c>
    </row>
    <row r="19" spans="1:13" x14ac:dyDescent="0.2">
      <c r="A19" s="860" t="s">
        <v>4248</v>
      </c>
      <c r="B19" s="861" t="s">
        <v>4241</v>
      </c>
      <c r="C19" s="862" t="s">
        <v>14</v>
      </c>
      <c r="D19" s="863">
        <v>1090.45</v>
      </c>
    </row>
    <row r="20" spans="1:13" x14ac:dyDescent="0.2">
      <c r="A20" s="856" t="s">
        <v>4249</v>
      </c>
      <c r="B20" s="857" t="s">
        <v>4243</v>
      </c>
      <c r="C20" s="858" t="s">
        <v>14</v>
      </c>
      <c r="D20" s="859">
        <v>114.38</v>
      </c>
    </row>
    <row r="21" spans="1:13" x14ac:dyDescent="0.2">
      <c r="A21" s="1690" t="s">
        <v>4250</v>
      </c>
      <c r="B21" s="1687" t="s">
        <v>4251</v>
      </c>
      <c r="C21" s="1688" t="s">
        <v>14</v>
      </c>
      <c r="D21" s="1689">
        <v>0.98</v>
      </c>
    </row>
    <row r="22" spans="1:13" x14ac:dyDescent="0.2">
      <c r="A22" s="1671" t="s">
        <v>4252</v>
      </c>
      <c r="B22" s="1672" t="s">
        <v>4253</v>
      </c>
      <c r="C22" s="1673"/>
      <c r="D22" s="1674"/>
    </row>
    <row r="23" spans="1:13" x14ac:dyDescent="0.2">
      <c r="A23" s="856" t="s">
        <v>4254</v>
      </c>
      <c r="B23" s="857" t="s">
        <v>4247</v>
      </c>
      <c r="C23" s="858" t="s">
        <v>14</v>
      </c>
      <c r="D23" s="859">
        <v>27.84</v>
      </c>
    </row>
    <row r="24" spans="1:13" x14ac:dyDescent="0.2">
      <c r="A24" s="860" t="s">
        <v>4255</v>
      </c>
      <c r="B24" s="861" t="s">
        <v>665</v>
      </c>
      <c r="C24" s="862" t="s">
        <v>14</v>
      </c>
      <c r="D24" s="863">
        <v>9.0299999999999994</v>
      </c>
    </row>
    <row r="25" spans="1:13" x14ac:dyDescent="0.2">
      <c r="A25" s="856" t="s">
        <v>4256</v>
      </c>
      <c r="B25" s="857" t="s">
        <v>4241</v>
      </c>
      <c r="C25" s="858" t="s">
        <v>14</v>
      </c>
      <c r="D25" s="859">
        <v>87.04</v>
      </c>
    </row>
    <row r="26" spans="1:13" x14ac:dyDescent="0.2">
      <c r="A26" s="860" t="s">
        <v>4257</v>
      </c>
      <c r="B26" s="861" t="s">
        <v>4243</v>
      </c>
      <c r="C26" s="862" t="s">
        <v>14</v>
      </c>
      <c r="D26" s="863">
        <v>42.68</v>
      </c>
    </row>
    <row r="27" spans="1:13" x14ac:dyDescent="0.2">
      <c r="A27" s="1671" t="s">
        <v>4258</v>
      </c>
      <c r="B27" s="1672" t="s">
        <v>4259</v>
      </c>
      <c r="C27" s="1673"/>
      <c r="D27" s="1674"/>
    </row>
    <row r="28" spans="1:13" x14ac:dyDescent="0.2">
      <c r="A28" s="856" t="s">
        <v>4260</v>
      </c>
      <c r="B28" s="857" t="s">
        <v>4243</v>
      </c>
      <c r="C28" s="858" t="s">
        <v>14</v>
      </c>
      <c r="D28" s="859">
        <v>43.13</v>
      </c>
    </row>
    <row r="29" spans="1:13" x14ac:dyDescent="0.2">
      <c r="A29" s="852" t="s">
        <v>663</v>
      </c>
      <c r="B29" s="1684" t="s">
        <v>1157</v>
      </c>
      <c r="C29" s="1685"/>
      <c r="D29" s="1685"/>
      <c r="E29" s="1692">
        <f>SUM(D31:D33)</f>
        <v>138.94</v>
      </c>
      <c r="F29" s="1685"/>
      <c r="G29" s="1685"/>
      <c r="H29" s="1696" t="s">
        <v>4237</v>
      </c>
      <c r="I29" s="1685"/>
      <c r="J29" s="1685"/>
      <c r="K29" s="1685"/>
      <c r="L29" s="1685"/>
      <c r="M29" s="1685"/>
    </row>
    <row r="30" spans="1:13" x14ac:dyDescent="0.2">
      <c r="A30" s="1671" t="s">
        <v>4261</v>
      </c>
      <c r="B30" s="1672" t="s">
        <v>4239</v>
      </c>
      <c r="C30" s="1673"/>
      <c r="D30" s="1674"/>
      <c r="F30" s="1683" t="str">
        <f>B31</f>
        <v>BLOCO ANTI-CHAMAS, 15 cm</v>
      </c>
      <c r="G30" s="1679">
        <f>SUMIF($B$30:$B$33, F30,$D$30:$D$33)</f>
        <v>138.94</v>
      </c>
    </row>
    <row r="31" spans="1:13" ht="15" x14ac:dyDescent="0.2">
      <c r="A31" s="860" t="s">
        <v>4262</v>
      </c>
      <c r="B31" s="861" t="s">
        <v>4263</v>
      </c>
      <c r="C31" s="862" t="s">
        <v>14</v>
      </c>
      <c r="D31" s="863">
        <v>71.400000000000006</v>
      </c>
      <c r="E31" s="1686" t="s">
        <v>6907</v>
      </c>
      <c r="F31" s="1686" t="b">
        <f>EXACT(E29,G31)</f>
        <v>1</v>
      </c>
      <c r="G31" s="1686">
        <f>SUM(G29:G30)</f>
        <v>138.94</v>
      </c>
    </row>
    <row r="32" spans="1:13" x14ac:dyDescent="0.2">
      <c r="A32" s="1671" t="s">
        <v>4264</v>
      </c>
      <c r="B32" s="1672" t="s">
        <v>4245</v>
      </c>
      <c r="C32" s="1673"/>
      <c r="D32" s="1674"/>
    </row>
    <row r="33" spans="1:13" x14ac:dyDescent="0.2">
      <c r="A33" s="856" t="s">
        <v>4265</v>
      </c>
      <c r="B33" s="857" t="s">
        <v>4263</v>
      </c>
      <c r="C33" s="858" t="s">
        <v>14</v>
      </c>
      <c r="D33" s="859">
        <v>67.540000000000006</v>
      </c>
    </row>
    <row r="34" spans="1:13" x14ac:dyDescent="0.2">
      <c r="A34" s="852" t="s">
        <v>666</v>
      </c>
      <c r="B34" s="1684" t="s">
        <v>4266</v>
      </c>
      <c r="C34" s="1685"/>
      <c r="D34" s="1685"/>
      <c r="E34" s="1692">
        <f>SUM(D36:D38)</f>
        <v>374.14</v>
      </c>
      <c r="F34" s="1685"/>
      <c r="G34" s="1685"/>
      <c r="H34" s="1696" t="s">
        <v>4237</v>
      </c>
      <c r="I34" s="1685"/>
      <c r="J34" s="1685"/>
      <c r="K34" s="1685"/>
      <c r="L34" s="1685"/>
      <c r="M34" s="1685"/>
    </row>
    <row r="35" spans="1:13" x14ac:dyDescent="0.2">
      <c r="A35" s="1671" t="s">
        <v>4267</v>
      </c>
      <c r="B35" s="1672" t="s">
        <v>4239</v>
      </c>
      <c r="C35" s="1673"/>
      <c r="D35" s="1674"/>
      <c r="F35" s="1683" t="str">
        <f>B36</f>
        <v>DRYWALL MONTANTE 48 mm - LA DE VIDRO, OSSO</v>
      </c>
      <c r="G35" s="1679">
        <f>SUMIF($B$35:$B$38, F35,$D$35:$D$38)</f>
        <v>374.14</v>
      </c>
    </row>
    <row r="36" spans="1:13" ht="15" x14ac:dyDescent="0.2">
      <c r="A36" s="860" t="s">
        <v>4268</v>
      </c>
      <c r="B36" s="861" t="s">
        <v>4269</v>
      </c>
      <c r="C36" s="862" t="s">
        <v>14</v>
      </c>
      <c r="D36" s="863">
        <v>278.57</v>
      </c>
      <c r="E36" s="1686" t="s">
        <v>6907</v>
      </c>
      <c r="F36" s="1686" t="b">
        <f>EXACT(E34,G36)</f>
        <v>1</v>
      </c>
      <c r="G36" s="1686">
        <f>SUM(G34:G35)</f>
        <v>374.14</v>
      </c>
    </row>
    <row r="37" spans="1:13" x14ac:dyDescent="0.2">
      <c r="A37" s="1671" t="s">
        <v>4270</v>
      </c>
      <c r="B37" s="1672" t="s">
        <v>4245</v>
      </c>
      <c r="C37" s="1673"/>
      <c r="D37" s="1674"/>
    </row>
    <row r="38" spans="1:13" x14ac:dyDescent="0.2">
      <c r="A38" s="856" t="s">
        <v>4271</v>
      </c>
      <c r="B38" s="857" t="s">
        <v>4269</v>
      </c>
      <c r="C38" s="858" t="s">
        <v>14</v>
      </c>
      <c r="D38" s="859">
        <v>95.57</v>
      </c>
    </row>
    <row r="39" spans="1:13" x14ac:dyDescent="0.2">
      <c r="A39" s="852" t="s">
        <v>668</v>
      </c>
      <c r="B39" s="1684" t="s">
        <v>1156</v>
      </c>
      <c r="C39" s="1685"/>
      <c r="D39" s="1685"/>
      <c r="E39" s="1692">
        <f>SUM(D41:D58)</f>
        <v>844.75</v>
      </c>
      <c r="F39" s="1685"/>
      <c r="G39" s="1685"/>
      <c r="H39" s="1696" t="s">
        <v>4237</v>
      </c>
      <c r="I39" s="1685"/>
      <c r="J39" s="1685"/>
      <c r="K39" s="1685"/>
      <c r="L39" s="1685"/>
      <c r="M39" s="1685"/>
    </row>
    <row r="40" spans="1:13" x14ac:dyDescent="0.2">
      <c r="A40" s="1671" t="s">
        <v>4272</v>
      </c>
      <c r="B40" s="1672" t="s">
        <v>4239</v>
      </c>
      <c r="C40" s="1673"/>
      <c r="D40" s="1674"/>
      <c r="F40" s="1683" t="str">
        <f>B41</f>
        <v>ENCUNHAMENTO</v>
      </c>
      <c r="G40" s="1679">
        <f>SUMIF($B$40:$B$58, F40,$D$40:$D$58)</f>
        <v>650.30999999999995</v>
      </c>
    </row>
    <row r="41" spans="1:13" x14ac:dyDescent="0.2">
      <c r="A41" s="860" t="s">
        <v>4273</v>
      </c>
      <c r="B41" s="861" t="s">
        <v>1155</v>
      </c>
      <c r="C41" s="862" t="s">
        <v>3</v>
      </c>
      <c r="D41" s="863">
        <v>133.18</v>
      </c>
      <c r="E41" s="27"/>
      <c r="F41" s="1683" t="str">
        <f>B43</f>
        <v xml:space="preserve">VERGA PORTA </v>
      </c>
      <c r="G41" s="1679">
        <f>SUMIF($B$40:$B$58, F41,$D$40:$D$58)</f>
        <v>141.78</v>
      </c>
    </row>
    <row r="42" spans="1:13" x14ac:dyDescent="0.2">
      <c r="A42" s="1675" t="s">
        <v>6378</v>
      </c>
      <c r="B42" s="1676" t="s">
        <v>4703</v>
      </c>
      <c r="C42" s="1677"/>
      <c r="D42" s="1678"/>
      <c r="F42" s="1683" t="str">
        <f>B47</f>
        <v xml:space="preserve">VERGA E CONTRAVERGA JANELA </v>
      </c>
      <c r="G42" s="1679">
        <f t="shared" ref="G42" si="1">SUMIF($B$40:$B$58, F42,$D$40:$D$58)</f>
        <v>52.66</v>
      </c>
    </row>
    <row r="43" spans="1:13" ht="15" x14ac:dyDescent="0.2">
      <c r="A43" s="856" t="s">
        <v>6379</v>
      </c>
      <c r="B43" s="857" t="s">
        <v>6380</v>
      </c>
      <c r="C43" s="858" t="s">
        <v>3</v>
      </c>
      <c r="D43" s="859">
        <v>54.18</v>
      </c>
      <c r="E43" s="1686" t="s">
        <v>6907</v>
      </c>
      <c r="F43" s="1686" t="b">
        <f>EXACT(E39,G43)</f>
        <v>1</v>
      </c>
      <c r="G43" s="1686">
        <f>SUM(G40:G42)</f>
        <v>844.74999999999989</v>
      </c>
    </row>
    <row r="44" spans="1:13" x14ac:dyDescent="0.2">
      <c r="A44" s="1671" t="s">
        <v>4274</v>
      </c>
      <c r="B44" s="1672" t="s">
        <v>4245</v>
      </c>
      <c r="C44" s="1673"/>
      <c r="D44" s="1674"/>
      <c r="E44"/>
    </row>
    <row r="45" spans="1:13" x14ac:dyDescent="0.2">
      <c r="A45" s="860" t="s">
        <v>4275</v>
      </c>
      <c r="B45" s="861" t="s">
        <v>1155</v>
      </c>
      <c r="C45" s="862" t="s">
        <v>3</v>
      </c>
      <c r="D45" s="863">
        <v>451.81</v>
      </c>
    </row>
    <row r="46" spans="1:13" x14ac:dyDescent="0.2">
      <c r="A46" s="1675" t="s">
        <v>6381</v>
      </c>
      <c r="B46" s="1676" t="s">
        <v>4715</v>
      </c>
      <c r="C46" s="1677"/>
      <c r="D46" s="1678"/>
    </row>
    <row r="47" spans="1:13" x14ac:dyDescent="0.2">
      <c r="A47" s="856" t="s">
        <v>6382</v>
      </c>
      <c r="B47" s="857" t="s">
        <v>6383</v>
      </c>
      <c r="C47" s="858" t="s">
        <v>3</v>
      </c>
      <c r="D47" s="859">
        <v>47.16</v>
      </c>
      <c r="E47" s="27"/>
    </row>
    <row r="48" spans="1:13" x14ac:dyDescent="0.2">
      <c r="A48" s="1675" t="s">
        <v>6384</v>
      </c>
      <c r="B48" s="1676" t="s">
        <v>4703</v>
      </c>
      <c r="C48" s="1677"/>
      <c r="D48" s="1678"/>
    </row>
    <row r="49" spans="1:13" x14ac:dyDescent="0.2">
      <c r="A49" s="860" t="s">
        <v>6385</v>
      </c>
      <c r="B49" s="861" t="s">
        <v>6380</v>
      </c>
      <c r="C49" s="862" t="s">
        <v>3</v>
      </c>
      <c r="D49" s="863">
        <v>78.34</v>
      </c>
    </row>
    <row r="50" spans="1:13" x14ac:dyDescent="0.2">
      <c r="A50" s="1671" t="s">
        <v>4276</v>
      </c>
      <c r="B50" s="1672" t="s">
        <v>4253</v>
      </c>
      <c r="C50" s="1673"/>
      <c r="D50" s="1674"/>
    </row>
    <row r="51" spans="1:13" x14ac:dyDescent="0.2">
      <c r="A51" s="856" t="s">
        <v>4277</v>
      </c>
      <c r="B51" s="857" t="s">
        <v>1155</v>
      </c>
      <c r="C51" s="858" t="s">
        <v>3</v>
      </c>
      <c r="D51" s="859">
        <v>65.319999999999993</v>
      </c>
    </row>
    <row r="52" spans="1:13" x14ac:dyDescent="0.2">
      <c r="A52" s="1675" t="s">
        <v>6386</v>
      </c>
      <c r="B52" s="1676" t="s">
        <v>4715</v>
      </c>
      <c r="C52" s="1677"/>
      <c r="D52" s="1678"/>
    </row>
    <row r="53" spans="1:13" x14ac:dyDescent="0.2">
      <c r="A53" s="860" t="s">
        <v>6387</v>
      </c>
      <c r="B53" s="861" t="s">
        <v>6383</v>
      </c>
      <c r="C53" s="862" t="s">
        <v>3</v>
      </c>
      <c r="D53" s="863">
        <v>3.1</v>
      </c>
    </row>
    <row r="54" spans="1:13" x14ac:dyDescent="0.2">
      <c r="A54" s="1675" t="s">
        <v>6388</v>
      </c>
      <c r="B54" s="1676" t="s">
        <v>4703</v>
      </c>
      <c r="C54" s="1677"/>
      <c r="D54" s="1678"/>
    </row>
    <row r="55" spans="1:13" x14ac:dyDescent="0.2">
      <c r="A55" s="856" t="s">
        <v>6389</v>
      </c>
      <c r="B55" s="857" t="s">
        <v>6380</v>
      </c>
      <c r="C55" s="858" t="s">
        <v>3</v>
      </c>
      <c r="D55" s="859">
        <v>9.26</v>
      </c>
    </row>
    <row r="56" spans="1:13" x14ac:dyDescent="0.2">
      <c r="A56" s="1671" t="s">
        <v>4278</v>
      </c>
      <c r="B56" s="1672" t="s">
        <v>4259</v>
      </c>
      <c r="C56" s="1673"/>
      <c r="D56" s="1674"/>
    </row>
    <row r="57" spans="1:13" x14ac:dyDescent="0.2">
      <c r="A57" s="1675" t="s">
        <v>6390</v>
      </c>
      <c r="B57" s="1676" t="s">
        <v>4715</v>
      </c>
      <c r="C57" s="1677"/>
      <c r="D57" s="1678"/>
    </row>
    <row r="58" spans="1:13" x14ac:dyDescent="0.2">
      <c r="A58" s="860" t="s">
        <v>6391</v>
      </c>
      <c r="B58" s="861" t="s">
        <v>6383</v>
      </c>
      <c r="C58" s="862" t="s">
        <v>3</v>
      </c>
      <c r="D58" s="863">
        <v>2.4</v>
      </c>
    </row>
    <row r="59" spans="1:13" x14ac:dyDescent="0.2">
      <c r="A59" s="852" t="s">
        <v>670</v>
      </c>
      <c r="B59" s="1680" t="s">
        <v>4279</v>
      </c>
      <c r="C59" s="1681"/>
      <c r="D59" s="1681"/>
      <c r="E59" s="1692">
        <f>SUM(D61:D70)</f>
        <v>2044.9700000000003</v>
      </c>
      <c r="F59" s="1681"/>
      <c r="G59" s="1681"/>
      <c r="H59" s="1696" t="s">
        <v>4237</v>
      </c>
      <c r="I59" s="1681"/>
      <c r="J59" s="1681"/>
      <c r="K59" s="1681"/>
      <c r="L59" s="1681"/>
      <c r="M59" s="1681"/>
    </row>
    <row r="60" spans="1:13" x14ac:dyDescent="0.2">
      <c r="A60" s="1671" t="s">
        <v>4280</v>
      </c>
      <c r="B60" s="1672" t="s">
        <v>4239</v>
      </c>
      <c r="C60" s="1673"/>
      <c r="D60" s="1674"/>
      <c r="F60" s="1683" t="str">
        <f>B61</f>
        <v>MÃO DE OBRA -  BLOCO ANTI-CHAMAS</v>
      </c>
      <c r="G60" s="1679">
        <f>SUMIF($B$60:$B$70, F60,$D$60:$D$70)</f>
        <v>138.94</v>
      </c>
    </row>
    <row r="61" spans="1:13" x14ac:dyDescent="0.2">
      <c r="A61" s="856" t="s">
        <v>4281</v>
      </c>
      <c r="B61" s="857" t="s">
        <v>4282</v>
      </c>
      <c r="C61" s="858" t="s">
        <v>14</v>
      </c>
      <c r="D61" s="859">
        <v>71.400000000000006</v>
      </c>
      <c r="F61" s="1683" t="str">
        <f>B62</f>
        <v>MÃO DE OBRA -  BLOCO CERAMICO</v>
      </c>
      <c r="G61" s="1679">
        <f t="shared" ref="G61:G62" si="2">SUMIF($B$60:$B$70, F61,$D$60:$D$70)</f>
        <v>1898.8700000000001</v>
      </c>
    </row>
    <row r="62" spans="1:13" x14ac:dyDescent="0.2">
      <c r="A62" s="860" t="s">
        <v>4283</v>
      </c>
      <c r="B62" s="861" t="s">
        <v>4284</v>
      </c>
      <c r="C62" s="862" t="s">
        <v>14</v>
      </c>
      <c r="D62" s="863">
        <v>250.92</v>
      </c>
      <c r="F62" s="1683" t="str">
        <f>B66</f>
        <v>MÃO DE OBRA -  BLOCO REFRATARIO</v>
      </c>
      <c r="G62" s="1679">
        <f t="shared" si="2"/>
        <v>7.16</v>
      </c>
    </row>
    <row r="63" spans="1:13" ht="15" x14ac:dyDescent="0.2">
      <c r="A63" s="1671" t="s">
        <v>4285</v>
      </c>
      <c r="B63" s="1672" t="s">
        <v>4245</v>
      </c>
      <c r="C63" s="1673"/>
      <c r="D63" s="1674"/>
      <c r="E63" s="1686" t="s">
        <v>6907</v>
      </c>
      <c r="F63" s="1686" t="b">
        <f>EXACT(E59,G63)</f>
        <v>1</v>
      </c>
      <c r="G63" s="1686">
        <f>SUM(G60:G62)</f>
        <v>2044.9700000000003</v>
      </c>
    </row>
    <row r="64" spans="1:13" x14ac:dyDescent="0.2">
      <c r="A64" s="856" t="s">
        <v>4286</v>
      </c>
      <c r="B64" s="857" t="s">
        <v>4282</v>
      </c>
      <c r="C64" s="858" t="s">
        <v>14</v>
      </c>
      <c r="D64" s="859">
        <v>67.540000000000006</v>
      </c>
    </row>
    <row r="65" spans="1:13" x14ac:dyDescent="0.2">
      <c r="A65" s="860" t="s">
        <v>4287</v>
      </c>
      <c r="B65" s="861" t="s">
        <v>4284</v>
      </c>
      <c r="C65" s="862" t="s">
        <v>14</v>
      </c>
      <c r="D65" s="863">
        <v>1438.23</v>
      </c>
    </row>
    <row r="66" spans="1:13" x14ac:dyDescent="0.2">
      <c r="A66" s="856" t="s">
        <v>4288</v>
      </c>
      <c r="B66" s="857" t="s">
        <v>4289</v>
      </c>
      <c r="C66" s="858" t="s">
        <v>14</v>
      </c>
      <c r="D66" s="859">
        <v>7.16</v>
      </c>
    </row>
    <row r="67" spans="1:13" x14ac:dyDescent="0.2">
      <c r="A67" s="1671" t="s">
        <v>4290</v>
      </c>
      <c r="B67" s="1672" t="s">
        <v>4253</v>
      </c>
      <c r="C67" s="1673"/>
      <c r="D67" s="1674"/>
    </row>
    <row r="68" spans="1:13" x14ac:dyDescent="0.2">
      <c r="A68" s="860" t="s">
        <v>4291</v>
      </c>
      <c r="B68" s="861" t="s">
        <v>4284</v>
      </c>
      <c r="C68" s="862" t="s">
        <v>14</v>
      </c>
      <c r="D68" s="863">
        <v>166.59</v>
      </c>
    </row>
    <row r="69" spans="1:13" x14ac:dyDescent="0.2">
      <c r="A69" s="1671" t="s">
        <v>4292</v>
      </c>
      <c r="B69" s="1672" t="s">
        <v>4259</v>
      </c>
      <c r="C69" s="1673"/>
      <c r="D69" s="1674"/>
    </row>
    <row r="70" spans="1:13" x14ac:dyDescent="0.2">
      <c r="A70" s="856" t="s">
        <v>4293</v>
      </c>
      <c r="B70" s="857" t="s">
        <v>4284</v>
      </c>
      <c r="C70" s="858" t="s">
        <v>14</v>
      </c>
      <c r="D70" s="859">
        <v>43.13</v>
      </c>
    </row>
    <row r="71" spans="1:13" x14ac:dyDescent="0.2">
      <c r="A71" s="852" t="s">
        <v>672</v>
      </c>
      <c r="B71" s="1680" t="s">
        <v>423</v>
      </c>
      <c r="C71" s="1681"/>
      <c r="D71" s="1681"/>
      <c r="E71" s="1692">
        <f>SUM(D73:D88)</f>
        <v>1728.2600000000002</v>
      </c>
      <c r="F71" s="1681"/>
      <c r="G71" s="1681"/>
      <c r="H71" s="1696" t="s">
        <v>4237</v>
      </c>
      <c r="I71" s="1681"/>
      <c r="J71" s="1681"/>
      <c r="K71" s="1681"/>
      <c r="L71" s="1681"/>
      <c r="M71" s="1681"/>
    </row>
    <row r="72" spans="1:13" x14ac:dyDescent="0.2">
      <c r="A72" s="1671" t="s">
        <v>4294</v>
      </c>
      <c r="B72" s="1672" t="s">
        <v>4239</v>
      </c>
      <c r="C72" s="1673"/>
      <c r="D72" s="1674"/>
      <c r="F72" s="1683" t="str">
        <f>B76</f>
        <v>PROTEÇAO MECANICA</v>
      </c>
      <c r="G72" s="1679">
        <f>SUMIF($B$72:$B$88, F72,$D$72:$D$88)</f>
        <v>1072.31</v>
      </c>
    </row>
    <row r="73" spans="1:13" x14ac:dyDescent="0.2">
      <c r="A73" s="860" t="s">
        <v>4295</v>
      </c>
      <c r="B73" s="861" t="s">
        <v>1152</v>
      </c>
      <c r="C73" s="862" t="s">
        <v>14</v>
      </c>
      <c r="D73" s="863">
        <v>6.26</v>
      </c>
      <c r="F73" s="1683" t="str">
        <f>B77</f>
        <v>REGULARIZAÇAO</v>
      </c>
      <c r="G73" s="1679">
        <f t="shared" ref="G73:G75" si="3">SUMIF($B$72:$B$88, F73,$D$72:$D$88)</f>
        <v>319.79000000000002</v>
      </c>
    </row>
    <row r="74" spans="1:13" x14ac:dyDescent="0.2">
      <c r="A74" s="856" t="s">
        <v>4296</v>
      </c>
      <c r="B74" s="857" t="s">
        <v>1151</v>
      </c>
      <c r="C74" s="858" t="s">
        <v>14</v>
      </c>
      <c r="D74" s="859">
        <v>81.98</v>
      </c>
      <c r="F74" s="1683" t="str">
        <f>B78</f>
        <v>REVESTIMENTO - REGULARIZAÇAO, 2 cm</v>
      </c>
      <c r="G74" s="1679">
        <f t="shared" si="3"/>
        <v>183.86</v>
      </c>
    </row>
    <row r="75" spans="1:13" x14ac:dyDescent="0.2">
      <c r="A75" s="1671" t="s">
        <v>4297</v>
      </c>
      <c r="B75" s="1672" t="s">
        <v>4245</v>
      </c>
      <c r="C75" s="1673"/>
      <c r="D75" s="1674"/>
      <c r="F75" s="1683" t="str">
        <f>B79</f>
        <v>REVESTIMENTO - REGULARIZAÇAO, 3 cm</v>
      </c>
      <c r="G75" s="1679">
        <f t="shared" si="3"/>
        <v>13.23</v>
      </c>
    </row>
    <row r="76" spans="1:13" x14ac:dyDescent="0.2">
      <c r="A76" s="860" t="s">
        <v>4298</v>
      </c>
      <c r="B76" s="861" t="s">
        <v>1152</v>
      </c>
      <c r="C76" s="862" t="s">
        <v>14</v>
      </c>
      <c r="D76" s="863">
        <v>1041.31</v>
      </c>
      <c r="F76" s="1683" t="str">
        <f>B80</f>
        <v>REVESTIMENTO - REGULARIZAÇAO, 5 cm</v>
      </c>
      <c r="G76" s="1679">
        <f>SUMIF($B$72:$B$88, F76,$D$72:$D$88)</f>
        <v>139.07</v>
      </c>
    </row>
    <row r="77" spans="1:13" ht="15" x14ac:dyDescent="0.2">
      <c r="A77" s="856" t="s">
        <v>4299</v>
      </c>
      <c r="B77" s="857" t="s">
        <v>1151</v>
      </c>
      <c r="C77" s="858" t="s">
        <v>14</v>
      </c>
      <c r="D77" s="859">
        <v>123.7</v>
      </c>
      <c r="E77" s="1686" t="s">
        <v>6907</v>
      </c>
      <c r="F77" s="1686" t="b">
        <f>EXACT(E71,G77)</f>
        <v>1</v>
      </c>
      <c r="G77" s="1686">
        <f>SUM(G72:G76)</f>
        <v>1728.26</v>
      </c>
    </row>
    <row r="78" spans="1:13" x14ac:dyDescent="0.2">
      <c r="A78" s="860" t="s">
        <v>4300</v>
      </c>
      <c r="B78" s="861" t="s">
        <v>4301</v>
      </c>
      <c r="C78" s="862" t="s">
        <v>14</v>
      </c>
      <c r="D78" s="863">
        <v>183.86</v>
      </c>
    </row>
    <row r="79" spans="1:13" x14ac:dyDescent="0.2">
      <c r="A79" s="856" t="s">
        <v>4302</v>
      </c>
      <c r="B79" s="857" t="s">
        <v>4303</v>
      </c>
      <c r="C79" s="858" t="s">
        <v>14</v>
      </c>
      <c r="D79" s="859">
        <v>13.23</v>
      </c>
    </row>
    <row r="80" spans="1:13" x14ac:dyDescent="0.2">
      <c r="A80" s="860" t="s">
        <v>4304</v>
      </c>
      <c r="B80" s="861" t="s">
        <v>4305</v>
      </c>
      <c r="C80" s="862" t="s">
        <v>14</v>
      </c>
      <c r="D80" s="863">
        <v>79.14</v>
      </c>
    </row>
    <row r="81" spans="1:13" x14ac:dyDescent="0.2">
      <c r="A81" s="1671" t="s">
        <v>4306</v>
      </c>
      <c r="B81" s="1672" t="s">
        <v>4253</v>
      </c>
      <c r="C81" s="1673"/>
      <c r="D81" s="1674"/>
    </row>
    <row r="82" spans="1:13" x14ac:dyDescent="0.2">
      <c r="A82" s="856" t="s">
        <v>4307</v>
      </c>
      <c r="B82" s="857" t="s">
        <v>1152</v>
      </c>
      <c r="C82" s="858" t="s">
        <v>14</v>
      </c>
      <c r="D82" s="859">
        <v>24.74</v>
      </c>
    </row>
    <row r="83" spans="1:13" x14ac:dyDescent="0.2">
      <c r="A83" s="860" t="s">
        <v>4308</v>
      </c>
      <c r="B83" s="861" t="s">
        <v>1151</v>
      </c>
      <c r="C83" s="862" t="s">
        <v>14</v>
      </c>
      <c r="D83" s="863">
        <v>56.11</v>
      </c>
    </row>
    <row r="84" spans="1:13" x14ac:dyDescent="0.2">
      <c r="A84" s="856" t="s">
        <v>4309</v>
      </c>
      <c r="B84" s="857" t="s">
        <v>4305</v>
      </c>
      <c r="C84" s="858" t="s">
        <v>14</v>
      </c>
      <c r="D84" s="859">
        <v>59.93</v>
      </c>
    </row>
    <row r="85" spans="1:13" x14ac:dyDescent="0.2">
      <c r="A85" s="1671" t="s">
        <v>4310</v>
      </c>
      <c r="B85" s="1672" t="s">
        <v>4259</v>
      </c>
      <c r="C85" s="1673"/>
      <c r="D85" s="1674"/>
    </row>
    <row r="86" spans="1:13" x14ac:dyDescent="0.2">
      <c r="A86" s="860" t="s">
        <v>4311</v>
      </c>
      <c r="B86" s="861" t="s">
        <v>1151</v>
      </c>
      <c r="C86" s="862" t="s">
        <v>14</v>
      </c>
      <c r="D86" s="863">
        <v>42.24</v>
      </c>
    </row>
    <row r="87" spans="1:13" x14ac:dyDescent="0.2">
      <c r="A87" s="1671" t="s">
        <v>4312</v>
      </c>
      <c r="B87" s="1672" t="s">
        <v>4313</v>
      </c>
      <c r="C87" s="1673"/>
      <c r="D87" s="1674"/>
    </row>
    <row r="88" spans="1:13" x14ac:dyDescent="0.2">
      <c r="A88" s="856" t="s">
        <v>4314</v>
      </c>
      <c r="B88" s="857" t="s">
        <v>1151</v>
      </c>
      <c r="C88" s="858" t="s">
        <v>14</v>
      </c>
      <c r="D88" s="859">
        <v>15.76</v>
      </c>
    </row>
    <row r="89" spans="1:13" x14ac:dyDescent="0.2">
      <c r="A89" s="852" t="s">
        <v>674</v>
      </c>
      <c r="B89" s="1680" t="s">
        <v>1150</v>
      </c>
      <c r="C89" s="1681"/>
      <c r="D89" s="1681"/>
      <c r="E89" s="1692">
        <f>SUM(D91:D119)</f>
        <v>2511.9800000000005</v>
      </c>
      <c r="F89" s="1681"/>
      <c r="G89" s="1681"/>
      <c r="H89" s="1696" t="s">
        <v>4237</v>
      </c>
      <c r="I89" s="1681"/>
      <c r="J89" s="1681"/>
      <c r="K89" s="1681"/>
      <c r="L89" s="1681"/>
      <c r="M89" s="1681"/>
    </row>
    <row r="90" spans="1:13" x14ac:dyDescent="0.2">
      <c r="A90" s="1671" t="s">
        <v>4315</v>
      </c>
      <c r="B90" s="1672" t="s">
        <v>4239</v>
      </c>
      <c r="C90" s="1673"/>
      <c r="D90" s="1674"/>
      <c r="F90" s="1683" t="s">
        <v>4317</v>
      </c>
      <c r="G90" s="1679">
        <f>SUMIF($B$90:$B$119, F90,$D$90:$D$119)</f>
        <v>127.42</v>
      </c>
    </row>
    <row r="91" spans="1:13" x14ac:dyDescent="0.2">
      <c r="A91" s="860" t="s">
        <v>4316</v>
      </c>
      <c r="B91" s="861" t="s">
        <v>4317</v>
      </c>
      <c r="C91" s="862" t="s">
        <v>14</v>
      </c>
      <c r="D91" s="863">
        <v>90.28</v>
      </c>
      <c r="F91" s="1683" t="s">
        <v>2676</v>
      </c>
      <c r="G91" s="1679">
        <f t="shared" ref="G91:G104" si="4">SUMIF($B$90:$B$119, F91,$D$90:$D$119)</f>
        <v>23</v>
      </c>
    </row>
    <row r="92" spans="1:13" x14ac:dyDescent="0.2">
      <c r="A92" s="856" t="s">
        <v>4318</v>
      </c>
      <c r="B92" s="857" t="s">
        <v>2676</v>
      </c>
      <c r="C92" s="858" t="s">
        <v>14</v>
      </c>
      <c r="D92" s="859">
        <v>8.16</v>
      </c>
      <c r="F92" s="1683" t="s">
        <v>4320</v>
      </c>
      <c r="G92" s="1679">
        <f t="shared" si="4"/>
        <v>133.94999999999999</v>
      </c>
    </row>
    <row r="93" spans="1:13" x14ac:dyDescent="0.2">
      <c r="A93" s="860" t="s">
        <v>4319</v>
      </c>
      <c r="B93" s="861" t="s">
        <v>4320</v>
      </c>
      <c r="C93" s="862" t="s">
        <v>14</v>
      </c>
      <c r="D93" s="863">
        <v>98.67</v>
      </c>
      <c r="F93" s="1683" t="s">
        <v>1146</v>
      </c>
      <c r="G93" s="1679">
        <f t="shared" si="4"/>
        <v>57.86</v>
      </c>
    </row>
    <row r="94" spans="1:13" x14ac:dyDescent="0.2">
      <c r="A94" s="856" t="s">
        <v>4321</v>
      </c>
      <c r="B94" s="857" t="s">
        <v>1146</v>
      </c>
      <c r="C94" s="858" t="s">
        <v>14</v>
      </c>
      <c r="D94" s="859">
        <v>57.86</v>
      </c>
      <c r="F94" s="1683" t="s">
        <v>4324</v>
      </c>
      <c r="G94" s="1679">
        <f t="shared" si="4"/>
        <v>11.87</v>
      </c>
    </row>
    <row r="95" spans="1:13" x14ac:dyDescent="0.2">
      <c r="A95" s="1671" t="s">
        <v>4322</v>
      </c>
      <c r="B95" s="1672" t="s">
        <v>4245</v>
      </c>
      <c r="C95" s="1673"/>
      <c r="D95" s="1674"/>
      <c r="F95" s="1683" t="s">
        <v>4327</v>
      </c>
      <c r="G95" s="1679">
        <f t="shared" si="4"/>
        <v>50.91</v>
      </c>
    </row>
    <row r="96" spans="1:13" x14ac:dyDescent="0.2">
      <c r="A96" s="860" t="s">
        <v>4323</v>
      </c>
      <c r="B96" s="861" t="s">
        <v>4324</v>
      </c>
      <c r="C96" s="862" t="s">
        <v>14</v>
      </c>
      <c r="D96" s="863">
        <v>9.0399999999999991</v>
      </c>
      <c r="F96" s="1683" t="s">
        <v>1149</v>
      </c>
      <c r="G96" s="1679">
        <f t="shared" si="4"/>
        <v>4.7</v>
      </c>
    </row>
    <row r="97" spans="1:7" x14ac:dyDescent="0.2">
      <c r="A97" s="856" t="s">
        <v>4325</v>
      </c>
      <c r="B97" s="857" t="s">
        <v>4317</v>
      </c>
      <c r="C97" s="858" t="s">
        <v>14</v>
      </c>
      <c r="D97" s="859">
        <v>37.14</v>
      </c>
      <c r="F97" s="1683" t="s">
        <v>4331</v>
      </c>
      <c r="G97" s="1679">
        <f t="shared" si="4"/>
        <v>25.27</v>
      </c>
    </row>
    <row r="98" spans="1:7" x14ac:dyDescent="0.2">
      <c r="A98" s="860" t="s">
        <v>4326</v>
      </c>
      <c r="B98" s="861" t="s">
        <v>4327</v>
      </c>
      <c r="C98" s="862" t="s">
        <v>14</v>
      </c>
      <c r="D98" s="863">
        <v>50.91</v>
      </c>
      <c r="F98" s="1683" t="s">
        <v>1148</v>
      </c>
      <c r="G98" s="1679">
        <f t="shared" si="4"/>
        <v>7.1</v>
      </c>
    </row>
    <row r="99" spans="1:7" x14ac:dyDescent="0.2">
      <c r="A99" s="856" t="s">
        <v>4328</v>
      </c>
      <c r="B99" s="857" t="s">
        <v>1149</v>
      </c>
      <c r="C99" s="858" t="s">
        <v>14</v>
      </c>
      <c r="D99" s="859">
        <v>4.7</v>
      </c>
      <c r="F99" s="1683" t="s">
        <v>1147</v>
      </c>
      <c r="G99" s="1679">
        <f t="shared" si="4"/>
        <v>421.97</v>
      </c>
    </row>
    <row r="100" spans="1:7" x14ac:dyDescent="0.2">
      <c r="A100" s="860" t="s">
        <v>4329</v>
      </c>
      <c r="B100" s="861" t="s">
        <v>4320</v>
      </c>
      <c r="C100" s="862" t="s">
        <v>14</v>
      </c>
      <c r="D100" s="863">
        <v>35.28</v>
      </c>
      <c r="F100" s="1683" t="s">
        <v>4335</v>
      </c>
      <c r="G100" s="1679">
        <f t="shared" si="4"/>
        <v>5.0599999999999996</v>
      </c>
    </row>
    <row r="101" spans="1:7" x14ac:dyDescent="0.2">
      <c r="A101" s="856" t="s">
        <v>4330</v>
      </c>
      <c r="B101" s="857" t="s">
        <v>4331</v>
      </c>
      <c r="C101" s="858" t="s">
        <v>14</v>
      </c>
      <c r="D101" s="859">
        <v>25.27</v>
      </c>
      <c r="F101" s="1683" t="s">
        <v>1145</v>
      </c>
      <c r="G101" s="1679">
        <f t="shared" si="4"/>
        <v>436.13</v>
      </c>
    </row>
    <row r="102" spans="1:7" x14ac:dyDescent="0.2">
      <c r="A102" s="860" t="s">
        <v>4332</v>
      </c>
      <c r="B102" s="861" t="s">
        <v>1148</v>
      </c>
      <c r="C102" s="862" t="s">
        <v>14</v>
      </c>
      <c r="D102" s="863">
        <v>5.72</v>
      </c>
      <c r="F102" s="1683" t="s">
        <v>4338</v>
      </c>
      <c r="G102" s="1679">
        <f t="shared" si="4"/>
        <v>36.119999999999997</v>
      </c>
    </row>
    <row r="103" spans="1:7" x14ac:dyDescent="0.2">
      <c r="A103" s="856" t="s">
        <v>4333</v>
      </c>
      <c r="B103" s="857" t="s">
        <v>1147</v>
      </c>
      <c r="C103" s="858" t="s">
        <v>14</v>
      </c>
      <c r="D103" s="859">
        <v>399.98</v>
      </c>
      <c r="F103" s="1683" t="s">
        <v>1142</v>
      </c>
      <c r="G103" s="1679">
        <f t="shared" si="4"/>
        <v>691.23</v>
      </c>
    </row>
    <row r="104" spans="1:7" x14ac:dyDescent="0.2">
      <c r="A104" s="860" t="s">
        <v>4334</v>
      </c>
      <c r="B104" s="861" t="s">
        <v>4335</v>
      </c>
      <c r="C104" s="862" t="s">
        <v>14</v>
      </c>
      <c r="D104" s="863">
        <v>5.0599999999999996</v>
      </c>
      <c r="F104" s="1683" t="s">
        <v>1141</v>
      </c>
      <c r="G104" s="1679">
        <f t="shared" si="4"/>
        <v>345.81</v>
      </c>
    </row>
    <row r="105" spans="1:7" x14ac:dyDescent="0.2">
      <c r="A105" s="856" t="s">
        <v>4336</v>
      </c>
      <c r="B105" s="857" t="s">
        <v>1145</v>
      </c>
      <c r="C105" s="858" t="s">
        <v>14</v>
      </c>
      <c r="D105" s="859">
        <v>436.13</v>
      </c>
      <c r="F105" s="1683" t="s">
        <v>4345</v>
      </c>
      <c r="G105" s="1679">
        <f>SUMIF($B$90:$B$119, F105,$D$90:$D$119)</f>
        <v>133.57999999999998</v>
      </c>
    </row>
    <row r="106" spans="1:7" ht="15" x14ac:dyDescent="0.2">
      <c r="A106" s="860" t="s">
        <v>4337</v>
      </c>
      <c r="B106" s="861" t="s">
        <v>4338</v>
      </c>
      <c r="C106" s="862" t="s">
        <v>14</v>
      </c>
      <c r="D106" s="863">
        <v>36.119999999999997</v>
      </c>
      <c r="E106" s="1686" t="s">
        <v>6907</v>
      </c>
      <c r="F106" s="1686" t="b">
        <f>EXACT(E89,G106)</f>
        <v>1</v>
      </c>
      <c r="G106" s="1686">
        <f>SUM(G90:G105)</f>
        <v>2511.9799999999996</v>
      </c>
    </row>
    <row r="107" spans="1:7" x14ac:dyDescent="0.2">
      <c r="A107" s="856" t="s">
        <v>4339</v>
      </c>
      <c r="B107" s="857" t="s">
        <v>1142</v>
      </c>
      <c r="C107" s="858" t="s">
        <v>14</v>
      </c>
      <c r="D107" s="859">
        <v>691.23</v>
      </c>
      <c r="F107"/>
    </row>
    <row r="108" spans="1:7" x14ac:dyDescent="0.2">
      <c r="A108" s="860" t="s">
        <v>4340</v>
      </c>
      <c r="B108" s="861" t="s">
        <v>1141</v>
      </c>
      <c r="C108" s="862" t="s">
        <v>14</v>
      </c>
      <c r="D108" s="863">
        <v>345.81</v>
      </c>
      <c r="F108"/>
    </row>
    <row r="109" spans="1:7" x14ac:dyDescent="0.2">
      <c r="A109" s="1671" t="s">
        <v>4341</v>
      </c>
      <c r="B109" s="1672" t="s">
        <v>4253</v>
      </c>
      <c r="C109" s="1673"/>
      <c r="D109" s="1674"/>
      <c r="F109"/>
    </row>
    <row r="110" spans="1:7" x14ac:dyDescent="0.2">
      <c r="A110" s="856" t="s">
        <v>4342</v>
      </c>
      <c r="B110" s="857" t="s">
        <v>4324</v>
      </c>
      <c r="C110" s="858" t="s">
        <v>14</v>
      </c>
      <c r="D110" s="859">
        <v>2.83</v>
      </c>
      <c r="F110"/>
    </row>
    <row r="111" spans="1:7" x14ac:dyDescent="0.2">
      <c r="A111" s="860" t="s">
        <v>4343</v>
      </c>
      <c r="B111" s="861" t="s">
        <v>2676</v>
      </c>
      <c r="C111" s="862" t="s">
        <v>14</v>
      </c>
      <c r="D111" s="863">
        <v>14.84</v>
      </c>
      <c r="F111"/>
    </row>
    <row r="112" spans="1:7" x14ac:dyDescent="0.2">
      <c r="A112" s="856" t="s">
        <v>4344</v>
      </c>
      <c r="B112" s="857" t="s">
        <v>4345</v>
      </c>
      <c r="C112" s="858" t="s">
        <v>14</v>
      </c>
      <c r="D112" s="859">
        <v>60.01</v>
      </c>
      <c r="F112"/>
    </row>
    <row r="113" spans="1:13" x14ac:dyDescent="0.2">
      <c r="A113" s="860" t="s">
        <v>4346</v>
      </c>
      <c r="B113" s="861" t="s">
        <v>1148</v>
      </c>
      <c r="C113" s="862" t="s">
        <v>14</v>
      </c>
      <c r="D113" s="863">
        <v>1</v>
      </c>
    </row>
    <row r="114" spans="1:13" x14ac:dyDescent="0.2">
      <c r="A114" s="856" t="s">
        <v>4347</v>
      </c>
      <c r="B114" s="857" t="s">
        <v>1147</v>
      </c>
      <c r="C114" s="858" t="s">
        <v>14</v>
      </c>
      <c r="D114" s="859">
        <v>21.99</v>
      </c>
    </row>
    <row r="115" spans="1:13" x14ac:dyDescent="0.2">
      <c r="A115" s="1671" t="s">
        <v>4348</v>
      </c>
      <c r="B115" s="1672" t="s">
        <v>4259</v>
      </c>
      <c r="C115" s="1673"/>
      <c r="D115" s="1674"/>
    </row>
    <row r="116" spans="1:13" x14ac:dyDescent="0.2">
      <c r="A116" s="860" t="s">
        <v>4349</v>
      </c>
      <c r="B116" s="861" t="s">
        <v>4345</v>
      </c>
      <c r="C116" s="862" t="s">
        <v>14</v>
      </c>
      <c r="D116" s="863">
        <v>57.81</v>
      </c>
    </row>
    <row r="117" spans="1:13" x14ac:dyDescent="0.2">
      <c r="A117" s="856" t="s">
        <v>4350</v>
      </c>
      <c r="B117" s="857" t="s">
        <v>1148</v>
      </c>
      <c r="C117" s="858" t="s">
        <v>14</v>
      </c>
      <c r="D117" s="859">
        <v>0.38</v>
      </c>
    </row>
    <row r="118" spans="1:13" x14ac:dyDescent="0.2">
      <c r="A118" s="1671" t="s">
        <v>4351</v>
      </c>
      <c r="B118" s="1672" t="s">
        <v>4313</v>
      </c>
      <c r="C118" s="1673"/>
      <c r="D118" s="1674"/>
    </row>
    <row r="119" spans="1:13" x14ac:dyDescent="0.2">
      <c r="A119" s="860" t="s">
        <v>4352</v>
      </c>
      <c r="B119" s="861" t="s">
        <v>4345</v>
      </c>
      <c r="C119" s="862" t="s">
        <v>14</v>
      </c>
      <c r="D119" s="863">
        <v>15.76</v>
      </c>
    </row>
    <row r="120" spans="1:13" x14ac:dyDescent="0.2">
      <c r="A120" s="852" t="s">
        <v>676</v>
      </c>
      <c r="B120" s="1680" t="s">
        <v>4362</v>
      </c>
      <c r="C120" s="1681"/>
      <c r="D120" s="1681"/>
      <c r="E120" s="1692">
        <f>SUM(D122:D133)</f>
        <v>1392.1</v>
      </c>
      <c r="F120" s="1681"/>
      <c r="G120" s="1681"/>
      <c r="H120" s="1696" t="s">
        <v>4237</v>
      </c>
      <c r="I120" s="1681"/>
      <c r="J120" s="1681"/>
      <c r="K120" s="1681"/>
      <c r="L120" s="1681"/>
      <c r="M120" s="1681"/>
    </row>
    <row r="121" spans="1:13" x14ac:dyDescent="0.2">
      <c r="A121" s="1671" t="s">
        <v>4353</v>
      </c>
      <c r="B121" s="1672" t="s">
        <v>4239</v>
      </c>
      <c r="C121" s="1673"/>
      <c r="D121" s="1674"/>
      <c r="F121" s="1683" t="str">
        <f>B122</f>
        <v>MÃO DE OBRA -  PROTEÇAO MECANICA</v>
      </c>
      <c r="G121" s="1679">
        <f>SUMIF($B$121:$B$133, F121,$D$121:$D$133)</f>
        <v>1072.31</v>
      </c>
    </row>
    <row r="122" spans="1:13" x14ac:dyDescent="0.2">
      <c r="A122" s="856" t="s">
        <v>4354</v>
      </c>
      <c r="B122" s="857" t="s">
        <v>4365</v>
      </c>
      <c r="C122" s="858" t="s">
        <v>14</v>
      </c>
      <c r="D122" s="859">
        <v>6.26</v>
      </c>
      <c r="F122" s="1683" t="str">
        <f>B123</f>
        <v>MÃO DE OBRA -  REGULARIZAÇAO</v>
      </c>
      <c r="G122" s="1679">
        <f>SUMIF($B$121:$B$133, F122,$D$121:$D$133)</f>
        <v>319.79000000000002</v>
      </c>
    </row>
    <row r="123" spans="1:13" ht="15" x14ac:dyDescent="0.2">
      <c r="A123" s="860" t="s">
        <v>4355</v>
      </c>
      <c r="B123" s="861" t="s">
        <v>4367</v>
      </c>
      <c r="C123" s="862" t="s">
        <v>14</v>
      </c>
      <c r="D123" s="863">
        <v>81.98</v>
      </c>
      <c r="E123" s="1686" t="s">
        <v>6907</v>
      </c>
      <c r="F123" s="1686" t="b">
        <f>EXACT(E120,G123)</f>
        <v>1</v>
      </c>
      <c r="G123" s="1686">
        <f>SUM(G121:G122)</f>
        <v>1392.1</v>
      </c>
    </row>
    <row r="124" spans="1:13" x14ac:dyDescent="0.2">
      <c r="A124" s="1671" t="s">
        <v>4356</v>
      </c>
      <c r="B124" s="1672" t="s">
        <v>4245</v>
      </c>
      <c r="C124" s="1673"/>
      <c r="D124" s="1674"/>
    </row>
    <row r="125" spans="1:13" x14ac:dyDescent="0.2">
      <c r="A125" s="856" t="s">
        <v>4357</v>
      </c>
      <c r="B125" s="857" t="s">
        <v>4365</v>
      </c>
      <c r="C125" s="858" t="s">
        <v>14</v>
      </c>
      <c r="D125" s="859">
        <v>1041.31</v>
      </c>
    </row>
    <row r="126" spans="1:13" x14ac:dyDescent="0.2">
      <c r="A126" s="860" t="s">
        <v>4358</v>
      </c>
      <c r="B126" s="861" t="s">
        <v>4367</v>
      </c>
      <c r="C126" s="862" t="s">
        <v>14</v>
      </c>
      <c r="D126" s="863">
        <v>123.7</v>
      </c>
    </row>
    <row r="127" spans="1:13" x14ac:dyDescent="0.2">
      <c r="A127" s="1671" t="s">
        <v>4359</v>
      </c>
      <c r="B127" s="1672" t="s">
        <v>4253</v>
      </c>
      <c r="C127" s="1673"/>
      <c r="D127" s="1674"/>
    </row>
    <row r="128" spans="1:13" x14ac:dyDescent="0.2">
      <c r="A128" s="856" t="s">
        <v>4360</v>
      </c>
      <c r="B128" s="857" t="s">
        <v>4365</v>
      </c>
      <c r="C128" s="858" t="s">
        <v>14</v>
      </c>
      <c r="D128" s="859">
        <v>24.74</v>
      </c>
    </row>
    <row r="129" spans="1:13" x14ac:dyDescent="0.2">
      <c r="A129" s="860" t="s">
        <v>4361</v>
      </c>
      <c r="B129" s="861" t="s">
        <v>4367</v>
      </c>
      <c r="C129" s="862" t="s">
        <v>14</v>
      </c>
      <c r="D129" s="863">
        <v>56.11</v>
      </c>
    </row>
    <row r="130" spans="1:13" x14ac:dyDescent="0.2">
      <c r="A130" s="1671" t="s">
        <v>6392</v>
      </c>
      <c r="B130" s="1672" t="s">
        <v>4259</v>
      </c>
      <c r="C130" s="1673"/>
      <c r="D130" s="1674"/>
    </row>
    <row r="131" spans="1:13" x14ac:dyDescent="0.2">
      <c r="A131" s="856" t="s">
        <v>6393</v>
      </c>
      <c r="B131" s="857" t="s">
        <v>4367</v>
      </c>
      <c r="C131" s="858" t="s">
        <v>14</v>
      </c>
      <c r="D131" s="859">
        <v>42.24</v>
      </c>
    </row>
    <row r="132" spans="1:13" x14ac:dyDescent="0.2">
      <c r="A132" s="1671" t="s">
        <v>6394</v>
      </c>
      <c r="B132" s="1672" t="s">
        <v>4313</v>
      </c>
      <c r="C132" s="1673"/>
      <c r="D132" s="1674"/>
    </row>
    <row r="133" spans="1:13" x14ac:dyDescent="0.2">
      <c r="A133" s="860" t="s">
        <v>6395</v>
      </c>
      <c r="B133" s="861" t="s">
        <v>4367</v>
      </c>
      <c r="C133" s="862" t="s">
        <v>14</v>
      </c>
      <c r="D133" s="863">
        <v>15.76</v>
      </c>
    </row>
    <row r="134" spans="1:13" x14ac:dyDescent="0.2">
      <c r="A134" s="852" t="s">
        <v>679</v>
      </c>
      <c r="B134" s="1680" t="s">
        <v>1140</v>
      </c>
      <c r="C134" s="1681"/>
      <c r="D134" s="1681"/>
      <c r="E134" s="1692">
        <f>SUM(D136:D143)</f>
        <v>3141.95</v>
      </c>
      <c r="F134" s="1681"/>
      <c r="G134" s="1681"/>
      <c r="H134" s="1696" t="s">
        <v>4237</v>
      </c>
      <c r="I134" s="1681"/>
      <c r="J134" s="1681"/>
      <c r="K134" s="1681"/>
      <c r="L134" s="1681"/>
      <c r="M134" s="1681"/>
    </row>
    <row r="135" spans="1:13" x14ac:dyDescent="0.2">
      <c r="A135" s="1671" t="s">
        <v>4363</v>
      </c>
      <c r="B135" s="1672" t="s">
        <v>4239</v>
      </c>
      <c r="C135" s="1673"/>
      <c r="D135" s="1674"/>
      <c r="F135" s="1683" t="str">
        <f>B136</f>
        <v>.CHAPISCO ARGAMASSADO INTERNO</v>
      </c>
      <c r="G135" s="1679">
        <f>SUMIF($B$135:$B$143, F135,$D$135:$D$143)</f>
        <v>2388.3000000000002</v>
      </c>
    </row>
    <row r="136" spans="1:13" x14ac:dyDescent="0.2">
      <c r="A136" s="856" t="s">
        <v>4364</v>
      </c>
      <c r="B136" s="857" t="s">
        <v>698</v>
      </c>
      <c r="C136" s="858" t="s">
        <v>14</v>
      </c>
      <c r="D136" s="859">
        <v>846.52</v>
      </c>
      <c r="F136" s="1683" t="str">
        <f>B137</f>
        <v>.CHAPISCO ARGAMASSADO PARA ESTRUTURA INTERNO</v>
      </c>
      <c r="G136" s="1679">
        <f>SUMIF($B$135:$B$143, F136,$D$135:$D$143)</f>
        <v>753.65</v>
      </c>
    </row>
    <row r="137" spans="1:13" ht="15" x14ac:dyDescent="0.2">
      <c r="A137" s="860" t="s">
        <v>4366</v>
      </c>
      <c r="B137" s="861" t="s">
        <v>699</v>
      </c>
      <c r="C137" s="862" t="s">
        <v>14</v>
      </c>
      <c r="D137" s="863">
        <v>269.25</v>
      </c>
      <c r="E137" s="1686" t="s">
        <v>6907</v>
      </c>
      <c r="F137" s="1686" t="b">
        <f>EXACT(E134,G137)</f>
        <v>1</v>
      </c>
      <c r="G137" s="1686">
        <f>SUM(G135:G136)</f>
        <v>3141.9500000000003</v>
      </c>
    </row>
    <row r="138" spans="1:13" x14ac:dyDescent="0.2">
      <c r="A138" s="1671" t="s">
        <v>4368</v>
      </c>
      <c r="B138" s="1672" t="s">
        <v>4245</v>
      </c>
      <c r="C138" s="1673"/>
      <c r="D138" s="1674"/>
    </row>
    <row r="139" spans="1:13" x14ac:dyDescent="0.2">
      <c r="A139" s="856" t="s">
        <v>4369</v>
      </c>
      <c r="B139" s="857" t="s">
        <v>698</v>
      </c>
      <c r="C139" s="858" t="s">
        <v>14</v>
      </c>
      <c r="D139" s="859">
        <v>1353.04</v>
      </c>
    </row>
    <row r="140" spans="1:13" x14ac:dyDescent="0.2">
      <c r="A140" s="860" t="s">
        <v>4370</v>
      </c>
      <c r="B140" s="861" t="s">
        <v>699</v>
      </c>
      <c r="C140" s="862" t="s">
        <v>14</v>
      </c>
      <c r="D140" s="863">
        <v>460.1</v>
      </c>
    </row>
    <row r="141" spans="1:13" x14ac:dyDescent="0.2">
      <c r="A141" s="1671" t="s">
        <v>4371</v>
      </c>
      <c r="B141" s="1672" t="s">
        <v>4253</v>
      </c>
      <c r="C141" s="1673"/>
      <c r="D141" s="1674"/>
    </row>
    <row r="142" spans="1:13" x14ac:dyDescent="0.2">
      <c r="A142" s="856" t="s">
        <v>4372</v>
      </c>
      <c r="B142" s="857" t="s">
        <v>698</v>
      </c>
      <c r="C142" s="858" t="s">
        <v>14</v>
      </c>
      <c r="D142" s="859">
        <v>188.74</v>
      </c>
    </row>
    <row r="143" spans="1:13" x14ac:dyDescent="0.2">
      <c r="A143" s="860" t="s">
        <v>4373</v>
      </c>
      <c r="B143" s="861" t="s">
        <v>699</v>
      </c>
      <c r="C143" s="862" t="s">
        <v>14</v>
      </c>
      <c r="D143" s="863">
        <v>24.3</v>
      </c>
    </row>
    <row r="144" spans="1:13" x14ac:dyDescent="0.2">
      <c r="A144" s="852" t="s">
        <v>681</v>
      </c>
      <c r="B144" s="1680" t="s">
        <v>1139</v>
      </c>
      <c r="C144" s="1681"/>
      <c r="D144" s="1681"/>
      <c r="E144" s="1692">
        <f>SUM(D146:D153)</f>
        <v>3668.72</v>
      </c>
      <c r="F144" s="1681"/>
      <c r="G144" s="1681"/>
      <c r="H144" s="1696" t="s">
        <v>4237</v>
      </c>
      <c r="I144" s="1681"/>
      <c r="J144" s="1681"/>
      <c r="K144" s="1681"/>
      <c r="L144" s="1681"/>
      <c r="M144" s="1681"/>
    </row>
    <row r="145" spans="1:13" x14ac:dyDescent="0.2">
      <c r="A145" s="1671" t="s">
        <v>4374</v>
      </c>
      <c r="B145" s="1672" t="s">
        <v>4239</v>
      </c>
      <c r="C145" s="1673"/>
      <c r="D145" s="1674"/>
      <c r="F145" s="1683" t="str">
        <f>B146</f>
        <v>.ESTUCAMENTO</v>
      </c>
      <c r="G145" s="1679">
        <f>SUMIF($B$145:$B$153, F145,$D$145:$D$153)</f>
        <v>526.75</v>
      </c>
    </row>
    <row r="146" spans="1:13" x14ac:dyDescent="0.2">
      <c r="A146" s="856" t="s">
        <v>4375</v>
      </c>
      <c r="B146" s="857" t="s">
        <v>1138</v>
      </c>
      <c r="C146" s="858" t="s">
        <v>14</v>
      </c>
      <c r="D146" s="859">
        <v>410.14</v>
      </c>
      <c r="F146" s="1683" t="str">
        <f>B147</f>
        <v>.REBOCO ARGAMASSADO INTERNO</v>
      </c>
      <c r="G146" s="1679">
        <f>SUMIF($B$145:$B$153, F146,$D$145:$D$153)</f>
        <v>3141.9700000000003</v>
      </c>
    </row>
    <row r="147" spans="1:13" ht="15" x14ac:dyDescent="0.2">
      <c r="A147" s="860" t="s">
        <v>4376</v>
      </c>
      <c r="B147" s="861" t="s">
        <v>700</v>
      </c>
      <c r="C147" s="862" t="s">
        <v>14</v>
      </c>
      <c r="D147" s="863">
        <v>1115.78</v>
      </c>
      <c r="E147" s="1686" t="s">
        <v>6907</v>
      </c>
      <c r="F147" s="1686" t="b">
        <f>EXACT(E144,G147)</f>
        <v>1</v>
      </c>
      <c r="G147" s="1686">
        <f>SUM(G145:G146)</f>
        <v>3668.7200000000003</v>
      </c>
    </row>
    <row r="148" spans="1:13" x14ac:dyDescent="0.2">
      <c r="A148" s="1671" t="s">
        <v>4377</v>
      </c>
      <c r="B148" s="1672" t="s">
        <v>4245</v>
      </c>
      <c r="C148" s="1673"/>
      <c r="D148" s="1674"/>
    </row>
    <row r="149" spans="1:13" x14ac:dyDescent="0.2">
      <c r="A149" s="856" t="s">
        <v>4378</v>
      </c>
      <c r="B149" s="857" t="s">
        <v>1138</v>
      </c>
      <c r="C149" s="858" t="s">
        <v>14</v>
      </c>
      <c r="D149" s="859">
        <v>100.26</v>
      </c>
    </row>
    <row r="150" spans="1:13" x14ac:dyDescent="0.2">
      <c r="A150" s="860" t="s">
        <v>4379</v>
      </c>
      <c r="B150" s="861" t="s">
        <v>700</v>
      </c>
      <c r="C150" s="862" t="s">
        <v>14</v>
      </c>
      <c r="D150" s="863">
        <v>1813.15</v>
      </c>
    </row>
    <row r="151" spans="1:13" x14ac:dyDescent="0.2">
      <c r="A151" s="1671" t="s">
        <v>4380</v>
      </c>
      <c r="B151" s="1672" t="s">
        <v>4253</v>
      </c>
      <c r="C151" s="1673"/>
      <c r="D151" s="1674"/>
    </row>
    <row r="152" spans="1:13" x14ac:dyDescent="0.2">
      <c r="A152" s="856" t="s">
        <v>4381</v>
      </c>
      <c r="B152" s="857" t="s">
        <v>1138</v>
      </c>
      <c r="C152" s="858" t="s">
        <v>14</v>
      </c>
      <c r="D152" s="859">
        <v>16.350000000000001</v>
      </c>
    </row>
    <row r="153" spans="1:13" x14ac:dyDescent="0.2">
      <c r="A153" s="860" t="s">
        <v>4382</v>
      </c>
      <c r="B153" s="861" t="s">
        <v>700</v>
      </c>
      <c r="C153" s="862" t="s">
        <v>14</v>
      </c>
      <c r="D153" s="863">
        <v>213.04</v>
      </c>
    </row>
    <row r="154" spans="1:13" x14ac:dyDescent="0.2">
      <c r="A154" s="852" t="s">
        <v>683</v>
      </c>
      <c r="B154" s="1680" t="s">
        <v>424</v>
      </c>
      <c r="C154" s="1681"/>
      <c r="D154" s="1681"/>
      <c r="E154" s="1693">
        <f>SUM(D156:D162)</f>
        <v>226.07</v>
      </c>
      <c r="F154" s="1681"/>
      <c r="G154" s="1681"/>
      <c r="H154" s="1696" t="s">
        <v>4237</v>
      </c>
      <c r="I154" s="1681"/>
      <c r="J154" s="1681"/>
      <c r="K154" s="1681"/>
      <c r="L154" s="1681"/>
      <c r="M154" s="1681"/>
    </row>
    <row r="155" spans="1:13" x14ac:dyDescent="0.2">
      <c r="A155" s="1671" t="s">
        <v>4383</v>
      </c>
      <c r="B155" s="1672" t="s">
        <v>4239</v>
      </c>
      <c r="C155" s="1673"/>
      <c r="D155" s="1674"/>
      <c r="F155" s="1683" t="str">
        <f>B156</f>
        <v>REVESTIMENTO INTERNO, PAREDE - CERAMICA,  A. TECNICA</v>
      </c>
      <c r="G155" s="1679">
        <f>SUMIF($B$155:$B$162, F155,$D$155:$D$162)</f>
        <v>35.89</v>
      </c>
    </row>
    <row r="156" spans="1:13" x14ac:dyDescent="0.2">
      <c r="A156" s="856" t="s">
        <v>4384</v>
      </c>
      <c r="B156" s="857" t="s">
        <v>4385</v>
      </c>
      <c r="C156" s="858" t="s">
        <v>14</v>
      </c>
      <c r="D156" s="859">
        <v>35.89</v>
      </c>
      <c r="F156" s="1683" t="str">
        <f>B157</f>
        <v>REVESTIMENTO INTERNO, PAREDE - CERAMICA, LIXEIRA/G.N</v>
      </c>
      <c r="G156" s="1679">
        <f>SUMIF($B$155:$B$162, F156,$D$155:$D$162)</f>
        <v>57.93</v>
      </c>
    </row>
    <row r="157" spans="1:13" x14ac:dyDescent="0.2">
      <c r="A157" s="860" t="s">
        <v>4386</v>
      </c>
      <c r="B157" s="861" t="s">
        <v>4387</v>
      </c>
      <c r="C157" s="862" t="s">
        <v>14</v>
      </c>
      <c r="D157" s="863">
        <v>29.24</v>
      </c>
      <c r="F157" s="1683" t="str">
        <f>B159</f>
        <v>REVESTIMENTO INTERNO, PAREDE - CERAMICA, A. COMUM</v>
      </c>
      <c r="G157" s="1679">
        <f>SUMIF($B$155:$B$162, F157,$D$155:$D$162)</f>
        <v>17.91</v>
      </c>
    </row>
    <row r="158" spans="1:13" x14ac:dyDescent="0.2">
      <c r="A158" s="1671" t="s">
        <v>4388</v>
      </c>
      <c r="B158" s="1672" t="s">
        <v>4245</v>
      </c>
      <c r="C158" s="1673"/>
      <c r="D158" s="1674"/>
      <c r="F158" s="1683" t="str">
        <f>B160</f>
        <v>REVESTIMENTO INTERNO, PAREDE - PORCELANATO, A. COMUM</v>
      </c>
      <c r="G158" s="1679">
        <f>SUMIF($B$155:$B$162, F158,$D$155:$D$162)</f>
        <v>114.34</v>
      </c>
    </row>
    <row r="159" spans="1:13" ht="15" x14ac:dyDescent="0.2">
      <c r="A159" s="856" t="s">
        <v>4389</v>
      </c>
      <c r="B159" s="857" t="s">
        <v>4390</v>
      </c>
      <c r="C159" s="858" t="s">
        <v>14</v>
      </c>
      <c r="D159" s="859">
        <v>17.91</v>
      </c>
      <c r="E159" s="1686" t="s">
        <v>6907</v>
      </c>
      <c r="F159" s="1686" t="b">
        <f>EXACT(E154,G159)</f>
        <v>1</v>
      </c>
      <c r="G159" s="1686">
        <f>SUM(G155:G158)</f>
        <v>226.07</v>
      </c>
    </row>
    <row r="160" spans="1:13" x14ac:dyDescent="0.2">
      <c r="A160" s="860" t="s">
        <v>4391</v>
      </c>
      <c r="B160" s="861" t="s">
        <v>1137</v>
      </c>
      <c r="C160" s="862" t="s">
        <v>14</v>
      </c>
      <c r="D160" s="863">
        <v>114.34</v>
      </c>
    </row>
    <row r="161" spans="1:13" x14ac:dyDescent="0.2">
      <c r="A161" s="1671" t="s">
        <v>4392</v>
      </c>
      <c r="B161" s="1672" t="s">
        <v>4253</v>
      </c>
      <c r="C161" s="1673"/>
      <c r="D161" s="1674"/>
    </row>
    <row r="162" spans="1:13" x14ac:dyDescent="0.2">
      <c r="A162" s="856" t="s">
        <v>4393</v>
      </c>
      <c r="B162" s="857" t="s">
        <v>4387</v>
      </c>
      <c r="C162" s="858" t="s">
        <v>14</v>
      </c>
      <c r="D162" s="859">
        <v>28.69</v>
      </c>
    </row>
    <row r="163" spans="1:13" x14ac:dyDescent="0.2">
      <c r="A163" s="852" t="s">
        <v>685</v>
      </c>
      <c r="B163" s="1680" t="s">
        <v>4394</v>
      </c>
      <c r="C163" s="1681"/>
      <c r="D163" s="1681"/>
      <c r="E163" s="1693">
        <f>SUM(D165:D181)</f>
        <v>7059.0500000000011</v>
      </c>
      <c r="F163" s="1681"/>
      <c r="G163" s="1681"/>
      <c r="H163" s="1696" t="s">
        <v>4237</v>
      </c>
      <c r="I163" s="1681"/>
      <c r="J163" s="1681"/>
      <c r="K163" s="1681"/>
      <c r="L163" s="1681"/>
      <c r="M163" s="1681"/>
    </row>
    <row r="164" spans="1:13" x14ac:dyDescent="0.2">
      <c r="A164" s="1671" t="s">
        <v>4395</v>
      </c>
      <c r="B164" s="1672" t="s">
        <v>4239</v>
      </c>
      <c r="C164" s="1673"/>
      <c r="D164" s="1674"/>
      <c r="F164" s="1683" t="s">
        <v>4397</v>
      </c>
      <c r="G164" s="1679">
        <f>SUMIF($B$164:$B$181, F164,$D$164:$D$181)</f>
        <v>2388.3000000000002</v>
      </c>
    </row>
    <row r="165" spans="1:13" x14ac:dyDescent="0.2">
      <c r="A165" s="860" t="s">
        <v>4396</v>
      </c>
      <c r="B165" s="861" t="s">
        <v>4397</v>
      </c>
      <c r="C165" s="862" t="s">
        <v>14</v>
      </c>
      <c r="D165" s="863">
        <v>846.52</v>
      </c>
      <c r="F165" s="1683" t="s">
        <v>4399</v>
      </c>
      <c r="G165" s="1679">
        <f t="shared" ref="G165:G170" si="5">SUMIF($B$164:$B$181, F165,$D$164:$D$181)</f>
        <v>753.65</v>
      </c>
    </row>
    <row r="166" spans="1:13" x14ac:dyDescent="0.2">
      <c r="A166" s="856" t="s">
        <v>4398</v>
      </c>
      <c r="B166" s="857" t="s">
        <v>4399</v>
      </c>
      <c r="C166" s="858" t="s">
        <v>14</v>
      </c>
      <c r="D166" s="859">
        <v>269.25</v>
      </c>
      <c r="F166" s="1683" t="s">
        <v>4401</v>
      </c>
      <c r="G166" s="1679">
        <f t="shared" si="5"/>
        <v>526.75</v>
      </c>
    </row>
    <row r="167" spans="1:13" x14ac:dyDescent="0.2">
      <c r="A167" s="860" t="s">
        <v>4400</v>
      </c>
      <c r="B167" s="861" t="s">
        <v>4401</v>
      </c>
      <c r="C167" s="862" t="s">
        <v>14</v>
      </c>
      <c r="D167" s="863">
        <v>410.14</v>
      </c>
      <c r="F167" s="1683" t="s">
        <v>4403</v>
      </c>
      <c r="G167" s="1679">
        <f t="shared" si="5"/>
        <v>3141.9700000000003</v>
      </c>
    </row>
    <row r="168" spans="1:13" x14ac:dyDescent="0.2">
      <c r="A168" s="856" t="s">
        <v>4402</v>
      </c>
      <c r="B168" s="857" t="s">
        <v>4403</v>
      </c>
      <c r="C168" s="858" t="s">
        <v>14</v>
      </c>
      <c r="D168" s="859">
        <v>1115.78</v>
      </c>
      <c r="F168" s="1683" t="s">
        <v>4409</v>
      </c>
      <c r="G168" s="1679">
        <f t="shared" si="5"/>
        <v>186.1</v>
      </c>
    </row>
    <row r="169" spans="1:13" x14ac:dyDescent="0.2">
      <c r="A169" s="1671" t="s">
        <v>4404</v>
      </c>
      <c r="B169" s="1672" t="s">
        <v>4245</v>
      </c>
      <c r="C169" s="1673"/>
      <c r="D169" s="1674"/>
      <c r="F169" s="1683" t="s">
        <v>4412</v>
      </c>
      <c r="G169" s="1679">
        <f t="shared" si="5"/>
        <v>42.64</v>
      </c>
    </row>
    <row r="170" spans="1:13" x14ac:dyDescent="0.2">
      <c r="A170" s="860" t="s">
        <v>4405</v>
      </c>
      <c r="B170" s="861" t="s">
        <v>4397</v>
      </c>
      <c r="C170" s="862" t="s">
        <v>14</v>
      </c>
      <c r="D170" s="863">
        <v>1353.04</v>
      </c>
      <c r="F170" s="1683" t="s">
        <v>4414</v>
      </c>
      <c r="G170" s="1679">
        <f t="shared" si="5"/>
        <v>19.64</v>
      </c>
    </row>
    <row r="171" spans="1:13" ht="15" x14ac:dyDescent="0.2">
      <c r="A171" s="856" t="s">
        <v>4406</v>
      </c>
      <c r="B171" s="857" t="s">
        <v>4399</v>
      </c>
      <c r="C171" s="858" t="s">
        <v>14</v>
      </c>
      <c r="D171" s="859">
        <v>460.1</v>
      </c>
      <c r="E171" s="1686" t="s">
        <v>6907</v>
      </c>
      <c r="F171" s="1686" t="b">
        <f>EXACT(E163,G171)</f>
        <v>1</v>
      </c>
      <c r="G171" s="1686">
        <f>SUM(G164:G170)</f>
        <v>7059.0500000000011</v>
      </c>
    </row>
    <row r="172" spans="1:13" x14ac:dyDescent="0.2">
      <c r="A172" s="860" t="s">
        <v>4407</v>
      </c>
      <c r="B172" s="861" t="s">
        <v>4401</v>
      </c>
      <c r="C172" s="862" t="s">
        <v>14</v>
      </c>
      <c r="D172" s="863">
        <v>100.26</v>
      </c>
    </row>
    <row r="173" spans="1:13" x14ac:dyDescent="0.2">
      <c r="A173" s="856" t="s">
        <v>4408</v>
      </c>
      <c r="B173" s="857" t="s">
        <v>4409</v>
      </c>
      <c r="C173" s="858" t="s">
        <v>14</v>
      </c>
      <c r="D173" s="859">
        <v>186.1</v>
      </c>
    </row>
    <row r="174" spans="1:13" x14ac:dyDescent="0.2">
      <c r="A174" s="860" t="s">
        <v>4410</v>
      </c>
      <c r="B174" s="861" t="s">
        <v>4403</v>
      </c>
      <c r="C174" s="862" t="s">
        <v>14</v>
      </c>
      <c r="D174" s="863">
        <v>1813.15</v>
      </c>
    </row>
    <row r="175" spans="1:13" x14ac:dyDescent="0.2">
      <c r="A175" s="856" t="s">
        <v>4411</v>
      </c>
      <c r="B175" s="857" t="s">
        <v>4412</v>
      </c>
      <c r="C175" s="858" t="s">
        <v>14</v>
      </c>
      <c r="D175" s="859">
        <v>42.64</v>
      </c>
    </row>
    <row r="176" spans="1:13" x14ac:dyDescent="0.2">
      <c r="A176" s="860" t="s">
        <v>4413</v>
      </c>
      <c r="B176" s="861" t="s">
        <v>4414</v>
      </c>
      <c r="C176" s="862" t="s">
        <v>14</v>
      </c>
      <c r="D176" s="863">
        <v>19.64</v>
      </c>
    </row>
    <row r="177" spans="1:13" x14ac:dyDescent="0.2">
      <c r="A177" s="1671" t="s">
        <v>4415</v>
      </c>
      <c r="B177" s="1672" t="s">
        <v>4253</v>
      </c>
      <c r="C177" s="1673"/>
      <c r="D177" s="1674"/>
    </row>
    <row r="178" spans="1:13" x14ac:dyDescent="0.2">
      <c r="A178" s="856" t="s">
        <v>4416</v>
      </c>
      <c r="B178" s="857" t="s">
        <v>4397</v>
      </c>
      <c r="C178" s="858" t="s">
        <v>14</v>
      </c>
      <c r="D178" s="859">
        <v>188.74</v>
      </c>
    </row>
    <row r="179" spans="1:13" x14ac:dyDescent="0.2">
      <c r="A179" s="860" t="s">
        <v>4417</v>
      </c>
      <c r="B179" s="861" t="s">
        <v>4399</v>
      </c>
      <c r="C179" s="862" t="s">
        <v>14</v>
      </c>
      <c r="D179" s="863">
        <v>24.3</v>
      </c>
    </row>
    <row r="180" spans="1:13" x14ac:dyDescent="0.2">
      <c r="A180" s="856" t="s">
        <v>4418</v>
      </c>
      <c r="B180" s="857" t="s">
        <v>4401</v>
      </c>
      <c r="C180" s="858" t="s">
        <v>14</v>
      </c>
      <c r="D180" s="859">
        <v>16.350000000000001</v>
      </c>
    </row>
    <row r="181" spans="1:13" x14ac:dyDescent="0.2">
      <c r="A181" s="860" t="s">
        <v>4419</v>
      </c>
      <c r="B181" s="861" t="s">
        <v>4403</v>
      </c>
      <c r="C181" s="862" t="s">
        <v>14</v>
      </c>
      <c r="D181" s="863">
        <v>213.04</v>
      </c>
    </row>
    <row r="182" spans="1:13" x14ac:dyDescent="0.2">
      <c r="A182" s="852" t="s">
        <v>687</v>
      </c>
      <c r="B182" s="1680" t="s">
        <v>428</v>
      </c>
      <c r="C182" s="1681"/>
      <c r="D182" s="1681"/>
      <c r="E182" s="1693">
        <f>SUM(D184:D188)</f>
        <v>527.52</v>
      </c>
      <c r="F182" s="1681"/>
      <c r="G182" s="1681"/>
      <c r="H182" s="1696" t="s">
        <v>4237</v>
      </c>
      <c r="I182" s="1681"/>
      <c r="J182" s="1681"/>
      <c r="K182" s="1681"/>
      <c r="L182" s="1681"/>
      <c r="M182" s="1681"/>
    </row>
    <row r="183" spans="1:13" x14ac:dyDescent="0.2">
      <c r="A183" s="1671" t="s">
        <v>4420</v>
      </c>
      <c r="B183" s="1672" t="s">
        <v>4239</v>
      </c>
      <c r="C183" s="1673"/>
      <c r="D183" s="1674"/>
      <c r="F183" s="1683" t="str">
        <f>B184</f>
        <v>FORRO DE GESSO ACARTONADO, ÁREA SECA</v>
      </c>
      <c r="G183" s="1679">
        <f>SUMIF($B$184:$B$188, F183,$D$184:$D$188)</f>
        <v>527.52</v>
      </c>
    </row>
    <row r="184" spans="1:13" ht="15" x14ac:dyDescent="0.2">
      <c r="A184" s="856" t="s">
        <v>4421</v>
      </c>
      <c r="B184" s="857" t="s">
        <v>4422</v>
      </c>
      <c r="C184" s="858" t="s">
        <v>14</v>
      </c>
      <c r="D184" s="859">
        <v>5.03</v>
      </c>
      <c r="E184" s="1686" t="s">
        <v>6907</v>
      </c>
      <c r="F184" s="1686" t="b">
        <f>EXACT(E182,G184)</f>
        <v>1</v>
      </c>
      <c r="G184" s="1686">
        <f>SUM(G182:G183)</f>
        <v>527.52</v>
      </c>
    </row>
    <row r="185" spans="1:13" x14ac:dyDescent="0.2">
      <c r="A185" s="1671" t="s">
        <v>4423</v>
      </c>
      <c r="B185" s="1672" t="s">
        <v>4245</v>
      </c>
      <c r="C185" s="1673"/>
      <c r="D185" s="1674"/>
    </row>
    <row r="186" spans="1:13" x14ac:dyDescent="0.2">
      <c r="A186" s="860" t="s">
        <v>4424</v>
      </c>
      <c r="B186" s="861" t="s">
        <v>4422</v>
      </c>
      <c r="C186" s="862" t="s">
        <v>14</v>
      </c>
      <c r="D186" s="863">
        <v>486.15</v>
      </c>
    </row>
    <row r="187" spans="1:13" x14ac:dyDescent="0.2">
      <c r="A187" s="1671" t="s">
        <v>4425</v>
      </c>
      <c r="B187" s="1672" t="s">
        <v>4253</v>
      </c>
      <c r="C187" s="1673"/>
      <c r="D187" s="1674"/>
    </row>
    <row r="188" spans="1:13" x14ac:dyDescent="0.2">
      <c r="A188" s="856" t="s">
        <v>4426</v>
      </c>
      <c r="B188" s="857" t="s">
        <v>4422</v>
      </c>
      <c r="C188" s="858" t="s">
        <v>14</v>
      </c>
      <c r="D188" s="859">
        <v>36.340000000000003</v>
      </c>
    </row>
    <row r="189" spans="1:13" x14ac:dyDescent="0.2">
      <c r="A189" s="852" t="s">
        <v>689</v>
      </c>
      <c r="B189" s="853" t="s">
        <v>426</v>
      </c>
      <c r="C189" s="854"/>
      <c r="D189" s="855"/>
      <c r="E189" s="1693">
        <f>SUM(D191)</f>
        <v>19.64</v>
      </c>
      <c r="F189" s="1681"/>
      <c r="G189" s="1681"/>
      <c r="H189" s="1696" t="s">
        <v>4237</v>
      </c>
      <c r="I189" s="1681"/>
      <c r="J189" s="1681"/>
      <c r="K189" s="1681"/>
    </row>
    <row r="190" spans="1:13" x14ac:dyDescent="0.2">
      <c r="A190" s="1671" t="s">
        <v>4427</v>
      </c>
      <c r="B190" s="1672" t="s">
        <v>4245</v>
      </c>
      <c r="C190" s="1673"/>
      <c r="D190" s="1674"/>
      <c r="F190" s="1683" t="str">
        <f>B191</f>
        <v>REVESTIMENTO - PEITORIL, PEDRA NATURAL</v>
      </c>
      <c r="G190" s="1679">
        <f>SUMIF($B$189:$B$191, F190,$D$189:$D$191)</f>
        <v>19.64</v>
      </c>
    </row>
    <row r="191" spans="1:13" ht="15" x14ac:dyDescent="0.2">
      <c r="A191" s="860" t="s">
        <v>4428</v>
      </c>
      <c r="B191" s="861" t="s">
        <v>2808</v>
      </c>
      <c r="C191" s="862" t="s">
        <v>14</v>
      </c>
      <c r="D191" s="863">
        <v>19.64</v>
      </c>
      <c r="E191" s="1686" t="s">
        <v>6907</v>
      </c>
      <c r="F191" s="1686" t="b">
        <f>EXACT(E189,G191)</f>
        <v>1</v>
      </c>
      <c r="G191" s="1686">
        <f>SUM(G189:G190)</f>
        <v>19.64</v>
      </c>
    </row>
    <row r="192" spans="1:13" x14ac:dyDescent="0.2">
      <c r="A192" s="852" t="s">
        <v>691</v>
      </c>
      <c r="B192" s="853" t="s">
        <v>427</v>
      </c>
      <c r="C192" s="854"/>
      <c r="D192" s="855"/>
      <c r="E192" s="1693">
        <f>SUM(D194:D205)</f>
        <v>1492.72</v>
      </c>
      <c r="F192" s="1681"/>
      <c r="G192" s="1681"/>
      <c r="H192" s="1696" t="s">
        <v>4237</v>
      </c>
      <c r="I192" s="1681"/>
      <c r="J192" s="1681"/>
      <c r="K192" s="1681"/>
    </row>
    <row r="193" spans="1:11" x14ac:dyDescent="0.2">
      <c r="A193" s="1671" t="s">
        <v>4429</v>
      </c>
      <c r="B193" s="1672" t="s">
        <v>4239</v>
      </c>
      <c r="C193" s="1673"/>
      <c r="D193" s="1674"/>
      <c r="F193" s="1683" t="str">
        <f>B194</f>
        <v>ESTUCAMENTO EM TETO</v>
      </c>
      <c r="G193" s="1679">
        <f>SUMIF($B$193:$B$205, F193,$D$193:$D$205)</f>
        <v>135.81</v>
      </c>
    </row>
    <row r="194" spans="1:11" x14ac:dyDescent="0.2">
      <c r="A194" s="856" t="s">
        <v>4430</v>
      </c>
      <c r="B194" s="857" t="s">
        <v>4431</v>
      </c>
      <c r="C194" s="858" t="s">
        <v>14</v>
      </c>
      <c r="D194" s="859">
        <v>89.67</v>
      </c>
      <c r="F194" s="1683" t="str">
        <f t="shared" ref="F194:F195" si="6">B195</f>
        <v>ESTUCAMENTO EM TETO COM PINTURA</v>
      </c>
      <c r="G194" s="1679">
        <f t="shared" ref="G194:G199" si="7">SUMIF($B$193:$B$205, F194,$D$193:$D$205)</f>
        <v>1103.07</v>
      </c>
    </row>
    <row r="195" spans="1:11" x14ac:dyDescent="0.2">
      <c r="A195" s="860" t="s">
        <v>4432</v>
      </c>
      <c r="B195" s="861" t="s">
        <v>4433</v>
      </c>
      <c r="C195" s="862" t="s">
        <v>14</v>
      </c>
      <c r="D195" s="863">
        <v>1103.07</v>
      </c>
      <c r="F195" s="1683" t="str">
        <f t="shared" si="6"/>
        <v>ESTUCAMENTO EM TETO COM TEXTURA</v>
      </c>
      <c r="G195" s="1679">
        <f t="shared" si="7"/>
        <v>158.16999999999999</v>
      </c>
    </row>
    <row r="196" spans="1:11" x14ac:dyDescent="0.2">
      <c r="A196" s="856" t="s">
        <v>4434</v>
      </c>
      <c r="B196" s="857" t="s">
        <v>4435</v>
      </c>
      <c r="C196" s="858" t="s">
        <v>14</v>
      </c>
      <c r="D196" s="859">
        <v>58.35</v>
      </c>
      <c r="F196" s="1683" t="str">
        <f>B200</f>
        <v>FORRO GENERICO - PISCINA AQUECIDA</v>
      </c>
      <c r="G196" s="1679">
        <f t="shared" si="7"/>
        <v>44.64</v>
      </c>
    </row>
    <row r="197" spans="1:11" x14ac:dyDescent="0.2">
      <c r="A197" s="1671" t="s">
        <v>4436</v>
      </c>
      <c r="B197" s="1672" t="s">
        <v>4245</v>
      </c>
      <c r="C197" s="1673"/>
      <c r="D197" s="1674"/>
      <c r="F197" s="1683" t="str">
        <f t="shared" ref="F197:F199" si="8">B201</f>
        <v>PERGOLADO 01</v>
      </c>
      <c r="G197" s="1679">
        <f t="shared" si="7"/>
        <v>17.13</v>
      </c>
    </row>
    <row r="198" spans="1:11" x14ac:dyDescent="0.2">
      <c r="A198" s="860" t="s">
        <v>4437</v>
      </c>
      <c r="B198" s="861" t="s">
        <v>4431</v>
      </c>
      <c r="C198" s="862" t="s">
        <v>14</v>
      </c>
      <c r="D198" s="863">
        <v>34.36</v>
      </c>
      <c r="F198" s="1683" t="str">
        <f t="shared" si="8"/>
        <v>PERGOLADO 02</v>
      </c>
      <c r="G198" s="1679">
        <f t="shared" si="7"/>
        <v>11.64</v>
      </c>
    </row>
    <row r="199" spans="1:11" x14ac:dyDescent="0.2">
      <c r="A199" s="856" t="s">
        <v>4438</v>
      </c>
      <c r="B199" s="857" t="s">
        <v>4435</v>
      </c>
      <c r="C199" s="858" t="s">
        <v>14</v>
      </c>
      <c r="D199" s="859">
        <v>99.82</v>
      </c>
      <c r="F199" s="1683" t="str">
        <f t="shared" si="8"/>
        <v>PERGOLADO 03</v>
      </c>
      <c r="G199" s="1679">
        <f t="shared" si="7"/>
        <v>22.26</v>
      </c>
    </row>
    <row r="200" spans="1:11" ht="15" x14ac:dyDescent="0.2">
      <c r="A200" s="860" t="s">
        <v>4439</v>
      </c>
      <c r="B200" s="861" t="s">
        <v>4440</v>
      </c>
      <c r="C200" s="862" t="s">
        <v>14</v>
      </c>
      <c r="D200" s="863">
        <v>44.64</v>
      </c>
      <c r="E200" s="1686" t="s">
        <v>6907</v>
      </c>
      <c r="F200" s="1686" t="b">
        <f>EXACT(E192,G200)</f>
        <v>1</v>
      </c>
      <c r="G200" s="1686">
        <f>SUM(G193:G199)</f>
        <v>1492.7200000000003</v>
      </c>
    </row>
    <row r="201" spans="1:11" x14ac:dyDescent="0.2">
      <c r="A201" s="856" t="s">
        <v>4441</v>
      </c>
      <c r="B201" s="857" t="s">
        <v>4442</v>
      </c>
      <c r="C201" s="858" t="s">
        <v>14</v>
      </c>
      <c r="D201" s="859">
        <v>17.13</v>
      </c>
    </row>
    <row r="202" spans="1:11" x14ac:dyDescent="0.2">
      <c r="A202" s="860" t="s">
        <v>4443</v>
      </c>
      <c r="B202" s="861" t="s">
        <v>4444</v>
      </c>
      <c r="C202" s="862" t="s">
        <v>14</v>
      </c>
      <c r="D202" s="863">
        <v>11.64</v>
      </c>
    </row>
    <row r="203" spans="1:11" x14ac:dyDescent="0.2">
      <c r="A203" s="856" t="s">
        <v>4445</v>
      </c>
      <c r="B203" s="857" t="s">
        <v>4446</v>
      </c>
      <c r="C203" s="858" t="s">
        <v>14</v>
      </c>
      <c r="D203" s="859">
        <v>22.26</v>
      </c>
    </row>
    <row r="204" spans="1:11" x14ac:dyDescent="0.2">
      <c r="A204" s="1671" t="s">
        <v>4447</v>
      </c>
      <c r="B204" s="1672" t="s">
        <v>4253</v>
      </c>
      <c r="C204" s="1673"/>
      <c r="D204" s="1674"/>
    </row>
    <row r="205" spans="1:11" x14ac:dyDescent="0.2">
      <c r="A205" s="860" t="s">
        <v>4448</v>
      </c>
      <c r="B205" s="861" t="s">
        <v>4431</v>
      </c>
      <c r="C205" s="862" t="s">
        <v>14</v>
      </c>
      <c r="D205" s="863">
        <v>11.78</v>
      </c>
    </row>
    <row r="206" spans="1:11" x14ac:dyDescent="0.2">
      <c r="A206" s="852" t="s">
        <v>693</v>
      </c>
      <c r="B206" s="853" t="s">
        <v>429</v>
      </c>
      <c r="C206" s="854"/>
      <c r="D206" s="855"/>
      <c r="E206" s="1693">
        <f>SUM(D208:D217)</f>
        <v>1676.11</v>
      </c>
      <c r="F206" s="1681"/>
      <c r="G206" s="1681"/>
      <c r="H206" s="1696" t="s">
        <v>4237</v>
      </c>
      <c r="I206" s="1681"/>
      <c r="J206" s="1681"/>
      <c r="K206" s="1681"/>
    </row>
    <row r="207" spans="1:11" x14ac:dyDescent="0.2">
      <c r="A207" s="1671" t="s">
        <v>4449</v>
      </c>
      <c r="B207" s="1672" t="s">
        <v>4239</v>
      </c>
      <c r="C207" s="1673"/>
      <c r="D207" s="1674"/>
      <c r="F207" s="1683" t="str">
        <f>B208</f>
        <v>REVESTIMENTO - CONTRA PISO, 3 cm</v>
      </c>
      <c r="G207" s="1679">
        <f>SUMIF($B$207:$B$217, F207,$D$207:$D$217)</f>
        <v>54.12</v>
      </c>
    </row>
    <row r="208" spans="1:11" x14ac:dyDescent="0.2">
      <c r="A208" s="856" t="s">
        <v>4450</v>
      </c>
      <c r="B208" s="857" t="s">
        <v>4451</v>
      </c>
      <c r="C208" s="858" t="s">
        <v>14</v>
      </c>
      <c r="D208" s="859">
        <v>50.64</v>
      </c>
      <c r="F208" s="1683" t="str">
        <f t="shared" ref="F208" si="9">B209</f>
        <v>REVESTIMENTO - CONTRA PISO, 5 cm</v>
      </c>
      <c r="G208" s="1679">
        <f t="shared" ref="G208:G211" si="10">SUMIF($B$207:$B$217, F208,$D$207:$D$217)</f>
        <v>330.59000000000003</v>
      </c>
    </row>
    <row r="209" spans="1:11" x14ac:dyDescent="0.2">
      <c r="A209" s="860" t="s">
        <v>4452</v>
      </c>
      <c r="B209" s="861" t="s">
        <v>4453</v>
      </c>
      <c r="C209" s="862" t="s">
        <v>14</v>
      </c>
      <c r="D209" s="863">
        <v>43.78</v>
      </c>
      <c r="F209" s="1683" t="str">
        <f>B213</f>
        <v>REVESTIMENTO - CONTRA PISO, 7 cm</v>
      </c>
      <c r="G209" s="1679">
        <f t="shared" si="10"/>
        <v>1164.29</v>
      </c>
    </row>
    <row r="210" spans="1:11" x14ac:dyDescent="0.2">
      <c r="A210" s="1671" t="s">
        <v>4454</v>
      </c>
      <c r="B210" s="1672" t="s">
        <v>4245</v>
      </c>
      <c r="C210" s="1673"/>
      <c r="D210" s="1674"/>
      <c r="F210" s="1683" t="str">
        <f>B214</f>
        <v>REVESTIMENTO - REGULARIZAÇÃO, 2 cm</v>
      </c>
      <c r="G210" s="1679">
        <f t="shared" si="10"/>
        <v>15.07</v>
      </c>
    </row>
    <row r="211" spans="1:11" x14ac:dyDescent="0.2">
      <c r="A211" s="856" t="s">
        <v>4455</v>
      </c>
      <c r="B211" s="857" t="s">
        <v>4451</v>
      </c>
      <c r="C211" s="858" t="s">
        <v>14</v>
      </c>
      <c r="D211" s="859">
        <v>3.48</v>
      </c>
      <c r="F211" s="1683" t="str">
        <f>B217</f>
        <v>REVESTIMENTO - CONTRA PISO GENERICO, CALÇADA</v>
      </c>
      <c r="G211" s="1679">
        <f t="shared" si="10"/>
        <v>112.04</v>
      </c>
    </row>
    <row r="212" spans="1:11" ht="15" x14ac:dyDescent="0.2">
      <c r="A212" s="860" t="s">
        <v>4456</v>
      </c>
      <c r="B212" s="861" t="s">
        <v>4453</v>
      </c>
      <c r="C212" s="862" t="s">
        <v>14</v>
      </c>
      <c r="D212" s="863">
        <v>222.08</v>
      </c>
      <c r="E212" s="1686" t="s">
        <v>6907</v>
      </c>
      <c r="F212" s="1686" t="b">
        <f>EXACT(E206,G212)</f>
        <v>1</v>
      </c>
      <c r="G212" s="1686">
        <f>SUM(G207:G211)</f>
        <v>1676.11</v>
      </c>
    </row>
    <row r="213" spans="1:11" x14ac:dyDescent="0.2">
      <c r="A213" s="856" t="s">
        <v>4457</v>
      </c>
      <c r="B213" s="857" t="s">
        <v>4458</v>
      </c>
      <c r="C213" s="858" t="s">
        <v>14</v>
      </c>
      <c r="D213" s="859">
        <v>1164.29</v>
      </c>
    </row>
    <row r="214" spans="1:11" x14ac:dyDescent="0.2">
      <c r="A214" s="860" t="s">
        <v>4459</v>
      </c>
      <c r="B214" s="861" t="s">
        <v>4460</v>
      </c>
      <c r="C214" s="862" t="s">
        <v>14</v>
      </c>
      <c r="D214" s="863">
        <v>15.07</v>
      </c>
    </row>
    <row r="215" spans="1:11" x14ac:dyDescent="0.2">
      <c r="A215" s="1671" t="s">
        <v>4461</v>
      </c>
      <c r="B215" s="1672" t="s">
        <v>4253</v>
      </c>
      <c r="C215" s="1673"/>
      <c r="D215" s="1674"/>
    </row>
    <row r="216" spans="1:11" x14ac:dyDescent="0.2">
      <c r="A216" s="856" t="s">
        <v>4462</v>
      </c>
      <c r="B216" s="857" t="s">
        <v>4453</v>
      </c>
      <c r="C216" s="858" t="s">
        <v>14</v>
      </c>
      <c r="D216" s="859">
        <v>64.73</v>
      </c>
    </row>
    <row r="217" spans="1:11" x14ac:dyDescent="0.2">
      <c r="A217" s="860" t="s">
        <v>4463</v>
      </c>
      <c r="B217" s="861" t="s">
        <v>4464</v>
      </c>
      <c r="C217" s="862" t="s">
        <v>14</v>
      </c>
      <c r="D217" s="863">
        <v>112.04</v>
      </c>
    </row>
    <row r="218" spans="1:11" x14ac:dyDescent="0.2">
      <c r="A218" s="852" t="s">
        <v>1435</v>
      </c>
      <c r="B218" s="853" t="s">
        <v>4465</v>
      </c>
      <c r="C218" s="854"/>
      <c r="D218" s="855"/>
      <c r="E218" s="1693">
        <f>SUM(D220:D232)</f>
        <v>2123.73</v>
      </c>
      <c r="F218" s="1681"/>
      <c r="G218" s="1681"/>
      <c r="H218" s="1696" t="s">
        <v>4237</v>
      </c>
      <c r="I218" s="1681"/>
      <c r="J218" s="1681"/>
      <c r="K218" s="1681"/>
    </row>
    <row r="219" spans="1:11" x14ac:dyDescent="0.2">
      <c r="A219" s="1671" t="s">
        <v>4466</v>
      </c>
      <c r="B219" s="1672" t="s">
        <v>4239</v>
      </c>
      <c r="C219" s="1673"/>
      <c r="D219" s="1674"/>
      <c r="F219" s="1683" t="str">
        <f>B220</f>
        <v>MÃO DE OBRA -  ESTUCAMENTO EM TETO</v>
      </c>
      <c r="G219" s="1679">
        <f>SUMIF($B$219:$B$232, F219,$D$219:$D$232)</f>
        <v>1397.05</v>
      </c>
    </row>
    <row r="220" spans="1:11" x14ac:dyDescent="0.2">
      <c r="A220" s="856" t="s">
        <v>4467</v>
      </c>
      <c r="B220" s="857" t="s">
        <v>4468</v>
      </c>
      <c r="C220" s="858" t="s">
        <v>14</v>
      </c>
      <c r="D220" s="859">
        <v>1251.0899999999999</v>
      </c>
      <c r="F220" s="1683" t="str">
        <f t="shared" ref="F220" si="11">B221</f>
        <v>MÃO DE OBRA -  FORRO DE GESSO ACARTONADO</v>
      </c>
      <c r="G220" s="1679">
        <f t="shared" ref="G220:G225" si="12">SUMIF($B$219:$B$232, F220,$D$219:$D$232)</f>
        <v>527.52</v>
      </c>
    </row>
    <row r="221" spans="1:11" x14ac:dyDescent="0.2">
      <c r="A221" s="860" t="s">
        <v>4469</v>
      </c>
      <c r="B221" s="861" t="s">
        <v>4470</v>
      </c>
      <c r="C221" s="862" t="s">
        <v>14</v>
      </c>
      <c r="D221" s="863">
        <v>5.03</v>
      </c>
      <c r="F221" s="1694" t="str">
        <f>B223</f>
        <v>MÃO DE OBRA -  A CONFIRMAR</v>
      </c>
      <c r="G221" s="1695">
        <f t="shared" si="12"/>
        <v>89.29</v>
      </c>
    </row>
    <row r="222" spans="1:11" x14ac:dyDescent="0.2">
      <c r="A222" s="1671" t="s">
        <v>4471</v>
      </c>
      <c r="B222" s="1672" t="s">
        <v>4245</v>
      </c>
      <c r="C222" s="1673"/>
      <c r="D222" s="1674"/>
      <c r="F222" s="1683" t="str">
        <f>B226</f>
        <v>MÃO DE OBRA -  FORRO DE MADEIRA</v>
      </c>
      <c r="G222" s="1679">
        <f t="shared" si="12"/>
        <v>7.8</v>
      </c>
    </row>
    <row r="223" spans="1:11" x14ac:dyDescent="0.2">
      <c r="A223" s="1690" t="s">
        <v>4472</v>
      </c>
      <c r="B223" s="1687" t="s">
        <v>4473</v>
      </c>
      <c r="C223" s="1688" t="s">
        <v>14</v>
      </c>
      <c r="D223" s="1689">
        <v>89.29</v>
      </c>
      <c r="F223" s="1683" t="str">
        <f>B227</f>
        <v>MÃO DE OBRA -  PERGOLADO 01</v>
      </c>
      <c r="G223" s="1679">
        <f t="shared" si="12"/>
        <v>34.26</v>
      </c>
    </row>
    <row r="224" spans="1:11" x14ac:dyDescent="0.2">
      <c r="A224" s="860" t="s">
        <v>4474</v>
      </c>
      <c r="B224" s="861" t="s">
        <v>4468</v>
      </c>
      <c r="C224" s="862" t="s">
        <v>14</v>
      </c>
      <c r="D224" s="863">
        <v>134.18</v>
      </c>
      <c r="E224"/>
      <c r="F224" s="1683" t="str">
        <f t="shared" ref="F224:F225" si="13">B228</f>
        <v>MÃO DE OBRA -  PERGOLADO 02</v>
      </c>
      <c r="G224" s="1679">
        <f t="shared" si="12"/>
        <v>23.29</v>
      </c>
    </row>
    <row r="225" spans="1:11" x14ac:dyDescent="0.2">
      <c r="A225" s="856" t="s">
        <v>4475</v>
      </c>
      <c r="B225" s="857" t="s">
        <v>4470</v>
      </c>
      <c r="C225" s="858" t="s">
        <v>14</v>
      </c>
      <c r="D225" s="859">
        <v>486.15</v>
      </c>
      <c r="F225" s="1683" t="str">
        <f t="shared" si="13"/>
        <v>MÃO DE OBRA -  PERGOLADO 03</v>
      </c>
      <c r="G225" s="1679">
        <f t="shared" si="12"/>
        <v>44.52</v>
      </c>
    </row>
    <row r="226" spans="1:11" ht="15" x14ac:dyDescent="0.2">
      <c r="A226" s="860" t="s">
        <v>4476</v>
      </c>
      <c r="B226" s="861" t="s">
        <v>4477</v>
      </c>
      <c r="C226" s="862" t="s">
        <v>14</v>
      </c>
      <c r="D226" s="863">
        <v>7.8</v>
      </c>
      <c r="E226" s="1686" t="s">
        <v>6907</v>
      </c>
      <c r="F226" s="1686" t="b">
        <f>EXACT(E218,G226)</f>
        <v>1</v>
      </c>
      <c r="G226" s="1686">
        <f>SUM(G219:G225)</f>
        <v>2123.73</v>
      </c>
    </row>
    <row r="227" spans="1:11" x14ac:dyDescent="0.2">
      <c r="A227" s="856" t="s">
        <v>4478</v>
      </c>
      <c r="B227" s="857" t="s">
        <v>4479</v>
      </c>
      <c r="C227" s="858" t="s">
        <v>14</v>
      </c>
      <c r="D227" s="859">
        <v>34.26</v>
      </c>
    </row>
    <row r="228" spans="1:11" x14ac:dyDescent="0.2">
      <c r="A228" s="860" t="s">
        <v>4480</v>
      </c>
      <c r="B228" s="861" t="s">
        <v>4481</v>
      </c>
      <c r="C228" s="862" t="s">
        <v>14</v>
      </c>
      <c r="D228" s="863">
        <v>23.29</v>
      </c>
    </row>
    <row r="229" spans="1:11" x14ac:dyDescent="0.2">
      <c r="A229" s="856" t="s">
        <v>4482</v>
      </c>
      <c r="B229" s="857" t="s">
        <v>4483</v>
      </c>
      <c r="C229" s="858" t="s">
        <v>14</v>
      </c>
      <c r="D229" s="859">
        <v>44.52</v>
      </c>
    </row>
    <row r="230" spans="1:11" x14ac:dyDescent="0.2">
      <c r="A230" s="1671" t="s">
        <v>4484</v>
      </c>
      <c r="B230" s="1672" t="s">
        <v>4253</v>
      </c>
      <c r="C230" s="1673"/>
      <c r="D230" s="1674"/>
    </row>
    <row r="231" spans="1:11" x14ac:dyDescent="0.2">
      <c r="A231" s="860" t="s">
        <v>4485</v>
      </c>
      <c r="B231" s="861" t="s">
        <v>4468</v>
      </c>
      <c r="C231" s="862" t="s">
        <v>14</v>
      </c>
      <c r="D231" s="863">
        <v>11.78</v>
      </c>
    </row>
    <row r="232" spans="1:11" x14ac:dyDescent="0.2">
      <c r="A232" s="856" t="s">
        <v>4486</v>
      </c>
      <c r="B232" s="857" t="s">
        <v>4470</v>
      </c>
      <c r="C232" s="858" t="s">
        <v>14</v>
      </c>
      <c r="D232" s="859">
        <v>36.340000000000003</v>
      </c>
    </row>
    <row r="233" spans="1:11" x14ac:dyDescent="0.2">
      <c r="A233" s="852" t="s">
        <v>1438</v>
      </c>
      <c r="B233" s="853" t="s">
        <v>2784</v>
      </c>
      <c r="C233" s="854"/>
      <c r="D233" s="855"/>
      <c r="E233" s="1693">
        <f>SUM(D235:D242)</f>
        <v>2730.53</v>
      </c>
      <c r="F233" s="1681"/>
      <c r="G233" s="1681"/>
      <c r="H233" s="1696" t="s">
        <v>4237</v>
      </c>
      <c r="I233" s="1681"/>
      <c r="J233" s="1681"/>
      <c r="K233" s="1681"/>
    </row>
    <row r="234" spans="1:11" x14ac:dyDescent="0.2">
      <c r="A234" s="1671" t="s">
        <v>4487</v>
      </c>
      <c r="B234" s="1672" t="s">
        <v>4239</v>
      </c>
      <c r="C234" s="1673"/>
      <c r="D234" s="1674"/>
      <c r="F234" s="1683" t="str">
        <f>B235</f>
        <v>REVESTIMENTO - PISO CIMENTADO A. TECNICA</v>
      </c>
      <c r="G234" s="1679">
        <f>SUMIF($B$234:$B$242, F234,$D$234:$D$242)</f>
        <v>149.10999999999999</v>
      </c>
    </row>
    <row r="235" spans="1:11" x14ac:dyDescent="0.2">
      <c r="A235" s="860" t="s">
        <v>4488</v>
      </c>
      <c r="B235" s="861" t="s">
        <v>4489</v>
      </c>
      <c r="C235" s="862" t="s">
        <v>14</v>
      </c>
      <c r="D235" s="863">
        <v>120.32</v>
      </c>
      <c r="F235" s="1683" t="str">
        <f t="shared" ref="F235" si="14">B236</f>
        <v>REVESTIMENTO - PISO CIMENTO ALISADO</v>
      </c>
      <c r="G235" s="1679">
        <f t="shared" ref="G235:G237" si="15">SUMIF($B$234:$B$242, F235,$D$234:$D$242)</f>
        <v>1153.29</v>
      </c>
    </row>
    <row r="236" spans="1:11" x14ac:dyDescent="0.2">
      <c r="A236" s="856" t="s">
        <v>4490</v>
      </c>
      <c r="B236" s="857" t="s">
        <v>4491</v>
      </c>
      <c r="C236" s="858" t="s">
        <v>14</v>
      </c>
      <c r="D236" s="859">
        <v>1153.29</v>
      </c>
      <c r="F236" s="1683" t="str">
        <f>B237</f>
        <v>REVESTIMENTO - POLIMENTO DE PISO</v>
      </c>
      <c r="G236" s="1679">
        <f t="shared" si="15"/>
        <v>1289.06</v>
      </c>
    </row>
    <row r="237" spans="1:11" x14ac:dyDescent="0.2">
      <c r="A237" s="860" t="s">
        <v>4492</v>
      </c>
      <c r="B237" s="861" t="s">
        <v>4493</v>
      </c>
      <c r="C237" s="862" t="s">
        <v>14</v>
      </c>
      <c r="D237" s="863">
        <v>1289.06</v>
      </c>
      <c r="F237" s="1683" t="str">
        <f>B240</f>
        <v>REVESTIMENTO - PISO CONCRETO VASSOURADO</v>
      </c>
      <c r="G237" s="1679">
        <f t="shared" si="15"/>
        <v>139.07</v>
      </c>
    </row>
    <row r="238" spans="1:11" ht="15" x14ac:dyDescent="0.2">
      <c r="A238" s="1671" t="s">
        <v>4494</v>
      </c>
      <c r="B238" s="1672" t="s">
        <v>4245</v>
      </c>
      <c r="C238" s="1673"/>
      <c r="D238" s="1674"/>
      <c r="E238" s="1686" t="s">
        <v>6907</v>
      </c>
      <c r="F238" s="1686" t="b">
        <f>EXACT(E233,G238)</f>
        <v>1</v>
      </c>
      <c r="G238" s="1686">
        <f>SUM(G234:G237)</f>
        <v>2730.53</v>
      </c>
    </row>
    <row r="239" spans="1:11" x14ac:dyDescent="0.2">
      <c r="A239" s="856" t="s">
        <v>4495</v>
      </c>
      <c r="B239" s="857" t="s">
        <v>4489</v>
      </c>
      <c r="C239" s="858" t="s">
        <v>14</v>
      </c>
      <c r="D239" s="859">
        <v>28.79</v>
      </c>
    </row>
    <row r="240" spans="1:11" x14ac:dyDescent="0.2">
      <c r="A240" s="860" t="s">
        <v>4496</v>
      </c>
      <c r="B240" s="861" t="s">
        <v>4497</v>
      </c>
      <c r="C240" s="862" t="s">
        <v>14</v>
      </c>
      <c r="D240" s="863">
        <v>79.48</v>
      </c>
    </row>
    <row r="241" spans="1:11" x14ac:dyDescent="0.2">
      <c r="A241" s="1671" t="s">
        <v>4498</v>
      </c>
      <c r="B241" s="1672" t="s">
        <v>4253</v>
      </c>
      <c r="C241" s="1673"/>
      <c r="D241" s="1674"/>
    </row>
    <row r="242" spans="1:11" x14ac:dyDescent="0.2">
      <c r="A242" s="856" t="s">
        <v>4499</v>
      </c>
      <c r="B242" s="857" t="s">
        <v>4497</v>
      </c>
      <c r="C242" s="858" t="s">
        <v>14</v>
      </c>
      <c r="D242" s="859">
        <v>59.59</v>
      </c>
    </row>
    <row r="243" spans="1:11" x14ac:dyDescent="0.2">
      <c r="A243" s="852" t="s">
        <v>1441</v>
      </c>
      <c r="B243" s="853" t="s">
        <v>430</v>
      </c>
      <c r="C243" s="854"/>
      <c r="D243" s="855"/>
      <c r="E243" s="1693">
        <f>SUM(D245:D265)</f>
        <v>1194.5800000000002</v>
      </c>
      <c r="F243" s="1681"/>
      <c r="G243" s="1681"/>
      <c r="H243" s="1696" t="s">
        <v>4237</v>
      </c>
      <c r="I243" s="1681"/>
      <c r="J243" s="1681"/>
      <c r="K243" s="1681"/>
    </row>
    <row r="244" spans="1:11" x14ac:dyDescent="0.2">
      <c r="A244" s="1671" t="s">
        <v>4500</v>
      </c>
      <c r="B244" s="1672" t="s">
        <v>4239</v>
      </c>
      <c r="C244" s="1673"/>
      <c r="D244" s="1674"/>
      <c r="F244" s="1683" t="s">
        <v>4502</v>
      </c>
      <c r="G244" s="1679">
        <f>SUMIF($B$245:$B$265, F244,$D$245:$D$265)</f>
        <v>15.59</v>
      </c>
    </row>
    <row r="245" spans="1:11" x14ac:dyDescent="0.2">
      <c r="A245" s="860" t="s">
        <v>4501</v>
      </c>
      <c r="B245" s="861" t="s">
        <v>4502</v>
      </c>
      <c r="C245" s="862" t="s">
        <v>14</v>
      </c>
      <c r="D245" s="863">
        <v>6.86</v>
      </c>
      <c r="F245" s="1683" t="s">
        <v>4504</v>
      </c>
      <c r="G245" s="1679">
        <f t="shared" ref="G245:G253" si="16">SUMIF($B$245:$B$265, F245,$D$245:$D$265)</f>
        <v>11.17</v>
      </c>
    </row>
    <row r="246" spans="1:11" x14ac:dyDescent="0.2">
      <c r="A246" s="856" t="s">
        <v>4503</v>
      </c>
      <c r="B246" s="857" t="s">
        <v>4504</v>
      </c>
      <c r="C246" s="858" t="s">
        <v>14</v>
      </c>
      <c r="D246" s="859">
        <v>6.22</v>
      </c>
      <c r="F246" s="1683" t="s">
        <v>4507</v>
      </c>
      <c r="G246" s="1679">
        <f t="shared" si="16"/>
        <v>254.44</v>
      </c>
    </row>
    <row r="247" spans="1:11" x14ac:dyDescent="0.2">
      <c r="A247" s="860" t="s">
        <v>4505</v>
      </c>
      <c r="B247" s="861" t="s">
        <v>4507</v>
      </c>
      <c r="C247" s="862" t="s">
        <v>14</v>
      </c>
      <c r="D247" s="863">
        <v>0.15</v>
      </c>
      <c r="F247" s="1683" t="s">
        <v>4508</v>
      </c>
      <c r="G247" s="1679">
        <f t="shared" si="16"/>
        <v>150.60999999999999</v>
      </c>
    </row>
    <row r="248" spans="1:11" x14ac:dyDescent="0.2">
      <c r="A248" s="856" t="s">
        <v>4506</v>
      </c>
      <c r="B248" s="857" t="s">
        <v>4508</v>
      </c>
      <c r="C248" s="858" t="s">
        <v>14</v>
      </c>
      <c r="D248" s="859">
        <v>5.62</v>
      </c>
      <c r="F248" s="1683" t="s">
        <v>4511</v>
      </c>
      <c r="G248" s="1679">
        <f t="shared" si="16"/>
        <v>8.09</v>
      </c>
    </row>
    <row r="249" spans="1:11" x14ac:dyDescent="0.2">
      <c r="A249" s="1671" t="s">
        <v>4509</v>
      </c>
      <c r="B249" s="1672" t="s">
        <v>4245</v>
      </c>
      <c r="C249" s="1673"/>
      <c r="D249" s="1674"/>
      <c r="F249" s="1683" t="s">
        <v>4514</v>
      </c>
      <c r="G249" s="1679">
        <f t="shared" si="16"/>
        <v>11.31</v>
      </c>
    </row>
    <row r="250" spans="1:11" x14ac:dyDescent="0.2">
      <c r="A250" s="860" t="s">
        <v>4510</v>
      </c>
      <c r="B250" s="861" t="s">
        <v>4511</v>
      </c>
      <c r="C250" s="862" t="s">
        <v>14</v>
      </c>
      <c r="D250" s="863">
        <v>8.09</v>
      </c>
      <c r="F250" s="1683" t="s">
        <v>4517</v>
      </c>
      <c r="G250" s="1679">
        <f t="shared" si="16"/>
        <v>7.8999999999999995</v>
      </c>
    </row>
    <row r="251" spans="1:11" x14ac:dyDescent="0.2">
      <c r="A251" s="856" t="s">
        <v>4512</v>
      </c>
      <c r="B251" s="857" t="s">
        <v>4502</v>
      </c>
      <c r="C251" s="858" t="s">
        <v>14</v>
      </c>
      <c r="D251" s="859">
        <v>8.73</v>
      </c>
      <c r="F251" s="1683" t="s">
        <v>879</v>
      </c>
      <c r="G251" s="1679">
        <f t="shared" si="16"/>
        <v>721.29000000000008</v>
      </c>
    </row>
    <row r="252" spans="1:11" x14ac:dyDescent="0.2">
      <c r="A252" s="860" t="s">
        <v>4513</v>
      </c>
      <c r="B252" s="861" t="s">
        <v>4514</v>
      </c>
      <c r="C252" s="862" t="s">
        <v>14</v>
      </c>
      <c r="D252" s="863">
        <v>11.31</v>
      </c>
      <c r="F252" s="1683" t="s">
        <v>4521</v>
      </c>
      <c r="G252" s="1679">
        <f t="shared" si="16"/>
        <v>7.6099999999999994</v>
      </c>
    </row>
    <row r="253" spans="1:11" x14ac:dyDescent="0.2">
      <c r="A253" s="856" t="s">
        <v>4515</v>
      </c>
      <c r="B253" s="857" t="s">
        <v>4517</v>
      </c>
      <c r="C253" s="858" t="s">
        <v>14</v>
      </c>
      <c r="D253" s="859">
        <v>6.35</v>
      </c>
      <c r="F253" s="1683" t="s">
        <v>4523</v>
      </c>
      <c r="G253" s="1679">
        <f t="shared" si="16"/>
        <v>6.57</v>
      </c>
    </row>
    <row r="254" spans="1:11" ht="15" x14ac:dyDescent="0.2">
      <c r="A254" s="860" t="s">
        <v>4516</v>
      </c>
      <c r="B254" s="861" t="s">
        <v>879</v>
      </c>
      <c r="C254" s="862" t="s">
        <v>14</v>
      </c>
      <c r="D254" s="863">
        <v>698.59</v>
      </c>
      <c r="E254" s="1686" t="s">
        <v>6907</v>
      </c>
      <c r="F254" s="1686" t="b">
        <f>EXACT(E243,G254)</f>
        <v>1</v>
      </c>
      <c r="G254" s="1686">
        <f>SUM(G244:G253)</f>
        <v>1194.58</v>
      </c>
    </row>
    <row r="255" spans="1:11" x14ac:dyDescent="0.2">
      <c r="A255" s="856" t="s">
        <v>4518</v>
      </c>
      <c r="B255" s="857" t="s">
        <v>4507</v>
      </c>
      <c r="C255" s="858" t="s">
        <v>14</v>
      </c>
      <c r="D255" s="859">
        <v>247.72</v>
      </c>
    </row>
    <row r="256" spans="1:11" x14ac:dyDescent="0.2">
      <c r="A256" s="860" t="s">
        <v>4519</v>
      </c>
      <c r="B256" s="861" t="s">
        <v>4521</v>
      </c>
      <c r="C256" s="862" t="s">
        <v>14</v>
      </c>
      <c r="D256" s="863">
        <v>3.56</v>
      </c>
    </row>
    <row r="257" spans="1:11" x14ac:dyDescent="0.2">
      <c r="A257" s="856" t="s">
        <v>4520</v>
      </c>
      <c r="B257" s="857" t="s">
        <v>4523</v>
      </c>
      <c r="C257" s="858" t="s">
        <v>14</v>
      </c>
      <c r="D257" s="859">
        <v>6.57</v>
      </c>
    </row>
    <row r="258" spans="1:11" x14ac:dyDescent="0.2">
      <c r="A258" s="860" t="s">
        <v>4522</v>
      </c>
      <c r="B258" s="861" t="s">
        <v>4508</v>
      </c>
      <c r="C258" s="862" t="s">
        <v>14</v>
      </c>
      <c r="D258" s="863">
        <v>127.76</v>
      </c>
    </row>
    <row r="259" spans="1:11" x14ac:dyDescent="0.2">
      <c r="A259" s="1671" t="s">
        <v>4524</v>
      </c>
      <c r="B259" s="1672" t="s">
        <v>4253</v>
      </c>
      <c r="C259" s="1673"/>
      <c r="D259" s="1674"/>
    </row>
    <row r="260" spans="1:11" x14ac:dyDescent="0.2">
      <c r="A260" s="856" t="s">
        <v>4525</v>
      </c>
      <c r="B260" s="857" t="s">
        <v>4504</v>
      </c>
      <c r="C260" s="858" t="s">
        <v>14</v>
      </c>
      <c r="D260" s="859">
        <v>4.95</v>
      </c>
    </row>
    <row r="261" spans="1:11" x14ac:dyDescent="0.2">
      <c r="A261" s="860" t="s">
        <v>4526</v>
      </c>
      <c r="B261" s="861" t="s">
        <v>4517</v>
      </c>
      <c r="C261" s="862" t="s">
        <v>14</v>
      </c>
      <c r="D261" s="863">
        <v>1.55</v>
      </c>
    </row>
    <row r="262" spans="1:11" x14ac:dyDescent="0.2">
      <c r="A262" s="856" t="s">
        <v>4527</v>
      </c>
      <c r="B262" s="857" t="s">
        <v>879</v>
      </c>
      <c r="C262" s="858" t="s">
        <v>14</v>
      </c>
      <c r="D262" s="859">
        <v>22.7</v>
      </c>
    </row>
    <row r="263" spans="1:11" x14ac:dyDescent="0.2">
      <c r="A263" s="860" t="s">
        <v>4528</v>
      </c>
      <c r="B263" s="861" t="s">
        <v>4507</v>
      </c>
      <c r="C263" s="862" t="s">
        <v>14</v>
      </c>
      <c r="D263" s="863">
        <v>6.57</v>
      </c>
    </row>
    <row r="264" spans="1:11" x14ac:dyDescent="0.2">
      <c r="A264" s="856" t="s">
        <v>4529</v>
      </c>
      <c r="B264" s="857" t="s">
        <v>4521</v>
      </c>
      <c r="C264" s="858" t="s">
        <v>14</v>
      </c>
      <c r="D264" s="859">
        <v>4.05</v>
      </c>
    </row>
    <row r="265" spans="1:11" x14ac:dyDescent="0.2">
      <c r="A265" s="860" t="s">
        <v>4530</v>
      </c>
      <c r="B265" s="861" t="s">
        <v>4508</v>
      </c>
      <c r="C265" s="862" t="s">
        <v>14</v>
      </c>
      <c r="D265" s="863">
        <v>17.23</v>
      </c>
    </row>
    <row r="266" spans="1:11" x14ac:dyDescent="0.2">
      <c r="A266" s="852" t="s">
        <v>1444</v>
      </c>
      <c r="B266" s="853" t="s">
        <v>4531</v>
      </c>
      <c r="C266" s="854"/>
      <c r="D266" s="855"/>
      <c r="E266" s="1693">
        <f>SUM(D268)</f>
        <v>7.8</v>
      </c>
      <c r="F266" s="1681"/>
      <c r="G266" s="1681"/>
      <c r="H266" s="1696" t="s">
        <v>4237</v>
      </c>
      <c r="I266" s="1681"/>
      <c r="J266" s="1681"/>
      <c r="K266" s="1681"/>
    </row>
    <row r="267" spans="1:11" x14ac:dyDescent="0.2">
      <c r="A267" s="1671" t="s">
        <v>4532</v>
      </c>
      <c r="B267" s="1672" t="s">
        <v>4245</v>
      </c>
      <c r="C267" s="1673"/>
      <c r="D267" s="1674"/>
      <c r="F267" s="1683" t="str">
        <f>B268</f>
        <v>REVESTIMENTO - MADEIRA, AREA COMUM INTERNA</v>
      </c>
      <c r="G267" s="1679">
        <f>SUMIF($B$266:$B$268, F267,$D$266:$D$268)</f>
        <v>7.8</v>
      </c>
    </row>
    <row r="268" spans="1:11" ht="15" x14ac:dyDescent="0.2">
      <c r="A268" s="856" t="s">
        <v>4533</v>
      </c>
      <c r="B268" s="857" t="s">
        <v>4534</v>
      </c>
      <c r="C268" s="858" t="s">
        <v>14</v>
      </c>
      <c r="D268" s="859">
        <v>7.8</v>
      </c>
      <c r="E268" s="1686" t="s">
        <v>6907</v>
      </c>
      <c r="F268" s="1686" t="b">
        <f>EXACT(E266,G268)</f>
        <v>1</v>
      </c>
      <c r="G268" s="1686">
        <f>SUM(G258:G267)</f>
        <v>7.8</v>
      </c>
    </row>
    <row r="269" spans="1:11" x14ac:dyDescent="0.2">
      <c r="A269" s="852" t="s">
        <v>1447</v>
      </c>
      <c r="B269" s="853" t="s">
        <v>4535</v>
      </c>
      <c r="C269" s="854"/>
      <c r="D269" s="855"/>
      <c r="E269" s="1693">
        <f>SUM(D271:D273)</f>
        <v>12.66</v>
      </c>
      <c r="F269" s="1681"/>
      <c r="G269" s="1681"/>
      <c r="H269" s="1696" t="s">
        <v>4237</v>
      </c>
      <c r="I269" s="1681"/>
      <c r="J269" s="1681"/>
      <c r="K269" s="1681"/>
    </row>
    <row r="270" spans="1:11" x14ac:dyDescent="0.2">
      <c r="A270" s="1671" t="s">
        <v>4536</v>
      </c>
      <c r="B270" s="1672" t="s">
        <v>4239</v>
      </c>
      <c r="C270" s="1673"/>
      <c r="D270" s="1674"/>
      <c r="F270" s="1683" t="str">
        <f>B271</f>
        <v>REVESTIMENTO - PEDRA NATURAL, A. COMUM INTERNA</v>
      </c>
      <c r="G270" s="1679">
        <f>SUMIF($B$271:$B$273, F270,$D$271:$D$273)</f>
        <v>2.4900000000000002</v>
      </c>
    </row>
    <row r="271" spans="1:11" x14ac:dyDescent="0.2">
      <c r="A271" s="860" t="s">
        <v>4537</v>
      </c>
      <c r="B271" s="861" t="s">
        <v>4538</v>
      </c>
      <c r="C271" s="862" t="s">
        <v>14</v>
      </c>
      <c r="D271" s="863">
        <v>2.4900000000000002</v>
      </c>
      <c r="F271" s="1683" t="str">
        <f>B273</f>
        <v>REVESTIMENTO - PEDRA NATURAL, A. COMUM EXTERNA</v>
      </c>
      <c r="G271" s="1679">
        <f>SUMIF($B$271:$B$273, F271,$D$271:$D$273)</f>
        <v>10.17</v>
      </c>
    </row>
    <row r="272" spans="1:11" ht="15" x14ac:dyDescent="0.2">
      <c r="A272" s="1671" t="s">
        <v>4539</v>
      </c>
      <c r="B272" s="1672" t="s">
        <v>4245</v>
      </c>
      <c r="C272" s="1673"/>
      <c r="D272" s="1674"/>
      <c r="E272" s="1686" t="s">
        <v>6907</v>
      </c>
      <c r="F272" s="1686" t="b">
        <f>EXACT(E269,G272)</f>
        <v>1</v>
      </c>
      <c r="G272" s="1686">
        <f>SUM(G270:G271)</f>
        <v>12.66</v>
      </c>
    </row>
    <row r="273" spans="1:11" x14ac:dyDescent="0.2">
      <c r="A273" s="856" t="s">
        <v>4540</v>
      </c>
      <c r="B273" s="857" t="s">
        <v>4541</v>
      </c>
      <c r="C273" s="858" t="s">
        <v>14</v>
      </c>
      <c r="D273" s="859">
        <v>10.17</v>
      </c>
    </row>
    <row r="274" spans="1:11" x14ac:dyDescent="0.2">
      <c r="A274" s="852" t="s">
        <v>4542</v>
      </c>
      <c r="B274" s="853" t="s">
        <v>425</v>
      </c>
      <c r="C274" s="854"/>
      <c r="D274" s="855"/>
      <c r="E274" s="1693">
        <f>SUM(D276:D293)</f>
        <v>517.97</v>
      </c>
      <c r="F274" s="1681"/>
      <c r="G274" s="1681"/>
      <c r="H274" s="1696" t="s">
        <v>4237</v>
      </c>
      <c r="I274" s="1681"/>
      <c r="J274" s="1681"/>
      <c r="K274" s="1681"/>
    </row>
    <row r="275" spans="1:11" x14ac:dyDescent="0.2">
      <c r="A275" s="1671" t="s">
        <v>4543</v>
      </c>
      <c r="B275" s="1672" t="s">
        <v>4239</v>
      </c>
      <c r="C275" s="1673"/>
      <c r="D275" s="1674"/>
      <c r="F275" s="1683" t="s">
        <v>4545</v>
      </c>
      <c r="G275" s="1679">
        <f>SUMIF($B$276:$B$293, F275,$D$276:$D$293)</f>
        <v>11.54</v>
      </c>
    </row>
    <row r="276" spans="1:11" x14ac:dyDescent="0.2">
      <c r="A276" s="860" t="s">
        <v>4544</v>
      </c>
      <c r="B276" s="861" t="s">
        <v>4545</v>
      </c>
      <c r="C276" s="862" t="s">
        <v>14</v>
      </c>
      <c r="D276" s="863">
        <v>11.54</v>
      </c>
      <c r="F276" s="1683" t="s">
        <v>4548</v>
      </c>
      <c r="G276" s="1679">
        <f t="shared" ref="G276:G289" si="17">SUMIF($B$276:$B$293, F276,$D$276:$D$293)</f>
        <v>3.48</v>
      </c>
    </row>
    <row r="277" spans="1:11" x14ac:dyDescent="0.2">
      <c r="A277" s="1671" t="s">
        <v>4546</v>
      </c>
      <c r="B277" s="1672" t="s">
        <v>4245</v>
      </c>
      <c r="C277" s="1673"/>
      <c r="D277" s="1674"/>
      <c r="F277" s="1683" t="s">
        <v>4550</v>
      </c>
      <c r="G277" s="1679">
        <f t="shared" si="17"/>
        <v>42.64</v>
      </c>
    </row>
    <row r="278" spans="1:11" x14ac:dyDescent="0.2">
      <c r="A278" s="856" t="s">
        <v>4547</v>
      </c>
      <c r="B278" s="857" t="s">
        <v>4548</v>
      </c>
      <c r="C278" s="858" t="s">
        <v>14</v>
      </c>
      <c r="D278" s="859">
        <v>3.48</v>
      </c>
      <c r="F278" s="1683" t="s">
        <v>4552</v>
      </c>
      <c r="G278" s="1679">
        <f t="shared" si="17"/>
        <v>6.51</v>
      </c>
    </row>
    <row r="279" spans="1:11" x14ac:dyDescent="0.2">
      <c r="A279" s="860" t="s">
        <v>4549</v>
      </c>
      <c r="B279" s="861" t="s">
        <v>4550</v>
      </c>
      <c r="C279" s="862" t="s">
        <v>14</v>
      </c>
      <c r="D279" s="863">
        <v>42.64</v>
      </c>
      <c r="F279" s="1683" t="s">
        <v>4554</v>
      </c>
      <c r="G279" s="1679">
        <f t="shared" si="17"/>
        <v>0.39</v>
      </c>
    </row>
    <row r="280" spans="1:11" x14ac:dyDescent="0.2">
      <c r="A280" s="856" t="s">
        <v>4551</v>
      </c>
      <c r="B280" s="857" t="s">
        <v>4552</v>
      </c>
      <c r="C280" s="858" t="s">
        <v>14</v>
      </c>
      <c r="D280" s="859">
        <v>6.51</v>
      </c>
      <c r="F280" s="1683" t="s">
        <v>4556</v>
      </c>
      <c r="G280" s="1679">
        <f t="shared" si="17"/>
        <v>7.71</v>
      </c>
    </row>
    <row r="281" spans="1:11" x14ac:dyDescent="0.2">
      <c r="A281" s="860" t="s">
        <v>4553</v>
      </c>
      <c r="B281" s="861" t="s">
        <v>4554</v>
      </c>
      <c r="C281" s="862" t="s">
        <v>14</v>
      </c>
      <c r="D281" s="863">
        <v>0.39</v>
      </c>
      <c r="F281" s="1683" t="s">
        <v>4558</v>
      </c>
      <c r="G281" s="1679">
        <f t="shared" si="17"/>
        <v>21.47</v>
      </c>
    </row>
    <row r="282" spans="1:11" x14ac:dyDescent="0.2">
      <c r="A282" s="856" t="s">
        <v>4555</v>
      </c>
      <c r="B282" s="857" t="s">
        <v>4556</v>
      </c>
      <c r="C282" s="858" t="s">
        <v>14</v>
      </c>
      <c r="D282" s="859">
        <v>7.71</v>
      </c>
      <c r="F282" s="1683" t="s">
        <v>4514</v>
      </c>
      <c r="G282" s="1679">
        <f t="shared" si="17"/>
        <v>173.63</v>
      </c>
    </row>
    <row r="283" spans="1:11" x14ac:dyDescent="0.2">
      <c r="A283" s="860" t="s">
        <v>4557</v>
      </c>
      <c r="B283" s="861" t="s">
        <v>4558</v>
      </c>
      <c r="C283" s="862" t="s">
        <v>14</v>
      </c>
      <c r="D283" s="863">
        <v>21.47</v>
      </c>
      <c r="F283" s="1683" t="s">
        <v>4561</v>
      </c>
      <c r="G283" s="1679">
        <f t="shared" si="17"/>
        <v>33.53</v>
      </c>
    </row>
    <row r="284" spans="1:11" x14ac:dyDescent="0.2">
      <c r="A284" s="856" t="s">
        <v>4559</v>
      </c>
      <c r="B284" s="857" t="s">
        <v>4514</v>
      </c>
      <c r="C284" s="858" t="s">
        <v>14</v>
      </c>
      <c r="D284" s="859">
        <v>173.63</v>
      </c>
      <c r="F284" s="1683" t="s">
        <v>4563</v>
      </c>
      <c r="G284" s="1679">
        <f t="shared" si="17"/>
        <v>6.58</v>
      </c>
    </row>
    <row r="285" spans="1:11" x14ac:dyDescent="0.2">
      <c r="A285" s="860" t="s">
        <v>4560</v>
      </c>
      <c r="B285" s="861" t="s">
        <v>4561</v>
      </c>
      <c r="C285" s="862" t="s">
        <v>14</v>
      </c>
      <c r="D285" s="863">
        <v>33.53</v>
      </c>
      <c r="F285" s="1683" t="s">
        <v>4565</v>
      </c>
      <c r="G285" s="1679">
        <f t="shared" si="17"/>
        <v>62.36</v>
      </c>
    </row>
    <row r="286" spans="1:11" x14ac:dyDescent="0.2">
      <c r="A286" s="856" t="s">
        <v>4562</v>
      </c>
      <c r="B286" s="857" t="s">
        <v>4563</v>
      </c>
      <c r="C286" s="858" t="s">
        <v>14</v>
      </c>
      <c r="D286" s="859">
        <v>6.58</v>
      </c>
      <c r="F286" s="1683" t="s">
        <v>4568</v>
      </c>
      <c r="G286" s="1679">
        <f t="shared" si="17"/>
        <v>112.04</v>
      </c>
    </row>
    <row r="287" spans="1:11" x14ac:dyDescent="0.2">
      <c r="A287" s="860" t="s">
        <v>4564</v>
      </c>
      <c r="B287" s="861" t="s">
        <v>4565</v>
      </c>
      <c r="C287" s="862" t="s">
        <v>14</v>
      </c>
      <c r="D287" s="863">
        <v>62.36</v>
      </c>
      <c r="F287" s="1683" t="s">
        <v>4570</v>
      </c>
      <c r="G287" s="1679">
        <f t="shared" si="17"/>
        <v>14.5</v>
      </c>
    </row>
    <row r="288" spans="1:11" x14ac:dyDescent="0.2">
      <c r="A288" s="1671" t="s">
        <v>4566</v>
      </c>
      <c r="B288" s="1672" t="s">
        <v>4253</v>
      </c>
      <c r="C288" s="1673"/>
      <c r="D288" s="1674"/>
      <c r="F288" s="1683" t="s">
        <v>4572</v>
      </c>
      <c r="G288" s="1679">
        <f t="shared" si="17"/>
        <v>5.83</v>
      </c>
    </row>
    <row r="289" spans="1:11" x14ac:dyDescent="0.2">
      <c r="A289" s="856" t="s">
        <v>4567</v>
      </c>
      <c r="B289" s="857" t="s">
        <v>4568</v>
      </c>
      <c r="C289" s="858" t="s">
        <v>14</v>
      </c>
      <c r="D289" s="859">
        <v>112.04</v>
      </c>
      <c r="F289" s="1683" t="s">
        <v>4575</v>
      </c>
      <c r="G289" s="1679">
        <f t="shared" si="17"/>
        <v>15.76</v>
      </c>
    </row>
    <row r="290" spans="1:11" ht="15" x14ac:dyDescent="0.2">
      <c r="A290" s="860" t="s">
        <v>4569</v>
      </c>
      <c r="B290" s="861" t="s">
        <v>4570</v>
      </c>
      <c r="C290" s="862" t="s">
        <v>14</v>
      </c>
      <c r="D290" s="863">
        <v>14.5</v>
      </c>
      <c r="E290" s="1686" t="s">
        <v>6907</v>
      </c>
      <c r="F290" s="1686" t="b">
        <f>EXACT(E274,G290)</f>
        <v>1</v>
      </c>
      <c r="G290" s="1686">
        <f>SUM(G275:G289)</f>
        <v>517.97</v>
      </c>
    </row>
    <row r="291" spans="1:11" x14ac:dyDescent="0.2">
      <c r="A291" s="856" t="s">
        <v>4571</v>
      </c>
      <c r="B291" s="857" t="s">
        <v>4572</v>
      </c>
      <c r="C291" s="858" t="s">
        <v>14</v>
      </c>
      <c r="D291" s="859">
        <v>5.83</v>
      </c>
    </row>
    <row r="292" spans="1:11" x14ac:dyDescent="0.2">
      <c r="A292" s="1671" t="s">
        <v>4573</v>
      </c>
      <c r="B292" s="1672" t="s">
        <v>4313</v>
      </c>
      <c r="C292" s="1673"/>
      <c r="D292" s="1674"/>
    </row>
    <row r="293" spans="1:11" x14ac:dyDescent="0.2">
      <c r="A293" s="860" t="s">
        <v>4574</v>
      </c>
      <c r="B293" s="861" t="s">
        <v>4575</v>
      </c>
      <c r="C293" s="862" t="s">
        <v>14</v>
      </c>
      <c r="D293" s="863">
        <v>15.76</v>
      </c>
    </row>
    <row r="294" spans="1:11" x14ac:dyDescent="0.2">
      <c r="A294" s="852" t="s">
        <v>4576</v>
      </c>
      <c r="B294" s="853" t="s">
        <v>1128</v>
      </c>
      <c r="C294" s="854"/>
      <c r="D294" s="855"/>
      <c r="E294" s="1693">
        <f>SUM(D296:D307)</f>
        <v>630.19000000000005</v>
      </c>
      <c r="F294" s="1681"/>
      <c r="G294" s="1681"/>
      <c r="H294" s="1696" t="s">
        <v>4237</v>
      </c>
      <c r="I294" s="1681"/>
      <c r="J294" s="1681"/>
      <c r="K294" s="1681"/>
    </row>
    <row r="295" spans="1:11" x14ac:dyDescent="0.2">
      <c r="A295" s="1671" t="s">
        <v>4577</v>
      </c>
      <c r="B295" s="1672" t="s">
        <v>4239</v>
      </c>
      <c r="C295" s="1673"/>
      <c r="D295" s="1674"/>
      <c r="F295" s="1683" t="s">
        <v>4579</v>
      </c>
      <c r="G295" s="1679">
        <f>SUMIF($B$295:$B$307, F295,$D$295:$D$307)</f>
        <v>114.08</v>
      </c>
    </row>
    <row r="296" spans="1:11" x14ac:dyDescent="0.2">
      <c r="A296" s="856" t="s">
        <v>4578</v>
      </c>
      <c r="B296" s="857" t="s">
        <v>4579</v>
      </c>
      <c r="C296" s="858" t="s">
        <v>3</v>
      </c>
      <c r="D296" s="859">
        <v>62.56</v>
      </c>
      <c r="F296" s="1683" t="s">
        <v>4581</v>
      </c>
      <c r="G296" s="1679">
        <f t="shared" ref="G296:G299" si="18">SUMIF($B$295:$B$307, F296,$D$295:$D$307)</f>
        <v>314.61</v>
      </c>
    </row>
    <row r="297" spans="1:11" x14ac:dyDescent="0.2">
      <c r="A297" s="860" t="s">
        <v>4580</v>
      </c>
      <c r="B297" s="861" t="s">
        <v>4581</v>
      </c>
      <c r="C297" s="862" t="s">
        <v>3</v>
      </c>
      <c r="D297" s="863">
        <v>8.6199999999999992</v>
      </c>
      <c r="F297" s="1683" t="s">
        <v>4584</v>
      </c>
      <c r="G297" s="1679">
        <f t="shared" si="18"/>
        <v>11.04</v>
      </c>
    </row>
    <row r="298" spans="1:11" x14ac:dyDescent="0.2">
      <c r="A298" s="1671" t="s">
        <v>4582</v>
      </c>
      <c r="B298" s="1672" t="s">
        <v>4245</v>
      </c>
      <c r="C298" s="1673"/>
      <c r="D298" s="1674"/>
      <c r="F298" s="1683" t="s">
        <v>4587</v>
      </c>
      <c r="G298" s="1679">
        <f t="shared" si="18"/>
        <v>175.37</v>
      </c>
    </row>
    <row r="299" spans="1:11" x14ac:dyDescent="0.2">
      <c r="A299" s="856" t="s">
        <v>4583</v>
      </c>
      <c r="B299" s="857" t="s">
        <v>4584</v>
      </c>
      <c r="C299" s="858" t="s">
        <v>3</v>
      </c>
      <c r="D299" s="859">
        <v>11.04</v>
      </c>
      <c r="F299" s="1683" t="s">
        <v>1878</v>
      </c>
      <c r="G299" s="1679">
        <f t="shared" si="18"/>
        <v>15.09</v>
      </c>
    </row>
    <row r="300" spans="1:11" ht="15" x14ac:dyDescent="0.2">
      <c r="A300" s="860" t="s">
        <v>4585</v>
      </c>
      <c r="B300" s="861" t="s">
        <v>4579</v>
      </c>
      <c r="C300" s="862" t="s">
        <v>3</v>
      </c>
      <c r="D300" s="863">
        <v>49.83</v>
      </c>
      <c r="E300" s="1686" t="s">
        <v>6907</v>
      </c>
      <c r="F300" s="1686" t="b">
        <f>EXACT(E294,G300)</f>
        <v>1</v>
      </c>
      <c r="G300" s="1686">
        <f>SUM(G295:G299)</f>
        <v>630.19000000000005</v>
      </c>
    </row>
    <row r="301" spans="1:11" x14ac:dyDescent="0.2">
      <c r="A301" s="856" t="s">
        <v>4586</v>
      </c>
      <c r="B301" s="857" t="s">
        <v>4587</v>
      </c>
      <c r="C301" s="858" t="s">
        <v>3</v>
      </c>
      <c r="D301" s="859">
        <v>137.33000000000001</v>
      </c>
    </row>
    <row r="302" spans="1:11" x14ac:dyDescent="0.2">
      <c r="A302" s="860" t="s">
        <v>4588</v>
      </c>
      <c r="B302" s="861" t="s">
        <v>1878</v>
      </c>
      <c r="C302" s="862" t="s">
        <v>3</v>
      </c>
      <c r="D302" s="863">
        <v>15.09</v>
      </c>
    </row>
    <row r="303" spans="1:11" x14ac:dyDescent="0.2">
      <c r="A303" s="856" t="s">
        <v>4589</v>
      </c>
      <c r="B303" s="857" t="s">
        <v>4581</v>
      </c>
      <c r="C303" s="858" t="s">
        <v>3</v>
      </c>
      <c r="D303" s="859">
        <v>288.22000000000003</v>
      </c>
    </row>
    <row r="304" spans="1:11" x14ac:dyDescent="0.2">
      <c r="A304" s="1671" t="s">
        <v>4590</v>
      </c>
      <c r="B304" s="1672" t="s">
        <v>4253</v>
      </c>
      <c r="C304" s="1673"/>
      <c r="D304" s="1674"/>
    </row>
    <row r="305" spans="1:11" x14ac:dyDescent="0.2">
      <c r="A305" s="860" t="s">
        <v>4591</v>
      </c>
      <c r="B305" s="861" t="s">
        <v>4579</v>
      </c>
      <c r="C305" s="862" t="s">
        <v>3</v>
      </c>
      <c r="D305" s="863">
        <v>1.69</v>
      </c>
    </row>
    <row r="306" spans="1:11" x14ac:dyDescent="0.2">
      <c r="A306" s="856" t="s">
        <v>4592</v>
      </c>
      <c r="B306" s="857" t="s">
        <v>4587</v>
      </c>
      <c r="C306" s="858" t="s">
        <v>3</v>
      </c>
      <c r="D306" s="859">
        <v>38.04</v>
      </c>
    </row>
    <row r="307" spans="1:11" x14ac:dyDescent="0.2">
      <c r="A307" s="860" t="s">
        <v>4593</v>
      </c>
      <c r="B307" s="861" t="s">
        <v>4581</v>
      </c>
      <c r="C307" s="862" t="s">
        <v>3</v>
      </c>
      <c r="D307" s="863">
        <v>17.77</v>
      </c>
    </row>
    <row r="308" spans="1:11" x14ac:dyDescent="0.2">
      <c r="A308" s="852" t="s">
        <v>4594</v>
      </c>
      <c r="B308" s="853" t="s">
        <v>548</v>
      </c>
      <c r="C308" s="854"/>
      <c r="D308" s="855"/>
      <c r="E308" s="1693">
        <f>SUM(D310:D314)</f>
        <v>19.130000000000003</v>
      </c>
      <c r="F308" s="1681"/>
      <c r="G308" s="1681"/>
      <c r="H308" s="1696" t="s">
        <v>4237</v>
      </c>
      <c r="I308" s="1681"/>
      <c r="J308" s="1681"/>
      <c r="K308" s="1681"/>
    </row>
    <row r="309" spans="1:11" x14ac:dyDescent="0.2">
      <c r="A309" s="1671" t="s">
        <v>4595</v>
      </c>
      <c r="B309" s="1672" t="s">
        <v>4239</v>
      </c>
      <c r="C309" s="1673"/>
      <c r="D309" s="1674"/>
      <c r="F309" s="1683" t="str">
        <f>B310</f>
        <v>REVESTIMENTO - SOLEIRA, PEDRA NATURAL</v>
      </c>
      <c r="G309" s="1679">
        <f>SUMIF($B$309:$B$314, F309,$D$309:$D$314)</f>
        <v>19.130000000000003</v>
      </c>
    </row>
    <row r="310" spans="1:11" ht="15" x14ac:dyDescent="0.2">
      <c r="A310" s="856" t="s">
        <v>4596</v>
      </c>
      <c r="B310" s="857" t="s">
        <v>2822</v>
      </c>
      <c r="C310" s="858" t="s">
        <v>14</v>
      </c>
      <c r="D310" s="859">
        <v>1.02</v>
      </c>
      <c r="E310" s="1686" t="s">
        <v>6907</v>
      </c>
      <c r="F310" s="1686" t="b">
        <f>EXACT(E308,G310)</f>
        <v>1</v>
      </c>
      <c r="G310" s="1686">
        <f>SUM(G309)</f>
        <v>19.130000000000003</v>
      </c>
    </row>
    <row r="311" spans="1:11" x14ac:dyDescent="0.2">
      <c r="A311" s="1671" t="s">
        <v>4597</v>
      </c>
      <c r="B311" s="1672" t="s">
        <v>4245</v>
      </c>
      <c r="C311" s="1673"/>
      <c r="D311" s="1674"/>
    </row>
    <row r="312" spans="1:11" x14ac:dyDescent="0.2">
      <c r="A312" s="860" t="s">
        <v>4598</v>
      </c>
      <c r="B312" s="861" t="s">
        <v>2822</v>
      </c>
      <c r="C312" s="862" t="s">
        <v>14</v>
      </c>
      <c r="D312" s="863">
        <v>16.940000000000001</v>
      </c>
    </row>
    <row r="313" spans="1:11" x14ac:dyDescent="0.2">
      <c r="A313" s="1671" t="s">
        <v>4599</v>
      </c>
      <c r="B313" s="1672" t="s">
        <v>4253</v>
      </c>
      <c r="C313" s="1673"/>
      <c r="D313" s="1674"/>
    </row>
    <row r="314" spans="1:11" x14ac:dyDescent="0.2">
      <c r="A314" s="856" t="s">
        <v>4600</v>
      </c>
      <c r="B314" s="857" t="s">
        <v>2822</v>
      </c>
      <c r="C314" s="858" t="s">
        <v>14</v>
      </c>
      <c r="D314" s="859">
        <v>1.17</v>
      </c>
    </row>
    <row r="315" spans="1:11" x14ac:dyDescent="0.2">
      <c r="A315" s="852" t="s">
        <v>4601</v>
      </c>
      <c r="B315" s="853" t="s">
        <v>4602</v>
      </c>
      <c r="C315" s="854"/>
      <c r="D315" s="855"/>
      <c r="E315" s="1693">
        <f>SUM(D317:D359)</f>
        <v>9745.9900000000052</v>
      </c>
      <c r="F315" s="1681"/>
      <c r="G315" s="1681"/>
      <c r="H315" s="1696" t="s">
        <v>4237</v>
      </c>
      <c r="I315" s="1681"/>
      <c r="J315" s="1681"/>
      <c r="K315" s="1681"/>
    </row>
    <row r="316" spans="1:11" x14ac:dyDescent="0.2">
      <c r="A316" s="1671" t="s">
        <v>4603</v>
      </c>
      <c r="B316" s="1672" t="s">
        <v>4239</v>
      </c>
      <c r="C316" s="1673"/>
      <c r="D316" s="1674"/>
      <c r="F316" s="1694" t="s">
        <v>4473</v>
      </c>
      <c r="G316" s="1695">
        <f>SUMIF($B$317:$B$359, F316,$D$317:$D$359)</f>
        <v>185.26999999999998</v>
      </c>
    </row>
    <row r="317" spans="1:11" x14ac:dyDescent="0.2">
      <c r="A317" s="860" t="s">
        <v>4604</v>
      </c>
      <c r="B317" s="1687" t="s">
        <v>4473</v>
      </c>
      <c r="C317" s="1688" t="s">
        <v>14</v>
      </c>
      <c r="D317" s="1689">
        <v>11.54</v>
      </c>
      <c r="F317" s="1683" t="s">
        <v>4606</v>
      </c>
      <c r="G317" s="1679">
        <f t="shared" ref="G317:G334" si="19">SUMIF($B$317:$B$359, F317,$D$317:$D$359)</f>
        <v>1512.6600000000003</v>
      </c>
    </row>
    <row r="318" spans="1:11" x14ac:dyDescent="0.2">
      <c r="A318" s="856" t="s">
        <v>4605</v>
      </c>
      <c r="B318" s="857" t="s">
        <v>4606</v>
      </c>
      <c r="C318" s="858" t="s">
        <v>14</v>
      </c>
      <c r="D318" s="859">
        <v>71.89</v>
      </c>
      <c r="F318" s="1683" t="s">
        <v>4608</v>
      </c>
      <c r="G318" s="1679">
        <f t="shared" si="19"/>
        <v>2882.92</v>
      </c>
    </row>
    <row r="319" spans="1:11" x14ac:dyDescent="0.2">
      <c r="A319" s="860" t="s">
        <v>4607</v>
      </c>
      <c r="B319" s="861" t="s">
        <v>4608</v>
      </c>
      <c r="C319" s="862" t="s">
        <v>14</v>
      </c>
      <c r="D319" s="863">
        <v>2547.2199999999998</v>
      </c>
      <c r="F319" s="1683" t="s">
        <v>4610</v>
      </c>
      <c r="G319" s="1679">
        <f t="shared" si="19"/>
        <v>34.85</v>
      </c>
    </row>
    <row r="320" spans="1:11" x14ac:dyDescent="0.2">
      <c r="A320" s="856" t="s">
        <v>4609</v>
      </c>
      <c r="B320" s="857" t="s">
        <v>4610</v>
      </c>
      <c r="C320" s="858" t="s">
        <v>14</v>
      </c>
      <c r="D320" s="859">
        <v>13.08</v>
      </c>
      <c r="F320" s="1683" t="s">
        <v>4409</v>
      </c>
      <c r="G320" s="1679">
        <f t="shared" si="19"/>
        <v>1148.4199999999998</v>
      </c>
    </row>
    <row r="321" spans="1:7" x14ac:dyDescent="0.2">
      <c r="A321" s="860" t="s">
        <v>4611</v>
      </c>
      <c r="B321" s="861" t="s">
        <v>4409</v>
      </c>
      <c r="C321" s="862" t="s">
        <v>14</v>
      </c>
      <c r="D321" s="863">
        <v>5.78</v>
      </c>
      <c r="F321" s="1683" t="s">
        <v>4613</v>
      </c>
      <c r="G321" s="1679">
        <f t="shared" si="19"/>
        <v>12.66</v>
      </c>
    </row>
    <row r="322" spans="1:7" x14ac:dyDescent="0.2">
      <c r="A322" s="856" t="s">
        <v>4612</v>
      </c>
      <c r="B322" s="857" t="s">
        <v>4613</v>
      </c>
      <c r="C322" s="858" t="s">
        <v>14</v>
      </c>
      <c r="D322" s="859">
        <v>2.4900000000000002</v>
      </c>
      <c r="F322" s="1683" t="s">
        <v>4615</v>
      </c>
      <c r="G322" s="1679">
        <f t="shared" si="19"/>
        <v>2578.13</v>
      </c>
    </row>
    <row r="323" spans="1:7" x14ac:dyDescent="0.2">
      <c r="A323" s="860" t="s">
        <v>4614</v>
      </c>
      <c r="B323" s="861" t="s">
        <v>4615</v>
      </c>
      <c r="C323" s="862" t="s">
        <v>14</v>
      </c>
      <c r="D323" s="863">
        <v>2578.13</v>
      </c>
      <c r="F323" s="1683" t="s">
        <v>4617</v>
      </c>
      <c r="G323" s="1679">
        <f t="shared" si="19"/>
        <v>19.130000000000003</v>
      </c>
    </row>
    <row r="324" spans="1:7" x14ac:dyDescent="0.2">
      <c r="A324" s="856" t="s">
        <v>4616</v>
      </c>
      <c r="B324" s="857" t="s">
        <v>4617</v>
      </c>
      <c r="C324" s="858" t="s">
        <v>14</v>
      </c>
      <c r="D324" s="859">
        <v>1.02</v>
      </c>
      <c r="F324" s="1683" t="s">
        <v>4619</v>
      </c>
      <c r="G324" s="1679">
        <f t="shared" si="19"/>
        <v>38.450000000000003</v>
      </c>
    </row>
    <row r="325" spans="1:7" x14ac:dyDescent="0.2">
      <c r="A325" s="860" t="s">
        <v>4618</v>
      </c>
      <c r="B325" s="861" t="s">
        <v>4619</v>
      </c>
      <c r="C325" s="862" t="s">
        <v>14</v>
      </c>
      <c r="D325" s="863">
        <v>19.260000000000002</v>
      </c>
      <c r="F325" s="1683" t="s">
        <v>4621</v>
      </c>
      <c r="G325" s="1679">
        <f t="shared" si="19"/>
        <v>114.08</v>
      </c>
    </row>
    <row r="326" spans="1:7" x14ac:dyDescent="0.2">
      <c r="A326" s="856" t="s">
        <v>4620</v>
      </c>
      <c r="B326" s="857" t="s">
        <v>4621</v>
      </c>
      <c r="C326" s="858" t="s">
        <v>3</v>
      </c>
      <c r="D326" s="859">
        <v>62.56</v>
      </c>
      <c r="F326" s="1683" t="s">
        <v>4623</v>
      </c>
      <c r="G326" s="1679">
        <f t="shared" si="19"/>
        <v>314.61</v>
      </c>
    </row>
    <row r="327" spans="1:7" x14ac:dyDescent="0.2">
      <c r="A327" s="860" t="s">
        <v>4622</v>
      </c>
      <c r="B327" s="861" t="s">
        <v>4623</v>
      </c>
      <c r="C327" s="862" t="s">
        <v>3</v>
      </c>
      <c r="D327" s="863">
        <v>8.6199999999999992</v>
      </c>
      <c r="F327" s="1683" t="s">
        <v>4367</v>
      </c>
      <c r="G327" s="1679">
        <f t="shared" si="19"/>
        <v>336.16</v>
      </c>
    </row>
    <row r="328" spans="1:7" x14ac:dyDescent="0.2">
      <c r="A328" s="1671" t="s">
        <v>4624</v>
      </c>
      <c r="B328" s="1672" t="s">
        <v>4245</v>
      </c>
      <c r="C328" s="1673"/>
      <c r="D328" s="1674"/>
      <c r="F328" s="1683" t="s">
        <v>4632</v>
      </c>
      <c r="G328" s="1679">
        <f t="shared" si="19"/>
        <v>7.8</v>
      </c>
    </row>
    <row r="329" spans="1:7" x14ac:dyDescent="0.2">
      <c r="A329" s="856" t="s">
        <v>4625</v>
      </c>
      <c r="B329" s="1687" t="s">
        <v>4473</v>
      </c>
      <c r="C329" s="1688" t="s">
        <v>14</v>
      </c>
      <c r="D329" s="1689">
        <v>40.11</v>
      </c>
      <c r="F329" s="1683" t="s">
        <v>4635</v>
      </c>
      <c r="G329" s="1679">
        <f t="shared" si="19"/>
        <v>62.36</v>
      </c>
    </row>
    <row r="330" spans="1:7" x14ac:dyDescent="0.2">
      <c r="A330" s="860" t="s">
        <v>4626</v>
      </c>
      <c r="B330" s="861" t="s">
        <v>4606</v>
      </c>
      <c r="C330" s="862" t="s">
        <v>14</v>
      </c>
      <c r="D330" s="863">
        <v>1376.65</v>
      </c>
      <c r="F330" s="1683" t="s">
        <v>4637</v>
      </c>
      <c r="G330" s="1679">
        <f t="shared" si="19"/>
        <v>11.31</v>
      </c>
    </row>
    <row r="331" spans="1:7" x14ac:dyDescent="0.2">
      <c r="A331" s="856" t="s">
        <v>4627</v>
      </c>
      <c r="B331" s="857" t="s">
        <v>4367</v>
      </c>
      <c r="C331" s="858" t="s">
        <v>14</v>
      </c>
      <c r="D331" s="859">
        <v>276.23</v>
      </c>
      <c r="F331" s="1683" t="s">
        <v>4639</v>
      </c>
      <c r="G331" s="1679">
        <f t="shared" si="19"/>
        <v>173.63</v>
      </c>
    </row>
    <row r="332" spans="1:7" x14ac:dyDescent="0.2">
      <c r="A332" s="860" t="s">
        <v>4628</v>
      </c>
      <c r="B332" s="861" t="s">
        <v>4608</v>
      </c>
      <c r="C332" s="862" t="s">
        <v>14</v>
      </c>
      <c r="D332" s="863">
        <v>216.53</v>
      </c>
      <c r="F332" s="1683" t="s">
        <v>4643</v>
      </c>
      <c r="G332" s="1679">
        <f t="shared" si="19"/>
        <v>11.04</v>
      </c>
    </row>
    <row r="333" spans="1:7" x14ac:dyDescent="0.2">
      <c r="A333" s="856" t="s">
        <v>4629</v>
      </c>
      <c r="B333" s="857" t="s">
        <v>4610</v>
      </c>
      <c r="C333" s="858" t="s">
        <v>14</v>
      </c>
      <c r="D333" s="859">
        <v>16.82</v>
      </c>
      <c r="F333" s="1683" t="s">
        <v>4646</v>
      </c>
      <c r="G333" s="1679">
        <f t="shared" si="19"/>
        <v>190.47</v>
      </c>
    </row>
    <row r="334" spans="1:7" x14ac:dyDescent="0.2">
      <c r="A334" s="860" t="s">
        <v>4630</v>
      </c>
      <c r="B334" s="861" t="s">
        <v>4409</v>
      </c>
      <c r="C334" s="862" t="s">
        <v>14</v>
      </c>
      <c r="D334" s="863">
        <v>1090.54</v>
      </c>
      <c r="F334" s="1683" t="s">
        <v>4656</v>
      </c>
      <c r="G334" s="1679">
        <f t="shared" si="19"/>
        <v>112.04</v>
      </c>
    </row>
    <row r="335" spans="1:7" ht="15" x14ac:dyDescent="0.2">
      <c r="A335" s="856" t="s">
        <v>4631</v>
      </c>
      <c r="B335" s="857" t="s">
        <v>4632</v>
      </c>
      <c r="C335" s="858" t="s">
        <v>14</v>
      </c>
      <c r="D335" s="859">
        <v>7.8</v>
      </c>
      <c r="E335" s="1686" t="s">
        <v>6907</v>
      </c>
      <c r="F335" s="1686" t="b">
        <f>EXACT(E315,G335)</f>
        <v>0</v>
      </c>
      <c r="G335" s="1686">
        <f>SUM(G316:G334)</f>
        <v>9745.99</v>
      </c>
    </row>
    <row r="336" spans="1:7" x14ac:dyDescent="0.2">
      <c r="A336" s="860" t="s">
        <v>4633</v>
      </c>
      <c r="B336" s="861" t="s">
        <v>4613</v>
      </c>
      <c r="C336" s="862" t="s">
        <v>14</v>
      </c>
      <c r="D336" s="863">
        <v>10.17</v>
      </c>
    </row>
    <row r="337" spans="1:4" x14ac:dyDescent="0.2">
      <c r="A337" s="856" t="s">
        <v>4634</v>
      </c>
      <c r="B337" s="857" t="s">
        <v>4635</v>
      </c>
      <c r="C337" s="858" t="s">
        <v>14</v>
      </c>
      <c r="D337" s="859">
        <v>62.36</v>
      </c>
    </row>
    <row r="338" spans="1:4" x14ac:dyDescent="0.2">
      <c r="A338" s="860" t="s">
        <v>4636</v>
      </c>
      <c r="B338" s="861" t="s">
        <v>4637</v>
      </c>
      <c r="C338" s="862" t="s">
        <v>14</v>
      </c>
      <c r="D338" s="863">
        <v>11.31</v>
      </c>
    </row>
    <row r="339" spans="1:4" x14ac:dyDescent="0.2">
      <c r="A339" s="856" t="s">
        <v>4638</v>
      </c>
      <c r="B339" s="857" t="s">
        <v>4639</v>
      </c>
      <c r="C339" s="858" t="s">
        <v>14</v>
      </c>
      <c r="D339" s="859">
        <v>173.63</v>
      </c>
    </row>
    <row r="340" spans="1:4" x14ac:dyDescent="0.2">
      <c r="A340" s="860" t="s">
        <v>4640</v>
      </c>
      <c r="B340" s="861" t="s">
        <v>4617</v>
      </c>
      <c r="C340" s="862" t="s">
        <v>14</v>
      </c>
      <c r="D340" s="863">
        <v>16.940000000000001</v>
      </c>
    </row>
    <row r="341" spans="1:4" x14ac:dyDescent="0.2">
      <c r="A341" s="856" t="s">
        <v>4641</v>
      </c>
      <c r="B341" s="857" t="s">
        <v>4619</v>
      </c>
      <c r="C341" s="858" t="s">
        <v>14</v>
      </c>
      <c r="D341" s="859">
        <v>19.190000000000001</v>
      </c>
    </row>
    <row r="342" spans="1:4" x14ac:dyDescent="0.2">
      <c r="A342" s="860" t="s">
        <v>4642</v>
      </c>
      <c r="B342" s="861" t="s">
        <v>4643</v>
      </c>
      <c r="C342" s="862" t="s">
        <v>3</v>
      </c>
      <c r="D342" s="863">
        <v>11.04</v>
      </c>
    </row>
    <row r="343" spans="1:4" x14ac:dyDescent="0.2">
      <c r="A343" s="856" t="s">
        <v>4644</v>
      </c>
      <c r="B343" s="857" t="s">
        <v>4621</v>
      </c>
      <c r="C343" s="858" t="s">
        <v>3</v>
      </c>
      <c r="D343" s="859">
        <v>49.83</v>
      </c>
    </row>
    <row r="344" spans="1:4" x14ac:dyDescent="0.2">
      <c r="A344" s="860" t="s">
        <v>4645</v>
      </c>
      <c r="B344" s="861" t="s">
        <v>4646</v>
      </c>
      <c r="C344" s="862" t="s">
        <v>3</v>
      </c>
      <c r="D344" s="863">
        <v>152.43</v>
      </c>
    </row>
    <row r="345" spans="1:4" x14ac:dyDescent="0.2">
      <c r="A345" s="856" t="s">
        <v>4647</v>
      </c>
      <c r="B345" s="857" t="s">
        <v>4623</v>
      </c>
      <c r="C345" s="858" t="s">
        <v>3</v>
      </c>
      <c r="D345" s="859">
        <v>288.22000000000003</v>
      </c>
    </row>
    <row r="346" spans="1:4" x14ac:dyDescent="0.2">
      <c r="A346" s="1671" t="s">
        <v>4648</v>
      </c>
      <c r="B346" s="1672" t="s">
        <v>4253</v>
      </c>
      <c r="C346" s="1673"/>
      <c r="D346" s="1674"/>
    </row>
    <row r="347" spans="1:4" x14ac:dyDescent="0.2">
      <c r="A347" s="860" t="s">
        <v>4649</v>
      </c>
      <c r="B347" s="1687" t="s">
        <v>4473</v>
      </c>
      <c r="C347" s="1688" t="s">
        <v>14</v>
      </c>
      <c r="D347" s="1689">
        <v>117.86</v>
      </c>
    </row>
    <row r="348" spans="1:4" x14ac:dyDescent="0.2">
      <c r="A348" s="856" t="s">
        <v>4650</v>
      </c>
      <c r="B348" s="857" t="s">
        <v>4606</v>
      </c>
      <c r="C348" s="858" t="s">
        <v>14</v>
      </c>
      <c r="D348" s="859">
        <v>64.12</v>
      </c>
    </row>
    <row r="349" spans="1:4" x14ac:dyDescent="0.2">
      <c r="A349" s="860" t="s">
        <v>4651</v>
      </c>
      <c r="B349" s="861" t="s">
        <v>4367</v>
      </c>
      <c r="C349" s="862" t="s">
        <v>14</v>
      </c>
      <c r="D349" s="863">
        <v>59.93</v>
      </c>
    </row>
    <row r="350" spans="1:4" x14ac:dyDescent="0.2">
      <c r="A350" s="856" t="s">
        <v>4652</v>
      </c>
      <c r="B350" s="857" t="s">
        <v>4608</v>
      </c>
      <c r="C350" s="858" t="s">
        <v>14</v>
      </c>
      <c r="D350" s="859">
        <v>119.17</v>
      </c>
    </row>
    <row r="351" spans="1:4" x14ac:dyDescent="0.2">
      <c r="A351" s="860" t="s">
        <v>4653</v>
      </c>
      <c r="B351" s="861" t="s">
        <v>4610</v>
      </c>
      <c r="C351" s="862" t="s">
        <v>14</v>
      </c>
      <c r="D351" s="863">
        <v>4.95</v>
      </c>
    </row>
    <row r="352" spans="1:4" x14ac:dyDescent="0.2">
      <c r="A352" s="856" t="s">
        <v>4654</v>
      </c>
      <c r="B352" s="857" t="s">
        <v>4409</v>
      </c>
      <c r="C352" s="858" t="s">
        <v>14</v>
      </c>
      <c r="D352" s="859">
        <v>52.1</v>
      </c>
    </row>
    <row r="353" spans="1:11" x14ac:dyDescent="0.2">
      <c r="A353" s="860" t="s">
        <v>4655</v>
      </c>
      <c r="B353" s="861" t="s">
        <v>4656</v>
      </c>
      <c r="C353" s="862" t="s">
        <v>14</v>
      </c>
      <c r="D353" s="863">
        <v>112.04</v>
      </c>
    </row>
    <row r="354" spans="1:11" x14ac:dyDescent="0.2">
      <c r="A354" s="856" t="s">
        <v>4657</v>
      </c>
      <c r="B354" s="857" t="s">
        <v>4617</v>
      </c>
      <c r="C354" s="858" t="s">
        <v>14</v>
      </c>
      <c r="D354" s="859">
        <v>1.17</v>
      </c>
    </row>
    <row r="355" spans="1:11" x14ac:dyDescent="0.2">
      <c r="A355" s="860" t="s">
        <v>4658</v>
      </c>
      <c r="B355" s="861" t="s">
        <v>4621</v>
      </c>
      <c r="C355" s="862" t="s">
        <v>3</v>
      </c>
      <c r="D355" s="863">
        <v>1.69</v>
      </c>
    </row>
    <row r="356" spans="1:11" x14ac:dyDescent="0.2">
      <c r="A356" s="856" t="s">
        <v>4659</v>
      </c>
      <c r="B356" s="857" t="s">
        <v>4646</v>
      </c>
      <c r="C356" s="858" t="s">
        <v>3</v>
      </c>
      <c r="D356" s="859">
        <v>38.04</v>
      </c>
    </row>
    <row r="357" spans="1:11" x14ac:dyDescent="0.2">
      <c r="A357" s="860" t="s">
        <v>4660</v>
      </c>
      <c r="B357" s="861" t="s">
        <v>4623</v>
      </c>
      <c r="C357" s="862" t="s">
        <v>3</v>
      </c>
      <c r="D357" s="863">
        <v>17.77</v>
      </c>
    </row>
    <row r="358" spans="1:11" x14ac:dyDescent="0.2">
      <c r="A358" s="1671" t="s">
        <v>4661</v>
      </c>
      <c r="B358" s="1672" t="s">
        <v>4313</v>
      </c>
      <c r="C358" s="1673"/>
      <c r="D358" s="1674"/>
    </row>
    <row r="359" spans="1:11" x14ac:dyDescent="0.2">
      <c r="A359" s="1690" t="s">
        <v>4662</v>
      </c>
      <c r="B359" s="1687" t="s">
        <v>4473</v>
      </c>
      <c r="C359" s="1688" t="s">
        <v>14</v>
      </c>
      <c r="D359" s="1689">
        <v>15.76</v>
      </c>
    </row>
    <row r="360" spans="1:11" x14ac:dyDescent="0.2">
      <c r="A360" s="852" t="s">
        <v>4663</v>
      </c>
      <c r="B360" s="853" t="s">
        <v>438</v>
      </c>
      <c r="C360" s="854"/>
      <c r="D360" s="855"/>
      <c r="E360" s="1693">
        <f>SUM(D362:D371)</f>
        <v>124.57999999999998</v>
      </c>
      <c r="F360" s="1681"/>
      <c r="G360" s="1681"/>
      <c r="H360" s="1696" t="s">
        <v>4237</v>
      </c>
      <c r="I360" s="1681"/>
      <c r="J360" s="1681"/>
      <c r="K360" s="1681"/>
    </row>
    <row r="361" spans="1:11" x14ac:dyDescent="0.2">
      <c r="A361" s="1671" t="s">
        <v>4664</v>
      </c>
      <c r="B361" s="1672" t="s">
        <v>4239</v>
      </c>
      <c r="C361" s="1673"/>
      <c r="D361" s="1674"/>
      <c r="F361" s="1683" t="str">
        <f>B362</f>
        <v>REVESTIMENTO - PINTURA RESINA, DEMARCAÇAO DE VAGAS</v>
      </c>
      <c r="G361" s="1679">
        <f>SUMIF($B$361:$B$371, F361,$D$361:$D$371)</f>
        <v>68.78</v>
      </c>
    </row>
    <row r="362" spans="1:11" x14ac:dyDescent="0.2">
      <c r="A362" s="860" t="s">
        <v>4665</v>
      </c>
      <c r="B362" s="861" t="s">
        <v>2816</v>
      </c>
      <c r="C362" s="862" t="s">
        <v>14</v>
      </c>
      <c r="D362" s="863">
        <v>68.78</v>
      </c>
      <c r="F362" s="1683" t="str">
        <f>B363</f>
        <v>REVESTIMENTO - PINTURA RESINA, ESCADA/ANTECAMARA</v>
      </c>
      <c r="G362" s="1679">
        <f t="shared" ref="G362:G364" si="20">SUMIF($B$361:$B$371, F362,$D$361:$D$371)</f>
        <v>32.370000000000005</v>
      </c>
    </row>
    <row r="363" spans="1:11" x14ac:dyDescent="0.2">
      <c r="A363" s="856" t="s">
        <v>4666</v>
      </c>
      <c r="B363" s="857" t="s">
        <v>4691</v>
      </c>
      <c r="C363" s="858" t="s">
        <v>14</v>
      </c>
      <c r="D363" s="859">
        <v>25.44</v>
      </c>
      <c r="F363" s="1683" t="str">
        <f>B364</f>
        <v>REVESTIMENTO - PINTURA RESINA, ESCADA/ANTECAMERA</v>
      </c>
      <c r="G363" s="1679">
        <f t="shared" si="20"/>
        <v>23.130000000000003</v>
      </c>
    </row>
    <row r="364" spans="1:11" x14ac:dyDescent="0.2">
      <c r="A364" s="860" t="s">
        <v>6396</v>
      </c>
      <c r="B364" s="861" t="s">
        <v>2817</v>
      </c>
      <c r="C364" s="862" t="s">
        <v>14</v>
      </c>
      <c r="D364" s="863">
        <v>8.99</v>
      </c>
      <c r="F364" s="1683" t="str">
        <f>B371</f>
        <v>REVESTIMENTO - PINTURA EPOXI, GARAGEM</v>
      </c>
      <c r="G364" s="1679">
        <f t="shared" si="20"/>
        <v>0.3</v>
      </c>
    </row>
    <row r="365" spans="1:11" ht="15" x14ac:dyDescent="0.2">
      <c r="A365" s="856" t="s">
        <v>6397</v>
      </c>
      <c r="B365" s="857" t="s">
        <v>2817</v>
      </c>
      <c r="C365" s="858" t="s">
        <v>90</v>
      </c>
      <c r="D365" s="859">
        <v>2.52</v>
      </c>
      <c r="E365" s="1686" t="s">
        <v>6907</v>
      </c>
      <c r="F365" s="1686" t="b">
        <f>EXACT(E360,G365)</f>
        <v>1</v>
      </c>
      <c r="G365" s="1686">
        <f>SUM(G361:G364)</f>
        <v>124.58</v>
      </c>
    </row>
    <row r="366" spans="1:11" x14ac:dyDescent="0.2">
      <c r="A366" s="1671" t="s">
        <v>4668</v>
      </c>
      <c r="B366" s="1672" t="s">
        <v>4245</v>
      </c>
      <c r="C366" s="1673"/>
      <c r="D366" s="1674"/>
    </row>
    <row r="367" spans="1:11" x14ac:dyDescent="0.2">
      <c r="A367" s="860" t="s">
        <v>4669</v>
      </c>
      <c r="B367" s="861" t="s">
        <v>4691</v>
      </c>
      <c r="C367" s="862" t="s">
        <v>14</v>
      </c>
      <c r="D367" s="863">
        <v>6.93</v>
      </c>
    </row>
    <row r="368" spans="1:11" x14ac:dyDescent="0.2">
      <c r="A368" s="856" t="s">
        <v>4670</v>
      </c>
      <c r="B368" s="857" t="s">
        <v>2817</v>
      </c>
      <c r="C368" s="858" t="s">
        <v>14</v>
      </c>
      <c r="D368" s="859">
        <v>9.1300000000000008</v>
      </c>
    </row>
    <row r="369" spans="1:11" x14ac:dyDescent="0.2">
      <c r="A369" s="860" t="s">
        <v>6398</v>
      </c>
      <c r="B369" s="861" t="s">
        <v>2817</v>
      </c>
      <c r="C369" s="862" t="s">
        <v>90</v>
      </c>
      <c r="D369" s="863">
        <v>2.4900000000000002</v>
      </c>
    </row>
    <row r="370" spans="1:11" x14ac:dyDescent="0.2">
      <c r="A370" s="1671" t="s">
        <v>4671</v>
      </c>
      <c r="B370" s="1672" t="s">
        <v>4253</v>
      </c>
      <c r="C370" s="1673"/>
      <c r="D370" s="1674"/>
    </row>
    <row r="371" spans="1:11" x14ac:dyDescent="0.2">
      <c r="A371" s="856" t="s">
        <v>4672</v>
      </c>
      <c r="B371" s="857" t="s">
        <v>4698</v>
      </c>
      <c r="C371" s="858" t="s">
        <v>14</v>
      </c>
      <c r="D371" s="859">
        <v>0.3</v>
      </c>
    </row>
    <row r="372" spans="1:11" x14ac:dyDescent="0.2">
      <c r="A372" s="852" t="s">
        <v>4673</v>
      </c>
      <c r="B372" s="853" t="s">
        <v>1121</v>
      </c>
      <c r="C372" s="854"/>
      <c r="D372" s="855"/>
      <c r="E372" s="1693">
        <f>SUM(D374:D380)</f>
        <v>1788.7699999999995</v>
      </c>
      <c r="F372" s="1681"/>
      <c r="G372" s="1681"/>
      <c r="H372" s="1696" t="s">
        <v>4237</v>
      </c>
      <c r="I372" s="1681"/>
      <c r="J372" s="1681"/>
      <c r="K372" s="1681"/>
    </row>
    <row r="373" spans="1:11" x14ac:dyDescent="0.2">
      <c r="A373" s="1671" t="s">
        <v>4674</v>
      </c>
      <c r="B373" s="1672" t="s">
        <v>4239</v>
      </c>
      <c r="C373" s="1673"/>
      <c r="D373" s="1674"/>
      <c r="F373" s="1683" t="str">
        <f>B374</f>
        <v>PINTURA EM TETO</v>
      </c>
      <c r="G373" s="1679">
        <f>SUMIF($B$373:$B$380, F373,$D$373:$D$380)</f>
        <v>1630.5999999999997</v>
      </c>
    </row>
    <row r="374" spans="1:11" x14ac:dyDescent="0.2">
      <c r="A374" s="860" t="s">
        <v>4675</v>
      </c>
      <c r="B374" s="861" t="s">
        <v>1120</v>
      </c>
      <c r="C374" s="862" t="s">
        <v>14</v>
      </c>
      <c r="D374" s="863">
        <v>1108.1099999999999</v>
      </c>
      <c r="F374" s="1683" t="str">
        <f>B375</f>
        <v>TEXTURA EM TETO</v>
      </c>
      <c r="G374" s="1679">
        <f>SUMIF($B$373:$B$380, F374,$D$373:$D$380)</f>
        <v>158.16999999999999</v>
      </c>
    </row>
    <row r="375" spans="1:11" ht="15" x14ac:dyDescent="0.2">
      <c r="A375" s="856" t="s">
        <v>4676</v>
      </c>
      <c r="B375" s="857" t="s">
        <v>4667</v>
      </c>
      <c r="C375" s="858" t="s">
        <v>14</v>
      </c>
      <c r="D375" s="859">
        <v>58.35</v>
      </c>
      <c r="E375" s="1686" t="s">
        <v>6907</v>
      </c>
      <c r="F375" s="1686" t="b">
        <f>EXACT(E372,G375)</f>
        <v>1</v>
      </c>
      <c r="G375" s="1686">
        <f>SUM(G373:G374)</f>
        <v>1788.7699999999998</v>
      </c>
    </row>
    <row r="376" spans="1:11" x14ac:dyDescent="0.2">
      <c r="A376" s="1671" t="s">
        <v>4680</v>
      </c>
      <c r="B376" s="1672" t="s">
        <v>4245</v>
      </c>
      <c r="C376" s="1673"/>
      <c r="D376" s="1674"/>
    </row>
    <row r="377" spans="1:11" x14ac:dyDescent="0.2">
      <c r="A377" s="860" t="s">
        <v>4681</v>
      </c>
      <c r="B377" s="861" t="s">
        <v>1120</v>
      </c>
      <c r="C377" s="862" t="s">
        <v>14</v>
      </c>
      <c r="D377" s="863">
        <v>486.15</v>
      </c>
    </row>
    <row r="378" spans="1:11" x14ac:dyDescent="0.2">
      <c r="A378" s="856" t="s">
        <v>4682</v>
      </c>
      <c r="B378" s="857" t="s">
        <v>4667</v>
      </c>
      <c r="C378" s="858" t="s">
        <v>14</v>
      </c>
      <c r="D378" s="859">
        <v>99.82</v>
      </c>
    </row>
    <row r="379" spans="1:11" x14ac:dyDescent="0.2">
      <c r="A379" s="1671" t="s">
        <v>4684</v>
      </c>
      <c r="B379" s="1672" t="s">
        <v>4253</v>
      </c>
      <c r="C379" s="1673"/>
      <c r="D379" s="1674"/>
    </row>
    <row r="380" spans="1:11" x14ac:dyDescent="0.2">
      <c r="A380" s="860" t="s">
        <v>4685</v>
      </c>
      <c r="B380" s="861" t="s">
        <v>1120</v>
      </c>
      <c r="C380" s="862" t="s">
        <v>14</v>
      </c>
      <c r="D380" s="863">
        <v>36.340000000000003</v>
      </c>
    </row>
    <row r="381" spans="1:11" x14ac:dyDescent="0.2">
      <c r="A381" s="852" t="s">
        <v>4687</v>
      </c>
      <c r="B381" s="853" t="s">
        <v>1125</v>
      </c>
      <c r="C381" s="854"/>
      <c r="D381" s="855"/>
      <c r="E381" s="1693">
        <f>SUM(D383:D402)</f>
        <v>3632.5299999999997</v>
      </c>
      <c r="F381" s="1681"/>
      <c r="G381" s="1681"/>
      <c r="H381" s="1696" t="s">
        <v>4237</v>
      </c>
      <c r="I381" s="1681"/>
      <c r="J381" s="1681"/>
      <c r="K381" s="1681"/>
    </row>
    <row r="382" spans="1:11" x14ac:dyDescent="0.2">
      <c r="A382" s="1671" t="s">
        <v>4688</v>
      </c>
      <c r="B382" s="1672" t="s">
        <v>4239</v>
      </c>
      <c r="C382" s="1673"/>
      <c r="D382" s="1674"/>
      <c r="F382" s="1683" t="s">
        <v>795</v>
      </c>
      <c r="G382" s="1679">
        <f>SUMIF($B$383:$B$402, F382,$D$383:$D$402)</f>
        <v>287.29000000000002</v>
      </c>
    </row>
    <row r="383" spans="1:11" x14ac:dyDescent="0.2">
      <c r="A383" s="856" t="s">
        <v>4689</v>
      </c>
      <c r="B383" s="857" t="s">
        <v>795</v>
      </c>
      <c r="C383" s="858" t="s">
        <v>14</v>
      </c>
      <c r="D383" s="859">
        <v>164.16</v>
      </c>
      <c r="F383" s="1683" t="s">
        <v>2017</v>
      </c>
      <c r="G383" s="1679">
        <f t="shared" ref="G383:G391" si="21">SUMIF($B$383:$B$402, F383,$D$383:$D$402)</f>
        <v>89.88</v>
      </c>
    </row>
    <row r="384" spans="1:11" x14ac:dyDescent="0.2">
      <c r="A384" s="860" t="s">
        <v>4690</v>
      </c>
      <c r="B384" s="861" t="s">
        <v>2017</v>
      </c>
      <c r="C384" s="862" t="s">
        <v>14</v>
      </c>
      <c r="D384" s="863">
        <v>89.88</v>
      </c>
      <c r="F384" s="1683" t="s">
        <v>4677</v>
      </c>
      <c r="G384" s="1679">
        <f t="shared" si="21"/>
        <v>204.6</v>
      </c>
    </row>
    <row r="385" spans="1:7" x14ac:dyDescent="0.2">
      <c r="A385" s="856" t="s">
        <v>4692</v>
      </c>
      <c r="B385" s="857" t="s">
        <v>4677</v>
      </c>
      <c r="C385" s="858" t="s">
        <v>14</v>
      </c>
      <c r="D385" s="859">
        <v>96.63</v>
      </c>
      <c r="F385" s="1683" t="s">
        <v>4678</v>
      </c>
      <c r="G385" s="1679">
        <f t="shared" si="21"/>
        <v>1091.96</v>
      </c>
    </row>
    <row r="386" spans="1:7" x14ac:dyDescent="0.2">
      <c r="A386" s="860" t="s">
        <v>6399</v>
      </c>
      <c r="B386" s="861" t="s">
        <v>4678</v>
      </c>
      <c r="C386" s="862" t="s">
        <v>14</v>
      </c>
      <c r="D386" s="863">
        <v>1091.96</v>
      </c>
      <c r="F386" s="1683" t="s">
        <v>1123</v>
      </c>
      <c r="G386" s="1679">
        <f t="shared" si="21"/>
        <v>439.33</v>
      </c>
    </row>
    <row r="387" spans="1:7" x14ac:dyDescent="0.2">
      <c r="A387" s="856" t="s">
        <v>6400</v>
      </c>
      <c r="B387" s="857" t="s">
        <v>1123</v>
      </c>
      <c r="C387" s="858" t="s">
        <v>14</v>
      </c>
      <c r="D387" s="859">
        <v>439.33</v>
      </c>
      <c r="F387" s="1683" t="s">
        <v>4679</v>
      </c>
      <c r="G387" s="1679">
        <f t="shared" si="21"/>
        <v>400.86</v>
      </c>
    </row>
    <row r="388" spans="1:7" x14ac:dyDescent="0.2">
      <c r="A388" s="860" t="s">
        <v>6401</v>
      </c>
      <c r="B388" s="861" t="s">
        <v>4679</v>
      </c>
      <c r="C388" s="862" t="s">
        <v>14</v>
      </c>
      <c r="D388" s="863">
        <v>201.81</v>
      </c>
      <c r="F388" s="1683" t="s">
        <v>833</v>
      </c>
      <c r="G388" s="1679">
        <f t="shared" si="21"/>
        <v>773.26</v>
      </c>
    </row>
    <row r="389" spans="1:7" x14ac:dyDescent="0.2">
      <c r="A389" s="1671" t="s">
        <v>4693</v>
      </c>
      <c r="B389" s="1672" t="s">
        <v>4245</v>
      </c>
      <c r="C389" s="1673"/>
      <c r="D389" s="1674"/>
      <c r="F389" s="1683" t="s">
        <v>4683</v>
      </c>
      <c r="G389" s="1679">
        <f t="shared" si="21"/>
        <v>8.64</v>
      </c>
    </row>
    <row r="390" spans="1:7" x14ac:dyDescent="0.2">
      <c r="A390" s="856" t="s">
        <v>4694</v>
      </c>
      <c r="B390" s="857" t="s">
        <v>833</v>
      </c>
      <c r="C390" s="858" t="s">
        <v>14</v>
      </c>
      <c r="D390" s="859">
        <v>744.84</v>
      </c>
      <c r="F390" s="1683" t="s">
        <v>810</v>
      </c>
      <c r="G390" s="1679">
        <f t="shared" si="21"/>
        <v>304.89999999999998</v>
      </c>
    </row>
    <row r="391" spans="1:7" x14ac:dyDescent="0.2">
      <c r="A391" s="860" t="s">
        <v>4695</v>
      </c>
      <c r="B391" s="861" t="s">
        <v>795</v>
      </c>
      <c r="C391" s="862" t="s">
        <v>14</v>
      </c>
      <c r="D391" s="863">
        <v>101.47</v>
      </c>
      <c r="F391" s="1683" t="s">
        <v>4686</v>
      </c>
      <c r="G391" s="1679">
        <f t="shared" si="21"/>
        <v>31.81</v>
      </c>
    </row>
    <row r="392" spans="1:7" ht="15" x14ac:dyDescent="0.2">
      <c r="A392" s="856" t="s">
        <v>6402</v>
      </c>
      <c r="B392" s="857" t="s">
        <v>4683</v>
      </c>
      <c r="C392" s="858" t="s">
        <v>14</v>
      </c>
      <c r="D392" s="859">
        <v>8.64</v>
      </c>
      <c r="E392" s="1686" t="s">
        <v>6907</v>
      </c>
      <c r="F392" s="1686" t="b">
        <f>EXACT(E381,G392)</f>
        <v>1</v>
      </c>
      <c r="G392" s="1686">
        <f>SUM(G382:G391)</f>
        <v>3632.53</v>
      </c>
    </row>
    <row r="393" spans="1:7" x14ac:dyDescent="0.2">
      <c r="A393" s="860" t="s">
        <v>6403</v>
      </c>
      <c r="B393" s="861" t="s">
        <v>4677</v>
      </c>
      <c r="C393" s="862" t="s">
        <v>14</v>
      </c>
      <c r="D393" s="863">
        <v>91.62</v>
      </c>
    </row>
    <row r="394" spans="1:7" x14ac:dyDescent="0.2">
      <c r="A394" s="856" t="s">
        <v>6404</v>
      </c>
      <c r="B394" s="857" t="s">
        <v>810</v>
      </c>
      <c r="C394" s="858" t="s">
        <v>14</v>
      </c>
      <c r="D394" s="859">
        <v>257.64999999999998</v>
      </c>
    </row>
    <row r="395" spans="1:7" x14ac:dyDescent="0.2">
      <c r="A395" s="860" t="s">
        <v>6405</v>
      </c>
      <c r="B395" s="861" t="s">
        <v>4679</v>
      </c>
      <c r="C395" s="862" t="s">
        <v>14</v>
      </c>
      <c r="D395" s="863">
        <v>157.53</v>
      </c>
    </row>
    <row r="396" spans="1:7" x14ac:dyDescent="0.2">
      <c r="A396" s="1671" t="s">
        <v>4696</v>
      </c>
      <c r="B396" s="1672" t="s">
        <v>4253</v>
      </c>
      <c r="C396" s="1673"/>
      <c r="D396" s="1674"/>
    </row>
    <row r="397" spans="1:7" x14ac:dyDescent="0.2">
      <c r="A397" s="856" t="s">
        <v>4697</v>
      </c>
      <c r="B397" s="857" t="s">
        <v>833</v>
      </c>
      <c r="C397" s="858" t="s">
        <v>14</v>
      </c>
      <c r="D397" s="859">
        <v>28.42</v>
      </c>
    </row>
    <row r="398" spans="1:7" x14ac:dyDescent="0.2">
      <c r="A398" s="860" t="s">
        <v>6406</v>
      </c>
      <c r="B398" s="861" t="s">
        <v>795</v>
      </c>
      <c r="C398" s="862" t="s">
        <v>14</v>
      </c>
      <c r="D398" s="863">
        <v>21.66</v>
      </c>
    </row>
    <row r="399" spans="1:7" x14ac:dyDescent="0.2">
      <c r="A399" s="856" t="s">
        <v>6407</v>
      </c>
      <c r="B399" s="857" t="s">
        <v>4677</v>
      </c>
      <c r="C399" s="858" t="s">
        <v>14</v>
      </c>
      <c r="D399" s="859">
        <v>16.350000000000001</v>
      </c>
    </row>
    <row r="400" spans="1:7" x14ac:dyDescent="0.2">
      <c r="A400" s="860" t="s">
        <v>6408</v>
      </c>
      <c r="B400" s="861" t="s">
        <v>810</v>
      </c>
      <c r="C400" s="862" t="s">
        <v>14</v>
      </c>
      <c r="D400" s="863">
        <v>47.25</v>
      </c>
    </row>
    <row r="401" spans="1:11" x14ac:dyDescent="0.2">
      <c r="A401" s="856" t="s">
        <v>6409</v>
      </c>
      <c r="B401" s="857" t="s">
        <v>4686</v>
      </c>
      <c r="C401" s="858" t="s">
        <v>14</v>
      </c>
      <c r="D401" s="859">
        <v>31.81</v>
      </c>
    </row>
    <row r="402" spans="1:11" x14ac:dyDescent="0.2">
      <c r="A402" s="860" t="s">
        <v>6410</v>
      </c>
      <c r="B402" s="861" t="s">
        <v>4679</v>
      </c>
      <c r="C402" s="862" t="s">
        <v>14</v>
      </c>
      <c r="D402" s="863">
        <v>41.52</v>
      </c>
    </row>
    <row r="403" spans="1:11" x14ac:dyDescent="0.2">
      <c r="A403" s="852" t="s">
        <v>4699</v>
      </c>
      <c r="B403" s="853" t="s">
        <v>4773</v>
      </c>
      <c r="C403" s="854"/>
      <c r="D403" s="855"/>
      <c r="E403" s="1693">
        <f>SUM(D405:D420)</f>
        <v>5540.87</v>
      </c>
      <c r="F403" s="1681"/>
      <c r="G403" s="1681"/>
      <c r="H403" s="1696" t="s">
        <v>4237</v>
      </c>
      <c r="I403" s="1681"/>
      <c r="J403" s="1681"/>
      <c r="K403" s="1681"/>
    </row>
    <row r="404" spans="1:11" x14ac:dyDescent="0.2">
      <c r="A404" s="1671" t="s">
        <v>4700</v>
      </c>
      <c r="B404" s="1672" t="s">
        <v>4239</v>
      </c>
      <c r="C404" s="1673"/>
      <c r="D404" s="1674"/>
      <c r="F404" s="1683" t="s">
        <v>4619</v>
      </c>
      <c r="G404" s="1679">
        <f>SUMIF($B$404:$B$420, F404,$D$404:$D$420)</f>
        <v>119.25999999999999</v>
      </c>
    </row>
    <row r="405" spans="1:11" x14ac:dyDescent="0.2">
      <c r="A405" s="856" t="s">
        <v>6411</v>
      </c>
      <c r="B405" s="857" t="s">
        <v>4619</v>
      </c>
      <c r="C405" s="858" t="s">
        <v>14</v>
      </c>
      <c r="D405" s="859">
        <v>103.21</v>
      </c>
      <c r="F405" s="1683" t="s">
        <v>4775</v>
      </c>
      <c r="G405" s="1679">
        <f t="shared" ref="G405:G409" si="22">SUMIF($B$404:$B$420, F405,$D$404:$D$420)</f>
        <v>2792.34</v>
      </c>
    </row>
    <row r="406" spans="1:11" x14ac:dyDescent="0.2">
      <c r="A406" s="860" t="s">
        <v>6412</v>
      </c>
      <c r="B406" s="861" t="s">
        <v>4775</v>
      </c>
      <c r="C406" s="862" t="s">
        <v>14</v>
      </c>
      <c r="D406" s="863">
        <v>1442.61</v>
      </c>
      <c r="F406" s="1683" t="s">
        <v>4776</v>
      </c>
      <c r="G406" s="1679">
        <f t="shared" si="22"/>
        <v>840.19999999999993</v>
      </c>
    </row>
    <row r="407" spans="1:11" x14ac:dyDescent="0.2">
      <c r="A407" s="856" t="s">
        <v>6413</v>
      </c>
      <c r="B407" s="857" t="s">
        <v>4776</v>
      </c>
      <c r="C407" s="858" t="s">
        <v>14</v>
      </c>
      <c r="D407" s="859">
        <v>641.15</v>
      </c>
      <c r="F407" s="1683" t="s">
        <v>4777</v>
      </c>
      <c r="G407" s="1679">
        <f t="shared" si="22"/>
        <v>1630.5999999999997</v>
      </c>
    </row>
    <row r="408" spans="1:11" x14ac:dyDescent="0.2">
      <c r="A408" s="860" t="s">
        <v>6414</v>
      </c>
      <c r="B408" s="861" t="s">
        <v>4777</v>
      </c>
      <c r="C408" s="862" t="s">
        <v>14</v>
      </c>
      <c r="D408" s="863">
        <v>1108.1099999999999</v>
      </c>
      <c r="F408" s="1683" t="s">
        <v>4778</v>
      </c>
      <c r="G408" s="1679">
        <f t="shared" si="22"/>
        <v>158.16999999999999</v>
      </c>
    </row>
    <row r="409" spans="1:11" x14ac:dyDescent="0.2">
      <c r="A409" s="856" t="s">
        <v>6415</v>
      </c>
      <c r="B409" s="857" t="s">
        <v>4778</v>
      </c>
      <c r="C409" s="858" t="s">
        <v>14</v>
      </c>
      <c r="D409" s="859">
        <v>58.35</v>
      </c>
      <c r="F409" s="1683" t="s">
        <v>4781</v>
      </c>
      <c r="G409" s="1679">
        <f t="shared" si="22"/>
        <v>0.3</v>
      </c>
    </row>
    <row r="410" spans="1:11" ht="15" x14ac:dyDescent="0.2">
      <c r="A410" s="1671" t="s">
        <v>4710</v>
      </c>
      <c r="B410" s="1672" t="s">
        <v>4245</v>
      </c>
      <c r="C410" s="1673"/>
      <c r="D410" s="1674"/>
      <c r="E410" s="1686" t="s">
        <v>6907</v>
      </c>
      <c r="F410" s="1686" t="b">
        <f>EXACT(E403,G410)</f>
        <v>1</v>
      </c>
      <c r="G410" s="1686">
        <f>SUM(G404:G409)</f>
        <v>5540.87</v>
      </c>
    </row>
    <row r="411" spans="1:11" x14ac:dyDescent="0.2">
      <c r="A411" s="860" t="s">
        <v>6416</v>
      </c>
      <c r="B411" s="861" t="s">
        <v>4619</v>
      </c>
      <c r="C411" s="862" t="s">
        <v>14</v>
      </c>
      <c r="D411" s="863">
        <v>16.05</v>
      </c>
    </row>
    <row r="412" spans="1:11" x14ac:dyDescent="0.2">
      <c r="A412" s="856" t="s">
        <v>6417</v>
      </c>
      <c r="B412" s="857" t="s">
        <v>4775</v>
      </c>
      <c r="C412" s="858" t="s">
        <v>14</v>
      </c>
      <c r="D412" s="859">
        <v>1204.23</v>
      </c>
    </row>
    <row r="413" spans="1:11" x14ac:dyDescent="0.2">
      <c r="A413" s="860" t="s">
        <v>6418</v>
      </c>
      <c r="B413" s="861" t="s">
        <v>4776</v>
      </c>
      <c r="C413" s="862" t="s">
        <v>14</v>
      </c>
      <c r="D413" s="863">
        <v>157.53</v>
      </c>
    </row>
    <row r="414" spans="1:11" x14ac:dyDescent="0.2">
      <c r="A414" s="856" t="s">
        <v>6419</v>
      </c>
      <c r="B414" s="857" t="s">
        <v>4777</v>
      </c>
      <c r="C414" s="858" t="s">
        <v>14</v>
      </c>
      <c r="D414" s="859">
        <v>486.15</v>
      </c>
    </row>
    <row r="415" spans="1:11" x14ac:dyDescent="0.2">
      <c r="A415" s="860" t="s">
        <v>6420</v>
      </c>
      <c r="B415" s="861" t="s">
        <v>4778</v>
      </c>
      <c r="C415" s="862" t="s">
        <v>14</v>
      </c>
      <c r="D415" s="863">
        <v>99.82</v>
      </c>
    </row>
    <row r="416" spans="1:11" x14ac:dyDescent="0.2">
      <c r="A416" s="1671" t="s">
        <v>4762</v>
      </c>
      <c r="B416" s="1672" t="s">
        <v>4253</v>
      </c>
      <c r="C416" s="1673"/>
      <c r="D416" s="1674"/>
    </row>
    <row r="417" spans="1:11" x14ac:dyDescent="0.2">
      <c r="A417" s="856" t="s">
        <v>6421</v>
      </c>
      <c r="B417" s="857" t="s">
        <v>4781</v>
      </c>
      <c r="C417" s="858" t="s">
        <v>14</v>
      </c>
      <c r="D417" s="859">
        <v>0.3</v>
      </c>
    </row>
    <row r="418" spans="1:11" x14ac:dyDescent="0.2">
      <c r="A418" s="860" t="s">
        <v>6422</v>
      </c>
      <c r="B418" s="861" t="s">
        <v>4775</v>
      </c>
      <c r="C418" s="862" t="s">
        <v>14</v>
      </c>
      <c r="D418" s="863">
        <v>145.5</v>
      </c>
    </row>
    <row r="419" spans="1:11" x14ac:dyDescent="0.2">
      <c r="A419" s="856" t="s">
        <v>6423</v>
      </c>
      <c r="B419" s="857" t="s">
        <v>4776</v>
      </c>
      <c r="C419" s="858" t="s">
        <v>14</v>
      </c>
      <c r="D419" s="859">
        <v>41.52</v>
      </c>
    </row>
    <row r="420" spans="1:11" x14ac:dyDescent="0.2">
      <c r="A420" s="860" t="s">
        <v>6424</v>
      </c>
      <c r="B420" s="861" t="s">
        <v>4777</v>
      </c>
      <c r="C420" s="862" t="s">
        <v>14</v>
      </c>
      <c r="D420" s="863">
        <v>36.340000000000003</v>
      </c>
    </row>
    <row r="421" spans="1:11" x14ac:dyDescent="0.2">
      <c r="A421" s="852" t="s">
        <v>4772</v>
      </c>
      <c r="B421" s="853" t="s">
        <v>443</v>
      </c>
      <c r="C421" s="854"/>
      <c r="D421" s="855"/>
      <c r="E421" s="1693">
        <f>SUM(D423:D513)</f>
        <v>564.9699999999998</v>
      </c>
      <c r="F421" s="1681"/>
      <c r="G421" s="1681"/>
      <c r="H421" s="1696" t="s">
        <v>4237</v>
      </c>
      <c r="I421" s="1681"/>
      <c r="J421" s="1681"/>
      <c r="K421" s="1681"/>
    </row>
    <row r="422" spans="1:11" x14ac:dyDescent="0.2">
      <c r="A422" s="1671" t="s">
        <v>4774</v>
      </c>
      <c r="B422" s="1672" t="s">
        <v>4239</v>
      </c>
      <c r="C422" s="1673"/>
      <c r="D422" s="1674"/>
      <c r="F422" s="1683" t="s">
        <v>4702</v>
      </c>
      <c r="G422" s="1679">
        <f>SUMIF($B$422:$B$513, F422,$D$422:$D$513)</f>
        <v>3.81</v>
      </c>
    </row>
    <row r="423" spans="1:11" x14ac:dyDescent="0.2">
      <c r="A423" s="1675" t="s">
        <v>6425</v>
      </c>
      <c r="B423" s="1676" t="s">
        <v>4723</v>
      </c>
      <c r="C423" s="1677"/>
      <c r="D423" s="1678"/>
      <c r="F423" s="1683" t="s">
        <v>4704</v>
      </c>
      <c r="G423" s="1679">
        <f t="shared" ref="G423:G486" si="23">SUMIF($B$422:$B$513, F423,$D$422:$D$513)</f>
        <v>2.94</v>
      </c>
    </row>
    <row r="424" spans="1:11" x14ac:dyDescent="0.2">
      <c r="A424" s="856" t="s">
        <v>6426</v>
      </c>
      <c r="B424" s="857" t="s">
        <v>4702</v>
      </c>
      <c r="C424" s="858" t="s">
        <v>14</v>
      </c>
      <c r="D424" s="859">
        <v>0.85</v>
      </c>
      <c r="F424" s="1683" t="s">
        <v>4705</v>
      </c>
      <c r="G424" s="1679">
        <f t="shared" si="23"/>
        <v>10.08</v>
      </c>
    </row>
    <row r="425" spans="1:11" x14ac:dyDescent="0.2">
      <c r="A425" s="1675" t="s">
        <v>6427</v>
      </c>
      <c r="B425" s="1676" t="s">
        <v>4701</v>
      </c>
      <c r="C425" s="1677"/>
      <c r="D425" s="1678"/>
      <c r="F425" s="1683" t="s">
        <v>4706</v>
      </c>
      <c r="G425" s="1679">
        <f t="shared" si="23"/>
        <v>1.89</v>
      </c>
    </row>
    <row r="426" spans="1:11" x14ac:dyDescent="0.2">
      <c r="A426" s="860" t="s">
        <v>6428</v>
      </c>
      <c r="B426" s="861" t="s">
        <v>4702</v>
      </c>
      <c r="C426" s="862" t="s">
        <v>14</v>
      </c>
      <c r="D426" s="863">
        <v>2.96</v>
      </c>
      <c r="F426" s="1683" t="s">
        <v>4707</v>
      </c>
      <c r="G426" s="1679">
        <f t="shared" si="23"/>
        <v>4.2</v>
      </c>
    </row>
    <row r="427" spans="1:11" x14ac:dyDescent="0.2">
      <c r="A427" s="1675" t="s">
        <v>6429</v>
      </c>
      <c r="B427" s="1676" t="s">
        <v>4703</v>
      </c>
      <c r="C427" s="1677"/>
      <c r="D427" s="1678"/>
      <c r="F427" s="1683" t="s">
        <v>4708</v>
      </c>
      <c r="G427" s="1679">
        <f t="shared" si="23"/>
        <v>2.52</v>
      </c>
    </row>
    <row r="428" spans="1:11" ht="13.5" customHeight="1" x14ac:dyDescent="0.2">
      <c r="A428" s="856" t="s">
        <v>6430</v>
      </c>
      <c r="B428" s="857" t="s">
        <v>4704</v>
      </c>
      <c r="C428" s="858" t="s">
        <v>14</v>
      </c>
      <c r="D428" s="859">
        <v>1.47</v>
      </c>
      <c r="F428" s="1683" t="s">
        <v>4709</v>
      </c>
      <c r="G428" s="1679">
        <f t="shared" si="23"/>
        <v>62.37</v>
      </c>
    </row>
    <row r="429" spans="1:11" ht="13.5" customHeight="1" x14ac:dyDescent="0.2">
      <c r="A429" s="860" t="s">
        <v>6431</v>
      </c>
      <c r="B429" s="861" t="s">
        <v>4705</v>
      </c>
      <c r="C429" s="862" t="s">
        <v>14</v>
      </c>
      <c r="D429" s="863">
        <v>8.4</v>
      </c>
      <c r="F429" s="1683" t="s">
        <v>4712</v>
      </c>
      <c r="G429" s="1679">
        <f t="shared" si="23"/>
        <v>11.01</v>
      </c>
    </row>
    <row r="430" spans="1:11" ht="13.5" customHeight="1" x14ac:dyDescent="0.2">
      <c r="A430" s="856" t="s">
        <v>6432</v>
      </c>
      <c r="B430" s="857" t="s">
        <v>4706</v>
      </c>
      <c r="C430" s="858" t="s">
        <v>14</v>
      </c>
      <c r="D430" s="859">
        <v>1.89</v>
      </c>
      <c r="F430" s="1683" t="s">
        <v>4713</v>
      </c>
      <c r="G430" s="1679">
        <f t="shared" si="23"/>
        <v>77.75</v>
      </c>
    </row>
    <row r="431" spans="1:11" ht="13.5" customHeight="1" x14ac:dyDescent="0.2">
      <c r="A431" s="860" t="s">
        <v>6433</v>
      </c>
      <c r="B431" s="861" t="s">
        <v>4707</v>
      </c>
      <c r="C431" s="862" t="s">
        <v>14</v>
      </c>
      <c r="D431" s="863">
        <v>4.2</v>
      </c>
      <c r="F431" s="1683" t="s">
        <v>969</v>
      </c>
      <c r="G431" s="1679">
        <f t="shared" si="23"/>
        <v>67.98</v>
      </c>
    </row>
    <row r="432" spans="1:11" ht="13.5" customHeight="1" x14ac:dyDescent="0.2">
      <c r="A432" s="856" t="s">
        <v>6434</v>
      </c>
      <c r="B432" s="857" t="s">
        <v>4708</v>
      </c>
      <c r="C432" s="858" t="s">
        <v>14</v>
      </c>
      <c r="D432" s="859">
        <v>2.52</v>
      </c>
      <c r="F432" s="1683" t="s">
        <v>4714</v>
      </c>
      <c r="G432" s="1679">
        <f t="shared" si="23"/>
        <v>0.23</v>
      </c>
    </row>
    <row r="433" spans="1:7" ht="13.5" customHeight="1" x14ac:dyDescent="0.2">
      <c r="A433" s="860" t="s">
        <v>6435</v>
      </c>
      <c r="B433" s="861" t="s">
        <v>4709</v>
      </c>
      <c r="C433" s="862" t="s">
        <v>14</v>
      </c>
      <c r="D433" s="863">
        <v>62.37</v>
      </c>
      <c r="F433" s="1683" t="s">
        <v>4160</v>
      </c>
      <c r="G433" s="1679">
        <f t="shared" si="23"/>
        <v>7.0000000000000007E-2</v>
      </c>
    </row>
    <row r="434" spans="1:7" ht="13.5" customHeight="1" x14ac:dyDescent="0.2">
      <c r="A434" s="1671" t="s">
        <v>4779</v>
      </c>
      <c r="B434" s="1672" t="s">
        <v>4245</v>
      </c>
      <c r="C434" s="1673"/>
      <c r="D434" s="1674"/>
      <c r="F434" s="1683" t="s">
        <v>4716</v>
      </c>
      <c r="G434" s="1679">
        <f t="shared" si="23"/>
        <v>4.33</v>
      </c>
    </row>
    <row r="435" spans="1:7" ht="13.5" customHeight="1" x14ac:dyDescent="0.2">
      <c r="A435" s="1675" t="s">
        <v>6436</v>
      </c>
      <c r="B435" s="1676" t="s">
        <v>4711</v>
      </c>
      <c r="C435" s="1677"/>
      <c r="D435" s="1678"/>
      <c r="F435" s="1683" t="s">
        <v>4717</v>
      </c>
      <c r="G435" s="1679">
        <f t="shared" si="23"/>
        <v>0.92</v>
      </c>
    </row>
    <row r="436" spans="1:7" ht="13.5" customHeight="1" x14ac:dyDescent="0.2">
      <c r="A436" s="856" t="s">
        <v>6437</v>
      </c>
      <c r="B436" s="857" t="s">
        <v>4712</v>
      </c>
      <c r="C436" s="858" t="s">
        <v>3</v>
      </c>
      <c r="D436" s="859">
        <v>11.01</v>
      </c>
      <c r="F436" s="1683" t="s">
        <v>4718</v>
      </c>
      <c r="G436" s="1679">
        <f t="shared" si="23"/>
        <v>0.53</v>
      </c>
    </row>
    <row r="437" spans="1:7" ht="13.5" customHeight="1" x14ac:dyDescent="0.2">
      <c r="A437" s="860" t="s">
        <v>6438</v>
      </c>
      <c r="B437" s="861" t="s">
        <v>4713</v>
      </c>
      <c r="C437" s="862" t="s">
        <v>3</v>
      </c>
      <c r="D437" s="863">
        <v>55.54</v>
      </c>
      <c r="F437" s="1683" t="s">
        <v>4719</v>
      </c>
      <c r="G437" s="1679">
        <f t="shared" si="23"/>
        <v>0.53</v>
      </c>
    </row>
    <row r="438" spans="1:7" x14ac:dyDescent="0.2">
      <c r="A438" s="856" t="s">
        <v>6439</v>
      </c>
      <c r="B438" s="857" t="s">
        <v>969</v>
      </c>
      <c r="C438" s="858" t="s">
        <v>3</v>
      </c>
      <c r="D438" s="859">
        <v>67.98</v>
      </c>
      <c r="F438" s="1683" t="s">
        <v>4720</v>
      </c>
      <c r="G438" s="1679">
        <f t="shared" si="23"/>
        <v>2.6</v>
      </c>
    </row>
    <row r="439" spans="1:7" x14ac:dyDescent="0.2">
      <c r="A439" s="860" t="s">
        <v>6440</v>
      </c>
      <c r="B439" s="861" t="s">
        <v>4714</v>
      </c>
      <c r="C439" s="862" t="s">
        <v>3</v>
      </c>
      <c r="D439" s="863">
        <v>0.23</v>
      </c>
      <c r="F439" s="1683" t="s">
        <v>4721</v>
      </c>
      <c r="G439" s="1679">
        <f t="shared" si="23"/>
        <v>3.03</v>
      </c>
    </row>
    <row r="440" spans="1:7" x14ac:dyDescent="0.2">
      <c r="A440" s="1675" t="s">
        <v>6441</v>
      </c>
      <c r="B440" s="1676" t="s">
        <v>4715</v>
      </c>
      <c r="C440" s="1677"/>
      <c r="D440" s="1678"/>
      <c r="F440" s="1683" t="s">
        <v>4722</v>
      </c>
      <c r="G440" s="1679">
        <f t="shared" si="23"/>
        <v>7.26</v>
      </c>
    </row>
    <row r="441" spans="1:7" x14ac:dyDescent="0.2">
      <c r="A441" s="856" t="s">
        <v>6442</v>
      </c>
      <c r="B441" s="857" t="s">
        <v>4160</v>
      </c>
      <c r="C441" s="858" t="s">
        <v>14</v>
      </c>
      <c r="D441" s="859">
        <v>7.0000000000000007E-2</v>
      </c>
      <c r="F441" s="1683" t="s">
        <v>4724</v>
      </c>
      <c r="G441" s="1679">
        <f t="shared" si="23"/>
        <v>22.68</v>
      </c>
    </row>
    <row r="442" spans="1:7" x14ac:dyDescent="0.2">
      <c r="A442" s="860" t="s">
        <v>6443</v>
      </c>
      <c r="B442" s="861" t="s">
        <v>4716</v>
      </c>
      <c r="C442" s="862" t="s">
        <v>14</v>
      </c>
      <c r="D442" s="863">
        <v>4.33</v>
      </c>
      <c r="F442" s="1683" t="s">
        <v>4735</v>
      </c>
      <c r="G442" s="1679">
        <f t="shared" si="23"/>
        <v>3.61</v>
      </c>
    </row>
    <row r="443" spans="1:7" x14ac:dyDescent="0.2">
      <c r="A443" s="856" t="s">
        <v>6444</v>
      </c>
      <c r="B443" s="857" t="s">
        <v>4717</v>
      </c>
      <c r="C443" s="858" t="s">
        <v>14</v>
      </c>
      <c r="D443" s="859">
        <v>0.92</v>
      </c>
      <c r="F443" s="1683" t="s">
        <v>6454</v>
      </c>
      <c r="G443" s="1679">
        <f t="shared" si="23"/>
        <v>0.94</v>
      </c>
    </row>
    <row r="444" spans="1:7" x14ac:dyDescent="0.2">
      <c r="A444" s="860" t="s">
        <v>6445</v>
      </c>
      <c r="B444" s="861" t="s">
        <v>4718</v>
      </c>
      <c r="C444" s="862" t="s">
        <v>14</v>
      </c>
      <c r="D444" s="863">
        <v>0.53</v>
      </c>
      <c r="F444" s="1683" t="s">
        <v>4725</v>
      </c>
      <c r="G444" s="1679">
        <f t="shared" si="23"/>
        <v>1.89</v>
      </c>
    </row>
    <row r="445" spans="1:7" ht="14.25" customHeight="1" x14ac:dyDescent="0.2">
      <c r="A445" s="856" t="s">
        <v>6446</v>
      </c>
      <c r="B445" s="857" t="s">
        <v>4719</v>
      </c>
      <c r="C445" s="858" t="s">
        <v>14</v>
      </c>
      <c r="D445" s="859">
        <v>0.53</v>
      </c>
      <c r="F445" s="1683" t="s">
        <v>4726</v>
      </c>
      <c r="G445" s="1679">
        <f t="shared" si="23"/>
        <v>2.42</v>
      </c>
    </row>
    <row r="446" spans="1:7" ht="14.25" customHeight="1" x14ac:dyDescent="0.2">
      <c r="A446" s="860" t="s">
        <v>6447</v>
      </c>
      <c r="B446" s="861" t="s">
        <v>4720</v>
      </c>
      <c r="C446" s="862" t="s">
        <v>14</v>
      </c>
      <c r="D446" s="863">
        <v>2.6</v>
      </c>
      <c r="F446" s="1683" t="s">
        <v>4727</v>
      </c>
      <c r="G446" s="1679">
        <f t="shared" si="23"/>
        <v>3.08</v>
      </c>
    </row>
    <row r="447" spans="1:7" ht="14.25" customHeight="1" x14ac:dyDescent="0.2">
      <c r="A447" s="856" t="s">
        <v>6448</v>
      </c>
      <c r="B447" s="857" t="s">
        <v>4721</v>
      </c>
      <c r="C447" s="858" t="s">
        <v>14</v>
      </c>
      <c r="D447" s="859">
        <v>3.03</v>
      </c>
      <c r="F447" s="1683" t="s">
        <v>4728</v>
      </c>
      <c r="G447" s="1679">
        <f t="shared" si="23"/>
        <v>0.94</v>
      </c>
    </row>
    <row r="448" spans="1:7" ht="14.25" customHeight="1" x14ac:dyDescent="0.2">
      <c r="A448" s="860" t="s">
        <v>6449</v>
      </c>
      <c r="B448" s="861" t="s">
        <v>4722</v>
      </c>
      <c r="C448" s="862" t="s">
        <v>14</v>
      </c>
      <c r="D448" s="863">
        <v>7.26</v>
      </c>
      <c r="F448" s="1683" t="s">
        <v>4729</v>
      </c>
      <c r="G448" s="1679">
        <f t="shared" si="23"/>
        <v>0.94</v>
      </c>
    </row>
    <row r="449" spans="1:7" ht="14.25" customHeight="1" x14ac:dyDescent="0.2">
      <c r="A449" s="1675" t="s">
        <v>6450</v>
      </c>
      <c r="B449" s="1676" t="s">
        <v>4723</v>
      </c>
      <c r="C449" s="1677"/>
      <c r="D449" s="1678"/>
      <c r="F449" s="1683" t="s">
        <v>4730</v>
      </c>
      <c r="G449" s="1679">
        <f t="shared" si="23"/>
        <v>3.04</v>
      </c>
    </row>
    <row r="450" spans="1:7" ht="14.25" customHeight="1" x14ac:dyDescent="0.2">
      <c r="A450" s="856" t="s">
        <v>6451</v>
      </c>
      <c r="B450" s="857" t="s">
        <v>4724</v>
      </c>
      <c r="C450" s="858" t="s">
        <v>14</v>
      </c>
      <c r="D450" s="859">
        <v>21.25</v>
      </c>
      <c r="F450" s="1683" t="s">
        <v>4731</v>
      </c>
      <c r="G450" s="1679">
        <f t="shared" si="23"/>
        <v>1.18</v>
      </c>
    </row>
    <row r="451" spans="1:7" ht="12" customHeight="1" x14ac:dyDescent="0.2">
      <c r="A451" s="860" t="s">
        <v>6452</v>
      </c>
      <c r="B451" s="861" t="s">
        <v>4735</v>
      </c>
      <c r="C451" s="862" t="s">
        <v>14</v>
      </c>
      <c r="D451" s="863">
        <v>0.4</v>
      </c>
      <c r="F451" s="1683" t="s">
        <v>4732</v>
      </c>
      <c r="G451" s="1679">
        <f t="shared" si="23"/>
        <v>5.38</v>
      </c>
    </row>
    <row r="452" spans="1:7" ht="12" customHeight="1" x14ac:dyDescent="0.2">
      <c r="A452" s="856" t="s">
        <v>6453</v>
      </c>
      <c r="B452" s="857" t="s">
        <v>6454</v>
      </c>
      <c r="C452" s="858" t="s">
        <v>14</v>
      </c>
      <c r="D452" s="859">
        <v>0.94</v>
      </c>
      <c r="F452" s="1683" t="s">
        <v>4733</v>
      </c>
      <c r="G452" s="1679">
        <f t="shared" si="23"/>
        <v>4.62</v>
      </c>
    </row>
    <row r="453" spans="1:7" ht="12" customHeight="1" x14ac:dyDescent="0.2">
      <c r="A453" s="1675" t="s">
        <v>6455</v>
      </c>
      <c r="B453" s="1676" t="s">
        <v>4701</v>
      </c>
      <c r="C453" s="1677"/>
      <c r="D453" s="1678"/>
      <c r="F453" s="1683" t="s">
        <v>4734</v>
      </c>
      <c r="G453" s="1679">
        <f t="shared" si="23"/>
        <v>5.19</v>
      </c>
    </row>
    <row r="454" spans="1:7" ht="12" customHeight="1" x14ac:dyDescent="0.2">
      <c r="A454" s="860" t="s">
        <v>6456</v>
      </c>
      <c r="B454" s="861" t="s">
        <v>4725</v>
      </c>
      <c r="C454" s="862" t="s">
        <v>14</v>
      </c>
      <c r="D454" s="863">
        <v>1.89</v>
      </c>
      <c r="F454" s="1683" t="s">
        <v>4736</v>
      </c>
      <c r="G454" s="1679">
        <f t="shared" si="23"/>
        <v>7.07</v>
      </c>
    </row>
    <row r="455" spans="1:7" x14ac:dyDescent="0.2">
      <c r="A455" s="856" t="s">
        <v>6457</v>
      </c>
      <c r="B455" s="857" t="s">
        <v>4726</v>
      </c>
      <c r="C455" s="858" t="s">
        <v>14</v>
      </c>
      <c r="D455" s="859">
        <v>2.42</v>
      </c>
      <c r="F455" s="1683" t="s">
        <v>4737</v>
      </c>
      <c r="G455" s="1679">
        <f t="shared" si="23"/>
        <v>1.75</v>
      </c>
    </row>
    <row r="456" spans="1:7" x14ac:dyDescent="0.2">
      <c r="A456" s="860" t="s">
        <v>6458</v>
      </c>
      <c r="B456" s="861" t="s">
        <v>4727</v>
      </c>
      <c r="C456" s="862" t="s">
        <v>14</v>
      </c>
      <c r="D456" s="863">
        <v>3.08</v>
      </c>
      <c r="F456" s="1683" t="s">
        <v>4738</v>
      </c>
      <c r="G456" s="1679">
        <f t="shared" si="23"/>
        <v>13.66</v>
      </c>
    </row>
    <row r="457" spans="1:7" x14ac:dyDescent="0.2">
      <c r="A457" s="856" t="s">
        <v>6459</v>
      </c>
      <c r="B457" s="857" t="s">
        <v>4728</v>
      </c>
      <c r="C457" s="858" t="s">
        <v>14</v>
      </c>
      <c r="D457" s="859">
        <v>0.94</v>
      </c>
      <c r="F457" s="1683" t="s">
        <v>4739</v>
      </c>
      <c r="G457" s="1679">
        <f t="shared" si="23"/>
        <v>11.1</v>
      </c>
    </row>
    <row r="458" spans="1:7" x14ac:dyDescent="0.2">
      <c r="A458" s="860" t="s">
        <v>6460</v>
      </c>
      <c r="B458" s="861" t="s">
        <v>4729</v>
      </c>
      <c r="C458" s="862" t="s">
        <v>14</v>
      </c>
      <c r="D458" s="863">
        <v>0.94</v>
      </c>
      <c r="F458" s="1683" t="s">
        <v>4740</v>
      </c>
      <c r="G458" s="1679">
        <f t="shared" si="23"/>
        <v>46.74</v>
      </c>
    </row>
    <row r="459" spans="1:7" x14ac:dyDescent="0.2">
      <c r="A459" s="856" t="s">
        <v>6461</v>
      </c>
      <c r="B459" s="857" t="s">
        <v>4730</v>
      </c>
      <c r="C459" s="858" t="s">
        <v>14</v>
      </c>
      <c r="D459" s="859">
        <v>3.04</v>
      </c>
      <c r="F459" s="1683" t="s">
        <v>4741</v>
      </c>
      <c r="G459" s="1679">
        <f t="shared" si="23"/>
        <v>9.6999999999999993</v>
      </c>
    </row>
    <row r="460" spans="1:7" x14ac:dyDescent="0.2">
      <c r="A460" s="860" t="s">
        <v>6462</v>
      </c>
      <c r="B460" s="861" t="s">
        <v>4731</v>
      </c>
      <c r="C460" s="862" t="s">
        <v>14</v>
      </c>
      <c r="D460" s="863">
        <v>1.18</v>
      </c>
      <c r="F460" s="1683" t="s">
        <v>4742</v>
      </c>
      <c r="G460" s="1679">
        <f t="shared" si="23"/>
        <v>3.7</v>
      </c>
    </row>
    <row r="461" spans="1:7" ht="13.5" customHeight="1" x14ac:dyDescent="0.2">
      <c r="A461" s="856" t="s">
        <v>6463</v>
      </c>
      <c r="B461" s="857" t="s">
        <v>4732</v>
      </c>
      <c r="C461" s="858" t="s">
        <v>14</v>
      </c>
      <c r="D461" s="859">
        <v>5.38</v>
      </c>
      <c r="F461" s="1683" t="s">
        <v>4743</v>
      </c>
      <c r="G461" s="1679">
        <f t="shared" si="23"/>
        <v>8.19</v>
      </c>
    </row>
    <row r="462" spans="1:7" ht="13.5" customHeight="1" x14ac:dyDescent="0.2">
      <c r="A462" s="860" t="s">
        <v>6464</v>
      </c>
      <c r="B462" s="861" t="s">
        <v>4733</v>
      </c>
      <c r="C462" s="862" t="s">
        <v>14</v>
      </c>
      <c r="D462" s="863">
        <v>4.62</v>
      </c>
      <c r="F462" s="1683" t="s">
        <v>4744</v>
      </c>
      <c r="G462" s="1679">
        <f t="shared" si="23"/>
        <v>6.06</v>
      </c>
    </row>
    <row r="463" spans="1:7" ht="13.5" customHeight="1" x14ac:dyDescent="0.2">
      <c r="A463" s="856" t="s">
        <v>6465</v>
      </c>
      <c r="B463" s="857" t="s">
        <v>4734</v>
      </c>
      <c r="C463" s="858" t="s">
        <v>14</v>
      </c>
      <c r="D463" s="859">
        <v>5.19</v>
      </c>
      <c r="F463" s="1683" t="s">
        <v>4745</v>
      </c>
      <c r="G463" s="1679">
        <f t="shared" si="23"/>
        <v>9.0299999999999994</v>
      </c>
    </row>
    <row r="464" spans="1:7" ht="13.5" customHeight="1" x14ac:dyDescent="0.2">
      <c r="A464" s="860" t="s">
        <v>6466</v>
      </c>
      <c r="B464" s="861" t="s">
        <v>4735</v>
      </c>
      <c r="C464" s="862" t="s">
        <v>14</v>
      </c>
      <c r="D464" s="863">
        <v>3.21</v>
      </c>
      <c r="F464" s="1683" t="s">
        <v>4746</v>
      </c>
      <c r="G464" s="1679">
        <f t="shared" si="23"/>
        <v>1.67</v>
      </c>
    </row>
    <row r="465" spans="1:7" ht="13.5" customHeight="1" x14ac:dyDescent="0.2">
      <c r="A465" s="856" t="s">
        <v>6467</v>
      </c>
      <c r="B465" s="857" t="s">
        <v>4736</v>
      </c>
      <c r="C465" s="858" t="s">
        <v>14</v>
      </c>
      <c r="D465" s="859">
        <v>7.07</v>
      </c>
      <c r="F465" s="1683" t="s">
        <v>4747</v>
      </c>
      <c r="G465" s="1679">
        <f t="shared" si="23"/>
        <v>3.76</v>
      </c>
    </row>
    <row r="466" spans="1:7" ht="13.5" customHeight="1" x14ac:dyDescent="0.2">
      <c r="A466" s="860" t="s">
        <v>6468</v>
      </c>
      <c r="B466" s="861" t="s">
        <v>4737</v>
      </c>
      <c r="C466" s="862" t="s">
        <v>14</v>
      </c>
      <c r="D466" s="863">
        <v>1.75</v>
      </c>
      <c r="F466" s="1683" t="s">
        <v>4748</v>
      </c>
      <c r="G466" s="1679">
        <f t="shared" si="23"/>
        <v>2.09</v>
      </c>
    </row>
    <row r="467" spans="1:7" ht="13.5" customHeight="1" x14ac:dyDescent="0.2">
      <c r="A467" s="856" t="s">
        <v>6469</v>
      </c>
      <c r="B467" s="857" t="s">
        <v>4738</v>
      </c>
      <c r="C467" s="858" t="s">
        <v>14</v>
      </c>
      <c r="D467" s="859">
        <v>13.66</v>
      </c>
      <c r="F467" s="1683" t="s">
        <v>4749</v>
      </c>
      <c r="G467" s="1679">
        <f t="shared" si="23"/>
        <v>2.31</v>
      </c>
    </row>
    <row r="468" spans="1:7" x14ac:dyDescent="0.2">
      <c r="A468" s="860" t="s">
        <v>6470</v>
      </c>
      <c r="B468" s="861" t="s">
        <v>4739</v>
      </c>
      <c r="C468" s="862" t="s">
        <v>14</v>
      </c>
      <c r="D468" s="863">
        <v>11.1</v>
      </c>
      <c r="F468" s="1683" t="s">
        <v>4750</v>
      </c>
      <c r="G468" s="1679">
        <f t="shared" si="23"/>
        <v>2.1</v>
      </c>
    </row>
    <row r="469" spans="1:7" x14ac:dyDescent="0.2">
      <c r="A469" s="856" t="s">
        <v>6471</v>
      </c>
      <c r="B469" s="857" t="s">
        <v>4740</v>
      </c>
      <c r="C469" s="858" t="s">
        <v>14</v>
      </c>
      <c r="D469" s="859">
        <v>46.74</v>
      </c>
      <c r="F469" s="1683" t="s">
        <v>4751</v>
      </c>
      <c r="G469" s="1679">
        <f t="shared" si="23"/>
        <v>1.47</v>
      </c>
    </row>
    <row r="470" spans="1:7" x14ac:dyDescent="0.2">
      <c r="A470" s="860" t="s">
        <v>6472</v>
      </c>
      <c r="B470" s="861" t="s">
        <v>4741</v>
      </c>
      <c r="C470" s="862" t="s">
        <v>14</v>
      </c>
      <c r="D470" s="863">
        <v>9.6999999999999993</v>
      </c>
      <c r="F470" s="1683" t="s">
        <v>4752</v>
      </c>
      <c r="G470" s="1679">
        <f t="shared" si="23"/>
        <v>5.24</v>
      </c>
    </row>
    <row r="471" spans="1:7" x14ac:dyDescent="0.2">
      <c r="A471" s="856" t="s">
        <v>6473</v>
      </c>
      <c r="B471" s="857" t="s">
        <v>4742</v>
      </c>
      <c r="C471" s="858" t="s">
        <v>14</v>
      </c>
      <c r="D471" s="859">
        <v>3.7</v>
      </c>
      <c r="F471" s="1683" t="s">
        <v>4753</v>
      </c>
      <c r="G471" s="1679">
        <f t="shared" si="23"/>
        <v>1.89</v>
      </c>
    </row>
    <row r="472" spans="1:7" x14ac:dyDescent="0.2">
      <c r="A472" s="860" t="s">
        <v>6474</v>
      </c>
      <c r="B472" s="861" t="s">
        <v>4743</v>
      </c>
      <c r="C472" s="862" t="s">
        <v>14</v>
      </c>
      <c r="D472" s="863">
        <v>8.19</v>
      </c>
      <c r="F472" s="1683" t="s">
        <v>4754</v>
      </c>
      <c r="G472" s="1679">
        <f t="shared" si="23"/>
        <v>3.78</v>
      </c>
    </row>
    <row r="473" spans="1:7" x14ac:dyDescent="0.2">
      <c r="A473" s="856" t="s">
        <v>6475</v>
      </c>
      <c r="B473" s="857" t="s">
        <v>4744</v>
      </c>
      <c r="C473" s="858" t="s">
        <v>14</v>
      </c>
      <c r="D473" s="859">
        <v>6.06</v>
      </c>
      <c r="F473" s="1683" t="s">
        <v>4755</v>
      </c>
      <c r="G473" s="1679">
        <f t="shared" si="23"/>
        <v>20.89</v>
      </c>
    </row>
    <row r="474" spans="1:7" x14ac:dyDescent="0.2">
      <c r="A474" s="860" t="s">
        <v>6476</v>
      </c>
      <c r="B474" s="861" t="s">
        <v>4745</v>
      </c>
      <c r="C474" s="862" t="s">
        <v>14</v>
      </c>
      <c r="D474" s="863">
        <v>9.0299999999999994</v>
      </c>
      <c r="F474" s="1683" t="s">
        <v>4756</v>
      </c>
      <c r="G474" s="1679">
        <f t="shared" si="23"/>
        <v>4.2</v>
      </c>
    </row>
    <row r="475" spans="1:7" x14ac:dyDescent="0.2">
      <c r="A475" s="1675" t="s">
        <v>6477</v>
      </c>
      <c r="B475" s="1676" t="s">
        <v>4703</v>
      </c>
      <c r="C475" s="1677"/>
      <c r="D475" s="1678"/>
      <c r="F475" s="1683" t="s">
        <v>4757</v>
      </c>
      <c r="G475" s="1679">
        <f t="shared" si="23"/>
        <v>4.59</v>
      </c>
    </row>
    <row r="476" spans="1:7" x14ac:dyDescent="0.2">
      <c r="A476" s="856" t="s">
        <v>6478</v>
      </c>
      <c r="B476" s="857" t="s">
        <v>4746</v>
      </c>
      <c r="C476" s="858" t="s">
        <v>14</v>
      </c>
      <c r="D476" s="859">
        <v>1.67</v>
      </c>
      <c r="F476" s="1683" t="s">
        <v>4758</v>
      </c>
      <c r="G476" s="1679">
        <f t="shared" si="23"/>
        <v>9.24</v>
      </c>
    </row>
    <row r="477" spans="1:7" x14ac:dyDescent="0.2">
      <c r="A477" s="860" t="s">
        <v>6479</v>
      </c>
      <c r="B477" s="861" t="s">
        <v>4747</v>
      </c>
      <c r="C477" s="862" t="s">
        <v>14</v>
      </c>
      <c r="D477" s="863">
        <v>3.76</v>
      </c>
      <c r="F477" s="1683" t="s">
        <v>4759</v>
      </c>
      <c r="G477" s="1679">
        <f t="shared" si="23"/>
        <v>9.2799999999999994</v>
      </c>
    </row>
    <row r="478" spans="1:7" x14ac:dyDescent="0.2">
      <c r="A478" s="856" t="s">
        <v>6480</v>
      </c>
      <c r="B478" s="857" t="s">
        <v>4748</v>
      </c>
      <c r="C478" s="858" t="s">
        <v>14</v>
      </c>
      <c r="D478" s="859">
        <v>2.09</v>
      </c>
      <c r="F478" s="1683" t="s">
        <v>4760</v>
      </c>
      <c r="G478" s="1679">
        <f t="shared" si="23"/>
        <v>15.27</v>
      </c>
    </row>
    <row r="479" spans="1:7" x14ac:dyDescent="0.2">
      <c r="A479" s="860" t="s">
        <v>6481</v>
      </c>
      <c r="B479" s="861" t="s">
        <v>4705</v>
      </c>
      <c r="C479" s="862" t="s">
        <v>14</v>
      </c>
      <c r="D479" s="863">
        <v>1.68</v>
      </c>
      <c r="F479" s="1683" t="s">
        <v>4761</v>
      </c>
      <c r="G479" s="1679">
        <f t="shared" si="23"/>
        <v>1.44</v>
      </c>
    </row>
    <row r="480" spans="1:7" x14ac:dyDescent="0.2">
      <c r="A480" s="856" t="s">
        <v>6482</v>
      </c>
      <c r="B480" s="857" t="s">
        <v>4749</v>
      </c>
      <c r="C480" s="858" t="s">
        <v>14</v>
      </c>
      <c r="D480" s="859">
        <v>2.31</v>
      </c>
      <c r="F480" s="1683" t="s">
        <v>4763</v>
      </c>
      <c r="G480" s="1679">
        <f t="shared" si="23"/>
        <v>10.28</v>
      </c>
    </row>
    <row r="481" spans="1:7" x14ac:dyDescent="0.2">
      <c r="A481" s="860" t="s">
        <v>6483</v>
      </c>
      <c r="B481" s="861" t="s">
        <v>4750</v>
      </c>
      <c r="C481" s="862" t="s">
        <v>14</v>
      </c>
      <c r="D481" s="863">
        <v>2.1</v>
      </c>
      <c r="F481" s="1683" t="s">
        <v>4764</v>
      </c>
      <c r="G481" s="1679">
        <f t="shared" si="23"/>
        <v>3.15</v>
      </c>
    </row>
    <row r="482" spans="1:7" x14ac:dyDescent="0.2">
      <c r="A482" s="856" t="s">
        <v>6484</v>
      </c>
      <c r="B482" s="857" t="s">
        <v>4751</v>
      </c>
      <c r="C482" s="858" t="s">
        <v>14</v>
      </c>
      <c r="D482" s="859">
        <v>1.47</v>
      </c>
      <c r="F482" s="1683" t="s">
        <v>4765</v>
      </c>
      <c r="G482" s="1679">
        <f t="shared" si="23"/>
        <v>6.12</v>
      </c>
    </row>
    <row r="483" spans="1:7" x14ac:dyDescent="0.2">
      <c r="A483" s="860" t="s">
        <v>6485</v>
      </c>
      <c r="B483" s="861" t="s">
        <v>4752</v>
      </c>
      <c r="C483" s="862" t="s">
        <v>14</v>
      </c>
      <c r="D483" s="863">
        <v>2.62</v>
      </c>
      <c r="F483" s="1683" t="s">
        <v>4766</v>
      </c>
      <c r="G483" s="1679">
        <f t="shared" si="23"/>
        <v>2.1</v>
      </c>
    </row>
    <row r="484" spans="1:7" x14ac:dyDescent="0.2">
      <c r="A484" s="856" t="s">
        <v>6486</v>
      </c>
      <c r="B484" s="857" t="s">
        <v>4753</v>
      </c>
      <c r="C484" s="858" t="s">
        <v>14</v>
      </c>
      <c r="D484" s="859">
        <v>1.89</v>
      </c>
      <c r="F484" s="1683" t="s">
        <v>4767</v>
      </c>
      <c r="G484" s="1679">
        <f t="shared" si="23"/>
        <v>4.22</v>
      </c>
    </row>
    <row r="485" spans="1:7" x14ac:dyDescent="0.2">
      <c r="A485" s="860" t="s">
        <v>6487</v>
      </c>
      <c r="B485" s="861" t="s">
        <v>4754</v>
      </c>
      <c r="C485" s="862" t="s">
        <v>14</v>
      </c>
      <c r="D485" s="863">
        <v>3.78</v>
      </c>
      <c r="F485" s="1683" t="s">
        <v>4768</v>
      </c>
      <c r="G485" s="1679">
        <f t="shared" si="23"/>
        <v>5.12</v>
      </c>
    </row>
    <row r="486" spans="1:7" x14ac:dyDescent="0.2">
      <c r="A486" s="856" t="s">
        <v>6488</v>
      </c>
      <c r="B486" s="857" t="s">
        <v>4755</v>
      </c>
      <c r="C486" s="858" t="s">
        <v>14</v>
      </c>
      <c r="D486" s="859">
        <v>20.89</v>
      </c>
      <c r="F486" s="1683" t="s">
        <v>4769</v>
      </c>
      <c r="G486" s="1679">
        <f t="shared" si="23"/>
        <v>3.15</v>
      </c>
    </row>
    <row r="487" spans="1:7" x14ac:dyDescent="0.2">
      <c r="A487" s="860" t="s">
        <v>6489</v>
      </c>
      <c r="B487" s="861" t="s">
        <v>4756</v>
      </c>
      <c r="C487" s="862" t="s">
        <v>14</v>
      </c>
      <c r="D487" s="863">
        <v>4.2</v>
      </c>
      <c r="F487" s="1683" t="s">
        <v>4770</v>
      </c>
      <c r="G487" s="1679">
        <f t="shared" ref="G487:G489" si="24">SUMIF($B$422:$B$513, F487,$D$422:$D$513)</f>
        <v>3.15</v>
      </c>
    </row>
    <row r="488" spans="1:7" x14ac:dyDescent="0.2">
      <c r="A488" s="856" t="s">
        <v>6490</v>
      </c>
      <c r="B488" s="857" t="s">
        <v>4757</v>
      </c>
      <c r="C488" s="858" t="s">
        <v>14</v>
      </c>
      <c r="D488" s="859">
        <v>4.59</v>
      </c>
      <c r="F488" s="1694" t="s">
        <v>4259</v>
      </c>
      <c r="G488" s="1695">
        <f t="shared" si="24"/>
        <v>0</v>
      </c>
    </row>
    <row r="489" spans="1:7" x14ac:dyDescent="0.2">
      <c r="A489" s="860" t="s">
        <v>6491</v>
      </c>
      <c r="B489" s="861" t="s">
        <v>4758</v>
      </c>
      <c r="C489" s="862" t="s">
        <v>14</v>
      </c>
      <c r="D489" s="863">
        <v>9.24</v>
      </c>
      <c r="F489" s="1683" t="s">
        <v>4771</v>
      </c>
      <c r="G489" s="1679">
        <f t="shared" si="24"/>
        <v>1.5</v>
      </c>
    </row>
    <row r="490" spans="1:7" ht="15" x14ac:dyDescent="0.2">
      <c r="A490" s="856" t="s">
        <v>6492</v>
      </c>
      <c r="B490" s="857" t="s">
        <v>4759</v>
      </c>
      <c r="C490" s="858" t="s">
        <v>14</v>
      </c>
      <c r="D490" s="859">
        <v>9.2799999999999994</v>
      </c>
      <c r="E490" s="1686" t="s">
        <v>6907</v>
      </c>
      <c r="F490" s="1686" t="b">
        <f>EXACT(E421,G490)</f>
        <v>1</v>
      </c>
      <c r="G490" s="1686">
        <f>SUM(G422:G489)</f>
        <v>564.96999999999991</v>
      </c>
    </row>
    <row r="491" spans="1:7" x14ac:dyDescent="0.2">
      <c r="A491" s="860" t="s">
        <v>6493</v>
      </c>
      <c r="B491" s="861" t="s">
        <v>4760</v>
      </c>
      <c r="C491" s="862" t="s">
        <v>14</v>
      </c>
      <c r="D491" s="863">
        <v>15.27</v>
      </c>
    </row>
    <row r="492" spans="1:7" x14ac:dyDescent="0.2">
      <c r="A492" s="856" t="s">
        <v>6494</v>
      </c>
      <c r="B492" s="857" t="s">
        <v>4761</v>
      </c>
      <c r="C492" s="858" t="s">
        <v>14</v>
      </c>
      <c r="D492" s="859">
        <v>1.44</v>
      </c>
    </row>
    <row r="493" spans="1:7" x14ac:dyDescent="0.2">
      <c r="A493" s="1671" t="s">
        <v>4780</v>
      </c>
      <c r="B493" s="1672" t="s">
        <v>4253</v>
      </c>
      <c r="C493" s="1673"/>
      <c r="D493" s="1674"/>
    </row>
    <row r="494" spans="1:7" x14ac:dyDescent="0.2">
      <c r="A494" s="1675" t="s">
        <v>6495</v>
      </c>
      <c r="B494" s="1676" t="s">
        <v>4711</v>
      </c>
      <c r="C494" s="1677"/>
      <c r="D494" s="1678"/>
    </row>
    <row r="495" spans="1:7" x14ac:dyDescent="0.2">
      <c r="A495" s="860" t="s">
        <v>6496</v>
      </c>
      <c r="B495" s="861" t="s">
        <v>4763</v>
      </c>
      <c r="C495" s="862" t="s">
        <v>3</v>
      </c>
      <c r="D495" s="863">
        <v>10.28</v>
      </c>
    </row>
    <row r="496" spans="1:7" x14ac:dyDescent="0.2">
      <c r="A496" s="856" t="s">
        <v>6497</v>
      </c>
      <c r="B496" s="857" t="s">
        <v>4713</v>
      </c>
      <c r="C496" s="858" t="s">
        <v>3</v>
      </c>
      <c r="D496" s="859">
        <v>22.21</v>
      </c>
    </row>
    <row r="497" spans="1:4" x14ac:dyDescent="0.2">
      <c r="A497" s="860" t="s">
        <v>6498</v>
      </c>
      <c r="B497" s="861" t="s">
        <v>4764</v>
      </c>
      <c r="C497" s="862" t="s">
        <v>3</v>
      </c>
      <c r="D497" s="863">
        <v>3.15</v>
      </c>
    </row>
    <row r="498" spans="1:4" x14ac:dyDescent="0.2">
      <c r="A498" s="856" t="s">
        <v>6499</v>
      </c>
      <c r="B498" s="857" t="s">
        <v>4765</v>
      </c>
      <c r="C498" s="858" t="s">
        <v>3</v>
      </c>
      <c r="D498" s="859">
        <v>6.12</v>
      </c>
    </row>
    <row r="499" spans="1:4" x14ac:dyDescent="0.2">
      <c r="A499" s="1675" t="s">
        <v>6500</v>
      </c>
      <c r="B499" s="1676" t="s">
        <v>4715</v>
      </c>
      <c r="C499" s="1677"/>
      <c r="D499" s="1678"/>
    </row>
    <row r="500" spans="1:4" x14ac:dyDescent="0.2">
      <c r="A500" s="860" t="s">
        <v>6501</v>
      </c>
      <c r="B500" s="861" t="s">
        <v>4766</v>
      </c>
      <c r="C500" s="862" t="s">
        <v>14</v>
      </c>
      <c r="D500" s="863">
        <v>2.1</v>
      </c>
    </row>
    <row r="501" spans="1:4" x14ac:dyDescent="0.2">
      <c r="A501" s="1675" t="s">
        <v>6502</v>
      </c>
      <c r="B501" s="1676" t="s">
        <v>4723</v>
      </c>
      <c r="C501" s="1677"/>
      <c r="D501" s="1678"/>
    </row>
    <row r="502" spans="1:4" x14ac:dyDescent="0.2">
      <c r="A502" s="856" t="s">
        <v>6503</v>
      </c>
      <c r="B502" s="857" t="s">
        <v>4724</v>
      </c>
      <c r="C502" s="858" t="s">
        <v>14</v>
      </c>
      <c r="D502" s="859">
        <v>1.43</v>
      </c>
    </row>
    <row r="503" spans="1:4" x14ac:dyDescent="0.2">
      <c r="A503" s="1675" t="s">
        <v>6504</v>
      </c>
      <c r="B503" s="1676" t="s">
        <v>4701</v>
      </c>
      <c r="C503" s="1677"/>
      <c r="D503" s="1678"/>
    </row>
    <row r="504" spans="1:4" x14ac:dyDescent="0.2">
      <c r="A504" s="860" t="s">
        <v>6505</v>
      </c>
      <c r="B504" s="861" t="s">
        <v>4767</v>
      </c>
      <c r="C504" s="862" t="s">
        <v>14</v>
      </c>
      <c r="D504" s="863">
        <v>4.22</v>
      </c>
    </row>
    <row r="505" spans="1:4" x14ac:dyDescent="0.2">
      <c r="A505" s="856" t="s">
        <v>6506</v>
      </c>
      <c r="B505" s="857" t="s">
        <v>4768</v>
      </c>
      <c r="C505" s="858" t="s">
        <v>14</v>
      </c>
      <c r="D505" s="859">
        <v>5.12</v>
      </c>
    </row>
    <row r="506" spans="1:4" x14ac:dyDescent="0.2">
      <c r="A506" s="1675" t="s">
        <v>6507</v>
      </c>
      <c r="B506" s="1676" t="s">
        <v>4703</v>
      </c>
      <c r="C506" s="1677"/>
      <c r="D506" s="1678"/>
    </row>
    <row r="507" spans="1:4" x14ac:dyDescent="0.2">
      <c r="A507" s="860" t="s">
        <v>6508</v>
      </c>
      <c r="B507" s="861" t="s">
        <v>4704</v>
      </c>
      <c r="C507" s="862" t="s">
        <v>14</v>
      </c>
      <c r="D507" s="863">
        <v>1.47</v>
      </c>
    </row>
    <row r="508" spans="1:4" x14ac:dyDescent="0.2">
      <c r="A508" s="856" t="s">
        <v>6509</v>
      </c>
      <c r="B508" s="857" t="s">
        <v>4752</v>
      </c>
      <c r="C508" s="858" t="s">
        <v>14</v>
      </c>
      <c r="D508" s="859">
        <v>2.62</v>
      </c>
    </row>
    <row r="509" spans="1:4" x14ac:dyDescent="0.2">
      <c r="A509" s="860" t="s">
        <v>6510</v>
      </c>
      <c r="B509" s="861" t="s">
        <v>4769</v>
      </c>
      <c r="C509" s="862" t="s">
        <v>14</v>
      </c>
      <c r="D509" s="863">
        <v>3.15</v>
      </c>
    </row>
    <row r="510" spans="1:4" x14ac:dyDescent="0.2">
      <c r="A510" s="856" t="s">
        <v>6511</v>
      </c>
      <c r="B510" s="857" t="s">
        <v>4770</v>
      </c>
      <c r="C510" s="858" t="s">
        <v>14</v>
      </c>
      <c r="D510" s="859">
        <v>3.15</v>
      </c>
    </row>
    <row r="511" spans="1:4" x14ac:dyDescent="0.2">
      <c r="A511" s="1671" t="s">
        <v>6512</v>
      </c>
      <c r="B511" s="1672" t="s">
        <v>4259</v>
      </c>
      <c r="C511" s="1673"/>
      <c r="D511" s="1674"/>
    </row>
    <row r="512" spans="1:4" x14ac:dyDescent="0.2">
      <c r="A512" s="1675" t="s">
        <v>6513</v>
      </c>
      <c r="B512" s="1676" t="s">
        <v>4715</v>
      </c>
      <c r="C512" s="1677"/>
      <c r="D512" s="1678"/>
    </row>
    <row r="513" spans="1:11" x14ac:dyDescent="0.2">
      <c r="A513" s="860" t="s">
        <v>6514</v>
      </c>
      <c r="B513" s="861" t="s">
        <v>4771</v>
      </c>
      <c r="C513" s="862" t="s">
        <v>14</v>
      </c>
      <c r="D513" s="863">
        <v>1.5</v>
      </c>
    </row>
    <row r="514" spans="1:11" x14ac:dyDescent="0.2">
      <c r="A514" s="852" t="s">
        <v>4782</v>
      </c>
      <c r="B514" s="853" t="s">
        <v>446</v>
      </c>
      <c r="C514" s="854"/>
      <c r="D514" s="855"/>
      <c r="E514" s="1693">
        <f>SUM(D517:D533)</f>
        <v>108.16</v>
      </c>
      <c r="F514" s="1681"/>
      <c r="G514" s="1681"/>
      <c r="H514" s="1696" t="s">
        <v>4237</v>
      </c>
      <c r="I514" s="1681"/>
      <c r="J514" s="1681"/>
      <c r="K514" s="1681"/>
    </row>
    <row r="515" spans="1:11" x14ac:dyDescent="0.2">
      <c r="A515" s="1671" t="s">
        <v>4783</v>
      </c>
      <c r="B515" s="1672" t="s">
        <v>4239</v>
      </c>
      <c r="C515" s="1673"/>
      <c r="D515" s="1674"/>
      <c r="F515" s="1683" t="s">
        <v>2244</v>
      </c>
      <c r="G515" s="1679">
        <f>SUMIF($B$515:$B$533, F515,$D$515:$D$533)</f>
        <v>82.259999999999991</v>
      </c>
    </row>
    <row r="516" spans="1:11" x14ac:dyDescent="0.2">
      <c r="A516" s="1675" t="s">
        <v>4784</v>
      </c>
      <c r="B516" s="1676" t="s">
        <v>4711</v>
      </c>
      <c r="C516" s="1677"/>
      <c r="D516" s="1678"/>
      <c r="F516" s="1683" t="s">
        <v>4789</v>
      </c>
      <c r="G516" s="1679">
        <f t="shared" ref="G516:G524" si="25">SUMIF($B$515:$B$533, F516,$D$515:$D$533)</f>
        <v>2.9</v>
      </c>
    </row>
    <row r="517" spans="1:11" x14ac:dyDescent="0.2">
      <c r="A517" s="856" t="s">
        <v>4785</v>
      </c>
      <c r="B517" s="857" t="s">
        <v>2244</v>
      </c>
      <c r="C517" s="858" t="s">
        <v>3</v>
      </c>
      <c r="D517" s="859">
        <v>36.39</v>
      </c>
      <c r="F517" s="1683" t="s">
        <v>4793</v>
      </c>
      <c r="G517" s="1679">
        <f t="shared" si="25"/>
        <v>1</v>
      </c>
    </row>
    <row r="518" spans="1:11" x14ac:dyDescent="0.2">
      <c r="A518" s="1671" t="s">
        <v>4786</v>
      </c>
      <c r="B518" s="1672" t="s">
        <v>4245</v>
      </c>
      <c r="C518" s="1673"/>
      <c r="D518" s="1674"/>
      <c r="F518" s="1683" t="s">
        <v>4795</v>
      </c>
      <c r="G518" s="1679">
        <f t="shared" si="25"/>
        <v>3</v>
      </c>
    </row>
    <row r="519" spans="1:11" x14ac:dyDescent="0.2">
      <c r="A519" s="1675" t="s">
        <v>4787</v>
      </c>
      <c r="B519" s="1676" t="s">
        <v>4711</v>
      </c>
      <c r="C519" s="1677"/>
      <c r="D519" s="1678"/>
      <c r="F519" s="1683" t="s">
        <v>4797</v>
      </c>
      <c r="G519" s="1679">
        <f t="shared" si="25"/>
        <v>1</v>
      </c>
    </row>
    <row r="520" spans="1:11" x14ac:dyDescent="0.2">
      <c r="A520" s="860" t="s">
        <v>4788</v>
      </c>
      <c r="B520" s="861" t="s">
        <v>4789</v>
      </c>
      <c r="C520" s="862" t="s">
        <v>3</v>
      </c>
      <c r="D520" s="863">
        <v>2.9</v>
      </c>
      <c r="F520" s="1683" t="s">
        <v>4799</v>
      </c>
      <c r="G520" s="1679">
        <f t="shared" si="25"/>
        <v>1</v>
      </c>
    </row>
    <row r="521" spans="1:11" x14ac:dyDescent="0.2">
      <c r="A521" s="856" t="s">
        <v>4790</v>
      </c>
      <c r="B521" s="857" t="s">
        <v>2244</v>
      </c>
      <c r="C521" s="858" t="s">
        <v>3</v>
      </c>
      <c r="D521" s="859">
        <v>45.87</v>
      </c>
      <c r="F521" s="1683" t="s">
        <v>4801</v>
      </c>
      <c r="G521" s="1679">
        <f t="shared" si="25"/>
        <v>9</v>
      </c>
    </row>
    <row r="522" spans="1:11" x14ac:dyDescent="0.2">
      <c r="A522" s="1675" t="s">
        <v>4791</v>
      </c>
      <c r="B522" s="1676" t="s">
        <v>4703</v>
      </c>
      <c r="C522" s="1677"/>
      <c r="D522" s="1678"/>
      <c r="F522" s="1683" t="s">
        <v>4803</v>
      </c>
      <c r="G522" s="1679">
        <f t="shared" si="25"/>
        <v>3</v>
      </c>
    </row>
    <row r="523" spans="1:11" x14ac:dyDescent="0.2">
      <c r="A523" s="860" t="s">
        <v>4792</v>
      </c>
      <c r="B523" s="861" t="s">
        <v>4793</v>
      </c>
      <c r="C523" s="862" t="s">
        <v>2</v>
      </c>
      <c r="D523" s="863">
        <v>1</v>
      </c>
      <c r="F523" s="1683" t="s">
        <v>4805</v>
      </c>
      <c r="G523" s="1679">
        <f t="shared" si="25"/>
        <v>4</v>
      </c>
    </row>
    <row r="524" spans="1:11" x14ac:dyDescent="0.2">
      <c r="A524" s="856" t="s">
        <v>4794</v>
      </c>
      <c r="B524" s="857" t="s">
        <v>4795</v>
      </c>
      <c r="C524" s="858" t="s">
        <v>2</v>
      </c>
      <c r="D524" s="859">
        <v>1</v>
      </c>
      <c r="F524" s="1683" t="s">
        <v>4810</v>
      </c>
      <c r="G524" s="1679">
        <f t="shared" si="25"/>
        <v>1</v>
      </c>
    </row>
    <row r="525" spans="1:11" ht="15" x14ac:dyDescent="0.2">
      <c r="A525" s="860" t="s">
        <v>4796</v>
      </c>
      <c r="B525" s="861" t="s">
        <v>4797</v>
      </c>
      <c r="C525" s="862" t="s">
        <v>2</v>
      </c>
      <c r="D525" s="863">
        <v>1</v>
      </c>
      <c r="E525" s="1686" t="s">
        <v>6907</v>
      </c>
      <c r="F525" s="1686" t="b">
        <f>EXACT(E514,G525)</f>
        <v>1</v>
      </c>
      <c r="G525" s="1686">
        <f>SUM(G515:G524)</f>
        <v>108.16</v>
      </c>
    </row>
    <row r="526" spans="1:11" x14ac:dyDescent="0.2">
      <c r="A526" s="856" t="s">
        <v>4798</v>
      </c>
      <c r="B526" s="857" t="s">
        <v>4799</v>
      </c>
      <c r="C526" s="858" t="s">
        <v>2</v>
      </c>
      <c r="D526" s="859">
        <v>1</v>
      </c>
    </row>
    <row r="527" spans="1:11" x14ac:dyDescent="0.2">
      <c r="A527" s="860" t="s">
        <v>4800</v>
      </c>
      <c r="B527" s="861" t="s">
        <v>4801</v>
      </c>
      <c r="C527" s="862" t="s">
        <v>2</v>
      </c>
      <c r="D527" s="863">
        <v>9</v>
      </c>
    </row>
    <row r="528" spans="1:11" x14ac:dyDescent="0.2">
      <c r="A528" s="856" t="s">
        <v>4802</v>
      </c>
      <c r="B528" s="857" t="s">
        <v>4803</v>
      </c>
      <c r="C528" s="858" t="s">
        <v>2</v>
      </c>
      <c r="D528" s="859">
        <v>3</v>
      </c>
    </row>
    <row r="529" spans="1:11" x14ac:dyDescent="0.2">
      <c r="A529" s="860" t="s">
        <v>4804</v>
      </c>
      <c r="B529" s="861" t="s">
        <v>4805</v>
      </c>
      <c r="C529" s="862" t="s">
        <v>2</v>
      </c>
      <c r="D529" s="863">
        <v>4</v>
      </c>
    </row>
    <row r="530" spans="1:11" x14ac:dyDescent="0.2">
      <c r="A530" s="1671" t="s">
        <v>4806</v>
      </c>
      <c r="B530" s="1672" t="s">
        <v>4253</v>
      </c>
      <c r="C530" s="1673"/>
      <c r="D530" s="1674"/>
    </row>
    <row r="531" spans="1:11" x14ac:dyDescent="0.2">
      <c r="A531" s="1675" t="s">
        <v>4807</v>
      </c>
      <c r="B531" s="1676" t="s">
        <v>4703</v>
      </c>
      <c r="C531" s="1677"/>
      <c r="D531" s="1678"/>
    </row>
    <row r="532" spans="1:11" x14ac:dyDescent="0.2">
      <c r="A532" s="856" t="s">
        <v>4808</v>
      </c>
      <c r="B532" s="857" t="s">
        <v>4795</v>
      </c>
      <c r="C532" s="858" t="s">
        <v>2</v>
      </c>
      <c r="D532" s="859">
        <v>2</v>
      </c>
    </row>
    <row r="533" spans="1:11" x14ac:dyDescent="0.2">
      <c r="A533" s="860" t="s">
        <v>4809</v>
      </c>
      <c r="B533" s="861" t="s">
        <v>4810</v>
      </c>
      <c r="C533" s="862" t="s">
        <v>2</v>
      </c>
      <c r="D533" s="863">
        <v>1</v>
      </c>
    </row>
    <row r="534" spans="1:11" x14ac:dyDescent="0.2">
      <c r="A534" s="852" t="s">
        <v>4811</v>
      </c>
      <c r="B534" s="853" t="s">
        <v>449</v>
      </c>
      <c r="C534" s="854"/>
      <c r="D534" s="855"/>
      <c r="E534" s="1693">
        <f>SUM(D535:D540)</f>
        <v>6</v>
      </c>
      <c r="F534" s="1681"/>
      <c r="G534" s="1681"/>
      <c r="H534" s="1696" t="s">
        <v>4237</v>
      </c>
      <c r="I534" s="1681"/>
      <c r="J534" s="1681"/>
      <c r="K534" s="1681"/>
    </row>
    <row r="535" spans="1:11" x14ac:dyDescent="0.2">
      <c r="A535" s="1671" t="s">
        <v>4812</v>
      </c>
      <c r="B535" s="1672" t="s">
        <v>4239</v>
      </c>
      <c r="C535" s="1673"/>
      <c r="D535" s="1674"/>
      <c r="F535" s="1683" t="str">
        <f>B537</f>
        <v>P04 - PORTA DE ABRIR, 1 FOLHA, CORTA FOGO, 110 x 210 cm</v>
      </c>
      <c r="G535" s="1679">
        <f>SUMIF($B$536:$B$540, F535,$D$536:$D$540)</f>
        <v>6</v>
      </c>
    </row>
    <row r="536" spans="1:11" ht="15" x14ac:dyDescent="0.2">
      <c r="A536" s="1675" t="s">
        <v>4813</v>
      </c>
      <c r="B536" s="1676" t="s">
        <v>4703</v>
      </c>
      <c r="C536" s="1677"/>
      <c r="D536" s="1678"/>
      <c r="E536" s="1686" t="s">
        <v>6907</v>
      </c>
      <c r="F536" s="1686" t="b">
        <f>EXACT(E534,G536)</f>
        <v>1</v>
      </c>
      <c r="G536" s="1686">
        <f>SUM(G535)</f>
        <v>6</v>
      </c>
    </row>
    <row r="537" spans="1:11" x14ac:dyDescent="0.2">
      <c r="A537" s="856" t="s">
        <v>4814</v>
      </c>
      <c r="B537" s="857" t="s">
        <v>4815</v>
      </c>
      <c r="C537" s="858" t="s">
        <v>2</v>
      </c>
      <c r="D537" s="859">
        <v>2</v>
      </c>
    </row>
    <row r="538" spans="1:11" x14ac:dyDescent="0.2">
      <c r="A538" s="1671" t="s">
        <v>4816</v>
      </c>
      <c r="B538" s="1672" t="s">
        <v>4245</v>
      </c>
      <c r="C538" s="1673"/>
      <c r="D538" s="1674"/>
    </row>
    <row r="539" spans="1:11" x14ac:dyDescent="0.2">
      <c r="A539" s="1675" t="s">
        <v>4817</v>
      </c>
      <c r="B539" s="1676" t="s">
        <v>4703</v>
      </c>
      <c r="C539" s="1677"/>
      <c r="D539" s="1678"/>
    </row>
    <row r="540" spans="1:11" x14ac:dyDescent="0.2">
      <c r="A540" s="860" t="s">
        <v>4818</v>
      </c>
      <c r="B540" s="861" t="s">
        <v>4815</v>
      </c>
      <c r="C540" s="862" t="s">
        <v>2</v>
      </c>
      <c r="D540" s="863">
        <v>4</v>
      </c>
    </row>
    <row r="541" spans="1:11" x14ac:dyDescent="0.2">
      <c r="A541" s="852" t="s">
        <v>4819</v>
      </c>
      <c r="B541" s="853" t="s">
        <v>1159</v>
      </c>
      <c r="C541" s="854"/>
      <c r="D541" s="855"/>
      <c r="E541" s="1693">
        <f>SUM(D542:D544)</f>
        <v>11.129999999999999</v>
      </c>
      <c r="F541" s="1681"/>
      <c r="G541" s="1681"/>
      <c r="H541" s="1696" t="s">
        <v>4237</v>
      </c>
      <c r="I541" s="1681"/>
      <c r="J541" s="1681"/>
      <c r="K541" s="1681"/>
    </row>
    <row r="542" spans="1:11" x14ac:dyDescent="0.2">
      <c r="A542" s="1671" t="s">
        <v>4820</v>
      </c>
      <c r="B542" s="1672" t="s">
        <v>4253</v>
      </c>
      <c r="C542" s="1673"/>
      <c r="D542" s="1674"/>
      <c r="F542" s="1683" t="str">
        <f>B543</f>
        <v>Pergolado 01</v>
      </c>
      <c r="G542" s="1679">
        <f>SUMIF($B$542:$B$544, F542,$D$542:$D$544)</f>
        <v>6.6</v>
      </c>
    </row>
    <row r="543" spans="1:11" x14ac:dyDescent="0.2">
      <c r="A543" s="856" t="s">
        <v>4821</v>
      </c>
      <c r="B543" s="857" t="s">
        <v>4822</v>
      </c>
      <c r="C543" s="858" t="s">
        <v>3</v>
      </c>
      <c r="D543" s="859">
        <v>6.6</v>
      </c>
      <c r="F543" s="1683" t="str">
        <f>B544</f>
        <v>Pergolado 02</v>
      </c>
      <c r="G543" s="1679">
        <f>SUMIF($B$542:$B$544, F543,$D$542:$D$544)</f>
        <v>4.53</v>
      </c>
    </row>
    <row r="544" spans="1:11" ht="15" x14ac:dyDescent="0.2">
      <c r="A544" s="860" t="s">
        <v>4823</v>
      </c>
      <c r="B544" s="861" t="s">
        <v>4824</v>
      </c>
      <c r="C544" s="862" t="s">
        <v>3</v>
      </c>
      <c r="D544" s="863">
        <v>4.53</v>
      </c>
      <c r="E544" s="1686" t="s">
        <v>6907</v>
      </c>
      <c r="F544" s="1686" t="b">
        <f>EXACT(E541,G544)</f>
        <v>1</v>
      </c>
      <c r="G544" s="1686">
        <f>SUM(G542:G543)</f>
        <v>11.129999999999999</v>
      </c>
    </row>
    <row r="545" spans="1:11" x14ac:dyDescent="0.2">
      <c r="A545" s="852" t="s">
        <v>4825</v>
      </c>
      <c r="B545" s="853" t="s">
        <v>475</v>
      </c>
      <c r="C545" s="854"/>
      <c r="D545" s="855"/>
      <c r="E545" s="1693">
        <f>SUM(D546:D560)</f>
        <v>927.03000000000009</v>
      </c>
      <c r="F545" s="1681"/>
      <c r="G545" s="1681"/>
      <c r="H545" s="1696" t="s">
        <v>4237</v>
      </c>
      <c r="I545" s="1681"/>
      <c r="J545" s="1681"/>
      <c r="K545" s="1681"/>
    </row>
    <row r="546" spans="1:11" x14ac:dyDescent="0.2">
      <c r="A546" s="1671" t="s">
        <v>4826</v>
      </c>
      <c r="B546" s="1672" t="s">
        <v>4239</v>
      </c>
      <c r="C546" s="1673"/>
      <c r="D546" s="1674"/>
      <c r="F546" s="1683" t="s">
        <v>4828</v>
      </c>
      <c r="G546" s="1679">
        <f>SUMIF($B$547:$B$560, F546,$D$547:$D$560)</f>
        <v>581.22</v>
      </c>
    </row>
    <row r="547" spans="1:11" x14ac:dyDescent="0.2">
      <c r="A547" s="856" t="s">
        <v>4827</v>
      </c>
      <c r="B547" s="857" t="s">
        <v>4828</v>
      </c>
      <c r="C547" s="858" t="s">
        <v>14</v>
      </c>
      <c r="D547" s="859">
        <v>581.22</v>
      </c>
      <c r="F547" s="1683" t="s">
        <v>4581</v>
      </c>
      <c r="G547" s="1679">
        <f t="shared" ref="G547:G552" si="26">SUMIF($B$547:$B$560, F547,$D$547:$D$560)</f>
        <v>31.500000000000004</v>
      </c>
    </row>
    <row r="548" spans="1:11" x14ac:dyDescent="0.2">
      <c r="A548" s="860" t="s">
        <v>4829</v>
      </c>
      <c r="B548" s="861" t="s">
        <v>4581</v>
      </c>
      <c r="C548" s="862" t="s">
        <v>14</v>
      </c>
      <c r="D548" s="863">
        <v>0.85</v>
      </c>
      <c r="F548" s="1683" t="s">
        <v>4832</v>
      </c>
      <c r="G548" s="1679">
        <f t="shared" si="26"/>
        <v>8.14</v>
      </c>
    </row>
    <row r="549" spans="1:11" x14ac:dyDescent="0.2">
      <c r="A549" s="1671" t="s">
        <v>4830</v>
      </c>
      <c r="B549" s="1672" t="s">
        <v>4245</v>
      </c>
      <c r="C549" s="1673"/>
      <c r="D549" s="1674"/>
      <c r="F549" s="1683" t="s">
        <v>4834</v>
      </c>
      <c r="G549" s="1679">
        <f t="shared" si="26"/>
        <v>90.210000000000008</v>
      </c>
    </row>
    <row r="550" spans="1:11" x14ac:dyDescent="0.2">
      <c r="A550" s="856" t="s">
        <v>4831</v>
      </c>
      <c r="B550" s="857" t="s">
        <v>4832</v>
      </c>
      <c r="C550" s="858" t="s">
        <v>14</v>
      </c>
      <c r="D550" s="859">
        <v>8.14</v>
      </c>
      <c r="F550" s="1683" t="s">
        <v>4836</v>
      </c>
      <c r="G550" s="1679">
        <f t="shared" si="26"/>
        <v>129.19999999999999</v>
      </c>
    </row>
    <row r="551" spans="1:11" x14ac:dyDescent="0.2">
      <c r="A551" s="860" t="s">
        <v>4833</v>
      </c>
      <c r="B551" s="861" t="s">
        <v>4834</v>
      </c>
      <c r="C551" s="862" t="s">
        <v>14</v>
      </c>
      <c r="D551" s="863">
        <v>84.34</v>
      </c>
      <c r="F551" s="1683" t="s">
        <v>4838</v>
      </c>
      <c r="G551" s="1679">
        <f t="shared" si="26"/>
        <v>34.64</v>
      </c>
    </row>
    <row r="552" spans="1:11" x14ac:dyDescent="0.2">
      <c r="A552" s="856" t="s">
        <v>4835</v>
      </c>
      <c r="B552" s="857" t="s">
        <v>4836</v>
      </c>
      <c r="C552" s="858" t="s">
        <v>14</v>
      </c>
      <c r="D552" s="859">
        <v>125.71</v>
      </c>
      <c r="F552" s="1683" t="s">
        <v>4840</v>
      </c>
      <c r="G552" s="1679">
        <f t="shared" si="26"/>
        <v>52.12</v>
      </c>
    </row>
    <row r="553" spans="1:11" ht="15" x14ac:dyDescent="0.2">
      <c r="A553" s="860" t="s">
        <v>4837</v>
      </c>
      <c r="B553" s="861" t="s">
        <v>4838</v>
      </c>
      <c r="C553" s="862" t="s">
        <v>14</v>
      </c>
      <c r="D553" s="863">
        <v>34.64</v>
      </c>
      <c r="E553" s="1686" t="s">
        <v>6907</v>
      </c>
      <c r="F553" s="1686" t="b">
        <f>EXACT(E545,G553)</f>
        <v>1</v>
      </c>
      <c r="G553" s="1686">
        <f>SUM(G546:G552)</f>
        <v>927.03</v>
      </c>
    </row>
    <row r="554" spans="1:11" x14ac:dyDescent="0.2">
      <c r="A554" s="856" t="s">
        <v>4839</v>
      </c>
      <c r="B554" s="857" t="s">
        <v>4840</v>
      </c>
      <c r="C554" s="858" t="s">
        <v>14</v>
      </c>
      <c r="D554" s="859">
        <v>49.39</v>
      </c>
    </row>
    <row r="555" spans="1:11" x14ac:dyDescent="0.2">
      <c r="A555" s="860" t="s">
        <v>4841</v>
      </c>
      <c r="B555" s="861" t="s">
        <v>4581</v>
      </c>
      <c r="C555" s="862" t="s">
        <v>14</v>
      </c>
      <c r="D555" s="863">
        <v>28.87</v>
      </c>
    </row>
    <row r="556" spans="1:11" x14ac:dyDescent="0.2">
      <c r="A556" s="1671" t="s">
        <v>4842</v>
      </c>
      <c r="B556" s="1672" t="s">
        <v>4253</v>
      </c>
      <c r="C556" s="1673"/>
      <c r="D556" s="1674"/>
    </row>
    <row r="557" spans="1:11" x14ac:dyDescent="0.2">
      <c r="A557" s="856" t="s">
        <v>4843</v>
      </c>
      <c r="B557" s="857" t="s">
        <v>4834</v>
      </c>
      <c r="C557" s="858" t="s">
        <v>14</v>
      </c>
      <c r="D557" s="859">
        <v>5.87</v>
      </c>
    </row>
    <row r="558" spans="1:11" x14ac:dyDescent="0.2">
      <c r="A558" s="860" t="s">
        <v>4844</v>
      </c>
      <c r="B558" s="861" t="s">
        <v>4836</v>
      </c>
      <c r="C558" s="862" t="s">
        <v>14</v>
      </c>
      <c r="D558" s="863">
        <v>3.49</v>
      </c>
    </row>
    <row r="559" spans="1:11" x14ac:dyDescent="0.2">
      <c r="A559" s="856" t="s">
        <v>4845</v>
      </c>
      <c r="B559" s="857" t="s">
        <v>4840</v>
      </c>
      <c r="C559" s="858" t="s">
        <v>14</v>
      </c>
      <c r="D559" s="859">
        <v>2.73</v>
      </c>
    </row>
    <row r="560" spans="1:11" x14ac:dyDescent="0.2">
      <c r="A560" s="860" t="s">
        <v>4846</v>
      </c>
      <c r="B560" s="861" t="s">
        <v>4581</v>
      </c>
      <c r="C560" s="862" t="s">
        <v>14</v>
      </c>
      <c r="D560" s="863">
        <v>1.78</v>
      </c>
    </row>
    <row r="561" spans="1:11" x14ac:dyDescent="0.2">
      <c r="A561" s="852" t="s">
        <v>4847</v>
      </c>
      <c r="B561" s="853" t="s">
        <v>472</v>
      </c>
      <c r="C561" s="854"/>
      <c r="D561" s="855"/>
      <c r="E561" s="1693">
        <f>SUM(D562:D573)</f>
        <v>3483.0799999999995</v>
      </c>
      <c r="F561" s="1681"/>
      <c r="G561" s="1681"/>
      <c r="H561" s="1696" t="s">
        <v>4237</v>
      </c>
      <c r="I561" s="1681"/>
      <c r="J561" s="1681"/>
      <c r="K561" s="1681"/>
    </row>
    <row r="562" spans="1:11" x14ac:dyDescent="0.2">
      <c r="A562" s="1671" t="s">
        <v>4848</v>
      </c>
      <c r="B562" s="1672" t="s">
        <v>4245</v>
      </c>
      <c r="C562" s="1673"/>
      <c r="D562" s="1674"/>
      <c r="F562" s="1683" t="str">
        <f>B563</f>
        <v>.CHAPISCO ARGAMASSADO EXTERNO</v>
      </c>
      <c r="G562" s="1679">
        <f>SUMIF($B$563:$B$573, F562,$D$563:$D$573)</f>
        <v>1536.34</v>
      </c>
    </row>
    <row r="563" spans="1:11" x14ac:dyDescent="0.2">
      <c r="A563" s="856" t="s">
        <v>4849</v>
      </c>
      <c r="B563" s="857" t="s">
        <v>4850</v>
      </c>
      <c r="C563" s="858" t="s">
        <v>14</v>
      </c>
      <c r="D563" s="859">
        <v>1390.08</v>
      </c>
      <c r="F563" s="1683" t="str">
        <f t="shared" ref="F563:F564" si="27">B564</f>
        <v>.CHAPISCO ARGAMASSADO PARA ESTRUTURA EXTERNO</v>
      </c>
      <c r="G563" s="1679">
        <f t="shared" ref="G563:G564" si="28">SUMIF($B$563:$B$573, F563,$D$563:$D$573)</f>
        <v>205.19</v>
      </c>
    </row>
    <row r="564" spans="1:11" x14ac:dyDescent="0.2">
      <c r="A564" s="860" t="s">
        <v>4851</v>
      </c>
      <c r="B564" s="861" t="s">
        <v>4852</v>
      </c>
      <c r="C564" s="862" t="s">
        <v>14</v>
      </c>
      <c r="D564" s="863">
        <v>169.39</v>
      </c>
      <c r="F564" s="1683" t="str">
        <f t="shared" si="27"/>
        <v>.REBOCO ARGAMASSADO EXTERNO</v>
      </c>
      <c r="G564" s="1679">
        <f t="shared" si="28"/>
        <v>1741.5500000000002</v>
      </c>
    </row>
    <row r="565" spans="1:11" ht="15" x14ac:dyDescent="0.2">
      <c r="A565" s="856" t="s">
        <v>4853</v>
      </c>
      <c r="B565" s="857" t="s">
        <v>4854</v>
      </c>
      <c r="C565" s="858" t="s">
        <v>14</v>
      </c>
      <c r="D565" s="859">
        <v>1559.48</v>
      </c>
      <c r="E565" s="1686" t="s">
        <v>6907</v>
      </c>
      <c r="F565" s="1686" t="b">
        <f>EXACT(E561,G565)</f>
        <v>1</v>
      </c>
      <c r="G565" s="1686">
        <f>SUM(G562:G564)</f>
        <v>3483.08</v>
      </c>
    </row>
    <row r="566" spans="1:11" x14ac:dyDescent="0.2">
      <c r="A566" s="1671" t="s">
        <v>4855</v>
      </c>
      <c r="B566" s="1672" t="s">
        <v>4253</v>
      </c>
      <c r="C566" s="1673"/>
      <c r="D566" s="1674"/>
    </row>
    <row r="567" spans="1:11" x14ac:dyDescent="0.2">
      <c r="A567" s="860" t="s">
        <v>4856</v>
      </c>
      <c r="B567" s="861" t="s">
        <v>4850</v>
      </c>
      <c r="C567" s="862" t="s">
        <v>14</v>
      </c>
      <c r="D567" s="863">
        <v>101.1</v>
      </c>
    </row>
    <row r="568" spans="1:11" x14ac:dyDescent="0.2">
      <c r="A568" s="856" t="s">
        <v>4857</v>
      </c>
      <c r="B568" s="857" t="s">
        <v>4852</v>
      </c>
      <c r="C568" s="858" t="s">
        <v>14</v>
      </c>
      <c r="D568" s="859">
        <v>23.06</v>
      </c>
    </row>
    <row r="569" spans="1:11" x14ac:dyDescent="0.2">
      <c r="A569" s="860" t="s">
        <v>4858</v>
      </c>
      <c r="B569" s="861" t="s">
        <v>4854</v>
      </c>
      <c r="C569" s="862" t="s">
        <v>14</v>
      </c>
      <c r="D569" s="863">
        <v>124.17</v>
      </c>
    </row>
    <row r="570" spans="1:11" x14ac:dyDescent="0.2">
      <c r="A570" s="1671" t="s">
        <v>4859</v>
      </c>
      <c r="B570" s="1672" t="s">
        <v>4259</v>
      </c>
      <c r="C570" s="1673"/>
      <c r="D570" s="1674"/>
    </row>
    <row r="571" spans="1:11" x14ac:dyDescent="0.2">
      <c r="A571" s="856" t="s">
        <v>4860</v>
      </c>
      <c r="B571" s="857" t="s">
        <v>4850</v>
      </c>
      <c r="C571" s="858" t="s">
        <v>14</v>
      </c>
      <c r="D571" s="859">
        <v>45.16</v>
      </c>
    </row>
    <row r="572" spans="1:11" x14ac:dyDescent="0.2">
      <c r="A572" s="860" t="s">
        <v>4861</v>
      </c>
      <c r="B572" s="861" t="s">
        <v>4852</v>
      </c>
      <c r="C572" s="862" t="s">
        <v>14</v>
      </c>
      <c r="D572" s="863">
        <v>12.74</v>
      </c>
    </row>
    <row r="573" spans="1:11" x14ac:dyDescent="0.2">
      <c r="A573" s="856" t="s">
        <v>4862</v>
      </c>
      <c r="B573" s="857" t="s">
        <v>4854</v>
      </c>
      <c r="C573" s="858" t="s">
        <v>14</v>
      </c>
      <c r="D573" s="859">
        <v>57.9</v>
      </c>
    </row>
    <row r="574" spans="1:11" x14ac:dyDescent="0.2">
      <c r="A574" s="852" t="s">
        <v>4863</v>
      </c>
      <c r="B574" s="853" t="s">
        <v>473</v>
      </c>
      <c r="C574" s="854"/>
      <c r="D574" s="855"/>
      <c r="E574" s="1693">
        <f>SUM(D575:D586)</f>
        <v>1435.38</v>
      </c>
      <c r="F574" s="1681"/>
      <c r="G574" s="1681"/>
      <c r="H574" s="1696" t="s">
        <v>4237</v>
      </c>
      <c r="I574" s="1681"/>
      <c r="J574" s="1681"/>
      <c r="K574" s="1681"/>
    </row>
    <row r="575" spans="1:11" x14ac:dyDescent="0.2">
      <c r="A575" s="1671" t="s">
        <v>4864</v>
      </c>
      <c r="B575" s="1672" t="s">
        <v>4245</v>
      </c>
      <c r="C575" s="1673"/>
      <c r="D575" s="1674"/>
      <c r="F575" s="1683" t="str">
        <f>B576</f>
        <v>REVESTIMENTO EXTERNO - PINTURA PARA FACHADA, COR BRANCA</v>
      </c>
      <c r="G575" s="1679">
        <f>SUMIF($B$575:$B$585, F575,$D$575:$D$585)</f>
        <v>104.00999999999999</v>
      </c>
    </row>
    <row r="576" spans="1:11" x14ac:dyDescent="0.2">
      <c r="A576" s="860" t="s">
        <v>4865</v>
      </c>
      <c r="B576" s="861" t="s">
        <v>4866</v>
      </c>
      <c r="C576" s="862" t="s">
        <v>14</v>
      </c>
      <c r="D576" s="863">
        <v>79.53</v>
      </c>
      <c r="F576" s="1683" t="str">
        <f t="shared" ref="F576:F577" si="29">B577</f>
        <v>REVESTIMENTO EXTERNO - PINTURA PARA FACHADA, COR CINZA</v>
      </c>
      <c r="G576" s="1679">
        <f t="shared" ref="G576:G577" si="30">SUMIF($B$575:$B$585, F576,$D$575:$D$585)</f>
        <v>867.13</v>
      </c>
    </row>
    <row r="577" spans="1:11" x14ac:dyDescent="0.2">
      <c r="A577" s="856" t="s">
        <v>4867</v>
      </c>
      <c r="B577" s="857" t="s">
        <v>4868</v>
      </c>
      <c r="C577" s="858" t="s">
        <v>14</v>
      </c>
      <c r="D577" s="859">
        <v>735.6</v>
      </c>
      <c r="F577" s="1683" t="str">
        <f t="shared" si="29"/>
        <v>REVESTIMENTO EXTERNO - PINTURA PARA FACHADA, DIVISA VIZINHO</v>
      </c>
      <c r="G577" s="1679">
        <f t="shared" si="30"/>
        <v>464.24</v>
      </c>
    </row>
    <row r="578" spans="1:11" ht="15" x14ac:dyDescent="0.2">
      <c r="A578" s="860" t="s">
        <v>4869</v>
      </c>
      <c r="B578" s="861" t="s">
        <v>4870</v>
      </c>
      <c r="C578" s="862" t="s">
        <v>14</v>
      </c>
      <c r="D578" s="863">
        <v>450.27</v>
      </c>
      <c r="E578" s="1686" t="s">
        <v>6907</v>
      </c>
      <c r="F578" s="1686" t="b">
        <f>EXACT(E574,G578)</f>
        <v>1</v>
      </c>
      <c r="G578" s="1686">
        <f>SUM(G575:G577)</f>
        <v>1435.38</v>
      </c>
    </row>
    <row r="579" spans="1:11" x14ac:dyDescent="0.2">
      <c r="A579" s="1671" t="s">
        <v>4871</v>
      </c>
      <c r="B579" s="1672" t="s">
        <v>4253</v>
      </c>
      <c r="C579" s="1673"/>
      <c r="D579" s="1674"/>
    </row>
    <row r="580" spans="1:11" x14ac:dyDescent="0.2">
      <c r="A580" s="856" t="s">
        <v>4872</v>
      </c>
      <c r="B580" s="857" t="s">
        <v>4866</v>
      </c>
      <c r="C580" s="858" t="s">
        <v>14</v>
      </c>
      <c r="D580" s="859">
        <v>12.82</v>
      </c>
    </row>
    <row r="581" spans="1:11" x14ac:dyDescent="0.2">
      <c r="A581" s="860" t="s">
        <v>4873</v>
      </c>
      <c r="B581" s="861" t="s">
        <v>4868</v>
      </c>
      <c r="C581" s="862" t="s">
        <v>14</v>
      </c>
      <c r="D581" s="863">
        <v>85.29</v>
      </c>
    </row>
    <row r="582" spans="1:11" x14ac:dyDescent="0.2">
      <c r="A582" s="856" t="s">
        <v>4874</v>
      </c>
      <c r="B582" s="857" t="s">
        <v>4870</v>
      </c>
      <c r="C582" s="858" t="s">
        <v>14</v>
      </c>
      <c r="D582" s="859">
        <v>13.97</v>
      </c>
    </row>
    <row r="583" spans="1:11" x14ac:dyDescent="0.2">
      <c r="A583" s="1671" t="s">
        <v>4875</v>
      </c>
      <c r="B583" s="1672" t="s">
        <v>4259</v>
      </c>
      <c r="C583" s="1673"/>
      <c r="D583" s="1674"/>
    </row>
    <row r="584" spans="1:11" x14ac:dyDescent="0.2">
      <c r="A584" s="860" t="s">
        <v>4876</v>
      </c>
      <c r="B584" s="861" t="s">
        <v>4866</v>
      </c>
      <c r="C584" s="862" t="s">
        <v>14</v>
      </c>
      <c r="D584" s="863">
        <v>11.66</v>
      </c>
    </row>
    <row r="585" spans="1:11" x14ac:dyDescent="0.2">
      <c r="A585" s="856" t="s">
        <v>4877</v>
      </c>
      <c r="B585" s="857" t="s">
        <v>4868</v>
      </c>
      <c r="C585" s="858" t="s">
        <v>14</v>
      </c>
      <c r="D585" s="859">
        <v>46.24</v>
      </c>
    </row>
    <row r="586" spans="1:11" x14ac:dyDescent="0.2">
      <c r="A586" s="852" t="s">
        <v>4878</v>
      </c>
      <c r="B586" s="853" t="s">
        <v>4879</v>
      </c>
      <c r="C586" s="854"/>
      <c r="D586" s="855"/>
      <c r="E586" s="1693">
        <f>SUM(D587:D608)</f>
        <v>5232.7499999999991</v>
      </c>
      <c r="F586" s="1681"/>
      <c r="G586" s="1681"/>
      <c r="H586" s="1696" t="s">
        <v>4237</v>
      </c>
      <c r="I586" s="1681"/>
      <c r="J586" s="1681"/>
      <c r="K586" s="1681"/>
    </row>
    <row r="587" spans="1:11" x14ac:dyDescent="0.2">
      <c r="A587" s="1671" t="s">
        <v>4880</v>
      </c>
      <c r="B587" s="1672" t="s">
        <v>4245</v>
      </c>
      <c r="C587" s="1673"/>
      <c r="D587" s="1674"/>
      <c r="F587" s="1683" t="s">
        <v>4882</v>
      </c>
      <c r="G587" s="1679">
        <f>SUMIF($B$588:$B$608, F587,$D$588:$D$608)</f>
        <v>1536.34</v>
      </c>
    </row>
    <row r="588" spans="1:11" x14ac:dyDescent="0.2">
      <c r="A588" s="860" t="s">
        <v>4881</v>
      </c>
      <c r="B588" s="861" t="s">
        <v>4882</v>
      </c>
      <c r="C588" s="862" t="s">
        <v>14</v>
      </c>
      <c r="D588" s="863">
        <v>1390.08</v>
      </c>
      <c r="F588" s="1683" t="s">
        <v>4884</v>
      </c>
      <c r="G588" s="1679">
        <f t="shared" ref="G588:G594" si="31">SUMIF($B$588:$B$608, F588,$D$588:$D$608)</f>
        <v>205.19</v>
      </c>
    </row>
    <row r="589" spans="1:11" x14ac:dyDescent="0.2">
      <c r="A589" s="856" t="s">
        <v>4883</v>
      </c>
      <c r="B589" s="857" t="s">
        <v>4884</v>
      </c>
      <c r="C589" s="858" t="s">
        <v>14</v>
      </c>
      <c r="D589" s="859">
        <v>169.39</v>
      </c>
      <c r="F589" s="1683" t="s">
        <v>4886</v>
      </c>
      <c r="G589" s="1679">
        <f t="shared" si="31"/>
        <v>1435.3700000000001</v>
      </c>
    </row>
    <row r="590" spans="1:11" x14ac:dyDescent="0.2">
      <c r="A590" s="860" t="s">
        <v>4885</v>
      </c>
      <c r="B590" s="861" t="s">
        <v>4886</v>
      </c>
      <c r="C590" s="862" t="s">
        <v>14</v>
      </c>
      <c r="D590" s="863">
        <v>1265.3900000000001</v>
      </c>
      <c r="F590" s="1683" t="s">
        <v>4888</v>
      </c>
      <c r="G590" s="1679">
        <f t="shared" si="31"/>
        <v>129.19999999999999</v>
      </c>
    </row>
    <row r="591" spans="1:11" x14ac:dyDescent="0.2">
      <c r="A591" s="856" t="s">
        <v>4887</v>
      </c>
      <c r="B591" s="857" t="s">
        <v>4888</v>
      </c>
      <c r="C591" s="858" t="s">
        <v>14</v>
      </c>
      <c r="D591" s="859">
        <v>125.71</v>
      </c>
      <c r="F591" s="1683" t="s">
        <v>4890</v>
      </c>
      <c r="G591" s="1679">
        <f t="shared" si="31"/>
        <v>1741.5500000000002</v>
      </c>
    </row>
    <row r="592" spans="1:11" x14ac:dyDescent="0.2">
      <c r="A592" s="860" t="s">
        <v>4889</v>
      </c>
      <c r="B592" s="861" t="s">
        <v>4890</v>
      </c>
      <c r="C592" s="862" t="s">
        <v>14</v>
      </c>
      <c r="D592" s="863">
        <v>1559.48</v>
      </c>
      <c r="F592" s="1683" t="s">
        <v>4892</v>
      </c>
      <c r="G592" s="1679">
        <f t="shared" si="31"/>
        <v>86.75</v>
      </c>
    </row>
    <row r="593" spans="1:7" x14ac:dyDescent="0.2">
      <c r="A593" s="856" t="s">
        <v>4891</v>
      </c>
      <c r="B593" s="857" t="s">
        <v>4892</v>
      </c>
      <c r="C593" s="858" t="s">
        <v>14</v>
      </c>
      <c r="D593" s="859">
        <v>84.02</v>
      </c>
      <c r="F593" s="1683" t="s">
        <v>4894</v>
      </c>
      <c r="G593" s="1679">
        <f t="shared" si="31"/>
        <v>8.14</v>
      </c>
    </row>
    <row r="594" spans="1:7" x14ac:dyDescent="0.2">
      <c r="A594" s="860" t="s">
        <v>4893</v>
      </c>
      <c r="B594" s="861" t="s">
        <v>4894</v>
      </c>
      <c r="C594" s="862" t="s">
        <v>14</v>
      </c>
      <c r="D594" s="863">
        <v>8.14</v>
      </c>
      <c r="F594" s="1683" t="s">
        <v>4896</v>
      </c>
      <c r="G594" s="1679">
        <f t="shared" si="31"/>
        <v>90.210000000000008</v>
      </c>
    </row>
    <row r="595" spans="1:7" ht="15" x14ac:dyDescent="0.2">
      <c r="A595" s="856" t="s">
        <v>4895</v>
      </c>
      <c r="B595" s="857" t="s">
        <v>4896</v>
      </c>
      <c r="C595" s="858" t="s">
        <v>14</v>
      </c>
      <c r="D595" s="859">
        <v>84.34</v>
      </c>
      <c r="E595" s="1686" t="s">
        <v>6907</v>
      </c>
      <c r="F595" s="1686" t="b">
        <f>EXACT(E586,G595)</f>
        <v>1</v>
      </c>
      <c r="G595" s="1686">
        <f>SUM(G587:G594)</f>
        <v>5232.75</v>
      </c>
    </row>
    <row r="596" spans="1:7" x14ac:dyDescent="0.2">
      <c r="A596" s="1671" t="s">
        <v>4897</v>
      </c>
      <c r="B596" s="1672" t="s">
        <v>4253</v>
      </c>
      <c r="C596" s="1673"/>
      <c r="D596" s="1674"/>
    </row>
    <row r="597" spans="1:7" x14ac:dyDescent="0.2">
      <c r="A597" s="860" t="s">
        <v>4898</v>
      </c>
      <c r="B597" s="861" t="s">
        <v>4882</v>
      </c>
      <c r="C597" s="862" t="s">
        <v>14</v>
      </c>
      <c r="D597" s="863">
        <v>101.1</v>
      </c>
    </row>
    <row r="598" spans="1:7" x14ac:dyDescent="0.2">
      <c r="A598" s="856" t="s">
        <v>4899</v>
      </c>
      <c r="B598" s="857" t="s">
        <v>4884</v>
      </c>
      <c r="C598" s="858" t="s">
        <v>14</v>
      </c>
      <c r="D598" s="859">
        <v>23.06</v>
      </c>
    </row>
    <row r="599" spans="1:7" x14ac:dyDescent="0.2">
      <c r="A599" s="860" t="s">
        <v>4900</v>
      </c>
      <c r="B599" s="861" t="s">
        <v>4886</v>
      </c>
      <c r="C599" s="862" t="s">
        <v>14</v>
      </c>
      <c r="D599" s="863">
        <v>112.08</v>
      </c>
    </row>
    <row r="600" spans="1:7" x14ac:dyDescent="0.2">
      <c r="A600" s="856" t="s">
        <v>4901</v>
      </c>
      <c r="B600" s="857" t="s">
        <v>4888</v>
      </c>
      <c r="C600" s="858" t="s">
        <v>14</v>
      </c>
      <c r="D600" s="859">
        <v>3.49</v>
      </c>
    </row>
    <row r="601" spans="1:7" x14ac:dyDescent="0.2">
      <c r="A601" s="860" t="s">
        <v>4902</v>
      </c>
      <c r="B601" s="861" t="s">
        <v>4890</v>
      </c>
      <c r="C601" s="862" t="s">
        <v>14</v>
      </c>
      <c r="D601" s="863">
        <v>124.17</v>
      </c>
    </row>
    <row r="602" spans="1:7" x14ac:dyDescent="0.2">
      <c r="A602" s="856" t="s">
        <v>4903</v>
      </c>
      <c r="B602" s="857" t="s">
        <v>4892</v>
      </c>
      <c r="C602" s="858" t="s">
        <v>14</v>
      </c>
      <c r="D602" s="859">
        <v>2.73</v>
      </c>
    </row>
    <row r="603" spans="1:7" x14ac:dyDescent="0.2">
      <c r="A603" s="860" t="s">
        <v>4904</v>
      </c>
      <c r="B603" s="861" t="s">
        <v>4896</v>
      </c>
      <c r="C603" s="862" t="s">
        <v>14</v>
      </c>
      <c r="D603" s="863">
        <v>5.87</v>
      </c>
    </row>
    <row r="604" spans="1:7" x14ac:dyDescent="0.2">
      <c r="A604" s="1671" t="s">
        <v>4905</v>
      </c>
      <c r="B604" s="1672" t="s">
        <v>4259</v>
      </c>
      <c r="C604" s="1673"/>
      <c r="D604" s="1674"/>
    </row>
    <row r="605" spans="1:7" x14ac:dyDescent="0.2">
      <c r="A605" s="856" t="s">
        <v>4906</v>
      </c>
      <c r="B605" s="857" t="s">
        <v>4882</v>
      </c>
      <c r="C605" s="858" t="s">
        <v>14</v>
      </c>
      <c r="D605" s="859">
        <v>45.16</v>
      </c>
    </row>
    <row r="606" spans="1:7" x14ac:dyDescent="0.2">
      <c r="A606" s="860" t="s">
        <v>4907</v>
      </c>
      <c r="B606" s="861" t="s">
        <v>4884</v>
      </c>
      <c r="C606" s="862" t="s">
        <v>14</v>
      </c>
      <c r="D606" s="863">
        <v>12.74</v>
      </c>
    </row>
    <row r="607" spans="1:7" x14ac:dyDescent="0.2">
      <c r="A607" s="856" t="s">
        <v>4908</v>
      </c>
      <c r="B607" s="857" t="s">
        <v>4886</v>
      </c>
      <c r="C607" s="858" t="s">
        <v>14</v>
      </c>
      <c r="D607" s="859">
        <v>57.9</v>
      </c>
    </row>
    <row r="608" spans="1:7" x14ac:dyDescent="0.2">
      <c r="A608" s="860" t="s">
        <v>4909</v>
      </c>
      <c r="B608" s="861" t="s">
        <v>4890</v>
      </c>
      <c r="C608" s="862" t="s">
        <v>14</v>
      </c>
      <c r="D608" s="863">
        <v>57.9</v>
      </c>
    </row>
    <row r="609" spans="1:11" x14ac:dyDescent="0.2">
      <c r="A609" s="852" t="s">
        <v>4910</v>
      </c>
      <c r="B609" s="853" t="s">
        <v>1104</v>
      </c>
      <c r="C609" s="854"/>
      <c r="D609" s="855"/>
      <c r="E609" s="1693">
        <f>SUM(D610:D611)</f>
        <v>112.04</v>
      </c>
      <c r="F609" s="1681"/>
      <c r="G609" s="1681"/>
      <c r="H609" s="1696" t="s">
        <v>4237</v>
      </c>
      <c r="I609" s="1681"/>
      <c r="J609" s="1681"/>
      <c r="K609" s="1681"/>
    </row>
    <row r="610" spans="1:11" x14ac:dyDescent="0.2">
      <c r="A610" s="1671" t="s">
        <v>4911</v>
      </c>
      <c r="B610" s="1672" t="s">
        <v>4253</v>
      </c>
      <c r="C610" s="1673"/>
      <c r="D610" s="1674"/>
      <c r="F610" s="1683" t="str">
        <f>B611</f>
        <v>REVESTIMENTO - BLOCO FULGET</v>
      </c>
      <c r="G610" s="1679">
        <f>SUMIF($B$610:$B$611, F610,$D$610:$D$611)</f>
        <v>112.04</v>
      </c>
    </row>
    <row r="611" spans="1:11" ht="15" x14ac:dyDescent="0.2">
      <c r="A611" s="856" t="s">
        <v>4912</v>
      </c>
      <c r="B611" s="857" t="s">
        <v>4568</v>
      </c>
      <c r="C611" s="858" t="s">
        <v>14</v>
      </c>
      <c r="D611" s="859">
        <v>112.04</v>
      </c>
      <c r="E611" s="1686" t="s">
        <v>6907</v>
      </c>
      <c r="F611" s="1686" t="b">
        <f>EXACT(E609,G611)</f>
        <v>1</v>
      </c>
      <c r="G611" s="1686">
        <f>SUM(G603:G610)</f>
        <v>112.04</v>
      </c>
    </row>
    <row r="612" spans="1:11" x14ac:dyDescent="0.2">
      <c r="A612" s="852" t="s">
        <v>4913</v>
      </c>
      <c r="B612" s="853" t="s">
        <v>482</v>
      </c>
      <c r="C612" s="854"/>
      <c r="D612" s="855"/>
      <c r="E612" s="1693">
        <f>SUM(D613:D616)</f>
        <v>221.84</v>
      </c>
      <c r="F612" s="1681"/>
      <c r="G612" s="1681"/>
      <c r="H612" s="1696" t="s">
        <v>4237</v>
      </c>
      <c r="I612" s="1681"/>
      <c r="J612" s="1681"/>
      <c r="K612" s="1681"/>
    </row>
    <row r="613" spans="1:11" x14ac:dyDescent="0.2">
      <c r="A613" s="1671" t="s">
        <v>4914</v>
      </c>
      <c r="B613" s="1672" t="s">
        <v>4245</v>
      </c>
      <c r="C613" s="1673"/>
      <c r="D613" s="1674"/>
      <c r="F613" s="1683" t="str">
        <f>B614</f>
        <v>REVESTIMENTO - GRAMA</v>
      </c>
      <c r="G613" s="1679">
        <f>SUMIF($B$613:$B$616, F613,$D$613:$D$616)</f>
        <v>221.84</v>
      </c>
    </row>
    <row r="614" spans="1:11" ht="15" x14ac:dyDescent="0.2">
      <c r="A614" s="860" t="s">
        <v>4915</v>
      </c>
      <c r="B614" s="861" t="s">
        <v>4916</v>
      </c>
      <c r="C614" s="862" t="s">
        <v>14</v>
      </c>
      <c r="D614" s="863">
        <v>208</v>
      </c>
      <c r="E614" s="1686" t="s">
        <v>6907</v>
      </c>
      <c r="F614" s="1686" t="b">
        <f>EXACT(E612,G614)</f>
        <v>1</v>
      </c>
      <c r="G614" s="1686">
        <f>SUM(G613)</f>
        <v>221.84</v>
      </c>
    </row>
    <row r="615" spans="1:11" x14ac:dyDescent="0.2">
      <c r="A615" s="1671" t="s">
        <v>4917</v>
      </c>
      <c r="B615" s="1672" t="s">
        <v>4253</v>
      </c>
      <c r="C615" s="1673"/>
      <c r="D615" s="1674"/>
    </row>
    <row r="616" spans="1:11" x14ac:dyDescent="0.2">
      <c r="A616" s="856" t="s">
        <v>4918</v>
      </c>
      <c r="B616" s="857" t="s">
        <v>4916</v>
      </c>
      <c r="C616" s="858" t="s">
        <v>14</v>
      </c>
      <c r="D616" s="859">
        <v>13.84</v>
      </c>
    </row>
    <row r="617" spans="1:11" x14ac:dyDescent="0.2">
      <c r="A617" s="852" t="s">
        <v>4919</v>
      </c>
      <c r="B617" s="853" t="s">
        <v>4920</v>
      </c>
      <c r="C617" s="854"/>
      <c r="D617" s="855"/>
      <c r="E617" s="1693">
        <f>SUM(D618:D623)</f>
        <v>103.47</v>
      </c>
      <c r="F617" s="1681"/>
      <c r="G617" s="1681"/>
      <c r="H617" s="1696" t="s">
        <v>4237</v>
      </c>
      <c r="I617" s="1681"/>
      <c r="J617" s="1681"/>
      <c r="K617" s="1681"/>
    </row>
    <row r="618" spans="1:11" x14ac:dyDescent="0.2">
      <c r="A618" s="1671" t="s">
        <v>4921</v>
      </c>
      <c r="B618" s="1672" t="s">
        <v>4245</v>
      </c>
      <c r="C618" s="1673"/>
      <c r="D618" s="1674"/>
      <c r="F618" s="1683" t="str">
        <f>B619</f>
        <v>FORRO EM MADEIRA</v>
      </c>
      <c r="G618" s="1679">
        <f>SUMIF($B$619:$B$623, F618,$D$619:$D$623)</f>
        <v>7.8</v>
      </c>
    </row>
    <row r="619" spans="1:11" x14ac:dyDescent="0.2">
      <c r="A619" s="860" t="s">
        <v>4922</v>
      </c>
      <c r="B619" s="861" t="s">
        <v>4923</v>
      </c>
      <c r="C619" s="862" t="s">
        <v>14</v>
      </c>
      <c r="D619" s="863">
        <v>7.8</v>
      </c>
      <c r="F619" s="1683" t="str">
        <f t="shared" ref="F619:F622" si="32">B620</f>
        <v>FORRO GENERICO - PISCINA AQUECIDA</v>
      </c>
      <c r="G619" s="1679">
        <f t="shared" ref="G619:G622" si="33">SUMIF($B$619:$B$623, F619,$D$619:$D$623)</f>
        <v>44.64</v>
      </c>
    </row>
    <row r="620" spans="1:11" x14ac:dyDescent="0.2">
      <c r="A620" s="856" t="s">
        <v>4924</v>
      </c>
      <c r="B620" s="857" t="s">
        <v>4440</v>
      </c>
      <c r="C620" s="858" t="s">
        <v>14</v>
      </c>
      <c r="D620" s="859">
        <v>44.64</v>
      </c>
      <c r="F620" s="1683" t="str">
        <f t="shared" si="32"/>
        <v>PERGOLADO 01</v>
      </c>
      <c r="G620" s="1679">
        <f t="shared" si="33"/>
        <v>17.13</v>
      </c>
    </row>
    <row r="621" spans="1:11" x14ac:dyDescent="0.2">
      <c r="A621" s="860" t="s">
        <v>4925</v>
      </c>
      <c r="B621" s="861" t="s">
        <v>4442</v>
      </c>
      <c r="C621" s="862" t="s">
        <v>14</v>
      </c>
      <c r="D621" s="863">
        <v>17.13</v>
      </c>
      <c r="F621" s="1683" t="str">
        <f t="shared" si="32"/>
        <v>PERGOLADO 02</v>
      </c>
      <c r="G621" s="1679">
        <f t="shared" si="33"/>
        <v>11.64</v>
      </c>
    </row>
    <row r="622" spans="1:11" x14ac:dyDescent="0.2">
      <c r="A622" s="856" t="s">
        <v>4926</v>
      </c>
      <c r="B622" s="857" t="s">
        <v>4444</v>
      </c>
      <c r="C622" s="858" t="s">
        <v>14</v>
      </c>
      <c r="D622" s="859">
        <v>11.64</v>
      </c>
      <c r="F622" s="1683" t="str">
        <f t="shared" si="32"/>
        <v>PERGOLADO 03</v>
      </c>
      <c r="G622" s="1679">
        <f t="shared" si="33"/>
        <v>22.26</v>
      </c>
    </row>
    <row r="623" spans="1:11" ht="15" x14ac:dyDescent="0.2">
      <c r="A623" s="860" t="s">
        <v>4927</v>
      </c>
      <c r="B623" s="861" t="s">
        <v>4446</v>
      </c>
      <c r="C623" s="862" t="s">
        <v>14</v>
      </c>
      <c r="D623" s="863">
        <v>22.26</v>
      </c>
      <c r="E623" s="1686" t="s">
        <v>6907</v>
      </c>
      <c r="F623" s="1686" t="b">
        <f>EXACT(E617,G623)</f>
        <v>1</v>
      </c>
      <c r="G623" s="1686">
        <f>SUM(G618:G622)</f>
        <v>103.47</v>
      </c>
    </row>
    <row r="624" spans="1:11" x14ac:dyDescent="0.2">
      <c r="A624" s="848" t="s">
        <v>695</v>
      </c>
      <c r="B624" s="1816" t="s">
        <v>4928</v>
      </c>
      <c r="C624" s="1817"/>
      <c r="D624" s="1817"/>
      <c r="E624" s="1817"/>
      <c r="F624" s="1817"/>
      <c r="G624" s="1817"/>
      <c r="H624" s="1817"/>
    </row>
    <row r="625" spans="1:11" x14ac:dyDescent="0.2">
      <c r="A625" s="852" t="s">
        <v>696</v>
      </c>
      <c r="B625" s="853" t="s">
        <v>420</v>
      </c>
      <c r="C625" s="854"/>
      <c r="D625" s="855"/>
      <c r="E625" s="1693">
        <f>SUM(D626:D652)</f>
        <v>1761.1300000000006</v>
      </c>
      <c r="F625" s="1681"/>
      <c r="G625" s="1681"/>
      <c r="H625" s="1696" t="s">
        <v>4928</v>
      </c>
      <c r="I625" s="1681"/>
      <c r="J625" s="1681"/>
      <c r="K625" s="1681"/>
    </row>
    <row r="626" spans="1:11" x14ac:dyDescent="0.2">
      <c r="A626" s="1671" t="s">
        <v>4929</v>
      </c>
      <c r="B626" s="1672" t="s">
        <v>4253</v>
      </c>
      <c r="C626" s="1673"/>
      <c r="D626" s="1674"/>
      <c r="F626" s="1683" t="s">
        <v>4247</v>
      </c>
      <c r="G626" s="1679">
        <f>SUMIF($B$626:$B$652, F626,$D$626:$D$652)</f>
        <v>276.75</v>
      </c>
    </row>
    <row r="627" spans="1:11" x14ac:dyDescent="0.2">
      <c r="A627" s="856" t="s">
        <v>4930</v>
      </c>
      <c r="B627" s="857" t="s">
        <v>4247</v>
      </c>
      <c r="C627" s="858" t="s">
        <v>14</v>
      </c>
      <c r="D627" s="859">
        <v>54.68</v>
      </c>
      <c r="F627" s="1683" t="s">
        <v>4241</v>
      </c>
      <c r="G627" s="1679">
        <f t="shared" ref="G627:G628" si="34">SUMIF($B$626:$B$652, F627,$D$626:$D$652)</f>
        <v>621.04999999999995</v>
      </c>
    </row>
    <row r="628" spans="1:11" x14ac:dyDescent="0.2">
      <c r="A628" s="860" t="s">
        <v>4931</v>
      </c>
      <c r="B628" s="861" t="s">
        <v>4241</v>
      </c>
      <c r="C628" s="862" t="s">
        <v>14</v>
      </c>
      <c r="D628" s="863">
        <v>124.21</v>
      </c>
      <c r="F628" s="1683" t="s">
        <v>4243</v>
      </c>
      <c r="G628" s="1679">
        <f t="shared" si="34"/>
        <v>858.78000000000009</v>
      </c>
    </row>
    <row r="629" spans="1:11" x14ac:dyDescent="0.2">
      <c r="A629" s="856" t="s">
        <v>4932</v>
      </c>
      <c r="B629" s="857" t="s">
        <v>4243</v>
      </c>
      <c r="C629" s="858" t="s">
        <v>14</v>
      </c>
      <c r="D629" s="859">
        <v>167.46</v>
      </c>
      <c r="F629" s="1683" t="s">
        <v>4934</v>
      </c>
      <c r="G629" s="1679">
        <f>SUMIF($B$626:$B$652, F629,$D$626:$D$652)</f>
        <v>4.55</v>
      </c>
    </row>
    <row r="630" spans="1:11" ht="15" x14ac:dyDescent="0.2">
      <c r="A630" s="860" t="s">
        <v>4933</v>
      </c>
      <c r="B630" s="861" t="s">
        <v>4934</v>
      </c>
      <c r="C630" s="862" t="s">
        <v>14</v>
      </c>
      <c r="D630" s="863">
        <v>0.91</v>
      </c>
      <c r="E630" s="1686" t="s">
        <v>6907</v>
      </c>
      <c r="F630" s="1686" t="b">
        <f>EXACT(E625,G630)</f>
        <v>1</v>
      </c>
      <c r="G630" s="1686">
        <f>SUM(G625:G629)</f>
        <v>1761.1299999999999</v>
      </c>
    </row>
    <row r="631" spans="1:11" x14ac:dyDescent="0.2">
      <c r="A631" s="1671" t="s">
        <v>4935</v>
      </c>
      <c r="B631" s="1672" t="s">
        <v>4259</v>
      </c>
      <c r="C631" s="1673"/>
      <c r="D631" s="1674"/>
      <c r="F631"/>
    </row>
    <row r="632" spans="1:11" x14ac:dyDescent="0.2">
      <c r="A632" s="856" t="s">
        <v>4936</v>
      </c>
      <c r="B632" s="857" t="s">
        <v>4247</v>
      </c>
      <c r="C632" s="858" t="s">
        <v>14</v>
      </c>
      <c r="D632" s="859">
        <v>54.68</v>
      </c>
      <c r="F632"/>
    </row>
    <row r="633" spans="1:11" x14ac:dyDescent="0.2">
      <c r="A633" s="860" t="s">
        <v>4937</v>
      </c>
      <c r="B633" s="861" t="s">
        <v>4241</v>
      </c>
      <c r="C633" s="862" t="s">
        <v>14</v>
      </c>
      <c r="D633" s="863">
        <v>124.21</v>
      </c>
      <c r="F633"/>
    </row>
    <row r="634" spans="1:11" x14ac:dyDescent="0.2">
      <c r="A634" s="856" t="s">
        <v>4938</v>
      </c>
      <c r="B634" s="857" t="s">
        <v>4243</v>
      </c>
      <c r="C634" s="858" t="s">
        <v>14</v>
      </c>
      <c r="D634" s="859">
        <v>167.46</v>
      </c>
      <c r="F634"/>
    </row>
    <row r="635" spans="1:11" x14ac:dyDescent="0.2">
      <c r="A635" s="860" t="s">
        <v>4939</v>
      </c>
      <c r="B635" s="861" t="s">
        <v>4934</v>
      </c>
      <c r="C635" s="862" t="s">
        <v>14</v>
      </c>
      <c r="D635" s="863">
        <v>0.91</v>
      </c>
    </row>
    <row r="636" spans="1:11" x14ac:dyDescent="0.2">
      <c r="A636" s="1671" t="s">
        <v>4940</v>
      </c>
      <c r="B636" s="1672" t="s">
        <v>4313</v>
      </c>
      <c r="C636" s="1673"/>
      <c r="D636" s="1674"/>
    </row>
    <row r="637" spans="1:11" x14ac:dyDescent="0.2">
      <c r="A637" s="856" t="s">
        <v>4941</v>
      </c>
      <c r="B637" s="857" t="s">
        <v>4247</v>
      </c>
      <c r="C637" s="858" t="s">
        <v>14</v>
      </c>
      <c r="D637" s="859">
        <v>54.68</v>
      </c>
    </row>
    <row r="638" spans="1:11" x14ac:dyDescent="0.2">
      <c r="A638" s="860" t="s">
        <v>4942</v>
      </c>
      <c r="B638" s="861" t="s">
        <v>4241</v>
      </c>
      <c r="C638" s="862" t="s">
        <v>14</v>
      </c>
      <c r="D638" s="863">
        <v>124.21</v>
      </c>
    </row>
    <row r="639" spans="1:11" x14ac:dyDescent="0.2">
      <c r="A639" s="856" t="s">
        <v>4943</v>
      </c>
      <c r="B639" s="857" t="s">
        <v>4243</v>
      </c>
      <c r="C639" s="858" t="s">
        <v>14</v>
      </c>
      <c r="D639" s="859">
        <v>167.46</v>
      </c>
    </row>
    <row r="640" spans="1:11" x14ac:dyDescent="0.2">
      <c r="A640" s="860" t="s">
        <v>4944</v>
      </c>
      <c r="B640" s="861" t="s">
        <v>4934</v>
      </c>
      <c r="C640" s="862" t="s">
        <v>14</v>
      </c>
      <c r="D640" s="863">
        <v>0.91</v>
      </c>
    </row>
    <row r="641" spans="1:11" x14ac:dyDescent="0.2">
      <c r="A641" s="1671" t="s">
        <v>4945</v>
      </c>
      <c r="B641" s="1672" t="s">
        <v>4946</v>
      </c>
      <c r="C641" s="1673"/>
      <c r="D641" s="1674"/>
    </row>
    <row r="642" spans="1:11" x14ac:dyDescent="0.2">
      <c r="A642" s="856" t="s">
        <v>4947</v>
      </c>
      <c r="B642" s="857" t="s">
        <v>4247</v>
      </c>
      <c r="C642" s="858" t="s">
        <v>14</v>
      </c>
      <c r="D642" s="859">
        <v>54.68</v>
      </c>
    </row>
    <row r="643" spans="1:11" x14ac:dyDescent="0.2">
      <c r="A643" s="860" t="s">
        <v>4948</v>
      </c>
      <c r="B643" s="861" t="s">
        <v>4241</v>
      </c>
      <c r="C643" s="862" t="s">
        <v>14</v>
      </c>
      <c r="D643" s="863">
        <v>124.21</v>
      </c>
    </row>
    <row r="644" spans="1:11" x14ac:dyDescent="0.2">
      <c r="A644" s="856" t="s">
        <v>4949</v>
      </c>
      <c r="B644" s="857" t="s">
        <v>4243</v>
      </c>
      <c r="C644" s="858" t="s">
        <v>14</v>
      </c>
      <c r="D644" s="859">
        <v>167.46</v>
      </c>
    </row>
    <row r="645" spans="1:11" x14ac:dyDescent="0.2">
      <c r="A645" s="860" t="s">
        <v>4950</v>
      </c>
      <c r="B645" s="861" t="s">
        <v>4934</v>
      </c>
      <c r="C645" s="862" t="s">
        <v>14</v>
      </c>
      <c r="D645" s="863">
        <v>0.91</v>
      </c>
    </row>
    <row r="646" spans="1:11" x14ac:dyDescent="0.2">
      <c r="A646" s="1671" t="s">
        <v>4951</v>
      </c>
      <c r="B646" s="1672" t="s">
        <v>4952</v>
      </c>
      <c r="C646" s="1673"/>
      <c r="D646" s="1674"/>
    </row>
    <row r="647" spans="1:11" x14ac:dyDescent="0.2">
      <c r="A647" s="856" t="s">
        <v>4953</v>
      </c>
      <c r="B647" s="857" t="s">
        <v>4247</v>
      </c>
      <c r="C647" s="858" t="s">
        <v>14</v>
      </c>
      <c r="D647" s="859">
        <v>58.03</v>
      </c>
    </row>
    <row r="648" spans="1:11" x14ac:dyDescent="0.2">
      <c r="A648" s="860" t="s">
        <v>4954</v>
      </c>
      <c r="B648" s="861" t="s">
        <v>4241</v>
      </c>
      <c r="C648" s="862" t="s">
        <v>14</v>
      </c>
      <c r="D648" s="863">
        <v>124.21</v>
      </c>
    </row>
    <row r="649" spans="1:11" x14ac:dyDescent="0.2">
      <c r="A649" s="856" t="s">
        <v>4955</v>
      </c>
      <c r="B649" s="857" t="s">
        <v>4243</v>
      </c>
      <c r="C649" s="858" t="s">
        <v>14</v>
      </c>
      <c r="D649" s="859">
        <v>167.46</v>
      </c>
    </row>
    <row r="650" spans="1:11" x14ac:dyDescent="0.2">
      <c r="A650" s="860" t="s">
        <v>4956</v>
      </c>
      <c r="B650" s="861" t="s">
        <v>4934</v>
      </c>
      <c r="C650" s="862" t="s">
        <v>14</v>
      </c>
      <c r="D650" s="863">
        <v>0.91</v>
      </c>
    </row>
    <row r="651" spans="1:11" x14ac:dyDescent="0.2">
      <c r="A651" s="1671" t="s">
        <v>4957</v>
      </c>
      <c r="B651" s="1672" t="s">
        <v>4958</v>
      </c>
      <c r="C651" s="1673"/>
      <c r="D651" s="1674"/>
    </row>
    <row r="652" spans="1:11" x14ac:dyDescent="0.2">
      <c r="A652" s="856" t="s">
        <v>4959</v>
      </c>
      <c r="B652" s="857" t="s">
        <v>4243</v>
      </c>
      <c r="C652" s="858" t="s">
        <v>14</v>
      </c>
      <c r="D652" s="859">
        <v>21.48</v>
      </c>
    </row>
    <row r="653" spans="1:11" x14ac:dyDescent="0.2">
      <c r="A653" s="852" t="s">
        <v>701</v>
      </c>
      <c r="B653" s="853" t="s">
        <v>1157</v>
      </c>
      <c r="C653" s="854"/>
      <c r="D653" s="855"/>
      <c r="E653" s="1693">
        <f>SUM(D654:D663)</f>
        <v>137.99</v>
      </c>
      <c r="F653" s="1681"/>
      <c r="G653" s="1681"/>
      <c r="H653" s="1696" t="s">
        <v>4928</v>
      </c>
      <c r="I653" s="1681"/>
      <c r="J653" s="1681"/>
      <c r="K653" s="1681"/>
    </row>
    <row r="654" spans="1:11" x14ac:dyDescent="0.2">
      <c r="A654" s="1671" t="s">
        <v>4960</v>
      </c>
      <c r="B654" s="1672" t="s">
        <v>4253</v>
      </c>
      <c r="C654" s="1673"/>
      <c r="D654" s="1674"/>
      <c r="F654" s="1683" t="str">
        <f>B655</f>
        <v>BLOCO ANTI-CHAMAS, 15 cm</v>
      </c>
      <c r="G654" s="1679">
        <f>SUMIF($B$654:$B$663, F654,$D$654:$D$663)</f>
        <v>137.99</v>
      </c>
    </row>
    <row r="655" spans="1:11" ht="15" x14ac:dyDescent="0.2">
      <c r="A655" s="860" t="s">
        <v>4961</v>
      </c>
      <c r="B655" s="861" t="s">
        <v>4263</v>
      </c>
      <c r="C655" s="862" t="s">
        <v>14</v>
      </c>
      <c r="D655" s="863">
        <v>27.38</v>
      </c>
      <c r="E655" s="1686" t="s">
        <v>6907</v>
      </c>
      <c r="F655" s="1686" t="b">
        <f>EXACT(E653,G655)</f>
        <v>1</v>
      </c>
      <c r="G655" s="1686">
        <f>SUM(G650:G654)</f>
        <v>137.99</v>
      </c>
    </row>
    <row r="656" spans="1:11" x14ac:dyDescent="0.2">
      <c r="A656" s="1671" t="s">
        <v>4962</v>
      </c>
      <c r="B656" s="1672" t="s">
        <v>4259</v>
      </c>
      <c r="C656" s="1673"/>
      <c r="D656" s="1674"/>
    </row>
    <row r="657" spans="1:11" x14ac:dyDescent="0.2">
      <c r="A657" s="856" t="s">
        <v>4963</v>
      </c>
      <c r="B657" s="857" t="s">
        <v>4263</v>
      </c>
      <c r="C657" s="858" t="s">
        <v>14</v>
      </c>
      <c r="D657" s="859">
        <v>27.38</v>
      </c>
    </row>
    <row r="658" spans="1:11" x14ac:dyDescent="0.2">
      <c r="A658" s="1671" t="s">
        <v>4964</v>
      </c>
      <c r="B658" s="1672" t="s">
        <v>4313</v>
      </c>
      <c r="C658" s="1673"/>
      <c r="D658" s="1674"/>
    </row>
    <row r="659" spans="1:11" x14ac:dyDescent="0.2">
      <c r="A659" s="860" t="s">
        <v>4965</v>
      </c>
      <c r="B659" s="861" t="s">
        <v>4263</v>
      </c>
      <c r="C659" s="862" t="s">
        <v>14</v>
      </c>
      <c r="D659" s="863">
        <v>27.38</v>
      </c>
    </row>
    <row r="660" spans="1:11" x14ac:dyDescent="0.2">
      <c r="A660" s="1671" t="s">
        <v>4966</v>
      </c>
      <c r="B660" s="1672" t="s">
        <v>4946</v>
      </c>
      <c r="C660" s="1673"/>
      <c r="D660" s="1674"/>
    </row>
    <row r="661" spans="1:11" x14ac:dyDescent="0.2">
      <c r="A661" s="856" t="s">
        <v>4967</v>
      </c>
      <c r="B661" s="857" t="s">
        <v>4263</v>
      </c>
      <c r="C661" s="858" t="s">
        <v>14</v>
      </c>
      <c r="D661" s="859">
        <v>27.38</v>
      </c>
    </row>
    <row r="662" spans="1:11" x14ac:dyDescent="0.2">
      <c r="A662" s="1671" t="s">
        <v>4968</v>
      </c>
      <c r="B662" s="1672" t="s">
        <v>4952</v>
      </c>
      <c r="C662" s="1673"/>
      <c r="D662" s="1674"/>
    </row>
    <row r="663" spans="1:11" x14ac:dyDescent="0.2">
      <c r="A663" s="860" t="s">
        <v>4969</v>
      </c>
      <c r="B663" s="861" t="s">
        <v>4263</v>
      </c>
      <c r="C663" s="862" t="s">
        <v>14</v>
      </c>
      <c r="D663" s="863">
        <v>28.47</v>
      </c>
    </row>
    <row r="664" spans="1:11" x14ac:dyDescent="0.2">
      <c r="A664" s="852" t="s">
        <v>703</v>
      </c>
      <c r="B664" s="853" t="s">
        <v>4266</v>
      </c>
      <c r="C664" s="854"/>
      <c r="D664" s="855"/>
      <c r="E664" s="1693">
        <f>SUM(D665:D674)</f>
        <v>155.25</v>
      </c>
      <c r="F664" s="1681"/>
      <c r="G664" s="1681"/>
      <c r="H664" s="1696" t="s">
        <v>4928</v>
      </c>
      <c r="I664" s="1681"/>
      <c r="J664" s="1681"/>
      <c r="K664" s="1681"/>
    </row>
    <row r="665" spans="1:11" x14ac:dyDescent="0.2">
      <c r="A665" s="1671" t="s">
        <v>4970</v>
      </c>
      <c r="B665" s="1672" t="s">
        <v>4253</v>
      </c>
      <c r="C665" s="1673"/>
      <c r="D665" s="1674"/>
      <c r="F665" s="1683" t="str">
        <f>B666</f>
        <v>DRYWALL MONTANTE 48 mm - LA DE VIDRO, OSSO</v>
      </c>
      <c r="G665" s="1679">
        <f ca="1">SUMIF($B$665:$B$691, F665,$D$665:$D$674)</f>
        <v>155.25</v>
      </c>
    </row>
    <row r="666" spans="1:11" ht="15" x14ac:dyDescent="0.2">
      <c r="A666" s="856" t="s">
        <v>4971</v>
      </c>
      <c r="B666" s="857" t="s">
        <v>4269</v>
      </c>
      <c r="C666" s="858" t="s">
        <v>14</v>
      </c>
      <c r="D666" s="859">
        <v>31.05</v>
      </c>
      <c r="E666" s="1686" t="s">
        <v>6907</v>
      </c>
      <c r="F666" s="1686" t="b">
        <f ca="1">EXACT(E664,G666)</f>
        <v>1</v>
      </c>
      <c r="G666" s="1686">
        <f ca="1">SUM(G661:G665)</f>
        <v>155.25</v>
      </c>
    </row>
    <row r="667" spans="1:11" x14ac:dyDescent="0.2">
      <c r="A667" s="1671" t="s">
        <v>4972</v>
      </c>
      <c r="B667" s="1672" t="s">
        <v>4259</v>
      </c>
      <c r="C667" s="1673"/>
      <c r="D667" s="1674"/>
    </row>
    <row r="668" spans="1:11" x14ac:dyDescent="0.2">
      <c r="A668" s="860" t="s">
        <v>4973</v>
      </c>
      <c r="B668" s="861" t="s">
        <v>4269</v>
      </c>
      <c r="C668" s="862" t="s">
        <v>14</v>
      </c>
      <c r="D668" s="863">
        <v>31.05</v>
      </c>
    </row>
    <row r="669" spans="1:11" x14ac:dyDescent="0.2">
      <c r="A669" s="1671" t="s">
        <v>4974</v>
      </c>
      <c r="B669" s="1672" t="s">
        <v>4313</v>
      </c>
      <c r="C669" s="1673"/>
      <c r="D669" s="1674"/>
    </row>
    <row r="670" spans="1:11" x14ac:dyDescent="0.2">
      <c r="A670" s="856" t="s">
        <v>4975</v>
      </c>
      <c r="B670" s="857" t="s">
        <v>4269</v>
      </c>
      <c r="C670" s="858" t="s">
        <v>14</v>
      </c>
      <c r="D670" s="859">
        <v>31.05</v>
      </c>
    </row>
    <row r="671" spans="1:11" x14ac:dyDescent="0.2">
      <c r="A671" s="1671" t="s">
        <v>4976</v>
      </c>
      <c r="B671" s="1672" t="s">
        <v>4946</v>
      </c>
      <c r="C671" s="1673"/>
      <c r="D671" s="1674"/>
    </row>
    <row r="672" spans="1:11" x14ac:dyDescent="0.2">
      <c r="A672" s="860" t="s">
        <v>4977</v>
      </c>
      <c r="B672" s="861" t="s">
        <v>4269</v>
      </c>
      <c r="C672" s="862" t="s">
        <v>14</v>
      </c>
      <c r="D672" s="863">
        <v>31.05</v>
      </c>
    </row>
    <row r="673" spans="1:11" x14ac:dyDescent="0.2">
      <c r="A673" s="1671" t="s">
        <v>4978</v>
      </c>
      <c r="B673" s="1672" t="s">
        <v>4952</v>
      </c>
      <c r="C673" s="1673"/>
      <c r="D673" s="1674"/>
    </row>
    <row r="674" spans="1:11" x14ac:dyDescent="0.2">
      <c r="A674" s="856" t="s">
        <v>4979</v>
      </c>
      <c r="B674" s="857" t="s">
        <v>4269</v>
      </c>
      <c r="C674" s="858" t="s">
        <v>14</v>
      </c>
      <c r="D674" s="859">
        <v>31.05</v>
      </c>
    </row>
    <row r="675" spans="1:11" x14ac:dyDescent="0.2">
      <c r="A675" s="852" t="s">
        <v>705</v>
      </c>
      <c r="B675" s="853" t="s">
        <v>1156</v>
      </c>
      <c r="C675" s="854"/>
      <c r="D675" s="855"/>
      <c r="E675" s="1693">
        <f>SUM(D676:D707)</f>
        <v>1256.24</v>
      </c>
      <c r="F675" s="1681"/>
      <c r="G675" s="1681"/>
      <c r="H675" s="1696" t="s">
        <v>4928</v>
      </c>
      <c r="I675" s="1681"/>
      <c r="J675" s="1681"/>
      <c r="K675" s="1681"/>
    </row>
    <row r="676" spans="1:11" x14ac:dyDescent="0.2">
      <c r="A676" s="1671" t="s">
        <v>4980</v>
      </c>
      <c r="B676" s="1672" t="s">
        <v>4253</v>
      </c>
      <c r="C676" s="1673"/>
      <c r="D676" s="1674"/>
      <c r="F676" s="1683" t="str">
        <f>B677</f>
        <v>ENCUNHAMENTO</v>
      </c>
      <c r="G676" s="1679">
        <f>SUMIF($B$677:$B$707, F676,$D$677:$D$707)</f>
        <v>949.83999999999992</v>
      </c>
    </row>
    <row r="677" spans="1:11" x14ac:dyDescent="0.2">
      <c r="A677" s="860" t="s">
        <v>4981</v>
      </c>
      <c r="B677" s="861" t="s">
        <v>1155</v>
      </c>
      <c r="C677" s="862" t="s">
        <v>3</v>
      </c>
      <c r="D677" s="863">
        <v>180</v>
      </c>
      <c r="F677" s="1683" t="str">
        <f>B679</f>
        <v xml:space="preserve">VERGA E CONTRAVERGA JANELA </v>
      </c>
      <c r="G677" s="1679">
        <f t="shared" ref="G677" si="35">SUMIF($B$677:$B$707, F677,$D$677:$D$707)</f>
        <v>140.5</v>
      </c>
    </row>
    <row r="678" spans="1:11" x14ac:dyDescent="0.2">
      <c r="A678" s="1675" t="s">
        <v>6515</v>
      </c>
      <c r="B678" s="1676" t="s">
        <v>4715</v>
      </c>
      <c r="C678" s="1677"/>
      <c r="D678" s="1678"/>
      <c r="F678" s="1683" t="str">
        <f>B681</f>
        <v xml:space="preserve">VERGA PORTA </v>
      </c>
      <c r="G678" s="1679">
        <f>SUMIF($B$677:$B$707, F678,$D$677:$D$707)</f>
        <v>165.9</v>
      </c>
    </row>
    <row r="679" spans="1:11" ht="15" x14ac:dyDescent="0.2">
      <c r="A679" s="856" t="s">
        <v>6516</v>
      </c>
      <c r="B679" s="857" t="s">
        <v>6383</v>
      </c>
      <c r="C679" s="858" t="s">
        <v>3</v>
      </c>
      <c r="D679" s="859">
        <v>28.1</v>
      </c>
      <c r="E679" s="1686" t="s">
        <v>6907</v>
      </c>
      <c r="F679" s="1686" t="b">
        <f>EXACT(E675,G679)</f>
        <v>1</v>
      </c>
      <c r="G679" s="1686">
        <f>SUM(G674:G678)</f>
        <v>1256.24</v>
      </c>
    </row>
    <row r="680" spans="1:11" x14ac:dyDescent="0.2">
      <c r="A680" s="1675" t="s">
        <v>6517</v>
      </c>
      <c r="B680" s="1676" t="s">
        <v>4703</v>
      </c>
      <c r="C680" s="1677"/>
      <c r="D680" s="1678"/>
    </row>
    <row r="681" spans="1:11" x14ac:dyDescent="0.2">
      <c r="A681" s="860" t="s">
        <v>6518</v>
      </c>
      <c r="B681" s="861" t="s">
        <v>6380</v>
      </c>
      <c r="C681" s="862" t="s">
        <v>3</v>
      </c>
      <c r="D681" s="863">
        <v>33.18</v>
      </c>
    </row>
    <row r="682" spans="1:11" x14ac:dyDescent="0.2">
      <c r="A682" s="1671" t="s">
        <v>4982</v>
      </c>
      <c r="B682" s="1672" t="s">
        <v>4259</v>
      </c>
      <c r="C682" s="1673"/>
      <c r="D682" s="1674"/>
    </row>
    <row r="683" spans="1:11" x14ac:dyDescent="0.2">
      <c r="A683" s="856" t="s">
        <v>4983</v>
      </c>
      <c r="B683" s="857" t="s">
        <v>1155</v>
      </c>
      <c r="C683" s="858" t="s">
        <v>3</v>
      </c>
      <c r="D683" s="859">
        <v>180</v>
      </c>
    </row>
    <row r="684" spans="1:11" x14ac:dyDescent="0.2">
      <c r="A684" s="1675" t="s">
        <v>6519</v>
      </c>
      <c r="B684" s="1676" t="s">
        <v>4715</v>
      </c>
      <c r="C684" s="1677"/>
      <c r="D684" s="1678"/>
    </row>
    <row r="685" spans="1:11" x14ac:dyDescent="0.2">
      <c r="A685" s="860" t="s">
        <v>6520</v>
      </c>
      <c r="B685" s="861" t="s">
        <v>6383</v>
      </c>
      <c r="C685" s="862" t="s">
        <v>3</v>
      </c>
      <c r="D685" s="863">
        <v>28.1</v>
      </c>
    </row>
    <row r="686" spans="1:11" x14ac:dyDescent="0.2">
      <c r="A686" s="1675" t="s">
        <v>6521</v>
      </c>
      <c r="B686" s="1676" t="s">
        <v>4703</v>
      </c>
      <c r="C686" s="1677"/>
      <c r="D686" s="1678"/>
    </row>
    <row r="687" spans="1:11" x14ac:dyDescent="0.2">
      <c r="A687" s="856" t="s">
        <v>6522</v>
      </c>
      <c r="B687" s="857" t="s">
        <v>6380</v>
      </c>
      <c r="C687" s="858" t="s">
        <v>3</v>
      </c>
      <c r="D687" s="859">
        <v>33.18</v>
      </c>
    </row>
    <row r="688" spans="1:11" x14ac:dyDescent="0.2">
      <c r="A688" s="1671" t="s">
        <v>4984</v>
      </c>
      <c r="B688" s="1672" t="s">
        <v>4313</v>
      </c>
      <c r="C688" s="1673"/>
      <c r="D688" s="1674"/>
    </row>
    <row r="689" spans="1:4" x14ac:dyDescent="0.2">
      <c r="A689" s="860" t="s">
        <v>4985</v>
      </c>
      <c r="B689" s="861" t="s">
        <v>1155</v>
      </c>
      <c r="C689" s="862" t="s">
        <v>3</v>
      </c>
      <c r="D689" s="863">
        <v>180</v>
      </c>
    </row>
    <row r="690" spans="1:4" x14ac:dyDescent="0.2">
      <c r="A690" s="1675" t="s">
        <v>6523</v>
      </c>
      <c r="B690" s="1676" t="s">
        <v>4715</v>
      </c>
      <c r="C690" s="1677"/>
      <c r="D690" s="1678"/>
    </row>
    <row r="691" spans="1:4" x14ac:dyDescent="0.2">
      <c r="A691" s="856" t="s">
        <v>6524</v>
      </c>
      <c r="B691" s="857" t="s">
        <v>6383</v>
      </c>
      <c r="C691" s="858" t="s">
        <v>3</v>
      </c>
      <c r="D691" s="859">
        <v>28.1</v>
      </c>
    </row>
    <row r="692" spans="1:4" x14ac:dyDescent="0.2">
      <c r="A692" s="1675" t="s">
        <v>6525</v>
      </c>
      <c r="B692" s="1676" t="s">
        <v>4703</v>
      </c>
      <c r="C692" s="1677"/>
      <c r="D692" s="1678"/>
    </row>
    <row r="693" spans="1:4" x14ac:dyDescent="0.2">
      <c r="A693" s="860" t="s">
        <v>6526</v>
      </c>
      <c r="B693" s="861" t="s">
        <v>6380</v>
      </c>
      <c r="C693" s="862" t="s">
        <v>3</v>
      </c>
      <c r="D693" s="863">
        <v>33.18</v>
      </c>
    </row>
    <row r="694" spans="1:4" x14ac:dyDescent="0.2">
      <c r="A694" s="1671" t="s">
        <v>4986</v>
      </c>
      <c r="B694" s="1672" t="s">
        <v>4946</v>
      </c>
      <c r="C694" s="1673"/>
      <c r="D694" s="1674"/>
    </row>
    <row r="695" spans="1:4" x14ac:dyDescent="0.2">
      <c r="A695" s="856" t="s">
        <v>4987</v>
      </c>
      <c r="B695" s="857" t="s">
        <v>1155</v>
      </c>
      <c r="C695" s="858" t="s">
        <v>3</v>
      </c>
      <c r="D695" s="859">
        <v>180</v>
      </c>
    </row>
    <row r="696" spans="1:4" x14ac:dyDescent="0.2">
      <c r="A696" s="1675" t="s">
        <v>6527</v>
      </c>
      <c r="B696" s="1676" t="s">
        <v>4715</v>
      </c>
      <c r="C696" s="1677"/>
      <c r="D696" s="1678"/>
    </row>
    <row r="697" spans="1:4" x14ac:dyDescent="0.2">
      <c r="A697" s="860" t="s">
        <v>6528</v>
      </c>
      <c r="B697" s="861" t="s">
        <v>6383</v>
      </c>
      <c r="C697" s="862" t="s">
        <v>3</v>
      </c>
      <c r="D697" s="863">
        <v>28.1</v>
      </c>
    </row>
    <row r="698" spans="1:4" x14ac:dyDescent="0.2">
      <c r="A698" s="1675" t="s">
        <v>6529</v>
      </c>
      <c r="B698" s="1676" t="s">
        <v>4703</v>
      </c>
      <c r="C698" s="1677"/>
      <c r="D698" s="1678"/>
    </row>
    <row r="699" spans="1:4" x14ac:dyDescent="0.2">
      <c r="A699" s="856" t="s">
        <v>6530</v>
      </c>
      <c r="B699" s="857" t="s">
        <v>6380</v>
      </c>
      <c r="C699" s="858" t="s">
        <v>3</v>
      </c>
      <c r="D699" s="859">
        <v>33.18</v>
      </c>
    </row>
    <row r="700" spans="1:4" x14ac:dyDescent="0.2">
      <c r="A700" s="1671" t="s">
        <v>4988</v>
      </c>
      <c r="B700" s="1672" t="s">
        <v>4952</v>
      </c>
      <c r="C700" s="1673"/>
      <c r="D700" s="1674"/>
    </row>
    <row r="701" spans="1:4" x14ac:dyDescent="0.2">
      <c r="A701" s="860" t="s">
        <v>4989</v>
      </c>
      <c r="B701" s="861" t="s">
        <v>1155</v>
      </c>
      <c r="C701" s="862" t="s">
        <v>3</v>
      </c>
      <c r="D701" s="863">
        <v>178.65</v>
      </c>
    </row>
    <row r="702" spans="1:4" x14ac:dyDescent="0.2">
      <c r="A702" s="1675" t="s">
        <v>6531</v>
      </c>
      <c r="B702" s="1676" t="s">
        <v>4715</v>
      </c>
      <c r="C702" s="1677"/>
      <c r="D702" s="1678"/>
    </row>
    <row r="703" spans="1:4" x14ac:dyDescent="0.2">
      <c r="A703" s="856" t="s">
        <v>6532</v>
      </c>
      <c r="B703" s="857" t="s">
        <v>6383</v>
      </c>
      <c r="C703" s="858" t="s">
        <v>3</v>
      </c>
      <c r="D703" s="859">
        <v>28.1</v>
      </c>
    </row>
    <row r="704" spans="1:4" x14ac:dyDescent="0.2">
      <c r="A704" s="1675" t="s">
        <v>6533</v>
      </c>
      <c r="B704" s="1676" t="s">
        <v>4703</v>
      </c>
      <c r="C704" s="1677"/>
      <c r="D704" s="1678"/>
    </row>
    <row r="705" spans="1:11" x14ac:dyDescent="0.2">
      <c r="A705" s="860" t="s">
        <v>6534</v>
      </c>
      <c r="B705" s="861" t="s">
        <v>6380</v>
      </c>
      <c r="C705" s="862" t="s">
        <v>3</v>
      </c>
      <c r="D705" s="863">
        <v>33.18</v>
      </c>
    </row>
    <row r="706" spans="1:11" x14ac:dyDescent="0.2">
      <c r="A706" s="1671" t="s">
        <v>4990</v>
      </c>
      <c r="B706" s="1672" t="s">
        <v>4958</v>
      </c>
      <c r="C706" s="1673"/>
      <c r="D706" s="1674"/>
    </row>
    <row r="707" spans="1:11" x14ac:dyDescent="0.2">
      <c r="A707" s="856" t="s">
        <v>4991</v>
      </c>
      <c r="B707" s="857" t="s">
        <v>1155</v>
      </c>
      <c r="C707" s="858" t="s">
        <v>3</v>
      </c>
      <c r="D707" s="859">
        <v>51.19</v>
      </c>
    </row>
    <row r="708" spans="1:11" x14ac:dyDescent="0.2">
      <c r="A708" s="852" t="s">
        <v>707</v>
      </c>
      <c r="B708" s="853" t="s">
        <v>4279</v>
      </c>
      <c r="C708" s="854"/>
      <c r="D708" s="855"/>
      <c r="E708" s="1693">
        <f>SUM(D709:D730)</f>
        <v>1913.7299999999998</v>
      </c>
      <c r="F708" s="1681"/>
      <c r="G708" s="1681"/>
      <c r="H708" s="1696" t="s">
        <v>4928</v>
      </c>
      <c r="I708" s="1681"/>
      <c r="J708" s="1681"/>
      <c r="K708" s="1681"/>
    </row>
    <row r="709" spans="1:11" x14ac:dyDescent="0.2">
      <c r="A709" s="1671" t="s">
        <v>4992</v>
      </c>
      <c r="B709" s="1672" t="s">
        <v>4253</v>
      </c>
      <c r="C709" s="1673"/>
      <c r="D709" s="1674"/>
      <c r="F709" s="1683" t="str">
        <f>B710</f>
        <v>MÃO DE OBRA -  BLOCO ANTI-CHAMAS</v>
      </c>
      <c r="G709" s="1679">
        <f>SUMIF($B$709:$B$730, F709,$D$709:$D$730)</f>
        <v>137.99</v>
      </c>
    </row>
    <row r="710" spans="1:11" x14ac:dyDescent="0.2">
      <c r="A710" s="860" t="s">
        <v>4993</v>
      </c>
      <c r="B710" s="861" t="s">
        <v>4282</v>
      </c>
      <c r="C710" s="862" t="s">
        <v>14</v>
      </c>
      <c r="D710" s="863">
        <v>27.38</v>
      </c>
      <c r="F710" s="1683" t="str">
        <f t="shared" ref="F710:F711" si="36">B711</f>
        <v>MÃO DE OBRA -  BLOCO CERAMICO</v>
      </c>
      <c r="G710" s="1679">
        <f t="shared" ref="G710:G711" si="37">SUMIF($B$709:$B$730, F710,$D$709:$D$730)</f>
        <v>1756.54</v>
      </c>
    </row>
    <row r="711" spans="1:11" x14ac:dyDescent="0.2">
      <c r="A711" s="856" t="s">
        <v>4994</v>
      </c>
      <c r="B711" s="857" t="s">
        <v>4284</v>
      </c>
      <c r="C711" s="858" t="s">
        <v>14</v>
      </c>
      <c r="D711" s="859">
        <v>346.34</v>
      </c>
      <c r="F711" s="1683" t="str">
        <f t="shared" si="36"/>
        <v>MÃO DE OBRA -  BLOCO REFRATARIO</v>
      </c>
      <c r="G711" s="1679">
        <f t="shared" si="37"/>
        <v>19.2</v>
      </c>
    </row>
    <row r="712" spans="1:11" ht="15" x14ac:dyDescent="0.2">
      <c r="A712" s="860" t="s">
        <v>4995</v>
      </c>
      <c r="B712" s="861" t="s">
        <v>4289</v>
      </c>
      <c r="C712" s="862" t="s">
        <v>14</v>
      </c>
      <c r="D712" s="863">
        <v>3.84</v>
      </c>
      <c r="E712" s="1686" t="s">
        <v>6907</v>
      </c>
      <c r="F712" s="1686" t="b">
        <f>EXACT(E708,G712)</f>
        <v>1</v>
      </c>
      <c r="G712" s="1686">
        <f>SUM(G708:G711)</f>
        <v>1913.73</v>
      </c>
    </row>
    <row r="713" spans="1:11" x14ac:dyDescent="0.2">
      <c r="A713" s="1671" t="s">
        <v>4996</v>
      </c>
      <c r="B713" s="1672" t="s">
        <v>4259</v>
      </c>
      <c r="C713" s="1673"/>
      <c r="D713" s="1674"/>
    </row>
    <row r="714" spans="1:11" x14ac:dyDescent="0.2">
      <c r="A714" s="856" t="s">
        <v>4997</v>
      </c>
      <c r="B714" s="857" t="s">
        <v>4282</v>
      </c>
      <c r="C714" s="858" t="s">
        <v>14</v>
      </c>
      <c r="D714" s="859">
        <v>27.38</v>
      </c>
    </row>
    <row r="715" spans="1:11" x14ac:dyDescent="0.2">
      <c r="A715" s="860" t="s">
        <v>4998</v>
      </c>
      <c r="B715" s="861" t="s">
        <v>4284</v>
      </c>
      <c r="C715" s="862" t="s">
        <v>14</v>
      </c>
      <c r="D715" s="863">
        <v>346.34</v>
      </c>
    </row>
    <row r="716" spans="1:11" x14ac:dyDescent="0.2">
      <c r="A716" s="856" t="s">
        <v>4999</v>
      </c>
      <c r="B716" s="857" t="s">
        <v>4289</v>
      </c>
      <c r="C716" s="858" t="s">
        <v>14</v>
      </c>
      <c r="D716" s="859">
        <v>3.84</v>
      </c>
    </row>
    <row r="717" spans="1:11" x14ac:dyDescent="0.2">
      <c r="A717" s="1671" t="s">
        <v>5000</v>
      </c>
      <c r="B717" s="1672" t="s">
        <v>4313</v>
      </c>
      <c r="C717" s="1673"/>
      <c r="D717" s="1674"/>
    </row>
    <row r="718" spans="1:11" x14ac:dyDescent="0.2">
      <c r="A718" s="860" t="s">
        <v>5001</v>
      </c>
      <c r="B718" s="861" t="s">
        <v>4282</v>
      </c>
      <c r="C718" s="862" t="s">
        <v>14</v>
      </c>
      <c r="D718" s="863">
        <v>27.38</v>
      </c>
    </row>
    <row r="719" spans="1:11" x14ac:dyDescent="0.2">
      <c r="A719" s="856" t="s">
        <v>5002</v>
      </c>
      <c r="B719" s="857" t="s">
        <v>4284</v>
      </c>
      <c r="C719" s="858" t="s">
        <v>14</v>
      </c>
      <c r="D719" s="859">
        <v>346.34</v>
      </c>
    </row>
    <row r="720" spans="1:11" x14ac:dyDescent="0.2">
      <c r="A720" s="860" t="s">
        <v>5003</v>
      </c>
      <c r="B720" s="861" t="s">
        <v>4289</v>
      </c>
      <c r="C720" s="862" t="s">
        <v>14</v>
      </c>
      <c r="D720" s="863">
        <v>3.84</v>
      </c>
    </row>
    <row r="721" spans="1:11" x14ac:dyDescent="0.2">
      <c r="A721" s="1671" t="s">
        <v>5004</v>
      </c>
      <c r="B721" s="1672" t="s">
        <v>4946</v>
      </c>
      <c r="C721" s="1673"/>
      <c r="D721" s="1674"/>
    </row>
    <row r="722" spans="1:11" x14ac:dyDescent="0.2">
      <c r="A722" s="856" t="s">
        <v>5005</v>
      </c>
      <c r="B722" s="857" t="s">
        <v>4282</v>
      </c>
      <c r="C722" s="858" t="s">
        <v>14</v>
      </c>
      <c r="D722" s="859">
        <v>27.38</v>
      </c>
    </row>
    <row r="723" spans="1:11" x14ac:dyDescent="0.2">
      <c r="A723" s="860" t="s">
        <v>5006</v>
      </c>
      <c r="B723" s="861" t="s">
        <v>4284</v>
      </c>
      <c r="C723" s="862" t="s">
        <v>14</v>
      </c>
      <c r="D723" s="863">
        <v>346.34</v>
      </c>
    </row>
    <row r="724" spans="1:11" x14ac:dyDescent="0.2">
      <c r="A724" s="856" t="s">
        <v>5007</v>
      </c>
      <c r="B724" s="857" t="s">
        <v>4289</v>
      </c>
      <c r="C724" s="858" t="s">
        <v>14</v>
      </c>
      <c r="D724" s="859">
        <v>3.84</v>
      </c>
    </row>
    <row r="725" spans="1:11" x14ac:dyDescent="0.2">
      <c r="A725" s="1671" t="s">
        <v>5008</v>
      </c>
      <c r="B725" s="1672" t="s">
        <v>4952</v>
      </c>
      <c r="C725" s="1673"/>
      <c r="D725" s="1674"/>
    </row>
    <row r="726" spans="1:11" x14ac:dyDescent="0.2">
      <c r="A726" s="860" t="s">
        <v>5009</v>
      </c>
      <c r="B726" s="861" t="s">
        <v>4282</v>
      </c>
      <c r="C726" s="862" t="s">
        <v>14</v>
      </c>
      <c r="D726" s="863">
        <v>28.47</v>
      </c>
    </row>
    <row r="727" spans="1:11" x14ac:dyDescent="0.2">
      <c r="A727" s="856" t="s">
        <v>5010</v>
      </c>
      <c r="B727" s="857" t="s">
        <v>4284</v>
      </c>
      <c r="C727" s="858" t="s">
        <v>14</v>
      </c>
      <c r="D727" s="859">
        <v>349.7</v>
      </c>
    </row>
    <row r="728" spans="1:11" x14ac:dyDescent="0.2">
      <c r="A728" s="860" t="s">
        <v>5011</v>
      </c>
      <c r="B728" s="861" t="s">
        <v>4289</v>
      </c>
      <c r="C728" s="862" t="s">
        <v>14</v>
      </c>
      <c r="D728" s="863">
        <v>3.84</v>
      </c>
    </row>
    <row r="729" spans="1:11" x14ac:dyDescent="0.2">
      <c r="A729" s="1671" t="s">
        <v>5012</v>
      </c>
      <c r="B729" s="1672" t="s">
        <v>4958</v>
      </c>
      <c r="C729" s="1673"/>
      <c r="D729" s="1674"/>
    </row>
    <row r="730" spans="1:11" x14ac:dyDescent="0.2">
      <c r="A730" s="856" t="s">
        <v>5013</v>
      </c>
      <c r="B730" s="857" t="s">
        <v>4284</v>
      </c>
      <c r="C730" s="858" t="s">
        <v>14</v>
      </c>
      <c r="D730" s="859">
        <v>21.48</v>
      </c>
    </row>
    <row r="731" spans="1:11" x14ac:dyDescent="0.2">
      <c r="A731" s="852" t="s">
        <v>709</v>
      </c>
      <c r="B731" s="853" t="s">
        <v>423</v>
      </c>
      <c r="C731" s="854"/>
      <c r="D731" s="855"/>
      <c r="E731" s="1693">
        <f>SUM(D732:D744)</f>
        <v>610.44000000000005</v>
      </c>
      <c r="F731" s="1681"/>
      <c r="G731" s="1681"/>
      <c r="H731" s="1696" t="s">
        <v>4928</v>
      </c>
      <c r="I731" s="1681"/>
      <c r="J731" s="1681"/>
      <c r="K731" s="1681"/>
    </row>
    <row r="732" spans="1:11" x14ac:dyDescent="0.2">
      <c r="A732" s="1671" t="s">
        <v>5014</v>
      </c>
      <c r="B732" s="1672" t="s">
        <v>4253</v>
      </c>
      <c r="C732" s="1673"/>
      <c r="D732" s="1674"/>
      <c r="F732" s="1683" t="str">
        <f>B743</f>
        <v>PROTEÇAO MECANICA</v>
      </c>
      <c r="G732" s="1679">
        <f>SUMIF($B$732:$B$744, F732,$D$732:$D$744)</f>
        <v>13.73</v>
      </c>
    </row>
    <row r="733" spans="1:11" x14ac:dyDescent="0.2">
      <c r="A733" s="860" t="s">
        <v>5015</v>
      </c>
      <c r="B733" s="861" t="s">
        <v>1151</v>
      </c>
      <c r="C733" s="862" t="s">
        <v>14</v>
      </c>
      <c r="D733" s="863">
        <v>65.87</v>
      </c>
      <c r="F733" s="1683" t="str">
        <f>B744</f>
        <v>REGULARIZAÇAO</v>
      </c>
      <c r="G733" s="1679">
        <f>SUMIF($B$732:$B$744, F733,$D$732:$D$744)</f>
        <v>596.71</v>
      </c>
    </row>
    <row r="734" spans="1:11" ht="15" x14ac:dyDescent="0.2">
      <c r="A734" s="1671" t="s">
        <v>5016</v>
      </c>
      <c r="B734" s="1672" t="s">
        <v>4259</v>
      </c>
      <c r="C734" s="1673"/>
      <c r="D734" s="1674"/>
      <c r="E734" s="1686" t="s">
        <v>6907</v>
      </c>
      <c r="F734" s="1686" t="b">
        <f>EXACT(E731,G734)</f>
        <v>1</v>
      </c>
      <c r="G734" s="1686">
        <f>SUM(G730:G733)</f>
        <v>610.44000000000005</v>
      </c>
    </row>
    <row r="735" spans="1:11" x14ac:dyDescent="0.2">
      <c r="A735" s="856" t="s">
        <v>5017</v>
      </c>
      <c r="B735" s="857" t="s">
        <v>1151</v>
      </c>
      <c r="C735" s="858" t="s">
        <v>14</v>
      </c>
      <c r="D735" s="859">
        <v>65.87</v>
      </c>
    </row>
    <row r="736" spans="1:11" x14ac:dyDescent="0.2">
      <c r="A736" s="1671" t="s">
        <v>5018</v>
      </c>
      <c r="B736" s="1672" t="s">
        <v>4313</v>
      </c>
      <c r="C736" s="1673"/>
      <c r="D736" s="1674"/>
    </row>
    <row r="737" spans="1:11" x14ac:dyDescent="0.2">
      <c r="A737" s="860" t="s">
        <v>5019</v>
      </c>
      <c r="B737" s="861" t="s">
        <v>1151</v>
      </c>
      <c r="C737" s="862" t="s">
        <v>14</v>
      </c>
      <c r="D737" s="863">
        <v>65.87</v>
      </c>
    </row>
    <row r="738" spans="1:11" x14ac:dyDescent="0.2">
      <c r="A738" s="1671" t="s">
        <v>5020</v>
      </c>
      <c r="B738" s="1672" t="s">
        <v>4946</v>
      </c>
      <c r="C738" s="1673"/>
      <c r="D738" s="1674"/>
    </row>
    <row r="739" spans="1:11" x14ac:dyDescent="0.2">
      <c r="A739" s="856" t="s">
        <v>5021</v>
      </c>
      <c r="B739" s="857" t="s">
        <v>1151</v>
      </c>
      <c r="C739" s="858" t="s">
        <v>14</v>
      </c>
      <c r="D739" s="859">
        <v>65.87</v>
      </c>
    </row>
    <row r="740" spans="1:11" x14ac:dyDescent="0.2">
      <c r="A740" s="1671" t="s">
        <v>5022</v>
      </c>
      <c r="B740" s="1672" t="s">
        <v>4952</v>
      </c>
      <c r="C740" s="1673"/>
      <c r="D740" s="1674"/>
    </row>
    <row r="741" spans="1:11" x14ac:dyDescent="0.2">
      <c r="A741" s="860" t="s">
        <v>5023</v>
      </c>
      <c r="B741" s="861" t="s">
        <v>1151</v>
      </c>
      <c r="C741" s="862" t="s">
        <v>14</v>
      </c>
      <c r="D741" s="863">
        <v>65.87</v>
      </c>
    </row>
    <row r="742" spans="1:11" x14ac:dyDescent="0.2">
      <c r="A742" s="1671" t="s">
        <v>5024</v>
      </c>
      <c r="B742" s="1672" t="s">
        <v>4958</v>
      </c>
      <c r="C742" s="1673"/>
      <c r="D742" s="1674"/>
    </row>
    <row r="743" spans="1:11" x14ac:dyDescent="0.2">
      <c r="A743" s="856" t="s">
        <v>5025</v>
      </c>
      <c r="B743" s="857" t="s">
        <v>1152</v>
      </c>
      <c r="C743" s="858" t="s">
        <v>14</v>
      </c>
      <c r="D743" s="859">
        <v>13.73</v>
      </c>
    </row>
    <row r="744" spans="1:11" x14ac:dyDescent="0.2">
      <c r="A744" s="860" t="s">
        <v>5026</v>
      </c>
      <c r="B744" s="861" t="s">
        <v>1151</v>
      </c>
      <c r="C744" s="862" t="s">
        <v>14</v>
      </c>
      <c r="D744" s="863">
        <v>267.36</v>
      </c>
    </row>
    <row r="745" spans="1:11" x14ac:dyDescent="0.2">
      <c r="A745" s="852" t="s">
        <v>711</v>
      </c>
      <c r="B745" s="853" t="s">
        <v>1150</v>
      </c>
      <c r="C745" s="854"/>
      <c r="D745" s="855"/>
      <c r="E745" s="1693">
        <f>SUM(D746:D789)</f>
        <v>872.37</v>
      </c>
      <c r="F745" s="1681"/>
      <c r="G745" s="1681"/>
      <c r="H745" s="1696" t="s">
        <v>4928</v>
      </c>
      <c r="I745" s="1681"/>
      <c r="J745" s="1681"/>
      <c r="K745" s="1681"/>
    </row>
    <row r="746" spans="1:11" x14ac:dyDescent="0.2">
      <c r="A746" s="1671" t="s">
        <v>5027</v>
      </c>
      <c r="B746" s="1672" t="s">
        <v>4253</v>
      </c>
      <c r="C746" s="1673"/>
      <c r="D746" s="1674"/>
      <c r="F746" s="1683" t="s">
        <v>4324</v>
      </c>
      <c r="G746" s="1679">
        <f>SUMIF($B$747:$B$789,F746,$D$747:$D$789)</f>
        <v>51.8</v>
      </c>
    </row>
    <row r="747" spans="1:11" x14ac:dyDescent="0.2">
      <c r="A747" s="856" t="s">
        <v>5028</v>
      </c>
      <c r="B747" s="857" t="s">
        <v>4324</v>
      </c>
      <c r="C747" s="858" t="s">
        <v>14</v>
      </c>
      <c r="D747" s="859">
        <v>10.36</v>
      </c>
      <c r="F747" s="1683" t="s">
        <v>4317</v>
      </c>
      <c r="G747" s="1679">
        <f t="shared" ref="G747:G755" si="38">SUMIF($B$747:$B$789,F747,$D$747:$D$789)</f>
        <v>26.25</v>
      </c>
    </row>
    <row r="748" spans="1:11" x14ac:dyDescent="0.2">
      <c r="A748" s="860" t="s">
        <v>5029</v>
      </c>
      <c r="B748" s="861" t="s">
        <v>4317</v>
      </c>
      <c r="C748" s="862" t="s">
        <v>14</v>
      </c>
      <c r="D748" s="863">
        <v>5.25</v>
      </c>
      <c r="F748" s="1683" t="s">
        <v>4327</v>
      </c>
      <c r="G748" s="1679">
        <f t="shared" si="38"/>
        <v>114.7</v>
      </c>
    </row>
    <row r="749" spans="1:11" x14ac:dyDescent="0.2">
      <c r="A749" s="856" t="s">
        <v>5030</v>
      </c>
      <c r="B749" s="857" t="s">
        <v>4327</v>
      </c>
      <c r="C749" s="858" t="s">
        <v>14</v>
      </c>
      <c r="D749" s="859">
        <v>22.94</v>
      </c>
      <c r="F749" s="1683" t="s">
        <v>1149</v>
      </c>
      <c r="G749" s="1679">
        <f t="shared" si="38"/>
        <v>120.35</v>
      </c>
    </row>
    <row r="750" spans="1:11" x14ac:dyDescent="0.2">
      <c r="A750" s="860" t="s">
        <v>5031</v>
      </c>
      <c r="B750" s="861" t="s">
        <v>1149</v>
      </c>
      <c r="C750" s="862" t="s">
        <v>14</v>
      </c>
      <c r="D750" s="863">
        <v>24.07</v>
      </c>
      <c r="F750" s="1683" t="s">
        <v>4331</v>
      </c>
      <c r="G750" s="1679">
        <f t="shared" si="38"/>
        <v>67.05</v>
      </c>
    </row>
    <row r="751" spans="1:11" x14ac:dyDescent="0.2">
      <c r="A751" s="856" t="s">
        <v>5032</v>
      </c>
      <c r="B751" s="857" t="s">
        <v>4331</v>
      </c>
      <c r="C751" s="858" t="s">
        <v>14</v>
      </c>
      <c r="D751" s="859">
        <v>13.41</v>
      </c>
      <c r="F751" s="1683" t="s">
        <v>1148</v>
      </c>
      <c r="G751" s="1679">
        <f t="shared" si="38"/>
        <v>32.64</v>
      </c>
    </row>
    <row r="752" spans="1:11" x14ac:dyDescent="0.2">
      <c r="A752" s="860" t="s">
        <v>5033</v>
      </c>
      <c r="B752" s="861" t="s">
        <v>1148</v>
      </c>
      <c r="C752" s="862" t="s">
        <v>14</v>
      </c>
      <c r="D752" s="863">
        <v>6.53</v>
      </c>
      <c r="F752" s="1683" t="s">
        <v>1143</v>
      </c>
      <c r="G752" s="1679">
        <f t="shared" si="38"/>
        <v>157.94999999999999</v>
      </c>
    </row>
    <row r="753" spans="1:7" x14ac:dyDescent="0.2">
      <c r="A753" s="856" t="s">
        <v>5034</v>
      </c>
      <c r="B753" s="857" t="s">
        <v>1143</v>
      </c>
      <c r="C753" s="858" t="s">
        <v>14</v>
      </c>
      <c r="D753" s="859">
        <v>31.59</v>
      </c>
      <c r="F753" s="1683" t="s">
        <v>5069</v>
      </c>
      <c r="G753" s="1679">
        <f t="shared" si="38"/>
        <v>13.73</v>
      </c>
    </row>
    <row r="754" spans="1:7" x14ac:dyDescent="0.2">
      <c r="A754" s="1671" t="s">
        <v>5035</v>
      </c>
      <c r="B754" s="1672" t="s">
        <v>4259</v>
      </c>
      <c r="C754" s="1673"/>
      <c r="D754" s="1674"/>
      <c r="F754" s="1683" t="s">
        <v>4345</v>
      </c>
      <c r="G754" s="1679">
        <f t="shared" si="38"/>
        <v>287.89999999999998</v>
      </c>
    </row>
    <row r="755" spans="1:7" x14ac:dyDescent="0.2">
      <c r="A755" s="860" t="s">
        <v>5036</v>
      </c>
      <c r="B755" s="861" t="s">
        <v>4324</v>
      </c>
      <c r="C755" s="862" t="s">
        <v>14</v>
      </c>
      <c r="D755" s="863">
        <v>10.36</v>
      </c>
      <c r="F755" s="1683" t="s">
        <v>5072</v>
      </c>
      <c r="G755" s="1679">
        <f t="shared" si="38"/>
        <v>0</v>
      </c>
    </row>
    <row r="756" spans="1:7" ht="15" x14ac:dyDescent="0.2">
      <c r="A756" s="856" t="s">
        <v>5037</v>
      </c>
      <c r="B756" s="857" t="s">
        <v>4317</v>
      </c>
      <c r="C756" s="858" t="s">
        <v>14</v>
      </c>
      <c r="D756" s="859">
        <v>5.25</v>
      </c>
      <c r="E756" s="1686" t="s">
        <v>6907</v>
      </c>
      <c r="F756" s="1686" t="b">
        <f>EXACT(E745,G756)</f>
        <v>1</v>
      </c>
      <c r="G756" s="1686">
        <f>SUM(G746:G755)</f>
        <v>872.37</v>
      </c>
    </row>
    <row r="757" spans="1:7" x14ac:dyDescent="0.2">
      <c r="A757" s="860" t="s">
        <v>5038</v>
      </c>
      <c r="B757" s="861" t="s">
        <v>4327</v>
      </c>
      <c r="C757" s="862" t="s">
        <v>14</v>
      </c>
      <c r="D757" s="863">
        <v>22.94</v>
      </c>
    </row>
    <row r="758" spans="1:7" x14ac:dyDescent="0.2">
      <c r="A758" s="856" t="s">
        <v>5039</v>
      </c>
      <c r="B758" s="857" t="s">
        <v>1149</v>
      </c>
      <c r="C758" s="858" t="s">
        <v>14</v>
      </c>
      <c r="D758" s="859">
        <v>24.07</v>
      </c>
    </row>
    <row r="759" spans="1:7" x14ac:dyDescent="0.2">
      <c r="A759" s="860" t="s">
        <v>5040</v>
      </c>
      <c r="B759" s="861" t="s">
        <v>4331</v>
      </c>
      <c r="C759" s="862" t="s">
        <v>14</v>
      </c>
      <c r="D759" s="863">
        <v>13.41</v>
      </c>
    </row>
    <row r="760" spans="1:7" x14ac:dyDescent="0.2">
      <c r="A760" s="856" t="s">
        <v>5041</v>
      </c>
      <c r="B760" s="857" t="s">
        <v>1148</v>
      </c>
      <c r="C760" s="858" t="s">
        <v>14</v>
      </c>
      <c r="D760" s="859">
        <v>6.5</v>
      </c>
    </row>
    <row r="761" spans="1:7" x14ac:dyDescent="0.2">
      <c r="A761" s="860" t="s">
        <v>5042</v>
      </c>
      <c r="B761" s="861" t="s">
        <v>1143</v>
      </c>
      <c r="C761" s="862" t="s">
        <v>14</v>
      </c>
      <c r="D761" s="863">
        <v>31.59</v>
      </c>
    </row>
    <row r="762" spans="1:7" x14ac:dyDescent="0.2">
      <c r="A762" s="1671" t="s">
        <v>5043</v>
      </c>
      <c r="B762" s="1672" t="s">
        <v>4313</v>
      </c>
      <c r="C762" s="1673"/>
      <c r="D762" s="1674"/>
    </row>
    <row r="763" spans="1:7" x14ac:dyDescent="0.2">
      <c r="A763" s="856" t="s">
        <v>5044</v>
      </c>
      <c r="B763" s="857" t="s">
        <v>4324</v>
      </c>
      <c r="C763" s="858" t="s">
        <v>14</v>
      </c>
      <c r="D763" s="859">
        <v>10.36</v>
      </c>
    </row>
    <row r="764" spans="1:7" x14ac:dyDescent="0.2">
      <c r="A764" s="860" t="s">
        <v>5045</v>
      </c>
      <c r="B764" s="861" t="s">
        <v>4317</v>
      </c>
      <c r="C764" s="862" t="s">
        <v>14</v>
      </c>
      <c r="D764" s="863">
        <v>5.25</v>
      </c>
    </row>
    <row r="765" spans="1:7" x14ac:dyDescent="0.2">
      <c r="A765" s="856" t="s">
        <v>5046</v>
      </c>
      <c r="B765" s="857" t="s">
        <v>4327</v>
      </c>
      <c r="C765" s="858" t="s">
        <v>14</v>
      </c>
      <c r="D765" s="859">
        <v>22.94</v>
      </c>
    </row>
    <row r="766" spans="1:7" x14ac:dyDescent="0.2">
      <c r="A766" s="860" t="s">
        <v>5047</v>
      </c>
      <c r="B766" s="861" t="s">
        <v>1149</v>
      </c>
      <c r="C766" s="862" t="s">
        <v>14</v>
      </c>
      <c r="D766" s="863">
        <v>24.07</v>
      </c>
    </row>
    <row r="767" spans="1:7" x14ac:dyDescent="0.2">
      <c r="A767" s="856" t="s">
        <v>5048</v>
      </c>
      <c r="B767" s="857" t="s">
        <v>4331</v>
      </c>
      <c r="C767" s="858" t="s">
        <v>14</v>
      </c>
      <c r="D767" s="859">
        <v>13.41</v>
      </c>
    </row>
    <row r="768" spans="1:7" x14ac:dyDescent="0.2">
      <c r="A768" s="860" t="s">
        <v>5049</v>
      </c>
      <c r="B768" s="861" t="s">
        <v>1148</v>
      </c>
      <c r="C768" s="862" t="s">
        <v>14</v>
      </c>
      <c r="D768" s="863">
        <v>6.53</v>
      </c>
    </row>
    <row r="769" spans="1:4" x14ac:dyDescent="0.2">
      <c r="A769" s="856" t="s">
        <v>5050</v>
      </c>
      <c r="B769" s="857" t="s">
        <v>1143</v>
      </c>
      <c r="C769" s="858" t="s">
        <v>14</v>
      </c>
      <c r="D769" s="859">
        <v>31.59</v>
      </c>
    </row>
    <row r="770" spans="1:4" x14ac:dyDescent="0.2">
      <c r="A770" s="1671" t="s">
        <v>5051</v>
      </c>
      <c r="B770" s="1672" t="s">
        <v>4946</v>
      </c>
      <c r="C770" s="1673"/>
      <c r="D770" s="1674"/>
    </row>
    <row r="771" spans="1:4" x14ac:dyDescent="0.2">
      <c r="A771" s="860" t="s">
        <v>5052</v>
      </c>
      <c r="B771" s="861" t="s">
        <v>4324</v>
      </c>
      <c r="C771" s="862" t="s">
        <v>14</v>
      </c>
      <c r="D771" s="863">
        <v>10.36</v>
      </c>
    </row>
    <row r="772" spans="1:4" x14ac:dyDescent="0.2">
      <c r="A772" s="856" t="s">
        <v>5053</v>
      </c>
      <c r="B772" s="857" t="s">
        <v>4317</v>
      </c>
      <c r="C772" s="858" t="s">
        <v>14</v>
      </c>
      <c r="D772" s="859">
        <v>5.25</v>
      </c>
    </row>
    <row r="773" spans="1:4" x14ac:dyDescent="0.2">
      <c r="A773" s="860" t="s">
        <v>5054</v>
      </c>
      <c r="B773" s="861" t="s">
        <v>4327</v>
      </c>
      <c r="C773" s="862" t="s">
        <v>14</v>
      </c>
      <c r="D773" s="863">
        <v>22.94</v>
      </c>
    </row>
    <row r="774" spans="1:4" x14ac:dyDescent="0.2">
      <c r="A774" s="856" t="s">
        <v>5055</v>
      </c>
      <c r="B774" s="857" t="s">
        <v>1149</v>
      </c>
      <c r="C774" s="858" t="s">
        <v>14</v>
      </c>
      <c r="D774" s="859">
        <v>24.07</v>
      </c>
    </row>
    <row r="775" spans="1:4" x14ac:dyDescent="0.2">
      <c r="A775" s="860" t="s">
        <v>5056</v>
      </c>
      <c r="B775" s="861" t="s">
        <v>4331</v>
      </c>
      <c r="C775" s="862" t="s">
        <v>14</v>
      </c>
      <c r="D775" s="863">
        <v>13.41</v>
      </c>
    </row>
    <row r="776" spans="1:4" x14ac:dyDescent="0.2">
      <c r="A776" s="856" t="s">
        <v>5057</v>
      </c>
      <c r="B776" s="857" t="s">
        <v>1148</v>
      </c>
      <c r="C776" s="858" t="s">
        <v>14</v>
      </c>
      <c r="D776" s="859">
        <v>6.54</v>
      </c>
    </row>
    <row r="777" spans="1:4" x14ac:dyDescent="0.2">
      <c r="A777" s="860" t="s">
        <v>5058</v>
      </c>
      <c r="B777" s="861" t="s">
        <v>1143</v>
      </c>
      <c r="C777" s="862" t="s">
        <v>14</v>
      </c>
      <c r="D777" s="863">
        <v>31.59</v>
      </c>
    </row>
    <row r="778" spans="1:4" x14ac:dyDescent="0.2">
      <c r="A778" s="1671" t="s">
        <v>5059</v>
      </c>
      <c r="B778" s="1672" t="s">
        <v>4952</v>
      </c>
      <c r="C778" s="1673"/>
      <c r="D778" s="1674"/>
    </row>
    <row r="779" spans="1:4" x14ac:dyDescent="0.2">
      <c r="A779" s="856" t="s">
        <v>5060</v>
      </c>
      <c r="B779" s="857" t="s">
        <v>4324</v>
      </c>
      <c r="C779" s="858" t="s">
        <v>14</v>
      </c>
      <c r="D779" s="859">
        <v>10.36</v>
      </c>
    </row>
    <row r="780" spans="1:4" x14ac:dyDescent="0.2">
      <c r="A780" s="860" t="s">
        <v>5061</v>
      </c>
      <c r="B780" s="861" t="s">
        <v>4317</v>
      </c>
      <c r="C780" s="862" t="s">
        <v>14</v>
      </c>
      <c r="D780" s="863">
        <v>5.25</v>
      </c>
    </row>
    <row r="781" spans="1:4" x14ac:dyDescent="0.2">
      <c r="A781" s="856" t="s">
        <v>5062</v>
      </c>
      <c r="B781" s="857" t="s">
        <v>4327</v>
      </c>
      <c r="C781" s="858" t="s">
        <v>14</v>
      </c>
      <c r="D781" s="859">
        <v>22.94</v>
      </c>
    </row>
    <row r="782" spans="1:4" x14ac:dyDescent="0.2">
      <c r="A782" s="860" t="s">
        <v>5063</v>
      </c>
      <c r="B782" s="861" t="s">
        <v>1149</v>
      </c>
      <c r="C782" s="862" t="s">
        <v>14</v>
      </c>
      <c r="D782" s="863">
        <v>24.07</v>
      </c>
    </row>
    <row r="783" spans="1:4" x14ac:dyDescent="0.2">
      <c r="A783" s="856" t="s">
        <v>5064</v>
      </c>
      <c r="B783" s="857" t="s">
        <v>4331</v>
      </c>
      <c r="C783" s="858" t="s">
        <v>14</v>
      </c>
      <c r="D783" s="859">
        <v>13.41</v>
      </c>
    </row>
    <row r="784" spans="1:4" x14ac:dyDescent="0.2">
      <c r="A784" s="860" t="s">
        <v>5065</v>
      </c>
      <c r="B784" s="861" t="s">
        <v>1148</v>
      </c>
      <c r="C784" s="862" t="s">
        <v>14</v>
      </c>
      <c r="D784" s="863">
        <v>6.54</v>
      </c>
    </row>
    <row r="785" spans="1:11" x14ac:dyDescent="0.2">
      <c r="A785" s="856" t="s">
        <v>5066</v>
      </c>
      <c r="B785" s="857" t="s">
        <v>1143</v>
      </c>
      <c r="C785" s="858" t="s">
        <v>14</v>
      </c>
      <c r="D785" s="859">
        <v>31.59</v>
      </c>
    </row>
    <row r="786" spans="1:11" x14ac:dyDescent="0.2">
      <c r="A786" s="1671" t="s">
        <v>5067</v>
      </c>
      <c r="B786" s="1672" t="s">
        <v>4958</v>
      </c>
      <c r="C786" s="1673"/>
      <c r="D786" s="1674"/>
    </row>
    <row r="787" spans="1:11" x14ac:dyDescent="0.2">
      <c r="A787" s="860" t="s">
        <v>5068</v>
      </c>
      <c r="B787" s="861" t="s">
        <v>5069</v>
      </c>
      <c r="C787" s="862" t="s">
        <v>14</v>
      </c>
      <c r="D787" s="863">
        <v>13.73</v>
      </c>
    </row>
    <row r="788" spans="1:11" x14ac:dyDescent="0.2">
      <c r="A788" s="856" t="s">
        <v>5070</v>
      </c>
      <c r="B788" s="857" t="s">
        <v>4345</v>
      </c>
      <c r="C788" s="858" t="s">
        <v>14</v>
      </c>
      <c r="D788" s="859">
        <v>287.89999999999998</v>
      </c>
    </row>
    <row r="789" spans="1:11" x14ac:dyDescent="0.2">
      <c r="A789" s="1690" t="s">
        <v>5071</v>
      </c>
      <c r="B789" s="1687" t="s">
        <v>5072</v>
      </c>
      <c r="C789" s="1688" t="s">
        <v>14</v>
      </c>
      <c r="D789" s="1689"/>
    </row>
    <row r="790" spans="1:11" x14ac:dyDescent="0.2">
      <c r="A790" s="852" t="s">
        <v>713</v>
      </c>
      <c r="B790" s="853" t="s">
        <v>4362</v>
      </c>
      <c r="C790" s="854"/>
      <c r="D790" s="855"/>
      <c r="E790" s="1693">
        <f>SUM(D791:D803)</f>
        <v>610.44000000000005</v>
      </c>
      <c r="F790" s="1681"/>
      <c r="G790" s="1681"/>
      <c r="H790" s="1696" t="s">
        <v>4928</v>
      </c>
      <c r="I790" s="1681"/>
      <c r="J790" s="1681"/>
      <c r="K790" s="1681"/>
    </row>
    <row r="791" spans="1:11" x14ac:dyDescent="0.2">
      <c r="A791" s="1671" t="s">
        <v>5073</v>
      </c>
      <c r="B791" s="1672" t="s">
        <v>4253</v>
      </c>
      <c r="C791" s="1673"/>
      <c r="D791" s="1674"/>
      <c r="F791" s="1683" t="str">
        <f>B802</f>
        <v>MÃO DE OBRA -  PROTEÇAO MECANICA</v>
      </c>
      <c r="G791" s="1679">
        <f>SUMIF($B$791:$B$803,F791,$D$791:$D$803)</f>
        <v>13.73</v>
      </c>
    </row>
    <row r="792" spans="1:11" x14ac:dyDescent="0.2">
      <c r="A792" s="856" t="s">
        <v>5074</v>
      </c>
      <c r="B792" s="857" t="s">
        <v>4367</v>
      </c>
      <c r="C792" s="858" t="s">
        <v>14</v>
      </c>
      <c r="D792" s="859">
        <v>65.87</v>
      </c>
      <c r="F792" s="1683" t="str">
        <f>B803</f>
        <v>MÃO DE OBRA -  REGULARIZAÇAO</v>
      </c>
      <c r="G792" s="1679">
        <f>SUMIF($B$791:$B$803,F792,$D$791:$D$803)</f>
        <v>596.71</v>
      </c>
    </row>
    <row r="793" spans="1:11" ht="15" x14ac:dyDescent="0.2">
      <c r="A793" s="1671" t="s">
        <v>5075</v>
      </c>
      <c r="B793" s="1672" t="s">
        <v>4259</v>
      </c>
      <c r="C793" s="1673"/>
      <c r="D793" s="1674"/>
      <c r="E793" s="1686" t="s">
        <v>6907</v>
      </c>
      <c r="F793" s="1686" t="b">
        <f>EXACT(E790,G793)</f>
        <v>1</v>
      </c>
      <c r="G793" s="1686">
        <f>SUM(G783:G792)</f>
        <v>610.44000000000005</v>
      </c>
    </row>
    <row r="794" spans="1:11" x14ac:dyDescent="0.2">
      <c r="A794" s="860" t="s">
        <v>5076</v>
      </c>
      <c r="B794" s="861" t="s">
        <v>4367</v>
      </c>
      <c r="C794" s="862" t="s">
        <v>14</v>
      </c>
      <c r="D794" s="863">
        <v>65.87</v>
      </c>
    </row>
    <row r="795" spans="1:11" x14ac:dyDescent="0.2">
      <c r="A795" s="1671" t="s">
        <v>5077</v>
      </c>
      <c r="B795" s="1672" t="s">
        <v>4313</v>
      </c>
      <c r="C795" s="1673"/>
      <c r="D795" s="1674"/>
    </row>
    <row r="796" spans="1:11" x14ac:dyDescent="0.2">
      <c r="A796" s="856" t="s">
        <v>5078</v>
      </c>
      <c r="B796" s="857" t="s">
        <v>4367</v>
      </c>
      <c r="C796" s="858" t="s">
        <v>14</v>
      </c>
      <c r="D796" s="859">
        <v>65.87</v>
      </c>
    </row>
    <row r="797" spans="1:11" x14ac:dyDescent="0.2">
      <c r="A797" s="1671" t="s">
        <v>5079</v>
      </c>
      <c r="B797" s="1672" t="s">
        <v>4946</v>
      </c>
      <c r="C797" s="1673"/>
      <c r="D797" s="1674"/>
    </row>
    <row r="798" spans="1:11" x14ac:dyDescent="0.2">
      <c r="A798" s="860" t="s">
        <v>5080</v>
      </c>
      <c r="B798" s="861" t="s">
        <v>4367</v>
      </c>
      <c r="C798" s="862" t="s">
        <v>14</v>
      </c>
      <c r="D798" s="863">
        <v>65.87</v>
      </c>
    </row>
    <row r="799" spans="1:11" x14ac:dyDescent="0.2">
      <c r="A799" s="1671" t="s">
        <v>5081</v>
      </c>
      <c r="B799" s="1672" t="s">
        <v>4952</v>
      </c>
      <c r="C799" s="1673"/>
      <c r="D799" s="1674"/>
    </row>
    <row r="800" spans="1:11" x14ac:dyDescent="0.2">
      <c r="A800" s="856" t="s">
        <v>5082</v>
      </c>
      <c r="B800" s="857" t="s">
        <v>4367</v>
      </c>
      <c r="C800" s="858" t="s">
        <v>14</v>
      </c>
      <c r="D800" s="859">
        <v>65.87</v>
      </c>
    </row>
    <row r="801" spans="1:11" x14ac:dyDescent="0.2">
      <c r="A801" s="1671" t="s">
        <v>6535</v>
      </c>
      <c r="B801" s="1672" t="s">
        <v>4958</v>
      </c>
      <c r="C801" s="1673"/>
      <c r="D801" s="1674"/>
    </row>
    <row r="802" spans="1:11" x14ac:dyDescent="0.2">
      <c r="A802" s="860" t="s">
        <v>6536</v>
      </c>
      <c r="B802" s="861" t="s">
        <v>4365</v>
      </c>
      <c r="C802" s="862" t="s">
        <v>14</v>
      </c>
      <c r="D802" s="863">
        <v>13.73</v>
      </c>
    </row>
    <row r="803" spans="1:11" x14ac:dyDescent="0.2">
      <c r="A803" s="856" t="s">
        <v>6537</v>
      </c>
      <c r="B803" s="857" t="s">
        <v>4367</v>
      </c>
      <c r="C803" s="858" t="s">
        <v>14</v>
      </c>
      <c r="D803" s="859">
        <v>267.36</v>
      </c>
    </row>
    <row r="804" spans="1:11" x14ac:dyDescent="0.2">
      <c r="A804" s="852" t="s">
        <v>715</v>
      </c>
      <c r="B804" s="853" t="s">
        <v>1140</v>
      </c>
      <c r="C804" s="854"/>
      <c r="D804" s="855"/>
      <c r="E804" s="1693">
        <f>SUM(D805:D819)</f>
        <v>3163.3200000000006</v>
      </c>
      <c r="F804" s="1681"/>
      <c r="G804" s="1681"/>
      <c r="H804" s="1696" t="s">
        <v>4928</v>
      </c>
      <c r="I804" s="1681"/>
      <c r="J804" s="1681"/>
      <c r="K804" s="1681"/>
    </row>
    <row r="805" spans="1:11" x14ac:dyDescent="0.2">
      <c r="A805" s="1671" t="s">
        <v>5083</v>
      </c>
      <c r="B805" s="1672" t="s">
        <v>4253</v>
      </c>
      <c r="C805" s="1673"/>
      <c r="D805" s="1674"/>
      <c r="F805" s="1683" t="str">
        <f>B806</f>
        <v>.CHAPISCO ARGAMASSADO INTERNO</v>
      </c>
      <c r="G805" s="1679">
        <f>SUMIF($B$805:$B$819,F805,$D$805:$D$819)</f>
        <v>2803.9300000000003</v>
      </c>
    </row>
    <row r="806" spans="1:11" x14ac:dyDescent="0.2">
      <c r="A806" s="860" t="s">
        <v>5084</v>
      </c>
      <c r="B806" s="861" t="s">
        <v>698</v>
      </c>
      <c r="C806" s="862" t="s">
        <v>14</v>
      </c>
      <c r="D806" s="863">
        <v>558.94000000000005</v>
      </c>
      <c r="F806" s="1683" t="str">
        <f>B807</f>
        <v>.CHAPISCO ARGAMASSADO PARA ESTRUTURA INTERNO</v>
      </c>
      <c r="G806" s="1679">
        <f>SUMIF($B$805:$B$819,F806,$D$805:$D$819)</f>
        <v>359.39</v>
      </c>
    </row>
    <row r="807" spans="1:11" ht="15" x14ac:dyDescent="0.2">
      <c r="A807" s="856" t="s">
        <v>6538</v>
      </c>
      <c r="B807" s="857" t="s">
        <v>699</v>
      </c>
      <c r="C807" s="858" t="s">
        <v>14</v>
      </c>
      <c r="D807" s="859">
        <v>72.319999999999993</v>
      </c>
      <c r="E807" s="1686" t="s">
        <v>6907</v>
      </c>
      <c r="F807" s="1686" t="b">
        <f>EXACT(E804,G807)</f>
        <v>1</v>
      </c>
      <c r="G807" s="1686">
        <f>SUM(G797:G806)</f>
        <v>3163.32</v>
      </c>
    </row>
    <row r="808" spans="1:11" x14ac:dyDescent="0.2">
      <c r="A808" s="1671" t="s">
        <v>5085</v>
      </c>
      <c r="B808" s="1672" t="s">
        <v>4259</v>
      </c>
      <c r="C808" s="1673"/>
      <c r="D808" s="1674"/>
    </row>
    <row r="809" spans="1:11" x14ac:dyDescent="0.2">
      <c r="A809" s="860" t="s">
        <v>5086</v>
      </c>
      <c r="B809" s="861" t="s">
        <v>698</v>
      </c>
      <c r="C809" s="862" t="s">
        <v>14</v>
      </c>
      <c r="D809" s="863">
        <v>558.94000000000005</v>
      </c>
    </row>
    <row r="810" spans="1:11" x14ac:dyDescent="0.2">
      <c r="A810" s="856" t="s">
        <v>6539</v>
      </c>
      <c r="B810" s="857" t="s">
        <v>699</v>
      </c>
      <c r="C810" s="858" t="s">
        <v>14</v>
      </c>
      <c r="D810" s="859">
        <v>72.319999999999993</v>
      </c>
    </row>
    <row r="811" spans="1:11" x14ac:dyDescent="0.2">
      <c r="A811" s="1671" t="s">
        <v>5087</v>
      </c>
      <c r="B811" s="1672" t="s">
        <v>4313</v>
      </c>
      <c r="C811" s="1673"/>
      <c r="D811" s="1674"/>
    </row>
    <row r="812" spans="1:11" x14ac:dyDescent="0.2">
      <c r="A812" s="860" t="s">
        <v>5088</v>
      </c>
      <c r="B812" s="861" t="s">
        <v>698</v>
      </c>
      <c r="C812" s="862" t="s">
        <v>14</v>
      </c>
      <c r="D812" s="863">
        <v>558.94000000000005</v>
      </c>
    </row>
    <row r="813" spans="1:11" x14ac:dyDescent="0.2">
      <c r="A813" s="856" t="s">
        <v>6540</v>
      </c>
      <c r="B813" s="857" t="s">
        <v>699</v>
      </c>
      <c r="C813" s="858" t="s">
        <v>14</v>
      </c>
      <c r="D813" s="859">
        <v>72.319999999999993</v>
      </c>
    </row>
    <row r="814" spans="1:11" x14ac:dyDescent="0.2">
      <c r="A814" s="1671" t="s">
        <v>5089</v>
      </c>
      <c r="B814" s="1672" t="s">
        <v>4946</v>
      </c>
      <c r="C814" s="1673"/>
      <c r="D814" s="1674"/>
    </row>
    <row r="815" spans="1:11" x14ac:dyDescent="0.2">
      <c r="A815" s="860" t="s">
        <v>5090</v>
      </c>
      <c r="B815" s="861" t="s">
        <v>698</v>
      </c>
      <c r="C815" s="862" t="s">
        <v>14</v>
      </c>
      <c r="D815" s="863">
        <v>558.94000000000005</v>
      </c>
    </row>
    <row r="816" spans="1:11" x14ac:dyDescent="0.2">
      <c r="A816" s="856" t="s">
        <v>6541</v>
      </c>
      <c r="B816" s="857" t="s">
        <v>699</v>
      </c>
      <c r="C816" s="858" t="s">
        <v>14</v>
      </c>
      <c r="D816" s="859">
        <v>72.319999999999993</v>
      </c>
    </row>
    <row r="817" spans="1:11" x14ac:dyDescent="0.2">
      <c r="A817" s="1671" t="s">
        <v>5091</v>
      </c>
      <c r="B817" s="1672" t="s">
        <v>4952</v>
      </c>
      <c r="C817" s="1673"/>
      <c r="D817" s="1674"/>
    </row>
    <row r="818" spans="1:11" x14ac:dyDescent="0.2">
      <c r="A818" s="860" t="s">
        <v>5092</v>
      </c>
      <c r="B818" s="861" t="s">
        <v>698</v>
      </c>
      <c r="C818" s="862" t="s">
        <v>14</v>
      </c>
      <c r="D818" s="863">
        <v>568.16999999999996</v>
      </c>
    </row>
    <row r="819" spans="1:11" x14ac:dyDescent="0.2">
      <c r="A819" s="856" t="s">
        <v>6542</v>
      </c>
      <c r="B819" s="857" t="s">
        <v>699</v>
      </c>
      <c r="C819" s="858" t="s">
        <v>14</v>
      </c>
      <c r="D819" s="859">
        <v>70.11</v>
      </c>
    </row>
    <row r="820" spans="1:11" x14ac:dyDescent="0.2">
      <c r="A820" s="852" t="s">
        <v>717</v>
      </c>
      <c r="B820" s="853" t="s">
        <v>1139</v>
      </c>
      <c r="C820" s="854"/>
      <c r="D820" s="855"/>
      <c r="E820" s="1693">
        <f>SUM(D821:D835)</f>
        <v>3346.9400000000005</v>
      </c>
      <c r="F820" s="1681"/>
      <c r="G820" s="1681"/>
      <c r="H820" s="1696" t="s">
        <v>4928</v>
      </c>
      <c r="I820" s="1681"/>
      <c r="J820" s="1681"/>
      <c r="K820" s="1681"/>
    </row>
    <row r="821" spans="1:11" x14ac:dyDescent="0.2">
      <c r="A821" s="1671" t="s">
        <v>5093</v>
      </c>
      <c r="B821" s="1672" t="s">
        <v>4253</v>
      </c>
      <c r="C821" s="1673"/>
      <c r="D821" s="1674"/>
      <c r="F821" s="1683" t="str">
        <f>B822</f>
        <v>.ESTUCAMENTO</v>
      </c>
      <c r="G821" s="1679">
        <f>SUMIF($B$822:$B$835,F821,$D$822:$D$835)</f>
        <v>183.62</v>
      </c>
    </row>
    <row r="822" spans="1:11" x14ac:dyDescent="0.2">
      <c r="A822" s="860" t="s">
        <v>5094</v>
      </c>
      <c r="B822" s="861" t="s">
        <v>1138</v>
      </c>
      <c r="C822" s="862" t="s">
        <v>14</v>
      </c>
      <c r="D822" s="863">
        <v>37.18</v>
      </c>
      <c r="F822" s="1683" t="str">
        <f>B823</f>
        <v>.REBOCO ARGAMASSADO INTERNO</v>
      </c>
      <c r="G822" s="1679">
        <f>SUMIF($B$822:$B$835,F822,$D$822:$D$835)</f>
        <v>3163.3199999999997</v>
      </c>
    </row>
    <row r="823" spans="1:11" ht="15" x14ac:dyDescent="0.2">
      <c r="A823" s="856" t="s">
        <v>5095</v>
      </c>
      <c r="B823" s="857" t="s">
        <v>700</v>
      </c>
      <c r="C823" s="858" t="s">
        <v>14</v>
      </c>
      <c r="D823" s="859">
        <v>631.26</v>
      </c>
      <c r="E823" s="1686" t="s">
        <v>6907</v>
      </c>
      <c r="F823" s="1686" t="b">
        <f>EXACT(E820,G823)</f>
        <v>1</v>
      </c>
      <c r="G823" s="1686">
        <f>SUM(G813:G822)</f>
        <v>3346.9399999999996</v>
      </c>
    </row>
    <row r="824" spans="1:11" x14ac:dyDescent="0.2">
      <c r="A824" s="1671" t="s">
        <v>5096</v>
      </c>
      <c r="B824" s="1672" t="s">
        <v>4259</v>
      </c>
      <c r="C824" s="1673"/>
      <c r="D824" s="1674"/>
    </row>
    <row r="825" spans="1:11" x14ac:dyDescent="0.2">
      <c r="A825" s="860" t="s">
        <v>5097</v>
      </c>
      <c r="B825" s="861" t="s">
        <v>1138</v>
      </c>
      <c r="C825" s="862" t="s">
        <v>14</v>
      </c>
      <c r="D825" s="863">
        <v>37.18</v>
      </c>
    </row>
    <row r="826" spans="1:11" x14ac:dyDescent="0.2">
      <c r="A826" s="856" t="s">
        <v>5098</v>
      </c>
      <c r="B826" s="857" t="s">
        <v>700</v>
      </c>
      <c r="C826" s="858" t="s">
        <v>14</v>
      </c>
      <c r="D826" s="859">
        <v>631.26</v>
      </c>
    </row>
    <row r="827" spans="1:11" x14ac:dyDescent="0.2">
      <c r="A827" s="1671" t="s">
        <v>5099</v>
      </c>
      <c r="B827" s="1672" t="s">
        <v>4313</v>
      </c>
      <c r="C827" s="1673"/>
      <c r="D827" s="1674"/>
    </row>
    <row r="828" spans="1:11" x14ac:dyDescent="0.2">
      <c r="A828" s="860" t="s">
        <v>5100</v>
      </c>
      <c r="B828" s="861" t="s">
        <v>1138</v>
      </c>
      <c r="C828" s="862" t="s">
        <v>14</v>
      </c>
      <c r="D828" s="863">
        <v>37.18</v>
      </c>
    </row>
    <row r="829" spans="1:11" x14ac:dyDescent="0.2">
      <c r="A829" s="856" t="s">
        <v>5101</v>
      </c>
      <c r="B829" s="857" t="s">
        <v>700</v>
      </c>
      <c r="C829" s="858" t="s">
        <v>14</v>
      </c>
      <c r="D829" s="859">
        <v>631.26</v>
      </c>
    </row>
    <row r="830" spans="1:11" x14ac:dyDescent="0.2">
      <c r="A830" s="1671" t="s">
        <v>5102</v>
      </c>
      <c r="B830" s="1672" t="s">
        <v>4946</v>
      </c>
      <c r="C830" s="1673"/>
      <c r="D830" s="1674"/>
    </row>
    <row r="831" spans="1:11" x14ac:dyDescent="0.2">
      <c r="A831" s="860" t="s">
        <v>5103</v>
      </c>
      <c r="B831" s="861" t="s">
        <v>1138</v>
      </c>
      <c r="C831" s="862" t="s">
        <v>14</v>
      </c>
      <c r="D831" s="863">
        <v>37.18</v>
      </c>
    </row>
    <row r="832" spans="1:11" x14ac:dyDescent="0.2">
      <c r="A832" s="856" t="s">
        <v>5104</v>
      </c>
      <c r="B832" s="857" t="s">
        <v>700</v>
      </c>
      <c r="C832" s="858" t="s">
        <v>14</v>
      </c>
      <c r="D832" s="859">
        <v>631.26</v>
      </c>
    </row>
    <row r="833" spans="1:11" x14ac:dyDescent="0.2">
      <c r="A833" s="1671" t="s">
        <v>5105</v>
      </c>
      <c r="B833" s="1672" t="s">
        <v>4952</v>
      </c>
      <c r="C833" s="1673"/>
      <c r="D833" s="1674"/>
    </row>
    <row r="834" spans="1:11" x14ac:dyDescent="0.2">
      <c r="A834" s="860" t="s">
        <v>5106</v>
      </c>
      <c r="B834" s="861" t="s">
        <v>1138</v>
      </c>
      <c r="C834" s="862" t="s">
        <v>14</v>
      </c>
      <c r="D834" s="863">
        <v>34.9</v>
      </c>
    </row>
    <row r="835" spans="1:11" x14ac:dyDescent="0.2">
      <c r="A835" s="856" t="s">
        <v>5107</v>
      </c>
      <c r="B835" s="857" t="s">
        <v>700</v>
      </c>
      <c r="C835" s="858" t="s">
        <v>14</v>
      </c>
      <c r="D835" s="859">
        <v>638.28</v>
      </c>
    </row>
    <row r="836" spans="1:11" x14ac:dyDescent="0.2">
      <c r="A836" s="852" t="s">
        <v>719</v>
      </c>
      <c r="B836" s="853" t="s">
        <v>424</v>
      </c>
      <c r="C836" s="854"/>
      <c r="D836" s="855"/>
      <c r="E836" s="1693">
        <f>SUM(D837:D856)</f>
        <v>953.41000000000008</v>
      </c>
      <c r="F836" s="1681"/>
      <c r="G836" s="1681"/>
      <c r="H836" s="1696" t="s">
        <v>4928</v>
      </c>
      <c r="I836" s="1681"/>
      <c r="J836" s="1681"/>
      <c r="K836" s="1681"/>
    </row>
    <row r="837" spans="1:11" x14ac:dyDescent="0.2">
      <c r="A837" s="1671" t="s">
        <v>5108</v>
      </c>
      <c r="B837" s="1672" t="s">
        <v>4253</v>
      </c>
      <c r="C837" s="1673"/>
      <c r="D837" s="1674"/>
      <c r="F837" s="1683" t="s">
        <v>1612</v>
      </c>
      <c r="G837" s="1679">
        <f>SUMIF($B$838:$B$856,F837,$D$838:$D$856)</f>
        <v>288.60000000000002</v>
      </c>
    </row>
    <row r="838" spans="1:11" x14ac:dyDescent="0.2">
      <c r="A838" s="860" t="s">
        <v>5109</v>
      </c>
      <c r="B838" s="861" t="s">
        <v>1612</v>
      </c>
      <c r="C838" s="862" t="s">
        <v>14</v>
      </c>
      <c r="D838" s="863">
        <v>47.9</v>
      </c>
      <c r="F838" s="1683" t="s">
        <v>5111</v>
      </c>
      <c r="G838" s="1679">
        <f t="shared" ref="G838:G840" si="39">SUMIF($B$838:$B$856,F838,$D$838:$D$856)</f>
        <v>91.92</v>
      </c>
    </row>
    <row r="839" spans="1:11" x14ac:dyDescent="0.2">
      <c r="A839" s="856" t="s">
        <v>5110</v>
      </c>
      <c r="B839" s="857" t="s">
        <v>5111</v>
      </c>
      <c r="C839" s="858" t="s">
        <v>14</v>
      </c>
      <c r="D839" s="859">
        <v>22.98</v>
      </c>
      <c r="F839" s="1683" t="s">
        <v>811</v>
      </c>
      <c r="G839" s="1679">
        <f t="shared" si="39"/>
        <v>549.91000000000008</v>
      </c>
    </row>
    <row r="840" spans="1:11" x14ac:dyDescent="0.2">
      <c r="A840" s="860" t="s">
        <v>5112</v>
      </c>
      <c r="B840" s="861" t="s">
        <v>811</v>
      </c>
      <c r="C840" s="862" t="s">
        <v>14</v>
      </c>
      <c r="D840" s="863">
        <v>117.12</v>
      </c>
      <c r="F840" s="1683" t="s">
        <v>1137</v>
      </c>
      <c r="G840" s="1679">
        <f t="shared" si="39"/>
        <v>22.98</v>
      </c>
    </row>
    <row r="841" spans="1:11" ht="15" x14ac:dyDescent="0.2">
      <c r="A841" s="1671" t="s">
        <v>5113</v>
      </c>
      <c r="B841" s="1672" t="s">
        <v>4259</v>
      </c>
      <c r="C841" s="1673"/>
      <c r="D841" s="1674"/>
      <c r="E841" s="1686" t="s">
        <v>6907</v>
      </c>
      <c r="F841" s="1686" t="b">
        <f>EXACT(E836,G841)</f>
        <v>1</v>
      </c>
      <c r="G841" s="1686">
        <f>SUM(G831:G840)</f>
        <v>953.41000000000008</v>
      </c>
    </row>
    <row r="842" spans="1:11" x14ac:dyDescent="0.2">
      <c r="A842" s="856" t="s">
        <v>5114</v>
      </c>
      <c r="B842" s="857" t="s">
        <v>1612</v>
      </c>
      <c r="C842" s="858" t="s">
        <v>14</v>
      </c>
      <c r="D842" s="859">
        <v>47.9</v>
      </c>
    </row>
    <row r="843" spans="1:11" x14ac:dyDescent="0.2">
      <c r="A843" s="860" t="s">
        <v>5115</v>
      </c>
      <c r="B843" s="861" t="s">
        <v>5111</v>
      </c>
      <c r="C843" s="862" t="s">
        <v>14</v>
      </c>
      <c r="D843" s="863">
        <v>22.98</v>
      </c>
    </row>
    <row r="844" spans="1:11" x14ac:dyDescent="0.2">
      <c r="A844" s="856" t="s">
        <v>5116</v>
      </c>
      <c r="B844" s="857" t="s">
        <v>811</v>
      </c>
      <c r="C844" s="858" t="s">
        <v>14</v>
      </c>
      <c r="D844" s="859">
        <v>117.12</v>
      </c>
    </row>
    <row r="845" spans="1:11" x14ac:dyDescent="0.2">
      <c r="A845" s="1671" t="s">
        <v>5117</v>
      </c>
      <c r="B845" s="1672" t="s">
        <v>4313</v>
      </c>
      <c r="C845" s="1673"/>
      <c r="D845" s="1674"/>
    </row>
    <row r="846" spans="1:11" x14ac:dyDescent="0.2">
      <c r="A846" s="860" t="s">
        <v>5118</v>
      </c>
      <c r="B846" s="861" t="s">
        <v>1612</v>
      </c>
      <c r="C846" s="862" t="s">
        <v>14</v>
      </c>
      <c r="D846" s="863">
        <v>47.9</v>
      </c>
    </row>
    <row r="847" spans="1:11" x14ac:dyDescent="0.2">
      <c r="A847" s="856" t="s">
        <v>5119</v>
      </c>
      <c r="B847" s="857" t="s">
        <v>5111</v>
      </c>
      <c r="C847" s="858" t="s">
        <v>14</v>
      </c>
      <c r="D847" s="859">
        <v>22.98</v>
      </c>
    </row>
    <row r="848" spans="1:11" x14ac:dyDescent="0.2">
      <c r="A848" s="860" t="s">
        <v>5120</v>
      </c>
      <c r="B848" s="861" t="s">
        <v>811</v>
      </c>
      <c r="C848" s="862" t="s">
        <v>14</v>
      </c>
      <c r="D848" s="863">
        <v>117.12</v>
      </c>
    </row>
    <row r="849" spans="1:11" x14ac:dyDescent="0.2">
      <c r="A849" s="1671" t="s">
        <v>5121</v>
      </c>
      <c r="B849" s="1672" t="s">
        <v>4946</v>
      </c>
      <c r="C849" s="1673"/>
      <c r="D849" s="1674"/>
    </row>
    <row r="850" spans="1:11" x14ac:dyDescent="0.2">
      <c r="A850" s="856" t="s">
        <v>5122</v>
      </c>
      <c r="B850" s="857" t="s">
        <v>1612</v>
      </c>
      <c r="C850" s="858" t="s">
        <v>14</v>
      </c>
      <c r="D850" s="859">
        <v>47.9</v>
      </c>
    </row>
    <row r="851" spans="1:11" x14ac:dyDescent="0.2">
      <c r="A851" s="860" t="s">
        <v>5123</v>
      </c>
      <c r="B851" s="861" t="s">
        <v>5111</v>
      </c>
      <c r="C851" s="862" t="s">
        <v>14</v>
      </c>
      <c r="D851" s="863">
        <v>22.98</v>
      </c>
    </row>
    <row r="852" spans="1:11" x14ac:dyDescent="0.2">
      <c r="A852" s="856" t="s">
        <v>5124</v>
      </c>
      <c r="B852" s="857" t="s">
        <v>811</v>
      </c>
      <c r="C852" s="858" t="s">
        <v>14</v>
      </c>
      <c r="D852" s="859">
        <v>117.12</v>
      </c>
    </row>
    <row r="853" spans="1:11" x14ac:dyDescent="0.2">
      <c r="A853" s="1671" t="s">
        <v>5125</v>
      </c>
      <c r="B853" s="1672" t="s">
        <v>4952</v>
      </c>
      <c r="C853" s="1673"/>
      <c r="D853" s="1674"/>
    </row>
    <row r="854" spans="1:11" x14ac:dyDescent="0.2">
      <c r="A854" s="860" t="s">
        <v>5126</v>
      </c>
      <c r="B854" s="861" t="s">
        <v>1137</v>
      </c>
      <c r="C854" s="862" t="s">
        <v>14</v>
      </c>
      <c r="D854" s="863">
        <v>22.98</v>
      </c>
    </row>
    <row r="855" spans="1:11" x14ac:dyDescent="0.2">
      <c r="A855" s="856" t="s">
        <v>5127</v>
      </c>
      <c r="B855" s="857" t="s">
        <v>1612</v>
      </c>
      <c r="C855" s="858" t="s">
        <v>14</v>
      </c>
      <c r="D855" s="859">
        <v>97</v>
      </c>
    </row>
    <row r="856" spans="1:11" x14ac:dyDescent="0.2">
      <c r="A856" s="860" t="s">
        <v>5128</v>
      </c>
      <c r="B856" s="861" t="s">
        <v>811</v>
      </c>
      <c r="C856" s="862" t="s">
        <v>14</v>
      </c>
      <c r="D856" s="863">
        <v>81.430000000000007</v>
      </c>
    </row>
    <row r="857" spans="1:11" x14ac:dyDescent="0.2">
      <c r="A857" s="852" t="s">
        <v>721</v>
      </c>
      <c r="B857" s="853" t="s">
        <v>4394</v>
      </c>
      <c r="C857" s="854"/>
      <c r="D857" s="855"/>
      <c r="E857" s="1693">
        <f>SUM(D858:D887)</f>
        <v>6558.86</v>
      </c>
      <c r="F857" s="1681"/>
      <c r="G857" s="1681"/>
      <c r="H857" s="1696" t="s">
        <v>4928</v>
      </c>
      <c r="I857" s="1681"/>
      <c r="J857" s="1681"/>
      <c r="K857" s="1681"/>
    </row>
    <row r="858" spans="1:11" x14ac:dyDescent="0.2">
      <c r="A858" s="1671" t="s">
        <v>5129</v>
      </c>
      <c r="B858" s="1672" t="s">
        <v>4253</v>
      </c>
      <c r="C858" s="1673"/>
      <c r="D858" s="1674"/>
      <c r="F858" s="1683" t="s">
        <v>4397</v>
      </c>
      <c r="G858" s="1679">
        <f>SUMIF($B$859:$B$887, F858,$D$859:$D$887)</f>
        <v>2803.9300000000003</v>
      </c>
    </row>
    <row r="859" spans="1:11" x14ac:dyDescent="0.2">
      <c r="A859" s="856" t="s">
        <v>5130</v>
      </c>
      <c r="B859" s="857" t="s">
        <v>4397</v>
      </c>
      <c r="C859" s="858" t="s">
        <v>14</v>
      </c>
      <c r="D859" s="859">
        <v>558.94000000000005</v>
      </c>
      <c r="F859" s="1683" t="s">
        <v>4399</v>
      </c>
      <c r="G859" s="1679">
        <f t="shared" ref="G859:G862" si="40">SUMIF($B$859:$B$887, F859,$D$859:$D$887)</f>
        <v>359.39</v>
      </c>
    </row>
    <row r="860" spans="1:11" x14ac:dyDescent="0.2">
      <c r="A860" s="860" t="s">
        <v>5131</v>
      </c>
      <c r="B860" s="861" t="s">
        <v>4399</v>
      </c>
      <c r="C860" s="862" t="s">
        <v>14</v>
      </c>
      <c r="D860" s="863">
        <v>72.319999999999993</v>
      </c>
      <c r="F860" s="1683" t="s">
        <v>4401</v>
      </c>
      <c r="G860" s="1679">
        <f t="shared" si="40"/>
        <v>183.62</v>
      </c>
    </row>
    <row r="861" spans="1:11" x14ac:dyDescent="0.2">
      <c r="A861" s="856" t="s">
        <v>5132</v>
      </c>
      <c r="B861" s="857" t="s">
        <v>4401</v>
      </c>
      <c r="C861" s="858" t="s">
        <v>14</v>
      </c>
      <c r="D861" s="859">
        <v>37.18</v>
      </c>
      <c r="F861" s="1683" t="s">
        <v>4403</v>
      </c>
      <c r="G861" s="1679">
        <f t="shared" si="40"/>
        <v>3163.3199999999997</v>
      </c>
    </row>
    <row r="862" spans="1:11" x14ac:dyDescent="0.2">
      <c r="A862" s="860" t="s">
        <v>5133</v>
      </c>
      <c r="B862" s="861" t="s">
        <v>4403</v>
      </c>
      <c r="C862" s="862" t="s">
        <v>14</v>
      </c>
      <c r="D862" s="863">
        <v>631.26</v>
      </c>
      <c r="F862" s="1683" t="s">
        <v>4414</v>
      </c>
      <c r="G862" s="1679">
        <f t="shared" si="40"/>
        <v>48.6</v>
      </c>
    </row>
    <row r="863" spans="1:11" ht="15" x14ac:dyDescent="0.2">
      <c r="A863" s="856" t="s">
        <v>5134</v>
      </c>
      <c r="B863" s="857" t="s">
        <v>4414</v>
      </c>
      <c r="C863" s="858" t="s">
        <v>14</v>
      </c>
      <c r="D863" s="859">
        <v>9.7200000000000006</v>
      </c>
      <c r="E863" s="1686" t="s">
        <v>6907</v>
      </c>
      <c r="F863" s="1686" t="b">
        <f>EXACT(E857,G863)</f>
        <v>1</v>
      </c>
      <c r="G863" s="1686">
        <f>SUM(G853:G862)</f>
        <v>6558.8600000000006</v>
      </c>
    </row>
    <row r="864" spans="1:11" x14ac:dyDescent="0.2">
      <c r="A864" s="1671" t="s">
        <v>5135</v>
      </c>
      <c r="B864" s="1672" t="s">
        <v>4259</v>
      </c>
      <c r="C864" s="1673"/>
      <c r="D864" s="1674"/>
    </row>
    <row r="865" spans="1:4" x14ac:dyDescent="0.2">
      <c r="A865" s="860" t="s">
        <v>5136</v>
      </c>
      <c r="B865" s="861" t="s">
        <v>4397</v>
      </c>
      <c r="C865" s="862" t="s">
        <v>14</v>
      </c>
      <c r="D865" s="863">
        <v>558.94000000000005</v>
      </c>
    </row>
    <row r="866" spans="1:4" x14ac:dyDescent="0.2">
      <c r="A866" s="856" t="s">
        <v>5137</v>
      </c>
      <c r="B866" s="857" t="s">
        <v>4399</v>
      </c>
      <c r="C866" s="858" t="s">
        <v>14</v>
      </c>
      <c r="D866" s="859">
        <v>72.319999999999993</v>
      </c>
    </row>
    <row r="867" spans="1:4" x14ac:dyDescent="0.2">
      <c r="A867" s="860" t="s">
        <v>5138</v>
      </c>
      <c r="B867" s="861" t="s">
        <v>4401</v>
      </c>
      <c r="C867" s="862" t="s">
        <v>14</v>
      </c>
      <c r="D867" s="863">
        <v>37.18</v>
      </c>
    </row>
    <row r="868" spans="1:4" x14ac:dyDescent="0.2">
      <c r="A868" s="856" t="s">
        <v>5139</v>
      </c>
      <c r="B868" s="857" t="s">
        <v>4403</v>
      </c>
      <c r="C868" s="858" t="s">
        <v>14</v>
      </c>
      <c r="D868" s="859">
        <v>631.26</v>
      </c>
    </row>
    <row r="869" spans="1:4" x14ac:dyDescent="0.2">
      <c r="A869" s="860" t="s">
        <v>5140</v>
      </c>
      <c r="B869" s="861" t="s">
        <v>4414</v>
      </c>
      <c r="C869" s="862" t="s">
        <v>14</v>
      </c>
      <c r="D869" s="863">
        <v>9.7200000000000006</v>
      </c>
    </row>
    <row r="870" spans="1:4" x14ac:dyDescent="0.2">
      <c r="A870" s="1671" t="s">
        <v>5141</v>
      </c>
      <c r="B870" s="1672" t="s">
        <v>4313</v>
      </c>
      <c r="C870" s="1673"/>
      <c r="D870" s="1674"/>
    </row>
    <row r="871" spans="1:4" x14ac:dyDescent="0.2">
      <c r="A871" s="856" t="s">
        <v>5142</v>
      </c>
      <c r="B871" s="857" t="s">
        <v>4397</v>
      </c>
      <c r="C871" s="858" t="s">
        <v>14</v>
      </c>
      <c r="D871" s="859">
        <v>558.94000000000005</v>
      </c>
    </row>
    <row r="872" spans="1:4" x14ac:dyDescent="0.2">
      <c r="A872" s="860" t="s">
        <v>5143</v>
      </c>
      <c r="B872" s="861" t="s">
        <v>4399</v>
      </c>
      <c r="C872" s="862" t="s">
        <v>14</v>
      </c>
      <c r="D872" s="863">
        <v>72.319999999999993</v>
      </c>
    </row>
    <row r="873" spans="1:4" x14ac:dyDescent="0.2">
      <c r="A873" s="856" t="s">
        <v>5144</v>
      </c>
      <c r="B873" s="857" t="s">
        <v>4401</v>
      </c>
      <c r="C873" s="858" t="s">
        <v>14</v>
      </c>
      <c r="D873" s="859">
        <v>37.18</v>
      </c>
    </row>
    <row r="874" spans="1:4" x14ac:dyDescent="0.2">
      <c r="A874" s="860" t="s">
        <v>5145</v>
      </c>
      <c r="B874" s="861" t="s">
        <v>4403</v>
      </c>
      <c r="C874" s="862" t="s">
        <v>14</v>
      </c>
      <c r="D874" s="863">
        <v>631.26</v>
      </c>
    </row>
    <row r="875" spans="1:4" x14ac:dyDescent="0.2">
      <c r="A875" s="856" t="s">
        <v>5146</v>
      </c>
      <c r="B875" s="857" t="s">
        <v>4414</v>
      </c>
      <c r="C875" s="858" t="s">
        <v>14</v>
      </c>
      <c r="D875" s="859">
        <v>9.7200000000000006</v>
      </c>
    </row>
    <row r="876" spans="1:4" x14ac:dyDescent="0.2">
      <c r="A876" s="1671" t="s">
        <v>5147</v>
      </c>
      <c r="B876" s="1672" t="s">
        <v>4946</v>
      </c>
      <c r="C876" s="1673"/>
      <c r="D876" s="1674"/>
    </row>
    <row r="877" spans="1:4" x14ac:dyDescent="0.2">
      <c r="A877" s="860" t="s">
        <v>5148</v>
      </c>
      <c r="B877" s="861" t="s">
        <v>4397</v>
      </c>
      <c r="C877" s="862" t="s">
        <v>14</v>
      </c>
      <c r="D877" s="863">
        <v>558.94000000000005</v>
      </c>
    </row>
    <row r="878" spans="1:4" x14ac:dyDescent="0.2">
      <c r="A878" s="856" t="s">
        <v>5149</v>
      </c>
      <c r="B878" s="857" t="s">
        <v>4399</v>
      </c>
      <c r="C878" s="858" t="s">
        <v>14</v>
      </c>
      <c r="D878" s="859">
        <v>72.319999999999993</v>
      </c>
    </row>
    <row r="879" spans="1:4" x14ac:dyDescent="0.2">
      <c r="A879" s="860" t="s">
        <v>5150</v>
      </c>
      <c r="B879" s="861" t="s">
        <v>4401</v>
      </c>
      <c r="C879" s="862" t="s">
        <v>14</v>
      </c>
      <c r="D879" s="863">
        <v>37.18</v>
      </c>
    </row>
    <row r="880" spans="1:4" x14ac:dyDescent="0.2">
      <c r="A880" s="856" t="s">
        <v>5151</v>
      </c>
      <c r="B880" s="857" t="s">
        <v>4403</v>
      </c>
      <c r="C880" s="858" t="s">
        <v>14</v>
      </c>
      <c r="D880" s="859">
        <v>631.26</v>
      </c>
    </row>
    <row r="881" spans="1:11" x14ac:dyDescent="0.2">
      <c r="A881" s="860" t="s">
        <v>5152</v>
      </c>
      <c r="B881" s="861" t="s">
        <v>4414</v>
      </c>
      <c r="C881" s="862" t="s">
        <v>14</v>
      </c>
      <c r="D881" s="863">
        <v>9.7200000000000006</v>
      </c>
    </row>
    <row r="882" spans="1:11" x14ac:dyDescent="0.2">
      <c r="A882" s="1671" t="s">
        <v>5153</v>
      </c>
      <c r="B882" s="1672" t="s">
        <v>4952</v>
      </c>
      <c r="C882" s="1673"/>
      <c r="D882" s="1674"/>
    </row>
    <row r="883" spans="1:11" x14ac:dyDescent="0.2">
      <c r="A883" s="856" t="s">
        <v>5154</v>
      </c>
      <c r="B883" s="857" t="s">
        <v>4397</v>
      </c>
      <c r="C883" s="858" t="s">
        <v>14</v>
      </c>
      <c r="D883" s="859">
        <v>568.16999999999996</v>
      </c>
    </row>
    <row r="884" spans="1:11" x14ac:dyDescent="0.2">
      <c r="A884" s="860" t="s">
        <v>5155</v>
      </c>
      <c r="B884" s="861" t="s">
        <v>4399</v>
      </c>
      <c r="C884" s="862" t="s">
        <v>14</v>
      </c>
      <c r="D884" s="863">
        <v>70.11</v>
      </c>
    </row>
    <row r="885" spans="1:11" x14ac:dyDescent="0.2">
      <c r="A885" s="856" t="s">
        <v>5156</v>
      </c>
      <c r="B885" s="857" t="s">
        <v>4401</v>
      </c>
      <c r="C885" s="858" t="s">
        <v>14</v>
      </c>
      <c r="D885" s="859">
        <v>34.9</v>
      </c>
    </row>
    <row r="886" spans="1:11" x14ac:dyDescent="0.2">
      <c r="A886" s="860" t="s">
        <v>5157</v>
      </c>
      <c r="B886" s="861" t="s">
        <v>4403</v>
      </c>
      <c r="C886" s="862" t="s">
        <v>14</v>
      </c>
      <c r="D886" s="863">
        <v>638.28</v>
      </c>
    </row>
    <row r="887" spans="1:11" x14ac:dyDescent="0.2">
      <c r="A887" s="856" t="s">
        <v>5158</v>
      </c>
      <c r="B887" s="857" t="s">
        <v>4414</v>
      </c>
      <c r="C887" s="858" t="s">
        <v>14</v>
      </c>
      <c r="D887" s="859">
        <v>9.7200000000000006</v>
      </c>
    </row>
    <row r="888" spans="1:11" x14ac:dyDescent="0.2">
      <c r="A888" s="852" t="s">
        <v>723</v>
      </c>
      <c r="B888" s="853" t="s">
        <v>428</v>
      </c>
      <c r="C888" s="854"/>
      <c r="D888" s="855"/>
      <c r="E888" s="1693">
        <f>SUM(D889:D903)</f>
        <v>1097.1500000000001</v>
      </c>
      <c r="F888" s="1681"/>
      <c r="G888" s="1681"/>
      <c r="H888" s="1696" t="s">
        <v>4928</v>
      </c>
      <c r="I888" s="1681"/>
      <c r="J888" s="1681"/>
      <c r="K888" s="1681"/>
    </row>
    <row r="889" spans="1:11" x14ac:dyDescent="0.2">
      <c r="A889" s="1671" t="s">
        <v>5159</v>
      </c>
      <c r="B889" s="1672" t="s">
        <v>4253</v>
      </c>
      <c r="C889" s="1673"/>
      <c r="D889" s="1674"/>
      <c r="F889" s="1683" t="str">
        <f>B890</f>
        <v>FORRO DE GESSO ACARTONADO, ÁREA SECA</v>
      </c>
      <c r="G889" s="1679">
        <f>SUMIF($B$890:$B$903, F889,$D$890:$D$903)</f>
        <v>951.55</v>
      </c>
    </row>
    <row r="890" spans="1:11" x14ac:dyDescent="0.2">
      <c r="A890" s="860" t="s">
        <v>5160</v>
      </c>
      <c r="B890" s="861" t="s">
        <v>4422</v>
      </c>
      <c r="C890" s="862" t="s">
        <v>14</v>
      </c>
      <c r="D890" s="863">
        <v>190.31</v>
      </c>
      <c r="F890" s="1683" t="str">
        <f>B891</f>
        <v>FORRO DE GESSO ACARTONADO, ÁREA ÚMIDA</v>
      </c>
      <c r="G890" s="1679">
        <f>SUMIF($B$890:$B$903, F890,$D$890:$D$903)</f>
        <v>145.6</v>
      </c>
    </row>
    <row r="891" spans="1:11" ht="15" x14ac:dyDescent="0.2">
      <c r="A891" s="856" t="s">
        <v>5161</v>
      </c>
      <c r="B891" s="857" t="s">
        <v>5162</v>
      </c>
      <c r="C891" s="858" t="s">
        <v>14</v>
      </c>
      <c r="D891" s="859">
        <v>29.12</v>
      </c>
      <c r="E891" s="1686" t="s">
        <v>6907</v>
      </c>
      <c r="F891" s="1686" t="b">
        <f>EXACT(E888,G891)</f>
        <v>1</v>
      </c>
      <c r="G891" s="1686">
        <f>SUM(G881:G890)</f>
        <v>1097.1499999999999</v>
      </c>
    </row>
    <row r="892" spans="1:11" x14ac:dyDescent="0.2">
      <c r="A892" s="1671" t="s">
        <v>5163</v>
      </c>
      <c r="B892" s="1672" t="s">
        <v>4259</v>
      </c>
      <c r="C892" s="1673"/>
      <c r="D892" s="1674"/>
    </row>
    <row r="893" spans="1:11" x14ac:dyDescent="0.2">
      <c r="A893" s="860" t="s">
        <v>5164</v>
      </c>
      <c r="B893" s="861" t="s">
        <v>4422</v>
      </c>
      <c r="C893" s="862" t="s">
        <v>14</v>
      </c>
      <c r="D893" s="863">
        <v>190.31</v>
      </c>
    </row>
    <row r="894" spans="1:11" x14ac:dyDescent="0.2">
      <c r="A894" s="856" t="s">
        <v>5165</v>
      </c>
      <c r="B894" s="857" t="s">
        <v>5162</v>
      </c>
      <c r="C894" s="858" t="s">
        <v>14</v>
      </c>
      <c r="D894" s="859">
        <v>29.12</v>
      </c>
    </row>
    <row r="895" spans="1:11" x14ac:dyDescent="0.2">
      <c r="A895" s="1671" t="s">
        <v>5166</v>
      </c>
      <c r="B895" s="1672" t="s">
        <v>4313</v>
      </c>
      <c r="C895" s="1673"/>
      <c r="D895" s="1674"/>
    </row>
    <row r="896" spans="1:11" x14ac:dyDescent="0.2">
      <c r="A896" s="860" t="s">
        <v>5167</v>
      </c>
      <c r="B896" s="861" t="s">
        <v>4422</v>
      </c>
      <c r="C896" s="862" t="s">
        <v>14</v>
      </c>
      <c r="D896" s="863">
        <v>190.31</v>
      </c>
    </row>
    <row r="897" spans="1:11" x14ac:dyDescent="0.2">
      <c r="A897" s="856" t="s">
        <v>5168</v>
      </c>
      <c r="B897" s="857" t="s">
        <v>5162</v>
      </c>
      <c r="C897" s="858" t="s">
        <v>14</v>
      </c>
      <c r="D897" s="859">
        <v>29.12</v>
      </c>
    </row>
    <row r="898" spans="1:11" x14ac:dyDescent="0.2">
      <c r="A898" s="1671" t="s">
        <v>5169</v>
      </c>
      <c r="B898" s="1672" t="s">
        <v>4946</v>
      </c>
      <c r="C898" s="1673"/>
      <c r="D898" s="1674"/>
    </row>
    <row r="899" spans="1:11" x14ac:dyDescent="0.2">
      <c r="A899" s="860" t="s">
        <v>5170</v>
      </c>
      <c r="B899" s="861" t="s">
        <v>4422</v>
      </c>
      <c r="C899" s="862" t="s">
        <v>14</v>
      </c>
      <c r="D899" s="863">
        <v>190.31</v>
      </c>
    </row>
    <row r="900" spans="1:11" x14ac:dyDescent="0.2">
      <c r="A900" s="856" t="s">
        <v>5171</v>
      </c>
      <c r="B900" s="857" t="s">
        <v>5162</v>
      </c>
      <c r="C900" s="858" t="s">
        <v>14</v>
      </c>
      <c r="D900" s="859">
        <v>29.12</v>
      </c>
    </row>
    <row r="901" spans="1:11" x14ac:dyDescent="0.2">
      <c r="A901" s="1671" t="s">
        <v>5172</v>
      </c>
      <c r="B901" s="1672" t="s">
        <v>4952</v>
      </c>
      <c r="C901" s="1673"/>
      <c r="D901" s="1674"/>
    </row>
    <row r="902" spans="1:11" x14ac:dyDescent="0.2">
      <c r="A902" s="860" t="s">
        <v>5173</v>
      </c>
      <c r="B902" s="861" t="s">
        <v>4422</v>
      </c>
      <c r="C902" s="862" t="s">
        <v>14</v>
      </c>
      <c r="D902" s="863">
        <v>190.31</v>
      </c>
    </row>
    <row r="903" spans="1:11" x14ac:dyDescent="0.2">
      <c r="A903" s="856" t="s">
        <v>5174</v>
      </c>
      <c r="B903" s="857" t="s">
        <v>5162</v>
      </c>
      <c r="C903" s="858" t="s">
        <v>14</v>
      </c>
      <c r="D903" s="859">
        <v>29.12</v>
      </c>
    </row>
    <row r="904" spans="1:11" x14ac:dyDescent="0.2">
      <c r="A904" s="852" t="s">
        <v>725</v>
      </c>
      <c r="B904" s="853" t="s">
        <v>426</v>
      </c>
      <c r="C904" s="854"/>
      <c r="D904" s="855"/>
      <c r="E904" s="1693">
        <f>SUM(D905:D914)</f>
        <v>48.6</v>
      </c>
      <c r="F904" s="1681"/>
      <c r="G904" s="1681"/>
      <c r="H904" s="1696" t="s">
        <v>4928</v>
      </c>
      <c r="I904" s="1681"/>
      <c r="J904" s="1681"/>
      <c r="K904" s="1681"/>
    </row>
    <row r="905" spans="1:11" x14ac:dyDescent="0.2">
      <c r="A905" s="1671" t="s">
        <v>5175</v>
      </c>
      <c r="B905" s="1672" t="s">
        <v>4253</v>
      </c>
      <c r="C905" s="1673"/>
      <c r="D905" s="1674"/>
      <c r="F905" s="1683" t="str">
        <f>B906</f>
        <v>REVESTIMENTO - PEITORIL, PEDRA NATURAL</v>
      </c>
      <c r="G905" s="1679">
        <f>SUMIF(B$906:B$914, F905,$D$906:$D$914)</f>
        <v>48.6</v>
      </c>
    </row>
    <row r="906" spans="1:11" ht="15" x14ac:dyDescent="0.2">
      <c r="A906" s="860" t="s">
        <v>5176</v>
      </c>
      <c r="B906" s="861" t="s">
        <v>2808</v>
      </c>
      <c r="C906" s="862" t="s">
        <v>14</v>
      </c>
      <c r="D906" s="863">
        <v>9.7200000000000006</v>
      </c>
      <c r="E906" s="1686" t="s">
        <v>6907</v>
      </c>
      <c r="F906" s="1686" t="b">
        <f>EXACT(E904,G906)</f>
        <v>1</v>
      </c>
      <c r="G906" s="1686">
        <f>SUM(G896:G905)</f>
        <v>48.6</v>
      </c>
    </row>
    <row r="907" spans="1:11" x14ac:dyDescent="0.2">
      <c r="A907" s="1671" t="s">
        <v>5177</v>
      </c>
      <c r="B907" s="1672" t="s">
        <v>4259</v>
      </c>
      <c r="C907" s="1673"/>
      <c r="D907" s="1674"/>
    </row>
    <row r="908" spans="1:11" x14ac:dyDescent="0.2">
      <c r="A908" s="856" t="s">
        <v>5178</v>
      </c>
      <c r="B908" s="857" t="s">
        <v>2808</v>
      </c>
      <c r="C908" s="858" t="s">
        <v>14</v>
      </c>
      <c r="D908" s="859">
        <v>9.7200000000000006</v>
      </c>
    </row>
    <row r="909" spans="1:11" x14ac:dyDescent="0.2">
      <c r="A909" s="1671" t="s">
        <v>5179</v>
      </c>
      <c r="B909" s="1672" t="s">
        <v>4313</v>
      </c>
      <c r="C909" s="1673"/>
      <c r="D909" s="1674"/>
    </row>
    <row r="910" spans="1:11" x14ac:dyDescent="0.2">
      <c r="A910" s="860" t="s">
        <v>5180</v>
      </c>
      <c r="B910" s="861" t="s">
        <v>2808</v>
      </c>
      <c r="C910" s="862" t="s">
        <v>14</v>
      </c>
      <c r="D910" s="863">
        <v>9.7200000000000006</v>
      </c>
    </row>
    <row r="911" spans="1:11" x14ac:dyDescent="0.2">
      <c r="A911" s="1671" t="s">
        <v>5181</v>
      </c>
      <c r="B911" s="1672" t="s">
        <v>4946</v>
      </c>
      <c r="C911" s="1673"/>
      <c r="D911" s="1674"/>
    </row>
    <row r="912" spans="1:11" x14ac:dyDescent="0.2">
      <c r="A912" s="856" t="s">
        <v>5182</v>
      </c>
      <c r="B912" s="857" t="s">
        <v>2808</v>
      </c>
      <c r="C912" s="858" t="s">
        <v>14</v>
      </c>
      <c r="D912" s="859">
        <v>9.7200000000000006</v>
      </c>
    </row>
    <row r="913" spans="1:11" x14ac:dyDescent="0.2">
      <c r="A913" s="1671" t="s">
        <v>5183</v>
      </c>
      <c r="B913" s="1672" t="s">
        <v>4952</v>
      </c>
      <c r="C913" s="1673"/>
      <c r="D913" s="1674"/>
    </row>
    <row r="914" spans="1:11" x14ac:dyDescent="0.2">
      <c r="A914" s="860" t="s">
        <v>5184</v>
      </c>
      <c r="B914" s="861" t="s">
        <v>2808</v>
      </c>
      <c r="C914" s="862" t="s">
        <v>14</v>
      </c>
      <c r="D914" s="863">
        <v>9.7200000000000006</v>
      </c>
    </row>
    <row r="915" spans="1:11" x14ac:dyDescent="0.2">
      <c r="A915" s="852" t="s">
        <v>727</v>
      </c>
      <c r="B915" s="853" t="s">
        <v>427</v>
      </c>
      <c r="C915" s="854"/>
      <c r="D915" s="855"/>
      <c r="E915" s="1693">
        <f>SUM(D916:D925)</f>
        <v>71.81</v>
      </c>
      <c r="F915" s="1681"/>
      <c r="G915" s="1681"/>
      <c r="H915" s="1696" t="s">
        <v>4928</v>
      </c>
      <c r="I915" s="1681"/>
      <c r="J915" s="1681"/>
      <c r="K915" s="1681"/>
    </row>
    <row r="916" spans="1:11" x14ac:dyDescent="0.2">
      <c r="A916" s="1671" t="s">
        <v>5185</v>
      </c>
      <c r="B916" s="1672" t="s">
        <v>4253</v>
      </c>
      <c r="C916" s="1673"/>
      <c r="D916" s="1674"/>
      <c r="F916" s="1683" t="str">
        <f>B917</f>
        <v>ESTUCAMENTO EM TETO</v>
      </c>
      <c r="G916" s="1679">
        <f ca="1">SUMIF($B$917:$B$926, F916,$D$917:$D$925)</f>
        <v>71.81</v>
      </c>
    </row>
    <row r="917" spans="1:11" ht="15" x14ac:dyDescent="0.2">
      <c r="A917" s="856" t="s">
        <v>5186</v>
      </c>
      <c r="B917" s="857" t="s">
        <v>4431</v>
      </c>
      <c r="C917" s="858" t="s">
        <v>14</v>
      </c>
      <c r="D917" s="859">
        <v>14.51</v>
      </c>
      <c r="E917" s="1686" t="s">
        <v>6907</v>
      </c>
      <c r="F917" s="1686" t="b">
        <f ca="1">EXACT(E915,G917)</f>
        <v>1</v>
      </c>
      <c r="G917" s="1686">
        <f ca="1">SUM(G907:G916)</f>
        <v>71.81</v>
      </c>
    </row>
    <row r="918" spans="1:11" x14ac:dyDescent="0.2">
      <c r="A918" s="1671" t="s">
        <v>5187</v>
      </c>
      <c r="B918" s="1672" t="s">
        <v>4259</v>
      </c>
      <c r="C918" s="1673"/>
      <c r="D918" s="1674"/>
    </row>
    <row r="919" spans="1:11" x14ac:dyDescent="0.2">
      <c r="A919" s="860" t="s">
        <v>5188</v>
      </c>
      <c r="B919" s="861" t="s">
        <v>4431</v>
      </c>
      <c r="C919" s="862" t="s">
        <v>14</v>
      </c>
      <c r="D919" s="863">
        <v>14.51</v>
      </c>
    </row>
    <row r="920" spans="1:11" x14ac:dyDescent="0.2">
      <c r="A920" s="1671" t="s">
        <v>5189</v>
      </c>
      <c r="B920" s="1672" t="s">
        <v>4313</v>
      </c>
      <c r="C920" s="1673"/>
      <c r="D920" s="1674"/>
    </row>
    <row r="921" spans="1:11" x14ac:dyDescent="0.2">
      <c r="A921" s="856" t="s">
        <v>5190</v>
      </c>
      <c r="B921" s="857" t="s">
        <v>4431</v>
      </c>
      <c r="C921" s="858" t="s">
        <v>14</v>
      </c>
      <c r="D921" s="859">
        <v>14.51</v>
      </c>
    </row>
    <row r="922" spans="1:11" x14ac:dyDescent="0.2">
      <c r="A922" s="1671" t="s">
        <v>5191</v>
      </c>
      <c r="B922" s="1672" t="s">
        <v>4946</v>
      </c>
      <c r="C922" s="1673"/>
      <c r="D922" s="1674"/>
    </row>
    <row r="923" spans="1:11" x14ac:dyDescent="0.2">
      <c r="A923" s="860" t="s">
        <v>5192</v>
      </c>
      <c r="B923" s="861" t="s">
        <v>4431</v>
      </c>
      <c r="C923" s="862" t="s">
        <v>14</v>
      </c>
      <c r="D923" s="863">
        <v>14.51</v>
      </c>
    </row>
    <row r="924" spans="1:11" x14ac:dyDescent="0.2">
      <c r="A924" s="1671" t="s">
        <v>5193</v>
      </c>
      <c r="B924" s="1672" t="s">
        <v>4952</v>
      </c>
      <c r="C924" s="1673"/>
      <c r="D924" s="1674"/>
    </row>
    <row r="925" spans="1:11" x14ac:dyDescent="0.2">
      <c r="A925" s="856" t="s">
        <v>5194</v>
      </c>
      <c r="B925" s="857" t="s">
        <v>4431</v>
      </c>
      <c r="C925" s="858" t="s">
        <v>14</v>
      </c>
      <c r="D925" s="859">
        <v>13.77</v>
      </c>
    </row>
    <row r="926" spans="1:11" x14ac:dyDescent="0.2">
      <c r="A926" s="852" t="s">
        <v>1452</v>
      </c>
      <c r="B926" s="853" t="s">
        <v>429</v>
      </c>
      <c r="C926" s="854"/>
      <c r="D926" s="855"/>
      <c r="E926" s="1693">
        <f>SUM(D927:D941)</f>
        <v>1208.98</v>
      </c>
      <c r="F926" s="1681"/>
      <c r="G926" s="1681"/>
      <c r="H926" s="1696" t="s">
        <v>4928</v>
      </c>
      <c r="I926" s="1681"/>
      <c r="J926" s="1681"/>
      <c r="K926" s="1681"/>
    </row>
    <row r="927" spans="1:11" x14ac:dyDescent="0.2">
      <c r="A927" s="1671" t="s">
        <v>5195</v>
      </c>
      <c r="B927" s="1672" t="s">
        <v>4253</v>
      </c>
      <c r="C927" s="1673"/>
      <c r="D927" s="1674"/>
      <c r="F927" s="1683" t="str">
        <f>B928</f>
        <v>REVESTIMENTO - CONTRA PISO, 5 cm</v>
      </c>
      <c r="G927" s="1679">
        <f>SUMIF($B$928:$B$941, F927,$D$928:$D$941)</f>
        <v>144.6</v>
      </c>
    </row>
    <row r="928" spans="1:11" x14ac:dyDescent="0.2">
      <c r="A928" s="860" t="s">
        <v>5196</v>
      </c>
      <c r="B928" s="861" t="s">
        <v>4453</v>
      </c>
      <c r="C928" s="862" t="s">
        <v>14</v>
      </c>
      <c r="D928" s="863">
        <v>31.71</v>
      </c>
      <c r="F928" s="1683" t="str">
        <f>B929</f>
        <v>REVESTIMENTO - CONTRA PISO ACUSTICO, 5 cm</v>
      </c>
      <c r="G928" s="1679">
        <f>SUMIF($B$928:$B$941, F928,$D$928:$D$941)</f>
        <v>1064.3799999999999</v>
      </c>
    </row>
    <row r="929" spans="1:11" ht="15" x14ac:dyDescent="0.2">
      <c r="A929" s="856" t="s">
        <v>5197</v>
      </c>
      <c r="B929" s="857" t="s">
        <v>5198</v>
      </c>
      <c r="C929" s="858" t="s">
        <v>14</v>
      </c>
      <c r="D929" s="859">
        <v>213.04</v>
      </c>
      <c r="E929" s="1686" t="s">
        <v>6907</v>
      </c>
      <c r="F929" s="1686" t="b">
        <f>EXACT(E926,G929)</f>
        <v>1</v>
      </c>
      <c r="G929" s="1686">
        <f>SUM(G919:G928)</f>
        <v>1208.9799999999998</v>
      </c>
    </row>
    <row r="930" spans="1:11" x14ac:dyDescent="0.2">
      <c r="A930" s="1671" t="s">
        <v>5199</v>
      </c>
      <c r="B930" s="1672" t="s">
        <v>4259</v>
      </c>
      <c r="C930" s="1673"/>
      <c r="D930" s="1674"/>
    </row>
    <row r="931" spans="1:11" x14ac:dyDescent="0.2">
      <c r="A931" s="860" t="s">
        <v>5200</v>
      </c>
      <c r="B931" s="861" t="s">
        <v>4453</v>
      </c>
      <c r="C931" s="862" t="s">
        <v>14</v>
      </c>
      <c r="D931" s="863">
        <v>31.71</v>
      </c>
    </row>
    <row r="932" spans="1:11" x14ac:dyDescent="0.2">
      <c r="A932" s="856" t="s">
        <v>5201</v>
      </c>
      <c r="B932" s="857" t="s">
        <v>5198</v>
      </c>
      <c r="C932" s="858" t="s">
        <v>14</v>
      </c>
      <c r="D932" s="859">
        <v>213.04</v>
      </c>
    </row>
    <row r="933" spans="1:11" x14ac:dyDescent="0.2">
      <c r="A933" s="1671" t="s">
        <v>5202</v>
      </c>
      <c r="B933" s="1672" t="s">
        <v>4313</v>
      </c>
      <c r="C933" s="1673"/>
      <c r="D933" s="1674"/>
    </row>
    <row r="934" spans="1:11" x14ac:dyDescent="0.2">
      <c r="A934" s="860" t="s">
        <v>5203</v>
      </c>
      <c r="B934" s="861" t="s">
        <v>4453</v>
      </c>
      <c r="C934" s="862" t="s">
        <v>14</v>
      </c>
      <c r="D934" s="863">
        <v>31.71</v>
      </c>
    </row>
    <row r="935" spans="1:11" x14ac:dyDescent="0.2">
      <c r="A935" s="856" t="s">
        <v>5204</v>
      </c>
      <c r="B935" s="857" t="s">
        <v>5198</v>
      </c>
      <c r="C935" s="858" t="s">
        <v>14</v>
      </c>
      <c r="D935" s="859">
        <v>213.04</v>
      </c>
    </row>
    <row r="936" spans="1:11" x14ac:dyDescent="0.2">
      <c r="A936" s="1671" t="s">
        <v>5205</v>
      </c>
      <c r="B936" s="1672" t="s">
        <v>4946</v>
      </c>
      <c r="C936" s="1673"/>
      <c r="D936" s="1674"/>
    </row>
    <row r="937" spans="1:11" x14ac:dyDescent="0.2">
      <c r="A937" s="860" t="s">
        <v>5206</v>
      </c>
      <c r="B937" s="861" t="s">
        <v>4453</v>
      </c>
      <c r="C937" s="862" t="s">
        <v>14</v>
      </c>
      <c r="D937" s="863">
        <v>31.71</v>
      </c>
    </row>
    <row r="938" spans="1:11" x14ac:dyDescent="0.2">
      <c r="A938" s="856" t="s">
        <v>5207</v>
      </c>
      <c r="B938" s="857" t="s">
        <v>5198</v>
      </c>
      <c r="C938" s="858" t="s">
        <v>14</v>
      </c>
      <c r="D938" s="859">
        <v>213.04</v>
      </c>
    </row>
    <row r="939" spans="1:11" x14ac:dyDescent="0.2">
      <c r="A939" s="1671" t="s">
        <v>5208</v>
      </c>
      <c r="B939" s="1672" t="s">
        <v>4952</v>
      </c>
      <c r="C939" s="1673"/>
      <c r="D939" s="1674"/>
    </row>
    <row r="940" spans="1:11" x14ac:dyDescent="0.2">
      <c r="A940" s="860" t="s">
        <v>5209</v>
      </c>
      <c r="B940" s="861" t="s">
        <v>4453</v>
      </c>
      <c r="C940" s="862" t="s">
        <v>14</v>
      </c>
      <c r="D940" s="863">
        <v>17.760000000000002</v>
      </c>
    </row>
    <row r="941" spans="1:11" x14ac:dyDescent="0.2">
      <c r="A941" s="856" t="s">
        <v>5210</v>
      </c>
      <c r="B941" s="857" t="s">
        <v>5198</v>
      </c>
      <c r="C941" s="858" t="s">
        <v>14</v>
      </c>
      <c r="D941" s="859">
        <v>212.22</v>
      </c>
    </row>
    <row r="942" spans="1:11" x14ac:dyDescent="0.2">
      <c r="A942" s="852" t="s">
        <v>1454</v>
      </c>
      <c r="B942" s="853" t="s">
        <v>4465</v>
      </c>
      <c r="C942" s="854"/>
      <c r="D942" s="855"/>
      <c r="E942" s="1693">
        <f>SUM(D943:D957)</f>
        <v>1168.96</v>
      </c>
      <c r="F942" s="1681"/>
      <c r="G942" s="1681"/>
      <c r="H942" s="1696" t="s">
        <v>4928</v>
      </c>
      <c r="I942" s="1681"/>
      <c r="J942" s="1681"/>
      <c r="K942" s="1681"/>
    </row>
    <row r="943" spans="1:11" x14ac:dyDescent="0.2">
      <c r="A943" s="1671" t="s">
        <v>5211</v>
      </c>
      <c r="B943" s="1672" t="s">
        <v>4253</v>
      </c>
      <c r="C943" s="1673"/>
      <c r="D943" s="1674"/>
      <c r="F943" s="1683" t="str">
        <f>B944</f>
        <v>MÃO DE OBRA -  ESTUCAMENTO EM TETO</v>
      </c>
      <c r="G943" s="1679">
        <f>SUMIF($B$944:$B$957,F943,$D$944:$D$957)</f>
        <v>71.81</v>
      </c>
    </row>
    <row r="944" spans="1:11" x14ac:dyDescent="0.2">
      <c r="A944" s="860" t="s">
        <v>5212</v>
      </c>
      <c r="B944" s="861" t="s">
        <v>4468</v>
      </c>
      <c r="C944" s="862" t="s">
        <v>14</v>
      </c>
      <c r="D944" s="863">
        <v>14.51</v>
      </c>
      <c r="F944" s="1683" t="str">
        <f>B948</f>
        <v>MÃO DE OBRA -  FORRO DE GESSO ACARTONADO</v>
      </c>
      <c r="G944" s="1679">
        <f>SUMIF($B$944:$B$957,F944,$D$944:$D$957)</f>
        <v>1097.1500000000001</v>
      </c>
    </row>
    <row r="945" spans="1:11" ht="15" x14ac:dyDescent="0.2">
      <c r="A945" s="856" t="s">
        <v>5213</v>
      </c>
      <c r="B945" s="857" t="s">
        <v>4470</v>
      </c>
      <c r="C945" s="858" t="s">
        <v>14</v>
      </c>
      <c r="D945" s="859">
        <v>219.43</v>
      </c>
      <c r="E945" s="1686" t="s">
        <v>6907</v>
      </c>
      <c r="F945" s="1686" t="b">
        <f>EXACT(E942,G945)</f>
        <v>1</v>
      </c>
      <c r="G945" s="1686">
        <f>SUM(G943:G944)</f>
        <v>1168.96</v>
      </c>
    </row>
    <row r="946" spans="1:11" x14ac:dyDescent="0.2">
      <c r="A946" s="1671" t="s">
        <v>5214</v>
      </c>
      <c r="B946" s="1672" t="s">
        <v>4259</v>
      </c>
      <c r="C946" s="1673"/>
      <c r="D946" s="1674"/>
    </row>
    <row r="947" spans="1:11" x14ac:dyDescent="0.2">
      <c r="A947" s="860" t="s">
        <v>5215</v>
      </c>
      <c r="B947" s="861" t="s">
        <v>4468</v>
      </c>
      <c r="C947" s="862" t="s">
        <v>14</v>
      </c>
      <c r="D947" s="863">
        <v>14.51</v>
      </c>
    </row>
    <row r="948" spans="1:11" x14ac:dyDescent="0.2">
      <c r="A948" s="856" t="s">
        <v>5216</v>
      </c>
      <c r="B948" s="857" t="s">
        <v>4470</v>
      </c>
      <c r="C948" s="858" t="s">
        <v>14</v>
      </c>
      <c r="D948" s="859">
        <v>219.43</v>
      </c>
    </row>
    <row r="949" spans="1:11" x14ac:dyDescent="0.2">
      <c r="A949" s="1671" t="s">
        <v>5217</v>
      </c>
      <c r="B949" s="1672" t="s">
        <v>4313</v>
      </c>
      <c r="C949" s="1673"/>
      <c r="D949" s="1674"/>
    </row>
    <row r="950" spans="1:11" x14ac:dyDescent="0.2">
      <c r="A950" s="860" t="s">
        <v>5218</v>
      </c>
      <c r="B950" s="861" t="s">
        <v>4468</v>
      </c>
      <c r="C950" s="862" t="s">
        <v>14</v>
      </c>
      <c r="D950" s="863">
        <v>14.51</v>
      </c>
    </row>
    <row r="951" spans="1:11" x14ac:dyDescent="0.2">
      <c r="A951" s="856" t="s">
        <v>5219</v>
      </c>
      <c r="B951" s="857" t="s">
        <v>4470</v>
      </c>
      <c r="C951" s="858" t="s">
        <v>14</v>
      </c>
      <c r="D951" s="859">
        <v>219.43</v>
      </c>
    </row>
    <row r="952" spans="1:11" x14ac:dyDescent="0.2">
      <c r="A952" s="1671" t="s">
        <v>5220</v>
      </c>
      <c r="B952" s="1672" t="s">
        <v>4946</v>
      </c>
      <c r="C952" s="1673"/>
      <c r="D952" s="1674"/>
    </row>
    <row r="953" spans="1:11" x14ac:dyDescent="0.2">
      <c r="A953" s="860" t="s">
        <v>5221</v>
      </c>
      <c r="B953" s="861" t="s">
        <v>4468</v>
      </c>
      <c r="C953" s="862" t="s">
        <v>14</v>
      </c>
      <c r="D953" s="863">
        <v>14.51</v>
      </c>
    </row>
    <row r="954" spans="1:11" x14ac:dyDescent="0.2">
      <c r="A954" s="856" t="s">
        <v>5222</v>
      </c>
      <c r="B954" s="857" t="s">
        <v>4470</v>
      </c>
      <c r="C954" s="858" t="s">
        <v>14</v>
      </c>
      <c r="D954" s="859">
        <v>219.43</v>
      </c>
    </row>
    <row r="955" spans="1:11" x14ac:dyDescent="0.2">
      <c r="A955" s="1671" t="s">
        <v>5223</v>
      </c>
      <c r="B955" s="1672" t="s">
        <v>4952</v>
      </c>
      <c r="C955" s="1673"/>
      <c r="D955" s="1674"/>
    </row>
    <row r="956" spans="1:11" x14ac:dyDescent="0.2">
      <c r="A956" s="860" t="s">
        <v>5224</v>
      </c>
      <c r="B956" s="861" t="s">
        <v>4468</v>
      </c>
      <c r="C956" s="862" t="s">
        <v>14</v>
      </c>
      <c r="D956" s="863">
        <v>13.77</v>
      </c>
    </row>
    <row r="957" spans="1:11" x14ac:dyDescent="0.2">
      <c r="A957" s="856" t="s">
        <v>5225</v>
      </c>
      <c r="B957" s="857" t="s">
        <v>4470</v>
      </c>
      <c r="C957" s="858" t="s">
        <v>14</v>
      </c>
      <c r="D957" s="859">
        <v>219.43</v>
      </c>
    </row>
    <row r="958" spans="1:11" x14ac:dyDescent="0.2">
      <c r="A958" s="852" t="s">
        <v>1456</v>
      </c>
      <c r="B958" s="853" t="s">
        <v>430</v>
      </c>
      <c r="C958" s="854"/>
      <c r="D958" s="855"/>
      <c r="E958" s="1693">
        <f>SUM(D959:D985)</f>
        <v>745.49000000000012</v>
      </c>
      <c r="F958" s="1681"/>
      <c r="G958" s="1681"/>
      <c r="H958" s="1696" t="s">
        <v>4928</v>
      </c>
      <c r="I958" s="1681"/>
      <c r="J958" s="1681"/>
      <c r="K958" s="1681"/>
    </row>
    <row r="959" spans="1:11" x14ac:dyDescent="0.2">
      <c r="A959" s="1671" t="s">
        <v>5226</v>
      </c>
      <c r="B959" s="1672" t="s">
        <v>4253</v>
      </c>
      <c r="C959" s="1673"/>
      <c r="D959" s="1674"/>
      <c r="F959" s="1683" t="str">
        <f>B960</f>
        <v>REVESTIMENTO - PORCELANATO, AREA PRIVATIVA INTERNA</v>
      </c>
      <c r="G959" s="1679">
        <f>SUMIF($B$960:$B$984, F959,$D$960:$D$984)</f>
        <v>576.97</v>
      </c>
    </row>
    <row r="960" spans="1:11" x14ac:dyDescent="0.2">
      <c r="A960" s="860" t="s">
        <v>5227</v>
      </c>
      <c r="B960" s="861" t="s">
        <v>5229</v>
      </c>
      <c r="C960" s="862" t="s">
        <v>14</v>
      </c>
      <c r="D960" s="863">
        <v>121.1</v>
      </c>
      <c r="F960" s="1683" t="str">
        <f t="shared" ref="F960:F962" si="41">B961</f>
        <v>REVESTIMENTO - PORCELANATO, A. TECNICA</v>
      </c>
      <c r="G960" s="1679">
        <f t="shared" ref="G960:G962" si="42">SUMIF($B$960:$B$984, F960,$D$960:$D$984)</f>
        <v>18.600000000000001</v>
      </c>
    </row>
    <row r="961" spans="1:7" x14ac:dyDescent="0.2">
      <c r="A961" s="856" t="s">
        <v>5228</v>
      </c>
      <c r="B961" s="857" t="s">
        <v>4521</v>
      </c>
      <c r="C961" s="858" t="s">
        <v>14</v>
      </c>
      <c r="D961" s="859">
        <v>3.72</v>
      </c>
      <c r="F961" s="1683" t="str">
        <f t="shared" si="41"/>
        <v>REVESTIMENTO - PORCELANATO, BANHEIRO</v>
      </c>
      <c r="G961" s="1679">
        <f t="shared" si="42"/>
        <v>69.7</v>
      </c>
    </row>
    <row r="962" spans="1:7" x14ac:dyDescent="0.2">
      <c r="A962" s="860" t="s">
        <v>5230</v>
      </c>
      <c r="B962" s="861" t="s">
        <v>5232</v>
      </c>
      <c r="C962" s="862" t="s">
        <v>14</v>
      </c>
      <c r="D962" s="863">
        <v>13.94</v>
      </c>
      <c r="F962" s="1683" t="str">
        <f t="shared" si="41"/>
        <v>REVESTIMENTO - PORCELANATO, HALL INTERNO</v>
      </c>
      <c r="G962" s="1679">
        <f t="shared" si="42"/>
        <v>51.7</v>
      </c>
    </row>
    <row r="963" spans="1:7" x14ac:dyDescent="0.2">
      <c r="A963" s="856" t="s">
        <v>5231</v>
      </c>
      <c r="B963" s="857" t="s">
        <v>4508</v>
      </c>
      <c r="C963" s="858" t="s">
        <v>14</v>
      </c>
      <c r="D963" s="859">
        <v>10.34</v>
      </c>
      <c r="F963" s="1683" t="s">
        <v>5250</v>
      </c>
      <c r="G963" s="1679">
        <f>SUMIF($B$960:$B$984, F963,$D$960:$D$984)</f>
        <v>28.52</v>
      </c>
    </row>
    <row r="964" spans="1:7" ht="15" x14ac:dyDescent="0.2">
      <c r="A964" s="1671" t="s">
        <v>5233</v>
      </c>
      <c r="B964" s="1672" t="s">
        <v>4259</v>
      </c>
      <c r="C964" s="1673"/>
      <c r="D964" s="1674"/>
      <c r="E964" s="1686" t="s">
        <v>6907</v>
      </c>
      <c r="F964" s="1686" t="b">
        <f>EXACT(E958,G964)</f>
        <v>1</v>
      </c>
      <c r="G964" s="1686">
        <f>SUM(G959:G963)</f>
        <v>745.49000000000012</v>
      </c>
    </row>
    <row r="965" spans="1:7" x14ac:dyDescent="0.2">
      <c r="A965" s="860" t="s">
        <v>5234</v>
      </c>
      <c r="B965" s="861" t="s">
        <v>5229</v>
      </c>
      <c r="C965" s="862" t="s">
        <v>14</v>
      </c>
      <c r="D965" s="863">
        <v>121.1</v>
      </c>
    </row>
    <row r="966" spans="1:7" x14ac:dyDescent="0.2">
      <c r="A966" s="856" t="s">
        <v>5235</v>
      </c>
      <c r="B966" s="857" t="s">
        <v>4521</v>
      </c>
      <c r="C966" s="858" t="s">
        <v>14</v>
      </c>
      <c r="D966" s="859">
        <v>3.72</v>
      </c>
    </row>
    <row r="967" spans="1:7" x14ac:dyDescent="0.2">
      <c r="A967" s="860" t="s">
        <v>5236</v>
      </c>
      <c r="B967" s="861" t="s">
        <v>5232</v>
      </c>
      <c r="C967" s="862" t="s">
        <v>14</v>
      </c>
      <c r="D967" s="863">
        <v>13.94</v>
      </c>
    </row>
    <row r="968" spans="1:7" x14ac:dyDescent="0.2">
      <c r="A968" s="856" t="s">
        <v>5237</v>
      </c>
      <c r="B968" s="857" t="s">
        <v>4508</v>
      </c>
      <c r="C968" s="858" t="s">
        <v>14</v>
      </c>
      <c r="D968" s="859">
        <v>10.34</v>
      </c>
    </row>
    <row r="969" spans="1:7" x14ac:dyDescent="0.2">
      <c r="A969" s="1671" t="s">
        <v>5238</v>
      </c>
      <c r="B969" s="1672" t="s">
        <v>4313</v>
      </c>
      <c r="C969" s="1673"/>
      <c r="D969" s="1674"/>
    </row>
    <row r="970" spans="1:7" x14ac:dyDescent="0.2">
      <c r="A970" s="860" t="s">
        <v>5239</v>
      </c>
      <c r="B970" s="861" t="s">
        <v>5229</v>
      </c>
      <c r="C970" s="862" t="s">
        <v>14</v>
      </c>
      <c r="D970" s="863">
        <v>121.1</v>
      </c>
    </row>
    <row r="971" spans="1:7" x14ac:dyDescent="0.2">
      <c r="A971" s="856" t="s">
        <v>5240</v>
      </c>
      <c r="B971" s="857" t="s">
        <v>4521</v>
      </c>
      <c r="C971" s="858" t="s">
        <v>14</v>
      </c>
      <c r="D971" s="859">
        <v>3.72</v>
      </c>
    </row>
    <row r="972" spans="1:7" x14ac:dyDescent="0.2">
      <c r="A972" s="860" t="s">
        <v>5241</v>
      </c>
      <c r="B972" s="861" t="s">
        <v>5232</v>
      </c>
      <c r="C972" s="862" t="s">
        <v>14</v>
      </c>
      <c r="D972" s="863">
        <v>13.94</v>
      </c>
    </row>
    <row r="973" spans="1:7" x14ac:dyDescent="0.2">
      <c r="A973" s="856" t="s">
        <v>5242</v>
      </c>
      <c r="B973" s="857" t="s">
        <v>4508</v>
      </c>
      <c r="C973" s="858" t="s">
        <v>14</v>
      </c>
      <c r="D973" s="859">
        <v>10.34</v>
      </c>
    </row>
    <row r="974" spans="1:7" x14ac:dyDescent="0.2">
      <c r="A974" s="1671" t="s">
        <v>5243</v>
      </c>
      <c r="B974" s="1672" t="s">
        <v>4946</v>
      </c>
      <c r="C974" s="1673"/>
      <c r="D974" s="1674"/>
    </row>
    <row r="975" spans="1:7" x14ac:dyDescent="0.2">
      <c r="A975" s="860" t="s">
        <v>5244</v>
      </c>
      <c r="B975" s="861" t="s">
        <v>5229</v>
      </c>
      <c r="C975" s="862" t="s">
        <v>14</v>
      </c>
      <c r="D975" s="863">
        <v>121.1</v>
      </c>
    </row>
    <row r="976" spans="1:7" x14ac:dyDescent="0.2">
      <c r="A976" s="856" t="s">
        <v>5245</v>
      </c>
      <c r="B976" s="857" t="s">
        <v>4521</v>
      </c>
      <c r="C976" s="858" t="s">
        <v>14</v>
      </c>
      <c r="D976" s="859">
        <v>3.72</v>
      </c>
    </row>
    <row r="977" spans="1:11" x14ac:dyDescent="0.2">
      <c r="A977" s="860" t="s">
        <v>5246</v>
      </c>
      <c r="B977" s="861" t="s">
        <v>5232</v>
      </c>
      <c r="C977" s="862" t="s">
        <v>14</v>
      </c>
      <c r="D977" s="863">
        <v>13.94</v>
      </c>
    </row>
    <row r="978" spans="1:11" x14ac:dyDescent="0.2">
      <c r="A978" s="856" t="s">
        <v>5247</v>
      </c>
      <c r="B978" s="857" t="s">
        <v>4508</v>
      </c>
      <c r="C978" s="858" t="s">
        <v>14</v>
      </c>
      <c r="D978" s="859">
        <v>10.34</v>
      </c>
    </row>
    <row r="979" spans="1:11" x14ac:dyDescent="0.2">
      <c r="A979" s="1671" t="s">
        <v>5248</v>
      </c>
      <c r="B979" s="1672" t="s">
        <v>4952</v>
      </c>
      <c r="C979" s="1673"/>
      <c r="D979" s="1674"/>
    </row>
    <row r="980" spans="1:11" x14ac:dyDescent="0.2">
      <c r="A980" s="860" t="s">
        <v>5249</v>
      </c>
      <c r="B980" s="861" t="s">
        <v>5250</v>
      </c>
      <c r="C980" s="862" t="s">
        <v>14</v>
      </c>
      <c r="D980" s="863">
        <v>28.52</v>
      </c>
    </row>
    <row r="981" spans="1:11" x14ac:dyDescent="0.2">
      <c r="A981" s="856" t="s">
        <v>5251</v>
      </c>
      <c r="B981" s="857" t="s">
        <v>5229</v>
      </c>
      <c r="C981" s="858" t="s">
        <v>14</v>
      </c>
      <c r="D981" s="859">
        <v>92.57</v>
      </c>
    </row>
    <row r="982" spans="1:11" x14ac:dyDescent="0.2">
      <c r="A982" s="860" t="s">
        <v>5252</v>
      </c>
      <c r="B982" s="861" t="s">
        <v>4521</v>
      </c>
      <c r="C982" s="862" t="s">
        <v>14</v>
      </c>
      <c r="D982" s="863">
        <v>3.72</v>
      </c>
    </row>
    <row r="983" spans="1:11" x14ac:dyDescent="0.2">
      <c r="A983" s="856" t="s">
        <v>5253</v>
      </c>
      <c r="B983" s="857" t="s">
        <v>5232</v>
      </c>
      <c r="C983" s="858" t="s">
        <v>14</v>
      </c>
      <c r="D983" s="859">
        <v>13.94</v>
      </c>
    </row>
    <row r="984" spans="1:11" x14ac:dyDescent="0.2">
      <c r="A984" s="860" t="s">
        <v>5254</v>
      </c>
      <c r="B984" s="861" t="s">
        <v>4508</v>
      </c>
      <c r="C984" s="862" t="s">
        <v>14</v>
      </c>
      <c r="D984" s="863">
        <v>10.34</v>
      </c>
    </row>
    <row r="985" spans="1:11" x14ac:dyDescent="0.2">
      <c r="A985" s="852" t="s">
        <v>1458</v>
      </c>
      <c r="B985" s="853" t="s">
        <v>425</v>
      </c>
      <c r="C985" s="854"/>
      <c r="D985" s="855"/>
      <c r="E985" s="1693">
        <f>SUM(D986:D995)</f>
        <v>365.7</v>
      </c>
      <c r="F985" s="1681"/>
      <c r="G985" s="1681"/>
      <c r="H985" s="1696" t="s">
        <v>4928</v>
      </c>
      <c r="I985" s="1681"/>
      <c r="J985" s="1681"/>
      <c r="K985" s="1681"/>
    </row>
    <row r="986" spans="1:11" x14ac:dyDescent="0.2">
      <c r="A986" s="1671" t="s">
        <v>5255</v>
      </c>
      <c r="B986" s="1672" t="s">
        <v>4253</v>
      </c>
      <c r="C986" s="1673"/>
      <c r="D986" s="1674"/>
      <c r="F986" s="1683" t="str">
        <f>B987</f>
        <v>REVESTIMENTO - VINILICO, AREA PRIVATIVA</v>
      </c>
      <c r="G986" s="1679">
        <f>SUMIF($B$987:$B$995, F986,$D$987:$D$995)</f>
        <v>365.7</v>
      </c>
    </row>
    <row r="987" spans="1:11" ht="15" x14ac:dyDescent="0.2">
      <c r="A987" s="856" t="s">
        <v>5256</v>
      </c>
      <c r="B987" s="857" t="s">
        <v>5257</v>
      </c>
      <c r="C987" s="858" t="s">
        <v>14</v>
      </c>
      <c r="D987" s="859">
        <v>73.14</v>
      </c>
      <c r="E987" s="1686" t="s">
        <v>6907</v>
      </c>
      <c r="F987" s="1686" t="b">
        <f>EXACT(E985,G987)</f>
        <v>1</v>
      </c>
      <c r="G987" s="1686">
        <f>SUM(G982:G986)</f>
        <v>365.7</v>
      </c>
    </row>
    <row r="988" spans="1:11" x14ac:dyDescent="0.2">
      <c r="A988" s="1671" t="s">
        <v>5258</v>
      </c>
      <c r="B988" s="1672" t="s">
        <v>4259</v>
      </c>
      <c r="C988" s="1673"/>
      <c r="D988" s="1674"/>
    </row>
    <row r="989" spans="1:11" x14ac:dyDescent="0.2">
      <c r="A989" s="860" t="s">
        <v>5259</v>
      </c>
      <c r="B989" s="861" t="s">
        <v>5257</v>
      </c>
      <c r="C989" s="862" t="s">
        <v>14</v>
      </c>
      <c r="D989" s="863">
        <v>73.14</v>
      </c>
    </row>
    <row r="990" spans="1:11" x14ac:dyDescent="0.2">
      <c r="A990" s="1671" t="s">
        <v>5260</v>
      </c>
      <c r="B990" s="1672" t="s">
        <v>4313</v>
      </c>
      <c r="C990" s="1673"/>
      <c r="D990" s="1674"/>
    </row>
    <row r="991" spans="1:11" x14ac:dyDescent="0.2">
      <c r="A991" s="856" t="s">
        <v>5261</v>
      </c>
      <c r="B991" s="857" t="s">
        <v>5257</v>
      </c>
      <c r="C991" s="858" t="s">
        <v>14</v>
      </c>
      <c r="D991" s="859">
        <v>73.14</v>
      </c>
    </row>
    <row r="992" spans="1:11" x14ac:dyDescent="0.2">
      <c r="A992" s="1671" t="s">
        <v>5262</v>
      </c>
      <c r="B992" s="1672" t="s">
        <v>4946</v>
      </c>
      <c r="C992" s="1673"/>
      <c r="D992" s="1674"/>
    </row>
    <row r="993" spans="1:11" x14ac:dyDescent="0.2">
      <c r="A993" s="860" t="s">
        <v>5263</v>
      </c>
      <c r="B993" s="861" t="s">
        <v>5257</v>
      </c>
      <c r="C993" s="862" t="s">
        <v>14</v>
      </c>
      <c r="D993" s="863">
        <v>73.14</v>
      </c>
    </row>
    <row r="994" spans="1:11" x14ac:dyDescent="0.2">
      <c r="A994" s="1671" t="s">
        <v>5264</v>
      </c>
      <c r="B994" s="1672" t="s">
        <v>4952</v>
      </c>
      <c r="C994" s="1673"/>
      <c r="D994" s="1674"/>
    </row>
    <row r="995" spans="1:11" x14ac:dyDescent="0.2">
      <c r="A995" s="856" t="s">
        <v>5265</v>
      </c>
      <c r="B995" s="857" t="s">
        <v>5257</v>
      </c>
      <c r="C995" s="858" t="s">
        <v>14</v>
      </c>
      <c r="D995" s="859">
        <v>73.14</v>
      </c>
    </row>
    <row r="996" spans="1:11" x14ac:dyDescent="0.2">
      <c r="A996" s="852" t="s">
        <v>1460</v>
      </c>
      <c r="B996" s="853" t="s">
        <v>1128</v>
      </c>
      <c r="C996" s="854"/>
      <c r="D996" s="855"/>
      <c r="E996" s="1693">
        <f>SUM(D997:D1016)</f>
        <v>993.58999999999992</v>
      </c>
      <c r="F996" s="1681"/>
      <c r="G996" s="1681"/>
      <c r="H996" s="1696" t="s">
        <v>4928</v>
      </c>
      <c r="I996" s="1681"/>
      <c r="J996" s="1681"/>
      <c r="K996" s="1681"/>
    </row>
    <row r="997" spans="1:11" x14ac:dyDescent="0.2">
      <c r="A997" s="1671" t="s">
        <v>5266</v>
      </c>
      <c r="B997" s="1672" t="s">
        <v>4253</v>
      </c>
      <c r="C997" s="1673"/>
      <c r="D997" s="1674"/>
      <c r="F997" s="1683" t="str">
        <f>B998</f>
        <v>RODAPE EM PINTURA, 10 cm</v>
      </c>
      <c r="G997" s="1679">
        <f>SUMIF($B$998:$B$1016, F997,$D$998:$D$1016)</f>
        <v>97.64</v>
      </c>
    </row>
    <row r="998" spans="1:11" x14ac:dyDescent="0.2">
      <c r="A998" s="860" t="s">
        <v>5267</v>
      </c>
      <c r="B998" s="861" t="s">
        <v>4579</v>
      </c>
      <c r="C998" s="862" t="s">
        <v>3</v>
      </c>
      <c r="D998" s="863">
        <v>19.559999999999999</v>
      </c>
      <c r="F998" s="1683" t="str">
        <f t="shared" ref="F998:F999" si="43">B999</f>
        <v>RODAPE EM PORCELANATO, 10 cm</v>
      </c>
      <c r="G998" s="1679">
        <f t="shared" ref="G998:G999" si="44">SUMIF($B$998:$B$1016, F998,$D$998:$D$1016)</f>
        <v>165.65</v>
      </c>
    </row>
    <row r="999" spans="1:11" x14ac:dyDescent="0.2">
      <c r="A999" s="856" t="s">
        <v>5268</v>
      </c>
      <c r="B999" s="857" t="s">
        <v>4587</v>
      </c>
      <c r="C999" s="858" t="s">
        <v>3</v>
      </c>
      <c r="D999" s="859">
        <v>33.130000000000003</v>
      </c>
      <c r="F999" s="1683" t="str">
        <f t="shared" si="43"/>
        <v>RODAPE EM PVC, 10 cm</v>
      </c>
      <c r="G999" s="1679">
        <f t="shared" si="44"/>
        <v>730.3</v>
      </c>
    </row>
    <row r="1000" spans="1:11" ht="15" x14ac:dyDescent="0.2">
      <c r="A1000" s="860" t="s">
        <v>5269</v>
      </c>
      <c r="B1000" s="861" t="s">
        <v>4581</v>
      </c>
      <c r="C1000" s="862" t="s">
        <v>3</v>
      </c>
      <c r="D1000" s="863">
        <v>146.06</v>
      </c>
      <c r="E1000" s="1686" t="s">
        <v>6907</v>
      </c>
      <c r="F1000" s="1686" t="b">
        <f>EXACT(E996,G1000)</f>
        <v>1</v>
      </c>
      <c r="G1000" s="1686">
        <f>SUM(G995:G999)</f>
        <v>993.58999999999992</v>
      </c>
    </row>
    <row r="1001" spans="1:11" x14ac:dyDescent="0.2">
      <c r="A1001" s="1671" t="s">
        <v>5270</v>
      </c>
      <c r="B1001" s="1672" t="s">
        <v>4259</v>
      </c>
      <c r="C1001" s="1673"/>
      <c r="D1001" s="1674"/>
    </row>
    <row r="1002" spans="1:11" x14ac:dyDescent="0.2">
      <c r="A1002" s="856" t="s">
        <v>5271</v>
      </c>
      <c r="B1002" s="857" t="s">
        <v>4579</v>
      </c>
      <c r="C1002" s="858" t="s">
        <v>3</v>
      </c>
      <c r="D1002" s="859">
        <v>19.559999999999999</v>
      </c>
    </row>
    <row r="1003" spans="1:11" x14ac:dyDescent="0.2">
      <c r="A1003" s="860" t="s">
        <v>5272</v>
      </c>
      <c r="B1003" s="861" t="s">
        <v>4587</v>
      </c>
      <c r="C1003" s="862" t="s">
        <v>3</v>
      </c>
      <c r="D1003" s="863">
        <v>33.130000000000003</v>
      </c>
    </row>
    <row r="1004" spans="1:11" x14ac:dyDescent="0.2">
      <c r="A1004" s="856" t="s">
        <v>5273</v>
      </c>
      <c r="B1004" s="857" t="s">
        <v>4581</v>
      </c>
      <c r="C1004" s="858" t="s">
        <v>3</v>
      </c>
      <c r="D1004" s="859">
        <v>146.06</v>
      </c>
    </row>
    <row r="1005" spans="1:11" x14ac:dyDescent="0.2">
      <c r="A1005" s="1671" t="s">
        <v>5274</v>
      </c>
      <c r="B1005" s="1672" t="s">
        <v>4313</v>
      </c>
      <c r="C1005" s="1673"/>
      <c r="D1005" s="1674"/>
    </row>
    <row r="1006" spans="1:11" x14ac:dyDescent="0.2">
      <c r="A1006" s="860" t="s">
        <v>5275</v>
      </c>
      <c r="B1006" s="861" t="s">
        <v>4579</v>
      </c>
      <c r="C1006" s="862" t="s">
        <v>3</v>
      </c>
      <c r="D1006" s="863">
        <v>19.559999999999999</v>
      </c>
    </row>
    <row r="1007" spans="1:11" x14ac:dyDescent="0.2">
      <c r="A1007" s="856" t="s">
        <v>5276</v>
      </c>
      <c r="B1007" s="857" t="s">
        <v>4587</v>
      </c>
      <c r="C1007" s="858" t="s">
        <v>3</v>
      </c>
      <c r="D1007" s="859">
        <v>33.130000000000003</v>
      </c>
    </row>
    <row r="1008" spans="1:11" x14ac:dyDescent="0.2">
      <c r="A1008" s="860" t="s">
        <v>5277</v>
      </c>
      <c r="B1008" s="861" t="s">
        <v>4581</v>
      </c>
      <c r="C1008" s="862" t="s">
        <v>3</v>
      </c>
      <c r="D1008" s="863">
        <v>146.06</v>
      </c>
    </row>
    <row r="1009" spans="1:11" x14ac:dyDescent="0.2">
      <c r="A1009" s="1671" t="s">
        <v>5278</v>
      </c>
      <c r="B1009" s="1672" t="s">
        <v>4946</v>
      </c>
      <c r="C1009" s="1673"/>
      <c r="D1009" s="1674"/>
    </row>
    <row r="1010" spans="1:11" x14ac:dyDescent="0.2">
      <c r="A1010" s="856" t="s">
        <v>5279</v>
      </c>
      <c r="B1010" s="857" t="s">
        <v>4579</v>
      </c>
      <c r="C1010" s="858" t="s">
        <v>3</v>
      </c>
      <c r="D1010" s="859">
        <v>19.57</v>
      </c>
    </row>
    <row r="1011" spans="1:11" x14ac:dyDescent="0.2">
      <c r="A1011" s="860" t="s">
        <v>5280</v>
      </c>
      <c r="B1011" s="861" t="s">
        <v>4587</v>
      </c>
      <c r="C1011" s="862" t="s">
        <v>3</v>
      </c>
      <c r="D1011" s="863">
        <v>33.130000000000003</v>
      </c>
    </row>
    <row r="1012" spans="1:11" x14ac:dyDescent="0.2">
      <c r="A1012" s="856" t="s">
        <v>5281</v>
      </c>
      <c r="B1012" s="857" t="s">
        <v>4581</v>
      </c>
      <c r="C1012" s="858" t="s">
        <v>3</v>
      </c>
      <c r="D1012" s="859">
        <v>146.06</v>
      </c>
    </row>
    <row r="1013" spans="1:11" x14ac:dyDescent="0.2">
      <c r="A1013" s="1671" t="s">
        <v>5282</v>
      </c>
      <c r="B1013" s="1672" t="s">
        <v>4952</v>
      </c>
      <c r="C1013" s="1673"/>
      <c r="D1013" s="1674"/>
    </row>
    <row r="1014" spans="1:11" x14ac:dyDescent="0.2">
      <c r="A1014" s="860" t="s">
        <v>5283</v>
      </c>
      <c r="B1014" s="861" t="s">
        <v>4579</v>
      </c>
      <c r="C1014" s="862" t="s">
        <v>3</v>
      </c>
      <c r="D1014" s="863">
        <v>19.39</v>
      </c>
    </row>
    <row r="1015" spans="1:11" x14ac:dyDescent="0.2">
      <c r="A1015" s="856" t="s">
        <v>5284</v>
      </c>
      <c r="B1015" s="857" t="s">
        <v>4587</v>
      </c>
      <c r="C1015" s="858" t="s">
        <v>3</v>
      </c>
      <c r="D1015" s="859">
        <v>33.130000000000003</v>
      </c>
    </row>
    <row r="1016" spans="1:11" x14ac:dyDescent="0.2">
      <c r="A1016" s="860" t="s">
        <v>5285</v>
      </c>
      <c r="B1016" s="861" t="s">
        <v>4581</v>
      </c>
      <c r="C1016" s="862" t="s">
        <v>3</v>
      </c>
      <c r="D1016" s="863">
        <v>146.06</v>
      </c>
    </row>
    <row r="1017" spans="1:11" x14ac:dyDescent="0.2">
      <c r="A1017" s="852" t="s">
        <v>1462</v>
      </c>
      <c r="B1017" s="853" t="s">
        <v>548</v>
      </c>
      <c r="C1017" s="854"/>
      <c r="D1017" s="855"/>
      <c r="E1017" s="1693">
        <f>SUM(D1018:D1027)</f>
        <v>9.3999999999999986</v>
      </c>
      <c r="F1017" s="1681"/>
      <c r="G1017" s="1681"/>
      <c r="H1017" s="1696" t="s">
        <v>4928</v>
      </c>
      <c r="I1017" s="1681"/>
      <c r="J1017" s="1681"/>
      <c r="K1017" s="1681"/>
    </row>
    <row r="1018" spans="1:11" x14ac:dyDescent="0.2">
      <c r="A1018" s="1671" t="s">
        <v>5286</v>
      </c>
      <c r="B1018" s="1672" t="s">
        <v>4253</v>
      </c>
      <c r="C1018" s="1673"/>
      <c r="D1018" s="1674"/>
      <c r="F1018" s="1683" t="str">
        <f>B1019</f>
        <v>REVESTIMENTO - SOLEIRA, PEDRA NATURAL</v>
      </c>
      <c r="G1018" s="1679">
        <f>SUMIF($B$1019:$B$1027, F1018,$D$1019:$D$1027)</f>
        <v>9.3999999999999986</v>
      </c>
    </row>
    <row r="1019" spans="1:11" ht="15" x14ac:dyDescent="0.2">
      <c r="A1019" s="856" t="s">
        <v>5287</v>
      </c>
      <c r="B1019" s="857" t="s">
        <v>2822</v>
      </c>
      <c r="C1019" s="858" t="s">
        <v>14</v>
      </c>
      <c r="D1019" s="859">
        <v>1.88</v>
      </c>
      <c r="E1019" s="1686" t="s">
        <v>6907</v>
      </c>
      <c r="F1019" s="1686" t="b">
        <f>EXACT(E1017,G1019)</f>
        <v>1</v>
      </c>
      <c r="G1019" s="1686">
        <f>SUM(G1014:G1018)</f>
        <v>9.3999999999999986</v>
      </c>
    </row>
    <row r="1020" spans="1:11" x14ac:dyDescent="0.2">
      <c r="A1020" s="1671" t="s">
        <v>5288</v>
      </c>
      <c r="B1020" s="1672" t="s">
        <v>4259</v>
      </c>
      <c r="C1020" s="1673"/>
      <c r="D1020" s="1674"/>
    </row>
    <row r="1021" spans="1:11" x14ac:dyDescent="0.2">
      <c r="A1021" s="860" t="s">
        <v>5289</v>
      </c>
      <c r="B1021" s="861" t="s">
        <v>2822</v>
      </c>
      <c r="C1021" s="862" t="s">
        <v>14</v>
      </c>
      <c r="D1021" s="863">
        <v>1.88</v>
      </c>
    </row>
    <row r="1022" spans="1:11" x14ac:dyDescent="0.2">
      <c r="A1022" s="1671" t="s">
        <v>5290</v>
      </c>
      <c r="B1022" s="1672" t="s">
        <v>4313</v>
      </c>
      <c r="C1022" s="1673"/>
      <c r="D1022" s="1674"/>
    </row>
    <row r="1023" spans="1:11" x14ac:dyDescent="0.2">
      <c r="A1023" s="856" t="s">
        <v>5291</v>
      </c>
      <c r="B1023" s="857" t="s">
        <v>2822</v>
      </c>
      <c r="C1023" s="858" t="s">
        <v>14</v>
      </c>
      <c r="D1023" s="859">
        <v>1.88</v>
      </c>
    </row>
    <row r="1024" spans="1:11" x14ac:dyDescent="0.2">
      <c r="A1024" s="1671" t="s">
        <v>5292</v>
      </c>
      <c r="B1024" s="1672" t="s">
        <v>4946</v>
      </c>
      <c r="C1024" s="1673"/>
      <c r="D1024" s="1674"/>
    </row>
    <row r="1025" spans="1:11" x14ac:dyDescent="0.2">
      <c r="A1025" s="860" t="s">
        <v>5293</v>
      </c>
      <c r="B1025" s="861" t="s">
        <v>2822</v>
      </c>
      <c r="C1025" s="862" t="s">
        <v>14</v>
      </c>
      <c r="D1025" s="863">
        <v>1.88</v>
      </c>
    </row>
    <row r="1026" spans="1:11" x14ac:dyDescent="0.2">
      <c r="A1026" s="1671" t="s">
        <v>5294</v>
      </c>
      <c r="B1026" s="1672" t="s">
        <v>4952</v>
      </c>
      <c r="C1026" s="1673"/>
      <c r="D1026" s="1674"/>
    </row>
    <row r="1027" spans="1:11" x14ac:dyDescent="0.2">
      <c r="A1027" s="856" t="s">
        <v>5295</v>
      </c>
      <c r="B1027" s="857" t="s">
        <v>2822</v>
      </c>
      <c r="C1027" s="858" t="s">
        <v>14</v>
      </c>
      <c r="D1027" s="859">
        <v>1.88</v>
      </c>
    </row>
    <row r="1028" spans="1:11" x14ac:dyDescent="0.2">
      <c r="A1028" s="852" t="s">
        <v>5296</v>
      </c>
      <c r="B1028" s="853" t="s">
        <v>4602</v>
      </c>
      <c r="C1028" s="854"/>
      <c r="D1028" s="855"/>
      <c r="E1028" s="1693">
        <f>SUM(D1029:D1077)</f>
        <v>3325.0499999999997</v>
      </c>
      <c r="F1028" s="1681"/>
      <c r="G1028" s="1681"/>
      <c r="H1028" s="1696" t="s">
        <v>4928</v>
      </c>
      <c r="I1028" s="1681"/>
      <c r="J1028" s="1681"/>
      <c r="K1028" s="1681"/>
    </row>
    <row r="1029" spans="1:11" x14ac:dyDescent="0.2">
      <c r="A1029" s="1671" t="s">
        <v>5297</v>
      </c>
      <c r="B1029" s="1672" t="s">
        <v>4253</v>
      </c>
      <c r="C1029" s="1673"/>
      <c r="D1029" s="1674"/>
      <c r="F1029" s="1683" t="s">
        <v>5299</v>
      </c>
      <c r="G1029" s="1679">
        <f>SUMIF($B$1030:$B$1077, F1029,$D$1030:$D$1077)</f>
        <v>1064.3799999999999</v>
      </c>
    </row>
    <row r="1030" spans="1:11" x14ac:dyDescent="0.2">
      <c r="A1030" s="860" t="s">
        <v>5298</v>
      </c>
      <c r="B1030" s="861" t="s">
        <v>5299</v>
      </c>
      <c r="C1030" s="862" t="s">
        <v>14</v>
      </c>
      <c r="D1030" s="863">
        <v>213.04</v>
      </c>
      <c r="F1030" s="1683" t="s">
        <v>4606</v>
      </c>
      <c r="G1030" s="1679">
        <f t="shared" ref="G1030:G1037" si="45">SUMIF($B$1030:$B$1077, F1030,$D$1030:$D$1077)</f>
        <v>122</v>
      </c>
    </row>
    <row r="1031" spans="1:11" x14ac:dyDescent="0.2">
      <c r="A1031" s="856" t="s">
        <v>5300</v>
      </c>
      <c r="B1031" s="857" t="s">
        <v>4606</v>
      </c>
      <c r="C1031" s="858" t="s">
        <v>14</v>
      </c>
      <c r="D1031" s="859">
        <v>26.06</v>
      </c>
      <c r="F1031" s="1683" t="s">
        <v>4409</v>
      </c>
      <c r="G1031" s="1679">
        <f t="shared" si="45"/>
        <v>745.5</v>
      </c>
    </row>
    <row r="1032" spans="1:11" x14ac:dyDescent="0.2">
      <c r="A1032" s="860" t="s">
        <v>5301</v>
      </c>
      <c r="B1032" s="861" t="s">
        <v>4409</v>
      </c>
      <c r="C1032" s="862" t="s">
        <v>14</v>
      </c>
      <c r="D1032" s="863">
        <v>149.1</v>
      </c>
      <c r="F1032" s="1683" t="s">
        <v>4635</v>
      </c>
      <c r="G1032" s="1679">
        <f t="shared" si="45"/>
        <v>365.7</v>
      </c>
    </row>
    <row r="1033" spans="1:11" x14ac:dyDescent="0.2">
      <c r="A1033" s="856" t="s">
        <v>5302</v>
      </c>
      <c r="B1033" s="857" t="s">
        <v>4635</v>
      </c>
      <c r="C1033" s="858" t="s">
        <v>14</v>
      </c>
      <c r="D1033" s="859">
        <v>73.14</v>
      </c>
      <c r="F1033" s="1683" t="s">
        <v>4617</v>
      </c>
      <c r="G1033" s="1679">
        <f t="shared" si="45"/>
        <v>9.3999999999999986</v>
      </c>
    </row>
    <row r="1034" spans="1:11" x14ac:dyDescent="0.2">
      <c r="A1034" s="860" t="s">
        <v>5303</v>
      </c>
      <c r="B1034" s="861" t="s">
        <v>4617</v>
      </c>
      <c r="C1034" s="862" t="s">
        <v>14</v>
      </c>
      <c r="D1034" s="863">
        <v>1.88</v>
      </c>
      <c r="F1034" s="1683" t="s">
        <v>4619</v>
      </c>
      <c r="G1034" s="1679">
        <f t="shared" si="45"/>
        <v>24.48</v>
      </c>
    </row>
    <row r="1035" spans="1:11" x14ac:dyDescent="0.2">
      <c r="A1035" s="856" t="s">
        <v>5304</v>
      </c>
      <c r="B1035" s="857" t="s">
        <v>4619</v>
      </c>
      <c r="C1035" s="858" t="s">
        <v>14</v>
      </c>
      <c r="D1035" s="859">
        <v>6.12</v>
      </c>
      <c r="F1035" s="1683" t="s">
        <v>4621</v>
      </c>
      <c r="G1035" s="1679">
        <f t="shared" si="45"/>
        <v>97.64</v>
      </c>
    </row>
    <row r="1036" spans="1:11" x14ac:dyDescent="0.2">
      <c r="A1036" s="860" t="s">
        <v>5305</v>
      </c>
      <c r="B1036" s="861" t="s">
        <v>4621</v>
      </c>
      <c r="C1036" s="862" t="s">
        <v>3</v>
      </c>
      <c r="D1036" s="863">
        <v>19.559999999999999</v>
      </c>
      <c r="F1036" s="1683" t="s">
        <v>4646</v>
      </c>
      <c r="G1036" s="1679">
        <f t="shared" si="45"/>
        <v>165.65</v>
      </c>
    </row>
    <row r="1037" spans="1:11" x14ac:dyDescent="0.2">
      <c r="A1037" s="856" t="s">
        <v>5306</v>
      </c>
      <c r="B1037" s="857" t="s">
        <v>4646</v>
      </c>
      <c r="C1037" s="858" t="s">
        <v>3</v>
      </c>
      <c r="D1037" s="859">
        <v>33.130000000000003</v>
      </c>
      <c r="F1037" s="1683" t="s">
        <v>4623</v>
      </c>
      <c r="G1037" s="1679">
        <f t="shared" si="45"/>
        <v>730.3</v>
      </c>
    </row>
    <row r="1038" spans="1:11" ht="15" x14ac:dyDescent="0.2">
      <c r="A1038" s="860" t="s">
        <v>5307</v>
      </c>
      <c r="B1038" s="861" t="s">
        <v>4623</v>
      </c>
      <c r="C1038" s="862" t="s">
        <v>3</v>
      </c>
      <c r="D1038" s="863">
        <v>146.06</v>
      </c>
      <c r="E1038" s="1686" t="s">
        <v>6907</v>
      </c>
      <c r="F1038" s="1686" t="b">
        <f>EXACT(E1028,G1038)</f>
        <v>1</v>
      </c>
      <c r="G1038" s="1686">
        <f>SUM(G1029:G1037)</f>
        <v>3325.05</v>
      </c>
    </row>
    <row r="1039" spans="1:11" x14ac:dyDescent="0.2">
      <c r="A1039" s="1671" t="s">
        <v>5308</v>
      </c>
      <c r="B1039" s="1672" t="s">
        <v>4259</v>
      </c>
      <c r="C1039" s="1673"/>
      <c r="D1039" s="1674"/>
    </row>
    <row r="1040" spans="1:11" x14ac:dyDescent="0.2">
      <c r="A1040" s="856" t="s">
        <v>5309</v>
      </c>
      <c r="B1040" s="857" t="s">
        <v>5299</v>
      </c>
      <c r="C1040" s="858" t="s">
        <v>14</v>
      </c>
      <c r="D1040" s="859">
        <v>213.04</v>
      </c>
    </row>
    <row r="1041" spans="1:4" x14ac:dyDescent="0.2">
      <c r="A1041" s="860" t="s">
        <v>5310</v>
      </c>
      <c r="B1041" s="861" t="s">
        <v>4606</v>
      </c>
      <c r="C1041" s="862" t="s">
        <v>14</v>
      </c>
      <c r="D1041" s="863">
        <v>26.06</v>
      </c>
    </row>
    <row r="1042" spans="1:4" x14ac:dyDescent="0.2">
      <c r="A1042" s="856" t="s">
        <v>5311</v>
      </c>
      <c r="B1042" s="857" t="s">
        <v>4409</v>
      </c>
      <c r="C1042" s="858" t="s">
        <v>14</v>
      </c>
      <c r="D1042" s="859">
        <v>149.1</v>
      </c>
    </row>
    <row r="1043" spans="1:4" x14ac:dyDescent="0.2">
      <c r="A1043" s="860" t="s">
        <v>5312</v>
      </c>
      <c r="B1043" s="861" t="s">
        <v>4635</v>
      </c>
      <c r="C1043" s="862" t="s">
        <v>14</v>
      </c>
      <c r="D1043" s="863">
        <v>73.14</v>
      </c>
    </row>
    <row r="1044" spans="1:4" x14ac:dyDescent="0.2">
      <c r="A1044" s="856" t="s">
        <v>5313</v>
      </c>
      <c r="B1044" s="857" t="s">
        <v>4617</v>
      </c>
      <c r="C1044" s="858" t="s">
        <v>14</v>
      </c>
      <c r="D1044" s="859">
        <v>1.88</v>
      </c>
    </row>
    <row r="1045" spans="1:4" x14ac:dyDescent="0.2">
      <c r="A1045" s="860" t="s">
        <v>5314</v>
      </c>
      <c r="B1045" s="861" t="s">
        <v>4619</v>
      </c>
      <c r="C1045" s="862" t="s">
        <v>14</v>
      </c>
      <c r="D1045" s="863">
        <v>6.12</v>
      </c>
    </row>
    <row r="1046" spans="1:4" x14ac:dyDescent="0.2">
      <c r="A1046" s="856" t="s">
        <v>5315</v>
      </c>
      <c r="B1046" s="857" t="s">
        <v>4621</v>
      </c>
      <c r="C1046" s="858" t="s">
        <v>3</v>
      </c>
      <c r="D1046" s="859">
        <v>19.559999999999999</v>
      </c>
    </row>
    <row r="1047" spans="1:4" x14ac:dyDescent="0.2">
      <c r="A1047" s="860" t="s">
        <v>5316</v>
      </c>
      <c r="B1047" s="861" t="s">
        <v>4646</v>
      </c>
      <c r="C1047" s="862" t="s">
        <v>3</v>
      </c>
      <c r="D1047" s="863">
        <v>33.130000000000003</v>
      </c>
    </row>
    <row r="1048" spans="1:4" x14ac:dyDescent="0.2">
      <c r="A1048" s="856" t="s">
        <v>5317</v>
      </c>
      <c r="B1048" s="857" t="s">
        <v>4623</v>
      </c>
      <c r="C1048" s="858" t="s">
        <v>3</v>
      </c>
      <c r="D1048" s="859">
        <v>146.06</v>
      </c>
    </row>
    <row r="1049" spans="1:4" x14ac:dyDescent="0.2">
      <c r="A1049" s="1671" t="s">
        <v>5318</v>
      </c>
      <c r="B1049" s="1672" t="s">
        <v>4313</v>
      </c>
      <c r="C1049" s="1673"/>
      <c r="D1049" s="1674"/>
    </row>
    <row r="1050" spans="1:4" x14ac:dyDescent="0.2">
      <c r="A1050" s="860" t="s">
        <v>5319</v>
      </c>
      <c r="B1050" s="861" t="s">
        <v>5299</v>
      </c>
      <c r="C1050" s="862" t="s">
        <v>14</v>
      </c>
      <c r="D1050" s="863">
        <v>213.04</v>
      </c>
    </row>
    <row r="1051" spans="1:4" x14ac:dyDescent="0.2">
      <c r="A1051" s="856" t="s">
        <v>5320</v>
      </c>
      <c r="B1051" s="857" t="s">
        <v>4606</v>
      </c>
      <c r="C1051" s="858" t="s">
        <v>14</v>
      </c>
      <c r="D1051" s="859">
        <v>26.06</v>
      </c>
    </row>
    <row r="1052" spans="1:4" x14ac:dyDescent="0.2">
      <c r="A1052" s="860" t="s">
        <v>5321</v>
      </c>
      <c r="B1052" s="861" t="s">
        <v>4409</v>
      </c>
      <c r="C1052" s="862" t="s">
        <v>14</v>
      </c>
      <c r="D1052" s="863">
        <v>149.1</v>
      </c>
    </row>
    <row r="1053" spans="1:4" x14ac:dyDescent="0.2">
      <c r="A1053" s="856" t="s">
        <v>5322</v>
      </c>
      <c r="B1053" s="857" t="s">
        <v>4635</v>
      </c>
      <c r="C1053" s="858" t="s">
        <v>14</v>
      </c>
      <c r="D1053" s="859">
        <v>73.14</v>
      </c>
    </row>
    <row r="1054" spans="1:4" x14ac:dyDescent="0.2">
      <c r="A1054" s="860" t="s">
        <v>5323</v>
      </c>
      <c r="B1054" s="861" t="s">
        <v>4617</v>
      </c>
      <c r="C1054" s="862" t="s">
        <v>14</v>
      </c>
      <c r="D1054" s="863">
        <v>1.88</v>
      </c>
    </row>
    <row r="1055" spans="1:4" x14ac:dyDescent="0.2">
      <c r="A1055" s="856" t="s">
        <v>5324</v>
      </c>
      <c r="B1055" s="857" t="s">
        <v>4619</v>
      </c>
      <c r="C1055" s="858" t="s">
        <v>14</v>
      </c>
      <c r="D1055" s="859">
        <v>6.12</v>
      </c>
    </row>
    <row r="1056" spans="1:4" x14ac:dyDescent="0.2">
      <c r="A1056" s="860" t="s">
        <v>5325</v>
      </c>
      <c r="B1056" s="861" t="s">
        <v>4621</v>
      </c>
      <c r="C1056" s="862" t="s">
        <v>3</v>
      </c>
      <c r="D1056" s="863">
        <v>19.559999999999999</v>
      </c>
    </row>
    <row r="1057" spans="1:4" x14ac:dyDescent="0.2">
      <c r="A1057" s="856" t="s">
        <v>5326</v>
      </c>
      <c r="B1057" s="857" t="s">
        <v>4646</v>
      </c>
      <c r="C1057" s="858" t="s">
        <v>3</v>
      </c>
      <c r="D1057" s="859">
        <v>33.130000000000003</v>
      </c>
    </row>
    <row r="1058" spans="1:4" x14ac:dyDescent="0.2">
      <c r="A1058" s="860" t="s">
        <v>5327</v>
      </c>
      <c r="B1058" s="861" t="s">
        <v>4623</v>
      </c>
      <c r="C1058" s="862" t="s">
        <v>3</v>
      </c>
      <c r="D1058" s="863">
        <v>146.06</v>
      </c>
    </row>
    <row r="1059" spans="1:4" x14ac:dyDescent="0.2">
      <c r="A1059" s="1671" t="s">
        <v>5328</v>
      </c>
      <c r="B1059" s="1672" t="s">
        <v>4946</v>
      </c>
      <c r="C1059" s="1673"/>
      <c r="D1059" s="1674"/>
    </row>
    <row r="1060" spans="1:4" x14ac:dyDescent="0.2">
      <c r="A1060" s="856" t="s">
        <v>5329</v>
      </c>
      <c r="B1060" s="857" t="s">
        <v>5299</v>
      </c>
      <c r="C1060" s="858" t="s">
        <v>14</v>
      </c>
      <c r="D1060" s="859">
        <v>213.04</v>
      </c>
    </row>
    <row r="1061" spans="1:4" x14ac:dyDescent="0.2">
      <c r="A1061" s="860" t="s">
        <v>5330</v>
      </c>
      <c r="B1061" s="861" t="s">
        <v>4606</v>
      </c>
      <c r="C1061" s="862" t="s">
        <v>14</v>
      </c>
      <c r="D1061" s="863">
        <v>26.06</v>
      </c>
    </row>
    <row r="1062" spans="1:4" x14ac:dyDescent="0.2">
      <c r="A1062" s="856" t="s">
        <v>5331</v>
      </c>
      <c r="B1062" s="857" t="s">
        <v>4409</v>
      </c>
      <c r="C1062" s="858" t="s">
        <v>14</v>
      </c>
      <c r="D1062" s="859">
        <v>149.1</v>
      </c>
    </row>
    <row r="1063" spans="1:4" x14ac:dyDescent="0.2">
      <c r="A1063" s="860" t="s">
        <v>5332</v>
      </c>
      <c r="B1063" s="861" t="s">
        <v>4635</v>
      </c>
      <c r="C1063" s="862" t="s">
        <v>14</v>
      </c>
      <c r="D1063" s="863">
        <v>73.14</v>
      </c>
    </row>
    <row r="1064" spans="1:4" x14ac:dyDescent="0.2">
      <c r="A1064" s="856" t="s">
        <v>5333</v>
      </c>
      <c r="B1064" s="857" t="s">
        <v>4617</v>
      </c>
      <c r="C1064" s="858" t="s">
        <v>14</v>
      </c>
      <c r="D1064" s="859">
        <v>1.88</v>
      </c>
    </row>
    <row r="1065" spans="1:4" x14ac:dyDescent="0.2">
      <c r="A1065" s="860" t="s">
        <v>5334</v>
      </c>
      <c r="B1065" s="861" t="s">
        <v>4619</v>
      </c>
      <c r="C1065" s="862" t="s">
        <v>14</v>
      </c>
      <c r="D1065" s="863">
        <v>6.12</v>
      </c>
    </row>
    <row r="1066" spans="1:4" x14ac:dyDescent="0.2">
      <c r="A1066" s="856" t="s">
        <v>5335</v>
      </c>
      <c r="B1066" s="857" t="s">
        <v>4621</v>
      </c>
      <c r="C1066" s="858" t="s">
        <v>3</v>
      </c>
      <c r="D1066" s="859">
        <v>19.57</v>
      </c>
    </row>
    <row r="1067" spans="1:4" x14ac:dyDescent="0.2">
      <c r="A1067" s="860" t="s">
        <v>5336</v>
      </c>
      <c r="B1067" s="861" t="s">
        <v>4646</v>
      </c>
      <c r="C1067" s="862" t="s">
        <v>3</v>
      </c>
      <c r="D1067" s="863">
        <v>33.130000000000003</v>
      </c>
    </row>
    <row r="1068" spans="1:4" x14ac:dyDescent="0.2">
      <c r="A1068" s="856" t="s">
        <v>5337</v>
      </c>
      <c r="B1068" s="857" t="s">
        <v>4623</v>
      </c>
      <c r="C1068" s="858" t="s">
        <v>3</v>
      </c>
      <c r="D1068" s="859">
        <v>146.06</v>
      </c>
    </row>
    <row r="1069" spans="1:4" x14ac:dyDescent="0.2">
      <c r="A1069" s="1671" t="s">
        <v>5338</v>
      </c>
      <c r="B1069" s="1672" t="s">
        <v>4952</v>
      </c>
      <c r="C1069" s="1673"/>
      <c r="D1069" s="1674"/>
    </row>
    <row r="1070" spans="1:4" x14ac:dyDescent="0.2">
      <c r="A1070" s="860" t="s">
        <v>5339</v>
      </c>
      <c r="B1070" s="861" t="s">
        <v>5299</v>
      </c>
      <c r="C1070" s="862" t="s">
        <v>14</v>
      </c>
      <c r="D1070" s="863">
        <v>212.22</v>
      </c>
    </row>
    <row r="1071" spans="1:4" x14ac:dyDescent="0.2">
      <c r="A1071" s="856" t="s">
        <v>5340</v>
      </c>
      <c r="B1071" s="857" t="s">
        <v>4606</v>
      </c>
      <c r="C1071" s="858" t="s">
        <v>14</v>
      </c>
      <c r="D1071" s="859">
        <v>17.760000000000002</v>
      </c>
    </row>
    <row r="1072" spans="1:4" x14ac:dyDescent="0.2">
      <c r="A1072" s="860" t="s">
        <v>5341</v>
      </c>
      <c r="B1072" s="861" t="s">
        <v>4409</v>
      </c>
      <c r="C1072" s="862" t="s">
        <v>14</v>
      </c>
      <c r="D1072" s="863">
        <v>149.1</v>
      </c>
    </row>
    <row r="1073" spans="1:11" x14ac:dyDescent="0.2">
      <c r="A1073" s="856" t="s">
        <v>5342</v>
      </c>
      <c r="B1073" s="857" t="s">
        <v>4635</v>
      </c>
      <c r="C1073" s="858" t="s">
        <v>14</v>
      </c>
      <c r="D1073" s="859">
        <v>73.14</v>
      </c>
    </row>
    <row r="1074" spans="1:11" x14ac:dyDescent="0.2">
      <c r="A1074" s="860" t="s">
        <v>5343</v>
      </c>
      <c r="B1074" s="861" t="s">
        <v>4617</v>
      </c>
      <c r="C1074" s="862" t="s">
        <v>14</v>
      </c>
      <c r="D1074" s="863">
        <v>1.88</v>
      </c>
    </row>
    <row r="1075" spans="1:11" x14ac:dyDescent="0.2">
      <c r="A1075" s="856" t="s">
        <v>5344</v>
      </c>
      <c r="B1075" s="857" t="s">
        <v>4621</v>
      </c>
      <c r="C1075" s="858" t="s">
        <v>3</v>
      </c>
      <c r="D1075" s="859">
        <v>19.39</v>
      </c>
    </row>
    <row r="1076" spans="1:11" x14ac:dyDescent="0.2">
      <c r="A1076" s="860" t="s">
        <v>5345</v>
      </c>
      <c r="B1076" s="861" t="s">
        <v>4646</v>
      </c>
      <c r="C1076" s="862" t="s">
        <v>3</v>
      </c>
      <c r="D1076" s="863">
        <v>33.130000000000003</v>
      </c>
    </row>
    <row r="1077" spans="1:11" x14ac:dyDescent="0.2">
      <c r="A1077" s="856" t="s">
        <v>5346</v>
      </c>
      <c r="B1077" s="857" t="s">
        <v>4623</v>
      </c>
      <c r="C1077" s="858" t="s">
        <v>3</v>
      </c>
      <c r="D1077" s="859">
        <v>146.06</v>
      </c>
    </row>
    <row r="1078" spans="1:11" x14ac:dyDescent="0.2">
      <c r="A1078" s="852" t="s">
        <v>5347</v>
      </c>
      <c r="B1078" s="853" t="s">
        <v>438</v>
      </c>
      <c r="C1078" s="854"/>
      <c r="D1078" s="855"/>
      <c r="E1078" s="1693">
        <f>SUM(D1079:D1096)</f>
        <v>43.33</v>
      </c>
      <c r="F1078" s="1681"/>
      <c r="G1078" s="1681"/>
      <c r="H1078" s="1696" t="s">
        <v>4928</v>
      </c>
      <c r="I1078" s="1681"/>
      <c r="J1078" s="1681"/>
      <c r="K1078" s="1681"/>
    </row>
    <row r="1079" spans="1:11" x14ac:dyDescent="0.2">
      <c r="A1079" s="1671" t="s">
        <v>5348</v>
      </c>
      <c r="B1079" s="1672" t="s">
        <v>4253</v>
      </c>
      <c r="C1079" s="1673"/>
      <c r="D1079" s="1674"/>
      <c r="F1079" s="1683" t="str">
        <f>B1080</f>
        <v>REVESTIMENTO - PINTURA RESINA, ESCADA/ANTECAMARA</v>
      </c>
      <c r="G1079" s="1679">
        <f>SUMIF($B$1080:$B$1096, F1079,$D$1080:$D$1096)</f>
        <v>28.05</v>
      </c>
    </row>
    <row r="1080" spans="1:11" x14ac:dyDescent="0.2">
      <c r="A1080" s="860" t="s">
        <v>5349</v>
      </c>
      <c r="B1080" s="861" t="s">
        <v>4691</v>
      </c>
      <c r="C1080" s="862" t="s">
        <v>14</v>
      </c>
      <c r="D1080" s="863">
        <v>5.61</v>
      </c>
      <c r="F1080" s="1683" t="str">
        <f>B1081</f>
        <v>REVESTIMENTO - PINTURA RESINA, ESCADA/ANTECAMERA</v>
      </c>
      <c r="G1080" s="1679">
        <f>SUMIF($B$1080:$B$1096, F1080,$D$1080:$D$1096)</f>
        <v>15.280000000000001</v>
      </c>
    </row>
    <row r="1081" spans="1:11" ht="15" x14ac:dyDescent="0.2">
      <c r="A1081" s="856" t="s">
        <v>6543</v>
      </c>
      <c r="B1081" s="857" t="s">
        <v>2817</v>
      </c>
      <c r="C1081" s="858" t="s">
        <v>14</v>
      </c>
      <c r="D1081" s="859">
        <v>3</v>
      </c>
      <c r="E1081" s="1686" t="s">
        <v>6907</v>
      </c>
      <c r="F1081" s="1686" t="b">
        <f>EXACT(E1078,G1081)</f>
        <v>1</v>
      </c>
      <c r="G1081" s="1686">
        <f>SUM(G1076:G1080)</f>
        <v>43.33</v>
      </c>
    </row>
    <row r="1082" spans="1:11" x14ac:dyDescent="0.2">
      <c r="A1082" s="860" t="s">
        <v>6544</v>
      </c>
      <c r="B1082" s="861" t="s">
        <v>2817</v>
      </c>
      <c r="C1082" s="862" t="s">
        <v>90</v>
      </c>
      <c r="D1082" s="863">
        <v>0.82</v>
      </c>
    </row>
    <row r="1083" spans="1:11" x14ac:dyDescent="0.2">
      <c r="A1083" s="1671" t="s">
        <v>5350</v>
      </c>
      <c r="B1083" s="1672" t="s">
        <v>4259</v>
      </c>
      <c r="C1083" s="1673"/>
      <c r="D1083" s="1674"/>
    </row>
    <row r="1084" spans="1:11" x14ac:dyDescent="0.2">
      <c r="A1084" s="856" t="s">
        <v>5351</v>
      </c>
      <c r="B1084" s="857" t="s">
        <v>4691</v>
      </c>
      <c r="C1084" s="858" t="s">
        <v>14</v>
      </c>
      <c r="D1084" s="859">
        <v>5.61</v>
      </c>
    </row>
    <row r="1085" spans="1:11" x14ac:dyDescent="0.2">
      <c r="A1085" s="860" t="s">
        <v>6545</v>
      </c>
      <c r="B1085" s="861" t="s">
        <v>2817</v>
      </c>
      <c r="C1085" s="862" t="s">
        <v>14</v>
      </c>
      <c r="D1085" s="863">
        <v>3</v>
      </c>
    </row>
    <row r="1086" spans="1:11" x14ac:dyDescent="0.2">
      <c r="A1086" s="856" t="s">
        <v>6546</v>
      </c>
      <c r="B1086" s="857" t="s">
        <v>2817</v>
      </c>
      <c r="C1086" s="858" t="s">
        <v>90</v>
      </c>
      <c r="D1086" s="859">
        <v>0.82</v>
      </c>
    </row>
    <row r="1087" spans="1:11" x14ac:dyDescent="0.2">
      <c r="A1087" s="1671" t="s">
        <v>5352</v>
      </c>
      <c r="B1087" s="1672" t="s">
        <v>4313</v>
      </c>
      <c r="C1087" s="1673"/>
      <c r="D1087" s="1674"/>
    </row>
    <row r="1088" spans="1:11" x14ac:dyDescent="0.2">
      <c r="A1088" s="860" t="s">
        <v>5353</v>
      </c>
      <c r="B1088" s="861" t="s">
        <v>4691</v>
      </c>
      <c r="C1088" s="862" t="s">
        <v>14</v>
      </c>
      <c r="D1088" s="863">
        <v>5.61</v>
      </c>
    </row>
    <row r="1089" spans="1:11" x14ac:dyDescent="0.2">
      <c r="A1089" s="856" t="s">
        <v>6547</v>
      </c>
      <c r="B1089" s="857" t="s">
        <v>2817</v>
      </c>
      <c r="C1089" s="858" t="s">
        <v>14</v>
      </c>
      <c r="D1089" s="859">
        <v>3</v>
      </c>
    </row>
    <row r="1090" spans="1:11" x14ac:dyDescent="0.2">
      <c r="A1090" s="860" t="s">
        <v>6548</v>
      </c>
      <c r="B1090" s="861" t="s">
        <v>2817</v>
      </c>
      <c r="C1090" s="862" t="s">
        <v>90</v>
      </c>
      <c r="D1090" s="863">
        <v>0.82</v>
      </c>
    </row>
    <row r="1091" spans="1:11" x14ac:dyDescent="0.2">
      <c r="A1091" s="1671" t="s">
        <v>5354</v>
      </c>
      <c r="B1091" s="1672" t="s">
        <v>4946</v>
      </c>
      <c r="C1091" s="1673"/>
      <c r="D1091" s="1674"/>
    </row>
    <row r="1092" spans="1:11" x14ac:dyDescent="0.2">
      <c r="A1092" s="856" t="s">
        <v>5355</v>
      </c>
      <c r="B1092" s="857" t="s">
        <v>4691</v>
      </c>
      <c r="C1092" s="858" t="s">
        <v>14</v>
      </c>
      <c r="D1092" s="859">
        <v>5.61</v>
      </c>
    </row>
    <row r="1093" spans="1:11" x14ac:dyDescent="0.2">
      <c r="A1093" s="860" t="s">
        <v>6549</v>
      </c>
      <c r="B1093" s="861" t="s">
        <v>2817</v>
      </c>
      <c r="C1093" s="862" t="s">
        <v>14</v>
      </c>
      <c r="D1093" s="863">
        <v>3</v>
      </c>
    </row>
    <row r="1094" spans="1:11" x14ac:dyDescent="0.2">
      <c r="A1094" s="856" t="s">
        <v>6550</v>
      </c>
      <c r="B1094" s="857" t="s">
        <v>2817</v>
      </c>
      <c r="C1094" s="858" t="s">
        <v>90</v>
      </c>
      <c r="D1094" s="859">
        <v>0.82</v>
      </c>
    </row>
    <row r="1095" spans="1:11" x14ac:dyDescent="0.2">
      <c r="A1095" s="1671" t="s">
        <v>5356</v>
      </c>
      <c r="B1095" s="1672" t="s">
        <v>4952</v>
      </c>
      <c r="C1095" s="1673"/>
      <c r="D1095" s="1674"/>
    </row>
    <row r="1096" spans="1:11" x14ac:dyDescent="0.2">
      <c r="A1096" s="860" t="s">
        <v>5357</v>
      </c>
      <c r="B1096" s="861" t="s">
        <v>4691</v>
      </c>
      <c r="C1096" s="862" t="s">
        <v>14</v>
      </c>
      <c r="D1096" s="863">
        <v>5.61</v>
      </c>
    </row>
    <row r="1097" spans="1:11" x14ac:dyDescent="0.2">
      <c r="A1097" s="852" t="s">
        <v>5358</v>
      </c>
      <c r="B1097" s="853" t="s">
        <v>1121</v>
      </c>
      <c r="C1097" s="854"/>
      <c r="D1097" s="855"/>
      <c r="E1097" s="1693">
        <f>SUM(D1098:D1107)</f>
        <v>1097.1500000000001</v>
      </c>
      <c r="F1097" s="1681"/>
      <c r="G1097" s="1681"/>
      <c r="H1097" s="1696" t="s">
        <v>4928</v>
      </c>
      <c r="I1097" s="1681"/>
      <c r="J1097" s="1681"/>
      <c r="K1097" s="1681"/>
    </row>
    <row r="1098" spans="1:11" x14ac:dyDescent="0.2">
      <c r="A1098" s="1671" t="s">
        <v>5359</v>
      </c>
      <c r="B1098" s="1672" t="s">
        <v>4253</v>
      </c>
      <c r="C1098" s="1673"/>
      <c r="D1098" s="1674"/>
      <c r="F1098" s="1683" t="str">
        <f>B1099</f>
        <v>PINTURA EM TETO</v>
      </c>
      <c r="G1098" s="1679">
        <f>SUMIF($B$1099:$B$1107, F1098,$D$1099:$D$1107)</f>
        <v>1097.1500000000001</v>
      </c>
    </row>
    <row r="1099" spans="1:11" ht="15" x14ac:dyDescent="0.2">
      <c r="A1099" s="856" t="s">
        <v>5360</v>
      </c>
      <c r="B1099" s="857" t="s">
        <v>1120</v>
      </c>
      <c r="C1099" s="858" t="s">
        <v>14</v>
      </c>
      <c r="D1099" s="859">
        <v>219.43</v>
      </c>
      <c r="E1099" s="1686" t="s">
        <v>6907</v>
      </c>
      <c r="F1099" s="1686" t="b">
        <f>EXACT(E1097,G1099)</f>
        <v>1</v>
      </c>
      <c r="G1099" s="1686">
        <f>SUM(G1094:G1098)</f>
        <v>1097.1500000000001</v>
      </c>
    </row>
    <row r="1100" spans="1:11" x14ac:dyDescent="0.2">
      <c r="A1100" s="1671" t="s">
        <v>5361</v>
      </c>
      <c r="B1100" s="1672" t="s">
        <v>4259</v>
      </c>
      <c r="C1100" s="1673"/>
      <c r="D1100" s="1674"/>
    </row>
    <row r="1101" spans="1:11" x14ac:dyDescent="0.2">
      <c r="A1101" s="860" t="s">
        <v>5362</v>
      </c>
      <c r="B1101" s="861" t="s">
        <v>1120</v>
      </c>
      <c r="C1101" s="862" t="s">
        <v>14</v>
      </c>
      <c r="D1101" s="863">
        <v>219.43</v>
      </c>
    </row>
    <row r="1102" spans="1:11" x14ac:dyDescent="0.2">
      <c r="A1102" s="1671" t="s">
        <v>5363</v>
      </c>
      <c r="B1102" s="1672" t="s">
        <v>4313</v>
      </c>
      <c r="C1102" s="1673"/>
      <c r="D1102" s="1674"/>
    </row>
    <row r="1103" spans="1:11" x14ac:dyDescent="0.2">
      <c r="A1103" s="856" t="s">
        <v>5364</v>
      </c>
      <c r="B1103" s="857" t="s">
        <v>1120</v>
      </c>
      <c r="C1103" s="858" t="s">
        <v>14</v>
      </c>
      <c r="D1103" s="859">
        <v>219.43</v>
      </c>
    </row>
    <row r="1104" spans="1:11" x14ac:dyDescent="0.2">
      <c r="A1104" s="1671" t="s">
        <v>5365</v>
      </c>
      <c r="B1104" s="1672" t="s">
        <v>4946</v>
      </c>
      <c r="C1104" s="1673"/>
      <c r="D1104" s="1674"/>
    </row>
    <row r="1105" spans="1:11" x14ac:dyDescent="0.2">
      <c r="A1105" s="860" t="s">
        <v>5366</v>
      </c>
      <c r="B1105" s="861" t="s">
        <v>1120</v>
      </c>
      <c r="C1105" s="862" t="s">
        <v>14</v>
      </c>
      <c r="D1105" s="863">
        <v>219.43</v>
      </c>
    </row>
    <row r="1106" spans="1:11" x14ac:dyDescent="0.2">
      <c r="A1106" s="1671" t="s">
        <v>5367</v>
      </c>
      <c r="B1106" s="1672" t="s">
        <v>4952</v>
      </c>
      <c r="C1106" s="1673"/>
      <c r="D1106" s="1674"/>
    </row>
    <row r="1107" spans="1:11" x14ac:dyDescent="0.2">
      <c r="A1107" s="856" t="s">
        <v>5368</v>
      </c>
      <c r="B1107" s="857" t="s">
        <v>1120</v>
      </c>
      <c r="C1107" s="858" t="s">
        <v>14</v>
      </c>
      <c r="D1107" s="859">
        <v>219.43</v>
      </c>
    </row>
    <row r="1108" spans="1:11" x14ac:dyDescent="0.2">
      <c r="A1108" s="852" t="s">
        <v>5369</v>
      </c>
      <c r="B1108" s="853" t="s">
        <v>1125</v>
      </c>
      <c r="C1108" s="854"/>
      <c r="D1108" s="855"/>
      <c r="E1108" s="1693">
        <f>SUM(D1109:D1133)</f>
        <v>2523.7400000000002</v>
      </c>
      <c r="F1108" s="1681"/>
      <c r="G1108" s="1681"/>
      <c r="H1108" s="1696" t="s">
        <v>4928</v>
      </c>
      <c r="I1108" s="1681"/>
      <c r="J1108" s="1681"/>
      <c r="K1108" s="1681"/>
    </row>
    <row r="1109" spans="1:11" x14ac:dyDescent="0.2">
      <c r="A1109" s="1671" t="s">
        <v>5370</v>
      </c>
      <c r="B1109" s="1672" t="s">
        <v>4253</v>
      </c>
      <c r="C1109" s="1673"/>
      <c r="D1109" s="1674"/>
      <c r="F1109" s="1683" t="str">
        <f>B1110</f>
        <v>REVESTIMENTO INTERNO, PAREDE - PINTURA, A. PRIVATIVA</v>
      </c>
      <c r="G1109" s="1679">
        <f>SUMIF(B$1110:$B$1133, F1109,$D$1110:$D$1133)</f>
        <v>1874.45</v>
      </c>
    </row>
    <row r="1110" spans="1:11" x14ac:dyDescent="0.2">
      <c r="A1110" s="860" t="s">
        <v>5371</v>
      </c>
      <c r="B1110" s="861" t="s">
        <v>809</v>
      </c>
      <c r="C1110" s="862" t="s">
        <v>14</v>
      </c>
      <c r="D1110" s="863">
        <v>377.57</v>
      </c>
      <c r="F1110" s="1683" t="str">
        <f t="shared" ref="F1110:F1112" si="46">B1111</f>
        <v>REVESTIMENTO INTERNO, PAREDE - PINTURA, FOSSOS E DUTOS</v>
      </c>
      <c r="G1110" s="1679">
        <f>SUMIF(B$1110:$B$1133, F1110,$D$1110:$D$1133)</f>
        <v>183.62</v>
      </c>
    </row>
    <row r="1111" spans="1:11" x14ac:dyDescent="0.2">
      <c r="A1111" s="856" t="s">
        <v>5372</v>
      </c>
      <c r="B1111" s="857" t="s">
        <v>1124</v>
      </c>
      <c r="C1111" s="858" t="s">
        <v>14</v>
      </c>
      <c r="D1111" s="859">
        <v>37.18</v>
      </c>
      <c r="F1111" s="1683" t="str">
        <f t="shared" si="46"/>
        <v>REVESTIMENTO INTERNO, PAREDE - PINTURA, HALL</v>
      </c>
      <c r="G1111" s="1679">
        <f>SUMIF(B$1110:$B$1133, F1111,$D$1110:$D$1133)</f>
        <v>171.70000000000002</v>
      </c>
    </row>
    <row r="1112" spans="1:11" x14ac:dyDescent="0.2">
      <c r="A1112" s="860" t="s">
        <v>6551</v>
      </c>
      <c r="B1112" s="861" t="s">
        <v>810</v>
      </c>
      <c r="C1112" s="862" t="s">
        <v>14</v>
      </c>
      <c r="D1112" s="863">
        <v>34.340000000000003</v>
      </c>
      <c r="F1112" s="1683" t="str">
        <f t="shared" si="46"/>
        <v>REVESTIMENTO INTERNO, PAREDE - TEXTURA, ESCADA/ANTECAMARA</v>
      </c>
      <c r="G1112" s="1679">
        <f>SUMIF(B$1110:$B$1133, F1112,$D$1110:$D$1133)</f>
        <v>293.97000000000003</v>
      </c>
    </row>
    <row r="1113" spans="1:11" ht="15" x14ac:dyDescent="0.2">
      <c r="A1113" s="856" t="s">
        <v>6552</v>
      </c>
      <c r="B1113" s="857" t="s">
        <v>4679</v>
      </c>
      <c r="C1113" s="858" t="s">
        <v>14</v>
      </c>
      <c r="D1113" s="859">
        <v>57.39</v>
      </c>
      <c r="E1113" s="1686" t="s">
        <v>6907</v>
      </c>
      <c r="F1113" s="1686" t="b">
        <f>EXACT(E1108,G1113)</f>
        <v>1</v>
      </c>
      <c r="G1113" s="1686">
        <f>SUM(G1108:G1112)</f>
        <v>2523.7399999999998</v>
      </c>
    </row>
    <row r="1114" spans="1:11" x14ac:dyDescent="0.2">
      <c r="A1114" s="1671" t="s">
        <v>5373</v>
      </c>
      <c r="B1114" s="1672" t="s">
        <v>4259</v>
      </c>
      <c r="C1114" s="1673"/>
      <c r="D1114" s="1674"/>
    </row>
    <row r="1115" spans="1:11" x14ac:dyDescent="0.2">
      <c r="A1115" s="860" t="s">
        <v>5374</v>
      </c>
      <c r="B1115" s="861" t="s">
        <v>809</v>
      </c>
      <c r="C1115" s="862" t="s">
        <v>14</v>
      </c>
      <c r="D1115" s="863">
        <v>377.57</v>
      </c>
    </row>
    <row r="1116" spans="1:11" x14ac:dyDescent="0.2">
      <c r="A1116" s="856" t="s">
        <v>5375</v>
      </c>
      <c r="B1116" s="857" t="s">
        <v>1124</v>
      </c>
      <c r="C1116" s="858" t="s">
        <v>14</v>
      </c>
      <c r="D1116" s="859">
        <v>37.18</v>
      </c>
    </row>
    <row r="1117" spans="1:11" x14ac:dyDescent="0.2">
      <c r="A1117" s="860" t="s">
        <v>6553</v>
      </c>
      <c r="B1117" s="861" t="s">
        <v>810</v>
      </c>
      <c r="C1117" s="862" t="s">
        <v>14</v>
      </c>
      <c r="D1117" s="863">
        <v>34.340000000000003</v>
      </c>
    </row>
    <row r="1118" spans="1:11" x14ac:dyDescent="0.2">
      <c r="A1118" s="856" t="s">
        <v>6554</v>
      </c>
      <c r="B1118" s="857" t="s">
        <v>4679</v>
      </c>
      <c r="C1118" s="858" t="s">
        <v>14</v>
      </c>
      <c r="D1118" s="859">
        <v>57.39</v>
      </c>
    </row>
    <row r="1119" spans="1:11" x14ac:dyDescent="0.2">
      <c r="A1119" s="1671" t="s">
        <v>5376</v>
      </c>
      <c r="B1119" s="1672" t="s">
        <v>4313</v>
      </c>
      <c r="C1119" s="1673"/>
      <c r="D1119" s="1674"/>
    </row>
    <row r="1120" spans="1:11" x14ac:dyDescent="0.2">
      <c r="A1120" s="860" t="s">
        <v>5377</v>
      </c>
      <c r="B1120" s="861" t="s">
        <v>809</v>
      </c>
      <c r="C1120" s="862" t="s">
        <v>14</v>
      </c>
      <c r="D1120" s="863">
        <v>377.57</v>
      </c>
    </row>
    <row r="1121" spans="1:11" x14ac:dyDescent="0.2">
      <c r="A1121" s="856" t="s">
        <v>5378</v>
      </c>
      <c r="B1121" s="857" t="s">
        <v>1124</v>
      </c>
      <c r="C1121" s="858" t="s">
        <v>14</v>
      </c>
      <c r="D1121" s="859">
        <v>37.18</v>
      </c>
    </row>
    <row r="1122" spans="1:11" x14ac:dyDescent="0.2">
      <c r="A1122" s="860" t="s">
        <v>6555</v>
      </c>
      <c r="B1122" s="861" t="s">
        <v>810</v>
      </c>
      <c r="C1122" s="862" t="s">
        <v>14</v>
      </c>
      <c r="D1122" s="863">
        <v>34.340000000000003</v>
      </c>
    </row>
    <row r="1123" spans="1:11" x14ac:dyDescent="0.2">
      <c r="A1123" s="856" t="s">
        <v>6556</v>
      </c>
      <c r="B1123" s="857" t="s">
        <v>4679</v>
      </c>
      <c r="C1123" s="858" t="s">
        <v>14</v>
      </c>
      <c r="D1123" s="859">
        <v>57.39</v>
      </c>
    </row>
    <row r="1124" spans="1:11" x14ac:dyDescent="0.2">
      <c r="A1124" s="1671" t="s">
        <v>5379</v>
      </c>
      <c r="B1124" s="1672" t="s">
        <v>4946</v>
      </c>
      <c r="C1124" s="1673"/>
      <c r="D1124" s="1674"/>
    </row>
    <row r="1125" spans="1:11" x14ac:dyDescent="0.2">
      <c r="A1125" s="860" t="s">
        <v>5380</v>
      </c>
      <c r="B1125" s="861" t="s">
        <v>809</v>
      </c>
      <c r="C1125" s="862" t="s">
        <v>14</v>
      </c>
      <c r="D1125" s="863">
        <v>377.57</v>
      </c>
    </row>
    <row r="1126" spans="1:11" x14ac:dyDescent="0.2">
      <c r="A1126" s="856" t="s">
        <v>5381</v>
      </c>
      <c r="B1126" s="857" t="s">
        <v>1124</v>
      </c>
      <c r="C1126" s="858" t="s">
        <v>14</v>
      </c>
      <c r="D1126" s="859">
        <v>37.18</v>
      </c>
    </row>
    <row r="1127" spans="1:11" x14ac:dyDescent="0.2">
      <c r="A1127" s="860" t="s">
        <v>6557</v>
      </c>
      <c r="B1127" s="861" t="s">
        <v>810</v>
      </c>
      <c r="C1127" s="862" t="s">
        <v>14</v>
      </c>
      <c r="D1127" s="863">
        <v>34.340000000000003</v>
      </c>
    </row>
    <row r="1128" spans="1:11" x14ac:dyDescent="0.2">
      <c r="A1128" s="856" t="s">
        <v>6558</v>
      </c>
      <c r="B1128" s="857" t="s">
        <v>4679</v>
      </c>
      <c r="C1128" s="858" t="s">
        <v>14</v>
      </c>
      <c r="D1128" s="859">
        <v>57.39</v>
      </c>
    </row>
    <row r="1129" spans="1:11" x14ac:dyDescent="0.2">
      <c r="A1129" s="1671" t="s">
        <v>5382</v>
      </c>
      <c r="B1129" s="1672" t="s">
        <v>4952</v>
      </c>
      <c r="C1129" s="1673"/>
      <c r="D1129" s="1674"/>
    </row>
    <row r="1130" spans="1:11" x14ac:dyDescent="0.2">
      <c r="A1130" s="860" t="s">
        <v>5383</v>
      </c>
      <c r="B1130" s="861" t="s">
        <v>809</v>
      </c>
      <c r="C1130" s="862" t="s">
        <v>14</v>
      </c>
      <c r="D1130" s="863">
        <v>364.17</v>
      </c>
    </row>
    <row r="1131" spans="1:11" x14ac:dyDescent="0.2">
      <c r="A1131" s="856" t="s">
        <v>6559</v>
      </c>
      <c r="B1131" s="857" t="s">
        <v>1124</v>
      </c>
      <c r="C1131" s="858" t="s">
        <v>14</v>
      </c>
      <c r="D1131" s="859">
        <v>34.9</v>
      </c>
    </row>
    <row r="1132" spans="1:11" x14ac:dyDescent="0.2">
      <c r="A1132" s="860" t="s">
        <v>6560</v>
      </c>
      <c r="B1132" s="861" t="s">
        <v>810</v>
      </c>
      <c r="C1132" s="862" t="s">
        <v>14</v>
      </c>
      <c r="D1132" s="863">
        <v>34.340000000000003</v>
      </c>
    </row>
    <row r="1133" spans="1:11" x14ac:dyDescent="0.2">
      <c r="A1133" s="856" t="s">
        <v>6561</v>
      </c>
      <c r="B1133" s="857" t="s">
        <v>4679</v>
      </c>
      <c r="C1133" s="858" t="s">
        <v>14</v>
      </c>
      <c r="D1133" s="859">
        <v>64.41</v>
      </c>
    </row>
    <row r="1134" spans="1:11" x14ac:dyDescent="0.2">
      <c r="A1134" s="852" t="s">
        <v>5384</v>
      </c>
      <c r="B1134" s="853" t="s">
        <v>4773</v>
      </c>
      <c r="C1134" s="854"/>
      <c r="D1134" s="855"/>
      <c r="E1134" s="1693">
        <f>SUM(D1135:D1159)</f>
        <v>3660.9799999999996</v>
      </c>
      <c r="F1134" s="1681"/>
      <c r="G1134" s="1681"/>
      <c r="H1134" s="1696" t="s">
        <v>4928</v>
      </c>
      <c r="I1134" s="1681"/>
      <c r="J1134" s="1681"/>
      <c r="K1134" s="1681"/>
    </row>
    <row r="1135" spans="1:11" x14ac:dyDescent="0.2">
      <c r="A1135" s="1671" t="s">
        <v>5385</v>
      </c>
      <c r="B1135" s="1672" t="s">
        <v>4253</v>
      </c>
      <c r="C1135" s="1673"/>
      <c r="D1135" s="1674"/>
      <c r="F1135" s="1683" t="str">
        <f>B1136</f>
        <v>MÃO DE OBRA -  REVESTIMENTO PINTURA RESINA</v>
      </c>
      <c r="G1135" s="1679">
        <f>SUMIF($B$1136:$B$1159, F1135,$D$1136:$D$1159)</f>
        <v>40.089999999999996</v>
      </c>
    </row>
    <row r="1136" spans="1:11" x14ac:dyDescent="0.2">
      <c r="A1136" s="860" t="s">
        <v>6562</v>
      </c>
      <c r="B1136" s="861" t="s">
        <v>4619</v>
      </c>
      <c r="C1136" s="862" t="s">
        <v>14</v>
      </c>
      <c r="D1136" s="863">
        <v>8.6199999999999992</v>
      </c>
      <c r="F1136" s="1683" t="str">
        <f t="shared" ref="F1136:F1138" si="47">B1137</f>
        <v>MÃO DE OBRA -  PINTURA INTERNA - PAREDE</v>
      </c>
      <c r="G1136" s="1679">
        <f t="shared" ref="G1136:G1138" si="48">SUMIF($B$1136:$B$1159, F1136,$D$1136:$D$1159)</f>
        <v>2229.77</v>
      </c>
    </row>
    <row r="1137" spans="1:7" x14ac:dyDescent="0.2">
      <c r="A1137" s="856" t="s">
        <v>6563</v>
      </c>
      <c r="B1137" s="857" t="s">
        <v>4775</v>
      </c>
      <c r="C1137" s="858" t="s">
        <v>14</v>
      </c>
      <c r="D1137" s="859">
        <v>449.09</v>
      </c>
      <c r="F1137" s="1683" t="str">
        <f t="shared" si="47"/>
        <v>MÃO DE OBRA -  TEXTURA INTERNA - PAREDE</v>
      </c>
      <c r="G1137" s="1679">
        <f t="shared" si="48"/>
        <v>293.97000000000003</v>
      </c>
    </row>
    <row r="1138" spans="1:7" x14ac:dyDescent="0.2">
      <c r="A1138" s="860" t="s">
        <v>6564</v>
      </c>
      <c r="B1138" s="861" t="s">
        <v>4776</v>
      </c>
      <c r="C1138" s="862" t="s">
        <v>14</v>
      </c>
      <c r="D1138" s="863">
        <v>57.39</v>
      </c>
      <c r="F1138" s="1683" t="str">
        <f t="shared" si="47"/>
        <v>MÃO DE OBRA -  PINTURA EM TETO</v>
      </c>
      <c r="G1138" s="1679">
        <f t="shared" si="48"/>
        <v>1097.1500000000001</v>
      </c>
    </row>
    <row r="1139" spans="1:7" ht="15" x14ac:dyDescent="0.2">
      <c r="A1139" s="856" t="s">
        <v>6565</v>
      </c>
      <c r="B1139" s="857" t="s">
        <v>4777</v>
      </c>
      <c r="C1139" s="858" t="s">
        <v>14</v>
      </c>
      <c r="D1139" s="859">
        <v>219.43</v>
      </c>
      <c r="E1139" s="1686" t="s">
        <v>6907</v>
      </c>
      <c r="F1139" s="1686" t="b">
        <f>EXACT(E1134,G1139)</f>
        <v>1</v>
      </c>
      <c r="G1139" s="1686">
        <f>SUM(G1134:G1138)</f>
        <v>3660.98</v>
      </c>
    </row>
    <row r="1140" spans="1:7" x14ac:dyDescent="0.2">
      <c r="A1140" s="1671" t="s">
        <v>5397</v>
      </c>
      <c r="B1140" s="1672" t="s">
        <v>4259</v>
      </c>
      <c r="C1140" s="1673"/>
      <c r="D1140" s="1674"/>
      <c r="F1140"/>
    </row>
    <row r="1141" spans="1:7" x14ac:dyDescent="0.2">
      <c r="A1141" s="860" t="s">
        <v>6566</v>
      </c>
      <c r="B1141" s="861" t="s">
        <v>4619</v>
      </c>
      <c r="C1141" s="862" t="s">
        <v>14</v>
      </c>
      <c r="D1141" s="863">
        <v>8.6199999999999992</v>
      </c>
    </row>
    <row r="1142" spans="1:7" x14ac:dyDescent="0.2">
      <c r="A1142" s="856" t="s">
        <v>6567</v>
      </c>
      <c r="B1142" s="857" t="s">
        <v>4775</v>
      </c>
      <c r="C1142" s="858" t="s">
        <v>14</v>
      </c>
      <c r="D1142" s="859">
        <v>449.09</v>
      </c>
    </row>
    <row r="1143" spans="1:7" x14ac:dyDescent="0.2">
      <c r="A1143" s="860" t="s">
        <v>6568</v>
      </c>
      <c r="B1143" s="861" t="s">
        <v>4776</v>
      </c>
      <c r="C1143" s="862" t="s">
        <v>14</v>
      </c>
      <c r="D1143" s="863">
        <v>57.39</v>
      </c>
    </row>
    <row r="1144" spans="1:7" x14ac:dyDescent="0.2">
      <c r="A1144" s="856" t="s">
        <v>6569</v>
      </c>
      <c r="B1144" s="857" t="s">
        <v>4777</v>
      </c>
      <c r="C1144" s="858" t="s">
        <v>14</v>
      </c>
      <c r="D1144" s="859">
        <v>219.43</v>
      </c>
    </row>
    <row r="1145" spans="1:7" x14ac:dyDescent="0.2">
      <c r="A1145" s="1671" t="s">
        <v>5398</v>
      </c>
      <c r="B1145" s="1672" t="s">
        <v>4313</v>
      </c>
      <c r="C1145" s="1673"/>
      <c r="D1145" s="1674"/>
    </row>
    <row r="1146" spans="1:7" x14ac:dyDescent="0.2">
      <c r="A1146" s="860" t="s">
        <v>6570</v>
      </c>
      <c r="B1146" s="861" t="s">
        <v>4619</v>
      </c>
      <c r="C1146" s="862" t="s">
        <v>14</v>
      </c>
      <c r="D1146" s="863">
        <v>8.6199999999999992</v>
      </c>
    </row>
    <row r="1147" spans="1:7" x14ac:dyDescent="0.2">
      <c r="A1147" s="856" t="s">
        <v>6571</v>
      </c>
      <c r="B1147" s="857" t="s">
        <v>4775</v>
      </c>
      <c r="C1147" s="858" t="s">
        <v>14</v>
      </c>
      <c r="D1147" s="859">
        <v>449.09</v>
      </c>
    </row>
    <row r="1148" spans="1:7" x14ac:dyDescent="0.2">
      <c r="A1148" s="860" t="s">
        <v>6572</v>
      </c>
      <c r="B1148" s="861" t="s">
        <v>4776</v>
      </c>
      <c r="C1148" s="862" t="s">
        <v>14</v>
      </c>
      <c r="D1148" s="863">
        <v>57.39</v>
      </c>
    </row>
    <row r="1149" spans="1:7" x14ac:dyDescent="0.2">
      <c r="A1149" s="856" t="s">
        <v>6573</v>
      </c>
      <c r="B1149" s="857" t="s">
        <v>4777</v>
      </c>
      <c r="C1149" s="858" t="s">
        <v>14</v>
      </c>
      <c r="D1149" s="859">
        <v>219.43</v>
      </c>
    </row>
    <row r="1150" spans="1:7" x14ac:dyDescent="0.2">
      <c r="A1150" s="1671" t="s">
        <v>5399</v>
      </c>
      <c r="B1150" s="1672" t="s">
        <v>4946</v>
      </c>
      <c r="C1150" s="1673"/>
      <c r="D1150" s="1674"/>
    </row>
    <row r="1151" spans="1:7" x14ac:dyDescent="0.2">
      <c r="A1151" s="860" t="s">
        <v>6574</v>
      </c>
      <c r="B1151" s="861" t="s">
        <v>4619</v>
      </c>
      <c r="C1151" s="862" t="s">
        <v>14</v>
      </c>
      <c r="D1151" s="863">
        <v>8.6199999999999992</v>
      </c>
    </row>
    <row r="1152" spans="1:7" x14ac:dyDescent="0.2">
      <c r="A1152" s="856" t="s">
        <v>6575</v>
      </c>
      <c r="B1152" s="857" t="s">
        <v>4775</v>
      </c>
      <c r="C1152" s="858" t="s">
        <v>14</v>
      </c>
      <c r="D1152" s="859">
        <v>449.09</v>
      </c>
    </row>
    <row r="1153" spans="1:11" x14ac:dyDescent="0.2">
      <c r="A1153" s="860" t="s">
        <v>6576</v>
      </c>
      <c r="B1153" s="861" t="s">
        <v>4776</v>
      </c>
      <c r="C1153" s="862" t="s">
        <v>14</v>
      </c>
      <c r="D1153" s="863">
        <v>57.39</v>
      </c>
    </row>
    <row r="1154" spans="1:11" x14ac:dyDescent="0.2">
      <c r="A1154" s="856" t="s">
        <v>6577</v>
      </c>
      <c r="B1154" s="857" t="s">
        <v>4777</v>
      </c>
      <c r="C1154" s="858" t="s">
        <v>14</v>
      </c>
      <c r="D1154" s="859">
        <v>219.43</v>
      </c>
    </row>
    <row r="1155" spans="1:11" x14ac:dyDescent="0.2">
      <c r="A1155" s="1671" t="s">
        <v>5400</v>
      </c>
      <c r="B1155" s="1672" t="s">
        <v>4952</v>
      </c>
      <c r="C1155" s="1673"/>
      <c r="D1155" s="1674"/>
    </row>
    <row r="1156" spans="1:11" x14ac:dyDescent="0.2">
      <c r="A1156" s="860" t="s">
        <v>6578</v>
      </c>
      <c r="B1156" s="861" t="s">
        <v>4619</v>
      </c>
      <c r="C1156" s="862" t="s">
        <v>14</v>
      </c>
      <c r="D1156" s="863">
        <v>5.61</v>
      </c>
    </row>
    <row r="1157" spans="1:11" x14ac:dyDescent="0.2">
      <c r="A1157" s="856" t="s">
        <v>6579</v>
      </c>
      <c r="B1157" s="857" t="s">
        <v>4775</v>
      </c>
      <c r="C1157" s="858" t="s">
        <v>14</v>
      </c>
      <c r="D1157" s="859">
        <v>433.41</v>
      </c>
    </row>
    <row r="1158" spans="1:11" x14ac:dyDescent="0.2">
      <c r="A1158" s="860" t="s">
        <v>6580</v>
      </c>
      <c r="B1158" s="861" t="s">
        <v>4776</v>
      </c>
      <c r="C1158" s="862" t="s">
        <v>14</v>
      </c>
      <c r="D1158" s="863">
        <v>64.41</v>
      </c>
    </row>
    <row r="1159" spans="1:11" x14ac:dyDescent="0.2">
      <c r="A1159" s="856" t="s">
        <v>6581</v>
      </c>
      <c r="B1159" s="857" t="s">
        <v>4777</v>
      </c>
      <c r="C1159" s="858" t="s">
        <v>14</v>
      </c>
      <c r="D1159" s="859">
        <v>219.43</v>
      </c>
    </row>
    <row r="1160" spans="1:11" x14ac:dyDescent="0.2">
      <c r="A1160" s="852" t="s">
        <v>5401</v>
      </c>
      <c r="B1160" s="853" t="s">
        <v>443</v>
      </c>
      <c r="C1160" s="854"/>
      <c r="D1160" s="855"/>
      <c r="E1160" s="1693">
        <f>SUM(D1161:D1260)</f>
        <v>448.40000000000003</v>
      </c>
      <c r="F1160" s="1681"/>
      <c r="G1160" s="1681"/>
      <c r="H1160" s="1696" t="s">
        <v>4928</v>
      </c>
      <c r="I1160" s="1681"/>
      <c r="J1160" s="1681"/>
      <c r="K1160" s="1681"/>
    </row>
    <row r="1161" spans="1:11" x14ac:dyDescent="0.2">
      <c r="A1161" s="1671" t="s">
        <v>5402</v>
      </c>
      <c r="B1161" s="1672" t="s">
        <v>4253</v>
      </c>
      <c r="C1161" s="1673"/>
      <c r="D1161" s="1674"/>
      <c r="F1161" s="1683" t="s">
        <v>969</v>
      </c>
      <c r="G1161" s="1679">
        <f>SUMIF($B$1163:$B$1260, F1161,$D$1163:$D$1260)</f>
        <v>99.7</v>
      </c>
    </row>
    <row r="1162" spans="1:11" x14ac:dyDescent="0.2">
      <c r="A1162" s="1675" t="s">
        <v>6582</v>
      </c>
      <c r="B1162" s="1676" t="s">
        <v>4711</v>
      </c>
      <c r="C1162" s="1677"/>
      <c r="D1162" s="1678"/>
      <c r="F1162" s="1683" t="s">
        <v>4160</v>
      </c>
      <c r="G1162" s="1679">
        <f t="shared" ref="G1162:G1174" si="49">SUMIF($B$1163:$B$1260, F1162,$D$1163:$D$1260)</f>
        <v>0.25</v>
      </c>
    </row>
    <row r="1163" spans="1:11" x14ac:dyDescent="0.2">
      <c r="A1163" s="860" t="s">
        <v>6583</v>
      </c>
      <c r="B1163" s="861" t="s">
        <v>969</v>
      </c>
      <c r="C1163" s="862" t="s">
        <v>3</v>
      </c>
      <c r="D1163" s="863">
        <v>19.940000000000001</v>
      </c>
      <c r="F1163" s="1683" t="s">
        <v>5386</v>
      </c>
      <c r="G1163" s="1679">
        <f t="shared" si="49"/>
        <v>68.400000000000006</v>
      </c>
    </row>
    <row r="1164" spans="1:11" x14ac:dyDescent="0.2">
      <c r="A1164" s="1675" t="s">
        <v>6584</v>
      </c>
      <c r="B1164" s="1676" t="s">
        <v>4715</v>
      </c>
      <c r="C1164" s="1677"/>
      <c r="D1164" s="1678"/>
      <c r="F1164" s="1683" t="s">
        <v>5387</v>
      </c>
      <c r="G1164" s="1679">
        <f t="shared" si="49"/>
        <v>7.55</v>
      </c>
    </row>
    <row r="1165" spans="1:11" x14ac:dyDescent="0.2">
      <c r="A1165" s="856" t="s">
        <v>6585</v>
      </c>
      <c r="B1165" s="857" t="s">
        <v>4160</v>
      </c>
      <c r="C1165" s="858" t="s">
        <v>14</v>
      </c>
      <c r="D1165" s="859">
        <v>0.05</v>
      </c>
      <c r="F1165" s="1683" t="s">
        <v>5388</v>
      </c>
      <c r="G1165" s="1679">
        <f t="shared" si="49"/>
        <v>15.3</v>
      </c>
    </row>
    <row r="1166" spans="1:11" ht="25.5" x14ac:dyDescent="0.2">
      <c r="A1166" s="860" t="s">
        <v>6586</v>
      </c>
      <c r="B1166" s="861" t="s">
        <v>5386</v>
      </c>
      <c r="C1166" s="862" t="s">
        <v>14</v>
      </c>
      <c r="D1166" s="863">
        <v>13.68</v>
      </c>
      <c r="F1166" s="1683" t="s">
        <v>5389</v>
      </c>
      <c r="G1166" s="1679">
        <f t="shared" si="49"/>
        <v>4.6000000000000005</v>
      </c>
    </row>
    <row r="1167" spans="1:11" x14ac:dyDescent="0.2">
      <c r="A1167" s="856" t="s">
        <v>6587</v>
      </c>
      <c r="B1167" s="857" t="s">
        <v>5387</v>
      </c>
      <c r="C1167" s="858" t="s">
        <v>14</v>
      </c>
      <c r="D1167" s="859">
        <v>1.51</v>
      </c>
      <c r="F1167" s="1683" t="s">
        <v>4724</v>
      </c>
      <c r="G1167" s="1679">
        <f t="shared" si="49"/>
        <v>32.200000000000003</v>
      </c>
    </row>
    <row r="1168" spans="1:11" x14ac:dyDescent="0.2">
      <c r="A1168" s="860" t="s">
        <v>6588</v>
      </c>
      <c r="B1168" s="861" t="s">
        <v>5388</v>
      </c>
      <c r="C1168" s="862" t="s">
        <v>14</v>
      </c>
      <c r="D1168" s="863">
        <v>3.06</v>
      </c>
      <c r="F1168" s="1683" t="s">
        <v>5390</v>
      </c>
      <c r="G1168" s="1679">
        <f t="shared" si="49"/>
        <v>49.400000000000006</v>
      </c>
    </row>
    <row r="1169" spans="1:7" x14ac:dyDescent="0.2">
      <c r="A1169" s="856" t="s">
        <v>6589</v>
      </c>
      <c r="B1169" s="857" t="s">
        <v>5389</v>
      </c>
      <c r="C1169" s="858" t="s">
        <v>14</v>
      </c>
      <c r="D1169" s="859">
        <v>0.92</v>
      </c>
      <c r="F1169" s="1683" t="s">
        <v>5391</v>
      </c>
      <c r="G1169" s="1679">
        <f t="shared" si="49"/>
        <v>19.2</v>
      </c>
    </row>
    <row r="1170" spans="1:7" x14ac:dyDescent="0.2">
      <c r="A1170" s="1675" t="s">
        <v>6590</v>
      </c>
      <c r="B1170" s="1676" t="s">
        <v>4723</v>
      </c>
      <c r="C1170" s="1677"/>
      <c r="D1170" s="1678"/>
      <c r="F1170" s="1683" t="s">
        <v>5392</v>
      </c>
      <c r="G1170" s="1679">
        <f t="shared" si="49"/>
        <v>50.05</v>
      </c>
    </row>
    <row r="1171" spans="1:7" x14ac:dyDescent="0.2">
      <c r="A1171" s="860" t="s">
        <v>6591</v>
      </c>
      <c r="B1171" s="861" t="s">
        <v>4724</v>
      </c>
      <c r="C1171" s="862" t="s">
        <v>14</v>
      </c>
      <c r="D1171" s="863">
        <v>6.44</v>
      </c>
      <c r="F1171" s="1683" t="s">
        <v>5393</v>
      </c>
      <c r="G1171" s="1679">
        <f t="shared" si="49"/>
        <v>19.5</v>
      </c>
    </row>
    <row r="1172" spans="1:7" x14ac:dyDescent="0.2">
      <c r="A1172" s="1675" t="s">
        <v>6592</v>
      </c>
      <c r="B1172" s="1676" t="s">
        <v>4701</v>
      </c>
      <c r="C1172" s="1677"/>
      <c r="D1172" s="1678"/>
      <c r="F1172" s="1683" t="s">
        <v>5394</v>
      </c>
      <c r="G1172" s="1679">
        <f t="shared" si="49"/>
        <v>20.8</v>
      </c>
    </row>
    <row r="1173" spans="1:7" x14ac:dyDescent="0.2">
      <c r="A1173" s="856" t="s">
        <v>6593</v>
      </c>
      <c r="B1173" s="857" t="s">
        <v>5390</v>
      </c>
      <c r="C1173" s="858" t="s">
        <v>14</v>
      </c>
      <c r="D1173" s="859">
        <v>9.8800000000000008</v>
      </c>
      <c r="F1173" s="1683" t="s">
        <v>5395</v>
      </c>
      <c r="G1173" s="1679">
        <f t="shared" si="49"/>
        <v>14.05</v>
      </c>
    </row>
    <row r="1174" spans="1:7" x14ac:dyDescent="0.2">
      <c r="A1174" s="860" t="s">
        <v>6594</v>
      </c>
      <c r="B1174" s="861" t="s">
        <v>5391</v>
      </c>
      <c r="C1174" s="862" t="s">
        <v>14</v>
      </c>
      <c r="D1174" s="863">
        <v>3.84</v>
      </c>
      <c r="F1174" s="1683" t="s">
        <v>5396</v>
      </c>
      <c r="G1174" s="1679">
        <f t="shared" si="49"/>
        <v>47.400000000000006</v>
      </c>
    </row>
    <row r="1175" spans="1:7" ht="25.5" x14ac:dyDescent="0.2">
      <c r="A1175" s="856" t="s">
        <v>6595</v>
      </c>
      <c r="B1175" s="857" t="s">
        <v>5392</v>
      </c>
      <c r="C1175" s="858" t="s">
        <v>14</v>
      </c>
      <c r="D1175" s="859">
        <v>10.01</v>
      </c>
      <c r="E1175" s="1686" t="s">
        <v>6907</v>
      </c>
      <c r="F1175" s="1686" t="b">
        <f>EXACT(E1160,G1175)</f>
        <v>1</v>
      </c>
      <c r="G1175" s="1686">
        <f>SUM(G1161:G1174)</f>
        <v>448.40000000000009</v>
      </c>
    </row>
    <row r="1176" spans="1:7" x14ac:dyDescent="0.2">
      <c r="A1176" s="860" t="s">
        <v>6596</v>
      </c>
      <c r="B1176" s="861" t="s">
        <v>5393</v>
      </c>
      <c r="C1176" s="862" t="s">
        <v>14</v>
      </c>
      <c r="D1176" s="863">
        <v>3.9</v>
      </c>
    </row>
    <row r="1177" spans="1:7" x14ac:dyDescent="0.2">
      <c r="A1177" s="1675" t="s">
        <v>6597</v>
      </c>
      <c r="B1177" s="1676" t="s">
        <v>4703</v>
      </c>
      <c r="C1177" s="1677"/>
      <c r="D1177" s="1678"/>
    </row>
    <row r="1178" spans="1:7" x14ac:dyDescent="0.2">
      <c r="A1178" s="856" t="s">
        <v>6598</v>
      </c>
      <c r="B1178" s="857" t="s">
        <v>5394</v>
      </c>
      <c r="C1178" s="858" t="s">
        <v>14</v>
      </c>
      <c r="D1178" s="859">
        <v>4.16</v>
      </c>
    </row>
    <row r="1179" spans="1:7" x14ac:dyDescent="0.2">
      <c r="A1179" s="860" t="s">
        <v>6599</v>
      </c>
      <c r="B1179" s="861" t="s">
        <v>5395</v>
      </c>
      <c r="C1179" s="862" t="s">
        <v>14</v>
      </c>
      <c r="D1179" s="863">
        <v>2.81</v>
      </c>
    </row>
    <row r="1180" spans="1:7" x14ac:dyDescent="0.2">
      <c r="A1180" s="856" t="s">
        <v>6600</v>
      </c>
      <c r="B1180" s="857" t="s">
        <v>5396</v>
      </c>
      <c r="C1180" s="858" t="s">
        <v>14</v>
      </c>
      <c r="D1180" s="859">
        <v>9.48</v>
      </c>
    </row>
    <row r="1181" spans="1:7" x14ac:dyDescent="0.2">
      <c r="A1181" s="1671" t="s">
        <v>5403</v>
      </c>
      <c r="B1181" s="1672" t="s">
        <v>4259</v>
      </c>
      <c r="C1181" s="1673"/>
      <c r="D1181" s="1674"/>
    </row>
    <row r="1182" spans="1:7" x14ac:dyDescent="0.2">
      <c r="A1182" s="1675" t="s">
        <v>6601</v>
      </c>
      <c r="B1182" s="1676" t="s">
        <v>4711</v>
      </c>
      <c r="C1182" s="1677"/>
      <c r="D1182" s="1678"/>
    </row>
    <row r="1183" spans="1:7" x14ac:dyDescent="0.2">
      <c r="A1183" s="860" t="s">
        <v>6602</v>
      </c>
      <c r="B1183" s="861" t="s">
        <v>969</v>
      </c>
      <c r="C1183" s="862" t="s">
        <v>3</v>
      </c>
      <c r="D1183" s="863">
        <v>19.940000000000001</v>
      </c>
    </row>
    <row r="1184" spans="1:7" x14ac:dyDescent="0.2">
      <c r="A1184" s="1675" t="s">
        <v>6603</v>
      </c>
      <c r="B1184" s="1676" t="s">
        <v>4715</v>
      </c>
      <c r="C1184" s="1677"/>
      <c r="D1184" s="1678"/>
    </row>
    <row r="1185" spans="1:4" x14ac:dyDescent="0.2">
      <c r="A1185" s="856" t="s">
        <v>6604</v>
      </c>
      <c r="B1185" s="857" t="s">
        <v>4160</v>
      </c>
      <c r="C1185" s="858" t="s">
        <v>14</v>
      </c>
      <c r="D1185" s="859">
        <v>0.05</v>
      </c>
    </row>
    <row r="1186" spans="1:4" ht="25.5" x14ac:dyDescent="0.2">
      <c r="A1186" s="860" t="s">
        <v>6605</v>
      </c>
      <c r="B1186" s="861" t="s">
        <v>5386</v>
      </c>
      <c r="C1186" s="862" t="s">
        <v>14</v>
      </c>
      <c r="D1186" s="863">
        <v>13.68</v>
      </c>
    </row>
    <row r="1187" spans="1:4" x14ac:dyDescent="0.2">
      <c r="A1187" s="856" t="s">
        <v>6606</v>
      </c>
      <c r="B1187" s="857" t="s">
        <v>5387</v>
      </c>
      <c r="C1187" s="858" t="s">
        <v>14</v>
      </c>
      <c r="D1187" s="859">
        <v>1.51</v>
      </c>
    </row>
    <row r="1188" spans="1:4" x14ac:dyDescent="0.2">
      <c r="A1188" s="860" t="s">
        <v>6607</v>
      </c>
      <c r="B1188" s="861" t="s">
        <v>5388</v>
      </c>
      <c r="C1188" s="862" t="s">
        <v>14</v>
      </c>
      <c r="D1188" s="863">
        <v>3.06</v>
      </c>
    </row>
    <row r="1189" spans="1:4" x14ac:dyDescent="0.2">
      <c r="A1189" s="856" t="s">
        <v>6608</v>
      </c>
      <c r="B1189" s="857" t="s">
        <v>5389</v>
      </c>
      <c r="C1189" s="858" t="s">
        <v>14</v>
      </c>
      <c r="D1189" s="859">
        <v>0.92</v>
      </c>
    </row>
    <row r="1190" spans="1:4" x14ac:dyDescent="0.2">
      <c r="A1190" s="1675" t="s">
        <v>6609</v>
      </c>
      <c r="B1190" s="1676" t="s">
        <v>4723</v>
      </c>
      <c r="C1190" s="1677"/>
      <c r="D1190" s="1678"/>
    </row>
    <row r="1191" spans="1:4" x14ac:dyDescent="0.2">
      <c r="A1191" s="860" t="s">
        <v>6610</v>
      </c>
      <c r="B1191" s="861" t="s">
        <v>4724</v>
      </c>
      <c r="C1191" s="862" t="s">
        <v>14</v>
      </c>
      <c r="D1191" s="863">
        <v>6.44</v>
      </c>
    </row>
    <row r="1192" spans="1:4" x14ac:dyDescent="0.2">
      <c r="A1192" s="1675" t="s">
        <v>6611</v>
      </c>
      <c r="B1192" s="1676" t="s">
        <v>4701</v>
      </c>
      <c r="C1192" s="1677"/>
      <c r="D1192" s="1678"/>
    </row>
    <row r="1193" spans="1:4" x14ac:dyDescent="0.2">
      <c r="A1193" s="856" t="s">
        <v>6612</v>
      </c>
      <c r="B1193" s="857" t="s">
        <v>5390</v>
      </c>
      <c r="C1193" s="858" t="s">
        <v>14</v>
      </c>
      <c r="D1193" s="859">
        <v>9.8800000000000008</v>
      </c>
    </row>
    <row r="1194" spans="1:4" x14ac:dyDescent="0.2">
      <c r="A1194" s="860" t="s">
        <v>6613</v>
      </c>
      <c r="B1194" s="861" t="s">
        <v>5391</v>
      </c>
      <c r="C1194" s="862" t="s">
        <v>14</v>
      </c>
      <c r="D1194" s="863">
        <v>3.84</v>
      </c>
    </row>
    <row r="1195" spans="1:4" ht="25.5" x14ac:dyDescent="0.2">
      <c r="A1195" s="856" t="s">
        <v>6614</v>
      </c>
      <c r="B1195" s="857" t="s">
        <v>5392</v>
      </c>
      <c r="C1195" s="858" t="s">
        <v>14</v>
      </c>
      <c r="D1195" s="859">
        <v>10.01</v>
      </c>
    </row>
    <row r="1196" spans="1:4" x14ac:dyDescent="0.2">
      <c r="A1196" s="860" t="s">
        <v>6615</v>
      </c>
      <c r="B1196" s="861" t="s">
        <v>5393</v>
      </c>
      <c r="C1196" s="862" t="s">
        <v>14</v>
      </c>
      <c r="D1196" s="863">
        <v>3.9</v>
      </c>
    </row>
    <row r="1197" spans="1:4" x14ac:dyDescent="0.2">
      <c r="A1197" s="1675" t="s">
        <v>6616</v>
      </c>
      <c r="B1197" s="1676" t="s">
        <v>4703</v>
      </c>
      <c r="C1197" s="1677"/>
      <c r="D1197" s="1678"/>
    </row>
    <row r="1198" spans="1:4" x14ac:dyDescent="0.2">
      <c r="A1198" s="856" t="s">
        <v>6617</v>
      </c>
      <c r="B1198" s="857" t="s">
        <v>5394</v>
      </c>
      <c r="C1198" s="858" t="s">
        <v>14</v>
      </c>
      <c r="D1198" s="859">
        <v>4.16</v>
      </c>
    </row>
    <row r="1199" spans="1:4" x14ac:dyDescent="0.2">
      <c r="A1199" s="860" t="s">
        <v>6618</v>
      </c>
      <c r="B1199" s="861" t="s">
        <v>5395</v>
      </c>
      <c r="C1199" s="862" t="s">
        <v>14</v>
      </c>
      <c r="D1199" s="863">
        <v>2.81</v>
      </c>
    </row>
    <row r="1200" spans="1:4" x14ac:dyDescent="0.2">
      <c r="A1200" s="856" t="s">
        <v>6619</v>
      </c>
      <c r="B1200" s="857" t="s">
        <v>5396</v>
      </c>
      <c r="C1200" s="858" t="s">
        <v>14</v>
      </c>
      <c r="D1200" s="859">
        <v>9.48</v>
      </c>
    </row>
    <row r="1201" spans="1:4" x14ac:dyDescent="0.2">
      <c r="A1201" s="1671" t="s">
        <v>5404</v>
      </c>
      <c r="B1201" s="1672" t="s">
        <v>4313</v>
      </c>
      <c r="C1201" s="1673"/>
      <c r="D1201" s="1674"/>
    </row>
    <row r="1202" spans="1:4" x14ac:dyDescent="0.2">
      <c r="A1202" s="1675" t="s">
        <v>6620</v>
      </c>
      <c r="B1202" s="1676" t="s">
        <v>4711</v>
      </c>
      <c r="C1202" s="1677"/>
      <c r="D1202" s="1678"/>
    </row>
    <row r="1203" spans="1:4" x14ac:dyDescent="0.2">
      <c r="A1203" s="860" t="s">
        <v>6621</v>
      </c>
      <c r="B1203" s="861" t="s">
        <v>969</v>
      </c>
      <c r="C1203" s="862" t="s">
        <v>3</v>
      </c>
      <c r="D1203" s="863">
        <v>19.940000000000001</v>
      </c>
    </row>
    <row r="1204" spans="1:4" x14ac:dyDescent="0.2">
      <c r="A1204" s="1675" t="s">
        <v>6622</v>
      </c>
      <c r="B1204" s="1676" t="s">
        <v>4715</v>
      </c>
      <c r="C1204" s="1677"/>
      <c r="D1204" s="1678"/>
    </row>
    <row r="1205" spans="1:4" x14ac:dyDescent="0.2">
      <c r="A1205" s="856" t="s">
        <v>6623</v>
      </c>
      <c r="B1205" s="857" t="s">
        <v>4160</v>
      </c>
      <c r="C1205" s="858" t="s">
        <v>14</v>
      </c>
      <c r="D1205" s="859">
        <v>0.05</v>
      </c>
    </row>
    <row r="1206" spans="1:4" ht="25.5" x14ac:dyDescent="0.2">
      <c r="A1206" s="860" t="s">
        <v>6624</v>
      </c>
      <c r="B1206" s="861" t="s">
        <v>5386</v>
      </c>
      <c r="C1206" s="862" t="s">
        <v>14</v>
      </c>
      <c r="D1206" s="863">
        <v>13.68</v>
      </c>
    </row>
    <row r="1207" spans="1:4" x14ac:dyDescent="0.2">
      <c r="A1207" s="856" t="s">
        <v>6625</v>
      </c>
      <c r="B1207" s="857" t="s">
        <v>5387</v>
      </c>
      <c r="C1207" s="858" t="s">
        <v>14</v>
      </c>
      <c r="D1207" s="859">
        <v>1.51</v>
      </c>
    </row>
    <row r="1208" spans="1:4" x14ac:dyDescent="0.2">
      <c r="A1208" s="860" t="s">
        <v>6626</v>
      </c>
      <c r="B1208" s="861" t="s">
        <v>5388</v>
      </c>
      <c r="C1208" s="862" t="s">
        <v>14</v>
      </c>
      <c r="D1208" s="863">
        <v>3.06</v>
      </c>
    </row>
    <row r="1209" spans="1:4" x14ac:dyDescent="0.2">
      <c r="A1209" s="856" t="s">
        <v>6627</v>
      </c>
      <c r="B1209" s="857" t="s">
        <v>5389</v>
      </c>
      <c r="C1209" s="858" t="s">
        <v>14</v>
      </c>
      <c r="D1209" s="859">
        <v>0.92</v>
      </c>
    </row>
    <row r="1210" spans="1:4" x14ac:dyDescent="0.2">
      <c r="A1210" s="1675" t="s">
        <v>6628</v>
      </c>
      <c r="B1210" s="1676" t="s">
        <v>4723</v>
      </c>
      <c r="C1210" s="1677"/>
      <c r="D1210" s="1678"/>
    </row>
    <row r="1211" spans="1:4" x14ac:dyDescent="0.2">
      <c r="A1211" s="860" t="s">
        <v>6629</v>
      </c>
      <c r="B1211" s="861" t="s">
        <v>4724</v>
      </c>
      <c r="C1211" s="862" t="s">
        <v>14</v>
      </c>
      <c r="D1211" s="863">
        <v>6.44</v>
      </c>
    </row>
    <row r="1212" spans="1:4" x14ac:dyDescent="0.2">
      <c r="A1212" s="1675" t="s">
        <v>6630</v>
      </c>
      <c r="B1212" s="1676" t="s">
        <v>4701</v>
      </c>
      <c r="C1212" s="1677"/>
      <c r="D1212" s="1678"/>
    </row>
    <row r="1213" spans="1:4" x14ac:dyDescent="0.2">
      <c r="A1213" s="856" t="s">
        <v>6631</v>
      </c>
      <c r="B1213" s="857" t="s">
        <v>5390</v>
      </c>
      <c r="C1213" s="858" t="s">
        <v>14</v>
      </c>
      <c r="D1213" s="859">
        <v>9.8800000000000008</v>
      </c>
    </row>
    <row r="1214" spans="1:4" x14ac:dyDescent="0.2">
      <c r="A1214" s="860" t="s">
        <v>6632</v>
      </c>
      <c r="B1214" s="861" t="s">
        <v>5391</v>
      </c>
      <c r="C1214" s="862" t="s">
        <v>14</v>
      </c>
      <c r="D1214" s="863">
        <v>3.84</v>
      </c>
    </row>
    <row r="1215" spans="1:4" ht="25.5" x14ac:dyDescent="0.2">
      <c r="A1215" s="856" t="s">
        <v>6633</v>
      </c>
      <c r="B1215" s="857" t="s">
        <v>5392</v>
      </c>
      <c r="C1215" s="858" t="s">
        <v>14</v>
      </c>
      <c r="D1215" s="859">
        <v>10.01</v>
      </c>
    </row>
    <row r="1216" spans="1:4" x14ac:dyDescent="0.2">
      <c r="A1216" s="860" t="s">
        <v>6634</v>
      </c>
      <c r="B1216" s="861" t="s">
        <v>5393</v>
      </c>
      <c r="C1216" s="862" t="s">
        <v>14</v>
      </c>
      <c r="D1216" s="863">
        <v>3.9</v>
      </c>
    </row>
    <row r="1217" spans="1:4" x14ac:dyDescent="0.2">
      <c r="A1217" s="1675" t="s">
        <v>6635</v>
      </c>
      <c r="B1217" s="1676" t="s">
        <v>4703</v>
      </c>
      <c r="C1217" s="1677"/>
      <c r="D1217" s="1678"/>
    </row>
    <row r="1218" spans="1:4" x14ac:dyDescent="0.2">
      <c r="A1218" s="856" t="s">
        <v>6636</v>
      </c>
      <c r="B1218" s="857" t="s">
        <v>5394</v>
      </c>
      <c r="C1218" s="858" t="s">
        <v>14</v>
      </c>
      <c r="D1218" s="859">
        <v>4.16</v>
      </c>
    </row>
    <row r="1219" spans="1:4" x14ac:dyDescent="0.2">
      <c r="A1219" s="860" t="s">
        <v>6637</v>
      </c>
      <c r="B1219" s="861" t="s">
        <v>5395</v>
      </c>
      <c r="C1219" s="862" t="s">
        <v>14</v>
      </c>
      <c r="D1219" s="863">
        <v>2.81</v>
      </c>
    </row>
    <row r="1220" spans="1:4" x14ac:dyDescent="0.2">
      <c r="A1220" s="856" t="s">
        <v>6638</v>
      </c>
      <c r="B1220" s="857" t="s">
        <v>5396</v>
      </c>
      <c r="C1220" s="858" t="s">
        <v>14</v>
      </c>
      <c r="D1220" s="859">
        <v>9.48</v>
      </c>
    </row>
    <row r="1221" spans="1:4" x14ac:dyDescent="0.2">
      <c r="A1221" s="1671" t="s">
        <v>5405</v>
      </c>
      <c r="B1221" s="1672" t="s">
        <v>4946</v>
      </c>
      <c r="C1221" s="1673"/>
      <c r="D1221" s="1674"/>
    </row>
    <row r="1222" spans="1:4" x14ac:dyDescent="0.2">
      <c r="A1222" s="1675" t="s">
        <v>6639</v>
      </c>
      <c r="B1222" s="1676" t="s">
        <v>4711</v>
      </c>
      <c r="C1222" s="1677"/>
      <c r="D1222" s="1678"/>
    </row>
    <row r="1223" spans="1:4" x14ac:dyDescent="0.2">
      <c r="A1223" s="860" t="s">
        <v>6640</v>
      </c>
      <c r="B1223" s="861" t="s">
        <v>969</v>
      </c>
      <c r="C1223" s="862" t="s">
        <v>3</v>
      </c>
      <c r="D1223" s="863">
        <v>19.940000000000001</v>
      </c>
    </row>
    <row r="1224" spans="1:4" x14ac:dyDescent="0.2">
      <c r="A1224" s="1675" t="s">
        <v>6641</v>
      </c>
      <c r="B1224" s="1676" t="s">
        <v>4715</v>
      </c>
      <c r="C1224" s="1677"/>
      <c r="D1224" s="1678"/>
    </row>
    <row r="1225" spans="1:4" x14ac:dyDescent="0.2">
      <c r="A1225" s="856" t="s">
        <v>6642</v>
      </c>
      <c r="B1225" s="857" t="s">
        <v>4160</v>
      </c>
      <c r="C1225" s="858" t="s">
        <v>14</v>
      </c>
      <c r="D1225" s="859">
        <v>0.05</v>
      </c>
    </row>
    <row r="1226" spans="1:4" ht="25.5" x14ac:dyDescent="0.2">
      <c r="A1226" s="860" t="s">
        <v>6643</v>
      </c>
      <c r="B1226" s="861" t="s">
        <v>5386</v>
      </c>
      <c r="C1226" s="862" t="s">
        <v>14</v>
      </c>
      <c r="D1226" s="863">
        <v>13.68</v>
      </c>
    </row>
    <row r="1227" spans="1:4" x14ac:dyDescent="0.2">
      <c r="A1227" s="856" t="s">
        <v>6644</v>
      </c>
      <c r="B1227" s="857" t="s">
        <v>5387</v>
      </c>
      <c r="C1227" s="858" t="s">
        <v>14</v>
      </c>
      <c r="D1227" s="859">
        <v>1.51</v>
      </c>
    </row>
    <row r="1228" spans="1:4" x14ac:dyDescent="0.2">
      <c r="A1228" s="860" t="s">
        <v>6645</v>
      </c>
      <c r="B1228" s="861" t="s">
        <v>5388</v>
      </c>
      <c r="C1228" s="862" t="s">
        <v>14</v>
      </c>
      <c r="D1228" s="863">
        <v>3.06</v>
      </c>
    </row>
    <row r="1229" spans="1:4" x14ac:dyDescent="0.2">
      <c r="A1229" s="856" t="s">
        <v>6646</v>
      </c>
      <c r="B1229" s="857" t="s">
        <v>5389</v>
      </c>
      <c r="C1229" s="858" t="s">
        <v>14</v>
      </c>
      <c r="D1229" s="859">
        <v>0.92</v>
      </c>
    </row>
    <row r="1230" spans="1:4" x14ac:dyDescent="0.2">
      <c r="A1230" s="1675" t="s">
        <v>6647</v>
      </c>
      <c r="B1230" s="1676" t="s">
        <v>4723</v>
      </c>
      <c r="C1230" s="1677"/>
      <c r="D1230" s="1678"/>
    </row>
    <row r="1231" spans="1:4" x14ac:dyDescent="0.2">
      <c r="A1231" s="860" t="s">
        <v>6648</v>
      </c>
      <c r="B1231" s="861" t="s">
        <v>4724</v>
      </c>
      <c r="C1231" s="862" t="s">
        <v>14</v>
      </c>
      <c r="D1231" s="863">
        <v>6.44</v>
      </c>
    </row>
    <row r="1232" spans="1:4" x14ac:dyDescent="0.2">
      <c r="A1232" s="1675" t="s">
        <v>6649</v>
      </c>
      <c r="B1232" s="1676" t="s">
        <v>4701</v>
      </c>
      <c r="C1232" s="1677"/>
      <c r="D1232" s="1678"/>
    </row>
    <row r="1233" spans="1:4" x14ac:dyDescent="0.2">
      <c r="A1233" s="856" t="s">
        <v>6650</v>
      </c>
      <c r="B1233" s="857" t="s">
        <v>5390</v>
      </c>
      <c r="C1233" s="858" t="s">
        <v>14</v>
      </c>
      <c r="D1233" s="859">
        <v>9.8800000000000008</v>
      </c>
    </row>
    <row r="1234" spans="1:4" x14ac:dyDescent="0.2">
      <c r="A1234" s="860" t="s">
        <v>6651</v>
      </c>
      <c r="B1234" s="861" t="s">
        <v>5391</v>
      </c>
      <c r="C1234" s="862" t="s">
        <v>14</v>
      </c>
      <c r="D1234" s="863">
        <v>3.84</v>
      </c>
    </row>
    <row r="1235" spans="1:4" ht="25.5" x14ac:dyDescent="0.2">
      <c r="A1235" s="856" t="s">
        <v>6652</v>
      </c>
      <c r="B1235" s="857" t="s">
        <v>5392</v>
      </c>
      <c r="C1235" s="858" t="s">
        <v>14</v>
      </c>
      <c r="D1235" s="859">
        <v>10.01</v>
      </c>
    </row>
    <row r="1236" spans="1:4" x14ac:dyDescent="0.2">
      <c r="A1236" s="860" t="s">
        <v>6653</v>
      </c>
      <c r="B1236" s="861" t="s">
        <v>5393</v>
      </c>
      <c r="C1236" s="862" t="s">
        <v>14</v>
      </c>
      <c r="D1236" s="863">
        <v>3.9</v>
      </c>
    </row>
    <row r="1237" spans="1:4" x14ac:dyDescent="0.2">
      <c r="A1237" s="1675" t="s">
        <v>6654</v>
      </c>
      <c r="B1237" s="1676" t="s">
        <v>4703</v>
      </c>
      <c r="C1237" s="1677"/>
      <c r="D1237" s="1678"/>
    </row>
    <row r="1238" spans="1:4" x14ac:dyDescent="0.2">
      <c r="A1238" s="856" t="s">
        <v>6655</v>
      </c>
      <c r="B1238" s="857" t="s">
        <v>5394</v>
      </c>
      <c r="C1238" s="858" t="s">
        <v>14</v>
      </c>
      <c r="D1238" s="859">
        <v>4.16</v>
      </c>
    </row>
    <row r="1239" spans="1:4" x14ac:dyDescent="0.2">
      <c r="A1239" s="860" t="s">
        <v>6656</v>
      </c>
      <c r="B1239" s="861" t="s">
        <v>5395</v>
      </c>
      <c r="C1239" s="862" t="s">
        <v>14</v>
      </c>
      <c r="D1239" s="863">
        <v>2.81</v>
      </c>
    </row>
    <row r="1240" spans="1:4" x14ac:dyDescent="0.2">
      <c r="A1240" s="856" t="s">
        <v>6657</v>
      </c>
      <c r="B1240" s="857" t="s">
        <v>5396</v>
      </c>
      <c r="C1240" s="858" t="s">
        <v>14</v>
      </c>
      <c r="D1240" s="859">
        <v>9.48</v>
      </c>
    </row>
    <row r="1241" spans="1:4" x14ac:dyDescent="0.2">
      <c r="A1241" s="1671" t="s">
        <v>5406</v>
      </c>
      <c r="B1241" s="1672" t="s">
        <v>4952</v>
      </c>
      <c r="C1241" s="1673"/>
      <c r="D1241" s="1674"/>
    </row>
    <row r="1242" spans="1:4" x14ac:dyDescent="0.2">
      <c r="A1242" s="1675" t="s">
        <v>6658</v>
      </c>
      <c r="B1242" s="1676" t="s">
        <v>4711</v>
      </c>
      <c r="C1242" s="1677"/>
      <c r="D1242" s="1678"/>
    </row>
    <row r="1243" spans="1:4" x14ac:dyDescent="0.2">
      <c r="A1243" s="860" t="s">
        <v>6659</v>
      </c>
      <c r="B1243" s="861" t="s">
        <v>969</v>
      </c>
      <c r="C1243" s="862" t="s">
        <v>3</v>
      </c>
      <c r="D1243" s="863">
        <v>19.940000000000001</v>
      </c>
    </row>
    <row r="1244" spans="1:4" x14ac:dyDescent="0.2">
      <c r="A1244" s="1675" t="s">
        <v>6660</v>
      </c>
      <c r="B1244" s="1676" t="s">
        <v>4715</v>
      </c>
      <c r="C1244" s="1677"/>
      <c r="D1244" s="1678"/>
    </row>
    <row r="1245" spans="1:4" x14ac:dyDescent="0.2">
      <c r="A1245" s="856" t="s">
        <v>6661</v>
      </c>
      <c r="B1245" s="857" t="s">
        <v>4160</v>
      </c>
      <c r="C1245" s="858" t="s">
        <v>14</v>
      </c>
      <c r="D1245" s="859">
        <v>0.05</v>
      </c>
    </row>
    <row r="1246" spans="1:4" ht="25.5" x14ac:dyDescent="0.2">
      <c r="A1246" s="860" t="s">
        <v>6662</v>
      </c>
      <c r="B1246" s="861" t="s">
        <v>5386</v>
      </c>
      <c r="C1246" s="862" t="s">
        <v>14</v>
      </c>
      <c r="D1246" s="863">
        <v>13.68</v>
      </c>
    </row>
    <row r="1247" spans="1:4" x14ac:dyDescent="0.2">
      <c r="A1247" s="856" t="s">
        <v>6663</v>
      </c>
      <c r="B1247" s="857" t="s">
        <v>5387</v>
      </c>
      <c r="C1247" s="858" t="s">
        <v>14</v>
      </c>
      <c r="D1247" s="859">
        <v>1.51</v>
      </c>
    </row>
    <row r="1248" spans="1:4" x14ac:dyDescent="0.2">
      <c r="A1248" s="860" t="s">
        <v>6664</v>
      </c>
      <c r="B1248" s="861" t="s">
        <v>5388</v>
      </c>
      <c r="C1248" s="862" t="s">
        <v>14</v>
      </c>
      <c r="D1248" s="863">
        <v>3.06</v>
      </c>
    </row>
    <row r="1249" spans="1:11" x14ac:dyDescent="0.2">
      <c r="A1249" s="856" t="s">
        <v>6665</v>
      </c>
      <c r="B1249" s="857" t="s">
        <v>5389</v>
      </c>
      <c r="C1249" s="858" t="s">
        <v>14</v>
      </c>
      <c r="D1249" s="859">
        <v>0.92</v>
      </c>
    </row>
    <row r="1250" spans="1:11" x14ac:dyDescent="0.2">
      <c r="A1250" s="1675" t="s">
        <v>6666</v>
      </c>
      <c r="B1250" s="1676" t="s">
        <v>4723</v>
      </c>
      <c r="C1250" s="1677"/>
      <c r="D1250" s="1678"/>
    </row>
    <row r="1251" spans="1:11" x14ac:dyDescent="0.2">
      <c r="A1251" s="860" t="s">
        <v>6667</v>
      </c>
      <c r="B1251" s="861" t="s">
        <v>4724</v>
      </c>
      <c r="C1251" s="862" t="s">
        <v>14</v>
      </c>
      <c r="D1251" s="863">
        <v>6.44</v>
      </c>
    </row>
    <row r="1252" spans="1:11" x14ac:dyDescent="0.2">
      <c r="A1252" s="1675" t="s">
        <v>6668</v>
      </c>
      <c r="B1252" s="1676" t="s">
        <v>4701</v>
      </c>
      <c r="C1252" s="1677"/>
      <c r="D1252" s="1678"/>
    </row>
    <row r="1253" spans="1:11" x14ac:dyDescent="0.2">
      <c r="A1253" s="856" t="s">
        <v>6669</v>
      </c>
      <c r="B1253" s="857" t="s">
        <v>5390</v>
      </c>
      <c r="C1253" s="858" t="s">
        <v>14</v>
      </c>
      <c r="D1253" s="859">
        <v>9.8800000000000008</v>
      </c>
    </row>
    <row r="1254" spans="1:11" x14ac:dyDescent="0.2">
      <c r="A1254" s="860" t="s">
        <v>6670</v>
      </c>
      <c r="B1254" s="861" t="s">
        <v>5391</v>
      </c>
      <c r="C1254" s="862" t="s">
        <v>14</v>
      </c>
      <c r="D1254" s="863">
        <v>3.84</v>
      </c>
    </row>
    <row r="1255" spans="1:11" ht="25.5" x14ac:dyDescent="0.2">
      <c r="A1255" s="856" t="s">
        <v>6671</v>
      </c>
      <c r="B1255" s="857" t="s">
        <v>5392</v>
      </c>
      <c r="C1255" s="858" t="s">
        <v>14</v>
      </c>
      <c r="D1255" s="859">
        <v>10.01</v>
      </c>
    </row>
    <row r="1256" spans="1:11" x14ac:dyDescent="0.2">
      <c r="A1256" s="860" t="s">
        <v>6672</v>
      </c>
      <c r="B1256" s="861" t="s">
        <v>5393</v>
      </c>
      <c r="C1256" s="862" t="s">
        <v>14</v>
      </c>
      <c r="D1256" s="863">
        <v>3.9</v>
      </c>
    </row>
    <row r="1257" spans="1:11" x14ac:dyDescent="0.2">
      <c r="A1257" s="1675" t="s">
        <v>6673</v>
      </c>
      <c r="B1257" s="1676" t="s">
        <v>4703</v>
      </c>
      <c r="C1257" s="1677"/>
      <c r="D1257" s="1678"/>
    </row>
    <row r="1258" spans="1:11" x14ac:dyDescent="0.2">
      <c r="A1258" s="856" t="s">
        <v>6674</v>
      </c>
      <c r="B1258" s="857" t="s">
        <v>5394</v>
      </c>
      <c r="C1258" s="858" t="s">
        <v>14</v>
      </c>
      <c r="D1258" s="859">
        <v>4.16</v>
      </c>
    </row>
    <row r="1259" spans="1:11" x14ac:dyDescent="0.2">
      <c r="A1259" s="860" t="s">
        <v>6675</v>
      </c>
      <c r="B1259" s="861" t="s">
        <v>5395</v>
      </c>
      <c r="C1259" s="862" t="s">
        <v>14</v>
      </c>
      <c r="D1259" s="863">
        <v>2.81</v>
      </c>
    </row>
    <row r="1260" spans="1:11" x14ac:dyDescent="0.2">
      <c r="A1260" s="856" t="s">
        <v>6676</v>
      </c>
      <c r="B1260" s="857" t="s">
        <v>5396</v>
      </c>
      <c r="C1260" s="858" t="s">
        <v>14</v>
      </c>
      <c r="D1260" s="859">
        <v>9.48</v>
      </c>
    </row>
    <row r="1261" spans="1:11" x14ac:dyDescent="0.2">
      <c r="A1261" s="852" t="s">
        <v>5407</v>
      </c>
      <c r="B1261" s="853" t="s">
        <v>446</v>
      </c>
      <c r="C1261" s="854"/>
      <c r="D1261" s="855"/>
      <c r="E1261" s="1693">
        <f>SUM(D1262:D1335)</f>
        <v>217.01000000000005</v>
      </c>
      <c r="F1261" s="1681"/>
      <c r="G1261" s="1681"/>
      <c r="H1261" s="1696" t="s">
        <v>4928</v>
      </c>
      <c r="I1261" s="1681"/>
      <c r="J1261" s="1681"/>
      <c r="K1261" s="1681"/>
    </row>
    <row r="1262" spans="1:11" x14ac:dyDescent="0.2">
      <c r="A1262" s="1671" t="s">
        <v>5408</v>
      </c>
      <c r="B1262" s="1672" t="s">
        <v>4253</v>
      </c>
      <c r="C1262" s="1673"/>
      <c r="D1262" s="1674"/>
      <c r="F1262" s="1683" t="s">
        <v>5411</v>
      </c>
      <c r="G1262" s="1679">
        <f>SUMIF($B$1264:$B$1335, F1262,$D$1264:$D$1335)</f>
        <v>6.8999999999999995</v>
      </c>
    </row>
    <row r="1263" spans="1:11" x14ac:dyDescent="0.2">
      <c r="A1263" s="1675" t="s">
        <v>5409</v>
      </c>
      <c r="B1263" s="1676" t="s">
        <v>4711</v>
      </c>
      <c r="C1263" s="1677"/>
      <c r="D1263" s="1678"/>
      <c r="F1263" s="1683" t="s">
        <v>5413</v>
      </c>
      <c r="G1263" s="1679">
        <f t="shared" ref="G1263:G1274" si="50">SUMIF($B$1264:$B$1335, F1263,$D$1264:$D$1335)</f>
        <v>0.62</v>
      </c>
    </row>
    <row r="1264" spans="1:11" x14ac:dyDescent="0.2">
      <c r="A1264" s="860" t="s">
        <v>5410</v>
      </c>
      <c r="B1264" s="861" t="s">
        <v>5411</v>
      </c>
      <c r="C1264" s="862" t="s">
        <v>3</v>
      </c>
      <c r="D1264" s="863">
        <v>1.38</v>
      </c>
      <c r="F1264" s="1683" t="s">
        <v>5415</v>
      </c>
      <c r="G1264" s="1679">
        <f t="shared" si="50"/>
        <v>8.9599999999999991</v>
      </c>
    </row>
    <row r="1265" spans="1:7" x14ac:dyDescent="0.2">
      <c r="A1265" s="856" t="s">
        <v>5412</v>
      </c>
      <c r="B1265" s="857" t="s">
        <v>5413</v>
      </c>
      <c r="C1265" s="858" t="s">
        <v>3</v>
      </c>
      <c r="D1265" s="859">
        <v>0.62</v>
      </c>
      <c r="F1265" s="1683" t="s">
        <v>5417</v>
      </c>
      <c r="G1265" s="1679">
        <f t="shared" si="50"/>
        <v>6.2200000000000006</v>
      </c>
    </row>
    <row r="1266" spans="1:7" x14ac:dyDescent="0.2">
      <c r="A1266" s="860" t="s">
        <v>5414</v>
      </c>
      <c r="B1266" s="861" t="s">
        <v>5415</v>
      </c>
      <c r="C1266" s="862" t="s">
        <v>3</v>
      </c>
      <c r="D1266" s="863">
        <v>1.05</v>
      </c>
      <c r="F1266" s="1683" t="s">
        <v>5419</v>
      </c>
      <c r="G1266" s="1679">
        <f t="shared" si="50"/>
        <v>9.8000000000000007</v>
      </c>
    </row>
    <row r="1267" spans="1:7" x14ac:dyDescent="0.2">
      <c r="A1267" s="856" t="s">
        <v>5416</v>
      </c>
      <c r="B1267" s="857" t="s">
        <v>5417</v>
      </c>
      <c r="C1267" s="858" t="s">
        <v>3</v>
      </c>
      <c r="D1267" s="859">
        <v>1.8</v>
      </c>
      <c r="F1267" s="1683" t="s">
        <v>2244</v>
      </c>
      <c r="G1267" s="1679">
        <f t="shared" si="50"/>
        <v>59.32</v>
      </c>
    </row>
    <row r="1268" spans="1:7" x14ac:dyDescent="0.2">
      <c r="A1268" s="860" t="s">
        <v>5418</v>
      </c>
      <c r="B1268" s="861" t="s">
        <v>5419</v>
      </c>
      <c r="C1268" s="862" t="s">
        <v>3</v>
      </c>
      <c r="D1268" s="863">
        <v>1.96</v>
      </c>
      <c r="F1268" s="1683" t="s">
        <v>5423</v>
      </c>
      <c r="G1268" s="1679">
        <f t="shared" si="50"/>
        <v>10</v>
      </c>
    </row>
    <row r="1269" spans="1:7" x14ac:dyDescent="0.2">
      <c r="A1269" s="856" t="s">
        <v>5420</v>
      </c>
      <c r="B1269" s="857" t="s">
        <v>2244</v>
      </c>
      <c r="C1269" s="858" t="s">
        <v>3</v>
      </c>
      <c r="D1269" s="859">
        <v>14.83</v>
      </c>
      <c r="F1269" s="1683" t="s">
        <v>5425</v>
      </c>
      <c r="G1269" s="1679">
        <f t="shared" si="50"/>
        <v>15</v>
      </c>
    </row>
    <row r="1270" spans="1:7" x14ac:dyDescent="0.2">
      <c r="A1270" s="1675" t="s">
        <v>5421</v>
      </c>
      <c r="B1270" s="1676" t="s">
        <v>4703</v>
      </c>
      <c r="C1270" s="1677"/>
      <c r="D1270" s="1678"/>
      <c r="F1270" s="1683" t="s">
        <v>5427</v>
      </c>
      <c r="G1270" s="1679">
        <f t="shared" si="50"/>
        <v>10</v>
      </c>
    </row>
    <row r="1271" spans="1:7" x14ac:dyDescent="0.2">
      <c r="A1271" s="860" t="s">
        <v>5422</v>
      </c>
      <c r="B1271" s="861" t="s">
        <v>5423</v>
      </c>
      <c r="C1271" s="862" t="s">
        <v>2</v>
      </c>
      <c r="D1271" s="863">
        <v>2</v>
      </c>
      <c r="F1271" s="1683" t="s">
        <v>5429</v>
      </c>
      <c r="G1271" s="1679">
        <f t="shared" si="50"/>
        <v>50</v>
      </c>
    </row>
    <row r="1272" spans="1:7" x14ac:dyDescent="0.2">
      <c r="A1272" s="856" t="s">
        <v>5424</v>
      </c>
      <c r="B1272" s="857" t="s">
        <v>5425</v>
      </c>
      <c r="C1272" s="858" t="s">
        <v>2</v>
      </c>
      <c r="D1272" s="859">
        <v>3</v>
      </c>
      <c r="F1272" s="1683" t="s">
        <v>5431</v>
      </c>
      <c r="G1272" s="1679">
        <f t="shared" si="50"/>
        <v>10</v>
      </c>
    </row>
    <row r="1273" spans="1:7" x14ac:dyDescent="0.2">
      <c r="A1273" s="860" t="s">
        <v>5426</v>
      </c>
      <c r="B1273" s="861" t="s">
        <v>5427</v>
      </c>
      <c r="C1273" s="862" t="s">
        <v>2</v>
      </c>
      <c r="D1273" s="863">
        <v>2</v>
      </c>
      <c r="F1273" s="1683" t="s">
        <v>5433</v>
      </c>
      <c r="G1273" s="1679">
        <f t="shared" si="50"/>
        <v>25</v>
      </c>
    </row>
    <row r="1274" spans="1:7" x14ac:dyDescent="0.2">
      <c r="A1274" s="856" t="s">
        <v>5428</v>
      </c>
      <c r="B1274" s="857" t="s">
        <v>5429</v>
      </c>
      <c r="C1274" s="858" t="s">
        <v>2</v>
      </c>
      <c r="D1274" s="859">
        <v>10</v>
      </c>
      <c r="F1274" s="1683" t="s">
        <v>5438</v>
      </c>
      <c r="G1274" s="1679">
        <f t="shared" si="50"/>
        <v>5.19</v>
      </c>
    </row>
    <row r="1275" spans="1:7" ht="15" x14ac:dyDescent="0.2">
      <c r="A1275" s="860" t="s">
        <v>5430</v>
      </c>
      <c r="B1275" s="861" t="s">
        <v>5431</v>
      </c>
      <c r="C1275" s="862" t="s">
        <v>2</v>
      </c>
      <c r="D1275" s="863">
        <v>2</v>
      </c>
      <c r="E1275" s="1686" t="s">
        <v>6907</v>
      </c>
      <c r="F1275" s="1686" t="b">
        <f>EXACT(E1261,G1275)</f>
        <v>1</v>
      </c>
      <c r="G1275" s="1686">
        <f>SUM(G1262:G1274)</f>
        <v>217.01</v>
      </c>
    </row>
    <row r="1276" spans="1:7" x14ac:dyDescent="0.2">
      <c r="A1276" s="856" t="s">
        <v>5432</v>
      </c>
      <c r="B1276" s="857" t="s">
        <v>5433</v>
      </c>
      <c r="C1276" s="858" t="s">
        <v>2</v>
      </c>
      <c r="D1276" s="859">
        <v>5</v>
      </c>
    </row>
    <row r="1277" spans="1:7" x14ac:dyDescent="0.2">
      <c r="A1277" s="1671" t="s">
        <v>5434</v>
      </c>
      <c r="B1277" s="1672" t="s">
        <v>4259</v>
      </c>
      <c r="C1277" s="1673"/>
      <c r="D1277" s="1674"/>
    </row>
    <row r="1278" spans="1:7" x14ac:dyDescent="0.2">
      <c r="A1278" s="1675" t="s">
        <v>5435</v>
      </c>
      <c r="B1278" s="1676" t="s">
        <v>4711</v>
      </c>
      <c r="C1278" s="1677"/>
      <c r="D1278" s="1678"/>
    </row>
    <row r="1279" spans="1:7" x14ac:dyDescent="0.2">
      <c r="A1279" s="860" t="s">
        <v>5436</v>
      </c>
      <c r="B1279" s="861" t="s">
        <v>5411</v>
      </c>
      <c r="C1279" s="862" t="s">
        <v>3</v>
      </c>
      <c r="D1279" s="863">
        <v>1.38</v>
      </c>
    </row>
    <row r="1280" spans="1:7" x14ac:dyDescent="0.2">
      <c r="A1280" s="856" t="s">
        <v>5437</v>
      </c>
      <c r="B1280" s="857" t="s">
        <v>5438</v>
      </c>
      <c r="C1280" s="858" t="s">
        <v>3</v>
      </c>
      <c r="D1280" s="859">
        <v>1.71</v>
      </c>
    </row>
    <row r="1281" spans="1:4" x14ac:dyDescent="0.2">
      <c r="A1281" s="860" t="s">
        <v>5439</v>
      </c>
      <c r="B1281" s="861" t="s">
        <v>5415</v>
      </c>
      <c r="C1281" s="862" t="s">
        <v>3</v>
      </c>
      <c r="D1281" s="863">
        <v>1.33</v>
      </c>
    </row>
    <row r="1282" spans="1:4" x14ac:dyDescent="0.2">
      <c r="A1282" s="856" t="s">
        <v>5440</v>
      </c>
      <c r="B1282" s="857" t="s">
        <v>5417</v>
      </c>
      <c r="C1282" s="858" t="s">
        <v>3</v>
      </c>
      <c r="D1282" s="859">
        <v>1.76</v>
      </c>
    </row>
    <row r="1283" spans="1:4" x14ac:dyDescent="0.2">
      <c r="A1283" s="860" t="s">
        <v>5441</v>
      </c>
      <c r="B1283" s="861" t="s">
        <v>5419</v>
      </c>
      <c r="C1283" s="862" t="s">
        <v>3</v>
      </c>
      <c r="D1283" s="863">
        <v>1.96</v>
      </c>
    </row>
    <row r="1284" spans="1:4" x14ac:dyDescent="0.2">
      <c r="A1284" s="856" t="s">
        <v>5442</v>
      </c>
      <c r="B1284" s="857" t="s">
        <v>2244</v>
      </c>
      <c r="C1284" s="858" t="s">
        <v>3</v>
      </c>
      <c r="D1284" s="859">
        <v>14.83</v>
      </c>
    </row>
    <row r="1285" spans="1:4" x14ac:dyDescent="0.2">
      <c r="A1285" s="1675" t="s">
        <v>5443</v>
      </c>
      <c r="B1285" s="1676" t="s">
        <v>4703</v>
      </c>
      <c r="C1285" s="1677"/>
      <c r="D1285" s="1678"/>
    </row>
    <row r="1286" spans="1:4" x14ac:dyDescent="0.2">
      <c r="A1286" s="860" t="s">
        <v>5444</v>
      </c>
      <c r="B1286" s="861" t="s">
        <v>5423</v>
      </c>
      <c r="C1286" s="862" t="s">
        <v>2</v>
      </c>
      <c r="D1286" s="863">
        <v>2</v>
      </c>
    </row>
    <row r="1287" spans="1:4" x14ac:dyDescent="0.2">
      <c r="A1287" s="856" t="s">
        <v>5445</v>
      </c>
      <c r="B1287" s="857" t="s">
        <v>5425</v>
      </c>
      <c r="C1287" s="858" t="s">
        <v>2</v>
      </c>
      <c r="D1287" s="859">
        <v>3</v>
      </c>
    </row>
    <row r="1288" spans="1:4" x14ac:dyDescent="0.2">
      <c r="A1288" s="860" t="s">
        <v>5446</v>
      </c>
      <c r="B1288" s="861" t="s">
        <v>5427</v>
      </c>
      <c r="C1288" s="862" t="s">
        <v>2</v>
      </c>
      <c r="D1288" s="863">
        <v>2</v>
      </c>
    </row>
    <row r="1289" spans="1:4" x14ac:dyDescent="0.2">
      <c r="A1289" s="856" t="s">
        <v>5447</v>
      </c>
      <c r="B1289" s="857" t="s">
        <v>5429</v>
      </c>
      <c r="C1289" s="858" t="s">
        <v>2</v>
      </c>
      <c r="D1289" s="859">
        <v>10</v>
      </c>
    </row>
    <row r="1290" spans="1:4" x14ac:dyDescent="0.2">
      <c r="A1290" s="860" t="s">
        <v>5448</v>
      </c>
      <c r="B1290" s="861" t="s">
        <v>5431</v>
      </c>
      <c r="C1290" s="862" t="s">
        <v>2</v>
      </c>
      <c r="D1290" s="863">
        <v>2</v>
      </c>
    </row>
    <row r="1291" spans="1:4" x14ac:dyDescent="0.2">
      <c r="A1291" s="856" t="s">
        <v>5449</v>
      </c>
      <c r="B1291" s="857" t="s">
        <v>5433</v>
      </c>
      <c r="C1291" s="858" t="s">
        <v>2</v>
      </c>
      <c r="D1291" s="859">
        <v>5</v>
      </c>
    </row>
    <row r="1292" spans="1:4" x14ac:dyDescent="0.2">
      <c r="A1292" s="1671" t="s">
        <v>5450</v>
      </c>
      <c r="B1292" s="1672" t="s">
        <v>4313</v>
      </c>
      <c r="C1292" s="1673"/>
      <c r="D1292" s="1674"/>
    </row>
    <row r="1293" spans="1:4" x14ac:dyDescent="0.2">
      <c r="A1293" s="1675" t="s">
        <v>5451</v>
      </c>
      <c r="B1293" s="1676" t="s">
        <v>4711</v>
      </c>
      <c r="C1293" s="1677"/>
      <c r="D1293" s="1678"/>
    </row>
    <row r="1294" spans="1:4" x14ac:dyDescent="0.2">
      <c r="A1294" s="860" t="s">
        <v>5452</v>
      </c>
      <c r="B1294" s="861" t="s">
        <v>5411</v>
      </c>
      <c r="C1294" s="862" t="s">
        <v>3</v>
      </c>
      <c r="D1294" s="863">
        <v>1.38</v>
      </c>
    </row>
    <row r="1295" spans="1:4" x14ac:dyDescent="0.2">
      <c r="A1295" s="856" t="s">
        <v>5453</v>
      </c>
      <c r="B1295" s="857" t="s">
        <v>5438</v>
      </c>
      <c r="C1295" s="858" t="s">
        <v>3</v>
      </c>
      <c r="D1295" s="859">
        <v>1.7</v>
      </c>
    </row>
    <row r="1296" spans="1:4" x14ac:dyDescent="0.2">
      <c r="A1296" s="860" t="s">
        <v>5454</v>
      </c>
      <c r="B1296" s="861" t="s">
        <v>5415</v>
      </c>
      <c r="C1296" s="862" t="s">
        <v>3</v>
      </c>
      <c r="D1296" s="863">
        <v>1.18</v>
      </c>
    </row>
    <row r="1297" spans="1:4" x14ac:dyDescent="0.2">
      <c r="A1297" s="856" t="s">
        <v>5455</v>
      </c>
      <c r="B1297" s="857" t="s">
        <v>5417</v>
      </c>
      <c r="C1297" s="858" t="s">
        <v>3</v>
      </c>
      <c r="D1297" s="859">
        <v>0.9</v>
      </c>
    </row>
    <row r="1298" spans="1:4" x14ac:dyDescent="0.2">
      <c r="A1298" s="860" t="s">
        <v>5456</v>
      </c>
      <c r="B1298" s="861" t="s">
        <v>5419</v>
      </c>
      <c r="C1298" s="862" t="s">
        <v>3</v>
      </c>
      <c r="D1298" s="863">
        <v>1.96</v>
      </c>
    </row>
    <row r="1299" spans="1:4" x14ac:dyDescent="0.2">
      <c r="A1299" s="856" t="s">
        <v>5457</v>
      </c>
      <c r="B1299" s="857" t="s">
        <v>2244</v>
      </c>
      <c r="C1299" s="858" t="s">
        <v>3</v>
      </c>
      <c r="D1299" s="859">
        <v>14.83</v>
      </c>
    </row>
    <row r="1300" spans="1:4" x14ac:dyDescent="0.2">
      <c r="A1300" s="1675" t="s">
        <v>5458</v>
      </c>
      <c r="B1300" s="1676" t="s">
        <v>4703</v>
      </c>
      <c r="C1300" s="1677"/>
      <c r="D1300" s="1678"/>
    </row>
    <row r="1301" spans="1:4" x14ac:dyDescent="0.2">
      <c r="A1301" s="860" t="s">
        <v>5459</v>
      </c>
      <c r="B1301" s="861" t="s">
        <v>5423</v>
      </c>
      <c r="C1301" s="862" t="s">
        <v>2</v>
      </c>
      <c r="D1301" s="863">
        <v>2</v>
      </c>
    </row>
    <row r="1302" spans="1:4" x14ac:dyDescent="0.2">
      <c r="A1302" s="856" t="s">
        <v>5460</v>
      </c>
      <c r="B1302" s="857" t="s">
        <v>5425</v>
      </c>
      <c r="C1302" s="858" t="s">
        <v>2</v>
      </c>
      <c r="D1302" s="859">
        <v>3</v>
      </c>
    </row>
    <row r="1303" spans="1:4" x14ac:dyDescent="0.2">
      <c r="A1303" s="860" t="s">
        <v>5461</v>
      </c>
      <c r="B1303" s="861" t="s">
        <v>5427</v>
      </c>
      <c r="C1303" s="862" t="s">
        <v>2</v>
      </c>
      <c r="D1303" s="863">
        <v>2</v>
      </c>
    </row>
    <row r="1304" spans="1:4" x14ac:dyDescent="0.2">
      <c r="A1304" s="856" t="s">
        <v>5462</v>
      </c>
      <c r="B1304" s="857" t="s">
        <v>5429</v>
      </c>
      <c r="C1304" s="858" t="s">
        <v>2</v>
      </c>
      <c r="D1304" s="859">
        <v>10</v>
      </c>
    </row>
    <row r="1305" spans="1:4" x14ac:dyDescent="0.2">
      <c r="A1305" s="860" t="s">
        <v>5463</v>
      </c>
      <c r="B1305" s="861" t="s">
        <v>5431</v>
      </c>
      <c r="C1305" s="862" t="s">
        <v>2</v>
      </c>
      <c r="D1305" s="863">
        <v>2</v>
      </c>
    </row>
    <row r="1306" spans="1:4" x14ac:dyDescent="0.2">
      <c r="A1306" s="856" t="s">
        <v>5464</v>
      </c>
      <c r="B1306" s="857" t="s">
        <v>5433</v>
      </c>
      <c r="C1306" s="858" t="s">
        <v>2</v>
      </c>
      <c r="D1306" s="859">
        <v>5</v>
      </c>
    </row>
    <row r="1307" spans="1:4" x14ac:dyDescent="0.2">
      <c r="A1307" s="1671" t="s">
        <v>5465</v>
      </c>
      <c r="B1307" s="1672" t="s">
        <v>4946</v>
      </c>
      <c r="C1307" s="1673"/>
      <c r="D1307" s="1674"/>
    </row>
    <row r="1308" spans="1:4" x14ac:dyDescent="0.2">
      <c r="A1308" s="1675" t="s">
        <v>5466</v>
      </c>
      <c r="B1308" s="1676" t="s">
        <v>4711</v>
      </c>
      <c r="C1308" s="1677"/>
      <c r="D1308" s="1678"/>
    </row>
    <row r="1309" spans="1:4" x14ac:dyDescent="0.2">
      <c r="A1309" s="860" t="s">
        <v>5467</v>
      </c>
      <c r="B1309" s="861" t="s">
        <v>5411</v>
      </c>
      <c r="C1309" s="862" t="s">
        <v>3</v>
      </c>
      <c r="D1309" s="863">
        <v>1.38</v>
      </c>
    </row>
    <row r="1310" spans="1:4" x14ac:dyDescent="0.2">
      <c r="A1310" s="856" t="s">
        <v>5468</v>
      </c>
      <c r="B1310" s="857" t="s">
        <v>5438</v>
      </c>
      <c r="C1310" s="858" t="s">
        <v>3</v>
      </c>
      <c r="D1310" s="859">
        <v>0.87</v>
      </c>
    </row>
    <row r="1311" spans="1:4" x14ac:dyDescent="0.2">
      <c r="A1311" s="860" t="s">
        <v>5469</v>
      </c>
      <c r="B1311" s="861" t="s">
        <v>5415</v>
      </c>
      <c r="C1311" s="862" t="s">
        <v>3</v>
      </c>
      <c r="D1311" s="863">
        <v>1.8</v>
      </c>
    </row>
    <row r="1312" spans="1:4" x14ac:dyDescent="0.2">
      <c r="A1312" s="856" t="s">
        <v>5470</v>
      </c>
      <c r="B1312" s="857" t="s">
        <v>5417</v>
      </c>
      <c r="C1312" s="858" t="s">
        <v>3</v>
      </c>
      <c r="D1312" s="859">
        <v>0.86</v>
      </c>
    </row>
    <row r="1313" spans="1:4" x14ac:dyDescent="0.2">
      <c r="A1313" s="860" t="s">
        <v>5471</v>
      </c>
      <c r="B1313" s="861" t="s">
        <v>5419</v>
      </c>
      <c r="C1313" s="862" t="s">
        <v>3</v>
      </c>
      <c r="D1313" s="863">
        <v>1.96</v>
      </c>
    </row>
    <row r="1314" spans="1:4" x14ac:dyDescent="0.2">
      <c r="A1314" s="856" t="s">
        <v>5472</v>
      </c>
      <c r="B1314" s="857" t="s">
        <v>2244</v>
      </c>
      <c r="C1314" s="858" t="s">
        <v>3</v>
      </c>
      <c r="D1314" s="859">
        <v>14.83</v>
      </c>
    </row>
    <row r="1315" spans="1:4" x14ac:dyDescent="0.2">
      <c r="A1315" s="1675" t="s">
        <v>5473</v>
      </c>
      <c r="B1315" s="1676" t="s">
        <v>4703</v>
      </c>
      <c r="C1315" s="1677"/>
      <c r="D1315" s="1678"/>
    </row>
    <row r="1316" spans="1:4" x14ac:dyDescent="0.2">
      <c r="A1316" s="860" t="s">
        <v>5474</v>
      </c>
      <c r="B1316" s="861" t="s">
        <v>5423</v>
      </c>
      <c r="C1316" s="862" t="s">
        <v>2</v>
      </c>
      <c r="D1316" s="863">
        <v>2</v>
      </c>
    </row>
    <row r="1317" spans="1:4" x14ac:dyDescent="0.2">
      <c r="A1317" s="856" t="s">
        <v>5475</v>
      </c>
      <c r="B1317" s="857" t="s">
        <v>5425</v>
      </c>
      <c r="C1317" s="858" t="s">
        <v>2</v>
      </c>
      <c r="D1317" s="859">
        <v>3</v>
      </c>
    </row>
    <row r="1318" spans="1:4" x14ac:dyDescent="0.2">
      <c r="A1318" s="860" t="s">
        <v>5476</v>
      </c>
      <c r="B1318" s="861" t="s">
        <v>5427</v>
      </c>
      <c r="C1318" s="862" t="s">
        <v>2</v>
      </c>
      <c r="D1318" s="863">
        <v>2</v>
      </c>
    </row>
    <row r="1319" spans="1:4" x14ac:dyDescent="0.2">
      <c r="A1319" s="856" t="s">
        <v>5477</v>
      </c>
      <c r="B1319" s="857" t="s">
        <v>5429</v>
      </c>
      <c r="C1319" s="858" t="s">
        <v>2</v>
      </c>
      <c r="D1319" s="859">
        <v>10</v>
      </c>
    </row>
    <row r="1320" spans="1:4" x14ac:dyDescent="0.2">
      <c r="A1320" s="860" t="s">
        <v>5478</v>
      </c>
      <c r="B1320" s="861" t="s">
        <v>5431</v>
      </c>
      <c r="C1320" s="862" t="s">
        <v>2</v>
      </c>
      <c r="D1320" s="863">
        <v>2</v>
      </c>
    </row>
    <row r="1321" spans="1:4" x14ac:dyDescent="0.2">
      <c r="A1321" s="856" t="s">
        <v>5479</v>
      </c>
      <c r="B1321" s="857" t="s">
        <v>5433</v>
      </c>
      <c r="C1321" s="858" t="s">
        <v>2</v>
      </c>
      <c r="D1321" s="859">
        <v>5</v>
      </c>
    </row>
    <row r="1322" spans="1:4" x14ac:dyDescent="0.2">
      <c r="A1322" s="1671" t="s">
        <v>5480</v>
      </c>
      <c r="B1322" s="1672" t="s">
        <v>4952</v>
      </c>
      <c r="C1322" s="1673"/>
      <c r="D1322" s="1674"/>
    </row>
    <row r="1323" spans="1:4" x14ac:dyDescent="0.2">
      <c r="A1323" s="1675" t="s">
        <v>5481</v>
      </c>
      <c r="B1323" s="1676" t="s">
        <v>4711</v>
      </c>
      <c r="C1323" s="1677"/>
      <c r="D1323" s="1678"/>
    </row>
    <row r="1324" spans="1:4" x14ac:dyDescent="0.2">
      <c r="A1324" s="860" t="s">
        <v>5482</v>
      </c>
      <c r="B1324" s="861" t="s">
        <v>5411</v>
      </c>
      <c r="C1324" s="862" t="s">
        <v>3</v>
      </c>
      <c r="D1324" s="863">
        <v>1.38</v>
      </c>
    </row>
    <row r="1325" spans="1:4" x14ac:dyDescent="0.2">
      <c r="A1325" s="856" t="s">
        <v>5483</v>
      </c>
      <c r="B1325" s="857" t="s">
        <v>5438</v>
      </c>
      <c r="C1325" s="858" t="s">
        <v>3</v>
      </c>
      <c r="D1325" s="859">
        <v>0.91</v>
      </c>
    </row>
    <row r="1326" spans="1:4" x14ac:dyDescent="0.2">
      <c r="A1326" s="860" t="s">
        <v>5484</v>
      </c>
      <c r="B1326" s="861" t="s">
        <v>5415</v>
      </c>
      <c r="C1326" s="862" t="s">
        <v>3</v>
      </c>
      <c r="D1326" s="863">
        <v>3.6</v>
      </c>
    </row>
    <row r="1327" spans="1:4" x14ac:dyDescent="0.2">
      <c r="A1327" s="856" t="s">
        <v>5485</v>
      </c>
      <c r="B1327" s="857" t="s">
        <v>5417</v>
      </c>
      <c r="C1327" s="858" t="s">
        <v>3</v>
      </c>
      <c r="D1327" s="859">
        <v>0.9</v>
      </c>
    </row>
    <row r="1328" spans="1:4" x14ac:dyDescent="0.2">
      <c r="A1328" s="860" t="s">
        <v>5486</v>
      </c>
      <c r="B1328" s="861" t="s">
        <v>5419</v>
      </c>
      <c r="C1328" s="862" t="s">
        <v>3</v>
      </c>
      <c r="D1328" s="863">
        <v>1.96</v>
      </c>
    </row>
    <row r="1329" spans="1:11" x14ac:dyDescent="0.2">
      <c r="A1329" s="1675" t="s">
        <v>5487</v>
      </c>
      <c r="B1329" s="1676" t="s">
        <v>4703</v>
      </c>
      <c r="C1329" s="1677"/>
      <c r="D1329" s="1678"/>
    </row>
    <row r="1330" spans="1:11" x14ac:dyDescent="0.2">
      <c r="A1330" s="856" t="s">
        <v>5488</v>
      </c>
      <c r="B1330" s="857" t="s">
        <v>5423</v>
      </c>
      <c r="C1330" s="858" t="s">
        <v>2</v>
      </c>
      <c r="D1330" s="859">
        <v>2</v>
      </c>
    </row>
    <row r="1331" spans="1:11" x14ac:dyDescent="0.2">
      <c r="A1331" s="860" t="s">
        <v>5489</v>
      </c>
      <c r="B1331" s="861" t="s">
        <v>5425</v>
      </c>
      <c r="C1331" s="862" t="s">
        <v>2</v>
      </c>
      <c r="D1331" s="863">
        <v>3</v>
      </c>
    </row>
    <row r="1332" spans="1:11" x14ac:dyDescent="0.2">
      <c r="A1332" s="856" t="s">
        <v>5490</v>
      </c>
      <c r="B1332" s="857" t="s">
        <v>5427</v>
      </c>
      <c r="C1332" s="858" t="s">
        <v>2</v>
      </c>
      <c r="D1332" s="859">
        <v>2</v>
      </c>
    </row>
    <row r="1333" spans="1:11" x14ac:dyDescent="0.2">
      <c r="A1333" s="860" t="s">
        <v>5491</v>
      </c>
      <c r="B1333" s="861" t="s">
        <v>5429</v>
      </c>
      <c r="C1333" s="862" t="s">
        <v>2</v>
      </c>
      <c r="D1333" s="863">
        <v>10</v>
      </c>
    </row>
    <row r="1334" spans="1:11" x14ac:dyDescent="0.2">
      <c r="A1334" s="856" t="s">
        <v>5492</v>
      </c>
      <c r="B1334" s="857" t="s">
        <v>5431</v>
      </c>
      <c r="C1334" s="858" t="s">
        <v>2</v>
      </c>
      <c r="D1334" s="859">
        <v>2</v>
      </c>
    </row>
    <row r="1335" spans="1:11" x14ac:dyDescent="0.2">
      <c r="A1335" s="860" t="s">
        <v>5493</v>
      </c>
      <c r="B1335" s="861" t="s">
        <v>5433</v>
      </c>
      <c r="C1335" s="862" t="s">
        <v>2</v>
      </c>
      <c r="D1335" s="863">
        <v>5</v>
      </c>
    </row>
    <row r="1336" spans="1:11" x14ac:dyDescent="0.2">
      <c r="A1336" s="852" t="s">
        <v>5494</v>
      </c>
      <c r="B1336" s="853" t="s">
        <v>449</v>
      </c>
      <c r="C1336" s="854"/>
      <c r="D1336" s="855"/>
      <c r="E1336" s="1693">
        <f>SUM(D1337:D1351)</f>
        <v>5</v>
      </c>
      <c r="F1336" s="1681"/>
      <c r="G1336" s="1681"/>
      <c r="H1336" s="1696" t="s">
        <v>4928</v>
      </c>
      <c r="I1336" s="1681"/>
      <c r="J1336" s="1681"/>
      <c r="K1336" s="1681"/>
    </row>
    <row r="1337" spans="1:11" x14ac:dyDescent="0.2">
      <c r="A1337" s="1671" t="s">
        <v>5495</v>
      </c>
      <c r="B1337" s="1672" t="s">
        <v>4253</v>
      </c>
      <c r="C1337" s="1673"/>
      <c r="D1337" s="1674"/>
      <c r="F1337" s="1683" t="str">
        <f>B1339</f>
        <v>PORTA DE ABRIR, 1 FOLHA, CORTA FOGO, 110 x 210 cm</v>
      </c>
      <c r="G1337" s="1679">
        <f>SUMIF($B$1339:$B$1351,F1337,D$1339:$D$1351)</f>
        <v>5</v>
      </c>
    </row>
    <row r="1338" spans="1:11" ht="15" x14ac:dyDescent="0.2">
      <c r="A1338" s="1675" t="s">
        <v>5496</v>
      </c>
      <c r="B1338" s="1676" t="s">
        <v>4703</v>
      </c>
      <c r="C1338" s="1677"/>
      <c r="D1338" s="1678"/>
      <c r="E1338" s="1686" t="s">
        <v>6907</v>
      </c>
      <c r="F1338" s="1686" t="b">
        <f>EXACT(E1336,G1338)</f>
        <v>1</v>
      </c>
      <c r="G1338" s="1686">
        <f>SUM(G1333:G1337)</f>
        <v>5</v>
      </c>
    </row>
    <row r="1339" spans="1:11" x14ac:dyDescent="0.2">
      <c r="A1339" s="856" t="s">
        <v>5497</v>
      </c>
      <c r="B1339" s="857" t="s">
        <v>5498</v>
      </c>
      <c r="C1339" s="858" t="s">
        <v>2</v>
      </c>
      <c r="D1339" s="859">
        <v>1</v>
      </c>
    </row>
    <row r="1340" spans="1:11" x14ac:dyDescent="0.2">
      <c r="A1340" s="1671" t="s">
        <v>5499</v>
      </c>
      <c r="B1340" s="1672" t="s">
        <v>4259</v>
      </c>
      <c r="C1340" s="1673"/>
      <c r="D1340" s="1674"/>
    </row>
    <row r="1341" spans="1:11" x14ac:dyDescent="0.2">
      <c r="A1341" s="1675" t="s">
        <v>5500</v>
      </c>
      <c r="B1341" s="1676" t="s">
        <v>4703</v>
      </c>
      <c r="C1341" s="1677"/>
      <c r="D1341" s="1678"/>
    </row>
    <row r="1342" spans="1:11" x14ac:dyDescent="0.2">
      <c r="A1342" s="860" t="s">
        <v>5501</v>
      </c>
      <c r="B1342" s="861" t="s">
        <v>5498</v>
      </c>
      <c r="C1342" s="862" t="s">
        <v>2</v>
      </c>
      <c r="D1342" s="863">
        <v>1</v>
      </c>
    </row>
    <row r="1343" spans="1:11" x14ac:dyDescent="0.2">
      <c r="A1343" s="1671" t="s">
        <v>5502</v>
      </c>
      <c r="B1343" s="1672" t="s">
        <v>4313</v>
      </c>
      <c r="C1343" s="1673"/>
      <c r="D1343" s="1674"/>
    </row>
    <row r="1344" spans="1:11" x14ac:dyDescent="0.2">
      <c r="A1344" s="1675" t="s">
        <v>5503</v>
      </c>
      <c r="B1344" s="1676" t="s">
        <v>4703</v>
      </c>
      <c r="C1344" s="1677"/>
      <c r="D1344" s="1678"/>
    </row>
    <row r="1345" spans="1:11" x14ac:dyDescent="0.2">
      <c r="A1345" s="856" t="s">
        <v>5504</v>
      </c>
      <c r="B1345" s="857" t="s">
        <v>5498</v>
      </c>
      <c r="C1345" s="858" t="s">
        <v>2</v>
      </c>
      <c r="D1345" s="859">
        <v>1</v>
      </c>
    </row>
    <row r="1346" spans="1:11" x14ac:dyDescent="0.2">
      <c r="A1346" s="1671" t="s">
        <v>5505</v>
      </c>
      <c r="B1346" s="1672" t="s">
        <v>4946</v>
      </c>
      <c r="C1346" s="1673"/>
      <c r="D1346" s="1674"/>
    </row>
    <row r="1347" spans="1:11" x14ac:dyDescent="0.2">
      <c r="A1347" s="1675" t="s">
        <v>5506</v>
      </c>
      <c r="B1347" s="1676" t="s">
        <v>4703</v>
      </c>
      <c r="C1347" s="1677"/>
      <c r="D1347" s="1678"/>
    </row>
    <row r="1348" spans="1:11" x14ac:dyDescent="0.2">
      <c r="A1348" s="860" t="s">
        <v>5507</v>
      </c>
      <c r="B1348" s="861" t="s">
        <v>5498</v>
      </c>
      <c r="C1348" s="862" t="s">
        <v>2</v>
      </c>
      <c r="D1348" s="863">
        <v>1</v>
      </c>
    </row>
    <row r="1349" spans="1:11" x14ac:dyDescent="0.2">
      <c r="A1349" s="1671" t="s">
        <v>5508</v>
      </c>
      <c r="B1349" s="1672" t="s">
        <v>4952</v>
      </c>
      <c r="C1349" s="1673"/>
      <c r="D1349" s="1674"/>
    </row>
    <row r="1350" spans="1:11" x14ac:dyDescent="0.2">
      <c r="A1350" s="1675" t="s">
        <v>5509</v>
      </c>
      <c r="B1350" s="1676" t="s">
        <v>4703</v>
      </c>
      <c r="C1350" s="1677"/>
      <c r="D1350" s="1678"/>
    </row>
    <row r="1351" spans="1:11" x14ac:dyDescent="0.2">
      <c r="A1351" s="856" t="s">
        <v>5510</v>
      </c>
      <c r="B1351" s="857" t="s">
        <v>5498</v>
      </c>
      <c r="C1351" s="858" t="s">
        <v>2</v>
      </c>
      <c r="D1351" s="859">
        <v>1</v>
      </c>
    </row>
    <row r="1352" spans="1:11" x14ac:dyDescent="0.2">
      <c r="A1352" s="852" t="s">
        <v>5511</v>
      </c>
      <c r="B1352" s="853" t="s">
        <v>475</v>
      </c>
      <c r="C1352" s="854"/>
      <c r="D1352" s="855"/>
      <c r="E1352" s="1693">
        <f>SUM(D1353:D1367)</f>
        <v>130.72</v>
      </c>
      <c r="F1352" s="1681"/>
      <c r="G1352" s="1681"/>
      <c r="H1352" s="1696" t="s">
        <v>4928</v>
      </c>
      <c r="I1352" s="1681"/>
      <c r="J1352" s="1681"/>
      <c r="K1352" s="1681"/>
    </row>
    <row r="1353" spans="1:11" x14ac:dyDescent="0.2">
      <c r="A1353" s="1671" t="s">
        <v>5512</v>
      </c>
      <c r="B1353" s="1672" t="s">
        <v>4253</v>
      </c>
      <c r="C1353" s="1673"/>
      <c r="D1353" s="1674"/>
      <c r="F1353" s="1683" t="str">
        <f>B1354</f>
        <v>REVESTIMENTO EXTERNO - REVESTIMENTO AMADEIRADO PARA FACHADA</v>
      </c>
      <c r="G1353" s="1679">
        <f>SUMIF($B$1354:$B$1367,F1353,$D$1354:$D$1367)</f>
        <v>57.17</v>
      </c>
    </row>
    <row r="1354" spans="1:11" x14ac:dyDescent="0.2">
      <c r="A1354" s="860" t="s">
        <v>5513</v>
      </c>
      <c r="B1354" s="861" t="s">
        <v>4838</v>
      </c>
      <c r="C1354" s="862" t="s">
        <v>14</v>
      </c>
      <c r="D1354" s="863">
        <v>9.83</v>
      </c>
      <c r="F1354" s="1683" t="str">
        <f>B1355</f>
        <v>RODAPE EM PVC, 10 cm</v>
      </c>
      <c r="G1354" s="1679">
        <f>SUMIF($B$1354:$B$1367,F1354,$D$1354:$D$1367)</f>
        <v>73.550000000000011</v>
      </c>
    </row>
    <row r="1355" spans="1:11" ht="15" x14ac:dyDescent="0.2">
      <c r="A1355" s="856" t="s">
        <v>5514</v>
      </c>
      <c r="B1355" s="857" t="s">
        <v>4581</v>
      </c>
      <c r="C1355" s="858" t="s">
        <v>14</v>
      </c>
      <c r="D1355" s="859">
        <v>14.71</v>
      </c>
      <c r="E1355" s="1686" t="s">
        <v>6907</v>
      </c>
      <c r="F1355" s="1686" t="b">
        <f>EXACT(E1352,G1355)</f>
        <v>1</v>
      </c>
      <c r="G1355" s="1686">
        <f>SUM(G1350:G1354)</f>
        <v>130.72000000000003</v>
      </c>
    </row>
    <row r="1356" spans="1:11" x14ac:dyDescent="0.2">
      <c r="A1356" s="1671" t="s">
        <v>5515</v>
      </c>
      <c r="B1356" s="1672" t="s">
        <v>4259</v>
      </c>
      <c r="C1356" s="1673"/>
      <c r="D1356" s="1674"/>
    </row>
    <row r="1357" spans="1:11" x14ac:dyDescent="0.2">
      <c r="A1357" s="860" t="s">
        <v>5516</v>
      </c>
      <c r="B1357" s="861" t="s">
        <v>4838</v>
      </c>
      <c r="C1357" s="862" t="s">
        <v>14</v>
      </c>
      <c r="D1357" s="863">
        <v>7.16</v>
      </c>
    </row>
    <row r="1358" spans="1:11" x14ac:dyDescent="0.2">
      <c r="A1358" s="856" t="s">
        <v>5517</v>
      </c>
      <c r="B1358" s="857" t="s">
        <v>4581</v>
      </c>
      <c r="C1358" s="858" t="s">
        <v>14</v>
      </c>
      <c r="D1358" s="859">
        <v>14.71</v>
      </c>
    </row>
    <row r="1359" spans="1:11" x14ac:dyDescent="0.2">
      <c r="A1359" s="1671" t="s">
        <v>5518</v>
      </c>
      <c r="B1359" s="1672" t="s">
        <v>4313</v>
      </c>
      <c r="C1359" s="1673"/>
      <c r="D1359" s="1674"/>
    </row>
    <row r="1360" spans="1:11" x14ac:dyDescent="0.2">
      <c r="A1360" s="860" t="s">
        <v>5519</v>
      </c>
      <c r="B1360" s="861" t="s">
        <v>4838</v>
      </c>
      <c r="C1360" s="862" t="s">
        <v>14</v>
      </c>
      <c r="D1360" s="863">
        <v>8.9499999999999993</v>
      </c>
    </row>
    <row r="1361" spans="1:11" x14ac:dyDescent="0.2">
      <c r="A1361" s="856" t="s">
        <v>5520</v>
      </c>
      <c r="B1361" s="857" t="s">
        <v>4581</v>
      </c>
      <c r="C1361" s="858" t="s">
        <v>14</v>
      </c>
      <c r="D1361" s="859">
        <v>14.71</v>
      </c>
    </row>
    <row r="1362" spans="1:11" x14ac:dyDescent="0.2">
      <c r="A1362" s="1671" t="s">
        <v>5521</v>
      </c>
      <c r="B1362" s="1672" t="s">
        <v>4946</v>
      </c>
      <c r="C1362" s="1673"/>
      <c r="D1362" s="1674"/>
    </row>
    <row r="1363" spans="1:11" x14ac:dyDescent="0.2">
      <c r="A1363" s="860" t="s">
        <v>5522</v>
      </c>
      <c r="B1363" s="861" t="s">
        <v>4838</v>
      </c>
      <c r="C1363" s="862" t="s">
        <v>14</v>
      </c>
      <c r="D1363" s="863">
        <v>17.16</v>
      </c>
    </row>
    <row r="1364" spans="1:11" x14ac:dyDescent="0.2">
      <c r="A1364" s="856" t="s">
        <v>5523</v>
      </c>
      <c r="B1364" s="857" t="s">
        <v>4581</v>
      </c>
      <c r="C1364" s="858" t="s">
        <v>14</v>
      </c>
      <c r="D1364" s="859">
        <v>14.71</v>
      </c>
    </row>
    <row r="1365" spans="1:11" x14ac:dyDescent="0.2">
      <c r="A1365" s="1671" t="s">
        <v>5524</v>
      </c>
      <c r="B1365" s="1672" t="s">
        <v>4952</v>
      </c>
      <c r="C1365" s="1673"/>
      <c r="D1365" s="1674"/>
    </row>
    <row r="1366" spans="1:11" x14ac:dyDescent="0.2">
      <c r="A1366" s="860" t="s">
        <v>5525</v>
      </c>
      <c r="B1366" s="861" t="s">
        <v>4838</v>
      </c>
      <c r="C1366" s="862" t="s">
        <v>14</v>
      </c>
      <c r="D1366" s="863">
        <v>14.07</v>
      </c>
    </row>
    <row r="1367" spans="1:11" x14ac:dyDescent="0.2">
      <c r="A1367" s="856" t="s">
        <v>5526</v>
      </c>
      <c r="B1367" s="857" t="s">
        <v>4581</v>
      </c>
      <c r="C1367" s="858" t="s">
        <v>14</v>
      </c>
      <c r="D1367" s="859">
        <v>14.71</v>
      </c>
    </row>
    <row r="1368" spans="1:11" x14ac:dyDescent="0.2">
      <c r="A1368" s="852" t="s">
        <v>5527</v>
      </c>
      <c r="B1368" s="853" t="s">
        <v>472</v>
      </c>
      <c r="C1368" s="854"/>
      <c r="D1368" s="855"/>
      <c r="E1368" s="1693">
        <f>SUM(D1369:D1391)</f>
        <v>1742.5300000000002</v>
      </c>
      <c r="F1368" s="1681"/>
      <c r="G1368" s="1681"/>
      <c r="H1368" s="1696" t="s">
        <v>4928</v>
      </c>
      <c r="I1368" s="1681"/>
      <c r="J1368" s="1681"/>
      <c r="K1368" s="1681"/>
    </row>
    <row r="1369" spans="1:11" x14ac:dyDescent="0.2">
      <c r="A1369" s="1671" t="s">
        <v>5528</v>
      </c>
      <c r="B1369" s="1672" t="s">
        <v>4253</v>
      </c>
      <c r="C1369" s="1673"/>
      <c r="D1369" s="1674"/>
      <c r="F1369" s="1683" t="str">
        <f>B1370</f>
        <v>.CHAPISCO ARGAMASSADO EXTERNO</v>
      </c>
      <c r="G1369" s="1679">
        <f>SUMIF($B$1370:$B$1391,F1369,$D$1370:$D$1391)</f>
        <v>548.8900000000001</v>
      </c>
    </row>
    <row r="1370" spans="1:11" x14ac:dyDescent="0.2">
      <c r="A1370" s="860" t="s">
        <v>5529</v>
      </c>
      <c r="B1370" s="861" t="s">
        <v>4850</v>
      </c>
      <c r="C1370" s="862" t="s">
        <v>14</v>
      </c>
      <c r="D1370" s="863">
        <v>107.54</v>
      </c>
      <c r="F1370" s="1683" t="str">
        <f t="shared" ref="F1370:F1371" si="51">B1371</f>
        <v>.CHAPISCO ARGAMASSADO PARA ESTRUTURA EXTERNO</v>
      </c>
      <c r="G1370" s="1679">
        <f t="shared" ref="G1370:G1371" si="52">SUMIF($B$1370:$B$1391,F1370,$D$1370:$D$1391)</f>
        <v>322.38</v>
      </c>
    </row>
    <row r="1371" spans="1:11" x14ac:dyDescent="0.2">
      <c r="A1371" s="856" t="s">
        <v>5530</v>
      </c>
      <c r="B1371" s="857" t="s">
        <v>4852</v>
      </c>
      <c r="C1371" s="858" t="s">
        <v>14</v>
      </c>
      <c r="D1371" s="859">
        <v>63.64</v>
      </c>
      <c r="F1371" s="1683" t="str">
        <f t="shared" si="51"/>
        <v>.REBOCO ARGAMASSADO EXTERNO</v>
      </c>
      <c r="G1371" s="1679">
        <f t="shared" si="52"/>
        <v>871.26</v>
      </c>
    </row>
    <row r="1372" spans="1:11" ht="15" x14ac:dyDescent="0.2">
      <c r="A1372" s="860" t="s">
        <v>5531</v>
      </c>
      <c r="B1372" s="861" t="s">
        <v>4854</v>
      </c>
      <c r="C1372" s="862" t="s">
        <v>14</v>
      </c>
      <c r="D1372" s="863">
        <v>171.18</v>
      </c>
      <c r="E1372" s="1686" t="s">
        <v>6907</v>
      </c>
      <c r="F1372" s="1686" t="b">
        <f>EXACT(E1368,G1372)</f>
        <v>1</v>
      </c>
      <c r="G1372" s="1686">
        <f>SUM(G1367:G1371)</f>
        <v>1742.5300000000002</v>
      </c>
    </row>
    <row r="1373" spans="1:11" x14ac:dyDescent="0.2">
      <c r="A1373" s="1671" t="s">
        <v>5532</v>
      </c>
      <c r="B1373" s="1672" t="s">
        <v>4259</v>
      </c>
      <c r="C1373" s="1673"/>
      <c r="D1373" s="1674"/>
    </row>
    <row r="1374" spans="1:11" x14ac:dyDescent="0.2">
      <c r="A1374" s="856" t="s">
        <v>5533</v>
      </c>
      <c r="B1374" s="857" t="s">
        <v>4850</v>
      </c>
      <c r="C1374" s="858" t="s">
        <v>14</v>
      </c>
      <c r="D1374" s="859">
        <v>101.61</v>
      </c>
    </row>
    <row r="1375" spans="1:11" x14ac:dyDescent="0.2">
      <c r="A1375" s="860" t="s">
        <v>5534</v>
      </c>
      <c r="B1375" s="861" t="s">
        <v>4852</v>
      </c>
      <c r="C1375" s="862" t="s">
        <v>14</v>
      </c>
      <c r="D1375" s="863">
        <v>65.849999999999994</v>
      </c>
    </row>
    <row r="1376" spans="1:11" x14ac:dyDescent="0.2">
      <c r="A1376" s="856" t="s">
        <v>5535</v>
      </c>
      <c r="B1376" s="857" t="s">
        <v>4854</v>
      </c>
      <c r="C1376" s="858" t="s">
        <v>14</v>
      </c>
      <c r="D1376" s="859">
        <v>167.45</v>
      </c>
    </row>
    <row r="1377" spans="1:11" x14ac:dyDescent="0.2">
      <c r="A1377" s="1671" t="s">
        <v>5536</v>
      </c>
      <c r="B1377" s="1672" t="s">
        <v>4313</v>
      </c>
      <c r="C1377" s="1673"/>
      <c r="D1377" s="1674"/>
    </row>
    <row r="1378" spans="1:11" x14ac:dyDescent="0.2">
      <c r="A1378" s="860" t="s">
        <v>5537</v>
      </c>
      <c r="B1378" s="861" t="s">
        <v>4850</v>
      </c>
      <c r="C1378" s="862" t="s">
        <v>14</v>
      </c>
      <c r="D1378" s="863">
        <v>105.15</v>
      </c>
    </row>
    <row r="1379" spans="1:11" x14ac:dyDescent="0.2">
      <c r="A1379" s="856" t="s">
        <v>5538</v>
      </c>
      <c r="B1379" s="857" t="s">
        <v>4852</v>
      </c>
      <c r="C1379" s="858" t="s">
        <v>14</v>
      </c>
      <c r="D1379" s="859">
        <v>64.599999999999994</v>
      </c>
    </row>
    <row r="1380" spans="1:11" x14ac:dyDescent="0.2">
      <c r="A1380" s="860" t="s">
        <v>5539</v>
      </c>
      <c r="B1380" s="861" t="s">
        <v>4854</v>
      </c>
      <c r="C1380" s="862" t="s">
        <v>14</v>
      </c>
      <c r="D1380" s="863">
        <v>169.74</v>
      </c>
    </row>
    <row r="1381" spans="1:11" x14ac:dyDescent="0.2">
      <c r="A1381" s="1671" t="s">
        <v>5540</v>
      </c>
      <c r="B1381" s="1672" t="s">
        <v>4946</v>
      </c>
      <c r="C1381" s="1673"/>
      <c r="D1381" s="1674"/>
    </row>
    <row r="1382" spans="1:11" x14ac:dyDescent="0.2">
      <c r="A1382" s="856" t="s">
        <v>5541</v>
      </c>
      <c r="B1382" s="857" t="s">
        <v>4850</v>
      </c>
      <c r="C1382" s="858" t="s">
        <v>14</v>
      </c>
      <c r="D1382" s="859">
        <v>107.39</v>
      </c>
    </row>
    <row r="1383" spans="1:11" x14ac:dyDescent="0.2">
      <c r="A1383" s="860" t="s">
        <v>5542</v>
      </c>
      <c r="B1383" s="861" t="s">
        <v>4852</v>
      </c>
      <c r="C1383" s="862" t="s">
        <v>14</v>
      </c>
      <c r="D1383" s="863">
        <v>63.79</v>
      </c>
    </row>
    <row r="1384" spans="1:11" x14ac:dyDescent="0.2">
      <c r="A1384" s="856" t="s">
        <v>5543</v>
      </c>
      <c r="B1384" s="857" t="s">
        <v>4854</v>
      </c>
      <c r="C1384" s="858" t="s">
        <v>14</v>
      </c>
      <c r="D1384" s="859">
        <v>171.19</v>
      </c>
    </row>
    <row r="1385" spans="1:11" x14ac:dyDescent="0.2">
      <c r="A1385" s="1671" t="s">
        <v>5544</v>
      </c>
      <c r="B1385" s="1672" t="s">
        <v>4952</v>
      </c>
      <c r="C1385" s="1673"/>
      <c r="D1385" s="1674"/>
    </row>
    <row r="1386" spans="1:11" x14ac:dyDescent="0.2">
      <c r="A1386" s="860" t="s">
        <v>5545</v>
      </c>
      <c r="B1386" s="861" t="s">
        <v>4850</v>
      </c>
      <c r="C1386" s="862" t="s">
        <v>14</v>
      </c>
      <c r="D1386" s="863">
        <v>105.26</v>
      </c>
    </row>
    <row r="1387" spans="1:11" x14ac:dyDescent="0.2">
      <c r="A1387" s="856" t="s">
        <v>5546</v>
      </c>
      <c r="B1387" s="857" t="s">
        <v>4852</v>
      </c>
      <c r="C1387" s="858" t="s">
        <v>14</v>
      </c>
      <c r="D1387" s="859">
        <v>64.5</v>
      </c>
    </row>
    <row r="1388" spans="1:11" x14ac:dyDescent="0.2">
      <c r="A1388" s="860" t="s">
        <v>5547</v>
      </c>
      <c r="B1388" s="861" t="s">
        <v>4854</v>
      </c>
      <c r="C1388" s="862" t="s">
        <v>14</v>
      </c>
      <c r="D1388" s="863">
        <v>169.76</v>
      </c>
    </row>
    <row r="1389" spans="1:11" x14ac:dyDescent="0.2">
      <c r="A1389" s="1671" t="s">
        <v>5548</v>
      </c>
      <c r="B1389" s="1672" t="s">
        <v>4958</v>
      </c>
      <c r="C1389" s="1673"/>
      <c r="D1389" s="1674"/>
    </row>
    <row r="1390" spans="1:11" x14ac:dyDescent="0.2">
      <c r="A1390" s="856" t="s">
        <v>5549</v>
      </c>
      <c r="B1390" s="857" t="s">
        <v>4850</v>
      </c>
      <c r="C1390" s="858" t="s">
        <v>14</v>
      </c>
      <c r="D1390" s="859">
        <v>21.94</v>
      </c>
    </row>
    <row r="1391" spans="1:11" x14ac:dyDescent="0.2">
      <c r="A1391" s="860" t="s">
        <v>5550</v>
      </c>
      <c r="B1391" s="861" t="s">
        <v>4854</v>
      </c>
      <c r="C1391" s="862" t="s">
        <v>14</v>
      </c>
      <c r="D1391" s="863">
        <v>21.94</v>
      </c>
    </row>
    <row r="1392" spans="1:11" x14ac:dyDescent="0.2">
      <c r="A1392" s="852" t="s">
        <v>5551</v>
      </c>
      <c r="B1392" s="853" t="s">
        <v>473</v>
      </c>
      <c r="C1392" s="854"/>
      <c r="D1392" s="855"/>
      <c r="E1392" s="1693">
        <f>SUM(D1393:D1409)</f>
        <v>814.08999999999992</v>
      </c>
      <c r="F1392" s="1681"/>
      <c r="G1392" s="1681"/>
      <c r="H1392" s="1696" t="s">
        <v>4928</v>
      </c>
      <c r="I1392" s="1681"/>
      <c r="J1392" s="1681"/>
      <c r="K1392" s="1681"/>
    </row>
    <row r="1393" spans="1:7" x14ac:dyDescent="0.2">
      <c r="A1393" s="1671" t="s">
        <v>5552</v>
      </c>
      <c r="B1393" s="1672" t="s">
        <v>4253</v>
      </c>
      <c r="C1393" s="1673"/>
      <c r="D1393" s="1674"/>
      <c r="F1393" s="1683" t="str">
        <f>B1394</f>
        <v>REVESTIMENTO EXTERNO - PINTURA PARA FACHADA, COR BRANCA</v>
      </c>
      <c r="G1393" s="1679">
        <f>SUMIF($B$1394:$B$1409,F1393,$D$1394:$D$1409)</f>
        <v>202.09</v>
      </c>
    </row>
    <row r="1394" spans="1:7" x14ac:dyDescent="0.2">
      <c r="A1394" s="856" t="s">
        <v>5553</v>
      </c>
      <c r="B1394" s="857" t="s">
        <v>4866</v>
      </c>
      <c r="C1394" s="858" t="s">
        <v>14</v>
      </c>
      <c r="D1394" s="859">
        <v>36.03</v>
      </c>
      <c r="F1394" s="1683" t="str">
        <f>B1395</f>
        <v>REVESTIMENTO EXTERNO - PINTURA PARA FACHADA, COR CINZA</v>
      </c>
      <c r="G1394" s="1679">
        <f>SUMIF($B$1394:$B$1409,F1394,$D$1394:$D$1409)</f>
        <v>612</v>
      </c>
    </row>
    <row r="1395" spans="1:7" ht="15" x14ac:dyDescent="0.2">
      <c r="A1395" s="860" t="s">
        <v>5554</v>
      </c>
      <c r="B1395" s="861" t="s">
        <v>4868</v>
      </c>
      <c r="C1395" s="862" t="s">
        <v>14</v>
      </c>
      <c r="D1395" s="863">
        <v>125.32</v>
      </c>
      <c r="E1395" s="1686" t="s">
        <v>6907</v>
      </c>
      <c r="F1395" s="1686" t="b">
        <f>EXACT(E1392,G1395)</f>
        <v>1</v>
      </c>
      <c r="G1395" s="1686">
        <f>SUM(G1390:G1394)</f>
        <v>814.09</v>
      </c>
    </row>
    <row r="1396" spans="1:7" x14ac:dyDescent="0.2">
      <c r="A1396" s="1671" t="s">
        <v>5555</v>
      </c>
      <c r="B1396" s="1672" t="s">
        <v>4259</v>
      </c>
      <c r="C1396" s="1673"/>
      <c r="D1396" s="1674"/>
    </row>
    <row r="1397" spans="1:7" x14ac:dyDescent="0.2">
      <c r="A1397" s="856" t="s">
        <v>5556</v>
      </c>
      <c r="B1397" s="857" t="s">
        <v>4866</v>
      </c>
      <c r="C1397" s="858" t="s">
        <v>14</v>
      </c>
      <c r="D1397" s="859">
        <v>36.03</v>
      </c>
    </row>
    <row r="1398" spans="1:7" x14ac:dyDescent="0.2">
      <c r="A1398" s="860" t="s">
        <v>5557</v>
      </c>
      <c r="B1398" s="861" t="s">
        <v>4868</v>
      </c>
      <c r="C1398" s="862" t="s">
        <v>14</v>
      </c>
      <c r="D1398" s="863">
        <v>124.27</v>
      </c>
    </row>
    <row r="1399" spans="1:7" x14ac:dyDescent="0.2">
      <c r="A1399" s="1671" t="s">
        <v>5558</v>
      </c>
      <c r="B1399" s="1672" t="s">
        <v>4313</v>
      </c>
      <c r="C1399" s="1673"/>
      <c r="D1399" s="1674"/>
    </row>
    <row r="1400" spans="1:7" x14ac:dyDescent="0.2">
      <c r="A1400" s="856" t="s">
        <v>5559</v>
      </c>
      <c r="B1400" s="857" t="s">
        <v>4866</v>
      </c>
      <c r="C1400" s="858" t="s">
        <v>14</v>
      </c>
      <c r="D1400" s="859">
        <v>36.03</v>
      </c>
    </row>
    <row r="1401" spans="1:7" x14ac:dyDescent="0.2">
      <c r="A1401" s="860" t="s">
        <v>5560</v>
      </c>
      <c r="B1401" s="861" t="s">
        <v>4868</v>
      </c>
      <c r="C1401" s="862" t="s">
        <v>14</v>
      </c>
      <c r="D1401" s="863">
        <v>124.76</v>
      </c>
    </row>
    <row r="1402" spans="1:7" x14ac:dyDescent="0.2">
      <c r="A1402" s="1671" t="s">
        <v>5561</v>
      </c>
      <c r="B1402" s="1672" t="s">
        <v>4946</v>
      </c>
      <c r="C1402" s="1673"/>
      <c r="D1402" s="1674"/>
    </row>
    <row r="1403" spans="1:7" x14ac:dyDescent="0.2">
      <c r="A1403" s="856" t="s">
        <v>5562</v>
      </c>
      <c r="B1403" s="857" t="s">
        <v>4866</v>
      </c>
      <c r="C1403" s="858" t="s">
        <v>14</v>
      </c>
      <c r="D1403" s="859">
        <v>36.03</v>
      </c>
    </row>
    <row r="1404" spans="1:7" x14ac:dyDescent="0.2">
      <c r="A1404" s="860" t="s">
        <v>5563</v>
      </c>
      <c r="B1404" s="861" t="s">
        <v>4868</v>
      </c>
      <c r="C1404" s="862" t="s">
        <v>14</v>
      </c>
      <c r="D1404" s="863">
        <v>117.99</v>
      </c>
    </row>
    <row r="1405" spans="1:7" x14ac:dyDescent="0.2">
      <c r="A1405" s="1671" t="s">
        <v>5564</v>
      </c>
      <c r="B1405" s="1672" t="s">
        <v>4952</v>
      </c>
      <c r="C1405" s="1673"/>
      <c r="D1405" s="1674"/>
    </row>
    <row r="1406" spans="1:7" x14ac:dyDescent="0.2">
      <c r="A1406" s="856" t="s">
        <v>5565</v>
      </c>
      <c r="B1406" s="857" t="s">
        <v>4866</v>
      </c>
      <c r="C1406" s="858" t="s">
        <v>14</v>
      </c>
      <c r="D1406" s="859">
        <v>36.03</v>
      </c>
    </row>
    <row r="1407" spans="1:7" x14ac:dyDescent="0.2">
      <c r="A1407" s="860" t="s">
        <v>5566</v>
      </c>
      <c r="B1407" s="861" t="s">
        <v>4868</v>
      </c>
      <c r="C1407" s="862" t="s">
        <v>14</v>
      </c>
      <c r="D1407" s="863">
        <v>119.66</v>
      </c>
    </row>
    <row r="1408" spans="1:7" x14ac:dyDescent="0.2">
      <c r="A1408" s="1671" t="s">
        <v>5567</v>
      </c>
      <c r="B1408" s="1672" t="s">
        <v>4958</v>
      </c>
      <c r="C1408" s="1673"/>
      <c r="D1408" s="1674"/>
    </row>
    <row r="1409" spans="1:11" x14ac:dyDescent="0.2">
      <c r="A1409" s="856" t="s">
        <v>5568</v>
      </c>
      <c r="B1409" s="857" t="s">
        <v>4866</v>
      </c>
      <c r="C1409" s="858" t="s">
        <v>14</v>
      </c>
      <c r="D1409" s="859">
        <v>21.94</v>
      </c>
    </row>
    <row r="1410" spans="1:11" x14ac:dyDescent="0.2">
      <c r="A1410" s="852" t="s">
        <v>5569</v>
      </c>
      <c r="B1410" s="853" t="s">
        <v>4879</v>
      </c>
      <c r="C1410" s="854"/>
      <c r="D1410" s="855"/>
      <c r="E1410" s="1693">
        <f>SUM(D1411:D1444)</f>
        <v>2613.7900000000009</v>
      </c>
      <c r="F1410" s="1681"/>
      <c r="G1410" s="1681"/>
      <c r="H1410" s="1696" t="s">
        <v>4928</v>
      </c>
      <c r="I1410" s="1681"/>
      <c r="J1410" s="1681"/>
      <c r="K1410" s="1681"/>
    </row>
    <row r="1411" spans="1:11" x14ac:dyDescent="0.2">
      <c r="A1411" s="1671" t="s">
        <v>5570</v>
      </c>
      <c r="B1411" s="1672" t="s">
        <v>4253</v>
      </c>
      <c r="C1411" s="1673"/>
      <c r="D1411" s="1674"/>
      <c r="F1411" s="1683" t="s">
        <v>4882</v>
      </c>
      <c r="G1411" s="1679">
        <f>SUMIF($B$1412:$B$1444,F1411,$D$1412:$D$1444)</f>
        <v>548.8900000000001</v>
      </c>
    </row>
    <row r="1412" spans="1:11" x14ac:dyDescent="0.2">
      <c r="A1412" s="860" t="s">
        <v>5571</v>
      </c>
      <c r="B1412" s="861" t="s">
        <v>4882</v>
      </c>
      <c r="C1412" s="862" t="s">
        <v>14</v>
      </c>
      <c r="D1412" s="863">
        <v>107.54</v>
      </c>
      <c r="F1412" s="1683" t="s">
        <v>4884</v>
      </c>
      <c r="G1412" s="1679">
        <f t="shared" ref="G1412:G1415" si="53">SUMIF($B$1412:$B$1444,F1412,$D$1412:$D$1444)</f>
        <v>322.38</v>
      </c>
    </row>
    <row r="1413" spans="1:11" x14ac:dyDescent="0.2">
      <c r="A1413" s="856" t="s">
        <v>5572</v>
      </c>
      <c r="B1413" s="857" t="s">
        <v>4884</v>
      </c>
      <c r="C1413" s="858" t="s">
        <v>14</v>
      </c>
      <c r="D1413" s="859">
        <v>63.64</v>
      </c>
      <c r="F1413" s="1683" t="s">
        <v>4886</v>
      </c>
      <c r="G1413" s="1679">
        <f t="shared" si="53"/>
        <v>814.08999999999992</v>
      </c>
    </row>
    <row r="1414" spans="1:11" x14ac:dyDescent="0.2">
      <c r="A1414" s="860" t="s">
        <v>5573</v>
      </c>
      <c r="B1414" s="861" t="s">
        <v>4886</v>
      </c>
      <c r="C1414" s="862" t="s">
        <v>14</v>
      </c>
      <c r="D1414" s="863">
        <v>161.35</v>
      </c>
      <c r="F1414" s="1683" t="s">
        <v>4890</v>
      </c>
      <c r="G1414" s="1679">
        <f t="shared" si="53"/>
        <v>871.26</v>
      </c>
    </row>
    <row r="1415" spans="1:11" x14ac:dyDescent="0.2">
      <c r="A1415" s="856" t="s">
        <v>5574</v>
      </c>
      <c r="B1415" s="857" t="s">
        <v>4890</v>
      </c>
      <c r="C1415" s="858" t="s">
        <v>14</v>
      </c>
      <c r="D1415" s="859">
        <v>171.18</v>
      </c>
      <c r="F1415" s="1683" t="s">
        <v>4892</v>
      </c>
      <c r="G1415" s="1679">
        <f t="shared" si="53"/>
        <v>57.17</v>
      </c>
    </row>
    <row r="1416" spans="1:11" ht="15" x14ac:dyDescent="0.2">
      <c r="A1416" s="860" t="s">
        <v>5575</v>
      </c>
      <c r="B1416" s="861" t="s">
        <v>4892</v>
      </c>
      <c r="C1416" s="862" t="s">
        <v>14</v>
      </c>
      <c r="D1416" s="863">
        <v>9.83</v>
      </c>
      <c r="E1416" s="1686" t="s">
        <v>6907</v>
      </c>
      <c r="F1416" s="1686" t="b">
        <f>EXACT(E1410,G1416)</f>
        <v>1</v>
      </c>
      <c r="G1416" s="1686">
        <f>SUM(G1411:G1415)</f>
        <v>2613.79</v>
      </c>
    </row>
    <row r="1417" spans="1:11" x14ac:dyDescent="0.2">
      <c r="A1417" s="1671" t="s">
        <v>5576</v>
      </c>
      <c r="B1417" s="1672" t="s">
        <v>4259</v>
      </c>
      <c r="C1417" s="1673"/>
      <c r="D1417" s="1674"/>
    </row>
    <row r="1418" spans="1:11" x14ac:dyDescent="0.2">
      <c r="A1418" s="856" t="s">
        <v>5577</v>
      </c>
      <c r="B1418" s="857" t="s">
        <v>4882</v>
      </c>
      <c r="C1418" s="858" t="s">
        <v>14</v>
      </c>
      <c r="D1418" s="859">
        <v>101.61</v>
      </c>
    </row>
    <row r="1419" spans="1:11" x14ac:dyDescent="0.2">
      <c r="A1419" s="860" t="s">
        <v>5578</v>
      </c>
      <c r="B1419" s="861" t="s">
        <v>4884</v>
      </c>
      <c r="C1419" s="862" t="s">
        <v>14</v>
      </c>
      <c r="D1419" s="863">
        <v>65.849999999999994</v>
      </c>
    </row>
    <row r="1420" spans="1:11" x14ac:dyDescent="0.2">
      <c r="A1420" s="856" t="s">
        <v>5579</v>
      </c>
      <c r="B1420" s="857" t="s">
        <v>4886</v>
      </c>
      <c r="C1420" s="858" t="s">
        <v>14</v>
      </c>
      <c r="D1420" s="859">
        <v>160.30000000000001</v>
      </c>
    </row>
    <row r="1421" spans="1:11" x14ac:dyDescent="0.2">
      <c r="A1421" s="860" t="s">
        <v>5580</v>
      </c>
      <c r="B1421" s="861" t="s">
        <v>4890</v>
      </c>
      <c r="C1421" s="862" t="s">
        <v>14</v>
      </c>
      <c r="D1421" s="863">
        <v>167.45</v>
      </c>
    </row>
    <row r="1422" spans="1:11" x14ac:dyDescent="0.2">
      <c r="A1422" s="856" t="s">
        <v>5581</v>
      </c>
      <c r="B1422" s="857" t="s">
        <v>4892</v>
      </c>
      <c r="C1422" s="858" t="s">
        <v>14</v>
      </c>
      <c r="D1422" s="859">
        <v>7.16</v>
      </c>
    </row>
    <row r="1423" spans="1:11" x14ac:dyDescent="0.2">
      <c r="A1423" s="1671" t="s">
        <v>5582</v>
      </c>
      <c r="B1423" s="1672" t="s">
        <v>4313</v>
      </c>
      <c r="C1423" s="1673"/>
      <c r="D1423" s="1674"/>
    </row>
    <row r="1424" spans="1:11" x14ac:dyDescent="0.2">
      <c r="A1424" s="860" t="s">
        <v>5583</v>
      </c>
      <c r="B1424" s="861" t="s">
        <v>4882</v>
      </c>
      <c r="C1424" s="862" t="s">
        <v>14</v>
      </c>
      <c r="D1424" s="863">
        <v>105.15</v>
      </c>
    </row>
    <row r="1425" spans="1:4" x14ac:dyDescent="0.2">
      <c r="A1425" s="856" t="s">
        <v>5584</v>
      </c>
      <c r="B1425" s="857" t="s">
        <v>4884</v>
      </c>
      <c r="C1425" s="858" t="s">
        <v>14</v>
      </c>
      <c r="D1425" s="859">
        <v>64.599999999999994</v>
      </c>
    </row>
    <row r="1426" spans="1:4" x14ac:dyDescent="0.2">
      <c r="A1426" s="860" t="s">
        <v>5585</v>
      </c>
      <c r="B1426" s="861" t="s">
        <v>4886</v>
      </c>
      <c r="C1426" s="862" t="s">
        <v>14</v>
      </c>
      <c r="D1426" s="863">
        <v>160.79</v>
      </c>
    </row>
    <row r="1427" spans="1:4" x14ac:dyDescent="0.2">
      <c r="A1427" s="856" t="s">
        <v>5586</v>
      </c>
      <c r="B1427" s="857" t="s">
        <v>4890</v>
      </c>
      <c r="C1427" s="858" t="s">
        <v>14</v>
      </c>
      <c r="D1427" s="859">
        <v>169.74</v>
      </c>
    </row>
    <row r="1428" spans="1:4" x14ac:dyDescent="0.2">
      <c r="A1428" s="860" t="s">
        <v>5587</v>
      </c>
      <c r="B1428" s="861" t="s">
        <v>4892</v>
      </c>
      <c r="C1428" s="862" t="s">
        <v>14</v>
      </c>
      <c r="D1428" s="863">
        <v>8.9499999999999993</v>
      </c>
    </row>
    <row r="1429" spans="1:4" x14ac:dyDescent="0.2">
      <c r="A1429" s="1671" t="s">
        <v>5588</v>
      </c>
      <c r="B1429" s="1672" t="s">
        <v>4946</v>
      </c>
      <c r="C1429" s="1673"/>
      <c r="D1429" s="1674"/>
    </row>
    <row r="1430" spans="1:4" x14ac:dyDescent="0.2">
      <c r="A1430" s="856" t="s">
        <v>5589</v>
      </c>
      <c r="B1430" s="857" t="s">
        <v>4882</v>
      </c>
      <c r="C1430" s="858" t="s">
        <v>14</v>
      </c>
      <c r="D1430" s="859">
        <v>107.39</v>
      </c>
    </row>
    <row r="1431" spans="1:4" x14ac:dyDescent="0.2">
      <c r="A1431" s="860" t="s">
        <v>5590</v>
      </c>
      <c r="B1431" s="861" t="s">
        <v>4884</v>
      </c>
      <c r="C1431" s="862" t="s">
        <v>14</v>
      </c>
      <c r="D1431" s="863">
        <v>63.79</v>
      </c>
    </row>
    <row r="1432" spans="1:4" x14ac:dyDescent="0.2">
      <c r="A1432" s="856" t="s">
        <v>5591</v>
      </c>
      <c r="B1432" s="857" t="s">
        <v>4886</v>
      </c>
      <c r="C1432" s="858" t="s">
        <v>14</v>
      </c>
      <c r="D1432" s="859">
        <v>154.02000000000001</v>
      </c>
    </row>
    <row r="1433" spans="1:4" x14ac:dyDescent="0.2">
      <c r="A1433" s="860" t="s">
        <v>5592</v>
      </c>
      <c r="B1433" s="861" t="s">
        <v>4890</v>
      </c>
      <c r="C1433" s="862" t="s">
        <v>14</v>
      </c>
      <c r="D1433" s="863">
        <v>171.19</v>
      </c>
    </row>
    <row r="1434" spans="1:4" x14ac:dyDescent="0.2">
      <c r="A1434" s="856" t="s">
        <v>5593</v>
      </c>
      <c r="B1434" s="857" t="s">
        <v>4892</v>
      </c>
      <c r="C1434" s="858" t="s">
        <v>14</v>
      </c>
      <c r="D1434" s="859">
        <v>17.16</v>
      </c>
    </row>
    <row r="1435" spans="1:4" x14ac:dyDescent="0.2">
      <c r="A1435" s="1671" t="s">
        <v>5594</v>
      </c>
      <c r="B1435" s="1672" t="s">
        <v>4952</v>
      </c>
      <c r="C1435" s="1673"/>
      <c r="D1435" s="1674"/>
    </row>
    <row r="1436" spans="1:4" x14ac:dyDescent="0.2">
      <c r="A1436" s="860" t="s">
        <v>5595</v>
      </c>
      <c r="B1436" s="861" t="s">
        <v>4882</v>
      </c>
      <c r="C1436" s="862" t="s">
        <v>14</v>
      </c>
      <c r="D1436" s="863">
        <v>105.26</v>
      </c>
    </row>
    <row r="1437" spans="1:4" x14ac:dyDescent="0.2">
      <c r="A1437" s="856" t="s">
        <v>5596</v>
      </c>
      <c r="B1437" s="857" t="s">
        <v>4884</v>
      </c>
      <c r="C1437" s="858" t="s">
        <v>14</v>
      </c>
      <c r="D1437" s="859">
        <v>64.5</v>
      </c>
    </row>
    <row r="1438" spans="1:4" x14ac:dyDescent="0.2">
      <c r="A1438" s="860" t="s">
        <v>5597</v>
      </c>
      <c r="B1438" s="861" t="s">
        <v>4886</v>
      </c>
      <c r="C1438" s="862" t="s">
        <v>14</v>
      </c>
      <c r="D1438" s="863">
        <v>155.69</v>
      </c>
    </row>
    <row r="1439" spans="1:4" x14ac:dyDescent="0.2">
      <c r="A1439" s="856" t="s">
        <v>5598</v>
      </c>
      <c r="B1439" s="857" t="s">
        <v>4890</v>
      </c>
      <c r="C1439" s="858" t="s">
        <v>14</v>
      </c>
      <c r="D1439" s="859">
        <v>169.76</v>
      </c>
    </row>
    <row r="1440" spans="1:4" x14ac:dyDescent="0.2">
      <c r="A1440" s="860" t="s">
        <v>5599</v>
      </c>
      <c r="B1440" s="861" t="s">
        <v>4892</v>
      </c>
      <c r="C1440" s="862" t="s">
        <v>14</v>
      </c>
      <c r="D1440" s="863">
        <v>14.07</v>
      </c>
    </row>
    <row r="1441" spans="1:11" x14ac:dyDescent="0.2">
      <c r="A1441" s="1671" t="s">
        <v>5600</v>
      </c>
      <c r="B1441" s="1672" t="s">
        <v>4958</v>
      </c>
      <c r="C1441" s="1673"/>
      <c r="D1441" s="1674"/>
    </row>
    <row r="1442" spans="1:11" x14ac:dyDescent="0.2">
      <c r="A1442" s="856" t="s">
        <v>5601</v>
      </c>
      <c r="B1442" s="857" t="s">
        <v>4882</v>
      </c>
      <c r="C1442" s="858" t="s">
        <v>14</v>
      </c>
      <c r="D1442" s="859">
        <v>21.94</v>
      </c>
    </row>
    <row r="1443" spans="1:11" x14ac:dyDescent="0.2">
      <c r="A1443" s="860" t="s">
        <v>5602</v>
      </c>
      <c r="B1443" s="861" t="s">
        <v>4886</v>
      </c>
      <c r="C1443" s="862" t="s">
        <v>14</v>
      </c>
      <c r="D1443" s="863">
        <v>21.94</v>
      </c>
    </row>
    <row r="1444" spans="1:11" x14ac:dyDescent="0.2">
      <c r="A1444" s="856" t="s">
        <v>5603</v>
      </c>
      <c r="B1444" s="857" t="s">
        <v>4890</v>
      </c>
      <c r="C1444" s="858" t="s">
        <v>14</v>
      </c>
      <c r="D1444" s="859">
        <v>21.94</v>
      </c>
    </row>
    <row r="1445" spans="1:11" x14ac:dyDescent="0.2">
      <c r="A1445" s="848" t="s">
        <v>729</v>
      </c>
      <c r="B1445" s="1816" t="s">
        <v>5604</v>
      </c>
      <c r="C1445" s="1817"/>
      <c r="D1445" s="1817"/>
      <c r="E1445" s="1817"/>
      <c r="F1445" s="1817"/>
      <c r="G1445" s="1817"/>
      <c r="H1445" s="1817"/>
    </row>
    <row r="1446" spans="1:11" x14ac:dyDescent="0.2">
      <c r="A1446" s="852" t="s">
        <v>730</v>
      </c>
      <c r="B1446" s="853" t="s">
        <v>420</v>
      </c>
      <c r="C1446" s="854"/>
      <c r="D1446" s="855"/>
      <c r="E1446" s="1693">
        <f>SUM(D1447:D1472)</f>
        <v>3178.4900000000007</v>
      </c>
      <c r="F1446" s="1681"/>
      <c r="G1446" s="1681"/>
      <c r="H1446" s="1696" t="s">
        <v>5604</v>
      </c>
      <c r="I1446" s="1681"/>
      <c r="J1446" s="1681"/>
      <c r="K1446" s="1681"/>
    </row>
    <row r="1447" spans="1:11" x14ac:dyDescent="0.2">
      <c r="A1447" s="1671" t="s">
        <v>5605</v>
      </c>
      <c r="B1447" s="1672" t="s">
        <v>4253</v>
      </c>
      <c r="C1447" s="1673"/>
      <c r="D1447" s="1674"/>
      <c r="F1447" s="1683" t="str">
        <f>B1448</f>
        <v>BLOCO CERAMICO, 09 cm</v>
      </c>
      <c r="G1447" s="1679">
        <f>SUMIF($B$1448:$B$1472, F1447,$D$1448:$D$1472)</f>
        <v>407.66</v>
      </c>
    </row>
    <row r="1448" spans="1:11" x14ac:dyDescent="0.2">
      <c r="A1448" s="860" t="s">
        <v>5606</v>
      </c>
      <c r="B1448" s="861" t="s">
        <v>4247</v>
      </c>
      <c r="C1448" s="862" t="s">
        <v>14</v>
      </c>
      <c r="D1448" s="863">
        <v>67.36</v>
      </c>
      <c r="F1448" s="1683" t="str">
        <f t="shared" ref="F1448:F1449" si="54">B1449</f>
        <v>BLOCO CERAMICO, 14 cm</v>
      </c>
      <c r="G1448" s="1679">
        <f t="shared" ref="G1448:G1449" si="55">SUMIF($B$1448:$B$1472, F1448,$D$1448:$D$1472)</f>
        <v>1911.4699999999998</v>
      </c>
    </row>
    <row r="1449" spans="1:11" x14ac:dyDescent="0.2">
      <c r="A1449" s="856" t="s">
        <v>5607</v>
      </c>
      <c r="B1449" s="857" t="s">
        <v>4241</v>
      </c>
      <c r="C1449" s="858" t="s">
        <v>14</v>
      </c>
      <c r="D1449" s="859">
        <v>318.37</v>
      </c>
      <c r="F1449" s="1683" t="str">
        <f t="shared" si="54"/>
        <v>BLOCO CERAMICO, 19 cm</v>
      </c>
      <c r="G1449" s="1679">
        <f t="shared" si="55"/>
        <v>859.3599999999999</v>
      </c>
    </row>
    <row r="1450" spans="1:11" ht="15" x14ac:dyDescent="0.2">
      <c r="A1450" s="860" t="s">
        <v>5608</v>
      </c>
      <c r="B1450" s="861" t="s">
        <v>4243</v>
      </c>
      <c r="C1450" s="862" t="s">
        <v>14</v>
      </c>
      <c r="D1450" s="863">
        <v>139.77000000000001</v>
      </c>
      <c r="E1450" s="1686" t="s">
        <v>6907</v>
      </c>
      <c r="F1450" s="1686" t="b">
        <f>EXACT(E1446,G1450)</f>
        <v>1</v>
      </c>
      <c r="G1450" s="1686">
        <f>SUM(G1445:G1449)</f>
        <v>3178.49</v>
      </c>
    </row>
    <row r="1451" spans="1:11" x14ac:dyDescent="0.2">
      <c r="A1451" s="1671" t="s">
        <v>5609</v>
      </c>
      <c r="B1451" s="1672" t="s">
        <v>4259</v>
      </c>
      <c r="C1451" s="1673"/>
      <c r="D1451" s="1674"/>
    </row>
    <row r="1452" spans="1:11" x14ac:dyDescent="0.2">
      <c r="A1452" s="856" t="s">
        <v>5610</v>
      </c>
      <c r="B1452" s="857" t="s">
        <v>4247</v>
      </c>
      <c r="C1452" s="858" t="s">
        <v>14</v>
      </c>
      <c r="D1452" s="859">
        <v>67.36</v>
      </c>
    </row>
    <row r="1453" spans="1:11" x14ac:dyDescent="0.2">
      <c r="A1453" s="860" t="s">
        <v>5611</v>
      </c>
      <c r="B1453" s="861" t="s">
        <v>4241</v>
      </c>
      <c r="C1453" s="862" t="s">
        <v>14</v>
      </c>
      <c r="D1453" s="863">
        <v>318.79000000000002</v>
      </c>
    </row>
    <row r="1454" spans="1:11" x14ac:dyDescent="0.2">
      <c r="A1454" s="856" t="s">
        <v>5612</v>
      </c>
      <c r="B1454" s="857" t="s">
        <v>4243</v>
      </c>
      <c r="C1454" s="858" t="s">
        <v>14</v>
      </c>
      <c r="D1454" s="859">
        <v>140.47999999999999</v>
      </c>
    </row>
    <row r="1455" spans="1:11" x14ac:dyDescent="0.2">
      <c r="A1455" s="1671" t="s">
        <v>5613</v>
      </c>
      <c r="B1455" s="1672" t="s">
        <v>4313</v>
      </c>
      <c r="C1455" s="1673"/>
      <c r="D1455" s="1674"/>
    </row>
    <row r="1456" spans="1:11" x14ac:dyDescent="0.2">
      <c r="A1456" s="860" t="s">
        <v>5614</v>
      </c>
      <c r="B1456" s="861" t="s">
        <v>4247</v>
      </c>
      <c r="C1456" s="862" t="s">
        <v>14</v>
      </c>
      <c r="D1456" s="863">
        <v>67.36</v>
      </c>
    </row>
    <row r="1457" spans="1:4" x14ac:dyDescent="0.2">
      <c r="A1457" s="856" t="s">
        <v>5615</v>
      </c>
      <c r="B1457" s="857" t="s">
        <v>4241</v>
      </c>
      <c r="C1457" s="858" t="s">
        <v>14</v>
      </c>
      <c r="D1457" s="859">
        <v>318.58</v>
      </c>
    </row>
    <row r="1458" spans="1:4" x14ac:dyDescent="0.2">
      <c r="A1458" s="860" t="s">
        <v>5616</v>
      </c>
      <c r="B1458" s="861" t="s">
        <v>4243</v>
      </c>
      <c r="C1458" s="862" t="s">
        <v>14</v>
      </c>
      <c r="D1458" s="863">
        <v>137.9</v>
      </c>
    </row>
    <row r="1459" spans="1:4" x14ac:dyDescent="0.2">
      <c r="A1459" s="1671" t="s">
        <v>5617</v>
      </c>
      <c r="B1459" s="1672" t="s">
        <v>4946</v>
      </c>
      <c r="C1459" s="1673"/>
      <c r="D1459" s="1674"/>
    </row>
    <row r="1460" spans="1:4" x14ac:dyDescent="0.2">
      <c r="A1460" s="856" t="s">
        <v>5618</v>
      </c>
      <c r="B1460" s="857" t="s">
        <v>4247</v>
      </c>
      <c r="C1460" s="858" t="s">
        <v>14</v>
      </c>
      <c r="D1460" s="859">
        <v>67.36</v>
      </c>
    </row>
    <row r="1461" spans="1:4" x14ac:dyDescent="0.2">
      <c r="A1461" s="860" t="s">
        <v>5619</v>
      </c>
      <c r="B1461" s="861" t="s">
        <v>4241</v>
      </c>
      <c r="C1461" s="862" t="s">
        <v>14</v>
      </c>
      <c r="D1461" s="863">
        <v>318.58</v>
      </c>
    </row>
    <row r="1462" spans="1:4" x14ac:dyDescent="0.2">
      <c r="A1462" s="856" t="s">
        <v>5620</v>
      </c>
      <c r="B1462" s="857" t="s">
        <v>4243</v>
      </c>
      <c r="C1462" s="858" t="s">
        <v>14</v>
      </c>
      <c r="D1462" s="859">
        <v>137.9</v>
      </c>
    </row>
    <row r="1463" spans="1:4" x14ac:dyDescent="0.2">
      <c r="A1463" s="1671" t="s">
        <v>5621</v>
      </c>
      <c r="B1463" s="1672" t="s">
        <v>4952</v>
      </c>
      <c r="C1463" s="1673"/>
      <c r="D1463" s="1674"/>
    </row>
    <row r="1464" spans="1:4" x14ac:dyDescent="0.2">
      <c r="A1464" s="860" t="s">
        <v>5622</v>
      </c>
      <c r="B1464" s="861" t="s">
        <v>4247</v>
      </c>
      <c r="C1464" s="862" t="s">
        <v>14</v>
      </c>
      <c r="D1464" s="863">
        <v>67.36</v>
      </c>
    </row>
    <row r="1465" spans="1:4" x14ac:dyDescent="0.2">
      <c r="A1465" s="856" t="s">
        <v>5623</v>
      </c>
      <c r="B1465" s="857" t="s">
        <v>4241</v>
      </c>
      <c r="C1465" s="858" t="s">
        <v>14</v>
      </c>
      <c r="D1465" s="859">
        <v>318.57</v>
      </c>
    </row>
    <row r="1466" spans="1:4" x14ac:dyDescent="0.2">
      <c r="A1466" s="860" t="s">
        <v>5624</v>
      </c>
      <c r="B1466" s="861" t="s">
        <v>4243</v>
      </c>
      <c r="C1466" s="862" t="s">
        <v>14</v>
      </c>
      <c r="D1466" s="863">
        <v>137.9</v>
      </c>
    </row>
    <row r="1467" spans="1:4" x14ac:dyDescent="0.2">
      <c r="A1467" s="1671" t="s">
        <v>5625</v>
      </c>
      <c r="B1467" s="1672" t="s">
        <v>4958</v>
      </c>
      <c r="C1467" s="1673"/>
      <c r="D1467" s="1674"/>
    </row>
    <row r="1468" spans="1:4" x14ac:dyDescent="0.2">
      <c r="A1468" s="856" t="s">
        <v>5626</v>
      </c>
      <c r="B1468" s="857" t="s">
        <v>4247</v>
      </c>
      <c r="C1468" s="858" t="s">
        <v>14</v>
      </c>
      <c r="D1468" s="859">
        <v>70.86</v>
      </c>
    </row>
    <row r="1469" spans="1:4" x14ac:dyDescent="0.2">
      <c r="A1469" s="860" t="s">
        <v>5627</v>
      </c>
      <c r="B1469" s="861" t="s">
        <v>4241</v>
      </c>
      <c r="C1469" s="862" t="s">
        <v>14</v>
      </c>
      <c r="D1469" s="863">
        <v>318.58</v>
      </c>
    </row>
    <row r="1470" spans="1:4" x14ac:dyDescent="0.2">
      <c r="A1470" s="856" t="s">
        <v>5628</v>
      </c>
      <c r="B1470" s="857" t="s">
        <v>4243</v>
      </c>
      <c r="C1470" s="858" t="s">
        <v>14</v>
      </c>
      <c r="D1470" s="859">
        <v>137.9</v>
      </c>
    </row>
    <row r="1471" spans="1:4" x14ac:dyDescent="0.2">
      <c r="A1471" s="1671" t="s">
        <v>5629</v>
      </c>
      <c r="B1471" s="1672" t="s">
        <v>5630</v>
      </c>
      <c r="C1471" s="1673"/>
      <c r="D1471" s="1674"/>
    </row>
    <row r="1472" spans="1:4" x14ac:dyDescent="0.2">
      <c r="A1472" s="860" t="s">
        <v>5631</v>
      </c>
      <c r="B1472" s="861" t="s">
        <v>4243</v>
      </c>
      <c r="C1472" s="862" t="s">
        <v>14</v>
      </c>
      <c r="D1472" s="863">
        <v>27.51</v>
      </c>
    </row>
    <row r="1473" spans="1:11" x14ac:dyDescent="0.2">
      <c r="A1473" s="852" t="s">
        <v>732</v>
      </c>
      <c r="B1473" s="853" t="s">
        <v>1157</v>
      </c>
      <c r="C1473" s="854"/>
      <c r="D1473" s="855"/>
      <c r="E1473" s="1693">
        <f>SUM(D1474:D1485)</f>
        <v>175.7</v>
      </c>
      <c r="F1473" s="1681"/>
      <c r="G1473" s="1681"/>
      <c r="H1473" s="1696" t="s">
        <v>5604</v>
      </c>
      <c r="I1473" s="1681"/>
      <c r="J1473" s="1681"/>
      <c r="K1473" s="1681"/>
    </row>
    <row r="1474" spans="1:11" x14ac:dyDescent="0.2">
      <c r="A1474" s="1671" t="s">
        <v>5632</v>
      </c>
      <c r="B1474" s="1672" t="s">
        <v>4253</v>
      </c>
      <c r="C1474" s="1673"/>
      <c r="D1474" s="1674"/>
      <c r="F1474" s="1683" t="str">
        <f>B1475</f>
        <v>BLOCO ANTI-CHAMAS, 15 cm</v>
      </c>
      <c r="G1474" s="1679">
        <f>SUMIF($B$1475:$B$1485, F1474,$D$1475:$D$1485)</f>
        <v>175.7</v>
      </c>
    </row>
    <row r="1475" spans="1:11" ht="15" x14ac:dyDescent="0.2">
      <c r="A1475" s="856" t="s">
        <v>5633</v>
      </c>
      <c r="B1475" s="857" t="s">
        <v>4263</v>
      </c>
      <c r="C1475" s="858" t="s">
        <v>14</v>
      </c>
      <c r="D1475" s="859">
        <v>29.47</v>
      </c>
      <c r="E1475" s="1686" t="s">
        <v>6907</v>
      </c>
      <c r="F1475" s="1686" t="b">
        <f>EXACT(E1473,G1475)</f>
        <v>1</v>
      </c>
      <c r="G1475" s="1686">
        <f>SUM(G1470:G1474)</f>
        <v>175.7</v>
      </c>
    </row>
    <row r="1476" spans="1:11" x14ac:dyDescent="0.2">
      <c r="A1476" s="1671" t="s">
        <v>5634</v>
      </c>
      <c r="B1476" s="1672" t="s">
        <v>4259</v>
      </c>
      <c r="C1476" s="1673"/>
      <c r="D1476" s="1674"/>
    </row>
    <row r="1477" spans="1:11" x14ac:dyDescent="0.2">
      <c r="A1477" s="860" t="s">
        <v>5635</v>
      </c>
      <c r="B1477" s="861" t="s">
        <v>4263</v>
      </c>
      <c r="C1477" s="862" t="s">
        <v>14</v>
      </c>
      <c r="D1477" s="863">
        <v>29.47</v>
      </c>
    </row>
    <row r="1478" spans="1:11" x14ac:dyDescent="0.2">
      <c r="A1478" s="1671" t="s">
        <v>5636</v>
      </c>
      <c r="B1478" s="1672" t="s">
        <v>4313</v>
      </c>
      <c r="C1478" s="1673"/>
      <c r="D1478" s="1674"/>
    </row>
    <row r="1479" spans="1:11" x14ac:dyDescent="0.2">
      <c r="A1479" s="856" t="s">
        <v>5637</v>
      </c>
      <c r="B1479" s="857" t="s">
        <v>4263</v>
      </c>
      <c r="C1479" s="858" t="s">
        <v>14</v>
      </c>
      <c r="D1479" s="859">
        <v>29.47</v>
      </c>
    </row>
    <row r="1480" spans="1:11" x14ac:dyDescent="0.2">
      <c r="A1480" s="1671" t="s">
        <v>5638</v>
      </c>
      <c r="B1480" s="1672" t="s">
        <v>4946</v>
      </c>
      <c r="C1480" s="1673"/>
      <c r="D1480" s="1674"/>
    </row>
    <row r="1481" spans="1:11" x14ac:dyDescent="0.2">
      <c r="A1481" s="860" t="s">
        <v>5639</v>
      </c>
      <c r="B1481" s="861" t="s">
        <v>4263</v>
      </c>
      <c r="C1481" s="862" t="s">
        <v>14</v>
      </c>
      <c r="D1481" s="863">
        <v>29.47</v>
      </c>
    </row>
    <row r="1482" spans="1:11" x14ac:dyDescent="0.2">
      <c r="A1482" s="1671" t="s">
        <v>5640</v>
      </c>
      <c r="B1482" s="1672" t="s">
        <v>4952</v>
      </c>
      <c r="C1482" s="1673"/>
      <c r="D1482" s="1674"/>
    </row>
    <row r="1483" spans="1:11" x14ac:dyDescent="0.2">
      <c r="A1483" s="856" t="s">
        <v>5641</v>
      </c>
      <c r="B1483" s="857" t="s">
        <v>4263</v>
      </c>
      <c r="C1483" s="858" t="s">
        <v>14</v>
      </c>
      <c r="D1483" s="859">
        <v>29.47</v>
      </c>
    </row>
    <row r="1484" spans="1:11" x14ac:dyDescent="0.2">
      <c r="A1484" s="1671" t="s">
        <v>5642</v>
      </c>
      <c r="B1484" s="1672" t="s">
        <v>4958</v>
      </c>
      <c r="C1484" s="1673"/>
      <c r="D1484" s="1674"/>
    </row>
    <row r="1485" spans="1:11" x14ac:dyDescent="0.2">
      <c r="A1485" s="860" t="s">
        <v>5643</v>
      </c>
      <c r="B1485" s="861" t="s">
        <v>4263</v>
      </c>
      <c r="C1485" s="862" t="s">
        <v>14</v>
      </c>
      <c r="D1485" s="863">
        <v>28.35</v>
      </c>
    </row>
    <row r="1486" spans="1:11" x14ac:dyDescent="0.2">
      <c r="A1486" s="852" t="s">
        <v>734</v>
      </c>
      <c r="B1486" s="853" t="s">
        <v>4266</v>
      </c>
      <c r="C1486" s="854"/>
      <c r="D1486" s="855"/>
      <c r="E1486" s="1693">
        <f>SUM(D1487:D1498)</f>
        <v>274.62</v>
      </c>
      <c r="F1486" s="1681"/>
      <c r="G1486" s="1681"/>
      <c r="H1486" s="1696" t="s">
        <v>5604</v>
      </c>
      <c r="I1486" s="1681"/>
      <c r="J1486" s="1681"/>
      <c r="K1486" s="1681"/>
    </row>
    <row r="1487" spans="1:11" x14ac:dyDescent="0.2">
      <c r="A1487" s="1671" t="s">
        <v>5644</v>
      </c>
      <c r="B1487" s="1672" t="s">
        <v>4253</v>
      </c>
      <c r="C1487" s="1673"/>
      <c r="D1487" s="1674"/>
      <c r="F1487" s="1683" t="str">
        <f>B1488</f>
        <v>DRYWALL MONTANTE 48 mm - LA DE VIDRO, OSSO</v>
      </c>
      <c r="G1487" s="1679">
        <f>SUMIF($B$1488:$B$1498, F1487,$D$1488:$D$1498)</f>
        <v>274.62</v>
      </c>
    </row>
    <row r="1488" spans="1:11" ht="15" x14ac:dyDescent="0.2">
      <c r="A1488" s="856" t="s">
        <v>5645</v>
      </c>
      <c r="B1488" s="857" t="s">
        <v>4269</v>
      </c>
      <c r="C1488" s="858" t="s">
        <v>14</v>
      </c>
      <c r="D1488" s="859">
        <v>45.77</v>
      </c>
      <c r="E1488" s="1686" t="s">
        <v>6907</v>
      </c>
      <c r="F1488" s="1686" t="b">
        <f>EXACT(E1486,G1488)</f>
        <v>1</v>
      </c>
      <c r="G1488" s="1686">
        <f>SUM(G1483:G1487)</f>
        <v>274.62</v>
      </c>
    </row>
    <row r="1489" spans="1:11" x14ac:dyDescent="0.2">
      <c r="A1489" s="1671" t="s">
        <v>5646</v>
      </c>
      <c r="B1489" s="1672" t="s">
        <v>4259</v>
      </c>
      <c r="C1489" s="1673"/>
      <c r="D1489" s="1674"/>
    </row>
    <row r="1490" spans="1:11" x14ac:dyDescent="0.2">
      <c r="A1490" s="860" t="s">
        <v>5647</v>
      </c>
      <c r="B1490" s="861" t="s">
        <v>4269</v>
      </c>
      <c r="C1490" s="862" t="s">
        <v>14</v>
      </c>
      <c r="D1490" s="863">
        <v>45.77</v>
      </c>
    </row>
    <row r="1491" spans="1:11" x14ac:dyDescent="0.2">
      <c r="A1491" s="1671" t="s">
        <v>5648</v>
      </c>
      <c r="B1491" s="1672" t="s">
        <v>4313</v>
      </c>
      <c r="C1491" s="1673"/>
      <c r="D1491" s="1674"/>
    </row>
    <row r="1492" spans="1:11" x14ac:dyDescent="0.2">
      <c r="A1492" s="856" t="s">
        <v>5649</v>
      </c>
      <c r="B1492" s="857" t="s">
        <v>4269</v>
      </c>
      <c r="C1492" s="858" t="s">
        <v>14</v>
      </c>
      <c r="D1492" s="859">
        <v>45.77</v>
      </c>
    </row>
    <row r="1493" spans="1:11" x14ac:dyDescent="0.2">
      <c r="A1493" s="1671" t="s">
        <v>5650</v>
      </c>
      <c r="B1493" s="1672" t="s">
        <v>4946</v>
      </c>
      <c r="C1493" s="1673"/>
      <c r="D1493" s="1674"/>
    </row>
    <row r="1494" spans="1:11" x14ac:dyDescent="0.2">
      <c r="A1494" s="860" t="s">
        <v>5651</v>
      </c>
      <c r="B1494" s="861" t="s">
        <v>4269</v>
      </c>
      <c r="C1494" s="862" t="s">
        <v>14</v>
      </c>
      <c r="D1494" s="863">
        <v>45.77</v>
      </c>
    </row>
    <row r="1495" spans="1:11" x14ac:dyDescent="0.2">
      <c r="A1495" s="1671" t="s">
        <v>5652</v>
      </c>
      <c r="B1495" s="1672" t="s">
        <v>4952</v>
      </c>
      <c r="C1495" s="1673"/>
      <c r="D1495" s="1674"/>
    </row>
    <row r="1496" spans="1:11" x14ac:dyDescent="0.2">
      <c r="A1496" s="856" t="s">
        <v>5653</v>
      </c>
      <c r="B1496" s="857" t="s">
        <v>4269</v>
      </c>
      <c r="C1496" s="858" t="s">
        <v>14</v>
      </c>
      <c r="D1496" s="859">
        <v>45.77</v>
      </c>
    </row>
    <row r="1497" spans="1:11" x14ac:dyDescent="0.2">
      <c r="A1497" s="1671" t="s">
        <v>5654</v>
      </c>
      <c r="B1497" s="1672" t="s">
        <v>4958</v>
      </c>
      <c r="C1497" s="1673"/>
      <c r="D1497" s="1674"/>
    </row>
    <row r="1498" spans="1:11" x14ac:dyDescent="0.2">
      <c r="A1498" s="860" t="s">
        <v>5655</v>
      </c>
      <c r="B1498" s="861" t="s">
        <v>4269</v>
      </c>
      <c r="C1498" s="862" t="s">
        <v>14</v>
      </c>
      <c r="D1498" s="863">
        <v>45.77</v>
      </c>
    </row>
    <row r="1499" spans="1:11" x14ac:dyDescent="0.2">
      <c r="A1499" s="852" t="s">
        <v>1465</v>
      </c>
      <c r="B1499" s="853" t="s">
        <v>1156</v>
      </c>
      <c r="C1499" s="854"/>
      <c r="D1499" s="855"/>
      <c r="E1499" s="1693">
        <f>SUM(D1500:D1535)</f>
        <v>2117.5100000000002</v>
      </c>
      <c r="F1499" s="1681"/>
      <c r="G1499" s="1681"/>
      <c r="H1499" s="1696" t="s">
        <v>5604</v>
      </c>
      <c r="I1499" s="1681"/>
      <c r="J1499" s="1681"/>
      <c r="K1499" s="1681"/>
    </row>
    <row r="1500" spans="1:11" x14ac:dyDescent="0.2">
      <c r="A1500" s="1671" t="s">
        <v>5656</v>
      </c>
      <c r="B1500" s="1672" t="s">
        <v>4253</v>
      </c>
      <c r="C1500" s="1673"/>
      <c r="D1500" s="1674"/>
      <c r="F1500" s="1683" t="str">
        <f>B1501</f>
        <v>ENCUNHAMENTO</v>
      </c>
      <c r="G1500" s="1679">
        <f>SUMIF($B$1501:$B$1535, F1500,$D$1501:$D$1535)</f>
        <v>1578.8700000000001</v>
      </c>
    </row>
    <row r="1501" spans="1:11" x14ac:dyDescent="0.2">
      <c r="A1501" s="856" t="s">
        <v>5657</v>
      </c>
      <c r="B1501" s="857" t="s">
        <v>1155</v>
      </c>
      <c r="C1501" s="858" t="s">
        <v>3</v>
      </c>
      <c r="D1501" s="859">
        <v>263.29000000000002</v>
      </c>
      <c r="F1501" s="1683" t="str">
        <f>B1503</f>
        <v xml:space="preserve">VERGA E CONTRAVERGA JANELA </v>
      </c>
      <c r="G1501" s="1679">
        <f t="shared" ref="G1501:G1502" si="56">SUMIF($B$1501:$B$1535, F1501,$D$1501:$D$1535)</f>
        <v>225.14000000000004</v>
      </c>
    </row>
    <row r="1502" spans="1:11" x14ac:dyDescent="0.2">
      <c r="A1502" s="1675" t="s">
        <v>6677</v>
      </c>
      <c r="B1502" s="1676" t="s">
        <v>4715</v>
      </c>
      <c r="C1502" s="1677"/>
      <c r="D1502" s="1678"/>
      <c r="F1502" s="1683" t="str">
        <f>B1505</f>
        <v xml:space="preserve">VERGA PORTA </v>
      </c>
      <c r="G1502" s="1679">
        <f t="shared" si="56"/>
        <v>313.49999999999994</v>
      </c>
    </row>
    <row r="1503" spans="1:11" ht="15" x14ac:dyDescent="0.2">
      <c r="A1503" s="860" t="s">
        <v>6678</v>
      </c>
      <c r="B1503" s="861" t="s">
        <v>6383</v>
      </c>
      <c r="C1503" s="862" t="s">
        <v>3</v>
      </c>
      <c r="D1503" s="863">
        <v>40.19</v>
      </c>
      <c r="E1503" s="1686" t="s">
        <v>6907</v>
      </c>
      <c r="F1503" s="1686" t="b">
        <f>EXACT(E1499,G1503)</f>
        <v>1</v>
      </c>
      <c r="G1503" s="1686">
        <f>SUM(G1498:G1502)</f>
        <v>2117.5100000000002</v>
      </c>
    </row>
    <row r="1504" spans="1:11" x14ac:dyDescent="0.2">
      <c r="A1504" s="1675" t="s">
        <v>6679</v>
      </c>
      <c r="B1504" s="1676" t="s">
        <v>4703</v>
      </c>
      <c r="C1504" s="1677"/>
      <c r="D1504" s="1678"/>
    </row>
    <row r="1505" spans="1:4" x14ac:dyDescent="0.2">
      <c r="A1505" s="856" t="s">
        <v>6680</v>
      </c>
      <c r="B1505" s="857" t="s">
        <v>6380</v>
      </c>
      <c r="C1505" s="858" t="s">
        <v>3</v>
      </c>
      <c r="D1505" s="859">
        <v>50.24</v>
      </c>
    </row>
    <row r="1506" spans="1:4" x14ac:dyDescent="0.2">
      <c r="A1506" s="1671" t="s">
        <v>5658</v>
      </c>
      <c r="B1506" s="1672" t="s">
        <v>4259</v>
      </c>
      <c r="C1506" s="1673"/>
      <c r="D1506" s="1674"/>
    </row>
    <row r="1507" spans="1:4" x14ac:dyDescent="0.2">
      <c r="A1507" s="860" t="s">
        <v>5659</v>
      </c>
      <c r="B1507" s="861" t="s">
        <v>1155</v>
      </c>
      <c r="C1507" s="862" t="s">
        <v>3</v>
      </c>
      <c r="D1507" s="863">
        <v>263.29000000000002</v>
      </c>
    </row>
    <row r="1508" spans="1:4" x14ac:dyDescent="0.2">
      <c r="A1508" s="1675" t="s">
        <v>6681</v>
      </c>
      <c r="B1508" s="1676" t="s">
        <v>4715</v>
      </c>
      <c r="C1508" s="1677"/>
      <c r="D1508" s="1678"/>
    </row>
    <row r="1509" spans="1:4" x14ac:dyDescent="0.2">
      <c r="A1509" s="856" t="s">
        <v>6682</v>
      </c>
      <c r="B1509" s="857" t="s">
        <v>6383</v>
      </c>
      <c r="C1509" s="858" t="s">
        <v>3</v>
      </c>
      <c r="D1509" s="859">
        <v>36.99</v>
      </c>
    </row>
    <row r="1510" spans="1:4" x14ac:dyDescent="0.2">
      <c r="A1510" s="1675" t="s">
        <v>6683</v>
      </c>
      <c r="B1510" s="1676" t="s">
        <v>4703</v>
      </c>
      <c r="C1510" s="1677"/>
      <c r="D1510" s="1678"/>
    </row>
    <row r="1511" spans="1:4" x14ac:dyDescent="0.2">
      <c r="A1511" s="860" t="s">
        <v>6684</v>
      </c>
      <c r="B1511" s="861" t="s">
        <v>6380</v>
      </c>
      <c r="C1511" s="862" t="s">
        <v>3</v>
      </c>
      <c r="D1511" s="863">
        <v>52.64</v>
      </c>
    </row>
    <row r="1512" spans="1:4" x14ac:dyDescent="0.2">
      <c r="A1512" s="1671" t="s">
        <v>5660</v>
      </c>
      <c r="B1512" s="1672" t="s">
        <v>4313</v>
      </c>
      <c r="C1512" s="1673"/>
      <c r="D1512" s="1674"/>
    </row>
    <row r="1513" spans="1:4" x14ac:dyDescent="0.2">
      <c r="A1513" s="856" t="s">
        <v>5661</v>
      </c>
      <c r="B1513" s="857" t="s">
        <v>1155</v>
      </c>
      <c r="C1513" s="858" t="s">
        <v>3</v>
      </c>
      <c r="D1513" s="859">
        <v>263.29000000000002</v>
      </c>
    </row>
    <row r="1514" spans="1:4" x14ac:dyDescent="0.2">
      <c r="A1514" s="1675" t="s">
        <v>6685</v>
      </c>
      <c r="B1514" s="1676" t="s">
        <v>4715</v>
      </c>
      <c r="C1514" s="1677"/>
      <c r="D1514" s="1678"/>
    </row>
    <row r="1515" spans="1:4" x14ac:dyDescent="0.2">
      <c r="A1515" s="860" t="s">
        <v>6686</v>
      </c>
      <c r="B1515" s="861" t="s">
        <v>6383</v>
      </c>
      <c r="C1515" s="862" t="s">
        <v>3</v>
      </c>
      <c r="D1515" s="863">
        <v>36.99</v>
      </c>
    </row>
    <row r="1516" spans="1:4" x14ac:dyDescent="0.2">
      <c r="A1516" s="1675" t="s">
        <v>6687</v>
      </c>
      <c r="B1516" s="1676" t="s">
        <v>4703</v>
      </c>
      <c r="C1516" s="1677"/>
      <c r="D1516" s="1678"/>
    </row>
    <row r="1517" spans="1:4" x14ac:dyDescent="0.2">
      <c r="A1517" s="856" t="s">
        <v>6688</v>
      </c>
      <c r="B1517" s="857" t="s">
        <v>6380</v>
      </c>
      <c r="C1517" s="858" t="s">
        <v>3</v>
      </c>
      <c r="D1517" s="859">
        <v>52.64</v>
      </c>
    </row>
    <row r="1518" spans="1:4" x14ac:dyDescent="0.2">
      <c r="A1518" s="1671" t="s">
        <v>5662</v>
      </c>
      <c r="B1518" s="1672" t="s">
        <v>4946</v>
      </c>
      <c r="C1518" s="1673"/>
      <c r="D1518" s="1674"/>
    </row>
    <row r="1519" spans="1:4" x14ac:dyDescent="0.2">
      <c r="A1519" s="860" t="s">
        <v>5663</v>
      </c>
      <c r="B1519" s="861" t="s">
        <v>1155</v>
      </c>
      <c r="C1519" s="862" t="s">
        <v>3</v>
      </c>
      <c r="D1519" s="863">
        <v>263.29000000000002</v>
      </c>
    </row>
    <row r="1520" spans="1:4" x14ac:dyDescent="0.2">
      <c r="A1520" s="1675" t="s">
        <v>6689</v>
      </c>
      <c r="B1520" s="1676" t="s">
        <v>4715</v>
      </c>
      <c r="C1520" s="1677"/>
      <c r="D1520" s="1678"/>
    </row>
    <row r="1521" spans="1:11" x14ac:dyDescent="0.2">
      <c r="A1521" s="856" t="s">
        <v>6690</v>
      </c>
      <c r="B1521" s="857" t="s">
        <v>6383</v>
      </c>
      <c r="C1521" s="858" t="s">
        <v>3</v>
      </c>
      <c r="D1521" s="859">
        <v>36.99</v>
      </c>
    </row>
    <row r="1522" spans="1:11" x14ac:dyDescent="0.2">
      <c r="A1522" s="1675" t="s">
        <v>6691</v>
      </c>
      <c r="B1522" s="1676" t="s">
        <v>4703</v>
      </c>
      <c r="C1522" s="1677"/>
      <c r="D1522" s="1678"/>
    </row>
    <row r="1523" spans="1:11" x14ac:dyDescent="0.2">
      <c r="A1523" s="860" t="s">
        <v>6692</v>
      </c>
      <c r="B1523" s="861" t="s">
        <v>6380</v>
      </c>
      <c r="C1523" s="862" t="s">
        <v>3</v>
      </c>
      <c r="D1523" s="863">
        <v>52.64</v>
      </c>
    </row>
    <row r="1524" spans="1:11" x14ac:dyDescent="0.2">
      <c r="A1524" s="1671" t="s">
        <v>5664</v>
      </c>
      <c r="B1524" s="1672" t="s">
        <v>4952</v>
      </c>
      <c r="C1524" s="1673"/>
      <c r="D1524" s="1674"/>
    </row>
    <row r="1525" spans="1:11" x14ac:dyDescent="0.2">
      <c r="A1525" s="856" t="s">
        <v>5665</v>
      </c>
      <c r="B1525" s="857" t="s">
        <v>1155</v>
      </c>
      <c r="C1525" s="858" t="s">
        <v>3</v>
      </c>
      <c r="D1525" s="859">
        <v>263.29000000000002</v>
      </c>
    </row>
    <row r="1526" spans="1:11" x14ac:dyDescent="0.2">
      <c r="A1526" s="1675" t="s">
        <v>6693</v>
      </c>
      <c r="B1526" s="1676" t="s">
        <v>4715</v>
      </c>
      <c r="C1526" s="1677"/>
      <c r="D1526" s="1678"/>
    </row>
    <row r="1527" spans="1:11" x14ac:dyDescent="0.2">
      <c r="A1527" s="860" t="s">
        <v>6694</v>
      </c>
      <c r="B1527" s="861" t="s">
        <v>6383</v>
      </c>
      <c r="C1527" s="862" t="s">
        <v>3</v>
      </c>
      <c r="D1527" s="863">
        <v>36.99</v>
      </c>
    </row>
    <row r="1528" spans="1:11" x14ac:dyDescent="0.2">
      <c r="A1528" s="1675" t="s">
        <v>6695</v>
      </c>
      <c r="B1528" s="1676" t="s">
        <v>4703</v>
      </c>
      <c r="C1528" s="1677"/>
      <c r="D1528" s="1678"/>
    </row>
    <row r="1529" spans="1:11" x14ac:dyDescent="0.2">
      <c r="A1529" s="856" t="s">
        <v>6696</v>
      </c>
      <c r="B1529" s="857" t="s">
        <v>6380</v>
      </c>
      <c r="C1529" s="858" t="s">
        <v>3</v>
      </c>
      <c r="D1529" s="859">
        <v>52.64</v>
      </c>
    </row>
    <row r="1530" spans="1:11" x14ac:dyDescent="0.2">
      <c r="A1530" s="1671" t="s">
        <v>5666</v>
      </c>
      <c r="B1530" s="1672" t="s">
        <v>4958</v>
      </c>
      <c r="C1530" s="1673"/>
      <c r="D1530" s="1674"/>
    </row>
    <row r="1531" spans="1:11" x14ac:dyDescent="0.2">
      <c r="A1531" s="860" t="s">
        <v>5667</v>
      </c>
      <c r="B1531" s="861" t="s">
        <v>1155</v>
      </c>
      <c r="C1531" s="862" t="s">
        <v>3</v>
      </c>
      <c r="D1531" s="863">
        <v>262.42</v>
      </c>
    </row>
    <row r="1532" spans="1:11" x14ac:dyDescent="0.2">
      <c r="A1532" s="1675" t="s">
        <v>6697</v>
      </c>
      <c r="B1532" s="1676" t="s">
        <v>4715</v>
      </c>
      <c r="C1532" s="1677"/>
      <c r="D1532" s="1678"/>
    </row>
    <row r="1533" spans="1:11" x14ac:dyDescent="0.2">
      <c r="A1533" s="856" t="s">
        <v>6698</v>
      </c>
      <c r="B1533" s="857" t="s">
        <v>6383</v>
      </c>
      <c r="C1533" s="858" t="s">
        <v>3</v>
      </c>
      <c r="D1533" s="859">
        <v>36.99</v>
      </c>
    </row>
    <row r="1534" spans="1:11" x14ac:dyDescent="0.2">
      <c r="A1534" s="1675" t="s">
        <v>6699</v>
      </c>
      <c r="B1534" s="1676" t="s">
        <v>4703</v>
      </c>
      <c r="C1534" s="1677"/>
      <c r="D1534" s="1678"/>
    </row>
    <row r="1535" spans="1:11" x14ac:dyDescent="0.2">
      <c r="A1535" s="860" t="s">
        <v>6700</v>
      </c>
      <c r="B1535" s="861" t="s">
        <v>6380</v>
      </c>
      <c r="C1535" s="862" t="s">
        <v>3</v>
      </c>
      <c r="D1535" s="863">
        <v>52.7</v>
      </c>
    </row>
    <row r="1536" spans="1:11" x14ac:dyDescent="0.2">
      <c r="A1536" s="852" t="s">
        <v>1467</v>
      </c>
      <c r="B1536" s="853" t="s">
        <v>4279</v>
      </c>
      <c r="C1536" s="854"/>
      <c r="D1536" s="855"/>
      <c r="E1536" s="1693">
        <f>SUM(D1537:D1562)</f>
        <v>3384.7699999999995</v>
      </c>
      <c r="F1536" s="1681"/>
      <c r="G1536" s="1681"/>
      <c r="H1536" s="1696" t="s">
        <v>5604</v>
      </c>
      <c r="I1536" s="1681"/>
      <c r="J1536" s="1681"/>
      <c r="K1536" s="1681"/>
    </row>
    <row r="1537" spans="1:7" x14ac:dyDescent="0.2">
      <c r="A1537" s="1671" t="s">
        <v>5668</v>
      </c>
      <c r="B1537" s="1672" t="s">
        <v>4253</v>
      </c>
      <c r="C1537" s="1673"/>
      <c r="D1537" s="1674"/>
      <c r="F1537" s="1683" t="s">
        <v>4282</v>
      </c>
      <c r="G1537" s="1679">
        <f>SUMIF($B$1538:$B$1562, F1537,$D$1538:$D$1562)</f>
        <v>175.7</v>
      </c>
    </row>
    <row r="1538" spans="1:7" x14ac:dyDescent="0.2">
      <c r="A1538" s="856" t="s">
        <v>5669</v>
      </c>
      <c r="B1538" s="857" t="s">
        <v>4282</v>
      </c>
      <c r="C1538" s="858" t="s">
        <v>14</v>
      </c>
      <c r="D1538" s="859">
        <v>29.47</v>
      </c>
      <c r="F1538" s="1683" t="s">
        <v>4284</v>
      </c>
      <c r="G1538" s="1679">
        <f t="shared" ref="G1538:G1539" si="57">SUMIF($B$1538:$B$1562, F1538,$D$1538:$D$1562)</f>
        <v>3178.4700000000007</v>
      </c>
    </row>
    <row r="1539" spans="1:7" x14ac:dyDescent="0.2">
      <c r="A1539" s="860" t="s">
        <v>5670</v>
      </c>
      <c r="B1539" s="861" t="s">
        <v>4284</v>
      </c>
      <c r="C1539" s="862" t="s">
        <v>14</v>
      </c>
      <c r="D1539" s="863">
        <v>525.49</v>
      </c>
      <c r="F1539" s="1683" t="s">
        <v>4289</v>
      </c>
      <c r="G1539" s="1679">
        <f t="shared" si="57"/>
        <v>30.6</v>
      </c>
    </row>
    <row r="1540" spans="1:7" ht="15" x14ac:dyDescent="0.2">
      <c r="A1540" s="856" t="s">
        <v>5671</v>
      </c>
      <c r="B1540" s="857" t="s">
        <v>4289</v>
      </c>
      <c r="C1540" s="858" t="s">
        <v>14</v>
      </c>
      <c r="D1540" s="859">
        <v>5.0999999999999996</v>
      </c>
      <c r="E1540" s="1686" t="s">
        <v>6907</v>
      </c>
      <c r="F1540" s="1686" t="b">
        <f>EXACT(E1536,G1540)</f>
        <v>1</v>
      </c>
      <c r="G1540" s="1686">
        <f>SUM(G1535:G1539)</f>
        <v>3384.7700000000004</v>
      </c>
    </row>
    <row r="1541" spans="1:7" x14ac:dyDescent="0.2">
      <c r="A1541" s="1671" t="s">
        <v>5672</v>
      </c>
      <c r="B1541" s="1672" t="s">
        <v>4259</v>
      </c>
      <c r="C1541" s="1673"/>
      <c r="D1541" s="1674"/>
    </row>
    <row r="1542" spans="1:7" x14ac:dyDescent="0.2">
      <c r="A1542" s="860" t="s">
        <v>5673</v>
      </c>
      <c r="B1542" s="861" t="s">
        <v>4282</v>
      </c>
      <c r="C1542" s="862" t="s">
        <v>14</v>
      </c>
      <c r="D1542" s="863">
        <v>29.47</v>
      </c>
    </row>
    <row r="1543" spans="1:7" x14ac:dyDescent="0.2">
      <c r="A1543" s="856" t="s">
        <v>5674</v>
      </c>
      <c r="B1543" s="857" t="s">
        <v>4284</v>
      </c>
      <c r="C1543" s="858" t="s">
        <v>14</v>
      </c>
      <c r="D1543" s="859">
        <v>526.62</v>
      </c>
    </row>
    <row r="1544" spans="1:7" x14ac:dyDescent="0.2">
      <c r="A1544" s="860" t="s">
        <v>5675</v>
      </c>
      <c r="B1544" s="861" t="s">
        <v>4289</v>
      </c>
      <c r="C1544" s="862" t="s">
        <v>14</v>
      </c>
      <c r="D1544" s="863">
        <v>5.0999999999999996</v>
      </c>
    </row>
    <row r="1545" spans="1:7" x14ac:dyDescent="0.2">
      <c r="A1545" s="1671" t="s">
        <v>5676</v>
      </c>
      <c r="B1545" s="1672" t="s">
        <v>4313</v>
      </c>
      <c r="C1545" s="1673"/>
      <c r="D1545" s="1674"/>
    </row>
    <row r="1546" spans="1:7" x14ac:dyDescent="0.2">
      <c r="A1546" s="856" t="s">
        <v>5677</v>
      </c>
      <c r="B1546" s="857" t="s">
        <v>4282</v>
      </c>
      <c r="C1546" s="858" t="s">
        <v>14</v>
      </c>
      <c r="D1546" s="859">
        <v>29.47</v>
      </c>
    </row>
    <row r="1547" spans="1:7" x14ac:dyDescent="0.2">
      <c r="A1547" s="860" t="s">
        <v>5678</v>
      </c>
      <c r="B1547" s="861" t="s">
        <v>4284</v>
      </c>
      <c r="C1547" s="862" t="s">
        <v>14</v>
      </c>
      <c r="D1547" s="863">
        <v>523.84</v>
      </c>
    </row>
    <row r="1548" spans="1:7" x14ac:dyDescent="0.2">
      <c r="A1548" s="856" t="s">
        <v>5679</v>
      </c>
      <c r="B1548" s="857" t="s">
        <v>4289</v>
      </c>
      <c r="C1548" s="858" t="s">
        <v>14</v>
      </c>
      <c r="D1548" s="859">
        <v>5.0999999999999996</v>
      </c>
    </row>
    <row r="1549" spans="1:7" x14ac:dyDescent="0.2">
      <c r="A1549" s="1671" t="s">
        <v>5680</v>
      </c>
      <c r="B1549" s="1672" t="s">
        <v>4946</v>
      </c>
      <c r="C1549" s="1673"/>
      <c r="D1549" s="1674"/>
    </row>
    <row r="1550" spans="1:7" x14ac:dyDescent="0.2">
      <c r="A1550" s="860" t="s">
        <v>5681</v>
      </c>
      <c r="B1550" s="861" t="s">
        <v>4282</v>
      </c>
      <c r="C1550" s="862" t="s">
        <v>14</v>
      </c>
      <c r="D1550" s="863">
        <v>29.47</v>
      </c>
    </row>
    <row r="1551" spans="1:7" x14ac:dyDescent="0.2">
      <c r="A1551" s="856" t="s">
        <v>5682</v>
      </c>
      <c r="B1551" s="857" t="s">
        <v>4284</v>
      </c>
      <c r="C1551" s="858" t="s">
        <v>14</v>
      </c>
      <c r="D1551" s="859">
        <v>523.84</v>
      </c>
    </row>
    <row r="1552" spans="1:7" x14ac:dyDescent="0.2">
      <c r="A1552" s="860" t="s">
        <v>5683</v>
      </c>
      <c r="B1552" s="861" t="s">
        <v>4289</v>
      </c>
      <c r="C1552" s="862" t="s">
        <v>14</v>
      </c>
      <c r="D1552" s="863">
        <v>5.0999999999999996</v>
      </c>
    </row>
    <row r="1553" spans="1:11" x14ac:dyDescent="0.2">
      <c r="A1553" s="1671" t="s">
        <v>5684</v>
      </c>
      <c r="B1553" s="1672" t="s">
        <v>4952</v>
      </c>
      <c r="C1553" s="1673"/>
      <c r="D1553" s="1674"/>
    </row>
    <row r="1554" spans="1:11" x14ac:dyDescent="0.2">
      <c r="A1554" s="856" t="s">
        <v>5685</v>
      </c>
      <c r="B1554" s="857" t="s">
        <v>4282</v>
      </c>
      <c r="C1554" s="858" t="s">
        <v>14</v>
      </c>
      <c r="D1554" s="859">
        <v>29.47</v>
      </c>
    </row>
    <row r="1555" spans="1:11" x14ac:dyDescent="0.2">
      <c r="A1555" s="860" t="s">
        <v>5686</v>
      </c>
      <c r="B1555" s="861" t="s">
        <v>4284</v>
      </c>
      <c r="C1555" s="862" t="s">
        <v>14</v>
      </c>
      <c r="D1555" s="863">
        <v>523.83000000000004</v>
      </c>
    </row>
    <row r="1556" spans="1:11" x14ac:dyDescent="0.2">
      <c r="A1556" s="856" t="s">
        <v>5687</v>
      </c>
      <c r="B1556" s="857" t="s">
        <v>4289</v>
      </c>
      <c r="C1556" s="858" t="s">
        <v>14</v>
      </c>
      <c r="D1556" s="859">
        <v>5.0999999999999996</v>
      </c>
    </row>
    <row r="1557" spans="1:11" x14ac:dyDescent="0.2">
      <c r="A1557" s="1671" t="s">
        <v>5688</v>
      </c>
      <c r="B1557" s="1672" t="s">
        <v>4958</v>
      </c>
      <c r="C1557" s="1673"/>
      <c r="D1557" s="1674"/>
    </row>
    <row r="1558" spans="1:11" x14ac:dyDescent="0.2">
      <c r="A1558" s="860" t="s">
        <v>5689</v>
      </c>
      <c r="B1558" s="861" t="s">
        <v>4282</v>
      </c>
      <c r="C1558" s="862" t="s">
        <v>14</v>
      </c>
      <c r="D1558" s="863">
        <v>28.35</v>
      </c>
    </row>
    <row r="1559" spans="1:11" x14ac:dyDescent="0.2">
      <c r="A1559" s="856" t="s">
        <v>5690</v>
      </c>
      <c r="B1559" s="857" t="s">
        <v>4284</v>
      </c>
      <c r="C1559" s="858" t="s">
        <v>14</v>
      </c>
      <c r="D1559" s="859">
        <v>527.34</v>
      </c>
    </row>
    <row r="1560" spans="1:11" x14ac:dyDescent="0.2">
      <c r="A1560" s="860" t="s">
        <v>5691</v>
      </c>
      <c r="B1560" s="861" t="s">
        <v>4289</v>
      </c>
      <c r="C1560" s="862" t="s">
        <v>14</v>
      </c>
      <c r="D1560" s="863">
        <v>5.0999999999999996</v>
      </c>
    </row>
    <row r="1561" spans="1:11" x14ac:dyDescent="0.2">
      <c r="A1561" s="1671" t="s">
        <v>5692</v>
      </c>
      <c r="B1561" s="1672" t="s">
        <v>5630</v>
      </c>
      <c r="C1561" s="1673"/>
      <c r="D1561" s="1674"/>
    </row>
    <row r="1562" spans="1:11" x14ac:dyDescent="0.2">
      <c r="A1562" s="856" t="s">
        <v>5693</v>
      </c>
      <c r="B1562" s="857" t="s">
        <v>4284</v>
      </c>
      <c r="C1562" s="858" t="s">
        <v>14</v>
      </c>
      <c r="D1562" s="859">
        <v>27.51</v>
      </c>
    </row>
    <row r="1563" spans="1:11" x14ac:dyDescent="0.2">
      <c r="A1563" s="852" t="s">
        <v>1469</v>
      </c>
      <c r="B1563" s="853" t="s">
        <v>423</v>
      </c>
      <c r="C1563" s="854"/>
      <c r="D1563" s="855"/>
      <c r="E1563" s="1693">
        <f>SUM(D1564:D1578)</f>
        <v>980.75</v>
      </c>
      <c r="F1563" s="1681"/>
      <c r="G1563" s="1681"/>
      <c r="H1563" s="1696" t="s">
        <v>5604</v>
      </c>
      <c r="I1563" s="1681"/>
      <c r="J1563" s="1681"/>
      <c r="K1563" s="1681"/>
    </row>
    <row r="1564" spans="1:11" x14ac:dyDescent="0.2">
      <c r="A1564" s="1671" t="s">
        <v>5694</v>
      </c>
      <c r="B1564" s="1672" t="s">
        <v>4253</v>
      </c>
      <c r="C1564" s="1673"/>
      <c r="D1564" s="1674"/>
      <c r="F1564" s="1683" t="str">
        <f>B1577</f>
        <v>PROTEÇAO MECANICA</v>
      </c>
      <c r="G1564" s="1679">
        <f>SUMIF($B$1565:$B$1578, F1564,$D$1565:$D$1578)</f>
        <v>21.88</v>
      </c>
    </row>
    <row r="1565" spans="1:11" x14ac:dyDescent="0.2">
      <c r="A1565" s="860" t="s">
        <v>5695</v>
      </c>
      <c r="B1565" s="861" t="s">
        <v>1151</v>
      </c>
      <c r="C1565" s="862" t="s">
        <v>14</v>
      </c>
      <c r="D1565" s="863">
        <v>95.61</v>
      </c>
      <c r="F1565" s="1683" t="str">
        <f>B1578</f>
        <v>REGULARIZAÇAO</v>
      </c>
      <c r="G1565" s="1679">
        <f>SUMIF($B$1565:$B$1578, F1565,$D$1565:$D$1578)</f>
        <v>958.86999999999989</v>
      </c>
    </row>
    <row r="1566" spans="1:11" ht="15" x14ac:dyDescent="0.2">
      <c r="A1566" s="1671" t="s">
        <v>5696</v>
      </c>
      <c r="B1566" s="1672" t="s">
        <v>4259</v>
      </c>
      <c r="C1566" s="1673"/>
      <c r="D1566" s="1674"/>
      <c r="E1566" s="1686" t="s">
        <v>6907</v>
      </c>
      <c r="F1566" s="1686" t="b">
        <f>EXACT(E1563,G1566)</f>
        <v>1</v>
      </c>
      <c r="G1566" s="1686">
        <f>SUM(G1561:G1565)</f>
        <v>980.74999999999989</v>
      </c>
    </row>
    <row r="1567" spans="1:11" x14ac:dyDescent="0.2">
      <c r="A1567" s="856" t="s">
        <v>5697</v>
      </c>
      <c r="B1567" s="857" t="s">
        <v>1151</v>
      </c>
      <c r="C1567" s="858" t="s">
        <v>14</v>
      </c>
      <c r="D1567" s="859">
        <v>95.61</v>
      </c>
    </row>
    <row r="1568" spans="1:11" x14ac:dyDescent="0.2">
      <c r="A1568" s="1671" t="s">
        <v>5698</v>
      </c>
      <c r="B1568" s="1672" t="s">
        <v>4313</v>
      </c>
      <c r="C1568" s="1673"/>
      <c r="D1568" s="1674"/>
    </row>
    <row r="1569" spans="1:11" x14ac:dyDescent="0.2">
      <c r="A1569" s="860" t="s">
        <v>5699</v>
      </c>
      <c r="B1569" s="861" t="s">
        <v>1151</v>
      </c>
      <c r="C1569" s="862" t="s">
        <v>14</v>
      </c>
      <c r="D1569" s="863">
        <v>95.61</v>
      </c>
    </row>
    <row r="1570" spans="1:11" x14ac:dyDescent="0.2">
      <c r="A1570" s="1671" t="s">
        <v>5700</v>
      </c>
      <c r="B1570" s="1672" t="s">
        <v>4946</v>
      </c>
      <c r="C1570" s="1673"/>
      <c r="D1570" s="1674"/>
    </row>
    <row r="1571" spans="1:11" x14ac:dyDescent="0.2">
      <c r="A1571" s="856" t="s">
        <v>5701</v>
      </c>
      <c r="B1571" s="857" t="s">
        <v>1151</v>
      </c>
      <c r="C1571" s="858" t="s">
        <v>14</v>
      </c>
      <c r="D1571" s="859">
        <v>95.61</v>
      </c>
    </row>
    <row r="1572" spans="1:11" x14ac:dyDescent="0.2">
      <c r="A1572" s="1671" t="s">
        <v>5702</v>
      </c>
      <c r="B1572" s="1672" t="s">
        <v>4952</v>
      </c>
      <c r="C1572" s="1673"/>
      <c r="D1572" s="1674"/>
    </row>
    <row r="1573" spans="1:11" x14ac:dyDescent="0.2">
      <c r="A1573" s="860" t="s">
        <v>5703</v>
      </c>
      <c r="B1573" s="861" t="s">
        <v>1151</v>
      </c>
      <c r="C1573" s="862" t="s">
        <v>14</v>
      </c>
      <c r="D1573" s="863">
        <v>95.61</v>
      </c>
    </row>
    <row r="1574" spans="1:11" x14ac:dyDescent="0.2">
      <c r="A1574" s="1671" t="s">
        <v>5704</v>
      </c>
      <c r="B1574" s="1672" t="s">
        <v>4958</v>
      </c>
      <c r="C1574" s="1673"/>
      <c r="D1574" s="1674"/>
    </row>
    <row r="1575" spans="1:11" x14ac:dyDescent="0.2">
      <c r="A1575" s="856" t="s">
        <v>5705</v>
      </c>
      <c r="B1575" s="857" t="s">
        <v>1151</v>
      </c>
      <c r="C1575" s="858" t="s">
        <v>14</v>
      </c>
      <c r="D1575" s="859">
        <v>95.61</v>
      </c>
    </row>
    <row r="1576" spans="1:11" x14ac:dyDescent="0.2">
      <c r="A1576" s="1671" t="s">
        <v>5706</v>
      </c>
      <c r="B1576" s="1672" t="s">
        <v>5630</v>
      </c>
      <c r="C1576" s="1673"/>
      <c r="D1576" s="1674"/>
    </row>
    <row r="1577" spans="1:11" x14ac:dyDescent="0.2">
      <c r="A1577" s="860" t="s">
        <v>5707</v>
      </c>
      <c r="B1577" s="861" t="s">
        <v>1152</v>
      </c>
      <c r="C1577" s="862" t="s">
        <v>14</v>
      </c>
      <c r="D1577" s="863">
        <v>21.88</v>
      </c>
    </row>
    <row r="1578" spans="1:11" x14ac:dyDescent="0.2">
      <c r="A1578" s="856" t="s">
        <v>5708</v>
      </c>
      <c r="B1578" s="857" t="s">
        <v>1151</v>
      </c>
      <c r="C1578" s="858" t="s">
        <v>14</v>
      </c>
      <c r="D1578" s="859">
        <v>385.21</v>
      </c>
    </row>
    <row r="1579" spans="1:11" x14ac:dyDescent="0.2">
      <c r="A1579" s="852" t="s">
        <v>1471</v>
      </c>
      <c r="B1579" s="853" t="s">
        <v>1150</v>
      </c>
      <c r="C1579" s="854"/>
      <c r="D1579" s="855"/>
      <c r="E1579" s="1693">
        <f>SUM(D1580:D1630)</f>
        <v>1406.7299999999998</v>
      </c>
      <c r="F1579" s="1681"/>
      <c r="G1579" s="1681"/>
      <c r="H1579" s="1696" t="s">
        <v>5604</v>
      </c>
      <c r="I1579" s="1681"/>
      <c r="J1579" s="1681"/>
      <c r="K1579" s="1681"/>
    </row>
    <row r="1580" spans="1:11" x14ac:dyDescent="0.2">
      <c r="A1580" s="1671" t="s">
        <v>5709</v>
      </c>
      <c r="B1580" s="1672" t="s">
        <v>4253</v>
      </c>
      <c r="C1580" s="1673"/>
      <c r="D1580" s="1674"/>
      <c r="F1580" s="1683" t="s">
        <v>4324</v>
      </c>
      <c r="G1580" s="1679">
        <f>SUMIF($B$1581:$B$1630, F1580,$D$1581:$D$1630)</f>
        <v>113.93999999999998</v>
      </c>
    </row>
    <row r="1581" spans="1:11" x14ac:dyDescent="0.2">
      <c r="A1581" s="860" t="s">
        <v>5710</v>
      </c>
      <c r="B1581" s="861" t="s">
        <v>4324</v>
      </c>
      <c r="C1581" s="862" t="s">
        <v>14</v>
      </c>
      <c r="D1581" s="863">
        <v>18.989999999999998</v>
      </c>
      <c r="F1581" s="1683" t="s">
        <v>4317</v>
      </c>
      <c r="G1581" s="1679">
        <f t="shared" ref="G1581:G1588" si="58">SUMIF($B$1581:$B$1630, F1581,$D$1581:$D$1630)</f>
        <v>48.360000000000007</v>
      </c>
    </row>
    <row r="1582" spans="1:11" x14ac:dyDescent="0.2">
      <c r="A1582" s="856" t="s">
        <v>5711</v>
      </c>
      <c r="B1582" s="857" t="s">
        <v>4317</v>
      </c>
      <c r="C1582" s="858" t="s">
        <v>14</v>
      </c>
      <c r="D1582" s="859">
        <v>8.06</v>
      </c>
      <c r="F1582" s="1683" t="s">
        <v>4327</v>
      </c>
      <c r="G1582" s="1679">
        <f t="shared" si="58"/>
        <v>223.5</v>
      </c>
    </row>
    <row r="1583" spans="1:11" x14ac:dyDescent="0.2">
      <c r="A1583" s="860" t="s">
        <v>5712</v>
      </c>
      <c r="B1583" s="861" t="s">
        <v>4327</v>
      </c>
      <c r="C1583" s="862" t="s">
        <v>14</v>
      </c>
      <c r="D1583" s="863">
        <v>37.25</v>
      </c>
      <c r="F1583" s="1683" t="s">
        <v>1149</v>
      </c>
      <c r="G1583" s="1679">
        <f t="shared" si="58"/>
        <v>193.44000000000003</v>
      </c>
    </row>
    <row r="1584" spans="1:11" x14ac:dyDescent="0.2">
      <c r="A1584" s="856" t="s">
        <v>5713</v>
      </c>
      <c r="B1584" s="857" t="s">
        <v>1149</v>
      </c>
      <c r="C1584" s="858" t="s">
        <v>14</v>
      </c>
      <c r="D1584" s="859">
        <v>32.24</v>
      </c>
      <c r="F1584" s="1683" t="s">
        <v>4331</v>
      </c>
      <c r="G1584" s="1679">
        <f t="shared" si="58"/>
        <v>107.58000000000001</v>
      </c>
    </row>
    <row r="1585" spans="1:7" x14ac:dyDescent="0.2">
      <c r="A1585" s="860" t="s">
        <v>5714</v>
      </c>
      <c r="B1585" s="861" t="s">
        <v>4331</v>
      </c>
      <c r="C1585" s="862" t="s">
        <v>14</v>
      </c>
      <c r="D1585" s="863">
        <v>17.93</v>
      </c>
      <c r="F1585" s="1683" t="s">
        <v>1148</v>
      </c>
      <c r="G1585" s="1679">
        <f t="shared" si="58"/>
        <v>45.81</v>
      </c>
    </row>
    <row r="1586" spans="1:7" x14ac:dyDescent="0.2">
      <c r="A1586" s="856" t="s">
        <v>5715</v>
      </c>
      <c r="B1586" s="857" t="s">
        <v>1148</v>
      </c>
      <c r="C1586" s="858" t="s">
        <v>14</v>
      </c>
      <c r="D1586" s="859">
        <v>7.64</v>
      </c>
      <c r="F1586" s="1683" t="s">
        <v>1143</v>
      </c>
      <c r="G1586" s="1679">
        <f t="shared" si="58"/>
        <v>242.04000000000002</v>
      </c>
    </row>
    <row r="1587" spans="1:7" x14ac:dyDescent="0.2">
      <c r="A1587" s="860" t="s">
        <v>5716</v>
      </c>
      <c r="B1587" s="861" t="s">
        <v>1143</v>
      </c>
      <c r="C1587" s="862" t="s">
        <v>14</v>
      </c>
      <c r="D1587" s="863">
        <v>40.340000000000003</v>
      </c>
      <c r="F1587" s="1683" t="s">
        <v>5069</v>
      </c>
      <c r="G1587" s="1679">
        <f t="shared" si="58"/>
        <v>21.88</v>
      </c>
    </row>
    <row r="1588" spans="1:7" x14ac:dyDescent="0.2">
      <c r="A1588" s="1671" t="s">
        <v>5717</v>
      </c>
      <c r="B1588" s="1672" t="s">
        <v>4259</v>
      </c>
      <c r="C1588" s="1673"/>
      <c r="D1588" s="1674"/>
      <c r="F1588" s="1683" t="s">
        <v>4345</v>
      </c>
      <c r="G1588" s="1679">
        <f t="shared" si="58"/>
        <v>410.18</v>
      </c>
    </row>
    <row r="1589" spans="1:7" ht="15" x14ac:dyDescent="0.2">
      <c r="A1589" s="856" t="s">
        <v>5718</v>
      </c>
      <c r="B1589" s="857" t="s">
        <v>4324</v>
      </c>
      <c r="C1589" s="858" t="s">
        <v>14</v>
      </c>
      <c r="D1589" s="859">
        <v>18.989999999999998</v>
      </c>
      <c r="E1589" s="1686" t="s">
        <v>6907</v>
      </c>
      <c r="F1589" s="1686" t="b">
        <f>EXACT(E1579,G1589)</f>
        <v>1</v>
      </c>
      <c r="G1589" s="1686">
        <f>SUM(G1580:G1588)</f>
        <v>1406.73</v>
      </c>
    </row>
    <row r="1590" spans="1:7" x14ac:dyDescent="0.2">
      <c r="A1590" s="860" t="s">
        <v>5719</v>
      </c>
      <c r="B1590" s="861" t="s">
        <v>4317</v>
      </c>
      <c r="C1590" s="862" t="s">
        <v>14</v>
      </c>
      <c r="D1590" s="863">
        <v>8.06</v>
      </c>
    </row>
    <row r="1591" spans="1:7" x14ac:dyDescent="0.2">
      <c r="A1591" s="856" t="s">
        <v>5720</v>
      </c>
      <c r="B1591" s="857" t="s">
        <v>4327</v>
      </c>
      <c r="C1591" s="858" t="s">
        <v>14</v>
      </c>
      <c r="D1591" s="859">
        <v>37.25</v>
      </c>
    </row>
    <row r="1592" spans="1:7" x14ac:dyDescent="0.2">
      <c r="A1592" s="860" t="s">
        <v>5721</v>
      </c>
      <c r="B1592" s="861" t="s">
        <v>1149</v>
      </c>
      <c r="C1592" s="862" t="s">
        <v>14</v>
      </c>
      <c r="D1592" s="863">
        <v>32.24</v>
      </c>
    </row>
    <row r="1593" spans="1:7" x14ac:dyDescent="0.2">
      <c r="A1593" s="856" t="s">
        <v>5722</v>
      </c>
      <c r="B1593" s="857" t="s">
        <v>4331</v>
      </c>
      <c r="C1593" s="858" t="s">
        <v>14</v>
      </c>
      <c r="D1593" s="859">
        <v>17.93</v>
      </c>
    </row>
    <row r="1594" spans="1:7" x14ac:dyDescent="0.2">
      <c r="A1594" s="860" t="s">
        <v>5723</v>
      </c>
      <c r="B1594" s="861" t="s">
        <v>1148</v>
      </c>
      <c r="C1594" s="862" t="s">
        <v>14</v>
      </c>
      <c r="D1594" s="863">
        <v>7.64</v>
      </c>
    </row>
    <row r="1595" spans="1:7" x14ac:dyDescent="0.2">
      <c r="A1595" s="856" t="s">
        <v>5724</v>
      </c>
      <c r="B1595" s="857" t="s">
        <v>1143</v>
      </c>
      <c r="C1595" s="858" t="s">
        <v>14</v>
      </c>
      <c r="D1595" s="859">
        <v>40.340000000000003</v>
      </c>
    </row>
    <row r="1596" spans="1:7" x14ac:dyDescent="0.2">
      <c r="A1596" s="1671" t="s">
        <v>5725</v>
      </c>
      <c r="B1596" s="1672" t="s">
        <v>4313</v>
      </c>
      <c r="C1596" s="1673"/>
      <c r="D1596" s="1674"/>
    </row>
    <row r="1597" spans="1:7" x14ac:dyDescent="0.2">
      <c r="A1597" s="860" t="s">
        <v>5726</v>
      </c>
      <c r="B1597" s="861" t="s">
        <v>4324</v>
      </c>
      <c r="C1597" s="862" t="s">
        <v>14</v>
      </c>
      <c r="D1597" s="863">
        <v>18.989999999999998</v>
      </c>
    </row>
    <row r="1598" spans="1:7" x14ac:dyDescent="0.2">
      <c r="A1598" s="856" t="s">
        <v>5727</v>
      </c>
      <c r="B1598" s="857" t="s">
        <v>4317</v>
      </c>
      <c r="C1598" s="858" t="s">
        <v>14</v>
      </c>
      <c r="D1598" s="859">
        <v>8.06</v>
      </c>
    </row>
    <row r="1599" spans="1:7" x14ac:dyDescent="0.2">
      <c r="A1599" s="860" t="s">
        <v>5728</v>
      </c>
      <c r="B1599" s="861" t="s">
        <v>4327</v>
      </c>
      <c r="C1599" s="862" t="s">
        <v>14</v>
      </c>
      <c r="D1599" s="863">
        <v>37.25</v>
      </c>
    </row>
    <row r="1600" spans="1:7" x14ac:dyDescent="0.2">
      <c r="A1600" s="856" t="s">
        <v>5729</v>
      </c>
      <c r="B1600" s="857" t="s">
        <v>1149</v>
      </c>
      <c r="C1600" s="858" t="s">
        <v>14</v>
      </c>
      <c r="D1600" s="859">
        <v>32.24</v>
      </c>
    </row>
    <row r="1601" spans="1:4" x14ac:dyDescent="0.2">
      <c r="A1601" s="860" t="s">
        <v>5730</v>
      </c>
      <c r="B1601" s="861" t="s">
        <v>4331</v>
      </c>
      <c r="C1601" s="862" t="s">
        <v>14</v>
      </c>
      <c r="D1601" s="863">
        <v>17.93</v>
      </c>
    </row>
    <row r="1602" spans="1:4" x14ac:dyDescent="0.2">
      <c r="A1602" s="856" t="s">
        <v>5731</v>
      </c>
      <c r="B1602" s="857" t="s">
        <v>1148</v>
      </c>
      <c r="C1602" s="858" t="s">
        <v>14</v>
      </c>
      <c r="D1602" s="859">
        <v>7.63</v>
      </c>
    </row>
    <row r="1603" spans="1:4" x14ac:dyDescent="0.2">
      <c r="A1603" s="860" t="s">
        <v>5732</v>
      </c>
      <c r="B1603" s="861" t="s">
        <v>1143</v>
      </c>
      <c r="C1603" s="862" t="s">
        <v>14</v>
      </c>
      <c r="D1603" s="863">
        <v>40.340000000000003</v>
      </c>
    </row>
    <row r="1604" spans="1:4" x14ac:dyDescent="0.2">
      <c r="A1604" s="1671" t="s">
        <v>5733</v>
      </c>
      <c r="B1604" s="1672" t="s">
        <v>4946</v>
      </c>
      <c r="C1604" s="1673"/>
      <c r="D1604" s="1674"/>
    </row>
    <row r="1605" spans="1:4" x14ac:dyDescent="0.2">
      <c r="A1605" s="856" t="s">
        <v>5734</v>
      </c>
      <c r="B1605" s="857" t="s">
        <v>4324</v>
      </c>
      <c r="C1605" s="858" t="s">
        <v>14</v>
      </c>
      <c r="D1605" s="859">
        <v>18.989999999999998</v>
      </c>
    </row>
    <row r="1606" spans="1:4" x14ac:dyDescent="0.2">
      <c r="A1606" s="860" t="s">
        <v>5735</v>
      </c>
      <c r="B1606" s="861" t="s">
        <v>4317</v>
      </c>
      <c r="C1606" s="862" t="s">
        <v>14</v>
      </c>
      <c r="D1606" s="863">
        <v>8.06</v>
      </c>
    </row>
    <row r="1607" spans="1:4" x14ac:dyDescent="0.2">
      <c r="A1607" s="856" t="s">
        <v>5736</v>
      </c>
      <c r="B1607" s="857" t="s">
        <v>4327</v>
      </c>
      <c r="C1607" s="858" t="s">
        <v>14</v>
      </c>
      <c r="D1607" s="859">
        <v>37.25</v>
      </c>
    </row>
    <row r="1608" spans="1:4" x14ac:dyDescent="0.2">
      <c r="A1608" s="860" t="s">
        <v>5737</v>
      </c>
      <c r="B1608" s="861" t="s">
        <v>1149</v>
      </c>
      <c r="C1608" s="862" t="s">
        <v>14</v>
      </c>
      <c r="D1608" s="863">
        <v>32.24</v>
      </c>
    </row>
    <row r="1609" spans="1:4" x14ac:dyDescent="0.2">
      <c r="A1609" s="856" t="s">
        <v>5738</v>
      </c>
      <c r="B1609" s="857" t="s">
        <v>4331</v>
      </c>
      <c r="C1609" s="858" t="s">
        <v>14</v>
      </c>
      <c r="D1609" s="859">
        <v>17.93</v>
      </c>
    </row>
    <row r="1610" spans="1:4" x14ac:dyDescent="0.2">
      <c r="A1610" s="860" t="s">
        <v>5739</v>
      </c>
      <c r="B1610" s="861" t="s">
        <v>1148</v>
      </c>
      <c r="C1610" s="862" t="s">
        <v>14</v>
      </c>
      <c r="D1610" s="863">
        <v>7.64</v>
      </c>
    </row>
    <row r="1611" spans="1:4" x14ac:dyDescent="0.2">
      <c r="A1611" s="856" t="s">
        <v>5740</v>
      </c>
      <c r="B1611" s="857" t="s">
        <v>1143</v>
      </c>
      <c r="C1611" s="858" t="s">
        <v>14</v>
      </c>
      <c r="D1611" s="859">
        <v>40.340000000000003</v>
      </c>
    </row>
    <row r="1612" spans="1:4" x14ac:dyDescent="0.2">
      <c r="A1612" s="1671" t="s">
        <v>5741</v>
      </c>
      <c r="B1612" s="1672" t="s">
        <v>4952</v>
      </c>
      <c r="C1612" s="1673"/>
      <c r="D1612" s="1674"/>
    </row>
    <row r="1613" spans="1:4" x14ac:dyDescent="0.2">
      <c r="A1613" s="860" t="s">
        <v>5742</v>
      </c>
      <c r="B1613" s="861" t="s">
        <v>4324</v>
      </c>
      <c r="C1613" s="862" t="s">
        <v>14</v>
      </c>
      <c r="D1613" s="863">
        <v>18.989999999999998</v>
      </c>
    </row>
    <row r="1614" spans="1:4" x14ac:dyDescent="0.2">
      <c r="A1614" s="856" t="s">
        <v>5743</v>
      </c>
      <c r="B1614" s="857" t="s">
        <v>4317</v>
      </c>
      <c r="C1614" s="858" t="s">
        <v>14</v>
      </c>
      <c r="D1614" s="859">
        <v>8.06</v>
      </c>
    </row>
    <row r="1615" spans="1:4" x14ac:dyDescent="0.2">
      <c r="A1615" s="860" t="s">
        <v>5744</v>
      </c>
      <c r="B1615" s="861" t="s">
        <v>4327</v>
      </c>
      <c r="C1615" s="862" t="s">
        <v>14</v>
      </c>
      <c r="D1615" s="863">
        <v>37.25</v>
      </c>
    </row>
    <row r="1616" spans="1:4" x14ac:dyDescent="0.2">
      <c r="A1616" s="856" t="s">
        <v>5745</v>
      </c>
      <c r="B1616" s="857" t="s">
        <v>1149</v>
      </c>
      <c r="C1616" s="858" t="s">
        <v>14</v>
      </c>
      <c r="D1616" s="859">
        <v>32.24</v>
      </c>
    </row>
    <row r="1617" spans="1:11" x14ac:dyDescent="0.2">
      <c r="A1617" s="860" t="s">
        <v>5746</v>
      </c>
      <c r="B1617" s="861" t="s">
        <v>4331</v>
      </c>
      <c r="C1617" s="862" t="s">
        <v>14</v>
      </c>
      <c r="D1617" s="863">
        <v>17.93</v>
      </c>
    </row>
    <row r="1618" spans="1:11" x14ac:dyDescent="0.2">
      <c r="A1618" s="856" t="s">
        <v>5747</v>
      </c>
      <c r="B1618" s="857" t="s">
        <v>1148</v>
      </c>
      <c r="C1618" s="858" t="s">
        <v>14</v>
      </c>
      <c r="D1618" s="859">
        <v>7.63</v>
      </c>
    </row>
    <row r="1619" spans="1:11" x14ac:dyDescent="0.2">
      <c r="A1619" s="860" t="s">
        <v>5748</v>
      </c>
      <c r="B1619" s="861" t="s">
        <v>1143</v>
      </c>
      <c r="C1619" s="862" t="s">
        <v>14</v>
      </c>
      <c r="D1619" s="863">
        <v>40.340000000000003</v>
      </c>
    </row>
    <row r="1620" spans="1:11" x14ac:dyDescent="0.2">
      <c r="A1620" s="1671" t="s">
        <v>5749</v>
      </c>
      <c r="B1620" s="1672" t="s">
        <v>4958</v>
      </c>
      <c r="C1620" s="1673"/>
      <c r="D1620" s="1674"/>
    </row>
    <row r="1621" spans="1:11" x14ac:dyDescent="0.2">
      <c r="A1621" s="856" t="s">
        <v>5750</v>
      </c>
      <c r="B1621" s="857" t="s">
        <v>4324</v>
      </c>
      <c r="C1621" s="858" t="s">
        <v>14</v>
      </c>
      <c r="D1621" s="859">
        <v>18.989999999999998</v>
      </c>
    </row>
    <row r="1622" spans="1:11" x14ac:dyDescent="0.2">
      <c r="A1622" s="860" t="s">
        <v>5751</v>
      </c>
      <c r="B1622" s="861" t="s">
        <v>4317</v>
      </c>
      <c r="C1622" s="862" t="s">
        <v>14</v>
      </c>
      <c r="D1622" s="863">
        <v>8.06</v>
      </c>
    </row>
    <row r="1623" spans="1:11" x14ac:dyDescent="0.2">
      <c r="A1623" s="856" t="s">
        <v>5752</v>
      </c>
      <c r="B1623" s="857" t="s">
        <v>4327</v>
      </c>
      <c r="C1623" s="858" t="s">
        <v>14</v>
      </c>
      <c r="D1623" s="859">
        <v>37.25</v>
      </c>
    </row>
    <row r="1624" spans="1:11" x14ac:dyDescent="0.2">
      <c r="A1624" s="860" t="s">
        <v>5753</v>
      </c>
      <c r="B1624" s="861" t="s">
        <v>1149</v>
      </c>
      <c r="C1624" s="862" t="s">
        <v>14</v>
      </c>
      <c r="D1624" s="863">
        <v>32.24</v>
      </c>
    </row>
    <row r="1625" spans="1:11" x14ac:dyDescent="0.2">
      <c r="A1625" s="856" t="s">
        <v>5754</v>
      </c>
      <c r="B1625" s="857" t="s">
        <v>4331</v>
      </c>
      <c r="C1625" s="858" t="s">
        <v>14</v>
      </c>
      <c r="D1625" s="859">
        <v>17.93</v>
      </c>
    </row>
    <row r="1626" spans="1:11" x14ac:dyDescent="0.2">
      <c r="A1626" s="860" t="s">
        <v>5755</v>
      </c>
      <c r="B1626" s="861" t="s">
        <v>1148</v>
      </c>
      <c r="C1626" s="862" t="s">
        <v>14</v>
      </c>
      <c r="D1626" s="863">
        <v>7.63</v>
      </c>
    </row>
    <row r="1627" spans="1:11" x14ac:dyDescent="0.2">
      <c r="A1627" s="856" t="s">
        <v>5756</v>
      </c>
      <c r="B1627" s="857" t="s">
        <v>1143</v>
      </c>
      <c r="C1627" s="858" t="s">
        <v>14</v>
      </c>
      <c r="D1627" s="859">
        <v>40.340000000000003</v>
      </c>
    </row>
    <row r="1628" spans="1:11" x14ac:dyDescent="0.2">
      <c r="A1628" s="1671" t="s">
        <v>5757</v>
      </c>
      <c r="B1628" s="1672" t="s">
        <v>5630</v>
      </c>
      <c r="C1628" s="1673"/>
      <c r="D1628" s="1674"/>
    </row>
    <row r="1629" spans="1:11" x14ac:dyDescent="0.2">
      <c r="A1629" s="860" t="s">
        <v>5758</v>
      </c>
      <c r="B1629" s="861" t="s">
        <v>5069</v>
      </c>
      <c r="C1629" s="862" t="s">
        <v>14</v>
      </c>
      <c r="D1629" s="863">
        <v>21.88</v>
      </c>
    </row>
    <row r="1630" spans="1:11" x14ac:dyDescent="0.2">
      <c r="A1630" s="856" t="s">
        <v>5759</v>
      </c>
      <c r="B1630" s="857" t="s">
        <v>4345</v>
      </c>
      <c r="C1630" s="858" t="s">
        <v>14</v>
      </c>
      <c r="D1630" s="859">
        <v>410.18</v>
      </c>
    </row>
    <row r="1631" spans="1:11" x14ac:dyDescent="0.2">
      <c r="A1631" s="852" t="s">
        <v>1473</v>
      </c>
      <c r="B1631" s="853" t="s">
        <v>4362</v>
      </c>
      <c r="C1631" s="854"/>
      <c r="D1631" s="855"/>
      <c r="E1631" s="1693">
        <f>SUM(D1632:D1646)</f>
        <v>980.75</v>
      </c>
      <c r="F1631" s="1681"/>
      <c r="G1631" s="1681"/>
      <c r="H1631" s="1696" t="s">
        <v>5604</v>
      </c>
      <c r="I1631" s="1681"/>
      <c r="J1631" s="1681"/>
      <c r="K1631" s="1681"/>
    </row>
    <row r="1632" spans="1:11" x14ac:dyDescent="0.2">
      <c r="A1632" s="1671" t="s">
        <v>5760</v>
      </c>
      <c r="B1632" s="1672" t="s">
        <v>4253</v>
      </c>
      <c r="C1632" s="1673"/>
      <c r="D1632" s="1674"/>
      <c r="F1632" s="1683" t="str">
        <f>B1645</f>
        <v>MÃO DE OBRA -  PROTEÇAO MECANICA</v>
      </c>
      <c r="G1632" s="1679">
        <f>SUMIF($B$1633:$B$1646, F1632,$D$1633:$D$1646)</f>
        <v>21.88</v>
      </c>
    </row>
    <row r="1633" spans="1:8" x14ac:dyDescent="0.2">
      <c r="A1633" s="860" t="s">
        <v>5761</v>
      </c>
      <c r="B1633" s="861" t="s">
        <v>4367</v>
      </c>
      <c r="C1633" s="862" t="s">
        <v>14</v>
      </c>
      <c r="D1633" s="863">
        <v>95.61</v>
      </c>
      <c r="F1633" s="1683" t="str">
        <f>B1646</f>
        <v>MÃO DE OBRA -  REGULARIZAÇAO</v>
      </c>
      <c r="G1633" s="1679">
        <f>SUMIF($B$1633:$B$1646, F1633,$D$1633:$D$1646)</f>
        <v>958.86999999999989</v>
      </c>
    </row>
    <row r="1634" spans="1:8" ht="15" x14ac:dyDescent="0.2">
      <c r="A1634" s="1671" t="s">
        <v>5762</v>
      </c>
      <c r="B1634" s="1672" t="s">
        <v>4259</v>
      </c>
      <c r="C1634" s="1673"/>
      <c r="D1634" s="1674"/>
      <c r="E1634" s="1686" t="s">
        <v>6907</v>
      </c>
      <c r="F1634" s="1686" t="b">
        <f>EXACT(E1631,G1634)</f>
        <v>1</v>
      </c>
      <c r="G1634" s="1686">
        <f>SUM(G1629:G1633)</f>
        <v>980.74999999999989</v>
      </c>
    </row>
    <row r="1635" spans="1:8" x14ac:dyDescent="0.2">
      <c r="A1635" s="856" t="s">
        <v>5763</v>
      </c>
      <c r="B1635" s="857" t="s">
        <v>4367</v>
      </c>
      <c r="C1635" s="858" t="s">
        <v>14</v>
      </c>
      <c r="D1635" s="859">
        <v>95.61</v>
      </c>
    </row>
    <row r="1636" spans="1:8" x14ac:dyDescent="0.2">
      <c r="A1636" s="1671" t="s">
        <v>5764</v>
      </c>
      <c r="B1636" s="1672" t="s">
        <v>4313</v>
      </c>
      <c r="C1636" s="1673"/>
      <c r="D1636" s="1674"/>
    </row>
    <row r="1637" spans="1:8" x14ac:dyDescent="0.2">
      <c r="A1637" s="860" t="s">
        <v>5765</v>
      </c>
      <c r="B1637" s="861" t="s">
        <v>4367</v>
      </c>
      <c r="C1637" s="862" t="s">
        <v>14</v>
      </c>
      <c r="D1637" s="863">
        <v>95.61</v>
      </c>
    </row>
    <row r="1638" spans="1:8" x14ac:dyDescent="0.2">
      <c r="A1638" s="1671" t="s">
        <v>5766</v>
      </c>
      <c r="B1638" s="1672" t="s">
        <v>4946</v>
      </c>
      <c r="C1638" s="1673"/>
      <c r="D1638" s="1674"/>
    </row>
    <row r="1639" spans="1:8" x14ac:dyDescent="0.2">
      <c r="A1639" s="856" t="s">
        <v>5767</v>
      </c>
      <c r="B1639" s="857" t="s">
        <v>4367</v>
      </c>
      <c r="C1639" s="858" t="s">
        <v>14</v>
      </c>
      <c r="D1639" s="859">
        <v>95.61</v>
      </c>
    </row>
    <row r="1640" spans="1:8" x14ac:dyDescent="0.2">
      <c r="A1640" s="1671" t="s">
        <v>5768</v>
      </c>
      <c r="B1640" s="1672" t="s">
        <v>4952</v>
      </c>
      <c r="C1640" s="1673"/>
      <c r="D1640" s="1674"/>
    </row>
    <row r="1641" spans="1:8" x14ac:dyDescent="0.2">
      <c r="A1641" s="860" t="s">
        <v>5769</v>
      </c>
      <c r="B1641" s="861" t="s">
        <v>4367</v>
      </c>
      <c r="C1641" s="862" t="s">
        <v>14</v>
      </c>
      <c r="D1641" s="863">
        <v>95.61</v>
      </c>
    </row>
    <row r="1642" spans="1:8" x14ac:dyDescent="0.2">
      <c r="A1642" s="1671" t="s">
        <v>5770</v>
      </c>
      <c r="B1642" s="1672" t="s">
        <v>4958</v>
      </c>
      <c r="C1642" s="1673"/>
      <c r="D1642" s="1674"/>
    </row>
    <row r="1643" spans="1:8" x14ac:dyDescent="0.2">
      <c r="A1643" s="856" t="s">
        <v>5771</v>
      </c>
      <c r="B1643" s="857" t="s">
        <v>4367</v>
      </c>
      <c r="C1643" s="858" t="s">
        <v>14</v>
      </c>
      <c r="D1643" s="859">
        <v>95.61</v>
      </c>
    </row>
    <row r="1644" spans="1:8" x14ac:dyDescent="0.2">
      <c r="A1644" s="1671" t="s">
        <v>6701</v>
      </c>
      <c r="B1644" s="1672" t="s">
        <v>5630</v>
      </c>
      <c r="C1644" s="1673"/>
      <c r="D1644" s="1674"/>
    </row>
    <row r="1645" spans="1:8" x14ac:dyDescent="0.2">
      <c r="A1645" s="860" t="s">
        <v>6702</v>
      </c>
      <c r="B1645" s="861" t="s">
        <v>4365</v>
      </c>
      <c r="C1645" s="862" t="s">
        <v>14</v>
      </c>
      <c r="D1645" s="863">
        <v>21.88</v>
      </c>
    </row>
    <row r="1646" spans="1:8" x14ac:dyDescent="0.2">
      <c r="A1646" s="856" t="s">
        <v>6703</v>
      </c>
      <c r="B1646" s="857" t="s">
        <v>4367</v>
      </c>
      <c r="C1646" s="858" t="s">
        <v>14</v>
      </c>
      <c r="D1646" s="859">
        <v>385.21</v>
      </c>
    </row>
    <row r="1647" spans="1:8" x14ac:dyDescent="0.2">
      <c r="A1647" s="852" t="s">
        <v>1475</v>
      </c>
      <c r="B1647" s="853" t="s">
        <v>1140</v>
      </c>
      <c r="C1647" s="854"/>
      <c r="D1647" s="855"/>
      <c r="E1647" s="1693">
        <f>SUM(D1648:D1665)</f>
        <v>5445.75</v>
      </c>
      <c r="F1647" s="1681"/>
      <c r="G1647" s="1681"/>
      <c r="H1647" s="1696" t="s">
        <v>5604</v>
      </c>
    </row>
    <row r="1648" spans="1:8" x14ac:dyDescent="0.2">
      <c r="A1648" s="1671" t="s">
        <v>5772</v>
      </c>
      <c r="B1648" s="1672" t="s">
        <v>4253</v>
      </c>
      <c r="C1648" s="1673"/>
      <c r="D1648" s="1674"/>
      <c r="F1648" s="1683" t="str">
        <f>B1649</f>
        <v>.CHAPISCO ARGAMASSADO INTERNO</v>
      </c>
      <c r="G1648" s="1679">
        <f>SUMIF($B$1649:$B$1665, F1648,$D$1649:$D$1665)</f>
        <v>4967.09</v>
      </c>
    </row>
    <row r="1649" spans="1:7" x14ac:dyDescent="0.2">
      <c r="A1649" s="860" t="s">
        <v>5773</v>
      </c>
      <c r="B1649" s="861" t="s">
        <v>698</v>
      </c>
      <c r="C1649" s="862" t="s">
        <v>14</v>
      </c>
      <c r="D1649" s="863">
        <v>828.43</v>
      </c>
      <c r="F1649" s="1683" t="str">
        <f>B1650</f>
        <v>.CHAPISCO ARGAMASSADO PARA ESTRUTURA INTERNO</v>
      </c>
      <c r="G1649" s="1679">
        <f>SUMIF($B$1649:$B$1665, F1649,$D$1649:$D$1665)</f>
        <v>478.66</v>
      </c>
    </row>
    <row r="1650" spans="1:7" ht="15" x14ac:dyDescent="0.2">
      <c r="A1650" s="856" t="s">
        <v>6704</v>
      </c>
      <c r="B1650" s="857" t="s">
        <v>699</v>
      </c>
      <c r="C1650" s="858" t="s">
        <v>14</v>
      </c>
      <c r="D1650" s="859">
        <v>79.59</v>
      </c>
      <c r="E1650" s="1686" t="s">
        <v>6907</v>
      </c>
      <c r="F1650" s="1686" t="b">
        <f>EXACT(E1647,G1650)</f>
        <v>1</v>
      </c>
      <c r="G1650" s="1686">
        <f>SUM(G1645:G1649)</f>
        <v>5445.75</v>
      </c>
    </row>
    <row r="1651" spans="1:7" x14ac:dyDescent="0.2">
      <c r="A1651" s="1671" t="s">
        <v>5774</v>
      </c>
      <c r="B1651" s="1672" t="s">
        <v>4259</v>
      </c>
      <c r="C1651" s="1673"/>
      <c r="D1651" s="1674"/>
    </row>
    <row r="1652" spans="1:7" x14ac:dyDescent="0.2">
      <c r="A1652" s="860" t="s">
        <v>5775</v>
      </c>
      <c r="B1652" s="861" t="s">
        <v>698</v>
      </c>
      <c r="C1652" s="862" t="s">
        <v>14</v>
      </c>
      <c r="D1652" s="863">
        <v>826.54</v>
      </c>
    </row>
    <row r="1653" spans="1:7" x14ac:dyDescent="0.2">
      <c r="A1653" s="856" t="s">
        <v>6705</v>
      </c>
      <c r="B1653" s="857" t="s">
        <v>699</v>
      </c>
      <c r="C1653" s="858" t="s">
        <v>14</v>
      </c>
      <c r="D1653" s="859">
        <v>80.13</v>
      </c>
    </row>
    <row r="1654" spans="1:7" x14ac:dyDescent="0.2">
      <c r="A1654" s="1671" t="s">
        <v>5776</v>
      </c>
      <c r="B1654" s="1672" t="s">
        <v>4313</v>
      </c>
      <c r="C1654" s="1673"/>
      <c r="D1654" s="1674"/>
    </row>
    <row r="1655" spans="1:7" x14ac:dyDescent="0.2">
      <c r="A1655" s="860" t="s">
        <v>5777</v>
      </c>
      <c r="B1655" s="861" t="s">
        <v>698</v>
      </c>
      <c r="C1655" s="862" t="s">
        <v>14</v>
      </c>
      <c r="D1655" s="863">
        <v>826.54</v>
      </c>
    </row>
    <row r="1656" spans="1:7" x14ac:dyDescent="0.2">
      <c r="A1656" s="856" t="s">
        <v>6706</v>
      </c>
      <c r="B1656" s="857" t="s">
        <v>699</v>
      </c>
      <c r="C1656" s="858" t="s">
        <v>14</v>
      </c>
      <c r="D1656" s="859">
        <v>80.14</v>
      </c>
    </row>
    <row r="1657" spans="1:7" x14ac:dyDescent="0.2">
      <c r="A1657" s="1671" t="s">
        <v>5778</v>
      </c>
      <c r="B1657" s="1672" t="s">
        <v>4946</v>
      </c>
      <c r="C1657" s="1673"/>
      <c r="D1657" s="1674"/>
    </row>
    <row r="1658" spans="1:7" x14ac:dyDescent="0.2">
      <c r="A1658" s="860" t="s">
        <v>5779</v>
      </c>
      <c r="B1658" s="861" t="s">
        <v>698</v>
      </c>
      <c r="C1658" s="862" t="s">
        <v>14</v>
      </c>
      <c r="D1658" s="863">
        <v>826.54</v>
      </c>
    </row>
    <row r="1659" spans="1:7" x14ac:dyDescent="0.2">
      <c r="A1659" s="856" t="s">
        <v>6707</v>
      </c>
      <c r="B1659" s="857" t="s">
        <v>699</v>
      </c>
      <c r="C1659" s="858" t="s">
        <v>14</v>
      </c>
      <c r="D1659" s="859">
        <v>80.13</v>
      </c>
    </row>
    <row r="1660" spans="1:7" x14ac:dyDescent="0.2">
      <c r="A1660" s="1671" t="s">
        <v>5780</v>
      </c>
      <c r="B1660" s="1672" t="s">
        <v>4952</v>
      </c>
      <c r="C1660" s="1673"/>
      <c r="D1660" s="1674"/>
    </row>
    <row r="1661" spans="1:7" x14ac:dyDescent="0.2">
      <c r="A1661" s="860" t="s">
        <v>5781</v>
      </c>
      <c r="B1661" s="861" t="s">
        <v>698</v>
      </c>
      <c r="C1661" s="862" t="s">
        <v>14</v>
      </c>
      <c r="D1661" s="863">
        <v>826.54</v>
      </c>
    </row>
    <row r="1662" spans="1:7" x14ac:dyDescent="0.2">
      <c r="A1662" s="856" t="s">
        <v>6708</v>
      </c>
      <c r="B1662" s="857" t="s">
        <v>699</v>
      </c>
      <c r="C1662" s="858" t="s">
        <v>14</v>
      </c>
      <c r="D1662" s="859">
        <v>80.13</v>
      </c>
    </row>
    <row r="1663" spans="1:7" x14ac:dyDescent="0.2">
      <c r="A1663" s="1671" t="s">
        <v>5782</v>
      </c>
      <c r="B1663" s="1672" t="s">
        <v>4958</v>
      </c>
      <c r="C1663" s="1673"/>
      <c r="D1663" s="1674"/>
    </row>
    <row r="1664" spans="1:7" x14ac:dyDescent="0.2">
      <c r="A1664" s="860" t="s">
        <v>5783</v>
      </c>
      <c r="B1664" s="861" t="s">
        <v>698</v>
      </c>
      <c r="C1664" s="862" t="s">
        <v>14</v>
      </c>
      <c r="D1664" s="863">
        <v>832.5</v>
      </c>
    </row>
    <row r="1665" spans="1:11" x14ac:dyDescent="0.2">
      <c r="A1665" s="856" t="s">
        <v>6709</v>
      </c>
      <c r="B1665" s="857" t="s">
        <v>699</v>
      </c>
      <c r="C1665" s="858" t="s">
        <v>14</v>
      </c>
      <c r="D1665" s="859">
        <v>78.540000000000006</v>
      </c>
    </row>
    <row r="1666" spans="1:11" x14ac:dyDescent="0.2">
      <c r="A1666" s="852" t="s">
        <v>1477</v>
      </c>
      <c r="B1666" s="853" t="s">
        <v>1139</v>
      </c>
      <c r="C1666" s="854"/>
      <c r="D1666" s="855"/>
      <c r="E1666" s="1693">
        <f>SUM(D1667:D1684)</f>
        <v>5669.78</v>
      </c>
      <c r="F1666" s="1681"/>
      <c r="G1666" s="1681"/>
      <c r="H1666" s="1696" t="s">
        <v>5604</v>
      </c>
      <c r="I1666" s="1681"/>
      <c r="J1666" s="1681"/>
      <c r="K1666" s="1681"/>
    </row>
    <row r="1667" spans="1:11" x14ac:dyDescent="0.2">
      <c r="A1667" s="1671" t="s">
        <v>5784</v>
      </c>
      <c r="B1667" s="1672" t="s">
        <v>4253</v>
      </c>
      <c r="C1667" s="1673"/>
      <c r="D1667" s="1674"/>
      <c r="F1667" s="1683" t="str">
        <f>B1668</f>
        <v>.ESTUCAMENTO</v>
      </c>
      <c r="G1667" s="1679">
        <f>SUMIF($B$1668:$B$1684, F1667,$D$1668:$D$1684)</f>
        <v>224.04000000000002</v>
      </c>
    </row>
    <row r="1668" spans="1:11" x14ac:dyDescent="0.2">
      <c r="A1668" s="860" t="s">
        <v>5785</v>
      </c>
      <c r="B1668" s="861" t="s">
        <v>1138</v>
      </c>
      <c r="C1668" s="862" t="s">
        <v>14</v>
      </c>
      <c r="D1668" s="863">
        <v>37.340000000000003</v>
      </c>
      <c r="F1668" s="1683" t="str">
        <f t="shared" ref="F1668" si="59">B1669</f>
        <v>.REBOCO ARGAMASSADO INTERNO</v>
      </c>
      <c r="G1668" s="1679">
        <f>SUMIF($B$1668:$B$1684, F1668,$D$1668:$D$1684)</f>
        <v>5445.74</v>
      </c>
    </row>
    <row r="1669" spans="1:11" ht="15" x14ac:dyDescent="0.2">
      <c r="A1669" s="856" t="s">
        <v>5786</v>
      </c>
      <c r="B1669" s="857" t="s">
        <v>700</v>
      </c>
      <c r="C1669" s="858" t="s">
        <v>14</v>
      </c>
      <c r="D1669" s="859">
        <v>908.02</v>
      </c>
      <c r="E1669" s="1686" t="s">
        <v>6907</v>
      </c>
      <c r="F1669" s="1686" t="b">
        <f>EXACT(E1666,G1669)</f>
        <v>1</v>
      </c>
      <c r="G1669" s="1686">
        <f>SUM(G1664:G1668)</f>
        <v>5669.78</v>
      </c>
    </row>
    <row r="1670" spans="1:11" x14ac:dyDescent="0.2">
      <c r="A1670" s="1671" t="s">
        <v>5787</v>
      </c>
      <c r="B1670" s="1672" t="s">
        <v>4259</v>
      </c>
      <c r="C1670" s="1673"/>
      <c r="D1670" s="1674"/>
    </row>
    <row r="1671" spans="1:11" x14ac:dyDescent="0.2">
      <c r="A1671" s="860" t="s">
        <v>5788</v>
      </c>
      <c r="B1671" s="861" t="s">
        <v>1138</v>
      </c>
      <c r="C1671" s="862" t="s">
        <v>14</v>
      </c>
      <c r="D1671" s="863">
        <v>37.340000000000003</v>
      </c>
    </row>
    <row r="1672" spans="1:11" x14ac:dyDescent="0.2">
      <c r="A1672" s="856" t="s">
        <v>5789</v>
      </c>
      <c r="B1672" s="857" t="s">
        <v>700</v>
      </c>
      <c r="C1672" s="858" t="s">
        <v>14</v>
      </c>
      <c r="D1672" s="859">
        <v>906.67</v>
      </c>
    </row>
    <row r="1673" spans="1:11" x14ac:dyDescent="0.2">
      <c r="A1673" s="1671" t="s">
        <v>5790</v>
      </c>
      <c r="B1673" s="1672" t="s">
        <v>4313</v>
      </c>
      <c r="C1673" s="1673"/>
      <c r="D1673" s="1674"/>
    </row>
    <row r="1674" spans="1:11" x14ac:dyDescent="0.2">
      <c r="A1674" s="860" t="s">
        <v>5791</v>
      </c>
      <c r="B1674" s="861" t="s">
        <v>1138</v>
      </c>
      <c r="C1674" s="862" t="s">
        <v>14</v>
      </c>
      <c r="D1674" s="863">
        <v>37.340000000000003</v>
      </c>
    </row>
    <row r="1675" spans="1:11" x14ac:dyDescent="0.2">
      <c r="A1675" s="856" t="s">
        <v>5792</v>
      </c>
      <c r="B1675" s="857" t="s">
        <v>700</v>
      </c>
      <c r="C1675" s="858" t="s">
        <v>14</v>
      </c>
      <c r="D1675" s="859">
        <v>906.68</v>
      </c>
    </row>
    <row r="1676" spans="1:11" x14ac:dyDescent="0.2">
      <c r="A1676" s="1671" t="s">
        <v>5793</v>
      </c>
      <c r="B1676" s="1672" t="s">
        <v>4946</v>
      </c>
      <c r="C1676" s="1673"/>
      <c r="D1676" s="1674"/>
    </row>
    <row r="1677" spans="1:11" x14ac:dyDescent="0.2">
      <c r="A1677" s="860" t="s">
        <v>5794</v>
      </c>
      <c r="B1677" s="861" t="s">
        <v>1138</v>
      </c>
      <c r="C1677" s="862" t="s">
        <v>14</v>
      </c>
      <c r="D1677" s="863">
        <v>37.340000000000003</v>
      </c>
    </row>
    <row r="1678" spans="1:11" x14ac:dyDescent="0.2">
      <c r="A1678" s="856" t="s">
        <v>5795</v>
      </c>
      <c r="B1678" s="857" t="s">
        <v>700</v>
      </c>
      <c r="C1678" s="858" t="s">
        <v>14</v>
      </c>
      <c r="D1678" s="859">
        <v>906.67</v>
      </c>
    </row>
    <row r="1679" spans="1:11" x14ac:dyDescent="0.2">
      <c r="A1679" s="1671" t="s">
        <v>5796</v>
      </c>
      <c r="B1679" s="1672" t="s">
        <v>4952</v>
      </c>
      <c r="C1679" s="1673"/>
      <c r="D1679" s="1674"/>
    </row>
    <row r="1680" spans="1:11" x14ac:dyDescent="0.2">
      <c r="A1680" s="860" t="s">
        <v>5797</v>
      </c>
      <c r="B1680" s="861" t="s">
        <v>1138</v>
      </c>
      <c r="C1680" s="862" t="s">
        <v>14</v>
      </c>
      <c r="D1680" s="863">
        <v>37.340000000000003</v>
      </c>
    </row>
    <row r="1681" spans="1:11" x14ac:dyDescent="0.2">
      <c r="A1681" s="856" t="s">
        <v>5798</v>
      </c>
      <c r="B1681" s="857" t="s">
        <v>700</v>
      </c>
      <c r="C1681" s="858" t="s">
        <v>14</v>
      </c>
      <c r="D1681" s="859">
        <v>906.67</v>
      </c>
    </row>
    <row r="1682" spans="1:11" x14ac:dyDescent="0.2">
      <c r="A1682" s="1671" t="s">
        <v>5799</v>
      </c>
      <c r="B1682" s="1672" t="s">
        <v>4958</v>
      </c>
      <c r="C1682" s="1673"/>
      <c r="D1682" s="1674"/>
    </row>
    <row r="1683" spans="1:11" x14ac:dyDescent="0.2">
      <c r="A1683" s="860" t="s">
        <v>5800</v>
      </c>
      <c r="B1683" s="861" t="s">
        <v>1138</v>
      </c>
      <c r="C1683" s="862" t="s">
        <v>14</v>
      </c>
      <c r="D1683" s="863">
        <v>37.340000000000003</v>
      </c>
    </row>
    <row r="1684" spans="1:11" x14ac:dyDescent="0.2">
      <c r="A1684" s="856" t="s">
        <v>5801</v>
      </c>
      <c r="B1684" s="857" t="s">
        <v>700</v>
      </c>
      <c r="C1684" s="858" t="s">
        <v>14</v>
      </c>
      <c r="D1684" s="859">
        <v>911.03</v>
      </c>
    </row>
    <row r="1685" spans="1:11" x14ac:dyDescent="0.2">
      <c r="A1685" s="852" t="s">
        <v>1479</v>
      </c>
      <c r="B1685" s="853" t="s">
        <v>424</v>
      </c>
      <c r="C1685" s="854"/>
      <c r="D1685" s="855"/>
      <c r="E1685" s="1693">
        <f>SUM(D1686:D1709)</f>
        <v>1782.0900000000001</v>
      </c>
      <c r="F1685" s="1681"/>
      <c r="G1685" s="1681"/>
      <c r="H1685" s="1696" t="s">
        <v>5604</v>
      </c>
      <c r="I1685" s="1681"/>
      <c r="J1685" s="1681"/>
      <c r="K1685" s="1681"/>
    </row>
    <row r="1686" spans="1:11" x14ac:dyDescent="0.2">
      <c r="A1686" s="1671" t="s">
        <v>5802</v>
      </c>
      <c r="B1686" s="1672" t="s">
        <v>4253</v>
      </c>
      <c r="C1686" s="1673"/>
      <c r="D1686" s="1674"/>
      <c r="F1686" s="1683" t="str">
        <f>B1687</f>
        <v>REVESTIMENTO INTERNO, PAREDE - PORCELANATO, A. PRIVATIVA</v>
      </c>
      <c r="G1686" s="1679">
        <f>SUMIF($B$1687:$B$1709, F1686,$D$1687:$D$1709)</f>
        <v>655.29999999999995</v>
      </c>
    </row>
    <row r="1687" spans="1:11" x14ac:dyDescent="0.2">
      <c r="A1687" s="860" t="s">
        <v>5803</v>
      </c>
      <c r="B1687" s="861" t="s">
        <v>1612</v>
      </c>
      <c r="C1687" s="862" t="s">
        <v>14</v>
      </c>
      <c r="D1687" s="863">
        <v>109.2</v>
      </c>
      <c r="F1687" s="1683" t="str">
        <f t="shared" ref="F1687:F1688" si="60">B1688</f>
        <v>REVESTIMENTO INTERNO, PAREDE - PORCELANATO, A. TECNICA</v>
      </c>
      <c r="G1687" s="1679">
        <f t="shared" ref="G1687:G1688" si="61">SUMIF($B$1687:$B$1709, F1687,$D$1687:$D$1709)</f>
        <v>170.63000000000002</v>
      </c>
    </row>
    <row r="1688" spans="1:11" x14ac:dyDescent="0.2">
      <c r="A1688" s="856" t="s">
        <v>5804</v>
      </c>
      <c r="B1688" s="857" t="s">
        <v>5111</v>
      </c>
      <c r="C1688" s="858" t="s">
        <v>14</v>
      </c>
      <c r="D1688" s="859">
        <v>27.98</v>
      </c>
      <c r="F1688" s="1683" t="str">
        <f t="shared" si="60"/>
        <v>REVESTIMENTO INTERNO, PAREDE - PORCELANATO, BANHEIRO</v>
      </c>
      <c r="G1688" s="1679">
        <f t="shared" si="61"/>
        <v>956.16000000000008</v>
      </c>
    </row>
    <row r="1689" spans="1:11" ht="15" x14ac:dyDescent="0.2">
      <c r="A1689" s="860" t="s">
        <v>5805</v>
      </c>
      <c r="B1689" s="861" t="s">
        <v>811</v>
      </c>
      <c r="C1689" s="862" t="s">
        <v>14</v>
      </c>
      <c r="D1689" s="863">
        <v>159.36000000000001</v>
      </c>
      <c r="E1689" s="1686" t="s">
        <v>6907</v>
      </c>
      <c r="F1689" s="1686" t="b">
        <f>EXACT(E1685,G1689)</f>
        <v>1</v>
      </c>
      <c r="G1689" s="1686">
        <f>SUM(G1684:G1688)</f>
        <v>1782.0900000000001</v>
      </c>
    </row>
    <row r="1690" spans="1:11" x14ac:dyDescent="0.2">
      <c r="A1690" s="1671" t="s">
        <v>5806</v>
      </c>
      <c r="B1690" s="1672" t="s">
        <v>4259</v>
      </c>
      <c r="C1690" s="1673"/>
      <c r="D1690" s="1674"/>
    </row>
    <row r="1691" spans="1:11" x14ac:dyDescent="0.2">
      <c r="A1691" s="856" t="s">
        <v>5807</v>
      </c>
      <c r="B1691" s="857" t="s">
        <v>1612</v>
      </c>
      <c r="C1691" s="858" t="s">
        <v>14</v>
      </c>
      <c r="D1691" s="859">
        <v>109.2</v>
      </c>
    </row>
    <row r="1692" spans="1:11" x14ac:dyDescent="0.2">
      <c r="A1692" s="860" t="s">
        <v>5808</v>
      </c>
      <c r="B1692" s="861" t="s">
        <v>5111</v>
      </c>
      <c r="C1692" s="862" t="s">
        <v>14</v>
      </c>
      <c r="D1692" s="863">
        <v>28.53</v>
      </c>
    </row>
    <row r="1693" spans="1:11" x14ac:dyDescent="0.2">
      <c r="A1693" s="856" t="s">
        <v>5809</v>
      </c>
      <c r="B1693" s="857" t="s">
        <v>811</v>
      </c>
      <c r="C1693" s="858" t="s">
        <v>14</v>
      </c>
      <c r="D1693" s="859">
        <v>159.36000000000001</v>
      </c>
    </row>
    <row r="1694" spans="1:11" x14ac:dyDescent="0.2">
      <c r="A1694" s="1671" t="s">
        <v>5810</v>
      </c>
      <c r="B1694" s="1672" t="s">
        <v>4313</v>
      </c>
      <c r="C1694" s="1673"/>
      <c r="D1694" s="1674"/>
    </row>
    <row r="1695" spans="1:11" x14ac:dyDescent="0.2">
      <c r="A1695" s="860" t="s">
        <v>5811</v>
      </c>
      <c r="B1695" s="861" t="s">
        <v>1612</v>
      </c>
      <c r="C1695" s="862" t="s">
        <v>14</v>
      </c>
      <c r="D1695" s="863">
        <v>109.2</v>
      </c>
    </row>
    <row r="1696" spans="1:11" x14ac:dyDescent="0.2">
      <c r="A1696" s="856" t="s">
        <v>5812</v>
      </c>
      <c r="B1696" s="857" t="s">
        <v>5111</v>
      </c>
      <c r="C1696" s="858" t="s">
        <v>14</v>
      </c>
      <c r="D1696" s="859">
        <v>28.53</v>
      </c>
    </row>
    <row r="1697" spans="1:11" x14ac:dyDescent="0.2">
      <c r="A1697" s="860" t="s">
        <v>5813</v>
      </c>
      <c r="B1697" s="861" t="s">
        <v>811</v>
      </c>
      <c r="C1697" s="862" t="s">
        <v>14</v>
      </c>
      <c r="D1697" s="863">
        <v>159.36000000000001</v>
      </c>
    </row>
    <row r="1698" spans="1:11" x14ac:dyDescent="0.2">
      <c r="A1698" s="1671" t="s">
        <v>5814</v>
      </c>
      <c r="B1698" s="1672" t="s">
        <v>4946</v>
      </c>
      <c r="C1698" s="1673"/>
      <c r="D1698" s="1674"/>
    </row>
    <row r="1699" spans="1:11" x14ac:dyDescent="0.2">
      <c r="A1699" s="856" t="s">
        <v>5815</v>
      </c>
      <c r="B1699" s="857" t="s">
        <v>1612</v>
      </c>
      <c r="C1699" s="858" t="s">
        <v>14</v>
      </c>
      <c r="D1699" s="859">
        <v>109.2</v>
      </c>
    </row>
    <row r="1700" spans="1:11" x14ac:dyDescent="0.2">
      <c r="A1700" s="860" t="s">
        <v>5816</v>
      </c>
      <c r="B1700" s="861" t="s">
        <v>5111</v>
      </c>
      <c r="C1700" s="862" t="s">
        <v>14</v>
      </c>
      <c r="D1700" s="863">
        <v>28.53</v>
      </c>
    </row>
    <row r="1701" spans="1:11" x14ac:dyDescent="0.2">
      <c r="A1701" s="856" t="s">
        <v>5817</v>
      </c>
      <c r="B1701" s="857" t="s">
        <v>811</v>
      </c>
      <c r="C1701" s="858" t="s">
        <v>14</v>
      </c>
      <c r="D1701" s="859">
        <v>159.36000000000001</v>
      </c>
    </row>
    <row r="1702" spans="1:11" x14ac:dyDescent="0.2">
      <c r="A1702" s="1671" t="s">
        <v>5818</v>
      </c>
      <c r="B1702" s="1672" t="s">
        <v>4952</v>
      </c>
      <c r="C1702" s="1673"/>
      <c r="D1702" s="1674"/>
    </row>
    <row r="1703" spans="1:11" x14ac:dyDescent="0.2">
      <c r="A1703" s="860" t="s">
        <v>5819</v>
      </c>
      <c r="B1703" s="861" t="s">
        <v>1612</v>
      </c>
      <c r="C1703" s="862" t="s">
        <v>14</v>
      </c>
      <c r="D1703" s="863">
        <v>109.2</v>
      </c>
    </row>
    <row r="1704" spans="1:11" x14ac:dyDescent="0.2">
      <c r="A1704" s="856" t="s">
        <v>5820</v>
      </c>
      <c r="B1704" s="857" t="s">
        <v>5111</v>
      </c>
      <c r="C1704" s="858" t="s">
        <v>14</v>
      </c>
      <c r="D1704" s="859">
        <v>28.53</v>
      </c>
    </row>
    <row r="1705" spans="1:11" x14ac:dyDescent="0.2">
      <c r="A1705" s="860" t="s">
        <v>5821</v>
      </c>
      <c r="B1705" s="861" t="s">
        <v>811</v>
      </c>
      <c r="C1705" s="862" t="s">
        <v>14</v>
      </c>
      <c r="D1705" s="863">
        <v>159.36000000000001</v>
      </c>
    </row>
    <row r="1706" spans="1:11" x14ac:dyDescent="0.2">
      <c r="A1706" s="1671" t="s">
        <v>5822</v>
      </c>
      <c r="B1706" s="1672" t="s">
        <v>4958</v>
      </c>
      <c r="C1706" s="1673"/>
      <c r="D1706" s="1674"/>
    </row>
    <row r="1707" spans="1:11" x14ac:dyDescent="0.2">
      <c r="A1707" s="856" t="s">
        <v>5823</v>
      </c>
      <c r="B1707" s="857" t="s">
        <v>1612</v>
      </c>
      <c r="C1707" s="858" t="s">
        <v>14</v>
      </c>
      <c r="D1707" s="859">
        <v>109.3</v>
      </c>
    </row>
    <row r="1708" spans="1:11" x14ac:dyDescent="0.2">
      <c r="A1708" s="860" t="s">
        <v>5824</v>
      </c>
      <c r="B1708" s="861" t="s">
        <v>5111</v>
      </c>
      <c r="C1708" s="862" t="s">
        <v>14</v>
      </c>
      <c r="D1708" s="863">
        <v>28.53</v>
      </c>
    </row>
    <row r="1709" spans="1:11" x14ac:dyDescent="0.2">
      <c r="A1709" s="856" t="s">
        <v>5825</v>
      </c>
      <c r="B1709" s="857" t="s">
        <v>811</v>
      </c>
      <c r="C1709" s="858" t="s">
        <v>14</v>
      </c>
      <c r="D1709" s="859">
        <v>159.36000000000001</v>
      </c>
    </row>
    <row r="1710" spans="1:11" x14ac:dyDescent="0.2">
      <c r="A1710" s="852" t="s">
        <v>1481</v>
      </c>
      <c r="B1710" s="853" t="s">
        <v>4394</v>
      </c>
      <c r="C1710" s="854"/>
      <c r="D1710" s="855"/>
      <c r="E1710" s="1693">
        <f>SUM(D1711:D1746)</f>
        <v>11186.010000000004</v>
      </c>
      <c r="F1710" s="1681"/>
      <c r="G1710" s="1681"/>
      <c r="H1710" s="1696" t="s">
        <v>5604</v>
      </c>
      <c r="I1710" s="1681"/>
      <c r="J1710" s="1681"/>
      <c r="K1710" s="1681"/>
    </row>
    <row r="1711" spans="1:11" x14ac:dyDescent="0.2">
      <c r="A1711" s="1671" t="s">
        <v>5826</v>
      </c>
      <c r="B1711" s="1672" t="s">
        <v>4253</v>
      </c>
      <c r="C1711" s="1673"/>
      <c r="D1711" s="1674"/>
      <c r="F1711" s="1683" t="s">
        <v>4397</v>
      </c>
      <c r="G1711" s="1679">
        <f>SUMIF($B$1712:$B$1746, F1711,$D$1712:$D$1746)</f>
        <v>4967.09</v>
      </c>
    </row>
    <row r="1712" spans="1:11" x14ac:dyDescent="0.2">
      <c r="A1712" s="860" t="s">
        <v>5827</v>
      </c>
      <c r="B1712" s="861" t="s">
        <v>4397</v>
      </c>
      <c r="C1712" s="862" t="s">
        <v>14</v>
      </c>
      <c r="D1712" s="863">
        <v>828.43</v>
      </c>
      <c r="F1712" s="1683" t="s">
        <v>4399</v>
      </c>
      <c r="G1712" s="1679">
        <f t="shared" ref="G1712:G1714" si="62">SUMIF($B$1712:$B$1746, F1712,$D$1712:$D$1746)</f>
        <v>478.66</v>
      </c>
    </row>
    <row r="1713" spans="1:7" x14ac:dyDescent="0.2">
      <c r="A1713" s="856" t="s">
        <v>5828</v>
      </c>
      <c r="B1713" s="857" t="s">
        <v>4399</v>
      </c>
      <c r="C1713" s="858" t="s">
        <v>14</v>
      </c>
      <c r="D1713" s="859">
        <v>79.59</v>
      </c>
      <c r="F1713" s="1683" t="s">
        <v>4401</v>
      </c>
      <c r="G1713" s="1679">
        <f t="shared" si="62"/>
        <v>224.04000000000002</v>
      </c>
    </row>
    <row r="1714" spans="1:7" x14ac:dyDescent="0.2">
      <c r="A1714" s="860" t="s">
        <v>5829</v>
      </c>
      <c r="B1714" s="861" t="s">
        <v>4401</v>
      </c>
      <c r="C1714" s="862" t="s">
        <v>14</v>
      </c>
      <c r="D1714" s="863">
        <v>37.340000000000003</v>
      </c>
      <c r="F1714" s="1683" t="s">
        <v>4403</v>
      </c>
      <c r="G1714" s="1679">
        <f t="shared" si="62"/>
        <v>5445.74</v>
      </c>
    </row>
    <row r="1715" spans="1:7" x14ac:dyDescent="0.2">
      <c r="A1715" s="856" t="s">
        <v>5830</v>
      </c>
      <c r="B1715" s="857" t="s">
        <v>4403</v>
      </c>
      <c r="C1715" s="858" t="s">
        <v>14</v>
      </c>
      <c r="D1715" s="859">
        <v>908.02</v>
      </c>
      <c r="F1715" s="1683" t="s">
        <v>4414</v>
      </c>
      <c r="G1715" s="1679">
        <f>SUMIF($B$1712:$B$1746, F1715,$D$1712:$D$1746)</f>
        <v>70.47999999999999</v>
      </c>
    </row>
    <row r="1716" spans="1:7" ht="15" x14ac:dyDescent="0.2">
      <c r="A1716" s="860" t="s">
        <v>5831</v>
      </c>
      <c r="B1716" s="861" t="s">
        <v>4414</v>
      </c>
      <c r="C1716" s="862" t="s">
        <v>14</v>
      </c>
      <c r="D1716" s="863">
        <v>11.19</v>
      </c>
      <c r="E1716" s="1686" t="s">
        <v>6907</v>
      </c>
      <c r="F1716" s="1686" t="b">
        <f>EXACT(E1710,G1716)</f>
        <v>1</v>
      </c>
      <c r="G1716" s="1686">
        <f>SUM(G1711:G1715)</f>
        <v>11186.009999999998</v>
      </c>
    </row>
    <row r="1717" spans="1:7" x14ac:dyDescent="0.2">
      <c r="A1717" s="1671" t="s">
        <v>5832</v>
      </c>
      <c r="B1717" s="1672" t="s">
        <v>4259</v>
      </c>
      <c r="C1717" s="1673"/>
      <c r="D1717" s="1674"/>
    </row>
    <row r="1718" spans="1:7" x14ac:dyDescent="0.2">
      <c r="A1718" s="856" t="s">
        <v>5833</v>
      </c>
      <c r="B1718" s="857" t="s">
        <v>4397</v>
      </c>
      <c r="C1718" s="858" t="s">
        <v>14</v>
      </c>
      <c r="D1718" s="859">
        <v>826.54</v>
      </c>
    </row>
    <row r="1719" spans="1:7" x14ac:dyDescent="0.2">
      <c r="A1719" s="860" t="s">
        <v>5834</v>
      </c>
      <c r="B1719" s="861" t="s">
        <v>4399</v>
      </c>
      <c r="C1719" s="862" t="s">
        <v>14</v>
      </c>
      <c r="D1719" s="863">
        <v>80.13</v>
      </c>
    </row>
    <row r="1720" spans="1:7" x14ac:dyDescent="0.2">
      <c r="A1720" s="856" t="s">
        <v>5835</v>
      </c>
      <c r="B1720" s="857" t="s">
        <v>4401</v>
      </c>
      <c r="C1720" s="858" t="s">
        <v>14</v>
      </c>
      <c r="D1720" s="859">
        <v>37.340000000000003</v>
      </c>
    </row>
    <row r="1721" spans="1:7" x14ac:dyDescent="0.2">
      <c r="A1721" s="860" t="s">
        <v>5836</v>
      </c>
      <c r="B1721" s="861" t="s">
        <v>4403</v>
      </c>
      <c r="C1721" s="862" t="s">
        <v>14</v>
      </c>
      <c r="D1721" s="863">
        <v>906.67</v>
      </c>
    </row>
    <row r="1722" spans="1:7" x14ac:dyDescent="0.2">
      <c r="A1722" s="856" t="s">
        <v>5837</v>
      </c>
      <c r="B1722" s="857" t="s">
        <v>4414</v>
      </c>
      <c r="C1722" s="858" t="s">
        <v>14</v>
      </c>
      <c r="D1722" s="859">
        <v>12.57</v>
      </c>
    </row>
    <row r="1723" spans="1:7" x14ac:dyDescent="0.2">
      <c r="A1723" s="1671" t="s">
        <v>5838</v>
      </c>
      <c r="B1723" s="1672" t="s">
        <v>4313</v>
      </c>
      <c r="C1723" s="1673"/>
      <c r="D1723" s="1674"/>
    </row>
    <row r="1724" spans="1:7" x14ac:dyDescent="0.2">
      <c r="A1724" s="860" t="s">
        <v>5839</v>
      </c>
      <c r="B1724" s="861" t="s">
        <v>4397</v>
      </c>
      <c r="C1724" s="862" t="s">
        <v>14</v>
      </c>
      <c r="D1724" s="863">
        <v>826.54</v>
      </c>
    </row>
    <row r="1725" spans="1:7" x14ac:dyDescent="0.2">
      <c r="A1725" s="856" t="s">
        <v>5840</v>
      </c>
      <c r="B1725" s="857" t="s">
        <v>4399</v>
      </c>
      <c r="C1725" s="858" t="s">
        <v>14</v>
      </c>
      <c r="D1725" s="859">
        <v>80.14</v>
      </c>
    </row>
    <row r="1726" spans="1:7" x14ac:dyDescent="0.2">
      <c r="A1726" s="860" t="s">
        <v>5841</v>
      </c>
      <c r="B1726" s="861" t="s">
        <v>4401</v>
      </c>
      <c r="C1726" s="862" t="s">
        <v>14</v>
      </c>
      <c r="D1726" s="863">
        <v>37.340000000000003</v>
      </c>
    </row>
    <row r="1727" spans="1:7" x14ac:dyDescent="0.2">
      <c r="A1727" s="856" t="s">
        <v>5842</v>
      </c>
      <c r="B1727" s="857" t="s">
        <v>4403</v>
      </c>
      <c r="C1727" s="858" t="s">
        <v>14</v>
      </c>
      <c r="D1727" s="859">
        <v>906.68</v>
      </c>
    </row>
    <row r="1728" spans="1:7" x14ac:dyDescent="0.2">
      <c r="A1728" s="860" t="s">
        <v>5843</v>
      </c>
      <c r="B1728" s="861" t="s">
        <v>4414</v>
      </c>
      <c r="C1728" s="862" t="s">
        <v>14</v>
      </c>
      <c r="D1728" s="863">
        <v>11.68</v>
      </c>
    </row>
    <row r="1729" spans="1:4" x14ac:dyDescent="0.2">
      <c r="A1729" s="1671" t="s">
        <v>5844</v>
      </c>
      <c r="B1729" s="1672" t="s">
        <v>4946</v>
      </c>
      <c r="C1729" s="1673"/>
      <c r="D1729" s="1674"/>
    </row>
    <row r="1730" spans="1:4" x14ac:dyDescent="0.2">
      <c r="A1730" s="856" t="s">
        <v>5845</v>
      </c>
      <c r="B1730" s="857" t="s">
        <v>4397</v>
      </c>
      <c r="C1730" s="858" t="s">
        <v>14</v>
      </c>
      <c r="D1730" s="859">
        <v>826.54</v>
      </c>
    </row>
    <row r="1731" spans="1:4" x14ac:dyDescent="0.2">
      <c r="A1731" s="860" t="s">
        <v>5846</v>
      </c>
      <c r="B1731" s="861" t="s">
        <v>4399</v>
      </c>
      <c r="C1731" s="862" t="s">
        <v>14</v>
      </c>
      <c r="D1731" s="863">
        <v>80.13</v>
      </c>
    </row>
    <row r="1732" spans="1:4" x14ac:dyDescent="0.2">
      <c r="A1732" s="856" t="s">
        <v>5847</v>
      </c>
      <c r="B1732" s="857" t="s">
        <v>4401</v>
      </c>
      <c r="C1732" s="858" t="s">
        <v>14</v>
      </c>
      <c r="D1732" s="859">
        <v>37.340000000000003</v>
      </c>
    </row>
    <row r="1733" spans="1:4" x14ac:dyDescent="0.2">
      <c r="A1733" s="860" t="s">
        <v>5848</v>
      </c>
      <c r="B1733" s="861" t="s">
        <v>4403</v>
      </c>
      <c r="C1733" s="862" t="s">
        <v>14</v>
      </c>
      <c r="D1733" s="863">
        <v>906.67</v>
      </c>
    </row>
    <row r="1734" spans="1:4" x14ac:dyDescent="0.2">
      <c r="A1734" s="856" t="s">
        <v>5849</v>
      </c>
      <c r="B1734" s="857" t="s">
        <v>4414</v>
      </c>
      <c r="C1734" s="858" t="s">
        <v>14</v>
      </c>
      <c r="D1734" s="859">
        <v>11.68</v>
      </c>
    </row>
    <row r="1735" spans="1:4" x14ac:dyDescent="0.2">
      <c r="A1735" s="1671" t="s">
        <v>5850</v>
      </c>
      <c r="B1735" s="1672" t="s">
        <v>4952</v>
      </c>
      <c r="C1735" s="1673"/>
      <c r="D1735" s="1674"/>
    </row>
    <row r="1736" spans="1:4" x14ac:dyDescent="0.2">
      <c r="A1736" s="860" t="s">
        <v>5851</v>
      </c>
      <c r="B1736" s="861" t="s">
        <v>4397</v>
      </c>
      <c r="C1736" s="862" t="s">
        <v>14</v>
      </c>
      <c r="D1736" s="863">
        <v>826.54</v>
      </c>
    </row>
    <row r="1737" spans="1:4" x14ac:dyDescent="0.2">
      <c r="A1737" s="856" t="s">
        <v>5852</v>
      </c>
      <c r="B1737" s="857" t="s">
        <v>4399</v>
      </c>
      <c r="C1737" s="858" t="s">
        <v>14</v>
      </c>
      <c r="D1737" s="859">
        <v>80.13</v>
      </c>
    </row>
    <row r="1738" spans="1:4" x14ac:dyDescent="0.2">
      <c r="A1738" s="860" t="s">
        <v>5853</v>
      </c>
      <c r="B1738" s="861" t="s">
        <v>4401</v>
      </c>
      <c r="C1738" s="862" t="s">
        <v>14</v>
      </c>
      <c r="D1738" s="863">
        <v>37.340000000000003</v>
      </c>
    </row>
    <row r="1739" spans="1:4" x14ac:dyDescent="0.2">
      <c r="A1739" s="856" t="s">
        <v>5854</v>
      </c>
      <c r="B1739" s="857" t="s">
        <v>4403</v>
      </c>
      <c r="C1739" s="858" t="s">
        <v>14</v>
      </c>
      <c r="D1739" s="859">
        <v>906.67</v>
      </c>
    </row>
    <row r="1740" spans="1:4" x14ac:dyDescent="0.2">
      <c r="A1740" s="860" t="s">
        <v>5855</v>
      </c>
      <c r="B1740" s="861" t="s">
        <v>4414</v>
      </c>
      <c r="C1740" s="862" t="s">
        <v>14</v>
      </c>
      <c r="D1740" s="863">
        <v>11.68</v>
      </c>
    </row>
    <row r="1741" spans="1:4" x14ac:dyDescent="0.2">
      <c r="A1741" s="1671" t="s">
        <v>5856</v>
      </c>
      <c r="B1741" s="1672" t="s">
        <v>4958</v>
      </c>
      <c r="C1741" s="1673"/>
      <c r="D1741" s="1674"/>
    </row>
    <row r="1742" spans="1:4" x14ac:dyDescent="0.2">
      <c r="A1742" s="856" t="s">
        <v>5857</v>
      </c>
      <c r="B1742" s="857" t="s">
        <v>4397</v>
      </c>
      <c r="C1742" s="858" t="s">
        <v>14</v>
      </c>
      <c r="D1742" s="859">
        <v>832.5</v>
      </c>
    </row>
    <row r="1743" spans="1:4" x14ac:dyDescent="0.2">
      <c r="A1743" s="860" t="s">
        <v>5858</v>
      </c>
      <c r="B1743" s="861" t="s">
        <v>4399</v>
      </c>
      <c r="C1743" s="862" t="s">
        <v>14</v>
      </c>
      <c r="D1743" s="863">
        <v>78.540000000000006</v>
      </c>
    </row>
    <row r="1744" spans="1:4" x14ac:dyDescent="0.2">
      <c r="A1744" s="856" t="s">
        <v>5859</v>
      </c>
      <c r="B1744" s="857" t="s">
        <v>4401</v>
      </c>
      <c r="C1744" s="858" t="s">
        <v>14</v>
      </c>
      <c r="D1744" s="859">
        <v>37.340000000000003</v>
      </c>
    </row>
    <row r="1745" spans="1:11" x14ac:dyDescent="0.2">
      <c r="A1745" s="860" t="s">
        <v>5860</v>
      </c>
      <c r="B1745" s="861" t="s">
        <v>4403</v>
      </c>
      <c r="C1745" s="862" t="s">
        <v>14</v>
      </c>
      <c r="D1745" s="863">
        <v>911.03</v>
      </c>
    </row>
    <row r="1746" spans="1:11" x14ac:dyDescent="0.2">
      <c r="A1746" s="856" t="s">
        <v>5861</v>
      </c>
      <c r="B1746" s="857" t="s">
        <v>4414</v>
      </c>
      <c r="C1746" s="858" t="s">
        <v>14</v>
      </c>
      <c r="D1746" s="859">
        <v>11.68</v>
      </c>
    </row>
    <row r="1747" spans="1:11" x14ac:dyDescent="0.2">
      <c r="A1747" s="852" t="s">
        <v>1483</v>
      </c>
      <c r="B1747" s="853" t="s">
        <v>428</v>
      </c>
      <c r="C1747" s="854"/>
      <c r="D1747" s="855"/>
      <c r="E1747" s="1693">
        <f>SUM(D1748:D1765)</f>
        <v>1935.4799999999998</v>
      </c>
      <c r="F1747" s="1681"/>
      <c r="G1747" s="1681"/>
      <c r="H1747" s="1696" t="s">
        <v>5604</v>
      </c>
      <c r="I1747" s="1681"/>
      <c r="J1747" s="1681"/>
      <c r="K1747" s="1681"/>
    </row>
    <row r="1748" spans="1:11" x14ac:dyDescent="0.2">
      <c r="A1748" s="1671" t="s">
        <v>5862</v>
      </c>
      <c r="B1748" s="1672" t="s">
        <v>4253</v>
      </c>
      <c r="C1748" s="1673"/>
      <c r="D1748" s="1674"/>
      <c r="F1748" s="1683" t="str">
        <f>B1749</f>
        <v>FORRO DE GESSO ACARTONADO, ÁREA SECA</v>
      </c>
      <c r="G1748" s="1679">
        <f>SUMIF($B$1749:$B$1765, F1748,$D$1749:$D$1765)</f>
        <v>1736.94</v>
      </c>
    </row>
    <row r="1749" spans="1:11" x14ac:dyDescent="0.2">
      <c r="A1749" s="860" t="s">
        <v>5863</v>
      </c>
      <c r="B1749" s="861" t="s">
        <v>4422</v>
      </c>
      <c r="C1749" s="862" t="s">
        <v>14</v>
      </c>
      <c r="D1749" s="863">
        <v>289.49</v>
      </c>
      <c r="F1749" s="1683" t="str">
        <f>B1750</f>
        <v>FORRO DE GESSO ACARTONADO, ÁREA ÚMIDA</v>
      </c>
      <c r="G1749" s="1679">
        <f>SUMIF($B$1749:$B$1765, F1749,$D$1749:$D$1765)</f>
        <v>198.54000000000002</v>
      </c>
    </row>
    <row r="1750" spans="1:11" ht="15" x14ac:dyDescent="0.2">
      <c r="A1750" s="856" t="s">
        <v>5864</v>
      </c>
      <c r="B1750" s="857" t="s">
        <v>5162</v>
      </c>
      <c r="C1750" s="858" t="s">
        <v>14</v>
      </c>
      <c r="D1750" s="859">
        <v>33.090000000000003</v>
      </c>
      <c r="E1750" s="1686" t="s">
        <v>6907</v>
      </c>
      <c r="F1750" s="1686" t="b">
        <f>EXACT(E1747,G1750)</f>
        <v>1</v>
      </c>
      <c r="G1750" s="1686">
        <f>SUM(G1745:G1749)</f>
        <v>1935.48</v>
      </c>
    </row>
    <row r="1751" spans="1:11" x14ac:dyDescent="0.2">
      <c r="A1751" s="1671" t="s">
        <v>5865</v>
      </c>
      <c r="B1751" s="1672" t="s">
        <v>4259</v>
      </c>
      <c r="C1751" s="1673"/>
      <c r="D1751" s="1674"/>
    </row>
    <row r="1752" spans="1:11" x14ac:dyDescent="0.2">
      <c r="A1752" s="860" t="s">
        <v>5866</v>
      </c>
      <c r="B1752" s="861" t="s">
        <v>4422</v>
      </c>
      <c r="C1752" s="862" t="s">
        <v>14</v>
      </c>
      <c r="D1752" s="863">
        <v>289.49</v>
      </c>
    </row>
    <row r="1753" spans="1:11" x14ac:dyDescent="0.2">
      <c r="A1753" s="856" t="s">
        <v>5867</v>
      </c>
      <c r="B1753" s="857" t="s">
        <v>5162</v>
      </c>
      <c r="C1753" s="858" t="s">
        <v>14</v>
      </c>
      <c r="D1753" s="859">
        <v>33.090000000000003</v>
      </c>
    </row>
    <row r="1754" spans="1:11" x14ac:dyDescent="0.2">
      <c r="A1754" s="1671" t="s">
        <v>5868</v>
      </c>
      <c r="B1754" s="1672" t="s">
        <v>4313</v>
      </c>
      <c r="C1754" s="1673"/>
      <c r="D1754" s="1674"/>
    </row>
    <row r="1755" spans="1:11" x14ac:dyDescent="0.2">
      <c r="A1755" s="860" t="s">
        <v>5869</v>
      </c>
      <c r="B1755" s="861" t="s">
        <v>4422</v>
      </c>
      <c r="C1755" s="862" t="s">
        <v>14</v>
      </c>
      <c r="D1755" s="863">
        <v>289.49</v>
      </c>
    </row>
    <row r="1756" spans="1:11" x14ac:dyDescent="0.2">
      <c r="A1756" s="856" t="s">
        <v>5870</v>
      </c>
      <c r="B1756" s="857" t="s">
        <v>5162</v>
      </c>
      <c r="C1756" s="858" t="s">
        <v>14</v>
      </c>
      <c r="D1756" s="859">
        <v>33.090000000000003</v>
      </c>
    </row>
    <row r="1757" spans="1:11" x14ac:dyDescent="0.2">
      <c r="A1757" s="1671" t="s">
        <v>5871</v>
      </c>
      <c r="B1757" s="1672" t="s">
        <v>4946</v>
      </c>
      <c r="C1757" s="1673"/>
      <c r="D1757" s="1674"/>
    </row>
    <row r="1758" spans="1:11" x14ac:dyDescent="0.2">
      <c r="A1758" s="860" t="s">
        <v>5872</v>
      </c>
      <c r="B1758" s="861" t="s">
        <v>4422</v>
      </c>
      <c r="C1758" s="862" t="s">
        <v>14</v>
      </c>
      <c r="D1758" s="863">
        <v>289.49</v>
      </c>
    </row>
    <row r="1759" spans="1:11" x14ac:dyDescent="0.2">
      <c r="A1759" s="856" t="s">
        <v>5873</v>
      </c>
      <c r="B1759" s="857" t="s">
        <v>5162</v>
      </c>
      <c r="C1759" s="858" t="s">
        <v>14</v>
      </c>
      <c r="D1759" s="859">
        <v>33.090000000000003</v>
      </c>
    </row>
    <row r="1760" spans="1:11" x14ac:dyDescent="0.2">
      <c r="A1760" s="1671" t="s">
        <v>5874</v>
      </c>
      <c r="B1760" s="1672" t="s">
        <v>4952</v>
      </c>
      <c r="C1760" s="1673"/>
      <c r="D1760" s="1674"/>
    </row>
    <row r="1761" spans="1:11" x14ac:dyDescent="0.2">
      <c r="A1761" s="860" t="s">
        <v>5875</v>
      </c>
      <c r="B1761" s="861" t="s">
        <v>4422</v>
      </c>
      <c r="C1761" s="862" t="s">
        <v>14</v>
      </c>
      <c r="D1761" s="863">
        <v>289.49</v>
      </c>
    </row>
    <row r="1762" spans="1:11" x14ac:dyDescent="0.2">
      <c r="A1762" s="856" t="s">
        <v>5876</v>
      </c>
      <c r="B1762" s="857" t="s">
        <v>5162</v>
      </c>
      <c r="C1762" s="858" t="s">
        <v>14</v>
      </c>
      <c r="D1762" s="859">
        <v>33.090000000000003</v>
      </c>
    </row>
    <row r="1763" spans="1:11" x14ac:dyDescent="0.2">
      <c r="A1763" s="1671" t="s">
        <v>5877</v>
      </c>
      <c r="B1763" s="1672" t="s">
        <v>4958</v>
      </c>
      <c r="C1763" s="1673"/>
      <c r="D1763" s="1674"/>
    </row>
    <row r="1764" spans="1:11" x14ac:dyDescent="0.2">
      <c r="A1764" s="860" t="s">
        <v>5878</v>
      </c>
      <c r="B1764" s="861" t="s">
        <v>4422</v>
      </c>
      <c r="C1764" s="862" t="s">
        <v>14</v>
      </c>
      <c r="D1764" s="863">
        <v>289.49</v>
      </c>
    </row>
    <row r="1765" spans="1:11" x14ac:dyDescent="0.2">
      <c r="A1765" s="856" t="s">
        <v>5879</v>
      </c>
      <c r="B1765" s="857" t="s">
        <v>5162</v>
      </c>
      <c r="C1765" s="858" t="s">
        <v>14</v>
      </c>
      <c r="D1765" s="859">
        <v>33.090000000000003</v>
      </c>
    </row>
    <row r="1766" spans="1:11" x14ac:dyDescent="0.2">
      <c r="A1766" s="852" t="s">
        <v>1485</v>
      </c>
      <c r="B1766" s="853" t="s">
        <v>426</v>
      </c>
      <c r="C1766" s="854"/>
      <c r="D1766" s="855"/>
      <c r="E1766" s="1693">
        <f>SUM(D1767:D1778)</f>
        <v>70.47999999999999</v>
      </c>
      <c r="F1766" s="1681"/>
      <c r="G1766" s="1681"/>
      <c r="H1766" s="1696" t="s">
        <v>5604</v>
      </c>
      <c r="I1766" s="1681"/>
      <c r="J1766" s="1681"/>
      <c r="K1766" s="1681"/>
    </row>
    <row r="1767" spans="1:11" x14ac:dyDescent="0.2">
      <c r="A1767" s="1671" t="s">
        <v>5880</v>
      </c>
      <c r="B1767" s="1672" t="s">
        <v>4253</v>
      </c>
      <c r="C1767" s="1673"/>
      <c r="D1767" s="1674"/>
      <c r="F1767" s="1683" t="str">
        <f>B1768</f>
        <v>REVESTIMENTO - PEITORIL, PEDRA NATURAL</v>
      </c>
      <c r="G1767" s="1679">
        <f>SUMIF($B$1768:$B$1778, F1767,$D$1768:$D$1778)</f>
        <v>70.47999999999999</v>
      </c>
    </row>
    <row r="1768" spans="1:11" ht="15" x14ac:dyDescent="0.2">
      <c r="A1768" s="860" t="s">
        <v>5881</v>
      </c>
      <c r="B1768" s="861" t="s">
        <v>2808</v>
      </c>
      <c r="C1768" s="862" t="s">
        <v>14</v>
      </c>
      <c r="D1768" s="863">
        <v>11.19</v>
      </c>
      <c r="E1768" s="1686" t="s">
        <v>6907</v>
      </c>
      <c r="F1768" s="1686" t="b">
        <f>EXACT(E1766,G1768)</f>
        <v>1</v>
      </c>
      <c r="G1768" s="1686">
        <f>SUM(G1763:G1767)</f>
        <v>70.47999999999999</v>
      </c>
    </row>
    <row r="1769" spans="1:11" x14ac:dyDescent="0.2">
      <c r="A1769" s="1671" t="s">
        <v>5882</v>
      </c>
      <c r="B1769" s="1672" t="s">
        <v>4259</v>
      </c>
      <c r="C1769" s="1673"/>
      <c r="D1769" s="1674"/>
    </row>
    <row r="1770" spans="1:11" x14ac:dyDescent="0.2">
      <c r="A1770" s="856" t="s">
        <v>5883</v>
      </c>
      <c r="B1770" s="857" t="s">
        <v>2808</v>
      </c>
      <c r="C1770" s="858" t="s">
        <v>14</v>
      </c>
      <c r="D1770" s="859">
        <v>12.57</v>
      </c>
    </row>
    <row r="1771" spans="1:11" x14ac:dyDescent="0.2">
      <c r="A1771" s="1671" t="s">
        <v>5884</v>
      </c>
      <c r="B1771" s="1672" t="s">
        <v>4313</v>
      </c>
      <c r="C1771" s="1673"/>
      <c r="D1771" s="1674"/>
    </row>
    <row r="1772" spans="1:11" x14ac:dyDescent="0.2">
      <c r="A1772" s="860" t="s">
        <v>5885</v>
      </c>
      <c r="B1772" s="861" t="s">
        <v>2808</v>
      </c>
      <c r="C1772" s="862" t="s">
        <v>14</v>
      </c>
      <c r="D1772" s="863">
        <v>11.68</v>
      </c>
    </row>
    <row r="1773" spans="1:11" x14ac:dyDescent="0.2">
      <c r="A1773" s="1671" t="s">
        <v>5886</v>
      </c>
      <c r="B1773" s="1672" t="s">
        <v>4946</v>
      </c>
      <c r="C1773" s="1673"/>
      <c r="D1773" s="1674"/>
    </row>
    <row r="1774" spans="1:11" x14ac:dyDescent="0.2">
      <c r="A1774" s="856" t="s">
        <v>5887</v>
      </c>
      <c r="B1774" s="857" t="s">
        <v>2808</v>
      </c>
      <c r="C1774" s="858" t="s">
        <v>14</v>
      </c>
      <c r="D1774" s="859">
        <v>11.68</v>
      </c>
    </row>
    <row r="1775" spans="1:11" x14ac:dyDescent="0.2">
      <c r="A1775" s="1671" t="s">
        <v>5888</v>
      </c>
      <c r="B1775" s="1672" t="s">
        <v>4952</v>
      </c>
      <c r="C1775" s="1673"/>
      <c r="D1775" s="1674"/>
    </row>
    <row r="1776" spans="1:11" x14ac:dyDescent="0.2">
      <c r="A1776" s="860" t="s">
        <v>5889</v>
      </c>
      <c r="B1776" s="861" t="s">
        <v>2808</v>
      </c>
      <c r="C1776" s="862" t="s">
        <v>14</v>
      </c>
      <c r="D1776" s="863">
        <v>11.68</v>
      </c>
    </row>
    <row r="1777" spans="1:11" x14ac:dyDescent="0.2">
      <c r="A1777" s="1671" t="s">
        <v>5890</v>
      </c>
      <c r="B1777" s="1672" t="s">
        <v>4958</v>
      </c>
      <c r="C1777" s="1673"/>
      <c r="D1777" s="1674"/>
    </row>
    <row r="1778" spans="1:11" x14ac:dyDescent="0.2">
      <c r="A1778" s="856" t="s">
        <v>5891</v>
      </c>
      <c r="B1778" s="857" t="s">
        <v>2808</v>
      </c>
      <c r="C1778" s="858" t="s">
        <v>14</v>
      </c>
      <c r="D1778" s="859">
        <v>11.68</v>
      </c>
    </row>
    <row r="1779" spans="1:11" x14ac:dyDescent="0.2">
      <c r="A1779" s="852" t="s">
        <v>1487</v>
      </c>
      <c r="B1779" s="853" t="s">
        <v>427</v>
      </c>
      <c r="C1779" s="854"/>
      <c r="D1779" s="855"/>
      <c r="E1779" s="1693">
        <f>SUM(D1780:D1791)</f>
        <v>86.51</v>
      </c>
      <c r="F1779" s="1681"/>
      <c r="G1779" s="1681"/>
      <c r="H1779" s="1696" t="s">
        <v>5604</v>
      </c>
      <c r="I1779" s="1681"/>
      <c r="J1779" s="1681"/>
      <c r="K1779" s="1681"/>
    </row>
    <row r="1780" spans="1:11" x14ac:dyDescent="0.2">
      <c r="A1780" s="1671" t="s">
        <v>5892</v>
      </c>
      <c r="B1780" s="1672" t="s">
        <v>4253</v>
      </c>
      <c r="C1780" s="1673"/>
      <c r="D1780" s="1674"/>
      <c r="F1780" s="1683" t="str">
        <f>B1781</f>
        <v>ESTUCAMENTO EM TETO</v>
      </c>
      <c r="G1780" s="1679">
        <f>SUMIF($B$1781:$B$1791, F1780,$D$1781:$D$1791)</f>
        <v>86.51</v>
      </c>
    </row>
    <row r="1781" spans="1:11" ht="15" x14ac:dyDescent="0.2">
      <c r="A1781" s="860" t="s">
        <v>5893</v>
      </c>
      <c r="B1781" s="861" t="s">
        <v>4431</v>
      </c>
      <c r="C1781" s="862" t="s">
        <v>14</v>
      </c>
      <c r="D1781" s="863">
        <v>15.08</v>
      </c>
      <c r="E1781" s="1686" t="s">
        <v>6907</v>
      </c>
      <c r="F1781" s="1686" t="b">
        <f>EXACT(E1779,G1781)</f>
        <v>1</v>
      </c>
      <c r="G1781" s="1686">
        <f>SUM(G1776:G1780)</f>
        <v>86.51</v>
      </c>
    </row>
    <row r="1782" spans="1:11" x14ac:dyDescent="0.2">
      <c r="A1782" s="1671" t="s">
        <v>5894</v>
      </c>
      <c r="B1782" s="1672" t="s">
        <v>4259</v>
      </c>
      <c r="C1782" s="1673"/>
      <c r="D1782" s="1674"/>
    </row>
    <row r="1783" spans="1:11" x14ac:dyDescent="0.2">
      <c r="A1783" s="856" t="s">
        <v>5895</v>
      </c>
      <c r="B1783" s="857" t="s">
        <v>4431</v>
      </c>
      <c r="C1783" s="858" t="s">
        <v>14</v>
      </c>
      <c r="D1783" s="859">
        <v>15.08</v>
      </c>
    </row>
    <row r="1784" spans="1:11" x14ac:dyDescent="0.2">
      <c r="A1784" s="1671" t="s">
        <v>5896</v>
      </c>
      <c r="B1784" s="1672" t="s">
        <v>4313</v>
      </c>
      <c r="C1784" s="1673"/>
      <c r="D1784" s="1674"/>
    </row>
    <row r="1785" spans="1:11" x14ac:dyDescent="0.2">
      <c r="A1785" s="860" t="s">
        <v>5897</v>
      </c>
      <c r="B1785" s="861" t="s">
        <v>4431</v>
      </c>
      <c r="C1785" s="862" t="s">
        <v>14</v>
      </c>
      <c r="D1785" s="863">
        <v>15.08</v>
      </c>
    </row>
    <row r="1786" spans="1:11" x14ac:dyDescent="0.2">
      <c r="A1786" s="1671" t="s">
        <v>5898</v>
      </c>
      <c r="B1786" s="1672" t="s">
        <v>4946</v>
      </c>
      <c r="C1786" s="1673"/>
      <c r="D1786" s="1674"/>
    </row>
    <row r="1787" spans="1:11" x14ac:dyDescent="0.2">
      <c r="A1787" s="856" t="s">
        <v>5899</v>
      </c>
      <c r="B1787" s="857" t="s">
        <v>4431</v>
      </c>
      <c r="C1787" s="858" t="s">
        <v>14</v>
      </c>
      <c r="D1787" s="859">
        <v>15.08</v>
      </c>
    </row>
    <row r="1788" spans="1:11" x14ac:dyDescent="0.2">
      <c r="A1788" s="1671" t="s">
        <v>5900</v>
      </c>
      <c r="B1788" s="1672" t="s">
        <v>4952</v>
      </c>
      <c r="C1788" s="1673"/>
      <c r="D1788" s="1674"/>
    </row>
    <row r="1789" spans="1:11" x14ac:dyDescent="0.2">
      <c r="A1789" s="860" t="s">
        <v>5901</v>
      </c>
      <c r="B1789" s="861" t="s">
        <v>4431</v>
      </c>
      <c r="C1789" s="862" t="s">
        <v>14</v>
      </c>
      <c r="D1789" s="863">
        <v>15.08</v>
      </c>
    </row>
    <row r="1790" spans="1:11" x14ac:dyDescent="0.2">
      <c r="A1790" s="1671" t="s">
        <v>5902</v>
      </c>
      <c r="B1790" s="1672" t="s">
        <v>4958</v>
      </c>
      <c r="C1790" s="1673"/>
      <c r="D1790" s="1674"/>
    </row>
    <row r="1791" spans="1:11" x14ac:dyDescent="0.2">
      <c r="A1791" s="856" t="s">
        <v>5903</v>
      </c>
      <c r="B1791" s="857" t="s">
        <v>4431</v>
      </c>
      <c r="C1791" s="858" t="s">
        <v>14</v>
      </c>
      <c r="D1791" s="859">
        <v>11.11</v>
      </c>
    </row>
    <row r="1792" spans="1:11" x14ac:dyDescent="0.2">
      <c r="A1792" s="852" t="s">
        <v>1489</v>
      </c>
      <c r="B1792" s="853" t="s">
        <v>429</v>
      </c>
      <c r="C1792" s="854"/>
      <c r="D1792" s="855"/>
      <c r="E1792" s="1693">
        <f>SUM(D1793:D1810)</f>
        <v>2116.75</v>
      </c>
      <c r="F1792" s="1681"/>
      <c r="G1792" s="1681"/>
      <c r="H1792" s="1696" t="s">
        <v>5604</v>
      </c>
      <c r="I1792" s="1681"/>
      <c r="J1792" s="1681"/>
      <c r="K1792" s="1681"/>
    </row>
    <row r="1793" spans="1:7" x14ac:dyDescent="0.2">
      <c r="A1793" s="1671" t="s">
        <v>5904</v>
      </c>
      <c r="B1793" s="1672" t="s">
        <v>4253</v>
      </c>
      <c r="C1793" s="1673"/>
      <c r="D1793" s="1674"/>
      <c r="F1793" s="1683" t="str">
        <f>B1794</f>
        <v>REVESTIMENTO - CONTRA PISO, 5 cm</v>
      </c>
      <c r="G1793" s="1679">
        <f>SUMIF($B$1794:$B$1810, F1793,$D$1794:$D$1810)</f>
        <v>180.42</v>
      </c>
    </row>
    <row r="1794" spans="1:7" x14ac:dyDescent="0.2">
      <c r="A1794" s="860" t="s">
        <v>5905</v>
      </c>
      <c r="B1794" s="861" t="s">
        <v>4453</v>
      </c>
      <c r="C1794" s="862" t="s">
        <v>14</v>
      </c>
      <c r="D1794" s="863">
        <v>32.700000000000003</v>
      </c>
      <c r="F1794" s="1683" t="str">
        <f>B1795</f>
        <v>REVESTIMENTO - CONTRA PISO ACUSTICO, 5 cm</v>
      </c>
      <c r="G1794" s="1679">
        <f>SUMIF($B$1794:$B$1810, F1794,$D$1794:$D$1810)</f>
        <v>1936.33</v>
      </c>
    </row>
    <row r="1795" spans="1:7" ht="15" x14ac:dyDescent="0.2">
      <c r="A1795" s="856" t="s">
        <v>5906</v>
      </c>
      <c r="B1795" s="857" t="s">
        <v>5198</v>
      </c>
      <c r="C1795" s="858" t="s">
        <v>14</v>
      </c>
      <c r="D1795" s="859">
        <v>320.13</v>
      </c>
      <c r="E1795" s="1686" t="s">
        <v>6907</v>
      </c>
      <c r="F1795" s="1686" t="b">
        <f>EXACT(E1792,G1795)</f>
        <v>1</v>
      </c>
      <c r="G1795" s="1686">
        <f>SUM(G1793:G1794)</f>
        <v>2116.75</v>
      </c>
    </row>
    <row r="1796" spans="1:7" x14ac:dyDescent="0.2">
      <c r="A1796" s="1671" t="s">
        <v>5907</v>
      </c>
      <c r="B1796" s="1672" t="s">
        <v>4259</v>
      </c>
      <c r="C1796" s="1673"/>
      <c r="D1796" s="1674"/>
    </row>
    <row r="1797" spans="1:7" x14ac:dyDescent="0.2">
      <c r="A1797" s="860" t="s">
        <v>5908</v>
      </c>
      <c r="B1797" s="861" t="s">
        <v>4453</v>
      </c>
      <c r="C1797" s="862" t="s">
        <v>14</v>
      </c>
      <c r="D1797" s="863">
        <v>32.56</v>
      </c>
    </row>
    <row r="1798" spans="1:7" x14ac:dyDescent="0.2">
      <c r="A1798" s="856" t="s">
        <v>5909</v>
      </c>
      <c r="B1798" s="857" t="s">
        <v>5198</v>
      </c>
      <c r="C1798" s="858" t="s">
        <v>14</v>
      </c>
      <c r="D1798" s="859">
        <v>323.24</v>
      </c>
    </row>
    <row r="1799" spans="1:7" x14ac:dyDescent="0.2">
      <c r="A1799" s="1671" t="s">
        <v>5910</v>
      </c>
      <c r="B1799" s="1672" t="s">
        <v>4313</v>
      </c>
      <c r="C1799" s="1673"/>
      <c r="D1799" s="1674"/>
    </row>
    <row r="1800" spans="1:7" x14ac:dyDescent="0.2">
      <c r="A1800" s="860" t="s">
        <v>5911</v>
      </c>
      <c r="B1800" s="861" t="s">
        <v>4453</v>
      </c>
      <c r="C1800" s="862" t="s">
        <v>14</v>
      </c>
      <c r="D1800" s="863">
        <v>32.56</v>
      </c>
    </row>
    <row r="1801" spans="1:7" x14ac:dyDescent="0.2">
      <c r="A1801" s="856" t="s">
        <v>5912</v>
      </c>
      <c r="B1801" s="857" t="s">
        <v>5198</v>
      </c>
      <c r="C1801" s="858" t="s">
        <v>14</v>
      </c>
      <c r="D1801" s="859">
        <v>323.24</v>
      </c>
    </row>
    <row r="1802" spans="1:7" x14ac:dyDescent="0.2">
      <c r="A1802" s="1671" t="s">
        <v>5913</v>
      </c>
      <c r="B1802" s="1672" t="s">
        <v>4946</v>
      </c>
      <c r="C1802" s="1673"/>
      <c r="D1802" s="1674"/>
    </row>
    <row r="1803" spans="1:7" x14ac:dyDescent="0.2">
      <c r="A1803" s="860" t="s">
        <v>5914</v>
      </c>
      <c r="B1803" s="861" t="s">
        <v>4453</v>
      </c>
      <c r="C1803" s="862" t="s">
        <v>14</v>
      </c>
      <c r="D1803" s="863">
        <v>32.56</v>
      </c>
    </row>
    <row r="1804" spans="1:7" x14ac:dyDescent="0.2">
      <c r="A1804" s="856" t="s">
        <v>5915</v>
      </c>
      <c r="B1804" s="857" t="s">
        <v>5198</v>
      </c>
      <c r="C1804" s="858" t="s">
        <v>14</v>
      </c>
      <c r="D1804" s="859">
        <v>323.24</v>
      </c>
    </row>
    <row r="1805" spans="1:7" x14ac:dyDescent="0.2">
      <c r="A1805" s="1671" t="s">
        <v>5916</v>
      </c>
      <c r="B1805" s="1672" t="s">
        <v>4952</v>
      </c>
      <c r="C1805" s="1673"/>
      <c r="D1805" s="1674"/>
    </row>
    <row r="1806" spans="1:7" x14ac:dyDescent="0.2">
      <c r="A1806" s="860" t="s">
        <v>5917</v>
      </c>
      <c r="B1806" s="861" t="s">
        <v>4453</v>
      </c>
      <c r="C1806" s="862" t="s">
        <v>14</v>
      </c>
      <c r="D1806" s="863">
        <v>32.56</v>
      </c>
    </row>
    <row r="1807" spans="1:7" x14ac:dyDescent="0.2">
      <c r="A1807" s="856" t="s">
        <v>5918</v>
      </c>
      <c r="B1807" s="857" t="s">
        <v>5198</v>
      </c>
      <c r="C1807" s="858" t="s">
        <v>14</v>
      </c>
      <c r="D1807" s="859">
        <v>323.24</v>
      </c>
    </row>
    <row r="1808" spans="1:7" x14ac:dyDescent="0.2">
      <c r="A1808" s="1671" t="s">
        <v>5919</v>
      </c>
      <c r="B1808" s="1672" t="s">
        <v>4958</v>
      </c>
      <c r="C1808" s="1673"/>
      <c r="D1808" s="1674"/>
    </row>
    <row r="1809" spans="1:11" x14ac:dyDescent="0.2">
      <c r="A1809" s="860" t="s">
        <v>5920</v>
      </c>
      <c r="B1809" s="861" t="s">
        <v>4453</v>
      </c>
      <c r="C1809" s="862" t="s">
        <v>14</v>
      </c>
      <c r="D1809" s="863">
        <v>17.48</v>
      </c>
    </row>
    <row r="1810" spans="1:11" x14ac:dyDescent="0.2">
      <c r="A1810" s="856" t="s">
        <v>5921</v>
      </c>
      <c r="B1810" s="857" t="s">
        <v>5198</v>
      </c>
      <c r="C1810" s="858" t="s">
        <v>14</v>
      </c>
      <c r="D1810" s="859">
        <v>323.24</v>
      </c>
    </row>
    <row r="1811" spans="1:11" x14ac:dyDescent="0.2">
      <c r="A1811" s="852" t="s">
        <v>1491</v>
      </c>
      <c r="B1811" s="853" t="s">
        <v>4465</v>
      </c>
      <c r="C1811" s="854"/>
      <c r="D1811" s="855"/>
      <c r="E1811" s="1693">
        <f>SUM(D1812:D1829)</f>
        <v>2021.9299999999996</v>
      </c>
      <c r="F1811" s="1681"/>
      <c r="G1811" s="1681"/>
      <c r="H1811" s="1696" t="s">
        <v>5604</v>
      </c>
      <c r="I1811" s="1681"/>
      <c r="J1811" s="1681"/>
      <c r="K1811" s="1681"/>
    </row>
    <row r="1812" spans="1:11" x14ac:dyDescent="0.2">
      <c r="A1812" s="1671" t="s">
        <v>5922</v>
      </c>
      <c r="B1812" s="1672" t="s">
        <v>4253</v>
      </c>
      <c r="C1812" s="1673"/>
      <c r="D1812" s="1674"/>
      <c r="F1812" s="1683" t="str">
        <f>B1813</f>
        <v>MÃO DE OBRA -  ESTUCAMENTO EM TETO</v>
      </c>
      <c r="G1812" s="1679">
        <f>SUMIF($B$1813:$B$1829, F1812,$D$1813:$D$1829)</f>
        <v>86.51</v>
      </c>
    </row>
    <row r="1813" spans="1:11" x14ac:dyDescent="0.2">
      <c r="A1813" s="860" t="s">
        <v>5923</v>
      </c>
      <c r="B1813" s="861" t="s">
        <v>4468</v>
      </c>
      <c r="C1813" s="862" t="s">
        <v>14</v>
      </c>
      <c r="D1813" s="863">
        <v>15.08</v>
      </c>
      <c r="F1813" s="1683" t="str">
        <f t="shared" ref="F1813" si="63">B1814</f>
        <v>MÃO DE OBRA -  FORRO DE GESSO ACARTONADO</v>
      </c>
      <c r="G1813" s="1679">
        <f>SUMIF($B$1813:$B$1829, F1813,$D$1813:$D$1829)</f>
        <v>1935.4199999999998</v>
      </c>
    </row>
    <row r="1814" spans="1:11" ht="15" x14ac:dyDescent="0.2">
      <c r="A1814" s="856" t="s">
        <v>5924</v>
      </c>
      <c r="B1814" s="857" t="s">
        <v>4470</v>
      </c>
      <c r="C1814" s="858" t="s">
        <v>14</v>
      </c>
      <c r="D1814" s="859">
        <v>322.57</v>
      </c>
      <c r="E1814" s="1686" t="s">
        <v>6907</v>
      </c>
      <c r="F1814" s="1686" t="b">
        <f>EXACT(E1811,G1814)</f>
        <v>1</v>
      </c>
      <c r="G1814" s="1686">
        <f>SUM(G1812:G1813)</f>
        <v>2021.9299999999998</v>
      </c>
    </row>
    <row r="1815" spans="1:11" x14ac:dyDescent="0.2">
      <c r="A1815" s="1671" t="s">
        <v>5925</v>
      </c>
      <c r="B1815" s="1672" t="s">
        <v>4259</v>
      </c>
      <c r="C1815" s="1673"/>
      <c r="D1815" s="1674"/>
    </row>
    <row r="1816" spans="1:11" x14ac:dyDescent="0.2">
      <c r="A1816" s="860" t="s">
        <v>5926</v>
      </c>
      <c r="B1816" s="861" t="s">
        <v>4468</v>
      </c>
      <c r="C1816" s="862" t="s">
        <v>14</v>
      </c>
      <c r="D1816" s="863">
        <v>15.08</v>
      </c>
    </row>
    <row r="1817" spans="1:11" x14ac:dyDescent="0.2">
      <c r="A1817" s="856" t="s">
        <v>5927</v>
      </c>
      <c r="B1817" s="857" t="s">
        <v>4470</v>
      </c>
      <c r="C1817" s="858" t="s">
        <v>14</v>
      </c>
      <c r="D1817" s="859">
        <v>322.57</v>
      </c>
    </row>
    <row r="1818" spans="1:11" x14ac:dyDescent="0.2">
      <c r="A1818" s="1671" t="s">
        <v>5928</v>
      </c>
      <c r="B1818" s="1672" t="s">
        <v>4313</v>
      </c>
      <c r="C1818" s="1673"/>
      <c r="D1818" s="1674"/>
    </row>
    <row r="1819" spans="1:11" x14ac:dyDescent="0.2">
      <c r="A1819" s="860" t="s">
        <v>5929</v>
      </c>
      <c r="B1819" s="861" t="s">
        <v>4468</v>
      </c>
      <c r="C1819" s="862" t="s">
        <v>14</v>
      </c>
      <c r="D1819" s="863">
        <v>15.08</v>
      </c>
    </row>
    <row r="1820" spans="1:11" x14ac:dyDescent="0.2">
      <c r="A1820" s="856" t="s">
        <v>5930</v>
      </c>
      <c r="B1820" s="857" t="s">
        <v>4470</v>
      </c>
      <c r="C1820" s="858" t="s">
        <v>14</v>
      </c>
      <c r="D1820" s="859">
        <v>322.57</v>
      </c>
    </row>
    <row r="1821" spans="1:11" x14ac:dyDescent="0.2">
      <c r="A1821" s="1671" t="s">
        <v>5931</v>
      </c>
      <c r="B1821" s="1672" t="s">
        <v>4946</v>
      </c>
      <c r="C1821" s="1673"/>
      <c r="D1821" s="1674"/>
    </row>
    <row r="1822" spans="1:11" x14ac:dyDescent="0.2">
      <c r="A1822" s="860" t="s">
        <v>5932</v>
      </c>
      <c r="B1822" s="861" t="s">
        <v>4468</v>
      </c>
      <c r="C1822" s="862" t="s">
        <v>14</v>
      </c>
      <c r="D1822" s="863">
        <v>15.08</v>
      </c>
    </row>
    <row r="1823" spans="1:11" x14ac:dyDescent="0.2">
      <c r="A1823" s="856" t="s">
        <v>5933</v>
      </c>
      <c r="B1823" s="857" t="s">
        <v>4470</v>
      </c>
      <c r="C1823" s="858" t="s">
        <v>14</v>
      </c>
      <c r="D1823" s="859">
        <v>322.57</v>
      </c>
    </row>
    <row r="1824" spans="1:11" x14ac:dyDescent="0.2">
      <c r="A1824" s="1671" t="s">
        <v>5934</v>
      </c>
      <c r="B1824" s="1672" t="s">
        <v>4952</v>
      </c>
      <c r="C1824" s="1673"/>
      <c r="D1824" s="1674"/>
    </row>
    <row r="1825" spans="1:11" x14ac:dyDescent="0.2">
      <c r="A1825" s="860" t="s">
        <v>5935</v>
      </c>
      <c r="B1825" s="861" t="s">
        <v>4468</v>
      </c>
      <c r="C1825" s="862" t="s">
        <v>14</v>
      </c>
      <c r="D1825" s="863">
        <v>15.08</v>
      </c>
    </row>
    <row r="1826" spans="1:11" x14ac:dyDescent="0.2">
      <c r="A1826" s="856" t="s">
        <v>5936</v>
      </c>
      <c r="B1826" s="857" t="s">
        <v>4470</v>
      </c>
      <c r="C1826" s="858" t="s">
        <v>14</v>
      </c>
      <c r="D1826" s="859">
        <v>322.57</v>
      </c>
    </row>
    <row r="1827" spans="1:11" x14ac:dyDescent="0.2">
      <c r="A1827" s="1671" t="s">
        <v>5937</v>
      </c>
      <c r="B1827" s="1672" t="s">
        <v>4958</v>
      </c>
      <c r="C1827" s="1673"/>
      <c r="D1827" s="1674"/>
    </row>
    <row r="1828" spans="1:11" x14ac:dyDescent="0.2">
      <c r="A1828" s="860" t="s">
        <v>5938</v>
      </c>
      <c r="B1828" s="861" t="s">
        <v>4468</v>
      </c>
      <c r="C1828" s="862" t="s">
        <v>14</v>
      </c>
      <c r="D1828" s="863">
        <v>11.11</v>
      </c>
    </row>
    <row r="1829" spans="1:11" x14ac:dyDescent="0.2">
      <c r="A1829" s="856" t="s">
        <v>5939</v>
      </c>
      <c r="B1829" s="857" t="s">
        <v>4470</v>
      </c>
      <c r="C1829" s="858" t="s">
        <v>14</v>
      </c>
      <c r="D1829" s="859">
        <v>322.57</v>
      </c>
    </row>
    <row r="1830" spans="1:11" x14ac:dyDescent="0.2">
      <c r="A1830" s="852" t="s">
        <v>1493</v>
      </c>
      <c r="B1830" s="853" t="s">
        <v>430</v>
      </c>
      <c r="C1830" s="854"/>
      <c r="D1830" s="855"/>
      <c r="E1830" s="1693">
        <f>SUM(D1831:D1860)</f>
        <v>1363.03</v>
      </c>
      <c r="F1830" s="1681"/>
      <c r="G1830" s="1681"/>
      <c r="H1830" s="1696" t="s">
        <v>5604</v>
      </c>
      <c r="I1830" s="1681"/>
      <c r="J1830" s="1681"/>
      <c r="K1830" s="1681"/>
    </row>
    <row r="1831" spans="1:11" x14ac:dyDescent="0.2">
      <c r="A1831" s="1671" t="s">
        <v>5940</v>
      </c>
      <c r="B1831" s="1672" t="s">
        <v>4253</v>
      </c>
      <c r="C1831" s="1673"/>
      <c r="D1831" s="1674"/>
      <c r="F1831" s="1683" t="s">
        <v>5229</v>
      </c>
      <c r="G1831" s="1679">
        <f>SUMIF(B1832:B1860, F1831,D1832:D1860)</f>
        <v>1098.01</v>
      </c>
    </row>
    <row r="1832" spans="1:11" x14ac:dyDescent="0.2">
      <c r="A1832" s="860" t="s">
        <v>5941</v>
      </c>
      <c r="B1832" s="861" t="s">
        <v>5229</v>
      </c>
      <c r="C1832" s="862" t="s">
        <v>14</v>
      </c>
      <c r="D1832" s="863">
        <v>180.41</v>
      </c>
      <c r="F1832" s="1683" t="s">
        <v>4521</v>
      </c>
      <c r="G1832" s="1679">
        <f t="shared" ref="G1832:G1834" si="64">SUMIF(B1833:B1861, F1832,D1833:D1861)</f>
        <v>33.839999999999996</v>
      </c>
    </row>
    <row r="1833" spans="1:11" x14ac:dyDescent="0.2">
      <c r="A1833" s="856" t="s">
        <v>5942</v>
      </c>
      <c r="B1833" s="857" t="s">
        <v>4521</v>
      </c>
      <c r="C1833" s="858" t="s">
        <v>14</v>
      </c>
      <c r="D1833" s="859">
        <v>5.64</v>
      </c>
      <c r="F1833" s="1683" t="s">
        <v>5232</v>
      </c>
      <c r="G1833" s="1679">
        <f t="shared" si="64"/>
        <v>160.68</v>
      </c>
    </row>
    <row r="1834" spans="1:11" x14ac:dyDescent="0.2">
      <c r="A1834" s="860" t="s">
        <v>5943</v>
      </c>
      <c r="B1834" s="861" t="s">
        <v>5232</v>
      </c>
      <c r="C1834" s="862" t="s">
        <v>14</v>
      </c>
      <c r="D1834" s="863">
        <v>26.78</v>
      </c>
      <c r="F1834" s="1683" t="s">
        <v>4508</v>
      </c>
      <c r="G1834" s="1679">
        <f t="shared" si="64"/>
        <v>70.5</v>
      </c>
    </row>
    <row r="1835" spans="1:11" ht="15" x14ac:dyDescent="0.2">
      <c r="A1835" s="856" t="s">
        <v>5944</v>
      </c>
      <c r="B1835" s="857" t="s">
        <v>4508</v>
      </c>
      <c r="C1835" s="858" t="s">
        <v>14</v>
      </c>
      <c r="D1835" s="859">
        <v>11.75</v>
      </c>
      <c r="E1835" s="1686" t="s">
        <v>6907</v>
      </c>
      <c r="F1835" s="1686" t="b">
        <f>EXACT(E1830,G1835)</f>
        <v>1</v>
      </c>
      <c r="G1835" s="1686">
        <f>SUM(G1830:G1834)</f>
        <v>1363.03</v>
      </c>
    </row>
    <row r="1836" spans="1:11" x14ac:dyDescent="0.2">
      <c r="A1836" s="1671" t="s">
        <v>5945</v>
      </c>
      <c r="B1836" s="1672" t="s">
        <v>4259</v>
      </c>
      <c r="C1836" s="1673"/>
      <c r="D1836" s="1674"/>
    </row>
    <row r="1837" spans="1:11" x14ac:dyDescent="0.2">
      <c r="A1837" s="860" t="s">
        <v>5946</v>
      </c>
      <c r="B1837" s="861" t="s">
        <v>5229</v>
      </c>
      <c r="C1837" s="862" t="s">
        <v>14</v>
      </c>
      <c r="D1837" s="863">
        <v>183.52</v>
      </c>
    </row>
    <row r="1838" spans="1:11" x14ac:dyDescent="0.2">
      <c r="A1838" s="856" t="s">
        <v>5947</v>
      </c>
      <c r="B1838" s="857" t="s">
        <v>4521</v>
      </c>
      <c r="C1838" s="858" t="s">
        <v>14</v>
      </c>
      <c r="D1838" s="859">
        <v>5.64</v>
      </c>
    </row>
    <row r="1839" spans="1:11" x14ac:dyDescent="0.2">
      <c r="A1839" s="860" t="s">
        <v>5948</v>
      </c>
      <c r="B1839" s="861" t="s">
        <v>5232</v>
      </c>
      <c r="C1839" s="862" t="s">
        <v>14</v>
      </c>
      <c r="D1839" s="863">
        <v>26.78</v>
      </c>
    </row>
    <row r="1840" spans="1:11" x14ac:dyDescent="0.2">
      <c r="A1840" s="856" t="s">
        <v>5949</v>
      </c>
      <c r="B1840" s="857" t="s">
        <v>4508</v>
      </c>
      <c r="C1840" s="858" t="s">
        <v>14</v>
      </c>
      <c r="D1840" s="859">
        <v>11.75</v>
      </c>
    </row>
    <row r="1841" spans="1:4" x14ac:dyDescent="0.2">
      <c r="A1841" s="1671" t="s">
        <v>5950</v>
      </c>
      <c r="B1841" s="1672" t="s">
        <v>4313</v>
      </c>
      <c r="C1841" s="1673"/>
      <c r="D1841" s="1674"/>
    </row>
    <row r="1842" spans="1:4" x14ac:dyDescent="0.2">
      <c r="A1842" s="860" t="s">
        <v>5951</v>
      </c>
      <c r="B1842" s="861" t="s">
        <v>5229</v>
      </c>
      <c r="C1842" s="862" t="s">
        <v>14</v>
      </c>
      <c r="D1842" s="863">
        <v>183.52</v>
      </c>
    </row>
    <row r="1843" spans="1:4" x14ac:dyDescent="0.2">
      <c r="A1843" s="856" t="s">
        <v>5952</v>
      </c>
      <c r="B1843" s="857" t="s">
        <v>4521</v>
      </c>
      <c r="C1843" s="858" t="s">
        <v>14</v>
      </c>
      <c r="D1843" s="859">
        <v>5.64</v>
      </c>
    </row>
    <row r="1844" spans="1:4" x14ac:dyDescent="0.2">
      <c r="A1844" s="860" t="s">
        <v>5953</v>
      </c>
      <c r="B1844" s="861" t="s">
        <v>5232</v>
      </c>
      <c r="C1844" s="862" t="s">
        <v>14</v>
      </c>
      <c r="D1844" s="863">
        <v>26.78</v>
      </c>
    </row>
    <row r="1845" spans="1:4" x14ac:dyDescent="0.2">
      <c r="A1845" s="856" t="s">
        <v>5954</v>
      </c>
      <c r="B1845" s="857" t="s">
        <v>4508</v>
      </c>
      <c r="C1845" s="858" t="s">
        <v>14</v>
      </c>
      <c r="D1845" s="859">
        <v>11.75</v>
      </c>
    </row>
    <row r="1846" spans="1:4" x14ac:dyDescent="0.2">
      <c r="A1846" s="1671" t="s">
        <v>5955</v>
      </c>
      <c r="B1846" s="1672" t="s">
        <v>4946</v>
      </c>
      <c r="C1846" s="1673"/>
      <c r="D1846" s="1674"/>
    </row>
    <row r="1847" spans="1:4" x14ac:dyDescent="0.2">
      <c r="A1847" s="860" t="s">
        <v>5956</v>
      </c>
      <c r="B1847" s="861" t="s">
        <v>5229</v>
      </c>
      <c r="C1847" s="862" t="s">
        <v>14</v>
      </c>
      <c r="D1847" s="863">
        <v>183.52</v>
      </c>
    </row>
    <row r="1848" spans="1:4" x14ac:dyDescent="0.2">
      <c r="A1848" s="856" t="s">
        <v>5957</v>
      </c>
      <c r="B1848" s="857" t="s">
        <v>4521</v>
      </c>
      <c r="C1848" s="858" t="s">
        <v>14</v>
      </c>
      <c r="D1848" s="859">
        <v>5.64</v>
      </c>
    </row>
    <row r="1849" spans="1:4" x14ac:dyDescent="0.2">
      <c r="A1849" s="860" t="s">
        <v>5958</v>
      </c>
      <c r="B1849" s="861" t="s">
        <v>5232</v>
      </c>
      <c r="C1849" s="862" t="s">
        <v>14</v>
      </c>
      <c r="D1849" s="863">
        <v>26.78</v>
      </c>
    </row>
    <row r="1850" spans="1:4" x14ac:dyDescent="0.2">
      <c r="A1850" s="856" t="s">
        <v>5959</v>
      </c>
      <c r="B1850" s="857" t="s">
        <v>4508</v>
      </c>
      <c r="C1850" s="858" t="s">
        <v>14</v>
      </c>
      <c r="D1850" s="859">
        <v>11.75</v>
      </c>
    </row>
    <row r="1851" spans="1:4" x14ac:dyDescent="0.2">
      <c r="A1851" s="1671" t="s">
        <v>5960</v>
      </c>
      <c r="B1851" s="1672" t="s">
        <v>4952</v>
      </c>
      <c r="C1851" s="1673"/>
      <c r="D1851" s="1674"/>
    </row>
    <row r="1852" spans="1:4" x14ac:dyDescent="0.2">
      <c r="A1852" s="860" t="s">
        <v>5961</v>
      </c>
      <c r="B1852" s="861" t="s">
        <v>5229</v>
      </c>
      <c r="C1852" s="862" t="s">
        <v>14</v>
      </c>
      <c r="D1852" s="863">
        <v>183.52</v>
      </c>
    </row>
    <row r="1853" spans="1:4" x14ac:dyDescent="0.2">
      <c r="A1853" s="856" t="s">
        <v>5962</v>
      </c>
      <c r="B1853" s="857" t="s">
        <v>4521</v>
      </c>
      <c r="C1853" s="858" t="s">
        <v>14</v>
      </c>
      <c r="D1853" s="859">
        <v>5.64</v>
      </c>
    </row>
    <row r="1854" spans="1:4" x14ac:dyDescent="0.2">
      <c r="A1854" s="860" t="s">
        <v>5963</v>
      </c>
      <c r="B1854" s="861" t="s">
        <v>5232</v>
      </c>
      <c r="C1854" s="862" t="s">
        <v>14</v>
      </c>
      <c r="D1854" s="863">
        <v>26.78</v>
      </c>
    </row>
    <row r="1855" spans="1:4" x14ac:dyDescent="0.2">
      <c r="A1855" s="856" t="s">
        <v>5964</v>
      </c>
      <c r="B1855" s="857" t="s">
        <v>4508</v>
      </c>
      <c r="C1855" s="858" t="s">
        <v>14</v>
      </c>
      <c r="D1855" s="859">
        <v>11.75</v>
      </c>
    </row>
    <row r="1856" spans="1:4" x14ac:dyDescent="0.2">
      <c r="A1856" s="1671" t="s">
        <v>5965</v>
      </c>
      <c r="B1856" s="1672" t="s">
        <v>4958</v>
      </c>
      <c r="C1856" s="1673"/>
      <c r="D1856" s="1674"/>
    </row>
    <row r="1857" spans="1:11" x14ac:dyDescent="0.2">
      <c r="A1857" s="860" t="s">
        <v>5966</v>
      </c>
      <c r="B1857" s="861" t="s">
        <v>5229</v>
      </c>
      <c r="C1857" s="862" t="s">
        <v>14</v>
      </c>
      <c r="D1857" s="863">
        <v>183.52</v>
      </c>
    </row>
    <row r="1858" spans="1:11" x14ac:dyDescent="0.2">
      <c r="A1858" s="856" t="s">
        <v>5967</v>
      </c>
      <c r="B1858" s="857" t="s">
        <v>4521</v>
      </c>
      <c r="C1858" s="858" t="s">
        <v>14</v>
      </c>
      <c r="D1858" s="859">
        <v>5.64</v>
      </c>
    </row>
    <row r="1859" spans="1:11" x14ac:dyDescent="0.2">
      <c r="A1859" s="860" t="s">
        <v>5968</v>
      </c>
      <c r="B1859" s="861" t="s">
        <v>5232</v>
      </c>
      <c r="C1859" s="862" t="s">
        <v>14</v>
      </c>
      <c r="D1859" s="863">
        <v>26.78</v>
      </c>
    </row>
    <row r="1860" spans="1:11" x14ac:dyDescent="0.2">
      <c r="A1860" s="856" t="s">
        <v>5969</v>
      </c>
      <c r="B1860" s="857" t="s">
        <v>4508</v>
      </c>
      <c r="C1860" s="858" t="s">
        <v>14</v>
      </c>
      <c r="D1860" s="859">
        <v>11.75</v>
      </c>
    </row>
    <row r="1861" spans="1:11" x14ac:dyDescent="0.2">
      <c r="A1861" s="852" t="s">
        <v>1495</v>
      </c>
      <c r="B1861" s="853" t="s">
        <v>425</v>
      </c>
      <c r="C1861" s="854"/>
      <c r="D1861" s="855"/>
      <c r="E1861" s="1693">
        <f>SUM(D1862:D1873)</f>
        <v>621.41999999999985</v>
      </c>
      <c r="F1861" s="1681"/>
      <c r="G1861" s="1681"/>
      <c r="H1861" s="1696" t="s">
        <v>5604</v>
      </c>
      <c r="I1861" s="1681"/>
      <c r="J1861" s="1681"/>
      <c r="K1861" s="1681"/>
    </row>
    <row r="1862" spans="1:11" x14ac:dyDescent="0.2">
      <c r="A1862" s="1671" t="s">
        <v>5970</v>
      </c>
      <c r="B1862" s="1672" t="s">
        <v>4253</v>
      </c>
      <c r="C1862" s="1673"/>
      <c r="D1862" s="1674"/>
      <c r="F1862" s="1683" t="str">
        <f>B1863</f>
        <v>REVESTIMENTO - VINILICO, AREA PRIVATIVA</v>
      </c>
      <c r="G1862" s="1679">
        <f>SUMIF($B$1863:$B$1873,F1862,$D$1863:$D$1873)</f>
        <v>621.41999999999985</v>
      </c>
    </row>
    <row r="1863" spans="1:11" ht="15" x14ac:dyDescent="0.2">
      <c r="A1863" s="860" t="s">
        <v>5971</v>
      </c>
      <c r="B1863" s="861" t="s">
        <v>5257</v>
      </c>
      <c r="C1863" s="862" t="s">
        <v>14</v>
      </c>
      <c r="D1863" s="863">
        <v>103.57</v>
      </c>
      <c r="E1863" s="1686" t="s">
        <v>6907</v>
      </c>
      <c r="F1863" s="1686" t="b">
        <f>EXACT(E1861,G1863)</f>
        <v>1</v>
      </c>
      <c r="G1863" s="1686">
        <f>SUM(G1858:G1862)</f>
        <v>621.41999999999985</v>
      </c>
    </row>
    <row r="1864" spans="1:11" x14ac:dyDescent="0.2">
      <c r="A1864" s="1671" t="s">
        <v>5972</v>
      </c>
      <c r="B1864" s="1672" t="s">
        <v>4259</v>
      </c>
      <c r="C1864" s="1673"/>
      <c r="D1864" s="1674"/>
    </row>
    <row r="1865" spans="1:11" x14ac:dyDescent="0.2">
      <c r="A1865" s="856" t="s">
        <v>5973</v>
      </c>
      <c r="B1865" s="857" t="s">
        <v>5257</v>
      </c>
      <c r="C1865" s="858" t="s">
        <v>14</v>
      </c>
      <c r="D1865" s="859">
        <v>103.57</v>
      </c>
    </row>
    <row r="1866" spans="1:11" x14ac:dyDescent="0.2">
      <c r="A1866" s="1671" t="s">
        <v>5974</v>
      </c>
      <c r="B1866" s="1672" t="s">
        <v>4313</v>
      </c>
      <c r="C1866" s="1673"/>
      <c r="D1866" s="1674"/>
    </row>
    <row r="1867" spans="1:11" x14ac:dyDescent="0.2">
      <c r="A1867" s="860" t="s">
        <v>5975</v>
      </c>
      <c r="B1867" s="861" t="s">
        <v>5257</v>
      </c>
      <c r="C1867" s="862" t="s">
        <v>14</v>
      </c>
      <c r="D1867" s="863">
        <v>103.57</v>
      </c>
    </row>
    <row r="1868" spans="1:11" x14ac:dyDescent="0.2">
      <c r="A1868" s="1671" t="s">
        <v>5976</v>
      </c>
      <c r="B1868" s="1672" t="s">
        <v>4946</v>
      </c>
      <c r="C1868" s="1673"/>
      <c r="D1868" s="1674"/>
    </row>
    <row r="1869" spans="1:11" x14ac:dyDescent="0.2">
      <c r="A1869" s="856" t="s">
        <v>5977</v>
      </c>
      <c r="B1869" s="857" t="s">
        <v>5257</v>
      </c>
      <c r="C1869" s="858" t="s">
        <v>14</v>
      </c>
      <c r="D1869" s="859">
        <v>103.57</v>
      </c>
    </row>
    <row r="1870" spans="1:11" x14ac:dyDescent="0.2">
      <c r="A1870" s="1671" t="s">
        <v>5978</v>
      </c>
      <c r="B1870" s="1672" t="s">
        <v>4952</v>
      </c>
      <c r="C1870" s="1673"/>
      <c r="D1870" s="1674"/>
    </row>
    <row r="1871" spans="1:11" x14ac:dyDescent="0.2">
      <c r="A1871" s="860" t="s">
        <v>5979</v>
      </c>
      <c r="B1871" s="861" t="s">
        <v>5257</v>
      </c>
      <c r="C1871" s="862" t="s">
        <v>14</v>
      </c>
      <c r="D1871" s="863">
        <v>103.57</v>
      </c>
    </row>
    <row r="1872" spans="1:11" x14ac:dyDescent="0.2">
      <c r="A1872" s="1671" t="s">
        <v>5980</v>
      </c>
      <c r="B1872" s="1672" t="s">
        <v>4958</v>
      </c>
      <c r="C1872" s="1673"/>
      <c r="D1872" s="1674"/>
    </row>
    <row r="1873" spans="1:11" x14ac:dyDescent="0.2">
      <c r="A1873" s="856" t="s">
        <v>5981</v>
      </c>
      <c r="B1873" s="857" t="s">
        <v>5257</v>
      </c>
      <c r="C1873" s="858" t="s">
        <v>14</v>
      </c>
      <c r="D1873" s="859">
        <v>103.57</v>
      </c>
    </row>
    <row r="1874" spans="1:11" x14ac:dyDescent="0.2">
      <c r="A1874" s="852" t="s">
        <v>1497</v>
      </c>
      <c r="B1874" s="853" t="s">
        <v>1128</v>
      </c>
      <c r="C1874" s="854"/>
      <c r="D1874" s="855"/>
      <c r="E1874" s="1693">
        <f>SUM(D1875:D1898)</f>
        <v>1449.31</v>
      </c>
      <c r="F1874" s="1681"/>
      <c r="G1874" s="1681"/>
      <c r="H1874" s="1696" t="s">
        <v>5604</v>
      </c>
      <c r="I1874" s="1681"/>
      <c r="J1874" s="1681"/>
      <c r="K1874" s="1681"/>
    </row>
    <row r="1875" spans="1:11" x14ac:dyDescent="0.2">
      <c r="A1875" s="1671" t="s">
        <v>5982</v>
      </c>
      <c r="B1875" s="1672" t="s">
        <v>4253</v>
      </c>
      <c r="C1875" s="1673"/>
      <c r="D1875" s="1674"/>
      <c r="F1875" s="1683" t="str">
        <f>B1876</f>
        <v>RODAPE EM PINTURA, 10 cm</v>
      </c>
      <c r="G1875" s="1679">
        <f>SUMIF($B$1876:$B$1898, F1875,$D$1876:$D$1898)</f>
        <v>114.31</v>
      </c>
    </row>
    <row r="1876" spans="1:11" x14ac:dyDescent="0.2">
      <c r="A1876" s="860" t="s">
        <v>5983</v>
      </c>
      <c r="B1876" s="861" t="s">
        <v>4579</v>
      </c>
      <c r="C1876" s="862" t="s">
        <v>3</v>
      </c>
      <c r="D1876" s="863">
        <v>19.07</v>
      </c>
      <c r="F1876" s="1683" t="str">
        <f t="shared" ref="F1876:F1877" si="65">B1877</f>
        <v>RODAPE EM PORCELANATO, 10 cm</v>
      </c>
      <c r="G1876" s="1679">
        <f t="shared" ref="G1876:G1877" si="66">SUMIF($B$1876:$B$1898, F1876,$D$1876:$D$1898)</f>
        <v>90.36</v>
      </c>
    </row>
    <row r="1877" spans="1:11" x14ac:dyDescent="0.2">
      <c r="A1877" s="856" t="s">
        <v>5984</v>
      </c>
      <c r="B1877" s="857" t="s">
        <v>4587</v>
      </c>
      <c r="C1877" s="858" t="s">
        <v>3</v>
      </c>
      <c r="D1877" s="859">
        <v>15.06</v>
      </c>
      <c r="F1877" s="1683" t="str">
        <f t="shared" si="65"/>
        <v>RODAPE EM PVC, 10 cm</v>
      </c>
      <c r="G1877" s="1679">
        <f t="shared" si="66"/>
        <v>1244.6400000000001</v>
      </c>
    </row>
    <row r="1878" spans="1:11" ht="15" x14ac:dyDescent="0.2">
      <c r="A1878" s="860" t="s">
        <v>5985</v>
      </c>
      <c r="B1878" s="861" t="s">
        <v>4581</v>
      </c>
      <c r="C1878" s="862" t="s">
        <v>3</v>
      </c>
      <c r="D1878" s="863">
        <v>207.44</v>
      </c>
      <c r="E1878" s="1686" t="s">
        <v>6907</v>
      </c>
      <c r="F1878" s="1686" t="b">
        <f>EXACT(E1874,G1878)</f>
        <v>1</v>
      </c>
      <c r="G1878" s="1686">
        <f>SUM(G1875:G1877)</f>
        <v>1449.3100000000002</v>
      </c>
    </row>
    <row r="1879" spans="1:11" x14ac:dyDescent="0.2">
      <c r="A1879" s="1671" t="s">
        <v>5986</v>
      </c>
      <c r="B1879" s="1672" t="s">
        <v>4259</v>
      </c>
      <c r="C1879" s="1673"/>
      <c r="D1879" s="1674"/>
    </row>
    <row r="1880" spans="1:11" x14ac:dyDescent="0.2">
      <c r="A1880" s="856" t="s">
        <v>5987</v>
      </c>
      <c r="B1880" s="857" t="s">
        <v>4579</v>
      </c>
      <c r="C1880" s="858" t="s">
        <v>3</v>
      </c>
      <c r="D1880" s="859">
        <v>19.07</v>
      </c>
    </row>
    <row r="1881" spans="1:11" x14ac:dyDescent="0.2">
      <c r="A1881" s="860" t="s">
        <v>5988</v>
      </c>
      <c r="B1881" s="861" t="s">
        <v>4587</v>
      </c>
      <c r="C1881" s="862" t="s">
        <v>3</v>
      </c>
      <c r="D1881" s="863">
        <v>15.06</v>
      </c>
    </row>
    <row r="1882" spans="1:11" x14ac:dyDescent="0.2">
      <c r="A1882" s="856" t="s">
        <v>5989</v>
      </c>
      <c r="B1882" s="857" t="s">
        <v>4581</v>
      </c>
      <c r="C1882" s="858" t="s">
        <v>3</v>
      </c>
      <c r="D1882" s="859">
        <v>207.44</v>
      </c>
    </row>
    <row r="1883" spans="1:11" x14ac:dyDescent="0.2">
      <c r="A1883" s="1671" t="s">
        <v>5990</v>
      </c>
      <c r="B1883" s="1672" t="s">
        <v>4313</v>
      </c>
      <c r="C1883" s="1673"/>
      <c r="D1883" s="1674"/>
    </row>
    <row r="1884" spans="1:11" x14ac:dyDescent="0.2">
      <c r="A1884" s="860" t="s">
        <v>5991</v>
      </c>
      <c r="B1884" s="861" t="s">
        <v>4579</v>
      </c>
      <c r="C1884" s="862" t="s">
        <v>3</v>
      </c>
      <c r="D1884" s="863">
        <v>19.07</v>
      </c>
    </row>
    <row r="1885" spans="1:11" x14ac:dyDescent="0.2">
      <c r="A1885" s="856" t="s">
        <v>5992</v>
      </c>
      <c r="B1885" s="857" t="s">
        <v>4587</v>
      </c>
      <c r="C1885" s="858" t="s">
        <v>3</v>
      </c>
      <c r="D1885" s="859">
        <v>15.06</v>
      </c>
    </row>
    <row r="1886" spans="1:11" x14ac:dyDescent="0.2">
      <c r="A1886" s="860" t="s">
        <v>5993</v>
      </c>
      <c r="B1886" s="861" t="s">
        <v>4581</v>
      </c>
      <c r="C1886" s="862" t="s">
        <v>3</v>
      </c>
      <c r="D1886" s="863">
        <v>207.44</v>
      </c>
    </row>
    <row r="1887" spans="1:11" x14ac:dyDescent="0.2">
      <c r="A1887" s="1671" t="s">
        <v>5994</v>
      </c>
      <c r="B1887" s="1672" t="s">
        <v>4946</v>
      </c>
      <c r="C1887" s="1673"/>
      <c r="D1887" s="1674"/>
    </row>
    <row r="1888" spans="1:11" x14ac:dyDescent="0.2">
      <c r="A1888" s="856" t="s">
        <v>5995</v>
      </c>
      <c r="B1888" s="857" t="s">
        <v>4579</v>
      </c>
      <c r="C1888" s="858" t="s">
        <v>3</v>
      </c>
      <c r="D1888" s="859">
        <v>19.07</v>
      </c>
    </row>
    <row r="1889" spans="1:11" x14ac:dyDescent="0.2">
      <c r="A1889" s="860" t="s">
        <v>5996</v>
      </c>
      <c r="B1889" s="861" t="s">
        <v>4587</v>
      </c>
      <c r="C1889" s="862" t="s">
        <v>3</v>
      </c>
      <c r="D1889" s="863">
        <v>15.06</v>
      </c>
    </row>
    <row r="1890" spans="1:11" x14ac:dyDescent="0.2">
      <c r="A1890" s="856" t="s">
        <v>5997</v>
      </c>
      <c r="B1890" s="857" t="s">
        <v>4581</v>
      </c>
      <c r="C1890" s="858" t="s">
        <v>3</v>
      </c>
      <c r="D1890" s="859">
        <v>207.44</v>
      </c>
    </row>
    <row r="1891" spans="1:11" x14ac:dyDescent="0.2">
      <c r="A1891" s="1671" t="s">
        <v>5998</v>
      </c>
      <c r="B1891" s="1672" t="s">
        <v>4952</v>
      </c>
      <c r="C1891" s="1673"/>
      <c r="D1891" s="1674"/>
    </row>
    <row r="1892" spans="1:11" x14ac:dyDescent="0.2">
      <c r="A1892" s="860" t="s">
        <v>5999</v>
      </c>
      <c r="B1892" s="861" t="s">
        <v>4579</v>
      </c>
      <c r="C1892" s="862" t="s">
        <v>3</v>
      </c>
      <c r="D1892" s="863">
        <v>19.07</v>
      </c>
    </row>
    <row r="1893" spans="1:11" x14ac:dyDescent="0.2">
      <c r="A1893" s="856" t="s">
        <v>6000</v>
      </c>
      <c r="B1893" s="857" t="s">
        <v>4587</v>
      </c>
      <c r="C1893" s="858" t="s">
        <v>3</v>
      </c>
      <c r="D1893" s="859">
        <v>15.06</v>
      </c>
    </row>
    <row r="1894" spans="1:11" x14ac:dyDescent="0.2">
      <c r="A1894" s="860" t="s">
        <v>6001</v>
      </c>
      <c r="B1894" s="861" t="s">
        <v>4581</v>
      </c>
      <c r="C1894" s="862" t="s">
        <v>3</v>
      </c>
      <c r="D1894" s="863">
        <v>207.44</v>
      </c>
    </row>
    <row r="1895" spans="1:11" x14ac:dyDescent="0.2">
      <c r="A1895" s="1671" t="s">
        <v>6002</v>
      </c>
      <c r="B1895" s="1672" t="s">
        <v>4958</v>
      </c>
      <c r="C1895" s="1673"/>
      <c r="D1895" s="1674"/>
    </row>
    <row r="1896" spans="1:11" x14ac:dyDescent="0.2">
      <c r="A1896" s="856" t="s">
        <v>6003</v>
      </c>
      <c r="B1896" s="857" t="s">
        <v>4579</v>
      </c>
      <c r="C1896" s="858" t="s">
        <v>3</v>
      </c>
      <c r="D1896" s="859">
        <v>18.96</v>
      </c>
    </row>
    <row r="1897" spans="1:11" x14ac:dyDescent="0.2">
      <c r="A1897" s="860" t="s">
        <v>6004</v>
      </c>
      <c r="B1897" s="861" t="s">
        <v>4587</v>
      </c>
      <c r="C1897" s="862" t="s">
        <v>3</v>
      </c>
      <c r="D1897" s="863">
        <v>15.06</v>
      </c>
    </row>
    <row r="1898" spans="1:11" x14ac:dyDescent="0.2">
      <c r="A1898" s="856" t="s">
        <v>6005</v>
      </c>
      <c r="B1898" s="857" t="s">
        <v>4581</v>
      </c>
      <c r="C1898" s="858" t="s">
        <v>3</v>
      </c>
      <c r="D1898" s="859">
        <v>207.44</v>
      </c>
    </row>
    <row r="1899" spans="1:11" x14ac:dyDescent="0.2">
      <c r="A1899" s="852" t="s">
        <v>1499</v>
      </c>
      <c r="B1899" s="853" t="s">
        <v>548</v>
      </c>
      <c r="C1899" s="854"/>
      <c r="D1899" s="855"/>
      <c r="E1899" s="1693">
        <f>SUM(D1900:D1911)</f>
        <v>18.96</v>
      </c>
      <c r="F1899" s="1681"/>
      <c r="G1899" s="1681"/>
      <c r="H1899" s="1696" t="s">
        <v>5604</v>
      </c>
      <c r="I1899" s="1681"/>
      <c r="J1899" s="1681"/>
      <c r="K1899" s="1681"/>
    </row>
    <row r="1900" spans="1:11" x14ac:dyDescent="0.2">
      <c r="A1900" s="1671" t="s">
        <v>6006</v>
      </c>
      <c r="B1900" s="1672" t="s">
        <v>4253</v>
      </c>
      <c r="C1900" s="1673"/>
      <c r="D1900" s="1674"/>
      <c r="F1900" s="1683" t="str">
        <f>B1901</f>
        <v>REVESTIMENTO - SOLEIRA, PEDRA NATURAL</v>
      </c>
      <c r="G1900" s="1679">
        <f>SUMIF($B$1901:$B$1911, F1900,$D$1901:$D$1911)</f>
        <v>18.96</v>
      </c>
    </row>
    <row r="1901" spans="1:11" ht="15" x14ac:dyDescent="0.2">
      <c r="A1901" s="860" t="s">
        <v>6007</v>
      </c>
      <c r="B1901" s="861" t="s">
        <v>2822</v>
      </c>
      <c r="C1901" s="862" t="s">
        <v>14</v>
      </c>
      <c r="D1901" s="863">
        <v>3.16</v>
      </c>
      <c r="E1901" s="1686" t="s">
        <v>6907</v>
      </c>
      <c r="F1901" s="1686" t="b">
        <f>EXACT(E1899,G1901)</f>
        <v>1</v>
      </c>
      <c r="G1901" s="1686">
        <f>SUM(G1896:G1900)</f>
        <v>18.96</v>
      </c>
    </row>
    <row r="1902" spans="1:11" x14ac:dyDescent="0.2">
      <c r="A1902" s="1671" t="s">
        <v>6008</v>
      </c>
      <c r="B1902" s="1672" t="s">
        <v>4259</v>
      </c>
      <c r="C1902" s="1673"/>
      <c r="D1902" s="1674"/>
    </row>
    <row r="1903" spans="1:11" x14ac:dyDescent="0.2">
      <c r="A1903" s="856" t="s">
        <v>6009</v>
      </c>
      <c r="B1903" s="857" t="s">
        <v>2822</v>
      </c>
      <c r="C1903" s="858" t="s">
        <v>14</v>
      </c>
      <c r="D1903" s="859">
        <v>3.16</v>
      </c>
    </row>
    <row r="1904" spans="1:11" x14ac:dyDescent="0.2">
      <c r="A1904" s="1671" t="s">
        <v>6010</v>
      </c>
      <c r="B1904" s="1672" t="s">
        <v>4313</v>
      </c>
      <c r="C1904" s="1673"/>
      <c r="D1904" s="1674"/>
    </row>
    <row r="1905" spans="1:11" x14ac:dyDescent="0.2">
      <c r="A1905" s="860" t="s">
        <v>6011</v>
      </c>
      <c r="B1905" s="861" t="s">
        <v>2822</v>
      </c>
      <c r="C1905" s="862" t="s">
        <v>14</v>
      </c>
      <c r="D1905" s="863">
        <v>3.16</v>
      </c>
    </row>
    <row r="1906" spans="1:11" x14ac:dyDescent="0.2">
      <c r="A1906" s="1671" t="s">
        <v>6012</v>
      </c>
      <c r="B1906" s="1672" t="s">
        <v>4946</v>
      </c>
      <c r="C1906" s="1673"/>
      <c r="D1906" s="1674"/>
    </row>
    <row r="1907" spans="1:11" x14ac:dyDescent="0.2">
      <c r="A1907" s="856" t="s">
        <v>6013</v>
      </c>
      <c r="B1907" s="857" t="s">
        <v>2822</v>
      </c>
      <c r="C1907" s="858" t="s">
        <v>14</v>
      </c>
      <c r="D1907" s="859">
        <v>3.16</v>
      </c>
    </row>
    <row r="1908" spans="1:11" x14ac:dyDescent="0.2">
      <c r="A1908" s="1671" t="s">
        <v>6014</v>
      </c>
      <c r="B1908" s="1672" t="s">
        <v>4952</v>
      </c>
      <c r="C1908" s="1673"/>
      <c r="D1908" s="1674"/>
    </row>
    <row r="1909" spans="1:11" x14ac:dyDescent="0.2">
      <c r="A1909" s="860" t="s">
        <v>6015</v>
      </c>
      <c r="B1909" s="861" t="s">
        <v>2822</v>
      </c>
      <c r="C1909" s="862" t="s">
        <v>14</v>
      </c>
      <c r="D1909" s="863">
        <v>3.16</v>
      </c>
    </row>
    <row r="1910" spans="1:11" x14ac:dyDescent="0.2">
      <c r="A1910" s="1671" t="s">
        <v>6016</v>
      </c>
      <c r="B1910" s="1672" t="s">
        <v>4958</v>
      </c>
      <c r="C1910" s="1673"/>
      <c r="D1910" s="1674"/>
    </row>
    <row r="1911" spans="1:11" x14ac:dyDescent="0.2">
      <c r="A1911" s="856" t="s">
        <v>6017</v>
      </c>
      <c r="B1911" s="857" t="s">
        <v>2822</v>
      </c>
      <c r="C1911" s="858" t="s">
        <v>14</v>
      </c>
      <c r="D1911" s="859">
        <v>3.16</v>
      </c>
    </row>
    <row r="1912" spans="1:11" x14ac:dyDescent="0.2">
      <c r="A1912" s="852" t="s">
        <v>1501</v>
      </c>
      <c r="B1912" s="853" t="s">
        <v>4602</v>
      </c>
      <c r="C1912" s="854"/>
      <c r="D1912" s="855"/>
      <c r="E1912" s="1693">
        <f>SUM(D1913:D1971)</f>
        <v>5570.7599999999984</v>
      </c>
      <c r="F1912" s="1681"/>
      <c r="G1912" s="1681"/>
      <c r="H1912" s="1696" t="s">
        <v>5604</v>
      </c>
      <c r="I1912" s="1681"/>
      <c r="J1912" s="1681"/>
      <c r="K1912" s="1681"/>
    </row>
    <row r="1913" spans="1:11" x14ac:dyDescent="0.2">
      <c r="A1913" s="1671" t="s">
        <v>6018</v>
      </c>
      <c r="B1913" s="1672" t="s">
        <v>4253</v>
      </c>
      <c r="C1913" s="1673"/>
      <c r="D1913" s="1674"/>
      <c r="F1913" s="1683" t="s">
        <v>5299</v>
      </c>
      <c r="G1913" s="1679">
        <f>SUMIF($B$1914:$B$1971, F1913,$D$1914:$D$1971)</f>
        <v>1936.33</v>
      </c>
    </row>
    <row r="1914" spans="1:11" x14ac:dyDescent="0.2">
      <c r="A1914" s="860" t="s">
        <v>6019</v>
      </c>
      <c r="B1914" s="861" t="s">
        <v>5299</v>
      </c>
      <c r="C1914" s="862" t="s">
        <v>14</v>
      </c>
      <c r="D1914" s="863">
        <v>320.13</v>
      </c>
      <c r="F1914" s="1683" t="s">
        <v>4606</v>
      </c>
      <c r="G1914" s="1679">
        <f t="shared" ref="G1914:G1921" si="67">SUMIF($B$1914:$B$1971, F1914,$D$1914:$D$1971)</f>
        <v>150.87</v>
      </c>
    </row>
    <row r="1915" spans="1:11" x14ac:dyDescent="0.2">
      <c r="A1915" s="856" t="s">
        <v>6020</v>
      </c>
      <c r="B1915" s="857" t="s">
        <v>4606</v>
      </c>
      <c r="C1915" s="858" t="s">
        <v>14</v>
      </c>
      <c r="D1915" s="859">
        <v>26.71</v>
      </c>
      <c r="F1915" s="1683" t="s">
        <v>4409</v>
      </c>
      <c r="G1915" s="1679">
        <f t="shared" si="67"/>
        <v>1363.0300000000002</v>
      </c>
    </row>
    <row r="1916" spans="1:11" x14ac:dyDescent="0.2">
      <c r="A1916" s="860" t="s">
        <v>6021</v>
      </c>
      <c r="B1916" s="861" t="s">
        <v>4409</v>
      </c>
      <c r="C1916" s="862" t="s">
        <v>14</v>
      </c>
      <c r="D1916" s="863">
        <v>224.58</v>
      </c>
      <c r="F1916" s="1683" t="s">
        <v>4635</v>
      </c>
      <c r="G1916" s="1679">
        <f t="shared" si="67"/>
        <v>621.41999999999985</v>
      </c>
    </row>
    <row r="1917" spans="1:11" x14ac:dyDescent="0.2">
      <c r="A1917" s="856" t="s">
        <v>6022</v>
      </c>
      <c r="B1917" s="857" t="s">
        <v>4635</v>
      </c>
      <c r="C1917" s="858" t="s">
        <v>14</v>
      </c>
      <c r="D1917" s="859">
        <v>103.57</v>
      </c>
      <c r="F1917" s="1683" t="s">
        <v>4617</v>
      </c>
      <c r="G1917" s="1679">
        <f t="shared" si="67"/>
        <v>18.96</v>
      </c>
    </row>
    <row r="1918" spans="1:11" x14ac:dyDescent="0.2">
      <c r="A1918" s="860" t="s">
        <v>6023</v>
      </c>
      <c r="B1918" s="861" t="s">
        <v>4617</v>
      </c>
      <c r="C1918" s="862" t="s">
        <v>14</v>
      </c>
      <c r="D1918" s="863">
        <v>3.16</v>
      </c>
      <c r="F1918" s="1683" t="s">
        <v>4619</v>
      </c>
      <c r="G1918" s="1679">
        <f t="shared" si="67"/>
        <v>30.84</v>
      </c>
    </row>
    <row r="1919" spans="1:11" x14ac:dyDescent="0.2">
      <c r="A1919" s="856" t="s">
        <v>6024</v>
      </c>
      <c r="B1919" s="857" t="s">
        <v>4619</v>
      </c>
      <c r="C1919" s="858" t="s">
        <v>14</v>
      </c>
      <c r="D1919" s="859">
        <v>6.2</v>
      </c>
      <c r="F1919" s="1683" t="s">
        <v>4621</v>
      </c>
      <c r="G1919" s="1679">
        <f t="shared" si="67"/>
        <v>114.31</v>
      </c>
    </row>
    <row r="1920" spans="1:11" x14ac:dyDescent="0.2">
      <c r="A1920" s="860" t="s">
        <v>6025</v>
      </c>
      <c r="B1920" s="861" t="s">
        <v>4621</v>
      </c>
      <c r="C1920" s="862" t="s">
        <v>3</v>
      </c>
      <c r="D1920" s="863">
        <v>19.07</v>
      </c>
      <c r="F1920" s="1683" t="s">
        <v>4646</v>
      </c>
      <c r="G1920" s="1679">
        <f t="shared" si="67"/>
        <v>90.36</v>
      </c>
    </row>
    <row r="1921" spans="1:7" x14ac:dyDescent="0.2">
      <c r="A1921" s="856" t="s">
        <v>6026</v>
      </c>
      <c r="B1921" s="857" t="s">
        <v>4646</v>
      </c>
      <c r="C1921" s="858" t="s">
        <v>3</v>
      </c>
      <c r="D1921" s="859">
        <v>15.06</v>
      </c>
      <c r="F1921" s="1683" t="s">
        <v>4623</v>
      </c>
      <c r="G1921" s="1679">
        <f t="shared" si="67"/>
        <v>1244.6400000000001</v>
      </c>
    </row>
    <row r="1922" spans="1:7" ht="15" x14ac:dyDescent="0.2">
      <c r="A1922" s="860" t="s">
        <v>6027</v>
      </c>
      <c r="B1922" s="861" t="s">
        <v>4623</v>
      </c>
      <c r="C1922" s="862" t="s">
        <v>3</v>
      </c>
      <c r="D1922" s="863">
        <v>207.44</v>
      </c>
      <c r="E1922" s="1686" t="s">
        <v>6907</v>
      </c>
      <c r="F1922" s="1686" t="b">
        <f>EXACT(E1912,G1922)</f>
        <v>1</v>
      </c>
      <c r="G1922" s="1686">
        <f>SUM(G1913:G1921)</f>
        <v>5570.76</v>
      </c>
    </row>
    <row r="1923" spans="1:7" x14ac:dyDescent="0.2">
      <c r="A1923" s="1671" t="s">
        <v>6028</v>
      </c>
      <c r="B1923" s="1672" t="s">
        <v>4259</v>
      </c>
      <c r="C1923" s="1673"/>
      <c r="D1923" s="1674"/>
    </row>
    <row r="1924" spans="1:7" x14ac:dyDescent="0.2">
      <c r="A1924" s="856" t="s">
        <v>6029</v>
      </c>
      <c r="B1924" s="857" t="s">
        <v>5299</v>
      </c>
      <c r="C1924" s="858" t="s">
        <v>14</v>
      </c>
      <c r="D1924" s="859">
        <v>323.24</v>
      </c>
    </row>
    <row r="1925" spans="1:7" x14ac:dyDescent="0.2">
      <c r="A1925" s="860" t="s">
        <v>6030</v>
      </c>
      <c r="B1925" s="861" t="s">
        <v>4606</v>
      </c>
      <c r="C1925" s="862" t="s">
        <v>14</v>
      </c>
      <c r="D1925" s="863">
        <v>26.67</v>
      </c>
    </row>
    <row r="1926" spans="1:7" x14ac:dyDescent="0.2">
      <c r="A1926" s="856" t="s">
        <v>6031</v>
      </c>
      <c r="B1926" s="857" t="s">
        <v>4409</v>
      </c>
      <c r="C1926" s="858" t="s">
        <v>14</v>
      </c>
      <c r="D1926" s="859">
        <v>227.69</v>
      </c>
    </row>
    <row r="1927" spans="1:7" x14ac:dyDescent="0.2">
      <c r="A1927" s="860" t="s">
        <v>6032</v>
      </c>
      <c r="B1927" s="861" t="s">
        <v>4635</v>
      </c>
      <c r="C1927" s="862" t="s">
        <v>14</v>
      </c>
      <c r="D1927" s="863">
        <v>103.57</v>
      </c>
    </row>
    <row r="1928" spans="1:7" x14ac:dyDescent="0.2">
      <c r="A1928" s="856" t="s">
        <v>6033</v>
      </c>
      <c r="B1928" s="857" t="s">
        <v>4617</v>
      </c>
      <c r="C1928" s="858" t="s">
        <v>14</v>
      </c>
      <c r="D1928" s="859">
        <v>3.16</v>
      </c>
    </row>
    <row r="1929" spans="1:7" x14ac:dyDescent="0.2">
      <c r="A1929" s="860" t="s">
        <v>6034</v>
      </c>
      <c r="B1929" s="861" t="s">
        <v>4619</v>
      </c>
      <c r="C1929" s="862" t="s">
        <v>14</v>
      </c>
      <c r="D1929" s="863">
        <v>6.16</v>
      </c>
    </row>
    <row r="1930" spans="1:7" x14ac:dyDescent="0.2">
      <c r="A1930" s="856" t="s">
        <v>6035</v>
      </c>
      <c r="B1930" s="857" t="s">
        <v>4621</v>
      </c>
      <c r="C1930" s="858" t="s">
        <v>3</v>
      </c>
      <c r="D1930" s="859">
        <v>19.07</v>
      </c>
    </row>
    <row r="1931" spans="1:7" x14ac:dyDescent="0.2">
      <c r="A1931" s="860" t="s">
        <v>6036</v>
      </c>
      <c r="B1931" s="861" t="s">
        <v>4646</v>
      </c>
      <c r="C1931" s="862" t="s">
        <v>3</v>
      </c>
      <c r="D1931" s="863">
        <v>15.06</v>
      </c>
    </row>
    <row r="1932" spans="1:7" x14ac:dyDescent="0.2">
      <c r="A1932" s="856" t="s">
        <v>6037</v>
      </c>
      <c r="B1932" s="857" t="s">
        <v>4623</v>
      </c>
      <c r="C1932" s="858" t="s">
        <v>3</v>
      </c>
      <c r="D1932" s="859">
        <v>207.44</v>
      </c>
    </row>
    <row r="1933" spans="1:7" x14ac:dyDescent="0.2">
      <c r="A1933" s="1671" t="s">
        <v>6038</v>
      </c>
      <c r="B1933" s="1672" t="s">
        <v>4313</v>
      </c>
      <c r="C1933" s="1673"/>
      <c r="D1933" s="1674"/>
    </row>
    <row r="1934" spans="1:7" x14ac:dyDescent="0.2">
      <c r="A1934" s="860" t="s">
        <v>6039</v>
      </c>
      <c r="B1934" s="861" t="s">
        <v>5299</v>
      </c>
      <c r="C1934" s="862" t="s">
        <v>14</v>
      </c>
      <c r="D1934" s="863">
        <v>323.24</v>
      </c>
    </row>
    <row r="1935" spans="1:7" x14ac:dyDescent="0.2">
      <c r="A1935" s="856" t="s">
        <v>6040</v>
      </c>
      <c r="B1935" s="857" t="s">
        <v>4606</v>
      </c>
      <c r="C1935" s="858" t="s">
        <v>14</v>
      </c>
      <c r="D1935" s="859">
        <v>26.67</v>
      </c>
    </row>
    <row r="1936" spans="1:7" x14ac:dyDescent="0.2">
      <c r="A1936" s="860" t="s">
        <v>6041</v>
      </c>
      <c r="B1936" s="861" t="s">
        <v>4409</v>
      </c>
      <c r="C1936" s="862" t="s">
        <v>14</v>
      </c>
      <c r="D1936" s="863">
        <v>227.69</v>
      </c>
    </row>
    <row r="1937" spans="1:4" x14ac:dyDescent="0.2">
      <c r="A1937" s="856" t="s">
        <v>6042</v>
      </c>
      <c r="B1937" s="857" t="s">
        <v>4635</v>
      </c>
      <c r="C1937" s="858" t="s">
        <v>14</v>
      </c>
      <c r="D1937" s="859">
        <v>103.57</v>
      </c>
    </row>
    <row r="1938" spans="1:4" x14ac:dyDescent="0.2">
      <c r="A1938" s="860" t="s">
        <v>6043</v>
      </c>
      <c r="B1938" s="861" t="s">
        <v>4617</v>
      </c>
      <c r="C1938" s="862" t="s">
        <v>14</v>
      </c>
      <c r="D1938" s="863">
        <v>3.16</v>
      </c>
    </row>
    <row r="1939" spans="1:4" x14ac:dyDescent="0.2">
      <c r="A1939" s="856" t="s">
        <v>6044</v>
      </c>
      <c r="B1939" s="857" t="s">
        <v>4619</v>
      </c>
      <c r="C1939" s="858" t="s">
        <v>14</v>
      </c>
      <c r="D1939" s="859">
        <v>6.16</v>
      </c>
    </row>
    <row r="1940" spans="1:4" x14ac:dyDescent="0.2">
      <c r="A1940" s="860" t="s">
        <v>6045</v>
      </c>
      <c r="B1940" s="861" t="s">
        <v>4621</v>
      </c>
      <c r="C1940" s="862" t="s">
        <v>3</v>
      </c>
      <c r="D1940" s="863">
        <v>19.07</v>
      </c>
    </row>
    <row r="1941" spans="1:4" x14ac:dyDescent="0.2">
      <c r="A1941" s="856" t="s">
        <v>6046</v>
      </c>
      <c r="B1941" s="857" t="s">
        <v>4646</v>
      </c>
      <c r="C1941" s="858" t="s">
        <v>3</v>
      </c>
      <c r="D1941" s="859">
        <v>15.06</v>
      </c>
    </row>
    <row r="1942" spans="1:4" x14ac:dyDescent="0.2">
      <c r="A1942" s="860" t="s">
        <v>6047</v>
      </c>
      <c r="B1942" s="861" t="s">
        <v>4623</v>
      </c>
      <c r="C1942" s="862" t="s">
        <v>3</v>
      </c>
      <c r="D1942" s="863">
        <v>207.44</v>
      </c>
    </row>
    <row r="1943" spans="1:4" x14ac:dyDescent="0.2">
      <c r="A1943" s="1671" t="s">
        <v>6048</v>
      </c>
      <c r="B1943" s="1672" t="s">
        <v>4946</v>
      </c>
      <c r="C1943" s="1673"/>
      <c r="D1943" s="1674"/>
    </row>
    <row r="1944" spans="1:4" x14ac:dyDescent="0.2">
      <c r="A1944" s="856" t="s">
        <v>6049</v>
      </c>
      <c r="B1944" s="857" t="s">
        <v>5299</v>
      </c>
      <c r="C1944" s="858" t="s">
        <v>14</v>
      </c>
      <c r="D1944" s="859">
        <v>323.24</v>
      </c>
    </row>
    <row r="1945" spans="1:4" x14ac:dyDescent="0.2">
      <c r="A1945" s="860" t="s">
        <v>6050</v>
      </c>
      <c r="B1945" s="861" t="s">
        <v>4606</v>
      </c>
      <c r="C1945" s="862" t="s">
        <v>14</v>
      </c>
      <c r="D1945" s="863">
        <v>26.67</v>
      </c>
    </row>
    <row r="1946" spans="1:4" x14ac:dyDescent="0.2">
      <c r="A1946" s="856" t="s">
        <v>6051</v>
      </c>
      <c r="B1946" s="857" t="s">
        <v>4409</v>
      </c>
      <c r="C1946" s="858" t="s">
        <v>14</v>
      </c>
      <c r="D1946" s="859">
        <v>227.69</v>
      </c>
    </row>
    <row r="1947" spans="1:4" x14ac:dyDescent="0.2">
      <c r="A1947" s="860" t="s">
        <v>6052</v>
      </c>
      <c r="B1947" s="861" t="s">
        <v>4635</v>
      </c>
      <c r="C1947" s="862" t="s">
        <v>14</v>
      </c>
      <c r="D1947" s="863">
        <v>103.57</v>
      </c>
    </row>
    <row r="1948" spans="1:4" x14ac:dyDescent="0.2">
      <c r="A1948" s="856" t="s">
        <v>6053</v>
      </c>
      <c r="B1948" s="857" t="s">
        <v>4617</v>
      </c>
      <c r="C1948" s="858" t="s">
        <v>14</v>
      </c>
      <c r="D1948" s="859">
        <v>3.16</v>
      </c>
    </row>
    <row r="1949" spans="1:4" x14ac:dyDescent="0.2">
      <c r="A1949" s="860" t="s">
        <v>6054</v>
      </c>
      <c r="B1949" s="861" t="s">
        <v>4619</v>
      </c>
      <c r="C1949" s="862" t="s">
        <v>14</v>
      </c>
      <c r="D1949" s="863">
        <v>6.16</v>
      </c>
    </row>
    <row r="1950" spans="1:4" x14ac:dyDescent="0.2">
      <c r="A1950" s="856" t="s">
        <v>6055</v>
      </c>
      <c r="B1950" s="857" t="s">
        <v>4621</v>
      </c>
      <c r="C1950" s="858" t="s">
        <v>3</v>
      </c>
      <c r="D1950" s="859">
        <v>19.07</v>
      </c>
    </row>
    <row r="1951" spans="1:4" x14ac:dyDescent="0.2">
      <c r="A1951" s="860" t="s">
        <v>6056</v>
      </c>
      <c r="B1951" s="861" t="s">
        <v>4646</v>
      </c>
      <c r="C1951" s="862" t="s">
        <v>3</v>
      </c>
      <c r="D1951" s="863">
        <v>15.06</v>
      </c>
    </row>
    <row r="1952" spans="1:4" x14ac:dyDescent="0.2">
      <c r="A1952" s="856" t="s">
        <v>6057</v>
      </c>
      <c r="B1952" s="857" t="s">
        <v>4623</v>
      </c>
      <c r="C1952" s="858" t="s">
        <v>3</v>
      </c>
      <c r="D1952" s="859">
        <v>207.44</v>
      </c>
    </row>
    <row r="1953" spans="1:4" x14ac:dyDescent="0.2">
      <c r="A1953" s="1671" t="s">
        <v>6058</v>
      </c>
      <c r="B1953" s="1672" t="s">
        <v>4952</v>
      </c>
      <c r="C1953" s="1673"/>
      <c r="D1953" s="1674"/>
    </row>
    <row r="1954" spans="1:4" x14ac:dyDescent="0.2">
      <c r="A1954" s="860" t="s">
        <v>6059</v>
      </c>
      <c r="B1954" s="861" t="s">
        <v>5299</v>
      </c>
      <c r="C1954" s="862" t="s">
        <v>14</v>
      </c>
      <c r="D1954" s="863">
        <v>323.24</v>
      </c>
    </row>
    <row r="1955" spans="1:4" x14ac:dyDescent="0.2">
      <c r="A1955" s="856" t="s">
        <v>6060</v>
      </c>
      <c r="B1955" s="857" t="s">
        <v>4606</v>
      </c>
      <c r="C1955" s="858" t="s">
        <v>14</v>
      </c>
      <c r="D1955" s="859">
        <v>26.67</v>
      </c>
    </row>
    <row r="1956" spans="1:4" x14ac:dyDescent="0.2">
      <c r="A1956" s="860" t="s">
        <v>6061</v>
      </c>
      <c r="B1956" s="861" t="s">
        <v>4409</v>
      </c>
      <c r="C1956" s="862" t="s">
        <v>14</v>
      </c>
      <c r="D1956" s="863">
        <v>227.69</v>
      </c>
    </row>
    <row r="1957" spans="1:4" x14ac:dyDescent="0.2">
      <c r="A1957" s="856" t="s">
        <v>6062</v>
      </c>
      <c r="B1957" s="857" t="s">
        <v>4635</v>
      </c>
      <c r="C1957" s="858" t="s">
        <v>14</v>
      </c>
      <c r="D1957" s="859">
        <v>103.57</v>
      </c>
    </row>
    <row r="1958" spans="1:4" x14ac:dyDescent="0.2">
      <c r="A1958" s="860" t="s">
        <v>6063</v>
      </c>
      <c r="B1958" s="861" t="s">
        <v>4617</v>
      </c>
      <c r="C1958" s="862" t="s">
        <v>14</v>
      </c>
      <c r="D1958" s="863">
        <v>3.16</v>
      </c>
    </row>
    <row r="1959" spans="1:4" x14ac:dyDescent="0.2">
      <c r="A1959" s="856" t="s">
        <v>6064</v>
      </c>
      <c r="B1959" s="857" t="s">
        <v>4619</v>
      </c>
      <c r="C1959" s="858" t="s">
        <v>14</v>
      </c>
      <c r="D1959" s="859">
        <v>6.16</v>
      </c>
    </row>
    <row r="1960" spans="1:4" x14ac:dyDescent="0.2">
      <c r="A1960" s="860" t="s">
        <v>6065</v>
      </c>
      <c r="B1960" s="861" t="s">
        <v>4621</v>
      </c>
      <c r="C1960" s="862" t="s">
        <v>3</v>
      </c>
      <c r="D1960" s="863">
        <v>19.07</v>
      </c>
    </row>
    <row r="1961" spans="1:4" x14ac:dyDescent="0.2">
      <c r="A1961" s="856" t="s">
        <v>6066</v>
      </c>
      <c r="B1961" s="857" t="s">
        <v>4646</v>
      </c>
      <c r="C1961" s="858" t="s">
        <v>3</v>
      </c>
      <c r="D1961" s="859">
        <v>15.06</v>
      </c>
    </row>
    <row r="1962" spans="1:4" x14ac:dyDescent="0.2">
      <c r="A1962" s="860" t="s">
        <v>6067</v>
      </c>
      <c r="B1962" s="861" t="s">
        <v>4623</v>
      </c>
      <c r="C1962" s="862" t="s">
        <v>3</v>
      </c>
      <c r="D1962" s="863">
        <v>207.44</v>
      </c>
    </row>
    <row r="1963" spans="1:4" x14ac:dyDescent="0.2">
      <c r="A1963" s="1671" t="s">
        <v>6068</v>
      </c>
      <c r="B1963" s="1672" t="s">
        <v>4958</v>
      </c>
      <c r="C1963" s="1673"/>
      <c r="D1963" s="1674"/>
    </row>
    <row r="1964" spans="1:4" x14ac:dyDescent="0.2">
      <c r="A1964" s="856" t="s">
        <v>6069</v>
      </c>
      <c r="B1964" s="857" t="s">
        <v>5299</v>
      </c>
      <c r="C1964" s="858" t="s">
        <v>14</v>
      </c>
      <c r="D1964" s="859">
        <v>323.24</v>
      </c>
    </row>
    <row r="1965" spans="1:4" x14ac:dyDescent="0.2">
      <c r="A1965" s="860" t="s">
        <v>6070</v>
      </c>
      <c r="B1965" s="861" t="s">
        <v>4606</v>
      </c>
      <c r="C1965" s="862" t="s">
        <v>14</v>
      </c>
      <c r="D1965" s="863">
        <v>17.48</v>
      </c>
    </row>
    <row r="1966" spans="1:4" x14ac:dyDescent="0.2">
      <c r="A1966" s="856" t="s">
        <v>6071</v>
      </c>
      <c r="B1966" s="857" t="s">
        <v>4409</v>
      </c>
      <c r="C1966" s="858" t="s">
        <v>14</v>
      </c>
      <c r="D1966" s="859">
        <v>227.69</v>
      </c>
    </row>
    <row r="1967" spans="1:4" x14ac:dyDescent="0.2">
      <c r="A1967" s="860" t="s">
        <v>6072</v>
      </c>
      <c r="B1967" s="861" t="s">
        <v>4635</v>
      </c>
      <c r="C1967" s="862" t="s">
        <v>14</v>
      </c>
      <c r="D1967" s="863">
        <v>103.57</v>
      </c>
    </row>
    <row r="1968" spans="1:4" x14ac:dyDescent="0.2">
      <c r="A1968" s="856" t="s">
        <v>6073</v>
      </c>
      <c r="B1968" s="857" t="s">
        <v>4617</v>
      </c>
      <c r="C1968" s="858" t="s">
        <v>14</v>
      </c>
      <c r="D1968" s="859">
        <v>3.16</v>
      </c>
    </row>
    <row r="1969" spans="1:11" x14ac:dyDescent="0.2">
      <c r="A1969" s="860" t="s">
        <v>6074</v>
      </c>
      <c r="B1969" s="861" t="s">
        <v>4621</v>
      </c>
      <c r="C1969" s="862" t="s">
        <v>3</v>
      </c>
      <c r="D1969" s="863">
        <v>18.96</v>
      </c>
    </row>
    <row r="1970" spans="1:11" x14ac:dyDescent="0.2">
      <c r="A1970" s="856" t="s">
        <v>6075</v>
      </c>
      <c r="B1970" s="857" t="s">
        <v>4646</v>
      </c>
      <c r="C1970" s="858" t="s">
        <v>3</v>
      </c>
      <c r="D1970" s="859">
        <v>15.06</v>
      </c>
    </row>
    <row r="1971" spans="1:11" x14ac:dyDescent="0.2">
      <c r="A1971" s="860" t="s">
        <v>6076</v>
      </c>
      <c r="B1971" s="861" t="s">
        <v>4623</v>
      </c>
      <c r="C1971" s="862" t="s">
        <v>3</v>
      </c>
      <c r="D1971" s="863">
        <v>207.44</v>
      </c>
    </row>
    <row r="1972" spans="1:11" x14ac:dyDescent="0.2">
      <c r="A1972" s="852" t="s">
        <v>6077</v>
      </c>
      <c r="B1972" s="853" t="s">
        <v>438</v>
      </c>
      <c r="C1972" s="854"/>
      <c r="D1972" s="855"/>
      <c r="E1972" s="1693">
        <f>SUM(D1973:D1989)</f>
        <v>51.440000000000005</v>
      </c>
      <c r="F1972" s="1681"/>
      <c r="G1972" s="1681"/>
      <c r="H1972" s="1696" t="s">
        <v>5604</v>
      </c>
      <c r="I1972" s="1681"/>
      <c r="J1972" s="1681"/>
      <c r="K1972" s="1681"/>
    </row>
    <row r="1973" spans="1:11" x14ac:dyDescent="0.2">
      <c r="A1973" s="1671" t="s">
        <v>6078</v>
      </c>
      <c r="B1973" s="1672" t="s">
        <v>4253</v>
      </c>
      <c r="C1973" s="1673"/>
      <c r="D1973" s="1674"/>
      <c r="F1973" s="1683" t="str">
        <f>B1974</f>
        <v>REVESTIMENTO - PINTURA RESINA, ESCADA/ANTECAMARA</v>
      </c>
      <c r="G1973" s="1679">
        <f>SUMIF($B$1974:$B$1989, F1973,$D$1974:$D$1989)</f>
        <v>51.440000000000005</v>
      </c>
    </row>
    <row r="1974" spans="1:11" ht="15" x14ac:dyDescent="0.2">
      <c r="A1974" s="856" t="s">
        <v>6079</v>
      </c>
      <c r="B1974" s="857" t="s">
        <v>4691</v>
      </c>
      <c r="C1974" s="858" t="s">
        <v>14</v>
      </c>
      <c r="D1974" s="859">
        <v>8.4</v>
      </c>
      <c r="E1974" s="1686" t="s">
        <v>6907</v>
      </c>
      <c r="F1974" s="1686" t="b">
        <f>EXACT(E1972,G1974)</f>
        <v>1</v>
      </c>
      <c r="G1974" s="1686">
        <f>SUM(G1969:G1973)</f>
        <v>51.440000000000005</v>
      </c>
    </row>
    <row r="1975" spans="1:11" x14ac:dyDescent="0.2">
      <c r="A1975" s="860" t="s">
        <v>6710</v>
      </c>
      <c r="B1975" s="861" t="s">
        <v>4691</v>
      </c>
      <c r="C1975" s="862" t="s">
        <v>90</v>
      </c>
      <c r="D1975" s="863">
        <v>0.82</v>
      </c>
    </row>
    <row r="1976" spans="1:11" x14ac:dyDescent="0.2">
      <c r="A1976" s="1671" t="s">
        <v>6080</v>
      </c>
      <c r="B1976" s="1672" t="s">
        <v>4259</v>
      </c>
      <c r="C1976" s="1673"/>
      <c r="D1976" s="1674"/>
    </row>
    <row r="1977" spans="1:11" x14ac:dyDescent="0.2">
      <c r="A1977" s="856" t="s">
        <v>6081</v>
      </c>
      <c r="B1977" s="857" t="s">
        <v>4691</v>
      </c>
      <c r="C1977" s="858" t="s">
        <v>14</v>
      </c>
      <c r="D1977" s="859">
        <v>8.4</v>
      </c>
    </row>
    <row r="1978" spans="1:11" x14ac:dyDescent="0.2">
      <c r="A1978" s="860" t="s">
        <v>6711</v>
      </c>
      <c r="B1978" s="861" t="s">
        <v>4691</v>
      </c>
      <c r="C1978" s="862" t="s">
        <v>90</v>
      </c>
      <c r="D1978" s="863">
        <v>0.81</v>
      </c>
    </row>
    <row r="1979" spans="1:11" x14ac:dyDescent="0.2">
      <c r="A1979" s="1671" t="s">
        <v>6082</v>
      </c>
      <c r="B1979" s="1672" t="s">
        <v>4313</v>
      </c>
      <c r="C1979" s="1673"/>
      <c r="D1979" s="1674"/>
    </row>
    <row r="1980" spans="1:11" x14ac:dyDescent="0.2">
      <c r="A1980" s="856" t="s">
        <v>6083</v>
      </c>
      <c r="B1980" s="857" t="s">
        <v>4691</v>
      </c>
      <c r="C1980" s="858" t="s">
        <v>14</v>
      </c>
      <c r="D1980" s="859">
        <v>8.4</v>
      </c>
    </row>
    <row r="1981" spans="1:11" x14ac:dyDescent="0.2">
      <c r="A1981" s="860" t="s">
        <v>6712</v>
      </c>
      <c r="B1981" s="861" t="s">
        <v>4691</v>
      </c>
      <c r="C1981" s="862" t="s">
        <v>90</v>
      </c>
      <c r="D1981" s="863">
        <v>0.81</v>
      </c>
    </row>
    <row r="1982" spans="1:11" x14ac:dyDescent="0.2">
      <c r="A1982" s="1671" t="s">
        <v>6084</v>
      </c>
      <c r="B1982" s="1672" t="s">
        <v>4946</v>
      </c>
      <c r="C1982" s="1673"/>
      <c r="D1982" s="1674"/>
    </row>
    <row r="1983" spans="1:11" x14ac:dyDescent="0.2">
      <c r="A1983" s="856" t="s">
        <v>6085</v>
      </c>
      <c r="B1983" s="857" t="s">
        <v>4691</v>
      </c>
      <c r="C1983" s="858" t="s">
        <v>14</v>
      </c>
      <c r="D1983" s="859">
        <v>8.4</v>
      </c>
    </row>
    <row r="1984" spans="1:11" x14ac:dyDescent="0.2">
      <c r="A1984" s="860" t="s">
        <v>6713</v>
      </c>
      <c r="B1984" s="861" t="s">
        <v>4691</v>
      </c>
      <c r="C1984" s="862" t="s">
        <v>90</v>
      </c>
      <c r="D1984" s="863">
        <v>0.81</v>
      </c>
    </row>
    <row r="1985" spans="1:11" x14ac:dyDescent="0.2">
      <c r="A1985" s="1671" t="s">
        <v>6086</v>
      </c>
      <c r="B1985" s="1672" t="s">
        <v>4952</v>
      </c>
      <c r="C1985" s="1673"/>
      <c r="D1985" s="1674"/>
    </row>
    <row r="1986" spans="1:11" x14ac:dyDescent="0.2">
      <c r="A1986" s="856" t="s">
        <v>6087</v>
      </c>
      <c r="B1986" s="857" t="s">
        <v>4691</v>
      </c>
      <c r="C1986" s="858" t="s">
        <v>14</v>
      </c>
      <c r="D1986" s="859">
        <v>8.4</v>
      </c>
    </row>
    <row r="1987" spans="1:11" x14ac:dyDescent="0.2">
      <c r="A1987" s="860" t="s">
        <v>6714</v>
      </c>
      <c r="B1987" s="861" t="s">
        <v>4691</v>
      </c>
      <c r="C1987" s="862" t="s">
        <v>90</v>
      </c>
      <c r="D1987" s="863">
        <v>0.81</v>
      </c>
    </row>
    <row r="1988" spans="1:11" x14ac:dyDescent="0.2">
      <c r="A1988" s="1671" t="s">
        <v>6088</v>
      </c>
      <c r="B1988" s="1672" t="s">
        <v>4958</v>
      </c>
      <c r="C1988" s="1673"/>
      <c r="D1988" s="1674"/>
    </row>
    <row r="1989" spans="1:11" x14ac:dyDescent="0.2">
      <c r="A1989" s="856" t="s">
        <v>6089</v>
      </c>
      <c r="B1989" s="857" t="s">
        <v>4691</v>
      </c>
      <c r="C1989" s="858" t="s">
        <v>14</v>
      </c>
      <c r="D1989" s="859">
        <v>5.38</v>
      </c>
    </row>
    <row r="1990" spans="1:11" x14ac:dyDescent="0.2">
      <c r="A1990" s="852" t="s">
        <v>6090</v>
      </c>
      <c r="B1990" s="853" t="s">
        <v>1121</v>
      </c>
      <c r="C1990" s="854"/>
      <c r="D1990" s="855"/>
      <c r="E1990" s="1693">
        <f>SUM(D1991:D2002)</f>
        <v>1935.4199999999998</v>
      </c>
      <c r="F1990" s="1681"/>
      <c r="G1990" s="1681"/>
      <c r="H1990" s="1696" t="s">
        <v>5604</v>
      </c>
      <c r="I1990" s="1681"/>
      <c r="J1990" s="1681"/>
      <c r="K1990" s="1681"/>
    </row>
    <row r="1991" spans="1:11" x14ac:dyDescent="0.2">
      <c r="A1991" s="1671" t="s">
        <v>6091</v>
      </c>
      <c r="B1991" s="1672" t="s">
        <v>4253</v>
      </c>
      <c r="C1991" s="1673"/>
      <c r="D1991" s="1674"/>
      <c r="F1991" s="1683" t="str">
        <f>B1992</f>
        <v>PINTURA EM TETO</v>
      </c>
      <c r="G1991" s="1679">
        <f>SUMIF($B$1992:$B$2002, F1991,$D$1992:$D$2002)</f>
        <v>1935.4199999999998</v>
      </c>
    </row>
    <row r="1992" spans="1:11" ht="15" x14ac:dyDescent="0.2">
      <c r="A1992" s="860" t="s">
        <v>6092</v>
      </c>
      <c r="B1992" s="861" t="s">
        <v>1120</v>
      </c>
      <c r="C1992" s="862" t="s">
        <v>14</v>
      </c>
      <c r="D1992" s="863">
        <v>322.57</v>
      </c>
      <c r="E1992" s="1686" t="s">
        <v>6907</v>
      </c>
      <c r="F1992" s="1686" t="b">
        <f>EXACT(E1990,G1992)</f>
        <v>1</v>
      </c>
      <c r="G1992" s="1686">
        <f>SUM(G1987:G1991)</f>
        <v>1935.4199999999998</v>
      </c>
    </row>
    <row r="1993" spans="1:11" x14ac:dyDescent="0.2">
      <c r="A1993" s="1671" t="s">
        <v>6093</v>
      </c>
      <c r="B1993" s="1672" t="s">
        <v>4259</v>
      </c>
      <c r="C1993" s="1673"/>
      <c r="D1993" s="1674"/>
    </row>
    <row r="1994" spans="1:11" x14ac:dyDescent="0.2">
      <c r="A1994" s="856" t="s">
        <v>6094</v>
      </c>
      <c r="B1994" s="857" t="s">
        <v>1120</v>
      </c>
      <c r="C1994" s="858" t="s">
        <v>14</v>
      </c>
      <c r="D1994" s="859">
        <v>322.57</v>
      </c>
    </row>
    <row r="1995" spans="1:11" x14ac:dyDescent="0.2">
      <c r="A1995" s="1671" t="s">
        <v>6095</v>
      </c>
      <c r="B1995" s="1672" t="s">
        <v>4313</v>
      </c>
      <c r="C1995" s="1673"/>
      <c r="D1995" s="1674"/>
    </row>
    <row r="1996" spans="1:11" x14ac:dyDescent="0.2">
      <c r="A1996" s="860" t="s">
        <v>6096</v>
      </c>
      <c r="B1996" s="861" t="s">
        <v>1120</v>
      </c>
      <c r="C1996" s="862" t="s">
        <v>14</v>
      </c>
      <c r="D1996" s="863">
        <v>322.57</v>
      </c>
    </row>
    <row r="1997" spans="1:11" x14ac:dyDescent="0.2">
      <c r="A1997" s="1671" t="s">
        <v>6097</v>
      </c>
      <c r="B1997" s="1672" t="s">
        <v>4946</v>
      </c>
      <c r="C1997" s="1673"/>
      <c r="D1997" s="1674"/>
    </row>
    <row r="1998" spans="1:11" x14ac:dyDescent="0.2">
      <c r="A1998" s="856" t="s">
        <v>6098</v>
      </c>
      <c r="B1998" s="857" t="s">
        <v>1120</v>
      </c>
      <c r="C1998" s="858" t="s">
        <v>14</v>
      </c>
      <c r="D1998" s="859">
        <v>322.57</v>
      </c>
    </row>
    <row r="1999" spans="1:11" x14ac:dyDescent="0.2">
      <c r="A1999" s="1671" t="s">
        <v>6099</v>
      </c>
      <c r="B1999" s="1672" t="s">
        <v>4952</v>
      </c>
      <c r="C1999" s="1673"/>
      <c r="D1999" s="1674"/>
    </row>
    <row r="2000" spans="1:11" x14ac:dyDescent="0.2">
      <c r="A2000" s="860" t="s">
        <v>6100</v>
      </c>
      <c r="B2000" s="861" t="s">
        <v>1120</v>
      </c>
      <c r="C2000" s="862" t="s">
        <v>14</v>
      </c>
      <c r="D2000" s="863">
        <v>322.57</v>
      </c>
    </row>
    <row r="2001" spans="1:11" x14ac:dyDescent="0.2">
      <c r="A2001" s="1671" t="s">
        <v>6101</v>
      </c>
      <c r="B2001" s="1672" t="s">
        <v>4958</v>
      </c>
      <c r="C2001" s="1673"/>
      <c r="D2001" s="1674"/>
    </row>
    <row r="2002" spans="1:11" x14ac:dyDescent="0.2">
      <c r="A2002" s="856" t="s">
        <v>6102</v>
      </c>
      <c r="B2002" s="857" t="s">
        <v>1120</v>
      </c>
      <c r="C2002" s="858" t="s">
        <v>14</v>
      </c>
      <c r="D2002" s="859">
        <v>322.57</v>
      </c>
    </row>
    <row r="2003" spans="1:11" x14ac:dyDescent="0.2">
      <c r="A2003" s="852" t="s">
        <v>6103</v>
      </c>
      <c r="B2003" s="853" t="s">
        <v>1125</v>
      </c>
      <c r="C2003" s="854"/>
      <c r="D2003" s="855"/>
      <c r="E2003" s="1693">
        <f>SUM(D2004:D2033)</f>
        <v>4119.47</v>
      </c>
      <c r="F2003" s="1681"/>
      <c r="G2003" s="1681"/>
      <c r="H2003" s="1696" t="s">
        <v>5604</v>
      </c>
      <c r="I2003" s="1681"/>
      <c r="J2003" s="1681"/>
      <c r="K2003" s="1681"/>
    </row>
    <row r="2004" spans="1:11" x14ac:dyDescent="0.2">
      <c r="A2004" s="1671" t="s">
        <v>6104</v>
      </c>
      <c r="B2004" s="1672" t="s">
        <v>4253</v>
      </c>
      <c r="C2004" s="1673"/>
      <c r="D2004" s="1674"/>
      <c r="F2004" s="1683" t="s">
        <v>809</v>
      </c>
      <c r="G2004" s="1679">
        <f>SUMIF($B$2005:$B$2033, F2004,$D$2005:$D$2033)</f>
        <v>3371.95</v>
      </c>
    </row>
    <row r="2005" spans="1:11" x14ac:dyDescent="0.2">
      <c r="A2005" s="860" t="s">
        <v>6105</v>
      </c>
      <c r="B2005" s="861" t="s">
        <v>809</v>
      </c>
      <c r="C2005" s="862" t="s">
        <v>14</v>
      </c>
      <c r="D2005" s="863">
        <v>563.54999999999995</v>
      </c>
      <c r="F2005" s="1683" t="s">
        <v>1124</v>
      </c>
      <c r="G2005" s="1679">
        <f t="shared" ref="G2005:G2007" si="68">SUMIF($B$2005:$B$2033, F2005,$D$2005:$D$2033)</f>
        <v>224.04000000000002</v>
      </c>
    </row>
    <row r="2006" spans="1:11" x14ac:dyDescent="0.2">
      <c r="A2006" s="856" t="s">
        <v>6715</v>
      </c>
      <c r="B2006" s="857" t="s">
        <v>1124</v>
      </c>
      <c r="C2006" s="858" t="s">
        <v>14</v>
      </c>
      <c r="D2006" s="859">
        <v>37.340000000000003</v>
      </c>
      <c r="F2006" s="1683" t="s">
        <v>810</v>
      </c>
      <c r="G2006" s="1679">
        <f t="shared" si="68"/>
        <v>167.28</v>
      </c>
    </row>
    <row r="2007" spans="1:11" x14ac:dyDescent="0.2">
      <c r="A2007" s="860" t="s">
        <v>6716</v>
      </c>
      <c r="B2007" s="861" t="s">
        <v>810</v>
      </c>
      <c r="C2007" s="862" t="s">
        <v>14</v>
      </c>
      <c r="D2007" s="863">
        <v>27.88</v>
      </c>
      <c r="F2007" s="1683" t="s">
        <v>4679</v>
      </c>
      <c r="G2007" s="1679">
        <f t="shared" si="68"/>
        <v>356.2</v>
      </c>
    </row>
    <row r="2008" spans="1:11" ht="15" x14ac:dyDescent="0.2">
      <c r="A2008" s="856" t="s">
        <v>6717</v>
      </c>
      <c r="B2008" s="857" t="s">
        <v>4679</v>
      </c>
      <c r="C2008" s="858" t="s">
        <v>14</v>
      </c>
      <c r="D2008" s="859">
        <v>58.68</v>
      </c>
      <c r="E2008" s="1686" t="s">
        <v>6907</v>
      </c>
      <c r="F2008" s="1686" t="b">
        <f>EXACT(E2003,G2008)</f>
        <v>1</v>
      </c>
      <c r="G2008" s="1686">
        <f>SUM(G2003:G2007)</f>
        <v>4119.47</v>
      </c>
    </row>
    <row r="2009" spans="1:11" x14ac:dyDescent="0.2">
      <c r="A2009" s="1671" t="s">
        <v>6106</v>
      </c>
      <c r="B2009" s="1672" t="s">
        <v>4259</v>
      </c>
      <c r="C2009" s="1673"/>
      <c r="D2009" s="1674"/>
    </row>
    <row r="2010" spans="1:11" x14ac:dyDescent="0.2">
      <c r="A2010" s="860" t="s">
        <v>6107</v>
      </c>
      <c r="B2010" s="861" t="s">
        <v>809</v>
      </c>
      <c r="C2010" s="862" t="s">
        <v>14</v>
      </c>
      <c r="D2010" s="863">
        <v>561.66</v>
      </c>
    </row>
    <row r="2011" spans="1:11" x14ac:dyDescent="0.2">
      <c r="A2011" s="856" t="s">
        <v>6718</v>
      </c>
      <c r="B2011" s="857" t="s">
        <v>1124</v>
      </c>
      <c r="C2011" s="858" t="s">
        <v>14</v>
      </c>
      <c r="D2011" s="859">
        <v>37.340000000000003</v>
      </c>
    </row>
    <row r="2012" spans="1:11" x14ac:dyDescent="0.2">
      <c r="A2012" s="860" t="s">
        <v>6719</v>
      </c>
      <c r="B2012" s="861" t="s">
        <v>810</v>
      </c>
      <c r="C2012" s="862" t="s">
        <v>14</v>
      </c>
      <c r="D2012" s="863">
        <v>27.88</v>
      </c>
    </row>
    <row r="2013" spans="1:11" x14ac:dyDescent="0.2">
      <c r="A2013" s="856" t="s">
        <v>6720</v>
      </c>
      <c r="B2013" s="857" t="s">
        <v>4679</v>
      </c>
      <c r="C2013" s="858" t="s">
        <v>14</v>
      </c>
      <c r="D2013" s="859">
        <v>58.67</v>
      </c>
    </row>
    <row r="2014" spans="1:11" x14ac:dyDescent="0.2">
      <c r="A2014" s="1671" t="s">
        <v>6108</v>
      </c>
      <c r="B2014" s="1672" t="s">
        <v>4313</v>
      </c>
      <c r="C2014" s="1673"/>
      <c r="D2014" s="1674"/>
    </row>
    <row r="2015" spans="1:11" x14ac:dyDescent="0.2">
      <c r="A2015" s="860" t="s">
        <v>6109</v>
      </c>
      <c r="B2015" s="861" t="s">
        <v>809</v>
      </c>
      <c r="C2015" s="862" t="s">
        <v>14</v>
      </c>
      <c r="D2015" s="863">
        <v>561.66</v>
      </c>
    </row>
    <row r="2016" spans="1:11" x14ac:dyDescent="0.2">
      <c r="A2016" s="856" t="s">
        <v>6721</v>
      </c>
      <c r="B2016" s="857" t="s">
        <v>1124</v>
      </c>
      <c r="C2016" s="858" t="s">
        <v>14</v>
      </c>
      <c r="D2016" s="859">
        <v>37.340000000000003</v>
      </c>
    </row>
    <row r="2017" spans="1:4" x14ac:dyDescent="0.2">
      <c r="A2017" s="860" t="s">
        <v>6722</v>
      </c>
      <c r="B2017" s="861" t="s">
        <v>810</v>
      </c>
      <c r="C2017" s="862" t="s">
        <v>14</v>
      </c>
      <c r="D2017" s="863">
        <v>27.88</v>
      </c>
    </row>
    <row r="2018" spans="1:4" x14ac:dyDescent="0.2">
      <c r="A2018" s="856" t="s">
        <v>6723</v>
      </c>
      <c r="B2018" s="857" t="s">
        <v>4679</v>
      </c>
      <c r="C2018" s="858" t="s">
        <v>14</v>
      </c>
      <c r="D2018" s="859">
        <v>58.68</v>
      </c>
    </row>
    <row r="2019" spans="1:4" x14ac:dyDescent="0.2">
      <c r="A2019" s="1671" t="s">
        <v>6110</v>
      </c>
      <c r="B2019" s="1672" t="s">
        <v>4946</v>
      </c>
      <c r="C2019" s="1673"/>
      <c r="D2019" s="1674"/>
    </row>
    <row r="2020" spans="1:4" x14ac:dyDescent="0.2">
      <c r="A2020" s="860" t="s">
        <v>6111</v>
      </c>
      <c r="B2020" s="861" t="s">
        <v>809</v>
      </c>
      <c r="C2020" s="862" t="s">
        <v>14</v>
      </c>
      <c r="D2020" s="863">
        <v>561.66</v>
      </c>
    </row>
    <row r="2021" spans="1:4" x14ac:dyDescent="0.2">
      <c r="A2021" s="856" t="s">
        <v>6724</v>
      </c>
      <c r="B2021" s="857" t="s">
        <v>1124</v>
      </c>
      <c r="C2021" s="858" t="s">
        <v>14</v>
      </c>
      <c r="D2021" s="859">
        <v>37.340000000000003</v>
      </c>
    </row>
    <row r="2022" spans="1:4" x14ac:dyDescent="0.2">
      <c r="A2022" s="860" t="s">
        <v>6725</v>
      </c>
      <c r="B2022" s="861" t="s">
        <v>810</v>
      </c>
      <c r="C2022" s="862" t="s">
        <v>14</v>
      </c>
      <c r="D2022" s="863">
        <v>27.88</v>
      </c>
    </row>
    <row r="2023" spans="1:4" x14ac:dyDescent="0.2">
      <c r="A2023" s="856" t="s">
        <v>6726</v>
      </c>
      <c r="B2023" s="857" t="s">
        <v>4679</v>
      </c>
      <c r="C2023" s="858" t="s">
        <v>14</v>
      </c>
      <c r="D2023" s="859">
        <v>58.67</v>
      </c>
    </row>
    <row r="2024" spans="1:4" x14ac:dyDescent="0.2">
      <c r="A2024" s="1671" t="s">
        <v>6112</v>
      </c>
      <c r="B2024" s="1672" t="s">
        <v>4952</v>
      </c>
      <c r="C2024" s="1673"/>
      <c r="D2024" s="1674"/>
    </row>
    <row r="2025" spans="1:4" x14ac:dyDescent="0.2">
      <c r="A2025" s="860" t="s">
        <v>6113</v>
      </c>
      <c r="B2025" s="861" t="s">
        <v>809</v>
      </c>
      <c r="C2025" s="862" t="s">
        <v>14</v>
      </c>
      <c r="D2025" s="863">
        <v>561.66</v>
      </c>
    </row>
    <row r="2026" spans="1:4" x14ac:dyDescent="0.2">
      <c r="A2026" s="856" t="s">
        <v>6727</v>
      </c>
      <c r="B2026" s="857" t="s">
        <v>1124</v>
      </c>
      <c r="C2026" s="858" t="s">
        <v>14</v>
      </c>
      <c r="D2026" s="859">
        <v>37.340000000000003</v>
      </c>
    </row>
    <row r="2027" spans="1:4" x14ac:dyDescent="0.2">
      <c r="A2027" s="860" t="s">
        <v>6728</v>
      </c>
      <c r="B2027" s="861" t="s">
        <v>810</v>
      </c>
      <c r="C2027" s="862" t="s">
        <v>14</v>
      </c>
      <c r="D2027" s="863">
        <v>27.88</v>
      </c>
    </row>
    <row r="2028" spans="1:4" x14ac:dyDescent="0.2">
      <c r="A2028" s="856" t="s">
        <v>6729</v>
      </c>
      <c r="B2028" s="857" t="s">
        <v>4679</v>
      </c>
      <c r="C2028" s="858" t="s">
        <v>14</v>
      </c>
      <c r="D2028" s="859">
        <v>58.67</v>
      </c>
    </row>
    <row r="2029" spans="1:4" x14ac:dyDescent="0.2">
      <c r="A2029" s="1671" t="s">
        <v>6114</v>
      </c>
      <c r="B2029" s="1672" t="s">
        <v>4958</v>
      </c>
      <c r="C2029" s="1673"/>
      <c r="D2029" s="1674"/>
    </row>
    <row r="2030" spans="1:4" x14ac:dyDescent="0.2">
      <c r="A2030" s="860" t="s">
        <v>6115</v>
      </c>
      <c r="B2030" s="861" t="s">
        <v>809</v>
      </c>
      <c r="C2030" s="862" t="s">
        <v>14</v>
      </c>
      <c r="D2030" s="863">
        <v>561.76</v>
      </c>
    </row>
    <row r="2031" spans="1:4" x14ac:dyDescent="0.2">
      <c r="A2031" s="856" t="s">
        <v>6730</v>
      </c>
      <c r="B2031" s="857" t="s">
        <v>1124</v>
      </c>
      <c r="C2031" s="858" t="s">
        <v>14</v>
      </c>
      <c r="D2031" s="859">
        <v>37.340000000000003</v>
      </c>
    </row>
    <row r="2032" spans="1:4" x14ac:dyDescent="0.2">
      <c r="A2032" s="860" t="s">
        <v>6731</v>
      </c>
      <c r="B2032" s="861" t="s">
        <v>810</v>
      </c>
      <c r="C2032" s="862" t="s">
        <v>14</v>
      </c>
      <c r="D2032" s="863">
        <v>27.88</v>
      </c>
    </row>
    <row r="2033" spans="1:11" x14ac:dyDescent="0.2">
      <c r="A2033" s="856" t="s">
        <v>6732</v>
      </c>
      <c r="B2033" s="857" t="s">
        <v>4679</v>
      </c>
      <c r="C2033" s="858" t="s">
        <v>14</v>
      </c>
      <c r="D2033" s="859">
        <v>62.83</v>
      </c>
    </row>
    <row r="2034" spans="1:11" x14ac:dyDescent="0.2">
      <c r="A2034" s="852" t="s">
        <v>6116</v>
      </c>
      <c r="B2034" s="853" t="s">
        <v>4773</v>
      </c>
      <c r="C2034" s="854"/>
      <c r="D2034" s="855"/>
      <c r="E2034" s="1693">
        <f>SUM(D2035:D2064)</f>
        <v>6102.33</v>
      </c>
      <c r="F2034" s="1681"/>
      <c r="G2034" s="1681"/>
      <c r="H2034" s="1696" t="s">
        <v>5604</v>
      </c>
      <c r="I2034" s="1681"/>
      <c r="J2034" s="1681"/>
      <c r="K2034" s="1681"/>
    </row>
    <row r="2035" spans="1:11" x14ac:dyDescent="0.2">
      <c r="A2035" s="1671" t="s">
        <v>6117</v>
      </c>
      <c r="B2035" s="1672" t="s">
        <v>4253</v>
      </c>
      <c r="C2035" s="1673"/>
      <c r="D2035" s="1674"/>
      <c r="E2035" s="27"/>
      <c r="F2035" s="1683" t="s">
        <v>4619</v>
      </c>
      <c r="G2035" s="1679">
        <f>SUMIF($B$2036:$B$2064, F2035,$D$2036:$D$2064)</f>
        <v>47.38</v>
      </c>
    </row>
    <row r="2036" spans="1:11" x14ac:dyDescent="0.2">
      <c r="A2036" s="860" t="s">
        <v>6118</v>
      </c>
      <c r="B2036" s="861" t="s">
        <v>4619</v>
      </c>
      <c r="C2036" s="862" t="s">
        <v>14</v>
      </c>
      <c r="D2036" s="863">
        <v>8.4</v>
      </c>
      <c r="F2036" s="1683" t="s">
        <v>4775</v>
      </c>
      <c r="G2036" s="1679">
        <f t="shared" ref="G2036:G2038" si="69">SUMIF($B$2036:$B$2064, F2036,$D$2036:$D$2064)</f>
        <v>3763.33</v>
      </c>
    </row>
    <row r="2037" spans="1:11" x14ac:dyDescent="0.2">
      <c r="A2037" s="856" t="s">
        <v>6733</v>
      </c>
      <c r="B2037" s="857" t="s">
        <v>4775</v>
      </c>
      <c r="C2037" s="858" t="s">
        <v>14</v>
      </c>
      <c r="D2037" s="859">
        <v>628.78</v>
      </c>
      <c r="F2037" s="1683" t="s">
        <v>4776</v>
      </c>
      <c r="G2037" s="1679">
        <f t="shared" si="69"/>
        <v>356.2</v>
      </c>
    </row>
    <row r="2038" spans="1:11" x14ac:dyDescent="0.2">
      <c r="A2038" s="860" t="s">
        <v>6734</v>
      </c>
      <c r="B2038" s="861" t="s">
        <v>4776</v>
      </c>
      <c r="C2038" s="862" t="s">
        <v>14</v>
      </c>
      <c r="D2038" s="863">
        <v>58.68</v>
      </c>
      <c r="F2038" s="1683" t="s">
        <v>4777</v>
      </c>
      <c r="G2038" s="1679">
        <f t="shared" si="69"/>
        <v>1935.4199999999998</v>
      </c>
    </row>
    <row r="2039" spans="1:11" ht="15" x14ac:dyDescent="0.2">
      <c r="A2039" s="856" t="s">
        <v>6735</v>
      </c>
      <c r="B2039" s="857" t="s">
        <v>4777</v>
      </c>
      <c r="C2039" s="858" t="s">
        <v>14</v>
      </c>
      <c r="D2039" s="859">
        <v>322.57</v>
      </c>
      <c r="E2039" s="1686" t="s">
        <v>6907</v>
      </c>
      <c r="F2039" s="1686" t="b">
        <f>EXACT(E2034,G2039)</f>
        <v>1</v>
      </c>
      <c r="G2039" s="1686">
        <f>SUM(G2034:G2038)</f>
        <v>6102.33</v>
      </c>
    </row>
    <row r="2040" spans="1:11" x14ac:dyDescent="0.2">
      <c r="A2040" s="1671" t="s">
        <v>6133</v>
      </c>
      <c r="B2040" s="1672" t="s">
        <v>4259</v>
      </c>
      <c r="C2040" s="1673"/>
      <c r="D2040" s="1674"/>
    </row>
    <row r="2041" spans="1:11" x14ac:dyDescent="0.2">
      <c r="A2041" s="860" t="s">
        <v>6134</v>
      </c>
      <c r="B2041" s="861" t="s">
        <v>4619</v>
      </c>
      <c r="C2041" s="862" t="s">
        <v>14</v>
      </c>
      <c r="D2041" s="863">
        <v>8.4</v>
      </c>
    </row>
    <row r="2042" spans="1:11" x14ac:dyDescent="0.2">
      <c r="A2042" s="856" t="s">
        <v>6736</v>
      </c>
      <c r="B2042" s="857" t="s">
        <v>4775</v>
      </c>
      <c r="C2042" s="858" t="s">
        <v>14</v>
      </c>
      <c r="D2042" s="859">
        <v>626.89</v>
      </c>
    </row>
    <row r="2043" spans="1:11" x14ac:dyDescent="0.2">
      <c r="A2043" s="860" t="s">
        <v>6737</v>
      </c>
      <c r="B2043" s="861" t="s">
        <v>4776</v>
      </c>
      <c r="C2043" s="862" t="s">
        <v>14</v>
      </c>
      <c r="D2043" s="863">
        <v>58.67</v>
      </c>
    </row>
    <row r="2044" spans="1:11" x14ac:dyDescent="0.2">
      <c r="A2044" s="856" t="s">
        <v>6738</v>
      </c>
      <c r="B2044" s="857" t="s">
        <v>4777</v>
      </c>
      <c r="C2044" s="858" t="s">
        <v>14</v>
      </c>
      <c r="D2044" s="859">
        <v>322.57</v>
      </c>
    </row>
    <row r="2045" spans="1:11" x14ac:dyDescent="0.2">
      <c r="A2045" s="1671" t="s">
        <v>6136</v>
      </c>
      <c r="B2045" s="1672" t="s">
        <v>4313</v>
      </c>
      <c r="C2045" s="1673"/>
      <c r="D2045" s="1674"/>
    </row>
    <row r="2046" spans="1:11" x14ac:dyDescent="0.2">
      <c r="A2046" s="860" t="s">
        <v>6137</v>
      </c>
      <c r="B2046" s="861" t="s">
        <v>4619</v>
      </c>
      <c r="C2046" s="862" t="s">
        <v>14</v>
      </c>
      <c r="D2046" s="863">
        <v>8.4</v>
      </c>
    </row>
    <row r="2047" spans="1:11" x14ac:dyDescent="0.2">
      <c r="A2047" s="856" t="s">
        <v>6739</v>
      </c>
      <c r="B2047" s="857" t="s">
        <v>4775</v>
      </c>
      <c r="C2047" s="858" t="s">
        <v>14</v>
      </c>
      <c r="D2047" s="859">
        <v>626.89</v>
      </c>
    </row>
    <row r="2048" spans="1:11" x14ac:dyDescent="0.2">
      <c r="A2048" s="860" t="s">
        <v>6740</v>
      </c>
      <c r="B2048" s="861" t="s">
        <v>4776</v>
      </c>
      <c r="C2048" s="862" t="s">
        <v>14</v>
      </c>
      <c r="D2048" s="863">
        <v>58.68</v>
      </c>
    </row>
    <row r="2049" spans="1:4" x14ac:dyDescent="0.2">
      <c r="A2049" s="856" t="s">
        <v>6741</v>
      </c>
      <c r="B2049" s="857" t="s">
        <v>4777</v>
      </c>
      <c r="C2049" s="858" t="s">
        <v>14</v>
      </c>
      <c r="D2049" s="859">
        <v>322.57</v>
      </c>
    </row>
    <row r="2050" spans="1:4" x14ac:dyDescent="0.2">
      <c r="A2050" s="1671" t="s">
        <v>6138</v>
      </c>
      <c r="B2050" s="1672" t="s">
        <v>4946</v>
      </c>
      <c r="C2050" s="1673"/>
      <c r="D2050" s="1674"/>
    </row>
    <row r="2051" spans="1:4" x14ac:dyDescent="0.2">
      <c r="A2051" s="860" t="s">
        <v>6139</v>
      </c>
      <c r="B2051" s="861" t="s">
        <v>4619</v>
      </c>
      <c r="C2051" s="862" t="s">
        <v>14</v>
      </c>
      <c r="D2051" s="863">
        <v>8.4</v>
      </c>
    </row>
    <row r="2052" spans="1:4" x14ac:dyDescent="0.2">
      <c r="A2052" s="856" t="s">
        <v>6742</v>
      </c>
      <c r="B2052" s="857" t="s">
        <v>4775</v>
      </c>
      <c r="C2052" s="858" t="s">
        <v>14</v>
      </c>
      <c r="D2052" s="859">
        <v>626.89</v>
      </c>
    </row>
    <row r="2053" spans="1:4" x14ac:dyDescent="0.2">
      <c r="A2053" s="860" t="s">
        <v>6743</v>
      </c>
      <c r="B2053" s="861" t="s">
        <v>4776</v>
      </c>
      <c r="C2053" s="862" t="s">
        <v>14</v>
      </c>
      <c r="D2053" s="863">
        <v>58.67</v>
      </c>
    </row>
    <row r="2054" spans="1:4" x14ac:dyDescent="0.2">
      <c r="A2054" s="856" t="s">
        <v>6744</v>
      </c>
      <c r="B2054" s="857" t="s">
        <v>4777</v>
      </c>
      <c r="C2054" s="858" t="s">
        <v>14</v>
      </c>
      <c r="D2054" s="859">
        <v>322.57</v>
      </c>
    </row>
    <row r="2055" spans="1:4" x14ac:dyDescent="0.2">
      <c r="A2055" s="1671" t="s">
        <v>6140</v>
      </c>
      <c r="B2055" s="1672" t="s">
        <v>4952</v>
      </c>
      <c r="C2055" s="1673"/>
      <c r="D2055" s="1674"/>
    </row>
    <row r="2056" spans="1:4" x14ac:dyDescent="0.2">
      <c r="A2056" s="860" t="s">
        <v>6141</v>
      </c>
      <c r="B2056" s="861" t="s">
        <v>4619</v>
      </c>
      <c r="C2056" s="862" t="s">
        <v>14</v>
      </c>
      <c r="D2056" s="863">
        <v>8.4</v>
      </c>
    </row>
    <row r="2057" spans="1:4" x14ac:dyDescent="0.2">
      <c r="A2057" s="856" t="s">
        <v>6745</v>
      </c>
      <c r="B2057" s="857" t="s">
        <v>4775</v>
      </c>
      <c r="C2057" s="858" t="s">
        <v>14</v>
      </c>
      <c r="D2057" s="859">
        <v>626.89</v>
      </c>
    </row>
    <row r="2058" spans="1:4" x14ac:dyDescent="0.2">
      <c r="A2058" s="860" t="s">
        <v>6746</v>
      </c>
      <c r="B2058" s="861" t="s">
        <v>4776</v>
      </c>
      <c r="C2058" s="862" t="s">
        <v>14</v>
      </c>
      <c r="D2058" s="863">
        <v>58.67</v>
      </c>
    </row>
    <row r="2059" spans="1:4" x14ac:dyDescent="0.2">
      <c r="A2059" s="856" t="s">
        <v>6747</v>
      </c>
      <c r="B2059" s="857" t="s">
        <v>4777</v>
      </c>
      <c r="C2059" s="858" t="s">
        <v>14</v>
      </c>
      <c r="D2059" s="859">
        <v>322.57</v>
      </c>
    </row>
    <row r="2060" spans="1:4" x14ac:dyDescent="0.2">
      <c r="A2060" s="1671" t="s">
        <v>6142</v>
      </c>
      <c r="B2060" s="1672" t="s">
        <v>4958</v>
      </c>
      <c r="C2060" s="1673"/>
      <c r="D2060" s="1674"/>
    </row>
    <row r="2061" spans="1:4" x14ac:dyDescent="0.2">
      <c r="A2061" s="860" t="s">
        <v>6143</v>
      </c>
      <c r="B2061" s="861" t="s">
        <v>4619</v>
      </c>
      <c r="C2061" s="862" t="s">
        <v>14</v>
      </c>
      <c r="D2061" s="863">
        <v>5.38</v>
      </c>
    </row>
    <row r="2062" spans="1:4" x14ac:dyDescent="0.2">
      <c r="A2062" s="856" t="s">
        <v>6748</v>
      </c>
      <c r="B2062" s="857" t="s">
        <v>4775</v>
      </c>
      <c r="C2062" s="858" t="s">
        <v>14</v>
      </c>
      <c r="D2062" s="859">
        <v>626.99</v>
      </c>
    </row>
    <row r="2063" spans="1:4" x14ac:dyDescent="0.2">
      <c r="A2063" s="860" t="s">
        <v>6749</v>
      </c>
      <c r="B2063" s="861" t="s">
        <v>4776</v>
      </c>
      <c r="C2063" s="862" t="s">
        <v>14</v>
      </c>
      <c r="D2063" s="863">
        <v>62.83</v>
      </c>
    </row>
    <row r="2064" spans="1:4" x14ac:dyDescent="0.2">
      <c r="A2064" s="856" t="s">
        <v>6750</v>
      </c>
      <c r="B2064" s="857" t="s">
        <v>4777</v>
      </c>
      <c r="C2064" s="858" t="s">
        <v>14</v>
      </c>
      <c r="D2064" s="859">
        <v>322.57</v>
      </c>
    </row>
    <row r="2065" spans="1:11" x14ac:dyDescent="0.2">
      <c r="A2065" s="852" t="s">
        <v>6144</v>
      </c>
      <c r="B2065" s="853" t="s">
        <v>443</v>
      </c>
      <c r="C2065" s="854"/>
      <c r="D2065" s="855"/>
      <c r="E2065" s="1693">
        <f>SUM(D2066:D2233)</f>
        <v>684.70999999999981</v>
      </c>
      <c r="F2065" s="1681"/>
      <c r="G2065" s="1681"/>
      <c r="H2065" s="1696" t="s">
        <v>5604</v>
      </c>
      <c r="I2065" s="1681"/>
      <c r="J2065" s="1681"/>
      <c r="K2065" s="1681"/>
    </row>
    <row r="2066" spans="1:11" x14ac:dyDescent="0.2">
      <c r="A2066" s="1671" t="s">
        <v>6145</v>
      </c>
      <c r="B2066" s="1672" t="s">
        <v>4253</v>
      </c>
      <c r="C2066" s="1673"/>
      <c r="D2066" s="1674"/>
      <c r="F2066" s="1683" t="s">
        <v>6119</v>
      </c>
      <c r="G2066" s="1679">
        <f>SUMIF($B$2067:$B$2233, F2066,$D$2067:$D$2233)</f>
        <v>85.46</v>
      </c>
    </row>
    <row r="2067" spans="1:11" x14ac:dyDescent="0.2">
      <c r="A2067" s="860" t="s">
        <v>6146</v>
      </c>
      <c r="B2067" s="861" t="s">
        <v>6119</v>
      </c>
      <c r="C2067" s="862" t="s">
        <v>14</v>
      </c>
      <c r="D2067" s="863">
        <v>10.31</v>
      </c>
      <c r="F2067" s="1683" t="s">
        <v>969</v>
      </c>
      <c r="G2067" s="1679">
        <f>SUMIF($B$2067:$B$2233, F2067,$D$2067:$D$2233)</f>
        <v>190.29</v>
      </c>
    </row>
    <row r="2068" spans="1:11" x14ac:dyDescent="0.2">
      <c r="A2068" s="1675" t="s">
        <v>6751</v>
      </c>
      <c r="B2068" s="1676" t="s">
        <v>4711</v>
      </c>
      <c r="C2068" s="1677"/>
      <c r="D2068" s="1678"/>
      <c r="F2068" s="1683" t="s">
        <v>4160</v>
      </c>
      <c r="G2068" s="1679">
        <f t="shared" ref="G2068:G2089" si="70">SUMIF($B$2067:$B$2233, F2068,$D$2067:$D$2233)</f>
        <v>0.42000000000000004</v>
      </c>
    </row>
    <row r="2069" spans="1:11" x14ac:dyDescent="0.2">
      <c r="A2069" s="856" t="s">
        <v>6752</v>
      </c>
      <c r="B2069" s="857" t="s">
        <v>969</v>
      </c>
      <c r="C2069" s="858" t="s">
        <v>3</v>
      </c>
      <c r="D2069" s="859">
        <v>27.37</v>
      </c>
      <c r="F2069" s="1683" t="s">
        <v>4717</v>
      </c>
      <c r="G2069" s="1679">
        <f t="shared" si="70"/>
        <v>5.5200000000000005</v>
      </c>
    </row>
    <row r="2070" spans="1:11" x14ac:dyDescent="0.2">
      <c r="A2070" s="1675" t="s">
        <v>6753</v>
      </c>
      <c r="B2070" s="1676" t="s">
        <v>4715</v>
      </c>
      <c r="C2070" s="1677"/>
      <c r="D2070" s="1678"/>
      <c r="F2070" s="1683" t="s">
        <v>4718</v>
      </c>
      <c r="G2070" s="1679">
        <f t="shared" si="70"/>
        <v>3.1800000000000006</v>
      </c>
    </row>
    <row r="2071" spans="1:11" x14ac:dyDescent="0.2">
      <c r="A2071" s="860" t="s">
        <v>6754</v>
      </c>
      <c r="B2071" s="861" t="s">
        <v>4160</v>
      </c>
      <c r="C2071" s="862" t="s">
        <v>14</v>
      </c>
      <c r="D2071" s="863">
        <v>7.0000000000000007E-2</v>
      </c>
      <c r="F2071" s="1683" t="s">
        <v>6120</v>
      </c>
      <c r="G2071" s="1679">
        <f t="shared" si="70"/>
        <v>25.8</v>
      </c>
    </row>
    <row r="2072" spans="1:11" x14ac:dyDescent="0.2">
      <c r="A2072" s="856" t="s">
        <v>6755</v>
      </c>
      <c r="B2072" s="857" t="s">
        <v>4717</v>
      </c>
      <c r="C2072" s="858" t="s">
        <v>14</v>
      </c>
      <c r="D2072" s="859">
        <v>0.92</v>
      </c>
      <c r="F2072" s="1683" t="s">
        <v>6121</v>
      </c>
      <c r="G2072" s="1679">
        <f t="shared" si="70"/>
        <v>9.48</v>
      </c>
    </row>
    <row r="2073" spans="1:11" x14ac:dyDescent="0.2">
      <c r="A2073" s="860" t="s">
        <v>6756</v>
      </c>
      <c r="B2073" s="861" t="s">
        <v>4718</v>
      </c>
      <c r="C2073" s="862" t="s">
        <v>14</v>
      </c>
      <c r="D2073" s="863">
        <v>0.53</v>
      </c>
      <c r="F2073" s="1683" t="s">
        <v>6122</v>
      </c>
      <c r="G2073" s="1679">
        <f t="shared" si="70"/>
        <v>4.92</v>
      </c>
    </row>
    <row r="2074" spans="1:11" x14ac:dyDescent="0.2">
      <c r="A2074" s="856" t="s">
        <v>6757</v>
      </c>
      <c r="B2074" s="857" t="s">
        <v>6120</v>
      </c>
      <c r="C2074" s="858" t="s">
        <v>14</v>
      </c>
      <c r="D2074" s="859">
        <v>4.3</v>
      </c>
      <c r="F2074" s="1683" t="s">
        <v>4721</v>
      </c>
      <c r="G2074" s="1679">
        <f t="shared" si="70"/>
        <v>9.06</v>
      </c>
    </row>
    <row r="2075" spans="1:11" x14ac:dyDescent="0.2">
      <c r="A2075" s="860" t="s">
        <v>6758</v>
      </c>
      <c r="B2075" s="861" t="s">
        <v>6121</v>
      </c>
      <c r="C2075" s="862" t="s">
        <v>14</v>
      </c>
      <c r="D2075" s="863">
        <v>1.58</v>
      </c>
      <c r="F2075" s="1683" t="s">
        <v>6123</v>
      </c>
      <c r="G2075" s="1679">
        <f>SUMIF($B$2067:$B$2233, F2075,$D$2067:$D$2233)</f>
        <v>2.08</v>
      </c>
    </row>
    <row r="2076" spans="1:11" x14ac:dyDescent="0.2">
      <c r="A2076" s="856" t="s">
        <v>6759</v>
      </c>
      <c r="B2076" s="857" t="s">
        <v>6122</v>
      </c>
      <c r="C2076" s="858" t="s">
        <v>14</v>
      </c>
      <c r="D2076" s="859">
        <v>0.82</v>
      </c>
      <c r="F2076" s="1683" t="s">
        <v>6124</v>
      </c>
      <c r="G2076" s="1679">
        <f>SUMIF($B$2067:$B$2233, F2076,$D$2067:$D$2233)</f>
        <v>82.080000000000013</v>
      </c>
    </row>
    <row r="2077" spans="1:11" x14ac:dyDescent="0.2">
      <c r="A2077" s="860" t="s">
        <v>6760</v>
      </c>
      <c r="B2077" s="861" t="s">
        <v>4721</v>
      </c>
      <c r="C2077" s="862" t="s">
        <v>14</v>
      </c>
      <c r="D2077" s="863">
        <v>1.51</v>
      </c>
      <c r="F2077" s="1683" t="s">
        <v>6125</v>
      </c>
      <c r="G2077" s="1679">
        <f t="shared" si="70"/>
        <v>5.0999999999999996</v>
      </c>
    </row>
    <row r="2078" spans="1:11" ht="25.5" x14ac:dyDescent="0.2">
      <c r="A2078" s="856" t="s">
        <v>6761</v>
      </c>
      <c r="B2078" s="857" t="s">
        <v>6123</v>
      </c>
      <c r="C2078" s="858" t="s">
        <v>14</v>
      </c>
      <c r="D2078" s="859">
        <v>2.08</v>
      </c>
      <c r="F2078" s="1683" t="s">
        <v>4724</v>
      </c>
      <c r="G2078" s="1679">
        <f t="shared" si="70"/>
        <v>19.080000000000002</v>
      </c>
    </row>
    <row r="2079" spans="1:11" ht="25.5" x14ac:dyDescent="0.2">
      <c r="A2079" s="860" t="s">
        <v>6762</v>
      </c>
      <c r="B2079" s="861" t="s">
        <v>6124</v>
      </c>
      <c r="C2079" s="862" t="s">
        <v>14</v>
      </c>
      <c r="D2079" s="863">
        <v>13.68</v>
      </c>
      <c r="F2079" s="1683" t="s">
        <v>6126</v>
      </c>
      <c r="G2079" s="1679">
        <f t="shared" si="70"/>
        <v>10.92</v>
      </c>
    </row>
    <row r="2080" spans="1:11" x14ac:dyDescent="0.2">
      <c r="A2080" s="856" t="s">
        <v>6763</v>
      </c>
      <c r="B2080" s="857" t="s">
        <v>6125</v>
      </c>
      <c r="C2080" s="858" t="s">
        <v>14</v>
      </c>
      <c r="D2080" s="859">
        <v>0.85</v>
      </c>
      <c r="F2080" s="1683" t="s">
        <v>6127</v>
      </c>
      <c r="G2080" s="1679">
        <f t="shared" si="70"/>
        <v>27.54</v>
      </c>
    </row>
    <row r="2081" spans="1:7" x14ac:dyDescent="0.2">
      <c r="A2081" s="1675" t="s">
        <v>6764</v>
      </c>
      <c r="B2081" s="1676" t="s">
        <v>4723</v>
      </c>
      <c r="C2081" s="1677"/>
      <c r="D2081" s="1678"/>
      <c r="F2081" s="1683" t="s">
        <v>6128</v>
      </c>
      <c r="G2081" s="1679">
        <f t="shared" si="70"/>
        <v>42.839999999999996</v>
      </c>
    </row>
    <row r="2082" spans="1:7" x14ac:dyDescent="0.2">
      <c r="A2082" s="860" t="s">
        <v>6765</v>
      </c>
      <c r="B2082" s="861" t="s">
        <v>4724</v>
      </c>
      <c r="C2082" s="862" t="s">
        <v>14</v>
      </c>
      <c r="D2082" s="863">
        <v>3.18</v>
      </c>
      <c r="F2082" s="1683" t="s">
        <v>4703</v>
      </c>
      <c r="G2082" s="1679">
        <f t="shared" si="70"/>
        <v>0</v>
      </c>
    </row>
    <row r="2083" spans="1:7" x14ac:dyDescent="0.2">
      <c r="A2083" s="1675" t="s">
        <v>6766</v>
      </c>
      <c r="B2083" s="1676" t="s">
        <v>4701</v>
      </c>
      <c r="C2083" s="1677"/>
      <c r="D2083" s="1678"/>
      <c r="F2083" s="1683" t="s">
        <v>5394</v>
      </c>
      <c r="G2083" s="1679">
        <f t="shared" si="70"/>
        <v>24.96</v>
      </c>
    </row>
    <row r="2084" spans="1:7" ht="25.5" x14ac:dyDescent="0.2">
      <c r="A2084" s="856" t="s">
        <v>6767</v>
      </c>
      <c r="B2084" s="857" t="s">
        <v>6126</v>
      </c>
      <c r="C2084" s="858" t="s">
        <v>14</v>
      </c>
      <c r="D2084" s="859">
        <v>1.82</v>
      </c>
      <c r="F2084" s="1683" t="s">
        <v>6129</v>
      </c>
      <c r="G2084" s="1679">
        <f t="shared" si="70"/>
        <v>5.4</v>
      </c>
    </row>
    <row r="2085" spans="1:7" ht="25.5" x14ac:dyDescent="0.2">
      <c r="A2085" s="860" t="s">
        <v>6768</v>
      </c>
      <c r="B2085" s="861" t="s">
        <v>6127</v>
      </c>
      <c r="C2085" s="862" t="s">
        <v>14</v>
      </c>
      <c r="D2085" s="863">
        <v>4.59</v>
      </c>
      <c r="F2085" s="1683" t="s">
        <v>6130</v>
      </c>
      <c r="G2085" s="1679">
        <f t="shared" si="70"/>
        <v>8.58</v>
      </c>
    </row>
    <row r="2086" spans="1:7" x14ac:dyDescent="0.2">
      <c r="A2086" s="856" t="s">
        <v>6769</v>
      </c>
      <c r="B2086" s="857" t="s">
        <v>6128</v>
      </c>
      <c r="C2086" s="858" t="s">
        <v>14</v>
      </c>
      <c r="D2086" s="859">
        <v>7.14</v>
      </c>
      <c r="F2086" s="1683" t="s">
        <v>5395</v>
      </c>
      <c r="G2086" s="1679">
        <f t="shared" si="70"/>
        <v>8.4599999999999991</v>
      </c>
    </row>
    <row r="2087" spans="1:7" x14ac:dyDescent="0.2">
      <c r="A2087" s="1675" t="s">
        <v>6770</v>
      </c>
      <c r="B2087" s="1676" t="s">
        <v>4703</v>
      </c>
      <c r="C2087" s="1677"/>
      <c r="D2087" s="1678"/>
      <c r="F2087" s="1683" t="s">
        <v>6131</v>
      </c>
      <c r="G2087" s="1679">
        <f t="shared" si="70"/>
        <v>109.14</v>
      </c>
    </row>
    <row r="2088" spans="1:7" x14ac:dyDescent="0.2">
      <c r="A2088" s="860" t="s">
        <v>6771</v>
      </c>
      <c r="B2088" s="861" t="s">
        <v>5394</v>
      </c>
      <c r="C2088" s="862" t="s">
        <v>14</v>
      </c>
      <c r="D2088" s="863">
        <v>4.16</v>
      </c>
      <c r="F2088" s="1683" t="s">
        <v>6132</v>
      </c>
      <c r="G2088" s="1679">
        <f t="shared" si="70"/>
        <v>2.7</v>
      </c>
    </row>
    <row r="2089" spans="1:7" ht="25.5" x14ac:dyDescent="0.2">
      <c r="A2089" s="856" t="s">
        <v>6772</v>
      </c>
      <c r="B2089" s="857" t="s">
        <v>6129</v>
      </c>
      <c r="C2089" s="858" t="s">
        <v>14</v>
      </c>
      <c r="D2089" s="859">
        <v>0.9</v>
      </c>
      <c r="F2089" s="1683" t="s">
        <v>6135</v>
      </c>
      <c r="G2089" s="1679">
        <f t="shared" si="70"/>
        <v>1.7000000000000002</v>
      </c>
    </row>
    <row r="2090" spans="1:7" ht="15" x14ac:dyDescent="0.2">
      <c r="A2090" s="860" t="s">
        <v>6773</v>
      </c>
      <c r="B2090" s="861" t="s">
        <v>6130</v>
      </c>
      <c r="C2090" s="862" t="s">
        <v>14</v>
      </c>
      <c r="D2090" s="863">
        <v>1.43</v>
      </c>
      <c r="E2090" s="1686" t="s">
        <v>6907</v>
      </c>
      <c r="F2090" s="1686" t="b">
        <f>EXACT(E2065,G2090)</f>
        <v>1</v>
      </c>
      <c r="G2090" s="1686">
        <f>SUM(G2066:G2089)</f>
        <v>684.71000000000026</v>
      </c>
    </row>
    <row r="2091" spans="1:7" x14ac:dyDescent="0.2">
      <c r="A2091" s="856" t="s">
        <v>6774</v>
      </c>
      <c r="B2091" s="857" t="s">
        <v>5395</v>
      </c>
      <c r="C2091" s="858" t="s">
        <v>14</v>
      </c>
      <c r="D2091" s="859">
        <v>1.41</v>
      </c>
    </row>
    <row r="2092" spans="1:7" x14ac:dyDescent="0.2">
      <c r="A2092" s="860" t="s">
        <v>6775</v>
      </c>
      <c r="B2092" s="861" t="s">
        <v>6131</v>
      </c>
      <c r="C2092" s="862" t="s">
        <v>14</v>
      </c>
      <c r="D2092" s="863">
        <v>18.190000000000001</v>
      </c>
    </row>
    <row r="2093" spans="1:7" ht="25.5" x14ac:dyDescent="0.2">
      <c r="A2093" s="856" t="s">
        <v>6776</v>
      </c>
      <c r="B2093" s="857" t="s">
        <v>6132</v>
      </c>
      <c r="C2093" s="858" t="s">
        <v>14</v>
      </c>
      <c r="D2093" s="859">
        <v>0.45</v>
      </c>
    </row>
    <row r="2094" spans="1:7" x14ac:dyDescent="0.2">
      <c r="A2094" s="1671" t="s">
        <v>6147</v>
      </c>
      <c r="B2094" s="1672" t="s">
        <v>4259</v>
      </c>
      <c r="C2094" s="1673"/>
      <c r="D2094" s="1674"/>
    </row>
    <row r="2095" spans="1:7" x14ac:dyDescent="0.2">
      <c r="A2095" s="860" t="s">
        <v>6148</v>
      </c>
      <c r="B2095" s="861" t="s">
        <v>6119</v>
      </c>
      <c r="C2095" s="862" t="s">
        <v>14</v>
      </c>
      <c r="D2095" s="863">
        <v>15.03</v>
      </c>
    </row>
    <row r="2096" spans="1:7" x14ac:dyDescent="0.2">
      <c r="A2096" s="1675" t="s">
        <v>6777</v>
      </c>
      <c r="B2096" s="1676" t="s">
        <v>4711</v>
      </c>
      <c r="C2096" s="1677"/>
      <c r="D2096" s="1678"/>
    </row>
    <row r="2097" spans="1:4" x14ac:dyDescent="0.2">
      <c r="A2097" s="856" t="s">
        <v>6778</v>
      </c>
      <c r="B2097" s="857" t="s">
        <v>969</v>
      </c>
      <c r="C2097" s="858" t="s">
        <v>3</v>
      </c>
      <c r="D2097" s="859">
        <v>36.04</v>
      </c>
    </row>
    <row r="2098" spans="1:4" x14ac:dyDescent="0.2">
      <c r="A2098" s="1675" t="s">
        <v>6779</v>
      </c>
      <c r="B2098" s="1676" t="s">
        <v>4715</v>
      </c>
      <c r="C2098" s="1677"/>
      <c r="D2098" s="1678"/>
    </row>
    <row r="2099" spans="1:4" x14ac:dyDescent="0.2">
      <c r="A2099" s="860" t="s">
        <v>6780</v>
      </c>
      <c r="B2099" s="861" t="s">
        <v>4160</v>
      </c>
      <c r="C2099" s="862" t="s">
        <v>14</v>
      </c>
      <c r="D2099" s="863">
        <v>7.0000000000000007E-2</v>
      </c>
    </row>
    <row r="2100" spans="1:4" x14ac:dyDescent="0.2">
      <c r="A2100" s="856" t="s">
        <v>6781</v>
      </c>
      <c r="B2100" s="857" t="s">
        <v>4717</v>
      </c>
      <c r="C2100" s="858" t="s">
        <v>14</v>
      </c>
      <c r="D2100" s="859">
        <v>0.92</v>
      </c>
    </row>
    <row r="2101" spans="1:4" x14ac:dyDescent="0.2">
      <c r="A2101" s="860" t="s">
        <v>6782</v>
      </c>
      <c r="B2101" s="861" t="s">
        <v>4718</v>
      </c>
      <c r="C2101" s="862" t="s">
        <v>14</v>
      </c>
      <c r="D2101" s="863">
        <v>0.53</v>
      </c>
    </row>
    <row r="2102" spans="1:4" x14ac:dyDescent="0.2">
      <c r="A2102" s="856" t="s">
        <v>6783</v>
      </c>
      <c r="B2102" s="857" t="s">
        <v>6120</v>
      </c>
      <c r="C2102" s="858" t="s">
        <v>14</v>
      </c>
      <c r="D2102" s="859">
        <v>4.3</v>
      </c>
    </row>
    <row r="2103" spans="1:4" x14ac:dyDescent="0.2">
      <c r="A2103" s="860" t="s">
        <v>6784</v>
      </c>
      <c r="B2103" s="861" t="s">
        <v>6121</v>
      </c>
      <c r="C2103" s="862" t="s">
        <v>14</v>
      </c>
      <c r="D2103" s="863">
        <v>1.58</v>
      </c>
    </row>
    <row r="2104" spans="1:4" x14ac:dyDescent="0.2">
      <c r="A2104" s="856" t="s">
        <v>6785</v>
      </c>
      <c r="B2104" s="857" t="s">
        <v>6122</v>
      </c>
      <c r="C2104" s="858" t="s">
        <v>14</v>
      </c>
      <c r="D2104" s="859">
        <v>0.82</v>
      </c>
    </row>
    <row r="2105" spans="1:4" x14ac:dyDescent="0.2">
      <c r="A2105" s="860" t="s">
        <v>6786</v>
      </c>
      <c r="B2105" s="861" t="s">
        <v>4721</v>
      </c>
      <c r="C2105" s="862" t="s">
        <v>14</v>
      </c>
      <c r="D2105" s="863">
        <v>1.51</v>
      </c>
    </row>
    <row r="2106" spans="1:4" ht="25.5" x14ac:dyDescent="0.2">
      <c r="A2106" s="856" t="s">
        <v>6787</v>
      </c>
      <c r="B2106" s="857" t="s">
        <v>6124</v>
      </c>
      <c r="C2106" s="858" t="s">
        <v>14</v>
      </c>
      <c r="D2106" s="859">
        <v>13.68</v>
      </c>
    </row>
    <row r="2107" spans="1:4" x14ac:dyDescent="0.2">
      <c r="A2107" s="860" t="s">
        <v>6788</v>
      </c>
      <c r="B2107" s="861" t="s">
        <v>6125</v>
      </c>
      <c r="C2107" s="862" t="s">
        <v>14</v>
      </c>
      <c r="D2107" s="863">
        <v>0.85</v>
      </c>
    </row>
    <row r="2108" spans="1:4" x14ac:dyDescent="0.2">
      <c r="A2108" s="1675" t="s">
        <v>6789</v>
      </c>
      <c r="B2108" s="1676" t="s">
        <v>4723</v>
      </c>
      <c r="C2108" s="1677"/>
      <c r="D2108" s="1678"/>
    </row>
    <row r="2109" spans="1:4" x14ac:dyDescent="0.2">
      <c r="A2109" s="856" t="s">
        <v>6790</v>
      </c>
      <c r="B2109" s="857" t="s">
        <v>4724</v>
      </c>
      <c r="C2109" s="858" t="s">
        <v>14</v>
      </c>
      <c r="D2109" s="859">
        <v>3.18</v>
      </c>
    </row>
    <row r="2110" spans="1:4" x14ac:dyDescent="0.2">
      <c r="A2110" s="1675" t="s">
        <v>6791</v>
      </c>
      <c r="B2110" s="1676" t="s">
        <v>4701</v>
      </c>
      <c r="C2110" s="1677"/>
      <c r="D2110" s="1678"/>
    </row>
    <row r="2111" spans="1:4" ht="25.5" x14ac:dyDescent="0.2">
      <c r="A2111" s="860" t="s">
        <v>6792</v>
      </c>
      <c r="B2111" s="861" t="s">
        <v>6126</v>
      </c>
      <c r="C2111" s="862" t="s">
        <v>14</v>
      </c>
      <c r="D2111" s="863">
        <v>1.82</v>
      </c>
    </row>
    <row r="2112" spans="1:4" ht="25.5" x14ac:dyDescent="0.2">
      <c r="A2112" s="856" t="s">
        <v>6793</v>
      </c>
      <c r="B2112" s="857" t="s">
        <v>6127</v>
      </c>
      <c r="C2112" s="858" t="s">
        <v>14</v>
      </c>
      <c r="D2112" s="859">
        <v>4.59</v>
      </c>
    </row>
    <row r="2113" spans="1:4" x14ac:dyDescent="0.2">
      <c r="A2113" s="860" t="s">
        <v>6794</v>
      </c>
      <c r="B2113" s="861" t="s">
        <v>6128</v>
      </c>
      <c r="C2113" s="862" t="s">
        <v>14</v>
      </c>
      <c r="D2113" s="863">
        <v>7.14</v>
      </c>
    </row>
    <row r="2114" spans="1:4" x14ac:dyDescent="0.2">
      <c r="A2114" s="1675" t="s">
        <v>6795</v>
      </c>
      <c r="B2114" s="1676" t="s">
        <v>4703</v>
      </c>
      <c r="C2114" s="1677"/>
      <c r="D2114" s="1678"/>
    </row>
    <row r="2115" spans="1:4" x14ac:dyDescent="0.2">
      <c r="A2115" s="856" t="s">
        <v>6796</v>
      </c>
      <c r="B2115" s="857" t="s">
        <v>5394</v>
      </c>
      <c r="C2115" s="858" t="s">
        <v>14</v>
      </c>
      <c r="D2115" s="859">
        <v>4.16</v>
      </c>
    </row>
    <row r="2116" spans="1:4" ht="25.5" x14ac:dyDescent="0.2">
      <c r="A2116" s="860" t="s">
        <v>6797</v>
      </c>
      <c r="B2116" s="861" t="s">
        <v>6129</v>
      </c>
      <c r="C2116" s="862" t="s">
        <v>14</v>
      </c>
      <c r="D2116" s="863">
        <v>0.9</v>
      </c>
    </row>
    <row r="2117" spans="1:4" x14ac:dyDescent="0.2">
      <c r="A2117" s="856" t="s">
        <v>6798</v>
      </c>
      <c r="B2117" s="857" t="s">
        <v>6130</v>
      </c>
      <c r="C2117" s="858" t="s">
        <v>14</v>
      </c>
      <c r="D2117" s="859">
        <v>1.43</v>
      </c>
    </row>
    <row r="2118" spans="1:4" x14ac:dyDescent="0.2">
      <c r="A2118" s="860" t="s">
        <v>6799</v>
      </c>
      <c r="B2118" s="861" t="s">
        <v>5395</v>
      </c>
      <c r="C2118" s="862" t="s">
        <v>14</v>
      </c>
      <c r="D2118" s="863">
        <v>1.41</v>
      </c>
    </row>
    <row r="2119" spans="1:4" x14ac:dyDescent="0.2">
      <c r="A2119" s="856" t="s">
        <v>6800</v>
      </c>
      <c r="B2119" s="857" t="s">
        <v>6131</v>
      </c>
      <c r="C2119" s="858" t="s">
        <v>14</v>
      </c>
      <c r="D2119" s="859">
        <v>18.190000000000001</v>
      </c>
    </row>
    <row r="2120" spans="1:4" x14ac:dyDescent="0.2">
      <c r="A2120" s="860" t="s">
        <v>6801</v>
      </c>
      <c r="B2120" s="861" t="s">
        <v>6135</v>
      </c>
      <c r="C2120" s="862" t="s">
        <v>14</v>
      </c>
      <c r="D2120" s="863">
        <v>0.34</v>
      </c>
    </row>
    <row r="2121" spans="1:4" ht="25.5" x14ac:dyDescent="0.2">
      <c r="A2121" s="856" t="s">
        <v>6802</v>
      </c>
      <c r="B2121" s="857" t="s">
        <v>6132</v>
      </c>
      <c r="C2121" s="858" t="s">
        <v>14</v>
      </c>
      <c r="D2121" s="859">
        <v>0.45</v>
      </c>
    </row>
    <row r="2122" spans="1:4" x14ac:dyDescent="0.2">
      <c r="A2122" s="1671" t="s">
        <v>6149</v>
      </c>
      <c r="B2122" s="1672" t="s">
        <v>4313</v>
      </c>
      <c r="C2122" s="1673"/>
      <c r="D2122" s="1674"/>
    </row>
    <row r="2123" spans="1:4" x14ac:dyDescent="0.2">
      <c r="A2123" s="860" t="s">
        <v>6150</v>
      </c>
      <c r="B2123" s="861" t="s">
        <v>6119</v>
      </c>
      <c r="C2123" s="862" t="s">
        <v>14</v>
      </c>
      <c r="D2123" s="863">
        <v>15.03</v>
      </c>
    </row>
    <row r="2124" spans="1:4" x14ac:dyDescent="0.2">
      <c r="A2124" s="1675" t="s">
        <v>6803</v>
      </c>
      <c r="B2124" s="1676" t="s">
        <v>4711</v>
      </c>
      <c r="C2124" s="1677"/>
      <c r="D2124" s="1678"/>
    </row>
    <row r="2125" spans="1:4" x14ac:dyDescent="0.2">
      <c r="A2125" s="856" t="s">
        <v>6804</v>
      </c>
      <c r="B2125" s="857" t="s">
        <v>969</v>
      </c>
      <c r="C2125" s="858" t="s">
        <v>3</v>
      </c>
      <c r="D2125" s="859">
        <v>31.73</v>
      </c>
    </row>
    <row r="2126" spans="1:4" x14ac:dyDescent="0.2">
      <c r="A2126" s="1675" t="s">
        <v>6805</v>
      </c>
      <c r="B2126" s="1676" t="s">
        <v>4715</v>
      </c>
      <c r="C2126" s="1677"/>
      <c r="D2126" s="1678"/>
    </row>
    <row r="2127" spans="1:4" x14ac:dyDescent="0.2">
      <c r="A2127" s="860" t="s">
        <v>6806</v>
      </c>
      <c r="B2127" s="861" t="s">
        <v>4160</v>
      </c>
      <c r="C2127" s="862" t="s">
        <v>14</v>
      </c>
      <c r="D2127" s="863">
        <v>7.0000000000000007E-2</v>
      </c>
    </row>
    <row r="2128" spans="1:4" x14ac:dyDescent="0.2">
      <c r="A2128" s="856" t="s">
        <v>6807</v>
      </c>
      <c r="B2128" s="857" t="s">
        <v>4717</v>
      </c>
      <c r="C2128" s="858" t="s">
        <v>14</v>
      </c>
      <c r="D2128" s="859">
        <v>0.92</v>
      </c>
    </row>
    <row r="2129" spans="1:4" x14ac:dyDescent="0.2">
      <c r="A2129" s="860" t="s">
        <v>6808</v>
      </c>
      <c r="B2129" s="861" t="s">
        <v>4718</v>
      </c>
      <c r="C2129" s="862" t="s">
        <v>14</v>
      </c>
      <c r="D2129" s="863">
        <v>0.53</v>
      </c>
    </row>
    <row r="2130" spans="1:4" x14ac:dyDescent="0.2">
      <c r="A2130" s="856" t="s">
        <v>6809</v>
      </c>
      <c r="B2130" s="857" t="s">
        <v>6120</v>
      </c>
      <c r="C2130" s="858" t="s">
        <v>14</v>
      </c>
      <c r="D2130" s="859">
        <v>4.3</v>
      </c>
    </row>
    <row r="2131" spans="1:4" x14ac:dyDescent="0.2">
      <c r="A2131" s="860" t="s">
        <v>6810</v>
      </c>
      <c r="B2131" s="861" t="s">
        <v>6121</v>
      </c>
      <c r="C2131" s="862" t="s">
        <v>14</v>
      </c>
      <c r="D2131" s="863">
        <v>1.58</v>
      </c>
    </row>
    <row r="2132" spans="1:4" x14ac:dyDescent="0.2">
      <c r="A2132" s="856" t="s">
        <v>6811</v>
      </c>
      <c r="B2132" s="857" t="s">
        <v>6122</v>
      </c>
      <c r="C2132" s="858" t="s">
        <v>14</v>
      </c>
      <c r="D2132" s="859">
        <v>0.82</v>
      </c>
    </row>
    <row r="2133" spans="1:4" x14ac:dyDescent="0.2">
      <c r="A2133" s="860" t="s">
        <v>6812</v>
      </c>
      <c r="B2133" s="861" t="s">
        <v>4721</v>
      </c>
      <c r="C2133" s="862" t="s">
        <v>14</v>
      </c>
      <c r="D2133" s="863">
        <v>1.51</v>
      </c>
    </row>
    <row r="2134" spans="1:4" ht="25.5" x14ac:dyDescent="0.2">
      <c r="A2134" s="856" t="s">
        <v>6813</v>
      </c>
      <c r="B2134" s="857" t="s">
        <v>6124</v>
      </c>
      <c r="C2134" s="858" t="s">
        <v>14</v>
      </c>
      <c r="D2134" s="859">
        <v>13.68</v>
      </c>
    </row>
    <row r="2135" spans="1:4" x14ac:dyDescent="0.2">
      <c r="A2135" s="860" t="s">
        <v>6814</v>
      </c>
      <c r="B2135" s="861" t="s">
        <v>6125</v>
      </c>
      <c r="C2135" s="862" t="s">
        <v>14</v>
      </c>
      <c r="D2135" s="863">
        <v>0.85</v>
      </c>
    </row>
    <row r="2136" spans="1:4" x14ac:dyDescent="0.2">
      <c r="A2136" s="1675" t="s">
        <v>6815</v>
      </c>
      <c r="B2136" s="1676" t="s">
        <v>4723</v>
      </c>
      <c r="C2136" s="1677"/>
      <c r="D2136" s="1678"/>
    </row>
    <row r="2137" spans="1:4" x14ac:dyDescent="0.2">
      <c r="A2137" s="856" t="s">
        <v>6816</v>
      </c>
      <c r="B2137" s="857" t="s">
        <v>4724</v>
      </c>
      <c r="C2137" s="858" t="s">
        <v>14</v>
      </c>
      <c r="D2137" s="859">
        <v>3.18</v>
      </c>
    </row>
    <row r="2138" spans="1:4" x14ac:dyDescent="0.2">
      <c r="A2138" s="1675" t="s">
        <v>6817</v>
      </c>
      <c r="B2138" s="1676" t="s">
        <v>4701</v>
      </c>
      <c r="C2138" s="1677"/>
      <c r="D2138" s="1678"/>
    </row>
    <row r="2139" spans="1:4" ht="25.5" x14ac:dyDescent="0.2">
      <c r="A2139" s="860" t="s">
        <v>6818</v>
      </c>
      <c r="B2139" s="861" t="s">
        <v>6126</v>
      </c>
      <c r="C2139" s="862" t="s">
        <v>14</v>
      </c>
      <c r="D2139" s="863">
        <v>1.82</v>
      </c>
    </row>
    <row r="2140" spans="1:4" ht="25.5" x14ac:dyDescent="0.2">
      <c r="A2140" s="856" t="s">
        <v>6819</v>
      </c>
      <c r="B2140" s="857" t="s">
        <v>6127</v>
      </c>
      <c r="C2140" s="858" t="s">
        <v>14</v>
      </c>
      <c r="D2140" s="859">
        <v>4.59</v>
      </c>
    </row>
    <row r="2141" spans="1:4" x14ac:dyDescent="0.2">
      <c r="A2141" s="860" t="s">
        <v>6820</v>
      </c>
      <c r="B2141" s="861" t="s">
        <v>6128</v>
      </c>
      <c r="C2141" s="862" t="s">
        <v>14</v>
      </c>
      <c r="D2141" s="863">
        <v>7.14</v>
      </c>
    </row>
    <row r="2142" spans="1:4" x14ac:dyDescent="0.2">
      <c r="A2142" s="1675" t="s">
        <v>6821</v>
      </c>
      <c r="B2142" s="1676" t="s">
        <v>4703</v>
      </c>
      <c r="C2142" s="1677"/>
      <c r="D2142" s="1678"/>
    </row>
    <row r="2143" spans="1:4" x14ac:dyDescent="0.2">
      <c r="A2143" s="856" t="s">
        <v>6822</v>
      </c>
      <c r="B2143" s="857" t="s">
        <v>5394</v>
      </c>
      <c r="C2143" s="858" t="s">
        <v>14</v>
      </c>
      <c r="D2143" s="859">
        <v>4.16</v>
      </c>
    </row>
    <row r="2144" spans="1:4" ht="25.5" x14ac:dyDescent="0.2">
      <c r="A2144" s="860" t="s">
        <v>6823</v>
      </c>
      <c r="B2144" s="861" t="s">
        <v>6129</v>
      </c>
      <c r="C2144" s="862" t="s">
        <v>14</v>
      </c>
      <c r="D2144" s="863">
        <v>0.9</v>
      </c>
    </row>
    <row r="2145" spans="1:4" x14ac:dyDescent="0.2">
      <c r="A2145" s="856" t="s">
        <v>6824</v>
      </c>
      <c r="B2145" s="857" t="s">
        <v>6130</v>
      </c>
      <c r="C2145" s="858" t="s">
        <v>14</v>
      </c>
      <c r="D2145" s="859">
        <v>1.43</v>
      </c>
    </row>
    <row r="2146" spans="1:4" x14ac:dyDescent="0.2">
      <c r="A2146" s="860" t="s">
        <v>6825</v>
      </c>
      <c r="B2146" s="861" t="s">
        <v>5395</v>
      </c>
      <c r="C2146" s="862" t="s">
        <v>14</v>
      </c>
      <c r="D2146" s="863">
        <v>1.41</v>
      </c>
    </row>
    <row r="2147" spans="1:4" x14ac:dyDescent="0.2">
      <c r="A2147" s="856" t="s">
        <v>6826</v>
      </c>
      <c r="B2147" s="857" t="s">
        <v>6131</v>
      </c>
      <c r="C2147" s="858" t="s">
        <v>14</v>
      </c>
      <c r="D2147" s="859">
        <v>18.190000000000001</v>
      </c>
    </row>
    <row r="2148" spans="1:4" x14ac:dyDescent="0.2">
      <c r="A2148" s="860" t="s">
        <v>6827</v>
      </c>
      <c r="B2148" s="861" t="s">
        <v>6135</v>
      </c>
      <c r="C2148" s="862" t="s">
        <v>14</v>
      </c>
      <c r="D2148" s="863">
        <v>0.34</v>
      </c>
    </row>
    <row r="2149" spans="1:4" ht="25.5" x14ac:dyDescent="0.2">
      <c r="A2149" s="856" t="s">
        <v>6828</v>
      </c>
      <c r="B2149" s="857" t="s">
        <v>6132</v>
      </c>
      <c r="C2149" s="858" t="s">
        <v>14</v>
      </c>
      <c r="D2149" s="859">
        <v>0.45</v>
      </c>
    </row>
    <row r="2150" spans="1:4" x14ac:dyDescent="0.2">
      <c r="A2150" s="1671" t="s">
        <v>6151</v>
      </c>
      <c r="B2150" s="1672" t="s">
        <v>4946</v>
      </c>
      <c r="C2150" s="1673"/>
      <c r="D2150" s="1674"/>
    </row>
    <row r="2151" spans="1:4" x14ac:dyDescent="0.2">
      <c r="A2151" s="860" t="s">
        <v>6152</v>
      </c>
      <c r="B2151" s="861" t="s">
        <v>6119</v>
      </c>
      <c r="C2151" s="862" t="s">
        <v>14</v>
      </c>
      <c r="D2151" s="863">
        <v>15.03</v>
      </c>
    </row>
    <row r="2152" spans="1:4" x14ac:dyDescent="0.2">
      <c r="A2152" s="1675" t="s">
        <v>6829</v>
      </c>
      <c r="B2152" s="1676" t="s">
        <v>4711</v>
      </c>
      <c r="C2152" s="1677"/>
      <c r="D2152" s="1678"/>
    </row>
    <row r="2153" spans="1:4" x14ac:dyDescent="0.2">
      <c r="A2153" s="856" t="s">
        <v>6830</v>
      </c>
      <c r="B2153" s="857" t="s">
        <v>969</v>
      </c>
      <c r="C2153" s="858" t="s">
        <v>3</v>
      </c>
      <c r="D2153" s="859">
        <v>31.73</v>
      </c>
    </row>
    <row r="2154" spans="1:4" x14ac:dyDescent="0.2">
      <c r="A2154" s="1675" t="s">
        <v>6831</v>
      </c>
      <c r="B2154" s="1676" t="s">
        <v>4715</v>
      </c>
      <c r="C2154" s="1677"/>
      <c r="D2154" s="1678"/>
    </row>
    <row r="2155" spans="1:4" x14ac:dyDescent="0.2">
      <c r="A2155" s="860" t="s">
        <v>6832</v>
      </c>
      <c r="B2155" s="861" t="s">
        <v>4160</v>
      </c>
      <c r="C2155" s="862" t="s">
        <v>14</v>
      </c>
      <c r="D2155" s="863">
        <v>7.0000000000000007E-2</v>
      </c>
    </row>
    <row r="2156" spans="1:4" x14ac:dyDescent="0.2">
      <c r="A2156" s="856" t="s">
        <v>6833</v>
      </c>
      <c r="B2156" s="857" t="s">
        <v>4717</v>
      </c>
      <c r="C2156" s="858" t="s">
        <v>14</v>
      </c>
      <c r="D2156" s="859">
        <v>0.92</v>
      </c>
    </row>
    <row r="2157" spans="1:4" x14ac:dyDescent="0.2">
      <c r="A2157" s="860" t="s">
        <v>6834</v>
      </c>
      <c r="B2157" s="861" t="s">
        <v>4718</v>
      </c>
      <c r="C2157" s="862" t="s">
        <v>14</v>
      </c>
      <c r="D2157" s="863">
        <v>0.53</v>
      </c>
    </row>
    <row r="2158" spans="1:4" x14ac:dyDescent="0.2">
      <c r="A2158" s="856" t="s">
        <v>6835</v>
      </c>
      <c r="B2158" s="857" t="s">
        <v>6120</v>
      </c>
      <c r="C2158" s="858" t="s">
        <v>14</v>
      </c>
      <c r="D2158" s="859">
        <v>4.3</v>
      </c>
    </row>
    <row r="2159" spans="1:4" x14ac:dyDescent="0.2">
      <c r="A2159" s="860" t="s">
        <v>6836</v>
      </c>
      <c r="B2159" s="861" t="s">
        <v>6121</v>
      </c>
      <c r="C2159" s="862" t="s">
        <v>14</v>
      </c>
      <c r="D2159" s="863">
        <v>1.58</v>
      </c>
    </row>
    <row r="2160" spans="1:4" x14ac:dyDescent="0.2">
      <c r="A2160" s="856" t="s">
        <v>6837</v>
      </c>
      <c r="B2160" s="857" t="s">
        <v>6122</v>
      </c>
      <c r="C2160" s="858" t="s">
        <v>14</v>
      </c>
      <c r="D2160" s="859">
        <v>0.82</v>
      </c>
    </row>
    <row r="2161" spans="1:4" x14ac:dyDescent="0.2">
      <c r="A2161" s="860" t="s">
        <v>6838</v>
      </c>
      <c r="B2161" s="861" t="s">
        <v>4721</v>
      </c>
      <c r="C2161" s="862" t="s">
        <v>14</v>
      </c>
      <c r="D2161" s="863">
        <v>1.51</v>
      </c>
    </row>
    <row r="2162" spans="1:4" ht="25.5" x14ac:dyDescent="0.2">
      <c r="A2162" s="856" t="s">
        <v>6839</v>
      </c>
      <c r="B2162" s="857" t="s">
        <v>6124</v>
      </c>
      <c r="C2162" s="858" t="s">
        <v>14</v>
      </c>
      <c r="D2162" s="859">
        <v>13.68</v>
      </c>
    </row>
    <row r="2163" spans="1:4" x14ac:dyDescent="0.2">
      <c r="A2163" s="860" t="s">
        <v>6840</v>
      </c>
      <c r="B2163" s="861" t="s">
        <v>6125</v>
      </c>
      <c r="C2163" s="862" t="s">
        <v>14</v>
      </c>
      <c r="D2163" s="863">
        <v>0.85</v>
      </c>
    </row>
    <row r="2164" spans="1:4" x14ac:dyDescent="0.2">
      <c r="A2164" s="1675" t="s">
        <v>6841</v>
      </c>
      <c r="B2164" s="1676" t="s">
        <v>4723</v>
      </c>
      <c r="C2164" s="1677"/>
      <c r="D2164" s="1678"/>
    </row>
    <row r="2165" spans="1:4" x14ac:dyDescent="0.2">
      <c r="A2165" s="856" t="s">
        <v>6842</v>
      </c>
      <c r="B2165" s="857" t="s">
        <v>4724</v>
      </c>
      <c r="C2165" s="858" t="s">
        <v>14</v>
      </c>
      <c r="D2165" s="859">
        <v>3.18</v>
      </c>
    </row>
    <row r="2166" spans="1:4" x14ac:dyDescent="0.2">
      <c r="A2166" s="1675" t="s">
        <v>6843</v>
      </c>
      <c r="B2166" s="1676" t="s">
        <v>4701</v>
      </c>
      <c r="C2166" s="1677"/>
      <c r="D2166" s="1678"/>
    </row>
    <row r="2167" spans="1:4" ht="25.5" x14ac:dyDescent="0.2">
      <c r="A2167" s="860" t="s">
        <v>6844</v>
      </c>
      <c r="B2167" s="861" t="s">
        <v>6126</v>
      </c>
      <c r="C2167" s="862" t="s">
        <v>14</v>
      </c>
      <c r="D2167" s="863">
        <v>1.82</v>
      </c>
    </row>
    <row r="2168" spans="1:4" ht="25.5" x14ac:dyDescent="0.2">
      <c r="A2168" s="856" t="s">
        <v>6845</v>
      </c>
      <c r="B2168" s="857" t="s">
        <v>6127</v>
      </c>
      <c r="C2168" s="858" t="s">
        <v>14</v>
      </c>
      <c r="D2168" s="859">
        <v>4.59</v>
      </c>
    </row>
    <row r="2169" spans="1:4" x14ac:dyDescent="0.2">
      <c r="A2169" s="860" t="s">
        <v>6846</v>
      </c>
      <c r="B2169" s="861" t="s">
        <v>6128</v>
      </c>
      <c r="C2169" s="862" t="s">
        <v>14</v>
      </c>
      <c r="D2169" s="863">
        <v>7.14</v>
      </c>
    </row>
    <row r="2170" spans="1:4" x14ac:dyDescent="0.2">
      <c r="A2170" s="1675" t="s">
        <v>6847</v>
      </c>
      <c r="B2170" s="1676" t="s">
        <v>4703</v>
      </c>
      <c r="C2170" s="1677"/>
      <c r="D2170" s="1678"/>
    </row>
    <row r="2171" spans="1:4" x14ac:dyDescent="0.2">
      <c r="A2171" s="856" t="s">
        <v>6848</v>
      </c>
      <c r="B2171" s="857" t="s">
        <v>5394</v>
      </c>
      <c r="C2171" s="858" t="s">
        <v>14</v>
      </c>
      <c r="D2171" s="859">
        <v>4.16</v>
      </c>
    </row>
    <row r="2172" spans="1:4" ht="25.5" x14ac:dyDescent="0.2">
      <c r="A2172" s="860" t="s">
        <v>6849</v>
      </c>
      <c r="B2172" s="861" t="s">
        <v>6129</v>
      </c>
      <c r="C2172" s="862" t="s">
        <v>14</v>
      </c>
      <c r="D2172" s="863">
        <v>0.9</v>
      </c>
    </row>
    <row r="2173" spans="1:4" x14ac:dyDescent="0.2">
      <c r="A2173" s="856" t="s">
        <v>6850</v>
      </c>
      <c r="B2173" s="857" t="s">
        <v>6130</v>
      </c>
      <c r="C2173" s="858" t="s">
        <v>14</v>
      </c>
      <c r="D2173" s="859">
        <v>1.43</v>
      </c>
    </row>
    <row r="2174" spans="1:4" x14ac:dyDescent="0.2">
      <c r="A2174" s="860" t="s">
        <v>6851</v>
      </c>
      <c r="B2174" s="861" t="s">
        <v>5395</v>
      </c>
      <c r="C2174" s="862" t="s">
        <v>14</v>
      </c>
      <c r="D2174" s="863">
        <v>1.41</v>
      </c>
    </row>
    <row r="2175" spans="1:4" x14ac:dyDescent="0.2">
      <c r="A2175" s="856" t="s">
        <v>6852</v>
      </c>
      <c r="B2175" s="857" t="s">
        <v>6131</v>
      </c>
      <c r="C2175" s="858" t="s">
        <v>14</v>
      </c>
      <c r="D2175" s="859">
        <v>18.190000000000001</v>
      </c>
    </row>
    <row r="2176" spans="1:4" x14ac:dyDescent="0.2">
      <c r="A2176" s="860" t="s">
        <v>6853</v>
      </c>
      <c r="B2176" s="861" t="s">
        <v>6135</v>
      </c>
      <c r="C2176" s="862" t="s">
        <v>14</v>
      </c>
      <c r="D2176" s="863">
        <v>0.34</v>
      </c>
    </row>
    <row r="2177" spans="1:4" ht="25.5" x14ac:dyDescent="0.2">
      <c r="A2177" s="856" t="s">
        <v>6854</v>
      </c>
      <c r="B2177" s="857" t="s">
        <v>6132</v>
      </c>
      <c r="C2177" s="858" t="s">
        <v>14</v>
      </c>
      <c r="D2177" s="859">
        <v>0.45</v>
      </c>
    </row>
    <row r="2178" spans="1:4" x14ac:dyDescent="0.2">
      <c r="A2178" s="1671" t="s">
        <v>6153</v>
      </c>
      <c r="B2178" s="1672" t="s">
        <v>4952</v>
      </c>
      <c r="C2178" s="1673"/>
      <c r="D2178" s="1674"/>
    </row>
    <row r="2179" spans="1:4" x14ac:dyDescent="0.2">
      <c r="A2179" s="860" t="s">
        <v>6154</v>
      </c>
      <c r="B2179" s="861" t="s">
        <v>6119</v>
      </c>
      <c r="C2179" s="862" t="s">
        <v>14</v>
      </c>
      <c r="D2179" s="863">
        <v>15.03</v>
      </c>
    </row>
    <row r="2180" spans="1:4" x14ac:dyDescent="0.2">
      <c r="A2180" s="1675" t="s">
        <v>6855</v>
      </c>
      <c r="B2180" s="1676" t="s">
        <v>4711</v>
      </c>
      <c r="C2180" s="1677"/>
      <c r="D2180" s="1678"/>
    </row>
    <row r="2181" spans="1:4" x14ac:dyDescent="0.2">
      <c r="A2181" s="856" t="s">
        <v>6856</v>
      </c>
      <c r="B2181" s="857" t="s">
        <v>969</v>
      </c>
      <c r="C2181" s="858" t="s">
        <v>3</v>
      </c>
      <c r="D2181" s="859">
        <v>31.69</v>
      </c>
    </row>
    <row r="2182" spans="1:4" x14ac:dyDescent="0.2">
      <c r="A2182" s="1675" t="s">
        <v>6857</v>
      </c>
      <c r="B2182" s="1676" t="s">
        <v>4715</v>
      </c>
      <c r="C2182" s="1677"/>
      <c r="D2182" s="1678"/>
    </row>
    <row r="2183" spans="1:4" x14ac:dyDescent="0.2">
      <c r="A2183" s="860" t="s">
        <v>6858</v>
      </c>
      <c r="B2183" s="861" t="s">
        <v>4160</v>
      </c>
      <c r="C2183" s="862" t="s">
        <v>14</v>
      </c>
      <c r="D2183" s="863">
        <v>7.0000000000000007E-2</v>
      </c>
    </row>
    <row r="2184" spans="1:4" x14ac:dyDescent="0.2">
      <c r="A2184" s="856" t="s">
        <v>6859</v>
      </c>
      <c r="B2184" s="857" t="s">
        <v>4717</v>
      </c>
      <c r="C2184" s="858" t="s">
        <v>14</v>
      </c>
      <c r="D2184" s="859">
        <v>0.92</v>
      </c>
    </row>
    <row r="2185" spans="1:4" x14ac:dyDescent="0.2">
      <c r="A2185" s="860" t="s">
        <v>6860</v>
      </c>
      <c r="B2185" s="861" t="s">
        <v>4718</v>
      </c>
      <c r="C2185" s="862" t="s">
        <v>14</v>
      </c>
      <c r="D2185" s="863">
        <v>0.53</v>
      </c>
    </row>
    <row r="2186" spans="1:4" x14ac:dyDescent="0.2">
      <c r="A2186" s="856" t="s">
        <v>6861</v>
      </c>
      <c r="B2186" s="857" t="s">
        <v>6120</v>
      </c>
      <c r="C2186" s="858" t="s">
        <v>14</v>
      </c>
      <c r="D2186" s="859">
        <v>4.3</v>
      </c>
    </row>
    <row r="2187" spans="1:4" x14ac:dyDescent="0.2">
      <c r="A2187" s="860" t="s">
        <v>6862</v>
      </c>
      <c r="B2187" s="861" t="s">
        <v>6121</v>
      </c>
      <c r="C2187" s="862" t="s">
        <v>14</v>
      </c>
      <c r="D2187" s="863">
        <v>1.58</v>
      </c>
    </row>
    <row r="2188" spans="1:4" x14ac:dyDescent="0.2">
      <c r="A2188" s="856" t="s">
        <v>6863</v>
      </c>
      <c r="B2188" s="857" t="s">
        <v>6122</v>
      </c>
      <c r="C2188" s="858" t="s">
        <v>14</v>
      </c>
      <c r="D2188" s="859">
        <v>0.82</v>
      </c>
    </row>
    <row r="2189" spans="1:4" x14ac:dyDescent="0.2">
      <c r="A2189" s="860" t="s">
        <v>6864</v>
      </c>
      <c r="B2189" s="861" t="s">
        <v>4721</v>
      </c>
      <c r="C2189" s="862" t="s">
        <v>14</v>
      </c>
      <c r="D2189" s="863">
        <v>1.51</v>
      </c>
    </row>
    <row r="2190" spans="1:4" ht="25.5" x14ac:dyDescent="0.2">
      <c r="A2190" s="856" t="s">
        <v>6865</v>
      </c>
      <c r="B2190" s="857" t="s">
        <v>6124</v>
      </c>
      <c r="C2190" s="858" t="s">
        <v>14</v>
      </c>
      <c r="D2190" s="859">
        <v>13.68</v>
      </c>
    </row>
    <row r="2191" spans="1:4" x14ac:dyDescent="0.2">
      <c r="A2191" s="860" t="s">
        <v>6866</v>
      </c>
      <c r="B2191" s="861" t="s">
        <v>6125</v>
      </c>
      <c r="C2191" s="862" t="s">
        <v>14</v>
      </c>
      <c r="D2191" s="863">
        <v>0.85</v>
      </c>
    </row>
    <row r="2192" spans="1:4" x14ac:dyDescent="0.2">
      <c r="A2192" s="1675" t="s">
        <v>6867</v>
      </c>
      <c r="B2192" s="1676" t="s">
        <v>4723</v>
      </c>
      <c r="C2192" s="1677"/>
      <c r="D2192" s="1678"/>
    </row>
    <row r="2193" spans="1:4" x14ac:dyDescent="0.2">
      <c r="A2193" s="856" t="s">
        <v>6868</v>
      </c>
      <c r="B2193" s="857" t="s">
        <v>4724</v>
      </c>
      <c r="C2193" s="858" t="s">
        <v>14</v>
      </c>
      <c r="D2193" s="859">
        <v>3.18</v>
      </c>
    </row>
    <row r="2194" spans="1:4" x14ac:dyDescent="0.2">
      <c r="A2194" s="1675" t="s">
        <v>6869</v>
      </c>
      <c r="B2194" s="1676" t="s">
        <v>4701</v>
      </c>
      <c r="C2194" s="1677"/>
      <c r="D2194" s="1678"/>
    </row>
    <row r="2195" spans="1:4" ht="25.5" x14ac:dyDescent="0.2">
      <c r="A2195" s="860" t="s">
        <v>6870</v>
      </c>
      <c r="B2195" s="861" t="s">
        <v>6126</v>
      </c>
      <c r="C2195" s="862" t="s">
        <v>14</v>
      </c>
      <c r="D2195" s="863">
        <v>1.82</v>
      </c>
    </row>
    <row r="2196" spans="1:4" ht="25.5" x14ac:dyDescent="0.2">
      <c r="A2196" s="856" t="s">
        <v>6871</v>
      </c>
      <c r="B2196" s="857" t="s">
        <v>6127</v>
      </c>
      <c r="C2196" s="858" t="s">
        <v>14</v>
      </c>
      <c r="D2196" s="859">
        <v>4.59</v>
      </c>
    </row>
    <row r="2197" spans="1:4" x14ac:dyDescent="0.2">
      <c r="A2197" s="860" t="s">
        <v>6872</v>
      </c>
      <c r="B2197" s="861" t="s">
        <v>6128</v>
      </c>
      <c r="C2197" s="862" t="s">
        <v>14</v>
      </c>
      <c r="D2197" s="863">
        <v>7.14</v>
      </c>
    </row>
    <row r="2198" spans="1:4" x14ac:dyDescent="0.2">
      <c r="A2198" s="1675" t="s">
        <v>6873</v>
      </c>
      <c r="B2198" s="1676" t="s">
        <v>4703</v>
      </c>
      <c r="C2198" s="1677"/>
      <c r="D2198" s="1678"/>
    </row>
    <row r="2199" spans="1:4" x14ac:dyDescent="0.2">
      <c r="A2199" s="856" t="s">
        <v>6874</v>
      </c>
      <c r="B2199" s="857" t="s">
        <v>5394</v>
      </c>
      <c r="C2199" s="858" t="s">
        <v>14</v>
      </c>
      <c r="D2199" s="859">
        <v>4.16</v>
      </c>
    </row>
    <row r="2200" spans="1:4" ht="25.5" x14ac:dyDescent="0.2">
      <c r="A2200" s="860" t="s">
        <v>6875</v>
      </c>
      <c r="B2200" s="861" t="s">
        <v>6129</v>
      </c>
      <c r="C2200" s="862" t="s">
        <v>14</v>
      </c>
      <c r="D2200" s="863">
        <v>0.9</v>
      </c>
    </row>
    <row r="2201" spans="1:4" x14ac:dyDescent="0.2">
      <c r="A2201" s="856" t="s">
        <v>6876</v>
      </c>
      <c r="B2201" s="857" t="s">
        <v>6130</v>
      </c>
      <c r="C2201" s="858" t="s">
        <v>14</v>
      </c>
      <c r="D2201" s="859">
        <v>1.43</v>
      </c>
    </row>
    <row r="2202" spans="1:4" x14ac:dyDescent="0.2">
      <c r="A2202" s="860" t="s">
        <v>6877</v>
      </c>
      <c r="B2202" s="861" t="s">
        <v>5395</v>
      </c>
      <c r="C2202" s="862" t="s">
        <v>14</v>
      </c>
      <c r="D2202" s="863">
        <v>1.41</v>
      </c>
    </row>
    <row r="2203" spans="1:4" x14ac:dyDescent="0.2">
      <c r="A2203" s="856" t="s">
        <v>6878</v>
      </c>
      <c r="B2203" s="857" t="s">
        <v>6131</v>
      </c>
      <c r="C2203" s="858" t="s">
        <v>14</v>
      </c>
      <c r="D2203" s="859">
        <v>18.190000000000001</v>
      </c>
    </row>
    <row r="2204" spans="1:4" x14ac:dyDescent="0.2">
      <c r="A2204" s="860" t="s">
        <v>6879</v>
      </c>
      <c r="B2204" s="861" t="s">
        <v>6135</v>
      </c>
      <c r="C2204" s="862" t="s">
        <v>14</v>
      </c>
      <c r="D2204" s="863">
        <v>0.34</v>
      </c>
    </row>
    <row r="2205" spans="1:4" ht="25.5" x14ac:dyDescent="0.2">
      <c r="A2205" s="856" t="s">
        <v>6880</v>
      </c>
      <c r="B2205" s="857" t="s">
        <v>6132</v>
      </c>
      <c r="C2205" s="858" t="s">
        <v>14</v>
      </c>
      <c r="D2205" s="859">
        <v>0.45</v>
      </c>
    </row>
    <row r="2206" spans="1:4" x14ac:dyDescent="0.2">
      <c r="A2206" s="1671" t="s">
        <v>6155</v>
      </c>
      <c r="B2206" s="1672" t="s">
        <v>4958</v>
      </c>
      <c r="C2206" s="1673"/>
      <c r="D2206" s="1674"/>
    </row>
    <row r="2207" spans="1:4" x14ac:dyDescent="0.2">
      <c r="A2207" s="860" t="s">
        <v>6156</v>
      </c>
      <c r="B2207" s="861" t="s">
        <v>6119</v>
      </c>
      <c r="C2207" s="862" t="s">
        <v>14</v>
      </c>
      <c r="D2207" s="863">
        <v>15.03</v>
      </c>
    </row>
    <row r="2208" spans="1:4" x14ac:dyDescent="0.2">
      <c r="A2208" s="1675" t="s">
        <v>6881</v>
      </c>
      <c r="B2208" s="1676" t="s">
        <v>4711</v>
      </c>
      <c r="C2208" s="1677"/>
      <c r="D2208" s="1678"/>
    </row>
    <row r="2209" spans="1:4" x14ac:dyDescent="0.2">
      <c r="A2209" s="856" t="s">
        <v>6882</v>
      </c>
      <c r="B2209" s="857" t="s">
        <v>969</v>
      </c>
      <c r="C2209" s="858" t="s">
        <v>3</v>
      </c>
      <c r="D2209" s="859">
        <v>31.73</v>
      </c>
    </row>
    <row r="2210" spans="1:4" x14ac:dyDescent="0.2">
      <c r="A2210" s="1675" t="s">
        <v>6883</v>
      </c>
      <c r="B2210" s="1676" t="s">
        <v>4715</v>
      </c>
      <c r="C2210" s="1677"/>
      <c r="D2210" s="1678"/>
    </row>
    <row r="2211" spans="1:4" x14ac:dyDescent="0.2">
      <c r="A2211" s="860" t="s">
        <v>6884</v>
      </c>
      <c r="B2211" s="861" t="s">
        <v>4160</v>
      </c>
      <c r="C2211" s="862" t="s">
        <v>14</v>
      </c>
      <c r="D2211" s="863">
        <v>7.0000000000000007E-2</v>
      </c>
    </row>
    <row r="2212" spans="1:4" x14ac:dyDescent="0.2">
      <c r="A2212" s="856" t="s">
        <v>6885</v>
      </c>
      <c r="B2212" s="857" t="s">
        <v>4717</v>
      </c>
      <c r="C2212" s="858" t="s">
        <v>14</v>
      </c>
      <c r="D2212" s="859">
        <v>0.92</v>
      </c>
    </row>
    <row r="2213" spans="1:4" x14ac:dyDescent="0.2">
      <c r="A2213" s="860" t="s">
        <v>6886</v>
      </c>
      <c r="B2213" s="861" t="s">
        <v>4718</v>
      </c>
      <c r="C2213" s="862" t="s">
        <v>14</v>
      </c>
      <c r="D2213" s="863">
        <v>0.53</v>
      </c>
    </row>
    <row r="2214" spans="1:4" x14ac:dyDescent="0.2">
      <c r="A2214" s="856" t="s">
        <v>6887</v>
      </c>
      <c r="B2214" s="857" t="s">
        <v>6120</v>
      </c>
      <c r="C2214" s="858" t="s">
        <v>14</v>
      </c>
      <c r="D2214" s="859">
        <v>4.3</v>
      </c>
    </row>
    <row r="2215" spans="1:4" x14ac:dyDescent="0.2">
      <c r="A2215" s="860" t="s">
        <v>6888</v>
      </c>
      <c r="B2215" s="861" t="s">
        <v>6121</v>
      </c>
      <c r="C2215" s="862" t="s">
        <v>14</v>
      </c>
      <c r="D2215" s="863">
        <v>1.58</v>
      </c>
    </row>
    <row r="2216" spans="1:4" x14ac:dyDescent="0.2">
      <c r="A2216" s="856" t="s">
        <v>6889</v>
      </c>
      <c r="B2216" s="857" t="s">
        <v>6122</v>
      </c>
      <c r="C2216" s="858" t="s">
        <v>14</v>
      </c>
      <c r="D2216" s="859">
        <v>0.82</v>
      </c>
    </row>
    <row r="2217" spans="1:4" x14ac:dyDescent="0.2">
      <c r="A2217" s="860" t="s">
        <v>6890</v>
      </c>
      <c r="B2217" s="861" t="s">
        <v>4721</v>
      </c>
      <c r="C2217" s="862" t="s">
        <v>14</v>
      </c>
      <c r="D2217" s="863">
        <v>1.51</v>
      </c>
    </row>
    <row r="2218" spans="1:4" ht="25.5" x14ac:dyDescent="0.2">
      <c r="A2218" s="856" t="s">
        <v>6891</v>
      </c>
      <c r="B2218" s="857" t="s">
        <v>6124</v>
      </c>
      <c r="C2218" s="858" t="s">
        <v>14</v>
      </c>
      <c r="D2218" s="859">
        <v>13.68</v>
      </c>
    </row>
    <row r="2219" spans="1:4" x14ac:dyDescent="0.2">
      <c r="A2219" s="860" t="s">
        <v>6892</v>
      </c>
      <c r="B2219" s="861" t="s">
        <v>6125</v>
      </c>
      <c r="C2219" s="862" t="s">
        <v>14</v>
      </c>
      <c r="D2219" s="863">
        <v>0.85</v>
      </c>
    </row>
    <row r="2220" spans="1:4" x14ac:dyDescent="0.2">
      <c r="A2220" s="1675" t="s">
        <v>6893</v>
      </c>
      <c r="B2220" s="1676" t="s">
        <v>4723</v>
      </c>
      <c r="C2220" s="1677"/>
      <c r="D2220" s="1678"/>
    </row>
    <row r="2221" spans="1:4" x14ac:dyDescent="0.2">
      <c r="A2221" s="856" t="s">
        <v>6894</v>
      </c>
      <c r="B2221" s="857" t="s">
        <v>4724</v>
      </c>
      <c r="C2221" s="858" t="s">
        <v>14</v>
      </c>
      <c r="D2221" s="859">
        <v>3.18</v>
      </c>
    </row>
    <row r="2222" spans="1:4" x14ac:dyDescent="0.2">
      <c r="A2222" s="1675" t="s">
        <v>6895</v>
      </c>
      <c r="B2222" s="1676" t="s">
        <v>4701</v>
      </c>
      <c r="C2222" s="1677"/>
      <c r="D2222" s="1678"/>
    </row>
    <row r="2223" spans="1:4" ht="25.5" x14ac:dyDescent="0.2">
      <c r="A2223" s="860" t="s">
        <v>6896</v>
      </c>
      <c r="B2223" s="861" t="s">
        <v>6126</v>
      </c>
      <c r="C2223" s="862" t="s">
        <v>14</v>
      </c>
      <c r="D2223" s="863">
        <v>1.82</v>
      </c>
    </row>
    <row r="2224" spans="1:4" ht="25.5" x14ac:dyDescent="0.2">
      <c r="A2224" s="856" t="s">
        <v>6897</v>
      </c>
      <c r="B2224" s="857" t="s">
        <v>6127</v>
      </c>
      <c r="C2224" s="858" t="s">
        <v>14</v>
      </c>
      <c r="D2224" s="859">
        <v>4.59</v>
      </c>
    </row>
    <row r="2225" spans="1:11" x14ac:dyDescent="0.2">
      <c r="A2225" s="860" t="s">
        <v>6898</v>
      </c>
      <c r="B2225" s="861" t="s">
        <v>6128</v>
      </c>
      <c r="C2225" s="862" t="s">
        <v>14</v>
      </c>
      <c r="D2225" s="863">
        <v>7.14</v>
      </c>
    </row>
    <row r="2226" spans="1:11" x14ac:dyDescent="0.2">
      <c r="A2226" s="1675" t="s">
        <v>6899</v>
      </c>
      <c r="B2226" s="1676" t="s">
        <v>4703</v>
      </c>
      <c r="C2226" s="1677"/>
      <c r="D2226" s="1678"/>
    </row>
    <row r="2227" spans="1:11" x14ac:dyDescent="0.2">
      <c r="A2227" s="856" t="s">
        <v>6900</v>
      </c>
      <c r="B2227" s="857" t="s">
        <v>5394</v>
      </c>
      <c r="C2227" s="858" t="s">
        <v>14</v>
      </c>
      <c r="D2227" s="859">
        <v>4.16</v>
      </c>
    </row>
    <row r="2228" spans="1:11" ht="25.5" x14ac:dyDescent="0.2">
      <c r="A2228" s="860" t="s">
        <v>6901</v>
      </c>
      <c r="B2228" s="861" t="s">
        <v>6129</v>
      </c>
      <c r="C2228" s="862" t="s">
        <v>14</v>
      </c>
      <c r="D2228" s="863">
        <v>0.9</v>
      </c>
    </row>
    <row r="2229" spans="1:11" x14ac:dyDescent="0.2">
      <c r="A2229" s="856" t="s">
        <v>6902</v>
      </c>
      <c r="B2229" s="857" t="s">
        <v>6130</v>
      </c>
      <c r="C2229" s="858" t="s">
        <v>14</v>
      </c>
      <c r="D2229" s="859">
        <v>1.43</v>
      </c>
    </row>
    <row r="2230" spans="1:11" x14ac:dyDescent="0.2">
      <c r="A2230" s="860" t="s">
        <v>6903</v>
      </c>
      <c r="B2230" s="861" t="s">
        <v>5395</v>
      </c>
      <c r="C2230" s="862" t="s">
        <v>14</v>
      </c>
      <c r="D2230" s="863">
        <v>1.41</v>
      </c>
    </row>
    <row r="2231" spans="1:11" x14ac:dyDescent="0.2">
      <c r="A2231" s="856" t="s">
        <v>6904</v>
      </c>
      <c r="B2231" s="857" t="s">
        <v>6131</v>
      </c>
      <c r="C2231" s="858" t="s">
        <v>14</v>
      </c>
      <c r="D2231" s="859">
        <v>18.190000000000001</v>
      </c>
    </row>
    <row r="2232" spans="1:11" x14ac:dyDescent="0.2">
      <c r="A2232" s="860" t="s">
        <v>6905</v>
      </c>
      <c r="B2232" s="861" t="s">
        <v>6135</v>
      </c>
      <c r="C2232" s="862" t="s">
        <v>14</v>
      </c>
      <c r="D2232" s="863">
        <v>0.34</v>
      </c>
    </row>
    <row r="2233" spans="1:11" ht="25.5" x14ac:dyDescent="0.2">
      <c r="A2233" s="856" t="s">
        <v>6906</v>
      </c>
      <c r="B2233" s="857" t="s">
        <v>6132</v>
      </c>
      <c r="C2233" s="858" t="s">
        <v>14</v>
      </c>
      <c r="D2233" s="859">
        <v>0.45</v>
      </c>
    </row>
    <row r="2234" spans="1:11" x14ac:dyDescent="0.2">
      <c r="A2234" s="852" t="s">
        <v>6157</v>
      </c>
      <c r="B2234" s="853" t="s">
        <v>446</v>
      </c>
      <c r="C2234" s="854"/>
      <c r="D2234" s="855"/>
      <c r="E2234" s="1693">
        <f>SUM(D2235:D2322)</f>
        <v>332.6</v>
      </c>
      <c r="F2234" s="1681"/>
      <c r="G2234" s="1681"/>
      <c r="H2234" s="1696" t="s">
        <v>5604</v>
      </c>
      <c r="I2234" s="1681"/>
      <c r="J2234" s="1681"/>
      <c r="K2234" s="1681"/>
    </row>
    <row r="2235" spans="1:11" x14ac:dyDescent="0.2">
      <c r="A2235" s="1671" t="s">
        <v>6158</v>
      </c>
      <c r="B2235" s="1672" t="s">
        <v>4253</v>
      </c>
      <c r="C2235" s="1673"/>
      <c r="D2235" s="1674"/>
      <c r="F2235" s="1683" t="s">
        <v>6161</v>
      </c>
      <c r="G2235" s="1679">
        <f>SUMIF($B$2237:$B$2322,F2235,$D$2237:$D$2322)</f>
        <v>6.7200000000000006</v>
      </c>
    </row>
    <row r="2236" spans="1:11" x14ac:dyDescent="0.2">
      <c r="A2236" s="1675" t="s">
        <v>6159</v>
      </c>
      <c r="B2236" s="1676" t="s">
        <v>4711</v>
      </c>
      <c r="C2236" s="1677"/>
      <c r="D2236" s="1678"/>
      <c r="F2236" s="1683" t="s">
        <v>6163</v>
      </c>
      <c r="G2236" s="1679">
        <f t="shared" ref="G2236:G2247" si="71">SUMIF($B$2237:$B$2322,F2236,$D$2237:$D$2322)</f>
        <v>16.739999999999998</v>
      </c>
    </row>
    <row r="2237" spans="1:11" x14ac:dyDescent="0.2">
      <c r="A2237" s="860" t="s">
        <v>6160</v>
      </c>
      <c r="B2237" s="861" t="s">
        <v>6161</v>
      </c>
      <c r="C2237" s="862" t="s">
        <v>3</v>
      </c>
      <c r="D2237" s="863">
        <v>1.1200000000000001</v>
      </c>
      <c r="F2237" s="1683" t="s">
        <v>5415</v>
      </c>
      <c r="G2237" s="1679">
        <f t="shared" si="71"/>
        <v>36.5</v>
      </c>
    </row>
    <row r="2238" spans="1:11" x14ac:dyDescent="0.2">
      <c r="A2238" s="856" t="s">
        <v>6162</v>
      </c>
      <c r="B2238" s="857" t="s">
        <v>6163</v>
      </c>
      <c r="C2238" s="858" t="s">
        <v>3</v>
      </c>
      <c r="D2238" s="859">
        <v>2.79</v>
      </c>
      <c r="F2238" s="1683" t="s">
        <v>6166</v>
      </c>
      <c r="G2238" s="1679">
        <f t="shared" si="71"/>
        <v>4.5</v>
      </c>
    </row>
    <row r="2239" spans="1:11" x14ac:dyDescent="0.2">
      <c r="A2239" s="860" t="s">
        <v>6164</v>
      </c>
      <c r="B2239" s="861" t="s">
        <v>5415</v>
      </c>
      <c r="C2239" s="862" t="s">
        <v>3</v>
      </c>
      <c r="D2239" s="863">
        <v>5.65</v>
      </c>
      <c r="F2239" s="1683" t="s">
        <v>4789</v>
      </c>
      <c r="G2239" s="1679">
        <f t="shared" si="71"/>
        <v>13.739999999999998</v>
      </c>
    </row>
    <row r="2240" spans="1:11" x14ac:dyDescent="0.2">
      <c r="A2240" s="856" t="s">
        <v>6165</v>
      </c>
      <c r="B2240" s="857" t="s">
        <v>6166</v>
      </c>
      <c r="C2240" s="858" t="s">
        <v>3</v>
      </c>
      <c r="D2240" s="859">
        <v>0.9</v>
      </c>
      <c r="F2240" s="1683" t="s">
        <v>2244</v>
      </c>
      <c r="G2240" s="1679">
        <f t="shared" si="71"/>
        <v>74.399999999999991</v>
      </c>
    </row>
    <row r="2241" spans="1:7" x14ac:dyDescent="0.2">
      <c r="A2241" s="860" t="s">
        <v>6167</v>
      </c>
      <c r="B2241" s="861" t="s">
        <v>4789</v>
      </c>
      <c r="C2241" s="862" t="s">
        <v>3</v>
      </c>
      <c r="D2241" s="863">
        <v>2.29</v>
      </c>
      <c r="F2241" s="1683" t="s">
        <v>5425</v>
      </c>
      <c r="G2241" s="1679">
        <f t="shared" si="71"/>
        <v>24</v>
      </c>
    </row>
    <row r="2242" spans="1:7" x14ac:dyDescent="0.2">
      <c r="A2242" s="856" t="s">
        <v>6168</v>
      </c>
      <c r="B2242" s="857" t="s">
        <v>2244</v>
      </c>
      <c r="C2242" s="858" t="s">
        <v>3</v>
      </c>
      <c r="D2242" s="859">
        <v>14.92</v>
      </c>
      <c r="F2242" s="1683" t="s">
        <v>5427</v>
      </c>
      <c r="G2242" s="1679">
        <f t="shared" si="71"/>
        <v>12</v>
      </c>
    </row>
    <row r="2243" spans="1:7" x14ac:dyDescent="0.2">
      <c r="A2243" s="1675" t="s">
        <v>6169</v>
      </c>
      <c r="B2243" s="1676" t="s">
        <v>4703</v>
      </c>
      <c r="C2243" s="1677"/>
      <c r="D2243" s="1678"/>
      <c r="F2243" s="1683" t="s">
        <v>5429</v>
      </c>
      <c r="G2243" s="1679">
        <f t="shared" si="71"/>
        <v>84</v>
      </c>
    </row>
    <row r="2244" spans="1:7" x14ac:dyDescent="0.2">
      <c r="A2244" s="860" t="s">
        <v>6170</v>
      </c>
      <c r="B2244" s="861" t="s">
        <v>5425</v>
      </c>
      <c r="C2244" s="862" t="s">
        <v>2</v>
      </c>
      <c r="D2244" s="863">
        <v>4</v>
      </c>
      <c r="F2244" s="1683" t="s">
        <v>5431</v>
      </c>
      <c r="G2244" s="1679">
        <f t="shared" si="71"/>
        <v>18</v>
      </c>
    </row>
    <row r="2245" spans="1:7" x14ac:dyDescent="0.2">
      <c r="A2245" s="856" t="s">
        <v>6171</v>
      </c>
      <c r="B2245" s="857" t="s">
        <v>5427</v>
      </c>
      <c r="C2245" s="858" t="s">
        <v>2</v>
      </c>
      <c r="D2245" s="859">
        <v>2</v>
      </c>
      <c r="F2245" s="1683" t="s">
        <v>5433</v>
      </c>
      <c r="G2245" s="1679">
        <f t="shared" si="71"/>
        <v>36</v>
      </c>
    </row>
    <row r="2246" spans="1:7" x14ac:dyDescent="0.2">
      <c r="A2246" s="860" t="s">
        <v>6172</v>
      </c>
      <c r="B2246" s="861" t="s">
        <v>5429</v>
      </c>
      <c r="C2246" s="862" t="s">
        <v>2</v>
      </c>
      <c r="D2246" s="863">
        <v>14</v>
      </c>
      <c r="F2246" s="1683" t="s">
        <v>4114</v>
      </c>
      <c r="G2246" s="1679">
        <f t="shared" si="71"/>
        <v>5</v>
      </c>
    </row>
    <row r="2247" spans="1:7" x14ac:dyDescent="0.2">
      <c r="A2247" s="856" t="s">
        <v>6173</v>
      </c>
      <c r="B2247" s="857" t="s">
        <v>5431</v>
      </c>
      <c r="C2247" s="858" t="s">
        <v>2</v>
      </c>
      <c r="D2247" s="859">
        <v>3</v>
      </c>
      <c r="F2247" s="1683" t="s">
        <v>6244</v>
      </c>
      <c r="G2247" s="1679">
        <f t="shared" si="71"/>
        <v>1</v>
      </c>
    </row>
    <row r="2248" spans="1:7" ht="15" x14ac:dyDescent="0.2">
      <c r="A2248" s="860" t="s">
        <v>6174</v>
      </c>
      <c r="B2248" s="861" t="s">
        <v>5433</v>
      </c>
      <c r="C2248" s="862" t="s">
        <v>2</v>
      </c>
      <c r="D2248" s="863">
        <v>6</v>
      </c>
      <c r="E2248" s="1686" t="s">
        <v>6907</v>
      </c>
      <c r="F2248" s="1686" t="b">
        <f>EXACT(E2234,G2248)</f>
        <v>1</v>
      </c>
      <c r="G2248" s="1686">
        <f>SUM(G2235:G2247)</f>
        <v>332.6</v>
      </c>
    </row>
    <row r="2249" spans="1:7" x14ac:dyDescent="0.2">
      <c r="A2249" s="856" t="s">
        <v>6175</v>
      </c>
      <c r="B2249" s="857" t="s">
        <v>4114</v>
      </c>
      <c r="C2249" s="858" t="s">
        <v>2</v>
      </c>
      <c r="D2249" s="859">
        <v>1</v>
      </c>
    </row>
    <row r="2250" spans="1:7" x14ac:dyDescent="0.2">
      <c r="A2250" s="1671" t="s">
        <v>6176</v>
      </c>
      <c r="B2250" s="1672" t="s">
        <v>4259</v>
      </c>
      <c r="C2250" s="1673"/>
      <c r="D2250" s="1674"/>
    </row>
    <row r="2251" spans="1:7" x14ac:dyDescent="0.2">
      <c r="A2251" s="1675" t="s">
        <v>6177</v>
      </c>
      <c r="B2251" s="1676" t="s">
        <v>4711</v>
      </c>
      <c r="C2251" s="1677"/>
      <c r="D2251" s="1678"/>
    </row>
    <row r="2252" spans="1:7" x14ac:dyDescent="0.2">
      <c r="A2252" s="860" t="s">
        <v>6178</v>
      </c>
      <c r="B2252" s="861" t="s">
        <v>6161</v>
      </c>
      <c r="C2252" s="862" t="s">
        <v>3</v>
      </c>
      <c r="D2252" s="863">
        <v>1.1200000000000001</v>
      </c>
    </row>
    <row r="2253" spans="1:7" x14ac:dyDescent="0.2">
      <c r="A2253" s="856" t="s">
        <v>6179</v>
      </c>
      <c r="B2253" s="857" t="s">
        <v>6163</v>
      </c>
      <c r="C2253" s="858" t="s">
        <v>3</v>
      </c>
      <c r="D2253" s="859">
        <v>2.79</v>
      </c>
    </row>
    <row r="2254" spans="1:7" x14ac:dyDescent="0.2">
      <c r="A2254" s="860" t="s">
        <v>6180</v>
      </c>
      <c r="B2254" s="861" t="s">
        <v>5415</v>
      </c>
      <c r="C2254" s="862" t="s">
        <v>3</v>
      </c>
      <c r="D2254" s="863">
        <v>7.91</v>
      </c>
    </row>
    <row r="2255" spans="1:7" x14ac:dyDescent="0.2">
      <c r="A2255" s="856" t="s">
        <v>6181</v>
      </c>
      <c r="B2255" s="857" t="s">
        <v>4789</v>
      </c>
      <c r="C2255" s="858" t="s">
        <v>3</v>
      </c>
      <c r="D2255" s="859">
        <v>2.29</v>
      </c>
    </row>
    <row r="2256" spans="1:7" x14ac:dyDescent="0.2">
      <c r="A2256" s="860" t="s">
        <v>6182</v>
      </c>
      <c r="B2256" s="861" t="s">
        <v>2244</v>
      </c>
      <c r="C2256" s="862" t="s">
        <v>3</v>
      </c>
      <c r="D2256" s="863">
        <v>14.87</v>
      </c>
    </row>
    <row r="2257" spans="1:4" x14ac:dyDescent="0.2">
      <c r="A2257" s="1675" t="s">
        <v>6183</v>
      </c>
      <c r="B2257" s="1676" t="s">
        <v>4703</v>
      </c>
      <c r="C2257" s="1677"/>
      <c r="D2257" s="1678"/>
    </row>
    <row r="2258" spans="1:4" x14ac:dyDescent="0.2">
      <c r="A2258" s="856" t="s">
        <v>6184</v>
      </c>
      <c r="B2258" s="857" t="s">
        <v>5425</v>
      </c>
      <c r="C2258" s="858" t="s">
        <v>2</v>
      </c>
      <c r="D2258" s="859">
        <v>4</v>
      </c>
    </row>
    <row r="2259" spans="1:4" x14ac:dyDescent="0.2">
      <c r="A2259" s="860" t="s">
        <v>6185</v>
      </c>
      <c r="B2259" s="861" t="s">
        <v>5427</v>
      </c>
      <c r="C2259" s="862" t="s">
        <v>2</v>
      </c>
      <c r="D2259" s="863">
        <v>2</v>
      </c>
    </row>
    <row r="2260" spans="1:4" x14ac:dyDescent="0.2">
      <c r="A2260" s="856" t="s">
        <v>6186</v>
      </c>
      <c r="B2260" s="857" t="s">
        <v>5429</v>
      </c>
      <c r="C2260" s="858" t="s">
        <v>2</v>
      </c>
      <c r="D2260" s="859">
        <v>14</v>
      </c>
    </row>
    <row r="2261" spans="1:4" x14ac:dyDescent="0.2">
      <c r="A2261" s="860" t="s">
        <v>6187</v>
      </c>
      <c r="B2261" s="861" t="s">
        <v>5431</v>
      </c>
      <c r="C2261" s="862" t="s">
        <v>2</v>
      </c>
      <c r="D2261" s="863">
        <v>3</v>
      </c>
    </row>
    <row r="2262" spans="1:4" x14ac:dyDescent="0.2">
      <c r="A2262" s="856" t="s">
        <v>6188</v>
      </c>
      <c r="B2262" s="857" t="s">
        <v>5433</v>
      </c>
      <c r="C2262" s="858" t="s">
        <v>2</v>
      </c>
      <c r="D2262" s="859">
        <v>6</v>
      </c>
    </row>
    <row r="2263" spans="1:4" x14ac:dyDescent="0.2">
      <c r="A2263" s="860" t="s">
        <v>6189</v>
      </c>
      <c r="B2263" s="861" t="s">
        <v>4114</v>
      </c>
      <c r="C2263" s="862" t="s">
        <v>2</v>
      </c>
      <c r="D2263" s="863">
        <v>1</v>
      </c>
    </row>
    <row r="2264" spans="1:4" x14ac:dyDescent="0.2">
      <c r="A2264" s="1671" t="s">
        <v>6190</v>
      </c>
      <c r="B2264" s="1672" t="s">
        <v>4313</v>
      </c>
      <c r="C2264" s="1673"/>
      <c r="D2264" s="1674"/>
    </row>
    <row r="2265" spans="1:4" x14ac:dyDescent="0.2">
      <c r="A2265" s="1675" t="s">
        <v>6191</v>
      </c>
      <c r="B2265" s="1676" t="s">
        <v>4711</v>
      </c>
      <c r="C2265" s="1677"/>
      <c r="D2265" s="1678"/>
    </row>
    <row r="2266" spans="1:4" x14ac:dyDescent="0.2">
      <c r="A2266" s="856" t="s">
        <v>6192</v>
      </c>
      <c r="B2266" s="857" t="s">
        <v>6161</v>
      </c>
      <c r="C2266" s="858" t="s">
        <v>3</v>
      </c>
      <c r="D2266" s="859">
        <v>1.1200000000000001</v>
      </c>
    </row>
    <row r="2267" spans="1:4" x14ac:dyDescent="0.2">
      <c r="A2267" s="860" t="s">
        <v>6193</v>
      </c>
      <c r="B2267" s="861" t="s">
        <v>6163</v>
      </c>
      <c r="C2267" s="862" t="s">
        <v>3</v>
      </c>
      <c r="D2267" s="863">
        <v>2.79</v>
      </c>
    </row>
    <row r="2268" spans="1:4" x14ac:dyDescent="0.2">
      <c r="A2268" s="856" t="s">
        <v>6194</v>
      </c>
      <c r="B2268" s="857" t="s">
        <v>5415</v>
      </c>
      <c r="C2268" s="858" t="s">
        <v>3</v>
      </c>
      <c r="D2268" s="859">
        <v>5.47</v>
      </c>
    </row>
    <row r="2269" spans="1:4" x14ac:dyDescent="0.2">
      <c r="A2269" s="860" t="s">
        <v>6195</v>
      </c>
      <c r="B2269" s="861" t="s">
        <v>6166</v>
      </c>
      <c r="C2269" s="862" t="s">
        <v>3</v>
      </c>
      <c r="D2269" s="863">
        <v>0.9</v>
      </c>
    </row>
    <row r="2270" spans="1:4" x14ac:dyDescent="0.2">
      <c r="A2270" s="856" t="s">
        <v>6196</v>
      </c>
      <c r="B2270" s="857" t="s">
        <v>4789</v>
      </c>
      <c r="C2270" s="858" t="s">
        <v>3</v>
      </c>
      <c r="D2270" s="859">
        <v>2.29</v>
      </c>
    </row>
    <row r="2271" spans="1:4" x14ac:dyDescent="0.2">
      <c r="A2271" s="860" t="s">
        <v>6197</v>
      </c>
      <c r="B2271" s="861" t="s">
        <v>2244</v>
      </c>
      <c r="C2271" s="862" t="s">
        <v>3</v>
      </c>
      <c r="D2271" s="863">
        <v>14.87</v>
      </c>
    </row>
    <row r="2272" spans="1:4" x14ac:dyDescent="0.2">
      <c r="A2272" s="1675" t="s">
        <v>6198</v>
      </c>
      <c r="B2272" s="1676" t="s">
        <v>4703</v>
      </c>
      <c r="C2272" s="1677"/>
      <c r="D2272" s="1678"/>
    </row>
    <row r="2273" spans="1:4" x14ac:dyDescent="0.2">
      <c r="A2273" s="856" t="s">
        <v>6199</v>
      </c>
      <c r="B2273" s="857" t="s">
        <v>5425</v>
      </c>
      <c r="C2273" s="858" t="s">
        <v>2</v>
      </c>
      <c r="D2273" s="859">
        <v>4</v>
      </c>
    </row>
    <row r="2274" spans="1:4" x14ac:dyDescent="0.2">
      <c r="A2274" s="860" t="s">
        <v>6200</v>
      </c>
      <c r="B2274" s="861" t="s">
        <v>5427</v>
      </c>
      <c r="C2274" s="862" t="s">
        <v>2</v>
      </c>
      <c r="D2274" s="863">
        <v>2</v>
      </c>
    </row>
    <row r="2275" spans="1:4" x14ac:dyDescent="0.2">
      <c r="A2275" s="856" t="s">
        <v>6201</v>
      </c>
      <c r="B2275" s="857" t="s">
        <v>5429</v>
      </c>
      <c r="C2275" s="858" t="s">
        <v>2</v>
      </c>
      <c r="D2275" s="859">
        <v>14</v>
      </c>
    </row>
    <row r="2276" spans="1:4" x14ac:dyDescent="0.2">
      <c r="A2276" s="860" t="s">
        <v>6202</v>
      </c>
      <c r="B2276" s="861" t="s">
        <v>5431</v>
      </c>
      <c r="C2276" s="862" t="s">
        <v>2</v>
      </c>
      <c r="D2276" s="863">
        <v>3</v>
      </c>
    </row>
    <row r="2277" spans="1:4" x14ac:dyDescent="0.2">
      <c r="A2277" s="856" t="s">
        <v>6203</v>
      </c>
      <c r="B2277" s="857" t="s">
        <v>5433</v>
      </c>
      <c r="C2277" s="858" t="s">
        <v>2</v>
      </c>
      <c r="D2277" s="859">
        <v>6</v>
      </c>
    </row>
    <row r="2278" spans="1:4" x14ac:dyDescent="0.2">
      <c r="A2278" s="860" t="s">
        <v>6204</v>
      </c>
      <c r="B2278" s="861" t="s">
        <v>4114</v>
      </c>
      <c r="C2278" s="862" t="s">
        <v>2</v>
      </c>
      <c r="D2278" s="863">
        <v>1</v>
      </c>
    </row>
    <row r="2279" spans="1:4" x14ac:dyDescent="0.2">
      <c r="A2279" s="1671" t="s">
        <v>6205</v>
      </c>
      <c r="B2279" s="1672" t="s">
        <v>4946</v>
      </c>
      <c r="C2279" s="1673"/>
      <c r="D2279" s="1674"/>
    </row>
    <row r="2280" spans="1:4" x14ac:dyDescent="0.2">
      <c r="A2280" s="1675" t="s">
        <v>6206</v>
      </c>
      <c r="B2280" s="1676" t="s">
        <v>4711</v>
      </c>
      <c r="C2280" s="1677"/>
      <c r="D2280" s="1678"/>
    </row>
    <row r="2281" spans="1:4" x14ac:dyDescent="0.2">
      <c r="A2281" s="856" t="s">
        <v>6207</v>
      </c>
      <c r="B2281" s="857" t="s">
        <v>6161</v>
      </c>
      <c r="C2281" s="858" t="s">
        <v>3</v>
      </c>
      <c r="D2281" s="859">
        <v>1.1200000000000001</v>
      </c>
    </row>
    <row r="2282" spans="1:4" x14ac:dyDescent="0.2">
      <c r="A2282" s="860" t="s">
        <v>6208</v>
      </c>
      <c r="B2282" s="861" t="s">
        <v>6163</v>
      </c>
      <c r="C2282" s="862" t="s">
        <v>3</v>
      </c>
      <c r="D2282" s="863">
        <v>2.79</v>
      </c>
    </row>
    <row r="2283" spans="1:4" x14ac:dyDescent="0.2">
      <c r="A2283" s="856" t="s">
        <v>6209</v>
      </c>
      <c r="B2283" s="857" t="s">
        <v>5415</v>
      </c>
      <c r="C2283" s="858" t="s">
        <v>3</v>
      </c>
      <c r="D2283" s="859">
        <v>3.27</v>
      </c>
    </row>
    <row r="2284" spans="1:4" x14ac:dyDescent="0.2">
      <c r="A2284" s="860" t="s">
        <v>6210</v>
      </c>
      <c r="B2284" s="861" t="s">
        <v>6166</v>
      </c>
      <c r="C2284" s="862" t="s">
        <v>3</v>
      </c>
      <c r="D2284" s="863">
        <v>0.9</v>
      </c>
    </row>
    <row r="2285" spans="1:4" x14ac:dyDescent="0.2">
      <c r="A2285" s="856" t="s">
        <v>6211</v>
      </c>
      <c r="B2285" s="857" t="s">
        <v>4789</v>
      </c>
      <c r="C2285" s="858" t="s">
        <v>3</v>
      </c>
      <c r="D2285" s="859">
        <v>2.29</v>
      </c>
    </row>
    <row r="2286" spans="1:4" x14ac:dyDescent="0.2">
      <c r="A2286" s="860" t="s">
        <v>6212</v>
      </c>
      <c r="B2286" s="861" t="s">
        <v>2244</v>
      </c>
      <c r="C2286" s="862" t="s">
        <v>3</v>
      </c>
      <c r="D2286" s="863">
        <v>14.87</v>
      </c>
    </row>
    <row r="2287" spans="1:4" x14ac:dyDescent="0.2">
      <c r="A2287" s="1675" t="s">
        <v>6213</v>
      </c>
      <c r="B2287" s="1676" t="s">
        <v>4703</v>
      </c>
      <c r="C2287" s="1677"/>
      <c r="D2287" s="1678"/>
    </row>
    <row r="2288" spans="1:4" x14ac:dyDescent="0.2">
      <c r="A2288" s="856" t="s">
        <v>6214</v>
      </c>
      <c r="B2288" s="857" t="s">
        <v>5425</v>
      </c>
      <c r="C2288" s="858" t="s">
        <v>2</v>
      </c>
      <c r="D2288" s="859">
        <v>4</v>
      </c>
    </row>
    <row r="2289" spans="1:4" x14ac:dyDescent="0.2">
      <c r="A2289" s="860" t="s">
        <v>6215</v>
      </c>
      <c r="B2289" s="861" t="s">
        <v>5427</v>
      </c>
      <c r="C2289" s="862" t="s">
        <v>2</v>
      </c>
      <c r="D2289" s="863">
        <v>2</v>
      </c>
    </row>
    <row r="2290" spans="1:4" x14ac:dyDescent="0.2">
      <c r="A2290" s="856" t="s">
        <v>6216</v>
      </c>
      <c r="B2290" s="857" t="s">
        <v>5429</v>
      </c>
      <c r="C2290" s="858" t="s">
        <v>2</v>
      </c>
      <c r="D2290" s="859">
        <v>14</v>
      </c>
    </row>
    <row r="2291" spans="1:4" x14ac:dyDescent="0.2">
      <c r="A2291" s="860" t="s">
        <v>6217</v>
      </c>
      <c r="B2291" s="861" t="s">
        <v>5431</v>
      </c>
      <c r="C2291" s="862" t="s">
        <v>2</v>
      </c>
      <c r="D2291" s="863">
        <v>3</v>
      </c>
    </row>
    <row r="2292" spans="1:4" x14ac:dyDescent="0.2">
      <c r="A2292" s="856" t="s">
        <v>6218</v>
      </c>
      <c r="B2292" s="857" t="s">
        <v>5433</v>
      </c>
      <c r="C2292" s="858" t="s">
        <v>2</v>
      </c>
      <c r="D2292" s="859">
        <v>6</v>
      </c>
    </row>
    <row r="2293" spans="1:4" x14ac:dyDescent="0.2">
      <c r="A2293" s="860" t="s">
        <v>6219</v>
      </c>
      <c r="B2293" s="861" t="s">
        <v>4114</v>
      </c>
      <c r="C2293" s="862" t="s">
        <v>2</v>
      </c>
      <c r="D2293" s="863">
        <v>1</v>
      </c>
    </row>
    <row r="2294" spans="1:4" x14ac:dyDescent="0.2">
      <c r="A2294" s="1671" t="s">
        <v>6220</v>
      </c>
      <c r="B2294" s="1672" t="s">
        <v>4952</v>
      </c>
      <c r="C2294" s="1673"/>
      <c r="D2294" s="1674"/>
    </row>
    <row r="2295" spans="1:4" x14ac:dyDescent="0.2">
      <c r="A2295" s="1675" t="s">
        <v>6221</v>
      </c>
      <c r="B2295" s="1676" t="s">
        <v>4711</v>
      </c>
      <c r="C2295" s="1677"/>
      <c r="D2295" s="1678"/>
    </row>
    <row r="2296" spans="1:4" x14ac:dyDescent="0.2">
      <c r="A2296" s="856" t="s">
        <v>6222</v>
      </c>
      <c r="B2296" s="857" t="s">
        <v>6161</v>
      </c>
      <c r="C2296" s="858" t="s">
        <v>3</v>
      </c>
      <c r="D2296" s="859">
        <v>1.1200000000000001</v>
      </c>
    </row>
    <row r="2297" spans="1:4" x14ac:dyDescent="0.2">
      <c r="A2297" s="860" t="s">
        <v>6223</v>
      </c>
      <c r="B2297" s="861" t="s">
        <v>6163</v>
      </c>
      <c r="C2297" s="862" t="s">
        <v>3</v>
      </c>
      <c r="D2297" s="863">
        <v>2.79</v>
      </c>
    </row>
    <row r="2298" spans="1:4" x14ac:dyDescent="0.2">
      <c r="A2298" s="856" t="s">
        <v>6224</v>
      </c>
      <c r="B2298" s="857" t="s">
        <v>5415</v>
      </c>
      <c r="C2298" s="858" t="s">
        <v>3</v>
      </c>
      <c r="D2298" s="859">
        <v>7.87</v>
      </c>
    </row>
    <row r="2299" spans="1:4" x14ac:dyDescent="0.2">
      <c r="A2299" s="860" t="s">
        <v>6225</v>
      </c>
      <c r="B2299" s="861" t="s">
        <v>6166</v>
      </c>
      <c r="C2299" s="862" t="s">
        <v>3</v>
      </c>
      <c r="D2299" s="863">
        <v>0.9</v>
      </c>
    </row>
    <row r="2300" spans="1:4" x14ac:dyDescent="0.2">
      <c r="A2300" s="856" t="s">
        <v>6226</v>
      </c>
      <c r="B2300" s="857" t="s">
        <v>4789</v>
      </c>
      <c r="C2300" s="858" t="s">
        <v>3</v>
      </c>
      <c r="D2300" s="859">
        <v>2.29</v>
      </c>
    </row>
    <row r="2301" spans="1:4" x14ac:dyDescent="0.2">
      <c r="A2301" s="860" t="s">
        <v>6227</v>
      </c>
      <c r="B2301" s="861" t="s">
        <v>2244</v>
      </c>
      <c r="C2301" s="862" t="s">
        <v>3</v>
      </c>
      <c r="D2301" s="863">
        <v>14.87</v>
      </c>
    </row>
    <row r="2302" spans="1:4" x14ac:dyDescent="0.2">
      <c r="A2302" s="1675" t="s">
        <v>6228</v>
      </c>
      <c r="B2302" s="1676" t="s">
        <v>4703</v>
      </c>
      <c r="C2302" s="1677"/>
      <c r="D2302" s="1678"/>
    </row>
    <row r="2303" spans="1:4" x14ac:dyDescent="0.2">
      <c r="A2303" s="856" t="s">
        <v>6229</v>
      </c>
      <c r="B2303" s="857" t="s">
        <v>5425</v>
      </c>
      <c r="C2303" s="858" t="s">
        <v>2</v>
      </c>
      <c r="D2303" s="859">
        <v>4</v>
      </c>
    </row>
    <row r="2304" spans="1:4" x14ac:dyDescent="0.2">
      <c r="A2304" s="860" t="s">
        <v>6230</v>
      </c>
      <c r="B2304" s="861" t="s">
        <v>5427</v>
      </c>
      <c r="C2304" s="862" t="s">
        <v>2</v>
      </c>
      <c r="D2304" s="863">
        <v>2</v>
      </c>
    </row>
    <row r="2305" spans="1:4" x14ac:dyDescent="0.2">
      <c r="A2305" s="856" t="s">
        <v>6231</v>
      </c>
      <c r="B2305" s="857" t="s">
        <v>5429</v>
      </c>
      <c r="C2305" s="858" t="s">
        <v>2</v>
      </c>
      <c r="D2305" s="859">
        <v>14</v>
      </c>
    </row>
    <row r="2306" spans="1:4" x14ac:dyDescent="0.2">
      <c r="A2306" s="860" t="s">
        <v>6232</v>
      </c>
      <c r="B2306" s="861" t="s">
        <v>5431</v>
      </c>
      <c r="C2306" s="862" t="s">
        <v>2</v>
      </c>
      <c r="D2306" s="863">
        <v>3</v>
      </c>
    </row>
    <row r="2307" spans="1:4" x14ac:dyDescent="0.2">
      <c r="A2307" s="856" t="s">
        <v>6233</v>
      </c>
      <c r="B2307" s="857" t="s">
        <v>5433</v>
      </c>
      <c r="C2307" s="858" t="s">
        <v>2</v>
      </c>
      <c r="D2307" s="859">
        <v>6</v>
      </c>
    </row>
    <row r="2308" spans="1:4" x14ac:dyDescent="0.2">
      <c r="A2308" s="860" t="s">
        <v>6234</v>
      </c>
      <c r="B2308" s="861" t="s">
        <v>4114</v>
      </c>
      <c r="C2308" s="862" t="s">
        <v>2</v>
      </c>
      <c r="D2308" s="863">
        <v>1</v>
      </c>
    </row>
    <row r="2309" spans="1:4" x14ac:dyDescent="0.2">
      <c r="A2309" s="1671" t="s">
        <v>6235</v>
      </c>
      <c r="B2309" s="1672" t="s">
        <v>4958</v>
      </c>
      <c r="C2309" s="1673"/>
      <c r="D2309" s="1674"/>
    </row>
    <row r="2310" spans="1:4" x14ac:dyDescent="0.2">
      <c r="A2310" s="1675" t="s">
        <v>6236</v>
      </c>
      <c r="B2310" s="1676" t="s">
        <v>4711</v>
      </c>
      <c r="C2310" s="1677"/>
      <c r="D2310" s="1678"/>
    </row>
    <row r="2311" spans="1:4" x14ac:dyDescent="0.2">
      <c r="A2311" s="856" t="s">
        <v>6237</v>
      </c>
      <c r="B2311" s="857" t="s">
        <v>6161</v>
      </c>
      <c r="C2311" s="858" t="s">
        <v>3</v>
      </c>
      <c r="D2311" s="859">
        <v>1.1200000000000001</v>
      </c>
    </row>
    <row r="2312" spans="1:4" x14ac:dyDescent="0.2">
      <c r="A2312" s="860" t="s">
        <v>6238</v>
      </c>
      <c r="B2312" s="861" t="s">
        <v>6163</v>
      </c>
      <c r="C2312" s="862" t="s">
        <v>3</v>
      </c>
      <c r="D2312" s="863">
        <v>2.79</v>
      </c>
    </row>
    <row r="2313" spans="1:4" x14ac:dyDescent="0.2">
      <c r="A2313" s="856" t="s">
        <v>6239</v>
      </c>
      <c r="B2313" s="857" t="s">
        <v>5415</v>
      </c>
      <c r="C2313" s="858" t="s">
        <v>3</v>
      </c>
      <c r="D2313" s="859">
        <v>6.33</v>
      </c>
    </row>
    <row r="2314" spans="1:4" x14ac:dyDescent="0.2">
      <c r="A2314" s="860" t="s">
        <v>6240</v>
      </c>
      <c r="B2314" s="861" t="s">
        <v>6166</v>
      </c>
      <c r="C2314" s="862" t="s">
        <v>3</v>
      </c>
      <c r="D2314" s="863">
        <v>0.9</v>
      </c>
    </row>
    <row r="2315" spans="1:4" x14ac:dyDescent="0.2">
      <c r="A2315" s="856" t="s">
        <v>6241</v>
      </c>
      <c r="B2315" s="857" t="s">
        <v>4789</v>
      </c>
      <c r="C2315" s="858" t="s">
        <v>3</v>
      </c>
      <c r="D2315" s="859">
        <v>2.29</v>
      </c>
    </row>
    <row r="2316" spans="1:4" x14ac:dyDescent="0.2">
      <c r="A2316" s="1675" t="s">
        <v>6242</v>
      </c>
      <c r="B2316" s="1676" t="s">
        <v>4703</v>
      </c>
      <c r="C2316" s="1677"/>
      <c r="D2316" s="1678"/>
    </row>
    <row r="2317" spans="1:4" x14ac:dyDescent="0.2">
      <c r="A2317" s="860" t="s">
        <v>6243</v>
      </c>
      <c r="B2317" s="861" t="s">
        <v>6244</v>
      </c>
      <c r="C2317" s="862" t="s">
        <v>2</v>
      </c>
      <c r="D2317" s="863">
        <v>1</v>
      </c>
    </row>
    <row r="2318" spans="1:4" x14ac:dyDescent="0.2">
      <c r="A2318" s="856" t="s">
        <v>6245</v>
      </c>
      <c r="B2318" s="857" t="s">
        <v>5425</v>
      </c>
      <c r="C2318" s="858" t="s">
        <v>2</v>
      </c>
      <c r="D2318" s="859">
        <v>4</v>
      </c>
    </row>
    <row r="2319" spans="1:4" x14ac:dyDescent="0.2">
      <c r="A2319" s="860" t="s">
        <v>6246</v>
      </c>
      <c r="B2319" s="861" t="s">
        <v>5427</v>
      </c>
      <c r="C2319" s="862" t="s">
        <v>2</v>
      </c>
      <c r="D2319" s="863">
        <v>2</v>
      </c>
    </row>
    <row r="2320" spans="1:4" x14ac:dyDescent="0.2">
      <c r="A2320" s="856" t="s">
        <v>6247</v>
      </c>
      <c r="B2320" s="857" t="s">
        <v>5429</v>
      </c>
      <c r="C2320" s="858" t="s">
        <v>2</v>
      </c>
      <c r="D2320" s="859">
        <v>14</v>
      </c>
    </row>
    <row r="2321" spans="1:11" x14ac:dyDescent="0.2">
      <c r="A2321" s="860" t="s">
        <v>6248</v>
      </c>
      <c r="B2321" s="861" t="s">
        <v>5431</v>
      </c>
      <c r="C2321" s="862" t="s">
        <v>2</v>
      </c>
      <c r="D2321" s="863">
        <v>3</v>
      </c>
    </row>
    <row r="2322" spans="1:11" x14ac:dyDescent="0.2">
      <c r="A2322" s="856" t="s">
        <v>6249</v>
      </c>
      <c r="B2322" s="857" t="s">
        <v>5433</v>
      </c>
      <c r="C2322" s="858" t="s">
        <v>2</v>
      </c>
      <c r="D2322" s="859">
        <v>6</v>
      </c>
    </row>
    <row r="2323" spans="1:11" x14ac:dyDescent="0.2">
      <c r="A2323" s="852" t="s">
        <v>6250</v>
      </c>
      <c r="B2323" s="853" t="s">
        <v>449</v>
      </c>
      <c r="C2323" s="854"/>
      <c r="D2323" s="855"/>
      <c r="E2323" s="1693">
        <f>SUM(D2324:D2341)</f>
        <v>6</v>
      </c>
      <c r="F2323" s="1681"/>
      <c r="G2323" s="1681"/>
      <c r="H2323" s="1696" t="s">
        <v>5604</v>
      </c>
      <c r="I2323" s="1681"/>
      <c r="J2323" s="1681"/>
      <c r="K2323" s="1681"/>
    </row>
    <row r="2324" spans="1:11" x14ac:dyDescent="0.2">
      <c r="A2324" s="1671" t="s">
        <v>6251</v>
      </c>
      <c r="B2324" s="1672" t="s">
        <v>4253</v>
      </c>
      <c r="C2324" s="1673"/>
      <c r="D2324" s="1674"/>
      <c r="F2324" s="1698" t="str">
        <f>B2326</f>
        <v>PORTA DE ABRIR, 1 FOLHA, CORTA FOGO, 110 x 210 cm</v>
      </c>
      <c r="G2324" s="1679">
        <f>SUMIF($B$2326:$B$2341,F2324,$D$2326:$D$2341)</f>
        <v>6</v>
      </c>
    </row>
    <row r="2325" spans="1:11" ht="15" x14ac:dyDescent="0.2">
      <c r="A2325" s="1675" t="s">
        <v>6252</v>
      </c>
      <c r="B2325" s="1676" t="s">
        <v>4703</v>
      </c>
      <c r="C2325" s="1677"/>
      <c r="D2325" s="1678"/>
      <c r="E2325" s="1686" t="s">
        <v>6907</v>
      </c>
      <c r="F2325" s="1686" t="b">
        <f>EXACT(E2323,G2325)</f>
        <v>1</v>
      </c>
      <c r="G2325" s="1686">
        <f>SUM(G2320:G2324)</f>
        <v>6</v>
      </c>
    </row>
    <row r="2326" spans="1:11" x14ac:dyDescent="0.2">
      <c r="A2326" s="860" t="s">
        <v>6253</v>
      </c>
      <c r="B2326" s="861" t="s">
        <v>5498</v>
      </c>
      <c r="C2326" s="862" t="s">
        <v>2</v>
      </c>
      <c r="D2326" s="863">
        <v>1</v>
      </c>
    </row>
    <row r="2327" spans="1:11" x14ac:dyDescent="0.2">
      <c r="A2327" s="1671" t="s">
        <v>6254</v>
      </c>
      <c r="B2327" s="1672" t="s">
        <v>4259</v>
      </c>
      <c r="C2327" s="1673"/>
      <c r="D2327" s="1674"/>
    </row>
    <row r="2328" spans="1:11" x14ac:dyDescent="0.2">
      <c r="A2328" s="1675" t="s">
        <v>6255</v>
      </c>
      <c r="B2328" s="1676" t="s">
        <v>4703</v>
      </c>
      <c r="C2328" s="1677"/>
      <c r="D2328" s="1678"/>
    </row>
    <row r="2329" spans="1:11" x14ac:dyDescent="0.2">
      <c r="A2329" s="856" t="s">
        <v>6256</v>
      </c>
      <c r="B2329" s="857" t="s">
        <v>5498</v>
      </c>
      <c r="C2329" s="858" t="s">
        <v>2</v>
      </c>
      <c r="D2329" s="859">
        <v>1</v>
      </c>
    </row>
    <row r="2330" spans="1:11" x14ac:dyDescent="0.2">
      <c r="A2330" s="1671" t="s">
        <v>6257</v>
      </c>
      <c r="B2330" s="1672" t="s">
        <v>4313</v>
      </c>
      <c r="C2330" s="1673"/>
      <c r="D2330" s="1674"/>
    </row>
    <row r="2331" spans="1:11" x14ac:dyDescent="0.2">
      <c r="A2331" s="1675" t="s">
        <v>6258</v>
      </c>
      <c r="B2331" s="1676" t="s">
        <v>4703</v>
      </c>
      <c r="C2331" s="1677"/>
      <c r="D2331" s="1678"/>
    </row>
    <row r="2332" spans="1:11" x14ac:dyDescent="0.2">
      <c r="A2332" s="860" t="s">
        <v>6259</v>
      </c>
      <c r="B2332" s="861" t="s">
        <v>5498</v>
      </c>
      <c r="C2332" s="862" t="s">
        <v>2</v>
      </c>
      <c r="D2332" s="863">
        <v>1</v>
      </c>
    </row>
    <row r="2333" spans="1:11" x14ac:dyDescent="0.2">
      <c r="A2333" s="1671" t="s">
        <v>6260</v>
      </c>
      <c r="B2333" s="1672" t="s">
        <v>4946</v>
      </c>
      <c r="C2333" s="1673"/>
      <c r="D2333" s="1674"/>
    </row>
    <row r="2334" spans="1:11" x14ac:dyDescent="0.2">
      <c r="A2334" s="1675" t="s">
        <v>6261</v>
      </c>
      <c r="B2334" s="1676" t="s">
        <v>4703</v>
      </c>
      <c r="C2334" s="1677"/>
      <c r="D2334" s="1678"/>
    </row>
    <row r="2335" spans="1:11" x14ac:dyDescent="0.2">
      <c r="A2335" s="856" t="s">
        <v>6262</v>
      </c>
      <c r="B2335" s="857" t="s">
        <v>5498</v>
      </c>
      <c r="C2335" s="858" t="s">
        <v>2</v>
      </c>
      <c r="D2335" s="859">
        <v>1</v>
      </c>
    </row>
    <row r="2336" spans="1:11" x14ac:dyDescent="0.2">
      <c r="A2336" s="1671" t="s">
        <v>6263</v>
      </c>
      <c r="B2336" s="1672" t="s">
        <v>4952</v>
      </c>
      <c r="C2336" s="1673"/>
      <c r="D2336" s="1674"/>
    </row>
    <row r="2337" spans="1:11" x14ac:dyDescent="0.2">
      <c r="A2337" s="1675" t="s">
        <v>6264</v>
      </c>
      <c r="B2337" s="1676" t="s">
        <v>4703</v>
      </c>
      <c r="C2337" s="1677"/>
      <c r="D2337" s="1678"/>
    </row>
    <row r="2338" spans="1:11" x14ac:dyDescent="0.2">
      <c r="A2338" s="860" t="s">
        <v>6265</v>
      </c>
      <c r="B2338" s="861" t="s">
        <v>5498</v>
      </c>
      <c r="C2338" s="862" t="s">
        <v>2</v>
      </c>
      <c r="D2338" s="863">
        <v>1</v>
      </c>
    </row>
    <row r="2339" spans="1:11" x14ac:dyDescent="0.2">
      <c r="A2339" s="1671" t="s">
        <v>6266</v>
      </c>
      <c r="B2339" s="1672" t="s">
        <v>4958</v>
      </c>
      <c r="C2339" s="1673"/>
      <c r="D2339" s="1674"/>
    </row>
    <row r="2340" spans="1:11" x14ac:dyDescent="0.2">
      <c r="A2340" s="1675" t="s">
        <v>6267</v>
      </c>
      <c r="B2340" s="1676" t="s">
        <v>4703</v>
      </c>
      <c r="C2340" s="1677"/>
      <c r="D2340" s="1678"/>
    </row>
    <row r="2341" spans="1:11" x14ac:dyDescent="0.2">
      <c r="A2341" s="856" t="s">
        <v>6268</v>
      </c>
      <c r="B2341" s="857" t="s">
        <v>5498</v>
      </c>
      <c r="C2341" s="858" t="s">
        <v>2</v>
      </c>
      <c r="D2341" s="859">
        <v>1</v>
      </c>
    </row>
    <row r="2342" spans="1:11" x14ac:dyDescent="0.2">
      <c r="A2342" s="852" t="s">
        <v>6269</v>
      </c>
      <c r="B2342" s="853" t="s">
        <v>475</v>
      </c>
      <c r="C2342" s="854"/>
      <c r="D2342" s="855"/>
      <c r="E2342" s="1693">
        <f>SUM(D2343:D2360)</f>
        <v>157.46</v>
      </c>
      <c r="F2342" s="1681"/>
      <c r="G2342" s="1681"/>
      <c r="H2342" s="1696" t="s">
        <v>5604</v>
      </c>
      <c r="I2342" s="1681"/>
      <c r="J2342" s="1681"/>
      <c r="K2342" s="1681"/>
    </row>
    <row r="2343" spans="1:11" x14ac:dyDescent="0.2">
      <c r="A2343" s="1671" t="s">
        <v>6270</v>
      </c>
      <c r="B2343" s="1672" t="s">
        <v>4253</v>
      </c>
      <c r="C2343" s="1673"/>
      <c r="D2343" s="1674"/>
      <c r="F2343" s="1683" t="str">
        <f>B2344</f>
        <v>REVESTIMENTO EXTERNO - REVESTIMENTO AMADEIRADO PARA FACHADA</v>
      </c>
      <c r="G2343" s="1679">
        <f>SUMIF($B$2344:$B$2360,F2343,$D$2344:$D$2360)</f>
        <v>33.380000000000003</v>
      </c>
    </row>
    <row r="2344" spans="1:11" x14ac:dyDescent="0.2">
      <c r="A2344" s="860" t="s">
        <v>6271</v>
      </c>
      <c r="B2344" s="861" t="s">
        <v>4838</v>
      </c>
      <c r="C2344" s="862" t="s">
        <v>14</v>
      </c>
      <c r="D2344" s="863">
        <v>4.5599999999999996</v>
      </c>
      <c r="F2344" s="1683" t="str">
        <f>B2345</f>
        <v>RODAPE EM PVC, 10 cm</v>
      </c>
      <c r="G2344" s="1679">
        <f t="shared" ref="G2344" si="72">SUMIF($B$2344:$B$2360,F2344,$D$2344:$D$2360)</f>
        <v>124.08000000000001</v>
      </c>
    </row>
    <row r="2345" spans="1:11" ht="15" x14ac:dyDescent="0.2">
      <c r="A2345" s="856" t="s">
        <v>6272</v>
      </c>
      <c r="B2345" s="857" t="s">
        <v>4581</v>
      </c>
      <c r="C2345" s="858" t="s">
        <v>14</v>
      </c>
      <c r="D2345" s="859">
        <v>20.68</v>
      </c>
      <c r="E2345" s="1686" t="s">
        <v>6907</v>
      </c>
      <c r="F2345" s="1686" t="b">
        <f>EXACT(E2342,G2345)</f>
        <v>1</v>
      </c>
      <c r="G2345" s="1686">
        <f>SUM(G2340:G2344)</f>
        <v>157.46</v>
      </c>
    </row>
    <row r="2346" spans="1:11" x14ac:dyDescent="0.2">
      <c r="A2346" s="1671" t="s">
        <v>6273</v>
      </c>
      <c r="B2346" s="1672" t="s">
        <v>4259</v>
      </c>
      <c r="C2346" s="1673"/>
      <c r="D2346" s="1674"/>
    </row>
    <row r="2347" spans="1:11" x14ac:dyDescent="0.2">
      <c r="A2347" s="860" t="s">
        <v>6274</v>
      </c>
      <c r="B2347" s="861" t="s">
        <v>4838</v>
      </c>
      <c r="C2347" s="862" t="s">
        <v>14</v>
      </c>
      <c r="D2347" s="863">
        <v>3.76</v>
      </c>
    </row>
    <row r="2348" spans="1:11" x14ac:dyDescent="0.2">
      <c r="A2348" s="856" t="s">
        <v>6275</v>
      </c>
      <c r="B2348" s="857" t="s">
        <v>4581</v>
      </c>
      <c r="C2348" s="858" t="s">
        <v>14</v>
      </c>
      <c r="D2348" s="859">
        <v>20.68</v>
      </c>
    </row>
    <row r="2349" spans="1:11" x14ac:dyDescent="0.2">
      <c r="A2349" s="1671" t="s">
        <v>6276</v>
      </c>
      <c r="B2349" s="1672" t="s">
        <v>4313</v>
      </c>
      <c r="C2349" s="1673"/>
      <c r="D2349" s="1674"/>
    </row>
    <row r="2350" spans="1:11" x14ac:dyDescent="0.2">
      <c r="A2350" s="860" t="s">
        <v>6277</v>
      </c>
      <c r="B2350" s="861" t="s">
        <v>4838</v>
      </c>
      <c r="C2350" s="862" t="s">
        <v>14</v>
      </c>
      <c r="D2350" s="863">
        <v>5.83</v>
      </c>
    </row>
    <row r="2351" spans="1:11" x14ac:dyDescent="0.2">
      <c r="A2351" s="856" t="s">
        <v>6278</v>
      </c>
      <c r="B2351" s="857" t="s">
        <v>4581</v>
      </c>
      <c r="C2351" s="858" t="s">
        <v>14</v>
      </c>
      <c r="D2351" s="859">
        <v>20.68</v>
      </c>
    </row>
    <row r="2352" spans="1:11" x14ac:dyDescent="0.2">
      <c r="A2352" s="1671" t="s">
        <v>6279</v>
      </c>
      <c r="B2352" s="1672" t="s">
        <v>4946</v>
      </c>
      <c r="C2352" s="1673"/>
      <c r="D2352" s="1674"/>
    </row>
    <row r="2353" spans="1:11" x14ac:dyDescent="0.2">
      <c r="A2353" s="860" t="s">
        <v>6280</v>
      </c>
      <c r="B2353" s="861" t="s">
        <v>4838</v>
      </c>
      <c r="C2353" s="862" t="s">
        <v>14</v>
      </c>
      <c r="D2353" s="863">
        <v>9.5299999999999994</v>
      </c>
    </row>
    <row r="2354" spans="1:11" x14ac:dyDescent="0.2">
      <c r="A2354" s="856" t="s">
        <v>6281</v>
      </c>
      <c r="B2354" s="857" t="s">
        <v>4581</v>
      </c>
      <c r="C2354" s="858" t="s">
        <v>14</v>
      </c>
      <c r="D2354" s="859">
        <v>20.68</v>
      </c>
    </row>
    <row r="2355" spans="1:11" x14ac:dyDescent="0.2">
      <c r="A2355" s="1671" t="s">
        <v>6282</v>
      </c>
      <c r="B2355" s="1672" t="s">
        <v>4952</v>
      </c>
      <c r="C2355" s="1673"/>
      <c r="D2355" s="1674"/>
    </row>
    <row r="2356" spans="1:11" x14ac:dyDescent="0.2">
      <c r="A2356" s="860" t="s">
        <v>6283</v>
      </c>
      <c r="B2356" s="861" t="s">
        <v>4838</v>
      </c>
      <c r="C2356" s="862" t="s">
        <v>14</v>
      </c>
      <c r="D2356" s="863">
        <v>5.73</v>
      </c>
    </row>
    <row r="2357" spans="1:11" x14ac:dyDescent="0.2">
      <c r="A2357" s="856" t="s">
        <v>6284</v>
      </c>
      <c r="B2357" s="857" t="s">
        <v>4581</v>
      </c>
      <c r="C2357" s="858" t="s">
        <v>14</v>
      </c>
      <c r="D2357" s="859">
        <v>20.68</v>
      </c>
    </row>
    <row r="2358" spans="1:11" x14ac:dyDescent="0.2">
      <c r="A2358" s="1671" t="s">
        <v>6285</v>
      </c>
      <c r="B2358" s="1672" t="s">
        <v>4958</v>
      </c>
      <c r="C2358" s="1673"/>
      <c r="D2358" s="1674"/>
    </row>
    <row r="2359" spans="1:11" x14ac:dyDescent="0.2">
      <c r="A2359" s="860" t="s">
        <v>6286</v>
      </c>
      <c r="B2359" s="861" t="s">
        <v>4838</v>
      </c>
      <c r="C2359" s="862" t="s">
        <v>14</v>
      </c>
      <c r="D2359" s="863">
        <v>3.97</v>
      </c>
    </row>
    <row r="2360" spans="1:11" x14ac:dyDescent="0.2">
      <c r="A2360" s="856" t="s">
        <v>6287</v>
      </c>
      <c r="B2360" s="857" t="s">
        <v>4581</v>
      </c>
      <c r="C2360" s="858" t="s">
        <v>14</v>
      </c>
      <c r="D2360" s="859">
        <v>20.68</v>
      </c>
    </row>
    <row r="2361" spans="1:11" x14ac:dyDescent="0.2">
      <c r="A2361" s="852" t="s">
        <v>6288</v>
      </c>
      <c r="B2361" s="853" t="s">
        <v>472</v>
      </c>
      <c r="C2361" s="854"/>
      <c r="D2361" s="855"/>
      <c r="E2361" s="1693">
        <f>SUM(D2362:D2388)</f>
        <v>2518.56</v>
      </c>
      <c r="F2361" s="1681"/>
      <c r="G2361" s="1681"/>
      <c r="H2361" s="1696" t="s">
        <v>5604</v>
      </c>
      <c r="I2361" s="1681"/>
      <c r="J2361" s="1681"/>
      <c r="K2361" s="1681"/>
    </row>
    <row r="2362" spans="1:11" x14ac:dyDescent="0.2">
      <c r="A2362" s="1671" t="s">
        <v>6289</v>
      </c>
      <c r="B2362" s="1672" t="s">
        <v>4253</v>
      </c>
      <c r="C2362" s="1673"/>
      <c r="D2362" s="1674"/>
      <c r="F2362" s="1683" t="str">
        <f>B2363</f>
        <v>.CHAPISCO ARGAMASSADO EXTERNO</v>
      </c>
      <c r="G2362" s="1679">
        <f>SUMIF($B$2363:$B$2388,F2362,$D$2363:$D$2388)</f>
        <v>813.04</v>
      </c>
    </row>
    <row r="2363" spans="1:11" x14ac:dyDescent="0.2">
      <c r="A2363" s="860" t="s">
        <v>6290</v>
      </c>
      <c r="B2363" s="861" t="s">
        <v>4850</v>
      </c>
      <c r="C2363" s="862" t="s">
        <v>14</v>
      </c>
      <c r="D2363" s="863">
        <v>125.9</v>
      </c>
      <c r="F2363" s="1683" t="str">
        <f t="shared" ref="F2363:F2364" si="73">B2364</f>
        <v>.CHAPISCO ARGAMASSADO PARA ESTRUTURA EXTERNO</v>
      </c>
      <c r="G2363" s="1679">
        <f t="shared" ref="G2363:G2364" si="74">SUMIF($B$2363:$B$2388,F2363,$D$2363:$D$2388)</f>
        <v>446.23</v>
      </c>
    </row>
    <row r="2364" spans="1:11" x14ac:dyDescent="0.2">
      <c r="A2364" s="856" t="s">
        <v>6291</v>
      </c>
      <c r="B2364" s="857" t="s">
        <v>4852</v>
      </c>
      <c r="C2364" s="858" t="s">
        <v>14</v>
      </c>
      <c r="D2364" s="859">
        <v>74.78</v>
      </c>
      <c r="F2364" s="1683" t="str">
        <f t="shared" si="73"/>
        <v>.REBOCO ARGAMASSADO EXTERNO</v>
      </c>
      <c r="G2364" s="1679">
        <f t="shared" si="74"/>
        <v>1259.2900000000002</v>
      </c>
    </row>
    <row r="2365" spans="1:11" ht="15" x14ac:dyDescent="0.2">
      <c r="A2365" s="860" t="s">
        <v>6292</v>
      </c>
      <c r="B2365" s="861" t="s">
        <v>4854</v>
      </c>
      <c r="C2365" s="862" t="s">
        <v>14</v>
      </c>
      <c r="D2365" s="863">
        <v>200.68</v>
      </c>
      <c r="E2365" s="1686" t="s">
        <v>6907</v>
      </c>
      <c r="F2365" s="1686" t="b">
        <f>EXACT(E2361,G2365)</f>
        <v>1</v>
      </c>
      <c r="G2365" s="1686">
        <f>SUM(G2360:G2364)</f>
        <v>2518.5600000000004</v>
      </c>
    </row>
    <row r="2366" spans="1:11" x14ac:dyDescent="0.2">
      <c r="A2366" s="1671" t="s">
        <v>6293</v>
      </c>
      <c r="B2366" s="1672" t="s">
        <v>4259</v>
      </c>
      <c r="C2366" s="1673"/>
      <c r="D2366" s="1674"/>
    </row>
    <row r="2367" spans="1:11" x14ac:dyDescent="0.2">
      <c r="A2367" s="856" t="s">
        <v>6294</v>
      </c>
      <c r="B2367" s="857" t="s">
        <v>4850</v>
      </c>
      <c r="C2367" s="858" t="s">
        <v>14</v>
      </c>
      <c r="D2367" s="859">
        <v>126.45</v>
      </c>
    </row>
    <row r="2368" spans="1:11" x14ac:dyDescent="0.2">
      <c r="A2368" s="860" t="s">
        <v>6295</v>
      </c>
      <c r="B2368" s="861" t="s">
        <v>4852</v>
      </c>
      <c r="C2368" s="862" t="s">
        <v>14</v>
      </c>
      <c r="D2368" s="863">
        <v>74.209999999999994</v>
      </c>
    </row>
    <row r="2369" spans="1:4" x14ac:dyDescent="0.2">
      <c r="A2369" s="856" t="s">
        <v>6296</v>
      </c>
      <c r="B2369" s="857" t="s">
        <v>4854</v>
      </c>
      <c r="C2369" s="858" t="s">
        <v>14</v>
      </c>
      <c r="D2369" s="859">
        <v>200.67</v>
      </c>
    </row>
    <row r="2370" spans="1:4" x14ac:dyDescent="0.2">
      <c r="A2370" s="1671" t="s">
        <v>6297</v>
      </c>
      <c r="B2370" s="1672" t="s">
        <v>4313</v>
      </c>
      <c r="C2370" s="1673"/>
      <c r="D2370" s="1674"/>
    </row>
    <row r="2371" spans="1:4" x14ac:dyDescent="0.2">
      <c r="A2371" s="860" t="s">
        <v>6298</v>
      </c>
      <c r="B2371" s="861" t="s">
        <v>4850</v>
      </c>
      <c r="C2371" s="862" t="s">
        <v>14</v>
      </c>
      <c r="D2371" s="863">
        <v>126.93</v>
      </c>
    </row>
    <row r="2372" spans="1:4" x14ac:dyDescent="0.2">
      <c r="A2372" s="856" t="s">
        <v>6299</v>
      </c>
      <c r="B2372" s="857" t="s">
        <v>4852</v>
      </c>
      <c r="C2372" s="858" t="s">
        <v>14</v>
      </c>
      <c r="D2372" s="859">
        <v>73.760000000000005</v>
      </c>
    </row>
    <row r="2373" spans="1:4" x14ac:dyDescent="0.2">
      <c r="A2373" s="860" t="s">
        <v>6300</v>
      </c>
      <c r="B2373" s="861" t="s">
        <v>4854</v>
      </c>
      <c r="C2373" s="862" t="s">
        <v>14</v>
      </c>
      <c r="D2373" s="863">
        <v>200.69</v>
      </c>
    </row>
    <row r="2374" spans="1:4" x14ac:dyDescent="0.2">
      <c r="A2374" s="1671" t="s">
        <v>6301</v>
      </c>
      <c r="B2374" s="1672" t="s">
        <v>4946</v>
      </c>
      <c r="C2374" s="1673"/>
      <c r="D2374" s="1674"/>
    </row>
    <row r="2375" spans="1:4" x14ac:dyDescent="0.2">
      <c r="A2375" s="856" t="s">
        <v>6302</v>
      </c>
      <c r="B2375" s="857" t="s">
        <v>4850</v>
      </c>
      <c r="C2375" s="858" t="s">
        <v>14</v>
      </c>
      <c r="D2375" s="859">
        <v>126.48</v>
      </c>
    </row>
    <row r="2376" spans="1:4" x14ac:dyDescent="0.2">
      <c r="A2376" s="860" t="s">
        <v>6303</v>
      </c>
      <c r="B2376" s="861" t="s">
        <v>4852</v>
      </c>
      <c r="C2376" s="862" t="s">
        <v>14</v>
      </c>
      <c r="D2376" s="863">
        <v>74.23</v>
      </c>
    </row>
    <row r="2377" spans="1:4" x14ac:dyDescent="0.2">
      <c r="A2377" s="856" t="s">
        <v>6304</v>
      </c>
      <c r="B2377" s="857" t="s">
        <v>4854</v>
      </c>
      <c r="C2377" s="858" t="s">
        <v>14</v>
      </c>
      <c r="D2377" s="859">
        <v>200.71</v>
      </c>
    </row>
    <row r="2378" spans="1:4" x14ac:dyDescent="0.2">
      <c r="A2378" s="1671" t="s">
        <v>6305</v>
      </c>
      <c r="B2378" s="1672" t="s">
        <v>4952</v>
      </c>
      <c r="C2378" s="1673"/>
      <c r="D2378" s="1674"/>
    </row>
    <row r="2379" spans="1:4" x14ac:dyDescent="0.2">
      <c r="A2379" s="860" t="s">
        <v>6306</v>
      </c>
      <c r="B2379" s="861" t="s">
        <v>4850</v>
      </c>
      <c r="C2379" s="862" t="s">
        <v>14</v>
      </c>
      <c r="D2379" s="863">
        <v>126.2</v>
      </c>
    </row>
    <row r="2380" spans="1:4" x14ac:dyDescent="0.2">
      <c r="A2380" s="856" t="s">
        <v>6307</v>
      </c>
      <c r="B2380" s="857" t="s">
        <v>4852</v>
      </c>
      <c r="C2380" s="858" t="s">
        <v>14</v>
      </c>
      <c r="D2380" s="859">
        <v>74.47</v>
      </c>
    </row>
    <row r="2381" spans="1:4" x14ac:dyDescent="0.2">
      <c r="A2381" s="860" t="s">
        <v>6308</v>
      </c>
      <c r="B2381" s="861" t="s">
        <v>4854</v>
      </c>
      <c r="C2381" s="862" t="s">
        <v>14</v>
      </c>
      <c r="D2381" s="863">
        <v>200.68</v>
      </c>
    </row>
    <row r="2382" spans="1:4" x14ac:dyDescent="0.2">
      <c r="A2382" s="1671" t="s">
        <v>6309</v>
      </c>
      <c r="B2382" s="1672" t="s">
        <v>4958</v>
      </c>
      <c r="C2382" s="1673"/>
      <c r="D2382" s="1674"/>
    </row>
    <row r="2383" spans="1:4" x14ac:dyDescent="0.2">
      <c r="A2383" s="856" t="s">
        <v>6310</v>
      </c>
      <c r="B2383" s="857" t="s">
        <v>4850</v>
      </c>
      <c r="C2383" s="858" t="s">
        <v>14</v>
      </c>
      <c r="D2383" s="859">
        <v>125.92</v>
      </c>
    </row>
    <row r="2384" spans="1:4" x14ac:dyDescent="0.2">
      <c r="A2384" s="860" t="s">
        <v>6311</v>
      </c>
      <c r="B2384" s="861" t="s">
        <v>4852</v>
      </c>
      <c r="C2384" s="862" t="s">
        <v>14</v>
      </c>
      <c r="D2384" s="863">
        <v>74.78</v>
      </c>
    </row>
    <row r="2385" spans="1:11" x14ac:dyDescent="0.2">
      <c r="A2385" s="856" t="s">
        <v>6312</v>
      </c>
      <c r="B2385" s="857" t="s">
        <v>4854</v>
      </c>
      <c r="C2385" s="858" t="s">
        <v>14</v>
      </c>
      <c r="D2385" s="859">
        <v>200.7</v>
      </c>
    </row>
    <row r="2386" spans="1:11" x14ac:dyDescent="0.2">
      <c r="A2386" s="1671" t="s">
        <v>6313</v>
      </c>
      <c r="B2386" s="1672" t="s">
        <v>5630</v>
      </c>
      <c r="C2386" s="1673"/>
      <c r="D2386" s="1674"/>
    </row>
    <row r="2387" spans="1:11" x14ac:dyDescent="0.2">
      <c r="A2387" s="860" t="s">
        <v>6314</v>
      </c>
      <c r="B2387" s="861" t="s">
        <v>4850</v>
      </c>
      <c r="C2387" s="862" t="s">
        <v>14</v>
      </c>
      <c r="D2387" s="863">
        <v>55.16</v>
      </c>
    </row>
    <row r="2388" spans="1:11" x14ac:dyDescent="0.2">
      <c r="A2388" s="856" t="s">
        <v>6315</v>
      </c>
      <c r="B2388" s="857" t="s">
        <v>4854</v>
      </c>
      <c r="C2388" s="858" t="s">
        <v>14</v>
      </c>
      <c r="D2388" s="859">
        <v>55.16</v>
      </c>
    </row>
    <row r="2389" spans="1:11" x14ac:dyDescent="0.2">
      <c r="A2389" s="852" t="s">
        <v>6316</v>
      </c>
      <c r="B2389" s="853" t="s">
        <v>473</v>
      </c>
      <c r="C2389" s="854"/>
      <c r="D2389" s="855"/>
      <c r="E2389" s="1693">
        <f>SUM(D2390:D2409)</f>
        <v>1225.8899999999999</v>
      </c>
      <c r="F2389" s="1681"/>
      <c r="G2389" s="1681"/>
      <c r="H2389" s="1696" t="s">
        <v>5604</v>
      </c>
      <c r="I2389" s="1681"/>
      <c r="J2389" s="1681"/>
      <c r="K2389" s="1681"/>
    </row>
    <row r="2390" spans="1:11" x14ac:dyDescent="0.2">
      <c r="A2390" s="1671" t="s">
        <v>6317</v>
      </c>
      <c r="B2390" s="1672" t="s">
        <v>4253</v>
      </c>
      <c r="C2390" s="1673"/>
      <c r="D2390" s="1674"/>
      <c r="F2390" s="1683" t="str">
        <f>B2391</f>
        <v>REVESTIMENTO EXTERNO - PINTURA PARA FACHADA, COR BRANCA</v>
      </c>
      <c r="G2390" s="1679">
        <f>SUMIF($B$2391:$B$2409,F2390,$D$2391:$D$2409)</f>
        <v>374.35</v>
      </c>
    </row>
    <row r="2391" spans="1:11" x14ac:dyDescent="0.2">
      <c r="A2391" s="860" t="s">
        <v>6318</v>
      </c>
      <c r="B2391" s="861" t="s">
        <v>4866</v>
      </c>
      <c r="C2391" s="862" t="s">
        <v>14</v>
      </c>
      <c r="D2391" s="863">
        <v>52.8</v>
      </c>
      <c r="F2391" s="1683" t="str">
        <f>B2392</f>
        <v>REVESTIMENTO EXTERNO - PINTURA PARA FACHADA, COR CINZA</v>
      </c>
      <c r="G2391" s="1679">
        <f>SUMIF($B$2391:$B$2409,F2391,$D$2391:$D$2409)</f>
        <v>851.53999999999985</v>
      </c>
    </row>
    <row r="2392" spans="1:11" ht="15" x14ac:dyDescent="0.2">
      <c r="A2392" s="856" t="s">
        <v>6319</v>
      </c>
      <c r="B2392" s="857" t="s">
        <v>4868</v>
      </c>
      <c r="C2392" s="858" t="s">
        <v>14</v>
      </c>
      <c r="D2392" s="859">
        <v>143.32</v>
      </c>
      <c r="E2392" s="1686" t="s">
        <v>6907</v>
      </c>
      <c r="F2392" s="1686" t="b">
        <f>EXACT(E2389,G2392)</f>
        <v>1</v>
      </c>
      <c r="G2392" s="1686">
        <f>SUM(G2387:G2391)</f>
        <v>1225.8899999999999</v>
      </c>
    </row>
    <row r="2393" spans="1:11" x14ac:dyDescent="0.2">
      <c r="A2393" s="1671" t="s">
        <v>6320</v>
      </c>
      <c r="B2393" s="1672" t="s">
        <v>4259</v>
      </c>
      <c r="C2393" s="1673"/>
      <c r="D2393" s="1674"/>
    </row>
    <row r="2394" spans="1:11" x14ac:dyDescent="0.2">
      <c r="A2394" s="860" t="s">
        <v>6321</v>
      </c>
      <c r="B2394" s="861" t="s">
        <v>4866</v>
      </c>
      <c r="C2394" s="862" t="s">
        <v>14</v>
      </c>
      <c r="D2394" s="863">
        <v>52.8</v>
      </c>
    </row>
    <row r="2395" spans="1:11" x14ac:dyDescent="0.2">
      <c r="A2395" s="856" t="s">
        <v>6322</v>
      </c>
      <c r="B2395" s="857" t="s">
        <v>4868</v>
      </c>
      <c r="C2395" s="858" t="s">
        <v>14</v>
      </c>
      <c r="D2395" s="859">
        <v>144.1</v>
      </c>
    </row>
    <row r="2396" spans="1:11" x14ac:dyDescent="0.2">
      <c r="A2396" s="1671" t="s">
        <v>6323</v>
      </c>
      <c r="B2396" s="1672" t="s">
        <v>4313</v>
      </c>
      <c r="C2396" s="1673"/>
      <c r="D2396" s="1674"/>
    </row>
    <row r="2397" spans="1:11" x14ac:dyDescent="0.2">
      <c r="A2397" s="860" t="s">
        <v>6324</v>
      </c>
      <c r="B2397" s="861" t="s">
        <v>4866</v>
      </c>
      <c r="C2397" s="862" t="s">
        <v>14</v>
      </c>
      <c r="D2397" s="863">
        <v>52.8</v>
      </c>
    </row>
    <row r="2398" spans="1:11" x14ac:dyDescent="0.2">
      <c r="A2398" s="856" t="s">
        <v>6325</v>
      </c>
      <c r="B2398" s="857" t="s">
        <v>4868</v>
      </c>
      <c r="C2398" s="858" t="s">
        <v>14</v>
      </c>
      <c r="D2398" s="859">
        <v>142.06</v>
      </c>
    </row>
    <row r="2399" spans="1:11" x14ac:dyDescent="0.2">
      <c r="A2399" s="1671" t="s">
        <v>6326</v>
      </c>
      <c r="B2399" s="1672" t="s">
        <v>4946</v>
      </c>
      <c r="C2399" s="1673"/>
      <c r="D2399" s="1674"/>
    </row>
    <row r="2400" spans="1:11" x14ac:dyDescent="0.2">
      <c r="A2400" s="860" t="s">
        <v>6327</v>
      </c>
      <c r="B2400" s="861" t="s">
        <v>4866</v>
      </c>
      <c r="C2400" s="862" t="s">
        <v>14</v>
      </c>
      <c r="D2400" s="863">
        <v>52.8</v>
      </c>
    </row>
    <row r="2401" spans="1:11" x14ac:dyDescent="0.2">
      <c r="A2401" s="856" t="s">
        <v>6328</v>
      </c>
      <c r="B2401" s="857" t="s">
        <v>4868</v>
      </c>
      <c r="C2401" s="858" t="s">
        <v>14</v>
      </c>
      <c r="D2401" s="859">
        <v>138.37</v>
      </c>
    </row>
    <row r="2402" spans="1:11" x14ac:dyDescent="0.2">
      <c r="A2402" s="1671" t="s">
        <v>6329</v>
      </c>
      <c r="B2402" s="1672" t="s">
        <v>4952</v>
      </c>
      <c r="C2402" s="1673"/>
      <c r="D2402" s="1674"/>
    </row>
    <row r="2403" spans="1:11" x14ac:dyDescent="0.2">
      <c r="A2403" s="860" t="s">
        <v>6330</v>
      </c>
      <c r="B2403" s="861" t="s">
        <v>4866</v>
      </c>
      <c r="C2403" s="862" t="s">
        <v>14</v>
      </c>
      <c r="D2403" s="863">
        <v>52.8</v>
      </c>
    </row>
    <row r="2404" spans="1:11" x14ac:dyDescent="0.2">
      <c r="A2404" s="856" t="s">
        <v>6331</v>
      </c>
      <c r="B2404" s="857" t="s">
        <v>4868</v>
      </c>
      <c r="C2404" s="858" t="s">
        <v>14</v>
      </c>
      <c r="D2404" s="859">
        <v>142.15</v>
      </c>
    </row>
    <row r="2405" spans="1:11" x14ac:dyDescent="0.2">
      <c r="A2405" s="1671" t="s">
        <v>6332</v>
      </c>
      <c r="B2405" s="1672" t="s">
        <v>4958</v>
      </c>
      <c r="C2405" s="1673"/>
      <c r="D2405" s="1674"/>
    </row>
    <row r="2406" spans="1:11" x14ac:dyDescent="0.2">
      <c r="A2406" s="860" t="s">
        <v>6333</v>
      </c>
      <c r="B2406" s="861" t="s">
        <v>4866</v>
      </c>
      <c r="C2406" s="862" t="s">
        <v>14</v>
      </c>
      <c r="D2406" s="863">
        <v>55.19</v>
      </c>
    </row>
    <row r="2407" spans="1:11" x14ac:dyDescent="0.2">
      <c r="A2407" s="856" t="s">
        <v>6334</v>
      </c>
      <c r="B2407" s="857" t="s">
        <v>4868</v>
      </c>
      <c r="C2407" s="858" t="s">
        <v>14</v>
      </c>
      <c r="D2407" s="859">
        <v>141.54</v>
      </c>
    </row>
    <row r="2408" spans="1:11" x14ac:dyDescent="0.2">
      <c r="A2408" s="1671" t="s">
        <v>6335</v>
      </c>
      <c r="B2408" s="1672" t="s">
        <v>5630</v>
      </c>
      <c r="C2408" s="1673"/>
      <c r="D2408" s="1674"/>
    </row>
    <row r="2409" spans="1:11" x14ac:dyDescent="0.2">
      <c r="A2409" s="860" t="s">
        <v>6336</v>
      </c>
      <c r="B2409" s="861" t="s">
        <v>4866</v>
      </c>
      <c r="C2409" s="862" t="s">
        <v>14</v>
      </c>
      <c r="D2409" s="863">
        <v>55.16</v>
      </c>
    </row>
    <row r="2410" spans="1:11" x14ac:dyDescent="0.2">
      <c r="A2410" s="852" t="s">
        <v>6337</v>
      </c>
      <c r="B2410" s="853" t="s">
        <v>4879</v>
      </c>
      <c r="C2410" s="854"/>
      <c r="D2410" s="855"/>
      <c r="E2410" s="1693">
        <f>SUM(D2411:D2450)</f>
        <v>3777.849999999999</v>
      </c>
      <c r="F2410" s="1681"/>
      <c r="G2410" s="1681"/>
      <c r="H2410" s="1696" t="s">
        <v>5604</v>
      </c>
      <c r="I2410" s="1681"/>
      <c r="J2410" s="1681"/>
      <c r="K2410" s="1681"/>
    </row>
    <row r="2411" spans="1:11" x14ac:dyDescent="0.2">
      <c r="A2411" s="1671" t="s">
        <v>6338</v>
      </c>
      <c r="B2411" s="1672" t="s">
        <v>4253</v>
      </c>
      <c r="C2411" s="1673"/>
      <c r="D2411" s="1674"/>
      <c r="F2411" s="1683" t="s">
        <v>4882</v>
      </c>
      <c r="G2411" s="1679">
        <f>SUMIF($B$2411:$B$2450, F2411,$D$2411:$D$2450)</f>
        <v>813.04</v>
      </c>
    </row>
    <row r="2412" spans="1:11" x14ac:dyDescent="0.2">
      <c r="A2412" s="856" t="s">
        <v>6339</v>
      </c>
      <c r="B2412" s="857" t="s">
        <v>4882</v>
      </c>
      <c r="C2412" s="858" t="s">
        <v>14</v>
      </c>
      <c r="D2412" s="859">
        <v>125.9</v>
      </c>
      <c r="F2412" s="1683" t="s">
        <v>4884</v>
      </c>
      <c r="G2412" s="1679">
        <f t="shared" ref="G2412:G2415" si="75">SUMIF($B$2411:$B$2450, F2412,$D$2411:$D$2450)</f>
        <v>446.23</v>
      </c>
    </row>
    <row r="2413" spans="1:11" x14ac:dyDescent="0.2">
      <c r="A2413" s="860" t="s">
        <v>6340</v>
      </c>
      <c r="B2413" s="861" t="s">
        <v>4884</v>
      </c>
      <c r="C2413" s="862" t="s">
        <v>14</v>
      </c>
      <c r="D2413" s="863">
        <v>74.78</v>
      </c>
      <c r="F2413" s="1683" t="s">
        <v>4886</v>
      </c>
      <c r="G2413" s="1679">
        <f t="shared" si="75"/>
        <v>1225.9100000000001</v>
      </c>
    </row>
    <row r="2414" spans="1:11" x14ac:dyDescent="0.2">
      <c r="A2414" s="856" t="s">
        <v>6341</v>
      </c>
      <c r="B2414" s="857" t="s">
        <v>4886</v>
      </c>
      <c r="C2414" s="858" t="s">
        <v>14</v>
      </c>
      <c r="D2414" s="859">
        <v>196.12</v>
      </c>
      <c r="F2414" s="1683" t="s">
        <v>4890</v>
      </c>
      <c r="G2414" s="1679">
        <f t="shared" si="75"/>
        <v>1259.2900000000002</v>
      </c>
    </row>
    <row r="2415" spans="1:11" x14ac:dyDescent="0.2">
      <c r="A2415" s="860" t="s">
        <v>6342</v>
      </c>
      <c r="B2415" s="861" t="s">
        <v>4890</v>
      </c>
      <c r="C2415" s="862" t="s">
        <v>14</v>
      </c>
      <c r="D2415" s="863">
        <v>200.68</v>
      </c>
      <c r="F2415" s="1683" t="s">
        <v>4892</v>
      </c>
      <c r="G2415" s="1679">
        <f t="shared" si="75"/>
        <v>33.380000000000003</v>
      </c>
    </row>
    <row r="2416" spans="1:11" ht="15" x14ac:dyDescent="0.2">
      <c r="A2416" s="856" t="s">
        <v>6343</v>
      </c>
      <c r="B2416" s="857" t="s">
        <v>4892</v>
      </c>
      <c r="C2416" s="858" t="s">
        <v>14</v>
      </c>
      <c r="D2416" s="859">
        <v>4.5599999999999996</v>
      </c>
      <c r="E2416" s="1686" t="s">
        <v>6907</v>
      </c>
      <c r="F2416" s="1686" t="b">
        <f>EXACT(E2410,G2416)</f>
        <v>1</v>
      </c>
      <c r="G2416" s="1686">
        <f>SUM(G2411:G2415)</f>
        <v>3777.8500000000004</v>
      </c>
    </row>
    <row r="2417" spans="1:4" x14ac:dyDescent="0.2">
      <c r="A2417" s="1671" t="s">
        <v>6344</v>
      </c>
      <c r="B2417" s="1672" t="s">
        <v>4259</v>
      </c>
      <c r="C2417" s="1673"/>
      <c r="D2417" s="1674"/>
    </row>
    <row r="2418" spans="1:4" x14ac:dyDescent="0.2">
      <c r="A2418" s="860" t="s">
        <v>6345</v>
      </c>
      <c r="B2418" s="861" t="s">
        <v>4882</v>
      </c>
      <c r="C2418" s="862" t="s">
        <v>14</v>
      </c>
      <c r="D2418" s="863">
        <v>126.45</v>
      </c>
    </row>
    <row r="2419" spans="1:4" x14ac:dyDescent="0.2">
      <c r="A2419" s="856" t="s">
        <v>6346</v>
      </c>
      <c r="B2419" s="857" t="s">
        <v>4884</v>
      </c>
      <c r="C2419" s="858" t="s">
        <v>14</v>
      </c>
      <c r="D2419" s="859">
        <v>74.209999999999994</v>
      </c>
    </row>
    <row r="2420" spans="1:4" x14ac:dyDescent="0.2">
      <c r="A2420" s="860" t="s">
        <v>6347</v>
      </c>
      <c r="B2420" s="861" t="s">
        <v>4886</v>
      </c>
      <c r="C2420" s="862" t="s">
        <v>14</v>
      </c>
      <c r="D2420" s="863">
        <v>196.91</v>
      </c>
    </row>
    <row r="2421" spans="1:4" x14ac:dyDescent="0.2">
      <c r="A2421" s="856" t="s">
        <v>6348</v>
      </c>
      <c r="B2421" s="857" t="s">
        <v>4890</v>
      </c>
      <c r="C2421" s="858" t="s">
        <v>14</v>
      </c>
      <c r="D2421" s="859">
        <v>200.67</v>
      </c>
    </row>
    <row r="2422" spans="1:4" x14ac:dyDescent="0.2">
      <c r="A2422" s="860" t="s">
        <v>6349</v>
      </c>
      <c r="B2422" s="861" t="s">
        <v>4892</v>
      </c>
      <c r="C2422" s="862" t="s">
        <v>14</v>
      </c>
      <c r="D2422" s="863">
        <v>3.76</v>
      </c>
    </row>
    <row r="2423" spans="1:4" x14ac:dyDescent="0.2">
      <c r="A2423" s="1671" t="s">
        <v>6350</v>
      </c>
      <c r="B2423" s="1672" t="s">
        <v>4313</v>
      </c>
      <c r="C2423" s="1673"/>
      <c r="D2423" s="1674"/>
    </row>
    <row r="2424" spans="1:4" x14ac:dyDescent="0.2">
      <c r="A2424" s="856" t="s">
        <v>6351</v>
      </c>
      <c r="B2424" s="857" t="s">
        <v>4882</v>
      </c>
      <c r="C2424" s="858" t="s">
        <v>14</v>
      </c>
      <c r="D2424" s="859">
        <v>126.93</v>
      </c>
    </row>
    <row r="2425" spans="1:4" x14ac:dyDescent="0.2">
      <c r="A2425" s="860" t="s">
        <v>6352</v>
      </c>
      <c r="B2425" s="861" t="s">
        <v>4884</v>
      </c>
      <c r="C2425" s="862" t="s">
        <v>14</v>
      </c>
      <c r="D2425" s="863">
        <v>73.760000000000005</v>
      </c>
    </row>
    <row r="2426" spans="1:4" x14ac:dyDescent="0.2">
      <c r="A2426" s="856" t="s">
        <v>6353</v>
      </c>
      <c r="B2426" s="857" t="s">
        <v>4886</v>
      </c>
      <c r="C2426" s="858" t="s">
        <v>14</v>
      </c>
      <c r="D2426" s="859">
        <v>194.86</v>
      </c>
    </row>
    <row r="2427" spans="1:4" x14ac:dyDescent="0.2">
      <c r="A2427" s="860" t="s">
        <v>6354</v>
      </c>
      <c r="B2427" s="861" t="s">
        <v>4890</v>
      </c>
      <c r="C2427" s="862" t="s">
        <v>14</v>
      </c>
      <c r="D2427" s="863">
        <v>200.69</v>
      </c>
    </row>
    <row r="2428" spans="1:4" x14ac:dyDescent="0.2">
      <c r="A2428" s="856" t="s">
        <v>6355</v>
      </c>
      <c r="B2428" s="857" t="s">
        <v>4892</v>
      </c>
      <c r="C2428" s="858" t="s">
        <v>14</v>
      </c>
      <c r="D2428" s="859">
        <v>5.83</v>
      </c>
    </row>
    <row r="2429" spans="1:4" x14ac:dyDescent="0.2">
      <c r="A2429" s="1671" t="s">
        <v>6356</v>
      </c>
      <c r="B2429" s="1672" t="s">
        <v>4946</v>
      </c>
      <c r="C2429" s="1673"/>
      <c r="D2429" s="1674"/>
    </row>
    <row r="2430" spans="1:4" x14ac:dyDescent="0.2">
      <c r="A2430" s="860" t="s">
        <v>6357</v>
      </c>
      <c r="B2430" s="861" t="s">
        <v>4882</v>
      </c>
      <c r="C2430" s="862" t="s">
        <v>14</v>
      </c>
      <c r="D2430" s="863">
        <v>126.48</v>
      </c>
    </row>
    <row r="2431" spans="1:4" x14ac:dyDescent="0.2">
      <c r="A2431" s="856" t="s">
        <v>6358</v>
      </c>
      <c r="B2431" s="857" t="s">
        <v>4884</v>
      </c>
      <c r="C2431" s="858" t="s">
        <v>14</v>
      </c>
      <c r="D2431" s="859">
        <v>74.23</v>
      </c>
    </row>
    <row r="2432" spans="1:4" x14ac:dyDescent="0.2">
      <c r="A2432" s="860" t="s">
        <v>6359</v>
      </c>
      <c r="B2432" s="861" t="s">
        <v>4886</v>
      </c>
      <c r="C2432" s="862" t="s">
        <v>14</v>
      </c>
      <c r="D2432" s="863">
        <v>191.18</v>
      </c>
    </row>
    <row r="2433" spans="1:4" x14ac:dyDescent="0.2">
      <c r="A2433" s="856" t="s">
        <v>6360</v>
      </c>
      <c r="B2433" s="857" t="s">
        <v>4890</v>
      </c>
      <c r="C2433" s="858" t="s">
        <v>14</v>
      </c>
      <c r="D2433" s="859">
        <v>200.71</v>
      </c>
    </row>
    <row r="2434" spans="1:4" x14ac:dyDescent="0.2">
      <c r="A2434" s="860" t="s">
        <v>6361</v>
      </c>
      <c r="B2434" s="861" t="s">
        <v>4892</v>
      </c>
      <c r="C2434" s="862" t="s">
        <v>14</v>
      </c>
      <c r="D2434" s="863">
        <v>9.5299999999999994</v>
      </c>
    </row>
    <row r="2435" spans="1:4" x14ac:dyDescent="0.2">
      <c r="A2435" s="1671" t="s">
        <v>6362</v>
      </c>
      <c r="B2435" s="1672" t="s">
        <v>4952</v>
      </c>
      <c r="C2435" s="1673"/>
      <c r="D2435" s="1674"/>
    </row>
    <row r="2436" spans="1:4" x14ac:dyDescent="0.2">
      <c r="A2436" s="856" t="s">
        <v>6363</v>
      </c>
      <c r="B2436" s="857" t="s">
        <v>4882</v>
      </c>
      <c r="C2436" s="858" t="s">
        <v>14</v>
      </c>
      <c r="D2436" s="859">
        <v>126.2</v>
      </c>
    </row>
    <row r="2437" spans="1:4" x14ac:dyDescent="0.2">
      <c r="A2437" s="860" t="s">
        <v>6364</v>
      </c>
      <c r="B2437" s="861" t="s">
        <v>4884</v>
      </c>
      <c r="C2437" s="862" t="s">
        <v>14</v>
      </c>
      <c r="D2437" s="863">
        <v>74.47</v>
      </c>
    </row>
    <row r="2438" spans="1:4" x14ac:dyDescent="0.2">
      <c r="A2438" s="856" t="s">
        <v>6365</v>
      </c>
      <c r="B2438" s="857" t="s">
        <v>4886</v>
      </c>
      <c r="C2438" s="858" t="s">
        <v>14</v>
      </c>
      <c r="D2438" s="859">
        <v>194.95</v>
      </c>
    </row>
    <row r="2439" spans="1:4" x14ac:dyDescent="0.2">
      <c r="A2439" s="860" t="s">
        <v>6366</v>
      </c>
      <c r="B2439" s="861" t="s">
        <v>4890</v>
      </c>
      <c r="C2439" s="862" t="s">
        <v>14</v>
      </c>
      <c r="D2439" s="863">
        <v>200.68</v>
      </c>
    </row>
    <row r="2440" spans="1:4" x14ac:dyDescent="0.2">
      <c r="A2440" s="856" t="s">
        <v>6367</v>
      </c>
      <c r="B2440" s="857" t="s">
        <v>4892</v>
      </c>
      <c r="C2440" s="858" t="s">
        <v>14</v>
      </c>
      <c r="D2440" s="859">
        <v>5.73</v>
      </c>
    </row>
    <row r="2441" spans="1:4" x14ac:dyDescent="0.2">
      <c r="A2441" s="1671" t="s">
        <v>6368</v>
      </c>
      <c r="B2441" s="1672" t="s">
        <v>4958</v>
      </c>
      <c r="C2441" s="1673"/>
      <c r="D2441" s="1674"/>
    </row>
    <row r="2442" spans="1:4" x14ac:dyDescent="0.2">
      <c r="A2442" s="860" t="s">
        <v>6369</v>
      </c>
      <c r="B2442" s="861" t="s">
        <v>4882</v>
      </c>
      <c r="C2442" s="862" t="s">
        <v>14</v>
      </c>
      <c r="D2442" s="863">
        <v>125.92</v>
      </c>
    </row>
    <row r="2443" spans="1:4" x14ac:dyDescent="0.2">
      <c r="A2443" s="856" t="s">
        <v>6370</v>
      </c>
      <c r="B2443" s="857" t="s">
        <v>4884</v>
      </c>
      <c r="C2443" s="858" t="s">
        <v>14</v>
      </c>
      <c r="D2443" s="859">
        <v>74.78</v>
      </c>
    </row>
    <row r="2444" spans="1:4" x14ac:dyDescent="0.2">
      <c r="A2444" s="860" t="s">
        <v>6371</v>
      </c>
      <c r="B2444" s="861" t="s">
        <v>4886</v>
      </c>
      <c r="C2444" s="862" t="s">
        <v>14</v>
      </c>
      <c r="D2444" s="863">
        <v>196.73</v>
      </c>
    </row>
    <row r="2445" spans="1:4" x14ac:dyDescent="0.2">
      <c r="A2445" s="856" t="s">
        <v>6372</v>
      </c>
      <c r="B2445" s="857" t="s">
        <v>4890</v>
      </c>
      <c r="C2445" s="858" t="s">
        <v>14</v>
      </c>
      <c r="D2445" s="859">
        <v>200.7</v>
      </c>
    </row>
    <row r="2446" spans="1:4" x14ac:dyDescent="0.2">
      <c r="A2446" s="860" t="s">
        <v>6373</v>
      </c>
      <c r="B2446" s="861" t="s">
        <v>4892</v>
      </c>
      <c r="C2446" s="862" t="s">
        <v>14</v>
      </c>
      <c r="D2446" s="863">
        <v>3.97</v>
      </c>
    </row>
    <row r="2447" spans="1:4" x14ac:dyDescent="0.2">
      <c r="A2447" s="1671" t="s">
        <v>6374</v>
      </c>
      <c r="B2447" s="1672" t="s">
        <v>5630</v>
      </c>
      <c r="C2447" s="1673"/>
      <c r="D2447" s="1674"/>
    </row>
    <row r="2448" spans="1:4" x14ac:dyDescent="0.2">
      <c r="A2448" s="856" t="s">
        <v>6375</v>
      </c>
      <c r="B2448" s="857" t="s">
        <v>4882</v>
      </c>
      <c r="C2448" s="858" t="s">
        <v>14</v>
      </c>
      <c r="D2448" s="859">
        <v>55.16</v>
      </c>
    </row>
    <row r="2449" spans="1:4" x14ac:dyDescent="0.2">
      <c r="A2449" s="860" t="s">
        <v>6376</v>
      </c>
      <c r="B2449" s="861" t="s">
        <v>4886</v>
      </c>
      <c r="C2449" s="862" t="s">
        <v>14</v>
      </c>
      <c r="D2449" s="863">
        <v>55.16</v>
      </c>
    </row>
    <row r="2450" spans="1:4" x14ac:dyDescent="0.2">
      <c r="A2450" s="856" t="s">
        <v>6377</v>
      </c>
      <c r="B2450" s="857" t="s">
        <v>4890</v>
      </c>
      <c r="C2450" s="858" t="s">
        <v>14</v>
      </c>
      <c r="D2450" s="859">
        <v>55.16</v>
      </c>
    </row>
  </sheetData>
  <mergeCells count="10">
    <mergeCell ref="B1445:H1445"/>
    <mergeCell ref="B624:H624"/>
    <mergeCell ref="B12:H12"/>
    <mergeCell ref="A1:D1"/>
    <mergeCell ref="A8:D8"/>
    <mergeCell ref="A9:D9"/>
    <mergeCell ref="A10:A11"/>
    <mergeCell ref="B10:B11"/>
    <mergeCell ref="C10:C11"/>
    <mergeCell ref="D10:D11"/>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23">
    <tabColor rgb="FF1851D6"/>
    <pageSetUpPr fitToPage="1"/>
  </sheetPr>
  <dimension ref="A1:S185"/>
  <sheetViews>
    <sheetView showGridLines="0" view="pageBreakPreview" zoomScale="80" zoomScaleNormal="90" zoomScaleSheetLayoutView="80" workbookViewId="0">
      <pane ySplit="7" topLeftCell="A80" activePane="bottomLeft" state="frozen"/>
      <selection activeCell="D35" sqref="D35"/>
      <selection pane="bottomLeft" activeCell="P78" sqref="P78"/>
    </sheetView>
  </sheetViews>
  <sheetFormatPr defaultRowHeight="11.25" x14ac:dyDescent="0.2"/>
  <cols>
    <col min="1" max="1" width="31.42578125" style="4" customWidth="1"/>
    <col min="2" max="2" width="18.28515625" style="4" customWidth="1"/>
    <col min="3" max="3" width="16" style="4" bestFit="1" customWidth="1"/>
    <col min="4" max="4" width="10.5703125" style="4" customWidth="1"/>
    <col min="5" max="5" width="10.140625" style="4" customWidth="1"/>
    <col min="6" max="6" width="25" style="4" bestFit="1" customWidth="1"/>
    <col min="7" max="7" width="9" style="4" customWidth="1"/>
    <col min="8" max="8" width="10.42578125" style="4" customWidth="1"/>
    <col min="9" max="9" width="11" style="4" customWidth="1"/>
    <col min="10" max="10" width="10" style="4" customWidth="1"/>
    <col min="11" max="11" width="9" style="4" bestFit="1" customWidth="1"/>
    <col min="12" max="12" width="7.42578125" style="4" bestFit="1" customWidth="1"/>
    <col min="13" max="15" width="12.42578125" style="54" customWidth="1"/>
    <col min="16" max="16" width="13.140625" style="4" customWidth="1"/>
    <col min="17" max="17" width="12.85546875" style="4" customWidth="1"/>
    <col min="18" max="19" width="9.140625" style="4"/>
    <col min="20" max="20" width="20.7109375" style="4" customWidth="1"/>
    <col min="21" max="258" width="9.140625" style="4"/>
    <col min="259" max="260" width="11" style="4" customWidth="1"/>
    <col min="261" max="261" width="17.85546875" style="4" customWidth="1"/>
    <col min="262" max="262" width="7.140625" style="4" customWidth="1"/>
    <col min="263" max="264" width="9.140625" style="4"/>
    <col min="265" max="266" width="6.7109375" style="4" customWidth="1"/>
    <col min="267" max="268" width="8.42578125" style="4" customWidth="1"/>
    <col min="269" max="269" width="10" style="4" customWidth="1"/>
    <col min="270" max="270" width="8.42578125" style="4" customWidth="1"/>
    <col min="271" max="271" width="10.7109375" style="4" customWidth="1"/>
    <col min="272" max="272" width="9.7109375" style="4" customWidth="1"/>
    <col min="273" max="514" width="9.140625" style="4"/>
    <col min="515" max="516" width="11" style="4" customWidth="1"/>
    <col min="517" max="517" width="17.85546875" style="4" customWidth="1"/>
    <col min="518" max="518" width="7.140625" style="4" customWidth="1"/>
    <col min="519" max="520" width="9.140625" style="4"/>
    <col min="521" max="522" width="6.7109375" style="4" customWidth="1"/>
    <col min="523" max="524" width="8.42578125" style="4" customWidth="1"/>
    <col min="525" max="525" width="10" style="4" customWidth="1"/>
    <col min="526" max="526" width="8.42578125" style="4" customWidth="1"/>
    <col min="527" max="527" width="10.7109375" style="4" customWidth="1"/>
    <col min="528" max="528" width="9.7109375" style="4" customWidth="1"/>
    <col min="529" max="770" width="9.140625" style="4"/>
    <col min="771" max="772" width="11" style="4" customWidth="1"/>
    <col min="773" max="773" width="17.85546875" style="4" customWidth="1"/>
    <col min="774" max="774" width="7.140625" style="4" customWidth="1"/>
    <col min="775" max="776" width="9.140625" style="4"/>
    <col min="777" max="778" width="6.7109375" style="4" customWidth="1"/>
    <col min="779" max="780" width="8.42578125" style="4" customWidth="1"/>
    <col min="781" max="781" width="10" style="4" customWidth="1"/>
    <col min="782" max="782" width="8.42578125" style="4" customWidth="1"/>
    <col min="783" max="783" width="10.7109375" style="4" customWidth="1"/>
    <col min="784" max="784" width="9.7109375" style="4" customWidth="1"/>
    <col min="785" max="1026" width="9.140625" style="4"/>
    <col min="1027" max="1028" width="11" style="4" customWidth="1"/>
    <col min="1029" max="1029" width="17.85546875" style="4" customWidth="1"/>
    <col min="1030" max="1030" width="7.140625" style="4" customWidth="1"/>
    <col min="1031" max="1032" width="9.140625" style="4"/>
    <col min="1033" max="1034" width="6.7109375" style="4" customWidth="1"/>
    <col min="1035" max="1036" width="8.42578125" style="4" customWidth="1"/>
    <col min="1037" max="1037" width="10" style="4" customWidth="1"/>
    <col min="1038" max="1038" width="8.42578125" style="4" customWidth="1"/>
    <col min="1039" max="1039" width="10.7109375" style="4" customWidth="1"/>
    <col min="1040" max="1040" width="9.7109375" style="4" customWidth="1"/>
    <col min="1041" max="1282" width="9.140625" style="4"/>
    <col min="1283" max="1284" width="11" style="4" customWidth="1"/>
    <col min="1285" max="1285" width="17.85546875" style="4" customWidth="1"/>
    <col min="1286" max="1286" width="7.140625" style="4" customWidth="1"/>
    <col min="1287" max="1288" width="9.140625" style="4"/>
    <col min="1289" max="1290" width="6.7109375" style="4" customWidth="1"/>
    <col min="1291" max="1292" width="8.42578125" style="4" customWidth="1"/>
    <col min="1293" max="1293" width="10" style="4" customWidth="1"/>
    <col min="1294" max="1294" width="8.42578125" style="4" customWidth="1"/>
    <col min="1295" max="1295" width="10.7109375" style="4" customWidth="1"/>
    <col min="1296" max="1296" width="9.7109375" style="4" customWidth="1"/>
    <col min="1297" max="1538" width="9.140625" style="4"/>
    <col min="1539" max="1540" width="11" style="4" customWidth="1"/>
    <col min="1541" max="1541" width="17.85546875" style="4" customWidth="1"/>
    <col min="1542" max="1542" width="7.140625" style="4" customWidth="1"/>
    <col min="1543" max="1544" width="9.140625" style="4"/>
    <col min="1545" max="1546" width="6.7109375" style="4" customWidth="1"/>
    <col min="1547" max="1548" width="8.42578125" style="4" customWidth="1"/>
    <col min="1549" max="1549" width="10" style="4" customWidth="1"/>
    <col min="1550" max="1550" width="8.42578125" style="4" customWidth="1"/>
    <col min="1551" max="1551" width="10.7109375" style="4" customWidth="1"/>
    <col min="1552" max="1552" width="9.7109375" style="4" customWidth="1"/>
    <col min="1553" max="1794" width="9.140625" style="4"/>
    <col min="1795" max="1796" width="11" style="4" customWidth="1"/>
    <col min="1797" max="1797" width="17.85546875" style="4" customWidth="1"/>
    <col min="1798" max="1798" width="7.140625" style="4" customWidth="1"/>
    <col min="1799" max="1800" width="9.140625" style="4"/>
    <col min="1801" max="1802" width="6.7109375" style="4" customWidth="1"/>
    <col min="1803" max="1804" width="8.42578125" style="4" customWidth="1"/>
    <col min="1805" max="1805" width="10" style="4" customWidth="1"/>
    <col min="1806" max="1806" width="8.42578125" style="4" customWidth="1"/>
    <col min="1807" max="1807" width="10.7109375" style="4" customWidth="1"/>
    <col min="1808" max="1808" width="9.7109375" style="4" customWidth="1"/>
    <col min="1809" max="2050" width="9.140625" style="4"/>
    <col min="2051" max="2052" width="11" style="4" customWidth="1"/>
    <col min="2053" max="2053" width="17.85546875" style="4" customWidth="1"/>
    <col min="2054" max="2054" width="7.140625" style="4" customWidth="1"/>
    <col min="2055" max="2056" width="9.140625" style="4"/>
    <col min="2057" max="2058" width="6.7109375" style="4" customWidth="1"/>
    <col min="2059" max="2060" width="8.42578125" style="4" customWidth="1"/>
    <col min="2061" max="2061" width="10" style="4" customWidth="1"/>
    <col min="2062" max="2062" width="8.42578125" style="4" customWidth="1"/>
    <col min="2063" max="2063" width="10.7109375" style="4" customWidth="1"/>
    <col min="2064" max="2064" width="9.7109375" style="4" customWidth="1"/>
    <col min="2065" max="2306" width="9.140625" style="4"/>
    <col min="2307" max="2308" width="11" style="4" customWidth="1"/>
    <col min="2309" max="2309" width="17.85546875" style="4" customWidth="1"/>
    <col min="2310" max="2310" width="7.140625" style="4" customWidth="1"/>
    <col min="2311" max="2312" width="9.140625" style="4"/>
    <col min="2313" max="2314" width="6.7109375" style="4" customWidth="1"/>
    <col min="2315" max="2316" width="8.42578125" style="4" customWidth="1"/>
    <col min="2317" max="2317" width="10" style="4" customWidth="1"/>
    <col min="2318" max="2318" width="8.42578125" style="4" customWidth="1"/>
    <col min="2319" max="2319" width="10.7109375" style="4" customWidth="1"/>
    <col min="2320" max="2320" width="9.7109375" style="4" customWidth="1"/>
    <col min="2321" max="2562" width="9.140625" style="4"/>
    <col min="2563" max="2564" width="11" style="4" customWidth="1"/>
    <col min="2565" max="2565" width="17.85546875" style="4" customWidth="1"/>
    <col min="2566" max="2566" width="7.140625" style="4" customWidth="1"/>
    <col min="2567" max="2568" width="9.140625" style="4"/>
    <col min="2569" max="2570" width="6.7109375" style="4" customWidth="1"/>
    <col min="2571" max="2572" width="8.42578125" style="4" customWidth="1"/>
    <col min="2573" max="2573" width="10" style="4" customWidth="1"/>
    <col min="2574" max="2574" width="8.42578125" style="4" customWidth="1"/>
    <col min="2575" max="2575" width="10.7109375" style="4" customWidth="1"/>
    <col min="2576" max="2576" width="9.7109375" style="4" customWidth="1"/>
    <col min="2577" max="2818" width="9.140625" style="4"/>
    <col min="2819" max="2820" width="11" style="4" customWidth="1"/>
    <col min="2821" max="2821" width="17.85546875" style="4" customWidth="1"/>
    <col min="2822" max="2822" width="7.140625" style="4" customWidth="1"/>
    <col min="2823" max="2824" width="9.140625" style="4"/>
    <col min="2825" max="2826" width="6.7109375" style="4" customWidth="1"/>
    <col min="2827" max="2828" width="8.42578125" style="4" customWidth="1"/>
    <col min="2829" max="2829" width="10" style="4" customWidth="1"/>
    <col min="2830" max="2830" width="8.42578125" style="4" customWidth="1"/>
    <col min="2831" max="2831" width="10.7109375" style="4" customWidth="1"/>
    <col min="2832" max="2832" width="9.7109375" style="4" customWidth="1"/>
    <col min="2833" max="3074" width="9.140625" style="4"/>
    <col min="3075" max="3076" width="11" style="4" customWidth="1"/>
    <col min="3077" max="3077" width="17.85546875" style="4" customWidth="1"/>
    <col min="3078" max="3078" width="7.140625" style="4" customWidth="1"/>
    <col min="3079" max="3080" width="9.140625" style="4"/>
    <col min="3081" max="3082" width="6.7109375" style="4" customWidth="1"/>
    <col min="3083" max="3084" width="8.42578125" style="4" customWidth="1"/>
    <col min="3085" max="3085" width="10" style="4" customWidth="1"/>
    <col min="3086" max="3086" width="8.42578125" style="4" customWidth="1"/>
    <col min="3087" max="3087" width="10.7109375" style="4" customWidth="1"/>
    <col min="3088" max="3088" width="9.7109375" style="4" customWidth="1"/>
    <col min="3089" max="3330" width="9.140625" style="4"/>
    <col min="3331" max="3332" width="11" style="4" customWidth="1"/>
    <col min="3333" max="3333" width="17.85546875" style="4" customWidth="1"/>
    <col min="3334" max="3334" width="7.140625" style="4" customWidth="1"/>
    <col min="3335" max="3336" width="9.140625" style="4"/>
    <col min="3337" max="3338" width="6.7109375" style="4" customWidth="1"/>
    <col min="3339" max="3340" width="8.42578125" style="4" customWidth="1"/>
    <col min="3341" max="3341" width="10" style="4" customWidth="1"/>
    <col min="3342" max="3342" width="8.42578125" style="4" customWidth="1"/>
    <col min="3343" max="3343" width="10.7109375" style="4" customWidth="1"/>
    <col min="3344" max="3344" width="9.7109375" style="4" customWidth="1"/>
    <col min="3345" max="3586" width="9.140625" style="4"/>
    <col min="3587" max="3588" width="11" style="4" customWidth="1"/>
    <col min="3589" max="3589" width="17.85546875" style="4" customWidth="1"/>
    <col min="3590" max="3590" width="7.140625" style="4" customWidth="1"/>
    <col min="3591" max="3592" width="9.140625" style="4"/>
    <col min="3593" max="3594" width="6.7109375" style="4" customWidth="1"/>
    <col min="3595" max="3596" width="8.42578125" style="4" customWidth="1"/>
    <col min="3597" max="3597" width="10" style="4" customWidth="1"/>
    <col min="3598" max="3598" width="8.42578125" style="4" customWidth="1"/>
    <col min="3599" max="3599" width="10.7109375" style="4" customWidth="1"/>
    <col min="3600" max="3600" width="9.7109375" style="4" customWidth="1"/>
    <col min="3601" max="3842" width="9.140625" style="4"/>
    <col min="3843" max="3844" width="11" style="4" customWidth="1"/>
    <col min="3845" max="3845" width="17.85546875" style="4" customWidth="1"/>
    <col min="3846" max="3846" width="7.140625" style="4" customWidth="1"/>
    <col min="3847" max="3848" width="9.140625" style="4"/>
    <col min="3849" max="3850" width="6.7109375" style="4" customWidth="1"/>
    <col min="3851" max="3852" width="8.42578125" style="4" customWidth="1"/>
    <col min="3853" max="3853" width="10" style="4" customWidth="1"/>
    <col min="3854" max="3854" width="8.42578125" style="4" customWidth="1"/>
    <col min="3855" max="3855" width="10.7109375" style="4" customWidth="1"/>
    <col min="3856" max="3856" width="9.7109375" style="4" customWidth="1"/>
    <col min="3857" max="4098" width="9.140625" style="4"/>
    <col min="4099" max="4100" width="11" style="4" customWidth="1"/>
    <col min="4101" max="4101" width="17.85546875" style="4" customWidth="1"/>
    <col min="4102" max="4102" width="7.140625" style="4" customWidth="1"/>
    <col min="4103" max="4104" width="9.140625" style="4"/>
    <col min="4105" max="4106" width="6.7109375" style="4" customWidth="1"/>
    <col min="4107" max="4108" width="8.42578125" style="4" customWidth="1"/>
    <col min="4109" max="4109" width="10" style="4" customWidth="1"/>
    <col min="4110" max="4110" width="8.42578125" style="4" customWidth="1"/>
    <col min="4111" max="4111" width="10.7109375" style="4" customWidth="1"/>
    <col min="4112" max="4112" width="9.7109375" style="4" customWidth="1"/>
    <col min="4113" max="4354" width="9.140625" style="4"/>
    <col min="4355" max="4356" width="11" style="4" customWidth="1"/>
    <col min="4357" max="4357" width="17.85546875" style="4" customWidth="1"/>
    <col min="4358" max="4358" width="7.140625" style="4" customWidth="1"/>
    <col min="4359" max="4360" width="9.140625" style="4"/>
    <col min="4361" max="4362" width="6.7109375" style="4" customWidth="1"/>
    <col min="4363" max="4364" width="8.42578125" style="4" customWidth="1"/>
    <col min="4365" max="4365" width="10" style="4" customWidth="1"/>
    <col min="4366" max="4366" width="8.42578125" style="4" customWidth="1"/>
    <col min="4367" max="4367" width="10.7109375" style="4" customWidth="1"/>
    <col min="4368" max="4368" width="9.7109375" style="4" customWidth="1"/>
    <col min="4369" max="4610" width="9.140625" style="4"/>
    <col min="4611" max="4612" width="11" style="4" customWidth="1"/>
    <col min="4613" max="4613" width="17.85546875" style="4" customWidth="1"/>
    <col min="4614" max="4614" width="7.140625" style="4" customWidth="1"/>
    <col min="4615" max="4616" width="9.140625" style="4"/>
    <col min="4617" max="4618" width="6.7109375" style="4" customWidth="1"/>
    <col min="4619" max="4620" width="8.42578125" style="4" customWidth="1"/>
    <col min="4621" max="4621" width="10" style="4" customWidth="1"/>
    <col min="4622" max="4622" width="8.42578125" style="4" customWidth="1"/>
    <col min="4623" max="4623" width="10.7109375" style="4" customWidth="1"/>
    <col min="4624" max="4624" width="9.7109375" style="4" customWidth="1"/>
    <col min="4625" max="4866" width="9.140625" style="4"/>
    <col min="4867" max="4868" width="11" style="4" customWidth="1"/>
    <col min="4869" max="4869" width="17.85546875" style="4" customWidth="1"/>
    <col min="4870" max="4870" width="7.140625" style="4" customWidth="1"/>
    <col min="4871" max="4872" width="9.140625" style="4"/>
    <col min="4873" max="4874" width="6.7109375" style="4" customWidth="1"/>
    <col min="4875" max="4876" width="8.42578125" style="4" customWidth="1"/>
    <col min="4877" max="4877" width="10" style="4" customWidth="1"/>
    <col min="4878" max="4878" width="8.42578125" style="4" customWidth="1"/>
    <col min="4879" max="4879" width="10.7109375" style="4" customWidth="1"/>
    <col min="4880" max="4880" width="9.7109375" style="4" customWidth="1"/>
    <col min="4881" max="5122" width="9.140625" style="4"/>
    <col min="5123" max="5124" width="11" style="4" customWidth="1"/>
    <col min="5125" max="5125" width="17.85546875" style="4" customWidth="1"/>
    <col min="5126" max="5126" width="7.140625" style="4" customWidth="1"/>
    <col min="5127" max="5128" width="9.140625" style="4"/>
    <col min="5129" max="5130" width="6.7109375" style="4" customWidth="1"/>
    <col min="5131" max="5132" width="8.42578125" style="4" customWidth="1"/>
    <col min="5133" max="5133" width="10" style="4" customWidth="1"/>
    <col min="5134" max="5134" width="8.42578125" style="4" customWidth="1"/>
    <col min="5135" max="5135" width="10.7109375" style="4" customWidth="1"/>
    <col min="5136" max="5136" width="9.7109375" style="4" customWidth="1"/>
    <col min="5137" max="5378" width="9.140625" style="4"/>
    <col min="5379" max="5380" width="11" style="4" customWidth="1"/>
    <col min="5381" max="5381" width="17.85546875" style="4" customWidth="1"/>
    <col min="5382" max="5382" width="7.140625" style="4" customWidth="1"/>
    <col min="5383" max="5384" width="9.140625" style="4"/>
    <col min="5385" max="5386" width="6.7109375" style="4" customWidth="1"/>
    <col min="5387" max="5388" width="8.42578125" style="4" customWidth="1"/>
    <col min="5389" max="5389" width="10" style="4" customWidth="1"/>
    <col min="5390" max="5390" width="8.42578125" style="4" customWidth="1"/>
    <col min="5391" max="5391" width="10.7109375" style="4" customWidth="1"/>
    <col min="5392" max="5392" width="9.7109375" style="4" customWidth="1"/>
    <col min="5393" max="5634" width="9.140625" style="4"/>
    <col min="5635" max="5636" width="11" style="4" customWidth="1"/>
    <col min="5637" max="5637" width="17.85546875" style="4" customWidth="1"/>
    <col min="5638" max="5638" width="7.140625" style="4" customWidth="1"/>
    <col min="5639" max="5640" width="9.140625" style="4"/>
    <col min="5641" max="5642" width="6.7109375" style="4" customWidth="1"/>
    <col min="5643" max="5644" width="8.42578125" style="4" customWidth="1"/>
    <col min="5645" max="5645" width="10" style="4" customWidth="1"/>
    <col min="5646" max="5646" width="8.42578125" style="4" customWidth="1"/>
    <col min="5647" max="5647" width="10.7109375" style="4" customWidth="1"/>
    <col min="5648" max="5648" width="9.7109375" style="4" customWidth="1"/>
    <col min="5649" max="5890" width="9.140625" style="4"/>
    <col min="5891" max="5892" width="11" style="4" customWidth="1"/>
    <col min="5893" max="5893" width="17.85546875" style="4" customWidth="1"/>
    <col min="5894" max="5894" width="7.140625" style="4" customWidth="1"/>
    <col min="5895" max="5896" width="9.140625" style="4"/>
    <col min="5897" max="5898" width="6.7109375" style="4" customWidth="1"/>
    <col min="5899" max="5900" width="8.42578125" style="4" customWidth="1"/>
    <col min="5901" max="5901" width="10" style="4" customWidth="1"/>
    <col min="5902" max="5902" width="8.42578125" style="4" customWidth="1"/>
    <col min="5903" max="5903" width="10.7109375" style="4" customWidth="1"/>
    <col min="5904" max="5904" width="9.7109375" style="4" customWidth="1"/>
    <col min="5905" max="6146" width="9.140625" style="4"/>
    <col min="6147" max="6148" width="11" style="4" customWidth="1"/>
    <col min="6149" max="6149" width="17.85546875" style="4" customWidth="1"/>
    <col min="6150" max="6150" width="7.140625" style="4" customWidth="1"/>
    <col min="6151" max="6152" width="9.140625" style="4"/>
    <col min="6153" max="6154" width="6.7109375" style="4" customWidth="1"/>
    <col min="6155" max="6156" width="8.42578125" style="4" customWidth="1"/>
    <col min="6157" max="6157" width="10" style="4" customWidth="1"/>
    <col min="6158" max="6158" width="8.42578125" style="4" customWidth="1"/>
    <col min="6159" max="6159" width="10.7109375" style="4" customWidth="1"/>
    <col min="6160" max="6160" width="9.7109375" style="4" customWidth="1"/>
    <col min="6161" max="6402" width="9.140625" style="4"/>
    <col min="6403" max="6404" width="11" style="4" customWidth="1"/>
    <col min="6405" max="6405" width="17.85546875" style="4" customWidth="1"/>
    <col min="6406" max="6406" width="7.140625" style="4" customWidth="1"/>
    <col min="6407" max="6408" width="9.140625" style="4"/>
    <col min="6409" max="6410" width="6.7109375" style="4" customWidth="1"/>
    <col min="6411" max="6412" width="8.42578125" style="4" customWidth="1"/>
    <col min="6413" max="6413" width="10" style="4" customWidth="1"/>
    <col min="6414" max="6414" width="8.42578125" style="4" customWidth="1"/>
    <col min="6415" max="6415" width="10.7109375" style="4" customWidth="1"/>
    <col min="6416" max="6416" width="9.7109375" style="4" customWidth="1"/>
    <col min="6417" max="6658" width="9.140625" style="4"/>
    <col min="6659" max="6660" width="11" style="4" customWidth="1"/>
    <col min="6661" max="6661" width="17.85546875" style="4" customWidth="1"/>
    <col min="6662" max="6662" width="7.140625" style="4" customWidth="1"/>
    <col min="6663" max="6664" width="9.140625" style="4"/>
    <col min="6665" max="6666" width="6.7109375" style="4" customWidth="1"/>
    <col min="6667" max="6668" width="8.42578125" style="4" customWidth="1"/>
    <col min="6669" max="6669" width="10" style="4" customWidth="1"/>
    <col min="6670" max="6670" width="8.42578125" style="4" customWidth="1"/>
    <col min="6671" max="6671" width="10.7109375" style="4" customWidth="1"/>
    <col min="6672" max="6672" width="9.7109375" style="4" customWidth="1"/>
    <col min="6673" max="6914" width="9.140625" style="4"/>
    <col min="6915" max="6916" width="11" style="4" customWidth="1"/>
    <col min="6917" max="6917" width="17.85546875" style="4" customWidth="1"/>
    <col min="6918" max="6918" width="7.140625" style="4" customWidth="1"/>
    <col min="6919" max="6920" width="9.140625" style="4"/>
    <col min="6921" max="6922" width="6.7109375" style="4" customWidth="1"/>
    <col min="6923" max="6924" width="8.42578125" style="4" customWidth="1"/>
    <col min="6925" max="6925" width="10" style="4" customWidth="1"/>
    <col min="6926" max="6926" width="8.42578125" style="4" customWidth="1"/>
    <col min="6927" max="6927" width="10.7109375" style="4" customWidth="1"/>
    <col min="6928" max="6928" width="9.7109375" style="4" customWidth="1"/>
    <col min="6929" max="7170" width="9.140625" style="4"/>
    <col min="7171" max="7172" width="11" style="4" customWidth="1"/>
    <col min="7173" max="7173" width="17.85546875" style="4" customWidth="1"/>
    <col min="7174" max="7174" width="7.140625" style="4" customWidth="1"/>
    <col min="7175" max="7176" width="9.140625" style="4"/>
    <col min="7177" max="7178" width="6.7109375" style="4" customWidth="1"/>
    <col min="7179" max="7180" width="8.42578125" style="4" customWidth="1"/>
    <col min="7181" max="7181" width="10" style="4" customWidth="1"/>
    <col min="7182" max="7182" width="8.42578125" style="4" customWidth="1"/>
    <col min="7183" max="7183" width="10.7109375" style="4" customWidth="1"/>
    <col min="7184" max="7184" width="9.7109375" style="4" customWidth="1"/>
    <col min="7185" max="7426" width="9.140625" style="4"/>
    <col min="7427" max="7428" width="11" style="4" customWidth="1"/>
    <col min="7429" max="7429" width="17.85546875" style="4" customWidth="1"/>
    <col min="7430" max="7430" width="7.140625" style="4" customWidth="1"/>
    <col min="7431" max="7432" width="9.140625" style="4"/>
    <col min="7433" max="7434" width="6.7109375" style="4" customWidth="1"/>
    <col min="7435" max="7436" width="8.42578125" style="4" customWidth="1"/>
    <col min="7437" max="7437" width="10" style="4" customWidth="1"/>
    <col min="7438" max="7438" width="8.42578125" style="4" customWidth="1"/>
    <col min="7439" max="7439" width="10.7109375" style="4" customWidth="1"/>
    <col min="7440" max="7440" width="9.7109375" style="4" customWidth="1"/>
    <col min="7441" max="7682" width="9.140625" style="4"/>
    <col min="7683" max="7684" width="11" style="4" customWidth="1"/>
    <col min="7685" max="7685" width="17.85546875" style="4" customWidth="1"/>
    <col min="7686" max="7686" width="7.140625" style="4" customWidth="1"/>
    <col min="7687" max="7688" width="9.140625" style="4"/>
    <col min="7689" max="7690" width="6.7109375" style="4" customWidth="1"/>
    <col min="7691" max="7692" width="8.42578125" style="4" customWidth="1"/>
    <col min="7693" max="7693" width="10" style="4" customWidth="1"/>
    <col min="7694" max="7694" width="8.42578125" style="4" customWidth="1"/>
    <col min="7695" max="7695" width="10.7109375" style="4" customWidth="1"/>
    <col min="7696" max="7696" width="9.7109375" style="4" customWidth="1"/>
    <col min="7697" max="7938" width="9.140625" style="4"/>
    <col min="7939" max="7940" width="11" style="4" customWidth="1"/>
    <col min="7941" max="7941" width="17.85546875" style="4" customWidth="1"/>
    <col min="7942" max="7942" width="7.140625" style="4" customWidth="1"/>
    <col min="7943" max="7944" width="9.140625" style="4"/>
    <col min="7945" max="7946" width="6.7109375" style="4" customWidth="1"/>
    <col min="7947" max="7948" width="8.42578125" style="4" customWidth="1"/>
    <col min="7949" max="7949" width="10" style="4" customWidth="1"/>
    <col min="7950" max="7950" width="8.42578125" style="4" customWidth="1"/>
    <col min="7951" max="7951" width="10.7109375" style="4" customWidth="1"/>
    <col min="7952" max="7952" width="9.7109375" style="4" customWidth="1"/>
    <col min="7953" max="8194" width="9.140625" style="4"/>
    <col min="8195" max="8196" width="11" style="4" customWidth="1"/>
    <col min="8197" max="8197" width="17.85546875" style="4" customWidth="1"/>
    <col min="8198" max="8198" width="7.140625" style="4" customWidth="1"/>
    <col min="8199" max="8200" width="9.140625" style="4"/>
    <col min="8201" max="8202" width="6.7109375" style="4" customWidth="1"/>
    <col min="8203" max="8204" width="8.42578125" style="4" customWidth="1"/>
    <col min="8205" max="8205" width="10" style="4" customWidth="1"/>
    <col min="8206" max="8206" width="8.42578125" style="4" customWidth="1"/>
    <col min="8207" max="8207" width="10.7109375" style="4" customWidth="1"/>
    <col min="8208" max="8208" width="9.7109375" style="4" customWidth="1"/>
    <col min="8209" max="8450" width="9.140625" style="4"/>
    <col min="8451" max="8452" width="11" style="4" customWidth="1"/>
    <col min="8453" max="8453" width="17.85546875" style="4" customWidth="1"/>
    <col min="8454" max="8454" width="7.140625" style="4" customWidth="1"/>
    <col min="8455" max="8456" width="9.140625" style="4"/>
    <col min="8457" max="8458" width="6.7109375" style="4" customWidth="1"/>
    <col min="8459" max="8460" width="8.42578125" style="4" customWidth="1"/>
    <col min="8461" max="8461" width="10" style="4" customWidth="1"/>
    <col min="8462" max="8462" width="8.42578125" style="4" customWidth="1"/>
    <col min="8463" max="8463" width="10.7109375" style="4" customWidth="1"/>
    <col min="8464" max="8464" width="9.7109375" style="4" customWidth="1"/>
    <col min="8465" max="8706" width="9.140625" style="4"/>
    <col min="8707" max="8708" width="11" style="4" customWidth="1"/>
    <col min="8709" max="8709" width="17.85546875" style="4" customWidth="1"/>
    <col min="8710" max="8710" width="7.140625" style="4" customWidth="1"/>
    <col min="8711" max="8712" width="9.140625" style="4"/>
    <col min="8713" max="8714" width="6.7109375" style="4" customWidth="1"/>
    <col min="8715" max="8716" width="8.42578125" style="4" customWidth="1"/>
    <col min="8717" max="8717" width="10" style="4" customWidth="1"/>
    <col min="8718" max="8718" width="8.42578125" style="4" customWidth="1"/>
    <col min="8719" max="8719" width="10.7109375" style="4" customWidth="1"/>
    <col min="8720" max="8720" width="9.7109375" style="4" customWidth="1"/>
    <col min="8721" max="8962" width="9.140625" style="4"/>
    <col min="8963" max="8964" width="11" style="4" customWidth="1"/>
    <col min="8965" max="8965" width="17.85546875" style="4" customWidth="1"/>
    <col min="8966" max="8966" width="7.140625" style="4" customWidth="1"/>
    <col min="8967" max="8968" width="9.140625" style="4"/>
    <col min="8969" max="8970" width="6.7109375" style="4" customWidth="1"/>
    <col min="8971" max="8972" width="8.42578125" style="4" customWidth="1"/>
    <col min="8973" max="8973" width="10" style="4" customWidth="1"/>
    <col min="8974" max="8974" width="8.42578125" style="4" customWidth="1"/>
    <col min="8975" max="8975" width="10.7109375" style="4" customWidth="1"/>
    <col min="8976" max="8976" width="9.7109375" style="4" customWidth="1"/>
    <col min="8977" max="9218" width="9.140625" style="4"/>
    <col min="9219" max="9220" width="11" style="4" customWidth="1"/>
    <col min="9221" max="9221" width="17.85546875" style="4" customWidth="1"/>
    <col min="9222" max="9222" width="7.140625" style="4" customWidth="1"/>
    <col min="9223" max="9224" width="9.140625" style="4"/>
    <col min="9225" max="9226" width="6.7109375" style="4" customWidth="1"/>
    <col min="9227" max="9228" width="8.42578125" style="4" customWidth="1"/>
    <col min="9229" max="9229" width="10" style="4" customWidth="1"/>
    <col min="9230" max="9230" width="8.42578125" style="4" customWidth="1"/>
    <col min="9231" max="9231" width="10.7109375" style="4" customWidth="1"/>
    <col min="9232" max="9232" width="9.7109375" style="4" customWidth="1"/>
    <col min="9233" max="9474" width="9.140625" style="4"/>
    <col min="9475" max="9476" width="11" style="4" customWidth="1"/>
    <col min="9477" max="9477" width="17.85546875" style="4" customWidth="1"/>
    <col min="9478" max="9478" width="7.140625" style="4" customWidth="1"/>
    <col min="9479" max="9480" width="9.140625" style="4"/>
    <col min="9481" max="9482" width="6.7109375" style="4" customWidth="1"/>
    <col min="9483" max="9484" width="8.42578125" style="4" customWidth="1"/>
    <col min="9485" max="9485" width="10" style="4" customWidth="1"/>
    <col min="9486" max="9486" width="8.42578125" style="4" customWidth="1"/>
    <col min="9487" max="9487" width="10.7109375" style="4" customWidth="1"/>
    <col min="9488" max="9488" width="9.7109375" style="4" customWidth="1"/>
    <col min="9489" max="9730" width="9.140625" style="4"/>
    <col min="9731" max="9732" width="11" style="4" customWidth="1"/>
    <col min="9733" max="9733" width="17.85546875" style="4" customWidth="1"/>
    <col min="9734" max="9734" width="7.140625" style="4" customWidth="1"/>
    <col min="9735" max="9736" width="9.140625" style="4"/>
    <col min="9737" max="9738" width="6.7109375" style="4" customWidth="1"/>
    <col min="9739" max="9740" width="8.42578125" style="4" customWidth="1"/>
    <col min="9741" max="9741" width="10" style="4" customWidth="1"/>
    <col min="9742" max="9742" width="8.42578125" style="4" customWidth="1"/>
    <col min="9743" max="9743" width="10.7109375" style="4" customWidth="1"/>
    <col min="9744" max="9744" width="9.7109375" style="4" customWidth="1"/>
    <col min="9745" max="9986" width="9.140625" style="4"/>
    <col min="9987" max="9988" width="11" style="4" customWidth="1"/>
    <col min="9989" max="9989" width="17.85546875" style="4" customWidth="1"/>
    <col min="9990" max="9990" width="7.140625" style="4" customWidth="1"/>
    <col min="9991" max="9992" width="9.140625" style="4"/>
    <col min="9993" max="9994" width="6.7109375" style="4" customWidth="1"/>
    <col min="9995" max="9996" width="8.42578125" style="4" customWidth="1"/>
    <col min="9997" max="9997" width="10" style="4" customWidth="1"/>
    <col min="9998" max="9998" width="8.42578125" style="4" customWidth="1"/>
    <col min="9999" max="9999" width="10.7109375" style="4" customWidth="1"/>
    <col min="10000" max="10000" width="9.7109375" style="4" customWidth="1"/>
    <col min="10001" max="10242" width="9.140625" style="4"/>
    <col min="10243" max="10244" width="11" style="4" customWidth="1"/>
    <col min="10245" max="10245" width="17.85546875" style="4" customWidth="1"/>
    <col min="10246" max="10246" width="7.140625" style="4" customWidth="1"/>
    <col min="10247" max="10248" width="9.140625" style="4"/>
    <col min="10249" max="10250" width="6.7109375" style="4" customWidth="1"/>
    <col min="10251" max="10252" width="8.42578125" style="4" customWidth="1"/>
    <col min="10253" max="10253" width="10" style="4" customWidth="1"/>
    <col min="10254" max="10254" width="8.42578125" style="4" customWidth="1"/>
    <col min="10255" max="10255" width="10.7109375" style="4" customWidth="1"/>
    <col min="10256" max="10256" width="9.7109375" style="4" customWidth="1"/>
    <col min="10257" max="10498" width="9.140625" style="4"/>
    <col min="10499" max="10500" width="11" style="4" customWidth="1"/>
    <col min="10501" max="10501" width="17.85546875" style="4" customWidth="1"/>
    <col min="10502" max="10502" width="7.140625" style="4" customWidth="1"/>
    <col min="10503" max="10504" width="9.140625" style="4"/>
    <col min="10505" max="10506" width="6.7109375" style="4" customWidth="1"/>
    <col min="10507" max="10508" width="8.42578125" style="4" customWidth="1"/>
    <col min="10509" max="10509" width="10" style="4" customWidth="1"/>
    <col min="10510" max="10510" width="8.42578125" style="4" customWidth="1"/>
    <col min="10511" max="10511" width="10.7109375" style="4" customWidth="1"/>
    <col min="10512" max="10512" width="9.7109375" style="4" customWidth="1"/>
    <col min="10513" max="10754" width="9.140625" style="4"/>
    <col min="10755" max="10756" width="11" style="4" customWidth="1"/>
    <col min="10757" max="10757" width="17.85546875" style="4" customWidth="1"/>
    <col min="10758" max="10758" width="7.140625" style="4" customWidth="1"/>
    <col min="10759" max="10760" width="9.140625" style="4"/>
    <col min="10761" max="10762" width="6.7109375" style="4" customWidth="1"/>
    <col min="10763" max="10764" width="8.42578125" style="4" customWidth="1"/>
    <col min="10765" max="10765" width="10" style="4" customWidth="1"/>
    <col min="10766" max="10766" width="8.42578125" style="4" customWidth="1"/>
    <col min="10767" max="10767" width="10.7109375" style="4" customWidth="1"/>
    <col min="10768" max="10768" width="9.7109375" style="4" customWidth="1"/>
    <col min="10769" max="11010" width="9.140625" style="4"/>
    <col min="11011" max="11012" width="11" style="4" customWidth="1"/>
    <col min="11013" max="11013" width="17.85546875" style="4" customWidth="1"/>
    <col min="11014" max="11014" width="7.140625" style="4" customWidth="1"/>
    <col min="11015" max="11016" width="9.140625" style="4"/>
    <col min="11017" max="11018" width="6.7109375" style="4" customWidth="1"/>
    <col min="11019" max="11020" width="8.42578125" style="4" customWidth="1"/>
    <col min="11021" max="11021" width="10" style="4" customWidth="1"/>
    <col min="11022" max="11022" width="8.42578125" style="4" customWidth="1"/>
    <col min="11023" max="11023" width="10.7109375" style="4" customWidth="1"/>
    <col min="11024" max="11024" width="9.7109375" style="4" customWidth="1"/>
    <col min="11025" max="11266" width="9.140625" style="4"/>
    <col min="11267" max="11268" width="11" style="4" customWidth="1"/>
    <col min="11269" max="11269" width="17.85546875" style="4" customWidth="1"/>
    <col min="11270" max="11270" width="7.140625" style="4" customWidth="1"/>
    <col min="11271" max="11272" width="9.140625" style="4"/>
    <col min="11273" max="11274" width="6.7109375" style="4" customWidth="1"/>
    <col min="11275" max="11276" width="8.42578125" style="4" customWidth="1"/>
    <col min="11277" max="11277" width="10" style="4" customWidth="1"/>
    <col min="11278" max="11278" width="8.42578125" style="4" customWidth="1"/>
    <col min="11279" max="11279" width="10.7109375" style="4" customWidth="1"/>
    <col min="11280" max="11280" width="9.7109375" style="4" customWidth="1"/>
    <col min="11281" max="11522" width="9.140625" style="4"/>
    <col min="11523" max="11524" width="11" style="4" customWidth="1"/>
    <col min="11525" max="11525" width="17.85546875" style="4" customWidth="1"/>
    <col min="11526" max="11526" width="7.140625" style="4" customWidth="1"/>
    <col min="11527" max="11528" width="9.140625" style="4"/>
    <col min="11529" max="11530" width="6.7109375" style="4" customWidth="1"/>
    <col min="11531" max="11532" width="8.42578125" style="4" customWidth="1"/>
    <col min="11533" max="11533" width="10" style="4" customWidth="1"/>
    <col min="11534" max="11534" width="8.42578125" style="4" customWidth="1"/>
    <col min="11535" max="11535" width="10.7109375" style="4" customWidth="1"/>
    <col min="11536" max="11536" width="9.7109375" style="4" customWidth="1"/>
    <col min="11537" max="11778" width="9.140625" style="4"/>
    <col min="11779" max="11780" width="11" style="4" customWidth="1"/>
    <col min="11781" max="11781" width="17.85546875" style="4" customWidth="1"/>
    <col min="11782" max="11782" width="7.140625" style="4" customWidth="1"/>
    <col min="11783" max="11784" width="9.140625" style="4"/>
    <col min="11785" max="11786" width="6.7109375" style="4" customWidth="1"/>
    <col min="11787" max="11788" width="8.42578125" style="4" customWidth="1"/>
    <col min="11789" max="11789" width="10" style="4" customWidth="1"/>
    <col min="11790" max="11790" width="8.42578125" style="4" customWidth="1"/>
    <col min="11791" max="11791" width="10.7109375" style="4" customWidth="1"/>
    <col min="11792" max="11792" width="9.7109375" style="4" customWidth="1"/>
    <col min="11793" max="12034" width="9.140625" style="4"/>
    <col min="12035" max="12036" width="11" style="4" customWidth="1"/>
    <col min="12037" max="12037" width="17.85546875" style="4" customWidth="1"/>
    <col min="12038" max="12038" width="7.140625" style="4" customWidth="1"/>
    <col min="12039" max="12040" width="9.140625" style="4"/>
    <col min="12041" max="12042" width="6.7109375" style="4" customWidth="1"/>
    <col min="12043" max="12044" width="8.42578125" style="4" customWidth="1"/>
    <col min="12045" max="12045" width="10" style="4" customWidth="1"/>
    <col min="12046" max="12046" width="8.42578125" style="4" customWidth="1"/>
    <col min="12047" max="12047" width="10.7109375" style="4" customWidth="1"/>
    <col min="12048" max="12048" width="9.7109375" style="4" customWidth="1"/>
    <col min="12049" max="12290" width="9.140625" style="4"/>
    <col min="12291" max="12292" width="11" style="4" customWidth="1"/>
    <col min="12293" max="12293" width="17.85546875" style="4" customWidth="1"/>
    <col min="12294" max="12294" width="7.140625" style="4" customWidth="1"/>
    <col min="12295" max="12296" width="9.140625" style="4"/>
    <col min="12297" max="12298" width="6.7109375" style="4" customWidth="1"/>
    <col min="12299" max="12300" width="8.42578125" style="4" customWidth="1"/>
    <col min="12301" max="12301" width="10" style="4" customWidth="1"/>
    <col min="12302" max="12302" width="8.42578125" style="4" customWidth="1"/>
    <col min="12303" max="12303" width="10.7109375" style="4" customWidth="1"/>
    <col min="12304" max="12304" width="9.7109375" style="4" customWidth="1"/>
    <col min="12305" max="12546" width="9.140625" style="4"/>
    <col min="12547" max="12548" width="11" style="4" customWidth="1"/>
    <col min="12549" max="12549" width="17.85546875" style="4" customWidth="1"/>
    <col min="12550" max="12550" width="7.140625" style="4" customWidth="1"/>
    <col min="12551" max="12552" width="9.140625" style="4"/>
    <col min="12553" max="12554" width="6.7109375" style="4" customWidth="1"/>
    <col min="12555" max="12556" width="8.42578125" style="4" customWidth="1"/>
    <col min="12557" max="12557" width="10" style="4" customWidth="1"/>
    <col min="12558" max="12558" width="8.42578125" style="4" customWidth="1"/>
    <col min="12559" max="12559" width="10.7109375" style="4" customWidth="1"/>
    <col min="12560" max="12560" width="9.7109375" style="4" customWidth="1"/>
    <col min="12561" max="12802" width="9.140625" style="4"/>
    <col min="12803" max="12804" width="11" style="4" customWidth="1"/>
    <col min="12805" max="12805" width="17.85546875" style="4" customWidth="1"/>
    <col min="12806" max="12806" width="7.140625" style="4" customWidth="1"/>
    <col min="12807" max="12808" width="9.140625" style="4"/>
    <col min="12809" max="12810" width="6.7109375" style="4" customWidth="1"/>
    <col min="12811" max="12812" width="8.42578125" style="4" customWidth="1"/>
    <col min="12813" max="12813" width="10" style="4" customWidth="1"/>
    <col min="12814" max="12814" width="8.42578125" style="4" customWidth="1"/>
    <col min="12815" max="12815" width="10.7109375" style="4" customWidth="1"/>
    <col min="12816" max="12816" width="9.7109375" style="4" customWidth="1"/>
    <col min="12817" max="13058" width="9.140625" style="4"/>
    <col min="13059" max="13060" width="11" style="4" customWidth="1"/>
    <col min="13061" max="13061" width="17.85546875" style="4" customWidth="1"/>
    <col min="13062" max="13062" width="7.140625" style="4" customWidth="1"/>
    <col min="13063" max="13064" width="9.140625" style="4"/>
    <col min="13065" max="13066" width="6.7109375" style="4" customWidth="1"/>
    <col min="13067" max="13068" width="8.42578125" style="4" customWidth="1"/>
    <col min="13069" max="13069" width="10" style="4" customWidth="1"/>
    <col min="13070" max="13070" width="8.42578125" style="4" customWidth="1"/>
    <col min="13071" max="13071" width="10.7109375" style="4" customWidth="1"/>
    <col min="13072" max="13072" width="9.7109375" style="4" customWidth="1"/>
    <col min="13073" max="13314" width="9.140625" style="4"/>
    <col min="13315" max="13316" width="11" style="4" customWidth="1"/>
    <col min="13317" max="13317" width="17.85546875" style="4" customWidth="1"/>
    <col min="13318" max="13318" width="7.140625" style="4" customWidth="1"/>
    <col min="13319" max="13320" width="9.140625" style="4"/>
    <col min="13321" max="13322" width="6.7109375" style="4" customWidth="1"/>
    <col min="13323" max="13324" width="8.42578125" style="4" customWidth="1"/>
    <col min="13325" max="13325" width="10" style="4" customWidth="1"/>
    <col min="13326" max="13326" width="8.42578125" style="4" customWidth="1"/>
    <col min="13327" max="13327" width="10.7109375" style="4" customWidth="1"/>
    <col min="13328" max="13328" width="9.7109375" style="4" customWidth="1"/>
    <col min="13329" max="13570" width="9.140625" style="4"/>
    <col min="13571" max="13572" width="11" style="4" customWidth="1"/>
    <col min="13573" max="13573" width="17.85546875" style="4" customWidth="1"/>
    <col min="13574" max="13574" width="7.140625" style="4" customWidth="1"/>
    <col min="13575" max="13576" width="9.140625" style="4"/>
    <col min="13577" max="13578" width="6.7109375" style="4" customWidth="1"/>
    <col min="13579" max="13580" width="8.42578125" style="4" customWidth="1"/>
    <col min="13581" max="13581" width="10" style="4" customWidth="1"/>
    <col min="13582" max="13582" width="8.42578125" style="4" customWidth="1"/>
    <col min="13583" max="13583" width="10.7109375" style="4" customWidth="1"/>
    <col min="13584" max="13584" width="9.7109375" style="4" customWidth="1"/>
    <col min="13585" max="13826" width="9.140625" style="4"/>
    <col min="13827" max="13828" width="11" style="4" customWidth="1"/>
    <col min="13829" max="13829" width="17.85546875" style="4" customWidth="1"/>
    <col min="13830" max="13830" width="7.140625" style="4" customWidth="1"/>
    <col min="13831" max="13832" width="9.140625" style="4"/>
    <col min="13833" max="13834" width="6.7109375" style="4" customWidth="1"/>
    <col min="13835" max="13836" width="8.42578125" style="4" customWidth="1"/>
    <col min="13837" max="13837" width="10" style="4" customWidth="1"/>
    <col min="13838" max="13838" width="8.42578125" style="4" customWidth="1"/>
    <col min="13839" max="13839" width="10.7109375" style="4" customWidth="1"/>
    <col min="13840" max="13840" width="9.7109375" style="4" customWidth="1"/>
    <col min="13841" max="14082" width="9.140625" style="4"/>
    <col min="14083" max="14084" width="11" style="4" customWidth="1"/>
    <col min="14085" max="14085" width="17.85546875" style="4" customWidth="1"/>
    <col min="14086" max="14086" width="7.140625" style="4" customWidth="1"/>
    <col min="14087" max="14088" width="9.140625" style="4"/>
    <col min="14089" max="14090" width="6.7109375" style="4" customWidth="1"/>
    <col min="14091" max="14092" width="8.42578125" style="4" customWidth="1"/>
    <col min="14093" max="14093" width="10" style="4" customWidth="1"/>
    <col min="14094" max="14094" width="8.42578125" style="4" customWidth="1"/>
    <col min="14095" max="14095" width="10.7109375" style="4" customWidth="1"/>
    <col min="14096" max="14096" width="9.7109375" style="4" customWidth="1"/>
    <col min="14097" max="14338" width="9.140625" style="4"/>
    <col min="14339" max="14340" width="11" style="4" customWidth="1"/>
    <col min="14341" max="14341" width="17.85546875" style="4" customWidth="1"/>
    <col min="14342" max="14342" width="7.140625" style="4" customWidth="1"/>
    <col min="14343" max="14344" width="9.140625" style="4"/>
    <col min="14345" max="14346" width="6.7109375" style="4" customWidth="1"/>
    <col min="14347" max="14348" width="8.42578125" style="4" customWidth="1"/>
    <col min="14349" max="14349" width="10" style="4" customWidth="1"/>
    <col min="14350" max="14350" width="8.42578125" style="4" customWidth="1"/>
    <col min="14351" max="14351" width="10.7109375" style="4" customWidth="1"/>
    <col min="14352" max="14352" width="9.7109375" style="4" customWidth="1"/>
    <col min="14353" max="14594" width="9.140625" style="4"/>
    <col min="14595" max="14596" width="11" style="4" customWidth="1"/>
    <col min="14597" max="14597" width="17.85546875" style="4" customWidth="1"/>
    <col min="14598" max="14598" width="7.140625" style="4" customWidth="1"/>
    <col min="14599" max="14600" width="9.140625" style="4"/>
    <col min="14601" max="14602" width="6.7109375" style="4" customWidth="1"/>
    <col min="14603" max="14604" width="8.42578125" style="4" customWidth="1"/>
    <col min="14605" max="14605" width="10" style="4" customWidth="1"/>
    <col min="14606" max="14606" width="8.42578125" style="4" customWidth="1"/>
    <col min="14607" max="14607" width="10.7109375" style="4" customWidth="1"/>
    <col min="14608" max="14608" width="9.7109375" style="4" customWidth="1"/>
    <col min="14609" max="14850" width="9.140625" style="4"/>
    <col min="14851" max="14852" width="11" style="4" customWidth="1"/>
    <col min="14853" max="14853" width="17.85546875" style="4" customWidth="1"/>
    <col min="14854" max="14854" width="7.140625" style="4" customWidth="1"/>
    <col min="14855" max="14856" width="9.140625" style="4"/>
    <col min="14857" max="14858" width="6.7109375" style="4" customWidth="1"/>
    <col min="14859" max="14860" width="8.42578125" style="4" customWidth="1"/>
    <col min="14861" max="14861" width="10" style="4" customWidth="1"/>
    <col min="14862" max="14862" width="8.42578125" style="4" customWidth="1"/>
    <col min="14863" max="14863" width="10.7109375" style="4" customWidth="1"/>
    <col min="14864" max="14864" width="9.7109375" style="4" customWidth="1"/>
    <col min="14865" max="15106" width="9.140625" style="4"/>
    <col min="15107" max="15108" width="11" style="4" customWidth="1"/>
    <col min="15109" max="15109" width="17.85546875" style="4" customWidth="1"/>
    <col min="15110" max="15110" width="7.140625" style="4" customWidth="1"/>
    <col min="15111" max="15112" width="9.140625" style="4"/>
    <col min="15113" max="15114" width="6.7109375" style="4" customWidth="1"/>
    <col min="15115" max="15116" width="8.42578125" style="4" customWidth="1"/>
    <col min="15117" max="15117" width="10" style="4" customWidth="1"/>
    <col min="15118" max="15118" width="8.42578125" style="4" customWidth="1"/>
    <col min="15119" max="15119" width="10.7109375" style="4" customWidth="1"/>
    <col min="15120" max="15120" width="9.7109375" style="4" customWidth="1"/>
    <col min="15121" max="15362" width="9.140625" style="4"/>
    <col min="15363" max="15364" width="11" style="4" customWidth="1"/>
    <col min="15365" max="15365" width="17.85546875" style="4" customWidth="1"/>
    <col min="15366" max="15366" width="7.140625" style="4" customWidth="1"/>
    <col min="15367" max="15368" width="9.140625" style="4"/>
    <col min="15369" max="15370" width="6.7109375" style="4" customWidth="1"/>
    <col min="15371" max="15372" width="8.42578125" style="4" customWidth="1"/>
    <col min="15373" max="15373" width="10" style="4" customWidth="1"/>
    <col min="15374" max="15374" width="8.42578125" style="4" customWidth="1"/>
    <col min="15375" max="15375" width="10.7109375" style="4" customWidth="1"/>
    <col min="15376" max="15376" width="9.7109375" style="4" customWidth="1"/>
    <col min="15377" max="15618" width="9.140625" style="4"/>
    <col min="15619" max="15620" width="11" style="4" customWidth="1"/>
    <col min="15621" max="15621" width="17.85546875" style="4" customWidth="1"/>
    <col min="15622" max="15622" width="7.140625" style="4" customWidth="1"/>
    <col min="15623" max="15624" width="9.140625" style="4"/>
    <col min="15625" max="15626" width="6.7109375" style="4" customWidth="1"/>
    <col min="15627" max="15628" width="8.42578125" style="4" customWidth="1"/>
    <col min="15629" max="15629" width="10" style="4" customWidth="1"/>
    <col min="15630" max="15630" width="8.42578125" style="4" customWidth="1"/>
    <col min="15631" max="15631" width="10.7109375" style="4" customWidth="1"/>
    <col min="15632" max="15632" width="9.7109375" style="4" customWidth="1"/>
    <col min="15633" max="15874" width="9.140625" style="4"/>
    <col min="15875" max="15876" width="11" style="4" customWidth="1"/>
    <col min="15877" max="15877" width="17.85546875" style="4" customWidth="1"/>
    <col min="15878" max="15878" width="7.140625" style="4" customWidth="1"/>
    <col min="15879" max="15880" width="9.140625" style="4"/>
    <col min="15881" max="15882" width="6.7109375" style="4" customWidth="1"/>
    <col min="15883" max="15884" width="8.42578125" style="4" customWidth="1"/>
    <col min="15885" max="15885" width="10" style="4" customWidth="1"/>
    <col min="15886" max="15886" width="8.42578125" style="4" customWidth="1"/>
    <col min="15887" max="15887" width="10.7109375" style="4" customWidth="1"/>
    <col min="15888" max="15888" width="9.7109375" style="4" customWidth="1"/>
    <col min="15889" max="16130" width="9.140625" style="4"/>
    <col min="16131" max="16132" width="11" style="4" customWidth="1"/>
    <col min="16133" max="16133" width="17.85546875" style="4" customWidth="1"/>
    <col min="16134" max="16134" width="7.140625" style="4" customWidth="1"/>
    <col min="16135" max="16136" width="9.140625" style="4"/>
    <col min="16137" max="16138" width="6.7109375" style="4" customWidth="1"/>
    <col min="16139" max="16140" width="8.42578125" style="4" customWidth="1"/>
    <col min="16141" max="16141" width="10" style="4" customWidth="1"/>
    <col min="16142" max="16142" width="8.42578125" style="4" customWidth="1"/>
    <col min="16143" max="16143" width="10.7109375" style="4" customWidth="1"/>
    <col min="16144" max="16144" width="9.7109375" style="4" customWidth="1"/>
    <col min="16145" max="16384" width="9.140625" style="4"/>
  </cols>
  <sheetData>
    <row r="1" spans="1:19" s="71" customFormat="1" ht="15" customHeight="1" x14ac:dyDescent="0.2">
      <c r="A1" s="597"/>
      <c r="B1" s="622" t="s">
        <v>408</v>
      </c>
      <c r="C1" s="593" t="str">
        <f>Ger_Executivo!I4</f>
        <v>Brisa da armação</v>
      </c>
      <c r="D1" s="589"/>
      <c r="E1" s="589"/>
      <c r="F1" s="589"/>
      <c r="G1" s="589"/>
      <c r="H1" s="589"/>
      <c r="I1" s="589"/>
      <c r="J1" s="589"/>
      <c r="K1" s="589"/>
      <c r="L1" s="589"/>
      <c r="M1" s="589"/>
      <c r="N1" s="1719"/>
      <c r="O1" s="1041"/>
      <c r="P1" s="926"/>
      <c r="Q1" s="93"/>
      <c r="R1" s="93"/>
      <c r="S1" s="93"/>
    </row>
    <row r="2" spans="1:19" s="346" customFormat="1" ht="15" customHeight="1" x14ac:dyDescent="0.2">
      <c r="A2" s="671"/>
      <c r="B2" s="622" t="s">
        <v>373</v>
      </c>
      <c r="C2" s="593" t="str">
        <f>Ger_Executivo!I5</f>
        <v>HACASA</v>
      </c>
      <c r="D2" s="593"/>
      <c r="E2" s="593"/>
      <c r="F2" s="593"/>
      <c r="G2" s="593"/>
      <c r="H2" s="593"/>
      <c r="I2" s="593"/>
      <c r="J2" s="593"/>
      <c r="K2" s="593"/>
      <c r="L2" s="593"/>
      <c r="M2" s="593"/>
      <c r="N2" s="71"/>
      <c r="O2" s="1042"/>
      <c r="P2" s="1043"/>
    </row>
    <row r="3" spans="1:19" s="346" customFormat="1" ht="15" customHeight="1" x14ac:dyDescent="0.2">
      <c r="A3" s="599"/>
      <c r="B3" s="622" t="s">
        <v>374</v>
      </c>
      <c r="C3" s="1701" t="str">
        <f>'Ger_Tec e Adm'!O5</f>
        <v>R00 - Letícia</v>
      </c>
      <c r="D3" s="593"/>
      <c r="E3" s="593"/>
      <c r="F3" s="593"/>
      <c r="G3" s="593"/>
      <c r="H3" s="593"/>
      <c r="I3" s="593"/>
      <c r="J3" s="593"/>
      <c r="K3" s="595"/>
      <c r="L3" s="593"/>
      <c r="M3" s="595"/>
      <c r="N3" s="1720"/>
      <c r="O3" s="1044"/>
      <c r="P3" s="1045"/>
    </row>
    <row r="4" spans="1:19" s="90" customFormat="1" ht="20.45" customHeight="1" x14ac:dyDescent="0.2">
      <c r="A4" s="1732" t="s">
        <v>378</v>
      </c>
      <c r="B4" s="1732"/>
      <c r="C4" s="1732"/>
      <c r="D4" s="1732"/>
      <c r="E4" s="1732"/>
      <c r="F4" s="1732"/>
      <c r="G4" s="1732"/>
      <c r="H4" s="1732"/>
      <c r="I4" s="1732"/>
      <c r="J4" s="1732"/>
      <c r="K4" s="1732"/>
      <c r="L4" s="1815"/>
      <c r="M4" s="1815"/>
      <c r="N4" s="1815"/>
      <c r="O4" s="1815"/>
      <c r="P4" s="1815"/>
    </row>
    <row r="5" spans="1:19" ht="12" customHeight="1" x14ac:dyDescent="0.2">
      <c r="A5" s="1840" t="s">
        <v>6</v>
      </c>
      <c r="B5" s="1843" t="s">
        <v>10</v>
      </c>
      <c r="C5" s="1843" t="s">
        <v>21</v>
      </c>
      <c r="D5" s="1844" t="s">
        <v>43</v>
      </c>
      <c r="E5" s="1845"/>
      <c r="F5" s="1845"/>
      <c r="G5" s="1846"/>
      <c r="H5" s="1847" t="s">
        <v>9</v>
      </c>
      <c r="I5" s="1843" t="s">
        <v>44</v>
      </c>
      <c r="J5" s="1843" t="s">
        <v>332</v>
      </c>
      <c r="K5" s="1839" t="s">
        <v>152</v>
      </c>
      <c r="L5" s="1840"/>
      <c r="M5" s="1850" t="s">
        <v>1409</v>
      </c>
      <c r="N5" s="1851"/>
      <c r="O5" s="1851"/>
      <c r="P5" s="556" t="s">
        <v>333</v>
      </c>
    </row>
    <row r="6" spans="1:19" ht="11.25" customHeight="1" x14ac:dyDescent="0.2">
      <c r="A6" s="1840"/>
      <c r="B6" s="1843"/>
      <c r="C6" s="1843"/>
      <c r="D6" s="559" t="s">
        <v>334</v>
      </c>
      <c r="E6" s="559" t="s">
        <v>335</v>
      </c>
      <c r="F6" s="559" t="s">
        <v>336</v>
      </c>
      <c r="G6" s="559" t="s">
        <v>7</v>
      </c>
      <c r="H6" s="1848"/>
      <c r="I6" s="1849"/>
      <c r="J6" s="1849"/>
      <c r="K6" s="1841"/>
      <c r="L6" s="1842"/>
      <c r="M6" s="1036">
        <v>1.5</v>
      </c>
      <c r="N6" s="1722"/>
      <c r="O6" s="1037">
        <v>11</v>
      </c>
      <c r="P6" s="560" t="s">
        <v>337</v>
      </c>
    </row>
    <row r="7" spans="1:19" ht="12" customHeight="1" x14ac:dyDescent="0.2">
      <c r="A7" s="1840"/>
      <c r="B7" s="1843"/>
      <c r="C7" s="1843"/>
      <c r="D7" s="557" t="s">
        <v>3</v>
      </c>
      <c r="E7" s="557" t="s">
        <v>3</v>
      </c>
      <c r="F7" s="557" t="s">
        <v>3</v>
      </c>
      <c r="G7" s="557" t="s">
        <v>3</v>
      </c>
      <c r="H7" s="558" t="s">
        <v>3</v>
      </c>
      <c r="I7" s="558" t="s">
        <v>4</v>
      </c>
      <c r="J7" s="558" t="s">
        <v>4</v>
      </c>
      <c r="K7" s="561" t="s">
        <v>4</v>
      </c>
      <c r="L7" s="559" t="s">
        <v>10</v>
      </c>
      <c r="M7" s="567">
        <v>6.3</v>
      </c>
      <c r="N7" s="567">
        <v>12.5</v>
      </c>
      <c r="O7" s="567">
        <v>16</v>
      </c>
      <c r="P7" s="1040">
        <f>SUM(M9:O12)</f>
        <v>51.836278784231595</v>
      </c>
    </row>
    <row r="8" spans="1:19" s="252" customFormat="1" ht="17.45" customHeight="1" x14ac:dyDescent="0.2">
      <c r="A8" s="573" t="s">
        <v>7027</v>
      </c>
      <c r="B8" s="573"/>
      <c r="C8" s="573"/>
      <c r="D8" s="573"/>
      <c r="E8" s="573"/>
      <c r="F8" s="574"/>
      <c r="G8" s="574"/>
      <c r="H8" s="574"/>
      <c r="I8" s="574"/>
      <c r="J8" s="574"/>
      <c r="K8" s="574"/>
      <c r="L8" s="574"/>
      <c r="M8" s="574"/>
      <c r="N8" s="574"/>
      <c r="O8" s="574"/>
      <c r="P8" s="574"/>
      <c r="Q8" s="294"/>
    </row>
    <row r="9" spans="1:19" s="252" customFormat="1" ht="12" x14ac:dyDescent="0.2">
      <c r="A9" s="304" t="s">
        <v>381</v>
      </c>
      <c r="B9" s="1702" t="s">
        <v>342</v>
      </c>
      <c r="C9" s="295">
        <v>1</v>
      </c>
      <c r="D9" s="296"/>
      <c r="E9" s="1030">
        <v>8</v>
      </c>
      <c r="F9" s="297">
        <f t="shared" ref="F9:F40" si="0">IF(B9="","",VLOOKUP(B9,$F$72:$G$80,2,0))</f>
        <v>0.4</v>
      </c>
      <c r="G9" s="297">
        <f>IF(C9="","",ROUNDUP((E9-D9),1))</f>
        <v>8</v>
      </c>
      <c r="H9" s="297">
        <f>IF(C9="","",C9*G9)</f>
        <v>8</v>
      </c>
      <c r="I9" s="297">
        <f>IF(C9="","",PI()*((F9/2)^2)*H9)</f>
        <v>1.0053096491487339</v>
      </c>
      <c r="J9" s="297">
        <f>IF(C9="","",I9*1.3)</f>
        <v>1.3069025438933541</v>
      </c>
      <c r="K9" s="298">
        <f>IF(C9="","",I9)</f>
        <v>1.0053096491487339</v>
      </c>
      <c r="L9" s="397" t="s">
        <v>184</v>
      </c>
      <c r="M9" s="1038">
        <f>$M$6*K9</f>
        <v>1.5079644737231008</v>
      </c>
      <c r="N9" s="1038">
        <f>$N$6*K9</f>
        <v>0</v>
      </c>
      <c r="O9" s="1038">
        <f>$O$6*K9</f>
        <v>11.058406140636073</v>
      </c>
      <c r="P9" s="297">
        <f>(O9+M9)/K9</f>
        <v>12.5</v>
      </c>
      <c r="Q9" s="1826" t="s">
        <v>7029</v>
      </c>
    </row>
    <row r="10" spans="1:19" s="252" customFormat="1" ht="12" x14ac:dyDescent="0.2">
      <c r="A10" s="304" t="s">
        <v>381</v>
      </c>
      <c r="B10" s="1702" t="s">
        <v>342</v>
      </c>
      <c r="C10" s="295">
        <v>1</v>
      </c>
      <c r="D10" s="296"/>
      <c r="E10" s="1030">
        <v>12</v>
      </c>
      <c r="F10" s="297">
        <f t="shared" si="0"/>
        <v>0.4</v>
      </c>
      <c r="G10" s="297">
        <f>IF(C10="","",ROUNDUP((E10-D10),1))</f>
        <v>12</v>
      </c>
      <c r="H10" s="297">
        <f>IF(C10="","",C10*G10)</f>
        <v>12</v>
      </c>
      <c r="I10" s="297">
        <f>IF(C10="","",PI()*((F10/2)^2)*H10)</f>
        <v>1.5079644737231008</v>
      </c>
      <c r="J10" s="297">
        <f>IF(C10="","",I10*1.3)</f>
        <v>1.9603538158400311</v>
      </c>
      <c r="K10" s="298">
        <f>IF(C10="","",I10)</f>
        <v>1.5079644737231008</v>
      </c>
      <c r="L10" s="397" t="s">
        <v>184</v>
      </c>
      <c r="M10" s="1038">
        <f>$M$6*K10</f>
        <v>2.2619467105846511</v>
      </c>
      <c r="N10" s="1038">
        <f t="shared" ref="N10:N70" si="1">$N$6*K10</f>
        <v>0</v>
      </c>
      <c r="O10" s="1038">
        <f>$O$6*K10</f>
        <v>16.58760921095411</v>
      </c>
      <c r="P10" s="297">
        <f>(O10+M10)/K10</f>
        <v>12.500000000000002</v>
      </c>
      <c r="Q10" s="1826"/>
    </row>
    <row r="11" spans="1:19" s="252" customFormat="1" ht="12" x14ac:dyDescent="0.2">
      <c r="A11" s="304" t="s">
        <v>381</v>
      </c>
      <c r="B11" s="1702" t="s">
        <v>342</v>
      </c>
      <c r="C11" s="295">
        <v>1</v>
      </c>
      <c r="D11" s="296"/>
      <c r="E11" s="1030">
        <v>7</v>
      </c>
      <c r="F11" s="297">
        <f t="shared" si="0"/>
        <v>0.4</v>
      </c>
      <c r="G11" s="297">
        <f>IF(C11="","",ROUNDUP((E11-D11),1))</f>
        <v>7</v>
      </c>
      <c r="H11" s="297">
        <f>IF(C11="","",C11*G11)</f>
        <v>7</v>
      </c>
      <c r="I11" s="297">
        <f>IF(C11="","",PI()*((F11/2)^2)*H11)</f>
        <v>0.87964594300514221</v>
      </c>
      <c r="J11" s="297">
        <f>IF(C11="","",I11*1.3)</f>
        <v>1.1435397259066848</v>
      </c>
      <c r="K11" s="298">
        <f>IF(C11="","",I11)</f>
        <v>0.87964594300514221</v>
      </c>
      <c r="L11" s="397" t="s">
        <v>184</v>
      </c>
      <c r="M11" s="1038">
        <f>$M$6*K11</f>
        <v>1.3194689145077132</v>
      </c>
      <c r="N11" s="1038">
        <f t="shared" si="1"/>
        <v>0</v>
      </c>
      <c r="O11" s="1038">
        <f>$O$6*K11</f>
        <v>9.6761053730565649</v>
      </c>
      <c r="P11" s="297">
        <f>(O11+M11)/K11</f>
        <v>12.5</v>
      </c>
      <c r="Q11" s="1826"/>
    </row>
    <row r="12" spans="1:19" s="252" customFormat="1" ht="12" x14ac:dyDescent="0.2">
      <c r="A12" s="304" t="s">
        <v>381</v>
      </c>
      <c r="B12" s="1702" t="s">
        <v>342</v>
      </c>
      <c r="C12" s="295">
        <v>1</v>
      </c>
      <c r="D12" s="296"/>
      <c r="E12" s="1030">
        <v>6</v>
      </c>
      <c r="F12" s="297">
        <f t="shared" si="0"/>
        <v>0.4</v>
      </c>
      <c r="G12" s="297">
        <f>IF(C12="","",ROUNDUP((E12-D12),1))</f>
        <v>6</v>
      </c>
      <c r="H12" s="297">
        <f>IF(C12="","",C12*G12)</f>
        <v>6</v>
      </c>
      <c r="I12" s="297">
        <f>IF(C12="","",PI()*((F12/2)^2)*H12)</f>
        <v>0.75398223686155041</v>
      </c>
      <c r="J12" s="297">
        <f>IF(C12="","",I12*1.3)</f>
        <v>0.98017690792001555</v>
      </c>
      <c r="K12" s="298">
        <f>IF(C12="","",I12)</f>
        <v>0.75398223686155041</v>
      </c>
      <c r="L12" s="397" t="s">
        <v>184</v>
      </c>
      <c r="M12" s="1038">
        <f>$M$6*K12</f>
        <v>1.1309733552923256</v>
      </c>
      <c r="N12" s="1038">
        <f t="shared" si="1"/>
        <v>0</v>
      </c>
      <c r="O12" s="1038">
        <f>$O$6*K12</f>
        <v>8.2938046054770549</v>
      </c>
      <c r="P12" s="297">
        <f>(O12+M12)/K12</f>
        <v>12.500000000000002</v>
      </c>
      <c r="Q12" s="1826"/>
    </row>
    <row r="13" spans="1:19" s="252" customFormat="1" ht="12" x14ac:dyDescent="0.2">
      <c r="A13" s="304" t="s">
        <v>381</v>
      </c>
      <c r="B13" s="1702" t="s">
        <v>342</v>
      </c>
      <c r="C13" s="295">
        <v>1</v>
      </c>
      <c r="D13" s="296"/>
      <c r="E13" s="1030">
        <v>11</v>
      </c>
      <c r="F13" s="297">
        <f t="shared" si="0"/>
        <v>0.4</v>
      </c>
      <c r="G13" s="297">
        <f>IF(C13="","",ROUNDUP((E13-D13),1))</f>
        <v>11</v>
      </c>
      <c r="H13" s="297">
        <f>IF(C13="","",C13*G13)</f>
        <v>11</v>
      </c>
      <c r="I13" s="297">
        <f>IF(C13="","",PI()*((F13/2)^2)*H13)</f>
        <v>1.3823007675795091</v>
      </c>
      <c r="J13" s="297">
        <f>IF(C13="","",I13*1.3)</f>
        <v>1.796990997853362</v>
      </c>
      <c r="K13" s="298">
        <f>IF(C13="","",I13)</f>
        <v>1.3823007675795091</v>
      </c>
      <c r="L13" s="397" t="s">
        <v>184</v>
      </c>
      <c r="M13" s="1038">
        <f>$M$6*K13</f>
        <v>2.0734511513692637</v>
      </c>
      <c r="N13" s="1038">
        <f t="shared" si="1"/>
        <v>0</v>
      </c>
      <c r="O13" s="1038">
        <f>$O$6*K13</f>
        <v>15.205308443374602</v>
      </c>
      <c r="P13" s="297">
        <f>(O13+M13)/K13</f>
        <v>12.5</v>
      </c>
    </row>
    <row r="14" spans="1:19" s="252" customFormat="1" ht="12" x14ac:dyDescent="0.2">
      <c r="A14" s="304" t="s">
        <v>381</v>
      </c>
      <c r="B14" s="1702" t="s">
        <v>342</v>
      </c>
      <c r="C14" s="295">
        <v>1</v>
      </c>
      <c r="D14" s="296"/>
      <c r="E14" s="1030">
        <v>4</v>
      </c>
      <c r="F14" s="297">
        <f t="shared" si="0"/>
        <v>0.4</v>
      </c>
      <c r="G14" s="297">
        <f t="shared" ref="G14:G16" si="2">IF(C14="","",ROUNDUP((E14-D14),1))</f>
        <v>4</v>
      </c>
      <c r="H14" s="297">
        <f t="shared" ref="H14:H16" si="3">IF(C14="","",C14*G14)</f>
        <v>4</v>
      </c>
      <c r="I14" s="297">
        <f t="shared" ref="I14:I16" si="4">IF(C14="","",PI()*((F14/2)^2)*H14)</f>
        <v>0.50265482457436694</v>
      </c>
      <c r="J14" s="297">
        <f t="shared" ref="J14:J16" si="5">IF(C14="","",I14*1.3)</f>
        <v>0.65345127194667707</v>
      </c>
      <c r="K14" s="298">
        <f t="shared" ref="K14:K16" si="6">IF(C14="","",I14)</f>
        <v>0.50265482457436694</v>
      </c>
      <c r="L14" s="397" t="s">
        <v>184</v>
      </c>
      <c r="M14" s="1038">
        <f t="shared" ref="M14:M16" si="7">$M$6*K14</f>
        <v>0.75398223686155041</v>
      </c>
      <c r="N14" s="1038">
        <f t="shared" si="1"/>
        <v>0</v>
      </c>
      <c r="O14" s="1038">
        <f t="shared" ref="O14:O16" si="8">$O$6*K14</f>
        <v>5.5292030703180366</v>
      </c>
      <c r="P14" s="297">
        <f t="shared" ref="P14:P16" si="9">(O14+M14)/K14</f>
        <v>12.5</v>
      </c>
    </row>
    <row r="15" spans="1:19" s="252" customFormat="1" ht="12" x14ac:dyDescent="0.2">
      <c r="A15" s="304" t="s">
        <v>381</v>
      </c>
      <c r="B15" s="1702" t="s">
        <v>342</v>
      </c>
      <c r="C15" s="295">
        <v>1</v>
      </c>
      <c r="D15" s="296"/>
      <c r="E15" s="1030">
        <v>4</v>
      </c>
      <c r="F15" s="297">
        <f t="shared" si="0"/>
        <v>0.4</v>
      </c>
      <c r="G15" s="297">
        <f t="shared" si="2"/>
        <v>4</v>
      </c>
      <c r="H15" s="297">
        <f t="shared" si="3"/>
        <v>4</v>
      </c>
      <c r="I15" s="297">
        <f t="shared" si="4"/>
        <v>0.50265482457436694</v>
      </c>
      <c r="J15" s="297">
        <f t="shared" si="5"/>
        <v>0.65345127194667707</v>
      </c>
      <c r="K15" s="298">
        <f t="shared" si="6"/>
        <v>0.50265482457436694</v>
      </c>
      <c r="L15" s="397" t="s">
        <v>184</v>
      </c>
      <c r="M15" s="1038">
        <f t="shared" si="7"/>
        <v>0.75398223686155041</v>
      </c>
      <c r="N15" s="1038">
        <f t="shared" si="1"/>
        <v>0</v>
      </c>
      <c r="O15" s="1038">
        <f t="shared" si="8"/>
        <v>5.5292030703180366</v>
      </c>
      <c r="P15" s="297">
        <f t="shared" si="9"/>
        <v>12.5</v>
      </c>
    </row>
    <row r="16" spans="1:19" s="252" customFormat="1" ht="12" x14ac:dyDescent="0.2">
      <c r="A16" s="304" t="s">
        <v>381</v>
      </c>
      <c r="B16" s="1702" t="s">
        <v>342</v>
      </c>
      <c r="C16" s="295">
        <v>1</v>
      </c>
      <c r="D16" s="296"/>
      <c r="E16" s="1030">
        <v>4</v>
      </c>
      <c r="F16" s="297">
        <f t="shared" si="0"/>
        <v>0.4</v>
      </c>
      <c r="G16" s="297">
        <f t="shared" si="2"/>
        <v>4</v>
      </c>
      <c r="H16" s="297">
        <f t="shared" si="3"/>
        <v>4</v>
      </c>
      <c r="I16" s="297">
        <f t="shared" si="4"/>
        <v>0.50265482457436694</v>
      </c>
      <c r="J16" s="297">
        <f t="shared" si="5"/>
        <v>0.65345127194667707</v>
      </c>
      <c r="K16" s="298">
        <f t="shared" si="6"/>
        <v>0.50265482457436694</v>
      </c>
      <c r="L16" s="397" t="s">
        <v>184</v>
      </c>
      <c r="M16" s="1038">
        <f t="shared" si="7"/>
        <v>0.75398223686155041</v>
      </c>
      <c r="N16" s="1038">
        <f t="shared" si="1"/>
        <v>0</v>
      </c>
      <c r="O16" s="1038">
        <f t="shared" si="8"/>
        <v>5.5292030703180366</v>
      </c>
      <c r="P16" s="297">
        <f t="shared" si="9"/>
        <v>12.5</v>
      </c>
    </row>
    <row r="17" spans="1:16" s="252" customFormat="1" ht="12" x14ac:dyDescent="0.2">
      <c r="A17" s="304" t="s">
        <v>381</v>
      </c>
      <c r="B17" s="1702" t="s">
        <v>342</v>
      </c>
      <c r="C17" s="295">
        <v>1</v>
      </c>
      <c r="D17" s="296"/>
      <c r="E17" s="1030">
        <v>4</v>
      </c>
      <c r="F17" s="297">
        <f t="shared" si="0"/>
        <v>0.4</v>
      </c>
      <c r="G17" s="297">
        <f t="shared" ref="G17:G18" si="10">IF(C17="","",ROUNDUP((E17-D17),1))</f>
        <v>4</v>
      </c>
      <c r="H17" s="297">
        <f t="shared" ref="H17:H18" si="11">IF(C17="","",C17*G17)</f>
        <v>4</v>
      </c>
      <c r="I17" s="297">
        <f t="shared" ref="I17:I18" si="12">IF(C17="","",PI()*((F17/2)^2)*H17)</f>
        <v>0.50265482457436694</v>
      </c>
      <c r="J17" s="297">
        <f t="shared" ref="J17:J18" si="13">IF(C17="","",I17*1.3)</f>
        <v>0.65345127194667707</v>
      </c>
      <c r="K17" s="298">
        <f t="shared" ref="K17:K18" si="14">IF(C17="","",I17)</f>
        <v>0.50265482457436694</v>
      </c>
      <c r="L17" s="397" t="s">
        <v>184</v>
      </c>
      <c r="M17" s="1038">
        <f t="shared" ref="M17:M18" si="15">$M$6*K17</f>
        <v>0.75398223686155041</v>
      </c>
      <c r="N17" s="1038">
        <f t="shared" si="1"/>
        <v>0</v>
      </c>
      <c r="O17" s="1038">
        <f t="shared" ref="O17:O18" si="16">$O$6*K17</f>
        <v>5.5292030703180366</v>
      </c>
      <c r="P17" s="297">
        <f t="shared" ref="P17:P18" si="17">(O17+M17)/K17</f>
        <v>12.5</v>
      </c>
    </row>
    <row r="18" spans="1:16" s="252" customFormat="1" ht="12" x14ac:dyDescent="0.2">
      <c r="A18" s="304" t="s">
        <v>381</v>
      </c>
      <c r="B18" s="1702" t="s">
        <v>342</v>
      </c>
      <c r="C18" s="295">
        <v>1</v>
      </c>
      <c r="D18" s="296"/>
      <c r="E18" s="1030">
        <v>4</v>
      </c>
      <c r="F18" s="297">
        <f t="shared" si="0"/>
        <v>0.4</v>
      </c>
      <c r="G18" s="297">
        <f t="shared" si="10"/>
        <v>4</v>
      </c>
      <c r="H18" s="297">
        <f t="shared" si="11"/>
        <v>4</v>
      </c>
      <c r="I18" s="297">
        <f t="shared" si="12"/>
        <v>0.50265482457436694</v>
      </c>
      <c r="J18" s="297">
        <f t="shared" si="13"/>
        <v>0.65345127194667707</v>
      </c>
      <c r="K18" s="298">
        <f t="shared" si="14"/>
        <v>0.50265482457436694</v>
      </c>
      <c r="L18" s="397" t="s">
        <v>184</v>
      </c>
      <c r="M18" s="1038">
        <f t="shared" si="15"/>
        <v>0.75398223686155041</v>
      </c>
      <c r="N18" s="1038">
        <f t="shared" si="1"/>
        <v>0</v>
      </c>
      <c r="O18" s="1038">
        <f t="shared" si="16"/>
        <v>5.5292030703180366</v>
      </c>
      <c r="P18" s="297">
        <f t="shared" si="17"/>
        <v>12.5</v>
      </c>
    </row>
    <row r="19" spans="1:16" s="252" customFormat="1" ht="12" x14ac:dyDescent="0.2">
      <c r="A19" s="304" t="s">
        <v>381</v>
      </c>
      <c r="B19" s="1702" t="s">
        <v>342</v>
      </c>
      <c r="C19" s="295">
        <v>1</v>
      </c>
      <c r="D19" s="296"/>
      <c r="E19" s="1030">
        <v>4</v>
      </c>
      <c r="F19" s="297">
        <f t="shared" si="0"/>
        <v>0.4</v>
      </c>
      <c r="G19" s="297">
        <f t="shared" ref="G19:G21" si="18">IF(C19="","",ROUNDUP((E19-D19),1))</f>
        <v>4</v>
      </c>
      <c r="H19" s="297">
        <f t="shared" ref="H19:H21" si="19">IF(C19="","",C19*G19)</f>
        <v>4</v>
      </c>
      <c r="I19" s="297">
        <f t="shared" ref="I19:I21" si="20">IF(C19="","",PI()*((F19/2)^2)*H19)</f>
        <v>0.50265482457436694</v>
      </c>
      <c r="J19" s="297">
        <f t="shared" ref="J19:J21" si="21">IF(C19="","",I19*1.3)</f>
        <v>0.65345127194667707</v>
      </c>
      <c r="K19" s="298">
        <f t="shared" ref="K19:K21" si="22">IF(C19="","",I19)</f>
        <v>0.50265482457436694</v>
      </c>
      <c r="L19" s="397" t="s">
        <v>184</v>
      </c>
      <c r="M19" s="1038">
        <f t="shared" ref="M19:M21" si="23">$M$6*K19</f>
        <v>0.75398223686155041</v>
      </c>
      <c r="N19" s="1038">
        <f t="shared" si="1"/>
        <v>0</v>
      </c>
      <c r="O19" s="1038">
        <f t="shared" ref="O19:O21" si="24">$O$6*K19</f>
        <v>5.5292030703180366</v>
      </c>
      <c r="P19" s="297">
        <f t="shared" ref="P19:P21" si="25">(O19+M19)/K19</f>
        <v>12.5</v>
      </c>
    </row>
    <row r="20" spans="1:16" s="252" customFormat="1" ht="12" x14ac:dyDescent="0.2">
      <c r="A20" s="304" t="s">
        <v>381</v>
      </c>
      <c r="B20" s="1702" t="s">
        <v>342</v>
      </c>
      <c r="C20" s="295">
        <v>1</v>
      </c>
      <c r="D20" s="296"/>
      <c r="E20" s="1030">
        <v>4</v>
      </c>
      <c r="F20" s="297">
        <f t="shared" si="0"/>
        <v>0.4</v>
      </c>
      <c r="G20" s="297">
        <f t="shared" si="18"/>
        <v>4</v>
      </c>
      <c r="H20" s="297">
        <f t="shared" si="19"/>
        <v>4</v>
      </c>
      <c r="I20" s="297">
        <f t="shared" si="20"/>
        <v>0.50265482457436694</v>
      </c>
      <c r="J20" s="297">
        <f t="shared" si="21"/>
        <v>0.65345127194667707</v>
      </c>
      <c r="K20" s="298">
        <f t="shared" si="22"/>
        <v>0.50265482457436694</v>
      </c>
      <c r="L20" s="397" t="s">
        <v>184</v>
      </c>
      <c r="M20" s="1038">
        <f t="shared" si="23"/>
        <v>0.75398223686155041</v>
      </c>
      <c r="N20" s="1038">
        <f t="shared" si="1"/>
        <v>0</v>
      </c>
      <c r="O20" s="1038">
        <f t="shared" si="24"/>
        <v>5.5292030703180366</v>
      </c>
      <c r="P20" s="297">
        <f t="shared" si="25"/>
        <v>12.5</v>
      </c>
    </row>
    <row r="21" spans="1:16" s="252" customFormat="1" ht="12" x14ac:dyDescent="0.2">
      <c r="A21" s="304" t="s">
        <v>381</v>
      </c>
      <c r="B21" s="1702" t="s">
        <v>342</v>
      </c>
      <c r="C21" s="295">
        <v>1</v>
      </c>
      <c r="D21" s="296"/>
      <c r="E21" s="1030">
        <v>4</v>
      </c>
      <c r="F21" s="297">
        <f t="shared" si="0"/>
        <v>0.4</v>
      </c>
      <c r="G21" s="297">
        <f t="shared" si="18"/>
        <v>4</v>
      </c>
      <c r="H21" s="297">
        <f t="shared" si="19"/>
        <v>4</v>
      </c>
      <c r="I21" s="297">
        <f t="shared" si="20"/>
        <v>0.50265482457436694</v>
      </c>
      <c r="J21" s="297">
        <f t="shared" si="21"/>
        <v>0.65345127194667707</v>
      </c>
      <c r="K21" s="298">
        <f t="shared" si="22"/>
        <v>0.50265482457436694</v>
      </c>
      <c r="L21" s="397" t="s">
        <v>184</v>
      </c>
      <c r="M21" s="1038">
        <f t="shared" si="23"/>
        <v>0.75398223686155041</v>
      </c>
      <c r="N21" s="1038">
        <f t="shared" si="1"/>
        <v>0</v>
      </c>
      <c r="O21" s="1038">
        <f t="shared" si="24"/>
        <v>5.5292030703180366</v>
      </c>
      <c r="P21" s="297">
        <f t="shared" si="25"/>
        <v>12.5</v>
      </c>
    </row>
    <row r="22" spans="1:16" s="252" customFormat="1" ht="12" x14ac:dyDescent="0.2">
      <c r="A22" s="304" t="s">
        <v>381</v>
      </c>
      <c r="B22" s="1702" t="s">
        <v>342</v>
      </c>
      <c r="C22" s="295">
        <v>1</v>
      </c>
      <c r="D22" s="296"/>
      <c r="E22" s="1030">
        <v>5</v>
      </c>
      <c r="F22" s="297">
        <f t="shared" si="0"/>
        <v>0.4</v>
      </c>
      <c r="G22" s="297">
        <f t="shared" ref="G22:G32" si="26">IF(C22="","",ROUNDUP((E22-D22),1))</f>
        <v>5</v>
      </c>
      <c r="H22" s="297">
        <f t="shared" ref="H22:H32" si="27">IF(C22="","",C22*G22)</f>
        <v>5</v>
      </c>
      <c r="I22" s="297">
        <f t="shared" ref="I22:I32" si="28">IF(C22="","",PI()*((F22/2)^2)*H22)</f>
        <v>0.62831853071795862</v>
      </c>
      <c r="J22" s="297">
        <f t="shared" ref="J22:J32" si="29">IF(C22="","",I22*1.3)</f>
        <v>0.81681408993334625</v>
      </c>
      <c r="K22" s="298">
        <f t="shared" ref="K22:K32" si="30">IF(C22="","",I22)</f>
        <v>0.62831853071795862</v>
      </c>
      <c r="L22" s="397" t="s">
        <v>184</v>
      </c>
      <c r="M22" s="1038">
        <f t="shared" ref="M22:M32" si="31">$M$6*K22</f>
        <v>0.94247779607693793</v>
      </c>
      <c r="N22" s="1038">
        <f t="shared" si="1"/>
        <v>0</v>
      </c>
      <c r="O22" s="1038">
        <f t="shared" ref="O22:O32" si="32">$O$6*K22</f>
        <v>6.9115038378975449</v>
      </c>
      <c r="P22" s="297">
        <f t="shared" ref="P22:P32" si="33">(O22+M22)/K22</f>
        <v>12.5</v>
      </c>
    </row>
    <row r="23" spans="1:16" s="252" customFormat="1" ht="12" x14ac:dyDescent="0.2">
      <c r="A23" s="304" t="s">
        <v>381</v>
      </c>
      <c r="B23" s="1702" t="s">
        <v>342</v>
      </c>
      <c r="C23" s="295">
        <v>1</v>
      </c>
      <c r="D23" s="296"/>
      <c r="E23" s="1030">
        <v>4</v>
      </c>
      <c r="F23" s="297">
        <f t="shared" si="0"/>
        <v>0.4</v>
      </c>
      <c r="G23" s="297">
        <f t="shared" si="26"/>
        <v>4</v>
      </c>
      <c r="H23" s="297">
        <f t="shared" si="27"/>
        <v>4</v>
      </c>
      <c r="I23" s="297">
        <f t="shared" si="28"/>
        <v>0.50265482457436694</v>
      </c>
      <c r="J23" s="297">
        <f t="shared" si="29"/>
        <v>0.65345127194667707</v>
      </c>
      <c r="K23" s="298">
        <f t="shared" si="30"/>
        <v>0.50265482457436694</v>
      </c>
      <c r="L23" s="397" t="s">
        <v>184</v>
      </c>
      <c r="M23" s="1038">
        <f t="shared" si="31"/>
        <v>0.75398223686155041</v>
      </c>
      <c r="N23" s="1038">
        <f t="shared" si="1"/>
        <v>0</v>
      </c>
      <c r="O23" s="1038">
        <f t="shared" si="32"/>
        <v>5.5292030703180366</v>
      </c>
      <c r="P23" s="297">
        <f t="shared" si="33"/>
        <v>12.5</v>
      </c>
    </row>
    <row r="24" spans="1:16" s="252" customFormat="1" ht="12" x14ac:dyDescent="0.2">
      <c r="A24" s="304" t="s">
        <v>381</v>
      </c>
      <c r="B24" s="1702" t="s">
        <v>342</v>
      </c>
      <c r="C24" s="295">
        <v>1</v>
      </c>
      <c r="D24" s="296"/>
      <c r="E24" s="1030">
        <v>6</v>
      </c>
      <c r="F24" s="297">
        <f t="shared" si="0"/>
        <v>0.4</v>
      </c>
      <c r="G24" s="297">
        <f t="shared" si="26"/>
        <v>6</v>
      </c>
      <c r="H24" s="297">
        <f t="shared" si="27"/>
        <v>6</v>
      </c>
      <c r="I24" s="297">
        <f t="shared" si="28"/>
        <v>0.75398223686155041</v>
      </c>
      <c r="J24" s="297">
        <f t="shared" si="29"/>
        <v>0.98017690792001555</v>
      </c>
      <c r="K24" s="298">
        <f t="shared" si="30"/>
        <v>0.75398223686155041</v>
      </c>
      <c r="L24" s="397" t="s">
        <v>184</v>
      </c>
      <c r="M24" s="1038">
        <f t="shared" si="31"/>
        <v>1.1309733552923256</v>
      </c>
      <c r="N24" s="1038">
        <f t="shared" si="1"/>
        <v>0</v>
      </c>
      <c r="O24" s="1038">
        <f t="shared" si="32"/>
        <v>8.2938046054770549</v>
      </c>
      <c r="P24" s="297">
        <f t="shared" si="33"/>
        <v>12.500000000000002</v>
      </c>
    </row>
    <row r="25" spans="1:16" s="252" customFormat="1" ht="12" x14ac:dyDescent="0.2">
      <c r="A25" s="304" t="s">
        <v>381</v>
      </c>
      <c r="B25" s="1702" t="s">
        <v>342</v>
      </c>
      <c r="C25" s="295">
        <v>1</v>
      </c>
      <c r="D25" s="296"/>
      <c r="E25" s="1030">
        <v>5</v>
      </c>
      <c r="F25" s="297">
        <f t="shared" si="0"/>
        <v>0.4</v>
      </c>
      <c r="G25" s="297">
        <f t="shared" si="26"/>
        <v>5</v>
      </c>
      <c r="H25" s="297">
        <f t="shared" si="27"/>
        <v>5</v>
      </c>
      <c r="I25" s="297">
        <f t="shared" si="28"/>
        <v>0.62831853071795862</v>
      </c>
      <c r="J25" s="297">
        <f t="shared" si="29"/>
        <v>0.81681408993334625</v>
      </c>
      <c r="K25" s="298">
        <f t="shared" si="30"/>
        <v>0.62831853071795862</v>
      </c>
      <c r="L25" s="397" t="s">
        <v>184</v>
      </c>
      <c r="M25" s="1038">
        <f t="shared" si="31"/>
        <v>0.94247779607693793</v>
      </c>
      <c r="N25" s="1038">
        <f t="shared" si="1"/>
        <v>0</v>
      </c>
      <c r="O25" s="1038">
        <f t="shared" si="32"/>
        <v>6.9115038378975449</v>
      </c>
      <c r="P25" s="297">
        <f t="shared" si="33"/>
        <v>12.5</v>
      </c>
    </row>
    <row r="26" spans="1:16" s="252" customFormat="1" ht="12" x14ac:dyDescent="0.2">
      <c r="A26" s="304" t="s">
        <v>381</v>
      </c>
      <c r="B26" s="1702" t="s">
        <v>342</v>
      </c>
      <c r="C26" s="295">
        <v>1</v>
      </c>
      <c r="D26" s="296"/>
      <c r="E26" s="1030">
        <v>5</v>
      </c>
      <c r="F26" s="297">
        <f t="shared" si="0"/>
        <v>0.4</v>
      </c>
      <c r="G26" s="297">
        <f t="shared" si="26"/>
        <v>5</v>
      </c>
      <c r="H26" s="297">
        <f t="shared" si="27"/>
        <v>5</v>
      </c>
      <c r="I26" s="297">
        <f t="shared" si="28"/>
        <v>0.62831853071795862</v>
      </c>
      <c r="J26" s="297">
        <f t="shared" si="29"/>
        <v>0.81681408993334625</v>
      </c>
      <c r="K26" s="298">
        <f t="shared" si="30"/>
        <v>0.62831853071795862</v>
      </c>
      <c r="L26" s="397" t="s">
        <v>184</v>
      </c>
      <c r="M26" s="1038">
        <f t="shared" si="31"/>
        <v>0.94247779607693793</v>
      </c>
      <c r="N26" s="1038">
        <f t="shared" si="1"/>
        <v>0</v>
      </c>
      <c r="O26" s="1038">
        <f t="shared" si="32"/>
        <v>6.9115038378975449</v>
      </c>
      <c r="P26" s="297">
        <f t="shared" si="33"/>
        <v>12.5</v>
      </c>
    </row>
    <row r="27" spans="1:16" s="252" customFormat="1" ht="12" x14ac:dyDescent="0.2">
      <c r="A27" s="304" t="s">
        <v>381</v>
      </c>
      <c r="B27" s="1702" t="s">
        <v>342</v>
      </c>
      <c r="C27" s="295">
        <v>1</v>
      </c>
      <c r="D27" s="296"/>
      <c r="E27" s="1030">
        <v>6</v>
      </c>
      <c r="F27" s="297">
        <f t="shared" si="0"/>
        <v>0.4</v>
      </c>
      <c r="G27" s="297">
        <f t="shared" si="26"/>
        <v>6</v>
      </c>
      <c r="H27" s="297">
        <f t="shared" si="27"/>
        <v>6</v>
      </c>
      <c r="I27" s="297">
        <f t="shared" si="28"/>
        <v>0.75398223686155041</v>
      </c>
      <c r="J27" s="297">
        <f t="shared" si="29"/>
        <v>0.98017690792001555</v>
      </c>
      <c r="K27" s="298">
        <f t="shared" si="30"/>
        <v>0.75398223686155041</v>
      </c>
      <c r="L27" s="397" t="s">
        <v>184</v>
      </c>
      <c r="M27" s="1038">
        <f t="shared" si="31"/>
        <v>1.1309733552923256</v>
      </c>
      <c r="N27" s="1038">
        <f t="shared" si="1"/>
        <v>0</v>
      </c>
      <c r="O27" s="1038">
        <f t="shared" si="32"/>
        <v>8.2938046054770549</v>
      </c>
      <c r="P27" s="297">
        <f t="shared" si="33"/>
        <v>12.500000000000002</v>
      </c>
    </row>
    <row r="28" spans="1:16" s="252" customFormat="1" ht="12" x14ac:dyDescent="0.2">
      <c r="A28" s="304" t="s">
        <v>381</v>
      </c>
      <c r="B28" s="1702" t="s">
        <v>342</v>
      </c>
      <c r="C28" s="295">
        <v>1</v>
      </c>
      <c r="D28" s="296"/>
      <c r="E28" s="1030">
        <v>4</v>
      </c>
      <c r="F28" s="297">
        <f t="shared" si="0"/>
        <v>0.4</v>
      </c>
      <c r="G28" s="297">
        <f t="shared" si="26"/>
        <v>4</v>
      </c>
      <c r="H28" s="297">
        <f t="shared" si="27"/>
        <v>4</v>
      </c>
      <c r="I28" s="297">
        <f t="shared" si="28"/>
        <v>0.50265482457436694</v>
      </c>
      <c r="J28" s="297">
        <f t="shared" si="29"/>
        <v>0.65345127194667707</v>
      </c>
      <c r="K28" s="298">
        <f t="shared" si="30"/>
        <v>0.50265482457436694</v>
      </c>
      <c r="L28" s="397" t="s">
        <v>184</v>
      </c>
      <c r="M28" s="1038">
        <f t="shared" si="31"/>
        <v>0.75398223686155041</v>
      </c>
      <c r="N28" s="1038">
        <f t="shared" si="1"/>
        <v>0</v>
      </c>
      <c r="O28" s="1038">
        <f t="shared" si="32"/>
        <v>5.5292030703180366</v>
      </c>
      <c r="P28" s="297">
        <f t="shared" si="33"/>
        <v>12.5</v>
      </c>
    </row>
    <row r="29" spans="1:16" s="252" customFormat="1" ht="12" x14ac:dyDescent="0.2">
      <c r="A29" s="304" t="s">
        <v>381</v>
      </c>
      <c r="B29" s="1702" t="s">
        <v>342</v>
      </c>
      <c r="C29" s="295">
        <v>1</v>
      </c>
      <c r="D29" s="296"/>
      <c r="E29" s="1030">
        <v>4</v>
      </c>
      <c r="F29" s="297">
        <f t="shared" si="0"/>
        <v>0.4</v>
      </c>
      <c r="G29" s="297">
        <f t="shared" si="26"/>
        <v>4</v>
      </c>
      <c r="H29" s="297">
        <f t="shared" si="27"/>
        <v>4</v>
      </c>
      <c r="I29" s="297">
        <f t="shared" si="28"/>
        <v>0.50265482457436694</v>
      </c>
      <c r="J29" s="297">
        <f t="shared" si="29"/>
        <v>0.65345127194667707</v>
      </c>
      <c r="K29" s="298">
        <f t="shared" si="30"/>
        <v>0.50265482457436694</v>
      </c>
      <c r="L29" s="397" t="s">
        <v>184</v>
      </c>
      <c r="M29" s="1038">
        <f t="shared" si="31"/>
        <v>0.75398223686155041</v>
      </c>
      <c r="N29" s="1038">
        <f t="shared" si="1"/>
        <v>0</v>
      </c>
      <c r="O29" s="1038">
        <f t="shared" si="32"/>
        <v>5.5292030703180366</v>
      </c>
      <c r="P29" s="297">
        <f t="shared" si="33"/>
        <v>12.5</v>
      </c>
    </row>
    <row r="30" spans="1:16" s="252" customFormat="1" ht="12" x14ac:dyDescent="0.2">
      <c r="A30" s="304" t="s">
        <v>381</v>
      </c>
      <c r="B30" s="1702" t="s">
        <v>342</v>
      </c>
      <c r="C30" s="295">
        <v>1</v>
      </c>
      <c r="D30" s="296"/>
      <c r="E30" s="1030">
        <v>4</v>
      </c>
      <c r="F30" s="297">
        <f t="shared" si="0"/>
        <v>0.4</v>
      </c>
      <c r="G30" s="297">
        <f t="shared" si="26"/>
        <v>4</v>
      </c>
      <c r="H30" s="297">
        <f t="shared" si="27"/>
        <v>4</v>
      </c>
      <c r="I30" s="297">
        <f t="shared" si="28"/>
        <v>0.50265482457436694</v>
      </c>
      <c r="J30" s="297">
        <f t="shared" si="29"/>
        <v>0.65345127194667707</v>
      </c>
      <c r="K30" s="298">
        <f t="shared" si="30"/>
        <v>0.50265482457436694</v>
      </c>
      <c r="L30" s="397" t="s">
        <v>184</v>
      </c>
      <c r="M30" s="1038">
        <f t="shared" si="31"/>
        <v>0.75398223686155041</v>
      </c>
      <c r="N30" s="1038">
        <f t="shared" si="1"/>
        <v>0</v>
      </c>
      <c r="O30" s="1038">
        <f t="shared" si="32"/>
        <v>5.5292030703180366</v>
      </c>
      <c r="P30" s="297">
        <f t="shared" si="33"/>
        <v>12.5</v>
      </c>
    </row>
    <row r="31" spans="1:16" s="252" customFormat="1" ht="12" x14ac:dyDescent="0.2">
      <c r="A31" s="304" t="s">
        <v>381</v>
      </c>
      <c r="B31" s="1702" t="s">
        <v>342</v>
      </c>
      <c r="C31" s="295">
        <v>1</v>
      </c>
      <c r="D31" s="296"/>
      <c r="E31" s="1030">
        <v>5</v>
      </c>
      <c r="F31" s="297">
        <f t="shared" si="0"/>
        <v>0.4</v>
      </c>
      <c r="G31" s="297">
        <f t="shared" si="26"/>
        <v>5</v>
      </c>
      <c r="H31" s="297">
        <f t="shared" si="27"/>
        <v>5</v>
      </c>
      <c r="I31" s="297">
        <f t="shared" si="28"/>
        <v>0.62831853071795862</v>
      </c>
      <c r="J31" s="297">
        <f t="shared" si="29"/>
        <v>0.81681408993334625</v>
      </c>
      <c r="K31" s="298">
        <f t="shared" si="30"/>
        <v>0.62831853071795862</v>
      </c>
      <c r="L31" s="397" t="s">
        <v>184</v>
      </c>
      <c r="M31" s="1038">
        <f t="shared" si="31"/>
        <v>0.94247779607693793</v>
      </c>
      <c r="N31" s="1038">
        <f t="shared" si="1"/>
        <v>0</v>
      </c>
      <c r="O31" s="1038">
        <f t="shared" si="32"/>
        <v>6.9115038378975449</v>
      </c>
      <c r="P31" s="297">
        <f t="shared" si="33"/>
        <v>12.5</v>
      </c>
    </row>
    <row r="32" spans="1:16" s="252" customFormat="1" ht="12" x14ac:dyDescent="0.2">
      <c r="A32" s="304" t="s">
        <v>381</v>
      </c>
      <c r="B32" s="1702" t="s">
        <v>342</v>
      </c>
      <c r="C32" s="295">
        <v>1</v>
      </c>
      <c r="D32" s="296"/>
      <c r="E32" s="1030">
        <v>5</v>
      </c>
      <c r="F32" s="297">
        <f t="shared" si="0"/>
        <v>0.4</v>
      </c>
      <c r="G32" s="297">
        <f t="shared" si="26"/>
        <v>5</v>
      </c>
      <c r="H32" s="297">
        <f t="shared" si="27"/>
        <v>5</v>
      </c>
      <c r="I32" s="297">
        <f t="shared" si="28"/>
        <v>0.62831853071795862</v>
      </c>
      <c r="J32" s="297">
        <f t="shared" si="29"/>
        <v>0.81681408993334625</v>
      </c>
      <c r="K32" s="298">
        <f t="shared" si="30"/>
        <v>0.62831853071795862</v>
      </c>
      <c r="L32" s="397" t="s">
        <v>184</v>
      </c>
      <c r="M32" s="1038">
        <f t="shared" si="31"/>
        <v>0.94247779607693793</v>
      </c>
      <c r="N32" s="1038">
        <f t="shared" si="1"/>
        <v>0</v>
      </c>
      <c r="O32" s="1038">
        <f t="shared" si="32"/>
        <v>6.9115038378975449</v>
      </c>
      <c r="P32" s="297">
        <f t="shared" si="33"/>
        <v>12.5</v>
      </c>
    </row>
    <row r="33" spans="1:16" s="252" customFormat="1" ht="12" x14ac:dyDescent="0.2">
      <c r="A33" s="304" t="s">
        <v>381</v>
      </c>
      <c r="B33" s="1702" t="s">
        <v>342</v>
      </c>
      <c r="C33" s="295">
        <v>1</v>
      </c>
      <c r="D33" s="296"/>
      <c r="E33" s="1030">
        <v>4</v>
      </c>
      <c r="F33" s="297">
        <f t="shared" si="0"/>
        <v>0.4</v>
      </c>
      <c r="G33" s="297">
        <f t="shared" ref="G33:G54" si="34">IF(C33="","",ROUNDUP((E33-D33),1))</f>
        <v>4</v>
      </c>
      <c r="H33" s="297">
        <f t="shared" ref="H33:H54" si="35">IF(C33="","",C33*G33)</f>
        <v>4</v>
      </c>
      <c r="I33" s="297">
        <f t="shared" ref="I33:I54" si="36">IF(C33="","",PI()*((F33/2)^2)*H33)</f>
        <v>0.50265482457436694</v>
      </c>
      <c r="J33" s="297">
        <f t="shared" ref="J33:J54" si="37">IF(C33="","",I33*1.3)</f>
        <v>0.65345127194667707</v>
      </c>
      <c r="K33" s="298">
        <f t="shared" ref="K33:K54" si="38">IF(C33="","",I33)</f>
        <v>0.50265482457436694</v>
      </c>
      <c r="L33" s="397" t="s">
        <v>184</v>
      </c>
      <c r="M33" s="1038">
        <f t="shared" ref="M33:M54" si="39">$M$6*K33</f>
        <v>0.75398223686155041</v>
      </c>
      <c r="N33" s="1038">
        <f t="shared" si="1"/>
        <v>0</v>
      </c>
      <c r="O33" s="1038">
        <f t="shared" ref="O33:O54" si="40">$O$6*K33</f>
        <v>5.5292030703180366</v>
      </c>
      <c r="P33" s="297">
        <f t="shared" ref="P33:P54" si="41">(O33+M33)/K33</f>
        <v>12.5</v>
      </c>
    </row>
    <row r="34" spans="1:16" s="252" customFormat="1" ht="12" x14ac:dyDescent="0.2">
      <c r="A34" s="304" t="s">
        <v>381</v>
      </c>
      <c r="B34" s="1702" t="s">
        <v>342</v>
      </c>
      <c r="C34" s="295">
        <v>1</v>
      </c>
      <c r="D34" s="296"/>
      <c r="E34" s="1030">
        <v>4</v>
      </c>
      <c r="F34" s="297">
        <f t="shared" si="0"/>
        <v>0.4</v>
      </c>
      <c r="G34" s="297">
        <f t="shared" si="34"/>
        <v>4</v>
      </c>
      <c r="H34" s="297">
        <f t="shared" si="35"/>
        <v>4</v>
      </c>
      <c r="I34" s="297">
        <f t="shared" si="36"/>
        <v>0.50265482457436694</v>
      </c>
      <c r="J34" s="297">
        <f t="shared" si="37"/>
        <v>0.65345127194667707</v>
      </c>
      <c r="K34" s="298">
        <f t="shared" si="38"/>
        <v>0.50265482457436694</v>
      </c>
      <c r="L34" s="397" t="s">
        <v>184</v>
      </c>
      <c r="M34" s="1038">
        <f t="shared" si="39"/>
        <v>0.75398223686155041</v>
      </c>
      <c r="N34" s="1038">
        <f t="shared" si="1"/>
        <v>0</v>
      </c>
      <c r="O34" s="1038">
        <f t="shared" si="40"/>
        <v>5.5292030703180366</v>
      </c>
      <c r="P34" s="297">
        <f t="shared" si="41"/>
        <v>12.5</v>
      </c>
    </row>
    <row r="35" spans="1:16" s="252" customFormat="1" ht="12" x14ac:dyDescent="0.2">
      <c r="A35" s="304" t="s">
        <v>381</v>
      </c>
      <c r="B35" s="1702" t="s">
        <v>342</v>
      </c>
      <c r="C35" s="295">
        <v>1</v>
      </c>
      <c r="D35" s="296"/>
      <c r="E35" s="1030">
        <v>5</v>
      </c>
      <c r="F35" s="297">
        <f t="shared" si="0"/>
        <v>0.4</v>
      </c>
      <c r="G35" s="297">
        <f t="shared" si="34"/>
        <v>5</v>
      </c>
      <c r="H35" s="297">
        <f t="shared" si="35"/>
        <v>5</v>
      </c>
      <c r="I35" s="297">
        <f t="shared" si="36"/>
        <v>0.62831853071795862</v>
      </c>
      <c r="J35" s="297">
        <f t="shared" si="37"/>
        <v>0.81681408993334625</v>
      </c>
      <c r="K35" s="298">
        <f t="shared" si="38"/>
        <v>0.62831853071795862</v>
      </c>
      <c r="L35" s="397" t="s">
        <v>184</v>
      </c>
      <c r="M35" s="1038">
        <f t="shared" si="39"/>
        <v>0.94247779607693793</v>
      </c>
      <c r="N35" s="1038">
        <f t="shared" si="1"/>
        <v>0</v>
      </c>
      <c r="O35" s="1038">
        <f t="shared" si="40"/>
        <v>6.9115038378975449</v>
      </c>
      <c r="P35" s="297">
        <f t="shared" si="41"/>
        <v>12.5</v>
      </c>
    </row>
    <row r="36" spans="1:16" s="252" customFormat="1" ht="12" x14ac:dyDescent="0.2">
      <c r="A36" s="304" t="s">
        <v>381</v>
      </c>
      <c r="B36" s="1702" t="s">
        <v>342</v>
      </c>
      <c r="C36" s="295">
        <v>1</v>
      </c>
      <c r="D36" s="296"/>
      <c r="E36" s="1030">
        <v>4</v>
      </c>
      <c r="F36" s="297">
        <f t="shared" si="0"/>
        <v>0.4</v>
      </c>
      <c r="G36" s="297">
        <f t="shared" si="34"/>
        <v>4</v>
      </c>
      <c r="H36" s="297">
        <f t="shared" si="35"/>
        <v>4</v>
      </c>
      <c r="I36" s="297">
        <f t="shared" si="36"/>
        <v>0.50265482457436694</v>
      </c>
      <c r="J36" s="297">
        <f t="shared" si="37"/>
        <v>0.65345127194667707</v>
      </c>
      <c r="K36" s="298">
        <f t="shared" si="38"/>
        <v>0.50265482457436694</v>
      </c>
      <c r="L36" s="397" t="s">
        <v>184</v>
      </c>
      <c r="M36" s="1038">
        <f t="shared" si="39"/>
        <v>0.75398223686155041</v>
      </c>
      <c r="N36" s="1038">
        <f t="shared" si="1"/>
        <v>0</v>
      </c>
      <c r="O36" s="1038">
        <f t="shared" si="40"/>
        <v>5.5292030703180366</v>
      </c>
      <c r="P36" s="297">
        <f t="shared" si="41"/>
        <v>12.5</v>
      </c>
    </row>
    <row r="37" spans="1:16" s="252" customFormat="1" ht="12" x14ac:dyDescent="0.2">
      <c r="A37" s="304" t="s">
        <v>381</v>
      </c>
      <c r="B37" s="1702" t="s">
        <v>342</v>
      </c>
      <c r="C37" s="295">
        <v>1</v>
      </c>
      <c r="D37" s="296"/>
      <c r="E37" s="1030">
        <v>4</v>
      </c>
      <c r="F37" s="297">
        <f t="shared" si="0"/>
        <v>0.4</v>
      </c>
      <c r="G37" s="297">
        <f t="shared" si="34"/>
        <v>4</v>
      </c>
      <c r="H37" s="297">
        <f t="shared" si="35"/>
        <v>4</v>
      </c>
      <c r="I37" s="297">
        <f t="shared" si="36"/>
        <v>0.50265482457436694</v>
      </c>
      <c r="J37" s="297">
        <f t="shared" si="37"/>
        <v>0.65345127194667707</v>
      </c>
      <c r="K37" s="298">
        <f t="shared" si="38"/>
        <v>0.50265482457436694</v>
      </c>
      <c r="L37" s="397" t="s">
        <v>184</v>
      </c>
      <c r="M37" s="1038">
        <f t="shared" si="39"/>
        <v>0.75398223686155041</v>
      </c>
      <c r="N37" s="1038">
        <f t="shared" si="1"/>
        <v>0</v>
      </c>
      <c r="O37" s="1038">
        <f t="shared" si="40"/>
        <v>5.5292030703180366</v>
      </c>
      <c r="P37" s="297">
        <f t="shared" si="41"/>
        <v>12.5</v>
      </c>
    </row>
    <row r="38" spans="1:16" s="252" customFormat="1" ht="12" x14ac:dyDescent="0.2">
      <c r="A38" s="304" t="s">
        <v>381</v>
      </c>
      <c r="B38" s="1702" t="s">
        <v>342</v>
      </c>
      <c r="C38" s="295">
        <v>1</v>
      </c>
      <c r="D38" s="296"/>
      <c r="E38" s="1030">
        <v>4</v>
      </c>
      <c r="F38" s="297">
        <f t="shared" si="0"/>
        <v>0.4</v>
      </c>
      <c r="G38" s="297">
        <f t="shared" si="34"/>
        <v>4</v>
      </c>
      <c r="H38" s="297">
        <f t="shared" si="35"/>
        <v>4</v>
      </c>
      <c r="I38" s="297">
        <f t="shared" si="36"/>
        <v>0.50265482457436694</v>
      </c>
      <c r="J38" s="297">
        <f t="shared" si="37"/>
        <v>0.65345127194667707</v>
      </c>
      <c r="K38" s="298">
        <f t="shared" si="38"/>
        <v>0.50265482457436694</v>
      </c>
      <c r="L38" s="397" t="s">
        <v>184</v>
      </c>
      <c r="M38" s="1038">
        <f t="shared" si="39"/>
        <v>0.75398223686155041</v>
      </c>
      <c r="N38" s="1038">
        <f t="shared" si="1"/>
        <v>0</v>
      </c>
      <c r="O38" s="1038">
        <f t="shared" si="40"/>
        <v>5.5292030703180366</v>
      </c>
      <c r="P38" s="297">
        <f t="shared" si="41"/>
        <v>12.5</v>
      </c>
    </row>
    <row r="39" spans="1:16" s="252" customFormat="1" ht="12" x14ac:dyDescent="0.2">
      <c r="A39" s="304" t="s">
        <v>381</v>
      </c>
      <c r="B39" s="1702" t="s">
        <v>342</v>
      </c>
      <c r="C39" s="295">
        <v>1</v>
      </c>
      <c r="D39" s="296"/>
      <c r="E39" s="1030">
        <v>5</v>
      </c>
      <c r="F39" s="297">
        <f t="shared" si="0"/>
        <v>0.4</v>
      </c>
      <c r="G39" s="297">
        <f t="shared" si="34"/>
        <v>5</v>
      </c>
      <c r="H39" s="297">
        <f t="shared" si="35"/>
        <v>5</v>
      </c>
      <c r="I39" s="297">
        <f t="shared" si="36"/>
        <v>0.62831853071795862</v>
      </c>
      <c r="J39" s="297">
        <f t="shared" si="37"/>
        <v>0.81681408993334625</v>
      </c>
      <c r="K39" s="298">
        <f t="shared" si="38"/>
        <v>0.62831853071795862</v>
      </c>
      <c r="L39" s="397" t="s">
        <v>184</v>
      </c>
      <c r="M39" s="1038">
        <f t="shared" si="39"/>
        <v>0.94247779607693793</v>
      </c>
      <c r="N39" s="1038">
        <f t="shared" si="1"/>
        <v>0</v>
      </c>
      <c r="O39" s="1038">
        <f t="shared" si="40"/>
        <v>6.9115038378975449</v>
      </c>
      <c r="P39" s="297">
        <f t="shared" si="41"/>
        <v>12.5</v>
      </c>
    </row>
    <row r="40" spans="1:16" s="252" customFormat="1" ht="12" x14ac:dyDescent="0.2">
      <c r="A40" s="304" t="s">
        <v>381</v>
      </c>
      <c r="B40" s="1702" t="s">
        <v>342</v>
      </c>
      <c r="C40" s="295">
        <v>1</v>
      </c>
      <c r="D40" s="296"/>
      <c r="E40" s="1030">
        <v>5</v>
      </c>
      <c r="F40" s="297">
        <f t="shared" si="0"/>
        <v>0.4</v>
      </c>
      <c r="G40" s="297">
        <f t="shared" si="34"/>
        <v>5</v>
      </c>
      <c r="H40" s="297">
        <f t="shared" si="35"/>
        <v>5</v>
      </c>
      <c r="I40" s="297">
        <f t="shared" si="36"/>
        <v>0.62831853071795862</v>
      </c>
      <c r="J40" s="297">
        <f t="shared" si="37"/>
        <v>0.81681408993334625</v>
      </c>
      <c r="K40" s="298">
        <f t="shared" si="38"/>
        <v>0.62831853071795862</v>
      </c>
      <c r="L40" s="397" t="s">
        <v>184</v>
      </c>
      <c r="M40" s="1038">
        <f t="shared" si="39"/>
        <v>0.94247779607693793</v>
      </c>
      <c r="N40" s="1038">
        <f t="shared" si="1"/>
        <v>0</v>
      </c>
      <c r="O40" s="1038">
        <f t="shared" si="40"/>
        <v>6.9115038378975449</v>
      </c>
      <c r="P40" s="297">
        <f t="shared" si="41"/>
        <v>12.5</v>
      </c>
    </row>
    <row r="41" spans="1:16" s="252" customFormat="1" ht="12" x14ac:dyDescent="0.2">
      <c r="A41" s="304" t="s">
        <v>381</v>
      </c>
      <c r="B41" s="1702" t="s">
        <v>342</v>
      </c>
      <c r="C41" s="295">
        <v>1</v>
      </c>
      <c r="D41" s="296"/>
      <c r="E41" s="1030">
        <v>5</v>
      </c>
      <c r="F41" s="297">
        <f t="shared" ref="F41:F68" si="42">IF(B41="","",VLOOKUP(B41,$F$72:$G$80,2,0))</f>
        <v>0.4</v>
      </c>
      <c r="G41" s="297">
        <f t="shared" si="34"/>
        <v>5</v>
      </c>
      <c r="H41" s="297">
        <f t="shared" si="35"/>
        <v>5</v>
      </c>
      <c r="I41" s="297">
        <f t="shared" si="36"/>
        <v>0.62831853071795862</v>
      </c>
      <c r="J41" s="297">
        <f t="shared" si="37"/>
        <v>0.81681408993334625</v>
      </c>
      <c r="K41" s="298">
        <f t="shared" si="38"/>
        <v>0.62831853071795862</v>
      </c>
      <c r="L41" s="397" t="s">
        <v>184</v>
      </c>
      <c r="M41" s="1038">
        <f t="shared" si="39"/>
        <v>0.94247779607693793</v>
      </c>
      <c r="N41" s="1038">
        <f t="shared" si="1"/>
        <v>0</v>
      </c>
      <c r="O41" s="1038">
        <f t="shared" si="40"/>
        <v>6.9115038378975449</v>
      </c>
      <c r="P41" s="297">
        <f t="shared" si="41"/>
        <v>12.5</v>
      </c>
    </row>
    <row r="42" spans="1:16" s="252" customFormat="1" ht="12" x14ac:dyDescent="0.2">
      <c r="A42" s="304" t="s">
        <v>381</v>
      </c>
      <c r="B42" s="1702" t="s">
        <v>342</v>
      </c>
      <c r="C42" s="295">
        <v>1</v>
      </c>
      <c r="D42" s="296"/>
      <c r="E42" s="1030">
        <v>4</v>
      </c>
      <c r="F42" s="297">
        <f t="shared" si="42"/>
        <v>0.4</v>
      </c>
      <c r="G42" s="297">
        <f t="shared" si="34"/>
        <v>4</v>
      </c>
      <c r="H42" s="297">
        <f t="shared" si="35"/>
        <v>4</v>
      </c>
      <c r="I42" s="297">
        <f t="shared" si="36"/>
        <v>0.50265482457436694</v>
      </c>
      <c r="J42" s="297">
        <f t="shared" si="37"/>
        <v>0.65345127194667707</v>
      </c>
      <c r="K42" s="298">
        <f t="shared" si="38"/>
        <v>0.50265482457436694</v>
      </c>
      <c r="L42" s="397" t="s">
        <v>184</v>
      </c>
      <c r="M42" s="1038">
        <f t="shared" si="39"/>
        <v>0.75398223686155041</v>
      </c>
      <c r="N42" s="1038">
        <f t="shared" si="1"/>
        <v>0</v>
      </c>
      <c r="O42" s="1038">
        <f t="shared" si="40"/>
        <v>5.5292030703180366</v>
      </c>
      <c r="P42" s="297">
        <f t="shared" si="41"/>
        <v>12.5</v>
      </c>
    </row>
    <row r="43" spans="1:16" s="252" customFormat="1" ht="12" x14ac:dyDescent="0.2">
      <c r="A43" s="304" t="s">
        <v>381</v>
      </c>
      <c r="B43" s="1702" t="s">
        <v>342</v>
      </c>
      <c r="C43" s="295">
        <v>1</v>
      </c>
      <c r="D43" s="296"/>
      <c r="E43" s="1030">
        <v>5</v>
      </c>
      <c r="F43" s="297">
        <f t="shared" si="42"/>
        <v>0.4</v>
      </c>
      <c r="G43" s="297">
        <f t="shared" si="34"/>
        <v>5</v>
      </c>
      <c r="H43" s="297">
        <f t="shared" si="35"/>
        <v>5</v>
      </c>
      <c r="I43" s="297">
        <f t="shared" si="36"/>
        <v>0.62831853071795862</v>
      </c>
      <c r="J43" s="297">
        <f t="shared" si="37"/>
        <v>0.81681408993334625</v>
      </c>
      <c r="K43" s="298">
        <f t="shared" si="38"/>
        <v>0.62831853071795862</v>
      </c>
      <c r="L43" s="397" t="s">
        <v>184</v>
      </c>
      <c r="M43" s="1038">
        <f t="shared" si="39"/>
        <v>0.94247779607693793</v>
      </c>
      <c r="N43" s="1038">
        <f t="shared" si="1"/>
        <v>0</v>
      </c>
      <c r="O43" s="1038">
        <f t="shared" si="40"/>
        <v>6.9115038378975449</v>
      </c>
      <c r="P43" s="297">
        <f t="shared" si="41"/>
        <v>12.5</v>
      </c>
    </row>
    <row r="44" spans="1:16" s="252" customFormat="1" ht="12" x14ac:dyDescent="0.2">
      <c r="A44" s="304" t="s">
        <v>381</v>
      </c>
      <c r="B44" s="1702" t="s">
        <v>342</v>
      </c>
      <c r="C44" s="295">
        <v>1</v>
      </c>
      <c r="D44" s="296"/>
      <c r="E44" s="1030">
        <v>4</v>
      </c>
      <c r="F44" s="297">
        <f t="shared" si="42"/>
        <v>0.4</v>
      </c>
      <c r="G44" s="297">
        <f t="shared" ref="G44:G51" si="43">IF(C44="","",ROUNDUP((E44-D44),1))</f>
        <v>4</v>
      </c>
      <c r="H44" s="297">
        <f t="shared" ref="H44:H51" si="44">IF(C44="","",C44*G44)</f>
        <v>4</v>
      </c>
      <c r="I44" s="297">
        <f t="shared" ref="I44:I51" si="45">IF(C44="","",PI()*((F44/2)^2)*H44)</f>
        <v>0.50265482457436694</v>
      </c>
      <c r="J44" s="297">
        <f t="shared" ref="J44:J51" si="46">IF(C44="","",I44*1.3)</f>
        <v>0.65345127194667707</v>
      </c>
      <c r="K44" s="298">
        <f t="shared" ref="K44:K51" si="47">IF(C44="","",I44)</f>
        <v>0.50265482457436694</v>
      </c>
      <c r="L44" s="397" t="s">
        <v>184</v>
      </c>
      <c r="M44" s="1038">
        <f t="shared" ref="M44:M51" si="48">$M$6*K44</f>
        <v>0.75398223686155041</v>
      </c>
      <c r="N44" s="1038">
        <f t="shared" si="1"/>
        <v>0</v>
      </c>
      <c r="O44" s="1038">
        <f t="shared" ref="O44:O51" si="49">$O$6*K44</f>
        <v>5.5292030703180366</v>
      </c>
      <c r="P44" s="297">
        <f t="shared" ref="P44:P51" si="50">(O44+M44)/K44</f>
        <v>12.5</v>
      </c>
    </row>
    <row r="45" spans="1:16" s="252" customFormat="1" ht="12" x14ac:dyDescent="0.2">
      <c r="A45" s="304" t="s">
        <v>381</v>
      </c>
      <c r="B45" s="1702" t="s">
        <v>342</v>
      </c>
      <c r="C45" s="295">
        <v>1</v>
      </c>
      <c r="D45" s="296"/>
      <c r="E45" s="1030">
        <v>4</v>
      </c>
      <c r="F45" s="297">
        <f t="shared" si="42"/>
        <v>0.4</v>
      </c>
      <c r="G45" s="297">
        <f t="shared" si="43"/>
        <v>4</v>
      </c>
      <c r="H45" s="297">
        <f t="shared" si="44"/>
        <v>4</v>
      </c>
      <c r="I45" s="297">
        <f t="shared" si="45"/>
        <v>0.50265482457436694</v>
      </c>
      <c r="J45" s="297">
        <f t="shared" si="46"/>
        <v>0.65345127194667707</v>
      </c>
      <c r="K45" s="298">
        <f t="shared" si="47"/>
        <v>0.50265482457436694</v>
      </c>
      <c r="L45" s="397" t="s">
        <v>184</v>
      </c>
      <c r="M45" s="1038">
        <f t="shared" si="48"/>
        <v>0.75398223686155041</v>
      </c>
      <c r="N45" s="1038">
        <f t="shared" si="1"/>
        <v>0</v>
      </c>
      <c r="O45" s="1038">
        <f t="shared" si="49"/>
        <v>5.5292030703180366</v>
      </c>
      <c r="P45" s="297">
        <f t="shared" si="50"/>
        <v>12.5</v>
      </c>
    </row>
    <row r="46" spans="1:16" s="252" customFormat="1" ht="12" x14ac:dyDescent="0.2">
      <c r="A46" s="304" t="s">
        <v>381</v>
      </c>
      <c r="B46" s="1702" t="s">
        <v>342</v>
      </c>
      <c r="C46" s="295">
        <v>1</v>
      </c>
      <c r="D46" s="296"/>
      <c r="E46" s="1030">
        <v>4</v>
      </c>
      <c r="F46" s="297">
        <f t="shared" si="42"/>
        <v>0.4</v>
      </c>
      <c r="G46" s="297">
        <f t="shared" si="43"/>
        <v>4</v>
      </c>
      <c r="H46" s="297">
        <f t="shared" si="44"/>
        <v>4</v>
      </c>
      <c r="I46" s="297">
        <f t="shared" si="45"/>
        <v>0.50265482457436694</v>
      </c>
      <c r="J46" s="297">
        <f t="shared" si="46"/>
        <v>0.65345127194667707</v>
      </c>
      <c r="K46" s="298">
        <f t="shared" si="47"/>
        <v>0.50265482457436694</v>
      </c>
      <c r="L46" s="397" t="s">
        <v>184</v>
      </c>
      <c r="M46" s="1038">
        <f t="shared" si="48"/>
        <v>0.75398223686155041</v>
      </c>
      <c r="N46" s="1038">
        <f t="shared" si="1"/>
        <v>0</v>
      </c>
      <c r="O46" s="1038">
        <f t="shared" si="49"/>
        <v>5.5292030703180366</v>
      </c>
      <c r="P46" s="297">
        <f t="shared" si="50"/>
        <v>12.5</v>
      </c>
    </row>
    <row r="47" spans="1:16" s="252" customFormat="1" ht="12" x14ac:dyDescent="0.2">
      <c r="A47" s="304" t="s">
        <v>381</v>
      </c>
      <c r="B47" s="1702" t="s">
        <v>342</v>
      </c>
      <c r="C47" s="295">
        <v>1</v>
      </c>
      <c r="D47" s="296"/>
      <c r="E47" s="1030">
        <v>4</v>
      </c>
      <c r="F47" s="297">
        <f t="shared" si="42"/>
        <v>0.4</v>
      </c>
      <c r="G47" s="297">
        <f t="shared" si="43"/>
        <v>4</v>
      </c>
      <c r="H47" s="297">
        <f t="shared" si="44"/>
        <v>4</v>
      </c>
      <c r="I47" s="297">
        <f t="shared" si="45"/>
        <v>0.50265482457436694</v>
      </c>
      <c r="J47" s="297">
        <f t="shared" si="46"/>
        <v>0.65345127194667707</v>
      </c>
      <c r="K47" s="298">
        <f t="shared" si="47"/>
        <v>0.50265482457436694</v>
      </c>
      <c r="L47" s="397" t="s">
        <v>184</v>
      </c>
      <c r="M47" s="1038">
        <f t="shared" si="48"/>
        <v>0.75398223686155041</v>
      </c>
      <c r="N47" s="1038">
        <f t="shared" si="1"/>
        <v>0</v>
      </c>
      <c r="O47" s="1038">
        <f t="shared" si="49"/>
        <v>5.5292030703180366</v>
      </c>
      <c r="P47" s="297">
        <f t="shared" si="50"/>
        <v>12.5</v>
      </c>
    </row>
    <row r="48" spans="1:16" s="252" customFormat="1" ht="12" x14ac:dyDescent="0.2">
      <c r="A48" s="304" t="s">
        <v>381</v>
      </c>
      <c r="B48" s="1702" t="s">
        <v>342</v>
      </c>
      <c r="C48" s="295">
        <v>1</v>
      </c>
      <c r="D48" s="296"/>
      <c r="E48" s="1030">
        <v>5</v>
      </c>
      <c r="F48" s="297">
        <f t="shared" si="42"/>
        <v>0.4</v>
      </c>
      <c r="G48" s="297">
        <f t="shared" si="43"/>
        <v>5</v>
      </c>
      <c r="H48" s="297">
        <f t="shared" si="44"/>
        <v>5</v>
      </c>
      <c r="I48" s="297">
        <f t="shared" si="45"/>
        <v>0.62831853071795862</v>
      </c>
      <c r="J48" s="297">
        <f t="shared" si="46"/>
        <v>0.81681408993334625</v>
      </c>
      <c r="K48" s="298">
        <f t="shared" si="47"/>
        <v>0.62831853071795862</v>
      </c>
      <c r="L48" s="397" t="s">
        <v>184</v>
      </c>
      <c r="M48" s="1038">
        <f t="shared" si="48"/>
        <v>0.94247779607693793</v>
      </c>
      <c r="N48" s="1038">
        <f t="shared" si="1"/>
        <v>0</v>
      </c>
      <c r="O48" s="1038">
        <f t="shared" si="49"/>
        <v>6.9115038378975449</v>
      </c>
      <c r="P48" s="297">
        <f t="shared" si="50"/>
        <v>12.5</v>
      </c>
    </row>
    <row r="49" spans="1:16" s="252" customFormat="1" ht="12" x14ac:dyDescent="0.2">
      <c r="A49" s="304" t="s">
        <v>381</v>
      </c>
      <c r="B49" s="1702" t="s">
        <v>342</v>
      </c>
      <c r="C49" s="295">
        <v>1</v>
      </c>
      <c r="D49" s="296"/>
      <c r="E49" s="1030">
        <v>4</v>
      </c>
      <c r="F49" s="297">
        <f t="shared" si="42"/>
        <v>0.4</v>
      </c>
      <c r="G49" s="297">
        <f t="shared" si="43"/>
        <v>4</v>
      </c>
      <c r="H49" s="297">
        <f t="shared" si="44"/>
        <v>4</v>
      </c>
      <c r="I49" s="297">
        <f t="shared" si="45"/>
        <v>0.50265482457436694</v>
      </c>
      <c r="J49" s="297">
        <f t="shared" si="46"/>
        <v>0.65345127194667707</v>
      </c>
      <c r="K49" s="298">
        <f t="shared" si="47"/>
        <v>0.50265482457436694</v>
      </c>
      <c r="L49" s="397" t="s">
        <v>184</v>
      </c>
      <c r="M49" s="1038">
        <f t="shared" si="48"/>
        <v>0.75398223686155041</v>
      </c>
      <c r="N49" s="1038">
        <f t="shared" si="1"/>
        <v>0</v>
      </c>
      <c r="O49" s="1038">
        <f t="shared" si="49"/>
        <v>5.5292030703180366</v>
      </c>
      <c r="P49" s="297">
        <f t="shared" si="50"/>
        <v>12.5</v>
      </c>
    </row>
    <row r="50" spans="1:16" s="252" customFormat="1" ht="12" x14ac:dyDescent="0.2">
      <c r="A50" s="304" t="s">
        <v>381</v>
      </c>
      <c r="B50" s="1702" t="s">
        <v>342</v>
      </c>
      <c r="C50" s="295">
        <v>1</v>
      </c>
      <c r="D50" s="296"/>
      <c r="E50" s="1030">
        <v>4</v>
      </c>
      <c r="F50" s="297">
        <f t="shared" si="42"/>
        <v>0.4</v>
      </c>
      <c r="G50" s="297">
        <f t="shared" si="43"/>
        <v>4</v>
      </c>
      <c r="H50" s="297">
        <f t="shared" si="44"/>
        <v>4</v>
      </c>
      <c r="I50" s="297">
        <f t="shared" si="45"/>
        <v>0.50265482457436694</v>
      </c>
      <c r="J50" s="297">
        <f t="shared" si="46"/>
        <v>0.65345127194667707</v>
      </c>
      <c r="K50" s="298">
        <f t="shared" si="47"/>
        <v>0.50265482457436694</v>
      </c>
      <c r="L50" s="397" t="s">
        <v>184</v>
      </c>
      <c r="M50" s="1038">
        <f t="shared" si="48"/>
        <v>0.75398223686155041</v>
      </c>
      <c r="N50" s="1038">
        <f t="shared" si="1"/>
        <v>0</v>
      </c>
      <c r="O50" s="1038">
        <f t="shared" si="49"/>
        <v>5.5292030703180366</v>
      </c>
      <c r="P50" s="297">
        <f t="shared" si="50"/>
        <v>12.5</v>
      </c>
    </row>
    <row r="51" spans="1:16" s="252" customFormat="1" ht="12" x14ac:dyDescent="0.2">
      <c r="A51" s="304" t="s">
        <v>381</v>
      </c>
      <c r="B51" s="1702" t="s">
        <v>342</v>
      </c>
      <c r="C51" s="295">
        <v>1</v>
      </c>
      <c r="D51" s="296"/>
      <c r="E51" s="1030">
        <v>4</v>
      </c>
      <c r="F51" s="297">
        <f t="shared" si="42"/>
        <v>0.4</v>
      </c>
      <c r="G51" s="297">
        <f t="shared" si="43"/>
        <v>4</v>
      </c>
      <c r="H51" s="297">
        <f t="shared" si="44"/>
        <v>4</v>
      </c>
      <c r="I51" s="297">
        <f t="shared" si="45"/>
        <v>0.50265482457436694</v>
      </c>
      <c r="J51" s="297">
        <f t="shared" si="46"/>
        <v>0.65345127194667707</v>
      </c>
      <c r="K51" s="298">
        <f t="shared" si="47"/>
        <v>0.50265482457436694</v>
      </c>
      <c r="L51" s="397" t="s">
        <v>184</v>
      </c>
      <c r="M51" s="1038">
        <f t="shared" si="48"/>
        <v>0.75398223686155041</v>
      </c>
      <c r="N51" s="1038">
        <f t="shared" si="1"/>
        <v>0</v>
      </c>
      <c r="O51" s="1038">
        <f t="shared" si="49"/>
        <v>5.5292030703180366</v>
      </c>
      <c r="P51" s="297">
        <f t="shared" si="50"/>
        <v>12.5</v>
      </c>
    </row>
    <row r="52" spans="1:16" s="252" customFormat="1" ht="12" x14ac:dyDescent="0.2">
      <c r="A52" s="304" t="s">
        <v>381</v>
      </c>
      <c r="B52" s="1702" t="s">
        <v>342</v>
      </c>
      <c r="C52" s="295">
        <v>1</v>
      </c>
      <c r="D52" s="296"/>
      <c r="E52" s="1030">
        <v>5</v>
      </c>
      <c r="F52" s="297">
        <f t="shared" si="42"/>
        <v>0.4</v>
      </c>
      <c r="G52" s="297">
        <f t="shared" si="34"/>
        <v>5</v>
      </c>
      <c r="H52" s="297">
        <f t="shared" si="35"/>
        <v>5</v>
      </c>
      <c r="I52" s="297">
        <f t="shared" si="36"/>
        <v>0.62831853071795862</v>
      </c>
      <c r="J52" s="297">
        <f t="shared" si="37"/>
        <v>0.81681408993334625</v>
      </c>
      <c r="K52" s="298">
        <f t="shared" si="38"/>
        <v>0.62831853071795862</v>
      </c>
      <c r="L52" s="397" t="s">
        <v>184</v>
      </c>
      <c r="M52" s="1038">
        <f t="shared" si="39"/>
        <v>0.94247779607693793</v>
      </c>
      <c r="N52" s="1038">
        <f t="shared" si="1"/>
        <v>0</v>
      </c>
      <c r="O52" s="1038">
        <f t="shared" si="40"/>
        <v>6.9115038378975449</v>
      </c>
      <c r="P52" s="297">
        <f t="shared" si="41"/>
        <v>12.5</v>
      </c>
    </row>
    <row r="53" spans="1:16" s="252" customFormat="1" ht="12" x14ac:dyDescent="0.2">
      <c r="A53" s="304" t="s">
        <v>381</v>
      </c>
      <c r="B53" s="1702" t="s">
        <v>342</v>
      </c>
      <c r="C53" s="295">
        <v>1</v>
      </c>
      <c r="D53" s="296"/>
      <c r="E53" s="1030">
        <v>5</v>
      </c>
      <c r="F53" s="297">
        <f t="shared" si="42"/>
        <v>0.4</v>
      </c>
      <c r="G53" s="297">
        <f t="shared" si="34"/>
        <v>5</v>
      </c>
      <c r="H53" s="297">
        <f t="shared" si="35"/>
        <v>5</v>
      </c>
      <c r="I53" s="297">
        <f t="shared" si="36"/>
        <v>0.62831853071795862</v>
      </c>
      <c r="J53" s="297">
        <f t="shared" si="37"/>
        <v>0.81681408993334625</v>
      </c>
      <c r="K53" s="298">
        <f t="shared" si="38"/>
        <v>0.62831853071795862</v>
      </c>
      <c r="L53" s="397" t="s">
        <v>184</v>
      </c>
      <c r="M53" s="1038">
        <f t="shared" si="39"/>
        <v>0.94247779607693793</v>
      </c>
      <c r="N53" s="1038">
        <f t="shared" si="1"/>
        <v>0</v>
      </c>
      <c r="O53" s="1038">
        <f t="shared" si="40"/>
        <v>6.9115038378975449</v>
      </c>
      <c r="P53" s="297">
        <f t="shared" si="41"/>
        <v>12.5</v>
      </c>
    </row>
    <row r="54" spans="1:16" s="252" customFormat="1" ht="12" x14ac:dyDescent="0.2">
      <c r="A54" s="304" t="s">
        <v>381</v>
      </c>
      <c r="B54" s="1704" t="s">
        <v>342</v>
      </c>
      <c r="C54" s="1712">
        <v>1</v>
      </c>
      <c r="D54" s="1713"/>
      <c r="E54" s="1714">
        <v>4</v>
      </c>
      <c r="F54" s="297">
        <f t="shared" si="42"/>
        <v>0.4</v>
      </c>
      <c r="G54" s="297">
        <f t="shared" si="34"/>
        <v>4</v>
      </c>
      <c r="H54" s="297">
        <f t="shared" si="35"/>
        <v>4</v>
      </c>
      <c r="I54" s="297">
        <f t="shared" si="36"/>
        <v>0.50265482457436694</v>
      </c>
      <c r="J54" s="297">
        <f t="shared" si="37"/>
        <v>0.65345127194667707</v>
      </c>
      <c r="K54" s="298">
        <f t="shared" si="38"/>
        <v>0.50265482457436694</v>
      </c>
      <c r="L54" s="397" t="s">
        <v>184</v>
      </c>
      <c r="M54" s="1038">
        <f t="shared" si="39"/>
        <v>0.75398223686155041</v>
      </c>
      <c r="N54" s="1038">
        <f t="shared" si="1"/>
        <v>0</v>
      </c>
      <c r="O54" s="1038">
        <f t="shared" si="40"/>
        <v>5.5292030703180366</v>
      </c>
      <c r="P54" s="297">
        <f t="shared" si="41"/>
        <v>12.5</v>
      </c>
    </row>
    <row r="55" spans="1:16" s="252" customFormat="1" ht="12" x14ac:dyDescent="0.2">
      <c r="A55" s="304" t="s">
        <v>381</v>
      </c>
      <c r="B55" s="1715" t="s">
        <v>338</v>
      </c>
      <c r="C55" s="1716">
        <v>3</v>
      </c>
      <c r="D55" s="1717"/>
      <c r="E55" s="1718">
        <v>16</v>
      </c>
      <c r="F55" s="297">
        <f t="shared" si="42"/>
        <v>0.6</v>
      </c>
      <c r="G55" s="297">
        <f t="shared" ref="G55:G58" si="51">IF(C55="","",ROUNDUP((E55-D55),1))</f>
        <v>16</v>
      </c>
      <c r="H55" s="297">
        <f t="shared" ref="H55:H58" si="52">IF(C55="","",C55*G55)</f>
        <v>48</v>
      </c>
      <c r="I55" s="297">
        <f t="shared" ref="I55:I58" si="53">IF(C55="","",PI()*((F55/2)^2)*H55)</f>
        <v>13.571680263507908</v>
      </c>
      <c r="J55" s="297">
        <f t="shared" ref="J55:J58" si="54">IF(C55="","",I55*1.3)</f>
        <v>17.643184342560282</v>
      </c>
      <c r="K55" s="298">
        <f t="shared" ref="K55:K58" si="55">IF(C55="","",I55)</f>
        <v>13.571680263507908</v>
      </c>
      <c r="L55" s="397" t="s">
        <v>184</v>
      </c>
      <c r="M55" s="1038">
        <f t="shared" ref="M55:M58" si="56">$M$6*K55</f>
        <v>20.357520395261862</v>
      </c>
      <c r="N55" s="1038">
        <f t="shared" si="1"/>
        <v>0</v>
      </c>
      <c r="O55" s="1038">
        <f t="shared" ref="O55:O58" si="57">$O$6*K55</f>
        <v>149.28848289858698</v>
      </c>
      <c r="P55" s="297">
        <f t="shared" ref="P55:P58" si="58">(O55+M55)/K55</f>
        <v>12.5</v>
      </c>
    </row>
    <row r="56" spans="1:16" s="252" customFormat="1" ht="12" x14ac:dyDescent="0.2">
      <c r="A56" s="304" t="s">
        <v>381</v>
      </c>
      <c r="B56" s="1702" t="s">
        <v>338</v>
      </c>
      <c r="C56" s="295">
        <v>6</v>
      </c>
      <c r="D56" s="296"/>
      <c r="E56" s="1030">
        <v>15</v>
      </c>
      <c r="F56" s="297">
        <f t="shared" si="42"/>
        <v>0.6</v>
      </c>
      <c r="G56" s="297">
        <f t="shared" si="51"/>
        <v>15</v>
      </c>
      <c r="H56" s="297">
        <f t="shared" si="52"/>
        <v>90</v>
      </c>
      <c r="I56" s="297">
        <f t="shared" si="53"/>
        <v>25.446900494077326</v>
      </c>
      <c r="J56" s="297">
        <f t="shared" si="54"/>
        <v>33.080970642300528</v>
      </c>
      <c r="K56" s="298">
        <f t="shared" si="55"/>
        <v>25.446900494077326</v>
      </c>
      <c r="L56" s="397" t="s">
        <v>184</v>
      </c>
      <c r="M56" s="1038">
        <f t="shared" si="56"/>
        <v>38.170350741115989</v>
      </c>
      <c r="N56" s="1038">
        <f t="shared" si="1"/>
        <v>0</v>
      </c>
      <c r="O56" s="1038">
        <f t="shared" si="57"/>
        <v>279.91590543485057</v>
      </c>
      <c r="P56" s="297">
        <f t="shared" si="58"/>
        <v>12.5</v>
      </c>
    </row>
    <row r="57" spans="1:16" s="252" customFormat="1" ht="12" x14ac:dyDescent="0.2">
      <c r="A57" s="304" t="s">
        <v>381</v>
      </c>
      <c r="B57" s="1702" t="s">
        <v>338</v>
      </c>
      <c r="C57" s="295">
        <v>3</v>
      </c>
      <c r="D57" s="296"/>
      <c r="E57" s="1030">
        <v>14</v>
      </c>
      <c r="F57" s="297">
        <f t="shared" si="42"/>
        <v>0.6</v>
      </c>
      <c r="G57" s="297">
        <f t="shared" si="51"/>
        <v>14</v>
      </c>
      <c r="H57" s="297">
        <f t="shared" si="52"/>
        <v>42</v>
      </c>
      <c r="I57" s="297">
        <f t="shared" si="53"/>
        <v>11.875220230569418</v>
      </c>
      <c r="J57" s="297">
        <f t="shared" si="54"/>
        <v>15.437786299740244</v>
      </c>
      <c r="K57" s="298">
        <f t="shared" si="55"/>
        <v>11.875220230569418</v>
      </c>
      <c r="L57" s="397" t="s">
        <v>184</v>
      </c>
      <c r="M57" s="1038">
        <f t="shared" si="56"/>
        <v>17.812830345854128</v>
      </c>
      <c r="N57" s="1038">
        <f t="shared" si="1"/>
        <v>0</v>
      </c>
      <c r="O57" s="1038">
        <f t="shared" si="57"/>
        <v>130.62742253626359</v>
      </c>
      <c r="P57" s="297">
        <f t="shared" si="58"/>
        <v>12.5</v>
      </c>
    </row>
    <row r="58" spans="1:16" s="252" customFormat="1" ht="12" x14ac:dyDescent="0.2">
      <c r="A58" s="304" t="s">
        <v>381</v>
      </c>
      <c r="B58" s="1702" t="s">
        <v>338</v>
      </c>
      <c r="C58" s="295">
        <v>5</v>
      </c>
      <c r="D58" s="296"/>
      <c r="E58" s="1030">
        <v>13</v>
      </c>
      <c r="F58" s="297">
        <f t="shared" si="42"/>
        <v>0.6</v>
      </c>
      <c r="G58" s="297">
        <f t="shared" si="51"/>
        <v>13</v>
      </c>
      <c r="H58" s="297">
        <f t="shared" si="52"/>
        <v>65</v>
      </c>
      <c r="I58" s="297">
        <f t="shared" si="53"/>
        <v>18.378317023500291</v>
      </c>
      <c r="J58" s="297">
        <f t="shared" si="54"/>
        <v>23.891812130550377</v>
      </c>
      <c r="K58" s="298">
        <f t="shared" si="55"/>
        <v>18.378317023500291</v>
      </c>
      <c r="L58" s="397" t="s">
        <v>184</v>
      </c>
      <c r="M58" s="1038">
        <f t="shared" si="56"/>
        <v>27.567475535250438</v>
      </c>
      <c r="N58" s="1038">
        <f t="shared" si="1"/>
        <v>0</v>
      </c>
      <c r="O58" s="1038">
        <f t="shared" si="57"/>
        <v>202.1614872585032</v>
      </c>
      <c r="P58" s="297">
        <f t="shared" si="58"/>
        <v>12.5</v>
      </c>
    </row>
    <row r="59" spans="1:16" s="252" customFormat="1" ht="12" x14ac:dyDescent="0.2">
      <c r="A59" s="304" t="s">
        <v>381</v>
      </c>
      <c r="B59" s="1702" t="s">
        <v>338</v>
      </c>
      <c r="C59" s="295">
        <v>3</v>
      </c>
      <c r="D59" s="296"/>
      <c r="E59" s="1030">
        <v>12</v>
      </c>
      <c r="F59" s="297">
        <f t="shared" si="42"/>
        <v>0.6</v>
      </c>
      <c r="G59" s="297">
        <f t="shared" ref="G59:G68" si="59">IF(C59="","",ROUNDUP((E59-D59),1))</f>
        <v>12</v>
      </c>
      <c r="H59" s="297">
        <f t="shared" ref="H59:H68" si="60">IF(C59="","",C59*G59)</f>
        <v>36</v>
      </c>
      <c r="I59" s="297">
        <f t="shared" ref="I59:I68" si="61">IF(C59="","",PI()*((F59/2)^2)*H59)</f>
        <v>10.178760197630931</v>
      </c>
      <c r="J59" s="297">
        <f t="shared" ref="J59:J68" si="62">IF(C59="","",I59*1.3)</f>
        <v>13.23238825692021</v>
      </c>
      <c r="K59" s="298">
        <f t="shared" ref="K59:K68" si="63">IF(C59="","",I59)</f>
        <v>10.178760197630931</v>
      </c>
      <c r="L59" s="397" t="s">
        <v>184</v>
      </c>
      <c r="M59" s="1038">
        <f t="shared" ref="M59:M68" si="64">$M$6*K59</f>
        <v>15.268140296446397</v>
      </c>
      <c r="N59" s="1038">
        <f t="shared" si="1"/>
        <v>0</v>
      </c>
      <c r="O59" s="1038">
        <f>$O$6*K59</f>
        <v>111.96636217394024</v>
      </c>
      <c r="P59" s="297">
        <f>(O59+M59)/K59</f>
        <v>12.500000000000002</v>
      </c>
    </row>
    <row r="60" spans="1:16" s="252" customFormat="1" ht="12" x14ac:dyDescent="0.2">
      <c r="A60" s="304" t="s">
        <v>381</v>
      </c>
      <c r="B60" s="1702" t="s">
        <v>338</v>
      </c>
      <c r="C60" s="295">
        <v>3</v>
      </c>
      <c r="D60" s="296"/>
      <c r="E60" s="1030">
        <v>11</v>
      </c>
      <c r="F60" s="297">
        <f t="shared" si="42"/>
        <v>0.6</v>
      </c>
      <c r="G60" s="297">
        <f t="shared" si="59"/>
        <v>11</v>
      </c>
      <c r="H60" s="297">
        <f t="shared" si="60"/>
        <v>33</v>
      </c>
      <c r="I60" s="297">
        <f t="shared" si="61"/>
        <v>9.3305301811616861</v>
      </c>
      <c r="J60" s="297">
        <f t="shared" si="62"/>
        <v>12.129689235510192</v>
      </c>
      <c r="K60" s="298">
        <f t="shared" si="63"/>
        <v>9.3305301811616861</v>
      </c>
      <c r="L60" s="397" t="s">
        <v>184</v>
      </c>
      <c r="M60" s="1038">
        <f t="shared" si="64"/>
        <v>13.99579527174253</v>
      </c>
      <c r="N60" s="1038">
        <f t="shared" si="1"/>
        <v>0</v>
      </c>
      <c r="O60" s="1038">
        <f>$O$6*K60</f>
        <v>102.63583199277855</v>
      </c>
      <c r="P60" s="297">
        <f>(O60+M60)/K60</f>
        <v>12.500000000000002</v>
      </c>
    </row>
    <row r="61" spans="1:16" s="252" customFormat="1" ht="12" x14ac:dyDescent="0.2">
      <c r="A61" s="304" t="s">
        <v>381</v>
      </c>
      <c r="B61" s="1702" t="s">
        <v>338</v>
      </c>
      <c r="C61" s="295">
        <v>1</v>
      </c>
      <c r="D61" s="296"/>
      <c r="E61" s="1030">
        <v>8</v>
      </c>
      <c r="F61" s="297">
        <f t="shared" si="42"/>
        <v>0.6</v>
      </c>
      <c r="G61" s="297">
        <f t="shared" si="59"/>
        <v>8</v>
      </c>
      <c r="H61" s="297">
        <f t="shared" si="60"/>
        <v>8</v>
      </c>
      <c r="I61" s="297">
        <f t="shared" si="61"/>
        <v>2.2619467105846511</v>
      </c>
      <c r="J61" s="297">
        <f t="shared" si="62"/>
        <v>2.9405307237600464</v>
      </c>
      <c r="K61" s="298">
        <f t="shared" si="63"/>
        <v>2.2619467105846511</v>
      </c>
      <c r="L61" s="397" t="s">
        <v>184</v>
      </c>
      <c r="M61" s="1038">
        <f t="shared" si="64"/>
        <v>3.3929200658769769</v>
      </c>
      <c r="N61" s="1038">
        <f t="shared" si="1"/>
        <v>0</v>
      </c>
      <c r="O61" s="1038">
        <f>$O$6*K61</f>
        <v>24.881413816431163</v>
      </c>
      <c r="P61" s="297">
        <f>(O61+M61)/K61</f>
        <v>12.500000000000002</v>
      </c>
    </row>
    <row r="62" spans="1:16" s="252" customFormat="1" ht="12" x14ac:dyDescent="0.2">
      <c r="A62" s="304" t="s">
        <v>381</v>
      </c>
      <c r="B62" s="1702" t="s">
        <v>338</v>
      </c>
      <c r="C62" s="295">
        <v>2</v>
      </c>
      <c r="D62" s="296"/>
      <c r="E62" s="1030">
        <v>6</v>
      </c>
      <c r="F62" s="297">
        <f t="shared" si="42"/>
        <v>0.6</v>
      </c>
      <c r="G62" s="297">
        <f t="shared" si="59"/>
        <v>6</v>
      </c>
      <c r="H62" s="297">
        <f t="shared" si="60"/>
        <v>12</v>
      </c>
      <c r="I62" s="297">
        <f t="shared" si="61"/>
        <v>3.3929200658769769</v>
      </c>
      <c r="J62" s="297">
        <f t="shared" si="62"/>
        <v>4.4107960856400705</v>
      </c>
      <c r="K62" s="298">
        <f t="shared" si="63"/>
        <v>3.3929200658769769</v>
      </c>
      <c r="L62" s="397" t="s">
        <v>184</v>
      </c>
      <c r="M62" s="1038">
        <f t="shared" si="64"/>
        <v>5.0893800988154654</v>
      </c>
      <c r="N62" s="1038">
        <f t="shared" si="1"/>
        <v>0</v>
      </c>
      <c r="O62" s="1038">
        <f>$O$6*K62</f>
        <v>37.322120724646744</v>
      </c>
      <c r="P62" s="297">
        <f>(O62+M62)/K62</f>
        <v>12.5</v>
      </c>
    </row>
    <row r="63" spans="1:16" s="252" customFormat="1" ht="12" x14ac:dyDescent="0.2">
      <c r="A63" s="304" t="s">
        <v>381</v>
      </c>
      <c r="B63" s="1706" t="s">
        <v>338</v>
      </c>
      <c r="C63" s="1709">
        <v>1</v>
      </c>
      <c r="D63" s="1710"/>
      <c r="E63" s="1711">
        <v>-6.5</v>
      </c>
      <c r="F63" s="297">
        <f t="shared" si="42"/>
        <v>0.6</v>
      </c>
      <c r="G63" s="297">
        <f t="shared" si="59"/>
        <v>-6.5</v>
      </c>
      <c r="H63" s="297">
        <f t="shared" si="60"/>
        <v>-6.5</v>
      </c>
      <c r="I63" s="297">
        <f t="shared" si="61"/>
        <v>-1.837831702350029</v>
      </c>
      <c r="J63" s="297">
        <f t="shared" si="62"/>
        <v>-2.3891812130550378</v>
      </c>
      <c r="K63" s="298">
        <f t="shared" si="63"/>
        <v>-1.837831702350029</v>
      </c>
      <c r="L63" s="397" t="s">
        <v>184</v>
      </c>
      <c r="M63" s="1038">
        <f t="shared" si="64"/>
        <v>-2.7567475535250434</v>
      </c>
      <c r="N63" s="1038">
        <f t="shared" si="1"/>
        <v>0</v>
      </c>
      <c r="O63" s="1038">
        <f>$O$6*K63</f>
        <v>-20.216148725850321</v>
      </c>
      <c r="P63" s="297">
        <f>(O63+M63)/K63</f>
        <v>12.5</v>
      </c>
    </row>
    <row r="64" spans="1:16" s="252" customFormat="1" ht="12" x14ac:dyDescent="0.2">
      <c r="A64" s="304" t="s">
        <v>381</v>
      </c>
      <c r="B64" s="1705" t="s">
        <v>339</v>
      </c>
      <c r="C64" s="1707">
        <v>1</v>
      </c>
      <c r="D64" s="401"/>
      <c r="E64" s="1708">
        <v>18</v>
      </c>
      <c r="F64" s="297">
        <f t="shared" si="42"/>
        <v>0.7</v>
      </c>
      <c r="G64" s="297">
        <f t="shared" ref="G64:G66" si="65">IF(C64="","",ROUNDUP((E64-D64),1))</f>
        <v>18</v>
      </c>
      <c r="H64" s="297">
        <f t="shared" ref="H64:H66" si="66">IF(C64="","",C64*G64)</f>
        <v>18</v>
      </c>
      <c r="I64" s="297">
        <f t="shared" ref="I64:I66" si="67">IF(C64="","",PI()*((F64/2)^2)*H64)</f>
        <v>6.9272118011654928</v>
      </c>
      <c r="J64" s="297">
        <f t="shared" ref="J64:J66" si="68">IF(C64="","",I64*1.3)</f>
        <v>9.0053753415151405</v>
      </c>
      <c r="K64" s="298">
        <f t="shared" ref="K64:K66" si="69">IF(C64="","",I64)</f>
        <v>6.9272118011654928</v>
      </c>
      <c r="L64" s="397" t="s">
        <v>184</v>
      </c>
      <c r="M64" s="1038">
        <f t="shared" ref="M64:M66" si="70">$M$6*K64</f>
        <v>10.39081770174824</v>
      </c>
      <c r="N64" s="1038">
        <f t="shared" si="1"/>
        <v>0</v>
      </c>
      <c r="O64" s="1038">
        <f t="shared" ref="O64:O66" si="71">$O$6*K64</f>
        <v>76.199329812820423</v>
      </c>
      <c r="P64" s="297">
        <f t="shared" ref="P64:P66" si="72">(O64+M64)/K64</f>
        <v>12.5</v>
      </c>
    </row>
    <row r="65" spans="1:16" s="252" customFormat="1" ht="12" x14ac:dyDescent="0.2">
      <c r="A65" s="304" t="s">
        <v>381</v>
      </c>
      <c r="B65" s="1702" t="s">
        <v>339</v>
      </c>
      <c r="C65" s="295">
        <v>2</v>
      </c>
      <c r="D65" s="296"/>
      <c r="E65" s="1030">
        <v>16</v>
      </c>
      <c r="F65" s="297">
        <f t="shared" si="42"/>
        <v>0.7</v>
      </c>
      <c r="G65" s="297">
        <f t="shared" si="65"/>
        <v>16</v>
      </c>
      <c r="H65" s="297">
        <f t="shared" si="66"/>
        <v>32</v>
      </c>
      <c r="I65" s="297">
        <f t="shared" si="67"/>
        <v>12.315043202071987</v>
      </c>
      <c r="J65" s="297">
        <f t="shared" si="68"/>
        <v>16.009556162693585</v>
      </c>
      <c r="K65" s="298">
        <f t="shared" si="69"/>
        <v>12.315043202071987</v>
      </c>
      <c r="L65" s="397" t="s">
        <v>184</v>
      </c>
      <c r="M65" s="1038">
        <f t="shared" si="70"/>
        <v>18.472564803107979</v>
      </c>
      <c r="N65" s="1038">
        <f t="shared" si="1"/>
        <v>0</v>
      </c>
      <c r="O65" s="1038">
        <f t="shared" si="71"/>
        <v>135.46547522279187</v>
      </c>
      <c r="P65" s="297">
        <f t="shared" si="72"/>
        <v>12.500000000000002</v>
      </c>
    </row>
    <row r="66" spans="1:16" s="252" customFormat="1" ht="12" x14ac:dyDescent="0.2">
      <c r="A66" s="304" t="s">
        <v>381</v>
      </c>
      <c r="B66" s="1702" t="s">
        <v>339</v>
      </c>
      <c r="C66" s="295">
        <v>1</v>
      </c>
      <c r="D66" s="296"/>
      <c r="E66" s="1030">
        <v>12</v>
      </c>
      <c r="F66" s="297">
        <f t="shared" si="42"/>
        <v>0.7</v>
      </c>
      <c r="G66" s="297">
        <f t="shared" si="65"/>
        <v>12</v>
      </c>
      <c r="H66" s="297">
        <f t="shared" si="66"/>
        <v>12</v>
      </c>
      <c r="I66" s="297">
        <f t="shared" si="67"/>
        <v>4.6181412007769946</v>
      </c>
      <c r="J66" s="297">
        <f t="shared" si="68"/>
        <v>6.0035835610100934</v>
      </c>
      <c r="K66" s="298">
        <f t="shared" si="69"/>
        <v>4.6181412007769946</v>
      </c>
      <c r="L66" s="397" t="s">
        <v>184</v>
      </c>
      <c r="M66" s="1038">
        <f t="shared" si="70"/>
        <v>6.927211801165492</v>
      </c>
      <c r="N66" s="1038">
        <f t="shared" si="1"/>
        <v>0</v>
      </c>
      <c r="O66" s="1038">
        <f t="shared" si="71"/>
        <v>50.799553208546939</v>
      </c>
      <c r="P66" s="297">
        <f t="shared" si="72"/>
        <v>12.5</v>
      </c>
    </row>
    <row r="67" spans="1:16" s="252" customFormat="1" ht="12" x14ac:dyDescent="0.2">
      <c r="A67" s="304" t="s">
        <v>381</v>
      </c>
      <c r="B67" s="1702" t="s">
        <v>339</v>
      </c>
      <c r="C67" s="295">
        <v>7</v>
      </c>
      <c r="D67" s="296"/>
      <c r="E67" s="1030">
        <v>14</v>
      </c>
      <c r="F67" s="297">
        <f t="shared" si="42"/>
        <v>0.7</v>
      </c>
      <c r="G67" s="297">
        <f t="shared" si="59"/>
        <v>14</v>
      </c>
      <c r="H67" s="297">
        <f t="shared" si="60"/>
        <v>98</v>
      </c>
      <c r="I67" s="297">
        <f t="shared" si="61"/>
        <v>37.71481980634546</v>
      </c>
      <c r="J67" s="297">
        <f t="shared" si="62"/>
        <v>49.029265748249102</v>
      </c>
      <c r="K67" s="298">
        <f t="shared" si="63"/>
        <v>37.71481980634546</v>
      </c>
      <c r="L67" s="397" t="s">
        <v>184</v>
      </c>
      <c r="M67" s="1038">
        <f t="shared" si="64"/>
        <v>56.57222970951819</v>
      </c>
      <c r="N67" s="1038">
        <f t="shared" si="1"/>
        <v>0</v>
      </c>
      <c r="O67" s="1038">
        <f>$O$6*K67</f>
        <v>414.86301786980005</v>
      </c>
      <c r="P67" s="297">
        <f>(O67+M67)/K67</f>
        <v>12.5</v>
      </c>
    </row>
    <row r="68" spans="1:16" s="252" customFormat="1" ht="12" x14ac:dyDescent="0.2">
      <c r="A68" s="304" t="s">
        <v>381</v>
      </c>
      <c r="B68" s="1702" t="s">
        <v>339</v>
      </c>
      <c r="C68" s="295">
        <v>1</v>
      </c>
      <c r="D68" s="296"/>
      <c r="E68" s="1030">
        <v>13</v>
      </c>
      <c r="F68" s="297">
        <f t="shared" si="42"/>
        <v>0.7</v>
      </c>
      <c r="G68" s="297">
        <f t="shared" si="59"/>
        <v>13</v>
      </c>
      <c r="H68" s="297">
        <f t="shared" si="60"/>
        <v>13</v>
      </c>
      <c r="I68" s="297">
        <f t="shared" si="61"/>
        <v>5.0029863008417443</v>
      </c>
      <c r="J68" s="297">
        <f t="shared" si="62"/>
        <v>6.5038821910942675</v>
      </c>
      <c r="K68" s="298">
        <f t="shared" si="63"/>
        <v>5.0029863008417443</v>
      </c>
      <c r="L68" s="397" t="s">
        <v>184</v>
      </c>
      <c r="M68" s="1038">
        <f t="shared" si="64"/>
        <v>7.5044794512626165</v>
      </c>
      <c r="N68" s="1038">
        <f t="shared" si="1"/>
        <v>0</v>
      </c>
      <c r="O68" s="1038">
        <f>$O$6*K68</f>
        <v>55.032849309259191</v>
      </c>
      <c r="P68" s="297">
        <f>(O68+M68)/K68</f>
        <v>12.500000000000002</v>
      </c>
    </row>
    <row r="69" spans="1:16" s="252" customFormat="1" ht="12" x14ac:dyDescent="0.2">
      <c r="A69" s="304" t="s">
        <v>381</v>
      </c>
      <c r="B69" s="1702" t="s">
        <v>339</v>
      </c>
      <c r="C69" s="295">
        <v>4</v>
      </c>
      <c r="D69" s="296"/>
      <c r="E69" s="1030">
        <v>15</v>
      </c>
      <c r="F69" s="297">
        <f t="shared" ref="F69:F70" si="73">IF(B69="","",VLOOKUP(B69,$F$72:$G$80,2,0))</f>
        <v>0.7</v>
      </c>
      <c r="G69" s="297">
        <f t="shared" ref="G69:G70" si="74">IF(C69="","",ROUNDUP((E69-D69),1))</f>
        <v>15</v>
      </c>
      <c r="H69" s="297">
        <f t="shared" ref="H69:H70" si="75">IF(C69="","",C69*G69)</f>
        <v>60</v>
      </c>
      <c r="I69" s="297">
        <f t="shared" ref="I69:I70" si="76">IF(C69="","",PI()*((F69/2)^2)*H69)</f>
        <v>23.090706003884975</v>
      </c>
      <c r="J69" s="297">
        <f t="shared" ref="J69:J70" si="77">IF(C69="","",I69*1.3)</f>
        <v>30.01791780505047</v>
      </c>
      <c r="K69" s="298">
        <f t="shared" ref="K69:K70" si="78">IF(C69="","",I69)</f>
        <v>23.090706003884975</v>
      </c>
      <c r="L69" s="397" t="s">
        <v>184</v>
      </c>
      <c r="M69" s="1038">
        <f t="shared" ref="M69:M70" si="79">$M$6*K69</f>
        <v>34.636059005827462</v>
      </c>
      <c r="N69" s="1038">
        <f t="shared" si="1"/>
        <v>0</v>
      </c>
      <c r="O69" s="1038">
        <f t="shared" ref="O69:O70" si="80">$O$6*K69</f>
        <v>253.99776604273472</v>
      </c>
      <c r="P69" s="297">
        <f t="shared" ref="P69:P70" si="81">(O69+M69)/K69</f>
        <v>12.5</v>
      </c>
    </row>
    <row r="70" spans="1:16" s="252" customFormat="1" ht="12.75" thickBot="1" x14ac:dyDescent="0.25">
      <c r="A70" s="304" t="s">
        <v>381</v>
      </c>
      <c r="B70" s="1702" t="s">
        <v>339</v>
      </c>
      <c r="C70" s="295">
        <v>1</v>
      </c>
      <c r="D70" s="296"/>
      <c r="E70" s="1030">
        <v>17</v>
      </c>
      <c r="F70" s="297">
        <f t="shared" si="73"/>
        <v>0.7</v>
      </c>
      <c r="G70" s="297">
        <f t="shared" si="74"/>
        <v>17</v>
      </c>
      <c r="H70" s="297">
        <f t="shared" si="75"/>
        <v>17</v>
      </c>
      <c r="I70" s="297">
        <f t="shared" si="76"/>
        <v>6.5423667011007431</v>
      </c>
      <c r="J70" s="297">
        <f t="shared" si="77"/>
        <v>8.5050767114309664</v>
      </c>
      <c r="K70" s="298">
        <f t="shared" si="78"/>
        <v>6.5423667011007431</v>
      </c>
      <c r="L70" s="397" t="s">
        <v>184</v>
      </c>
      <c r="M70" s="1038">
        <f t="shared" si="79"/>
        <v>9.8135500516511147</v>
      </c>
      <c r="N70" s="1038">
        <f t="shared" si="1"/>
        <v>0</v>
      </c>
      <c r="O70" s="1038">
        <f t="shared" si="80"/>
        <v>71.966033712108171</v>
      </c>
      <c r="P70" s="297">
        <f t="shared" si="81"/>
        <v>12.5</v>
      </c>
    </row>
    <row r="71" spans="1:16" s="252" customFormat="1" ht="15" customHeight="1" thickTop="1" thickBot="1" x14ac:dyDescent="0.25">
      <c r="A71" s="305" t="s">
        <v>19</v>
      </c>
      <c r="B71" s="216" t="s">
        <v>341</v>
      </c>
      <c r="C71" s="306">
        <f>SUM(C8:C70)</f>
        <v>90</v>
      </c>
      <c r="D71" s="306"/>
      <c r="E71" s="307"/>
      <c r="F71" s="308"/>
      <c r="G71" s="307"/>
      <c r="H71" s="309">
        <f>SUM(H8:H70)</f>
        <v>802.5</v>
      </c>
      <c r="I71" s="309">
        <f>SUM(I$8:I70)</f>
        <v>217.0840523630547</v>
      </c>
      <c r="J71" s="309">
        <f>SUM(J$8:J70)</f>
        <v>282.20926807197111</v>
      </c>
      <c r="K71" s="309">
        <f>SUM(K$8:K70)</f>
        <v>217.0840523630547</v>
      </c>
      <c r="L71" s="309"/>
      <c r="M71" s="309">
        <f>SUM(M$8:M70)</f>
        <v>325.62607854458213</v>
      </c>
      <c r="N71" s="309">
        <f>SUM(N$8:N70)</f>
        <v>0</v>
      </c>
      <c r="O71" s="309">
        <f>SUM(O$8:O70)</f>
        <v>2387.924575993602</v>
      </c>
      <c r="P71" s="310">
        <f>SUM(P$8:P70)</f>
        <v>775</v>
      </c>
    </row>
    <row r="72" spans="1:16" s="252" customFormat="1" ht="15" customHeight="1" thickTop="1" x14ac:dyDescent="0.2">
      <c r="A72" s="303" t="s">
        <v>205</v>
      </c>
      <c r="C72" s="311"/>
      <c r="F72" s="302" t="s">
        <v>532</v>
      </c>
      <c r="G72" s="398">
        <v>0.35</v>
      </c>
      <c r="H72" s="300">
        <f t="shared" ref="H72:H80" si="82">SUMIF($B$8:$B$70,$F72,$H$8:$H$70)</f>
        <v>0</v>
      </c>
      <c r="I72" s="299"/>
      <c r="J72" s="299"/>
      <c r="K72" s="300">
        <f t="shared" ref="K72:K80" si="83">SUMIF($L$8:$L$12,$L72,$K$8:$K$12)</f>
        <v>0</v>
      </c>
      <c r="L72" s="301" t="s">
        <v>324</v>
      </c>
      <c r="M72" s="1039"/>
      <c r="N72"/>
      <c r="O72" s="1039"/>
      <c r="P72" s="299"/>
    </row>
    <row r="73" spans="1:16" s="252" customFormat="1" ht="15" customHeight="1" x14ac:dyDescent="0.2">
      <c r="A73" s="1852" t="s">
        <v>7028</v>
      </c>
      <c r="B73" s="1852"/>
      <c r="C73" s="1852"/>
      <c r="D73" s="299"/>
      <c r="F73" s="302" t="s">
        <v>342</v>
      </c>
      <c r="G73" s="398">
        <v>0.4</v>
      </c>
      <c r="H73" s="300">
        <f t="shared" si="82"/>
        <v>225</v>
      </c>
      <c r="I73" s="299"/>
      <c r="J73" s="299"/>
      <c r="K73" s="300">
        <f t="shared" si="83"/>
        <v>0</v>
      </c>
      <c r="L73" s="301" t="s">
        <v>323</v>
      </c>
      <c r="M73" s="1039"/>
      <c r="N73"/>
      <c r="O73" s="1039"/>
      <c r="P73" s="299">
        <f>K71*1.3</f>
        <v>282.20926807197111</v>
      </c>
    </row>
    <row r="74" spans="1:16" s="252" customFormat="1" ht="15" customHeight="1" x14ac:dyDescent="0.2">
      <c r="A74" s="299" t="s">
        <v>342</v>
      </c>
      <c r="B74" s="1703">
        <v>47</v>
      </c>
      <c r="C74" s="299" t="b">
        <f>(SUMIF($B$9:$B$70,A74,$C$9:$C$70))=B74</f>
        <v>0</v>
      </c>
      <c r="D74" s="299"/>
      <c r="F74" s="302" t="s">
        <v>343</v>
      </c>
      <c r="G74" s="398">
        <v>0.5</v>
      </c>
      <c r="H74" s="300">
        <f t="shared" si="82"/>
        <v>0</v>
      </c>
      <c r="I74" s="299"/>
      <c r="J74" s="299"/>
      <c r="K74" s="300">
        <f t="shared" si="83"/>
        <v>0</v>
      </c>
      <c r="L74" s="301" t="s">
        <v>321</v>
      </c>
      <c r="M74" s="1039"/>
      <c r="N74"/>
      <c r="O74" s="1039"/>
      <c r="P74" s="299"/>
    </row>
    <row r="75" spans="1:16" s="252" customFormat="1" ht="15" customHeight="1" x14ac:dyDescent="0.2">
      <c r="A75" s="299" t="s">
        <v>338</v>
      </c>
      <c r="B75" s="1703">
        <v>51</v>
      </c>
      <c r="C75" s="299" t="b">
        <f t="shared" ref="C75:C76" si="84">(SUMIF($B$9:$B$13,A75,$C$9:$C$13))=B75</f>
        <v>0</v>
      </c>
      <c r="D75" s="299"/>
      <c r="F75" s="302" t="s">
        <v>338</v>
      </c>
      <c r="G75" s="398">
        <v>0.6</v>
      </c>
      <c r="H75" s="300">
        <f t="shared" si="82"/>
        <v>327.5</v>
      </c>
      <c r="I75" s="299"/>
      <c r="J75" s="299"/>
      <c r="K75" s="300">
        <f t="shared" si="83"/>
        <v>0</v>
      </c>
      <c r="L75" s="301" t="s">
        <v>322</v>
      </c>
      <c r="M75" s="1039"/>
      <c r="N75"/>
      <c r="O75" s="1039"/>
      <c r="P75" s="299"/>
    </row>
    <row r="76" spans="1:16" s="252" customFormat="1" ht="15" customHeight="1" x14ac:dyDescent="0.2">
      <c r="A76" s="299" t="s">
        <v>339</v>
      </c>
      <c r="B76" s="1703">
        <v>38</v>
      </c>
      <c r="C76" s="299" t="b">
        <f t="shared" si="84"/>
        <v>0</v>
      </c>
      <c r="D76" s="299"/>
      <c r="F76" s="302" t="s">
        <v>339</v>
      </c>
      <c r="G76" s="398">
        <v>0.7</v>
      </c>
      <c r="H76" s="300">
        <f>SUMIF($B$8:$B$70,$F76,$H$8:$H$70)</f>
        <v>250</v>
      </c>
      <c r="I76" s="299"/>
      <c r="J76" s="299"/>
      <c r="K76" s="300">
        <f>SUMIF($L$8:$L$70,$L76,$K$8:$K$70)</f>
        <v>217.0840523630547</v>
      </c>
      <c r="L76" s="301" t="s">
        <v>184</v>
      </c>
      <c r="M76" s="1039"/>
      <c r="N76"/>
      <c r="O76" s="1039"/>
      <c r="P76" s="299"/>
    </row>
    <row r="77" spans="1:16" s="252" customFormat="1" ht="15" customHeight="1" x14ac:dyDescent="0.2">
      <c r="A77" s="299"/>
      <c r="B77" s="299"/>
      <c r="C77" s="299"/>
      <c r="D77" s="299"/>
      <c r="F77" s="302" t="s">
        <v>340</v>
      </c>
      <c r="G77" s="398">
        <v>0.8</v>
      </c>
      <c r="H77" s="300">
        <f t="shared" si="82"/>
        <v>0</v>
      </c>
      <c r="I77" s="299"/>
      <c r="J77" s="299"/>
      <c r="K77" s="300">
        <f t="shared" si="83"/>
        <v>0</v>
      </c>
      <c r="L77" s="301" t="s">
        <v>349</v>
      </c>
      <c r="M77" s="1039"/>
      <c r="N77"/>
      <c r="O77" s="1039"/>
      <c r="P77" s="299"/>
    </row>
    <row r="78" spans="1:16" s="252" customFormat="1" ht="15" customHeight="1" x14ac:dyDescent="0.2">
      <c r="A78" s="1853"/>
      <c r="B78" s="1854"/>
      <c r="C78" s="1854"/>
      <c r="D78" s="1855"/>
      <c r="F78" s="302" t="s">
        <v>354</v>
      </c>
      <c r="G78" s="398">
        <v>0.9</v>
      </c>
      <c r="H78" s="300">
        <f t="shared" si="82"/>
        <v>0</v>
      </c>
      <c r="I78" s="299"/>
      <c r="J78" s="299"/>
      <c r="K78" s="300">
        <f t="shared" si="83"/>
        <v>0</v>
      </c>
      <c r="L78" s="301" t="s">
        <v>349</v>
      </c>
      <c r="M78" s="1039"/>
      <c r="N78"/>
      <c r="O78" s="1039"/>
      <c r="P78" s="299"/>
    </row>
    <row r="79" spans="1:16" ht="12.75" x14ac:dyDescent="0.2">
      <c r="A79" s="1856"/>
      <c r="B79" s="1852"/>
      <c r="C79" s="1852"/>
      <c r="D79" s="1857"/>
      <c r="F79" s="302" t="s">
        <v>344</v>
      </c>
      <c r="G79" s="398">
        <v>0.7</v>
      </c>
      <c r="H79" s="300">
        <f t="shared" si="82"/>
        <v>0</v>
      </c>
      <c r="I79" s="299"/>
      <c r="K79" s="300">
        <f t="shared" si="83"/>
        <v>0</v>
      </c>
      <c r="L79" s="301" t="s">
        <v>349</v>
      </c>
      <c r="M79" s="1039"/>
      <c r="N79"/>
      <c r="O79" s="1039"/>
    </row>
    <row r="80" spans="1:16" ht="12.75" x14ac:dyDescent="0.2">
      <c r="A80" s="1856"/>
      <c r="B80" s="1852"/>
      <c r="C80" s="1852"/>
      <c r="D80" s="1857"/>
      <c r="F80" s="302" t="s">
        <v>142</v>
      </c>
      <c r="G80" s="399"/>
      <c r="H80" s="300">
        <f t="shared" si="82"/>
        <v>0</v>
      </c>
      <c r="I80" s="299"/>
      <c r="K80" s="300">
        <f t="shared" si="83"/>
        <v>0</v>
      </c>
      <c r="L80" s="301" t="s">
        <v>349</v>
      </c>
      <c r="M80" s="1039"/>
      <c r="N80"/>
      <c r="O80" s="1039"/>
    </row>
    <row r="81" spans="1:4" x14ac:dyDescent="0.2">
      <c r="A81" s="1856"/>
      <c r="B81" s="1852"/>
      <c r="C81" s="1852"/>
      <c r="D81" s="1857"/>
    </row>
    <row r="82" spans="1:4" x14ac:dyDescent="0.2">
      <c r="A82" s="1856"/>
      <c r="B82" s="1852"/>
      <c r="C82" s="1852"/>
      <c r="D82" s="1857"/>
    </row>
    <row r="83" spans="1:4" x14ac:dyDescent="0.2">
      <c r="A83" s="1856"/>
      <c r="B83" s="1852"/>
      <c r="C83" s="1852"/>
      <c r="D83" s="1857"/>
    </row>
    <row r="84" spans="1:4" x14ac:dyDescent="0.2">
      <c r="A84" s="1856"/>
      <c r="B84" s="1852"/>
      <c r="C84" s="1852"/>
      <c r="D84" s="1857"/>
    </row>
    <row r="85" spans="1:4" x14ac:dyDescent="0.2">
      <c r="A85" s="1856"/>
      <c r="B85" s="1852"/>
      <c r="C85" s="1852"/>
      <c r="D85" s="1857"/>
    </row>
    <row r="86" spans="1:4" x14ac:dyDescent="0.2">
      <c r="A86" s="1856"/>
      <c r="B86" s="1852"/>
      <c r="C86" s="1852"/>
      <c r="D86" s="1857"/>
    </row>
    <row r="87" spans="1:4" x14ac:dyDescent="0.2">
      <c r="A87" s="1856"/>
      <c r="B87" s="1852"/>
      <c r="C87" s="1852"/>
      <c r="D87" s="1857"/>
    </row>
    <row r="88" spans="1:4" x14ac:dyDescent="0.2">
      <c r="A88" s="1856"/>
      <c r="B88" s="1852"/>
      <c r="C88" s="1852"/>
      <c r="D88" s="1857"/>
    </row>
    <row r="89" spans="1:4" x14ac:dyDescent="0.2">
      <c r="A89" s="1856"/>
      <c r="B89" s="1852"/>
      <c r="C89" s="1852"/>
      <c r="D89" s="1857"/>
    </row>
    <row r="90" spans="1:4" x14ac:dyDescent="0.2">
      <c r="A90" s="1856"/>
      <c r="B90" s="1852"/>
      <c r="C90" s="1852"/>
      <c r="D90" s="1857"/>
    </row>
    <row r="91" spans="1:4" x14ac:dyDescent="0.2">
      <c r="A91" s="1856"/>
      <c r="B91" s="1852"/>
      <c r="C91" s="1852"/>
      <c r="D91" s="1857"/>
    </row>
    <row r="92" spans="1:4" x14ac:dyDescent="0.2">
      <c r="A92" s="1856"/>
      <c r="B92" s="1852"/>
      <c r="C92" s="1852"/>
      <c r="D92" s="1857"/>
    </row>
    <row r="93" spans="1:4" x14ac:dyDescent="0.2">
      <c r="A93" s="1858"/>
      <c r="B93" s="1859"/>
      <c r="C93" s="1859"/>
      <c r="D93" s="1860"/>
    </row>
    <row r="94" spans="1:4" x14ac:dyDescent="0.2">
      <c r="A94" s="1827"/>
      <c r="B94" s="1828"/>
      <c r="C94" s="1828"/>
      <c r="D94" s="1829"/>
    </row>
    <row r="95" spans="1:4" x14ac:dyDescent="0.2">
      <c r="A95" s="1830"/>
      <c r="B95" s="1831"/>
      <c r="C95" s="1831"/>
      <c r="D95" s="1832"/>
    </row>
    <row r="96" spans="1:4" x14ac:dyDescent="0.2">
      <c r="A96" s="1830"/>
      <c r="B96" s="1831"/>
      <c r="C96" s="1831"/>
      <c r="D96" s="1832"/>
    </row>
    <row r="97" spans="1:4" x14ac:dyDescent="0.2">
      <c r="A97" s="1830"/>
      <c r="B97" s="1831"/>
      <c r="C97" s="1831"/>
      <c r="D97" s="1832"/>
    </row>
    <row r="98" spans="1:4" x14ac:dyDescent="0.2">
      <c r="A98" s="1830"/>
      <c r="B98" s="1831"/>
      <c r="C98" s="1831"/>
      <c r="D98" s="1832"/>
    </row>
    <row r="99" spans="1:4" x14ac:dyDescent="0.2">
      <c r="A99" s="1830"/>
      <c r="B99" s="1831"/>
      <c r="C99" s="1831"/>
      <c r="D99" s="1832"/>
    </row>
    <row r="100" spans="1:4" x14ac:dyDescent="0.2">
      <c r="A100" s="1830"/>
      <c r="B100" s="1831"/>
      <c r="C100" s="1831"/>
      <c r="D100" s="1832"/>
    </row>
    <row r="101" spans="1:4" x14ac:dyDescent="0.2">
      <c r="A101" s="1830"/>
      <c r="B101" s="1831"/>
      <c r="C101" s="1831"/>
      <c r="D101" s="1832"/>
    </row>
    <row r="102" spans="1:4" x14ac:dyDescent="0.2">
      <c r="A102" s="1830"/>
      <c r="B102" s="1831"/>
      <c r="C102" s="1831"/>
      <c r="D102" s="1832"/>
    </row>
    <row r="103" spans="1:4" x14ac:dyDescent="0.2">
      <c r="A103" s="1830"/>
      <c r="B103" s="1831"/>
      <c r="C103" s="1831"/>
      <c r="D103" s="1832"/>
    </row>
    <row r="104" spans="1:4" x14ac:dyDescent="0.2">
      <c r="A104" s="1830"/>
      <c r="B104" s="1831"/>
      <c r="C104" s="1831"/>
      <c r="D104" s="1832"/>
    </row>
    <row r="105" spans="1:4" x14ac:dyDescent="0.2">
      <c r="A105" s="1830"/>
      <c r="B105" s="1831"/>
      <c r="C105" s="1831"/>
      <c r="D105" s="1832"/>
    </row>
    <row r="106" spans="1:4" x14ac:dyDescent="0.2">
      <c r="A106" s="1830"/>
      <c r="B106" s="1831"/>
      <c r="C106" s="1831"/>
      <c r="D106" s="1832"/>
    </row>
    <row r="107" spans="1:4" x14ac:dyDescent="0.2">
      <c r="A107" s="1830"/>
      <c r="B107" s="1831"/>
      <c r="C107" s="1831"/>
      <c r="D107" s="1832"/>
    </row>
    <row r="108" spans="1:4" x14ac:dyDescent="0.2">
      <c r="A108" s="1830"/>
      <c r="B108" s="1831"/>
      <c r="C108" s="1831"/>
      <c r="D108" s="1832"/>
    </row>
    <row r="109" spans="1:4" x14ac:dyDescent="0.2">
      <c r="A109" s="1830"/>
      <c r="B109" s="1831"/>
      <c r="C109" s="1831"/>
      <c r="D109" s="1832"/>
    </row>
    <row r="110" spans="1:4" x14ac:dyDescent="0.2">
      <c r="A110" s="1830"/>
      <c r="B110" s="1831"/>
      <c r="C110" s="1831"/>
      <c r="D110" s="1832"/>
    </row>
    <row r="111" spans="1:4" x14ac:dyDescent="0.2">
      <c r="A111" s="1830"/>
      <c r="B111" s="1831"/>
      <c r="C111" s="1831"/>
      <c r="D111" s="1832"/>
    </row>
    <row r="112" spans="1:4" x14ac:dyDescent="0.2">
      <c r="A112" s="1830"/>
      <c r="B112" s="1831"/>
      <c r="C112" s="1831"/>
      <c r="D112" s="1832"/>
    </row>
    <row r="113" spans="1:4" x14ac:dyDescent="0.2">
      <c r="A113" s="1830"/>
      <c r="B113" s="1831"/>
      <c r="C113" s="1831"/>
      <c r="D113" s="1832"/>
    </row>
    <row r="114" spans="1:4" x14ac:dyDescent="0.2">
      <c r="A114" s="1830"/>
      <c r="B114" s="1831"/>
      <c r="C114" s="1831"/>
      <c r="D114" s="1832"/>
    </row>
    <row r="115" spans="1:4" x14ac:dyDescent="0.2">
      <c r="A115" s="1830"/>
      <c r="B115" s="1831"/>
      <c r="C115" s="1831"/>
      <c r="D115" s="1832"/>
    </row>
    <row r="116" spans="1:4" x14ac:dyDescent="0.2">
      <c r="A116" s="1830"/>
      <c r="B116" s="1831"/>
      <c r="C116" s="1831"/>
      <c r="D116" s="1832"/>
    </row>
    <row r="117" spans="1:4" x14ac:dyDescent="0.2">
      <c r="A117" s="1830"/>
      <c r="B117" s="1831"/>
      <c r="C117" s="1831"/>
      <c r="D117" s="1832"/>
    </row>
    <row r="118" spans="1:4" x14ac:dyDescent="0.2">
      <c r="A118" s="1830"/>
      <c r="B118" s="1831"/>
      <c r="C118" s="1831"/>
      <c r="D118" s="1832"/>
    </row>
    <row r="119" spans="1:4" x14ac:dyDescent="0.2">
      <c r="A119" s="1830"/>
      <c r="B119" s="1831"/>
      <c r="C119" s="1831"/>
      <c r="D119" s="1832"/>
    </row>
    <row r="120" spans="1:4" x14ac:dyDescent="0.2">
      <c r="A120" s="1833"/>
      <c r="B120" s="1834"/>
      <c r="C120" s="1834"/>
      <c r="D120" s="1835"/>
    </row>
    <row r="161" spans="1:16" ht="17.45" customHeight="1" x14ac:dyDescent="0.2">
      <c r="A161" s="1836" t="s">
        <v>405</v>
      </c>
      <c r="B161" s="1837"/>
      <c r="C161" s="1837"/>
      <c r="D161" s="1837"/>
      <c r="E161" s="1837"/>
      <c r="F161" s="1837"/>
      <c r="G161" s="1837"/>
      <c r="H161" s="1837"/>
      <c r="I161" s="1837"/>
      <c r="J161" s="1837"/>
      <c r="K161" s="1837"/>
      <c r="L161" s="1837"/>
      <c r="M161" s="1837"/>
      <c r="N161" s="1837"/>
      <c r="O161" s="1837"/>
      <c r="P161" s="1838"/>
    </row>
    <row r="162" spans="1:16" x14ac:dyDescent="0.2">
      <c r="A162" s="683" t="s">
        <v>406</v>
      </c>
    </row>
    <row r="180" spans="10:10" x14ac:dyDescent="0.2">
      <c r="J180" s="679"/>
    </row>
    <row r="181" spans="10:10" x14ac:dyDescent="0.2">
      <c r="J181" s="679"/>
    </row>
    <row r="182" spans="10:10" x14ac:dyDescent="0.2">
      <c r="J182" s="679"/>
    </row>
    <row r="183" spans="10:10" x14ac:dyDescent="0.2">
      <c r="J183" s="679"/>
    </row>
    <row r="184" spans="10:10" x14ac:dyDescent="0.2">
      <c r="J184" s="680"/>
    </row>
    <row r="185" spans="10:10" x14ac:dyDescent="0.2">
      <c r="J185" s="681"/>
    </row>
  </sheetData>
  <mergeCells count="15">
    <mergeCell ref="Q9:Q12"/>
    <mergeCell ref="A94:D120"/>
    <mergeCell ref="A161:P161"/>
    <mergeCell ref="A4:P4"/>
    <mergeCell ref="K5:L6"/>
    <mergeCell ref="A5:A7"/>
    <mergeCell ref="B5:B7"/>
    <mergeCell ref="C5:C7"/>
    <mergeCell ref="D5:G5"/>
    <mergeCell ref="H5:H6"/>
    <mergeCell ref="I5:I6"/>
    <mergeCell ref="J5:J6"/>
    <mergeCell ref="M5:O5"/>
    <mergeCell ref="A73:C73"/>
    <mergeCell ref="A78:D93"/>
  </mergeCells>
  <phoneticPr fontId="33" type="noConversion"/>
  <conditionalFormatting sqref="C74:C76">
    <cfRule type="containsText" dxfId="82" priority="1" operator="containsText" text="Verdadeiro">
      <formula>NOT(ISERROR(SEARCH("Verdadeiro",C74)))</formula>
    </cfRule>
    <cfRule type="containsText" dxfId="81" priority="2" operator="containsText" text="Falso">
      <formula>NOT(ISERROR(SEARCH("Falso",C74)))</formula>
    </cfRule>
  </conditionalFormatting>
  <dataValidations count="3">
    <dataValidation type="list" allowBlank="1" showInputMessage="1" showErrorMessage="1" sqref="L8:O8" xr:uid="{00000000-0002-0000-0500-000000000000}">
      <formula1>$L$72:$L$77</formula1>
    </dataValidation>
    <dataValidation type="list" allowBlank="1" showInputMessage="1" showErrorMessage="1" sqref="L9:L70" xr:uid="{00000000-0002-0000-0500-000001000000}">
      <formula1>$L$72:$L$80</formula1>
    </dataValidation>
    <dataValidation type="list" allowBlank="1" showInputMessage="1" showErrorMessage="1" sqref="B9:B70" xr:uid="{00000000-0002-0000-0500-000002000000}">
      <formula1>$F$72:$F$80</formula1>
    </dataValidation>
  </dataValidations>
  <printOptions horizontalCentered="1"/>
  <pageMargins left="0.39370078740157483" right="0" top="0.39370078740157483" bottom="0.39370078740157483" header="0" footer="0.19685039370078741"/>
  <pageSetup paperSize="9" scale="23" orientation="portrait" r:id="rId1"/>
  <headerFooter alignWithMargins="0">
    <oddFooter>&amp;L&amp;F - &amp;A&amp;R&amp;P / &amp;N</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23F28-FBBB-4EE2-9560-4BE401A2AAB0}">
  <sheetPr>
    <tabColor rgb="FF1851D6"/>
    <pageSetUpPr fitToPage="1"/>
  </sheetPr>
  <dimension ref="A1:AG350"/>
  <sheetViews>
    <sheetView showGridLines="0" tabSelected="1" view="pageBreakPreview" zoomScale="98" zoomScaleNormal="70" zoomScaleSheetLayoutView="98" workbookViewId="0">
      <pane xSplit="9" ySplit="9" topLeftCell="Q10" activePane="bottomRight" state="frozen"/>
      <selection activeCell="C121" sqref="C121"/>
      <selection pane="topRight" activeCell="C121" sqref="C121"/>
      <selection pane="bottomLeft" activeCell="C121" sqref="C121"/>
      <selection pane="bottomRight" activeCell="G222" sqref="G222"/>
    </sheetView>
  </sheetViews>
  <sheetFormatPr defaultRowHeight="11.25" x14ac:dyDescent="0.2"/>
  <cols>
    <col min="1" max="1" width="13.7109375" style="4" customWidth="1"/>
    <col min="2" max="2" width="8" style="4" customWidth="1"/>
    <col min="3" max="3" width="7.28515625" style="4" customWidth="1"/>
    <col min="4" max="4" width="11.42578125" style="4" customWidth="1"/>
    <col min="5" max="5" width="20.7109375" style="4" bestFit="1" customWidth="1"/>
    <col min="6" max="7" width="11.42578125" style="4" customWidth="1"/>
    <col min="8" max="8" width="16.5703125" style="4" bestFit="1" customWidth="1"/>
    <col min="9" max="13" width="11.42578125" style="4" customWidth="1"/>
    <col min="14" max="14" width="10" style="4" bestFit="1" customWidth="1"/>
    <col min="15" max="15" width="11.42578125" style="4" customWidth="1"/>
    <col min="16" max="16" width="14.7109375" style="4" bestFit="1" customWidth="1"/>
    <col min="17" max="20" width="11.42578125" style="4" customWidth="1"/>
    <col min="21" max="21" width="10.28515625" style="4" customWidth="1"/>
    <col min="22" max="22" width="6.85546875" style="4" bestFit="1" customWidth="1"/>
    <col min="23" max="23" width="6.5703125" style="4" customWidth="1"/>
    <col min="24" max="28" width="9.140625" style="4"/>
    <col min="29" max="29" width="1.5703125" style="4" customWidth="1"/>
    <col min="30" max="254" width="9.140625" style="4"/>
    <col min="255" max="255" width="18.7109375" style="4" customWidth="1"/>
    <col min="256" max="256" width="25.140625" style="4" customWidth="1"/>
    <col min="257" max="259" width="7.5703125" style="4" customWidth="1"/>
    <col min="260" max="262" width="6.7109375" style="4" customWidth="1"/>
    <col min="263" max="266" width="7.5703125" style="4" customWidth="1"/>
    <col min="267" max="267" width="8.140625" style="4" customWidth="1"/>
    <col min="268" max="268" width="8.42578125" style="4" customWidth="1"/>
    <col min="269" max="269" width="9.28515625" style="4" customWidth="1"/>
    <col min="270" max="270" width="8.42578125" style="4" customWidth="1"/>
    <col min="271" max="271" width="11.28515625" style="4" customWidth="1"/>
    <col min="272" max="272" width="9.28515625" style="4" customWidth="1"/>
    <col min="273" max="510" width="9.140625" style="4"/>
    <col min="511" max="511" width="18.7109375" style="4" customWidth="1"/>
    <col min="512" max="512" width="25.140625" style="4" customWidth="1"/>
    <col min="513" max="515" width="7.5703125" style="4" customWidth="1"/>
    <col min="516" max="518" width="6.7109375" style="4" customWidth="1"/>
    <col min="519" max="522" width="7.5703125" style="4" customWidth="1"/>
    <col min="523" max="523" width="8.140625" style="4" customWidth="1"/>
    <col min="524" max="524" width="8.42578125" style="4" customWidth="1"/>
    <col min="525" max="525" width="9.28515625" style="4" customWidth="1"/>
    <col min="526" max="526" width="8.42578125" style="4" customWidth="1"/>
    <col min="527" max="527" width="11.28515625" style="4" customWidth="1"/>
    <col min="528" max="528" width="9.28515625" style="4" customWidth="1"/>
    <col min="529" max="766" width="9.140625" style="4"/>
    <col min="767" max="767" width="18.7109375" style="4" customWidth="1"/>
    <col min="768" max="768" width="25.140625" style="4" customWidth="1"/>
    <col min="769" max="771" width="7.5703125" style="4" customWidth="1"/>
    <col min="772" max="774" width="6.7109375" style="4" customWidth="1"/>
    <col min="775" max="778" width="7.5703125" style="4" customWidth="1"/>
    <col min="779" max="779" width="8.140625" style="4" customWidth="1"/>
    <col min="780" max="780" width="8.42578125" style="4" customWidth="1"/>
    <col min="781" max="781" width="9.28515625" style="4" customWidth="1"/>
    <col min="782" max="782" width="8.42578125" style="4" customWidth="1"/>
    <col min="783" max="783" width="11.28515625" style="4" customWidth="1"/>
    <col min="784" max="784" width="9.28515625" style="4" customWidth="1"/>
    <col min="785" max="1022" width="9.140625" style="4"/>
    <col min="1023" max="1023" width="18.7109375" style="4" customWidth="1"/>
    <col min="1024" max="1024" width="25.140625" style="4" customWidth="1"/>
    <col min="1025" max="1027" width="7.5703125" style="4" customWidth="1"/>
    <col min="1028" max="1030" width="6.7109375" style="4" customWidth="1"/>
    <col min="1031" max="1034" width="7.5703125" style="4" customWidth="1"/>
    <col min="1035" max="1035" width="8.140625" style="4" customWidth="1"/>
    <col min="1036" max="1036" width="8.42578125" style="4" customWidth="1"/>
    <col min="1037" max="1037" width="9.28515625" style="4" customWidth="1"/>
    <col min="1038" max="1038" width="8.42578125" style="4" customWidth="1"/>
    <col min="1039" max="1039" width="11.28515625" style="4" customWidth="1"/>
    <col min="1040" max="1040" width="9.28515625" style="4" customWidth="1"/>
    <col min="1041" max="1278" width="9.140625" style="4"/>
    <col min="1279" max="1279" width="18.7109375" style="4" customWidth="1"/>
    <col min="1280" max="1280" width="25.140625" style="4" customWidth="1"/>
    <col min="1281" max="1283" width="7.5703125" style="4" customWidth="1"/>
    <col min="1284" max="1286" width="6.7109375" style="4" customWidth="1"/>
    <col min="1287" max="1290" width="7.5703125" style="4" customWidth="1"/>
    <col min="1291" max="1291" width="8.140625" style="4" customWidth="1"/>
    <col min="1292" max="1292" width="8.42578125" style="4" customWidth="1"/>
    <col min="1293" max="1293" width="9.28515625" style="4" customWidth="1"/>
    <col min="1294" max="1294" width="8.42578125" style="4" customWidth="1"/>
    <col min="1295" max="1295" width="11.28515625" style="4" customWidth="1"/>
    <col min="1296" max="1296" width="9.28515625" style="4" customWidth="1"/>
    <col min="1297" max="1534" width="9.140625" style="4"/>
    <col min="1535" max="1535" width="18.7109375" style="4" customWidth="1"/>
    <col min="1536" max="1536" width="25.140625" style="4" customWidth="1"/>
    <col min="1537" max="1539" width="7.5703125" style="4" customWidth="1"/>
    <col min="1540" max="1542" width="6.7109375" style="4" customWidth="1"/>
    <col min="1543" max="1546" width="7.5703125" style="4" customWidth="1"/>
    <col min="1547" max="1547" width="8.140625" style="4" customWidth="1"/>
    <col min="1548" max="1548" width="8.42578125" style="4" customWidth="1"/>
    <col min="1549" max="1549" width="9.28515625" style="4" customWidth="1"/>
    <col min="1550" max="1550" width="8.42578125" style="4" customWidth="1"/>
    <col min="1551" max="1551" width="11.28515625" style="4" customWidth="1"/>
    <col min="1552" max="1552" width="9.28515625" style="4" customWidth="1"/>
    <col min="1553" max="1790" width="9.140625" style="4"/>
    <col min="1791" max="1791" width="18.7109375" style="4" customWidth="1"/>
    <col min="1792" max="1792" width="25.140625" style="4" customWidth="1"/>
    <col min="1793" max="1795" width="7.5703125" style="4" customWidth="1"/>
    <col min="1796" max="1798" width="6.7109375" style="4" customWidth="1"/>
    <col min="1799" max="1802" width="7.5703125" style="4" customWidth="1"/>
    <col min="1803" max="1803" width="8.140625" style="4" customWidth="1"/>
    <col min="1804" max="1804" width="8.42578125" style="4" customWidth="1"/>
    <col min="1805" max="1805" width="9.28515625" style="4" customWidth="1"/>
    <col min="1806" max="1806" width="8.42578125" style="4" customWidth="1"/>
    <col min="1807" max="1807" width="11.28515625" style="4" customWidth="1"/>
    <col min="1808" max="1808" width="9.28515625" style="4" customWidth="1"/>
    <col min="1809" max="2046" width="9.140625" style="4"/>
    <col min="2047" max="2047" width="18.7109375" style="4" customWidth="1"/>
    <col min="2048" max="2048" width="25.140625" style="4" customWidth="1"/>
    <col min="2049" max="2051" width="7.5703125" style="4" customWidth="1"/>
    <col min="2052" max="2054" width="6.7109375" style="4" customWidth="1"/>
    <col min="2055" max="2058" width="7.5703125" style="4" customWidth="1"/>
    <col min="2059" max="2059" width="8.140625" style="4" customWidth="1"/>
    <col min="2060" max="2060" width="8.42578125" style="4" customWidth="1"/>
    <col min="2061" max="2061" width="9.28515625" style="4" customWidth="1"/>
    <col min="2062" max="2062" width="8.42578125" style="4" customWidth="1"/>
    <col min="2063" max="2063" width="11.28515625" style="4" customWidth="1"/>
    <col min="2064" max="2064" width="9.28515625" style="4" customWidth="1"/>
    <col min="2065" max="2302" width="9.140625" style="4"/>
    <col min="2303" max="2303" width="18.7109375" style="4" customWidth="1"/>
    <col min="2304" max="2304" width="25.140625" style="4" customWidth="1"/>
    <col min="2305" max="2307" width="7.5703125" style="4" customWidth="1"/>
    <col min="2308" max="2310" width="6.7109375" style="4" customWidth="1"/>
    <col min="2311" max="2314" width="7.5703125" style="4" customWidth="1"/>
    <col min="2315" max="2315" width="8.140625" style="4" customWidth="1"/>
    <col min="2316" max="2316" width="8.42578125" style="4" customWidth="1"/>
    <col min="2317" max="2317" width="9.28515625" style="4" customWidth="1"/>
    <col min="2318" max="2318" width="8.42578125" style="4" customWidth="1"/>
    <col min="2319" max="2319" width="11.28515625" style="4" customWidth="1"/>
    <col min="2320" max="2320" width="9.28515625" style="4" customWidth="1"/>
    <col min="2321" max="2558" width="9.140625" style="4"/>
    <col min="2559" max="2559" width="18.7109375" style="4" customWidth="1"/>
    <col min="2560" max="2560" width="25.140625" style="4" customWidth="1"/>
    <col min="2561" max="2563" width="7.5703125" style="4" customWidth="1"/>
    <col min="2564" max="2566" width="6.7109375" style="4" customWidth="1"/>
    <col min="2567" max="2570" width="7.5703125" style="4" customWidth="1"/>
    <col min="2571" max="2571" width="8.140625" style="4" customWidth="1"/>
    <col min="2572" max="2572" width="8.42578125" style="4" customWidth="1"/>
    <col min="2573" max="2573" width="9.28515625" style="4" customWidth="1"/>
    <col min="2574" max="2574" width="8.42578125" style="4" customWidth="1"/>
    <col min="2575" max="2575" width="11.28515625" style="4" customWidth="1"/>
    <col min="2576" max="2576" width="9.28515625" style="4" customWidth="1"/>
    <col min="2577" max="2814" width="9.140625" style="4"/>
    <col min="2815" max="2815" width="18.7109375" style="4" customWidth="1"/>
    <col min="2816" max="2816" width="25.140625" style="4" customWidth="1"/>
    <col min="2817" max="2819" width="7.5703125" style="4" customWidth="1"/>
    <col min="2820" max="2822" width="6.7109375" style="4" customWidth="1"/>
    <col min="2823" max="2826" width="7.5703125" style="4" customWidth="1"/>
    <col min="2827" max="2827" width="8.140625" style="4" customWidth="1"/>
    <col min="2828" max="2828" width="8.42578125" style="4" customWidth="1"/>
    <col min="2829" max="2829" width="9.28515625" style="4" customWidth="1"/>
    <col min="2830" max="2830" width="8.42578125" style="4" customWidth="1"/>
    <col min="2831" max="2831" width="11.28515625" style="4" customWidth="1"/>
    <col min="2832" max="2832" width="9.28515625" style="4" customWidth="1"/>
    <col min="2833" max="3070" width="9.140625" style="4"/>
    <col min="3071" max="3071" width="18.7109375" style="4" customWidth="1"/>
    <col min="3072" max="3072" width="25.140625" style="4" customWidth="1"/>
    <col min="3073" max="3075" width="7.5703125" style="4" customWidth="1"/>
    <col min="3076" max="3078" width="6.7109375" style="4" customWidth="1"/>
    <col min="3079" max="3082" width="7.5703125" style="4" customWidth="1"/>
    <col min="3083" max="3083" width="8.140625" style="4" customWidth="1"/>
    <col min="3084" max="3084" width="8.42578125" style="4" customWidth="1"/>
    <col min="3085" max="3085" width="9.28515625" style="4" customWidth="1"/>
    <col min="3086" max="3086" width="8.42578125" style="4" customWidth="1"/>
    <col min="3087" max="3087" width="11.28515625" style="4" customWidth="1"/>
    <col min="3088" max="3088" width="9.28515625" style="4" customWidth="1"/>
    <col min="3089" max="3326" width="9.140625" style="4"/>
    <col min="3327" max="3327" width="18.7109375" style="4" customWidth="1"/>
    <col min="3328" max="3328" width="25.140625" style="4" customWidth="1"/>
    <col min="3329" max="3331" width="7.5703125" style="4" customWidth="1"/>
    <col min="3332" max="3334" width="6.7109375" style="4" customWidth="1"/>
    <col min="3335" max="3338" width="7.5703125" style="4" customWidth="1"/>
    <col min="3339" max="3339" width="8.140625" style="4" customWidth="1"/>
    <col min="3340" max="3340" width="8.42578125" style="4" customWidth="1"/>
    <col min="3341" max="3341" width="9.28515625" style="4" customWidth="1"/>
    <col min="3342" max="3342" width="8.42578125" style="4" customWidth="1"/>
    <col min="3343" max="3343" width="11.28515625" style="4" customWidth="1"/>
    <col min="3344" max="3344" width="9.28515625" style="4" customWidth="1"/>
    <col min="3345" max="3582" width="9.140625" style="4"/>
    <col min="3583" max="3583" width="18.7109375" style="4" customWidth="1"/>
    <col min="3584" max="3584" width="25.140625" style="4" customWidth="1"/>
    <col min="3585" max="3587" width="7.5703125" style="4" customWidth="1"/>
    <col min="3588" max="3590" width="6.7109375" style="4" customWidth="1"/>
    <col min="3591" max="3594" width="7.5703125" style="4" customWidth="1"/>
    <col min="3595" max="3595" width="8.140625" style="4" customWidth="1"/>
    <col min="3596" max="3596" width="8.42578125" style="4" customWidth="1"/>
    <col min="3597" max="3597" width="9.28515625" style="4" customWidth="1"/>
    <col min="3598" max="3598" width="8.42578125" style="4" customWidth="1"/>
    <col min="3599" max="3599" width="11.28515625" style="4" customWidth="1"/>
    <col min="3600" max="3600" width="9.28515625" style="4" customWidth="1"/>
    <col min="3601" max="3838" width="9.140625" style="4"/>
    <col min="3839" max="3839" width="18.7109375" style="4" customWidth="1"/>
    <col min="3840" max="3840" width="25.140625" style="4" customWidth="1"/>
    <col min="3841" max="3843" width="7.5703125" style="4" customWidth="1"/>
    <col min="3844" max="3846" width="6.7109375" style="4" customWidth="1"/>
    <col min="3847" max="3850" width="7.5703125" style="4" customWidth="1"/>
    <col min="3851" max="3851" width="8.140625" style="4" customWidth="1"/>
    <col min="3852" max="3852" width="8.42578125" style="4" customWidth="1"/>
    <col min="3853" max="3853" width="9.28515625" style="4" customWidth="1"/>
    <col min="3854" max="3854" width="8.42578125" style="4" customWidth="1"/>
    <col min="3855" max="3855" width="11.28515625" style="4" customWidth="1"/>
    <col min="3856" max="3856" width="9.28515625" style="4" customWidth="1"/>
    <col min="3857" max="4094" width="9.140625" style="4"/>
    <col min="4095" max="4095" width="18.7109375" style="4" customWidth="1"/>
    <col min="4096" max="4096" width="25.140625" style="4" customWidth="1"/>
    <col min="4097" max="4099" width="7.5703125" style="4" customWidth="1"/>
    <col min="4100" max="4102" width="6.7109375" style="4" customWidth="1"/>
    <col min="4103" max="4106" width="7.5703125" style="4" customWidth="1"/>
    <col min="4107" max="4107" width="8.140625" style="4" customWidth="1"/>
    <col min="4108" max="4108" width="8.42578125" style="4" customWidth="1"/>
    <col min="4109" max="4109" width="9.28515625" style="4" customWidth="1"/>
    <col min="4110" max="4110" width="8.42578125" style="4" customWidth="1"/>
    <col min="4111" max="4111" width="11.28515625" style="4" customWidth="1"/>
    <col min="4112" max="4112" width="9.28515625" style="4" customWidth="1"/>
    <col min="4113" max="4350" width="9.140625" style="4"/>
    <col min="4351" max="4351" width="18.7109375" style="4" customWidth="1"/>
    <col min="4352" max="4352" width="25.140625" style="4" customWidth="1"/>
    <col min="4353" max="4355" width="7.5703125" style="4" customWidth="1"/>
    <col min="4356" max="4358" width="6.7109375" style="4" customWidth="1"/>
    <col min="4359" max="4362" width="7.5703125" style="4" customWidth="1"/>
    <col min="4363" max="4363" width="8.140625" style="4" customWidth="1"/>
    <col min="4364" max="4364" width="8.42578125" style="4" customWidth="1"/>
    <col min="4365" max="4365" width="9.28515625" style="4" customWidth="1"/>
    <col min="4366" max="4366" width="8.42578125" style="4" customWidth="1"/>
    <col min="4367" max="4367" width="11.28515625" style="4" customWidth="1"/>
    <col min="4368" max="4368" width="9.28515625" style="4" customWidth="1"/>
    <col min="4369" max="4606" width="9.140625" style="4"/>
    <col min="4607" max="4607" width="18.7109375" style="4" customWidth="1"/>
    <col min="4608" max="4608" width="25.140625" style="4" customWidth="1"/>
    <col min="4609" max="4611" width="7.5703125" style="4" customWidth="1"/>
    <col min="4612" max="4614" width="6.7109375" style="4" customWidth="1"/>
    <col min="4615" max="4618" width="7.5703125" style="4" customWidth="1"/>
    <col min="4619" max="4619" width="8.140625" style="4" customWidth="1"/>
    <col min="4620" max="4620" width="8.42578125" style="4" customWidth="1"/>
    <col min="4621" max="4621" width="9.28515625" style="4" customWidth="1"/>
    <col min="4622" max="4622" width="8.42578125" style="4" customWidth="1"/>
    <col min="4623" max="4623" width="11.28515625" style="4" customWidth="1"/>
    <col min="4624" max="4624" width="9.28515625" style="4" customWidth="1"/>
    <col min="4625" max="4862" width="9.140625" style="4"/>
    <col min="4863" max="4863" width="18.7109375" style="4" customWidth="1"/>
    <col min="4864" max="4864" width="25.140625" style="4" customWidth="1"/>
    <col min="4865" max="4867" width="7.5703125" style="4" customWidth="1"/>
    <col min="4868" max="4870" width="6.7109375" style="4" customWidth="1"/>
    <col min="4871" max="4874" width="7.5703125" style="4" customWidth="1"/>
    <col min="4875" max="4875" width="8.140625" style="4" customWidth="1"/>
    <col min="4876" max="4876" width="8.42578125" style="4" customWidth="1"/>
    <col min="4877" max="4877" width="9.28515625" style="4" customWidth="1"/>
    <col min="4878" max="4878" width="8.42578125" style="4" customWidth="1"/>
    <col min="4879" max="4879" width="11.28515625" style="4" customWidth="1"/>
    <col min="4880" max="4880" width="9.28515625" style="4" customWidth="1"/>
    <col min="4881" max="5118" width="9.140625" style="4"/>
    <col min="5119" max="5119" width="18.7109375" style="4" customWidth="1"/>
    <col min="5120" max="5120" width="25.140625" style="4" customWidth="1"/>
    <col min="5121" max="5123" width="7.5703125" style="4" customWidth="1"/>
    <col min="5124" max="5126" width="6.7109375" style="4" customWidth="1"/>
    <col min="5127" max="5130" width="7.5703125" style="4" customWidth="1"/>
    <col min="5131" max="5131" width="8.140625" style="4" customWidth="1"/>
    <col min="5132" max="5132" width="8.42578125" style="4" customWidth="1"/>
    <col min="5133" max="5133" width="9.28515625" style="4" customWidth="1"/>
    <col min="5134" max="5134" width="8.42578125" style="4" customWidth="1"/>
    <col min="5135" max="5135" width="11.28515625" style="4" customWidth="1"/>
    <col min="5136" max="5136" width="9.28515625" style="4" customWidth="1"/>
    <col min="5137" max="5374" width="9.140625" style="4"/>
    <col min="5375" max="5375" width="18.7109375" style="4" customWidth="1"/>
    <col min="5376" max="5376" width="25.140625" style="4" customWidth="1"/>
    <col min="5377" max="5379" width="7.5703125" style="4" customWidth="1"/>
    <col min="5380" max="5382" width="6.7109375" style="4" customWidth="1"/>
    <col min="5383" max="5386" width="7.5703125" style="4" customWidth="1"/>
    <col min="5387" max="5387" width="8.140625" style="4" customWidth="1"/>
    <col min="5388" max="5388" width="8.42578125" style="4" customWidth="1"/>
    <col min="5389" max="5389" width="9.28515625" style="4" customWidth="1"/>
    <col min="5390" max="5390" width="8.42578125" style="4" customWidth="1"/>
    <col min="5391" max="5391" width="11.28515625" style="4" customWidth="1"/>
    <col min="5392" max="5392" width="9.28515625" style="4" customWidth="1"/>
    <col min="5393" max="5630" width="9.140625" style="4"/>
    <col min="5631" max="5631" width="18.7109375" style="4" customWidth="1"/>
    <col min="5632" max="5632" width="25.140625" style="4" customWidth="1"/>
    <col min="5633" max="5635" width="7.5703125" style="4" customWidth="1"/>
    <col min="5636" max="5638" width="6.7109375" style="4" customWidth="1"/>
    <col min="5639" max="5642" width="7.5703125" style="4" customWidth="1"/>
    <col min="5643" max="5643" width="8.140625" style="4" customWidth="1"/>
    <col min="5644" max="5644" width="8.42578125" style="4" customWidth="1"/>
    <col min="5645" max="5645" width="9.28515625" style="4" customWidth="1"/>
    <col min="5646" max="5646" width="8.42578125" style="4" customWidth="1"/>
    <col min="5647" max="5647" width="11.28515625" style="4" customWidth="1"/>
    <col min="5648" max="5648" width="9.28515625" style="4" customWidth="1"/>
    <col min="5649" max="5886" width="9.140625" style="4"/>
    <col min="5887" max="5887" width="18.7109375" style="4" customWidth="1"/>
    <col min="5888" max="5888" width="25.140625" style="4" customWidth="1"/>
    <col min="5889" max="5891" width="7.5703125" style="4" customWidth="1"/>
    <col min="5892" max="5894" width="6.7109375" style="4" customWidth="1"/>
    <col min="5895" max="5898" width="7.5703125" style="4" customWidth="1"/>
    <col min="5899" max="5899" width="8.140625" style="4" customWidth="1"/>
    <col min="5900" max="5900" width="8.42578125" style="4" customWidth="1"/>
    <col min="5901" max="5901" width="9.28515625" style="4" customWidth="1"/>
    <col min="5902" max="5902" width="8.42578125" style="4" customWidth="1"/>
    <col min="5903" max="5903" width="11.28515625" style="4" customWidth="1"/>
    <col min="5904" max="5904" width="9.28515625" style="4" customWidth="1"/>
    <col min="5905" max="6142" width="9.140625" style="4"/>
    <col min="6143" max="6143" width="18.7109375" style="4" customWidth="1"/>
    <col min="6144" max="6144" width="25.140625" style="4" customWidth="1"/>
    <col min="6145" max="6147" width="7.5703125" style="4" customWidth="1"/>
    <col min="6148" max="6150" width="6.7109375" style="4" customWidth="1"/>
    <col min="6151" max="6154" width="7.5703125" style="4" customWidth="1"/>
    <col min="6155" max="6155" width="8.140625" style="4" customWidth="1"/>
    <col min="6156" max="6156" width="8.42578125" style="4" customWidth="1"/>
    <col min="6157" max="6157" width="9.28515625" style="4" customWidth="1"/>
    <col min="6158" max="6158" width="8.42578125" style="4" customWidth="1"/>
    <col min="6159" max="6159" width="11.28515625" style="4" customWidth="1"/>
    <col min="6160" max="6160" width="9.28515625" style="4" customWidth="1"/>
    <col min="6161" max="6398" width="9.140625" style="4"/>
    <col min="6399" max="6399" width="18.7109375" style="4" customWidth="1"/>
    <col min="6400" max="6400" width="25.140625" style="4" customWidth="1"/>
    <col min="6401" max="6403" width="7.5703125" style="4" customWidth="1"/>
    <col min="6404" max="6406" width="6.7109375" style="4" customWidth="1"/>
    <col min="6407" max="6410" width="7.5703125" style="4" customWidth="1"/>
    <col min="6411" max="6411" width="8.140625" style="4" customWidth="1"/>
    <col min="6412" max="6412" width="8.42578125" style="4" customWidth="1"/>
    <col min="6413" max="6413" width="9.28515625" style="4" customWidth="1"/>
    <col min="6414" max="6414" width="8.42578125" style="4" customWidth="1"/>
    <col min="6415" max="6415" width="11.28515625" style="4" customWidth="1"/>
    <col min="6416" max="6416" width="9.28515625" style="4" customWidth="1"/>
    <col min="6417" max="6654" width="9.140625" style="4"/>
    <col min="6655" max="6655" width="18.7109375" style="4" customWidth="1"/>
    <col min="6656" max="6656" width="25.140625" style="4" customWidth="1"/>
    <col min="6657" max="6659" width="7.5703125" style="4" customWidth="1"/>
    <col min="6660" max="6662" width="6.7109375" style="4" customWidth="1"/>
    <col min="6663" max="6666" width="7.5703125" style="4" customWidth="1"/>
    <col min="6667" max="6667" width="8.140625" style="4" customWidth="1"/>
    <col min="6668" max="6668" width="8.42578125" style="4" customWidth="1"/>
    <col min="6669" max="6669" width="9.28515625" style="4" customWidth="1"/>
    <col min="6670" max="6670" width="8.42578125" style="4" customWidth="1"/>
    <col min="6671" max="6671" width="11.28515625" style="4" customWidth="1"/>
    <col min="6672" max="6672" width="9.28515625" style="4" customWidth="1"/>
    <col min="6673" max="6910" width="9.140625" style="4"/>
    <col min="6911" max="6911" width="18.7109375" style="4" customWidth="1"/>
    <col min="6912" max="6912" width="25.140625" style="4" customWidth="1"/>
    <col min="6913" max="6915" width="7.5703125" style="4" customWidth="1"/>
    <col min="6916" max="6918" width="6.7109375" style="4" customWidth="1"/>
    <col min="6919" max="6922" width="7.5703125" style="4" customWidth="1"/>
    <col min="6923" max="6923" width="8.140625" style="4" customWidth="1"/>
    <col min="6924" max="6924" width="8.42578125" style="4" customWidth="1"/>
    <col min="6925" max="6925" width="9.28515625" style="4" customWidth="1"/>
    <col min="6926" max="6926" width="8.42578125" style="4" customWidth="1"/>
    <col min="6927" max="6927" width="11.28515625" style="4" customWidth="1"/>
    <col min="6928" max="6928" width="9.28515625" style="4" customWidth="1"/>
    <col min="6929" max="7166" width="9.140625" style="4"/>
    <col min="7167" max="7167" width="18.7109375" style="4" customWidth="1"/>
    <col min="7168" max="7168" width="25.140625" style="4" customWidth="1"/>
    <col min="7169" max="7171" width="7.5703125" style="4" customWidth="1"/>
    <col min="7172" max="7174" width="6.7109375" style="4" customWidth="1"/>
    <col min="7175" max="7178" width="7.5703125" style="4" customWidth="1"/>
    <col min="7179" max="7179" width="8.140625" style="4" customWidth="1"/>
    <col min="7180" max="7180" width="8.42578125" style="4" customWidth="1"/>
    <col min="7181" max="7181" width="9.28515625" style="4" customWidth="1"/>
    <col min="7182" max="7182" width="8.42578125" style="4" customWidth="1"/>
    <col min="7183" max="7183" width="11.28515625" style="4" customWidth="1"/>
    <col min="7184" max="7184" width="9.28515625" style="4" customWidth="1"/>
    <col min="7185" max="7422" width="9.140625" style="4"/>
    <col min="7423" max="7423" width="18.7109375" style="4" customWidth="1"/>
    <col min="7424" max="7424" width="25.140625" style="4" customWidth="1"/>
    <col min="7425" max="7427" width="7.5703125" style="4" customWidth="1"/>
    <col min="7428" max="7430" width="6.7109375" style="4" customWidth="1"/>
    <col min="7431" max="7434" width="7.5703125" style="4" customWidth="1"/>
    <col min="7435" max="7435" width="8.140625" style="4" customWidth="1"/>
    <col min="7436" max="7436" width="8.42578125" style="4" customWidth="1"/>
    <col min="7437" max="7437" width="9.28515625" style="4" customWidth="1"/>
    <col min="7438" max="7438" width="8.42578125" style="4" customWidth="1"/>
    <col min="7439" max="7439" width="11.28515625" style="4" customWidth="1"/>
    <col min="7440" max="7440" width="9.28515625" style="4" customWidth="1"/>
    <col min="7441" max="7678" width="9.140625" style="4"/>
    <col min="7679" max="7679" width="18.7109375" style="4" customWidth="1"/>
    <col min="7680" max="7680" width="25.140625" style="4" customWidth="1"/>
    <col min="7681" max="7683" width="7.5703125" style="4" customWidth="1"/>
    <col min="7684" max="7686" width="6.7109375" style="4" customWidth="1"/>
    <col min="7687" max="7690" width="7.5703125" style="4" customWidth="1"/>
    <col min="7691" max="7691" width="8.140625" style="4" customWidth="1"/>
    <col min="7692" max="7692" width="8.42578125" style="4" customWidth="1"/>
    <col min="7693" max="7693" width="9.28515625" style="4" customWidth="1"/>
    <col min="7694" max="7694" width="8.42578125" style="4" customWidth="1"/>
    <col min="7695" max="7695" width="11.28515625" style="4" customWidth="1"/>
    <col min="7696" max="7696" width="9.28515625" style="4" customWidth="1"/>
    <col min="7697" max="7934" width="9.140625" style="4"/>
    <col min="7935" max="7935" width="18.7109375" style="4" customWidth="1"/>
    <col min="7936" max="7936" width="25.140625" style="4" customWidth="1"/>
    <col min="7937" max="7939" width="7.5703125" style="4" customWidth="1"/>
    <col min="7940" max="7942" width="6.7109375" style="4" customWidth="1"/>
    <col min="7943" max="7946" width="7.5703125" style="4" customWidth="1"/>
    <col min="7947" max="7947" width="8.140625" style="4" customWidth="1"/>
    <col min="7948" max="7948" width="8.42578125" style="4" customWidth="1"/>
    <col min="7949" max="7949" width="9.28515625" style="4" customWidth="1"/>
    <col min="7950" max="7950" width="8.42578125" style="4" customWidth="1"/>
    <col min="7951" max="7951" width="11.28515625" style="4" customWidth="1"/>
    <col min="7952" max="7952" width="9.28515625" style="4" customWidth="1"/>
    <col min="7953" max="8190" width="9.140625" style="4"/>
    <col min="8191" max="8191" width="18.7109375" style="4" customWidth="1"/>
    <col min="8192" max="8192" width="25.140625" style="4" customWidth="1"/>
    <col min="8193" max="8195" width="7.5703125" style="4" customWidth="1"/>
    <col min="8196" max="8198" width="6.7109375" style="4" customWidth="1"/>
    <col min="8199" max="8202" width="7.5703125" style="4" customWidth="1"/>
    <col min="8203" max="8203" width="8.140625" style="4" customWidth="1"/>
    <col min="8204" max="8204" width="8.42578125" style="4" customWidth="1"/>
    <col min="8205" max="8205" width="9.28515625" style="4" customWidth="1"/>
    <col min="8206" max="8206" width="8.42578125" style="4" customWidth="1"/>
    <col min="8207" max="8207" width="11.28515625" style="4" customWidth="1"/>
    <col min="8208" max="8208" width="9.28515625" style="4" customWidth="1"/>
    <col min="8209" max="8446" width="9.140625" style="4"/>
    <col min="8447" max="8447" width="18.7109375" style="4" customWidth="1"/>
    <col min="8448" max="8448" width="25.140625" style="4" customWidth="1"/>
    <col min="8449" max="8451" width="7.5703125" style="4" customWidth="1"/>
    <col min="8452" max="8454" width="6.7109375" style="4" customWidth="1"/>
    <col min="8455" max="8458" width="7.5703125" style="4" customWidth="1"/>
    <col min="8459" max="8459" width="8.140625" style="4" customWidth="1"/>
    <col min="8460" max="8460" width="8.42578125" style="4" customWidth="1"/>
    <col min="8461" max="8461" width="9.28515625" style="4" customWidth="1"/>
    <col min="8462" max="8462" width="8.42578125" style="4" customWidth="1"/>
    <col min="8463" max="8463" width="11.28515625" style="4" customWidth="1"/>
    <col min="8464" max="8464" width="9.28515625" style="4" customWidth="1"/>
    <col min="8465" max="8702" width="9.140625" style="4"/>
    <col min="8703" max="8703" width="18.7109375" style="4" customWidth="1"/>
    <col min="8704" max="8704" width="25.140625" style="4" customWidth="1"/>
    <col min="8705" max="8707" width="7.5703125" style="4" customWidth="1"/>
    <col min="8708" max="8710" width="6.7109375" style="4" customWidth="1"/>
    <col min="8711" max="8714" width="7.5703125" style="4" customWidth="1"/>
    <col min="8715" max="8715" width="8.140625" style="4" customWidth="1"/>
    <col min="8716" max="8716" width="8.42578125" style="4" customWidth="1"/>
    <col min="8717" max="8717" width="9.28515625" style="4" customWidth="1"/>
    <col min="8718" max="8718" width="8.42578125" style="4" customWidth="1"/>
    <col min="8719" max="8719" width="11.28515625" style="4" customWidth="1"/>
    <col min="8720" max="8720" width="9.28515625" style="4" customWidth="1"/>
    <col min="8721" max="8958" width="9.140625" style="4"/>
    <col min="8959" max="8959" width="18.7109375" style="4" customWidth="1"/>
    <col min="8960" max="8960" width="25.140625" style="4" customWidth="1"/>
    <col min="8961" max="8963" width="7.5703125" style="4" customWidth="1"/>
    <col min="8964" max="8966" width="6.7109375" style="4" customWidth="1"/>
    <col min="8967" max="8970" width="7.5703125" style="4" customWidth="1"/>
    <col min="8971" max="8971" width="8.140625" style="4" customWidth="1"/>
    <col min="8972" max="8972" width="8.42578125" style="4" customWidth="1"/>
    <col min="8973" max="8973" width="9.28515625" style="4" customWidth="1"/>
    <col min="8974" max="8974" width="8.42578125" style="4" customWidth="1"/>
    <col min="8975" max="8975" width="11.28515625" style="4" customWidth="1"/>
    <col min="8976" max="8976" width="9.28515625" style="4" customWidth="1"/>
    <col min="8977" max="9214" width="9.140625" style="4"/>
    <col min="9215" max="9215" width="18.7109375" style="4" customWidth="1"/>
    <col min="9216" max="9216" width="25.140625" style="4" customWidth="1"/>
    <col min="9217" max="9219" width="7.5703125" style="4" customWidth="1"/>
    <col min="9220" max="9222" width="6.7109375" style="4" customWidth="1"/>
    <col min="9223" max="9226" width="7.5703125" style="4" customWidth="1"/>
    <col min="9227" max="9227" width="8.140625" style="4" customWidth="1"/>
    <col min="9228" max="9228" width="8.42578125" style="4" customWidth="1"/>
    <col min="9229" max="9229" width="9.28515625" style="4" customWidth="1"/>
    <col min="9230" max="9230" width="8.42578125" style="4" customWidth="1"/>
    <col min="9231" max="9231" width="11.28515625" style="4" customWidth="1"/>
    <col min="9232" max="9232" width="9.28515625" style="4" customWidth="1"/>
    <col min="9233" max="9470" width="9.140625" style="4"/>
    <col min="9471" max="9471" width="18.7109375" style="4" customWidth="1"/>
    <col min="9472" max="9472" width="25.140625" style="4" customWidth="1"/>
    <col min="9473" max="9475" width="7.5703125" style="4" customWidth="1"/>
    <col min="9476" max="9478" width="6.7109375" style="4" customWidth="1"/>
    <col min="9479" max="9482" width="7.5703125" style="4" customWidth="1"/>
    <col min="9483" max="9483" width="8.140625" style="4" customWidth="1"/>
    <col min="9484" max="9484" width="8.42578125" style="4" customWidth="1"/>
    <col min="9485" max="9485" width="9.28515625" style="4" customWidth="1"/>
    <col min="9486" max="9486" width="8.42578125" style="4" customWidth="1"/>
    <col min="9487" max="9487" width="11.28515625" style="4" customWidth="1"/>
    <col min="9488" max="9488" width="9.28515625" style="4" customWidth="1"/>
    <col min="9489" max="9726" width="9.140625" style="4"/>
    <col min="9727" max="9727" width="18.7109375" style="4" customWidth="1"/>
    <col min="9728" max="9728" width="25.140625" style="4" customWidth="1"/>
    <col min="9729" max="9731" width="7.5703125" style="4" customWidth="1"/>
    <col min="9732" max="9734" width="6.7109375" style="4" customWidth="1"/>
    <col min="9735" max="9738" width="7.5703125" style="4" customWidth="1"/>
    <col min="9739" max="9739" width="8.140625" style="4" customWidth="1"/>
    <col min="9740" max="9740" width="8.42578125" style="4" customWidth="1"/>
    <col min="9741" max="9741" width="9.28515625" style="4" customWidth="1"/>
    <col min="9742" max="9742" width="8.42578125" style="4" customWidth="1"/>
    <col min="9743" max="9743" width="11.28515625" style="4" customWidth="1"/>
    <col min="9744" max="9744" width="9.28515625" style="4" customWidth="1"/>
    <col min="9745" max="9982" width="9.140625" style="4"/>
    <col min="9983" max="9983" width="18.7109375" style="4" customWidth="1"/>
    <col min="9984" max="9984" width="25.140625" style="4" customWidth="1"/>
    <col min="9985" max="9987" width="7.5703125" style="4" customWidth="1"/>
    <col min="9988" max="9990" width="6.7109375" style="4" customWidth="1"/>
    <col min="9991" max="9994" width="7.5703125" style="4" customWidth="1"/>
    <col min="9995" max="9995" width="8.140625" style="4" customWidth="1"/>
    <col min="9996" max="9996" width="8.42578125" style="4" customWidth="1"/>
    <col min="9997" max="9997" width="9.28515625" style="4" customWidth="1"/>
    <col min="9998" max="9998" width="8.42578125" style="4" customWidth="1"/>
    <col min="9999" max="9999" width="11.28515625" style="4" customWidth="1"/>
    <col min="10000" max="10000" width="9.28515625" style="4" customWidth="1"/>
    <col min="10001" max="10238" width="9.140625" style="4"/>
    <col min="10239" max="10239" width="18.7109375" style="4" customWidth="1"/>
    <col min="10240" max="10240" width="25.140625" style="4" customWidth="1"/>
    <col min="10241" max="10243" width="7.5703125" style="4" customWidth="1"/>
    <col min="10244" max="10246" width="6.7109375" style="4" customWidth="1"/>
    <col min="10247" max="10250" width="7.5703125" style="4" customWidth="1"/>
    <col min="10251" max="10251" width="8.140625" style="4" customWidth="1"/>
    <col min="10252" max="10252" width="8.42578125" style="4" customWidth="1"/>
    <col min="10253" max="10253" width="9.28515625" style="4" customWidth="1"/>
    <col min="10254" max="10254" width="8.42578125" style="4" customWidth="1"/>
    <col min="10255" max="10255" width="11.28515625" style="4" customWidth="1"/>
    <col min="10256" max="10256" width="9.28515625" style="4" customWidth="1"/>
    <col min="10257" max="10494" width="9.140625" style="4"/>
    <col min="10495" max="10495" width="18.7109375" style="4" customWidth="1"/>
    <col min="10496" max="10496" width="25.140625" style="4" customWidth="1"/>
    <col min="10497" max="10499" width="7.5703125" style="4" customWidth="1"/>
    <col min="10500" max="10502" width="6.7109375" style="4" customWidth="1"/>
    <col min="10503" max="10506" width="7.5703125" style="4" customWidth="1"/>
    <col min="10507" max="10507" width="8.140625" style="4" customWidth="1"/>
    <col min="10508" max="10508" width="8.42578125" style="4" customWidth="1"/>
    <col min="10509" max="10509" width="9.28515625" style="4" customWidth="1"/>
    <col min="10510" max="10510" width="8.42578125" style="4" customWidth="1"/>
    <col min="10511" max="10511" width="11.28515625" style="4" customWidth="1"/>
    <col min="10512" max="10512" width="9.28515625" style="4" customWidth="1"/>
    <col min="10513" max="10750" width="9.140625" style="4"/>
    <col min="10751" max="10751" width="18.7109375" style="4" customWidth="1"/>
    <col min="10752" max="10752" width="25.140625" style="4" customWidth="1"/>
    <col min="10753" max="10755" width="7.5703125" style="4" customWidth="1"/>
    <col min="10756" max="10758" width="6.7109375" style="4" customWidth="1"/>
    <col min="10759" max="10762" width="7.5703125" style="4" customWidth="1"/>
    <col min="10763" max="10763" width="8.140625" style="4" customWidth="1"/>
    <col min="10764" max="10764" width="8.42578125" style="4" customWidth="1"/>
    <col min="10765" max="10765" width="9.28515625" style="4" customWidth="1"/>
    <col min="10766" max="10766" width="8.42578125" style="4" customWidth="1"/>
    <col min="10767" max="10767" width="11.28515625" style="4" customWidth="1"/>
    <col min="10768" max="10768" width="9.28515625" style="4" customWidth="1"/>
    <col min="10769" max="11006" width="9.140625" style="4"/>
    <col min="11007" max="11007" width="18.7109375" style="4" customWidth="1"/>
    <col min="11008" max="11008" width="25.140625" style="4" customWidth="1"/>
    <col min="11009" max="11011" width="7.5703125" style="4" customWidth="1"/>
    <col min="11012" max="11014" width="6.7109375" style="4" customWidth="1"/>
    <col min="11015" max="11018" width="7.5703125" style="4" customWidth="1"/>
    <col min="11019" max="11019" width="8.140625" style="4" customWidth="1"/>
    <col min="11020" max="11020" width="8.42578125" style="4" customWidth="1"/>
    <col min="11021" max="11021" width="9.28515625" style="4" customWidth="1"/>
    <col min="11022" max="11022" width="8.42578125" style="4" customWidth="1"/>
    <col min="11023" max="11023" width="11.28515625" style="4" customWidth="1"/>
    <col min="11024" max="11024" width="9.28515625" style="4" customWidth="1"/>
    <col min="11025" max="11262" width="9.140625" style="4"/>
    <col min="11263" max="11263" width="18.7109375" style="4" customWidth="1"/>
    <col min="11264" max="11264" width="25.140625" style="4" customWidth="1"/>
    <col min="11265" max="11267" width="7.5703125" style="4" customWidth="1"/>
    <col min="11268" max="11270" width="6.7109375" style="4" customWidth="1"/>
    <col min="11271" max="11274" width="7.5703125" style="4" customWidth="1"/>
    <col min="11275" max="11275" width="8.140625" style="4" customWidth="1"/>
    <col min="11276" max="11276" width="8.42578125" style="4" customWidth="1"/>
    <col min="11277" max="11277" width="9.28515625" style="4" customWidth="1"/>
    <col min="11278" max="11278" width="8.42578125" style="4" customWidth="1"/>
    <col min="11279" max="11279" width="11.28515625" style="4" customWidth="1"/>
    <col min="11280" max="11280" width="9.28515625" style="4" customWidth="1"/>
    <col min="11281" max="11518" width="9.140625" style="4"/>
    <col min="11519" max="11519" width="18.7109375" style="4" customWidth="1"/>
    <col min="11520" max="11520" width="25.140625" style="4" customWidth="1"/>
    <col min="11521" max="11523" width="7.5703125" style="4" customWidth="1"/>
    <col min="11524" max="11526" width="6.7109375" style="4" customWidth="1"/>
    <col min="11527" max="11530" width="7.5703125" style="4" customWidth="1"/>
    <col min="11531" max="11531" width="8.140625" style="4" customWidth="1"/>
    <col min="11532" max="11532" width="8.42578125" style="4" customWidth="1"/>
    <col min="11533" max="11533" width="9.28515625" style="4" customWidth="1"/>
    <col min="11534" max="11534" width="8.42578125" style="4" customWidth="1"/>
    <col min="11535" max="11535" width="11.28515625" style="4" customWidth="1"/>
    <col min="11536" max="11536" width="9.28515625" style="4" customWidth="1"/>
    <col min="11537" max="11774" width="9.140625" style="4"/>
    <col min="11775" max="11775" width="18.7109375" style="4" customWidth="1"/>
    <col min="11776" max="11776" width="25.140625" style="4" customWidth="1"/>
    <col min="11777" max="11779" width="7.5703125" style="4" customWidth="1"/>
    <col min="11780" max="11782" width="6.7109375" style="4" customWidth="1"/>
    <col min="11783" max="11786" width="7.5703125" style="4" customWidth="1"/>
    <col min="11787" max="11787" width="8.140625" style="4" customWidth="1"/>
    <col min="11788" max="11788" width="8.42578125" style="4" customWidth="1"/>
    <col min="11789" max="11789" width="9.28515625" style="4" customWidth="1"/>
    <col min="11790" max="11790" width="8.42578125" style="4" customWidth="1"/>
    <col min="11791" max="11791" width="11.28515625" style="4" customWidth="1"/>
    <col min="11792" max="11792" width="9.28515625" style="4" customWidth="1"/>
    <col min="11793" max="12030" width="9.140625" style="4"/>
    <col min="12031" max="12031" width="18.7109375" style="4" customWidth="1"/>
    <col min="12032" max="12032" width="25.140625" style="4" customWidth="1"/>
    <col min="12033" max="12035" width="7.5703125" style="4" customWidth="1"/>
    <col min="12036" max="12038" width="6.7109375" style="4" customWidth="1"/>
    <col min="12039" max="12042" width="7.5703125" style="4" customWidth="1"/>
    <col min="12043" max="12043" width="8.140625" style="4" customWidth="1"/>
    <col min="12044" max="12044" width="8.42578125" style="4" customWidth="1"/>
    <col min="12045" max="12045" width="9.28515625" style="4" customWidth="1"/>
    <col min="12046" max="12046" width="8.42578125" style="4" customWidth="1"/>
    <col min="12047" max="12047" width="11.28515625" style="4" customWidth="1"/>
    <col min="12048" max="12048" width="9.28515625" style="4" customWidth="1"/>
    <col min="12049" max="12286" width="9.140625" style="4"/>
    <col min="12287" max="12287" width="18.7109375" style="4" customWidth="1"/>
    <col min="12288" max="12288" width="25.140625" style="4" customWidth="1"/>
    <col min="12289" max="12291" width="7.5703125" style="4" customWidth="1"/>
    <col min="12292" max="12294" width="6.7109375" style="4" customWidth="1"/>
    <col min="12295" max="12298" width="7.5703125" style="4" customWidth="1"/>
    <col min="12299" max="12299" width="8.140625" style="4" customWidth="1"/>
    <col min="12300" max="12300" width="8.42578125" style="4" customWidth="1"/>
    <col min="12301" max="12301" width="9.28515625" style="4" customWidth="1"/>
    <col min="12302" max="12302" width="8.42578125" style="4" customWidth="1"/>
    <col min="12303" max="12303" width="11.28515625" style="4" customWidth="1"/>
    <col min="12304" max="12304" width="9.28515625" style="4" customWidth="1"/>
    <col min="12305" max="12542" width="9.140625" style="4"/>
    <col min="12543" max="12543" width="18.7109375" style="4" customWidth="1"/>
    <col min="12544" max="12544" width="25.140625" style="4" customWidth="1"/>
    <col min="12545" max="12547" width="7.5703125" style="4" customWidth="1"/>
    <col min="12548" max="12550" width="6.7109375" style="4" customWidth="1"/>
    <col min="12551" max="12554" width="7.5703125" style="4" customWidth="1"/>
    <col min="12555" max="12555" width="8.140625" style="4" customWidth="1"/>
    <col min="12556" max="12556" width="8.42578125" style="4" customWidth="1"/>
    <col min="12557" max="12557" width="9.28515625" style="4" customWidth="1"/>
    <col min="12558" max="12558" width="8.42578125" style="4" customWidth="1"/>
    <col min="12559" max="12559" width="11.28515625" style="4" customWidth="1"/>
    <col min="12560" max="12560" width="9.28515625" style="4" customWidth="1"/>
    <col min="12561" max="12798" width="9.140625" style="4"/>
    <col min="12799" max="12799" width="18.7109375" style="4" customWidth="1"/>
    <col min="12800" max="12800" width="25.140625" style="4" customWidth="1"/>
    <col min="12801" max="12803" width="7.5703125" style="4" customWidth="1"/>
    <col min="12804" max="12806" width="6.7109375" style="4" customWidth="1"/>
    <col min="12807" max="12810" width="7.5703125" style="4" customWidth="1"/>
    <col min="12811" max="12811" width="8.140625" style="4" customWidth="1"/>
    <col min="12812" max="12812" width="8.42578125" style="4" customWidth="1"/>
    <col min="12813" max="12813" width="9.28515625" style="4" customWidth="1"/>
    <col min="12814" max="12814" width="8.42578125" style="4" customWidth="1"/>
    <col min="12815" max="12815" width="11.28515625" style="4" customWidth="1"/>
    <col min="12816" max="12816" width="9.28515625" style="4" customWidth="1"/>
    <col min="12817" max="13054" width="9.140625" style="4"/>
    <col min="13055" max="13055" width="18.7109375" style="4" customWidth="1"/>
    <col min="13056" max="13056" width="25.140625" style="4" customWidth="1"/>
    <col min="13057" max="13059" width="7.5703125" style="4" customWidth="1"/>
    <col min="13060" max="13062" width="6.7109375" style="4" customWidth="1"/>
    <col min="13063" max="13066" width="7.5703125" style="4" customWidth="1"/>
    <col min="13067" max="13067" width="8.140625" style="4" customWidth="1"/>
    <col min="13068" max="13068" width="8.42578125" style="4" customWidth="1"/>
    <col min="13069" max="13069" width="9.28515625" style="4" customWidth="1"/>
    <col min="13070" max="13070" width="8.42578125" style="4" customWidth="1"/>
    <col min="13071" max="13071" width="11.28515625" style="4" customWidth="1"/>
    <col min="13072" max="13072" width="9.28515625" style="4" customWidth="1"/>
    <col min="13073" max="13310" width="9.140625" style="4"/>
    <col min="13311" max="13311" width="18.7109375" style="4" customWidth="1"/>
    <col min="13312" max="13312" width="25.140625" style="4" customWidth="1"/>
    <col min="13313" max="13315" width="7.5703125" style="4" customWidth="1"/>
    <col min="13316" max="13318" width="6.7109375" style="4" customWidth="1"/>
    <col min="13319" max="13322" width="7.5703125" style="4" customWidth="1"/>
    <col min="13323" max="13323" width="8.140625" style="4" customWidth="1"/>
    <col min="13324" max="13324" width="8.42578125" style="4" customWidth="1"/>
    <col min="13325" max="13325" width="9.28515625" style="4" customWidth="1"/>
    <col min="13326" max="13326" width="8.42578125" style="4" customWidth="1"/>
    <col min="13327" max="13327" width="11.28515625" style="4" customWidth="1"/>
    <col min="13328" max="13328" width="9.28515625" style="4" customWidth="1"/>
    <col min="13329" max="13566" width="9.140625" style="4"/>
    <col min="13567" max="13567" width="18.7109375" style="4" customWidth="1"/>
    <col min="13568" max="13568" width="25.140625" style="4" customWidth="1"/>
    <col min="13569" max="13571" width="7.5703125" style="4" customWidth="1"/>
    <col min="13572" max="13574" width="6.7109375" style="4" customWidth="1"/>
    <col min="13575" max="13578" width="7.5703125" style="4" customWidth="1"/>
    <col min="13579" max="13579" width="8.140625" style="4" customWidth="1"/>
    <col min="13580" max="13580" width="8.42578125" style="4" customWidth="1"/>
    <col min="13581" max="13581" width="9.28515625" style="4" customWidth="1"/>
    <col min="13582" max="13582" width="8.42578125" style="4" customWidth="1"/>
    <col min="13583" max="13583" width="11.28515625" style="4" customWidth="1"/>
    <col min="13584" max="13584" width="9.28515625" style="4" customWidth="1"/>
    <col min="13585" max="13822" width="9.140625" style="4"/>
    <col min="13823" max="13823" width="18.7109375" style="4" customWidth="1"/>
    <col min="13824" max="13824" width="25.140625" style="4" customWidth="1"/>
    <col min="13825" max="13827" width="7.5703125" style="4" customWidth="1"/>
    <col min="13828" max="13830" width="6.7109375" style="4" customWidth="1"/>
    <col min="13831" max="13834" width="7.5703125" style="4" customWidth="1"/>
    <col min="13835" max="13835" width="8.140625" style="4" customWidth="1"/>
    <col min="13836" max="13836" width="8.42578125" style="4" customWidth="1"/>
    <col min="13837" max="13837" width="9.28515625" style="4" customWidth="1"/>
    <col min="13838" max="13838" width="8.42578125" style="4" customWidth="1"/>
    <col min="13839" max="13839" width="11.28515625" style="4" customWidth="1"/>
    <col min="13840" max="13840" width="9.28515625" style="4" customWidth="1"/>
    <col min="13841" max="14078" width="9.140625" style="4"/>
    <col min="14079" max="14079" width="18.7109375" style="4" customWidth="1"/>
    <col min="14080" max="14080" width="25.140625" style="4" customWidth="1"/>
    <col min="14081" max="14083" width="7.5703125" style="4" customWidth="1"/>
    <col min="14084" max="14086" width="6.7109375" style="4" customWidth="1"/>
    <col min="14087" max="14090" width="7.5703125" style="4" customWidth="1"/>
    <col min="14091" max="14091" width="8.140625" style="4" customWidth="1"/>
    <col min="14092" max="14092" width="8.42578125" style="4" customWidth="1"/>
    <col min="14093" max="14093" width="9.28515625" style="4" customWidth="1"/>
    <col min="14094" max="14094" width="8.42578125" style="4" customWidth="1"/>
    <col min="14095" max="14095" width="11.28515625" style="4" customWidth="1"/>
    <col min="14096" max="14096" width="9.28515625" style="4" customWidth="1"/>
    <col min="14097" max="14334" width="9.140625" style="4"/>
    <col min="14335" max="14335" width="18.7109375" style="4" customWidth="1"/>
    <col min="14336" max="14336" width="25.140625" style="4" customWidth="1"/>
    <col min="14337" max="14339" width="7.5703125" style="4" customWidth="1"/>
    <col min="14340" max="14342" width="6.7109375" style="4" customWidth="1"/>
    <col min="14343" max="14346" width="7.5703125" style="4" customWidth="1"/>
    <col min="14347" max="14347" width="8.140625" style="4" customWidth="1"/>
    <col min="14348" max="14348" width="8.42578125" style="4" customWidth="1"/>
    <col min="14349" max="14349" width="9.28515625" style="4" customWidth="1"/>
    <col min="14350" max="14350" width="8.42578125" style="4" customWidth="1"/>
    <col min="14351" max="14351" width="11.28515625" style="4" customWidth="1"/>
    <col min="14352" max="14352" width="9.28515625" style="4" customWidth="1"/>
    <col min="14353" max="14590" width="9.140625" style="4"/>
    <col min="14591" max="14591" width="18.7109375" style="4" customWidth="1"/>
    <col min="14592" max="14592" width="25.140625" style="4" customWidth="1"/>
    <col min="14593" max="14595" width="7.5703125" style="4" customWidth="1"/>
    <col min="14596" max="14598" width="6.7109375" style="4" customWidth="1"/>
    <col min="14599" max="14602" width="7.5703125" style="4" customWidth="1"/>
    <col min="14603" max="14603" width="8.140625" style="4" customWidth="1"/>
    <col min="14604" max="14604" width="8.42578125" style="4" customWidth="1"/>
    <col min="14605" max="14605" width="9.28515625" style="4" customWidth="1"/>
    <col min="14606" max="14606" width="8.42578125" style="4" customWidth="1"/>
    <col min="14607" max="14607" width="11.28515625" style="4" customWidth="1"/>
    <col min="14608" max="14608" width="9.28515625" style="4" customWidth="1"/>
    <col min="14609" max="14846" width="9.140625" style="4"/>
    <col min="14847" max="14847" width="18.7109375" style="4" customWidth="1"/>
    <col min="14848" max="14848" width="25.140625" style="4" customWidth="1"/>
    <col min="14849" max="14851" width="7.5703125" style="4" customWidth="1"/>
    <col min="14852" max="14854" width="6.7109375" style="4" customWidth="1"/>
    <col min="14855" max="14858" width="7.5703125" style="4" customWidth="1"/>
    <col min="14859" max="14859" width="8.140625" style="4" customWidth="1"/>
    <col min="14860" max="14860" width="8.42578125" style="4" customWidth="1"/>
    <col min="14861" max="14861" width="9.28515625" style="4" customWidth="1"/>
    <col min="14862" max="14862" width="8.42578125" style="4" customWidth="1"/>
    <col min="14863" max="14863" width="11.28515625" style="4" customWidth="1"/>
    <col min="14864" max="14864" width="9.28515625" style="4" customWidth="1"/>
    <col min="14865" max="15102" width="9.140625" style="4"/>
    <col min="15103" max="15103" width="18.7109375" style="4" customWidth="1"/>
    <col min="15104" max="15104" width="25.140625" style="4" customWidth="1"/>
    <col min="15105" max="15107" width="7.5703125" style="4" customWidth="1"/>
    <col min="15108" max="15110" width="6.7109375" style="4" customWidth="1"/>
    <col min="15111" max="15114" width="7.5703125" style="4" customWidth="1"/>
    <col min="15115" max="15115" width="8.140625" style="4" customWidth="1"/>
    <col min="15116" max="15116" width="8.42578125" style="4" customWidth="1"/>
    <col min="15117" max="15117" width="9.28515625" style="4" customWidth="1"/>
    <col min="15118" max="15118" width="8.42578125" style="4" customWidth="1"/>
    <col min="15119" max="15119" width="11.28515625" style="4" customWidth="1"/>
    <col min="15120" max="15120" width="9.28515625" style="4" customWidth="1"/>
    <col min="15121" max="15358" width="9.140625" style="4"/>
    <col min="15359" max="15359" width="18.7109375" style="4" customWidth="1"/>
    <col min="15360" max="15360" width="25.140625" style="4" customWidth="1"/>
    <col min="15361" max="15363" width="7.5703125" style="4" customWidth="1"/>
    <col min="15364" max="15366" width="6.7109375" style="4" customWidth="1"/>
    <col min="15367" max="15370" width="7.5703125" style="4" customWidth="1"/>
    <col min="15371" max="15371" width="8.140625" style="4" customWidth="1"/>
    <col min="15372" max="15372" width="8.42578125" style="4" customWidth="1"/>
    <col min="15373" max="15373" width="9.28515625" style="4" customWidth="1"/>
    <col min="15374" max="15374" width="8.42578125" style="4" customWidth="1"/>
    <col min="15375" max="15375" width="11.28515625" style="4" customWidth="1"/>
    <col min="15376" max="15376" width="9.28515625" style="4" customWidth="1"/>
    <col min="15377" max="15614" width="9.140625" style="4"/>
    <col min="15615" max="15615" width="18.7109375" style="4" customWidth="1"/>
    <col min="15616" max="15616" width="25.140625" style="4" customWidth="1"/>
    <col min="15617" max="15619" width="7.5703125" style="4" customWidth="1"/>
    <col min="15620" max="15622" width="6.7109375" style="4" customWidth="1"/>
    <col min="15623" max="15626" width="7.5703125" style="4" customWidth="1"/>
    <col min="15627" max="15627" width="8.140625" style="4" customWidth="1"/>
    <col min="15628" max="15628" width="8.42578125" style="4" customWidth="1"/>
    <col min="15629" max="15629" width="9.28515625" style="4" customWidth="1"/>
    <col min="15630" max="15630" width="8.42578125" style="4" customWidth="1"/>
    <col min="15631" max="15631" width="11.28515625" style="4" customWidth="1"/>
    <col min="15632" max="15632" width="9.28515625" style="4" customWidth="1"/>
    <col min="15633" max="15870" width="9.140625" style="4"/>
    <col min="15871" max="15871" width="18.7109375" style="4" customWidth="1"/>
    <col min="15872" max="15872" width="25.140625" style="4" customWidth="1"/>
    <col min="15873" max="15875" width="7.5703125" style="4" customWidth="1"/>
    <col min="15876" max="15878" width="6.7109375" style="4" customWidth="1"/>
    <col min="15879" max="15882" width="7.5703125" style="4" customWidth="1"/>
    <col min="15883" max="15883" width="8.140625" style="4" customWidth="1"/>
    <col min="15884" max="15884" width="8.42578125" style="4" customWidth="1"/>
    <col min="15885" max="15885" width="9.28515625" style="4" customWidth="1"/>
    <col min="15886" max="15886" width="8.42578125" style="4" customWidth="1"/>
    <col min="15887" max="15887" width="11.28515625" style="4" customWidth="1"/>
    <col min="15888" max="15888" width="9.28515625" style="4" customWidth="1"/>
    <col min="15889" max="16126" width="9.140625" style="4"/>
    <col min="16127" max="16127" width="18.7109375" style="4" customWidth="1"/>
    <col min="16128" max="16128" width="25.140625" style="4" customWidth="1"/>
    <col min="16129" max="16131" width="7.5703125" style="4" customWidth="1"/>
    <col min="16132" max="16134" width="6.7109375" style="4" customWidth="1"/>
    <col min="16135" max="16138" width="7.5703125" style="4" customWidth="1"/>
    <col min="16139" max="16139" width="8.140625" style="4" customWidth="1"/>
    <col min="16140" max="16140" width="8.42578125" style="4" customWidth="1"/>
    <col min="16141" max="16141" width="9.28515625" style="4" customWidth="1"/>
    <col min="16142" max="16142" width="8.42578125" style="4" customWidth="1"/>
    <col min="16143" max="16143" width="11.28515625" style="4" customWidth="1"/>
    <col min="16144" max="16144" width="9.28515625" style="4" customWidth="1"/>
    <col min="16145" max="16384" width="9.140625" style="4"/>
  </cols>
  <sheetData>
    <row r="1" spans="1:33" s="71" customFormat="1" ht="15" customHeight="1" x14ac:dyDescent="0.2">
      <c r="A1" s="600"/>
      <c r="B1" s="609"/>
      <c r="C1" s="607"/>
      <c r="D1" s="622" t="s">
        <v>4074</v>
      </c>
      <c r="E1" s="593" t="str">
        <f>'Obra '!D1</f>
        <v>Brisa da armação</v>
      </c>
      <c r="F1" s="593"/>
      <c r="G1" s="589"/>
      <c r="H1" s="589"/>
      <c r="I1" s="589"/>
      <c r="J1" s="589"/>
      <c r="K1" s="589"/>
      <c r="L1" s="589"/>
      <c r="M1" s="589"/>
      <c r="N1" s="608"/>
      <c r="O1" s="608"/>
      <c r="P1" s="608"/>
      <c r="Q1" s="608"/>
      <c r="R1" s="608"/>
      <c r="S1" s="608"/>
      <c r="T1" s="608"/>
      <c r="U1" s="608"/>
      <c r="V1" s="606"/>
      <c r="W1" s="607"/>
      <c r="Y1" s="707"/>
    </row>
    <row r="2" spans="1:33" s="346" customFormat="1" ht="15" customHeight="1" x14ac:dyDescent="0.2">
      <c r="A2" s="602"/>
      <c r="C2" s="674"/>
      <c r="D2" s="622" t="s">
        <v>4075</v>
      </c>
      <c r="E2" s="634" t="str">
        <f>'Obra '!D2</f>
        <v>HACASA</v>
      </c>
      <c r="F2" s="593"/>
      <c r="G2" s="593"/>
      <c r="H2" s="593"/>
      <c r="I2" s="593"/>
      <c r="J2" s="593"/>
      <c r="K2" s="593"/>
      <c r="L2" s="593"/>
      <c r="M2" s="593"/>
      <c r="N2" s="673"/>
      <c r="O2" s="673"/>
      <c r="P2" s="673"/>
      <c r="Q2" s="673"/>
      <c r="R2" s="673"/>
      <c r="S2" s="673"/>
      <c r="T2" s="673"/>
      <c r="U2" s="673"/>
      <c r="V2" s="675"/>
      <c r="W2" s="674"/>
    </row>
    <row r="3" spans="1:33" s="346" customFormat="1" ht="15" customHeight="1" x14ac:dyDescent="0.2">
      <c r="A3" s="610"/>
      <c r="B3" s="676"/>
      <c r="C3" s="677"/>
      <c r="D3" s="622" t="s">
        <v>4076</v>
      </c>
      <c r="E3" s="593" t="str">
        <f>'Obra '!D3</f>
        <v>R00 - Letícia</v>
      </c>
      <c r="F3" s="593"/>
      <c r="G3" s="593"/>
      <c r="H3" s="593"/>
      <c r="I3" s="593"/>
      <c r="J3" s="593"/>
      <c r="K3" s="595"/>
      <c r="L3" s="596"/>
      <c r="M3" s="612"/>
      <c r="N3" s="673"/>
      <c r="O3" s="673"/>
      <c r="P3" s="673"/>
      <c r="Q3" s="673"/>
      <c r="R3" s="673"/>
      <c r="S3" s="1451"/>
      <c r="T3" s="1452"/>
      <c r="U3" s="1452"/>
      <c r="V3" s="678"/>
      <c r="W3" s="677"/>
    </row>
    <row r="4" spans="1:33" s="75" customFormat="1" ht="22.15" customHeight="1" x14ac:dyDescent="0.2">
      <c r="A4" s="1453" t="s">
        <v>382</v>
      </c>
      <c r="B4" s="1454"/>
      <c r="C4" s="1454"/>
      <c r="D4" s="1454"/>
      <c r="E4" s="1454"/>
      <c r="F4" s="1454"/>
      <c r="G4" s="1454"/>
      <c r="H4" s="1454"/>
      <c r="I4" s="1454"/>
      <c r="J4" s="1454"/>
      <c r="K4" s="1454"/>
      <c r="L4" s="1454"/>
      <c r="M4" s="1454"/>
      <c r="N4" s="1454"/>
      <c r="O4" s="1454"/>
      <c r="P4" s="1454"/>
      <c r="Q4" s="1454"/>
      <c r="R4" s="1454"/>
      <c r="S4" s="1454"/>
      <c r="T4" s="1454"/>
      <c r="U4" s="1454"/>
      <c r="V4" s="1454"/>
      <c r="W4" s="1455"/>
    </row>
    <row r="5" spans="1:33" ht="24" x14ac:dyDescent="0.2">
      <c r="E5" s="1896"/>
      <c r="F5" s="552" t="s">
        <v>4077</v>
      </c>
      <c r="G5" s="552" t="s">
        <v>4078</v>
      </c>
      <c r="H5" s="552" t="s">
        <v>4079</v>
      </c>
      <c r="I5" s="552" t="s">
        <v>3679</v>
      </c>
      <c r="J5" s="811" t="s">
        <v>4080</v>
      </c>
      <c r="K5" s="558" t="s">
        <v>4081</v>
      </c>
      <c r="L5" s="558" t="s">
        <v>4082</v>
      </c>
      <c r="M5" s="552" t="s">
        <v>393</v>
      </c>
      <c r="N5" s="1456" t="s">
        <v>4083</v>
      </c>
      <c r="O5" s="831" t="s">
        <v>4084</v>
      </c>
      <c r="P5" s="831" t="s">
        <v>4085</v>
      </c>
      <c r="Q5" s="831" t="s">
        <v>4086</v>
      </c>
      <c r="R5" s="831" t="s">
        <v>4087</v>
      </c>
      <c r="S5" s="831" t="s">
        <v>4088</v>
      </c>
      <c r="T5" s="1898" t="s">
        <v>4089</v>
      </c>
    </row>
    <row r="6" spans="1:33" ht="15.75" customHeight="1" x14ac:dyDescent="0.2">
      <c r="E6" s="1897"/>
      <c r="F6" s="552" t="s">
        <v>1</v>
      </c>
      <c r="G6" s="552" t="s">
        <v>4</v>
      </c>
      <c r="H6" s="552" t="s">
        <v>1</v>
      </c>
      <c r="I6" s="552" t="s">
        <v>4</v>
      </c>
      <c r="J6" s="552" t="s">
        <v>4</v>
      </c>
      <c r="K6" s="552" t="s">
        <v>4</v>
      </c>
      <c r="L6" s="552" t="s">
        <v>4</v>
      </c>
      <c r="M6" s="552" t="s">
        <v>1</v>
      </c>
      <c r="N6" s="552" t="s">
        <v>1</v>
      </c>
      <c r="O6" s="552" t="s">
        <v>4</v>
      </c>
      <c r="P6" s="552" t="s">
        <v>4</v>
      </c>
      <c r="Q6" s="552" t="s">
        <v>4</v>
      </c>
      <c r="R6" s="552" t="s">
        <v>4</v>
      </c>
      <c r="S6" s="552" t="s">
        <v>4</v>
      </c>
      <c r="T6" s="1839"/>
    </row>
    <row r="7" spans="1:33" ht="24.75" customHeight="1" x14ac:dyDescent="0.2">
      <c r="A7" s="7"/>
      <c r="B7" s="7"/>
      <c r="C7" s="7"/>
      <c r="E7" s="1457" t="s">
        <v>4090</v>
      </c>
      <c r="F7" s="1457"/>
      <c r="G7" s="1457">
        <f>L98+L113+L131+L202+L329+L339</f>
        <v>8127.4401658400002</v>
      </c>
      <c r="H7" s="1457">
        <f>M98+M113+M131+M202+M329+M339</f>
        <v>268.22714079999992</v>
      </c>
      <c r="I7" s="1457">
        <f>N98+N113+N131+N202+N329+N339</f>
        <v>7906.835818800002</v>
      </c>
      <c r="J7" s="1457">
        <f>O98+O113+O131+O202+O329+O339</f>
        <v>286.78565115200053</v>
      </c>
      <c r="K7" s="1457">
        <f>Q98+Q113+Q131+Q202+Q329+Q339</f>
        <v>0</v>
      </c>
      <c r="L7" s="1457">
        <f>R98+R113+R131+R202+R329+R339</f>
        <v>622.90171408000049</v>
      </c>
      <c r="M7" s="1457">
        <f>S98+S113+S131+S202+S329+S339</f>
        <v>704.62431253669149</v>
      </c>
      <c r="N7" s="1457">
        <f>T98+T113+T131+T202+T329+T339</f>
        <v>887.28043559999958</v>
      </c>
      <c r="O7" s="1457">
        <f>SUMIF($V$11:$V$339,O$5,$U$11:$U$339)</f>
        <v>0</v>
      </c>
      <c r="P7" s="1457">
        <f>SUMIF($V$11:$V$339,P$5,$U$11:$U$339)</f>
        <v>225.93477468799983</v>
      </c>
      <c r="Q7" s="1457">
        <f>SUMIF($V$11:$V$339,Q$5,$U$11:$U$339)</f>
        <v>0</v>
      </c>
      <c r="R7" s="1457">
        <f>SUMIF($V$11:$V$339,R$5,$U$11:$U$339)</f>
        <v>0</v>
      </c>
      <c r="S7" s="1457">
        <f>SUMIF($V$11:$V$339,S$5,$U$11:$U$339)</f>
        <v>0</v>
      </c>
      <c r="T7" s="1457"/>
    </row>
    <row r="8" spans="1:33" ht="24.75" customHeight="1" x14ac:dyDescent="0.2">
      <c r="A8" s="7"/>
      <c r="B8" s="7"/>
      <c r="C8" s="7"/>
      <c r="E8" s="1457" t="s">
        <v>4091</v>
      </c>
      <c r="F8" s="1457">
        <f>$K$349</f>
        <v>1365.1100979999999</v>
      </c>
      <c r="G8" s="1457">
        <f>L349</f>
        <v>0</v>
      </c>
      <c r="H8" s="1457">
        <f>M349</f>
        <v>0</v>
      </c>
      <c r="I8" s="1457">
        <f>N349</f>
        <v>0</v>
      </c>
      <c r="J8" s="1457">
        <f>O349</f>
        <v>0</v>
      </c>
      <c r="K8" s="1457">
        <f>Q349</f>
        <v>68.255504900000005</v>
      </c>
      <c r="L8" s="1457">
        <f>R349</f>
        <v>0</v>
      </c>
      <c r="M8" s="1457">
        <f>S349</f>
        <v>102.024</v>
      </c>
      <c r="N8" s="1457">
        <f>T349</f>
        <v>1467.134098</v>
      </c>
      <c r="O8" s="1457">
        <f>SUMIF($V$343:$V$349,O$5,$U$343:$U$349)</f>
        <v>0</v>
      </c>
      <c r="P8" s="1457">
        <f>SUMIF($V$343:$V$349,P$5,$U$343:$U$349)</f>
        <v>0</v>
      </c>
      <c r="Q8" s="1457">
        <f>SUMIF($V$343:$V$349,Q$5,$U$343:$U$349)</f>
        <v>817.35803919999989</v>
      </c>
      <c r="R8" s="1457">
        <f>SUMIF($V$343:$V$349,R$5,$U$343:$U$349)</f>
        <v>0</v>
      </c>
      <c r="S8" s="1457">
        <f>SUMIF($V$343:$V$349,S$5,$U$343:$U$349)</f>
        <v>0</v>
      </c>
      <c r="T8" s="1457"/>
    </row>
    <row r="9" spans="1:33" x14ac:dyDescent="0.2">
      <c r="A9" s="7"/>
      <c r="B9" s="7"/>
      <c r="C9" s="7"/>
      <c r="D9" s="7"/>
      <c r="E9" s="7"/>
      <c r="F9" s="7"/>
      <c r="G9" s="7"/>
      <c r="H9" s="7"/>
      <c r="I9" s="7"/>
      <c r="J9" s="7"/>
      <c r="K9" s="7"/>
      <c r="L9" s="7"/>
      <c r="M9" s="7"/>
      <c r="N9" s="7"/>
      <c r="O9" s="7"/>
    </row>
    <row r="10" spans="1:33" s="75" customFormat="1" ht="22.15" customHeight="1" x14ac:dyDescent="0.2">
      <c r="A10" s="1899" t="s">
        <v>4092</v>
      </c>
      <c r="B10" s="1900"/>
      <c r="C10" s="1900"/>
      <c r="D10" s="1900"/>
      <c r="E10" s="1900"/>
      <c r="F10" s="1900"/>
      <c r="G10" s="1900"/>
      <c r="H10" s="1900"/>
      <c r="I10" s="1900"/>
      <c r="J10" s="1900"/>
      <c r="K10" s="1900"/>
      <c r="L10" s="1900"/>
      <c r="M10" s="1900"/>
      <c r="N10" s="1900"/>
      <c r="O10" s="1900"/>
      <c r="P10" s="1900"/>
      <c r="Q10" s="1900"/>
      <c r="R10" s="1900"/>
      <c r="S10" s="1900"/>
      <c r="T10" s="1900"/>
      <c r="U10" s="1900"/>
      <c r="V10" s="1901"/>
      <c r="AC10" s="4"/>
      <c r="AD10" s="4"/>
      <c r="AE10" s="4"/>
      <c r="AF10" s="4"/>
      <c r="AG10" s="4"/>
    </row>
    <row r="11" spans="1:33" s="252" customFormat="1" ht="15" customHeight="1" x14ac:dyDescent="0.2">
      <c r="A11" s="1883" t="s">
        <v>6</v>
      </c>
      <c r="B11" s="1458"/>
      <c r="C11" s="1458"/>
      <c r="D11" s="1458"/>
      <c r="E11" s="1459"/>
      <c r="F11" s="1460" t="s">
        <v>21</v>
      </c>
      <c r="G11" s="1461" t="s">
        <v>3672</v>
      </c>
      <c r="H11" s="1462"/>
      <c r="I11" s="1462"/>
      <c r="J11" s="1870" t="s">
        <v>45</v>
      </c>
      <c r="K11" s="1871"/>
      <c r="L11" s="1463" t="s">
        <v>3673</v>
      </c>
      <c r="M11" s="1464"/>
      <c r="N11" s="1464"/>
      <c r="O11" s="1464"/>
      <c r="P11" s="1464"/>
      <c r="Q11" s="1464"/>
      <c r="R11" s="1464"/>
      <c r="S11" s="1464"/>
      <c r="T11" s="1465"/>
      <c r="U11" s="1464"/>
      <c r="V11" s="1071"/>
      <c r="X11" s="4" t="s">
        <v>4093</v>
      </c>
      <c r="Y11" s="4"/>
      <c r="Z11" s="4"/>
      <c r="AA11" s="4"/>
      <c r="AC11" s="4"/>
      <c r="AD11" s="4"/>
      <c r="AE11" s="4"/>
      <c r="AF11" s="4"/>
      <c r="AG11" s="4"/>
    </row>
    <row r="12" spans="1:33" s="252" customFormat="1" ht="12.75" customHeight="1" x14ac:dyDescent="0.2">
      <c r="A12" s="1884"/>
      <c r="B12" s="1458"/>
      <c r="C12" s="1458"/>
      <c r="D12" s="1458"/>
      <c r="E12" s="1459"/>
      <c r="F12" s="1460"/>
      <c r="G12" s="1466" t="s">
        <v>97</v>
      </c>
      <c r="H12" s="1467" t="s">
        <v>62</v>
      </c>
      <c r="I12" s="1467" t="s">
        <v>82</v>
      </c>
      <c r="J12" s="1721" t="s">
        <v>3676</v>
      </c>
      <c r="K12" s="1721" t="s">
        <v>181</v>
      </c>
      <c r="L12" s="1469" t="s">
        <v>3677</v>
      </c>
      <c r="M12" s="1469" t="s">
        <v>3678</v>
      </c>
      <c r="N12" s="1469" t="s">
        <v>3679</v>
      </c>
      <c r="O12" s="1469" t="s">
        <v>3680</v>
      </c>
      <c r="P12" s="1902" t="s">
        <v>4094</v>
      </c>
      <c r="Q12" s="1903"/>
      <c r="R12" s="1904"/>
      <c r="S12" s="1469" t="s">
        <v>3681</v>
      </c>
      <c r="T12" s="1469" t="s">
        <v>3682</v>
      </c>
      <c r="U12" s="1469" t="s">
        <v>348</v>
      </c>
      <c r="V12" s="1073" t="s">
        <v>94</v>
      </c>
      <c r="X12" s="4"/>
      <c r="Y12" s="4"/>
      <c r="Z12" s="4"/>
      <c r="AA12" s="4"/>
      <c r="AC12" s="4"/>
      <c r="AD12" s="4"/>
      <c r="AE12" s="4"/>
      <c r="AF12" s="4"/>
      <c r="AG12" s="4"/>
    </row>
    <row r="13" spans="1:33" s="252" customFormat="1" ht="12.75" customHeight="1" x14ac:dyDescent="0.2">
      <c r="A13" s="1885"/>
      <c r="B13" s="1458"/>
      <c r="C13" s="1458"/>
      <c r="D13" s="1458"/>
      <c r="E13" s="1459"/>
      <c r="F13" s="1460"/>
      <c r="G13" s="1470" t="s">
        <v>53</v>
      </c>
      <c r="H13" s="1471" t="s">
        <v>54</v>
      </c>
      <c r="I13" s="1471" t="s">
        <v>55</v>
      </c>
      <c r="J13" s="1472" t="s">
        <v>3</v>
      </c>
      <c r="K13" s="1472" t="s">
        <v>3</v>
      </c>
      <c r="L13" s="1472" t="s">
        <v>4</v>
      </c>
      <c r="M13" s="1472" t="s">
        <v>1</v>
      </c>
      <c r="N13" s="1472" t="s">
        <v>4</v>
      </c>
      <c r="O13" s="1472" t="s">
        <v>4</v>
      </c>
      <c r="P13" s="1473" t="s">
        <v>3683</v>
      </c>
      <c r="Q13" s="1474" t="s">
        <v>4</v>
      </c>
      <c r="R13" s="1474" t="s">
        <v>4</v>
      </c>
      <c r="S13" s="1472" t="s">
        <v>1</v>
      </c>
      <c r="T13" s="1472" t="s">
        <v>1</v>
      </c>
      <c r="U13" s="1472" t="s">
        <v>4</v>
      </c>
      <c r="V13" s="1450"/>
      <c r="X13" s="4"/>
      <c r="Y13" s="4"/>
      <c r="Z13" s="4"/>
      <c r="AA13" s="4"/>
      <c r="AC13" s="4"/>
      <c r="AD13" s="4"/>
      <c r="AE13" s="4"/>
      <c r="AF13" s="4"/>
      <c r="AG13" s="4"/>
    </row>
    <row r="14" spans="1:33" s="287" customFormat="1" ht="16.149999999999999" customHeight="1" x14ac:dyDescent="0.2">
      <c r="A14" s="1031" t="s">
        <v>198</v>
      </c>
      <c r="B14" s="1031" t="s">
        <v>7034</v>
      </c>
      <c r="C14" s="1031"/>
      <c r="D14" s="1031"/>
      <c r="E14" s="1031"/>
      <c r="F14" s="1031"/>
      <c r="G14" s="1031"/>
      <c r="H14" s="1031"/>
      <c r="I14" s="1031"/>
      <c r="J14" s="1031"/>
      <c r="K14" s="1031"/>
      <c r="L14" s="1031"/>
      <c r="M14" s="1031"/>
      <c r="N14" s="1031"/>
      <c r="O14" s="1031"/>
      <c r="P14" s="1077"/>
      <c r="Q14" s="721" t="s">
        <v>4095</v>
      </c>
      <c r="R14" s="721" t="s">
        <v>348</v>
      </c>
      <c r="S14" s="1031"/>
      <c r="T14" s="1031"/>
      <c r="U14" s="1031"/>
      <c r="V14" s="1031"/>
      <c r="X14" s="4"/>
      <c r="Y14" s="4"/>
      <c r="Z14" s="4"/>
      <c r="AA14" s="4"/>
      <c r="AC14" s="4"/>
      <c r="AD14" s="4"/>
      <c r="AE14" s="4"/>
      <c r="AF14" s="4"/>
      <c r="AG14" s="4"/>
    </row>
    <row r="15" spans="1:33" s="287" customFormat="1" ht="15" customHeight="1" x14ac:dyDescent="0.2">
      <c r="A15" s="777"/>
      <c r="B15" s="698"/>
      <c r="C15" s="698"/>
      <c r="D15" s="698"/>
      <c r="E15" s="698" t="s">
        <v>7035</v>
      </c>
      <c r="F15" s="699">
        <v>1</v>
      </c>
      <c r="G15" s="700">
        <v>1</v>
      </c>
      <c r="H15" s="700">
        <v>2.5</v>
      </c>
      <c r="I15" s="700">
        <v>0.8</v>
      </c>
      <c r="J15" s="396">
        <f>IF(I15&lt;=1,0.6,1.2)</f>
        <v>0.6</v>
      </c>
      <c r="K15" s="701"/>
      <c r="L15" s="396">
        <f>(G15+J15)*(I15+K15+P15)*(H15+J15)*F15</f>
        <v>4.4640000000000004</v>
      </c>
      <c r="M15" s="396">
        <f>(G15)*(H15)*F15</f>
        <v>2.5</v>
      </c>
      <c r="N15" s="396">
        <f t="shared" ref="N15:N19" si="0">+L15-U15</f>
        <v>2.4640000000000004</v>
      </c>
      <c r="O15" s="396">
        <f>(L15-N15)*1.3</f>
        <v>2.6</v>
      </c>
      <c r="P15" s="1083">
        <v>0.1</v>
      </c>
      <c r="Q15" s="692"/>
      <c r="R15" s="692">
        <f t="shared" ref="R15:R20" si="1">M15*$P$15</f>
        <v>0.25</v>
      </c>
      <c r="S15" s="701">
        <f t="shared" ref="S15:S19" si="2">(2*G15+H15*2)*I15*F15</f>
        <v>5.6000000000000005</v>
      </c>
      <c r="T15" s="701">
        <f>(M15+((G15+H15)*I15)*2)*F15</f>
        <v>8.1000000000000014</v>
      </c>
      <c r="U15" s="701">
        <f t="shared" ref="U15:U19" si="3">G15*I15*H15*F15</f>
        <v>2</v>
      </c>
      <c r="V15" s="693" t="s">
        <v>4085</v>
      </c>
      <c r="X15" s="4"/>
      <c r="Y15" s="4"/>
      <c r="Z15" s="4"/>
      <c r="AA15" s="4"/>
      <c r="AC15" s="4"/>
      <c r="AD15" s="4"/>
      <c r="AE15" s="4"/>
      <c r="AF15" s="4"/>
      <c r="AG15" s="4"/>
    </row>
    <row r="16" spans="1:33" s="287" customFormat="1" ht="15" customHeight="1" x14ac:dyDescent="0.2">
      <c r="A16" s="777"/>
      <c r="B16" s="754"/>
      <c r="C16" s="754"/>
      <c r="D16" s="754"/>
      <c r="E16" s="754" t="s">
        <v>7036</v>
      </c>
      <c r="F16" s="705">
        <v>1</v>
      </c>
      <c r="G16" s="296">
        <v>1.1000000000000001</v>
      </c>
      <c r="H16" s="296">
        <v>2.85</v>
      </c>
      <c r="I16" s="296">
        <v>0.9</v>
      </c>
      <c r="J16" s="701">
        <f t="shared" ref="J16:J20" si="4">IF(I16&lt;=1,0.6,1.2)</f>
        <v>0.6</v>
      </c>
      <c r="K16" s="704"/>
      <c r="L16" s="396">
        <f t="shared" ref="L16:L20" si="5">(G16+J16)*(I16+K16+P16)*(H16+J16)*F16</f>
        <v>5.8650000000000011</v>
      </c>
      <c r="M16" s="701">
        <f t="shared" ref="M16:M20" si="6">(G16)*(H16)*F16</f>
        <v>3.1350000000000002</v>
      </c>
      <c r="N16" s="701">
        <f t="shared" si="0"/>
        <v>3.0435000000000008</v>
      </c>
      <c r="O16" s="701">
        <f t="shared" ref="O16:O20" si="7">(L16-N16)*1.3</f>
        <v>3.6679500000000007</v>
      </c>
      <c r="P16" s="1083">
        <v>0.1</v>
      </c>
      <c r="Q16" s="692"/>
      <c r="R16" s="692">
        <f t="shared" si="1"/>
        <v>0.31350000000000006</v>
      </c>
      <c r="S16" s="704">
        <f t="shared" si="2"/>
        <v>7.11</v>
      </c>
      <c r="T16" s="704">
        <f t="shared" ref="T16:T20" si="8">(M16+((G16+H16)*I16)*2)*F16</f>
        <v>10.245000000000001</v>
      </c>
      <c r="U16" s="704">
        <f t="shared" si="3"/>
        <v>2.8215000000000003</v>
      </c>
      <c r="V16" s="693" t="s">
        <v>4085</v>
      </c>
      <c r="X16" s="4"/>
      <c r="Y16" s="4"/>
      <c r="Z16" s="4"/>
      <c r="AA16" s="4"/>
      <c r="AC16" s="4"/>
      <c r="AD16" s="4"/>
      <c r="AE16" s="4"/>
      <c r="AF16" s="4"/>
      <c r="AG16" s="4"/>
    </row>
    <row r="17" spans="1:33" s="287" customFormat="1" ht="15" customHeight="1" x14ac:dyDescent="0.2">
      <c r="A17" s="777"/>
      <c r="B17" s="698"/>
      <c r="C17" s="698"/>
      <c r="D17" s="698"/>
      <c r="E17" s="754" t="s">
        <v>7037</v>
      </c>
      <c r="F17" s="699">
        <v>1</v>
      </c>
      <c r="G17" s="700">
        <v>1</v>
      </c>
      <c r="H17" s="700">
        <v>2.5</v>
      </c>
      <c r="I17" s="700">
        <v>1.1000000000000001</v>
      </c>
      <c r="J17" s="752">
        <f t="shared" si="4"/>
        <v>1.2</v>
      </c>
      <c r="K17" s="396"/>
      <c r="L17" s="396">
        <f t="shared" si="5"/>
        <v>9.7680000000000025</v>
      </c>
      <c r="M17" s="704">
        <f t="shared" si="6"/>
        <v>2.5</v>
      </c>
      <c r="N17" s="704">
        <f t="shared" si="0"/>
        <v>7.0180000000000025</v>
      </c>
      <c r="O17" s="704">
        <f t="shared" si="7"/>
        <v>3.5750000000000002</v>
      </c>
      <c r="P17" s="1083">
        <v>0.1</v>
      </c>
      <c r="Q17" s="692"/>
      <c r="R17" s="692">
        <f t="shared" si="1"/>
        <v>0.25</v>
      </c>
      <c r="S17" s="704">
        <f t="shared" si="2"/>
        <v>7.7000000000000011</v>
      </c>
      <c r="T17" s="704">
        <f t="shared" si="8"/>
        <v>10.200000000000001</v>
      </c>
      <c r="U17" s="704">
        <f t="shared" si="3"/>
        <v>2.75</v>
      </c>
      <c r="V17" s="693" t="s">
        <v>4085</v>
      </c>
      <c r="X17" s="4"/>
      <c r="Y17" s="4"/>
      <c r="Z17" s="4"/>
      <c r="AA17" s="4"/>
      <c r="AC17" s="4"/>
      <c r="AD17" s="4"/>
      <c r="AE17" s="4"/>
      <c r="AF17" s="4"/>
      <c r="AG17" s="4"/>
    </row>
    <row r="18" spans="1:33" s="287" customFormat="1" ht="15" customHeight="1" x14ac:dyDescent="0.2">
      <c r="A18" s="777"/>
      <c r="B18" s="754"/>
      <c r="C18" s="754"/>
      <c r="D18" s="754"/>
      <c r="E18" s="754" t="s">
        <v>7038</v>
      </c>
      <c r="F18" s="705">
        <v>1</v>
      </c>
      <c r="G18" s="296">
        <v>1</v>
      </c>
      <c r="H18" s="296">
        <v>2.5</v>
      </c>
      <c r="I18" s="296">
        <v>0.8</v>
      </c>
      <c r="J18" s="752">
        <f t="shared" si="4"/>
        <v>0.6</v>
      </c>
      <c r="K18" s="396"/>
      <c r="L18" s="396">
        <f t="shared" si="5"/>
        <v>4.4640000000000004</v>
      </c>
      <c r="M18" s="704">
        <f t="shared" si="6"/>
        <v>2.5</v>
      </c>
      <c r="N18" s="704">
        <f t="shared" si="0"/>
        <v>2.4640000000000004</v>
      </c>
      <c r="O18" s="704">
        <f t="shared" si="7"/>
        <v>2.6</v>
      </c>
      <c r="P18" s="1083">
        <v>0.1</v>
      </c>
      <c r="Q18" s="692"/>
      <c r="R18" s="692">
        <f t="shared" si="1"/>
        <v>0.25</v>
      </c>
      <c r="S18" s="704">
        <f t="shared" si="2"/>
        <v>5.6000000000000005</v>
      </c>
      <c r="T18" s="704">
        <f t="shared" si="8"/>
        <v>8.1000000000000014</v>
      </c>
      <c r="U18" s="704">
        <f t="shared" si="3"/>
        <v>2</v>
      </c>
      <c r="V18" s="693" t="s">
        <v>4085</v>
      </c>
      <c r="X18" s="75"/>
      <c r="Y18" s="75"/>
    </row>
    <row r="19" spans="1:33" s="287" customFormat="1" ht="15" customHeight="1" x14ac:dyDescent="0.2">
      <c r="A19" s="777"/>
      <c r="B19" s="754"/>
      <c r="C19" s="754"/>
      <c r="D19" s="754"/>
      <c r="E19" s="754" t="s">
        <v>7039</v>
      </c>
      <c r="F19" s="705">
        <v>1</v>
      </c>
      <c r="G19" s="296">
        <v>1</v>
      </c>
      <c r="H19" s="296">
        <v>1</v>
      </c>
      <c r="I19" s="296">
        <v>0.8</v>
      </c>
      <c r="J19" s="752">
        <f t="shared" si="4"/>
        <v>0.6</v>
      </c>
      <c r="K19" s="396"/>
      <c r="L19" s="396">
        <f t="shared" si="5"/>
        <v>2.3040000000000003</v>
      </c>
      <c r="M19" s="704">
        <f t="shared" si="6"/>
        <v>1</v>
      </c>
      <c r="N19" s="704">
        <f t="shared" si="0"/>
        <v>1.5040000000000002</v>
      </c>
      <c r="O19" s="704">
        <f t="shared" si="7"/>
        <v>1.04</v>
      </c>
      <c r="P19" s="1083">
        <v>0.1</v>
      </c>
      <c r="Q19" s="692"/>
      <c r="R19" s="692">
        <f t="shared" si="1"/>
        <v>0.1</v>
      </c>
      <c r="S19" s="704">
        <f t="shared" si="2"/>
        <v>3.2</v>
      </c>
      <c r="T19" s="704">
        <f t="shared" si="8"/>
        <v>4.2</v>
      </c>
      <c r="U19" s="704">
        <f t="shared" si="3"/>
        <v>0.8</v>
      </c>
      <c r="V19" s="693" t="s">
        <v>4085</v>
      </c>
      <c r="X19" s="75"/>
      <c r="Y19" s="75"/>
    </row>
    <row r="20" spans="1:33" s="287" customFormat="1" ht="15" customHeight="1" x14ac:dyDescent="0.2">
      <c r="A20" s="777"/>
      <c r="B20" s="754"/>
      <c r="C20" s="754"/>
      <c r="D20" s="754"/>
      <c r="E20" s="754" t="s">
        <v>7041</v>
      </c>
      <c r="F20" s="705">
        <v>1</v>
      </c>
      <c r="G20" s="296">
        <v>1</v>
      </c>
      <c r="H20" s="296">
        <v>2.5</v>
      </c>
      <c r="I20" s="296">
        <v>0.8</v>
      </c>
      <c r="J20" s="752">
        <f t="shared" si="4"/>
        <v>0.6</v>
      </c>
      <c r="K20" s="396"/>
      <c r="L20" s="396">
        <f t="shared" si="5"/>
        <v>4.4640000000000004</v>
      </c>
      <c r="M20" s="704">
        <f t="shared" si="6"/>
        <v>2.5</v>
      </c>
      <c r="N20" s="704">
        <f>+L20-U20</f>
        <v>2.4640000000000004</v>
      </c>
      <c r="O20" s="704">
        <f t="shared" si="7"/>
        <v>2.6</v>
      </c>
      <c r="P20" s="1083">
        <v>0.1</v>
      </c>
      <c r="Q20" s="692"/>
      <c r="R20" s="692">
        <f t="shared" si="1"/>
        <v>0.25</v>
      </c>
      <c r="S20" s="704">
        <f>(2*G20+H20*2)*I20*F20</f>
        <v>5.6000000000000005</v>
      </c>
      <c r="T20" s="704">
        <f t="shared" si="8"/>
        <v>8.1000000000000014</v>
      </c>
      <c r="U20" s="704">
        <f>G20*I20*H20*F20</f>
        <v>2</v>
      </c>
      <c r="V20" s="693" t="s">
        <v>4085</v>
      </c>
      <c r="X20" s="75"/>
      <c r="Y20" s="75"/>
    </row>
    <row r="21" spans="1:33" s="287" customFormat="1" ht="15" customHeight="1" x14ac:dyDescent="0.2">
      <c r="A21" s="777"/>
      <c r="B21" s="754"/>
      <c r="C21" s="754"/>
      <c r="D21" s="754"/>
      <c r="E21" s="754" t="s">
        <v>7042</v>
      </c>
      <c r="F21" s="705">
        <v>1</v>
      </c>
      <c r="G21" s="296">
        <v>1</v>
      </c>
      <c r="H21" s="296">
        <v>1</v>
      </c>
      <c r="I21" s="296">
        <v>0.8</v>
      </c>
      <c r="J21" s="752">
        <f t="shared" ref="J21:J97" si="9">IF(I21&lt;=1,0.6,1.2)</f>
        <v>0.6</v>
      </c>
      <c r="K21" s="396"/>
      <c r="L21" s="396">
        <f t="shared" ref="L21:L97" si="10">(G21+J21)*(I21+K21+P21)*(H21+J21)*F21</f>
        <v>4.8640000000000008</v>
      </c>
      <c r="M21" s="704">
        <f t="shared" ref="M21:M97" si="11">(G21)*(H21)*F21</f>
        <v>1</v>
      </c>
      <c r="N21" s="704">
        <f t="shared" ref="N21:N97" si="12">+L21-U21</f>
        <v>4.0640000000000009</v>
      </c>
      <c r="O21" s="704">
        <f t="shared" ref="O21:O97" si="13">(L21-N21)*1.3</f>
        <v>1.0399999999999998</v>
      </c>
      <c r="P21" s="1083">
        <v>1.1000000000000001</v>
      </c>
      <c r="Q21" s="692"/>
      <c r="R21" s="692">
        <f t="shared" ref="R21:R97" si="14">M21*$P$15</f>
        <v>0.1</v>
      </c>
      <c r="S21" s="704">
        <f t="shared" ref="S21:S97" si="15">(2*G21+H21*2)*I21*F21</f>
        <v>3.2</v>
      </c>
      <c r="T21" s="704">
        <f t="shared" ref="T21:T97" si="16">(M21+((G21+H21)*I21)*2)*F21</f>
        <v>4.2</v>
      </c>
      <c r="U21" s="704">
        <f t="shared" ref="U21:U97" si="17">G21*I21*H21*F21</f>
        <v>0.8</v>
      </c>
      <c r="V21" s="693" t="s">
        <v>4085</v>
      </c>
      <c r="X21" s="75"/>
      <c r="Y21" s="75"/>
    </row>
    <row r="22" spans="1:33" s="287" customFormat="1" ht="15" customHeight="1" x14ac:dyDescent="0.2">
      <c r="A22" s="777"/>
      <c r="B22" s="754"/>
      <c r="C22" s="754"/>
      <c r="D22" s="754"/>
      <c r="E22" s="754" t="s">
        <v>7043</v>
      </c>
      <c r="F22" s="705">
        <v>1</v>
      </c>
      <c r="G22" s="296">
        <v>0.8</v>
      </c>
      <c r="H22" s="296">
        <v>0.8</v>
      </c>
      <c r="I22" s="296">
        <v>0.8</v>
      </c>
      <c r="J22" s="752">
        <f t="shared" si="9"/>
        <v>0.6</v>
      </c>
      <c r="K22" s="396"/>
      <c r="L22" s="396">
        <f t="shared" si="10"/>
        <v>5.6840000000000002</v>
      </c>
      <c r="M22" s="704">
        <f t="shared" si="11"/>
        <v>0.64000000000000012</v>
      </c>
      <c r="N22" s="704">
        <f t="shared" si="12"/>
        <v>5.1719999999999997</v>
      </c>
      <c r="O22" s="704">
        <f t="shared" si="13"/>
        <v>0.66560000000000064</v>
      </c>
      <c r="P22" s="1083">
        <v>2.1</v>
      </c>
      <c r="Q22" s="692"/>
      <c r="R22" s="692">
        <f t="shared" si="14"/>
        <v>6.4000000000000015E-2</v>
      </c>
      <c r="S22" s="704">
        <f t="shared" si="15"/>
        <v>2.5600000000000005</v>
      </c>
      <c r="T22" s="704">
        <f t="shared" si="16"/>
        <v>3.2000000000000006</v>
      </c>
      <c r="U22" s="704">
        <f t="shared" si="17"/>
        <v>0.51200000000000012</v>
      </c>
      <c r="V22" s="693" t="s">
        <v>4085</v>
      </c>
      <c r="X22" s="75"/>
      <c r="Y22" s="75"/>
    </row>
    <row r="23" spans="1:33" s="287" customFormat="1" ht="15" customHeight="1" x14ac:dyDescent="0.2">
      <c r="A23" s="777"/>
      <c r="B23" s="754"/>
      <c r="C23" s="754"/>
      <c r="D23" s="754"/>
      <c r="E23" s="754" t="s">
        <v>7040</v>
      </c>
      <c r="F23" s="705">
        <v>1</v>
      </c>
      <c r="G23" s="296">
        <v>1.1000000000000001</v>
      </c>
      <c r="H23" s="296">
        <v>1.1000000000000001</v>
      </c>
      <c r="I23" s="296">
        <v>0.9</v>
      </c>
      <c r="J23" s="752">
        <f t="shared" si="9"/>
        <v>0.6</v>
      </c>
      <c r="K23" s="396"/>
      <c r="L23" s="396">
        <f t="shared" si="10"/>
        <v>11.560000000000002</v>
      </c>
      <c r="M23" s="704">
        <f t="shared" si="11"/>
        <v>1.2100000000000002</v>
      </c>
      <c r="N23" s="704">
        <f t="shared" si="12"/>
        <v>10.471000000000002</v>
      </c>
      <c r="O23" s="704">
        <f t="shared" si="13"/>
        <v>1.4157000000000006</v>
      </c>
      <c r="P23" s="1083">
        <v>3.1</v>
      </c>
      <c r="Q23" s="692"/>
      <c r="R23" s="692">
        <f t="shared" si="14"/>
        <v>0.12100000000000002</v>
      </c>
      <c r="S23" s="704">
        <f t="shared" si="15"/>
        <v>3.9600000000000004</v>
      </c>
      <c r="T23" s="704">
        <f t="shared" si="16"/>
        <v>5.1700000000000008</v>
      </c>
      <c r="U23" s="704">
        <f t="shared" si="17"/>
        <v>1.0890000000000002</v>
      </c>
      <c r="V23" s="693" t="s">
        <v>4085</v>
      </c>
      <c r="X23" s="75"/>
      <c r="Y23" s="75"/>
    </row>
    <row r="24" spans="1:33" s="287" customFormat="1" ht="15" customHeight="1" x14ac:dyDescent="0.2">
      <c r="A24" s="777"/>
      <c r="B24" s="754"/>
      <c r="C24" s="754"/>
      <c r="D24" s="754"/>
      <c r="E24" s="754" t="s">
        <v>7044</v>
      </c>
      <c r="F24" s="705">
        <v>1</v>
      </c>
      <c r="G24" s="296">
        <v>1.1000000000000001</v>
      </c>
      <c r="H24" s="296">
        <v>1.1000000000000001</v>
      </c>
      <c r="I24" s="296">
        <v>0.9</v>
      </c>
      <c r="J24" s="752">
        <f t="shared" si="9"/>
        <v>0.6</v>
      </c>
      <c r="K24" s="396"/>
      <c r="L24" s="396">
        <f t="shared" si="10"/>
        <v>14.450000000000001</v>
      </c>
      <c r="M24" s="704">
        <f t="shared" si="11"/>
        <v>1.2100000000000002</v>
      </c>
      <c r="N24" s="704">
        <f t="shared" si="12"/>
        <v>13.361000000000001</v>
      </c>
      <c r="O24" s="704">
        <f t="shared" si="13"/>
        <v>1.4157000000000006</v>
      </c>
      <c r="P24" s="1083">
        <v>4.0999999999999996</v>
      </c>
      <c r="Q24" s="692"/>
      <c r="R24" s="692">
        <f t="shared" si="14"/>
        <v>0.12100000000000002</v>
      </c>
      <c r="S24" s="704">
        <f t="shared" si="15"/>
        <v>3.9600000000000004</v>
      </c>
      <c r="T24" s="704">
        <f t="shared" si="16"/>
        <v>5.1700000000000008</v>
      </c>
      <c r="U24" s="704">
        <f t="shared" si="17"/>
        <v>1.0890000000000002</v>
      </c>
      <c r="V24" s="693" t="s">
        <v>4085</v>
      </c>
      <c r="X24" s="75"/>
      <c r="Y24" s="75"/>
    </row>
    <row r="25" spans="1:33" s="287" customFormat="1" ht="15" customHeight="1" x14ac:dyDescent="0.2">
      <c r="A25" s="777"/>
      <c r="B25" s="754"/>
      <c r="C25" s="754"/>
      <c r="D25" s="754"/>
      <c r="E25" s="754" t="s">
        <v>7045</v>
      </c>
      <c r="F25" s="705">
        <v>1</v>
      </c>
      <c r="G25" s="296">
        <v>1</v>
      </c>
      <c r="H25" s="296">
        <v>2.5</v>
      </c>
      <c r="I25" s="296">
        <v>0.8</v>
      </c>
      <c r="J25" s="752">
        <f t="shared" si="9"/>
        <v>0.6</v>
      </c>
      <c r="K25" s="396"/>
      <c r="L25" s="396">
        <f t="shared" si="10"/>
        <v>29.263999999999999</v>
      </c>
      <c r="M25" s="704">
        <f t="shared" si="11"/>
        <v>2.5</v>
      </c>
      <c r="N25" s="704">
        <f t="shared" si="12"/>
        <v>27.263999999999999</v>
      </c>
      <c r="O25" s="704">
        <f t="shared" si="13"/>
        <v>2.6</v>
      </c>
      <c r="P25" s="1083">
        <v>5.0999999999999996</v>
      </c>
      <c r="Q25" s="692"/>
      <c r="R25" s="692">
        <f t="shared" si="14"/>
        <v>0.25</v>
      </c>
      <c r="S25" s="704">
        <f t="shared" si="15"/>
        <v>5.6000000000000005</v>
      </c>
      <c r="T25" s="704">
        <f t="shared" si="16"/>
        <v>8.1000000000000014</v>
      </c>
      <c r="U25" s="704">
        <f t="shared" si="17"/>
        <v>2</v>
      </c>
      <c r="V25" s="693" t="s">
        <v>4085</v>
      </c>
      <c r="X25" s="75"/>
      <c r="Y25" s="75"/>
    </row>
    <row r="26" spans="1:33" s="287" customFormat="1" ht="15" customHeight="1" x14ac:dyDescent="0.2">
      <c r="A26" s="777"/>
      <c r="B26" s="754"/>
      <c r="C26" s="754"/>
      <c r="D26" s="754"/>
      <c r="E26" s="754" t="s">
        <v>7046</v>
      </c>
      <c r="F26" s="705">
        <v>1</v>
      </c>
      <c r="G26" s="296">
        <v>1</v>
      </c>
      <c r="H26" s="296">
        <v>2.5</v>
      </c>
      <c r="I26" s="296">
        <v>0.8</v>
      </c>
      <c r="J26" s="752">
        <f t="shared" si="9"/>
        <v>0.6</v>
      </c>
      <c r="K26" s="396"/>
      <c r="L26" s="396">
        <f t="shared" si="10"/>
        <v>34.223999999999997</v>
      </c>
      <c r="M26" s="704">
        <f t="shared" si="11"/>
        <v>2.5</v>
      </c>
      <c r="N26" s="704">
        <f t="shared" si="12"/>
        <v>32.223999999999997</v>
      </c>
      <c r="O26" s="704">
        <f t="shared" si="13"/>
        <v>2.6</v>
      </c>
      <c r="P26" s="1083">
        <v>6.1</v>
      </c>
      <c r="Q26" s="692"/>
      <c r="R26" s="692">
        <f t="shared" si="14"/>
        <v>0.25</v>
      </c>
      <c r="S26" s="704">
        <f t="shared" si="15"/>
        <v>5.6000000000000005</v>
      </c>
      <c r="T26" s="704">
        <f t="shared" si="16"/>
        <v>8.1000000000000014</v>
      </c>
      <c r="U26" s="704">
        <f t="shared" si="17"/>
        <v>2</v>
      </c>
      <c r="V26" s="693" t="s">
        <v>4085</v>
      </c>
      <c r="X26" s="75"/>
      <c r="Y26" s="75"/>
    </row>
    <row r="27" spans="1:33" s="287" customFormat="1" ht="15" customHeight="1" x14ac:dyDescent="0.2">
      <c r="A27" s="777"/>
      <c r="B27" s="754"/>
      <c r="C27" s="754"/>
      <c r="D27" s="754"/>
      <c r="E27" s="754" t="s">
        <v>7047</v>
      </c>
      <c r="F27" s="705">
        <v>1</v>
      </c>
      <c r="G27" s="296">
        <v>2.5</v>
      </c>
      <c r="H27" s="296">
        <v>2.5</v>
      </c>
      <c r="I27" s="296">
        <v>1</v>
      </c>
      <c r="J27" s="752">
        <f t="shared" si="9"/>
        <v>0.6</v>
      </c>
      <c r="K27" s="396"/>
      <c r="L27" s="396">
        <f t="shared" si="10"/>
        <v>77.840999999999994</v>
      </c>
      <c r="M27" s="704">
        <f t="shared" si="11"/>
        <v>6.25</v>
      </c>
      <c r="N27" s="704">
        <f t="shared" si="12"/>
        <v>71.590999999999994</v>
      </c>
      <c r="O27" s="704">
        <f t="shared" si="13"/>
        <v>8.125</v>
      </c>
      <c r="P27" s="1083">
        <v>7.1</v>
      </c>
      <c r="Q27" s="692"/>
      <c r="R27" s="692">
        <f t="shared" si="14"/>
        <v>0.625</v>
      </c>
      <c r="S27" s="704">
        <f t="shared" si="15"/>
        <v>10</v>
      </c>
      <c r="T27" s="704">
        <f t="shared" si="16"/>
        <v>16.25</v>
      </c>
      <c r="U27" s="704">
        <f t="shared" si="17"/>
        <v>6.25</v>
      </c>
      <c r="V27" s="693" t="s">
        <v>4085</v>
      </c>
      <c r="X27" s="75"/>
      <c r="Y27" s="75"/>
    </row>
    <row r="28" spans="1:33" s="287" customFormat="1" ht="15" customHeight="1" x14ac:dyDescent="0.2">
      <c r="A28" s="777"/>
      <c r="B28" s="754"/>
      <c r="C28" s="754"/>
      <c r="D28" s="754"/>
      <c r="E28" s="754" t="s">
        <v>7048</v>
      </c>
      <c r="F28" s="705">
        <v>1</v>
      </c>
      <c r="G28" s="296">
        <v>2.5</v>
      </c>
      <c r="H28" s="296">
        <v>3.6</v>
      </c>
      <c r="I28" s="296">
        <v>1.3</v>
      </c>
      <c r="J28" s="752">
        <f t="shared" si="9"/>
        <v>1.2</v>
      </c>
      <c r="K28" s="396"/>
      <c r="L28" s="396">
        <f t="shared" si="10"/>
        <v>166.94399999999999</v>
      </c>
      <c r="M28" s="704">
        <f t="shared" si="11"/>
        <v>9</v>
      </c>
      <c r="N28" s="704">
        <f t="shared" si="12"/>
        <v>155.244</v>
      </c>
      <c r="O28" s="704">
        <f t="shared" si="13"/>
        <v>15.209999999999985</v>
      </c>
      <c r="P28" s="1083">
        <v>8.1</v>
      </c>
      <c r="Q28" s="692"/>
      <c r="R28" s="692">
        <f t="shared" si="14"/>
        <v>0.9</v>
      </c>
      <c r="S28" s="704">
        <f t="shared" si="15"/>
        <v>15.86</v>
      </c>
      <c r="T28" s="704">
        <f t="shared" si="16"/>
        <v>24.86</v>
      </c>
      <c r="U28" s="704">
        <f t="shared" si="17"/>
        <v>11.700000000000001</v>
      </c>
      <c r="V28" s="693" t="s">
        <v>4085</v>
      </c>
      <c r="X28" s="75"/>
      <c r="Y28" s="75"/>
    </row>
    <row r="29" spans="1:33" s="287" customFormat="1" ht="15" customHeight="1" x14ac:dyDescent="0.2">
      <c r="A29" s="777"/>
      <c r="B29" s="754"/>
      <c r="C29" s="754"/>
      <c r="D29" s="754"/>
      <c r="E29" s="754" t="s">
        <v>7049</v>
      </c>
      <c r="F29" s="705">
        <v>1</v>
      </c>
      <c r="G29" s="296">
        <v>1.1000000000000001</v>
      </c>
      <c r="H29" s="296">
        <v>2.85</v>
      </c>
      <c r="I29" s="296">
        <v>0.9</v>
      </c>
      <c r="J29" s="752">
        <f t="shared" si="9"/>
        <v>0.6</v>
      </c>
      <c r="K29" s="396"/>
      <c r="L29" s="396">
        <f t="shared" si="10"/>
        <v>58.650000000000006</v>
      </c>
      <c r="M29" s="704">
        <f t="shared" si="11"/>
        <v>3.1350000000000002</v>
      </c>
      <c r="N29" s="704">
        <f t="shared" si="12"/>
        <v>55.828500000000005</v>
      </c>
      <c r="O29" s="704">
        <f t="shared" si="13"/>
        <v>3.6679500000000007</v>
      </c>
      <c r="P29" s="1083">
        <v>9.1</v>
      </c>
      <c r="Q29" s="692"/>
      <c r="R29" s="692">
        <f t="shared" si="14"/>
        <v>0.31350000000000006</v>
      </c>
      <c r="S29" s="704">
        <f t="shared" si="15"/>
        <v>7.11</v>
      </c>
      <c r="T29" s="704">
        <f t="shared" si="16"/>
        <v>10.245000000000001</v>
      </c>
      <c r="U29" s="704">
        <f t="shared" si="17"/>
        <v>2.8215000000000003</v>
      </c>
      <c r="V29" s="693" t="s">
        <v>4085</v>
      </c>
      <c r="X29" s="75"/>
      <c r="Y29" s="75"/>
    </row>
    <row r="30" spans="1:33" s="287" customFormat="1" ht="15" customHeight="1" x14ac:dyDescent="0.2">
      <c r="A30" s="777"/>
      <c r="B30" s="754"/>
      <c r="C30" s="754"/>
      <c r="D30" s="754"/>
      <c r="E30" s="754" t="s">
        <v>7050</v>
      </c>
      <c r="F30" s="705">
        <v>1</v>
      </c>
      <c r="G30" s="296">
        <v>0.8</v>
      </c>
      <c r="H30" s="296">
        <v>1.8</v>
      </c>
      <c r="I30" s="296">
        <v>0.8</v>
      </c>
      <c r="J30" s="752">
        <f t="shared" si="9"/>
        <v>0.6</v>
      </c>
      <c r="K30" s="396"/>
      <c r="L30" s="396">
        <f t="shared" si="10"/>
        <v>36.623999999999995</v>
      </c>
      <c r="M30" s="704">
        <f t="shared" si="11"/>
        <v>1.4400000000000002</v>
      </c>
      <c r="N30" s="704">
        <f t="shared" si="12"/>
        <v>35.471999999999994</v>
      </c>
      <c r="O30" s="704">
        <f t="shared" si="13"/>
        <v>1.4976000000000014</v>
      </c>
      <c r="P30" s="1083">
        <v>10.1</v>
      </c>
      <c r="Q30" s="692"/>
      <c r="R30" s="692">
        <f t="shared" si="14"/>
        <v>0.14400000000000002</v>
      </c>
      <c r="S30" s="704">
        <f t="shared" si="15"/>
        <v>4.16</v>
      </c>
      <c r="T30" s="704">
        <f t="shared" si="16"/>
        <v>5.6000000000000005</v>
      </c>
      <c r="U30" s="704">
        <f t="shared" si="17"/>
        <v>1.1520000000000004</v>
      </c>
      <c r="V30" s="693" t="s">
        <v>4085</v>
      </c>
      <c r="X30" s="75"/>
      <c r="Y30" s="75"/>
    </row>
    <row r="31" spans="1:33" s="287" customFormat="1" ht="15" customHeight="1" x14ac:dyDescent="0.2">
      <c r="A31" s="777"/>
      <c r="B31" s="754"/>
      <c r="C31" s="754"/>
      <c r="D31" s="754"/>
      <c r="E31" s="754" t="s">
        <v>7051</v>
      </c>
      <c r="F31" s="705">
        <v>1</v>
      </c>
      <c r="G31" s="296">
        <v>1</v>
      </c>
      <c r="H31" s="296">
        <v>2.5</v>
      </c>
      <c r="I31" s="296">
        <v>0.8</v>
      </c>
      <c r="J31" s="752">
        <f t="shared" si="9"/>
        <v>0.6</v>
      </c>
      <c r="K31" s="396"/>
      <c r="L31" s="396">
        <f t="shared" si="10"/>
        <v>59.024000000000008</v>
      </c>
      <c r="M31" s="704">
        <f t="shared" si="11"/>
        <v>2.5</v>
      </c>
      <c r="N31" s="704">
        <f t="shared" si="12"/>
        <v>57.024000000000008</v>
      </c>
      <c r="O31" s="704">
        <f t="shared" si="13"/>
        <v>2.6</v>
      </c>
      <c r="P31" s="1083">
        <v>11.1</v>
      </c>
      <c r="Q31" s="692"/>
      <c r="R31" s="692">
        <f t="shared" si="14"/>
        <v>0.25</v>
      </c>
      <c r="S31" s="704">
        <f t="shared" si="15"/>
        <v>5.6000000000000005</v>
      </c>
      <c r="T31" s="704">
        <f t="shared" si="16"/>
        <v>8.1000000000000014</v>
      </c>
      <c r="U31" s="704">
        <f t="shared" si="17"/>
        <v>2</v>
      </c>
      <c r="V31" s="693" t="s">
        <v>4085</v>
      </c>
      <c r="X31" s="75"/>
      <c r="Y31" s="75"/>
    </row>
    <row r="32" spans="1:33" s="287" customFormat="1" ht="15" customHeight="1" x14ac:dyDescent="0.2">
      <c r="A32" s="777"/>
      <c r="B32" s="754"/>
      <c r="C32" s="754"/>
      <c r="D32" s="754"/>
      <c r="E32" s="754" t="s">
        <v>7052</v>
      </c>
      <c r="F32" s="705">
        <v>1</v>
      </c>
      <c r="G32" s="296">
        <v>1</v>
      </c>
      <c r="H32" s="296">
        <v>1</v>
      </c>
      <c r="I32" s="296">
        <v>0.8</v>
      </c>
      <c r="J32" s="752">
        <f t="shared" si="9"/>
        <v>0.6</v>
      </c>
      <c r="K32" s="396"/>
      <c r="L32" s="396">
        <f t="shared" si="10"/>
        <v>33.024000000000001</v>
      </c>
      <c r="M32" s="704">
        <f t="shared" si="11"/>
        <v>1</v>
      </c>
      <c r="N32" s="704">
        <f t="shared" si="12"/>
        <v>32.224000000000004</v>
      </c>
      <c r="O32" s="704">
        <f t="shared" si="13"/>
        <v>1.0399999999999963</v>
      </c>
      <c r="P32" s="1083">
        <v>12.1</v>
      </c>
      <c r="Q32" s="692"/>
      <c r="R32" s="692">
        <f t="shared" si="14"/>
        <v>0.1</v>
      </c>
      <c r="S32" s="704">
        <f t="shared" si="15"/>
        <v>3.2</v>
      </c>
      <c r="T32" s="704">
        <f t="shared" si="16"/>
        <v>4.2</v>
      </c>
      <c r="U32" s="704">
        <f t="shared" si="17"/>
        <v>0.8</v>
      </c>
      <c r="V32" s="693" t="s">
        <v>4085</v>
      </c>
      <c r="X32" s="75"/>
      <c r="Y32" s="75"/>
    </row>
    <row r="33" spans="1:25" s="287" customFormat="1" ht="15" customHeight="1" x14ac:dyDescent="0.2">
      <c r="A33" s="777"/>
      <c r="B33" s="754"/>
      <c r="C33" s="754"/>
      <c r="D33" s="754"/>
      <c r="E33" s="754" t="s">
        <v>7053</v>
      </c>
      <c r="F33" s="705">
        <v>1</v>
      </c>
      <c r="G33" s="296">
        <v>1.1000000000000001</v>
      </c>
      <c r="H33" s="296">
        <v>2.85</v>
      </c>
      <c r="I33" s="296">
        <v>0.9</v>
      </c>
      <c r="J33" s="752">
        <f t="shared" si="9"/>
        <v>0.6</v>
      </c>
      <c r="K33" s="396"/>
      <c r="L33" s="396">
        <f t="shared" si="10"/>
        <v>82.110000000000014</v>
      </c>
      <c r="M33" s="704">
        <f t="shared" si="11"/>
        <v>3.1350000000000002</v>
      </c>
      <c r="N33" s="704">
        <f t="shared" si="12"/>
        <v>79.288500000000013</v>
      </c>
      <c r="O33" s="704">
        <f t="shared" si="13"/>
        <v>3.6679500000000007</v>
      </c>
      <c r="P33" s="1083">
        <v>13.1</v>
      </c>
      <c r="Q33" s="692"/>
      <c r="R33" s="692">
        <f t="shared" si="14"/>
        <v>0.31350000000000006</v>
      </c>
      <c r="S33" s="704">
        <f t="shared" si="15"/>
        <v>7.11</v>
      </c>
      <c r="T33" s="704">
        <f t="shared" si="16"/>
        <v>10.245000000000001</v>
      </c>
      <c r="U33" s="704">
        <f t="shared" si="17"/>
        <v>2.8215000000000003</v>
      </c>
      <c r="V33" s="693" t="s">
        <v>4085</v>
      </c>
      <c r="X33" s="75"/>
      <c r="Y33" s="75"/>
    </row>
    <row r="34" spans="1:25" s="287" customFormat="1" ht="15" customHeight="1" x14ac:dyDescent="0.2">
      <c r="A34" s="777"/>
      <c r="B34" s="754"/>
      <c r="C34" s="754"/>
      <c r="D34" s="754"/>
      <c r="E34" s="754" t="s">
        <v>7054</v>
      </c>
      <c r="F34" s="705">
        <v>1</v>
      </c>
      <c r="G34" s="296">
        <v>1</v>
      </c>
      <c r="H34" s="296">
        <v>1</v>
      </c>
      <c r="I34" s="296">
        <v>0.8</v>
      </c>
      <c r="J34" s="752">
        <f t="shared" si="9"/>
        <v>0.6</v>
      </c>
      <c r="K34" s="396"/>
      <c r="L34" s="396">
        <f t="shared" si="10"/>
        <v>38.144000000000005</v>
      </c>
      <c r="M34" s="704">
        <f t="shared" si="11"/>
        <v>1</v>
      </c>
      <c r="N34" s="704">
        <f t="shared" si="12"/>
        <v>37.344000000000008</v>
      </c>
      <c r="O34" s="704">
        <f t="shared" si="13"/>
        <v>1.0399999999999963</v>
      </c>
      <c r="P34" s="1083">
        <v>14.1</v>
      </c>
      <c r="Q34" s="692"/>
      <c r="R34" s="692">
        <f t="shared" si="14"/>
        <v>0.1</v>
      </c>
      <c r="S34" s="704">
        <f t="shared" si="15"/>
        <v>3.2</v>
      </c>
      <c r="T34" s="704">
        <f t="shared" si="16"/>
        <v>4.2</v>
      </c>
      <c r="U34" s="704">
        <f t="shared" si="17"/>
        <v>0.8</v>
      </c>
      <c r="V34" s="693" t="s">
        <v>4085</v>
      </c>
      <c r="X34" s="75"/>
      <c r="Y34" s="75"/>
    </row>
    <row r="35" spans="1:25" s="287" customFormat="1" ht="15" customHeight="1" x14ac:dyDescent="0.2">
      <c r="A35" s="777"/>
      <c r="B35" s="754"/>
      <c r="C35" s="754"/>
      <c r="D35" s="754"/>
      <c r="E35" s="754" t="s">
        <v>7063</v>
      </c>
      <c r="F35" s="705">
        <v>1</v>
      </c>
      <c r="G35" s="296">
        <v>1</v>
      </c>
      <c r="H35" s="296">
        <v>1</v>
      </c>
      <c r="I35" s="296">
        <v>0.8</v>
      </c>
      <c r="J35" s="752">
        <f t="shared" si="9"/>
        <v>0.6</v>
      </c>
      <c r="K35" s="396"/>
      <c r="L35" s="396">
        <f>(G35+J35)*(I35+K35+P35)*(H35+J35)*F35</f>
        <v>40.704000000000008</v>
      </c>
      <c r="M35" s="704">
        <f t="shared" ref="M35" si="18">(G35)*(H35)*F35</f>
        <v>1</v>
      </c>
      <c r="N35" s="704">
        <f t="shared" ref="N35" si="19">+L35-U35</f>
        <v>39.904000000000011</v>
      </c>
      <c r="O35" s="704">
        <f t="shared" ref="O35" si="20">(L35-N35)*1.3</f>
        <v>1.0399999999999963</v>
      </c>
      <c r="P35" s="1083">
        <v>15.1</v>
      </c>
      <c r="Q35" s="692"/>
      <c r="R35" s="692">
        <f t="shared" ref="R35" si="21">M35*$P$15</f>
        <v>0.1</v>
      </c>
      <c r="S35" s="704">
        <f t="shared" ref="S35" si="22">(2*G35+H35*2)*I35*F35</f>
        <v>3.2</v>
      </c>
      <c r="T35" s="704">
        <f t="shared" ref="T35" si="23">(M35+((G35+H35)*I35)*2)*F35</f>
        <v>4.2</v>
      </c>
      <c r="U35" s="704">
        <f t="shared" ref="U35" si="24">G35*I35*H35*F35</f>
        <v>0.8</v>
      </c>
      <c r="V35" s="693" t="s">
        <v>4085</v>
      </c>
      <c r="X35" s="75"/>
      <c r="Y35" s="75"/>
    </row>
    <row r="36" spans="1:25" s="287" customFormat="1" ht="15" customHeight="1" x14ac:dyDescent="0.2">
      <c r="A36" s="777"/>
      <c r="B36" s="754"/>
      <c r="C36" s="754"/>
      <c r="D36" s="754"/>
      <c r="E36" s="754" t="s">
        <v>7056</v>
      </c>
      <c r="F36" s="705">
        <v>1</v>
      </c>
      <c r="G36" s="296">
        <v>1.1000000000000001</v>
      </c>
      <c r="H36" s="296">
        <v>1.1000000000000001</v>
      </c>
      <c r="I36" s="296">
        <v>0.9</v>
      </c>
      <c r="J36" s="752">
        <f t="shared" si="9"/>
        <v>0.6</v>
      </c>
      <c r="K36" s="396"/>
      <c r="L36" s="396">
        <f t="shared" si="10"/>
        <v>46.240000000000009</v>
      </c>
      <c r="M36" s="704">
        <f t="shared" si="11"/>
        <v>1.2100000000000002</v>
      </c>
      <c r="N36" s="704">
        <f t="shared" si="12"/>
        <v>45.15100000000001</v>
      </c>
      <c r="O36" s="704">
        <f t="shared" si="13"/>
        <v>1.4156999999999982</v>
      </c>
      <c r="P36" s="1083">
        <v>15.1</v>
      </c>
      <c r="Q36" s="692"/>
      <c r="R36" s="692">
        <f t="shared" si="14"/>
        <v>0.12100000000000002</v>
      </c>
      <c r="S36" s="704">
        <f t="shared" si="15"/>
        <v>3.9600000000000004</v>
      </c>
      <c r="T36" s="704">
        <f t="shared" si="16"/>
        <v>5.1700000000000008</v>
      </c>
      <c r="U36" s="704">
        <f t="shared" si="17"/>
        <v>1.0890000000000002</v>
      </c>
      <c r="V36" s="693" t="s">
        <v>4085</v>
      </c>
      <c r="X36" s="75"/>
      <c r="Y36" s="75"/>
    </row>
    <row r="37" spans="1:25" s="287" customFormat="1" ht="15" customHeight="1" x14ac:dyDescent="0.2">
      <c r="A37" s="777"/>
      <c r="B37" s="754"/>
      <c r="C37" s="754"/>
      <c r="D37" s="754"/>
      <c r="E37" s="754" t="s">
        <v>7055</v>
      </c>
      <c r="F37" s="705">
        <v>1</v>
      </c>
      <c r="G37" s="296">
        <v>1</v>
      </c>
      <c r="H37" s="296">
        <v>1</v>
      </c>
      <c r="I37" s="296">
        <v>0.8</v>
      </c>
      <c r="J37" s="752">
        <f t="shared" si="9"/>
        <v>0.6</v>
      </c>
      <c r="K37" s="396"/>
      <c r="L37" s="396">
        <f t="shared" si="10"/>
        <v>43.26400000000001</v>
      </c>
      <c r="M37" s="704">
        <f t="shared" si="11"/>
        <v>1</v>
      </c>
      <c r="N37" s="704">
        <f t="shared" si="12"/>
        <v>42.464000000000013</v>
      </c>
      <c r="O37" s="704">
        <f t="shared" si="13"/>
        <v>1.0399999999999963</v>
      </c>
      <c r="P37" s="1083">
        <v>16.100000000000001</v>
      </c>
      <c r="Q37" s="692"/>
      <c r="R37" s="692">
        <f t="shared" si="14"/>
        <v>0.1</v>
      </c>
      <c r="S37" s="704">
        <f t="shared" si="15"/>
        <v>3.2</v>
      </c>
      <c r="T37" s="704">
        <f t="shared" si="16"/>
        <v>4.2</v>
      </c>
      <c r="U37" s="704">
        <f t="shared" si="17"/>
        <v>0.8</v>
      </c>
      <c r="V37" s="693" t="s">
        <v>4085</v>
      </c>
      <c r="X37" s="75"/>
      <c r="Y37" s="75"/>
    </row>
    <row r="38" spans="1:25" s="287" customFormat="1" ht="15" customHeight="1" x14ac:dyDescent="0.2">
      <c r="A38" s="777"/>
      <c r="B38" s="754"/>
      <c r="C38" s="754"/>
      <c r="D38" s="754"/>
      <c r="E38" s="754" t="s">
        <v>7057</v>
      </c>
      <c r="F38" s="705">
        <v>1</v>
      </c>
      <c r="G38" s="296">
        <v>1.1000000000000001</v>
      </c>
      <c r="H38" s="296">
        <v>2.85</v>
      </c>
      <c r="I38" s="296">
        <v>0.9</v>
      </c>
      <c r="J38" s="752">
        <f t="shared" si="9"/>
        <v>0.6</v>
      </c>
      <c r="K38" s="396"/>
      <c r="L38" s="396">
        <f t="shared" si="10"/>
        <v>105.57000000000001</v>
      </c>
      <c r="M38" s="704">
        <f t="shared" si="11"/>
        <v>3.1350000000000002</v>
      </c>
      <c r="N38" s="704">
        <f t="shared" si="12"/>
        <v>102.74850000000001</v>
      </c>
      <c r="O38" s="704">
        <f t="shared" si="13"/>
        <v>3.6679500000000007</v>
      </c>
      <c r="P38" s="1083">
        <v>17.100000000000001</v>
      </c>
      <c r="Q38" s="692"/>
      <c r="R38" s="692">
        <f t="shared" si="14"/>
        <v>0.31350000000000006</v>
      </c>
      <c r="S38" s="704">
        <f t="shared" si="15"/>
        <v>7.11</v>
      </c>
      <c r="T38" s="704">
        <f t="shared" si="16"/>
        <v>10.245000000000001</v>
      </c>
      <c r="U38" s="704">
        <f t="shared" si="17"/>
        <v>2.8215000000000003</v>
      </c>
      <c r="V38" s="693" t="s">
        <v>4085</v>
      </c>
      <c r="X38" s="75"/>
      <c r="Y38" s="75"/>
    </row>
    <row r="39" spans="1:25" s="287" customFormat="1" ht="15" customHeight="1" x14ac:dyDescent="0.2">
      <c r="A39" s="777"/>
      <c r="B39" s="754"/>
      <c r="C39" s="754"/>
      <c r="D39" s="754"/>
      <c r="E39" s="754" t="s">
        <v>7058</v>
      </c>
      <c r="F39" s="705">
        <v>1</v>
      </c>
      <c r="G39" s="296">
        <v>1.1000000000000001</v>
      </c>
      <c r="H39" s="296">
        <v>2.85</v>
      </c>
      <c r="I39" s="296">
        <v>0.9</v>
      </c>
      <c r="J39" s="752">
        <f t="shared" si="9"/>
        <v>0.6</v>
      </c>
      <c r="K39" s="396"/>
      <c r="L39" s="396">
        <f t="shared" si="10"/>
        <v>111.43500000000002</v>
      </c>
      <c r="M39" s="704">
        <f t="shared" si="11"/>
        <v>3.1350000000000002</v>
      </c>
      <c r="N39" s="704">
        <f t="shared" si="12"/>
        <v>108.61350000000002</v>
      </c>
      <c r="O39" s="704">
        <f t="shared" si="13"/>
        <v>3.6679500000000007</v>
      </c>
      <c r="P39" s="1083">
        <v>18.100000000000001</v>
      </c>
      <c r="Q39" s="692"/>
      <c r="R39" s="692">
        <f t="shared" si="14"/>
        <v>0.31350000000000006</v>
      </c>
      <c r="S39" s="704">
        <f t="shared" si="15"/>
        <v>7.11</v>
      </c>
      <c r="T39" s="704">
        <f t="shared" si="16"/>
        <v>10.245000000000001</v>
      </c>
      <c r="U39" s="704">
        <f t="shared" si="17"/>
        <v>2.8215000000000003</v>
      </c>
      <c r="V39" s="693" t="s">
        <v>4085</v>
      </c>
      <c r="X39" s="75"/>
      <c r="Y39" s="75"/>
    </row>
    <row r="40" spans="1:25" s="287" customFormat="1" ht="15" customHeight="1" x14ac:dyDescent="0.2">
      <c r="A40" s="777"/>
      <c r="B40" s="754"/>
      <c r="C40" s="754"/>
      <c r="D40" s="754"/>
      <c r="E40" s="754" t="s">
        <v>7059</v>
      </c>
      <c r="F40" s="705">
        <v>1</v>
      </c>
      <c r="G40" s="296">
        <v>1.1000000000000001</v>
      </c>
      <c r="H40" s="296">
        <v>1.1000000000000001</v>
      </c>
      <c r="I40" s="296">
        <v>0.9</v>
      </c>
      <c r="J40" s="752">
        <f t="shared" si="9"/>
        <v>0.6</v>
      </c>
      <c r="K40" s="396"/>
      <c r="L40" s="396">
        <f t="shared" si="10"/>
        <v>57.800000000000004</v>
      </c>
      <c r="M40" s="704">
        <f t="shared" si="11"/>
        <v>1.2100000000000002</v>
      </c>
      <c r="N40" s="704">
        <f t="shared" si="12"/>
        <v>56.711000000000006</v>
      </c>
      <c r="O40" s="704">
        <f t="shared" si="13"/>
        <v>1.4156999999999982</v>
      </c>
      <c r="P40" s="1083">
        <v>19.100000000000001</v>
      </c>
      <c r="Q40" s="692"/>
      <c r="R40" s="692">
        <f t="shared" si="14"/>
        <v>0.12100000000000002</v>
      </c>
      <c r="S40" s="704">
        <f t="shared" si="15"/>
        <v>3.9600000000000004</v>
      </c>
      <c r="T40" s="704">
        <f t="shared" si="16"/>
        <v>5.1700000000000008</v>
      </c>
      <c r="U40" s="704">
        <f t="shared" si="17"/>
        <v>1.0890000000000002</v>
      </c>
      <c r="V40" s="693" t="s">
        <v>4085</v>
      </c>
      <c r="X40" s="75"/>
      <c r="Y40" s="75"/>
    </row>
    <row r="41" spans="1:25" s="287" customFormat="1" ht="15" customHeight="1" x14ac:dyDescent="0.2">
      <c r="A41" s="777"/>
      <c r="B41" s="754"/>
      <c r="C41" s="754"/>
      <c r="D41" s="754"/>
      <c r="E41" s="754" t="s">
        <v>7060</v>
      </c>
      <c r="F41" s="705">
        <v>1</v>
      </c>
      <c r="G41" s="296">
        <v>1</v>
      </c>
      <c r="H41" s="296">
        <v>1</v>
      </c>
      <c r="I41" s="296">
        <v>0.8</v>
      </c>
      <c r="J41" s="752">
        <f t="shared" si="9"/>
        <v>0.6</v>
      </c>
      <c r="K41" s="396"/>
      <c r="L41" s="396">
        <f t="shared" si="10"/>
        <v>53.504000000000012</v>
      </c>
      <c r="M41" s="704">
        <f t="shared" si="11"/>
        <v>1</v>
      </c>
      <c r="N41" s="704">
        <f t="shared" si="12"/>
        <v>52.704000000000015</v>
      </c>
      <c r="O41" s="704">
        <f t="shared" si="13"/>
        <v>1.0399999999999963</v>
      </c>
      <c r="P41" s="1083">
        <v>20.100000000000001</v>
      </c>
      <c r="Q41" s="692"/>
      <c r="R41" s="692">
        <f t="shared" si="14"/>
        <v>0.1</v>
      </c>
      <c r="S41" s="704">
        <f t="shared" si="15"/>
        <v>3.2</v>
      </c>
      <c r="T41" s="704">
        <f t="shared" si="16"/>
        <v>4.2</v>
      </c>
      <c r="U41" s="704">
        <f t="shared" si="17"/>
        <v>0.8</v>
      </c>
      <c r="V41" s="693" t="s">
        <v>4085</v>
      </c>
      <c r="X41" s="75"/>
      <c r="Y41" s="75"/>
    </row>
    <row r="42" spans="1:25" s="287" customFormat="1" ht="15" customHeight="1" x14ac:dyDescent="0.2">
      <c r="A42" s="777"/>
      <c r="B42" s="754"/>
      <c r="C42" s="754"/>
      <c r="D42" s="754"/>
      <c r="E42" s="754" t="s">
        <v>7061</v>
      </c>
      <c r="F42" s="705">
        <v>1</v>
      </c>
      <c r="G42" s="296">
        <v>1</v>
      </c>
      <c r="H42" s="296">
        <v>1</v>
      </c>
      <c r="I42" s="296">
        <v>0.8</v>
      </c>
      <c r="J42" s="752">
        <f t="shared" si="9"/>
        <v>0.6</v>
      </c>
      <c r="K42" s="396"/>
      <c r="L42" s="396">
        <f t="shared" si="10"/>
        <v>56.064000000000014</v>
      </c>
      <c r="M42" s="704">
        <f t="shared" si="11"/>
        <v>1</v>
      </c>
      <c r="N42" s="704">
        <f t="shared" si="12"/>
        <v>55.264000000000017</v>
      </c>
      <c r="O42" s="704">
        <f t="shared" si="13"/>
        <v>1.0399999999999963</v>
      </c>
      <c r="P42" s="1083">
        <v>21.1</v>
      </c>
      <c r="Q42" s="692"/>
      <c r="R42" s="692">
        <f t="shared" si="14"/>
        <v>0.1</v>
      </c>
      <c r="S42" s="704">
        <f t="shared" si="15"/>
        <v>3.2</v>
      </c>
      <c r="T42" s="704">
        <f t="shared" si="16"/>
        <v>4.2</v>
      </c>
      <c r="U42" s="704">
        <f t="shared" si="17"/>
        <v>0.8</v>
      </c>
      <c r="V42" s="693" t="s">
        <v>4085</v>
      </c>
      <c r="X42" s="75"/>
      <c r="Y42" s="75"/>
    </row>
    <row r="43" spans="1:25" s="287" customFormat="1" ht="15" customHeight="1" x14ac:dyDescent="0.2">
      <c r="A43" s="777"/>
      <c r="B43" s="754"/>
      <c r="C43" s="754"/>
      <c r="D43" s="754"/>
      <c r="E43" s="754" t="s">
        <v>7064</v>
      </c>
      <c r="F43" s="705">
        <v>1</v>
      </c>
      <c r="G43" s="296">
        <v>2.85</v>
      </c>
      <c r="H43" s="296">
        <v>2.85</v>
      </c>
      <c r="I43" s="296">
        <v>1.2</v>
      </c>
      <c r="J43" s="752">
        <f t="shared" si="9"/>
        <v>1.2</v>
      </c>
      <c r="K43" s="396"/>
      <c r="L43" s="396">
        <f t="shared" si="10"/>
        <v>382.17824999999993</v>
      </c>
      <c r="M43" s="704">
        <f t="shared" si="11"/>
        <v>8.1225000000000005</v>
      </c>
      <c r="N43" s="704">
        <f t="shared" si="12"/>
        <v>372.43124999999992</v>
      </c>
      <c r="O43" s="704">
        <f t="shared" si="13"/>
        <v>12.671100000000019</v>
      </c>
      <c r="P43" s="1083">
        <v>22.1</v>
      </c>
      <c r="Q43" s="692"/>
      <c r="R43" s="692">
        <f t="shared" si="14"/>
        <v>0.81225000000000014</v>
      </c>
      <c r="S43" s="704">
        <f t="shared" si="15"/>
        <v>13.68</v>
      </c>
      <c r="T43" s="704">
        <f t="shared" si="16"/>
        <v>21.802500000000002</v>
      </c>
      <c r="U43" s="704">
        <f t="shared" si="17"/>
        <v>9.7469999999999999</v>
      </c>
      <c r="V43" s="693" t="s">
        <v>4085</v>
      </c>
      <c r="X43" s="75"/>
      <c r="Y43" s="75"/>
    </row>
    <row r="44" spans="1:25" s="287" customFormat="1" ht="15" customHeight="1" x14ac:dyDescent="0.2">
      <c r="A44" s="777"/>
      <c r="B44" s="754"/>
      <c r="C44" s="754"/>
      <c r="D44" s="754"/>
      <c r="E44" s="754" t="s">
        <v>7065</v>
      </c>
      <c r="F44" s="705">
        <v>1</v>
      </c>
      <c r="G44" s="296">
        <v>2.85</v>
      </c>
      <c r="H44" s="296">
        <v>1.1000000000000001</v>
      </c>
      <c r="I44" s="296">
        <v>0.9</v>
      </c>
      <c r="J44" s="752">
        <f t="shared" si="9"/>
        <v>0.6</v>
      </c>
      <c r="K44" s="396"/>
      <c r="L44" s="396">
        <f t="shared" si="10"/>
        <v>140.76000000000005</v>
      </c>
      <c r="M44" s="704">
        <f t="shared" si="11"/>
        <v>3.1350000000000002</v>
      </c>
      <c r="N44" s="704">
        <f t="shared" si="12"/>
        <v>137.93850000000003</v>
      </c>
      <c r="O44" s="704">
        <f t="shared" si="13"/>
        <v>3.6679500000000189</v>
      </c>
      <c r="P44" s="1083">
        <v>23.1</v>
      </c>
      <c r="Q44" s="692"/>
      <c r="R44" s="692">
        <f t="shared" si="14"/>
        <v>0.31350000000000006</v>
      </c>
      <c r="S44" s="704">
        <f t="shared" si="15"/>
        <v>7.11</v>
      </c>
      <c r="T44" s="704">
        <f t="shared" si="16"/>
        <v>10.245000000000001</v>
      </c>
      <c r="U44" s="704">
        <f t="shared" si="17"/>
        <v>2.8215000000000003</v>
      </c>
      <c r="V44" s="693" t="s">
        <v>4085</v>
      </c>
      <c r="X44" s="75"/>
      <c r="Y44" s="75"/>
    </row>
    <row r="45" spans="1:25" s="287" customFormat="1" ht="15" customHeight="1" x14ac:dyDescent="0.2">
      <c r="A45" s="777"/>
      <c r="B45" s="754"/>
      <c r="C45" s="754"/>
      <c r="D45" s="754"/>
      <c r="E45" s="754" t="s">
        <v>7066</v>
      </c>
      <c r="F45" s="705">
        <v>1</v>
      </c>
      <c r="G45" s="296">
        <v>2.5</v>
      </c>
      <c r="H45" s="296">
        <v>1</v>
      </c>
      <c r="I45" s="296">
        <v>0.8</v>
      </c>
      <c r="J45" s="752">
        <f t="shared" si="9"/>
        <v>0.6</v>
      </c>
      <c r="K45" s="396"/>
      <c r="L45" s="396">
        <f t="shared" si="10"/>
        <v>123.50400000000002</v>
      </c>
      <c r="M45" s="704">
        <f t="shared" si="11"/>
        <v>2.5</v>
      </c>
      <c r="N45" s="704">
        <f t="shared" si="12"/>
        <v>121.50400000000002</v>
      </c>
      <c r="O45" s="704">
        <f t="shared" si="13"/>
        <v>2.6</v>
      </c>
      <c r="P45" s="1083">
        <v>24.1</v>
      </c>
      <c r="Q45" s="692"/>
      <c r="R45" s="692">
        <f t="shared" si="14"/>
        <v>0.25</v>
      </c>
      <c r="S45" s="704">
        <f t="shared" si="15"/>
        <v>5.6000000000000005</v>
      </c>
      <c r="T45" s="704">
        <f t="shared" si="16"/>
        <v>8.1000000000000014</v>
      </c>
      <c r="U45" s="704">
        <f t="shared" si="17"/>
        <v>2</v>
      </c>
      <c r="V45" s="693" t="s">
        <v>4085</v>
      </c>
      <c r="X45" s="75"/>
      <c r="Y45" s="75"/>
    </row>
    <row r="46" spans="1:25" s="287" customFormat="1" ht="15" customHeight="1" x14ac:dyDescent="0.2">
      <c r="A46" s="777"/>
      <c r="B46" s="754"/>
      <c r="C46" s="754"/>
      <c r="D46" s="754"/>
      <c r="E46" s="754" t="s">
        <v>7067</v>
      </c>
      <c r="F46" s="705">
        <v>1</v>
      </c>
      <c r="G46" s="296">
        <v>1.1000000000000001</v>
      </c>
      <c r="H46" s="296">
        <v>1.1000000000000001</v>
      </c>
      <c r="I46" s="296">
        <v>0.9</v>
      </c>
      <c r="J46" s="752">
        <f t="shared" si="9"/>
        <v>0.6</v>
      </c>
      <c r="K46" s="396"/>
      <c r="L46" s="396">
        <f t="shared" si="10"/>
        <v>75.140000000000015</v>
      </c>
      <c r="M46" s="704">
        <f t="shared" si="11"/>
        <v>1.2100000000000002</v>
      </c>
      <c r="N46" s="704">
        <f t="shared" si="12"/>
        <v>74.051000000000016</v>
      </c>
      <c r="O46" s="704">
        <f t="shared" si="13"/>
        <v>1.4156999999999982</v>
      </c>
      <c r="P46" s="1083">
        <v>25.1</v>
      </c>
      <c r="Q46" s="692"/>
      <c r="R46" s="692">
        <f t="shared" si="14"/>
        <v>0.12100000000000002</v>
      </c>
      <c r="S46" s="704">
        <f t="shared" si="15"/>
        <v>3.9600000000000004</v>
      </c>
      <c r="T46" s="704">
        <f t="shared" si="16"/>
        <v>5.1700000000000008</v>
      </c>
      <c r="U46" s="704">
        <f t="shared" si="17"/>
        <v>1.0890000000000002</v>
      </c>
      <c r="V46" s="693" t="s">
        <v>4085</v>
      </c>
      <c r="X46" s="75"/>
      <c r="Y46" s="75"/>
    </row>
    <row r="47" spans="1:25" s="287" customFormat="1" ht="15" customHeight="1" x14ac:dyDescent="0.2">
      <c r="A47" s="777"/>
      <c r="B47" s="754"/>
      <c r="C47" s="754"/>
      <c r="D47" s="754"/>
      <c r="E47" s="754" t="s">
        <v>7068</v>
      </c>
      <c r="F47" s="705">
        <v>1</v>
      </c>
      <c r="G47" s="296">
        <v>2.85</v>
      </c>
      <c r="H47" s="296">
        <v>1.1000000000000001</v>
      </c>
      <c r="I47" s="296">
        <v>0.9</v>
      </c>
      <c r="J47" s="752">
        <f t="shared" si="9"/>
        <v>0.6</v>
      </c>
      <c r="K47" s="396"/>
      <c r="L47" s="396">
        <f t="shared" si="10"/>
        <v>158.35500000000002</v>
      </c>
      <c r="M47" s="704">
        <f t="shared" si="11"/>
        <v>3.1350000000000002</v>
      </c>
      <c r="N47" s="704">
        <f t="shared" si="12"/>
        <v>155.5335</v>
      </c>
      <c r="O47" s="704">
        <f t="shared" si="13"/>
        <v>3.6679500000000189</v>
      </c>
      <c r="P47" s="1083">
        <v>26.1</v>
      </c>
      <c r="Q47" s="692"/>
      <c r="R47" s="692">
        <f t="shared" si="14"/>
        <v>0.31350000000000006</v>
      </c>
      <c r="S47" s="704">
        <f t="shared" si="15"/>
        <v>7.11</v>
      </c>
      <c r="T47" s="704">
        <f t="shared" si="16"/>
        <v>10.245000000000001</v>
      </c>
      <c r="U47" s="704">
        <f t="shared" si="17"/>
        <v>2.8215000000000003</v>
      </c>
      <c r="V47" s="693" t="s">
        <v>4085</v>
      </c>
      <c r="X47" s="75"/>
      <c r="Y47" s="75"/>
    </row>
    <row r="48" spans="1:25" s="287" customFormat="1" ht="15" customHeight="1" x14ac:dyDescent="0.2">
      <c r="A48" s="777"/>
      <c r="B48" s="754"/>
      <c r="C48" s="754"/>
      <c r="D48" s="754"/>
      <c r="E48" s="754" t="s">
        <v>7069</v>
      </c>
      <c r="F48" s="705">
        <v>1</v>
      </c>
      <c r="G48" s="296">
        <v>1</v>
      </c>
      <c r="H48" s="296">
        <v>1</v>
      </c>
      <c r="I48" s="296">
        <v>0.8</v>
      </c>
      <c r="J48" s="752">
        <f t="shared" si="9"/>
        <v>0.6</v>
      </c>
      <c r="K48" s="396"/>
      <c r="L48" s="396">
        <f t="shared" si="10"/>
        <v>71.424000000000021</v>
      </c>
      <c r="M48" s="704">
        <f t="shared" si="11"/>
        <v>1</v>
      </c>
      <c r="N48" s="704">
        <f t="shared" si="12"/>
        <v>70.624000000000024</v>
      </c>
      <c r="O48" s="704">
        <f t="shared" si="13"/>
        <v>1.0399999999999963</v>
      </c>
      <c r="P48" s="1083">
        <v>27.1</v>
      </c>
      <c r="Q48" s="692"/>
      <c r="R48" s="692">
        <f t="shared" si="14"/>
        <v>0.1</v>
      </c>
      <c r="S48" s="704">
        <f t="shared" si="15"/>
        <v>3.2</v>
      </c>
      <c r="T48" s="704">
        <f t="shared" si="16"/>
        <v>4.2</v>
      </c>
      <c r="U48" s="704">
        <f t="shared" si="17"/>
        <v>0.8</v>
      </c>
      <c r="V48" s="693" t="s">
        <v>4085</v>
      </c>
      <c r="X48" s="75"/>
      <c r="Y48" s="75"/>
    </row>
    <row r="49" spans="1:25" s="287" customFormat="1" ht="15" customHeight="1" x14ac:dyDescent="0.2">
      <c r="A49" s="777"/>
      <c r="B49" s="754"/>
      <c r="C49" s="754"/>
      <c r="D49" s="754"/>
      <c r="E49" s="754" t="s">
        <v>7070</v>
      </c>
      <c r="F49" s="705">
        <v>3</v>
      </c>
      <c r="G49" s="296">
        <v>2.5</v>
      </c>
      <c r="H49" s="296">
        <v>2.5</v>
      </c>
      <c r="I49" s="296">
        <v>1.3</v>
      </c>
      <c r="J49" s="752">
        <f t="shared" si="9"/>
        <v>1.2</v>
      </c>
      <c r="K49" s="396"/>
      <c r="L49" s="396">
        <f t="shared" si="10"/>
        <v>1207.4580000000003</v>
      </c>
      <c r="M49" s="704">
        <f t="shared" si="11"/>
        <v>18.75</v>
      </c>
      <c r="N49" s="704">
        <f t="shared" si="12"/>
        <v>1183.0830000000003</v>
      </c>
      <c r="O49" s="704">
        <f t="shared" si="13"/>
        <v>31.6875</v>
      </c>
      <c r="P49" s="1083">
        <v>28.1</v>
      </c>
      <c r="Q49" s="692"/>
      <c r="R49" s="692">
        <f t="shared" si="14"/>
        <v>1.875</v>
      </c>
      <c r="S49" s="704">
        <f t="shared" si="15"/>
        <v>39</v>
      </c>
      <c r="T49" s="704">
        <f t="shared" si="16"/>
        <v>95.25</v>
      </c>
      <c r="U49" s="704">
        <f t="shared" si="17"/>
        <v>24.375</v>
      </c>
      <c r="V49" s="693" t="s">
        <v>4085</v>
      </c>
      <c r="X49" s="75"/>
      <c r="Y49" s="75"/>
    </row>
    <row r="50" spans="1:25" s="287" customFormat="1" ht="15" customHeight="1" x14ac:dyDescent="0.2">
      <c r="A50" s="777"/>
      <c r="B50" s="754"/>
      <c r="C50" s="754"/>
      <c r="D50" s="754"/>
      <c r="E50" s="754" t="s">
        <v>7071</v>
      </c>
      <c r="F50" s="705">
        <v>1</v>
      </c>
      <c r="G50" s="296">
        <v>1</v>
      </c>
      <c r="H50" s="296">
        <v>1</v>
      </c>
      <c r="I50" s="296">
        <v>0.8</v>
      </c>
      <c r="J50" s="752">
        <f t="shared" si="9"/>
        <v>0.6</v>
      </c>
      <c r="K50" s="396"/>
      <c r="L50" s="396">
        <f t="shared" si="10"/>
        <v>76.544000000000011</v>
      </c>
      <c r="M50" s="704">
        <f t="shared" si="11"/>
        <v>1</v>
      </c>
      <c r="N50" s="704">
        <f t="shared" si="12"/>
        <v>75.744000000000014</v>
      </c>
      <c r="O50" s="704">
        <f t="shared" si="13"/>
        <v>1.0399999999999963</v>
      </c>
      <c r="P50" s="1083">
        <v>29.1</v>
      </c>
      <c r="Q50" s="692"/>
      <c r="R50" s="692">
        <f t="shared" si="14"/>
        <v>0.1</v>
      </c>
      <c r="S50" s="704">
        <f t="shared" si="15"/>
        <v>3.2</v>
      </c>
      <c r="T50" s="704">
        <f t="shared" si="16"/>
        <v>4.2</v>
      </c>
      <c r="U50" s="704">
        <f t="shared" si="17"/>
        <v>0.8</v>
      </c>
      <c r="V50" s="693" t="s">
        <v>4085</v>
      </c>
      <c r="X50" s="75"/>
      <c r="Y50" s="75"/>
    </row>
    <row r="51" spans="1:25" s="287" customFormat="1" ht="15" customHeight="1" x14ac:dyDescent="0.2">
      <c r="A51" s="777"/>
      <c r="B51" s="754"/>
      <c r="C51" s="754"/>
      <c r="D51" s="754"/>
      <c r="E51" s="754" t="s">
        <v>7072</v>
      </c>
      <c r="F51" s="705">
        <v>1</v>
      </c>
      <c r="G51" s="296">
        <v>1</v>
      </c>
      <c r="H51" s="296">
        <v>1</v>
      </c>
      <c r="I51" s="296">
        <v>0.8</v>
      </c>
      <c r="J51" s="752">
        <f t="shared" si="9"/>
        <v>0.6</v>
      </c>
      <c r="K51" s="396"/>
      <c r="L51" s="396">
        <f t="shared" si="10"/>
        <v>79.104000000000013</v>
      </c>
      <c r="M51" s="704">
        <f t="shared" si="11"/>
        <v>1</v>
      </c>
      <c r="N51" s="704">
        <f t="shared" si="12"/>
        <v>78.304000000000016</v>
      </c>
      <c r="O51" s="704">
        <f t="shared" si="13"/>
        <v>1.0399999999999963</v>
      </c>
      <c r="P51" s="1083">
        <v>30.1</v>
      </c>
      <c r="Q51" s="692"/>
      <c r="R51" s="692">
        <f t="shared" si="14"/>
        <v>0.1</v>
      </c>
      <c r="S51" s="704">
        <f t="shared" si="15"/>
        <v>3.2</v>
      </c>
      <c r="T51" s="704">
        <f t="shared" si="16"/>
        <v>4.2</v>
      </c>
      <c r="U51" s="704">
        <f t="shared" si="17"/>
        <v>0.8</v>
      </c>
      <c r="V51" s="693" t="s">
        <v>4085</v>
      </c>
      <c r="X51" s="75"/>
      <c r="Y51" s="75"/>
    </row>
    <row r="52" spans="1:25" s="287" customFormat="1" ht="15" customHeight="1" x14ac:dyDescent="0.2">
      <c r="A52" s="777"/>
      <c r="B52" s="754"/>
      <c r="C52" s="754"/>
      <c r="D52" s="754"/>
      <c r="E52" s="754" t="s">
        <v>7073</v>
      </c>
      <c r="F52" s="705">
        <v>1</v>
      </c>
      <c r="G52" s="296">
        <v>1</v>
      </c>
      <c r="H52" s="296">
        <v>1</v>
      </c>
      <c r="I52" s="296">
        <v>0.8</v>
      </c>
      <c r="J52" s="752">
        <f t="shared" si="9"/>
        <v>0.6</v>
      </c>
      <c r="K52" s="396"/>
      <c r="L52" s="396">
        <f t="shared" si="10"/>
        <v>81.664000000000016</v>
      </c>
      <c r="M52" s="704">
        <f t="shared" si="11"/>
        <v>1</v>
      </c>
      <c r="N52" s="704">
        <f t="shared" si="12"/>
        <v>80.864000000000019</v>
      </c>
      <c r="O52" s="704">
        <f t="shared" si="13"/>
        <v>1.0399999999999963</v>
      </c>
      <c r="P52" s="1083">
        <v>31.1</v>
      </c>
      <c r="Q52" s="692"/>
      <c r="R52" s="692">
        <f t="shared" si="14"/>
        <v>0.1</v>
      </c>
      <c r="S52" s="704">
        <f t="shared" si="15"/>
        <v>3.2</v>
      </c>
      <c r="T52" s="704">
        <f t="shared" si="16"/>
        <v>4.2</v>
      </c>
      <c r="U52" s="704">
        <f t="shared" si="17"/>
        <v>0.8</v>
      </c>
      <c r="V52" s="693" t="s">
        <v>4085</v>
      </c>
      <c r="X52" s="75"/>
      <c r="Y52" s="75"/>
    </row>
    <row r="53" spans="1:25" s="287" customFormat="1" ht="15" customHeight="1" x14ac:dyDescent="0.2">
      <c r="A53" s="777"/>
      <c r="B53" s="754"/>
      <c r="C53" s="754"/>
      <c r="D53" s="754"/>
      <c r="E53" s="754" t="s">
        <v>7074</v>
      </c>
      <c r="F53" s="705">
        <v>1</v>
      </c>
      <c r="G53" s="296">
        <v>0.8</v>
      </c>
      <c r="H53" s="296">
        <v>0.8</v>
      </c>
      <c r="I53" s="296">
        <v>0.8</v>
      </c>
      <c r="J53" s="752">
        <f t="shared" si="9"/>
        <v>0.6</v>
      </c>
      <c r="K53" s="396"/>
      <c r="L53" s="396">
        <f t="shared" si="10"/>
        <v>64.483999999999995</v>
      </c>
      <c r="M53" s="704">
        <f t="shared" si="11"/>
        <v>0.64000000000000012</v>
      </c>
      <c r="N53" s="704">
        <f t="shared" si="12"/>
        <v>63.971999999999994</v>
      </c>
      <c r="O53" s="704">
        <f t="shared" si="13"/>
        <v>0.66560000000000064</v>
      </c>
      <c r="P53" s="1083">
        <v>32.1</v>
      </c>
      <c r="Q53" s="692"/>
      <c r="R53" s="692">
        <f t="shared" si="14"/>
        <v>6.4000000000000015E-2</v>
      </c>
      <c r="S53" s="704">
        <f t="shared" si="15"/>
        <v>2.5600000000000005</v>
      </c>
      <c r="T53" s="704">
        <f t="shared" si="16"/>
        <v>3.2000000000000006</v>
      </c>
      <c r="U53" s="704">
        <f t="shared" si="17"/>
        <v>0.51200000000000012</v>
      </c>
      <c r="V53" s="693" t="s">
        <v>4085</v>
      </c>
      <c r="X53" s="75"/>
      <c r="Y53" s="75"/>
    </row>
    <row r="54" spans="1:25" s="287" customFormat="1" ht="15" customHeight="1" x14ac:dyDescent="0.2">
      <c r="A54" s="777"/>
      <c r="B54" s="754"/>
      <c r="C54" s="754"/>
      <c r="D54" s="754"/>
      <c r="E54" s="754" t="s">
        <v>7075</v>
      </c>
      <c r="F54" s="705">
        <v>1</v>
      </c>
      <c r="G54" s="296">
        <v>0.8</v>
      </c>
      <c r="H54" s="296">
        <v>0.8</v>
      </c>
      <c r="I54" s="296">
        <v>0.8</v>
      </c>
      <c r="J54" s="752">
        <f t="shared" si="9"/>
        <v>0.6</v>
      </c>
      <c r="K54" s="396"/>
      <c r="L54" s="396">
        <f t="shared" si="10"/>
        <v>66.443999999999988</v>
      </c>
      <c r="M54" s="704">
        <f t="shared" si="11"/>
        <v>0.64000000000000012</v>
      </c>
      <c r="N54" s="704">
        <f t="shared" si="12"/>
        <v>65.931999999999988</v>
      </c>
      <c r="O54" s="704">
        <f t="shared" si="13"/>
        <v>0.66560000000000064</v>
      </c>
      <c r="P54" s="1083">
        <v>33.1</v>
      </c>
      <c r="Q54" s="692"/>
      <c r="R54" s="692">
        <f t="shared" si="14"/>
        <v>6.4000000000000015E-2</v>
      </c>
      <c r="S54" s="704">
        <f t="shared" si="15"/>
        <v>2.5600000000000005</v>
      </c>
      <c r="T54" s="704">
        <f t="shared" si="16"/>
        <v>3.2000000000000006</v>
      </c>
      <c r="U54" s="704">
        <f t="shared" si="17"/>
        <v>0.51200000000000012</v>
      </c>
      <c r="V54" s="693" t="s">
        <v>4085</v>
      </c>
      <c r="X54" s="75"/>
      <c r="Y54" s="75"/>
    </row>
    <row r="55" spans="1:25" s="287" customFormat="1" ht="15" customHeight="1" x14ac:dyDescent="0.2">
      <c r="A55" s="777"/>
      <c r="B55" s="754"/>
      <c r="C55" s="754"/>
      <c r="D55" s="754"/>
      <c r="E55" s="754" t="s">
        <v>7076</v>
      </c>
      <c r="F55" s="705">
        <v>1</v>
      </c>
      <c r="G55" s="296">
        <v>0.8</v>
      </c>
      <c r="H55" s="296">
        <v>0.8</v>
      </c>
      <c r="I55" s="296">
        <v>0.8</v>
      </c>
      <c r="J55" s="752">
        <f t="shared" si="9"/>
        <v>0.6</v>
      </c>
      <c r="K55" s="396"/>
      <c r="L55" s="396">
        <f t="shared" si="10"/>
        <v>68.403999999999982</v>
      </c>
      <c r="M55" s="704">
        <f t="shared" si="11"/>
        <v>0.64000000000000012</v>
      </c>
      <c r="N55" s="704">
        <f t="shared" si="12"/>
        <v>67.891999999999982</v>
      </c>
      <c r="O55" s="704">
        <f t="shared" si="13"/>
        <v>0.66560000000000064</v>
      </c>
      <c r="P55" s="1083">
        <v>34.1</v>
      </c>
      <c r="Q55" s="692"/>
      <c r="R55" s="692">
        <f t="shared" si="14"/>
        <v>6.4000000000000015E-2</v>
      </c>
      <c r="S55" s="704">
        <f t="shared" si="15"/>
        <v>2.5600000000000005</v>
      </c>
      <c r="T55" s="704">
        <f t="shared" si="16"/>
        <v>3.2000000000000006</v>
      </c>
      <c r="U55" s="704">
        <f t="shared" si="17"/>
        <v>0.51200000000000012</v>
      </c>
      <c r="V55" s="693" t="s">
        <v>4085</v>
      </c>
      <c r="X55" s="75"/>
      <c r="Y55" s="75"/>
    </row>
    <row r="56" spans="1:25" s="287" customFormat="1" ht="15" customHeight="1" x14ac:dyDescent="0.2">
      <c r="A56" s="777"/>
      <c r="B56" s="754"/>
      <c r="C56" s="754"/>
      <c r="D56" s="754"/>
      <c r="E56" s="754" t="s">
        <v>7077</v>
      </c>
      <c r="F56" s="705">
        <v>1</v>
      </c>
      <c r="G56" s="296">
        <v>0.8</v>
      </c>
      <c r="H56" s="296">
        <v>0.8</v>
      </c>
      <c r="I56" s="296">
        <v>0.8</v>
      </c>
      <c r="J56" s="752">
        <f t="shared" si="9"/>
        <v>0.6</v>
      </c>
      <c r="K56" s="396"/>
      <c r="L56" s="396">
        <f t="shared" si="10"/>
        <v>70.36399999999999</v>
      </c>
      <c r="M56" s="704">
        <f t="shared" si="11"/>
        <v>0.64000000000000012</v>
      </c>
      <c r="N56" s="704">
        <f t="shared" si="12"/>
        <v>69.85199999999999</v>
      </c>
      <c r="O56" s="704">
        <f t="shared" si="13"/>
        <v>0.66560000000000064</v>
      </c>
      <c r="P56" s="1083">
        <v>35.1</v>
      </c>
      <c r="Q56" s="692"/>
      <c r="R56" s="692">
        <f t="shared" si="14"/>
        <v>6.4000000000000015E-2</v>
      </c>
      <c r="S56" s="704">
        <f t="shared" si="15"/>
        <v>2.5600000000000005</v>
      </c>
      <c r="T56" s="704">
        <f t="shared" si="16"/>
        <v>3.2000000000000006</v>
      </c>
      <c r="U56" s="704">
        <f t="shared" si="17"/>
        <v>0.51200000000000012</v>
      </c>
      <c r="V56" s="693" t="s">
        <v>4085</v>
      </c>
      <c r="X56" s="75"/>
      <c r="Y56" s="75"/>
    </row>
    <row r="57" spans="1:25" s="287" customFormat="1" ht="15" customHeight="1" x14ac:dyDescent="0.2">
      <c r="A57" s="777"/>
      <c r="B57" s="754"/>
      <c r="C57" s="754"/>
      <c r="D57" s="754"/>
      <c r="E57" s="754" t="s">
        <v>7078</v>
      </c>
      <c r="F57" s="705">
        <v>1</v>
      </c>
      <c r="G57" s="296">
        <v>0.8</v>
      </c>
      <c r="H57" s="296">
        <v>0.8</v>
      </c>
      <c r="I57" s="296">
        <v>0.8</v>
      </c>
      <c r="J57" s="752">
        <f t="shared" si="9"/>
        <v>0.6</v>
      </c>
      <c r="K57" s="396"/>
      <c r="L57" s="396">
        <f t="shared" si="10"/>
        <v>72.323999999999984</v>
      </c>
      <c r="M57" s="704">
        <f t="shared" si="11"/>
        <v>0.64000000000000012</v>
      </c>
      <c r="N57" s="704">
        <f t="shared" si="12"/>
        <v>71.811999999999983</v>
      </c>
      <c r="O57" s="704">
        <f t="shared" si="13"/>
        <v>0.66560000000000064</v>
      </c>
      <c r="P57" s="1083">
        <v>36.1</v>
      </c>
      <c r="Q57" s="692"/>
      <c r="R57" s="692">
        <f t="shared" si="14"/>
        <v>6.4000000000000015E-2</v>
      </c>
      <c r="S57" s="704">
        <f t="shared" si="15"/>
        <v>2.5600000000000005</v>
      </c>
      <c r="T57" s="704">
        <f t="shared" si="16"/>
        <v>3.2000000000000006</v>
      </c>
      <c r="U57" s="704">
        <f t="shared" si="17"/>
        <v>0.51200000000000012</v>
      </c>
      <c r="V57" s="693" t="s">
        <v>4085</v>
      </c>
      <c r="X57" s="75"/>
      <c r="Y57" s="75"/>
    </row>
    <row r="58" spans="1:25" s="287" customFormat="1" ht="15" customHeight="1" x14ac:dyDescent="0.2">
      <c r="A58" s="777"/>
      <c r="B58" s="754"/>
      <c r="C58" s="754"/>
      <c r="D58" s="754"/>
      <c r="E58" s="754" t="s">
        <v>7079</v>
      </c>
      <c r="F58" s="705">
        <v>1</v>
      </c>
      <c r="G58" s="296">
        <v>0.8</v>
      </c>
      <c r="H58" s="296">
        <v>0.8</v>
      </c>
      <c r="I58" s="296">
        <v>0.8</v>
      </c>
      <c r="J58" s="752">
        <f t="shared" si="9"/>
        <v>0.6</v>
      </c>
      <c r="K58" s="396"/>
      <c r="L58" s="396">
        <f t="shared" si="10"/>
        <v>74.283999999999992</v>
      </c>
      <c r="M58" s="704">
        <f t="shared" si="11"/>
        <v>0.64000000000000012</v>
      </c>
      <c r="N58" s="704">
        <f t="shared" si="12"/>
        <v>73.771999999999991</v>
      </c>
      <c r="O58" s="704">
        <f t="shared" si="13"/>
        <v>0.66560000000000064</v>
      </c>
      <c r="P58" s="1083">
        <v>37.1</v>
      </c>
      <c r="Q58" s="692"/>
      <c r="R58" s="692">
        <f t="shared" si="14"/>
        <v>6.4000000000000015E-2</v>
      </c>
      <c r="S58" s="704">
        <f t="shared" si="15"/>
        <v>2.5600000000000005</v>
      </c>
      <c r="T58" s="704">
        <f t="shared" si="16"/>
        <v>3.2000000000000006</v>
      </c>
      <c r="U58" s="704">
        <f t="shared" si="17"/>
        <v>0.51200000000000012</v>
      </c>
      <c r="V58" s="693" t="s">
        <v>4085</v>
      </c>
      <c r="X58" s="75"/>
      <c r="Y58" s="75"/>
    </row>
    <row r="59" spans="1:25" s="287" customFormat="1" ht="15" customHeight="1" x14ac:dyDescent="0.2">
      <c r="A59" s="777"/>
      <c r="B59" s="754"/>
      <c r="C59" s="754"/>
      <c r="D59" s="754"/>
      <c r="E59" s="754" t="s">
        <v>7080</v>
      </c>
      <c r="F59" s="705">
        <v>1</v>
      </c>
      <c r="G59" s="296">
        <v>0.8</v>
      </c>
      <c r="H59" s="296">
        <v>0.8</v>
      </c>
      <c r="I59" s="296">
        <v>0.8</v>
      </c>
      <c r="J59" s="752">
        <f t="shared" si="9"/>
        <v>0.6</v>
      </c>
      <c r="K59" s="396"/>
      <c r="L59" s="396">
        <f t="shared" si="10"/>
        <v>76.243999999999986</v>
      </c>
      <c r="M59" s="704">
        <f t="shared" si="11"/>
        <v>0.64000000000000012</v>
      </c>
      <c r="N59" s="704">
        <f t="shared" si="12"/>
        <v>75.731999999999985</v>
      </c>
      <c r="O59" s="704">
        <f t="shared" si="13"/>
        <v>0.66560000000000064</v>
      </c>
      <c r="P59" s="1083">
        <v>38.1</v>
      </c>
      <c r="Q59" s="692"/>
      <c r="R59" s="692">
        <f t="shared" si="14"/>
        <v>6.4000000000000015E-2</v>
      </c>
      <c r="S59" s="704">
        <f t="shared" si="15"/>
        <v>2.5600000000000005</v>
      </c>
      <c r="T59" s="704">
        <f t="shared" si="16"/>
        <v>3.2000000000000006</v>
      </c>
      <c r="U59" s="704">
        <f t="shared" si="17"/>
        <v>0.51200000000000012</v>
      </c>
      <c r="V59" s="693" t="s">
        <v>4085</v>
      </c>
      <c r="X59" s="75"/>
      <c r="Y59" s="75"/>
    </row>
    <row r="60" spans="1:25" s="287" customFormat="1" ht="15" customHeight="1" x14ac:dyDescent="0.2">
      <c r="A60" s="777"/>
      <c r="B60" s="754"/>
      <c r="C60" s="754"/>
      <c r="D60" s="754"/>
      <c r="E60" s="754" t="s">
        <v>7081</v>
      </c>
      <c r="F60" s="705">
        <v>1</v>
      </c>
      <c r="G60" s="296">
        <v>0.8</v>
      </c>
      <c r="H60" s="296">
        <v>0.8</v>
      </c>
      <c r="I60" s="296">
        <v>0.8</v>
      </c>
      <c r="J60" s="752">
        <f t="shared" ref="J60:J83" si="25">IF(I60&lt;=1,0.6,1.2)</f>
        <v>0.6</v>
      </c>
      <c r="K60" s="396"/>
      <c r="L60" s="396">
        <f t="shared" ref="L60:L83" si="26">(G60+J60)*(I60+K60+P60)*(H60+J60)*F60</f>
        <v>78.203999999999979</v>
      </c>
      <c r="M60" s="704">
        <f t="shared" ref="M60:M83" si="27">(G60)*(H60)*F60</f>
        <v>0.64000000000000012</v>
      </c>
      <c r="N60" s="704">
        <f t="shared" ref="N60:N83" si="28">+L60-U60</f>
        <v>77.691999999999979</v>
      </c>
      <c r="O60" s="704">
        <f t="shared" ref="O60:O83" si="29">(L60-N60)*1.3</f>
        <v>0.66560000000000064</v>
      </c>
      <c r="P60" s="1083">
        <v>39.1</v>
      </c>
      <c r="Q60" s="692"/>
      <c r="R60" s="692">
        <f t="shared" ref="R60:R83" si="30">M60*$P$15</f>
        <v>6.4000000000000015E-2</v>
      </c>
      <c r="S60" s="704">
        <f t="shared" ref="S60:S83" si="31">(2*G60+H60*2)*I60*F60</f>
        <v>2.5600000000000005</v>
      </c>
      <c r="T60" s="704">
        <f t="shared" ref="T60:T83" si="32">(M60+((G60+H60)*I60)*2)*F60</f>
        <v>3.2000000000000006</v>
      </c>
      <c r="U60" s="704">
        <f t="shared" ref="U60:U83" si="33">G60*I60*H60*F60</f>
        <v>0.51200000000000012</v>
      </c>
      <c r="V60" s="693" t="s">
        <v>4085</v>
      </c>
      <c r="X60" s="75"/>
      <c r="Y60" s="75"/>
    </row>
    <row r="61" spans="1:25" s="287" customFormat="1" ht="15" customHeight="1" x14ac:dyDescent="0.2">
      <c r="A61" s="777"/>
      <c r="B61" s="754"/>
      <c r="C61" s="754"/>
      <c r="D61" s="754"/>
      <c r="E61" s="754" t="s">
        <v>7082</v>
      </c>
      <c r="F61" s="705">
        <v>1</v>
      </c>
      <c r="G61" s="296">
        <v>0.8</v>
      </c>
      <c r="H61" s="296">
        <v>0.8</v>
      </c>
      <c r="I61" s="296">
        <v>0.8</v>
      </c>
      <c r="J61" s="752">
        <f t="shared" si="25"/>
        <v>0.6</v>
      </c>
      <c r="K61" s="396"/>
      <c r="L61" s="396">
        <f t="shared" si="26"/>
        <v>80.163999999999987</v>
      </c>
      <c r="M61" s="704">
        <f t="shared" si="27"/>
        <v>0.64000000000000012</v>
      </c>
      <c r="N61" s="704">
        <f t="shared" si="28"/>
        <v>79.651999999999987</v>
      </c>
      <c r="O61" s="704">
        <f t="shared" si="29"/>
        <v>0.66560000000000064</v>
      </c>
      <c r="P61" s="1083">
        <v>40.1</v>
      </c>
      <c r="Q61" s="692"/>
      <c r="R61" s="692">
        <f t="shared" si="30"/>
        <v>6.4000000000000015E-2</v>
      </c>
      <c r="S61" s="704">
        <f t="shared" si="31"/>
        <v>2.5600000000000005</v>
      </c>
      <c r="T61" s="704">
        <f t="shared" si="32"/>
        <v>3.2000000000000006</v>
      </c>
      <c r="U61" s="704">
        <f t="shared" si="33"/>
        <v>0.51200000000000012</v>
      </c>
      <c r="V61" s="693" t="s">
        <v>4085</v>
      </c>
      <c r="X61" s="75"/>
      <c r="Y61" s="75"/>
    </row>
    <row r="62" spans="1:25" s="287" customFormat="1" ht="15" customHeight="1" x14ac:dyDescent="0.2">
      <c r="A62" s="777"/>
      <c r="B62" s="754"/>
      <c r="C62" s="754"/>
      <c r="D62" s="754"/>
      <c r="E62" s="754" t="s">
        <v>7083</v>
      </c>
      <c r="F62" s="705">
        <v>1</v>
      </c>
      <c r="G62" s="296">
        <v>0.8</v>
      </c>
      <c r="H62" s="296">
        <v>0.8</v>
      </c>
      <c r="I62" s="296">
        <v>0.8</v>
      </c>
      <c r="J62" s="752">
        <f t="shared" si="25"/>
        <v>0.6</v>
      </c>
      <c r="K62" s="396"/>
      <c r="L62" s="396">
        <f t="shared" si="26"/>
        <v>82.123999999999995</v>
      </c>
      <c r="M62" s="704">
        <f t="shared" si="27"/>
        <v>0.64000000000000012</v>
      </c>
      <c r="N62" s="704">
        <f t="shared" si="28"/>
        <v>81.611999999999995</v>
      </c>
      <c r="O62" s="704">
        <f t="shared" si="29"/>
        <v>0.66560000000000064</v>
      </c>
      <c r="P62" s="1083">
        <v>41.1</v>
      </c>
      <c r="Q62" s="692"/>
      <c r="R62" s="692">
        <f t="shared" si="30"/>
        <v>6.4000000000000015E-2</v>
      </c>
      <c r="S62" s="704">
        <f t="shared" si="31"/>
        <v>2.5600000000000005</v>
      </c>
      <c r="T62" s="704">
        <f t="shared" si="32"/>
        <v>3.2000000000000006</v>
      </c>
      <c r="U62" s="704">
        <f t="shared" si="33"/>
        <v>0.51200000000000012</v>
      </c>
      <c r="V62" s="693" t="s">
        <v>4085</v>
      </c>
      <c r="X62" s="75"/>
      <c r="Y62" s="75"/>
    </row>
    <row r="63" spans="1:25" s="287" customFormat="1" ht="15" customHeight="1" x14ac:dyDescent="0.2">
      <c r="A63" s="777"/>
      <c r="B63" s="754"/>
      <c r="C63" s="754"/>
      <c r="D63" s="754"/>
      <c r="E63" s="754" t="s">
        <v>7084</v>
      </c>
      <c r="F63" s="705">
        <v>1</v>
      </c>
      <c r="G63" s="296">
        <v>0.8</v>
      </c>
      <c r="H63" s="296">
        <v>0.8</v>
      </c>
      <c r="I63" s="296">
        <v>0.8</v>
      </c>
      <c r="J63" s="752">
        <f t="shared" si="25"/>
        <v>0.6</v>
      </c>
      <c r="K63" s="396"/>
      <c r="L63" s="396">
        <f t="shared" si="26"/>
        <v>84.083999999999989</v>
      </c>
      <c r="M63" s="704">
        <f t="shared" si="27"/>
        <v>0.64000000000000012</v>
      </c>
      <c r="N63" s="704">
        <f t="shared" si="28"/>
        <v>83.571999999999989</v>
      </c>
      <c r="O63" s="704">
        <f t="shared" si="29"/>
        <v>0.66560000000000064</v>
      </c>
      <c r="P63" s="1083">
        <v>42.1</v>
      </c>
      <c r="Q63" s="692"/>
      <c r="R63" s="692">
        <f t="shared" si="30"/>
        <v>6.4000000000000015E-2</v>
      </c>
      <c r="S63" s="704">
        <f t="shared" si="31"/>
        <v>2.5600000000000005</v>
      </c>
      <c r="T63" s="704">
        <f t="shared" si="32"/>
        <v>3.2000000000000006</v>
      </c>
      <c r="U63" s="704">
        <f t="shared" si="33"/>
        <v>0.51200000000000012</v>
      </c>
      <c r="V63" s="693" t="s">
        <v>4085</v>
      </c>
      <c r="X63" s="75"/>
      <c r="Y63" s="75"/>
    </row>
    <row r="64" spans="1:25" s="287" customFormat="1" ht="15" customHeight="1" x14ac:dyDescent="0.2">
      <c r="A64" s="777"/>
      <c r="B64" s="754"/>
      <c r="C64" s="754"/>
      <c r="D64" s="754"/>
      <c r="E64" s="754" t="s">
        <v>7085</v>
      </c>
      <c r="F64" s="705">
        <v>1</v>
      </c>
      <c r="G64" s="296">
        <v>0.8</v>
      </c>
      <c r="H64" s="296">
        <v>0.8</v>
      </c>
      <c r="I64" s="296">
        <v>0.8</v>
      </c>
      <c r="J64" s="752">
        <f t="shared" si="25"/>
        <v>0.6</v>
      </c>
      <c r="K64" s="396"/>
      <c r="L64" s="396">
        <f t="shared" si="26"/>
        <v>86.043999999999983</v>
      </c>
      <c r="M64" s="704">
        <f t="shared" si="27"/>
        <v>0.64000000000000012</v>
      </c>
      <c r="N64" s="704">
        <f t="shared" si="28"/>
        <v>85.531999999999982</v>
      </c>
      <c r="O64" s="704">
        <f t="shared" si="29"/>
        <v>0.66560000000000064</v>
      </c>
      <c r="P64" s="1083">
        <v>43.1</v>
      </c>
      <c r="Q64" s="692"/>
      <c r="R64" s="692">
        <f t="shared" si="30"/>
        <v>6.4000000000000015E-2</v>
      </c>
      <c r="S64" s="704">
        <f t="shared" si="31"/>
        <v>2.5600000000000005</v>
      </c>
      <c r="T64" s="704">
        <f t="shared" si="32"/>
        <v>3.2000000000000006</v>
      </c>
      <c r="U64" s="704">
        <f t="shared" si="33"/>
        <v>0.51200000000000012</v>
      </c>
      <c r="V64" s="693" t="s">
        <v>4085</v>
      </c>
      <c r="X64" s="75"/>
      <c r="Y64" s="75"/>
    </row>
    <row r="65" spans="1:25" s="287" customFormat="1" ht="15" customHeight="1" x14ac:dyDescent="0.2">
      <c r="A65" s="777"/>
      <c r="B65" s="754"/>
      <c r="C65" s="754"/>
      <c r="D65" s="754"/>
      <c r="E65" s="754" t="s">
        <v>7086</v>
      </c>
      <c r="F65" s="705">
        <v>1</v>
      </c>
      <c r="G65" s="296">
        <v>0.8</v>
      </c>
      <c r="H65" s="296">
        <v>0.8</v>
      </c>
      <c r="I65" s="296">
        <v>0.8</v>
      </c>
      <c r="J65" s="752">
        <f t="shared" si="25"/>
        <v>0.6</v>
      </c>
      <c r="K65" s="396"/>
      <c r="L65" s="396">
        <f t="shared" si="26"/>
        <v>88.003999999999991</v>
      </c>
      <c r="M65" s="704">
        <f t="shared" si="27"/>
        <v>0.64000000000000012</v>
      </c>
      <c r="N65" s="704">
        <f t="shared" si="28"/>
        <v>87.49199999999999</v>
      </c>
      <c r="O65" s="704">
        <f t="shared" si="29"/>
        <v>0.66560000000000064</v>
      </c>
      <c r="P65" s="1083">
        <v>44.1</v>
      </c>
      <c r="Q65" s="692"/>
      <c r="R65" s="692">
        <f t="shared" si="30"/>
        <v>6.4000000000000015E-2</v>
      </c>
      <c r="S65" s="704">
        <f t="shared" si="31"/>
        <v>2.5600000000000005</v>
      </c>
      <c r="T65" s="704">
        <f t="shared" si="32"/>
        <v>3.2000000000000006</v>
      </c>
      <c r="U65" s="704">
        <f t="shared" si="33"/>
        <v>0.51200000000000012</v>
      </c>
      <c r="V65" s="693" t="s">
        <v>4085</v>
      </c>
      <c r="X65" s="75"/>
      <c r="Y65" s="75"/>
    </row>
    <row r="66" spans="1:25" s="287" customFormat="1" ht="15" customHeight="1" x14ac:dyDescent="0.2">
      <c r="A66" s="777"/>
      <c r="B66" s="754"/>
      <c r="C66" s="754"/>
      <c r="D66" s="754"/>
      <c r="E66" s="754" t="s">
        <v>7087</v>
      </c>
      <c r="F66" s="705">
        <v>1</v>
      </c>
      <c r="G66" s="296">
        <v>0.8</v>
      </c>
      <c r="H66" s="296">
        <v>0.8</v>
      </c>
      <c r="I66" s="296">
        <v>0.8</v>
      </c>
      <c r="J66" s="752">
        <f t="shared" si="25"/>
        <v>0.6</v>
      </c>
      <c r="K66" s="396"/>
      <c r="L66" s="396">
        <f t="shared" si="26"/>
        <v>89.963999999999984</v>
      </c>
      <c r="M66" s="704">
        <f t="shared" si="27"/>
        <v>0.64000000000000012</v>
      </c>
      <c r="N66" s="704">
        <f t="shared" si="28"/>
        <v>89.451999999999984</v>
      </c>
      <c r="O66" s="704">
        <f t="shared" si="29"/>
        <v>0.66560000000000064</v>
      </c>
      <c r="P66" s="1083">
        <v>45.1</v>
      </c>
      <c r="Q66" s="692"/>
      <c r="R66" s="692">
        <f t="shared" si="30"/>
        <v>6.4000000000000015E-2</v>
      </c>
      <c r="S66" s="704">
        <f t="shared" si="31"/>
        <v>2.5600000000000005</v>
      </c>
      <c r="T66" s="704">
        <f t="shared" si="32"/>
        <v>3.2000000000000006</v>
      </c>
      <c r="U66" s="704">
        <f t="shared" si="33"/>
        <v>0.51200000000000012</v>
      </c>
      <c r="V66" s="693" t="s">
        <v>4085</v>
      </c>
      <c r="X66" s="75"/>
      <c r="Y66" s="75"/>
    </row>
    <row r="67" spans="1:25" s="287" customFormat="1" ht="15" customHeight="1" x14ac:dyDescent="0.2">
      <c r="A67" s="777"/>
      <c r="B67" s="754"/>
      <c r="C67" s="754"/>
      <c r="D67" s="754"/>
      <c r="E67" s="754" t="s">
        <v>7088</v>
      </c>
      <c r="F67" s="705">
        <v>1</v>
      </c>
      <c r="G67" s="296">
        <v>0.8</v>
      </c>
      <c r="H67" s="296">
        <v>0.8</v>
      </c>
      <c r="I67" s="296">
        <v>0.8</v>
      </c>
      <c r="J67" s="752">
        <f t="shared" si="25"/>
        <v>0.6</v>
      </c>
      <c r="K67" s="396"/>
      <c r="L67" s="396">
        <f t="shared" si="26"/>
        <v>91.923999999999992</v>
      </c>
      <c r="M67" s="704">
        <f t="shared" si="27"/>
        <v>0.64000000000000012</v>
      </c>
      <c r="N67" s="704">
        <f t="shared" si="28"/>
        <v>91.411999999999992</v>
      </c>
      <c r="O67" s="704">
        <f t="shared" si="29"/>
        <v>0.66560000000000064</v>
      </c>
      <c r="P67" s="1083">
        <v>46.1</v>
      </c>
      <c r="Q67" s="692"/>
      <c r="R67" s="692">
        <f t="shared" si="30"/>
        <v>6.4000000000000015E-2</v>
      </c>
      <c r="S67" s="704">
        <f t="shared" si="31"/>
        <v>2.5600000000000005</v>
      </c>
      <c r="T67" s="704">
        <f t="shared" si="32"/>
        <v>3.2000000000000006</v>
      </c>
      <c r="U67" s="704">
        <f t="shared" si="33"/>
        <v>0.51200000000000012</v>
      </c>
      <c r="V67" s="693" t="s">
        <v>4085</v>
      </c>
      <c r="X67" s="75"/>
      <c r="Y67" s="75"/>
    </row>
    <row r="68" spans="1:25" s="287" customFormat="1" ht="15" customHeight="1" x14ac:dyDescent="0.2">
      <c r="A68" s="777"/>
      <c r="B68" s="754"/>
      <c r="C68" s="754"/>
      <c r="D68" s="754"/>
      <c r="E68" s="754" t="s">
        <v>7089</v>
      </c>
      <c r="F68" s="705">
        <v>1</v>
      </c>
      <c r="G68" s="296">
        <v>0.8</v>
      </c>
      <c r="H68" s="296">
        <v>0.8</v>
      </c>
      <c r="I68" s="296">
        <v>0.8</v>
      </c>
      <c r="J68" s="752">
        <f t="shared" si="25"/>
        <v>0.6</v>
      </c>
      <c r="K68" s="396"/>
      <c r="L68" s="396">
        <f t="shared" si="26"/>
        <v>93.883999999999972</v>
      </c>
      <c r="M68" s="704">
        <f t="shared" si="27"/>
        <v>0.64000000000000012</v>
      </c>
      <c r="N68" s="704">
        <f t="shared" si="28"/>
        <v>93.371999999999971</v>
      </c>
      <c r="O68" s="704">
        <f t="shared" si="29"/>
        <v>0.66560000000000064</v>
      </c>
      <c r="P68" s="1083">
        <v>47.1</v>
      </c>
      <c r="Q68" s="692"/>
      <c r="R68" s="692">
        <f t="shared" si="30"/>
        <v>6.4000000000000015E-2</v>
      </c>
      <c r="S68" s="704">
        <f t="shared" si="31"/>
        <v>2.5600000000000005</v>
      </c>
      <c r="T68" s="704">
        <f t="shared" si="32"/>
        <v>3.2000000000000006</v>
      </c>
      <c r="U68" s="704">
        <f t="shared" si="33"/>
        <v>0.51200000000000012</v>
      </c>
      <c r="V68" s="693" t="s">
        <v>4085</v>
      </c>
      <c r="X68" s="75"/>
      <c r="Y68" s="75"/>
    </row>
    <row r="69" spans="1:25" s="287" customFormat="1" ht="15" customHeight="1" x14ac:dyDescent="0.2">
      <c r="A69" s="777"/>
      <c r="B69" s="754"/>
      <c r="C69" s="754"/>
      <c r="D69" s="754"/>
      <c r="E69" s="754" t="s">
        <v>7090</v>
      </c>
      <c r="F69" s="705">
        <v>1</v>
      </c>
      <c r="G69" s="296">
        <v>0.8</v>
      </c>
      <c r="H69" s="296">
        <v>0.8</v>
      </c>
      <c r="I69" s="296">
        <v>0.8</v>
      </c>
      <c r="J69" s="752">
        <f t="shared" si="25"/>
        <v>0.6</v>
      </c>
      <c r="K69" s="396"/>
      <c r="L69" s="396">
        <f t="shared" si="26"/>
        <v>95.84399999999998</v>
      </c>
      <c r="M69" s="704">
        <f t="shared" si="27"/>
        <v>0.64000000000000012</v>
      </c>
      <c r="N69" s="704">
        <f t="shared" si="28"/>
        <v>95.331999999999979</v>
      </c>
      <c r="O69" s="704">
        <f t="shared" si="29"/>
        <v>0.66560000000000064</v>
      </c>
      <c r="P69" s="1083">
        <v>48.1</v>
      </c>
      <c r="Q69" s="692"/>
      <c r="R69" s="692">
        <f t="shared" si="30"/>
        <v>6.4000000000000015E-2</v>
      </c>
      <c r="S69" s="704">
        <f t="shared" si="31"/>
        <v>2.5600000000000005</v>
      </c>
      <c r="T69" s="704">
        <f t="shared" si="32"/>
        <v>3.2000000000000006</v>
      </c>
      <c r="U69" s="704">
        <f t="shared" si="33"/>
        <v>0.51200000000000012</v>
      </c>
      <c r="V69" s="693" t="s">
        <v>4085</v>
      </c>
      <c r="X69" s="75"/>
      <c r="Y69" s="75"/>
    </row>
    <row r="70" spans="1:25" s="287" customFormat="1" ht="15" customHeight="1" x14ac:dyDescent="0.2">
      <c r="A70" s="777"/>
      <c r="B70" s="754"/>
      <c r="C70" s="754"/>
      <c r="D70" s="754"/>
      <c r="E70" s="754" t="s">
        <v>7091</v>
      </c>
      <c r="F70" s="705">
        <v>1</v>
      </c>
      <c r="G70" s="296">
        <v>0.8</v>
      </c>
      <c r="H70" s="296">
        <v>0.8</v>
      </c>
      <c r="I70" s="296">
        <v>0.8</v>
      </c>
      <c r="J70" s="752">
        <f t="shared" si="25"/>
        <v>0.6</v>
      </c>
      <c r="K70" s="396"/>
      <c r="L70" s="396">
        <f t="shared" si="26"/>
        <v>97.803999999999988</v>
      </c>
      <c r="M70" s="704">
        <f t="shared" si="27"/>
        <v>0.64000000000000012</v>
      </c>
      <c r="N70" s="704">
        <f t="shared" si="28"/>
        <v>97.291999999999987</v>
      </c>
      <c r="O70" s="704">
        <f t="shared" si="29"/>
        <v>0.66560000000000064</v>
      </c>
      <c r="P70" s="1083">
        <v>49.1</v>
      </c>
      <c r="Q70" s="692"/>
      <c r="R70" s="692">
        <f t="shared" si="30"/>
        <v>6.4000000000000015E-2</v>
      </c>
      <c r="S70" s="704">
        <f t="shared" si="31"/>
        <v>2.5600000000000005</v>
      </c>
      <c r="T70" s="704">
        <f t="shared" si="32"/>
        <v>3.2000000000000006</v>
      </c>
      <c r="U70" s="704">
        <f t="shared" si="33"/>
        <v>0.51200000000000012</v>
      </c>
      <c r="V70" s="693" t="s">
        <v>4085</v>
      </c>
      <c r="X70" s="75"/>
      <c r="Y70" s="75"/>
    </row>
    <row r="71" spans="1:25" s="287" customFormat="1" ht="15" customHeight="1" x14ac:dyDescent="0.2">
      <c r="A71" s="777"/>
      <c r="B71" s="754"/>
      <c r="C71" s="754"/>
      <c r="D71" s="754"/>
      <c r="E71" s="754" t="s">
        <v>7092</v>
      </c>
      <c r="F71" s="705">
        <v>1</v>
      </c>
      <c r="G71" s="296">
        <v>0.8</v>
      </c>
      <c r="H71" s="296">
        <v>0.8</v>
      </c>
      <c r="I71" s="296">
        <v>0.8</v>
      </c>
      <c r="J71" s="752">
        <f t="shared" si="25"/>
        <v>0.6</v>
      </c>
      <c r="K71" s="396"/>
      <c r="L71" s="396">
        <f t="shared" si="26"/>
        <v>99.763999999999982</v>
      </c>
      <c r="M71" s="704">
        <f t="shared" si="27"/>
        <v>0.64000000000000012</v>
      </c>
      <c r="N71" s="704">
        <f t="shared" si="28"/>
        <v>99.251999999999981</v>
      </c>
      <c r="O71" s="704">
        <f t="shared" si="29"/>
        <v>0.66560000000000064</v>
      </c>
      <c r="P71" s="1083">
        <v>50.1</v>
      </c>
      <c r="Q71" s="692"/>
      <c r="R71" s="692">
        <f t="shared" si="30"/>
        <v>6.4000000000000015E-2</v>
      </c>
      <c r="S71" s="704">
        <f t="shared" si="31"/>
        <v>2.5600000000000005</v>
      </c>
      <c r="T71" s="704">
        <f t="shared" si="32"/>
        <v>3.2000000000000006</v>
      </c>
      <c r="U71" s="704">
        <f t="shared" si="33"/>
        <v>0.51200000000000012</v>
      </c>
      <c r="V71" s="693" t="s">
        <v>4085</v>
      </c>
      <c r="X71" s="75"/>
      <c r="Y71" s="75"/>
    </row>
    <row r="72" spans="1:25" s="287" customFormat="1" ht="15" customHeight="1" x14ac:dyDescent="0.2">
      <c r="A72" s="777"/>
      <c r="B72" s="754"/>
      <c r="C72" s="754"/>
      <c r="D72" s="754"/>
      <c r="E72" s="754" t="s">
        <v>7093</v>
      </c>
      <c r="F72" s="705">
        <v>1</v>
      </c>
      <c r="G72" s="296">
        <v>0.8</v>
      </c>
      <c r="H72" s="296">
        <v>0.8</v>
      </c>
      <c r="I72" s="296">
        <v>0.8</v>
      </c>
      <c r="J72" s="752">
        <f t="shared" si="25"/>
        <v>0.6</v>
      </c>
      <c r="K72" s="396"/>
      <c r="L72" s="396">
        <f t="shared" si="26"/>
        <v>101.72399999999999</v>
      </c>
      <c r="M72" s="704">
        <f t="shared" si="27"/>
        <v>0.64000000000000012</v>
      </c>
      <c r="N72" s="704">
        <f t="shared" si="28"/>
        <v>101.21199999999999</v>
      </c>
      <c r="O72" s="704">
        <f t="shared" si="29"/>
        <v>0.66560000000000064</v>
      </c>
      <c r="P72" s="1083">
        <v>51.1</v>
      </c>
      <c r="Q72" s="692"/>
      <c r="R72" s="692">
        <f t="shared" si="30"/>
        <v>6.4000000000000015E-2</v>
      </c>
      <c r="S72" s="704">
        <f t="shared" si="31"/>
        <v>2.5600000000000005</v>
      </c>
      <c r="T72" s="704">
        <f t="shared" si="32"/>
        <v>3.2000000000000006</v>
      </c>
      <c r="U72" s="704">
        <f t="shared" si="33"/>
        <v>0.51200000000000012</v>
      </c>
      <c r="V72" s="693" t="s">
        <v>4085</v>
      </c>
      <c r="X72" s="75"/>
      <c r="Y72" s="75"/>
    </row>
    <row r="73" spans="1:25" s="287" customFormat="1" ht="15" customHeight="1" x14ac:dyDescent="0.2">
      <c r="A73" s="777"/>
      <c r="B73" s="754"/>
      <c r="C73" s="754"/>
      <c r="D73" s="754"/>
      <c r="E73" s="754" t="s">
        <v>7094</v>
      </c>
      <c r="F73" s="705">
        <v>1</v>
      </c>
      <c r="G73" s="296">
        <v>0.8</v>
      </c>
      <c r="H73" s="296">
        <v>0.8</v>
      </c>
      <c r="I73" s="296">
        <v>0.8</v>
      </c>
      <c r="J73" s="752">
        <f t="shared" si="25"/>
        <v>0.6</v>
      </c>
      <c r="K73" s="396"/>
      <c r="L73" s="396">
        <f t="shared" si="26"/>
        <v>103.68399999999998</v>
      </c>
      <c r="M73" s="704">
        <f t="shared" si="27"/>
        <v>0.64000000000000012</v>
      </c>
      <c r="N73" s="704">
        <f t="shared" si="28"/>
        <v>103.17199999999998</v>
      </c>
      <c r="O73" s="704">
        <f t="shared" si="29"/>
        <v>0.66560000000000064</v>
      </c>
      <c r="P73" s="1083">
        <v>52.1</v>
      </c>
      <c r="Q73" s="692"/>
      <c r="R73" s="692">
        <f t="shared" si="30"/>
        <v>6.4000000000000015E-2</v>
      </c>
      <c r="S73" s="704">
        <f t="shared" si="31"/>
        <v>2.5600000000000005</v>
      </c>
      <c r="T73" s="704">
        <f t="shared" si="32"/>
        <v>3.2000000000000006</v>
      </c>
      <c r="U73" s="704">
        <f t="shared" si="33"/>
        <v>0.51200000000000012</v>
      </c>
      <c r="V73" s="693" t="s">
        <v>4085</v>
      </c>
      <c r="X73" s="75"/>
      <c r="Y73" s="75"/>
    </row>
    <row r="74" spans="1:25" s="287" customFormat="1" ht="15" customHeight="1" x14ac:dyDescent="0.2">
      <c r="A74" s="777"/>
      <c r="B74" s="754"/>
      <c r="C74" s="754"/>
      <c r="D74" s="754"/>
      <c r="E74" s="754" t="s">
        <v>7095</v>
      </c>
      <c r="F74" s="705">
        <v>1</v>
      </c>
      <c r="G74" s="296">
        <v>0.8</v>
      </c>
      <c r="H74" s="296">
        <v>0.8</v>
      </c>
      <c r="I74" s="296">
        <v>0.8</v>
      </c>
      <c r="J74" s="752">
        <f t="shared" si="25"/>
        <v>0.6</v>
      </c>
      <c r="K74" s="396"/>
      <c r="L74" s="396">
        <f t="shared" si="26"/>
        <v>105.64399999999999</v>
      </c>
      <c r="M74" s="704">
        <f t="shared" si="27"/>
        <v>0.64000000000000012</v>
      </c>
      <c r="N74" s="704">
        <f t="shared" si="28"/>
        <v>105.13199999999999</v>
      </c>
      <c r="O74" s="704">
        <f t="shared" si="29"/>
        <v>0.66560000000000064</v>
      </c>
      <c r="P74" s="1083">
        <v>53.1</v>
      </c>
      <c r="Q74" s="692"/>
      <c r="R74" s="692">
        <f t="shared" si="30"/>
        <v>6.4000000000000015E-2</v>
      </c>
      <c r="S74" s="704">
        <f t="shared" si="31"/>
        <v>2.5600000000000005</v>
      </c>
      <c r="T74" s="704">
        <f t="shared" si="32"/>
        <v>3.2000000000000006</v>
      </c>
      <c r="U74" s="704">
        <f t="shared" si="33"/>
        <v>0.51200000000000012</v>
      </c>
      <c r="V74" s="693" t="s">
        <v>4085</v>
      </c>
      <c r="X74" s="75"/>
      <c r="Y74" s="75"/>
    </row>
    <row r="75" spans="1:25" s="287" customFormat="1" ht="15" customHeight="1" x14ac:dyDescent="0.2">
      <c r="A75" s="777"/>
      <c r="B75" s="754"/>
      <c r="C75" s="754"/>
      <c r="D75" s="754"/>
      <c r="E75" s="754" t="s">
        <v>7096</v>
      </c>
      <c r="F75" s="705">
        <v>1</v>
      </c>
      <c r="G75" s="296">
        <v>0.8</v>
      </c>
      <c r="H75" s="296">
        <v>0.8</v>
      </c>
      <c r="I75" s="296">
        <v>0.8</v>
      </c>
      <c r="J75" s="752">
        <f t="shared" si="25"/>
        <v>0.6</v>
      </c>
      <c r="K75" s="396"/>
      <c r="L75" s="396">
        <f t="shared" si="26"/>
        <v>107.604</v>
      </c>
      <c r="M75" s="704">
        <f t="shared" si="27"/>
        <v>0.64000000000000012</v>
      </c>
      <c r="N75" s="704">
        <f t="shared" si="28"/>
        <v>107.092</v>
      </c>
      <c r="O75" s="704">
        <f t="shared" si="29"/>
        <v>0.66560000000000064</v>
      </c>
      <c r="P75" s="1083">
        <v>54.1</v>
      </c>
      <c r="Q75" s="692"/>
      <c r="R75" s="692">
        <f t="shared" si="30"/>
        <v>6.4000000000000015E-2</v>
      </c>
      <c r="S75" s="704">
        <f t="shared" si="31"/>
        <v>2.5600000000000005</v>
      </c>
      <c r="T75" s="704">
        <f t="shared" si="32"/>
        <v>3.2000000000000006</v>
      </c>
      <c r="U75" s="704">
        <f t="shared" si="33"/>
        <v>0.51200000000000012</v>
      </c>
      <c r="V75" s="693" t="s">
        <v>4085</v>
      </c>
      <c r="X75" s="75"/>
      <c r="Y75" s="75"/>
    </row>
    <row r="76" spans="1:25" s="287" customFormat="1" ht="15" customHeight="1" x14ac:dyDescent="0.2">
      <c r="A76" s="777"/>
      <c r="B76" s="754"/>
      <c r="C76" s="754"/>
      <c r="D76" s="754"/>
      <c r="E76" s="754" t="s">
        <v>7097</v>
      </c>
      <c r="F76" s="705">
        <v>1</v>
      </c>
      <c r="G76" s="296">
        <v>0.8</v>
      </c>
      <c r="H76" s="296">
        <v>0.8</v>
      </c>
      <c r="I76" s="296">
        <v>0.8</v>
      </c>
      <c r="J76" s="752">
        <f t="shared" si="25"/>
        <v>0.6</v>
      </c>
      <c r="K76" s="396"/>
      <c r="L76" s="396">
        <f t="shared" si="26"/>
        <v>109.56399999999998</v>
      </c>
      <c r="M76" s="704">
        <f t="shared" si="27"/>
        <v>0.64000000000000012</v>
      </c>
      <c r="N76" s="704">
        <f t="shared" si="28"/>
        <v>109.05199999999998</v>
      </c>
      <c r="O76" s="704">
        <f t="shared" si="29"/>
        <v>0.66560000000000064</v>
      </c>
      <c r="P76" s="1083">
        <v>55.1</v>
      </c>
      <c r="Q76" s="692"/>
      <c r="R76" s="692">
        <f t="shared" si="30"/>
        <v>6.4000000000000015E-2</v>
      </c>
      <c r="S76" s="704">
        <f t="shared" si="31"/>
        <v>2.5600000000000005</v>
      </c>
      <c r="T76" s="704">
        <f t="shared" si="32"/>
        <v>3.2000000000000006</v>
      </c>
      <c r="U76" s="704">
        <f t="shared" si="33"/>
        <v>0.51200000000000012</v>
      </c>
      <c r="V76" s="693" t="s">
        <v>4085</v>
      </c>
      <c r="X76" s="75"/>
      <c r="Y76" s="75"/>
    </row>
    <row r="77" spans="1:25" s="287" customFormat="1" ht="15" customHeight="1" x14ac:dyDescent="0.2">
      <c r="A77" s="777"/>
      <c r="B77" s="754"/>
      <c r="C77" s="754"/>
      <c r="D77" s="754"/>
      <c r="E77" s="754" t="s">
        <v>7098</v>
      </c>
      <c r="F77" s="705">
        <v>1</v>
      </c>
      <c r="G77" s="296">
        <v>0.8</v>
      </c>
      <c r="H77" s="296">
        <v>0.8</v>
      </c>
      <c r="I77" s="296">
        <v>0.8</v>
      </c>
      <c r="J77" s="752">
        <f t="shared" si="25"/>
        <v>0.6</v>
      </c>
      <c r="K77" s="396"/>
      <c r="L77" s="396">
        <f t="shared" si="26"/>
        <v>111.52399999999999</v>
      </c>
      <c r="M77" s="704">
        <f t="shared" si="27"/>
        <v>0.64000000000000012</v>
      </c>
      <c r="N77" s="704">
        <f t="shared" si="28"/>
        <v>111.01199999999999</v>
      </c>
      <c r="O77" s="704">
        <f t="shared" si="29"/>
        <v>0.66560000000000064</v>
      </c>
      <c r="P77" s="1083">
        <v>56.1</v>
      </c>
      <c r="Q77" s="692"/>
      <c r="R77" s="692">
        <f t="shared" si="30"/>
        <v>6.4000000000000015E-2</v>
      </c>
      <c r="S77" s="704">
        <f t="shared" si="31"/>
        <v>2.5600000000000005</v>
      </c>
      <c r="T77" s="704">
        <f t="shared" si="32"/>
        <v>3.2000000000000006</v>
      </c>
      <c r="U77" s="704">
        <f t="shared" si="33"/>
        <v>0.51200000000000012</v>
      </c>
      <c r="V77" s="693" t="s">
        <v>4085</v>
      </c>
      <c r="X77" s="75"/>
      <c r="Y77" s="75"/>
    </row>
    <row r="78" spans="1:25" s="287" customFormat="1" ht="15" customHeight="1" x14ac:dyDescent="0.2">
      <c r="A78" s="777"/>
      <c r="B78" s="754"/>
      <c r="C78" s="754"/>
      <c r="D78" s="754"/>
      <c r="E78" s="754" t="s">
        <v>7099</v>
      </c>
      <c r="F78" s="705">
        <v>1</v>
      </c>
      <c r="G78" s="296">
        <v>0.8</v>
      </c>
      <c r="H78" s="296">
        <v>0.8</v>
      </c>
      <c r="I78" s="296">
        <v>0.8</v>
      </c>
      <c r="J78" s="752">
        <f t="shared" si="25"/>
        <v>0.6</v>
      </c>
      <c r="K78" s="396"/>
      <c r="L78" s="396">
        <f t="shared" si="26"/>
        <v>113.48399999999998</v>
      </c>
      <c r="M78" s="704">
        <f t="shared" si="27"/>
        <v>0.64000000000000012</v>
      </c>
      <c r="N78" s="704">
        <f t="shared" si="28"/>
        <v>112.97199999999998</v>
      </c>
      <c r="O78" s="704">
        <f t="shared" si="29"/>
        <v>0.66560000000000064</v>
      </c>
      <c r="P78" s="1083">
        <v>57.1</v>
      </c>
      <c r="Q78" s="692"/>
      <c r="R78" s="692">
        <f t="shared" si="30"/>
        <v>6.4000000000000015E-2</v>
      </c>
      <c r="S78" s="704">
        <f t="shared" si="31"/>
        <v>2.5600000000000005</v>
      </c>
      <c r="T78" s="704">
        <f t="shared" si="32"/>
        <v>3.2000000000000006</v>
      </c>
      <c r="U78" s="704">
        <f t="shared" si="33"/>
        <v>0.51200000000000012</v>
      </c>
      <c r="V78" s="693" t="s">
        <v>4085</v>
      </c>
      <c r="X78" s="75"/>
      <c r="Y78" s="75"/>
    </row>
    <row r="79" spans="1:25" s="287" customFormat="1" ht="15" customHeight="1" x14ac:dyDescent="0.2">
      <c r="A79" s="777"/>
      <c r="B79" s="754"/>
      <c r="C79" s="754"/>
      <c r="D79" s="754"/>
      <c r="E79" s="754" t="s">
        <v>7100</v>
      </c>
      <c r="F79" s="705">
        <v>1</v>
      </c>
      <c r="G79" s="296">
        <v>0.8</v>
      </c>
      <c r="H79" s="296">
        <v>0.8</v>
      </c>
      <c r="I79" s="296">
        <v>0.8</v>
      </c>
      <c r="J79" s="752">
        <f t="shared" si="25"/>
        <v>0.6</v>
      </c>
      <c r="K79" s="396"/>
      <c r="L79" s="396">
        <f t="shared" si="26"/>
        <v>115.44399999999999</v>
      </c>
      <c r="M79" s="704">
        <f t="shared" si="27"/>
        <v>0.64000000000000012</v>
      </c>
      <c r="N79" s="704">
        <f t="shared" si="28"/>
        <v>114.93199999999999</v>
      </c>
      <c r="O79" s="704">
        <f t="shared" si="29"/>
        <v>0.66560000000000064</v>
      </c>
      <c r="P79" s="1083">
        <v>58.1</v>
      </c>
      <c r="Q79" s="692"/>
      <c r="R79" s="692">
        <f t="shared" si="30"/>
        <v>6.4000000000000015E-2</v>
      </c>
      <c r="S79" s="704">
        <f t="shared" si="31"/>
        <v>2.5600000000000005</v>
      </c>
      <c r="T79" s="704">
        <f t="shared" si="32"/>
        <v>3.2000000000000006</v>
      </c>
      <c r="U79" s="704">
        <f t="shared" si="33"/>
        <v>0.51200000000000012</v>
      </c>
      <c r="V79" s="693" t="s">
        <v>4085</v>
      </c>
      <c r="X79" s="75"/>
      <c r="Y79" s="75"/>
    </row>
    <row r="80" spans="1:25" s="287" customFormat="1" ht="15" customHeight="1" x14ac:dyDescent="0.2">
      <c r="A80" s="777"/>
      <c r="B80" s="754"/>
      <c r="C80" s="754"/>
      <c r="D80" s="754"/>
      <c r="E80" s="754" t="s">
        <v>7101</v>
      </c>
      <c r="F80" s="705">
        <v>1</v>
      </c>
      <c r="G80" s="296">
        <v>0.8</v>
      </c>
      <c r="H80" s="296">
        <v>0.8</v>
      </c>
      <c r="I80" s="296">
        <v>0.8</v>
      </c>
      <c r="J80" s="752">
        <f t="shared" si="25"/>
        <v>0.6</v>
      </c>
      <c r="K80" s="396"/>
      <c r="L80" s="396">
        <f t="shared" si="26"/>
        <v>117.404</v>
      </c>
      <c r="M80" s="704">
        <f t="shared" si="27"/>
        <v>0.64000000000000012</v>
      </c>
      <c r="N80" s="704">
        <f t="shared" si="28"/>
        <v>116.892</v>
      </c>
      <c r="O80" s="704">
        <f t="shared" si="29"/>
        <v>0.66560000000000064</v>
      </c>
      <c r="P80" s="1083">
        <v>59.1</v>
      </c>
      <c r="Q80" s="692"/>
      <c r="R80" s="692">
        <f t="shared" si="30"/>
        <v>6.4000000000000015E-2</v>
      </c>
      <c r="S80" s="704">
        <f t="shared" si="31"/>
        <v>2.5600000000000005</v>
      </c>
      <c r="T80" s="704">
        <f t="shared" si="32"/>
        <v>3.2000000000000006</v>
      </c>
      <c r="U80" s="704">
        <f t="shared" si="33"/>
        <v>0.51200000000000012</v>
      </c>
      <c r="V80" s="693" t="s">
        <v>4085</v>
      </c>
      <c r="X80" s="75"/>
      <c r="Y80" s="75"/>
    </row>
    <row r="81" spans="1:25" s="287" customFormat="1" ht="15" customHeight="1" x14ac:dyDescent="0.2">
      <c r="A81" s="777"/>
      <c r="B81" s="754"/>
      <c r="C81" s="754"/>
      <c r="D81" s="754"/>
      <c r="E81" s="754" t="s">
        <v>7102</v>
      </c>
      <c r="F81" s="705">
        <v>1</v>
      </c>
      <c r="G81" s="296">
        <v>0.8</v>
      </c>
      <c r="H81" s="296">
        <v>0.8</v>
      </c>
      <c r="I81" s="296">
        <v>0.8</v>
      </c>
      <c r="J81" s="752">
        <f t="shared" si="25"/>
        <v>0.6</v>
      </c>
      <c r="K81" s="396"/>
      <c r="L81" s="396">
        <f t="shared" si="26"/>
        <v>119.36399999999998</v>
      </c>
      <c r="M81" s="704">
        <f t="shared" si="27"/>
        <v>0.64000000000000012</v>
      </c>
      <c r="N81" s="704">
        <f t="shared" si="28"/>
        <v>118.85199999999998</v>
      </c>
      <c r="O81" s="704">
        <f t="shared" si="29"/>
        <v>0.66560000000000064</v>
      </c>
      <c r="P81" s="1083">
        <v>60.1</v>
      </c>
      <c r="Q81" s="692"/>
      <c r="R81" s="692">
        <f t="shared" si="30"/>
        <v>6.4000000000000015E-2</v>
      </c>
      <c r="S81" s="704">
        <f t="shared" si="31"/>
        <v>2.5600000000000005</v>
      </c>
      <c r="T81" s="704">
        <f t="shared" si="32"/>
        <v>3.2000000000000006</v>
      </c>
      <c r="U81" s="704">
        <f t="shared" si="33"/>
        <v>0.51200000000000012</v>
      </c>
      <c r="V81" s="693" t="s">
        <v>4085</v>
      </c>
      <c r="X81" s="75"/>
      <c r="Y81" s="75"/>
    </row>
    <row r="82" spans="1:25" s="287" customFormat="1" ht="15" customHeight="1" x14ac:dyDescent="0.2">
      <c r="A82" s="777"/>
      <c r="B82" s="754"/>
      <c r="C82" s="754"/>
      <c r="D82" s="754"/>
      <c r="E82" s="754" t="s">
        <v>7103</v>
      </c>
      <c r="F82" s="705">
        <v>1</v>
      </c>
      <c r="G82" s="296">
        <v>0.8</v>
      </c>
      <c r="H82" s="296">
        <v>0.8</v>
      </c>
      <c r="I82" s="296">
        <v>0.8</v>
      </c>
      <c r="J82" s="752">
        <f t="shared" si="25"/>
        <v>0.6</v>
      </c>
      <c r="K82" s="396"/>
      <c r="L82" s="396">
        <f t="shared" si="26"/>
        <v>121.32399999999998</v>
      </c>
      <c r="M82" s="704">
        <f t="shared" si="27"/>
        <v>0.64000000000000012</v>
      </c>
      <c r="N82" s="704">
        <f t="shared" si="28"/>
        <v>120.81199999999998</v>
      </c>
      <c r="O82" s="704">
        <f t="shared" si="29"/>
        <v>0.66560000000000064</v>
      </c>
      <c r="P82" s="1083">
        <v>61.1</v>
      </c>
      <c r="Q82" s="692"/>
      <c r="R82" s="692">
        <f t="shared" si="30"/>
        <v>6.4000000000000015E-2</v>
      </c>
      <c r="S82" s="704">
        <f t="shared" si="31"/>
        <v>2.5600000000000005</v>
      </c>
      <c r="T82" s="704">
        <f t="shared" si="32"/>
        <v>3.2000000000000006</v>
      </c>
      <c r="U82" s="704">
        <f t="shared" si="33"/>
        <v>0.51200000000000012</v>
      </c>
      <c r="V82" s="693" t="s">
        <v>4085</v>
      </c>
      <c r="X82" s="75"/>
      <c r="Y82" s="75"/>
    </row>
    <row r="83" spans="1:25" s="287" customFormat="1" ht="15" customHeight="1" x14ac:dyDescent="0.2">
      <c r="A83" s="777"/>
      <c r="B83" s="754"/>
      <c r="C83" s="754"/>
      <c r="D83" s="754"/>
      <c r="E83" s="754" t="s">
        <v>7104</v>
      </c>
      <c r="F83" s="705">
        <v>1</v>
      </c>
      <c r="G83" s="296">
        <v>0.8</v>
      </c>
      <c r="H83" s="296">
        <v>0.8</v>
      </c>
      <c r="I83" s="296">
        <v>0.8</v>
      </c>
      <c r="J83" s="752">
        <f t="shared" si="25"/>
        <v>0.6</v>
      </c>
      <c r="K83" s="396"/>
      <c r="L83" s="396">
        <f t="shared" si="26"/>
        <v>123.28399999999998</v>
      </c>
      <c r="M83" s="704">
        <f t="shared" si="27"/>
        <v>0.64000000000000012</v>
      </c>
      <c r="N83" s="704">
        <f t="shared" si="28"/>
        <v>122.77199999999998</v>
      </c>
      <c r="O83" s="704">
        <f t="shared" si="29"/>
        <v>0.66560000000000064</v>
      </c>
      <c r="P83" s="1083">
        <v>62.1</v>
      </c>
      <c r="Q83" s="692"/>
      <c r="R83" s="692">
        <f t="shared" si="30"/>
        <v>6.4000000000000015E-2</v>
      </c>
      <c r="S83" s="704">
        <f t="shared" si="31"/>
        <v>2.5600000000000005</v>
      </c>
      <c r="T83" s="704">
        <f t="shared" si="32"/>
        <v>3.2000000000000006</v>
      </c>
      <c r="U83" s="704">
        <f t="shared" si="33"/>
        <v>0.51200000000000012</v>
      </c>
      <c r="V83" s="693" t="s">
        <v>4085</v>
      </c>
      <c r="X83" s="75"/>
      <c r="Y83" s="75"/>
    </row>
    <row r="84" spans="1:25" s="287" customFormat="1" ht="15" customHeight="1" x14ac:dyDescent="0.2">
      <c r="A84" s="777"/>
      <c r="B84" s="754"/>
      <c r="C84" s="754"/>
      <c r="D84" s="754"/>
      <c r="E84" s="754" t="s">
        <v>7105</v>
      </c>
      <c r="F84" s="705">
        <v>1</v>
      </c>
      <c r="G84" s="296">
        <v>0.8</v>
      </c>
      <c r="H84" s="296">
        <v>0.8</v>
      </c>
      <c r="I84" s="296">
        <v>0.8</v>
      </c>
      <c r="J84" s="752">
        <f t="shared" si="9"/>
        <v>0.6</v>
      </c>
      <c r="K84" s="396"/>
      <c r="L84" s="396">
        <f t="shared" si="10"/>
        <v>80.163999999999987</v>
      </c>
      <c r="M84" s="704">
        <f t="shared" si="11"/>
        <v>0.64000000000000012</v>
      </c>
      <c r="N84" s="704">
        <f t="shared" si="12"/>
        <v>79.651999999999987</v>
      </c>
      <c r="O84" s="704">
        <f t="shared" si="13"/>
        <v>0.66560000000000064</v>
      </c>
      <c r="P84" s="1083">
        <v>40.1</v>
      </c>
      <c r="Q84" s="692"/>
      <c r="R84" s="692">
        <f t="shared" si="14"/>
        <v>6.4000000000000015E-2</v>
      </c>
      <c r="S84" s="704">
        <f t="shared" si="15"/>
        <v>2.5600000000000005</v>
      </c>
      <c r="T84" s="704">
        <f t="shared" si="16"/>
        <v>3.2000000000000006</v>
      </c>
      <c r="U84" s="704">
        <f t="shared" si="17"/>
        <v>0.51200000000000012</v>
      </c>
      <c r="V84" s="693" t="s">
        <v>4085</v>
      </c>
      <c r="X84" s="75"/>
      <c r="Y84" s="75"/>
    </row>
    <row r="85" spans="1:25" s="287" customFormat="1" ht="15" customHeight="1" x14ac:dyDescent="0.2">
      <c r="A85" s="777"/>
      <c r="B85" s="754"/>
      <c r="C85" s="754"/>
      <c r="D85" s="754"/>
      <c r="E85" s="754" t="s">
        <v>7111</v>
      </c>
      <c r="F85" s="705">
        <v>1</v>
      </c>
      <c r="G85" s="296">
        <v>0.8</v>
      </c>
      <c r="H85" s="296">
        <v>0.8</v>
      </c>
      <c r="I85" s="296">
        <v>0.8</v>
      </c>
      <c r="J85" s="752">
        <f t="shared" ref="J85:J96" si="34">IF(I85&lt;=1,0.6,1.2)</f>
        <v>0.6</v>
      </c>
      <c r="K85" s="396"/>
      <c r="L85" s="396">
        <f t="shared" ref="L85:L96" si="35">(G85+J85)*(I85+K85+P85)*(H85+J85)*F85</f>
        <v>82.123999999999995</v>
      </c>
      <c r="M85" s="704">
        <f t="shared" ref="M85:M96" si="36">(G85)*(H85)*F85</f>
        <v>0.64000000000000012</v>
      </c>
      <c r="N85" s="704">
        <f t="shared" ref="N85:N96" si="37">+L85-U85</f>
        <v>81.611999999999995</v>
      </c>
      <c r="O85" s="704">
        <f t="shared" ref="O85:O96" si="38">(L85-N85)*1.3</f>
        <v>0.66560000000000064</v>
      </c>
      <c r="P85" s="1083">
        <v>41.1</v>
      </c>
      <c r="Q85" s="692"/>
      <c r="R85" s="692">
        <f t="shared" ref="R85:R96" si="39">M85*$P$15</f>
        <v>6.4000000000000015E-2</v>
      </c>
      <c r="S85" s="704">
        <f t="shared" ref="S85:S96" si="40">(2*G85+H85*2)*I85*F85</f>
        <v>2.5600000000000005</v>
      </c>
      <c r="T85" s="704">
        <f t="shared" ref="T85:T96" si="41">(M85+((G85+H85)*I85)*2)*F85</f>
        <v>3.2000000000000006</v>
      </c>
      <c r="U85" s="704">
        <f t="shared" ref="U85:U96" si="42">G85*I85*H85*F85</f>
        <v>0.51200000000000012</v>
      </c>
      <c r="V85" s="693" t="s">
        <v>4085</v>
      </c>
      <c r="X85" s="75"/>
      <c r="Y85" s="75"/>
    </row>
    <row r="86" spans="1:25" s="287" customFormat="1" ht="15" customHeight="1" x14ac:dyDescent="0.2">
      <c r="A86" s="777"/>
      <c r="B86" s="754"/>
      <c r="C86" s="754"/>
      <c r="D86" s="754"/>
      <c r="E86" s="754" t="s">
        <v>7112</v>
      </c>
      <c r="F86" s="705">
        <v>1</v>
      </c>
      <c r="G86" s="296">
        <v>0.8</v>
      </c>
      <c r="H86" s="296">
        <v>0.8</v>
      </c>
      <c r="I86" s="296">
        <v>0.8</v>
      </c>
      <c r="J86" s="752">
        <f t="shared" si="34"/>
        <v>0.6</v>
      </c>
      <c r="K86" s="396"/>
      <c r="L86" s="396">
        <f t="shared" si="35"/>
        <v>84.083999999999989</v>
      </c>
      <c r="M86" s="704">
        <f t="shared" si="36"/>
        <v>0.64000000000000012</v>
      </c>
      <c r="N86" s="704">
        <f t="shared" si="37"/>
        <v>83.571999999999989</v>
      </c>
      <c r="O86" s="704">
        <f t="shared" si="38"/>
        <v>0.66560000000000064</v>
      </c>
      <c r="P86" s="1083">
        <v>42.1</v>
      </c>
      <c r="Q86" s="692"/>
      <c r="R86" s="692">
        <f t="shared" si="39"/>
        <v>6.4000000000000015E-2</v>
      </c>
      <c r="S86" s="704">
        <f t="shared" si="40"/>
        <v>2.5600000000000005</v>
      </c>
      <c r="T86" s="704">
        <f t="shared" si="41"/>
        <v>3.2000000000000006</v>
      </c>
      <c r="U86" s="704">
        <f t="shared" si="42"/>
        <v>0.51200000000000012</v>
      </c>
      <c r="V86" s="693" t="s">
        <v>4085</v>
      </c>
      <c r="X86" s="75"/>
      <c r="Y86" s="75"/>
    </row>
    <row r="87" spans="1:25" s="287" customFormat="1" ht="15" customHeight="1" x14ac:dyDescent="0.2">
      <c r="A87" s="777"/>
      <c r="B87" s="754"/>
      <c r="C87" s="754"/>
      <c r="D87" s="754"/>
      <c r="E87" s="754" t="s">
        <v>7106</v>
      </c>
      <c r="F87" s="705">
        <v>1</v>
      </c>
      <c r="G87" s="296">
        <v>0.8</v>
      </c>
      <c r="H87" s="296">
        <v>0.8</v>
      </c>
      <c r="I87" s="296">
        <v>0.8</v>
      </c>
      <c r="J87" s="752">
        <f t="shared" si="34"/>
        <v>0.6</v>
      </c>
      <c r="K87" s="396"/>
      <c r="L87" s="396">
        <f t="shared" si="35"/>
        <v>86.043999999999983</v>
      </c>
      <c r="M87" s="704">
        <f t="shared" si="36"/>
        <v>0.64000000000000012</v>
      </c>
      <c r="N87" s="704">
        <f t="shared" si="37"/>
        <v>85.531999999999982</v>
      </c>
      <c r="O87" s="704">
        <f t="shared" si="38"/>
        <v>0.66560000000000064</v>
      </c>
      <c r="P87" s="1083">
        <v>43.1</v>
      </c>
      <c r="Q87" s="692"/>
      <c r="R87" s="692">
        <f t="shared" si="39"/>
        <v>6.4000000000000015E-2</v>
      </c>
      <c r="S87" s="704">
        <f t="shared" si="40"/>
        <v>2.5600000000000005</v>
      </c>
      <c r="T87" s="704">
        <f t="shared" si="41"/>
        <v>3.2000000000000006</v>
      </c>
      <c r="U87" s="704">
        <f t="shared" si="42"/>
        <v>0.51200000000000012</v>
      </c>
      <c r="V87" s="693" t="s">
        <v>4085</v>
      </c>
      <c r="X87" s="75"/>
      <c r="Y87" s="75"/>
    </row>
    <row r="88" spans="1:25" s="287" customFormat="1" ht="15" customHeight="1" x14ac:dyDescent="0.2">
      <c r="A88" s="777"/>
      <c r="B88" s="754"/>
      <c r="C88" s="754"/>
      <c r="D88" s="754"/>
      <c r="E88" s="754" t="s">
        <v>7107</v>
      </c>
      <c r="F88" s="705">
        <v>1</v>
      </c>
      <c r="G88" s="296">
        <v>0.8</v>
      </c>
      <c r="H88" s="296">
        <v>0.8</v>
      </c>
      <c r="I88" s="296">
        <v>0.8</v>
      </c>
      <c r="J88" s="752">
        <f t="shared" si="34"/>
        <v>0.6</v>
      </c>
      <c r="K88" s="396"/>
      <c r="L88" s="396">
        <f t="shared" si="35"/>
        <v>88.003999999999991</v>
      </c>
      <c r="M88" s="704">
        <f t="shared" si="36"/>
        <v>0.64000000000000012</v>
      </c>
      <c r="N88" s="704">
        <f t="shared" si="37"/>
        <v>87.49199999999999</v>
      </c>
      <c r="O88" s="704">
        <f t="shared" si="38"/>
        <v>0.66560000000000064</v>
      </c>
      <c r="P88" s="1083">
        <v>44.1</v>
      </c>
      <c r="Q88" s="692"/>
      <c r="R88" s="692">
        <f t="shared" si="39"/>
        <v>6.4000000000000015E-2</v>
      </c>
      <c r="S88" s="704">
        <f t="shared" si="40"/>
        <v>2.5600000000000005</v>
      </c>
      <c r="T88" s="704">
        <f t="shared" si="41"/>
        <v>3.2000000000000006</v>
      </c>
      <c r="U88" s="704">
        <f t="shared" si="42"/>
        <v>0.51200000000000012</v>
      </c>
      <c r="V88" s="693" t="s">
        <v>4085</v>
      </c>
      <c r="X88" s="75"/>
      <c r="Y88" s="75"/>
    </row>
    <row r="89" spans="1:25" s="287" customFormat="1" ht="15" customHeight="1" x14ac:dyDescent="0.2">
      <c r="A89" s="777"/>
      <c r="B89" s="754"/>
      <c r="C89" s="754"/>
      <c r="D89" s="754"/>
      <c r="E89" s="754" t="s">
        <v>7108</v>
      </c>
      <c r="F89" s="705">
        <v>1</v>
      </c>
      <c r="G89" s="296">
        <v>0.8</v>
      </c>
      <c r="H89" s="296">
        <v>0.8</v>
      </c>
      <c r="I89" s="296">
        <v>0.8</v>
      </c>
      <c r="J89" s="752">
        <f t="shared" si="34"/>
        <v>0.6</v>
      </c>
      <c r="K89" s="396"/>
      <c r="L89" s="396">
        <f t="shared" si="35"/>
        <v>89.963999999999984</v>
      </c>
      <c r="M89" s="704">
        <f t="shared" si="36"/>
        <v>0.64000000000000012</v>
      </c>
      <c r="N89" s="704">
        <f t="shared" si="37"/>
        <v>89.451999999999984</v>
      </c>
      <c r="O89" s="704">
        <f t="shared" si="38"/>
        <v>0.66560000000000064</v>
      </c>
      <c r="P89" s="1083">
        <v>45.1</v>
      </c>
      <c r="Q89" s="692"/>
      <c r="R89" s="692">
        <f t="shared" si="39"/>
        <v>6.4000000000000015E-2</v>
      </c>
      <c r="S89" s="704">
        <f t="shared" si="40"/>
        <v>2.5600000000000005</v>
      </c>
      <c r="T89" s="704">
        <f t="shared" si="41"/>
        <v>3.2000000000000006</v>
      </c>
      <c r="U89" s="704">
        <f t="shared" si="42"/>
        <v>0.51200000000000012</v>
      </c>
      <c r="V89" s="693" t="s">
        <v>4085</v>
      </c>
      <c r="X89" s="75"/>
      <c r="Y89" s="75"/>
    </row>
    <row r="90" spans="1:25" s="287" customFormat="1" ht="15" customHeight="1" x14ac:dyDescent="0.2">
      <c r="A90" s="777"/>
      <c r="B90" s="754"/>
      <c r="C90" s="754"/>
      <c r="D90" s="754"/>
      <c r="E90" s="754" t="s">
        <v>7109</v>
      </c>
      <c r="F90" s="705">
        <v>1</v>
      </c>
      <c r="G90" s="296">
        <v>1</v>
      </c>
      <c r="H90" s="296">
        <v>1</v>
      </c>
      <c r="I90" s="296">
        <v>0.8</v>
      </c>
      <c r="J90" s="752">
        <f t="shared" si="34"/>
        <v>0.6</v>
      </c>
      <c r="K90" s="396"/>
      <c r="L90" s="396">
        <f t="shared" si="35"/>
        <v>120.06400000000002</v>
      </c>
      <c r="M90" s="704">
        <f t="shared" si="36"/>
        <v>1</v>
      </c>
      <c r="N90" s="704">
        <f t="shared" si="37"/>
        <v>119.26400000000002</v>
      </c>
      <c r="O90" s="704">
        <f t="shared" si="38"/>
        <v>1.0399999999999963</v>
      </c>
      <c r="P90" s="1083">
        <v>46.1</v>
      </c>
      <c r="Q90" s="692"/>
      <c r="R90" s="692">
        <f t="shared" si="39"/>
        <v>0.1</v>
      </c>
      <c r="S90" s="704">
        <f t="shared" si="40"/>
        <v>3.2</v>
      </c>
      <c r="T90" s="704">
        <f t="shared" si="41"/>
        <v>4.2</v>
      </c>
      <c r="U90" s="704">
        <f t="shared" si="42"/>
        <v>0.8</v>
      </c>
      <c r="V90" s="693" t="s">
        <v>4085</v>
      </c>
      <c r="X90" s="75"/>
      <c r="Y90" s="75"/>
    </row>
    <row r="91" spans="1:25" s="287" customFormat="1" ht="15" customHeight="1" x14ac:dyDescent="0.2">
      <c r="A91" s="777"/>
      <c r="B91" s="754"/>
      <c r="C91" s="754"/>
      <c r="D91" s="754"/>
      <c r="E91" s="754" t="s">
        <v>7110</v>
      </c>
      <c r="F91" s="705">
        <v>1</v>
      </c>
      <c r="G91" s="296">
        <v>0.8</v>
      </c>
      <c r="H91" s="296">
        <v>0.8</v>
      </c>
      <c r="I91" s="296">
        <v>0.8</v>
      </c>
      <c r="J91" s="752">
        <f t="shared" si="34"/>
        <v>0.6</v>
      </c>
      <c r="K91" s="396"/>
      <c r="L91" s="396">
        <f t="shared" si="35"/>
        <v>93.883999999999972</v>
      </c>
      <c r="M91" s="704">
        <f t="shared" si="36"/>
        <v>0.64000000000000012</v>
      </c>
      <c r="N91" s="704">
        <f t="shared" si="37"/>
        <v>93.371999999999971</v>
      </c>
      <c r="O91" s="704">
        <f t="shared" si="38"/>
        <v>0.66560000000000064</v>
      </c>
      <c r="P91" s="1083">
        <v>47.1</v>
      </c>
      <c r="Q91" s="692"/>
      <c r="R91" s="692">
        <f t="shared" si="39"/>
        <v>6.4000000000000015E-2</v>
      </c>
      <c r="S91" s="704">
        <f t="shared" si="40"/>
        <v>2.5600000000000005</v>
      </c>
      <c r="T91" s="704">
        <f t="shared" si="41"/>
        <v>3.2000000000000006</v>
      </c>
      <c r="U91" s="704">
        <f t="shared" si="42"/>
        <v>0.51200000000000012</v>
      </c>
      <c r="V91" s="693" t="s">
        <v>4085</v>
      </c>
      <c r="X91" s="75"/>
      <c r="Y91" s="75"/>
    </row>
    <row r="92" spans="1:25" s="287" customFormat="1" ht="15" customHeight="1" x14ac:dyDescent="0.2">
      <c r="A92" s="777"/>
      <c r="B92" s="754"/>
      <c r="C92" s="754"/>
      <c r="D92" s="754"/>
      <c r="E92" s="754" t="s">
        <v>7113</v>
      </c>
      <c r="F92" s="705">
        <v>1</v>
      </c>
      <c r="G92" s="296">
        <v>0.8</v>
      </c>
      <c r="H92" s="296">
        <v>0.8</v>
      </c>
      <c r="I92" s="296">
        <v>0.8</v>
      </c>
      <c r="J92" s="752">
        <f t="shared" si="34"/>
        <v>0.6</v>
      </c>
      <c r="K92" s="396"/>
      <c r="L92" s="396">
        <f t="shared" si="35"/>
        <v>95.84399999999998</v>
      </c>
      <c r="M92" s="704">
        <f t="shared" si="36"/>
        <v>0.64000000000000012</v>
      </c>
      <c r="N92" s="704">
        <f t="shared" si="37"/>
        <v>95.331999999999979</v>
      </c>
      <c r="O92" s="704">
        <f t="shared" si="38"/>
        <v>0.66560000000000064</v>
      </c>
      <c r="P92" s="1083">
        <v>48.1</v>
      </c>
      <c r="Q92" s="692"/>
      <c r="R92" s="692">
        <f t="shared" si="39"/>
        <v>6.4000000000000015E-2</v>
      </c>
      <c r="S92" s="704">
        <f t="shared" si="40"/>
        <v>2.5600000000000005</v>
      </c>
      <c r="T92" s="704">
        <f t="shared" si="41"/>
        <v>3.2000000000000006</v>
      </c>
      <c r="U92" s="704">
        <f t="shared" si="42"/>
        <v>0.51200000000000012</v>
      </c>
      <c r="V92" s="693" t="s">
        <v>4085</v>
      </c>
      <c r="X92" s="75"/>
      <c r="Y92" s="75"/>
    </row>
    <row r="93" spans="1:25" s="287" customFormat="1" ht="15" customHeight="1" x14ac:dyDescent="0.2">
      <c r="A93" s="777"/>
      <c r="B93" s="754"/>
      <c r="C93" s="754"/>
      <c r="D93" s="754"/>
      <c r="E93" s="754" t="s">
        <v>7114</v>
      </c>
      <c r="F93" s="705">
        <v>1</v>
      </c>
      <c r="G93" s="296">
        <v>0.8</v>
      </c>
      <c r="H93" s="296">
        <v>0.8</v>
      </c>
      <c r="I93" s="296">
        <v>0.8</v>
      </c>
      <c r="J93" s="752">
        <f t="shared" si="34"/>
        <v>0.6</v>
      </c>
      <c r="K93" s="396"/>
      <c r="L93" s="396">
        <f t="shared" si="35"/>
        <v>97.803999999999988</v>
      </c>
      <c r="M93" s="704">
        <f t="shared" si="36"/>
        <v>0.64000000000000012</v>
      </c>
      <c r="N93" s="704">
        <f t="shared" si="37"/>
        <v>97.291999999999987</v>
      </c>
      <c r="O93" s="704">
        <f t="shared" si="38"/>
        <v>0.66560000000000064</v>
      </c>
      <c r="P93" s="1083">
        <v>49.1</v>
      </c>
      <c r="Q93" s="692"/>
      <c r="R93" s="692">
        <f t="shared" si="39"/>
        <v>6.4000000000000015E-2</v>
      </c>
      <c r="S93" s="704">
        <f t="shared" si="40"/>
        <v>2.5600000000000005</v>
      </c>
      <c r="T93" s="704">
        <f t="shared" si="41"/>
        <v>3.2000000000000006</v>
      </c>
      <c r="U93" s="704">
        <f t="shared" si="42"/>
        <v>0.51200000000000012</v>
      </c>
      <c r="V93" s="693" t="s">
        <v>4085</v>
      </c>
      <c r="X93" s="75"/>
      <c r="Y93" s="75"/>
    </row>
    <row r="94" spans="1:25" s="287" customFormat="1" ht="15" customHeight="1" x14ac:dyDescent="0.2">
      <c r="A94" s="777"/>
      <c r="B94" s="754"/>
      <c r="C94" s="754"/>
      <c r="D94" s="754"/>
      <c r="E94" s="754" t="s">
        <v>7115</v>
      </c>
      <c r="F94" s="705">
        <v>1</v>
      </c>
      <c r="G94" s="296">
        <v>0.8</v>
      </c>
      <c r="H94" s="296">
        <v>0.8</v>
      </c>
      <c r="I94" s="296">
        <v>0.8</v>
      </c>
      <c r="J94" s="752">
        <f t="shared" si="34"/>
        <v>0.6</v>
      </c>
      <c r="K94" s="396"/>
      <c r="L94" s="396">
        <f t="shared" si="35"/>
        <v>99.763999999999982</v>
      </c>
      <c r="M94" s="704">
        <f t="shared" si="36"/>
        <v>0.64000000000000012</v>
      </c>
      <c r="N94" s="704">
        <f t="shared" si="37"/>
        <v>99.251999999999981</v>
      </c>
      <c r="O94" s="704">
        <f t="shared" si="38"/>
        <v>0.66560000000000064</v>
      </c>
      <c r="P94" s="1083">
        <v>50.1</v>
      </c>
      <c r="Q94" s="692"/>
      <c r="R94" s="692">
        <f t="shared" si="39"/>
        <v>6.4000000000000015E-2</v>
      </c>
      <c r="S94" s="704">
        <f t="shared" si="40"/>
        <v>2.5600000000000005</v>
      </c>
      <c r="T94" s="704">
        <f t="shared" si="41"/>
        <v>3.2000000000000006</v>
      </c>
      <c r="U94" s="704">
        <f t="shared" si="42"/>
        <v>0.51200000000000012</v>
      </c>
      <c r="V94" s="693" t="s">
        <v>4085</v>
      </c>
      <c r="X94" s="75"/>
      <c r="Y94" s="75"/>
    </row>
    <row r="95" spans="1:25" s="287" customFormat="1" ht="15" customHeight="1" x14ac:dyDescent="0.2">
      <c r="A95" s="777"/>
      <c r="B95" s="754"/>
      <c r="C95" s="754"/>
      <c r="D95" s="754"/>
      <c r="E95" s="754" t="s">
        <v>7116</v>
      </c>
      <c r="F95" s="705">
        <v>1</v>
      </c>
      <c r="G95" s="296">
        <v>0.8</v>
      </c>
      <c r="H95" s="296">
        <v>0.8</v>
      </c>
      <c r="I95" s="296">
        <v>0.8</v>
      </c>
      <c r="J95" s="752">
        <f t="shared" si="34"/>
        <v>0.6</v>
      </c>
      <c r="K95" s="396"/>
      <c r="L95" s="396">
        <f t="shared" si="35"/>
        <v>101.72399999999999</v>
      </c>
      <c r="M95" s="704">
        <f t="shared" si="36"/>
        <v>0.64000000000000012</v>
      </c>
      <c r="N95" s="704">
        <f t="shared" si="37"/>
        <v>101.21199999999999</v>
      </c>
      <c r="O95" s="704">
        <f t="shared" si="38"/>
        <v>0.66560000000000064</v>
      </c>
      <c r="P95" s="1083">
        <v>51.1</v>
      </c>
      <c r="Q95" s="692"/>
      <c r="R95" s="692">
        <f t="shared" si="39"/>
        <v>6.4000000000000015E-2</v>
      </c>
      <c r="S95" s="704">
        <f t="shared" si="40"/>
        <v>2.5600000000000005</v>
      </c>
      <c r="T95" s="704">
        <f t="shared" si="41"/>
        <v>3.2000000000000006</v>
      </c>
      <c r="U95" s="704">
        <f t="shared" si="42"/>
        <v>0.51200000000000012</v>
      </c>
      <c r="V95" s="693" t="s">
        <v>4085</v>
      </c>
      <c r="X95" s="75"/>
      <c r="Y95" s="75"/>
    </row>
    <row r="96" spans="1:25" s="287" customFormat="1" ht="15" customHeight="1" x14ac:dyDescent="0.2">
      <c r="A96" s="777"/>
      <c r="B96" s="754"/>
      <c r="C96" s="754"/>
      <c r="D96" s="754"/>
      <c r="E96" s="754" t="s">
        <v>7117</v>
      </c>
      <c r="F96" s="705">
        <v>1</v>
      </c>
      <c r="G96" s="296">
        <v>0.8</v>
      </c>
      <c r="H96" s="296">
        <v>0.8</v>
      </c>
      <c r="I96" s="296">
        <v>0.8</v>
      </c>
      <c r="J96" s="752">
        <f t="shared" si="34"/>
        <v>0.6</v>
      </c>
      <c r="K96" s="396"/>
      <c r="L96" s="396">
        <f t="shared" si="35"/>
        <v>103.68399999999998</v>
      </c>
      <c r="M96" s="704">
        <f t="shared" si="36"/>
        <v>0.64000000000000012</v>
      </c>
      <c r="N96" s="704">
        <f t="shared" si="37"/>
        <v>103.17199999999998</v>
      </c>
      <c r="O96" s="704">
        <f t="shared" si="38"/>
        <v>0.66560000000000064</v>
      </c>
      <c r="P96" s="1083">
        <v>52.1</v>
      </c>
      <c r="Q96" s="692"/>
      <c r="R96" s="692">
        <f t="shared" si="39"/>
        <v>6.4000000000000015E-2</v>
      </c>
      <c r="S96" s="704">
        <f t="shared" si="40"/>
        <v>2.5600000000000005</v>
      </c>
      <c r="T96" s="704">
        <f t="shared" si="41"/>
        <v>3.2000000000000006</v>
      </c>
      <c r="U96" s="704">
        <f t="shared" si="42"/>
        <v>0.51200000000000012</v>
      </c>
      <c r="V96" s="693" t="s">
        <v>4085</v>
      </c>
      <c r="X96" s="75"/>
      <c r="Y96" s="75"/>
    </row>
    <row r="97" spans="1:25" s="287" customFormat="1" ht="13.5" thickBot="1" x14ac:dyDescent="0.25">
      <c r="A97" s="777"/>
      <c r="B97" s="754"/>
      <c r="C97" s="754"/>
      <c r="D97" s="754"/>
      <c r="E97" s="754" t="s">
        <v>7118</v>
      </c>
      <c r="F97" s="705">
        <v>1</v>
      </c>
      <c r="G97" s="296">
        <v>0.8</v>
      </c>
      <c r="H97" s="296">
        <v>0.8</v>
      </c>
      <c r="I97" s="296">
        <v>0.8</v>
      </c>
      <c r="J97" s="752">
        <f t="shared" si="9"/>
        <v>0.6</v>
      </c>
      <c r="K97" s="396"/>
      <c r="L97" s="396">
        <f t="shared" si="10"/>
        <v>82.123999999999995</v>
      </c>
      <c r="M97" s="704">
        <f t="shared" si="11"/>
        <v>0.64000000000000012</v>
      </c>
      <c r="N97" s="704">
        <f t="shared" si="12"/>
        <v>81.611999999999995</v>
      </c>
      <c r="O97" s="704">
        <f t="shared" si="13"/>
        <v>0.66560000000000064</v>
      </c>
      <c r="P97" s="1083">
        <v>41.1</v>
      </c>
      <c r="Q97" s="692"/>
      <c r="R97" s="692">
        <f t="shared" si="14"/>
        <v>6.4000000000000015E-2</v>
      </c>
      <c r="S97" s="704">
        <f t="shared" si="15"/>
        <v>2.5600000000000005</v>
      </c>
      <c r="T97" s="704">
        <f t="shared" si="16"/>
        <v>3.2000000000000006</v>
      </c>
      <c r="U97" s="704">
        <f t="shared" si="17"/>
        <v>0.51200000000000012</v>
      </c>
      <c r="V97" s="693" t="s">
        <v>4085</v>
      </c>
      <c r="X97" s="75"/>
      <c r="Y97" s="75"/>
    </row>
    <row r="98" spans="1:25" ht="14.25" thickTop="1" thickBot="1" x14ac:dyDescent="0.25">
      <c r="A98" s="216" t="str">
        <f>"TOTAL GERAL - "&amp;A10</f>
        <v>TOTAL GERAL - BLOCOS QUADRADOS RETANGULARES</v>
      </c>
      <c r="B98" s="216"/>
      <c r="C98" s="216"/>
      <c r="D98" s="216"/>
      <c r="E98" s="216"/>
      <c r="F98" s="694"/>
      <c r="G98" s="216"/>
      <c r="H98" s="216"/>
      <c r="I98" s="307"/>
      <c r="J98" s="307"/>
      <c r="K98" s="307"/>
      <c r="L98" s="309">
        <f>SUM(L15:L97)</f>
        <v>7810.1282500000007</v>
      </c>
      <c r="M98" s="309">
        <f>SUM(M15:M97)</f>
        <v>133.3574999999999</v>
      </c>
      <c r="N98" s="309">
        <f>SUM(N15:N97)</f>
        <v>7681.5187500000011</v>
      </c>
      <c r="O98" s="309">
        <f>SUM(O15:O97)</f>
        <v>167.19235000000052</v>
      </c>
      <c r="P98" s="309"/>
      <c r="Q98" s="309">
        <f>SUM(Q15:Q97)</f>
        <v>0</v>
      </c>
      <c r="R98" s="309">
        <f>SUM(R15:R97)</f>
        <v>13.335750000000003</v>
      </c>
      <c r="S98" s="309">
        <f>SUM(S15:S97)</f>
        <v>355.97000000000008</v>
      </c>
      <c r="T98" s="309">
        <f>SUM(T15:T97)</f>
        <v>526.82749999999965</v>
      </c>
      <c r="U98" s="309">
        <f>SUM(U15:U97)</f>
        <v>128.60949999999997</v>
      </c>
      <c r="V98" s="484"/>
      <c r="X98" s="75"/>
      <c r="Y98" s="75"/>
    </row>
    <row r="99" spans="1:25" ht="12" thickTop="1" x14ac:dyDescent="0.2">
      <c r="A99" s="7"/>
      <c r="B99" s="7"/>
      <c r="C99" s="7"/>
      <c r="D99" s="7"/>
      <c r="E99" s="7"/>
      <c r="F99" s="7"/>
      <c r="G99" s="7"/>
      <c r="H99" s="7"/>
      <c r="I99" s="7"/>
      <c r="J99" s="7"/>
      <c r="K99" s="7"/>
      <c r="L99" s="7"/>
      <c r="M99" s="7"/>
      <c r="N99" s="7"/>
      <c r="O99" s="7"/>
      <c r="P99" s="7"/>
    </row>
    <row r="100" spans="1:25" ht="22.9" customHeight="1" x14ac:dyDescent="0.2">
      <c r="A100" s="1905" t="s">
        <v>371</v>
      </c>
      <c r="B100" s="1906"/>
      <c r="C100" s="1906"/>
      <c r="D100" s="1906"/>
      <c r="E100" s="1906"/>
      <c r="F100" s="1906"/>
      <c r="G100" s="1906"/>
      <c r="H100" s="1906"/>
      <c r="I100" s="1906"/>
      <c r="J100" s="1906"/>
      <c r="K100" s="1906"/>
      <c r="L100" s="1906"/>
      <c r="M100" s="1906"/>
      <c r="N100" s="1906"/>
      <c r="O100" s="1906"/>
      <c r="P100" s="1906"/>
      <c r="Q100" s="1906"/>
      <c r="R100" s="1906"/>
      <c r="S100" s="1906"/>
      <c r="T100" s="1906"/>
      <c r="U100" s="1906"/>
      <c r="V100" s="1907"/>
      <c r="X100" s="4" t="s">
        <v>4093</v>
      </c>
    </row>
    <row r="101" spans="1:25" ht="24" x14ac:dyDescent="0.2">
      <c r="A101" s="1883" t="s">
        <v>6</v>
      </c>
      <c r="B101" s="1887"/>
      <c r="C101" s="1475" t="s">
        <v>21</v>
      </c>
      <c r="D101" s="1475" t="s">
        <v>356</v>
      </c>
      <c r="E101" s="1475" t="s">
        <v>357</v>
      </c>
      <c r="F101" s="1475" t="s">
        <v>358</v>
      </c>
      <c r="G101" s="1475" t="s">
        <v>359</v>
      </c>
      <c r="H101" s="1475" t="s">
        <v>360</v>
      </c>
      <c r="I101" s="1475" t="s">
        <v>361</v>
      </c>
      <c r="J101" s="1908" t="s">
        <v>45</v>
      </c>
      <c r="K101" s="1871"/>
      <c r="L101" s="1476" t="s">
        <v>3673</v>
      </c>
      <c r="M101" s="1477"/>
      <c r="N101" s="1477"/>
      <c r="O101" s="1477"/>
      <c r="P101" s="1464"/>
      <c r="Q101" s="1464"/>
      <c r="R101" s="1464"/>
      <c r="S101" s="1464"/>
      <c r="T101" s="1465"/>
      <c r="U101" s="1464"/>
      <c r="V101" s="1464"/>
    </row>
    <row r="102" spans="1:25" ht="12.75" x14ac:dyDescent="0.2">
      <c r="A102" s="1884"/>
      <c r="B102" s="1888"/>
      <c r="C102" s="1478" t="s">
        <v>362</v>
      </c>
      <c r="D102" s="1478" t="s">
        <v>363</v>
      </c>
      <c r="E102" s="1478" t="s">
        <v>364</v>
      </c>
      <c r="F102" s="1478" t="s">
        <v>54</v>
      </c>
      <c r="G102" s="1478" t="s">
        <v>365</v>
      </c>
      <c r="H102" s="1478" t="s">
        <v>366</v>
      </c>
      <c r="I102" s="1478" t="s">
        <v>367</v>
      </c>
      <c r="J102" s="1468" t="s">
        <v>3676</v>
      </c>
      <c r="K102" s="1468" t="s">
        <v>181</v>
      </c>
      <c r="L102" s="1469" t="s">
        <v>3677</v>
      </c>
      <c r="M102" s="1469" t="s">
        <v>3678</v>
      </c>
      <c r="N102" s="1469" t="s">
        <v>3679</v>
      </c>
      <c r="O102" s="1469" t="s">
        <v>3680</v>
      </c>
      <c r="P102" s="1879" t="s">
        <v>4094</v>
      </c>
      <c r="Q102" s="1880"/>
      <c r="R102" s="1881"/>
      <c r="S102" s="1469" t="s">
        <v>3681</v>
      </c>
      <c r="T102" s="1469" t="s">
        <v>3682</v>
      </c>
      <c r="U102" s="1469" t="s">
        <v>348</v>
      </c>
      <c r="V102" s="1469" t="s">
        <v>94</v>
      </c>
    </row>
    <row r="103" spans="1:25" ht="12.75" x14ac:dyDescent="0.2">
      <c r="A103" s="1885"/>
      <c r="B103" s="1889"/>
      <c r="C103" s="1479" t="s">
        <v>370</v>
      </c>
      <c r="D103" s="1479" t="s">
        <v>3</v>
      </c>
      <c r="E103" s="1479" t="s">
        <v>3</v>
      </c>
      <c r="F103" s="1479" t="s">
        <v>3</v>
      </c>
      <c r="G103" s="1479" t="s">
        <v>3</v>
      </c>
      <c r="H103" s="1479" t="s">
        <v>3</v>
      </c>
      <c r="I103" s="1479" t="s">
        <v>3</v>
      </c>
      <c r="J103" s="1472" t="s">
        <v>3</v>
      </c>
      <c r="K103" s="1472" t="s">
        <v>3</v>
      </c>
      <c r="L103" s="1472" t="s">
        <v>4</v>
      </c>
      <c r="M103" s="1472" t="s">
        <v>1</v>
      </c>
      <c r="N103" s="1472" t="s">
        <v>4</v>
      </c>
      <c r="O103" s="1472" t="s">
        <v>4</v>
      </c>
      <c r="P103" s="1473" t="s">
        <v>3683</v>
      </c>
      <c r="Q103" s="1474" t="s">
        <v>4</v>
      </c>
      <c r="R103" s="1474" t="s">
        <v>4</v>
      </c>
      <c r="S103" s="1472" t="s">
        <v>1</v>
      </c>
      <c r="T103" s="1472" t="s">
        <v>1</v>
      </c>
      <c r="U103" s="1472" t="s">
        <v>4</v>
      </c>
      <c r="V103" s="1472"/>
    </row>
    <row r="104" spans="1:25" ht="12" x14ac:dyDescent="0.2">
      <c r="A104" s="1031" t="s">
        <v>198</v>
      </c>
      <c r="B104" s="1031" t="s">
        <v>7034</v>
      </c>
      <c r="C104" s="1031"/>
      <c r="D104" s="1031"/>
      <c r="E104" s="1031"/>
      <c r="F104" s="1031"/>
      <c r="G104" s="1031"/>
      <c r="H104" s="1031"/>
      <c r="I104" s="1031"/>
      <c r="J104" s="1031"/>
      <c r="K104" s="1031"/>
      <c r="L104" s="1031"/>
      <c r="M104" s="1031"/>
      <c r="N104" s="1031"/>
      <c r="O104" s="1031"/>
      <c r="P104" s="1077"/>
      <c r="Q104" s="721" t="s">
        <v>4095</v>
      </c>
      <c r="R104" s="721" t="s">
        <v>348</v>
      </c>
      <c r="S104" s="1031"/>
      <c r="T104" s="1031"/>
      <c r="U104" s="1031"/>
      <c r="V104" s="1031"/>
    </row>
    <row r="105" spans="1:25" ht="12" x14ac:dyDescent="0.2">
      <c r="A105" s="777"/>
      <c r="B105" s="401" t="s">
        <v>7120</v>
      </c>
      <c r="C105" s="697">
        <v>1</v>
      </c>
      <c r="D105" s="401">
        <f>2.61</f>
        <v>2.61</v>
      </c>
      <c r="E105" s="401">
        <v>0.55000000000000004</v>
      </c>
      <c r="F105" s="401">
        <v>3.02</v>
      </c>
      <c r="G105" s="401">
        <v>2.38</v>
      </c>
      <c r="H105" s="401">
        <v>0.63</v>
      </c>
      <c r="I105" s="401">
        <v>1.1000000000000001</v>
      </c>
      <c r="J105" s="704">
        <v>0.6</v>
      </c>
      <c r="K105" s="692"/>
      <c r="L105" s="692">
        <f>(D105+J105)*(F105+J105)*(I105+P105+K105)*C105</f>
        <v>13.944240000000002</v>
      </c>
      <c r="M105" s="692">
        <f>(((F105+G105)*E105/2)+((F105+H105)*(D105-E105))/2)*C105</f>
        <v>5.2444999999999995</v>
      </c>
      <c r="N105" s="692">
        <f>L105-U105</f>
        <v>8.1752900000000022</v>
      </c>
      <c r="O105" s="692">
        <f>(L105-N105)*1.3</f>
        <v>7.4996350000000005</v>
      </c>
      <c r="P105" s="1083">
        <v>0.1</v>
      </c>
      <c r="Q105" s="692"/>
      <c r="R105" s="692">
        <f>M105*P105</f>
        <v>0.52444999999999997</v>
      </c>
      <c r="S105" s="692">
        <f>(G105*I105+H105*I105+(((D105-E105)^2+((F105-H105)/2)^2)^(1/2))*I105*2+(((E105^2)+((F105-G105)/2)^2)^(1/2))*I105*2)*C105</f>
        <v>9.9502367893236965</v>
      </c>
      <c r="T105" s="692"/>
      <c r="U105" s="692">
        <f>(((F105+G105)*E105/2)+((F105+H105)*(D105-E105))/2)*I105*C105</f>
        <v>5.7689500000000002</v>
      </c>
      <c r="V105" s="693" t="s">
        <v>4085</v>
      </c>
    </row>
    <row r="106" spans="1:25" ht="12" x14ac:dyDescent="0.2">
      <c r="A106" s="777"/>
      <c r="B106" s="401" t="s">
        <v>7122</v>
      </c>
      <c r="C106" s="697">
        <v>1</v>
      </c>
      <c r="D106" s="401">
        <v>2.2999999999999998</v>
      </c>
      <c r="E106" s="401">
        <v>0.5</v>
      </c>
      <c r="F106" s="401">
        <v>2.65</v>
      </c>
      <c r="G106" s="401">
        <v>2.0699999999999998</v>
      </c>
      <c r="H106" s="401">
        <v>0.56999999999999995</v>
      </c>
      <c r="I106" s="401">
        <v>1</v>
      </c>
      <c r="J106" s="704">
        <v>0.6</v>
      </c>
      <c r="K106" s="692"/>
      <c r="L106" s="692">
        <f t="shared" ref="L106:L111" si="43">(D106+J106)*(F106+J106)*(I106+P106+K106)*C106</f>
        <v>10.3675</v>
      </c>
      <c r="M106" s="692">
        <f>(((F106+G106)*E106/2)+((F106+H106)*(D106-E106))/2)*C106</f>
        <v>4.0779999999999994</v>
      </c>
      <c r="N106" s="692">
        <f>L106-U106</f>
        <v>6.2895000000000003</v>
      </c>
      <c r="O106" s="692">
        <f t="shared" ref="O106:O112" si="44">(L106-N106)*1.3</f>
        <v>5.3013999999999992</v>
      </c>
      <c r="P106" s="1083">
        <v>0.1</v>
      </c>
      <c r="Q106" s="692"/>
      <c r="R106" s="692">
        <f t="shared" ref="R106:R112" si="45">M106*P106</f>
        <v>0.40779999999999994</v>
      </c>
      <c r="S106" s="692">
        <f>(G106*I106+H106*I106+(((D106-E106)^2+((F106-H106)/2)^2)^(1/2))*I106*2+(((E106^2)+((F106-G106)/2)^2)^(1/2))*I106*2)*C106</f>
        <v>7.9537193485890842</v>
      </c>
      <c r="T106" s="692"/>
      <c r="U106" s="692">
        <f>(((F106+G106)*E106/2)+((F106+H106)*(D106-E106))/2)*I106*C106</f>
        <v>4.0779999999999994</v>
      </c>
      <c r="V106" s="693" t="s">
        <v>4085</v>
      </c>
    </row>
    <row r="107" spans="1:25" ht="12" x14ac:dyDescent="0.2">
      <c r="A107" s="777"/>
      <c r="B107" s="401" t="s">
        <v>7126</v>
      </c>
      <c r="C107" s="697">
        <v>1</v>
      </c>
      <c r="D107" s="401">
        <v>1.95</v>
      </c>
      <c r="E107" s="401">
        <v>0.35</v>
      </c>
      <c r="F107" s="401">
        <v>3.02</v>
      </c>
      <c r="G107" s="401">
        <v>2.38</v>
      </c>
      <c r="H107" s="401">
        <v>0.63</v>
      </c>
      <c r="I107" s="401">
        <v>1.1000000000000001</v>
      </c>
      <c r="J107" s="704">
        <v>1.6</v>
      </c>
      <c r="K107" s="692"/>
      <c r="L107" s="692">
        <f t="shared" ref="L107:L108" si="46">(D107+J107)*(F107+J107)*(I107+P107+K107)*C107</f>
        <v>19.681200000000004</v>
      </c>
      <c r="M107" s="692">
        <f t="shared" ref="M107:M108" si="47">(((F107+G107)*E107/2)+((F107+H107)*(D107-E107))/2)*C107</f>
        <v>3.8649999999999998</v>
      </c>
      <c r="N107" s="692">
        <f t="shared" ref="N107:N108" si="48">L107-U107</f>
        <v>15.429700000000004</v>
      </c>
      <c r="O107" s="692">
        <f t="shared" ref="O107:O108" si="49">(L107-N107)*1.3</f>
        <v>5.5269500000000003</v>
      </c>
      <c r="P107" s="1083">
        <v>0.1</v>
      </c>
      <c r="Q107" s="692"/>
      <c r="R107" s="692">
        <f t="shared" ref="R107:R108" si="50">M107*P107</f>
        <v>0.38650000000000001</v>
      </c>
      <c r="S107" s="692">
        <f t="shared" ref="S107:S108" si="51">(G107*I107+H107*I107+(((D107-E107)^2+((F107-H107)/2)^2)^(1/2))*I107*2+(((E107^2)+((F107-G107)/2)^2)^(1/2))*I107*2)*C107</f>
        <v>8.7477285149323762</v>
      </c>
      <c r="T107" s="692"/>
      <c r="U107" s="692">
        <f t="shared" ref="U107:U108" si="52">(((F107+G107)*E107/2)+((F107+H107)*(D107-E107))/2)*I107*C107</f>
        <v>4.2515000000000001</v>
      </c>
      <c r="V107" s="693" t="s">
        <v>4085</v>
      </c>
    </row>
    <row r="108" spans="1:25" ht="12" x14ac:dyDescent="0.2">
      <c r="A108" s="777"/>
      <c r="B108" s="401" t="s">
        <v>7062</v>
      </c>
      <c r="C108" s="697">
        <v>1</v>
      </c>
      <c r="D108" s="401">
        <v>2.75</v>
      </c>
      <c r="E108" s="401">
        <v>0.63</v>
      </c>
      <c r="F108" s="401">
        <v>3.02</v>
      </c>
      <c r="G108" s="401">
        <v>2.38</v>
      </c>
      <c r="H108" s="401">
        <v>0.63</v>
      </c>
      <c r="I108" s="401">
        <v>1.1000000000000001</v>
      </c>
      <c r="J108" s="704">
        <v>2.6</v>
      </c>
      <c r="K108" s="692"/>
      <c r="L108" s="692">
        <f t="shared" si="46"/>
        <v>36.080400000000004</v>
      </c>
      <c r="M108" s="692">
        <f t="shared" si="47"/>
        <v>5.57</v>
      </c>
      <c r="N108" s="692">
        <f t="shared" si="48"/>
        <v>29.953400000000002</v>
      </c>
      <c r="O108" s="692">
        <f t="shared" si="49"/>
        <v>7.9651000000000032</v>
      </c>
      <c r="P108" s="1083">
        <v>0.1</v>
      </c>
      <c r="Q108" s="692"/>
      <c r="R108" s="692">
        <f t="shared" si="50"/>
        <v>0.55700000000000005</v>
      </c>
      <c r="S108" s="692">
        <f t="shared" si="51"/>
        <v>10.219472842929255</v>
      </c>
      <c r="T108" s="692"/>
      <c r="U108" s="692">
        <f t="shared" si="52"/>
        <v>6.1270000000000007</v>
      </c>
      <c r="V108" s="693" t="s">
        <v>4085</v>
      </c>
    </row>
    <row r="109" spans="1:25" ht="12" x14ac:dyDescent="0.2">
      <c r="A109" s="777"/>
      <c r="B109" s="401" t="s">
        <v>7121</v>
      </c>
      <c r="C109" s="697">
        <v>1</v>
      </c>
      <c r="D109" s="401">
        <v>2.61</v>
      </c>
      <c r="E109" s="401">
        <v>0.55000000000000004</v>
      </c>
      <c r="F109" s="401">
        <v>3.02</v>
      </c>
      <c r="G109" s="401">
        <v>2.38</v>
      </c>
      <c r="H109" s="401">
        <v>0.63</v>
      </c>
      <c r="I109" s="401">
        <v>1.1000000000000001</v>
      </c>
      <c r="J109" s="704">
        <v>0.6</v>
      </c>
      <c r="K109" s="692"/>
      <c r="L109" s="692">
        <f t="shared" si="43"/>
        <v>13.944240000000002</v>
      </c>
      <c r="M109" s="692">
        <f t="shared" ref="M109:M111" si="53">(((F109+G109)*E109/2)+((F109+H109)*(D109-E109))/2)*C109</f>
        <v>5.2444999999999995</v>
      </c>
      <c r="N109" s="692">
        <f t="shared" ref="N109:N112" si="54">L109-U109</f>
        <v>8.1752900000000022</v>
      </c>
      <c r="O109" s="692">
        <f t="shared" si="44"/>
        <v>7.4996350000000005</v>
      </c>
      <c r="P109" s="1083">
        <v>0.1</v>
      </c>
      <c r="Q109" s="692"/>
      <c r="R109" s="692">
        <f t="shared" si="45"/>
        <v>0.52444999999999997</v>
      </c>
      <c r="S109" s="692">
        <f t="shared" ref="S109:S111" si="55">(G109*I109+H109*I109+(((D109-E109)^2+((F109-H109)/2)^2)^(1/2))*I109*2+(((E109^2)+((F109-G109)/2)^2)^(1/2))*I109*2)*C109</f>
        <v>9.9502367893236965</v>
      </c>
      <c r="T109" s="692"/>
      <c r="U109" s="692">
        <f t="shared" ref="U109:U111" si="56">(((F109+G109)*E109/2)+((F109+H109)*(D109-E109))/2)*I109*C109</f>
        <v>5.7689500000000002</v>
      </c>
      <c r="V109" s="693" t="s">
        <v>4085</v>
      </c>
    </row>
    <row r="110" spans="1:25" ht="12" x14ac:dyDescent="0.2">
      <c r="A110" s="777"/>
      <c r="B110" s="401" t="s">
        <v>7123</v>
      </c>
      <c r="C110" s="697">
        <v>1</v>
      </c>
      <c r="D110" s="401">
        <v>1.97</v>
      </c>
      <c r="E110" s="401">
        <v>0.35</v>
      </c>
      <c r="F110" s="401">
        <v>3.02</v>
      </c>
      <c r="G110" s="401">
        <v>2.38</v>
      </c>
      <c r="H110" s="401">
        <v>0.63</v>
      </c>
      <c r="I110" s="401">
        <v>1.1000000000000001</v>
      </c>
      <c r="J110" s="704">
        <v>0.6</v>
      </c>
      <c r="K110" s="692"/>
      <c r="L110" s="692">
        <f t="shared" si="43"/>
        <v>11.164080000000002</v>
      </c>
      <c r="M110" s="692">
        <f t="shared" si="53"/>
        <v>3.9015</v>
      </c>
      <c r="N110" s="692">
        <f t="shared" si="54"/>
        <v>6.8724300000000014</v>
      </c>
      <c r="O110" s="692">
        <f t="shared" si="44"/>
        <v>5.5791450000000014</v>
      </c>
      <c r="P110" s="1083">
        <v>0.1</v>
      </c>
      <c r="Q110" s="692"/>
      <c r="R110" s="692">
        <f t="shared" si="45"/>
        <v>0.39015</v>
      </c>
      <c r="S110" s="692">
        <f t="shared" si="55"/>
        <v>8.783059590222404</v>
      </c>
      <c r="T110" s="692"/>
      <c r="U110" s="692">
        <f t="shared" si="56"/>
        <v>4.2916500000000006</v>
      </c>
      <c r="V110" s="693" t="s">
        <v>4085</v>
      </c>
    </row>
    <row r="111" spans="1:25" ht="12" x14ac:dyDescent="0.2">
      <c r="A111" s="777"/>
      <c r="B111" s="401" t="s">
        <v>7125</v>
      </c>
      <c r="C111" s="697">
        <v>1</v>
      </c>
      <c r="D111" s="401">
        <v>2.39</v>
      </c>
      <c r="E111" s="401">
        <v>0.57999999999999996</v>
      </c>
      <c r="F111" s="401">
        <v>2.65</v>
      </c>
      <c r="G111" s="401">
        <v>2.08</v>
      </c>
      <c r="H111" s="401">
        <v>0.57999999999999996</v>
      </c>
      <c r="I111" s="401">
        <v>1</v>
      </c>
      <c r="J111" s="704">
        <v>0.6</v>
      </c>
      <c r="K111" s="692"/>
      <c r="L111" s="692">
        <f t="shared" si="43"/>
        <v>10.689250000000001</v>
      </c>
      <c r="M111" s="692">
        <f t="shared" si="53"/>
        <v>4.2948500000000003</v>
      </c>
      <c r="N111" s="692">
        <f t="shared" si="54"/>
        <v>6.394400000000001</v>
      </c>
      <c r="O111" s="692">
        <f t="shared" si="44"/>
        <v>5.5833050000000002</v>
      </c>
      <c r="P111" s="1083">
        <v>0.1</v>
      </c>
      <c r="Q111" s="692"/>
      <c r="R111" s="692">
        <f t="shared" si="45"/>
        <v>0.42948500000000006</v>
      </c>
      <c r="S111" s="692">
        <f t="shared" si="55"/>
        <v>8.1225262010169654</v>
      </c>
      <c r="T111" s="692"/>
      <c r="U111" s="692">
        <f t="shared" si="56"/>
        <v>4.2948500000000003</v>
      </c>
      <c r="V111" s="693" t="s">
        <v>4085</v>
      </c>
    </row>
    <row r="112" spans="1:25" ht="12.75" thickBot="1" x14ac:dyDescent="0.25">
      <c r="A112" s="777"/>
      <c r="B112" s="401" t="s">
        <v>7124</v>
      </c>
      <c r="C112" s="697">
        <v>1</v>
      </c>
      <c r="D112" s="401">
        <v>2.41</v>
      </c>
      <c r="E112" s="401">
        <v>0.57999999999999996</v>
      </c>
      <c r="F112" s="401">
        <v>2.68</v>
      </c>
      <c r="G112" s="401">
        <v>2.1</v>
      </c>
      <c r="H112" s="401">
        <v>0.57999999999999996</v>
      </c>
      <c r="I112" s="401">
        <v>1</v>
      </c>
      <c r="J112" s="704">
        <v>0.6</v>
      </c>
      <c r="K112" s="692"/>
      <c r="L112" s="692">
        <f>(D112+J112)*(F112+J112)*(I112+P112+K112)*C107</f>
        <v>10.860080000000002</v>
      </c>
      <c r="M112" s="692">
        <f>(((F112+G112)*E112/2)+((F112+H112)*(D112-E112))/2)*C107</f>
        <v>4.3691000000000004</v>
      </c>
      <c r="N112" s="692">
        <f t="shared" si="54"/>
        <v>6.4909800000000013</v>
      </c>
      <c r="O112" s="692">
        <f t="shared" si="44"/>
        <v>5.6798300000000008</v>
      </c>
      <c r="P112" s="1083">
        <v>0.1</v>
      </c>
      <c r="Q112" s="692"/>
      <c r="R112" s="692">
        <f t="shared" si="45"/>
        <v>0.43691000000000008</v>
      </c>
      <c r="S112" s="692">
        <f>(G112*I112+H112*I112+(((D112-E112)^2+((F112-H112)/2)^2)^(1/2))*I112*2+(((E112^2)+((F112-G112)/2)^2)^(1/2))*I112*2)*C107</f>
        <v>8.196587660354016</v>
      </c>
      <c r="T112" s="692"/>
      <c r="U112" s="692">
        <f>(((F112+G112)*E112/2)+((F112+H112)*(D112-E112))/2)*I112*C107</f>
        <v>4.3691000000000004</v>
      </c>
      <c r="V112" s="693" t="s">
        <v>4085</v>
      </c>
    </row>
    <row r="113" spans="1:27" ht="13.5" thickTop="1" thickBot="1" x14ac:dyDescent="0.25">
      <c r="A113" s="216" t="str">
        <f>"TOTAL GERAL - "&amp;A100</f>
        <v>TOTAL GERAL - BLOCOS TRIANGULARES</v>
      </c>
      <c r="B113" s="1480"/>
      <c r="C113" s="694"/>
      <c r="D113" s="216"/>
      <c r="E113" s="216"/>
      <c r="F113" s="216"/>
      <c r="G113" s="216"/>
      <c r="H113" s="216"/>
      <c r="I113" s="216"/>
      <c r="J113" s="216"/>
      <c r="K113" s="216"/>
      <c r="L113" s="309">
        <f>SUM(L105:L112)</f>
        <v>126.73099000000001</v>
      </c>
      <c r="M113" s="309">
        <f>SUM(M105:M112)</f>
        <v>36.567450000000001</v>
      </c>
      <c r="N113" s="309">
        <f>SUM(N105:N112)</f>
        <v>87.780990000000017</v>
      </c>
      <c r="O113" s="309">
        <f>SUM(O105:O112)</f>
        <v>50.635000000000012</v>
      </c>
      <c r="P113" s="309"/>
      <c r="Q113" s="309">
        <f>SUM(Q105:Q112)</f>
        <v>0</v>
      </c>
      <c r="R113" s="309">
        <f>SUM(R105:R112)</f>
        <v>3.6567450000000004</v>
      </c>
      <c r="S113" s="309">
        <f>SUM(S105:S112)</f>
        <v>71.923567736691496</v>
      </c>
      <c r="T113" s="309">
        <f>SUM(T105:T112)</f>
        <v>0</v>
      </c>
      <c r="U113" s="309">
        <f>SUM(U105:U112)</f>
        <v>38.950000000000003</v>
      </c>
      <c r="V113" s="216"/>
    </row>
    <row r="114" spans="1:27" ht="12" thickTop="1" x14ac:dyDescent="0.2"/>
    <row r="116" spans="1:27" s="90" customFormat="1" ht="23.45" customHeight="1" x14ac:dyDescent="0.2">
      <c r="A116" s="1895" t="s">
        <v>3670</v>
      </c>
      <c r="B116" s="1882"/>
      <c r="C116" s="1882"/>
      <c r="D116" s="1882"/>
      <c r="E116" s="1882"/>
      <c r="F116" s="1882"/>
      <c r="G116" s="1882"/>
      <c r="H116" s="1882"/>
      <c r="I116" s="1882"/>
      <c r="J116" s="1882"/>
      <c r="K116" s="1882"/>
      <c r="L116" s="1882"/>
      <c r="M116" s="1882"/>
      <c r="N116" s="1882"/>
      <c r="O116" s="1882"/>
      <c r="P116" s="1882"/>
      <c r="Q116" s="1882"/>
      <c r="R116" s="1882"/>
      <c r="S116" s="1882"/>
      <c r="T116" s="1882"/>
      <c r="U116" s="1882"/>
      <c r="V116" s="1882"/>
      <c r="W116" s="617"/>
      <c r="X116" s="4" t="s">
        <v>4093</v>
      </c>
      <c r="Y116" s="4"/>
      <c r="Z116" s="4"/>
      <c r="AA116" s="4"/>
    </row>
    <row r="117" spans="1:27" s="252" customFormat="1" ht="15" customHeight="1" x14ac:dyDescent="0.2">
      <c r="A117" s="1883" t="s">
        <v>6</v>
      </c>
      <c r="B117" s="1883"/>
      <c r="C117" s="1890" t="s">
        <v>3671</v>
      </c>
      <c r="D117" s="1070" t="s">
        <v>3672</v>
      </c>
      <c r="E117" s="1071"/>
      <c r="F117" s="1071"/>
      <c r="G117" s="1071"/>
      <c r="H117" s="1071"/>
      <c r="I117" s="1071"/>
      <c r="J117" s="1893" t="s">
        <v>45</v>
      </c>
      <c r="K117" s="1894"/>
      <c r="L117" s="1481" t="s">
        <v>3673</v>
      </c>
      <c r="M117" s="1482"/>
      <c r="N117" s="1482"/>
      <c r="O117" s="1482"/>
      <c r="P117" s="1071"/>
      <c r="Q117" s="1071"/>
      <c r="R117" s="1071"/>
      <c r="S117" s="1071"/>
      <c r="T117" s="1072"/>
      <c r="U117" s="1071"/>
      <c r="V117" s="1071"/>
      <c r="X117" s="4"/>
      <c r="Y117" s="4"/>
      <c r="Z117" s="4"/>
      <c r="AA117" s="4"/>
    </row>
    <row r="118" spans="1:27" s="252" customFormat="1" ht="15" customHeight="1" x14ac:dyDescent="0.2">
      <c r="A118" s="1884"/>
      <c r="B118" s="1884"/>
      <c r="C118" s="1891"/>
      <c r="D118" s="1073" t="s">
        <v>53</v>
      </c>
      <c r="E118" s="1073" t="s">
        <v>54</v>
      </c>
      <c r="F118" s="1073" t="s">
        <v>3674</v>
      </c>
      <c r="G118" s="1073" t="s">
        <v>55</v>
      </c>
      <c r="H118" s="1073" t="s">
        <v>70</v>
      </c>
      <c r="I118" s="1073" t="s">
        <v>3675</v>
      </c>
      <c r="J118" s="1074" t="s">
        <v>3676</v>
      </c>
      <c r="K118" s="1074" t="s">
        <v>181</v>
      </c>
      <c r="L118" s="1073" t="s">
        <v>3677</v>
      </c>
      <c r="M118" s="1073" t="s">
        <v>3678</v>
      </c>
      <c r="N118" s="1073" t="s">
        <v>3679</v>
      </c>
      <c r="O118" s="1073" t="s">
        <v>3680</v>
      </c>
      <c r="P118" s="1879" t="s">
        <v>4094</v>
      </c>
      <c r="Q118" s="1880"/>
      <c r="R118" s="1881"/>
      <c r="S118" s="1073" t="s">
        <v>3681</v>
      </c>
      <c r="T118" s="1073" t="s">
        <v>3682</v>
      </c>
      <c r="U118" s="1073" t="s">
        <v>348</v>
      </c>
      <c r="V118" s="1073" t="s">
        <v>94</v>
      </c>
      <c r="X118" s="4"/>
      <c r="Y118" s="4"/>
      <c r="Z118" s="4"/>
      <c r="AA118" s="4"/>
    </row>
    <row r="119" spans="1:27" s="252" customFormat="1" ht="12.75" x14ac:dyDescent="0.2">
      <c r="A119" s="1885"/>
      <c r="B119" s="1885"/>
      <c r="C119" s="1892"/>
      <c r="D119" s="1075" t="s">
        <v>3</v>
      </c>
      <c r="E119" s="1075" t="s">
        <v>3</v>
      </c>
      <c r="F119" s="1075" t="s">
        <v>3</v>
      </c>
      <c r="G119" s="1450" t="s">
        <v>3</v>
      </c>
      <c r="H119" s="1450" t="s">
        <v>3</v>
      </c>
      <c r="I119" s="1450" t="s">
        <v>3</v>
      </c>
      <c r="J119" s="1450" t="s">
        <v>3</v>
      </c>
      <c r="K119" s="1450" t="s">
        <v>3</v>
      </c>
      <c r="L119" s="1450" t="s">
        <v>4</v>
      </c>
      <c r="M119" s="1450" t="s">
        <v>1</v>
      </c>
      <c r="N119" s="1450" t="s">
        <v>4</v>
      </c>
      <c r="O119" s="1450" t="s">
        <v>4</v>
      </c>
      <c r="P119" s="1473" t="s">
        <v>3683</v>
      </c>
      <c r="Q119" s="1474" t="s">
        <v>4</v>
      </c>
      <c r="R119" s="1474" t="s">
        <v>4</v>
      </c>
      <c r="S119" s="1450" t="s">
        <v>1</v>
      </c>
      <c r="T119" s="1450" t="s">
        <v>1</v>
      </c>
      <c r="U119" s="1450" t="s">
        <v>4</v>
      </c>
      <c r="V119" s="1450"/>
      <c r="X119" s="4"/>
      <c r="Y119" s="4"/>
      <c r="Z119" s="4"/>
      <c r="AA119" s="4"/>
    </row>
    <row r="120" spans="1:27" s="252" customFormat="1" ht="14.45" customHeight="1" x14ac:dyDescent="0.2">
      <c r="A120" s="1076" t="s">
        <v>198</v>
      </c>
      <c r="B120" s="1483"/>
      <c r="C120" s="1077"/>
      <c r="D120" s="1078"/>
      <c r="E120" s="1077"/>
      <c r="F120" s="1079"/>
      <c r="G120" s="1078"/>
      <c r="H120" s="1077"/>
      <c r="I120" s="1079"/>
      <c r="J120" s="1078"/>
      <c r="K120" s="1078"/>
      <c r="L120" s="1077"/>
      <c r="M120" s="1078"/>
      <c r="N120" s="1078"/>
      <c r="O120" s="1078"/>
      <c r="P120" s="1077"/>
      <c r="Q120" s="721" t="s">
        <v>4095</v>
      </c>
      <c r="R120" s="721" t="s">
        <v>348</v>
      </c>
      <c r="S120" s="1078">
        <f t="shared" ref="S120:S130" si="57">(((($D120+$E120)*2)*$F120)*$C120)+(((K120-0.1)*4*G120)*C120)</f>
        <v>0</v>
      </c>
      <c r="T120" s="1078"/>
      <c r="U120" s="1078">
        <f t="shared" ref="U120:U130" si="58">((($D120*$E120*$F120)+(($I120/6)*(($D120*$E120)+($G120*$H120)+(($D120+$G120)*($E120+$H120)))))*$C120)+((K120-0.1)*G120*H120*C120)</f>
        <v>0</v>
      </c>
      <c r="V120" s="1078"/>
      <c r="X120" s="4"/>
      <c r="Y120" s="4"/>
      <c r="Z120" s="4"/>
      <c r="AA120" s="4"/>
    </row>
    <row r="121" spans="1:27" s="252" customFormat="1" ht="14.45" customHeight="1" x14ac:dyDescent="0.2">
      <c r="A121" s="1080"/>
      <c r="B121" s="1484"/>
      <c r="C121" s="1081"/>
      <c r="D121" s="1082"/>
      <c r="E121" s="1082"/>
      <c r="F121" s="1082"/>
      <c r="G121" s="1082"/>
      <c r="H121" s="1082"/>
      <c r="I121" s="1082"/>
      <c r="J121" s="396">
        <f t="shared" ref="J121:J130" si="59">IF((D121+E121)&lt;=1,0.6,1.2)</f>
        <v>0.6</v>
      </c>
      <c r="K121" s="396"/>
      <c r="L121" s="396">
        <f t="shared" ref="L121:L130" si="60">(D121+J121)*(E121+J121)*(F121+I121+P121+K121)*C121</f>
        <v>0</v>
      </c>
      <c r="M121" s="396">
        <f>$D121*$E121*$C121</f>
        <v>0</v>
      </c>
      <c r="N121" s="396">
        <f>$L121-$U121-R121</f>
        <v>0</v>
      </c>
      <c r="O121" s="396">
        <f>(L121-N121)*1.3</f>
        <v>0</v>
      </c>
      <c r="P121" s="1083">
        <v>0.1</v>
      </c>
      <c r="Q121" s="396"/>
      <c r="R121" s="396">
        <f>($D121*$E121*$P121)*$C121</f>
        <v>0</v>
      </c>
      <c r="S121" s="396">
        <f t="shared" si="57"/>
        <v>0</v>
      </c>
      <c r="T121" s="396"/>
      <c r="U121" s="396">
        <f t="shared" si="58"/>
        <v>0</v>
      </c>
      <c r="V121" s="693" t="s">
        <v>4088</v>
      </c>
      <c r="X121" s="4"/>
      <c r="Y121" s="4"/>
      <c r="Z121" s="4"/>
      <c r="AA121" s="4"/>
    </row>
    <row r="122" spans="1:27" s="252" customFormat="1" ht="14.45" customHeight="1" x14ac:dyDescent="0.2">
      <c r="A122" s="1080"/>
      <c r="B122" s="1484"/>
      <c r="C122" s="1081"/>
      <c r="D122" s="1082"/>
      <c r="E122" s="1082"/>
      <c r="F122" s="1082"/>
      <c r="G122" s="1082"/>
      <c r="H122" s="1082"/>
      <c r="I122" s="1082"/>
      <c r="J122" s="396">
        <f t="shared" si="59"/>
        <v>0.6</v>
      </c>
      <c r="K122" s="396"/>
      <c r="L122" s="396">
        <f t="shared" si="60"/>
        <v>0</v>
      </c>
      <c r="M122" s="396">
        <f>$D122*$E122*$C122</f>
        <v>0</v>
      </c>
      <c r="N122" s="396">
        <f>$L122-$U122-R122</f>
        <v>0</v>
      </c>
      <c r="O122" s="396">
        <f>(L122-N122)*1.3</f>
        <v>0</v>
      </c>
      <c r="P122" s="1083">
        <v>0.1</v>
      </c>
      <c r="Q122" s="396"/>
      <c r="R122" s="396">
        <f t="shared" ref="R122:R130" si="61">($D122*$E122*$P122)*$C122</f>
        <v>0</v>
      </c>
      <c r="S122" s="396">
        <f t="shared" si="57"/>
        <v>0</v>
      </c>
      <c r="T122" s="396"/>
      <c r="U122" s="396">
        <f t="shared" si="58"/>
        <v>0</v>
      </c>
      <c r="V122" s="693" t="s">
        <v>4088</v>
      </c>
      <c r="X122" s="4"/>
      <c r="Y122" s="4"/>
      <c r="Z122" s="4"/>
      <c r="AA122" s="4"/>
    </row>
    <row r="123" spans="1:27" s="252" customFormat="1" ht="14.45" customHeight="1" x14ac:dyDescent="0.2">
      <c r="A123" s="1080"/>
      <c r="B123" s="1484"/>
      <c r="C123" s="1081"/>
      <c r="D123" s="1082"/>
      <c r="E123" s="1082"/>
      <c r="F123" s="1082"/>
      <c r="G123" s="1082"/>
      <c r="H123" s="1082"/>
      <c r="I123" s="1082"/>
      <c r="J123" s="396">
        <f t="shared" si="59"/>
        <v>0.6</v>
      </c>
      <c r="K123" s="396"/>
      <c r="L123" s="396">
        <f t="shared" si="60"/>
        <v>0</v>
      </c>
      <c r="M123" s="396">
        <f t="shared" ref="M123" si="62">$D123*$E123*$C123</f>
        <v>0</v>
      </c>
      <c r="N123" s="396">
        <f t="shared" ref="N123" si="63">$L123-$U123-R123</f>
        <v>0</v>
      </c>
      <c r="O123" s="396">
        <f t="shared" ref="O123" si="64">(L123-N123)*1.3</f>
        <v>0</v>
      </c>
      <c r="P123" s="1083">
        <v>0.1</v>
      </c>
      <c r="Q123" s="396"/>
      <c r="R123" s="396">
        <f t="shared" si="61"/>
        <v>0</v>
      </c>
      <c r="S123" s="396">
        <f t="shared" si="57"/>
        <v>0</v>
      </c>
      <c r="T123" s="396"/>
      <c r="U123" s="396">
        <f t="shared" si="58"/>
        <v>0</v>
      </c>
      <c r="V123" s="693" t="s">
        <v>4088</v>
      </c>
      <c r="X123" s="4"/>
      <c r="Y123" s="4"/>
      <c r="Z123" s="4"/>
      <c r="AA123" s="4"/>
    </row>
    <row r="124" spans="1:27" s="252" customFormat="1" ht="14.45" customHeight="1" x14ac:dyDescent="0.2">
      <c r="A124" s="1080"/>
      <c r="B124" s="1484"/>
      <c r="C124" s="1081"/>
      <c r="D124" s="1082"/>
      <c r="E124" s="1082"/>
      <c r="F124" s="1082"/>
      <c r="G124" s="1082"/>
      <c r="H124" s="1082"/>
      <c r="I124" s="1082"/>
      <c r="J124" s="396">
        <f t="shared" si="59"/>
        <v>0.6</v>
      </c>
      <c r="K124" s="396"/>
      <c r="L124" s="396">
        <f t="shared" si="60"/>
        <v>0</v>
      </c>
      <c r="M124" s="396">
        <f>$D124*$E124*$C124</f>
        <v>0</v>
      </c>
      <c r="N124" s="396">
        <f>$L124-$U124-R124</f>
        <v>0</v>
      </c>
      <c r="O124" s="396">
        <f>(L124-N124)*1.3</f>
        <v>0</v>
      </c>
      <c r="P124" s="1083">
        <v>0.1</v>
      </c>
      <c r="Q124" s="396"/>
      <c r="R124" s="396">
        <f t="shared" si="61"/>
        <v>0</v>
      </c>
      <c r="S124" s="396">
        <f t="shared" si="57"/>
        <v>0</v>
      </c>
      <c r="T124" s="396"/>
      <c r="U124" s="396">
        <f t="shared" si="58"/>
        <v>0</v>
      </c>
      <c r="V124" s="693" t="s">
        <v>4088</v>
      </c>
      <c r="X124" s="4"/>
      <c r="Y124" s="4"/>
      <c r="Z124" s="4"/>
      <c r="AA124" s="4"/>
    </row>
    <row r="125" spans="1:27" s="252" customFormat="1" ht="14.45" customHeight="1" x14ac:dyDescent="0.2">
      <c r="A125" s="1080"/>
      <c r="B125" s="1484"/>
      <c r="C125" s="1081"/>
      <c r="D125" s="1082"/>
      <c r="E125" s="1082"/>
      <c r="F125" s="1082"/>
      <c r="G125" s="1082"/>
      <c r="H125" s="1082"/>
      <c r="I125" s="1082"/>
      <c r="J125" s="396">
        <f t="shared" si="59"/>
        <v>0.6</v>
      </c>
      <c r="K125" s="396"/>
      <c r="L125" s="396">
        <f t="shared" si="60"/>
        <v>0</v>
      </c>
      <c r="M125" s="396">
        <f t="shared" ref="M125:M128" si="65">$D125*$E125*$C125</f>
        <v>0</v>
      </c>
      <c r="N125" s="396">
        <f t="shared" ref="N125:N128" si="66">$L125-$U125-R125</f>
        <v>0</v>
      </c>
      <c r="O125" s="396">
        <f t="shared" ref="O125:O128" si="67">(L125-N125)*1.3</f>
        <v>0</v>
      </c>
      <c r="P125" s="1083">
        <v>0.1</v>
      </c>
      <c r="Q125" s="396"/>
      <c r="R125" s="396">
        <f t="shared" si="61"/>
        <v>0</v>
      </c>
      <c r="S125" s="396">
        <f t="shared" si="57"/>
        <v>0</v>
      </c>
      <c r="T125" s="396"/>
      <c r="U125" s="396">
        <f t="shared" si="58"/>
        <v>0</v>
      </c>
      <c r="V125" s="693" t="s">
        <v>4088</v>
      </c>
      <c r="X125" s="4"/>
      <c r="Y125" s="4"/>
      <c r="Z125" s="4"/>
      <c r="AA125" s="4"/>
    </row>
    <row r="126" spans="1:27" s="252" customFormat="1" ht="14.45" customHeight="1" x14ac:dyDescent="0.2">
      <c r="A126" s="1080"/>
      <c r="B126" s="1484"/>
      <c r="C126" s="1081"/>
      <c r="D126" s="1082"/>
      <c r="E126" s="1082"/>
      <c r="F126" s="1082"/>
      <c r="G126" s="1082"/>
      <c r="H126" s="1082"/>
      <c r="I126" s="1082"/>
      <c r="J126" s="396">
        <f t="shared" si="59"/>
        <v>0.6</v>
      </c>
      <c r="K126" s="396"/>
      <c r="L126" s="396">
        <f t="shared" si="60"/>
        <v>0</v>
      </c>
      <c r="M126" s="396">
        <f t="shared" si="65"/>
        <v>0</v>
      </c>
      <c r="N126" s="396">
        <f t="shared" si="66"/>
        <v>0</v>
      </c>
      <c r="O126" s="396">
        <f t="shared" si="67"/>
        <v>0</v>
      </c>
      <c r="P126" s="1083">
        <v>0.1</v>
      </c>
      <c r="Q126" s="396"/>
      <c r="R126" s="396">
        <f t="shared" si="61"/>
        <v>0</v>
      </c>
      <c r="S126" s="396">
        <f t="shared" si="57"/>
        <v>0</v>
      </c>
      <c r="T126" s="396"/>
      <c r="U126" s="396">
        <f t="shared" si="58"/>
        <v>0</v>
      </c>
      <c r="V126" s="693" t="s">
        <v>4088</v>
      </c>
      <c r="X126" s="4"/>
      <c r="Y126" s="4"/>
      <c r="Z126" s="4"/>
      <c r="AA126" s="4"/>
    </row>
    <row r="127" spans="1:27" s="252" customFormat="1" ht="14.45" customHeight="1" x14ac:dyDescent="0.2">
      <c r="A127" s="1080"/>
      <c r="B127" s="1484"/>
      <c r="C127" s="1081"/>
      <c r="D127" s="1082"/>
      <c r="E127" s="1082"/>
      <c r="F127" s="1082"/>
      <c r="G127" s="1082"/>
      <c r="H127" s="1082"/>
      <c r="I127" s="1082"/>
      <c r="J127" s="396">
        <f t="shared" si="59"/>
        <v>0.6</v>
      </c>
      <c r="K127" s="396"/>
      <c r="L127" s="396">
        <f t="shared" si="60"/>
        <v>0</v>
      </c>
      <c r="M127" s="396">
        <f t="shared" si="65"/>
        <v>0</v>
      </c>
      <c r="N127" s="396">
        <f t="shared" si="66"/>
        <v>0</v>
      </c>
      <c r="O127" s="396">
        <f t="shared" si="67"/>
        <v>0</v>
      </c>
      <c r="P127" s="1083">
        <v>0.1</v>
      </c>
      <c r="Q127" s="396"/>
      <c r="R127" s="396">
        <f t="shared" si="61"/>
        <v>0</v>
      </c>
      <c r="S127" s="396">
        <f t="shared" si="57"/>
        <v>0</v>
      </c>
      <c r="T127" s="396"/>
      <c r="U127" s="396">
        <f t="shared" si="58"/>
        <v>0</v>
      </c>
      <c r="V127" s="693" t="s">
        <v>4088</v>
      </c>
      <c r="X127" s="4"/>
      <c r="Y127" s="4"/>
      <c r="Z127" s="4"/>
      <c r="AA127" s="4"/>
    </row>
    <row r="128" spans="1:27" s="252" customFormat="1" ht="14.45" customHeight="1" x14ac:dyDescent="0.2">
      <c r="A128" s="1080"/>
      <c r="B128" s="1484"/>
      <c r="C128" s="1081"/>
      <c r="D128" s="1082"/>
      <c r="E128" s="1082"/>
      <c r="F128" s="1084"/>
      <c r="G128" s="1082"/>
      <c r="H128" s="1082"/>
      <c r="I128" s="1084"/>
      <c r="J128" s="396">
        <f t="shared" si="59"/>
        <v>0.6</v>
      </c>
      <c r="K128" s="396"/>
      <c r="L128" s="396">
        <f t="shared" si="60"/>
        <v>0</v>
      </c>
      <c r="M128" s="396">
        <f t="shared" si="65"/>
        <v>0</v>
      </c>
      <c r="N128" s="396">
        <f t="shared" si="66"/>
        <v>0</v>
      </c>
      <c r="O128" s="396">
        <f t="shared" si="67"/>
        <v>0</v>
      </c>
      <c r="P128" s="1083">
        <v>0.1</v>
      </c>
      <c r="Q128" s="396"/>
      <c r="R128" s="396">
        <f t="shared" si="61"/>
        <v>0</v>
      </c>
      <c r="S128" s="396">
        <f t="shared" si="57"/>
        <v>0</v>
      </c>
      <c r="T128" s="396"/>
      <c r="U128" s="396">
        <f t="shared" si="58"/>
        <v>0</v>
      </c>
      <c r="V128" s="693" t="s">
        <v>4088</v>
      </c>
      <c r="X128" s="4"/>
      <c r="Y128" s="4"/>
      <c r="Z128" s="4"/>
      <c r="AA128" s="4"/>
    </row>
    <row r="129" spans="1:31" s="252" customFormat="1" ht="14.45" customHeight="1" x14ac:dyDescent="0.2">
      <c r="A129" s="1080"/>
      <c r="B129" s="1484"/>
      <c r="C129" s="1081"/>
      <c r="D129" s="1082"/>
      <c r="E129" s="1082"/>
      <c r="F129" s="1084"/>
      <c r="G129" s="1082"/>
      <c r="H129" s="1082"/>
      <c r="I129" s="1084"/>
      <c r="J129" s="396">
        <f t="shared" si="59"/>
        <v>0.6</v>
      </c>
      <c r="K129" s="396"/>
      <c r="L129" s="396">
        <f t="shared" si="60"/>
        <v>0</v>
      </c>
      <c r="M129" s="396">
        <f>$D129*$E129*$C129</f>
        <v>0</v>
      </c>
      <c r="N129" s="396">
        <f>$L129-$U129-R129</f>
        <v>0</v>
      </c>
      <c r="O129" s="396">
        <f>(L129-N129)*1.3</f>
        <v>0</v>
      </c>
      <c r="P129" s="1083">
        <v>0.1</v>
      </c>
      <c r="Q129" s="396"/>
      <c r="R129" s="396">
        <f t="shared" si="61"/>
        <v>0</v>
      </c>
      <c r="S129" s="396">
        <f t="shared" si="57"/>
        <v>0</v>
      </c>
      <c r="T129" s="396"/>
      <c r="U129" s="396">
        <f t="shared" si="58"/>
        <v>0</v>
      </c>
      <c r="V129" s="693" t="s">
        <v>4088</v>
      </c>
      <c r="X129" s="4"/>
      <c r="Y129" s="4"/>
      <c r="Z129" s="4"/>
      <c r="AA129" s="4"/>
    </row>
    <row r="130" spans="1:31" s="252" customFormat="1" ht="14.45" customHeight="1" thickBot="1" x14ac:dyDescent="0.25">
      <c r="A130" s="1080"/>
      <c r="B130" s="1484"/>
      <c r="C130" s="1081"/>
      <c r="D130" s="1082"/>
      <c r="E130" s="1082"/>
      <c r="F130" s="1082"/>
      <c r="G130" s="1082"/>
      <c r="H130" s="1082"/>
      <c r="I130" s="1082"/>
      <c r="J130" s="396">
        <f t="shared" si="59"/>
        <v>0.6</v>
      </c>
      <c r="K130" s="396"/>
      <c r="L130" s="396">
        <f t="shared" si="60"/>
        <v>0</v>
      </c>
      <c r="M130" s="396">
        <f>$D130*$E130*$C130</f>
        <v>0</v>
      </c>
      <c r="N130" s="396">
        <f>$L130-$U130-R130</f>
        <v>0</v>
      </c>
      <c r="O130" s="396">
        <f>(L130-N130)*1.3</f>
        <v>0</v>
      </c>
      <c r="P130" s="1083">
        <v>0.1</v>
      </c>
      <c r="Q130" s="396"/>
      <c r="R130" s="396">
        <f t="shared" si="61"/>
        <v>0</v>
      </c>
      <c r="S130" s="396">
        <f t="shared" si="57"/>
        <v>0</v>
      </c>
      <c r="T130" s="396"/>
      <c r="U130" s="396">
        <f t="shared" si="58"/>
        <v>0</v>
      </c>
      <c r="V130" s="693" t="s">
        <v>4088</v>
      </c>
      <c r="X130" s="4"/>
      <c r="Y130" s="4"/>
      <c r="Z130" s="4"/>
      <c r="AA130" s="4"/>
    </row>
    <row r="131" spans="1:31" s="252" customFormat="1" ht="14.45" customHeight="1" thickTop="1" thickBot="1" x14ac:dyDescent="0.25">
      <c r="A131" s="216" t="str">
        <f>"TOTAL GERAL - "&amp;A116</f>
        <v>TOTAL GERAL - SAPATAS</v>
      </c>
      <c r="B131" s="1480"/>
      <c r="C131" s="694"/>
      <c r="D131" s="694"/>
      <c r="E131" s="694"/>
      <c r="F131" s="694"/>
      <c r="G131" s="694"/>
      <c r="H131" s="694"/>
      <c r="I131" s="694"/>
      <c r="J131" s="694"/>
      <c r="K131" s="694"/>
      <c r="L131" s="694">
        <f>SUM(L120:L130)</f>
        <v>0</v>
      </c>
      <c r="M131" s="694">
        <f>SUM(M120:M130)</f>
        <v>0</v>
      </c>
      <c r="N131" s="694">
        <f>SUM(N120:N130)</f>
        <v>0</v>
      </c>
      <c r="O131" s="694">
        <f>SUM(O120:O130)</f>
        <v>0</v>
      </c>
      <c r="P131" s="694"/>
      <c r="Q131" s="694">
        <f>SUM(Q120:Q130)</f>
        <v>0</v>
      </c>
      <c r="R131" s="694">
        <f>SUM(R120:R130)</f>
        <v>0</v>
      </c>
      <c r="S131" s="694">
        <f>SUM(S120:S130)</f>
        <v>0</v>
      </c>
      <c r="T131" s="694">
        <f>SUM(T120:T130)</f>
        <v>0</v>
      </c>
      <c r="U131" s="694">
        <f>SUM(U120:U130)</f>
        <v>0</v>
      </c>
      <c r="V131" s="694"/>
      <c r="X131" s="4"/>
      <c r="Y131" s="4"/>
      <c r="Z131" s="4"/>
      <c r="AA131" s="4"/>
    </row>
    <row r="132" spans="1:31" s="252" customFormat="1" ht="12.75" thickTop="1" x14ac:dyDescent="0.2">
      <c r="C132" s="299"/>
      <c r="D132" s="299"/>
      <c r="E132" s="299"/>
      <c r="F132" s="299"/>
      <c r="G132" s="299"/>
      <c r="H132" s="299"/>
      <c r="I132" s="299"/>
      <c r="J132" s="299"/>
      <c r="K132" s="1085" t="s">
        <v>3684</v>
      </c>
      <c r="L132" s="299"/>
      <c r="M132" s="299"/>
      <c r="N132" s="299"/>
      <c r="O132" s="299"/>
      <c r="P132" s="299"/>
      <c r="Q132" s="299"/>
      <c r="R132" s="299"/>
      <c r="S132" s="299"/>
      <c r="T132" s="299"/>
      <c r="U132" s="1086"/>
    </row>
    <row r="133" spans="1:31" s="252" customFormat="1" ht="12" x14ac:dyDescent="0.2">
      <c r="C133" s="299"/>
      <c r="D133" s="299"/>
      <c r="E133" s="299"/>
      <c r="F133" s="299"/>
      <c r="G133" s="299"/>
      <c r="H133" s="299"/>
      <c r="I133" s="299"/>
      <c r="J133" s="299"/>
      <c r="K133" s="1085"/>
      <c r="L133" s="299"/>
      <c r="M133" s="299"/>
      <c r="N133" s="299"/>
      <c r="O133" s="299"/>
      <c r="P133" s="299"/>
      <c r="Q133" s="299"/>
      <c r="R133" s="299"/>
      <c r="S133" s="299"/>
      <c r="T133" s="299"/>
      <c r="U133" s="1086"/>
    </row>
    <row r="134" spans="1:31" s="252" customFormat="1" ht="12" x14ac:dyDescent="0.2">
      <c r="C134" s="299"/>
      <c r="D134" s="299"/>
      <c r="E134" s="299"/>
      <c r="F134" s="299"/>
      <c r="G134" s="299"/>
      <c r="H134" s="299"/>
      <c r="I134" s="299"/>
      <c r="J134" s="299"/>
      <c r="K134" s="1085"/>
      <c r="L134" s="299"/>
      <c r="M134" s="299"/>
      <c r="N134" s="299"/>
      <c r="O134" s="299"/>
      <c r="P134" s="299"/>
      <c r="Q134" s="299"/>
      <c r="R134" s="299"/>
      <c r="S134" s="299"/>
      <c r="T134" s="299"/>
      <c r="U134" s="1086"/>
    </row>
    <row r="135" spans="1:31" ht="18.75" x14ac:dyDescent="0.2">
      <c r="A135" s="1485" t="s">
        <v>416</v>
      </c>
      <c r="B135" s="1485"/>
      <c r="C135" s="1485"/>
      <c r="D135" s="1485"/>
      <c r="E135" s="1485"/>
      <c r="F135" s="1485"/>
      <c r="G135" s="1485"/>
      <c r="H135" s="1485"/>
      <c r="I135" s="1485"/>
      <c r="J135" s="1485"/>
      <c r="K135" s="1485"/>
      <c r="L135" s="1485"/>
      <c r="M135" s="1485"/>
      <c r="N135" s="1485"/>
      <c r="O135" s="1485"/>
      <c r="P135" s="1485"/>
      <c r="Q135" s="1485"/>
      <c r="R135" s="1485"/>
      <c r="S135" s="1485"/>
      <c r="T135" s="1485"/>
      <c r="U135" s="1485"/>
      <c r="V135" s="1485"/>
      <c r="W135" s="252"/>
      <c r="X135" s="252"/>
      <c r="Y135" s="252"/>
      <c r="Z135" s="252"/>
    </row>
    <row r="136" spans="1:31" ht="12.75" x14ac:dyDescent="0.2">
      <c r="A136" s="1883" t="s">
        <v>6</v>
      </c>
      <c r="B136" s="1862"/>
      <c r="C136" s="1862"/>
      <c r="D136" s="1862"/>
      <c r="E136" s="1887" t="s">
        <v>3671</v>
      </c>
      <c r="F136" s="1464" t="s">
        <v>3672</v>
      </c>
      <c r="G136" s="1464"/>
      <c r="H136" s="1464"/>
      <c r="I136" s="1486"/>
      <c r="J136" s="1870" t="s">
        <v>45</v>
      </c>
      <c r="K136" s="1871"/>
      <c r="L136" s="1463" t="s">
        <v>3673</v>
      </c>
      <c r="M136" s="1464"/>
      <c r="N136" s="1464"/>
      <c r="O136" s="1464"/>
      <c r="P136" s="1464"/>
      <c r="Q136" s="1464"/>
      <c r="R136" s="1464"/>
      <c r="S136" s="1464"/>
      <c r="T136" s="1465"/>
      <c r="U136" s="1464"/>
      <c r="V136" s="1464"/>
      <c r="X136" s="1088"/>
      <c r="Y136" s="1088"/>
      <c r="AE136" s="252"/>
    </row>
    <row r="137" spans="1:31" ht="12.75" x14ac:dyDescent="0.2">
      <c r="A137" s="1884"/>
      <c r="B137" s="1886"/>
      <c r="C137" s="1886"/>
      <c r="D137" s="1886"/>
      <c r="E137" s="1888"/>
      <c r="F137" s="1466" t="s">
        <v>61</v>
      </c>
      <c r="G137" s="1467" t="s">
        <v>65</v>
      </c>
      <c r="H137" s="1467" t="s">
        <v>63</v>
      </c>
      <c r="I137" s="1487"/>
      <c r="J137" s="1468" t="s">
        <v>3676</v>
      </c>
      <c r="K137" s="1468" t="s">
        <v>181</v>
      </c>
      <c r="L137" s="1469" t="s">
        <v>3677</v>
      </c>
      <c r="M137" s="1469" t="s">
        <v>3678</v>
      </c>
      <c r="N137" s="1469" t="s">
        <v>3679</v>
      </c>
      <c r="O137" s="1469" t="s">
        <v>3680</v>
      </c>
      <c r="P137" s="1879" t="s">
        <v>4094</v>
      </c>
      <c r="Q137" s="1880"/>
      <c r="R137" s="1881"/>
      <c r="S137" s="1469" t="s">
        <v>3681</v>
      </c>
      <c r="T137" s="1469" t="s">
        <v>3682</v>
      </c>
      <c r="U137" s="1469" t="s">
        <v>348</v>
      </c>
      <c r="V137" s="1469" t="s">
        <v>94</v>
      </c>
      <c r="X137" s="1088"/>
      <c r="Y137" s="1088"/>
      <c r="AE137" s="252"/>
    </row>
    <row r="138" spans="1:31" ht="12.75" x14ac:dyDescent="0.2">
      <c r="A138" s="1885"/>
      <c r="B138" s="1863"/>
      <c r="C138" s="1863"/>
      <c r="D138" s="1863"/>
      <c r="E138" s="1889"/>
      <c r="F138" s="1470" t="s">
        <v>53</v>
      </c>
      <c r="G138" s="1471" t="s">
        <v>55</v>
      </c>
      <c r="H138" s="1471" t="s">
        <v>54</v>
      </c>
      <c r="I138" s="1471" t="s">
        <v>56</v>
      </c>
      <c r="J138" s="1472" t="s">
        <v>3</v>
      </c>
      <c r="K138" s="1472" t="s">
        <v>3</v>
      </c>
      <c r="L138" s="1472" t="s">
        <v>4</v>
      </c>
      <c r="M138" s="1472" t="s">
        <v>1</v>
      </c>
      <c r="N138" s="1472" t="s">
        <v>4</v>
      </c>
      <c r="O138" s="1472" t="s">
        <v>4</v>
      </c>
      <c r="P138" s="1473" t="s">
        <v>3683</v>
      </c>
      <c r="Q138" s="1474" t="s">
        <v>4</v>
      </c>
      <c r="R138" s="1474" t="s">
        <v>4</v>
      </c>
      <c r="S138" s="1472" t="s">
        <v>1</v>
      </c>
      <c r="T138" s="1472" t="s">
        <v>1</v>
      </c>
      <c r="U138" s="1472" t="s">
        <v>4</v>
      </c>
      <c r="V138" s="1472"/>
    </row>
    <row r="139" spans="1:31" ht="12" x14ac:dyDescent="0.2">
      <c r="A139" s="710" t="s">
        <v>198</v>
      </c>
      <c r="B139" s="1723" t="s">
        <v>7034</v>
      </c>
      <c r="C139" s="712"/>
      <c r="D139" s="712"/>
      <c r="E139" s="712"/>
      <c r="F139" s="711"/>
      <c r="G139" s="711"/>
      <c r="H139" s="711"/>
      <c r="I139" s="712"/>
      <c r="J139" s="711"/>
      <c r="K139" s="712"/>
      <c r="L139" s="712"/>
      <c r="M139" s="712"/>
      <c r="N139" s="712"/>
      <c r="O139" s="712"/>
      <c r="P139" s="1077"/>
      <c r="Q139" s="721" t="s">
        <v>4095</v>
      </c>
      <c r="R139" s="721" t="s">
        <v>348</v>
      </c>
      <c r="S139" s="712"/>
      <c r="T139" s="714"/>
      <c r="U139" s="712"/>
      <c r="V139" s="711"/>
    </row>
    <row r="140" spans="1:31" ht="12" x14ac:dyDescent="0.2">
      <c r="A140" s="405"/>
      <c r="B140" s="405"/>
      <c r="C140" s="405" t="s">
        <v>7129</v>
      </c>
      <c r="D140" s="405" t="s">
        <v>7128</v>
      </c>
      <c r="E140" s="402">
        <v>1</v>
      </c>
      <c r="F140" s="400">
        <v>0.2</v>
      </c>
      <c r="G140" s="401">
        <v>4.4473289999999999</v>
      </c>
      <c r="H140" s="400">
        <v>0.6</v>
      </c>
      <c r="I140" s="403">
        <v>2</v>
      </c>
      <c r="J140" s="396">
        <f t="shared" ref="J140:J197" si="68">IF(H140&lt;=1,0.6,1.2)</f>
        <v>0.6</v>
      </c>
      <c r="K140" s="396"/>
      <c r="L140" s="396">
        <f t="shared" ref="L140:L197" si="69">((F140+J140)*(H140+K140)*G140)*E140</f>
        <v>2.1347179199999999</v>
      </c>
      <c r="M140" s="396">
        <f t="shared" ref="M140:M197" si="70">(F140)*(G140)*E140</f>
        <v>0.88946579999999997</v>
      </c>
      <c r="N140" s="396">
        <f t="shared" ref="N140:N197" si="71">L140-U140</f>
        <v>1.60103844</v>
      </c>
      <c r="O140" s="396">
        <f t="shared" ref="O140:O197" si="72">(L140-N140)*1.3</f>
        <v>0.69378332399999998</v>
      </c>
      <c r="P140" s="1083">
        <v>0.1</v>
      </c>
      <c r="Q140" s="396"/>
      <c r="R140" s="396">
        <f>M140*$P140</f>
        <v>8.8946579999999997E-2</v>
      </c>
      <c r="S140" s="396">
        <f t="shared" ref="S140:S197" si="73">((G140*H140*I140))*E140</f>
        <v>5.3367947999999998</v>
      </c>
      <c r="T140" s="715">
        <f t="shared" ref="T140:T197" si="74">S140+G140*F140</f>
        <v>6.2262605999999998</v>
      </c>
      <c r="U140" s="396">
        <f t="shared" ref="U140:U197" si="75">F140*H140*G140*E140</f>
        <v>0.53367947999999998</v>
      </c>
      <c r="V140" s="693" t="s">
        <v>4085</v>
      </c>
    </row>
    <row r="141" spans="1:31" ht="12" x14ac:dyDescent="0.2">
      <c r="A141" s="405"/>
      <c r="B141" s="405"/>
      <c r="C141" s="405" t="s">
        <v>7129</v>
      </c>
      <c r="D141" s="405" t="s">
        <v>7128</v>
      </c>
      <c r="E141" s="402">
        <v>1</v>
      </c>
      <c r="F141" s="400">
        <v>0.2</v>
      </c>
      <c r="G141" s="401">
        <v>1.6945460000000001</v>
      </c>
      <c r="H141" s="400">
        <v>0.6</v>
      </c>
      <c r="I141" s="403">
        <v>2</v>
      </c>
      <c r="J141" s="396">
        <f t="shared" si="68"/>
        <v>0.6</v>
      </c>
      <c r="K141" s="396"/>
      <c r="L141" s="396">
        <f t="shared" si="69"/>
        <v>0.81338208000000001</v>
      </c>
      <c r="M141" s="396">
        <f t="shared" si="70"/>
        <v>0.33890920000000002</v>
      </c>
      <c r="N141" s="396">
        <f t="shared" si="71"/>
        <v>0.61003655999999995</v>
      </c>
      <c r="O141" s="396">
        <f t="shared" si="72"/>
        <v>0.26434917600000007</v>
      </c>
      <c r="P141" s="1083">
        <v>0.1</v>
      </c>
      <c r="Q141" s="396"/>
      <c r="R141" s="396">
        <f>M141*$P141</f>
        <v>3.3890920000000005E-2</v>
      </c>
      <c r="S141" s="396">
        <f t="shared" si="73"/>
        <v>2.0334552000000001</v>
      </c>
      <c r="T141" s="715">
        <f t="shared" si="74"/>
        <v>2.3723644000000004</v>
      </c>
      <c r="U141" s="396">
        <f t="shared" si="75"/>
        <v>0.20334552</v>
      </c>
      <c r="V141" s="693" t="s">
        <v>4085</v>
      </c>
    </row>
    <row r="142" spans="1:31" ht="12" x14ac:dyDescent="0.2">
      <c r="A142" s="405"/>
      <c r="B142" s="405"/>
      <c r="C142" s="405" t="s">
        <v>7129</v>
      </c>
      <c r="D142" s="405" t="s">
        <v>7128</v>
      </c>
      <c r="E142" s="402">
        <v>1</v>
      </c>
      <c r="F142" s="400">
        <v>0.2</v>
      </c>
      <c r="G142" s="401">
        <v>3.5</v>
      </c>
      <c r="H142" s="400">
        <v>0.6</v>
      </c>
      <c r="I142" s="403">
        <v>2</v>
      </c>
      <c r="J142" s="396">
        <f t="shared" si="68"/>
        <v>0.6</v>
      </c>
      <c r="K142" s="396"/>
      <c r="L142" s="396">
        <f t="shared" si="69"/>
        <v>1.68</v>
      </c>
      <c r="M142" s="396">
        <f t="shared" si="70"/>
        <v>0.70000000000000007</v>
      </c>
      <c r="N142" s="396">
        <f t="shared" si="71"/>
        <v>1.26</v>
      </c>
      <c r="O142" s="396">
        <f t="shared" si="72"/>
        <v>0.54599999999999993</v>
      </c>
      <c r="P142" s="1083">
        <v>0.1</v>
      </c>
      <c r="Q142" s="396"/>
      <c r="R142" s="396">
        <f t="shared" ref="R142:R197" si="76">M142*$P142</f>
        <v>7.0000000000000007E-2</v>
      </c>
      <c r="S142" s="396">
        <f t="shared" si="73"/>
        <v>4.2</v>
      </c>
      <c r="T142" s="715">
        <f t="shared" si="74"/>
        <v>4.9000000000000004</v>
      </c>
      <c r="U142" s="396">
        <f t="shared" si="75"/>
        <v>0.42</v>
      </c>
      <c r="V142" s="693" t="s">
        <v>4085</v>
      </c>
    </row>
    <row r="143" spans="1:31" ht="12" x14ac:dyDescent="0.2">
      <c r="A143" s="405"/>
      <c r="B143" s="405"/>
      <c r="C143" s="405" t="s">
        <v>7129</v>
      </c>
      <c r="D143" s="405" t="s">
        <v>7128</v>
      </c>
      <c r="E143" s="402">
        <v>1</v>
      </c>
      <c r="F143" s="400">
        <v>0.2</v>
      </c>
      <c r="G143" s="401">
        <v>3.8934500000000001</v>
      </c>
      <c r="H143" s="400">
        <v>0.6</v>
      </c>
      <c r="I143" s="403">
        <v>2</v>
      </c>
      <c r="J143" s="396">
        <f t="shared" si="68"/>
        <v>0.6</v>
      </c>
      <c r="K143" s="396"/>
      <c r="L143" s="396">
        <f t="shared" si="69"/>
        <v>1.8688560000000001</v>
      </c>
      <c r="M143" s="396">
        <f t="shared" si="70"/>
        <v>0.7786900000000001</v>
      </c>
      <c r="N143" s="396">
        <f t="shared" si="71"/>
        <v>1.4016420000000001</v>
      </c>
      <c r="O143" s="396">
        <f t="shared" si="72"/>
        <v>0.60737820000000009</v>
      </c>
      <c r="P143" s="1083">
        <v>0.1</v>
      </c>
      <c r="Q143" s="396"/>
      <c r="R143" s="396">
        <f t="shared" si="76"/>
        <v>7.7869000000000022E-2</v>
      </c>
      <c r="S143" s="396">
        <f t="shared" si="73"/>
        <v>4.6721399999999997</v>
      </c>
      <c r="T143" s="715">
        <f t="shared" si="74"/>
        <v>5.4508299999999998</v>
      </c>
      <c r="U143" s="396">
        <f t="shared" si="75"/>
        <v>0.46721400000000002</v>
      </c>
      <c r="V143" s="693" t="s">
        <v>4085</v>
      </c>
    </row>
    <row r="144" spans="1:31" ht="12" x14ac:dyDescent="0.2">
      <c r="A144" s="405"/>
      <c r="B144" s="405"/>
      <c r="C144" s="405" t="s">
        <v>7129</v>
      </c>
      <c r="D144" s="405" t="s">
        <v>7128</v>
      </c>
      <c r="E144" s="402">
        <v>1</v>
      </c>
      <c r="F144" s="400">
        <v>0.2</v>
      </c>
      <c r="G144" s="401">
        <v>3.1445419999999999</v>
      </c>
      <c r="H144" s="400">
        <v>0.6</v>
      </c>
      <c r="I144" s="403">
        <v>2</v>
      </c>
      <c r="J144" s="396">
        <f t="shared" si="68"/>
        <v>0.6</v>
      </c>
      <c r="K144" s="396"/>
      <c r="L144" s="396">
        <f t="shared" si="69"/>
        <v>1.5093801599999999</v>
      </c>
      <c r="M144" s="396">
        <f t="shared" si="70"/>
        <v>0.62890840000000003</v>
      </c>
      <c r="N144" s="396">
        <f t="shared" si="71"/>
        <v>1.1320351199999998</v>
      </c>
      <c r="O144" s="396">
        <f t="shared" si="72"/>
        <v>0.49054855200000003</v>
      </c>
      <c r="P144" s="1083">
        <v>0.1</v>
      </c>
      <c r="Q144" s="396"/>
      <c r="R144" s="396">
        <f t="shared" si="76"/>
        <v>6.2890840000000003E-2</v>
      </c>
      <c r="S144" s="396">
        <f t="shared" si="73"/>
        <v>3.7734503999999998</v>
      </c>
      <c r="T144" s="715">
        <f t="shared" si="74"/>
        <v>4.4023588</v>
      </c>
      <c r="U144" s="396">
        <f t="shared" si="75"/>
        <v>0.37734503999999996</v>
      </c>
      <c r="V144" s="693" t="s">
        <v>4085</v>
      </c>
    </row>
    <row r="145" spans="1:22" ht="12" x14ac:dyDescent="0.2">
      <c r="A145" s="405"/>
      <c r="B145" s="405"/>
      <c r="C145" s="405" t="s">
        <v>7129</v>
      </c>
      <c r="D145" s="405" t="s">
        <v>7128</v>
      </c>
      <c r="E145" s="402">
        <v>1</v>
      </c>
      <c r="F145" s="400">
        <v>0.2</v>
      </c>
      <c r="G145" s="401">
        <v>1.9</v>
      </c>
      <c r="H145" s="400">
        <v>0.6</v>
      </c>
      <c r="I145" s="403">
        <v>2</v>
      </c>
      <c r="J145" s="396">
        <f t="shared" si="68"/>
        <v>0.6</v>
      </c>
      <c r="K145" s="396"/>
      <c r="L145" s="396">
        <f t="shared" si="69"/>
        <v>0.91199999999999992</v>
      </c>
      <c r="M145" s="396">
        <f t="shared" si="70"/>
        <v>0.38</v>
      </c>
      <c r="N145" s="396">
        <f t="shared" si="71"/>
        <v>0.68399999999999994</v>
      </c>
      <c r="O145" s="396">
        <f t="shared" si="72"/>
        <v>0.2964</v>
      </c>
      <c r="P145" s="1083">
        <v>0.1</v>
      </c>
      <c r="Q145" s="396"/>
      <c r="R145" s="396">
        <f t="shared" si="76"/>
        <v>3.8000000000000006E-2</v>
      </c>
      <c r="S145" s="396">
        <f t="shared" si="73"/>
        <v>2.2799999999999998</v>
      </c>
      <c r="T145" s="715">
        <f t="shared" si="74"/>
        <v>2.6599999999999997</v>
      </c>
      <c r="U145" s="396">
        <f t="shared" si="75"/>
        <v>0.22799999999999998</v>
      </c>
      <c r="V145" s="693" t="s">
        <v>4085</v>
      </c>
    </row>
    <row r="146" spans="1:22" ht="12" x14ac:dyDescent="0.2">
      <c r="A146" s="405"/>
      <c r="B146" s="405"/>
      <c r="C146" s="405" t="s">
        <v>7129</v>
      </c>
      <c r="D146" s="405" t="s">
        <v>7128</v>
      </c>
      <c r="E146" s="402">
        <v>1</v>
      </c>
      <c r="F146" s="400">
        <v>0.2</v>
      </c>
      <c r="G146" s="401">
        <v>2.0503290000000001</v>
      </c>
      <c r="H146" s="400">
        <v>0.6</v>
      </c>
      <c r="I146" s="403">
        <v>2</v>
      </c>
      <c r="J146" s="396">
        <f t="shared" si="68"/>
        <v>0.6</v>
      </c>
      <c r="K146" s="396"/>
      <c r="L146" s="396">
        <f t="shared" si="69"/>
        <v>0.98415792000000002</v>
      </c>
      <c r="M146" s="396">
        <f t="shared" si="70"/>
        <v>0.41006580000000004</v>
      </c>
      <c r="N146" s="396">
        <f t="shared" si="71"/>
        <v>0.73811844000000004</v>
      </c>
      <c r="O146" s="396">
        <f t="shared" si="72"/>
        <v>0.31985132399999999</v>
      </c>
      <c r="P146" s="1083">
        <v>0.1</v>
      </c>
      <c r="Q146" s="396"/>
      <c r="R146" s="396">
        <f t="shared" si="76"/>
        <v>4.1006580000000008E-2</v>
      </c>
      <c r="S146" s="396">
        <f t="shared" si="73"/>
        <v>2.4603948</v>
      </c>
      <c r="T146" s="715">
        <f t="shared" si="74"/>
        <v>2.8704605999999999</v>
      </c>
      <c r="U146" s="396">
        <f t="shared" si="75"/>
        <v>0.24603948</v>
      </c>
      <c r="V146" s="693" t="s">
        <v>4085</v>
      </c>
    </row>
    <row r="147" spans="1:22" ht="12" x14ac:dyDescent="0.2">
      <c r="A147" s="405"/>
      <c r="B147" s="405"/>
      <c r="C147" s="405" t="s">
        <v>7129</v>
      </c>
      <c r="D147" s="405" t="s">
        <v>7128</v>
      </c>
      <c r="E147" s="402">
        <v>1</v>
      </c>
      <c r="F147" s="400">
        <v>0.2</v>
      </c>
      <c r="G147" s="401">
        <v>1.5</v>
      </c>
      <c r="H147" s="400">
        <v>0.6</v>
      </c>
      <c r="I147" s="403">
        <v>2</v>
      </c>
      <c r="J147" s="396">
        <f t="shared" si="68"/>
        <v>0.6</v>
      </c>
      <c r="K147" s="396"/>
      <c r="L147" s="396">
        <f t="shared" si="69"/>
        <v>0.72</v>
      </c>
      <c r="M147" s="396">
        <f t="shared" si="70"/>
        <v>0.30000000000000004</v>
      </c>
      <c r="N147" s="396">
        <f t="shared" si="71"/>
        <v>0.54</v>
      </c>
      <c r="O147" s="396">
        <f t="shared" si="72"/>
        <v>0.23399999999999993</v>
      </c>
      <c r="P147" s="1083">
        <v>0.1</v>
      </c>
      <c r="Q147" s="396"/>
      <c r="R147" s="396">
        <f t="shared" si="76"/>
        <v>3.0000000000000006E-2</v>
      </c>
      <c r="S147" s="396">
        <f t="shared" si="73"/>
        <v>1.7999999999999998</v>
      </c>
      <c r="T147" s="715">
        <f t="shared" si="74"/>
        <v>2.0999999999999996</v>
      </c>
      <c r="U147" s="396">
        <f t="shared" si="75"/>
        <v>0.18</v>
      </c>
      <c r="V147" s="693" t="s">
        <v>4085</v>
      </c>
    </row>
    <row r="148" spans="1:22" ht="12" x14ac:dyDescent="0.2">
      <c r="A148" s="405"/>
      <c r="B148" s="405"/>
      <c r="C148" s="405" t="s">
        <v>7129</v>
      </c>
      <c r="D148" s="405" t="s">
        <v>7128</v>
      </c>
      <c r="E148" s="402">
        <v>1</v>
      </c>
      <c r="F148" s="400">
        <v>0.2</v>
      </c>
      <c r="G148" s="401">
        <v>2.6</v>
      </c>
      <c r="H148" s="400">
        <v>0.6</v>
      </c>
      <c r="I148" s="403">
        <v>2</v>
      </c>
      <c r="J148" s="396">
        <f t="shared" si="68"/>
        <v>0.6</v>
      </c>
      <c r="K148" s="396"/>
      <c r="L148" s="396">
        <f t="shared" si="69"/>
        <v>1.248</v>
      </c>
      <c r="M148" s="396">
        <f t="shared" si="70"/>
        <v>0.52</v>
      </c>
      <c r="N148" s="396">
        <f t="shared" si="71"/>
        <v>0.93599999999999994</v>
      </c>
      <c r="O148" s="396">
        <f t="shared" si="72"/>
        <v>0.40560000000000007</v>
      </c>
      <c r="P148" s="1083">
        <v>0.1</v>
      </c>
      <c r="Q148" s="396"/>
      <c r="R148" s="396">
        <f t="shared" si="76"/>
        <v>5.2000000000000005E-2</v>
      </c>
      <c r="S148" s="396">
        <f t="shared" si="73"/>
        <v>3.12</v>
      </c>
      <c r="T148" s="715">
        <f t="shared" si="74"/>
        <v>3.64</v>
      </c>
      <c r="U148" s="396">
        <f t="shared" si="75"/>
        <v>0.312</v>
      </c>
      <c r="V148" s="693" t="s">
        <v>4085</v>
      </c>
    </row>
    <row r="149" spans="1:22" ht="12" x14ac:dyDescent="0.2">
      <c r="A149" s="405"/>
      <c r="B149" s="405"/>
      <c r="C149" s="405" t="s">
        <v>7129</v>
      </c>
      <c r="D149" s="405" t="s">
        <v>7128</v>
      </c>
      <c r="E149" s="402">
        <v>1</v>
      </c>
      <c r="F149" s="400">
        <v>0.2</v>
      </c>
      <c r="G149" s="401">
        <v>2.6</v>
      </c>
      <c r="H149" s="400">
        <v>0.6</v>
      </c>
      <c r="I149" s="403">
        <v>2</v>
      </c>
      <c r="J149" s="396">
        <f t="shared" si="68"/>
        <v>0.6</v>
      </c>
      <c r="K149" s="396"/>
      <c r="L149" s="396">
        <f t="shared" si="69"/>
        <v>1.248</v>
      </c>
      <c r="M149" s="396">
        <f t="shared" si="70"/>
        <v>0.52</v>
      </c>
      <c r="N149" s="396">
        <f t="shared" si="71"/>
        <v>0.93599999999999994</v>
      </c>
      <c r="O149" s="396">
        <f t="shared" si="72"/>
        <v>0.40560000000000007</v>
      </c>
      <c r="P149" s="1083">
        <v>0.1</v>
      </c>
      <c r="Q149" s="396"/>
      <c r="R149" s="396">
        <f t="shared" si="76"/>
        <v>5.2000000000000005E-2</v>
      </c>
      <c r="S149" s="396">
        <f t="shared" si="73"/>
        <v>3.12</v>
      </c>
      <c r="T149" s="715">
        <f t="shared" si="74"/>
        <v>3.64</v>
      </c>
      <c r="U149" s="396">
        <f t="shared" si="75"/>
        <v>0.312</v>
      </c>
      <c r="V149" s="693" t="s">
        <v>4085</v>
      </c>
    </row>
    <row r="150" spans="1:22" ht="12" x14ac:dyDescent="0.2">
      <c r="A150" s="405"/>
      <c r="B150" s="405"/>
      <c r="C150" s="405" t="s">
        <v>7129</v>
      </c>
      <c r="D150" s="405" t="s">
        <v>7128</v>
      </c>
      <c r="E150" s="402">
        <v>1</v>
      </c>
      <c r="F150" s="400">
        <v>0.2</v>
      </c>
      <c r="G150" s="401">
        <v>3.9388489999999998</v>
      </c>
      <c r="H150" s="400">
        <v>0.6</v>
      </c>
      <c r="I150" s="403">
        <v>2</v>
      </c>
      <c r="J150" s="396">
        <f t="shared" si="68"/>
        <v>0.6</v>
      </c>
      <c r="K150" s="396"/>
      <c r="L150" s="396">
        <f t="shared" si="69"/>
        <v>1.8906475199999999</v>
      </c>
      <c r="M150" s="396">
        <f t="shared" si="70"/>
        <v>0.78776979999999996</v>
      </c>
      <c r="N150" s="396">
        <f t="shared" si="71"/>
        <v>1.4179856399999999</v>
      </c>
      <c r="O150" s="396">
        <f t="shared" si="72"/>
        <v>0.61446044399999999</v>
      </c>
      <c r="P150" s="1083">
        <v>0.1</v>
      </c>
      <c r="Q150" s="396"/>
      <c r="R150" s="396">
        <f t="shared" si="76"/>
        <v>7.8776979999999996E-2</v>
      </c>
      <c r="S150" s="396">
        <f t="shared" si="73"/>
        <v>4.7266187999999998</v>
      </c>
      <c r="T150" s="715">
        <f t="shared" si="74"/>
        <v>5.5143886000000002</v>
      </c>
      <c r="U150" s="396">
        <f t="shared" si="75"/>
        <v>0.47266187999999998</v>
      </c>
      <c r="V150" s="693" t="s">
        <v>4085</v>
      </c>
    </row>
    <row r="151" spans="1:22" ht="12" x14ac:dyDescent="0.2">
      <c r="A151" s="405"/>
      <c r="B151" s="405"/>
      <c r="C151" s="405" t="s">
        <v>7129</v>
      </c>
      <c r="D151" s="405" t="s">
        <v>7128</v>
      </c>
      <c r="E151" s="402">
        <v>1</v>
      </c>
      <c r="F151" s="400">
        <v>0.2</v>
      </c>
      <c r="G151" s="401">
        <v>2.6</v>
      </c>
      <c r="H151" s="400">
        <v>0.6</v>
      </c>
      <c r="I151" s="403">
        <v>2</v>
      </c>
      <c r="J151" s="396">
        <f t="shared" si="68"/>
        <v>0.6</v>
      </c>
      <c r="K151" s="396"/>
      <c r="L151" s="396">
        <f t="shared" si="69"/>
        <v>1.248</v>
      </c>
      <c r="M151" s="396">
        <f t="shared" si="70"/>
        <v>0.52</v>
      </c>
      <c r="N151" s="396">
        <f t="shared" si="71"/>
        <v>0.93599999999999994</v>
      </c>
      <c r="O151" s="396">
        <f t="shared" si="72"/>
        <v>0.40560000000000007</v>
      </c>
      <c r="P151" s="1083">
        <v>0.1</v>
      </c>
      <c r="Q151" s="396"/>
      <c r="R151" s="396">
        <f t="shared" si="76"/>
        <v>5.2000000000000005E-2</v>
      </c>
      <c r="S151" s="396">
        <f t="shared" si="73"/>
        <v>3.12</v>
      </c>
      <c r="T151" s="715">
        <f t="shared" si="74"/>
        <v>3.64</v>
      </c>
      <c r="U151" s="396">
        <f t="shared" si="75"/>
        <v>0.312</v>
      </c>
      <c r="V151" s="693" t="s">
        <v>4085</v>
      </c>
    </row>
    <row r="152" spans="1:22" ht="12" x14ac:dyDescent="0.2">
      <c r="A152" s="405"/>
      <c r="B152" s="405"/>
      <c r="C152" s="405" t="s">
        <v>7129</v>
      </c>
      <c r="D152" s="405" t="s">
        <v>7128</v>
      </c>
      <c r="E152" s="402">
        <v>1</v>
      </c>
      <c r="F152" s="400">
        <v>0.2</v>
      </c>
      <c r="G152" s="401">
        <v>3.3</v>
      </c>
      <c r="H152" s="400">
        <v>0.6</v>
      </c>
      <c r="I152" s="403">
        <v>2</v>
      </c>
      <c r="J152" s="396">
        <f t="shared" si="68"/>
        <v>0.6</v>
      </c>
      <c r="K152" s="396"/>
      <c r="L152" s="396">
        <f t="shared" si="69"/>
        <v>1.5839999999999999</v>
      </c>
      <c r="M152" s="396">
        <f t="shared" si="70"/>
        <v>0.66</v>
      </c>
      <c r="N152" s="396">
        <f t="shared" si="71"/>
        <v>1.1879999999999999</v>
      </c>
      <c r="O152" s="396">
        <f t="shared" si="72"/>
        <v>0.51479999999999992</v>
      </c>
      <c r="P152" s="1083">
        <v>0.1</v>
      </c>
      <c r="Q152" s="396"/>
      <c r="R152" s="396">
        <f t="shared" si="76"/>
        <v>6.6000000000000003E-2</v>
      </c>
      <c r="S152" s="396">
        <f t="shared" si="73"/>
        <v>3.9599999999999995</v>
      </c>
      <c r="T152" s="715">
        <f t="shared" si="74"/>
        <v>4.6199999999999992</v>
      </c>
      <c r="U152" s="396">
        <f t="shared" si="75"/>
        <v>0.39599999999999996</v>
      </c>
      <c r="V152" s="693" t="s">
        <v>4085</v>
      </c>
    </row>
    <row r="153" spans="1:22" ht="12" x14ac:dyDescent="0.2">
      <c r="A153" s="405"/>
      <c r="B153" s="405"/>
      <c r="C153" s="405" t="s">
        <v>7129</v>
      </c>
      <c r="D153" s="405" t="s">
        <v>7128</v>
      </c>
      <c r="E153" s="402">
        <v>1</v>
      </c>
      <c r="F153" s="400">
        <v>0.2</v>
      </c>
      <c r="G153" s="401">
        <v>2.3000090000000002</v>
      </c>
      <c r="H153" s="400">
        <v>0.6</v>
      </c>
      <c r="I153" s="403">
        <v>2</v>
      </c>
      <c r="J153" s="396">
        <f t="shared" si="68"/>
        <v>0.6</v>
      </c>
      <c r="K153" s="396"/>
      <c r="L153" s="396">
        <f t="shared" si="69"/>
        <v>1.10400432</v>
      </c>
      <c r="M153" s="396">
        <f t="shared" si="70"/>
        <v>0.46000180000000007</v>
      </c>
      <c r="N153" s="396">
        <f t="shared" si="71"/>
        <v>0.82800324000000003</v>
      </c>
      <c r="O153" s="396">
        <f t="shared" si="72"/>
        <v>0.35880140400000005</v>
      </c>
      <c r="P153" s="1083">
        <v>0.1</v>
      </c>
      <c r="Q153" s="396"/>
      <c r="R153" s="396">
        <f t="shared" si="76"/>
        <v>4.6000180000000009E-2</v>
      </c>
      <c r="S153" s="396">
        <f t="shared" si="73"/>
        <v>2.7600108000000003</v>
      </c>
      <c r="T153" s="715">
        <f t="shared" si="74"/>
        <v>3.2200126000000004</v>
      </c>
      <c r="U153" s="396">
        <f t="shared" si="75"/>
        <v>0.27600108000000001</v>
      </c>
      <c r="V153" s="693" t="s">
        <v>4085</v>
      </c>
    </row>
    <row r="154" spans="1:22" ht="12" x14ac:dyDescent="0.2">
      <c r="A154" s="405"/>
      <c r="B154" s="405"/>
      <c r="C154" s="405" t="s">
        <v>7129</v>
      </c>
      <c r="D154" s="405" t="s">
        <v>7128</v>
      </c>
      <c r="E154" s="402">
        <v>1</v>
      </c>
      <c r="F154" s="400">
        <v>0.2</v>
      </c>
      <c r="G154" s="401">
        <v>2.5249999999999999</v>
      </c>
      <c r="H154" s="400">
        <v>0.6</v>
      </c>
      <c r="I154" s="403">
        <v>2</v>
      </c>
      <c r="J154" s="396">
        <f t="shared" si="68"/>
        <v>0.6</v>
      </c>
      <c r="K154" s="396"/>
      <c r="L154" s="396">
        <f t="shared" si="69"/>
        <v>1.212</v>
      </c>
      <c r="M154" s="396">
        <f t="shared" si="70"/>
        <v>0.505</v>
      </c>
      <c r="N154" s="396">
        <f t="shared" si="71"/>
        <v>0.90900000000000003</v>
      </c>
      <c r="O154" s="396">
        <f t="shared" si="72"/>
        <v>0.39389999999999992</v>
      </c>
      <c r="P154" s="1083">
        <v>0.1</v>
      </c>
      <c r="Q154" s="396"/>
      <c r="R154" s="396">
        <f t="shared" si="76"/>
        <v>5.0500000000000003E-2</v>
      </c>
      <c r="S154" s="396">
        <f t="shared" si="73"/>
        <v>3.03</v>
      </c>
      <c r="T154" s="715">
        <f t="shared" si="74"/>
        <v>3.5349999999999997</v>
      </c>
      <c r="U154" s="396">
        <f t="shared" si="75"/>
        <v>0.30299999999999999</v>
      </c>
      <c r="V154" s="693" t="s">
        <v>4085</v>
      </c>
    </row>
    <row r="155" spans="1:22" ht="12" x14ac:dyDescent="0.2">
      <c r="A155" s="405"/>
      <c r="B155" s="405"/>
      <c r="C155" s="405" t="s">
        <v>7129</v>
      </c>
      <c r="D155" s="405" t="s">
        <v>7128</v>
      </c>
      <c r="E155" s="402">
        <v>1</v>
      </c>
      <c r="F155" s="400">
        <v>0.2</v>
      </c>
      <c r="G155" s="401">
        <v>4.6496570000000004</v>
      </c>
      <c r="H155" s="400">
        <v>0.6</v>
      </c>
      <c r="I155" s="403">
        <v>2</v>
      </c>
      <c r="J155" s="396">
        <f t="shared" si="68"/>
        <v>0.6</v>
      </c>
      <c r="K155" s="396"/>
      <c r="L155" s="396">
        <f t="shared" si="69"/>
        <v>2.2318353600000003</v>
      </c>
      <c r="M155" s="396">
        <f t="shared" si="70"/>
        <v>0.92993140000000007</v>
      </c>
      <c r="N155" s="396">
        <f t="shared" si="71"/>
        <v>1.6738765200000003</v>
      </c>
      <c r="O155" s="396">
        <f t="shared" si="72"/>
        <v>0.72534649200000001</v>
      </c>
      <c r="P155" s="1083">
        <v>0.1</v>
      </c>
      <c r="Q155" s="396"/>
      <c r="R155" s="396">
        <f t="shared" si="76"/>
        <v>9.2993140000000016E-2</v>
      </c>
      <c r="S155" s="396">
        <f t="shared" si="73"/>
        <v>5.5795884000000004</v>
      </c>
      <c r="T155" s="715">
        <f t="shared" si="74"/>
        <v>6.5095198000000005</v>
      </c>
      <c r="U155" s="396">
        <f t="shared" si="75"/>
        <v>0.55795884000000007</v>
      </c>
      <c r="V155" s="693" t="s">
        <v>4085</v>
      </c>
    </row>
    <row r="156" spans="1:22" ht="12" x14ac:dyDescent="0.2">
      <c r="A156" s="405"/>
      <c r="B156" s="405"/>
      <c r="C156" s="405" t="s">
        <v>7129</v>
      </c>
      <c r="D156" s="405" t="s">
        <v>7128</v>
      </c>
      <c r="E156" s="402">
        <v>1</v>
      </c>
      <c r="F156" s="400">
        <v>0.2</v>
      </c>
      <c r="G156" s="401">
        <v>1.977398</v>
      </c>
      <c r="H156" s="400">
        <v>0.6</v>
      </c>
      <c r="I156" s="403">
        <v>2</v>
      </c>
      <c r="J156" s="396">
        <f t="shared" si="68"/>
        <v>0.6</v>
      </c>
      <c r="K156" s="396"/>
      <c r="L156" s="396">
        <f t="shared" si="69"/>
        <v>0.94915103999999995</v>
      </c>
      <c r="M156" s="396">
        <f t="shared" si="70"/>
        <v>0.39547960000000004</v>
      </c>
      <c r="N156" s="396">
        <f t="shared" si="71"/>
        <v>0.71186327999999999</v>
      </c>
      <c r="O156" s="396">
        <f t="shared" si="72"/>
        <v>0.30847408799999998</v>
      </c>
      <c r="P156" s="1083">
        <v>0.1</v>
      </c>
      <c r="Q156" s="396"/>
      <c r="R156" s="396">
        <f t="shared" si="76"/>
        <v>3.9547960000000007E-2</v>
      </c>
      <c r="S156" s="396">
        <f t="shared" si="73"/>
        <v>2.3728775999999998</v>
      </c>
      <c r="T156" s="715">
        <f t="shared" si="74"/>
        <v>2.7683571999999996</v>
      </c>
      <c r="U156" s="396">
        <f t="shared" si="75"/>
        <v>0.23728775999999999</v>
      </c>
      <c r="V156" s="693" t="s">
        <v>4085</v>
      </c>
    </row>
    <row r="157" spans="1:22" ht="12" x14ac:dyDescent="0.2">
      <c r="A157" s="405"/>
      <c r="B157" s="405"/>
      <c r="C157" s="405" t="s">
        <v>7129</v>
      </c>
      <c r="D157" s="405" t="s">
        <v>7128</v>
      </c>
      <c r="E157" s="402">
        <v>1</v>
      </c>
      <c r="F157" s="400">
        <v>0.2</v>
      </c>
      <c r="G157" s="401">
        <v>4.6496570000000004</v>
      </c>
      <c r="H157" s="400">
        <v>0.6</v>
      </c>
      <c r="I157" s="403">
        <v>2</v>
      </c>
      <c r="J157" s="396">
        <f t="shared" si="68"/>
        <v>0.6</v>
      </c>
      <c r="K157" s="396"/>
      <c r="L157" s="396">
        <f t="shared" si="69"/>
        <v>2.2318353600000003</v>
      </c>
      <c r="M157" s="396">
        <f t="shared" si="70"/>
        <v>0.92993140000000007</v>
      </c>
      <c r="N157" s="396">
        <f t="shared" si="71"/>
        <v>1.6738765200000003</v>
      </c>
      <c r="O157" s="396">
        <f t="shared" si="72"/>
        <v>0.72534649200000001</v>
      </c>
      <c r="P157" s="1083">
        <v>0.1</v>
      </c>
      <c r="Q157" s="396"/>
      <c r="R157" s="396">
        <f t="shared" si="76"/>
        <v>9.2993140000000016E-2</v>
      </c>
      <c r="S157" s="396">
        <f t="shared" si="73"/>
        <v>5.5795884000000004</v>
      </c>
      <c r="T157" s="715">
        <f t="shared" si="74"/>
        <v>6.5095198000000005</v>
      </c>
      <c r="U157" s="396">
        <f t="shared" si="75"/>
        <v>0.55795884000000007</v>
      </c>
      <c r="V157" s="693" t="s">
        <v>4085</v>
      </c>
    </row>
    <row r="158" spans="1:22" ht="12" x14ac:dyDescent="0.2">
      <c r="A158" s="405"/>
      <c r="B158" s="405"/>
      <c r="C158" s="405" t="s">
        <v>7129</v>
      </c>
      <c r="D158" s="405" t="s">
        <v>7128</v>
      </c>
      <c r="E158" s="402">
        <v>1</v>
      </c>
      <c r="F158" s="400">
        <v>0.2</v>
      </c>
      <c r="G158" s="401">
        <v>1.8273980000000001</v>
      </c>
      <c r="H158" s="400">
        <v>0.6</v>
      </c>
      <c r="I158" s="403">
        <v>2</v>
      </c>
      <c r="J158" s="396">
        <f t="shared" si="68"/>
        <v>0.6</v>
      </c>
      <c r="K158" s="396"/>
      <c r="L158" s="396">
        <f t="shared" si="69"/>
        <v>0.87715103999999999</v>
      </c>
      <c r="M158" s="396">
        <f t="shared" si="70"/>
        <v>0.36547960000000002</v>
      </c>
      <c r="N158" s="396">
        <f t="shared" si="71"/>
        <v>0.65786327999999994</v>
      </c>
      <c r="O158" s="396">
        <f t="shared" si="72"/>
        <v>0.28507408800000006</v>
      </c>
      <c r="P158" s="1083">
        <v>0.1</v>
      </c>
      <c r="Q158" s="396"/>
      <c r="R158" s="396">
        <f t="shared" si="76"/>
        <v>3.6547960000000004E-2</v>
      </c>
      <c r="S158" s="396">
        <f t="shared" si="73"/>
        <v>2.1928776000000001</v>
      </c>
      <c r="T158" s="715">
        <f t="shared" si="74"/>
        <v>2.5583572000000001</v>
      </c>
      <c r="U158" s="396">
        <f t="shared" si="75"/>
        <v>0.21928776</v>
      </c>
      <c r="V158" s="693" t="s">
        <v>4085</v>
      </c>
    </row>
    <row r="159" spans="1:22" ht="12" x14ac:dyDescent="0.2">
      <c r="A159" s="405"/>
      <c r="B159" s="405"/>
      <c r="C159" s="405" t="s">
        <v>7129</v>
      </c>
      <c r="D159" s="405" t="s">
        <v>7128</v>
      </c>
      <c r="E159" s="402">
        <v>1</v>
      </c>
      <c r="F159" s="400">
        <v>0.2</v>
      </c>
      <c r="G159" s="401">
        <v>1.7200000000000001E-4</v>
      </c>
      <c r="H159" s="400">
        <v>0.6</v>
      </c>
      <c r="I159" s="403">
        <v>2</v>
      </c>
      <c r="J159" s="396">
        <f t="shared" si="68"/>
        <v>0.6</v>
      </c>
      <c r="K159" s="396"/>
      <c r="L159" s="396">
        <f t="shared" si="69"/>
        <v>8.2559999999999996E-5</v>
      </c>
      <c r="M159" s="396">
        <f t="shared" si="70"/>
        <v>3.4400000000000003E-5</v>
      </c>
      <c r="N159" s="396">
        <f t="shared" si="71"/>
        <v>6.1920000000000003E-5</v>
      </c>
      <c r="O159" s="396">
        <f t="shared" si="72"/>
        <v>2.683199999999999E-5</v>
      </c>
      <c r="P159" s="1083">
        <v>0.1</v>
      </c>
      <c r="Q159" s="396"/>
      <c r="R159" s="396">
        <f t="shared" si="76"/>
        <v>3.4400000000000005E-6</v>
      </c>
      <c r="S159" s="396">
        <f t="shared" si="73"/>
        <v>2.064E-4</v>
      </c>
      <c r="T159" s="715">
        <f t="shared" si="74"/>
        <v>2.408E-4</v>
      </c>
      <c r="U159" s="396">
        <f t="shared" si="75"/>
        <v>2.0639999999999999E-5</v>
      </c>
      <c r="V159" s="693" t="s">
        <v>4085</v>
      </c>
    </row>
    <row r="160" spans="1:22" ht="12" x14ac:dyDescent="0.2">
      <c r="A160" s="405"/>
      <c r="B160" s="405"/>
      <c r="C160" s="405" t="s">
        <v>7129</v>
      </c>
      <c r="D160" s="405" t="s">
        <v>7128</v>
      </c>
      <c r="E160" s="402">
        <v>1</v>
      </c>
      <c r="F160" s="400">
        <v>0.2</v>
      </c>
      <c r="G160" s="401">
        <v>3.885402</v>
      </c>
      <c r="H160" s="400">
        <v>0.6</v>
      </c>
      <c r="I160" s="403">
        <v>2</v>
      </c>
      <c r="J160" s="396">
        <f t="shared" si="68"/>
        <v>0.6</v>
      </c>
      <c r="K160" s="396"/>
      <c r="L160" s="396">
        <f t="shared" si="69"/>
        <v>1.8649929599999999</v>
      </c>
      <c r="M160" s="396">
        <f t="shared" si="70"/>
        <v>0.7770804</v>
      </c>
      <c r="N160" s="396">
        <f t="shared" si="71"/>
        <v>1.3987447199999998</v>
      </c>
      <c r="O160" s="396">
        <f t="shared" si="72"/>
        <v>0.60612271200000012</v>
      </c>
      <c r="P160" s="1083">
        <v>0.1</v>
      </c>
      <c r="Q160" s="396"/>
      <c r="R160" s="396">
        <f t="shared" si="76"/>
        <v>7.7708040000000006E-2</v>
      </c>
      <c r="S160" s="396">
        <f t="shared" si="73"/>
        <v>4.6624824</v>
      </c>
      <c r="T160" s="715">
        <f t="shared" si="74"/>
        <v>5.4395628</v>
      </c>
      <c r="U160" s="396">
        <f t="shared" si="75"/>
        <v>0.46624823999999998</v>
      </c>
      <c r="V160" s="693" t="s">
        <v>4085</v>
      </c>
    </row>
    <row r="161" spans="1:22" ht="12" x14ac:dyDescent="0.2">
      <c r="A161" s="405"/>
      <c r="B161" s="405"/>
      <c r="C161" s="405" t="s">
        <v>7129</v>
      </c>
      <c r="D161" s="405" t="s">
        <v>7128</v>
      </c>
      <c r="E161" s="402">
        <v>1</v>
      </c>
      <c r="F161" s="400">
        <v>0.2</v>
      </c>
      <c r="G161" s="401">
        <v>4.839073</v>
      </c>
      <c r="H161" s="400">
        <v>0.6</v>
      </c>
      <c r="I161" s="403">
        <v>2</v>
      </c>
      <c r="J161" s="396">
        <f t="shared" si="68"/>
        <v>0.6</v>
      </c>
      <c r="K161" s="396"/>
      <c r="L161" s="396">
        <f t="shared" si="69"/>
        <v>2.3227550400000001</v>
      </c>
      <c r="M161" s="396">
        <f t="shared" si="70"/>
        <v>0.96781460000000008</v>
      </c>
      <c r="N161" s="396">
        <f t="shared" si="71"/>
        <v>1.74206628</v>
      </c>
      <c r="O161" s="396">
        <f t="shared" si="72"/>
        <v>0.75489538800000022</v>
      </c>
      <c r="P161" s="1083">
        <v>0.1</v>
      </c>
      <c r="Q161" s="396"/>
      <c r="R161" s="396">
        <f t="shared" si="76"/>
        <v>9.6781460000000014E-2</v>
      </c>
      <c r="S161" s="396">
        <f t="shared" si="73"/>
        <v>5.8068875999999996</v>
      </c>
      <c r="T161" s="715">
        <f t="shared" si="74"/>
        <v>6.7747022000000001</v>
      </c>
      <c r="U161" s="396">
        <f t="shared" si="75"/>
        <v>0.58068876000000003</v>
      </c>
      <c r="V161" s="693" t="s">
        <v>4085</v>
      </c>
    </row>
    <row r="162" spans="1:22" ht="12" x14ac:dyDescent="0.2">
      <c r="A162" s="405"/>
      <c r="B162" s="405"/>
      <c r="C162" s="405" t="s">
        <v>7129</v>
      </c>
      <c r="D162" s="405" t="s">
        <v>7128</v>
      </c>
      <c r="E162" s="402">
        <v>1</v>
      </c>
      <c r="F162" s="400">
        <v>0.2</v>
      </c>
      <c r="G162" s="401">
        <v>5.2547220000000001</v>
      </c>
      <c r="H162" s="400">
        <v>0.6</v>
      </c>
      <c r="I162" s="403">
        <v>2</v>
      </c>
      <c r="J162" s="396">
        <f t="shared" si="68"/>
        <v>0.6</v>
      </c>
      <c r="K162" s="396"/>
      <c r="L162" s="396">
        <f t="shared" si="69"/>
        <v>2.5222665599999998</v>
      </c>
      <c r="M162" s="396">
        <f t="shared" si="70"/>
        <v>1.0509444000000001</v>
      </c>
      <c r="N162" s="396">
        <f t="shared" si="71"/>
        <v>1.8916999199999998</v>
      </c>
      <c r="O162" s="396">
        <f t="shared" si="72"/>
        <v>0.81973663200000013</v>
      </c>
      <c r="P162" s="1083">
        <v>0.1</v>
      </c>
      <c r="Q162" s="396"/>
      <c r="R162" s="396">
        <f t="shared" si="76"/>
        <v>0.10509444000000001</v>
      </c>
      <c r="S162" s="396">
        <f t="shared" si="73"/>
        <v>6.3056663999999998</v>
      </c>
      <c r="T162" s="715">
        <f t="shared" si="74"/>
        <v>7.3566108000000003</v>
      </c>
      <c r="U162" s="396">
        <f t="shared" si="75"/>
        <v>0.63056663999999996</v>
      </c>
      <c r="V162" s="693" t="s">
        <v>4085</v>
      </c>
    </row>
    <row r="163" spans="1:22" ht="12" x14ac:dyDescent="0.2">
      <c r="A163" s="405"/>
      <c r="B163" s="405"/>
      <c r="C163" s="405" t="s">
        <v>7129</v>
      </c>
      <c r="D163" s="405" t="s">
        <v>7128</v>
      </c>
      <c r="E163" s="402">
        <v>1</v>
      </c>
      <c r="F163" s="400">
        <v>0.2</v>
      </c>
      <c r="G163" s="401">
        <v>0.57948299999999997</v>
      </c>
      <c r="H163" s="400">
        <v>0.6</v>
      </c>
      <c r="I163" s="403">
        <v>2</v>
      </c>
      <c r="J163" s="396">
        <f t="shared" si="68"/>
        <v>0.6</v>
      </c>
      <c r="K163" s="396"/>
      <c r="L163" s="396">
        <f t="shared" si="69"/>
        <v>0.27815183999999998</v>
      </c>
      <c r="M163" s="396">
        <f t="shared" si="70"/>
        <v>0.1158966</v>
      </c>
      <c r="N163" s="396">
        <f t="shared" si="71"/>
        <v>0.20861387999999997</v>
      </c>
      <c r="O163" s="396">
        <f t="shared" si="72"/>
        <v>9.0399348000000018E-2</v>
      </c>
      <c r="P163" s="1083">
        <v>0.1</v>
      </c>
      <c r="Q163" s="396"/>
      <c r="R163" s="396">
        <f t="shared" si="76"/>
        <v>1.1589660000000002E-2</v>
      </c>
      <c r="S163" s="396">
        <f t="shared" si="73"/>
        <v>0.69537959999999999</v>
      </c>
      <c r="T163" s="715">
        <f t="shared" si="74"/>
        <v>0.8112762</v>
      </c>
      <c r="U163" s="396">
        <f t="shared" si="75"/>
        <v>6.9537959999999996E-2</v>
      </c>
      <c r="V163" s="693" t="s">
        <v>4085</v>
      </c>
    </row>
    <row r="164" spans="1:22" ht="12" x14ac:dyDescent="0.2">
      <c r="A164" s="405"/>
      <c r="B164" s="405"/>
      <c r="C164" s="405" t="s">
        <v>7129</v>
      </c>
      <c r="D164" s="405" t="s">
        <v>7128</v>
      </c>
      <c r="E164" s="402">
        <v>1</v>
      </c>
      <c r="F164" s="400">
        <v>0.2</v>
      </c>
      <c r="G164" s="401">
        <v>1.977398</v>
      </c>
      <c r="H164" s="400">
        <v>0.6</v>
      </c>
      <c r="I164" s="403">
        <v>2</v>
      </c>
      <c r="J164" s="396">
        <f t="shared" si="68"/>
        <v>0.6</v>
      </c>
      <c r="K164" s="396"/>
      <c r="L164" s="396">
        <f t="shared" si="69"/>
        <v>0.94915103999999995</v>
      </c>
      <c r="M164" s="396">
        <f t="shared" si="70"/>
        <v>0.39547960000000004</v>
      </c>
      <c r="N164" s="396">
        <f t="shared" si="71"/>
        <v>0.71186327999999999</v>
      </c>
      <c r="O164" s="396">
        <f t="shared" si="72"/>
        <v>0.30847408799999998</v>
      </c>
      <c r="P164" s="1083">
        <v>0.1</v>
      </c>
      <c r="Q164" s="396"/>
      <c r="R164" s="396">
        <f t="shared" si="76"/>
        <v>3.9547960000000007E-2</v>
      </c>
      <c r="S164" s="396">
        <f t="shared" si="73"/>
        <v>2.3728775999999998</v>
      </c>
      <c r="T164" s="715">
        <f t="shared" si="74"/>
        <v>2.7683571999999996</v>
      </c>
      <c r="U164" s="396">
        <f t="shared" si="75"/>
        <v>0.23728775999999999</v>
      </c>
      <c r="V164" s="693" t="s">
        <v>4085</v>
      </c>
    </row>
    <row r="165" spans="1:22" ht="12" x14ac:dyDescent="0.2">
      <c r="A165" s="405"/>
      <c r="B165" s="405"/>
      <c r="C165" s="405" t="s">
        <v>7129</v>
      </c>
      <c r="D165" s="405" t="s">
        <v>7128</v>
      </c>
      <c r="E165" s="402">
        <v>1</v>
      </c>
      <c r="F165" s="400">
        <v>0.2</v>
      </c>
      <c r="G165" s="401">
        <v>4.6603430000000001</v>
      </c>
      <c r="H165" s="400">
        <v>0.6</v>
      </c>
      <c r="I165" s="403">
        <v>2</v>
      </c>
      <c r="J165" s="396">
        <f t="shared" si="68"/>
        <v>0.6</v>
      </c>
      <c r="K165" s="396"/>
      <c r="L165" s="396">
        <f t="shared" si="69"/>
        <v>2.2369646400000001</v>
      </c>
      <c r="M165" s="396">
        <f t="shared" si="70"/>
        <v>0.93206860000000002</v>
      </c>
      <c r="N165" s="396">
        <f t="shared" si="71"/>
        <v>1.67772348</v>
      </c>
      <c r="O165" s="396">
        <f t="shared" si="72"/>
        <v>0.72701350800000009</v>
      </c>
      <c r="P165" s="1083">
        <v>0.1</v>
      </c>
      <c r="Q165" s="396"/>
      <c r="R165" s="396">
        <f t="shared" si="76"/>
        <v>9.3206860000000002E-2</v>
      </c>
      <c r="S165" s="396">
        <f t="shared" si="73"/>
        <v>5.5924116000000001</v>
      </c>
      <c r="T165" s="715">
        <f t="shared" si="74"/>
        <v>6.5244802000000002</v>
      </c>
      <c r="U165" s="396">
        <f t="shared" si="75"/>
        <v>0.55924116000000001</v>
      </c>
      <c r="V165" s="693" t="s">
        <v>4085</v>
      </c>
    </row>
    <row r="166" spans="1:22" ht="12" x14ac:dyDescent="0.2">
      <c r="A166" s="405"/>
      <c r="B166" s="405"/>
      <c r="C166" s="405" t="s">
        <v>7129</v>
      </c>
      <c r="D166" s="405" t="s">
        <v>7128</v>
      </c>
      <c r="E166" s="402">
        <v>1</v>
      </c>
      <c r="F166" s="400">
        <v>0.2</v>
      </c>
      <c r="G166" s="401">
        <v>2.5150000000000001</v>
      </c>
      <c r="H166" s="400">
        <v>0.6</v>
      </c>
      <c r="I166" s="403">
        <v>2</v>
      </c>
      <c r="J166" s="396">
        <f t="shared" si="68"/>
        <v>0.6</v>
      </c>
      <c r="K166" s="396"/>
      <c r="L166" s="396">
        <f t="shared" si="69"/>
        <v>1.2072000000000001</v>
      </c>
      <c r="M166" s="396">
        <f t="shared" si="70"/>
        <v>0.503</v>
      </c>
      <c r="N166" s="396">
        <f t="shared" si="71"/>
        <v>0.90539999999999998</v>
      </c>
      <c r="O166" s="396">
        <f t="shared" si="72"/>
        <v>0.39234000000000008</v>
      </c>
      <c r="P166" s="1083">
        <v>0.1</v>
      </c>
      <c r="Q166" s="396"/>
      <c r="R166" s="396">
        <f t="shared" si="76"/>
        <v>5.0300000000000004E-2</v>
      </c>
      <c r="S166" s="396">
        <f t="shared" si="73"/>
        <v>3.0180000000000002</v>
      </c>
      <c r="T166" s="715">
        <f t="shared" si="74"/>
        <v>3.5210000000000004</v>
      </c>
      <c r="U166" s="396">
        <f t="shared" si="75"/>
        <v>0.30180000000000001</v>
      </c>
      <c r="V166" s="693" t="s">
        <v>4085</v>
      </c>
    </row>
    <row r="167" spans="1:22" ht="12" x14ac:dyDescent="0.2">
      <c r="A167" s="405"/>
      <c r="B167" s="405"/>
      <c r="C167" s="405" t="s">
        <v>7129</v>
      </c>
      <c r="D167" s="405" t="s">
        <v>7128</v>
      </c>
      <c r="E167" s="402">
        <v>1</v>
      </c>
      <c r="F167" s="400">
        <v>0.2</v>
      </c>
      <c r="G167" s="401">
        <v>4.6496570000000004</v>
      </c>
      <c r="H167" s="400">
        <v>0.6</v>
      </c>
      <c r="I167" s="403">
        <v>2</v>
      </c>
      <c r="J167" s="396">
        <f t="shared" si="68"/>
        <v>0.6</v>
      </c>
      <c r="K167" s="396"/>
      <c r="L167" s="396">
        <f t="shared" si="69"/>
        <v>2.2318353600000003</v>
      </c>
      <c r="M167" s="396">
        <f t="shared" si="70"/>
        <v>0.92993140000000007</v>
      </c>
      <c r="N167" s="396">
        <f t="shared" si="71"/>
        <v>1.6738765200000003</v>
      </c>
      <c r="O167" s="396">
        <f t="shared" si="72"/>
        <v>0.72534649200000001</v>
      </c>
      <c r="P167" s="1083">
        <v>0.1</v>
      </c>
      <c r="Q167" s="396"/>
      <c r="R167" s="396">
        <f t="shared" si="76"/>
        <v>9.2993140000000016E-2</v>
      </c>
      <c r="S167" s="396">
        <f t="shared" si="73"/>
        <v>5.5795884000000004</v>
      </c>
      <c r="T167" s="715">
        <f t="shared" si="74"/>
        <v>6.5095198000000005</v>
      </c>
      <c r="U167" s="396">
        <f t="shared" si="75"/>
        <v>0.55795884000000007</v>
      </c>
      <c r="V167" s="693" t="s">
        <v>4085</v>
      </c>
    </row>
    <row r="168" spans="1:22" ht="12" x14ac:dyDescent="0.2">
      <c r="A168" s="405"/>
      <c r="B168" s="405"/>
      <c r="C168" s="405" t="s">
        <v>7129</v>
      </c>
      <c r="D168" s="405" t="s">
        <v>7128</v>
      </c>
      <c r="E168" s="402">
        <v>1</v>
      </c>
      <c r="F168" s="400">
        <v>0.2</v>
      </c>
      <c r="G168" s="401">
        <v>2.5150000000000001</v>
      </c>
      <c r="H168" s="400">
        <v>0.6</v>
      </c>
      <c r="I168" s="403">
        <v>2</v>
      </c>
      <c r="J168" s="396">
        <f t="shared" si="68"/>
        <v>0.6</v>
      </c>
      <c r="K168" s="396"/>
      <c r="L168" s="396">
        <f t="shared" si="69"/>
        <v>1.2072000000000001</v>
      </c>
      <c r="M168" s="396">
        <f t="shared" si="70"/>
        <v>0.503</v>
      </c>
      <c r="N168" s="396">
        <f t="shared" si="71"/>
        <v>0.90539999999999998</v>
      </c>
      <c r="O168" s="396">
        <f t="shared" si="72"/>
        <v>0.39234000000000008</v>
      </c>
      <c r="P168" s="1083">
        <v>0.1</v>
      </c>
      <c r="Q168" s="396"/>
      <c r="R168" s="396">
        <f t="shared" si="76"/>
        <v>5.0300000000000004E-2</v>
      </c>
      <c r="S168" s="396">
        <f t="shared" si="73"/>
        <v>3.0180000000000002</v>
      </c>
      <c r="T168" s="715">
        <f t="shared" si="74"/>
        <v>3.5210000000000004</v>
      </c>
      <c r="U168" s="396">
        <f t="shared" si="75"/>
        <v>0.30180000000000001</v>
      </c>
      <c r="V168" s="693" t="s">
        <v>4085</v>
      </c>
    </row>
    <row r="169" spans="1:22" ht="12" x14ac:dyDescent="0.2">
      <c r="A169" s="405"/>
      <c r="B169" s="405"/>
      <c r="C169" s="405" t="s">
        <v>7129</v>
      </c>
      <c r="D169" s="405" t="s">
        <v>7128</v>
      </c>
      <c r="E169" s="402">
        <v>1</v>
      </c>
      <c r="F169" s="400">
        <v>0.2</v>
      </c>
      <c r="G169" s="401">
        <v>2.6649319999999999</v>
      </c>
      <c r="H169" s="400">
        <v>0.6</v>
      </c>
      <c r="I169" s="403">
        <v>2</v>
      </c>
      <c r="J169" s="396">
        <f t="shared" si="68"/>
        <v>0.6</v>
      </c>
      <c r="K169" s="396"/>
      <c r="L169" s="396">
        <f t="shared" si="69"/>
        <v>1.27916736</v>
      </c>
      <c r="M169" s="396">
        <f t="shared" si="70"/>
        <v>0.53298639999999997</v>
      </c>
      <c r="N169" s="396">
        <f t="shared" si="71"/>
        <v>0.95937552000000004</v>
      </c>
      <c r="O169" s="396">
        <f t="shared" si="72"/>
        <v>0.41572939199999992</v>
      </c>
      <c r="P169" s="1083">
        <v>0.1</v>
      </c>
      <c r="Q169" s="396"/>
      <c r="R169" s="396">
        <f t="shared" si="76"/>
        <v>5.3298640000000001E-2</v>
      </c>
      <c r="S169" s="396">
        <f t="shared" si="73"/>
        <v>3.1979183999999998</v>
      </c>
      <c r="T169" s="715">
        <f t="shared" si="74"/>
        <v>3.7309047999999998</v>
      </c>
      <c r="U169" s="396">
        <f t="shared" si="75"/>
        <v>0.31979183999999999</v>
      </c>
      <c r="V169" s="693" t="s">
        <v>4085</v>
      </c>
    </row>
    <row r="170" spans="1:22" ht="12" x14ac:dyDescent="0.2">
      <c r="A170" s="405"/>
      <c r="B170" s="405"/>
      <c r="C170" s="405" t="s">
        <v>7129</v>
      </c>
      <c r="D170" s="405" t="s">
        <v>7128</v>
      </c>
      <c r="E170" s="402">
        <v>1</v>
      </c>
      <c r="F170" s="400">
        <v>0.2</v>
      </c>
      <c r="G170" s="401">
        <v>4.2581559999999996</v>
      </c>
      <c r="H170" s="400">
        <v>0.6</v>
      </c>
      <c r="I170" s="403">
        <v>2</v>
      </c>
      <c r="J170" s="396">
        <f t="shared" si="68"/>
        <v>0.6</v>
      </c>
      <c r="K170" s="396"/>
      <c r="L170" s="396">
        <f t="shared" si="69"/>
        <v>2.0439148799999995</v>
      </c>
      <c r="M170" s="396">
        <f t="shared" si="70"/>
        <v>0.85163119999999992</v>
      </c>
      <c r="N170" s="396">
        <f t="shared" si="71"/>
        <v>1.5329361599999998</v>
      </c>
      <c r="O170" s="396">
        <f t="shared" si="72"/>
        <v>0.66427233599999969</v>
      </c>
      <c r="P170" s="1083">
        <v>0.1</v>
      </c>
      <c r="Q170" s="396"/>
      <c r="R170" s="396">
        <f t="shared" si="76"/>
        <v>8.5163119999999995E-2</v>
      </c>
      <c r="S170" s="396">
        <f t="shared" si="73"/>
        <v>5.1097871999999995</v>
      </c>
      <c r="T170" s="715">
        <f t="shared" si="74"/>
        <v>5.9614183999999995</v>
      </c>
      <c r="U170" s="396">
        <f t="shared" si="75"/>
        <v>0.51097871999999989</v>
      </c>
      <c r="V170" s="693" t="s">
        <v>4085</v>
      </c>
    </row>
    <row r="171" spans="1:22" ht="12" x14ac:dyDescent="0.2">
      <c r="A171" s="405"/>
      <c r="B171" s="405"/>
      <c r="C171" s="405" t="s">
        <v>7129</v>
      </c>
      <c r="D171" s="405" t="s">
        <v>7128</v>
      </c>
      <c r="E171" s="402">
        <v>1</v>
      </c>
      <c r="F171" s="400">
        <v>0.2</v>
      </c>
      <c r="G171" s="401">
        <v>2.887302</v>
      </c>
      <c r="H171" s="400">
        <v>0.6</v>
      </c>
      <c r="I171" s="403">
        <v>2</v>
      </c>
      <c r="J171" s="396">
        <f t="shared" si="68"/>
        <v>0.6</v>
      </c>
      <c r="K171" s="396"/>
      <c r="L171" s="396">
        <f t="shared" si="69"/>
        <v>1.38590496</v>
      </c>
      <c r="M171" s="396">
        <f t="shared" si="70"/>
        <v>0.57746039999999998</v>
      </c>
      <c r="N171" s="396">
        <f t="shared" si="71"/>
        <v>1.0394287200000001</v>
      </c>
      <c r="O171" s="396">
        <f t="shared" si="72"/>
        <v>0.45041911199999984</v>
      </c>
      <c r="P171" s="1083">
        <v>0.1</v>
      </c>
      <c r="Q171" s="396"/>
      <c r="R171" s="396">
        <f t="shared" si="76"/>
        <v>5.7746039999999998E-2</v>
      </c>
      <c r="S171" s="396">
        <f t="shared" si="73"/>
        <v>3.4647624000000001</v>
      </c>
      <c r="T171" s="715">
        <f t="shared" si="74"/>
        <v>4.0422228000000002</v>
      </c>
      <c r="U171" s="396">
        <f t="shared" si="75"/>
        <v>0.34647623999999999</v>
      </c>
      <c r="V171" s="693" t="s">
        <v>4085</v>
      </c>
    </row>
    <row r="172" spans="1:22" ht="12" x14ac:dyDescent="0.2">
      <c r="A172" s="405"/>
      <c r="B172" s="405"/>
      <c r="C172" s="405" t="s">
        <v>7129</v>
      </c>
      <c r="D172" s="405" t="s">
        <v>7128</v>
      </c>
      <c r="E172" s="402">
        <v>1</v>
      </c>
      <c r="F172" s="400">
        <v>0.2</v>
      </c>
      <c r="G172" s="401">
        <v>6.62</v>
      </c>
      <c r="H172" s="400">
        <v>0.6</v>
      </c>
      <c r="I172" s="403">
        <v>2</v>
      </c>
      <c r="J172" s="396">
        <f t="shared" si="68"/>
        <v>0.6</v>
      </c>
      <c r="K172" s="396"/>
      <c r="L172" s="396">
        <f t="shared" si="69"/>
        <v>3.1776</v>
      </c>
      <c r="M172" s="396">
        <f t="shared" si="70"/>
        <v>1.3240000000000001</v>
      </c>
      <c r="N172" s="396">
        <f t="shared" si="71"/>
        <v>2.3832</v>
      </c>
      <c r="O172" s="396">
        <f t="shared" si="72"/>
        <v>1.0327200000000001</v>
      </c>
      <c r="P172" s="1083">
        <v>0.1</v>
      </c>
      <c r="Q172" s="396"/>
      <c r="R172" s="396">
        <f t="shared" si="76"/>
        <v>0.13240000000000002</v>
      </c>
      <c r="S172" s="396">
        <f t="shared" si="73"/>
        <v>7.944</v>
      </c>
      <c r="T172" s="715">
        <f t="shared" si="74"/>
        <v>9.2680000000000007</v>
      </c>
      <c r="U172" s="396">
        <f t="shared" si="75"/>
        <v>0.7944</v>
      </c>
      <c r="V172" s="693" t="s">
        <v>4085</v>
      </c>
    </row>
    <row r="173" spans="1:22" ht="12" x14ac:dyDescent="0.2">
      <c r="A173" s="405"/>
      <c r="B173" s="405"/>
      <c r="C173" s="405" t="s">
        <v>7129</v>
      </c>
      <c r="D173" s="405" t="s">
        <v>7128</v>
      </c>
      <c r="E173" s="402">
        <v>1</v>
      </c>
      <c r="F173" s="400">
        <v>0.2</v>
      </c>
      <c r="G173" s="401">
        <v>2.41</v>
      </c>
      <c r="H173" s="400">
        <v>0.6</v>
      </c>
      <c r="I173" s="403">
        <v>2</v>
      </c>
      <c r="J173" s="396">
        <f t="shared" si="68"/>
        <v>0.6</v>
      </c>
      <c r="K173" s="396"/>
      <c r="L173" s="396">
        <f t="shared" si="69"/>
        <v>1.1568000000000001</v>
      </c>
      <c r="M173" s="396">
        <f t="shared" si="70"/>
        <v>0.48200000000000004</v>
      </c>
      <c r="N173" s="396">
        <f t="shared" si="71"/>
        <v>0.86760000000000004</v>
      </c>
      <c r="O173" s="396">
        <f t="shared" si="72"/>
        <v>0.37596000000000002</v>
      </c>
      <c r="P173" s="1083">
        <v>0.1</v>
      </c>
      <c r="Q173" s="396"/>
      <c r="R173" s="396">
        <f t="shared" si="76"/>
        <v>4.8200000000000007E-2</v>
      </c>
      <c r="S173" s="396">
        <f t="shared" si="73"/>
        <v>2.8919999999999999</v>
      </c>
      <c r="T173" s="715">
        <f t="shared" si="74"/>
        <v>3.3740000000000001</v>
      </c>
      <c r="U173" s="396">
        <f t="shared" si="75"/>
        <v>0.28920000000000001</v>
      </c>
      <c r="V173" s="693" t="s">
        <v>4085</v>
      </c>
    </row>
    <row r="174" spans="1:22" ht="12" x14ac:dyDescent="0.2">
      <c r="A174" s="405"/>
      <c r="B174" s="405"/>
      <c r="C174" s="405" t="s">
        <v>7129</v>
      </c>
      <c r="D174" s="405" t="s">
        <v>7128</v>
      </c>
      <c r="E174" s="402">
        <v>1</v>
      </c>
      <c r="F174" s="400">
        <v>0.2</v>
      </c>
      <c r="G174" s="401">
        <v>3.1883170000000001</v>
      </c>
      <c r="H174" s="400">
        <v>0.6</v>
      </c>
      <c r="I174" s="403">
        <v>2</v>
      </c>
      <c r="J174" s="396">
        <f t="shared" si="68"/>
        <v>0.6</v>
      </c>
      <c r="K174" s="396"/>
      <c r="L174" s="396">
        <f t="shared" si="69"/>
        <v>1.5303921599999999</v>
      </c>
      <c r="M174" s="396">
        <f t="shared" si="70"/>
        <v>0.6376634000000001</v>
      </c>
      <c r="N174" s="396">
        <f t="shared" si="71"/>
        <v>1.1477941199999999</v>
      </c>
      <c r="O174" s="396">
        <f t="shared" si="72"/>
        <v>0.497377452</v>
      </c>
      <c r="P174" s="1083">
        <v>0.1</v>
      </c>
      <c r="Q174" s="396"/>
      <c r="R174" s="396">
        <f t="shared" si="76"/>
        <v>6.3766340000000019E-2</v>
      </c>
      <c r="S174" s="396">
        <f t="shared" si="73"/>
        <v>3.8259803999999997</v>
      </c>
      <c r="T174" s="715">
        <f t="shared" si="74"/>
        <v>4.4636437999999998</v>
      </c>
      <c r="U174" s="396">
        <f t="shared" si="75"/>
        <v>0.38259803999999997</v>
      </c>
      <c r="V174" s="693" t="s">
        <v>4085</v>
      </c>
    </row>
    <row r="175" spans="1:22" ht="12" x14ac:dyDescent="0.2">
      <c r="A175" s="405"/>
      <c r="B175" s="405"/>
      <c r="C175" s="405" t="s">
        <v>7129</v>
      </c>
      <c r="D175" s="405" t="s">
        <v>7128</v>
      </c>
      <c r="E175" s="402">
        <v>1</v>
      </c>
      <c r="F175" s="400">
        <v>0.2</v>
      </c>
      <c r="G175" s="401">
        <v>4.3184529999999999</v>
      </c>
      <c r="H175" s="400">
        <v>0.6</v>
      </c>
      <c r="I175" s="403">
        <v>2</v>
      </c>
      <c r="J175" s="396">
        <f t="shared" si="68"/>
        <v>0.6</v>
      </c>
      <c r="K175" s="396"/>
      <c r="L175" s="396">
        <f t="shared" si="69"/>
        <v>2.0728574399999999</v>
      </c>
      <c r="M175" s="396">
        <f t="shared" si="70"/>
        <v>0.86369059999999998</v>
      </c>
      <c r="N175" s="396">
        <f t="shared" si="71"/>
        <v>1.55464308</v>
      </c>
      <c r="O175" s="396">
        <f t="shared" si="72"/>
        <v>0.67367866799999998</v>
      </c>
      <c r="P175" s="1083">
        <v>0.1</v>
      </c>
      <c r="Q175" s="396"/>
      <c r="R175" s="396">
        <f t="shared" si="76"/>
        <v>8.6369059999999998E-2</v>
      </c>
      <c r="S175" s="396">
        <f t="shared" si="73"/>
        <v>5.1821435999999999</v>
      </c>
      <c r="T175" s="715">
        <f t="shared" si="74"/>
        <v>6.0458341999999998</v>
      </c>
      <c r="U175" s="396">
        <f t="shared" si="75"/>
        <v>0.51821435999999999</v>
      </c>
      <c r="V175" s="693" t="s">
        <v>4085</v>
      </c>
    </row>
    <row r="176" spans="1:22" ht="12" x14ac:dyDescent="0.2">
      <c r="A176" s="405"/>
      <c r="B176" s="405"/>
      <c r="C176" s="405" t="s">
        <v>7129</v>
      </c>
      <c r="D176" s="405" t="s">
        <v>7128</v>
      </c>
      <c r="E176" s="402">
        <v>1</v>
      </c>
      <c r="F176" s="400">
        <v>0.2</v>
      </c>
      <c r="G176" s="401">
        <v>5.5119999999999996</v>
      </c>
      <c r="H176" s="400">
        <v>0.6</v>
      </c>
      <c r="I176" s="403">
        <v>2</v>
      </c>
      <c r="J176" s="396">
        <f t="shared" si="68"/>
        <v>0.6</v>
      </c>
      <c r="K176" s="396"/>
      <c r="L176" s="396">
        <f t="shared" si="69"/>
        <v>2.6457599999999997</v>
      </c>
      <c r="M176" s="396">
        <f t="shared" si="70"/>
        <v>1.1024</v>
      </c>
      <c r="N176" s="396">
        <f t="shared" si="71"/>
        <v>1.9843199999999999</v>
      </c>
      <c r="O176" s="396">
        <f t="shared" si="72"/>
        <v>0.85987199999999975</v>
      </c>
      <c r="P176" s="1083">
        <v>0.1</v>
      </c>
      <c r="Q176" s="396"/>
      <c r="R176" s="396">
        <f t="shared" si="76"/>
        <v>0.11024</v>
      </c>
      <c r="S176" s="396">
        <f t="shared" si="73"/>
        <v>6.6143999999999989</v>
      </c>
      <c r="T176" s="715">
        <f t="shared" si="74"/>
        <v>7.7167999999999992</v>
      </c>
      <c r="U176" s="396">
        <f t="shared" si="75"/>
        <v>0.66143999999999992</v>
      </c>
      <c r="V176" s="693" t="s">
        <v>4085</v>
      </c>
    </row>
    <row r="177" spans="1:22" ht="12" x14ac:dyDescent="0.2">
      <c r="A177" s="405"/>
      <c r="B177" s="405"/>
      <c r="C177" s="405" t="s">
        <v>7129</v>
      </c>
      <c r="D177" s="405" t="s">
        <v>7128</v>
      </c>
      <c r="E177" s="402">
        <v>1</v>
      </c>
      <c r="F177" s="400">
        <v>0.2</v>
      </c>
      <c r="G177" s="401">
        <v>5.5119999999999996</v>
      </c>
      <c r="H177" s="400">
        <v>0.6</v>
      </c>
      <c r="I177" s="403">
        <v>2</v>
      </c>
      <c r="J177" s="396">
        <f t="shared" si="68"/>
        <v>0.6</v>
      </c>
      <c r="K177" s="396"/>
      <c r="L177" s="396">
        <f t="shared" si="69"/>
        <v>2.6457599999999997</v>
      </c>
      <c r="M177" s="396">
        <f t="shared" si="70"/>
        <v>1.1024</v>
      </c>
      <c r="N177" s="396">
        <f t="shared" si="71"/>
        <v>1.9843199999999999</v>
      </c>
      <c r="O177" s="396">
        <f t="shared" si="72"/>
        <v>0.85987199999999975</v>
      </c>
      <c r="P177" s="1083">
        <v>0.1</v>
      </c>
      <c r="Q177" s="396"/>
      <c r="R177" s="396">
        <f t="shared" si="76"/>
        <v>0.11024</v>
      </c>
      <c r="S177" s="396">
        <f t="shared" si="73"/>
        <v>6.6143999999999989</v>
      </c>
      <c r="T177" s="715">
        <f t="shared" si="74"/>
        <v>7.7167999999999992</v>
      </c>
      <c r="U177" s="396">
        <f t="shared" si="75"/>
        <v>0.66143999999999992</v>
      </c>
      <c r="V177" s="693" t="s">
        <v>4085</v>
      </c>
    </row>
    <row r="178" spans="1:22" ht="12" x14ac:dyDescent="0.2">
      <c r="A178" s="405"/>
      <c r="B178" s="405"/>
      <c r="C178" s="405" t="s">
        <v>7129</v>
      </c>
      <c r="D178" s="405" t="s">
        <v>7128</v>
      </c>
      <c r="E178" s="402">
        <v>1</v>
      </c>
      <c r="F178" s="400">
        <v>0.2</v>
      </c>
      <c r="G178" s="401">
        <v>5.1660110000000001</v>
      </c>
      <c r="H178" s="400">
        <v>0.6</v>
      </c>
      <c r="I178" s="403">
        <v>2</v>
      </c>
      <c r="J178" s="396">
        <f t="shared" si="68"/>
        <v>0.6</v>
      </c>
      <c r="K178" s="396"/>
      <c r="L178" s="396">
        <f t="shared" si="69"/>
        <v>2.47968528</v>
      </c>
      <c r="M178" s="396">
        <f t="shared" si="70"/>
        <v>1.0332022000000001</v>
      </c>
      <c r="N178" s="396">
        <f t="shared" si="71"/>
        <v>1.85976396</v>
      </c>
      <c r="O178" s="396">
        <f t="shared" si="72"/>
        <v>0.80589771600000004</v>
      </c>
      <c r="P178" s="1083">
        <v>0.1</v>
      </c>
      <c r="Q178" s="396"/>
      <c r="R178" s="396">
        <f t="shared" si="76"/>
        <v>0.10332022000000002</v>
      </c>
      <c r="S178" s="396">
        <f t="shared" si="73"/>
        <v>6.1992132</v>
      </c>
      <c r="T178" s="715">
        <f t="shared" si="74"/>
        <v>7.2324153999999998</v>
      </c>
      <c r="U178" s="396">
        <f t="shared" si="75"/>
        <v>0.61992132</v>
      </c>
      <c r="V178" s="693" t="s">
        <v>4085</v>
      </c>
    </row>
    <row r="179" spans="1:22" ht="12" x14ac:dyDescent="0.2">
      <c r="A179" s="405"/>
      <c r="B179" s="405"/>
      <c r="C179" s="405" t="s">
        <v>7129</v>
      </c>
      <c r="D179" s="405" t="s">
        <v>7128</v>
      </c>
      <c r="E179" s="402">
        <v>1</v>
      </c>
      <c r="F179" s="400">
        <v>0.2</v>
      </c>
      <c r="G179" s="401">
        <v>5.5119999999999996</v>
      </c>
      <c r="H179" s="400">
        <v>0.6</v>
      </c>
      <c r="I179" s="403">
        <v>2</v>
      </c>
      <c r="J179" s="396">
        <f t="shared" si="68"/>
        <v>0.6</v>
      </c>
      <c r="K179" s="396"/>
      <c r="L179" s="396">
        <f t="shared" si="69"/>
        <v>2.6457599999999997</v>
      </c>
      <c r="M179" s="396">
        <f t="shared" si="70"/>
        <v>1.1024</v>
      </c>
      <c r="N179" s="396">
        <f t="shared" si="71"/>
        <v>1.9843199999999999</v>
      </c>
      <c r="O179" s="396">
        <f t="shared" si="72"/>
        <v>0.85987199999999975</v>
      </c>
      <c r="P179" s="1083">
        <v>0.1</v>
      </c>
      <c r="Q179" s="396"/>
      <c r="R179" s="396">
        <f t="shared" si="76"/>
        <v>0.11024</v>
      </c>
      <c r="S179" s="396">
        <f t="shared" si="73"/>
        <v>6.6143999999999989</v>
      </c>
      <c r="T179" s="715">
        <f t="shared" si="74"/>
        <v>7.7167999999999992</v>
      </c>
      <c r="U179" s="396">
        <f t="shared" si="75"/>
        <v>0.66143999999999992</v>
      </c>
      <c r="V179" s="693" t="s">
        <v>4085</v>
      </c>
    </row>
    <row r="180" spans="1:22" ht="12" x14ac:dyDescent="0.2">
      <c r="A180" s="405"/>
      <c r="B180" s="405"/>
      <c r="C180" s="405" t="s">
        <v>7129</v>
      </c>
      <c r="D180" s="405" t="s">
        <v>7128</v>
      </c>
      <c r="E180" s="402">
        <v>1</v>
      </c>
      <c r="F180" s="400">
        <v>0.2</v>
      </c>
      <c r="G180" s="401">
        <v>3.7203750000000002</v>
      </c>
      <c r="H180" s="400">
        <v>0.6</v>
      </c>
      <c r="I180" s="403">
        <v>2</v>
      </c>
      <c r="J180" s="396">
        <f t="shared" si="68"/>
        <v>0.6</v>
      </c>
      <c r="K180" s="396"/>
      <c r="L180" s="396">
        <f t="shared" si="69"/>
        <v>1.7857800000000001</v>
      </c>
      <c r="M180" s="396">
        <f t="shared" si="70"/>
        <v>0.74407500000000004</v>
      </c>
      <c r="N180" s="396">
        <f t="shared" si="71"/>
        <v>1.3393350000000002</v>
      </c>
      <c r="O180" s="396">
        <f t="shared" si="72"/>
        <v>0.58037850000000002</v>
      </c>
      <c r="P180" s="1083">
        <v>0.1</v>
      </c>
      <c r="Q180" s="396"/>
      <c r="R180" s="396">
        <f t="shared" si="76"/>
        <v>7.4407500000000001E-2</v>
      </c>
      <c r="S180" s="396">
        <f t="shared" si="73"/>
        <v>4.4644500000000003</v>
      </c>
      <c r="T180" s="715">
        <f t="shared" si="74"/>
        <v>5.2085249999999998</v>
      </c>
      <c r="U180" s="396">
        <f t="shared" si="75"/>
        <v>0.44644500000000004</v>
      </c>
      <c r="V180" s="693" t="s">
        <v>4085</v>
      </c>
    </row>
    <row r="181" spans="1:22" ht="12" x14ac:dyDescent="0.2">
      <c r="A181" s="405"/>
      <c r="B181" s="405"/>
      <c r="C181" s="405" t="s">
        <v>7129</v>
      </c>
      <c r="D181" s="405" t="s">
        <v>7128</v>
      </c>
      <c r="E181" s="402">
        <v>1</v>
      </c>
      <c r="F181" s="400">
        <v>0.2</v>
      </c>
      <c r="G181" s="401">
        <v>4.003406</v>
      </c>
      <c r="H181" s="400">
        <v>0.6</v>
      </c>
      <c r="I181" s="403">
        <v>2</v>
      </c>
      <c r="J181" s="396">
        <f t="shared" si="68"/>
        <v>0.6</v>
      </c>
      <c r="K181" s="396"/>
      <c r="L181" s="396">
        <f t="shared" si="69"/>
        <v>1.92163488</v>
      </c>
      <c r="M181" s="396">
        <f t="shared" si="70"/>
        <v>0.80068120000000009</v>
      </c>
      <c r="N181" s="396">
        <f t="shared" si="71"/>
        <v>1.44122616</v>
      </c>
      <c r="O181" s="396">
        <f t="shared" si="72"/>
        <v>0.62453133599999999</v>
      </c>
      <c r="P181" s="1083">
        <v>0.1</v>
      </c>
      <c r="Q181" s="396"/>
      <c r="R181" s="396">
        <f t="shared" si="76"/>
        <v>8.006812000000002E-2</v>
      </c>
      <c r="S181" s="396">
        <f t="shared" si="73"/>
        <v>4.8040871999999997</v>
      </c>
      <c r="T181" s="715">
        <f t="shared" si="74"/>
        <v>5.6047683999999993</v>
      </c>
      <c r="U181" s="396">
        <f t="shared" si="75"/>
        <v>0.48040872000000001</v>
      </c>
      <c r="V181" s="693" t="s">
        <v>4085</v>
      </c>
    </row>
    <row r="182" spans="1:22" ht="12" x14ac:dyDescent="0.2">
      <c r="A182" s="405"/>
      <c r="B182" s="405"/>
      <c r="C182" s="405" t="s">
        <v>7129</v>
      </c>
      <c r="D182" s="405" t="s">
        <v>7128</v>
      </c>
      <c r="E182" s="402">
        <v>1</v>
      </c>
      <c r="F182" s="400">
        <v>0.2</v>
      </c>
      <c r="G182" s="401">
        <v>5.5119999999999996</v>
      </c>
      <c r="H182" s="400">
        <v>0.6</v>
      </c>
      <c r="I182" s="403">
        <v>2</v>
      </c>
      <c r="J182" s="396">
        <f t="shared" si="68"/>
        <v>0.6</v>
      </c>
      <c r="K182" s="396"/>
      <c r="L182" s="396">
        <f t="shared" si="69"/>
        <v>2.6457599999999997</v>
      </c>
      <c r="M182" s="396">
        <f t="shared" si="70"/>
        <v>1.1024</v>
      </c>
      <c r="N182" s="396">
        <f t="shared" si="71"/>
        <v>1.9843199999999999</v>
      </c>
      <c r="O182" s="396">
        <f t="shared" si="72"/>
        <v>0.85987199999999975</v>
      </c>
      <c r="P182" s="1083">
        <v>0.1</v>
      </c>
      <c r="Q182" s="396"/>
      <c r="R182" s="396">
        <f t="shared" si="76"/>
        <v>0.11024</v>
      </c>
      <c r="S182" s="396">
        <f t="shared" si="73"/>
        <v>6.6143999999999989</v>
      </c>
      <c r="T182" s="715">
        <f t="shared" si="74"/>
        <v>7.7167999999999992</v>
      </c>
      <c r="U182" s="396">
        <f t="shared" si="75"/>
        <v>0.66143999999999992</v>
      </c>
      <c r="V182" s="693" t="s">
        <v>4085</v>
      </c>
    </row>
    <row r="183" spans="1:22" ht="12" x14ac:dyDescent="0.2">
      <c r="A183" s="405"/>
      <c r="B183" s="405"/>
      <c r="C183" s="405" t="s">
        <v>7129</v>
      </c>
      <c r="D183" s="405" t="s">
        <v>7128</v>
      </c>
      <c r="E183" s="402">
        <v>1</v>
      </c>
      <c r="F183" s="400">
        <v>0.2</v>
      </c>
      <c r="G183" s="401">
        <v>6.62</v>
      </c>
      <c r="H183" s="400">
        <v>0.6</v>
      </c>
      <c r="I183" s="403">
        <v>2</v>
      </c>
      <c r="J183" s="396">
        <f t="shared" si="68"/>
        <v>0.6</v>
      </c>
      <c r="K183" s="396"/>
      <c r="L183" s="396">
        <f t="shared" si="69"/>
        <v>3.1776</v>
      </c>
      <c r="M183" s="396">
        <f t="shared" si="70"/>
        <v>1.3240000000000001</v>
      </c>
      <c r="N183" s="396">
        <f t="shared" si="71"/>
        <v>2.3832</v>
      </c>
      <c r="O183" s="396">
        <f t="shared" si="72"/>
        <v>1.0327200000000001</v>
      </c>
      <c r="P183" s="1083">
        <v>0.1</v>
      </c>
      <c r="Q183" s="396"/>
      <c r="R183" s="396">
        <f t="shared" si="76"/>
        <v>0.13240000000000002</v>
      </c>
      <c r="S183" s="396">
        <f t="shared" si="73"/>
        <v>7.944</v>
      </c>
      <c r="T183" s="715">
        <f t="shared" si="74"/>
        <v>9.2680000000000007</v>
      </c>
      <c r="U183" s="396">
        <f t="shared" si="75"/>
        <v>0.7944</v>
      </c>
      <c r="V183" s="693" t="s">
        <v>4085</v>
      </c>
    </row>
    <row r="184" spans="1:22" ht="12" x14ac:dyDescent="0.2">
      <c r="A184" s="405"/>
      <c r="B184" s="405"/>
      <c r="C184" s="405" t="s">
        <v>7129</v>
      </c>
      <c r="D184" s="405" t="s">
        <v>7128</v>
      </c>
      <c r="E184" s="402">
        <v>1</v>
      </c>
      <c r="F184" s="400">
        <v>0.2</v>
      </c>
      <c r="G184" s="401">
        <v>3.2</v>
      </c>
      <c r="H184" s="400">
        <v>0.6</v>
      </c>
      <c r="I184" s="403">
        <v>2</v>
      </c>
      <c r="J184" s="396">
        <f t="shared" si="68"/>
        <v>0.6</v>
      </c>
      <c r="K184" s="396"/>
      <c r="L184" s="396">
        <f t="shared" si="69"/>
        <v>1.536</v>
      </c>
      <c r="M184" s="396">
        <f t="shared" si="70"/>
        <v>0.64000000000000012</v>
      </c>
      <c r="N184" s="396">
        <f t="shared" si="71"/>
        <v>1.1520000000000001</v>
      </c>
      <c r="O184" s="396">
        <f t="shared" si="72"/>
        <v>0.49919999999999987</v>
      </c>
      <c r="P184" s="1083">
        <v>0.1</v>
      </c>
      <c r="Q184" s="396"/>
      <c r="R184" s="396">
        <f t="shared" si="76"/>
        <v>6.4000000000000015E-2</v>
      </c>
      <c r="S184" s="396">
        <f t="shared" si="73"/>
        <v>3.84</v>
      </c>
      <c r="T184" s="715">
        <f t="shared" si="74"/>
        <v>4.4800000000000004</v>
      </c>
      <c r="U184" s="396">
        <f t="shared" si="75"/>
        <v>0.38400000000000001</v>
      </c>
      <c r="V184" s="693" t="s">
        <v>4085</v>
      </c>
    </row>
    <row r="185" spans="1:22" ht="12" x14ac:dyDescent="0.2">
      <c r="A185" s="405"/>
      <c r="B185" s="405"/>
      <c r="C185" s="405" t="s">
        <v>7129</v>
      </c>
      <c r="D185" s="405" t="s">
        <v>7128</v>
      </c>
      <c r="E185" s="402">
        <v>1</v>
      </c>
      <c r="F185" s="400">
        <v>0.2</v>
      </c>
      <c r="G185" s="401">
        <v>2.9960529999999999</v>
      </c>
      <c r="H185" s="400">
        <v>0.6</v>
      </c>
      <c r="I185" s="403">
        <v>2</v>
      </c>
      <c r="J185" s="396">
        <f t="shared" si="68"/>
        <v>0.6</v>
      </c>
      <c r="K185" s="396"/>
      <c r="L185" s="396">
        <f t="shared" si="69"/>
        <v>1.43810544</v>
      </c>
      <c r="M185" s="396">
        <f t="shared" si="70"/>
        <v>0.59921060000000004</v>
      </c>
      <c r="N185" s="396">
        <f t="shared" si="71"/>
        <v>1.0785790799999999</v>
      </c>
      <c r="O185" s="396">
        <f t="shared" si="72"/>
        <v>0.46738426800000005</v>
      </c>
      <c r="P185" s="1083">
        <v>0.1</v>
      </c>
      <c r="Q185" s="396"/>
      <c r="R185" s="396">
        <f t="shared" si="76"/>
        <v>5.9921060000000005E-2</v>
      </c>
      <c r="S185" s="396">
        <f t="shared" si="73"/>
        <v>3.5952635999999996</v>
      </c>
      <c r="T185" s="715">
        <f t="shared" si="74"/>
        <v>4.1944741999999993</v>
      </c>
      <c r="U185" s="396">
        <f t="shared" si="75"/>
        <v>0.35952635999999999</v>
      </c>
      <c r="V185" s="693" t="s">
        <v>4085</v>
      </c>
    </row>
    <row r="186" spans="1:22" ht="12" x14ac:dyDescent="0.2">
      <c r="A186" s="405"/>
      <c r="B186" s="405"/>
      <c r="C186" s="405" t="s">
        <v>7129</v>
      </c>
      <c r="D186" s="405" t="s">
        <v>7128</v>
      </c>
      <c r="E186" s="402">
        <v>1</v>
      </c>
      <c r="F186" s="400">
        <v>0.2</v>
      </c>
      <c r="G186" s="401">
        <v>4.0379800000000001</v>
      </c>
      <c r="H186" s="400">
        <v>0.6</v>
      </c>
      <c r="I186" s="403">
        <v>2</v>
      </c>
      <c r="J186" s="396">
        <f t="shared" si="68"/>
        <v>0.6</v>
      </c>
      <c r="K186" s="396"/>
      <c r="L186" s="396">
        <f t="shared" si="69"/>
        <v>1.9382303999999999</v>
      </c>
      <c r="M186" s="396">
        <f t="shared" si="70"/>
        <v>0.80759600000000009</v>
      </c>
      <c r="N186" s="396">
        <f t="shared" si="71"/>
        <v>1.4536727999999999</v>
      </c>
      <c r="O186" s="396">
        <f t="shared" si="72"/>
        <v>0.62992488000000002</v>
      </c>
      <c r="P186" s="1083">
        <v>0.1</v>
      </c>
      <c r="Q186" s="396"/>
      <c r="R186" s="396">
        <f t="shared" si="76"/>
        <v>8.0759600000000015E-2</v>
      </c>
      <c r="S186" s="396">
        <f t="shared" si="73"/>
        <v>4.8455760000000003</v>
      </c>
      <c r="T186" s="715">
        <f t="shared" si="74"/>
        <v>5.6531720000000005</v>
      </c>
      <c r="U186" s="396">
        <f t="shared" si="75"/>
        <v>0.48455759999999998</v>
      </c>
      <c r="V186" s="693" t="s">
        <v>4085</v>
      </c>
    </row>
    <row r="187" spans="1:22" ht="12" x14ac:dyDescent="0.2">
      <c r="A187" s="405"/>
      <c r="B187" s="405"/>
      <c r="C187" s="405" t="s">
        <v>7129</v>
      </c>
      <c r="D187" s="405" t="s">
        <v>7128</v>
      </c>
      <c r="E187" s="402">
        <v>1</v>
      </c>
      <c r="F187" s="400">
        <v>0.2</v>
      </c>
      <c r="G187" s="401">
        <v>3.5</v>
      </c>
      <c r="H187" s="400">
        <v>0.6</v>
      </c>
      <c r="I187" s="403">
        <v>2</v>
      </c>
      <c r="J187" s="396">
        <f t="shared" si="68"/>
        <v>0.6</v>
      </c>
      <c r="K187" s="396"/>
      <c r="L187" s="396">
        <f t="shared" si="69"/>
        <v>1.68</v>
      </c>
      <c r="M187" s="396">
        <f t="shared" si="70"/>
        <v>0.70000000000000007</v>
      </c>
      <c r="N187" s="396">
        <f t="shared" si="71"/>
        <v>1.26</v>
      </c>
      <c r="O187" s="396">
        <f t="shared" si="72"/>
        <v>0.54599999999999993</v>
      </c>
      <c r="P187" s="1083">
        <v>0.1</v>
      </c>
      <c r="Q187" s="396"/>
      <c r="R187" s="396">
        <f t="shared" si="76"/>
        <v>7.0000000000000007E-2</v>
      </c>
      <c r="S187" s="396">
        <f t="shared" si="73"/>
        <v>4.2</v>
      </c>
      <c r="T187" s="715">
        <f t="shared" si="74"/>
        <v>4.9000000000000004</v>
      </c>
      <c r="U187" s="396">
        <f t="shared" si="75"/>
        <v>0.42</v>
      </c>
      <c r="V187" s="693" t="s">
        <v>4085</v>
      </c>
    </row>
    <row r="188" spans="1:22" ht="12" x14ac:dyDescent="0.2">
      <c r="A188" s="405"/>
      <c r="B188" s="405"/>
      <c r="C188" s="405" t="s">
        <v>7129</v>
      </c>
      <c r="D188" s="405" t="s">
        <v>7128</v>
      </c>
      <c r="E188" s="402">
        <v>1</v>
      </c>
      <c r="F188" s="400">
        <v>0.2</v>
      </c>
      <c r="G188" s="401">
        <v>1.5</v>
      </c>
      <c r="H188" s="400">
        <v>0.6</v>
      </c>
      <c r="I188" s="403">
        <v>2</v>
      </c>
      <c r="J188" s="396">
        <f t="shared" si="68"/>
        <v>0.6</v>
      </c>
      <c r="K188" s="396"/>
      <c r="L188" s="396">
        <f t="shared" si="69"/>
        <v>0.72</v>
      </c>
      <c r="M188" s="396">
        <f t="shared" si="70"/>
        <v>0.30000000000000004</v>
      </c>
      <c r="N188" s="396">
        <f t="shared" si="71"/>
        <v>0.54</v>
      </c>
      <c r="O188" s="396">
        <f t="shared" si="72"/>
        <v>0.23399999999999993</v>
      </c>
      <c r="P188" s="1083">
        <v>0.1</v>
      </c>
      <c r="Q188" s="396"/>
      <c r="R188" s="396">
        <f t="shared" si="76"/>
        <v>3.0000000000000006E-2</v>
      </c>
      <c r="S188" s="396">
        <f t="shared" si="73"/>
        <v>1.7999999999999998</v>
      </c>
      <c r="T188" s="715">
        <f t="shared" si="74"/>
        <v>2.0999999999999996</v>
      </c>
      <c r="U188" s="396">
        <f t="shared" si="75"/>
        <v>0.18</v>
      </c>
      <c r="V188" s="693" t="s">
        <v>4085</v>
      </c>
    </row>
    <row r="189" spans="1:22" ht="12" x14ac:dyDescent="0.2">
      <c r="A189" s="405"/>
      <c r="B189" s="405"/>
      <c r="C189" s="405" t="s">
        <v>7129</v>
      </c>
      <c r="D189" s="405" t="s">
        <v>7128</v>
      </c>
      <c r="E189" s="402">
        <v>1</v>
      </c>
      <c r="F189" s="400">
        <v>0.2</v>
      </c>
      <c r="G189" s="401">
        <v>3.200005</v>
      </c>
      <c r="H189" s="400">
        <v>0.6</v>
      </c>
      <c r="I189" s="403">
        <v>2</v>
      </c>
      <c r="J189" s="396">
        <f t="shared" si="68"/>
        <v>0.6</v>
      </c>
      <c r="K189" s="396"/>
      <c r="L189" s="396">
        <f t="shared" si="69"/>
        <v>1.5360023999999999</v>
      </c>
      <c r="M189" s="396">
        <f t="shared" si="70"/>
        <v>0.64000100000000004</v>
      </c>
      <c r="N189" s="396">
        <f t="shared" si="71"/>
        <v>1.1520017999999999</v>
      </c>
      <c r="O189" s="396">
        <f t="shared" si="72"/>
        <v>0.49920078000000007</v>
      </c>
      <c r="P189" s="1083">
        <v>0.1</v>
      </c>
      <c r="Q189" s="396"/>
      <c r="R189" s="396">
        <f t="shared" si="76"/>
        <v>6.4000100000000004E-2</v>
      </c>
      <c r="S189" s="396">
        <f t="shared" si="73"/>
        <v>3.8400059999999998</v>
      </c>
      <c r="T189" s="715">
        <f t="shared" si="74"/>
        <v>4.4800069999999996</v>
      </c>
      <c r="U189" s="396">
        <f t="shared" si="75"/>
        <v>0.38400059999999997</v>
      </c>
      <c r="V189" s="693" t="s">
        <v>4085</v>
      </c>
    </row>
    <row r="190" spans="1:22" ht="12" x14ac:dyDescent="0.2">
      <c r="A190" s="405"/>
      <c r="B190" s="405"/>
      <c r="C190" s="405" t="s">
        <v>7129</v>
      </c>
      <c r="D190" s="405" t="s">
        <v>7128</v>
      </c>
      <c r="E190" s="402">
        <v>1</v>
      </c>
      <c r="F190" s="400">
        <v>0.2</v>
      </c>
      <c r="G190" s="401">
        <v>7.7941050000000001</v>
      </c>
      <c r="H190" s="400">
        <v>0.6</v>
      </c>
      <c r="I190" s="403">
        <v>2</v>
      </c>
      <c r="J190" s="396">
        <f t="shared" si="68"/>
        <v>0.6</v>
      </c>
      <c r="K190" s="396"/>
      <c r="L190" s="396">
        <f t="shared" si="69"/>
        <v>3.7411703999999997</v>
      </c>
      <c r="M190" s="396">
        <f t="shared" si="70"/>
        <v>1.558821</v>
      </c>
      <c r="N190" s="396">
        <f t="shared" si="71"/>
        <v>2.8058777999999998</v>
      </c>
      <c r="O190" s="396">
        <f t="shared" si="72"/>
        <v>1.21588038</v>
      </c>
      <c r="P190" s="1083">
        <v>0.1</v>
      </c>
      <c r="Q190" s="396"/>
      <c r="R190" s="396">
        <f t="shared" si="76"/>
        <v>0.15588210000000002</v>
      </c>
      <c r="S190" s="396">
        <f t="shared" si="73"/>
        <v>9.3529260000000001</v>
      </c>
      <c r="T190" s="715">
        <f t="shared" si="74"/>
        <v>10.911747</v>
      </c>
      <c r="U190" s="396">
        <f t="shared" si="75"/>
        <v>0.93529259999999992</v>
      </c>
      <c r="V190" s="693" t="s">
        <v>4085</v>
      </c>
    </row>
    <row r="191" spans="1:22" ht="12" x14ac:dyDescent="0.2">
      <c r="A191" s="405"/>
      <c r="B191" s="405"/>
      <c r="C191" s="405" t="s">
        <v>7129</v>
      </c>
      <c r="D191" s="405" t="s">
        <v>7128</v>
      </c>
      <c r="E191" s="402">
        <v>1</v>
      </c>
      <c r="F191" s="400">
        <v>0.2</v>
      </c>
      <c r="G191" s="401">
        <v>3.8400439999999998</v>
      </c>
      <c r="H191" s="400">
        <v>0.6</v>
      </c>
      <c r="I191" s="403">
        <v>2</v>
      </c>
      <c r="J191" s="396">
        <f t="shared" si="68"/>
        <v>0.6</v>
      </c>
      <c r="K191" s="396"/>
      <c r="L191" s="396">
        <f t="shared" si="69"/>
        <v>1.8432211199999999</v>
      </c>
      <c r="M191" s="396">
        <f t="shared" si="70"/>
        <v>0.76800880000000005</v>
      </c>
      <c r="N191" s="396">
        <f t="shared" si="71"/>
        <v>1.38241584</v>
      </c>
      <c r="O191" s="396">
        <f t="shared" si="72"/>
        <v>0.59904686399999996</v>
      </c>
      <c r="P191" s="1083">
        <v>0.1</v>
      </c>
      <c r="Q191" s="396"/>
      <c r="R191" s="396">
        <f t="shared" si="76"/>
        <v>7.6800880000000016E-2</v>
      </c>
      <c r="S191" s="396">
        <f t="shared" si="73"/>
        <v>4.6080527999999994</v>
      </c>
      <c r="T191" s="715">
        <f t="shared" si="74"/>
        <v>5.3760615999999999</v>
      </c>
      <c r="U191" s="396">
        <f t="shared" si="75"/>
        <v>0.46080527999999998</v>
      </c>
      <c r="V191" s="693" t="s">
        <v>4085</v>
      </c>
    </row>
    <row r="192" spans="1:22" ht="12" x14ac:dyDescent="0.2">
      <c r="A192" s="405"/>
      <c r="B192" s="405"/>
      <c r="C192" s="405" t="s">
        <v>7129</v>
      </c>
      <c r="D192" s="405" t="s">
        <v>7128</v>
      </c>
      <c r="E192" s="402">
        <v>1</v>
      </c>
      <c r="F192" s="400">
        <v>0.2</v>
      </c>
      <c r="G192" s="401">
        <v>2.41</v>
      </c>
      <c r="H192" s="400">
        <v>0.6</v>
      </c>
      <c r="I192" s="403">
        <v>2</v>
      </c>
      <c r="J192" s="396">
        <f t="shared" si="68"/>
        <v>0.6</v>
      </c>
      <c r="K192" s="396"/>
      <c r="L192" s="396">
        <f t="shared" si="69"/>
        <v>1.1568000000000001</v>
      </c>
      <c r="M192" s="396">
        <f t="shared" si="70"/>
        <v>0.48200000000000004</v>
      </c>
      <c r="N192" s="396">
        <f t="shared" si="71"/>
        <v>0.86760000000000004</v>
      </c>
      <c r="O192" s="396">
        <f t="shared" si="72"/>
        <v>0.37596000000000002</v>
      </c>
      <c r="P192" s="1083">
        <v>0.1</v>
      </c>
      <c r="Q192" s="396"/>
      <c r="R192" s="396">
        <f t="shared" si="76"/>
        <v>4.8200000000000007E-2</v>
      </c>
      <c r="S192" s="396">
        <f t="shared" si="73"/>
        <v>2.8919999999999999</v>
      </c>
      <c r="T192" s="715">
        <f t="shared" si="74"/>
        <v>3.3740000000000001</v>
      </c>
      <c r="U192" s="396">
        <f t="shared" si="75"/>
        <v>0.28920000000000001</v>
      </c>
      <c r="V192" s="693" t="s">
        <v>4085</v>
      </c>
    </row>
    <row r="193" spans="1:22" ht="12" x14ac:dyDescent="0.2">
      <c r="A193" s="405"/>
      <c r="B193" s="405"/>
      <c r="C193" s="405" t="s">
        <v>7129</v>
      </c>
      <c r="D193" s="405" t="s">
        <v>7128</v>
      </c>
      <c r="E193" s="402">
        <v>1</v>
      </c>
      <c r="F193" s="400">
        <v>0.2</v>
      </c>
      <c r="G193" s="401">
        <v>6.4176399999999996</v>
      </c>
      <c r="H193" s="400">
        <v>0.6</v>
      </c>
      <c r="I193" s="403">
        <v>2</v>
      </c>
      <c r="J193" s="396">
        <f t="shared" si="68"/>
        <v>0.6</v>
      </c>
      <c r="K193" s="396"/>
      <c r="L193" s="396">
        <f t="shared" si="69"/>
        <v>3.0804671999999997</v>
      </c>
      <c r="M193" s="396">
        <f t="shared" si="70"/>
        <v>1.283528</v>
      </c>
      <c r="N193" s="396">
        <f t="shared" si="71"/>
        <v>2.3103503999999999</v>
      </c>
      <c r="O193" s="396">
        <f t="shared" si="72"/>
        <v>1.0011518399999999</v>
      </c>
      <c r="P193" s="1083">
        <v>0.1</v>
      </c>
      <c r="Q193" s="396"/>
      <c r="R193" s="396">
        <f t="shared" si="76"/>
        <v>0.12835280000000002</v>
      </c>
      <c r="S193" s="396">
        <f t="shared" si="73"/>
        <v>7.7011679999999991</v>
      </c>
      <c r="T193" s="715">
        <f t="shared" si="74"/>
        <v>8.9846959999999996</v>
      </c>
      <c r="U193" s="396">
        <f t="shared" si="75"/>
        <v>0.77011679999999993</v>
      </c>
      <c r="V193" s="693" t="s">
        <v>4085</v>
      </c>
    </row>
    <row r="194" spans="1:22" ht="12" x14ac:dyDescent="0.2">
      <c r="A194" s="405"/>
      <c r="B194" s="405"/>
      <c r="C194" s="405" t="s">
        <v>7129</v>
      </c>
      <c r="D194" s="405" t="s">
        <v>7128</v>
      </c>
      <c r="E194" s="402">
        <v>1</v>
      </c>
      <c r="F194" s="400">
        <v>0.2</v>
      </c>
      <c r="G194" s="401">
        <v>4.237806</v>
      </c>
      <c r="H194" s="400">
        <v>0.6</v>
      </c>
      <c r="I194" s="403">
        <v>2</v>
      </c>
      <c r="J194" s="396">
        <f t="shared" si="68"/>
        <v>0.6</v>
      </c>
      <c r="K194" s="396"/>
      <c r="L194" s="396">
        <f t="shared" si="69"/>
        <v>2.0341468799999998</v>
      </c>
      <c r="M194" s="396">
        <f t="shared" si="70"/>
        <v>0.84756120000000001</v>
      </c>
      <c r="N194" s="396">
        <f t="shared" si="71"/>
        <v>1.5256101599999998</v>
      </c>
      <c r="O194" s="396">
        <f t="shared" si="72"/>
        <v>0.66109773599999999</v>
      </c>
      <c r="P194" s="1083">
        <v>0.1</v>
      </c>
      <c r="Q194" s="396"/>
      <c r="R194" s="396">
        <f t="shared" si="76"/>
        <v>8.4756120000000004E-2</v>
      </c>
      <c r="S194" s="396">
        <f t="shared" si="73"/>
        <v>5.0853671999999994</v>
      </c>
      <c r="T194" s="715">
        <f t="shared" si="74"/>
        <v>5.9329283999999998</v>
      </c>
      <c r="U194" s="396">
        <f t="shared" si="75"/>
        <v>0.50853671999999994</v>
      </c>
      <c r="V194" s="693" t="s">
        <v>4085</v>
      </c>
    </row>
    <row r="195" spans="1:22" ht="12" x14ac:dyDescent="0.2">
      <c r="A195" s="405"/>
      <c r="B195" s="405"/>
      <c r="C195" s="405" t="s">
        <v>7129</v>
      </c>
      <c r="D195" s="405" t="s">
        <v>7128</v>
      </c>
      <c r="E195" s="402">
        <v>1</v>
      </c>
      <c r="F195" s="400">
        <v>0.2</v>
      </c>
      <c r="G195" s="401">
        <v>2.3000210000000001</v>
      </c>
      <c r="H195" s="400">
        <v>0.6</v>
      </c>
      <c r="I195" s="403">
        <v>2</v>
      </c>
      <c r="J195" s="396">
        <f t="shared" si="68"/>
        <v>0.6</v>
      </c>
      <c r="K195" s="396"/>
      <c r="L195" s="396">
        <f t="shared" si="69"/>
        <v>1.1040100799999999</v>
      </c>
      <c r="M195" s="396">
        <f t="shared" si="70"/>
        <v>0.46000420000000003</v>
      </c>
      <c r="N195" s="396">
        <f t="shared" si="71"/>
        <v>0.82800755999999986</v>
      </c>
      <c r="O195" s="396">
        <f t="shared" si="72"/>
        <v>0.35880327600000006</v>
      </c>
      <c r="P195" s="1083">
        <v>0.1</v>
      </c>
      <c r="Q195" s="396"/>
      <c r="R195" s="396">
        <f t="shared" si="76"/>
        <v>4.6000420000000007E-2</v>
      </c>
      <c r="S195" s="396">
        <f t="shared" si="73"/>
        <v>2.7600251999999998</v>
      </c>
      <c r="T195" s="715">
        <f t="shared" si="74"/>
        <v>3.2200294</v>
      </c>
      <c r="U195" s="396">
        <f t="shared" si="75"/>
        <v>0.27600251999999997</v>
      </c>
      <c r="V195" s="693" t="s">
        <v>4085</v>
      </c>
    </row>
    <row r="196" spans="1:22" ht="12" x14ac:dyDescent="0.2">
      <c r="A196" s="405"/>
      <c r="B196" s="405"/>
      <c r="C196" s="405" t="s">
        <v>7129</v>
      </c>
      <c r="D196" s="405" t="s">
        <v>7128</v>
      </c>
      <c r="E196" s="402">
        <v>1</v>
      </c>
      <c r="F196" s="400">
        <v>0.2</v>
      </c>
      <c r="G196" s="401">
        <v>2.6</v>
      </c>
      <c r="H196" s="400">
        <v>0.6</v>
      </c>
      <c r="I196" s="403">
        <v>2</v>
      </c>
      <c r="J196" s="396">
        <f t="shared" si="68"/>
        <v>0.6</v>
      </c>
      <c r="K196" s="396"/>
      <c r="L196" s="396">
        <f t="shared" si="69"/>
        <v>1.248</v>
      </c>
      <c r="M196" s="396">
        <f t="shared" si="70"/>
        <v>0.52</v>
      </c>
      <c r="N196" s="396">
        <f t="shared" si="71"/>
        <v>0.93599999999999994</v>
      </c>
      <c r="O196" s="396">
        <f t="shared" si="72"/>
        <v>0.40560000000000007</v>
      </c>
      <c r="P196" s="1083">
        <v>0.1</v>
      </c>
      <c r="Q196" s="396"/>
      <c r="R196" s="396">
        <f t="shared" si="76"/>
        <v>5.2000000000000005E-2</v>
      </c>
      <c r="S196" s="396">
        <f t="shared" si="73"/>
        <v>3.12</v>
      </c>
      <c r="T196" s="715">
        <f t="shared" si="74"/>
        <v>3.64</v>
      </c>
      <c r="U196" s="396">
        <f t="shared" si="75"/>
        <v>0.312</v>
      </c>
      <c r="V196" s="693" t="s">
        <v>4085</v>
      </c>
    </row>
    <row r="197" spans="1:22" ht="12" x14ac:dyDescent="0.2">
      <c r="A197" s="405"/>
      <c r="B197" s="405"/>
      <c r="C197" s="405" t="s">
        <v>7129</v>
      </c>
      <c r="D197" s="405" t="s">
        <v>7128</v>
      </c>
      <c r="E197" s="402">
        <v>1</v>
      </c>
      <c r="F197" s="400">
        <v>0.2</v>
      </c>
      <c r="G197" s="401">
        <v>4.3959339999999996</v>
      </c>
      <c r="H197" s="400">
        <v>0.6</v>
      </c>
      <c r="I197" s="403">
        <v>2</v>
      </c>
      <c r="J197" s="396">
        <f t="shared" si="68"/>
        <v>0.6</v>
      </c>
      <c r="K197" s="396"/>
      <c r="L197" s="396">
        <f t="shared" si="69"/>
        <v>2.1100483199999998</v>
      </c>
      <c r="M197" s="396">
        <f t="shared" si="70"/>
        <v>0.87918679999999994</v>
      </c>
      <c r="N197" s="396">
        <f t="shared" si="71"/>
        <v>1.5825362399999998</v>
      </c>
      <c r="O197" s="396">
        <f t="shared" si="72"/>
        <v>0.68576570399999992</v>
      </c>
      <c r="P197" s="1083">
        <v>0.1</v>
      </c>
      <c r="Q197" s="396"/>
      <c r="R197" s="396">
        <f t="shared" si="76"/>
        <v>8.7918679999999999E-2</v>
      </c>
      <c r="S197" s="396">
        <f t="shared" si="73"/>
        <v>5.2751207999999989</v>
      </c>
      <c r="T197" s="715">
        <f t="shared" si="74"/>
        <v>6.1543075999999992</v>
      </c>
      <c r="U197" s="396">
        <f t="shared" si="75"/>
        <v>0.52751207999999994</v>
      </c>
      <c r="V197" s="693" t="s">
        <v>4085</v>
      </c>
    </row>
    <row r="198" spans="1:22" ht="12" x14ac:dyDescent="0.2">
      <c r="A198" s="405"/>
      <c r="B198" s="405"/>
      <c r="C198" s="405" t="s">
        <v>7129</v>
      </c>
      <c r="D198" s="405" t="s">
        <v>7251</v>
      </c>
      <c r="E198" s="402">
        <v>1</v>
      </c>
      <c r="F198" s="400">
        <v>0.2</v>
      </c>
      <c r="G198" s="401">
        <v>6.4323449999999998</v>
      </c>
      <c r="H198" s="400">
        <v>3.35</v>
      </c>
      <c r="I198" s="403">
        <v>2</v>
      </c>
      <c r="J198" s="396">
        <f t="shared" ref="J198:J201" si="77">IF(H198&lt;=1,0.6,1.2)</f>
        <v>1.2</v>
      </c>
      <c r="K198" s="396"/>
      <c r="L198" s="396">
        <f t="shared" ref="L198:L201" si="78">((F198+J198)*(H198+K198)*G198)*E198</f>
        <v>30.167698049999995</v>
      </c>
      <c r="M198" s="396">
        <f t="shared" ref="M198:M201" si="79">(F198)*(G198)*E198</f>
        <v>1.2864690000000001</v>
      </c>
      <c r="N198" s="396">
        <f t="shared" ref="N198:N201" si="80">L198-U198</f>
        <v>25.858026899999995</v>
      </c>
      <c r="O198" s="396">
        <f t="shared" ref="O198:O201" si="81">(L198-N198)*1.3</f>
        <v>5.6025724949999995</v>
      </c>
      <c r="P198" s="1083">
        <v>1.1000000000000001</v>
      </c>
      <c r="Q198" s="396"/>
      <c r="R198" s="396">
        <f t="shared" ref="R198:R201" si="82">M198*$P198</f>
        <v>1.4151159000000002</v>
      </c>
      <c r="S198" s="396">
        <f t="shared" ref="S198:S201" si="83">((G198*H198*I198))*E198</f>
        <v>43.096711499999998</v>
      </c>
      <c r="T198" s="715">
        <f t="shared" ref="T198:T201" si="84">S198+G198*F198</f>
        <v>44.383180499999995</v>
      </c>
      <c r="U198" s="396">
        <f t="shared" ref="U198:U201" si="85">F198*H198*G198*E198</f>
        <v>4.3096711499999998</v>
      </c>
      <c r="V198" s="693" t="s">
        <v>4085</v>
      </c>
    </row>
    <row r="199" spans="1:22" ht="12" x14ac:dyDescent="0.2">
      <c r="A199" s="405"/>
      <c r="B199" s="405"/>
      <c r="C199" s="405" t="s">
        <v>7129</v>
      </c>
      <c r="D199" s="405" t="s">
        <v>7252</v>
      </c>
      <c r="E199" s="402">
        <v>1</v>
      </c>
      <c r="F199" s="400">
        <v>0.2</v>
      </c>
      <c r="G199" s="401">
        <v>7.0075849999999997</v>
      </c>
      <c r="H199" s="400">
        <v>2.73</v>
      </c>
      <c r="I199" s="403">
        <v>2</v>
      </c>
      <c r="J199" s="396">
        <f t="shared" si="77"/>
        <v>1.2</v>
      </c>
      <c r="K199" s="396"/>
      <c r="L199" s="396">
        <f t="shared" si="78"/>
        <v>26.782989869999998</v>
      </c>
      <c r="M199" s="396">
        <f t="shared" si="79"/>
        <v>1.4015170000000001</v>
      </c>
      <c r="N199" s="396">
        <f t="shared" si="80"/>
        <v>22.956848459999996</v>
      </c>
      <c r="O199" s="396">
        <f t="shared" si="81"/>
        <v>4.9739838330000028</v>
      </c>
      <c r="P199" s="1083">
        <v>2.1</v>
      </c>
      <c r="Q199" s="396"/>
      <c r="R199" s="396">
        <f t="shared" si="82"/>
        <v>2.9431857000000003</v>
      </c>
      <c r="S199" s="396">
        <f t="shared" si="83"/>
        <v>38.261414099999996</v>
      </c>
      <c r="T199" s="715">
        <f t="shared" si="84"/>
        <v>39.662931099999994</v>
      </c>
      <c r="U199" s="396">
        <f t="shared" si="85"/>
        <v>3.82614141</v>
      </c>
      <c r="V199" s="693" t="s">
        <v>4085</v>
      </c>
    </row>
    <row r="200" spans="1:22" ht="12" x14ac:dyDescent="0.2">
      <c r="A200" s="405"/>
      <c r="B200" s="405"/>
      <c r="C200" s="405" t="s">
        <v>7129</v>
      </c>
      <c r="D200" s="405" t="s">
        <v>7253</v>
      </c>
      <c r="E200" s="402">
        <v>1</v>
      </c>
      <c r="F200" s="400">
        <v>0.2</v>
      </c>
      <c r="G200" s="401">
        <v>4.8285819999999999</v>
      </c>
      <c r="H200" s="400">
        <v>2.73</v>
      </c>
      <c r="I200" s="403">
        <v>2</v>
      </c>
      <c r="J200" s="396">
        <f t="shared" si="77"/>
        <v>1.2</v>
      </c>
      <c r="K200" s="396"/>
      <c r="L200" s="396">
        <f t="shared" si="78"/>
        <v>18.454840403999999</v>
      </c>
      <c r="M200" s="396">
        <f t="shared" si="79"/>
        <v>0.96571640000000003</v>
      </c>
      <c r="N200" s="396">
        <f t="shared" si="80"/>
        <v>15.818434631999999</v>
      </c>
      <c r="O200" s="396">
        <f t="shared" si="81"/>
        <v>3.4273275035999999</v>
      </c>
      <c r="P200" s="1083">
        <v>3.1</v>
      </c>
      <c r="Q200" s="396"/>
      <c r="R200" s="396">
        <f t="shared" si="82"/>
        <v>2.9937208400000004</v>
      </c>
      <c r="S200" s="396">
        <f t="shared" si="83"/>
        <v>26.364057719999998</v>
      </c>
      <c r="T200" s="715">
        <f t="shared" si="84"/>
        <v>27.32977412</v>
      </c>
      <c r="U200" s="396">
        <f t="shared" si="85"/>
        <v>2.6364057720000003</v>
      </c>
      <c r="V200" s="693" t="s">
        <v>4085</v>
      </c>
    </row>
    <row r="201" spans="1:22" ht="12.75" thickBot="1" x14ac:dyDescent="0.25">
      <c r="A201" s="405"/>
      <c r="B201" s="405"/>
      <c r="C201" s="405" t="s">
        <v>7129</v>
      </c>
      <c r="D201" s="405" t="s">
        <v>7254</v>
      </c>
      <c r="E201" s="402">
        <v>1</v>
      </c>
      <c r="F201" s="400">
        <v>0.2</v>
      </c>
      <c r="G201" s="401">
        <v>4.9341059999999999</v>
      </c>
      <c r="H201" s="400">
        <v>2.73</v>
      </c>
      <c r="I201" s="403">
        <v>2</v>
      </c>
      <c r="J201" s="396">
        <f t="shared" si="77"/>
        <v>1.2</v>
      </c>
      <c r="K201" s="396"/>
      <c r="L201" s="396">
        <f t="shared" si="78"/>
        <v>18.858153131999998</v>
      </c>
      <c r="M201" s="396">
        <f t="shared" si="79"/>
        <v>0.98682120000000006</v>
      </c>
      <c r="N201" s="396">
        <f t="shared" si="80"/>
        <v>16.164131255999997</v>
      </c>
      <c r="O201" s="396">
        <f t="shared" si="81"/>
        <v>3.5022284388000009</v>
      </c>
      <c r="P201" s="1083">
        <v>4.0999999999999996</v>
      </c>
      <c r="Q201" s="396"/>
      <c r="R201" s="396">
        <f t="shared" si="82"/>
        <v>4.0459669199999997</v>
      </c>
      <c r="S201" s="396">
        <f t="shared" si="83"/>
        <v>26.94021876</v>
      </c>
      <c r="T201" s="715">
        <f t="shared" si="84"/>
        <v>27.927039960000002</v>
      </c>
      <c r="U201" s="396">
        <f t="shared" si="85"/>
        <v>2.6940218760000003</v>
      </c>
      <c r="V201" s="693" t="s">
        <v>4085</v>
      </c>
    </row>
    <row r="202" spans="1:22" ht="13.5" thickTop="1" thickBot="1" x14ac:dyDescent="0.25">
      <c r="A202" s="216" t="str">
        <f>"TOTAL GERAL - "&amp;A135</f>
        <v>TOTAL GERAL - VIGAS  FUNDAÇÃO</v>
      </c>
      <c r="B202" s="216"/>
      <c r="C202" s="406"/>
      <c r="D202" s="307"/>
      <c r="E202" s="307"/>
      <c r="F202" s="307"/>
      <c r="G202" s="307"/>
      <c r="H202" s="307"/>
      <c r="I202" s="309"/>
      <c r="J202" s="307"/>
      <c r="K202" s="307"/>
      <c r="L202" s="309">
        <f>SUM(L139:L199)</f>
        <v>155.97898583999998</v>
      </c>
      <c r="M202" s="309">
        <f>SUM(M139:M197)</f>
        <v>41.261790799999993</v>
      </c>
      <c r="N202" s="309">
        <f>SUM(N139:N199)</f>
        <v>123.0860988</v>
      </c>
      <c r="O202" s="309">
        <f>SUM(O139:O199)</f>
        <v>42.760753151999992</v>
      </c>
      <c r="P202" s="309"/>
      <c r="Q202" s="309">
        <f>SUM(Q139:Q197)</f>
        <v>0</v>
      </c>
      <c r="R202" s="309">
        <f>SUM(R139:R197)</f>
        <v>4.12617908</v>
      </c>
      <c r="S202" s="309">
        <f>SUM(S139:S197)</f>
        <v>247.57074479999994</v>
      </c>
      <c r="T202" s="309">
        <f>SUM(T139:T197)</f>
        <v>288.83253559999997</v>
      </c>
      <c r="U202" s="309">
        <f>SUM(U139:U199)</f>
        <v>32.892887039999998</v>
      </c>
      <c r="V202" s="408"/>
    </row>
    <row r="203" spans="1:22" ht="12" thickTop="1" x14ac:dyDescent="0.2"/>
    <row r="205" spans="1:22" ht="18.75" x14ac:dyDescent="0.2">
      <c r="A205" s="1882" t="s">
        <v>7127</v>
      </c>
      <c r="B205" s="1882"/>
      <c r="C205" s="1882"/>
      <c r="D205" s="1882"/>
      <c r="E205" s="1882"/>
      <c r="F205" s="1882"/>
      <c r="G205" s="1882"/>
      <c r="H205" s="1882"/>
      <c r="I205" s="1882"/>
      <c r="J205" s="1882"/>
      <c r="K205" s="1882"/>
      <c r="L205" s="1882"/>
      <c r="M205" s="1882"/>
      <c r="N205" s="1882"/>
      <c r="O205" s="1882"/>
      <c r="P205" s="1882"/>
      <c r="Q205" s="1882"/>
      <c r="R205" s="1882"/>
      <c r="S205" s="1882"/>
      <c r="T205" s="1882"/>
      <c r="U205" s="1882"/>
      <c r="V205" s="1882"/>
    </row>
    <row r="206" spans="1:22" ht="12.75" x14ac:dyDescent="0.2">
      <c r="A206" s="1883" t="s">
        <v>6</v>
      </c>
      <c r="B206" s="1883"/>
      <c r="C206" s="1862"/>
      <c r="D206" s="1862"/>
      <c r="E206" s="1887" t="s">
        <v>3671</v>
      </c>
      <c r="F206" s="1464" t="s">
        <v>3672</v>
      </c>
      <c r="G206" s="1464"/>
      <c r="H206" s="1464"/>
      <c r="I206" s="1486"/>
      <c r="J206" s="1870" t="s">
        <v>45</v>
      </c>
      <c r="K206" s="1871"/>
      <c r="L206" s="1463" t="s">
        <v>3673</v>
      </c>
      <c r="M206" s="1464"/>
      <c r="N206" s="1464"/>
      <c r="O206" s="1464"/>
      <c r="P206" s="1464"/>
      <c r="Q206" s="1464"/>
      <c r="R206" s="1464"/>
      <c r="S206" s="1464"/>
      <c r="T206" s="1465"/>
      <c r="U206" s="1464"/>
      <c r="V206" s="1464"/>
    </row>
    <row r="207" spans="1:22" ht="12.75" x14ac:dyDescent="0.2">
      <c r="A207" s="1884"/>
      <c r="B207" s="1884"/>
      <c r="C207" s="1886"/>
      <c r="D207" s="1886"/>
      <c r="E207" s="1888"/>
      <c r="F207" s="1466" t="s">
        <v>61</v>
      </c>
      <c r="G207" s="1467" t="s">
        <v>65</v>
      </c>
      <c r="H207" s="1467" t="s">
        <v>63</v>
      </c>
      <c r="I207" s="1488" t="s">
        <v>600</v>
      </c>
      <c r="J207" s="1468" t="s">
        <v>3676</v>
      </c>
      <c r="K207" s="1468" t="s">
        <v>181</v>
      </c>
      <c r="L207" s="1469" t="s">
        <v>3677</v>
      </c>
      <c r="M207" s="1469" t="s">
        <v>3678</v>
      </c>
      <c r="N207" s="1469" t="s">
        <v>3679</v>
      </c>
      <c r="O207" s="1469" t="s">
        <v>3680</v>
      </c>
      <c r="P207" s="1879" t="s">
        <v>4094</v>
      </c>
      <c r="Q207" s="1880"/>
      <c r="R207" s="1881"/>
      <c r="S207" s="1469" t="s">
        <v>3681</v>
      </c>
      <c r="T207" s="1469" t="s">
        <v>3682</v>
      </c>
      <c r="U207" s="1469" t="s">
        <v>348</v>
      </c>
      <c r="V207" s="1469" t="s">
        <v>94</v>
      </c>
    </row>
    <row r="208" spans="1:22" ht="12.75" x14ac:dyDescent="0.2">
      <c r="A208" s="1885"/>
      <c r="B208" s="1885"/>
      <c r="C208" s="1863"/>
      <c r="D208" s="1863"/>
      <c r="E208" s="1889"/>
      <c r="F208" s="1470" t="s">
        <v>53</v>
      </c>
      <c r="G208" s="1471" t="s">
        <v>55</v>
      </c>
      <c r="H208" s="1471" t="s">
        <v>54</v>
      </c>
      <c r="I208" s="1471" t="s">
        <v>56</v>
      </c>
      <c r="J208" s="1472" t="s">
        <v>3</v>
      </c>
      <c r="K208" s="1472" t="s">
        <v>3</v>
      </c>
      <c r="L208" s="1472" t="s">
        <v>4</v>
      </c>
      <c r="M208" s="1472" t="s">
        <v>1</v>
      </c>
      <c r="N208" s="1472" t="s">
        <v>4</v>
      </c>
      <c r="O208" s="1472" t="s">
        <v>4</v>
      </c>
      <c r="P208" s="1473" t="s">
        <v>3683</v>
      </c>
      <c r="Q208" s="1474" t="s">
        <v>4</v>
      </c>
      <c r="R208" s="1474" t="s">
        <v>4</v>
      </c>
      <c r="S208" s="1472" t="s">
        <v>1</v>
      </c>
      <c r="T208" s="1472" t="s">
        <v>1</v>
      </c>
      <c r="U208" s="1472" t="s">
        <v>4</v>
      </c>
      <c r="V208" s="1472"/>
    </row>
    <row r="209" spans="1:22" ht="12" x14ac:dyDescent="0.2">
      <c r="A209" s="710" t="s">
        <v>198</v>
      </c>
      <c r="B209" s="1723" t="s">
        <v>7131</v>
      </c>
      <c r="C209" s="712"/>
      <c r="D209" s="712"/>
      <c r="E209" s="712"/>
      <c r="F209" s="711"/>
      <c r="G209" s="711"/>
      <c r="H209" s="711"/>
      <c r="I209" s="712"/>
      <c r="J209" s="711"/>
      <c r="K209" s="712"/>
      <c r="L209" s="712"/>
      <c r="M209" s="712"/>
      <c r="N209" s="712"/>
      <c r="O209" s="712"/>
      <c r="P209" s="1077"/>
      <c r="Q209" s="721" t="s">
        <v>4095</v>
      </c>
      <c r="R209" s="721" t="s">
        <v>348</v>
      </c>
      <c r="S209" s="712"/>
      <c r="T209" s="714"/>
      <c r="U209" s="712"/>
      <c r="V209" s="711"/>
    </row>
    <row r="210" spans="1:22" ht="12" x14ac:dyDescent="0.2">
      <c r="A210" s="777"/>
      <c r="B210" s="405"/>
      <c r="C210" s="405"/>
      <c r="D210" s="405" t="s">
        <v>7132</v>
      </c>
      <c r="E210" s="402">
        <v>1</v>
      </c>
      <c r="F210" s="400">
        <v>0.2</v>
      </c>
      <c r="G210" s="401">
        <v>1</v>
      </c>
      <c r="H210" s="400"/>
      <c r="I210" s="403">
        <v>4</v>
      </c>
      <c r="J210" s="396">
        <f t="shared" ref="J210" si="86">IF(H210&lt;=1,0.6,1.2)</f>
        <v>0.6</v>
      </c>
      <c r="K210" s="396"/>
      <c r="L210" s="396">
        <f t="shared" ref="L210" si="87">((F210+J210)*(H210+K210)*G210)*E210</f>
        <v>0</v>
      </c>
      <c r="M210" s="396">
        <f>(F210)*(G210)*E210</f>
        <v>0.2</v>
      </c>
      <c r="N210" s="396">
        <f t="shared" ref="N210" si="88">L210-U210</f>
        <v>0</v>
      </c>
      <c r="O210" s="396">
        <f>(L210-N210)*1.3</f>
        <v>0</v>
      </c>
      <c r="P210" s="1083">
        <v>0.1</v>
      </c>
      <c r="Q210" s="396"/>
      <c r="R210" s="396">
        <f t="shared" ref="R210" si="89">M210*$P210</f>
        <v>2.0000000000000004E-2</v>
      </c>
      <c r="S210" s="396">
        <f t="shared" ref="S210" si="90">((G210*H210*I210))*E210</f>
        <v>0</v>
      </c>
      <c r="T210" s="715">
        <f t="shared" ref="T210" si="91">S210+G210*F210</f>
        <v>0.2</v>
      </c>
      <c r="U210" s="396">
        <f>F210*H210*G210*E210</f>
        <v>0</v>
      </c>
      <c r="V210" s="693" t="s">
        <v>4086</v>
      </c>
    </row>
    <row r="211" spans="1:22" ht="12" x14ac:dyDescent="0.2">
      <c r="A211" s="777"/>
      <c r="B211" s="405"/>
      <c r="C211" s="405"/>
      <c r="D211" s="405" t="s">
        <v>7133</v>
      </c>
      <c r="E211" s="402">
        <v>1</v>
      </c>
      <c r="F211" s="400">
        <v>0.2</v>
      </c>
      <c r="G211" s="401">
        <v>1.2</v>
      </c>
      <c r="H211" s="400"/>
      <c r="I211" s="403">
        <v>5</v>
      </c>
      <c r="J211" s="396">
        <f t="shared" ref="J211:J274" si="92">IF(H211&lt;=1,0.6,1.2)</f>
        <v>0.6</v>
      </c>
      <c r="K211" s="396"/>
      <c r="L211" s="396">
        <f t="shared" ref="L211:L274" si="93">((F211+J211)*(H211+K211)*G211)*E211</f>
        <v>0</v>
      </c>
      <c r="M211" s="396">
        <f t="shared" ref="M211:M274" si="94">(F211)*(G211)*E211</f>
        <v>0.24</v>
      </c>
      <c r="N211" s="396">
        <f t="shared" ref="N211:N274" si="95">L211-U211</f>
        <v>0</v>
      </c>
      <c r="O211" s="396">
        <f t="shared" ref="O211:O274" si="96">(L211-N211)*1.3</f>
        <v>0</v>
      </c>
      <c r="P211" s="1083">
        <v>1.1000000000000001</v>
      </c>
      <c r="Q211" s="396"/>
      <c r="R211" s="396">
        <f t="shared" ref="R211:R274" si="97">M211*$P211</f>
        <v>0.26400000000000001</v>
      </c>
      <c r="S211" s="396">
        <f t="shared" ref="S211:S274" si="98">((G211*H211*I211))*E211</f>
        <v>0</v>
      </c>
      <c r="T211" s="715">
        <f t="shared" ref="T211:T274" si="99">S211+G211*F211</f>
        <v>0.24</v>
      </c>
      <c r="U211" s="396">
        <f t="shared" ref="U211:U274" si="100">F211*H211*G211*E211</f>
        <v>0</v>
      </c>
      <c r="V211" s="693" t="s">
        <v>4085</v>
      </c>
    </row>
    <row r="212" spans="1:22" ht="12" x14ac:dyDescent="0.2">
      <c r="A212" s="777"/>
      <c r="B212" s="405"/>
      <c r="C212" s="405"/>
      <c r="D212" s="405" t="s">
        <v>7134</v>
      </c>
      <c r="E212" s="402">
        <v>1</v>
      </c>
      <c r="F212" s="400">
        <v>0.2</v>
      </c>
      <c r="G212" s="401">
        <v>1.2</v>
      </c>
      <c r="H212" s="400"/>
      <c r="I212" s="403">
        <v>6</v>
      </c>
      <c r="J212" s="396">
        <f t="shared" si="92"/>
        <v>0.6</v>
      </c>
      <c r="K212" s="396"/>
      <c r="L212" s="396">
        <f t="shared" si="93"/>
        <v>0</v>
      </c>
      <c r="M212" s="396">
        <f t="shared" si="94"/>
        <v>0.24</v>
      </c>
      <c r="N212" s="396">
        <f t="shared" si="95"/>
        <v>0</v>
      </c>
      <c r="O212" s="396">
        <f t="shared" si="96"/>
        <v>0</v>
      </c>
      <c r="P212" s="1083">
        <v>2.1</v>
      </c>
      <c r="Q212" s="396"/>
      <c r="R212" s="396">
        <f t="shared" si="97"/>
        <v>0.504</v>
      </c>
      <c r="S212" s="396">
        <f t="shared" si="98"/>
        <v>0</v>
      </c>
      <c r="T212" s="715">
        <f t="shared" si="99"/>
        <v>0.24</v>
      </c>
      <c r="U212" s="396">
        <f t="shared" si="100"/>
        <v>0</v>
      </c>
      <c r="V212" s="693" t="s">
        <v>4085</v>
      </c>
    </row>
    <row r="213" spans="1:22" ht="12" x14ac:dyDescent="0.2">
      <c r="A213" s="777"/>
      <c r="B213" s="405"/>
      <c r="C213" s="405"/>
      <c r="D213" s="405" t="s">
        <v>7135</v>
      </c>
      <c r="E213" s="402">
        <v>1</v>
      </c>
      <c r="F213" s="400">
        <v>0.2</v>
      </c>
      <c r="G213" s="401">
        <v>1</v>
      </c>
      <c r="H213" s="400"/>
      <c r="I213" s="403">
        <v>7</v>
      </c>
      <c r="J213" s="396">
        <f t="shared" si="92"/>
        <v>0.6</v>
      </c>
      <c r="K213" s="396"/>
      <c r="L213" s="396">
        <f t="shared" si="93"/>
        <v>0</v>
      </c>
      <c r="M213" s="396">
        <f t="shared" si="94"/>
        <v>0.2</v>
      </c>
      <c r="N213" s="396">
        <f t="shared" si="95"/>
        <v>0</v>
      </c>
      <c r="O213" s="396">
        <f t="shared" si="96"/>
        <v>0</v>
      </c>
      <c r="P213" s="1083">
        <v>3.1</v>
      </c>
      <c r="Q213" s="396"/>
      <c r="R213" s="396">
        <f t="shared" si="97"/>
        <v>0.62000000000000011</v>
      </c>
      <c r="S213" s="396">
        <f t="shared" si="98"/>
        <v>0</v>
      </c>
      <c r="T213" s="715">
        <f t="shared" si="99"/>
        <v>0.2</v>
      </c>
      <c r="U213" s="396">
        <f t="shared" si="100"/>
        <v>0</v>
      </c>
      <c r="V213" s="693" t="s">
        <v>4085</v>
      </c>
    </row>
    <row r="214" spans="1:22" ht="12" x14ac:dyDescent="0.2">
      <c r="A214" s="777"/>
      <c r="B214" s="405"/>
      <c r="C214" s="405"/>
      <c r="D214" s="405" t="s">
        <v>7136</v>
      </c>
      <c r="E214" s="402">
        <v>1</v>
      </c>
      <c r="F214" s="400">
        <v>0.2</v>
      </c>
      <c r="G214" s="401">
        <v>1</v>
      </c>
      <c r="H214" s="400"/>
      <c r="I214" s="403">
        <v>8</v>
      </c>
      <c r="J214" s="396">
        <f t="shared" si="92"/>
        <v>0.6</v>
      </c>
      <c r="K214" s="396"/>
      <c r="L214" s="396">
        <f t="shared" si="93"/>
        <v>0</v>
      </c>
      <c r="M214" s="396">
        <f t="shared" si="94"/>
        <v>0.2</v>
      </c>
      <c r="N214" s="396">
        <f t="shared" si="95"/>
        <v>0</v>
      </c>
      <c r="O214" s="396">
        <f t="shared" si="96"/>
        <v>0</v>
      </c>
      <c r="P214" s="1083">
        <v>4.0999999999999996</v>
      </c>
      <c r="Q214" s="396"/>
      <c r="R214" s="396">
        <f t="shared" si="97"/>
        <v>0.82</v>
      </c>
      <c r="S214" s="396">
        <f t="shared" si="98"/>
        <v>0</v>
      </c>
      <c r="T214" s="715">
        <f t="shared" si="99"/>
        <v>0.2</v>
      </c>
      <c r="U214" s="396">
        <f t="shared" si="100"/>
        <v>0</v>
      </c>
      <c r="V214" s="693" t="s">
        <v>4085</v>
      </c>
    </row>
    <row r="215" spans="1:22" ht="12" x14ac:dyDescent="0.2">
      <c r="A215" s="777"/>
      <c r="B215" s="405"/>
      <c r="C215" s="405"/>
      <c r="D215" s="405" t="s">
        <v>7137</v>
      </c>
      <c r="E215" s="402">
        <v>1</v>
      </c>
      <c r="F215" s="400">
        <v>0.2</v>
      </c>
      <c r="G215" s="401">
        <v>1.2</v>
      </c>
      <c r="H215" s="400"/>
      <c r="I215" s="403">
        <v>9</v>
      </c>
      <c r="J215" s="396">
        <f t="shared" si="92"/>
        <v>0.6</v>
      </c>
      <c r="K215" s="396"/>
      <c r="L215" s="396">
        <f t="shared" si="93"/>
        <v>0</v>
      </c>
      <c r="M215" s="396">
        <f t="shared" si="94"/>
        <v>0.24</v>
      </c>
      <c r="N215" s="396">
        <f t="shared" si="95"/>
        <v>0</v>
      </c>
      <c r="O215" s="396">
        <f t="shared" si="96"/>
        <v>0</v>
      </c>
      <c r="P215" s="1083">
        <v>5.0999999999999996</v>
      </c>
      <c r="Q215" s="396"/>
      <c r="R215" s="396">
        <f t="shared" si="97"/>
        <v>1.224</v>
      </c>
      <c r="S215" s="396">
        <f t="shared" si="98"/>
        <v>0</v>
      </c>
      <c r="T215" s="715">
        <f t="shared" si="99"/>
        <v>0.24</v>
      </c>
      <c r="U215" s="396">
        <f t="shared" si="100"/>
        <v>0</v>
      </c>
      <c r="V215" s="693" t="s">
        <v>4085</v>
      </c>
    </row>
    <row r="216" spans="1:22" ht="12" x14ac:dyDescent="0.2">
      <c r="A216" s="777"/>
      <c r="B216" s="405"/>
      <c r="C216" s="405"/>
      <c r="D216" s="405" t="s">
        <v>7138</v>
      </c>
      <c r="E216" s="402">
        <v>1</v>
      </c>
      <c r="F216" s="400">
        <v>0.2</v>
      </c>
      <c r="G216" s="401">
        <v>0.8</v>
      </c>
      <c r="H216" s="400"/>
      <c r="I216" s="403">
        <v>10</v>
      </c>
      <c r="J216" s="396">
        <f t="shared" si="92"/>
        <v>0.6</v>
      </c>
      <c r="K216" s="396"/>
      <c r="L216" s="396">
        <f t="shared" si="93"/>
        <v>0</v>
      </c>
      <c r="M216" s="396">
        <f t="shared" si="94"/>
        <v>0.16000000000000003</v>
      </c>
      <c r="N216" s="396">
        <f t="shared" si="95"/>
        <v>0</v>
      </c>
      <c r="O216" s="396">
        <f t="shared" si="96"/>
        <v>0</v>
      </c>
      <c r="P216" s="1083">
        <v>6.1</v>
      </c>
      <c r="Q216" s="396"/>
      <c r="R216" s="396">
        <f t="shared" si="97"/>
        <v>0.97600000000000009</v>
      </c>
      <c r="S216" s="396">
        <f t="shared" si="98"/>
        <v>0</v>
      </c>
      <c r="T216" s="715">
        <f t="shared" si="99"/>
        <v>0.16000000000000003</v>
      </c>
      <c r="U216" s="396">
        <f t="shared" si="100"/>
        <v>0</v>
      </c>
      <c r="V216" s="693" t="s">
        <v>4085</v>
      </c>
    </row>
    <row r="217" spans="1:22" ht="12" x14ac:dyDescent="0.2">
      <c r="A217" s="777"/>
      <c r="B217" s="405"/>
      <c r="C217" s="405"/>
      <c r="D217" s="405" t="s">
        <v>7139</v>
      </c>
      <c r="E217" s="402">
        <v>1</v>
      </c>
      <c r="F217" s="400">
        <v>0.2</v>
      </c>
      <c r="G217" s="401">
        <v>1.2</v>
      </c>
      <c r="H217" s="400"/>
      <c r="I217" s="403">
        <v>11</v>
      </c>
      <c r="J217" s="396">
        <f t="shared" si="92"/>
        <v>0.6</v>
      </c>
      <c r="K217" s="396"/>
      <c r="L217" s="396">
        <f t="shared" si="93"/>
        <v>0</v>
      </c>
      <c r="M217" s="396">
        <f t="shared" si="94"/>
        <v>0.24</v>
      </c>
      <c r="N217" s="396">
        <f t="shared" si="95"/>
        <v>0</v>
      </c>
      <c r="O217" s="396">
        <f t="shared" si="96"/>
        <v>0</v>
      </c>
      <c r="P217" s="1083">
        <v>7.1</v>
      </c>
      <c r="Q217" s="396"/>
      <c r="R217" s="396">
        <f t="shared" si="97"/>
        <v>1.704</v>
      </c>
      <c r="S217" s="396">
        <f t="shared" si="98"/>
        <v>0</v>
      </c>
      <c r="T217" s="715">
        <f t="shared" si="99"/>
        <v>0.24</v>
      </c>
      <c r="U217" s="396">
        <f t="shared" si="100"/>
        <v>0</v>
      </c>
      <c r="V217" s="693" t="s">
        <v>4085</v>
      </c>
    </row>
    <row r="218" spans="1:22" ht="12" x14ac:dyDescent="0.2">
      <c r="A218" s="777"/>
      <c r="B218" s="405"/>
      <c r="C218" s="405"/>
      <c r="D218" s="405" t="s">
        <v>7140</v>
      </c>
      <c r="E218" s="402">
        <v>1</v>
      </c>
      <c r="F218" s="400">
        <v>0.2</v>
      </c>
      <c r="G218" s="401">
        <v>0.8</v>
      </c>
      <c r="H218" s="400"/>
      <c r="I218" s="403">
        <v>12</v>
      </c>
      <c r="J218" s="396">
        <f t="shared" si="92"/>
        <v>0.6</v>
      </c>
      <c r="K218" s="396"/>
      <c r="L218" s="396">
        <f t="shared" si="93"/>
        <v>0</v>
      </c>
      <c r="M218" s="396">
        <f t="shared" si="94"/>
        <v>0.16000000000000003</v>
      </c>
      <c r="N218" s="396">
        <f t="shared" si="95"/>
        <v>0</v>
      </c>
      <c r="O218" s="396">
        <f t="shared" si="96"/>
        <v>0</v>
      </c>
      <c r="P218" s="1083">
        <v>8.1</v>
      </c>
      <c r="Q218" s="396"/>
      <c r="R218" s="396">
        <f t="shared" si="97"/>
        <v>1.2960000000000003</v>
      </c>
      <c r="S218" s="396">
        <f t="shared" si="98"/>
        <v>0</v>
      </c>
      <c r="T218" s="715">
        <f t="shared" si="99"/>
        <v>0.16000000000000003</v>
      </c>
      <c r="U218" s="396">
        <f t="shared" si="100"/>
        <v>0</v>
      </c>
      <c r="V218" s="693" t="s">
        <v>4085</v>
      </c>
    </row>
    <row r="219" spans="1:22" ht="12" x14ac:dyDescent="0.2">
      <c r="A219" s="777"/>
      <c r="B219" s="405"/>
      <c r="C219" s="405"/>
      <c r="D219" s="405" t="s">
        <v>7141</v>
      </c>
      <c r="E219" s="402">
        <v>1</v>
      </c>
      <c r="F219" s="400">
        <v>0.2</v>
      </c>
      <c r="G219" s="401">
        <v>0.6</v>
      </c>
      <c r="H219" s="400"/>
      <c r="I219" s="403">
        <v>13</v>
      </c>
      <c r="J219" s="396">
        <f t="shared" si="92"/>
        <v>0.6</v>
      </c>
      <c r="K219" s="396"/>
      <c r="L219" s="396">
        <f t="shared" si="93"/>
        <v>0</v>
      </c>
      <c r="M219" s="396">
        <f t="shared" si="94"/>
        <v>0.12</v>
      </c>
      <c r="N219" s="396">
        <f t="shared" si="95"/>
        <v>0</v>
      </c>
      <c r="O219" s="396">
        <f t="shared" si="96"/>
        <v>0</v>
      </c>
      <c r="P219" s="1083">
        <v>9.1</v>
      </c>
      <c r="Q219" s="396"/>
      <c r="R219" s="396">
        <f t="shared" si="97"/>
        <v>1.0919999999999999</v>
      </c>
      <c r="S219" s="396">
        <f t="shared" si="98"/>
        <v>0</v>
      </c>
      <c r="T219" s="715">
        <f t="shared" si="99"/>
        <v>0.12</v>
      </c>
      <c r="U219" s="396">
        <f t="shared" si="100"/>
        <v>0</v>
      </c>
      <c r="V219" s="693" t="s">
        <v>4085</v>
      </c>
    </row>
    <row r="220" spans="1:22" ht="12" x14ac:dyDescent="0.2">
      <c r="A220" s="777"/>
      <c r="B220" s="405"/>
      <c r="C220" s="405"/>
      <c r="D220" s="405" t="s">
        <v>7142</v>
      </c>
      <c r="E220" s="402">
        <v>1</v>
      </c>
      <c r="F220" s="400">
        <v>0.25</v>
      </c>
      <c r="G220" s="401">
        <v>1</v>
      </c>
      <c r="H220" s="400"/>
      <c r="I220" s="403">
        <v>14</v>
      </c>
      <c r="J220" s="396">
        <f t="shared" si="92"/>
        <v>0.6</v>
      </c>
      <c r="K220" s="396"/>
      <c r="L220" s="396">
        <f t="shared" si="93"/>
        <v>0</v>
      </c>
      <c r="M220" s="396">
        <f t="shared" si="94"/>
        <v>0.25</v>
      </c>
      <c r="N220" s="396">
        <f t="shared" si="95"/>
        <v>0</v>
      </c>
      <c r="O220" s="396">
        <f t="shared" si="96"/>
        <v>0</v>
      </c>
      <c r="P220" s="1083">
        <v>10.1</v>
      </c>
      <c r="Q220" s="396"/>
      <c r="R220" s="396">
        <f t="shared" si="97"/>
        <v>2.5249999999999999</v>
      </c>
      <c r="S220" s="396">
        <f t="shared" si="98"/>
        <v>0</v>
      </c>
      <c r="T220" s="715">
        <f t="shared" si="99"/>
        <v>0.25</v>
      </c>
      <c r="U220" s="396">
        <f t="shared" si="100"/>
        <v>0</v>
      </c>
      <c r="V220" s="693" t="s">
        <v>4085</v>
      </c>
    </row>
    <row r="221" spans="1:22" ht="12" x14ac:dyDescent="0.2">
      <c r="A221" s="777"/>
      <c r="B221" s="405"/>
      <c r="C221" s="405"/>
      <c r="D221" s="405" t="s">
        <v>7143</v>
      </c>
      <c r="E221" s="402">
        <v>1</v>
      </c>
      <c r="F221" s="400">
        <v>0.25</v>
      </c>
      <c r="G221" s="401">
        <v>1</v>
      </c>
      <c r="H221" s="400"/>
      <c r="I221" s="403">
        <v>15</v>
      </c>
      <c r="J221" s="396">
        <f t="shared" si="92"/>
        <v>0.6</v>
      </c>
      <c r="K221" s="396"/>
      <c r="L221" s="396">
        <f t="shared" si="93"/>
        <v>0</v>
      </c>
      <c r="M221" s="396">
        <f t="shared" si="94"/>
        <v>0.25</v>
      </c>
      <c r="N221" s="396">
        <f t="shared" si="95"/>
        <v>0</v>
      </c>
      <c r="O221" s="396">
        <f t="shared" si="96"/>
        <v>0</v>
      </c>
      <c r="P221" s="1083">
        <v>11.1</v>
      </c>
      <c r="Q221" s="396"/>
      <c r="R221" s="396">
        <f t="shared" si="97"/>
        <v>2.7749999999999999</v>
      </c>
      <c r="S221" s="396">
        <f t="shared" si="98"/>
        <v>0</v>
      </c>
      <c r="T221" s="715">
        <f t="shared" si="99"/>
        <v>0.25</v>
      </c>
      <c r="U221" s="396">
        <f t="shared" si="100"/>
        <v>0</v>
      </c>
      <c r="V221" s="693" t="s">
        <v>4085</v>
      </c>
    </row>
    <row r="222" spans="1:22" ht="12" x14ac:dyDescent="0.2">
      <c r="A222" s="777"/>
      <c r="B222" s="405"/>
      <c r="C222" s="405"/>
      <c r="D222" s="405" t="s">
        <v>7144</v>
      </c>
      <c r="E222" s="402">
        <v>1</v>
      </c>
      <c r="F222" s="400">
        <v>0.2</v>
      </c>
      <c r="G222" s="401">
        <v>1.1000000000000001</v>
      </c>
      <c r="H222" s="400"/>
      <c r="I222" s="403">
        <v>16</v>
      </c>
      <c r="J222" s="396">
        <f t="shared" si="92"/>
        <v>0.6</v>
      </c>
      <c r="K222" s="396"/>
      <c r="L222" s="396">
        <f t="shared" si="93"/>
        <v>0</v>
      </c>
      <c r="M222" s="396">
        <f t="shared" si="94"/>
        <v>0.22000000000000003</v>
      </c>
      <c r="N222" s="396">
        <f t="shared" si="95"/>
        <v>0</v>
      </c>
      <c r="O222" s="396">
        <f t="shared" si="96"/>
        <v>0</v>
      </c>
      <c r="P222" s="1083">
        <v>12.1</v>
      </c>
      <c r="Q222" s="396"/>
      <c r="R222" s="396">
        <f t="shared" si="97"/>
        <v>2.6620000000000004</v>
      </c>
      <c r="S222" s="396">
        <f t="shared" si="98"/>
        <v>0</v>
      </c>
      <c r="T222" s="715">
        <f t="shared" si="99"/>
        <v>0.22000000000000003</v>
      </c>
      <c r="U222" s="396">
        <f t="shared" si="100"/>
        <v>0</v>
      </c>
      <c r="V222" s="693" t="s">
        <v>4085</v>
      </c>
    </row>
    <row r="223" spans="1:22" ht="12" x14ac:dyDescent="0.2">
      <c r="A223" s="777"/>
      <c r="B223" s="405"/>
      <c r="C223" s="405"/>
      <c r="D223" s="405" t="s">
        <v>7145</v>
      </c>
      <c r="E223" s="402">
        <v>1</v>
      </c>
      <c r="F223" s="400">
        <v>0.2</v>
      </c>
      <c r="G223" s="401">
        <v>1.2</v>
      </c>
      <c r="H223" s="400"/>
      <c r="I223" s="403">
        <v>17</v>
      </c>
      <c r="J223" s="396">
        <f t="shared" si="92"/>
        <v>0.6</v>
      </c>
      <c r="K223" s="396"/>
      <c r="L223" s="396">
        <f t="shared" si="93"/>
        <v>0</v>
      </c>
      <c r="M223" s="396">
        <f t="shared" si="94"/>
        <v>0.24</v>
      </c>
      <c r="N223" s="396">
        <f t="shared" si="95"/>
        <v>0</v>
      </c>
      <c r="O223" s="396">
        <f t="shared" si="96"/>
        <v>0</v>
      </c>
      <c r="P223" s="1083">
        <v>13.1</v>
      </c>
      <c r="Q223" s="396"/>
      <c r="R223" s="396">
        <f t="shared" si="97"/>
        <v>3.1439999999999997</v>
      </c>
      <c r="S223" s="396">
        <f t="shared" si="98"/>
        <v>0</v>
      </c>
      <c r="T223" s="715">
        <f t="shared" si="99"/>
        <v>0.24</v>
      </c>
      <c r="U223" s="396">
        <f t="shared" si="100"/>
        <v>0</v>
      </c>
      <c r="V223" s="693" t="s">
        <v>4085</v>
      </c>
    </row>
    <row r="224" spans="1:22" ht="12" x14ac:dyDescent="0.2">
      <c r="A224" s="777"/>
      <c r="B224" s="405"/>
      <c r="C224" s="405"/>
      <c r="D224" s="405" t="s">
        <v>7146</v>
      </c>
      <c r="E224" s="402">
        <v>1</v>
      </c>
      <c r="F224" s="400">
        <v>0.2</v>
      </c>
      <c r="G224" s="401">
        <v>1.6</v>
      </c>
      <c r="H224" s="400"/>
      <c r="I224" s="403">
        <v>18</v>
      </c>
      <c r="J224" s="396">
        <f t="shared" si="92"/>
        <v>0.6</v>
      </c>
      <c r="K224" s="396"/>
      <c r="L224" s="396">
        <f t="shared" si="93"/>
        <v>0</v>
      </c>
      <c r="M224" s="396">
        <f t="shared" si="94"/>
        <v>0.32000000000000006</v>
      </c>
      <c r="N224" s="396">
        <f t="shared" si="95"/>
        <v>0</v>
      </c>
      <c r="O224" s="396">
        <f t="shared" si="96"/>
        <v>0</v>
      </c>
      <c r="P224" s="1083">
        <v>14.1</v>
      </c>
      <c r="Q224" s="396"/>
      <c r="R224" s="396">
        <f t="shared" si="97"/>
        <v>4.5120000000000005</v>
      </c>
      <c r="S224" s="396">
        <f t="shared" si="98"/>
        <v>0</v>
      </c>
      <c r="T224" s="715">
        <f t="shared" si="99"/>
        <v>0.32000000000000006</v>
      </c>
      <c r="U224" s="396">
        <f t="shared" si="100"/>
        <v>0</v>
      </c>
      <c r="V224" s="693" t="s">
        <v>4085</v>
      </c>
    </row>
    <row r="225" spans="1:22" ht="12" x14ac:dyDescent="0.2">
      <c r="A225" s="777"/>
      <c r="B225" s="405"/>
      <c r="C225" s="405"/>
      <c r="D225" s="405" t="s">
        <v>7147</v>
      </c>
      <c r="E225" s="402">
        <v>1</v>
      </c>
      <c r="F225" s="400">
        <v>0.2</v>
      </c>
      <c r="G225" s="401">
        <v>1.6</v>
      </c>
      <c r="H225" s="400"/>
      <c r="I225" s="403">
        <v>19</v>
      </c>
      <c r="J225" s="396">
        <f t="shared" si="92"/>
        <v>0.6</v>
      </c>
      <c r="K225" s="396"/>
      <c r="L225" s="396">
        <f t="shared" si="93"/>
        <v>0</v>
      </c>
      <c r="M225" s="396">
        <f t="shared" si="94"/>
        <v>0.32000000000000006</v>
      </c>
      <c r="N225" s="396">
        <f t="shared" si="95"/>
        <v>0</v>
      </c>
      <c r="O225" s="396">
        <f t="shared" si="96"/>
        <v>0</v>
      </c>
      <c r="P225" s="1083">
        <v>15.1</v>
      </c>
      <c r="Q225" s="396"/>
      <c r="R225" s="396">
        <f t="shared" si="97"/>
        <v>4.8320000000000007</v>
      </c>
      <c r="S225" s="396">
        <f t="shared" si="98"/>
        <v>0</v>
      </c>
      <c r="T225" s="715">
        <f t="shared" si="99"/>
        <v>0.32000000000000006</v>
      </c>
      <c r="U225" s="396">
        <f t="shared" si="100"/>
        <v>0</v>
      </c>
      <c r="V225" s="693" t="s">
        <v>4085</v>
      </c>
    </row>
    <row r="226" spans="1:22" ht="12" x14ac:dyDescent="0.2">
      <c r="A226" s="777"/>
      <c r="B226" s="405"/>
      <c r="C226" s="405"/>
      <c r="D226" s="405" t="s">
        <v>7148</v>
      </c>
      <c r="E226" s="402">
        <v>1</v>
      </c>
      <c r="F226" s="400">
        <v>0.2</v>
      </c>
      <c r="G226" s="401">
        <v>0.9</v>
      </c>
      <c r="H226" s="400"/>
      <c r="I226" s="403">
        <v>20</v>
      </c>
      <c r="J226" s="396">
        <f t="shared" si="92"/>
        <v>0.6</v>
      </c>
      <c r="K226" s="396"/>
      <c r="L226" s="396">
        <f t="shared" si="93"/>
        <v>0</v>
      </c>
      <c r="M226" s="396">
        <f t="shared" si="94"/>
        <v>0.18000000000000002</v>
      </c>
      <c r="N226" s="396">
        <f t="shared" si="95"/>
        <v>0</v>
      </c>
      <c r="O226" s="396">
        <f t="shared" si="96"/>
        <v>0</v>
      </c>
      <c r="P226" s="1083">
        <v>16.100000000000001</v>
      </c>
      <c r="Q226" s="396"/>
      <c r="R226" s="396">
        <f t="shared" si="97"/>
        <v>2.8980000000000006</v>
      </c>
      <c r="S226" s="396">
        <f t="shared" si="98"/>
        <v>0</v>
      </c>
      <c r="T226" s="715">
        <f t="shared" si="99"/>
        <v>0.18000000000000002</v>
      </c>
      <c r="U226" s="396">
        <f t="shared" si="100"/>
        <v>0</v>
      </c>
      <c r="V226" s="693" t="s">
        <v>4085</v>
      </c>
    </row>
    <row r="227" spans="1:22" ht="12" x14ac:dyDescent="0.2">
      <c r="A227" s="777"/>
      <c r="B227" s="405"/>
      <c r="C227" s="405"/>
      <c r="D227" s="405" t="s">
        <v>7149</v>
      </c>
      <c r="E227" s="402">
        <v>1</v>
      </c>
      <c r="F227" s="400">
        <v>0.2</v>
      </c>
      <c r="G227" s="401">
        <v>1.2</v>
      </c>
      <c r="H227" s="400"/>
      <c r="I227" s="403">
        <v>21</v>
      </c>
      <c r="J227" s="396">
        <f t="shared" si="92"/>
        <v>0.6</v>
      </c>
      <c r="K227" s="396"/>
      <c r="L227" s="396">
        <f t="shared" si="93"/>
        <v>0</v>
      </c>
      <c r="M227" s="396">
        <f t="shared" si="94"/>
        <v>0.24</v>
      </c>
      <c r="N227" s="396">
        <f t="shared" si="95"/>
        <v>0</v>
      </c>
      <c r="O227" s="396">
        <f t="shared" si="96"/>
        <v>0</v>
      </c>
      <c r="P227" s="1083">
        <v>17.100000000000001</v>
      </c>
      <c r="Q227" s="396"/>
      <c r="R227" s="396">
        <f t="shared" si="97"/>
        <v>4.1040000000000001</v>
      </c>
      <c r="S227" s="396">
        <f t="shared" si="98"/>
        <v>0</v>
      </c>
      <c r="T227" s="715">
        <f t="shared" si="99"/>
        <v>0.24</v>
      </c>
      <c r="U227" s="396">
        <f t="shared" si="100"/>
        <v>0</v>
      </c>
      <c r="V227" s="693" t="s">
        <v>4085</v>
      </c>
    </row>
    <row r="228" spans="1:22" ht="12" x14ac:dyDescent="0.2">
      <c r="A228" s="777"/>
      <c r="B228" s="405"/>
      <c r="C228" s="405"/>
      <c r="D228" s="405" t="s">
        <v>7150</v>
      </c>
      <c r="E228" s="402">
        <v>1</v>
      </c>
      <c r="F228" s="400">
        <v>0.2</v>
      </c>
      <c r="G228" s="401">
        <v>1.1000000000000001</v>
      </c>
      <c r="H228" s="400"/>
      <c r="I228" s="403">
        <v>22</v>
      </c>
      <c r="J228" s="396">
        <f t="shared" si="92"/>
        <v>0.6</v>
      </c>
      <c r="K228" s="396"/>
      <c r="L228" s="396">
        <f t="shared" si="93"/>
        <v>0</v>
      </c>
      <c r="M228" s="396">
        <f t="shared" si="94"/>
        <v>0.22000000000000003</v>
      </c>
      <c r="N228" s="396">
        <f t="shared" si="95"/>
        <v>0</v>
      </c>
      <c r="O228" s="396">
        <f t="shared" si="96"/>
        <v>0</v>
      </c>
      <c r="P228" s="1083">
        <v>18.100000000000001</v>
      </c>
      <c r="Q228" s="396"/>
      <c r="R228" s="396">
        <f t="shared" si="97"/>
        <v>3.9820000000000007</v>
      </c>
      <c r="S228" s="396">
        <f t="shared" si="98"/>
        <v>0</v>
      </c>
      <c r="T228" s="715">
        <f t="shared" si="99"/>
        <v>0.22000000000000003</v>
      </c>
      <c r="U228" s="396">
        <f t="shared" si="100"/>
        <v>0</v>
      </c>
      <c r="V228" s="693" t="s">
        <v>4085</v>
      </c>
    </row>
    <row r="229" spans="1:22" ht="12" x14ac:dyDescent="0.2">
      <c r="A229" s="777"/>
      <c r="B229" s="405"/>
      <c r="C229" s="405"/>
      <c r="D229" s="405" t="s">
        <v>7151</v>
      </c>
      <c r="E229" s="402">
        <v>1</v>
      </c>
      <c r="F229" s="400">
        <v>0.2</v>
      </c>
      <c r="G229" s="401">
        <v>0.6</v>
      </c>
      <c r="H229" s="400"/>
      <c r="I229" s="403">
        <v>23</v>
      </c>
      <c r="J229" s="396">
        <f t="shared" si="92"/>
        <v>0.6</v>
      </c>
      <c r="K229" s="396"/>
      <c r="L229" s="396">
        <f t="shared" si="93"/>
        <v>0</v>
      </c>
      <c r="M229" s="396">
        <f t="shared" si="94"/>
        <v>0.12</v>
      </c>
      <c r="N229" s="396">
        <f t="shared" si="95"/>
        <v>0</v>
      </c>
      <c r="O229" s="396">
        <f t="shared" si="96"/>
        <v>0</v>
      </c>
      <c r="P229" s="1083">
        <v>19.100000000000001</v>
      </c>
      <c r="Q229" s="396"/>
      <c r="R229" s="396">
        <f t="shared" si="97"/>
        <v>2.2920000000000003</v>
      </c>
      <c r="S229" s="396">
        <f t="shared" si="98"/>
        <v>0</v>
      </c>
      <c r="T229" s="715">
        <f t="shared" si="99"/>
        <v>0.12</v>
      </c>
      <c r="U229" s="396">
        <f t="shared" si="100"/>
        <v>0</v>
      </c>
      <c r="V229" s="693" t="s">
        <v>4085</v>
      </c>
    </row>
    <row r="230" spans="1:22" ht="12" x14ac:dyDescent="0.2">
      <c r="A230" s="777"/>
      <c r="B230" s="405"/>
      <c r="C230" s="405"/>
      <c r="D230" s="405" t="s">
        <v>7152</v>
      </c>
      <c r="E230" s="402">
        <v>1</v>
      </c>
      <c r="F230" s="400">
        <v>0.2</v>
      </c>
      <c r="G230" s="401">
        <v>1.6</v>
      </c>
      <c r="H230" s="400"/>
      <c r="I230" s="403">
        <v>24</v>
      </c>
      <c r="J230" s="396">
        <f t="shared" si="92"/>
        <v>0.6</v>
      </c>
      <c r="K230" s="396"/>
      <c r="L230" s="396">
        <f t="shared" si="93"/>
        <v>0</v>
      </c>
      <c r="M230" s="396">
        <f t="shared" si="94"/>
        <v>0.32000000000000006</v>
      </c>
      <c r="N230" s="396">
        <f t="shared" si="95"/>
        <v>0</v>
      </c>
      <c r="O230" s="396">
        <f t="shared" si="96"/>
        <v>0</v>
      </c>
      <c r="P230" s="1083">
        <v>20.100000000000001</v>
      </c>
      <c r="Q230" s="396"/>
      <c r="R230" s="396">
        <f t="shared" si="97"/>
        <v>6.4320000000000013</v>
      </c>
      <c r="S230" s="396">
        <f t="shared" si="98"/>
        <v>0</v>
      </c>
      <c r="T230" s="715">
        <f t="shared" si="99"/>
        <v>0.32000000000000006</v>
      </c>
      <c r="U230" s="396">
        <f t="shared" si="100"/>
        <v>0</v>
      </c>
      <c r="V230" s="693" t="s">
        <v>4085</v>
      </c>
    </row>
    <row r="231" spans="1:22" ht="12" x14ac:dyDescent="0.2">
      <c r="A231" s="777"/>
      <c r="B231" s="405"/>
      <c r="C231" s="405"/>
      <c r="D231" s="405" t="s">
        <v>7153</v>
      </c>
      <c r="E231" s="402">
        <v>1</v>
      </c>
      <c r="F231" s="400">
        <v>0.25</v>
      </c>
      <c r="G231" s="401">
        <v>1</v>
      </c>
      <c r="H231" s="400"/>
      <c r="I231" s="403">
        <v>25</v>
      </c>
      <c r="J231" s="396">
        <f t="shared" si="92"/>
        <v>0.6</v>
      </c>
      <c r="K231" s="396"/>
      <c r="L231" s="396">
        <f t="shared" si="93"/>
        <v>0</v>
      </c>
      <c r="M231" s="396">
        <f t="shared" si="94"/>
        <v>0.25</v>
      </c>
      <c r="N231" s="396">
        <f t="shared" si="95"/>
        <v>0</v>
      </c>
      <c r="O231" s="396">
        <f t="shared" si="96"/>
        <v>0</v>
      </c>
      <c r="P231" s="1083">
        <v>21.1</v>
      </c>
      <c r="Q231" s="396"/>
      <c r="R231" s="396">
        <f t="shared" si="97"/>
        <v>5.2750000000000004</v>
      </c>
      <c r="S231" s="396">
        <f t="shared" si="98"/>
        <v>0</v>
      </c>
      <c r="T231" s="715">
        <f t="shared" si="99"/>
        <v>0.25</v>
      </c>
      <c r="U231" s="396">
        <f t="shared" si="100"/>
        <v>0</v>
      </c>
      <c r="V231" s="693" t="s">
        <v>4085</v>
      </c>
    </row>
    <row r="232" spans="1:22" ht="12" x14ac:dyDescent="0.2">
      <c r="A232" s="777"/>
      <c r="B232" s="405"/>
      <c r="C232" s="405"/>
      <c r="D232" s="405" t="s">
        <v>7154</v>
      </c>
      <c r="E232" s="402">
        <v>1</v>
      </c>
      <c r="F232" s="400">
        <v>0.2</v>
      </c>
      <c r="G232" s="401">
        <v>0.6</v>
      </c>
      <c r="H232" s="400"/>
      <c r="I232" s="403">
        <v>26</v>
      </c>
      <c r="J232" s="396">
        <f t="shared" si="92"/>
        <v>0.6</v>
      </c>
      <c r="K232" s="396"/>
      <c r="L232" s="396">
        <f t="shared" si="93"/>
        <v>0</v>
      </c>
      <c r="M232" s="396">
        <f t="shared" si="94"/>
        <v>0.12</v>
      </c>
      <c r="N232" s="396">
        <f t="shared" si="95"/>
        <v>0</v>
      </c>
      <c r="O232" s="396">
        <f t="shared" si="96"/>
        <v>0</v>
      </c>
      <c r="P232" s="1083">
        <v>22.1</v>
      </c>
      <c r="Q232" s="396"/>
      <c r="R232" s="396">
        <f t="shared" si="97"/>
        <v>2.6520000000000001</v>
      </c>
      <c r="S232" s="396">
        <f t="shared" si="98"/>
        <v>0</v>
      </c>
      <c r="T232" s="715">
        <f t="shared" si="99"/>
        <v>0.12</v>
      </c>
      <c r="U232" s="396">
        <f t="shared" si="100"/>
        <v>0</v>
      </c>
      <c r="V232" s="693" t="s">
        <v>4085</v>
      </c>
    </row>
    <row r="233" spans="1:22" ht="12" x14ac:dyDescent="0.2">
      <c r="A233" s="777"/>
      <c r="B233" s="405"/>
      <c r="C233" s="405"/>
      <c r="D233" s="405" t="s">
        <v>7155</v>
      </c>
      <c r="E233" s="402">
        <v>1</v>
      </c>
      <c r="F233" s="400">
        <v>0.2</v>
      </c>
      <c r="G233" s="401">
        <v>1.6</v>
      </c>
      <c r="H233" s="400"/>
      <c r="I233" s="403">
        <v>27</v>
      </c>
      <c r="J233" s="396">
        <f t="shared" si="92"/>
        <v>0.6</v>
      </c>
      <c r="K233" s="396"/>
      <c r="L233" s="396">
        <f t="shared" si="93"/>
        <v>0</v>
      </c>
      <c r="M233" s="396">
        <f t="shared" si="94"/>
        <v>0.32000000000000006</v>
      </c>
      <c r="N233" s="396">
        <f t="shared" si="95"/>
        <v>0</v>
      </c>
      <c r="O233" s="396">
        <f t="shared" si="96"/>
        <v>0</v>
      </c>
      <c r="P233" s="1083">
        <v>23.1</v>
      </c>
      <c r="Q233" s="396"/>
      <c r="R233" s="396">
        <f t="shared" si="97"/>
        <v>7.3920000000000021</v>
      </c>
      <c r="S233" s="396">
        <f t="shared" si="98"/>
        <v>0</v>
      </c>
      <c r="T233" s="715">
        <f t="shared" si="99"/>
        <v>0.32000000000000006</v>
      </c>
      <c r="U233" s="396">
        <f t="shared" si="100"/>
        <v>0</v>
      </c>
      <c r="V233" s="693" t="s">
        <v>4085</v>
      </c>
    </row>
    <row r="234" spans="1:22" ht="12" x14ac:dyDescent="0.2">
      <c r="A234" s="777"/>
      <c r="B234" s="405"/>
      <c r="C234" s="405"/>
      <c r="D234" s="405" t="s">
        <v>7156</v>
      </c>
      <c r="E234" s="402">
        <v>1</v>
      </c>
      <c r="F234" s="400">
        <v>0.2</v>
      </c>
      <c r="G234" s="401">
        <v>0.4</v>
      </c>
      <c r="H234" s="400"/>
      <c r="I234" s="403">
        <v>28</v>
      </c>
      <c r="J234" s="396">
        <f t="shared" si="92"/>
        <v>0.6</v>
      </c>
      <c r="K234" s="396"/>
      <c r="L234" s="396">
        <f t="shared" si="93"/>
        <v>0</v>
      </c>
      <c r="M234" s="396">
        <f t="shared" si="94"/>
        <v>8.0000000000000016E-2</v>
      </c>
      <c r="N234" s="396">
        <f t="shared" si="95"/>
        <v>0</v>
      </c>
      <c r="O234" s="396">
        <f t="shared" si="96"/>
        <v>0</v>
      </c>
      <c r="P234" s="1083">
        <v>24.1</v>
      </c>
      <c r="Q234" s="396"/>
      <c r="R234" s="396">
        <f t="shared" si="97"/>
        <v>1.9280000000000004</v>
      </c>
      <c r="S234" s="396">
        <f t="shared" si="98"/>
        <v>0</v>
      </c>
      <c r="T234" s="715">
        <f t="shared" si="99"/>
        <v>8.0000000000000016E-2</v>
      </c>
      <c r="U234" s="396">
        <f t="shared" si="100"/>
        <v>0</v>
      </c>
      <c r="V234" s="693" t="s">
        <v>4085</v>
      </c>
    </row>
    <row r="235" spans="1:22" ht="12" x14ac:dyDescent="0.2">
      <c r="A235" s="777"/>
      <c r="B235" s="405"/>
      <c r="C235" s="405"/>
      <c r="D235" s="405" t="s">
        <v>7157</v>
      </c>
      <c r="E235" s="402">
        <v>1</v>
      </c>
      <c r="F235" s="400">
        <v>0.2</v>
      </c>
      <c r="G235" s="401">
        <v>0.6</v>
      </c>
      <c r="H235" s="400"/>
      <c r="I235" s="403">
        <v>29</v>
      </c>
      <c r="J235" s="396">
        <f t="shared" si="92"/>
        <v>0.6</v>
      </c>
      <c r="K235" s="396"/>
      <c r="L235" s="396">
        <f t="shared" si="93"/>
        <v>0</v>
      </c>
      <c r="M235" s="396">
        <f t="shared" si="94"/>
        <v>0.12</v>
      </c>
      <c r="N235" s="396">
        <f t="shared" si="95"/>
        <v>0</v>
      </c>
      <c r="O235" s="396">
        <f t="shared" si="96"/>
        <v>0</v>
      </c>
      <c r="P235" s="1083">
        <v>25.1</v>
      </c>
      <c r="Q235" s="396"/>
      <c r="R235" s="396">
        <f t="shared" si="97"/>
        <v>3.012</v>
      </c>
      <c r="S235" s="396">
        <f t="shared" si="98"/>
        <v>0</v>
      </c>
      <c r="T235" s="715">
        <f t="shared" si="99"/>
        <v>0.12</v>
      </c>
      <c r="U235" s="396">
        <f t="shared" si="100"/>
        <v>0</v>
      </c>
      <c r="V235" s="693" t="s">
        <v>4085</v>
      </c>
    </row>
    <row r="236" spans="1:22" ht="12" x14ac:dyDescent="0.2">
      <c r="A236" s="777"/>
      <c r="B236" s="405"/>
      <c r="C236" s="405"/>
      <c r="D236" s="405" t="s">
        <v>7158</v>
      </c>
      <c r="E236" s="402">
        <v>1</v>
      </c>
      <c r="F236" s="400">
        <v>0.2</v>
      </c>
      <c r="G236" s="401">
        <v>0.6</v>
      </c>
      <c r="H236" s="400"/>
      <c r="I236" s="403">
        <v>30</v>
      </c>
      <c r="J236" s="396">
        <f t="shared" si="92"/>
        <v>0.6</v>
      </c>
      <c r="K236" s="396"/>
      <c r="L236" s="396">
        <f t="shared" si="93"/>
        <v>0</v>
      </c>
      <c r="M236" s="396">
        <f t="shared" si="94"/>
        <v>0.12</v>
      </c>
      <c r="N236" s="396">
        <f t="shared" si="95"/>
        <v>0</v>
      </c>
      <c r="O236" s="396">
        <f t="shared" si="96"/>
        <v>0</v>
      </c>
      <c r="P236" s="1083">
        <v>26.1</v>
      </c>
      <c r="Q236" s="396"/>
      <c r="R236" s="396">
        <f t="shared" si="97"/>
        <v>3.1320000000000001</v>
      </c>
      <c r="S236" s="396">
        <f t="shared" si="98"/>
        <v>0</v>
      </c>
      <c r="T236" s="715">
        <f t="shared" si="99"/>
        <v>0.12</v>
      </c>
      <c r="U236" s="396">
        <f t="shared" si="100"/>
        <v>0</v>
      </c>
      <c r="V236" s="693" t="s">
        <v>4085</v>
      </c>
    </row>
    <row r="237" spans="1:22" ht="12" x14ac:dyDescent="0.2">
      <c r="A237" s="777"/>
      <c r="B237" s="405"/>
      <c r="C237" s="405"/>
      <c r="D237" s="405" t="s">
        <v>7159</v>
      </c>
      <c r="E237" s="402">
        <v>1</v>
      </c>
      <c r="F237" s="400">
        <v>0.2</v>
      </c>
      <c r="G237" s="401">
        <v>1.2</v>
      </c>
      <c r="H237" s="400"/>
      <c r="I237" s="403">
        <v>31</v>
      </c>
      <c r="J237" s="396">
        <f t="shared" si="92"/>
        <v>0.6</v>
      </c>
      <c r="K237" s="396"/>
      <c r="L237" s="396">
        <f t="shared" si="93"/>
        <v>0</v>
      </c>
      <c r="M237" s="396">
        <f t="shared" si="94"/>
        <v>0.24</v>
      </c>
      <c r="N237" s="396">
        <f t="shared" si="95"/>
        <v>0</v>
      </c>
      <c r="O237" s="396">
        <f t="shared" si="96"/>
        <v>0</v>
      </c>
      <c r="P237" s="1083">
        <v>27.1</v>
      </c>
      <c r="Q237" s="396"/>
      <c r="R237" s="396">
        <f t="shared" si="97"/>
        <v>6.5040000000000004</v>
      </c>
      <c r="S237" s="396">
        <f t="shared" si="98"/>
        <v>0</v>
      </c>
      <c r="T237" s="715">
        <f t="shared" si="99"/>
        <v>0.24</v>
      </c>
      <c r="U237" s="396">
        <f t="shared" si="100"/>
        <v>0</v>
      </c>
      <c r="V237" s="693" t="s">
        <v>4085</v>
      </c>
    </row>
    <row r="238" spans="1:22" ht="12" x14ac:dyDescent="0.2">
      <c r="A238" s="777"/>
      <c r="B238" s="405"/>
      <c r="C238" s="405"/>
      <c r="D238" s="405" t="s">
        <v>7160</v>
      </c>
      <c r="E238" s="402">
        <v>1</v>
      </c>
      <c r="F238" s="400">
        <v>0.2</v>
      </c>
      <c r="G238" s="401">
        <v>1.2</v>
      </c>
      <c r="H238" s="400"/>
      <c r="I238" s="403">
        <v>32</v>
      </c>
      <c r="J238" s="396">
        <f t="shared" si="92"/>
        <v>0.6</v>
      </c>
      <c r="K238" s="396"/>
      <c r="L238" s="396">
        <f t="shared" si="93"/>
        <v>0</v>
      </c>
      <c r="M238" s="396">
        <f t="shared" si="94"/>
        <v>0.24</v>
      </c>
      <c r="N238" s="396">
        <f t="shared" si="95"/>
        <v>0</v>
      </c>
      <c r="O238" s="396">
        <f t="shared" si="96"/>
        <v>0</v>
      </c>
      <c r="P238" s="1083">
        <v>28.1</v>
      </c>
      <c r="Q238" s="396"/>
      <c r="R238" s="396">
        <f t="shared" si="97"/>
        <v>6.7439999999999998</v>
      </c>
      <c r="S238" s="396">
        <f t="shared" si="98"/>
        <v>0</v>
      </c>
      <c r="T238" s="715">
        <f t="shared" si="99"/>
        <v>0.24</v>
      </c>
      <c r="U238" s="396">
        <f t="shared" si="100"/>
        <v>0</v>
      </c>
      <c r="V238" s="693" t="s">
        <v>4085</v>
      </c>
    </row>
    <row r="239" spans="1:22" ht="12" x14ac:dyDescent="0.2">
      <c r="A239" s="777"/>
      <c r="B239" s="405"/>
      <c r="C239" s="405"/>
      <c r="D239" s="405" t="s">
        <v>7161</v>
      </c>
      <c r="E239" s="402">
        <v>1</v>
      </c>
      <c r="F239" s="400">
        <v>0.5</v>
      </c>
      <c r="G239" s="401">
        <v>0.5</v>
      </c>
      <c r="H239" s="400"/>
      <c r="I239" s="403">
        <v>33</v>
      </c>
      <c r="J239" s="396">
        <f t="shared" si="92"/>
        <v>0.6</v>
      </c>
      <c r="K239" s="396"/>
      <c r="L239" s="396">
        <f t="shared" si="93"/>
        <v>0</v>
      </c>
      <c r="M239" s="396">
        <f t="shared" si="94"/>
        <v>0.25</v>
      </c>
      <c r="N239" s="396">
        <f t="shared" si="95"/>
        <v>0</v>
      </c>
      <c r="O239" s="396">
        <f t="shared" si="96"/>
        <v>0</v>
      </c>
      <c r="P239" s="1083">
        <v>29.1</v>
      </c>
      <c r="Q239" s="396"/>
      <c r="R239" s="396">
        <f t="shared" si="97"/>
        <v>7.2750000000000004</v>
      </c>
      <c r="S239" s="396">
        <f t="shared" si="98"/>
        <v>0</v>
      </c>
      <c r="T239" s="715">
        <f t="shared" si="99"/>
        <v>0.25</v>
      </c>
      <c r="U239" s="396">
        <f t="shared" si="100"/>
        <v>0</v>
      </c>
      <c r="V239" s="693" t="s">
        <v>4085</v>
      </c>
    </row>
    <row r="240" spans="1:22" ht="12" x14ac:dyDescent="0.2">
      <c r="A240" s="777"/>
      <c r="B240" s="405"/>
      <c r="C240" s="405"/>
      <c r="D240" s="405" t="s">
        <v>7162</v>
      </c>
      <c r="E240" s="402">
        <v>1</v>
      </c>
      <c r="F240" s="400">
        <v>0.15</v>
      </c>
      <c r="G240" s="401">
        <v>0.8</v>
      </c>
      <c r="H240" s="400"/>
      <c r="I240" s="403">
        <v>34</v>
      </c>
      <c r="J240" s="396">
        <f t="shared" si="92"/>
        <v>0.6</v>
      </c>
      <c r="K240" s="396"/>
      <c r="L240" s="396">
        <f t="shared" si="93"/>
        <v>0</v>
      </c>
      <c r="M240" s="396">
        <f t="shared" si="94"/>
        <v>0.12</v>
      </c>
      <c r="N240" s="396">
        <f t="shared" si="95"/>
        <v>0</v>
      </c>
      <c r="O240" s="396">
        <f t="shared" si="96"/>
        <v>0</v>
      </c>
      <c r="P240" s="1083">
        <v>30.1</v>
      </c>
      <c r="Q240" s="396"/>
      <c r="R240" s="396">
        <f t="shared" si="97"/>
        <v>3.6120000000000001</v>
      </c>
      <c r="S240" s="396">
        <f t="shared" si="98"/>
        <v>0</v>
      </c>
      <c r="T240" s="715">
        <f t="shared" si="99"/>
        <v>0.12</v>
      </c>
      <c r="U240" s="396">
        <f t="shared" si="100"/>
        <v>0</v>
      </c>
      <c r="V240" s="693" t="s">
        <v>4085</v>
      </c>
    </row>
    <row r="241" spans="1:22" ht="12" x14ac:dyDescent="0.2">
      <c r="A241" s="777"/>
      <c r="B241" s="405"/>
      <c r="C241" s="405"/>
      <c r="D241" s="405" t="s">
        <v>7163</v>
      </c>
      <c r="E241" s="402">
        <v>1</v>
      </c>
      <c r="F241" s="400">
        <v>0.2</v>
      </c>
      <c r="G241" s="401">
        <v>1.95</v>
      </c>
      <c r="H241" s="400"/>
      <c r="I241" s="403">
        <v>35</v>
      </c>
      <c r="J241" s="396">
        <f t="shared" si="92"/>
        <v>0.6</v>
      </c>
      <c r="K241" s="396"/>
      <c r="L241" s="396">
        <f t="shared" si="93"/>
        <v>0</v>
      </c>
      <c r="M241" s="396">
        <f t="shared" si="94"/>
        <v>0.39</v>
      </c>
      <c r="N241" s="396">
        <f t="shared" si="95"/>
        <v>0</v>
      </c>
      <c r="O241" s="396">
        <f t="shared" si="96"/>
        <v>0</v>
      </c>
      <c r="P241" s="1083">
        <v>31.1</v>
      </c>
      <c r="Q241" s="396"/>
      <c r="R241" s="396">
        <f t="shared" si="97"/>
        <v>12.129000000000001</v>
      </c>
      <c r="S241" s="396">
        <f t="shared" si="98"/>
        <v>0</v>
      </c>
      <c r="T241" s="715">
        <f t="shared" si="99"/>
        <v>0.39</v>
      </c>
      <c r="U241" s="396">
        <f t="shared" si="100"/>
        <v>0</v>
      </c>
      <c r="V241" s="693" t="s">
        <v>4085</v>
      </c>
    </row>
    <row r="242" spans="1:22" ht="12" x14ac:dyDescent="0.2">
      <c r="A242" s="777"/>
      <c r="B242" s="405"/>
      <c r="C242" s="405"/>
      <c r="D242" s="405" t="s">
        <v>7164</v>
      </c>
      <c r="E242" s="402">
        <v>1</v>
      </c>
      <c r="F242" s="400">
        <v>0.15</v>
      </c>
      <c r="G242" s="401">
        <v>0.8</v>
      </c>
      <c r="H242" s="400"/>
      <c r="I242" s="403">
        <v>36</v>
      </c>
      <c r="J242" s="396">
        <f t="shared" si="92"/>
        <v>0.6</v>
      </c>
      <c r="K242" s="396"/>
      <c r="L242" s="396">
        <f t="shared" si="93"/>
        <v>0</v>
      </c>
      <c r="M242" s="396">
        <f t="shared" si="94"/>
        <v>0.12</v>
      </c>
      <c r="N242" s="396">
        <f t="shared" si="95"/>
        <v>0</v>
      </c>
      <c r="O242" s="396">
        <f t="shared" si="96"/>
        <v>0</v>
      </c>
      <c r="P242" s="1083">
        <v>32.1</v>
      </c>
      <c r="Q242" s="396"/>
      <c r="R242" s="396">
        <f t="shared" si="97"/>
        <v>3.8519999999999999</v>
      </c>
      <c r="S242" s="396">
        <f t="shared" si="98"/>
        <v>0</v>
      </c>
      <c r="T242" s="715">
        <f t="shared" si="99"/>
        <v>0.12</v>
      </c>
      <c r="U242" s="396">
        <f t="shared" si="100"/>
        <v>0</v>
      </c>
      <c r="V242" s="693" t="s">
        <v>4085</v>
      </c>
    </row>
    <row r="243" spans="1:22" ht="12" x14ac:dyDescent="0.2">
      <c r="A243" s="777"/>
      <c r="B243" s="405"/>
      <c r="C243" s="405"/>
      <c r="D243" s="405" t="s">
        <v>7165</v>
      </c>
      <c r="E243" s="402">
        <v>1</v>
      </c>
      <c r="F243" s="400">
        <v>0.15</v>
      </c>
      <c r="G243" s="401">
        <v>0.8</v>
      </c>
      <c r="H243" s="400"/>
      <c r="I243" s="403">
        <v>37</v>
      </c>
      <c r="J243" s="396">
        <f t="shared" si="92"/>
        <v>0.6</v>
      </c>
      <c r="K243" s="396"/>
      <c r="L243" s="396">
        <f t="shared" si="93"/>
        <v>0</v>
      </c>
      <c r="M243" s="396">
        <f t="shared" si="94"/>
        <v>0.12</v>
      </c>
      <c r="N243" s="396">
        <f t="shared" si="95"/>
        <v>0</v>
      </c>
      <c r="O243" s="396">
        <f t="shared" si="96"/>
        <v>0</v>
      </c>
      <c r="P243" s="1083">
        <v>33.1</v>
      </c>
      <c r="Q243" s="396"/>
      <c r="R243" s="396">
        <f t="shared" si="97"/>
        <v>3.972</v>
      </c>
      <c r="S243" s="396">
        <f t="shared" si="98"/>
        <v>0</v>
      </c>
      <c r="T243" s="715">
        <f t="shared" si="99"/>
        <v>0.12</v>
      </c>
      <c r="U243" s="396">
        <f t="shared" si="100"/>
        <v>0</v>
      </c>
      <c r="V243" s="693" t="s">
        <v>4085</v>
      </c>
    </row>
    <row r="244" spans="1:22" ht="12" x14ac:dyDescent="0.2">
      <c r="A244" s="777"/>
      <c r="B244" s="405"/>
      <c r="C244" s="405"/>
      <c r="D244" s="405" t="s">
        <v>7166</v>
      </c>
      <c r="E244" s="402">
        <v>1</v>
      </c>
      <c r="F244" s="400">
        <v>0.2</v>
      </c>
      <c r="G244" s="401">
        <v>1.2</v>
      </c>
      <c r="H244" s="400"/>
      <c r="I244" s="403">
        <v>38</v>
      </c>
      <c r="J244" s="396">
        <f t="shared" si="92"/>
        <v>0.6</v>
      </c>
      <c r="K244" s="396"/>
      <c r="L244" s="396">
        <f t="shared" si="93"/>
        <v>0</v>
      </c>
      <c r="M244" s="396">
        <f t="shared" si="94"/>
        <v>0.24</v>
      </c>
      <c r="N244" s="396">
        <f t="shared" si="95"/>
        <v>0</v>
      </c>
      <c r="O244" s="396">
        <f t="shared" si="96"/>
        <v>0</v>
      </c>
      <c r="P244" s="1083">
        <v>34.1</v>
      </c>
      <c r="Q244" s="396"/>
      <c r="R244" s="396">
        <f t="shared" si="97"/>
        <v>8.1839999999999993</v>
      </c>
      <c r="S244" s="396">
        <f t="shared" si="98"/>
        <v>0</v>
      </c>
      <c r="T244" s="715">
        <f t="shared" si="99"/>
        <v>0.24</v>
      </c>
      <c r="U244" s="396">
        <f t="shared" si="100"/>
        <v>0</v>
      </c>
      <c r="V244" s="693" t="s">
        <v>4085</v>
      </c>
    </row>
    <row r="245" spans="1:22" ht="12" x14ac:dyDescent="0.2">
      <c r="A245" s="1489"/>
      <c r="B245" s="405"/>
      <c r="C245" s="405"/>
      <c r="D245" s="405" t="s">
        <v>7167</v>
      </c>
      <c r="E245" s="402">
        <v>1</v>
      </c>
      <c r="F245" s="400">
        <v>0.25</v>
      </c>
      <c r="G245" s="401">
        <v>1.4</v>
      </c>
      <c r="H245" s="400"/>
      <c r="I245" s="403">
        <v>39</v>
      </c>
      <c r="J245" s="396">
        <f t="shared" si="92"/>
        <v>0.6</v>
      </c>
      <c r="K245" s="396"/>
      <c r="L245" s="396">
        <f t="shared" si="93"/>
        <v>0</v>
      </c>
      <c r="M245" s="396">
        <f t="shared" si="94"/>
        <v>0.35</v>
      </c>
      <c r="N245" s="396">
        <f t="shared" si="95"/>
        <v>0</v>
      </c>
      <c r="O245" s="396">
        <f t="shared" si="96"/>
        <v>0</v>
      </c>
      <c r="P245" s="1083">
        <v>35.1</v>
      </c>
      <c r="Q245" s="396"/>
      <c r="R245" s="396">
        <f t="shared" si="97"/>
        <v>12.285</v>
      </c>
      <c r="S245" s="396">
        <f t="shared" si="98"/>
        <v>0</v>
      </c>
      <c r="T245" s="715">
        <f t="shared" si="99"/>
        <v>0.35</v>
      </c>
      <c r="U245" s="396">
        <f t="shared" si="100"/>
        <v>0</v>
      </c>
      <c r="V245" s="693" t="s">
        <v>4085</v>
      </c>
    </row>
    <row r="246" spans="1:22" ht="12" x14ac:dyDescent="0.2">
      <c r="A246" s="1489"/>
      <c r="B246" s="405"/>
      <c r="C246" s="405"/>
      <c r="D246" s="405" t="s">
        <v>7168</v>
      </c>
      <c r="E246" s="402">
        <v>1</v>
      </c>
      <c r="F246" s="400">
        <v>0.2</v>
      </c>
      <c r="G246" s="401">
        <v>2</v>
      </c>
      <c r="H246" s="400"/>
      <c r="I246" s="403">
        <v>40</v>
      </c>
      <c r="J246" s="396">
        <f t="shared" si="92"/>
        <v>0.6</v>
      </c>
      <c r="K246" s="396"/>
      <c r="L246" s="396">
        <f t="shared" si="93"/>
        <v>0</v>
      </c>
      <c r="M246" s="396">
        <f t="shared" si="94"/>
        <v>0.4</v>
      </c>
      <c r="N246" s="396">
        <f t="shared" si="95"/>
        <v>0</v>
      </c>
      <c r="O246" s="396">
        <f t="shared" si="96"/>
        <v>0</v>
      </c>
      <c r="P246" s="1083">
        <v>36.1</v>
      </c>
      <c r="Q246" s="396"/>
      <c r="R246" s="396">
        <f t="shared" si="97"/>
        <v>14.440000000000001</v>
      </c>
      <c r="S246" s="396">
        <f t="shared" si="98"/>
        <v>0</v>
      </c>
      <c r="T246" s="715">
        <f t="shared" si="99"/>
        <v>0.4</v>
      </c>
      <c r="U246" s="396">
        <f t="shared" si="100"/>
        <v>0</v>
      </c>
      <c r="V246" s="693" t="s">
        <v>4085</v>
      </c>
    </row>
    <row r="247" spans="1:22" ht="12" x14ac:dyDescent="0.2">
      <c r="A247" s="1489"/>
      <c r="B247" s="405"/>
      <c r="C247" s="405"/>
      <c r="D247" s="405" t="s">
        <v>7169</v>
      </c>
      <c r="E247" s="402">
        <v>1</v>
      </c>
      <c r="F247" s="400">
        <v>0.15</v>
      </c>
      <c r="G247" s="401">
        <v>0.8</v>
      </c>
      <c r="H247" s="400"/>
      <c r="I247" s="403">
        <v>41</v>
      </c>
      <c r="J247" s="396">
        <f t="shared" si="92"/>
        <v>0.6</v>
      </c>
      <c r="K247" s="396"/>
      <c r="L247" s="396">
        <f t="shared" si="93"/>
        <v>0</v>
      </c>
      <c r="M247" s="396">
        <f t="shared" si="94"/>
        <v>0.12</v>
      </c>
      <c r="N247" s="396">
        <f t="shared" si="95"/>
        <v>0</v>
      </c>
      <c r="O247" s="396">
        <f t="shared" si="96"/>
        <v>0</v>
      </c>
      <c r="P247" s="1083">
        <v>37.1</v>
      </c>
      <c r="Q247" s="396"/>
      <c r="R247" s="396">
        <f t="shared" si="97"/>
        <v>4.452</v>
      </c>
      <c r="S247" s="396">
        <f t="shared" si="98"/>
        <v>0</v>
      </c>
      <c r="T247" s="715">
        <f t="shared" si="99"/>
        <v>0.12</v>
      </c>
      <c r="U247" s="396">
        <f t="shared" si="100"/>
        <v>0</v>
      </c>
      <c r="V247" s="693" t="s">
        <v>4085</v>
      </c>
    </row>
    <row r="248" spans="1:22" ht="12" x14ac:dyDescent="0.2">
      <c r="A248" s="1489"/>
      <c r="B248" s="405"/>
      <c r="C248" s="405"/>
      <c r="D248" s="405" t="s">
        <v>7170</v>
      </c>
      <c r="E248" s="402">
        <v>1</v>
      </c>
      <c r="F248" s="400">
        <v>0.1</v>
      </c>
      <c r="G248" s="401">
        <v>0.15</v>
      </c>
      <c r="H248" s="400"/>
      <c r="I248" s="403">
        <v>42</v>
      </c>
      <c r="J248" s="396">
        <f t="shared" si="92"/>
        <v>0.6</v>
      </c>
      <c r="K248" s="396"/>
      <c r="L248" s="396">
        <f t="shared" si="93"/>
        <v>0</v>
      </c>
      <c r="M248" s="396">
        <f t="shared" si="94"/>
        <v>1.4999999999999999E-2</v>
      </c>
      <c r="N248" s="396">
        <f t="shared" si="95"/>
        <v>0</v>
      </c>
      <c r="O248" s="396">
        <f t="shared" si="96"/>
        <v>0</v>
      </c>
      <c r="P248" s="1083">
        <v>38.1</v>
      </c>
      <c r="Q248" s="396"/>
      <c r="R248" s="396">
        <f t="shared" si="97"/>
        <v>0.57150000000000001</v>
      </c>
      <c r="S248" s="396">
        <f t="shared" si="98"/>
        <v>0</v>
      </c>
      <c r="T248" s="715">
        <f t="shared" si="99"/>
        <v>1.4999999999999999E-2</v>
      </c>
      <c r="U248" s="396">
        <f t="shared" si="100"/>
        <v>0</v>
      </c>
      <c r="V248" s="693" t="s">
        <v>4085</v>
      </c>
    </row>
    <row r="249" spans="1:22" ht="12" x14ac:dyDescent="0.2">
      <c r="A249" s="1489"/>
      <c r="B249" s="405"/>
      <c r="C249" s="405"/>
      <c r="D249" s="405" t="s">
        <v>7171</v>
      </c>
      <c r="E249" s="402">
        <v>1</v>
      </c>
      <c r="F249" s="400">
        <v>0.15</v>
      </c>
      <c r="G249" s="401">
        <v>0.8</v>
      </c>
      <c r="H249" s="400"/>
      <c r="I249" s="403">
        <v>43</v>
      </c>
      <c r="J249" s="396">
        <f t="shared" si="92"/>
        <v>0.6</v>
      </c>
      <c r="K249" s="396"/>
      <c r="L249" s="396">
        <f t="shared" si="93"/>
        <v>0</v>
      </c>
      <c r="M249" s="396">
        <f t="shared" si="94"/>
        <v>0.12</v>
      </c>
      <c r="N249" s="396">
        <f t="shared" si="95"/>
        <v>0</v>
      </c>
      <c r="O249" s="396">
        <f t="shared" si="96"/>
        <v>0</v>
      </c>
      <c r="P249" s="1083">
        <v>39.1</v>
      </c>
      <c r="Q249" s="396"/>
      <c r="R249" s="396">
        <f t="shared" si="97"/>
        <v>4.6920000000000002</v>
      </c>
      <c r="S249" s="396">
        <f t="shared" si="98"/>
        <v>0</v>
      </c>
      <c r="T249" s="715">
        <f t="shared" si="99"/>
        <v>0.12</v>
      </c>
      <c r="U249" s="396">
        <f t="shared" si="100"/>
        <v>0</v>
      </c>
      <c r="V249" s="693" t="s">
        <v>4085</v>
      </c>
    </row>
    <row r="250" spans="1:22" ht="12" x14ac:dyDescent="0.2">
      <c r="A250" s="1489"/>
      <c r="B250" s="405"/>
      <c r="C250" s="405"/>
      <c r="D250" s="405" t="s">
        <v>7172</v>
      </c>
      <c r="E250" s="402">
        <v>1</v>
      </c>
      <c r="F250" s="400">
        <v>0.2</v>
      </c>
      <c r="G250" s="401">
        <v>0.6</v>
      </c>
      <c r="H250" s="400"/>
      <c r="I250" s="403">
        <v>44</v>
      </c>
      <c r="J250" s="396">
        <f t="shared" si="92"/>
        <v>0.6</v>
      </c>
      <c r="K250" s="396"/>
      <c r="L250" s="396">
        <f t="shared" si="93"/>
        <v>0</v>
      </c>
      <c r="M250" s="396">
        <f t="shared" si="94"/>
        <v>0.12</v>
      </c>
      <c r="N250" s="396">
        <f t="shared" si="95"/>
        <v>0</v>
      </c>
      <c r="O250" s="396">
        <f t="shared" si="96"/>
        <v>0</v>
      </c>
      <c r="P250" s="1083">
        <v>40.1</v>
      </c>
      <c r="Q250" s="396"/>
      <c r="R250" s="396">
        <f t="shared" si="97"/>
        <v>4.8120000000000003</v>
      </c>
      <c r="S250" s="396">
        <f t="shared" si="98"/>
        <v>0</v>
      </c>
      <c r="T250" s="715">
        <f t="shared" si="99"/>
        <v>0.12</v>
      </c>
      <c r="U250" s="396">
        <f t="shared" si="100"/>
        <v>0</v>
      </c>
      <c r="V250" s="693" t="s">
        <v>4085</v>
      </c>
    </row>
    <row r="251" spans="1:22" ht="12" x14ac:dyDescent="0.2">
      <c r="A251" s="1489"/>
      <c r="B251" s="405"/>
      <c r="C251" s="405"/>
      <c r="D251" s="405" t="s">
        <v>7173</v>
      </c>
      <c r="E251" s="402">
        <v>1</v>
      </c>
      <c r="F251" s="400">
        <v>0.15</v>
      </c>
      <c r="G251" s="401">
        <v>0.6</v>
      </c>
      <c r="H251" s="400"/>
      <c r="I251" s="403">
        <v>45</v>
      </c>
      <c r="J251" s="396">
        <f t="shared" si="92"/>
        <v>0.6</v>
      </c>
      <c r="K251" s="396"/>
      <c r="L251" s="396">
        <f t="shared" si="93"/>
        <v>0</v>
      </c>
      <c r="M251" s="396">
        <f t="shared" si="94"/>
        <v>0.09</v>
      </c>
      <c r="N251" s="396">
        <f t="shared" si="95"/>
        <v>0</v>
      </c>
      <c r="O251" s="396">
        <f t="shared" si="96"/>
        <v>0</v>
      </c>
      <c r="P251" s="1083">
        <v>41.1</v>
      </c>
      <c r="Q251" s="396"/>
      <c r="R251" s="396">
        <f t="shared" si="97"/>
        <v>3.6989999999999998</v>
      </c>
      <c r="S251" s="396">
        <f t="shared" si="98"/>
        <v>0</v>
      </c>
      <c r="T251" s="715">
        <f t="shared" si="99"/>
        <v>0.09</v>
      </c>
      <c r="U251" s="396">
        <f t="shared" si="100"/>
        <v>0</v>
      </c>
      <c r="V251" s="693" t="s">
        <v>4085</v>
      </c>
    </row>
    <row r="252" spans="1:22" ht="12" x14ac:dyDescent="0.2">
      <c r="A252" s="1489"/>
      <c r="B252" s="405"/>
      <c r="C252" s="405"/>
      <c r="D252" s="405" t="s">
        <v>7174</v>
      </c>
      <c r="E252" s="402">
        <v>1</v>
      </c>
      <c r="F252" s="400">
        <v>0.15</v>
      </c>
      <c r="G252" s="401">
        <v>0.4</v>
      </c>
      <c r="H252" s="400"/>
      <c r="I252" s="403">
        <v>46</v>
      </c>
      <c r="J252" s="396">
        <f t="shared" si="92"/>
        <v>0.6</v>
      </c>
      <c r="K252" s="396"/>
      <c r="L252" s="396">
        <f t="shared" si="93"/>
        <v>0</v>
      </c>
      <c r="M252" s="396">
        <f t="shared" si="94"/>
        <v>0.06</v>
      </c>
      <c r="N252" s="396">
        <f t="shared" si="95"/>
        <v>0</v>
      </c>
      <c r="O252" s="396">
        <f t="shared" si="96"/>
        <v>0</v>
      </c>
      <c r="P252" s="1083">
        <v>42.1</v>
      </c>
      <c r="Q252" s="396"/>
      <c r="R252" s="396">
        <f t="shared" si="97"/>
        <v>2.5259999999999998</v>
      </c>
      <c r="S252" s="396">
        <f t="shared" si="98"/>
        <v>0</v>
      </c>
      <c r="T252" s="715">
        <f t="shared" si="99"/>
        <v>0.06</v>
      </c>
      <c r="U252" s="396">
        <f t="shared" si="100"/>
        <v>0</v>
      </c>
      <c r="V252" s="693" t="s">
        <v>4085</v>
      </c>
    </row>
    <row r="253" spans="1:22" ht="12" x14ac:dyDescent="0.2">
      <c r="A253" s="1489"/>
      <c r="B253" s="405"/>
      <c r="C253" s="405"/>
      <c r="D253" s="405" t="s">
        <v>7175</v>
      </c>
      <c r="E253" s="402">
        <v>1</v>
      </c>
      <c r="F253" s="400">
        <v>0.2</v>
      </c>
      <c r="G253" s="401">
        <v>0.4</v>
      </c>
      <c r="H253" s="400"/>
      <c r="I253" s="403">
        <v>47</v>
      </c>
      <c r="J253" s="396">
        <f t="shared" si="92"/>
        <v>0.6</v>
      </c>
      <c r="K253" s="396"/>
      <c r="L253" s="396">
        <f t="shared" si="93"/>
        <v>0</v>
      </c>
      <c r="M253" s="396">
        <f t="shared" si="94"/>
        <v>8.0000000000000016E-2</v>
      </c>
      <c r="N253" s="396">
        <f t="shared" si="95"/>
        <v>0</v>
      </c>
      <c r="O253" s="396">
        <f t="shared" si="96"/>
        <v>0</v>
      </c>
      <c r="P253" s="1083">
        <v>43.1</v>
      </c>
      <c r="Q253" s="396"/>
      <c r="R253" s="396">
        <f t="shared" si="97"/>
        <v>3.4480000000000008</v>
      </c>
      <c r="S253" s="396">
        <f t="shared" si="98"/>
        <v>0</v>
      </c>
      <c r="T253" s="715">
        <f t="shared" si="99"/>
        <v>8.0000000000000016E-2</v>
      </c>
      <c r="U253" s="396">
        <f t="shared" si="100"/>
        <v>0</v>
      </c>
      <c r="V253" s="693" t="s">
        <v>4085</v>
      </c>
    </row>
    <row r="254" spans="1:22" ht="12" x14ac:dyDescent="0.2">
      <c r="A254" s="1489"/>
      <c r="B254" s="405"/>
      <c r="C254" s="405"/>
      <c r="D254" s="405" t="s">
        <v>7176</v>
      </c>
      <c r="E254" s="402">
        <v>1</v>
      </c>
      <c r="F254" s="400">
        <v>0.2</v>
      </c>
      <c r="G254" s="401">
        <v>0.4</v>
      </c>
      <c r="H254" s="400"/>
      <c r="I254" s="403">
        <v>48</v>
      </c>
      <c r="J254" s="396">
        <f t="shared" si="92"/>
        <v>0.6</v>
      </c>
      <c r="K254" s="396"/>
      <c r="L254" s="396">
        <f t="shared" si="93"/>
        <v>0</v>
      </c>
      <c r="M254" s="396">
        <f t="shared" si="94"/>
        <v>8.0000000000000016E-2</v>
      </c>
      <c r="N254" s="396">
        <f t="shared" si="95"/>
        <v>0</v>
      </c>
      <c r="O254" s="396">
        <f t="shared" si="96"/>
        <v>0</v>
      </c>
      <c r="P254" s="1083">
        <v>44.1</v>
      </c>
      <c r="Q254" s="396"/>
      <c r="R254" s="396">
        <f t="shared" si="97"/>
        <v>3.5280000000000009</v>
      </c>
      <c r="S254" s="396">
        <f t="shared" si="98"/>
        <v>0</v>
      </c>
      <c r="T254" s="715">
        <f t="shared" si="99"/>
        <v>8.0000000000000016E-2</v>
      </c>
      <c r="U254" s="396">
        <f t="shared" si="100"/>
        <v>0</v>
      </c>
      <c r="V254" s="693" t="s">
        <v>4085</v>
      </c>
    </row>
    <row r="255" spans="1:22" ht="12" x14ac:dyDescent="0.2">
      <c r="A255" s="1489"/>
      <c r="B255" s="405"/>
      <c r="C255" s="405"/>
      <c r="D255" s="405" t="s">
        <v>7177</v>
      </c>
      <c r="E255" s="402">
        <v>1</v>
      </c>
      <c r="F255" s="400">
        <v>0.15</v>
      </c>
      <c r="G255" s="401">
        <v>0.6</v>
      </c>
      <c r="H255" s="400"/>
      <c r="I255" s="403">
        <v>49</v>
      </c>
      <c r="J255" s="396">
        <f t="shared" si="92"/>
        <v>0.6</v>
      </c>
      <c r="K255" s="396"/>
      <c r="L255" s="396">
        <f t="shared" si="93"/>
        <v>0</v>
      </c>
      <c r="M255" s="396">
        <f t="shared" si="94"/>
        <v>0.09</v>
      </c>
      <c r="N255" s="396">
        <f t="shared" si="95"/>
        <v>0</v>
      </c>
      <c r="O255" s="396">
        <f t="shared" si="96"/>
        <v>0</v>
      </c>
      <c r="P255" s="1083">
        <v>45.1</v>
      </c>
      <c r="Q255" s="396"/>
      <c r="R255" s="396">
        <f t="shared" si="97"/>
        <v>4.0590000000000002</v>
      </c>
      <c r="S255" s="396">
        <f t="shared" si="98"/>
        <v>0</v>
      </c>
      <c r="T255" s="715">
        <f t="shared" si="99"/>
        <v>0.09</v>
      </c>
      <c r="U255" s="396">
        <f t="shared" si="100"/>
        <v>0</v>
      </c>
      <c r="V255" s="693" t="s">
        <v>4085</v>
      </c>
    </row>
    <row r="256" spans="1:22" ht="12" x14ac:dyDescent="0.2">
      <c r="A256" s="1489"/>
      <c r="B256" s="405"/>
      <c r="C256" s="405"/>
      <c r="D256" s="405" t="s">
        <v>7178</v>
      </c>
      <c r="E256" s="402">
        <v>1</v>
      </c>
      <c r="F256" s="400">
        <v>0.15</v>
      </c>
      <c r="G256" s="401">
        <v>0.6</v>
      </c>
      <c r="H256" s="400"/>
      <c r="I256" s="403">
        <v>50</v>
      </c>
      <c r="J256" s="396">
        <f t="shared" si="92"/>
        <v>0.6</v>
      </c>
      <c r="K256" s="396"/>
      <c r="L256" s="396">
        <f t="shared" si="93"/>
        <v>0</v>
      </c>
      <c r="M256" s="396">
        <f t="shared" si="94"/>
        <v>0.09</v>
      </c>
      <c r="N256" s="396">
        <f t="shared" si="95"/>
        <v>0</v>
      </c>
      <c r="O256" s="396">
        <f t="shared" si="96"/>
        <v>0</v>
      </c>
      <c r="P256" s="1083">
        <v>46.1</v>
      </c>
      <c r="Q256" s="396"/>
      <c r="R256" s="396">
        <f t="shared" si="97"/>
        <v>4.149</v>
      </c>
      <c r="S256" s="396">
        <f t="shared" si="98"/>
        <v>0</v>
      </c>
      <c r="T256" s="715">
        <f t="shared" si="99"/>
        <v>0.09</v>
      </c>
      <c r="U256" s="396">
        <f t="shared" si="100"/>
        <v>0</v>
      </c>
      <c r="V256" s="693" t="s">
        <v>4085</v>
      </c>
    </row>
    <row r="257" spans="1:22" ht="12" x14ac:dyDescent="0.2">
      <c r="A257" s="1489"/>
      <c r="B257" s="405"/>
      <c r="C257" s="405"/>
      <c r="D257" s="405" t="s">
        <v>7179</v>
      </c>
      <c r="E257" s="402">
        <v>1</v>
      </c>
      <c r="F257" s="400">
        <v>0.2</v>
      </c>
      <c r="G257" s="401">
        <v>0.4</v>
      </c>
      <c r="H257" s="400"/>
      <c r="I257" s="403">
        <v>51</v>
      </c>
      <c r="J257" s="396">
        <f t="shared" si="92"/>
        <v>0.6</v>
      </c>
      <c r="K257" s="396"/>
      <c r="L257" s="396">
        <f t="shared" si="93"/>
        <v>0</v>
      </c>
      <c r="M257" s="396">
        <f t="shared" si="94"/>
        <v>8.0000000000000016E-2</v>
      </c>
      <c r="N257" s="396">
        <f t="shared" si="95"/>
        <v>0</v>
      </c>
      <c r="O257" s="396">
        <f t="shared" si="96"/>
        <v>0</v>
      </c>
      <c r="P257" s="1083">
        <v>47.1</v>
      </c>
      <c r="Q257" s="396"/>
      <c r="R257" s="396">
        <f t="shared" si="97"/>
        <v>3.7680000000000007</v>
      </c>
      <c r="S257" s="396">
        <f t="shared" si="98"/>
        <v>0</v>
      </c>
      <c r="T257" s="715">
        <f t="shared" si="99"/>
        <v>8.0000000000000016E-2</v>
      </c>
      <c r="U257" s="396">
        <f t="shared" si="100"/>
        <v>0</v>
      </c>
      <c r="V257" s="693" t="s">
        <v>4085</v>
      </c>
    </row>
    <row r="258" spans="1:22" ht="12" x14ac:dyDescent="0.2">
      <c r="A258" s="1489"/>
      <c r="B258" s="405"/>
      <c r="C258" s="405"/>
      <c r="D258" s="405" t="s">
        <v>7180</v>
      </c>
      <c r="E258" s="402">
        <v>1</v>
      </c>
      <c r="F258" s="400">
        <v>0.2</v>
      </c>
      <c r="G258" s="401">
        <v>0.4</v>
      </c>
      <c r="H258" s="400"/>
      <c r="I258" s="403">
        <v>52</v>
      </c>
      <c r="J258" s="396">
        <f t="shared" si="92"/>
        <v>0.6</v>
      </c>
      <c r="K258" s="396"/>
      <c r="L258" s="396">
        <f t="shared" si="93"/>
        <v>0</v>
      </c>
      <c r="M258" s="396">
        <f t="shared" si="94"/>
        <v>8.0000000000000016E-2</v>
      </c>
      <c r="N258" s="396">
        <f t="shared" si="95"/>
        <v>0</v>
      </c>
      <c r="O258" s="396">
        <f t="shared" si="96"/>
        <v>0</v>
      </c>
      <c r="P258" s="1083">
        <v>48.1</v>
      </c>
      <c r="Q258" s="396"/>
      <c r="R258" s="396">
        <f t="shared" si="97"/>
        <v>3.8480000000000008</v>
      </c>
      <c r="S258" s="396">
        <f t="shared" si="98"/>
        <v>0</v>
      </c>
      <c r="T258" s="715">
        <f t="shared" si="99"/>
        <v>8.0000000000000016E-2</v>
      </c>
      <c r="U258" s="396">
        <f t="shared" si="100"/>
        <v>0</v>
      </c>
      <c r="V258" s="693" t="s">
        <v>4085</v>
      </c>
    </row>
    <row r="259" spans="1:22" ht="12" x14ac:dyDescent="0.2">
      <c r="A259" s="1489"/>
      <c r="B259" s="405"/>
      <c r="C259" s="405"/>
      <c r="D259" s="405" t="s">
        <v>7181</v>
      </c>
      <c r="E259" s="402">
        <v>1</v>
      </c>
      <c r="F259" s="400">
        <v>0.2</v>
      </c>
      <c r="G259" s="401">
        <v>0.3</v>
      </c>
      <c r="H259" s="400"/>
      <c r="I259" s="403">
        <v>53</v>
      </c>
      <c r="J259" s="396">
        <f t="shared" si="92"/>
        <v>0.6</v>
      </c>
      <c r="K259" s="396"/>
      <c r="L259" s="396">
        <f t="shared" si="93"/>
        <v>0</v>
      </c>
      <c r="M259" s="396">
        <f t="shared" si="94"/>
        <v>0.06</v>
      </c>
      <c r="N259" s="396">
        <f t="shared" si="95"/>
        <v>0</v>
      </c>
      <c r="O259" s="396">
        <f t="shared" si="96"/>
        <v>0</v>
      </c>
      <c r="P259" s="1083">
        <v>49.1</v>
      </c>
      <c r="Q259" s="396"/>
      <c r="R259" s="396">
        <f t="shared" si="97"/>
        <v>2.9460000000000002</v>
      </c>
      <c r="S259" s="396">
        <f t="shared" si="98"/>
        <v>0</v>
      </c>
      <c r="T259" s="715">
        <f t="shared" si="99"/>
        <v>0.06</v>
      </c>
      <c r="U259" s="396">
        <f t="shared" si="100"/>
        <v>0</v>
      </c>
      <c r="V259" s="693" t="s">
        <v>4085</v>
      </c>
    </row>
    <row r="260" spans="1:22" ht="12" x14ac:dyDescent="0.2">
      <c r="A260" s="1489"/>
      <c r="B260" s="405"/>
      <c r="C260" s="405"/>
      <c r="D260" s="405" t="s">
        <v>7182</v>
      </c>
      <c r="E260" s="402">
        <v>1</v>
      </c>
      <c r="F260" s="400">
        <v>0.2</v>
      </c>
      <c r="G260" s="401">
        <v>0.2</v>
      </c>
      <c r="H260" s="400"/>
      <c r="I260" s="403">
        <v>54</v>
      </c>
      <c r="J260" s="396">
        <f t="shared" si="92"/>
        <v>0.6</v>
      </c>
      <c r="K260" s="396"/>
      <c r="L260" s="396">
        <f t="shared" si="93"/>
        <v>0</v>
      </c>
      <c r="M260" s="396">
        <f t="shared" si="94"/>
        <v>4.0000000000000008E-2</v>
      </c>
      <c r="N260" s="396">
        <f t="shared" si="95"/>
        <v>0</v>
      </c>
      <c r="O260" s="396">
        <f t="shared" si="96"/>
        <v>0</v>
      </c>
      <c r="P260" s="1083">
        <v>50.1</v>
      </c>
      <c r="Q260" s="396"/>
      <c r="R260" s="396">
        <f t="shared" si="97"/>
        <v>2.0040000000000004</v>
      </c>
      <c r="S260" s="396">
        <f t="shared" si="98"/>
        <v>0</v>
      </c>
      <c r="T260" s="715">
        <f t="shared" si="99"/>
        <v>4.0000000000000008E-2</v>
      </c>
      <c r="U260" s="396">
        <f t="shared" si="100"/>
        <v>0</v>
      </c>
      <c r="V260" s="693" t="s">
        <v>4085</v>
      </c>
    </row>
    <row r="261" spans="1:22" ht="12" x14ac:dyDescent="0.2">
      <c r="A261" s="1489"/>
      <c r="B261" s="405"/>
      <c r="C261" s="405"/>
      <c r="D261" s="405" t="s">
        <v>7183</v>
      </c>
      <c r="E261" s="402">
        <v>1</v>
      </c>
      <c r="F261" s="400">
        <v>0.2</v>
      </c>
      <c r="G261" s="401">
        <v>0.2</v>
      </c>
      <c r="H261" s="400"/>
      <c r="I261" s="403">
        <v>55</v>
      </c>
      <c r="J261" s="396">
        <f t="shared" si="92"/>
        <v>0.6</v>
      </c>
      <c r="K261" s="396"/>
      <c r="L261" s="396">
        <f t="shared" si="93"/>
        <v>0</v>
      </c>
      <c r="M261" s="396">
        <f t="shared" si="94"/>
        <v>4.0000000000000008E-2</v>
      </c>
      <c r="N261" s="396">
        <f t="shared" si="95"/>
        <v>0</v>
      </c>
      <c r="O261" s="396">
        <f t="shared" si="96"/>
        <v>0</v>
      </c>
      <c r="P261" s="1083">
        <v>51.1</v>
      </c>
      <c r="Q261" s="396"/>
      <c r="R261" s="396">
        <f t="shared" si="97"/>
        <v>2.0440000000000005</v>
      </c>
      <c r="S261" s="396">
        <f t="shared" si="98"/>
        <v>0</v>
      </c>
      <c r="T261" s="715">
        <f t="shared" si="99"/>
        <v>4.0000000000000008E-2</v>
      </c>
      <c r="U261" s="396">
        <f t="shared" si="100"/>
        <v>0</v>
      </c>
      <c r="V261" s="693" t="s">
        <v>4085</v>
      </c>
    </row>
    <row r="262" spans="1:22" ht="12" x14ac:dyDescent="0.2">
      <c r="A262" s="1489"/>
      <c r="B262" s="405"/>
      <c r="C262" s="405"/>
      <c r="D262" s="405" t="s">
        <v>7184</v>
      </c>
      <c r="E262" s="402">
        <v>1</v>
      </c>
      <c r="F262" s="400">
        <v>0.2</v>
      </c>
      <c r="G262" s="401">
        <v>0.2</v>
      </c>
      <c r="H262" s="400"/>
      <c r="I262" s="403">
        <v>56</v>
      </c>
      <c r="J262" s="396">
        <f t="shared" si="92"/>
        <v>0.6</v>
      </c>
      <c r="K262" s="396"/>
      <c r="L262" s="396">
        <f t="shared" si="93"/>
        <v>0</v>
      </c>
      <c r="M262" s="396">
        <f t="shared" si="94"/>
        <v>4.0000000000000008E-2</v>
      </c>
      <c r="N262" s="396">
        <f t="shared" si="95"/>
        <v>0</v>
      </c>
      <c r="O262" s="396">
        <f t="shared" si="96"/>
        <v>0</v>
      </c>
      <c r="P262" s="1083">
        <v>52.1</v>
      </c>
      <c r="Q262" s="396"/>
      <c r="R262" s="396">
        <f t="shared" si="97"/>
        <v>2.0840000000000005</v>
      </c>
      <c r="S262" s="396">
        <f t="shared" si="98"/>
        <v>0</v>
      </c>
      <c r="T262" s="715">
        <f t="shared" si="99"/>
        <v>4.0000000000000008E-2</v>
      </c>
      <c r="U262" s="396">
        <f t="shared" si="100"/>
        <v>0</v>
      </c>
      <c r="V262" s="693" t="s">
        <v>4085</v>
      </c>
    </row>
    <row r="263" spans="1:22" ht="12" x14ac:dyDescent="0.2">
      <c r="A263" s="1489"/>
      <c r="B263" s="405"/>
      <c r="C263" s="405"/>
      <c r="D263" s="405" t="s">
        <v>7185</v>
      </c>
      <c r="E263" s="402">
        <v>1</v>
      </c>
      <c r="F263" s="400">
        <v>0.2</v>
      </c>
      <c r="G263" s="401">
        <v>0.2</v>
      </c>
      <c r="H263" s="400"/>
      <c r="I263" s="403">
        <v>57</v>
      </c>
      <c r="J263" s="396">
        <f t="shared" si="92"/>
        <v>0.6</v>
      </c>
      <c r="K263" s="396"/>
      <c r="L263" s="396">
        <f t="shared" si="93"/>
        <v>0</v>
      </c>
      <c r="M263" s="396">
        <f t="shared" si="94"/>
        <v>4.0000000000000008E-2</v>
      </c>
      <c r="N263" s="396">
        <f t="shared" si="95"/>
        <v>0</v>
      </c>
      <c r="O263" s="396">
        <f t="shared" si="96"/>
        <v>0</v>
      </c>
      <c r="P263" s="1083">
        <v>53.1</v>
      </c>
      <c r="Q263" s="396"/>
      <c r="R263" s="396">
        <f t="shared" si="97"/>
        <v>2.1240000000000006</v>
      </c>
      <c r="S263" s="396">
        <f t="shared" si="98"/>
        <v>0</v>
      </c>
      <c r="T263" s="715">
        <f t="shared" si="99"/>
        <v>4.0000000000000008E-2</v>
      </c>
      <c r="U263" s="396">
        <f t="shared" si="100"/>
        <v>0</v>
      </c>
      <c r="V263" s="693" t="s">
        <v>4085</v>
      </c>
    </row>
    <row r="264" spans="1:22" ht="12" x14ac:dyDescent="0.2">
      <c r="A264" s="1489"/>
      <c r="B264" s="405"/>
      <c r="C264" s="405"/>
      <c r="D264" s="405" t="s">
        <v>7186</v>
      </c>
      <c r="E264" s="402">
        <v>1</v>
      </c>
      <c r="F264" s="400">
        <v>0.2</v>
      </c>
      <c r="G264" s="401">
        <v>0.2</v>
      </c>
      <c r="H264" s="400"/>
      <c r="I264" s="403">
        <v>58</v>
      </c>
      <c r="J264" s="396">
        <f t="shared" si="92"/>
        <v>0.6</v>
      </c>
      <c r="K264" s="396"/>
      <c r="L264" s="396">
        <f t="shared" si="93"/>
        <v>0</v>
      </c>
      <c r="M264" s="396">
        <f t="shared" si="94"/>
        <v>4.0000000000000008E-2</v>
      </c>
      <c r="N264" s="396">
        <f t="shared" si="95"/>
        <v>0</v>
      </c>
      <c r="O264" s="396">
        <f t="shared" si="96"/>
        <v>0</v>
      </c>
      <c r="P264" s="1083">
        <v>54.1</v>
      </c>
      <c r="Q264" s="396"/>
      <c r="R264" s="396">
        <f t="shared" si="97"/>
        <v>2.1640000000000006</v>
      </c>
      <c r="S264" s="396">
        <f t="shared" si="98"/>
        <v>0</v>
      </c>
      <c r="T264" s="715">
        <f t="shared" si="99"/>
        <v>4.0000000000000008E-2</v>
      </c>
      <c r="U264" s="396">
        <f t="shared" si="100"/>
        <v>0</v>
      </c>
      <c r="V264" s="693" t="s">
        <v>4085</v>
      </c>
    </row>
    <row r="265" spans="1:22" ht="12" x14ac:dyDescent="0.2">
      <c r="A265" s="1489"/>
      <c r="B265" s="405"/>
      <c r="C265" s="405"/>
      <c r="D265" s="405" t="s">
        <v>7187</v>
      </c>
      <c r="E265" s="402">
        <v>1</v>
      </c>
      <c r="F265" s="400">
        <v>0.2</v>
      </c>
      <c r="G265" s="401">
        <v>0.2</v>
      </c>
      <c r="H265" s="400"/>
      <c r="I265" s="403">
        <v>59</v>
      </c>
      <c r="J265" s="396">
        <f t="shared" si="92"/>
        <v>0.6</v>
      </c>
      <c r="K265" s="396"/>
      <c r="L265" s="396">
        <f t="shared" si="93"/>
        <v>0</v>
      </c>
      <c r="M265" s="396">
        <f t="shared" si="94"/>
        <v>4.0000000000000008E-2</v>
      </c>
      <c r="N265" s="396">
        <f t="shared" si="95"/>
        <v>0</v>
      </c>
      <c r="O265" s="396">
        <f t="shared" si="96"/>
        <v>0</v>
      </c>
      <c r="P265" s="1083">
        <v>55.1</v>
      </c>
      <c r="Q265" s="396"/>
      <c r="R265" s="396">
        <f t="shared" si="97"/>
        <v>2.2040000000000006</v>
      </c>
      <c r="S265" s="396">
        <f t="shared" si="98"/>
        <v>0</v>
      </c>
      <c r="T265" s="715">
        <f t="shared" si="99"/>
        <v>4.0000000000000008E-2</v>
      </c>
      <c r="U265" s="396">
        <f t="shared" si="100"/>
        <v>0</v>
      </c>
      <c r="V265" s="693" t="s">
        <v>4085</v>
      </c>
    </row>
    <row r="266" spans="1:22" ht="12" x14ac:dyDescent="0.2">
      <c r="A266" s="1489"/>
      <c r="B266" s="405"/>
      <c r="C266" s="405"/>
      <c r="D266" s="405" t="s">
        <v>7188</v>
      </c>
      <c r="E266" s="402">
        <v>1</v>
      </c>
      <c r="F266" s="400">
        <v>0.2</v>
      </c>
      <c r="G266" s="401">
        <v>0.3</v>
      </c>
      <c r="H266" s="400"/>
      <c r="I266" s="403">
        <v>60</v>
      </c>
      <c r="J266" s="396">
        <f t="shared" si="92"/>
        <v>0.6</v>
      </c>
      <c r="K266" s="396"/>
      <c r="L266" s="396">
        <f t="shared" si="93"/>
        <v>0</v>
      </c>
      <c r="M266" s="396">
        <f t="shared" si="94"/>
        <v>0.06</v>
      </c>
      <c r="N266" s="396">
        <f t="shared" si="95"/>
        <v>0</v>
      </c>
      <c r="O266" s="396">
        <f t="shared" si="96"/>
        <v>0</v>
      </c>
      <c r="P266" s="1083">
        <v>56.1</v>
      </c>
      <c r="Q266" s="396"/>
      <c r="R266" s="396">
        <f t="shared" si="97"/>
        <v>3.3660000000000001</v>
      </c>
      <c r="S266" s="396">
        <f t="shared" si="98"/>
        <v>0</v>
      </c>
      <c r="T266" s="715">
        <f t="shared" si="99"/>
        <v>0.06</v>
      </c>
      <c r="U266" s="396">
        <f t="shared" si="100"/>
        <v>0</v>
      </c>
      <c r="V266" s="693" t="s">
        <v>4085</v>
      </c>
    </row>
    <row r="267" spans="1:22" ht="12" x14ac:dyDescent="0.2">
      <c r="A267" s="1489"/>
      <c r="B267" s="405"/>
      <c r="C267" s="405"/>
      <c r="D267" s="405" t="s">
        <v>7189</v>
      </c>
      <c r="E267" s="402">
        <v>1</v>
      </c>
      <c r="F267" s="400">
        <v>0.2</v>
      </c>
      <c r="G267" s="401">
        <v>0.6</v>
      </c>
      <c r="H267" s="400"/>
      <c r="I267" s="403">
        <v>61</v>
      </c>
      <c r="J267" s="396">
        <f t="shared" si="92"/>
        <v>0.6</v>
      </c>
      <c r="K267" s="396"/>
      <c r="L267" s="396">
        <f t="shared" si="93"/>
        <v>0</v>
      </c>
      <c r="M267" s="396">
        <f t="shared" si="94"/>
        <v>0.12</v>
      </c>
      <c r="N267" s="396">
        <f t="shared" si="95"/>
        <v>0</v>
      </c>
      <c r="O267" s="396">
        <f t="shared" si="96"/>
        <v>0</v>
      </c>
      <c r="P267" s="1083">
        <v>57.1</v>
      </c>
      <c r="Q267" s="396"/>
      <c r="R267" s="396">
        <f t="shared" si="97"/>
        <v>6.8520000000000003</v>
      </c>
      <c r="S267" s="396">
        <f t="shared" si="98"/>
        <v>0</v>
      </c>
      <c r="T267" s="715">
        <f t="shared" si="99"/>
        <v>0.12</v>
      </c>
      <c r="U267" s="396">
        <f t="shared" si="100"/>
        <v>0</v>
      </c>
      <c r="V267" s="693" t="s">
        <v>4085</v>
      </c>
    </row>
    <row r="268" spans="1:22" ht="12" x14ac:dyDescent="0.2">
      <c r="A268" s="1489"/>
      <c r="B268" s="405"/>
      <c r="C268" s="405"/>
      <c r="D268" s="405" t="s">
        <v>7190</v>
      </c>
      <c r="E268" s="402">
        <v>1</v>
      </c>
      <c r="F268" s="400">
        <v>0.2</v>
      </c>
      <c r="G268" s="401">
        <v>0.2</v>
      </c>
      <c r="H268" s="400"/>
      <c r="I268" s="403">
        <v>62</v>
      </c>
      <c r="J268" s="396">
        <f t="shared" si="92"/>
        <v>0.6</v>
      </c>
      <c r="K268" s="396"/>
      <c r="L268" s="396">
        <f t="shared" si="93"/>
        <v>0</v>
      </c>
      <c r="M268" s="396">
        <f t="shared" si="94"/>
        <v>4.0000000000000008E-2</v>
      </c>
      <c r="N268" s="396">
        <f t="shared" si="95"/>
        <v>0</v>
      </c>
      <c r="O268" s="396">
        <f t="shared" si="96"/>
        <v>0</v>
      </c>
      <c r="P268" s="1083">
        <v>58.1</v>
      </c>
      <c r="Q268" s="396"/>
      <c r="R268" s="396">
        <f t="shared" si="97"/>
        <v>2.3240000000000003</v>
      </c>
      <c r="S268" s="396">
        <f t="shared" si="98"/>
        <v>0</v>
      </c>
      <c r="T268" s="715">
        <f t="shared" si="99"/>
        <v>4.0000000000000008E-2</v>
      </c>
      <c r="U268" s="396">
        <f t="shared" si="100"/>
        <v>0</v>
      </c>
      <c r="V268" s="693" t="s">
        <v>4085</v>
      </c>
    </row>
    <row r="269" spans="1:22" ht="12" x14ac:dyDescent="0.2">
      <c r="A269" s="1489"/>
      <c r="B269" s="405"/>
      <c r="C269" s="405"/>
      <c r="D269" s="405" t="s">
        <v>7191</v>
      </c>
      <c r="E269" s="402">
        <v>1</v>
      </c>
      <c r="F269" s="400">
        <v>0.2</v>
      </c>
      <c r="G269" s="401">
        <v>0.4</v>
      </c>
      <c r="H269" s="400"/>
      <c r="I269" s="403">
        <v>63</v>
      </c>
      <c r="J269" s="396">
        <f t="shared" si="92"/>
        <v>0.6</v>
      </c>
      <c r="K269" s="396"/>
      <c r="L269" s="396">
        <f t="shared" si="93"/>
        <v>0</v>
      </c>
      <c r="M269" s="396">
        <f t="shared" si="94"/>
        <v>8.0000000000000016E-2</v>
      </c>
      <c r="N269" s="396">
        <f t="shared" si="95"/>
        <v>0</v>
      </c>
      <c r="O269" s="396">
        <f t="shared" si="96"/>
        <v>0</v>
      </c>
      <c r="P269" s="1083">
        <v>59.1</v>
      </c>
      <c r="Q269" s="396"/>
      <c r="R269" s="396">
        <f t="shared" si="97"/>
        <v>4.7280000000000006</v>
      </c>
      <c r="S269" s="396">
        <f t="shared" si="98"/>
        <v>0</v>
      </c>
      <c r="T269" s="715">
        <f t="shared" si="99"/>
        <v>8.0000000000000016E-2</v>
      </c>
      <c r="U269" s="396">
        <f t="shared" si="100"/>
        <v>0</v>
      </c>
      <c r="V269" s="693" t="s">
        <v>4085</v>
      </c>
    </row>
    <row r="270" spans="1:22" ht="12" x14ac:dyDescent="0.2">
      <c r="A270" s="1489"/>
      <c r="B270" s="405"/>
      <c r="C270" s="405"/>
      <c r="D270" s="405" t="s">
        <v>7192</v>
      </c>
      <c r="E270" s="402">
        <v>1</v>
      </c>
      <c r="F270" s="400">
        <v>0.2</v>
      </c>
      <c r="G270" s="401">
        <v>0.2</v>
      </c>
      <c r="H270" s="400"/>
      <c r="I270" s="403">
        <v>64</v>
      </c>
      <c r="J270" s="396">
        <f t="shared" si="92"/>
        <v>0.6</v>
      </c>
      <c r="K270" s="396"/>
      <c r="L270" s="396">
        <f t="shared" si="93"/>
        <v>0</v>
      </c>
      <c r="M270" s="396">
        <f t="shared" si="94"/>
        <v>4.0000000000000008E-2</v>
      </c>
      <c r="N270" s="396">
        <f t="shared" si="95"/>
        <v>0</v>
      </c>
      <c r="O270" s="396">
        <f t="shared" si="96"/>
        <v>0</v>
      </c>
      <c r="P270" s="1083">
        <v>60.1</v>
      </c>
      <c r="Q270" s="396"/>
      <c r="R270" s="396">
        <f t="shared" si="97"/>
        <v>2.4040000000000004</v>
      </c>
      <c r="S270" s="396">
        <f t="shared" si="98"/>
        <v>0</v>
      </c>
      <c r="T270" s="715">
        <f t="shared" si="99"/>
        <v>4.0000000000000008E-2</v>
      </c>
      <c r="U270" s="396">
        <f t="shared" si="100"/>
        <v>0</v>
      </c>
      <c r="V270" s="693" t="s">
        <v>4085</v>
      </c>
    </row>
    <row r="271" spans="1:22" ht="12" x14ac:dyDescent="0.2">
      <c r="A271" s="1489"/>
      <c r="B271" s="405"/>
      <c r="C271" s="405"/>
      <c r="D271" s="405" t="s">
        <v>7193</v>
      </c>
      <c r="E271" s="402">
        <v>1</v>
      </c>
      <c r="F271" s="400">
        <v>0.2</v>
      </c>
      <c r="G271" s="401">
        <v>0.2</v>
      </c>
      <c r="H271" s="400"/>
      <c r="I271" s="403">
        <v>65</v>
      </c>
      <c r="J271" s="396">
        <f t="shared" si="92"/>
        <v>0.6</v>
      </c>
      <c r="K271" s="396"/>
      <c r="L271" s="396">
        <f t="shared" si="93"/>
        <v>0</v>
      </c>
      <c r="M271" s="396">
        <f t="shared" si="94"/>
        <v>4.0000000000000008E-2</v>
      </c>
      <c r="N271" s="396">
        <f t="shared" si="95"/>
        <v>0</v>
      </c>
      <c r="O271" s="396">
        <f t="shared" si="96"/>
        <v>0</v>
      </c>
      <c r="P271" s="1083">
        <v>61.1</v>
      </c>
      <c r="Q271" s="396"/>
      <c r="R271" s="396">
        <f t="shared" si="97"/>
        <v>2.4440000000000004</v>
      </c>
      <c r="S271" s="396">
        <f t="shared" si="98"/>
        <v>0</v>
      </c>
      <c r="T271" s="715">
        <f t="shared" si="99"/>
        <v>4.0000000000000008E-2</v>
      </c>
      <c r="U271" s="396">
        <f t="shared" si="100"/>
        <v>0</v>
      </c>
      <c r="V271" s="693" t="s">
        <v>4085</v>
      </c>
    </row>
    <row r="272" spans="1:22" ht="12" x14ac:dyDescent="0.2">
      <c r="A272" s="1489"/>
      <c r="B272" s="405"/>
      <c r="C272" s="405"/>
      <c r="D272" s="405" t="s">
        <v>7194</v>
      </c>
      <c r="E272" s="402">
        <v>1</v>
      </c>
      <c r="F272" s="400">
        <v>0.2</v>
      </c>
      <c r="G272" s="401">
        <v>0.4</v>
      </c>
      <c r="H272" s="400"/>
      <c r="I272" s="403">
        <v>66</v>
      </c>
      <c r="J272" s="396">
        <f t="shared" si="92"/>
        <v>0.6</v>
      </c>
      <c r="K272" s="396"/>
      <c r="L272" s="396">
        <f t="shared" si="93"/>
        <v>0</v>
      </c>
      <c r="M272" s="396">
        <f t="shared" si="94"/>
        <v>8.0000000000000016E-2</v>
      </c>
      <c r="N272" s="396">
        <f t="shared" si="95"/>
        <v>0</v>
      </c>
      <c r="O272" s="396">
        <f t="shared" si="96"/>
        <v>0</v>
      </c>
      <c r="P272" s="1083">
        <v>62.1</v>
      </c>
      <c r="Q272" s="396"/>
      <c r="R272" s="396">
        <f t="shared" si="97"/>
        <v>4.9680000000000009</v>
      </c>
      <c r="S272" s="396">
        <f t="shared" si="98"/>
        <v>0</v>
      </c>
      <c r="T272" s="715">
        <f t="shared" si="99"/>
        <v>8.0000000000000016E-2</v>
      </c>
      <c r="U272" s="396">
        <f t="shared" si="100"/>
        <v>0</v>
      </c>
      <c r="V272" s="693" t="s">
        <v>4085</v>
      </c>
    </row>
    <row r="273" spans="1:22" ht="12" x14ac:dyDescent="0.2">
      <c r="A273" s="1489"/>
      <c r="B273" s="405"/>
      <c r="C273" s="405"/>
      <c r="D273" s="405" t="s">
        <v>7195</v>
      </c>
      <c r="E273" s="402">
        <v>1</v>
      </c>
      <c r="F273" s="400">
        <v>0.2</v>
      </c>
      <c r="G273" s="401">
        <v>0.2</v>
      </c>
      <c r="H273" s="400"/>
      <c r="I273" s="403">
        <v>67</v>
      </c>
      <c r="J273" s="396">
        <f t="shared" si="92"/>
        <v>0.6</v>
      </c>
      <c r="K273" s="396"/>
      <c r="L273" s="396">
        <f t="shared" si="93"/>
        <v>0</v>
      </c>
      <c r="M273" s="396">
        <f t="shared" si="94"/>
        <v>4.0000000000000008E-2</v>
      </c>
      <c r="N273" s="396">
        <f t="shared" si="95"/>
        <v>0</v>
      </c>
      <c r="O273" s="396">
        <f t="shared" si="96"/>
        <v>0</v>
      </c>
      <c r="P273" s="1083">
        <v>63.1</v>
      </c>
      <c r="Q273" s="396"/>
      <c r="R273" s="396">
        <f t="shared" si="97"/>
        <v>2.5240000000000005</v>
      </c>
      <c r="S273" s="396">
        <f t="shared" si="98"/>
        <v>0</v>
      </c>
      <c r="T273" s="715">
        <f t="shared" si="99"/>
        <v>4.0000000000000008E-2</v>
      </c>
      <c r="U273" s="396">
        <f t="shared" si="100"/>
        <v>0</v>
      </c>
      <c r="V273" s="693" t="s">
        <v>4085</v>
      </c>
    </row>
    <row r="274" spans="1:22" ht="12" x14ac:dyDescent="0.2">
      <c r="A274" s="1489"/>
      <c r="B274" s="405"/>
      <c r="C274" s="405"/>
      <c r="D274" s="405" t="s">
        <v>7196</v>
      </c>
      <c r="E274" s="402">
        <v>1</v>
      </c>
      <c r="F274" s="400">
        <v>0.25</v>
      </c>
      <c r="G274" s="401">
        <v>0.25</v>
      </c>
      <c r="H274" s="400"/>
      <c r="I274" s="403">
        <v>68</v>
      </c>
      <c r="J274" s="396">
        <f t="shared" si="92"/>
        <v>0.6</v>
      </c>
      <c r="K274" s="396"/>
      <c r="L274" s="396">
        <f t="shared" si="93"/>
        <v>0</v>
      </c>
      <c r="M274" s="396">
        <f t="shared" si="94"/>
        <v>6.25E-2</v>
      </c>
      <c r="N274" s="396">
        <f t="shared" si="95"/>
        <v>0</v>
      </c>
      <c r="O274" s="396">
        <f t="shared" si="96"/>
        <v>0</v>
      </c>
      <c r="P274" s="1083">
        <v>64.099999999999994</v>
      </c>
      <c r="Q274" s="396"/>
      <c r="R274" s="396">
        <f t="shared" si="97"/>
        <v>4.0062499999999996</v>
      </c>
      <c r="S274" s="396">
        <f t="shared" si="98"/>
        <v>0</v>
      </c>
      <c r="T274" s="715">
        <f t="shared" si="99"/>
        <v>6.25E-2</v>
      </c>
      <c r="U274" s="396">
        <f t="shared" si="100"/>
        <v>0</v>
      </c>
      <c r="V274" s="693" t="s">
        <v>4085</v>
      </c>
    </row>
    <row r="275" spans="1:22" ht="12" x14ac:dyDescent="0.2">
      <c r="A275" s="1489"/>
      <c r="B275" s="405"/>
      <c r="C275" s="405"/>
      <c r="D275" s="405" t="s">
        <v>7197</v>
      </c>
      <c r="E275" s="402">
        <v>1</v>
      </c>
      <c r="F275" s="400">
        <v>0.2</v>
      </c>
      <c r="G275" s="401">
        <v>0.3</v>
      </c>
      <c r="H275" s="400"/>
      <c r="I275" s="403">
        <v>69</v>
      </c>
      <c r="J275" s="396">
        <f t="shared" ref="J275:J328" si="101">IF(H275&lt;=1,0.6,1.2)</f>
        <v>0.6</v>
      </c>
      <c r="K275" s="396"/>
      <c r="L275" s="396">
        <f t="shared" ref="L275:L328" si="102">((F275+J275)*(H275+K275)*G275)*E275</f>
        <v>0</v>
      </c>
      <c r="M275" s="396">
        <f t="shared" ref="M275:M328" si="103">(F275)*(G275)*E275</f>
        <v>0.06</v>
      </c>
      <c r="N275" s="396">
        <f t="shared" ref="N275:N328" si="104">L275-U275</f>
        <v>0</v>
      </c>
      <c r="O275" s="396">
        <f t="shared" ref="O275:O328" si="105">(L275-N275)*1.3</f>
        <v>0</v>
      </c>
      <c r="P275" s="1083">
        <v>65.099999999999994</v>
      </c>
      <c r="Q275" s="396"/>
      <c r="R275" s="396">
        <f t="shared" ref="R275:R328" si="106">M275*$P275</f>
        <v>3.9059999999999997</v>
      </c>
      <c r="S275" s="396">
        <f t="shared" ref="S275:S328" si="107">((G275*H275*I275))*E275</f>
        <v>0</v>
      </c>
      <c r="T275" s="715">
        <f t="shared" ref="T275:T328" si="108">S275+G275*F275</f>
        <v>0.06</v>
      </c>
      <c r="U275" s="396">
        <f t="shared" ref="U275:U328" si="109">F275*H275*G275*E275</f>
        <v>0</v>
      </c>
      <c r="V275" s="693" t="s">
        <v>4085</v>
      </c>
    </row>
    <row r="276" spans="1:22" ht="12" x14ac:dyDescent="0.2">
      <c r="A276" s="1489"/>
      <c r="B276" s="405"/>
      <c r="C276" s="405"/>
      <c r="D276" s="405" t="s">
        <v>7198</v>
      </c>
      <c r="E276" s="402">
        <v>1</v>
      </c>
      <c r="F276" s="400">
        <v>0.2</v>
      </c>
      <c r="G276" s="401">
        <v>0.6</v>
      </c>
      <c r="H276" s="400"/>
      <c r="I276" s="403">
        <v>70</v>
      </c>
      <c r="J276" s="396">
        <f t="shared" si="101"/>
        <v>0.6</v>
      </c>
      <c r="K276" s="396"/>
      <c r="L276" s="396">
        <f t="shared" si="102"/>
        <v>0</v>
      </c>
      <c r="M276" s="396">
        <f t="shared" si="103"/>
        <v>0.12</v>
      </c>
      <c r="N276" s="396">
        <f t="shared" si="104"/>
        <v>0</v>
      </c>
      <c r="O276" s="396">
        <f t="shared" si="105"/>
        <v>0</v>
      </c>
      <c r="P276" s="1083">
        <v>66.099999999999994</v>
      </c>
      <c r="Q276" s="396"/>
      <c r="R276" s="396">
        <f t="shared" si="106"/>
        <v>7.9319999999999986</v>
      </c>
      <c r="S276" s="396">
        <f t="shared" si="107"/>
        <v>0</v>
      </c>
      <c r="T276" s="715">
        <f t="shared" si="108"/>
        <v>0.12</v>
      </c>
      <c r="U276" s="396">
        <f t="shared" si="109"/>
        <v>0</v>
      </c>
      <c r="V276" s="693" t="s">
        <v>4085</v>
      </c>
    </row>
    <row r="277" spans="1:22" ht="12" x14ac:dyDescent="0.2">
      <c r="A277" s="1489"/>
      <c r="B277" s="405"/>
      <c r="C277" s="405"/>
      <c r="D277" s="405" t="s">
        <v>7199</v>
      </c>
      <c r="E277" s="402">
        <v>1</v>
      </c>
      <c r="F277" s="400">
        <v>0.2</v>
      </c>
      <c r="G277" s="401">
        <v>0.2</v>
      </c>
      <c r="H277" s="400"/>
      <c r="I277" s="403">
        <v>71</v>
      </c>
      <c r="J277" s="396">
        <f t="shared" si="101"/>
        <v>0.6</v>
      </c>
      <c r="K277" s="396"/>
      <c r="L277" s="396">
        <f t="shared" si="102"/>
        <v>0</v>
      </c>
      <c r="M277" s="396">
        <f t="shared" si="103"/>
        <v>4.0000000000000008E-2</v>
      </c>
      <c r="N277" s="396">
        <f t="shared" si="104"/>
        <v>0</v>
      </c>
      <c r="O277" s="396">
        <f t="shared" si="105"/>
        <v>0</v>
      </c>
      <c r="P277" s="1083">
        <v>67.099999999999994</v>
      </c>
      <c r="Q277" s="396"/>
      <c r="R277" s="396">
        <f t="shared" si="106"/>
        <v>2.6840000000000002</v>
      </c>
      <c r="S277" s="396">
        <f t="shared" si="107"/>
        <v>0</v>
      </c>
      <c r="T277" s="715">
        <f t="shared" si="108"/>
        <v>4.0000000000000008E-2</v>
      </c>
      <c r="U277" s="396">
        <f t="shared" si="109"/>
        <v>0</v>
      </c>
      <c r="V277" s="693" t="s">
        <v>4085</v>
      </c>
    </row>
    <row r="278" spans="1:22" ht="12" x14ac:dyDescent="0.2">
      <c r="A278" s="1489"/>
      <c r="B278" s="405"/>
      <c r="C278" s="405"/>
      <c r="D278" s="405" t="s">
        <v>7200</v>
      </c>
      <c r="E278" s="402">
        <v>1</v>
      </c>
      <c r="F278" s="400">
        <v>0.2</v>
      </c>
      <c r="G278" s="401">
        <v>0.2</v>
      </c>
      <c r="H278" s="400"/>
      <c r="I278" s="403">
        <v>72</v>
      </c>
      <c r="J278" s="396">
        <f t="shared" si="101"/>
        <v>0.6</v>
      </c>
      <c r="K278" s="396"/>
      <c r="L278" s="396">
        <f t="shared" si="102"/>
        <v>0</v>
      </c>
      <c r="M278" s="396">
        <f t="shared" si="103"/>
        <v>4.0000000000000008E-2</v>
      </c>
      <c r="N278" s="396">
        <f t="shared" si="104"/>
        <v>0</v>
      </c>
      <c r="O278" s="396">
        <f t="shared" si="105"/>
        <v>0</v>
      </c>
      <c r="P278" s="1083">
        <v>68.099999999999994</v>
      </c>
      <c r="Q278" s="396"/>
      <c r="R278" s="396">
        <f t="shared" si="106"/>
        <v>2.7240000000000002</v>
      </c>
      <c r="S278" s="396">
        <f t="shared" si="107"/>
        <v>0</v>
      </c>
      <c r="T278" s="715">
        <f t="shared" si="108"/>
        <v>4.0000000000000008E-2</v>
      </c>
      <c r="U278" s="396">
        <f t="shared" si="109"/>
        <v>0</v>
      </c>
      <c r="V278" s="693" t="s">
        <v>4085</v>
      </c>
    </row>
    <row r="279" spans="1:22" ht="12" x14ac:dyDescent="0.2">
      <c r="A279" s="1489"/>
      <c r="B279" s="405"/>
      <c r="C279" s="405"/>
      <c r="D279" s="405" t="s">
        <v>7201</v>
      </c>
      <c r="E279" s="402">
        <v>1</v>
      </c>
      <c r="F279" s="400">
        <v>0.2</v>
      </c>
      <c r="G279" s="401">
        <v>0.2</v>
      </c>
      <c r="H279" s="400"/>
      <c r="I279" s="403">
        <v>73</v>
      </c>
      <c r="J279" s="396">
        <f t="shared" si="101"/>
        <v>0.6</v>
      </c>
      <c r="K279" s="396"/>
      <c r="L279" s="396">
        <f t="shared" si="102"/>
        <v>0</v>
      </c>
      <c r="M279" s="396">
        <f t="shared" si="103"/>
        <v>4.0000000000000008E-2</v>
      </c>
      <c r="N279" s="396">
        <f t="shared" si="104"/>
        <v>0</v>
      </c>
      <c r="O279" s="396">
        <f t="shared" si="105"/>
        <v>0</v>
      </c>
      <c r="P279" s="1083">
        <v>69.099999999999994</v>
      </c>
      <c r="Q279" s="396"/>
      <c r="R279" s="396">
        <f t="shared" si="106"/>
        <v>2.7640000000000002</v>
      </c>
      <c r="S279" s="396">
        <f t="shared" si="107"/>
        <v>0</v>
      </c>
      <c r="T279" s="715">
        <f t="shared" si="108"/>
        <v>4.0000000000000008E-2</v>
      </c>
      <c r="U279" s="396">
        <f t="shared" si="109"/>
        <v>0</v>
      </c>
      <c r="V279" s="693" t="s">
        <v>4085</v>
      </c>
    </row>
    <row r="280" spans="1:22" ht="12" x14ac:dyDescent="0.2">
      <c r="A280" s="1489"/>
      <c r="B280" s="405"/>
      <c r="C280" s="405"/>
      <c r="D280" s="405" t="s">
        <v>7202</v>
      </c>
      <c r="E280" s="402">
        <v>1</v>
      </c>
      <c r="F280" s="400">
        <v>0.2</v>
      </c>
      <c r="G280" s="401">
        <v>0.2</v>
      </c>
      <c r="H280" s="400"/>
      <c r="I280" s="403">
        <v>74</v>
      </c>
      <c r="J280" s="396">
        <f t="shared" si="101"/>
        <v>0.6</v>
      </c>
      <c r="K280" s="396"/>
      <c r="L280" s="396">
        <f t="shared" si="102"/>
        <v>0</v>
      </c>
      <c r="M280" s="396">
        <f t="shared" si="103"/>
        <v>4.0000000000000008E-2</v>
      </c>
      <c r="N280" s="396">
        <f t="shared" si="104"/>
        <v>0</v>
      </c>
      <c r="O280" s="396">
        <f t="shared" si="105"/>
        <v>0</v>
      </c>
      <c r="P280" s="1083">
        <v>70.099999999999994</v>
      </c>
      <c r="Q280" s="396"/>
      <c r="R280" s="396">
        <f t="shared" si="106"/>
        <v>2.8040000000000003</v>
      </c>
      <c r="S280" s="396">
        <f t="shared" si="107"/>
        <v>0</v>
      </c>
      <c r="T280" s="715">
        <f t="shared" si="108"/>
        <v>4.0000000000000008E-2</v>
      </c>
      <c r="U280" s="396">
        <f t="shared" si="109"/>
        <v>0</v>
      </c>
      <c r="V280" s="693" t="s">
        <v>4085</v>
      </c>
    </row>
    <row r="281" spans="1:22" ht="12" x14ac:dyDescent="0.2">
      <c r="A281" s="1489"/>
      <c r="B281" s="405"/>
      <c r="C281" s="405"/>
      <c r="D281" s="405" t="s">
        <v>7203</v>
      </c>
      <c r="E281" s="402">
        <v>1</v>
      </c>
      <c r="F281" s="400">
        <v>0.2</v>
      </c>
      <c r="G281" s="401">
        <v>0.2</v>
      </c>
      <c r="H281" s="400"/>
      <c r="I281" s="403">
        <v>75</v>
      </c>
      <c r="J281" s="396">
        <f t="shared" si="101"/>
        <v>0.6</v>
      </c>
      <c r="K281" s="396"/>
      <c r="L281" s="396">
        <f t="shared" si="102"/>
        <v>0</v>
      </c>
      <c r="M281" s="396">
        <f t="shared" si="103"/>
        <v>4.0000000000000008E-2</v>
      </c>
      <c r="N281" s="396">
        <f t="shared" si="104"/>
        <v>0</v>
      </c>
      <c r="O281" s="396">
        <f t="shared" si="105"/>
        <v>0</v>
      </c>
      <c r="P281" s="1083">
        <v>71.099999999999994</v>
      </c>
      <c r="Q281" s="396"/>
      <c r="R281" s="396">
        <f t="shared" si="106"/>
        <v>2.8440000000000003</v>
      </c>
      <c r="S281" s="396">
        <f t="shared" si="107"/>
        <v>0</v>
      </c>
      <c r="T281" s="715">
        <f t="shared" si="108"/>
        <v>4.0000000000000008E-2</v>
      </c>
      <c r="U281" s="396">
        <f t="shared" si="109"/>
        <v>0</v>
      </c>
      <c r="V281" s="693" t="s">
        <v>4085</v>
      </c>
    </row>
    <row r="282" spans="1:22" ht="12" x14ac:dyDescent="0.2">
      <c r="A282" s="1489"/>
      <c r="B282" s="405"/>
      <c r="C282" s="405"/>
      <c r="D282" s="405" t="s">
        <v>7204</v>
      </c>
      <c r="E282" s="402">
        <v>1</v>
      </c>
      <c r="F282" s="400">
        <v>0.25</v>
      </c>
      <c r="G282" s="401">
        <v>0.25</v>
      </c>
      <c r="H282" s="400"/>
      <c r="I282" s="403">
        <v>76</v>
      </c>
      <c r="J282" s="396">
        <f t="shared" si="101"/>
        <v>0.6</v>
      </c>
      <c r="K282" s="396"/>
      <c r="L282" s="396">
        <f t="shared" si="102"/>
        <v>0</v>
      </c>
      <c r="M282" s="396">
        <f t="shared" si="103"/>
        <v>6.25E-2</v>
      </c>
      <c r="N282" s="396">
        <f t="shared" si="104"/>
        <v>0</v>
      </c>
      <c r="O282" s="396">
        <f t="shared" si="105"/>
        <v>0</v>
      </c>
      <c r="P282" s="1083">
        <v>72.099999999999994</v>
      </c>
      <c r="Q282" s="396"/>
      <c r="R282" s="396">
        <f t="shared" si="106"/>
        <v>4.5062499999999996</v>
      </c>
      <c r="S282" s="396">
        <f t="shared" si="107"/>
        <v>0</v>
      </c>
      <c r="T282" s="715">
        <f t="shared" si="108"/>
        <v>6.25E-2</v>
      </c>
      <c r="U282" s="396">
        <f t="shared" si="109"/>
        <v>0</v>
      </c>
      <c r="V282" s="693" t="s">
        <v>4085</v>
      </c>
    </row>
    <row r="283" spans="1:22" ht="12" x14ac:dyDescent="0.2">
      <c r="A283" s="1489"/>
      <c r="B283" s="405"/>
      <c r="C283" s="405"/>
      <c r="D283" s="405" t="s">
        <v>7205</v>
      </c>
      <c r="E283" s="402">
        <v>1</v>
      </c>
      <c r="F283" s="400">
        <v>0.25</v>
      </c>
      <c r="G283" s="401">
        <v>0.25</v>
      </c>
      <c r="H283" s="400"/>
      <c r="I283" s="403">
        <v>77</v>
      </c>
      <c r="J283" s="396">
        <f t="shared" si="101"/>
        <v>0.6</v>
      </c>
      <c r="K283" s="396"/>
      <c r="L283" s="396">
        <f t="shared" si="102"/>
        <v>0</v>
      </c>
      <c r="M283" s="396">
        <f t="shared" si="103"/>
        <v>6.25E-2</v>
      </c>
      <c r="N283" s="396">
        <f t="shared" si="104"/>
        <v>0</v>
      </c>
      <c r="O283" s="396">
        <f t="shared" si="105"/>
        <v>0</v>
      </c>
      <c r="P283" s="1083">
        <v>73.099999999999994</v>
      </c>
      <c r="Q283" s="396"/>
      <c r="R283" s="396">
        <f t="shared" si="106"/>
        <v>4.5687499999999996</v>
      </c>
      <c r="S283" s="396">
        <f t="shared" si="107"/>
        <v>0</v>
      </c>
      <c r="T283" s="715">
        <f t="shared" si="108"/>
        <v>6.25E-2</v>
      </c>
      <c r="U283" s="396">
        <f t="shared" si="109"/>
        <v>0</v>
      </c>
      <c r="V283" s="693" t="s">
        <v>4085</v>
      </c>
    </row>
    <row r="284" spans="1:22" ht="12" x14ac:dyDescent="0.2">
      <c r="A284" s="1489"/>
      <c r="B284" s="405"/>
      <c r="C284" s="405"/>
      <c r="D284" s="405" t="s">
        <v>7206</v>
      </c>
      <c r="E284" s="402">
        <v>1</v>
      </c>
      <c r="F284" s="400">
        <v>0.25</v>
      </c>
      <c r="G284" s="401">
        <v>0.25</v>
      </c>
      <c r="H284" s="400"/>
      <c r="I284" s="403">
        <v>78</v>
      </c>
      <c r="J284" s="396">
        <f t="shared" si="101"/>
        <v>0.6</v>
      </c>
      <c r="K284" s="396"/>
      <c r="L284" s="396">
        <f t="shared" si="102"/>
        <v>0</v>
      </c>
      <c r="M284" s="396">
        <f t="shared" si="103"/>
        <v>6.25E-2</v>
      </c>
      <c r="N284" s="396">
        <f t="shared" si="104"/>
        <v>0</v>
      </c>
      <c r="O284" s="396">
        <f t="shared" si="105"/>
        <v>0</v>
      </c>
      <c r="P284" s="1083">
        <v>74.099999999999994</v>
      </c>
      <c r="Q284" s="396"/>
      <c r="R284" s="396">
        <f t="shared" si="106"/>
        <v>4.6312499999999996</v>
      </c>
      <c r="S284" s="396">
        <f t="shared" si="107"/>
        <v>0</v>
      </c>
      <c r="T284" s="715">
        <f t="shared" si="108"/>
        <v>6.25E-2</v>
      </c>
      <c r="U284" s="396">
        <f t="shared" si="109"/>
        <v>0</v>
      </c>
      <c r="V284" s="693" t="s">
        <v>4085</v>
      </c>
    </row>
    <row r="285" spans="1:22" ht="12" x14ac:dyDescent="0.2">
      <c r="A285" s="1489"/>
      <c r="B285" s="405"/>
      <c r="C285" s="405"/>
      <c r="D285" s="405" t="s">
        <v>7207</v>
      </c>
      <c r="E285" s="402">
        <v>1</v>
      </c>
      <c r="F285" s="400">
        <v>0.25</v>
      </c>
      <c r="G285" s="401">
        <v>0.25</v>
      </c>
      <c r="H285" s="400"/>
      <c r="I285" s="403">
        <v>79</v>
      </c>
      <c r="J285" s="396">
        <f t="shared" si="101"/>
        <v>0.6</v>
      </c>
      <c r="K285" s="396"/>
      <c r="L285" s="396">
        <f t="shared" si="102"/>
        <v>0</v>
      </c>
      <c r="M285" s="396">
        <f t="shared" si="103"/>
        <v>6.25E-2</v>
      </c>
      <c r="N285" s="396">
        <f t="shared" si="104"/>
        <v>0</v>
      </c>
      <c r="O285" s="396">
        <f t="shared" si="105"/>
        <v>0</v>
      </c>
      <c r="P285" s="1083">
        <v>75.099999999999994</v>
      </c>
      <c r="Q285" s="396"/>
      <c r="R285" s="396">
        <f t="shared" si="106"/>
        <v>4.6937499999999996</v>
      </c>
      <c r="S285" s="396">
        <f t="shared" si="107"/>
        <v>0</v>
      </c>
      <c r="T285" s="715">
        <f t="shared" si="108"/>
        <v>6.25E-2</v>
      </c>
      <c r="U285" s="396">
        <f t="shared" si="109"/>
        <v>0</v>
      </c>
      <c r="V285" s="693" t="s">
        <v>4085</v>
      </c>
    </row>
    <row r="286" spans="1:22" ht="12" x14ac:dyDescent="0.2">
      <c r="A286" s="1489"/>
      <c r="B286" s="405"/>
      <c r="C286" s="405"/>
      <c r="D286" s="405" t="s">
        <v>7208</v>
      </c>
      <c r="E286" s="402">
        <v>1</v>
      </c>
      <c r="F286" s="400">
        <v>0.25</v>
      </c>
      <c r="G286" s="401">
        <v>0.25</v>
      </c>
      <c r="H286" s="400"/>
      <c r="I286" s="403">
        <v>80</v>
      </c>
      <c r="J286" s="396">
        <f t="shared" si="101"/>
        <v>0.6</v>
      </c>
      <c r="K286" s="396"/>
      <c r="L286" s="396">
        <f t="shared" si="102"/>
        <v>0</v>
      </c>
      <c r="M286" s="396">
        <f t="shared" si="103"/>
        <v>6.25E-2</v>
      </c>
      <c r="N286" s="396">
        <f t="shared" si="104"/>
        <v>0</v>
      </c>
      <c r="O286" s="396">
        <f t="shared" si="105"/>
        <v>0</v>
      </c>
      <c r="P286" s="1083">
        <v>76.099999999999994</v>
      </c>
      <c r="Q286" s="396"/>
      <c r="R286" s="396">
        <f t="shared" si="106"/>
        <v>4.7562499999999996</v>
      </c>
      <c r="S286" s="396">
        <f t="shared" si="107"/>
        <v>0</v>
      </c>
      <c r="T286" s="715">
        <f t="shared" si="108"/>
        <v>6.25E-2</v>
      </c>
      <c r="U286" s="396">
        <f t="shared" si="109"/>
        <v>0</v>
      </c>
      <c r="V286" s="693" t="s">
        <v>4085</v>
      </c>
    </row>
    <row r="287" spans="1:22" ht="12" x14ac:dyDescent="0.2">
      <c r="A287" s="1489"/>
      <c r="B287" s="405"/>
      <c r="C287" s="405"/>
      <c r="D287" s="405" t="s">
        <v>7209</v>
      </c>
      <c r="E287" s="402">
        <v>1</v>
      </c>
      <c r="F287" s="400">
        <v>0.25</v>
      </c>
      <c r="G287" s="401">
        <v>0.25</v>
      </c>
      <c r="H287" s="400"/>
      <c r="I287" s="403">
        <v>81</v>
      </c>
      <c r="J287" s="396">
        <f t="shared" si="101"/>
        <v>0.6</v>
      </c>
      <c r="K287" s="396"/>
      <c r="L287" s="396">
        <f t="shared" si="102"/>
        <v>0</v>
      </c>
      <c r="M287" s="396">
        <f t="shared" si="103"/>
        <v>6.25E-2</v>
      </c>
      <c r="N287" s="396">
        <f t="shared" si="104"/>
        <v>0</v>
      </c>
      <c r="O287" s="396">
        <f t="shared" si="105"/>
        <v>0</v>
      </c>
      <c r="P287" s="1083">
        <v>77.099999999999994</v>
      </c>
      <c r="Q287" s="396"/>
      <c r="R287" s="396">
        <f t="shared" si="106"/>
        <v>4.8187499999999996</v>
      </c>
      <c r="S287" s="396">
        <f t="shared" si="107"/>
        <v>0</v>
      </c>
      <c r="T287" s="715">
        <f t="shared" si="108"/>
        <v>6.25E-2</v>
      </c>
      <c r="U287" s="396">
        <f t="shared" si="109"/>
        <v>0</v>
      </c>
      <c r="V287" s="693" t="s">
        <v>4085</v>
      </c>
    </row>
    <row r="288" spans="1:22" ht="12" x14ac:dyDescent="0.2">
      <c r="A288" s="1489"/>
      <c r="B288" s="405"/>
      <c r="C288" s="405"/>
      <c r="D288" s="405" t="s">
        <v>7210</v>
      </c>
      <c r="E288" s="402">
        <v>1</v>
      </c>
      <c r="F288" s="400">
        <v>0.2</v>
      </c>
      <c r="G288" s="401">
        <v>0.6</v>
      </c>
      <c r="H288" s="400"/>
      <c r="I288" s="403">
        <v>82</v>
      </c>
      <c r="J288" s="396">
        <f t="shared" si="101"/>
        <v>0.6</v>
      </c>
      <c r="K288" s="396"/>
      <c r="L288" s="396">
        <f t="shared" si="102"/>
        <v>0</v>
      </c>
      <c r="M288" s="396">
        <f t="shared" si="103"/>
        <v>0.12</v>
      </c>
      <c r="N288" s="396">
        <f t="shared" si="104"/>
        <v>0</v>
      </c>
      <c r="O288" s="396">
        <f t="shared" si="105"/>
        <v>0</v>
      </c>
      <c r="P288" s="1083">
        <v>78.099999999999994</v>
      </c>
      <c r="Q288" s="396"/>
      <c r="R288" s="396">
        <f t="shared" si="106"/>
        <v>9.3719999999999981</v>
      </c>
      <c r="S288" s="396">
        <f t="shared" si="107"/>
        <v>0</v>
      </c>
      <c r="T288" s="715">
        <f t="shared" si="108"/>
        <v>0.12</v>
      </c>
      <c r="U288" s="396">
        <f t="shared" si="109"/>
        <v>0</v>
      </c>
      <c r="V288" s="693" t="s">
        <v>4085</v>
      </c>
    </row>
    <row r="289" spans="1:22" ht="12" x14ac:dyDescent="0.2">
      <c r="A289" s="1489"/>
      <c r="B289" s="405"/>
      <c r="C289" s="405"/>
      <c r="D289" s="405" t="s">
        <v>7211</v>
      </c>
      <c r="E289" s="402">
        <v>1</v>
      </c>
      <c r="F289" s="400">
        <v>0.2</v>
      </c>
      <c r="G289" s="401">
        <v>0.6</v>
      </c>
      <c r="H289" s="400"/>
      <c r="I289" s="403">
        <v>83</v>
      </c>
      <c r="J289" s="396">
        <f t="shared" si="101"/>
        <v>0.6</v>
      </c>
      <c r="K289" s="396"/>
      <c r="L289" s="396">
        <f t="shared" si="102"/>
        <v>0</v>
      </c>
      <c r="M289" s="396">
        <f t="shared" si="103"/>
        <v>0.12</v>
      </c>
      <c r="N289" s="396">
        <f t="shared" si="104"/>
        <v>0</v>
      </c>
      <c r="O289" s="396">
        <f t="shared" si="105"/>
        <v>0</v>
      </c>
      <c r="P289" s="1083">
        <v>79.099999999999994</v>
      </c>
      <c r="Q289" s="396"/>
      <c r="R289" s="396">
        <f t="shared" si="106"/>
        <v>9.4919999999999991</v>
      </c>
      <c r="S289" s="396">
        <f t="shared" si="107"/>
        <v>0</v>
      </c>
      <c r="T289" s="715">
        <f t="shared" si="108"/>
        <v>0.12</v>
      </c>
      <c r="U289" s="396">
        <f t="shared" si="109"/>
        <v>0</v>
      </c>
      <c r="V289" s="693" t="s">
        <v>4085</v>
      </c>
    </row>
    <row r="290" spans="1:22" ht="12" x14ac:dyDescent="0.2">
      <c r="A290" s="1489"/>
      <c r="B290" s="405"/>
      <c r="C290" s="405"/>
      <c r="D290" s="405" t="s">
        <v>7212</v>
      </c>
      <c r="E290" s="402">
        <v>1</v>
      </c>
      <c r="F290" s="400">
        <v>0.2</v>
      </c>
      <c r="G290" s="401">
        <v>0.4</v>
      </c>
      <c r="H290" s="400"/>
      <c r="I290" s="403">
        <v>84</v>
      </c>
      <c r="J290" s="396">
        <f t="shared" si="101"/>
        <v>0.6</v>
      </c>
      <c r="K290" s="396"/>
      <c r="L290" s="396">
        <f t="shared" si="102"/>
        <v>0</v>
      </c>
      <c r="M290" s="396">
        <f t="shared" si="103"/>
        <v>8.0000000000000016E-2</v>
      </c>
      <c r="N290" s="396">
        <f t="shared" si="104"/>
        <v>0</v>
      </c>
      <c r="O290" s="396">
        <f t="shared" si="105"/>
        <v>0</v>
      </c>
      <c r="P290" s="1083">
        <v>80.099999999999994</v>
      </c>
      <c r="Q290" s="396"/>
      <c r="R290" s="396">
        <f t="shared" si="106"/>
        <v>6.4080000000000004</v>
      </c>
      <c r="S290" s="396">
        <f t="shared" si="107"/>
        <v>0</v>
      </c>
      <c r="T290" s="715">
        <f t="shared" si="108"/>
        <v>8.0000000000000016E-2</v>
      </c>
      <c r="U290" s="396">
        <f t="shared" si="109"/>
        <v>0</v>
      </c>
      <c r="V290" s="693" t="s">
        <v>4085</v>
      </c>
    </row>
    <row r="291" spans="1:22" ht="12" x14ac:dyDescent="0.2">
      <c r="A291" s="1489"/>
      <c r="B291" s="405"/>
      <c r="C291" s="405"/>
      <c r="D291" s="405" t="s">
        <v>7213</v>
      </c>
      <c r="E291" s="402">
        <v>1</v>
      </c>
      <c r="F291" s="400">
        <v>0.2</v>
      </c>
      <c r="G291" s="401">
        <v>0.4</v>
      </c>
      <c r="H291" s="400"/>
      <c r="I291" s="403">
        <v>85</v>
      </c>
      <c r="J291" s="396">
        <f t="shared" si="101"/>
        <v>0.6</v>
      </c>
      <c r="K291" s="396"/>
      <c r="L291" s="396">
        <f t="shared" si="102"/>
        <v>0</v>
      </c>
      <c r="M291" s="396">
        <f t="shared" si="103"/>
        <v>8.0000000000000016E-2</v>
      </c>
      <c r="N291" s="396">
        <f t="shared" si="104"/>
        <v>0</v>
      </c>
      <c r="O291" s="396">
        <f t="shared" si="105"/>
        <v>0</v>
      </c>
      <c r="P291" s="1083">
        <v>81.099999999999994</v>
      </c>
      <c r="Q291" s="396"/>
      <c r="R291" s="396">
        <f t="shared" si="106"/>
        <v>6.4880000000000004</v>
      </c>
      <c r="S291" s="396">
        <f t="shared" si="107"/>
        <v>0</v>
      </c>
      <c r="T291" s="715">
        <f t="shared" si="108"/>
        <v>8.0000000000000016E-2</v>
      </c>
      <c r="U291" s="396">
        <f t="shared" si="109"/>
        <v>0</v>
      </c>
      <c r="V291" s="693" t="s">
        <v>4085</v>
      </c>
    </row>
    <row r="292" spans="1:22" ht="12" x14ac:dyDescent="0.2">
      <c r="A292" s="1489"/>
      <c r="B292" s="405"/>
      <c r="C292" s="405"/>
      <c r="D292" s="405" t="s">
        <v>7214</v>
      </c>
      <c r="E292" s="402">
        <v>1</v>
      </c>
      <c r="F292" s="400">
        <v>0.2</v>
      </c>
      <c r="G292" s="401">
        <v>0.4</v>
      </c>
      <c r="H292" s="400"/>
      <c r="I292" s="403">
        <v>86</v>
      </c>
      <c r="J292" s="396">
        <f t="shared" si="101"/>
        <v>0.6</v>
      </c>
      <c r="K292" s="396"/>
      <c r="L292" s="396">
        <f t="shared" si="102"/>
        <v>0</v>
      </c>
      <c r="M292" s="396">
        <f t="shared" si="103"/>
        <v>8.0000000000000016E-2</v>
      </c>
      <c r="N292" s="396">
        <f t="shared" si="104"/>
        <v>0</v>
      </c>
      <c r="O292" s="396">
        <f t="shared" si="105"/>
        <v>0</v>
      </c>
      <c r="P292" s="1083">
        <v>82.1</v>
      </c>
      <c r="Q292" s="396"/>
      <c r="R292" s="396">
        <f t="shared" si="106"/>
        <v>6.5680000000000005</v>
      </c>
      <c r="S292" s="396">
        <f t="shared" si="107"/>
        <v>0</v>
      </c>
      <c r="T292" s="715">
        <f t="shared" si="108"/>
        <v>8.0000000000000016E-2</v>
      </c>
      <c r="U292" s="396">
        <f t="shared" si="109"/>
        <v>0</v>
      </c>
      <c r="V292" s="693" t="s">
        <v>4085</v>
      </c>
    </row>
    <row r="293" spans="1:22" ht="12" x14ac:dyDescent="0.2">
      <c r="A293" s="1489"/>
      <c r="B293" s="405"/>
      <c r="C293" s="405"/>
      <c r="D293" s="405" t="s">
        <v>7215</v>
      </c>
      <c r="E293" s="402">
        <v>1</v>
      </c>
      <c r="F293" s="400">
        <v>0.4</v>
      </c>
      <c r="G293" s="401">
        <v>0.62</v>
      </c>
      <c r="H293" s="400"/>
      <c r="I293" s="403">
        <v>87</v>
      </c>
      <c r="J293" s="396">
        <f t="shared" si="101"/>
        <v>0.6</v>
      </c>
      <c r="K293" s="396"/>
      <c r="L293" s="396">
        <f t="shared" si="102"/>
        <v>0</v>
      </c>
      <c r="M293" s="396">
        <f t="shared" si="103"/>
        <v>0.248</v>
      </c>
      <c r="N293" s="396">
        <f t="shared" si="104"/>
        <v>0</v>
      </c>
      <c r="O293" s="396">
        <f t="shared" si="105"/>
        <v>0</v>
      </c>
      <c r="P293" s="1083">
        <v>83.1</v>
      </c>
      <c r="Q293" s="396"/>
      <c r="R293" s="396">
        <f t="shared" si="106"/>
        <v>20.608799999999999</v>
      </c>
      <c r="S293" s="396">
        <f t="shared" si="107"/>
        <v>0</v>
      </c>
      <c r="T293" s="715">
        <f t="shared" si="108"/>
        <v>0.248</v>
      </c>
      <c r="U293" s="396">
        <f t="shared" si="109"/>
        <v>0</v>
      </c>
      <c r="V293" s="693" t="s">
        <v>4085</v>
      </c>
    </row>
    <row r="294" spans="1:22" ht="12" x14ac:dyDescent="0.2">
      <c r="A294" s="1489"/>
      <c r="B294" s="405"/>
      <c r="C294" s="405"/>
      <c r="D294" s="405" t="s">
        <v>7216</v>
      </c>
      <c r="E294" s="402">
        <v>1</v>
      </c>
      <c r="F294" s="400">
        <v>0.25</v>
      </c>
      <c r="G294" s="401">
        <v>0.6</v>
      </c>
      <c r="H294" s="400"/>
      <c r="I294" s="403">
        <v>88</v>
      </c>
      <c r="J294" s="396">
        <f t="shared" si="101"/>
        <v>0.6</v>
      </c>
      <c r="K294" s="396"/>
      <c r="L294" s="396">
        <f t="shared" si="102"/>
        <v>0</v>
      </c>
      <c r="M294" s="396">
        <f t="shared" si="103"/>
        <v>0.15</v>
      </c>
      <c r="N294" s="396">
        <f t="shared" si="104"/>
        <v>0</v>
      </c>
      <c r="O294" s="396">
        <f t="shared" si="105"/>
        <v>0</v>
      </c>
      <c r="P294" s="1083">
        <v>84.1</v>
      </c>
      <c r="Q294" s="396"/>
      <c r="R294" s="396">
        <f t="shared" si="106"/>
        <v>12.614999999999998</v>
      </c>
      <c r="S294" s="396">
        <f t="shared" si="107"/>
        <v>0</v>
      </c>
      <c r="T294" s="715">
        <f t="shared" si="108"/>
        <v>0.15</v>
      </c>
      <c r="U294" s="396">
        <f t="shared" si="109"/>
        <v>0</v>
      </c>
      <c r="V294" s="693" t="s">
        <v>4085</v>
      </c>
    </row>
    <row r="295" spans="1:22" ht="12" x14ac:dyDescent="0.2">
      <c r="A295" s="1489"/>
      <c r="B295" s="405"/>
      <c r="C295" s="405"/>
      <c r="D295" s="405" t="s">
        <v>7217</v>
      </c>
      <c r="E295" s="402">
        <v>1</v>
      </c>
      <c r="F295" s="400">
        <v>0.25</v>
      </c>
      <c r="G295" s="401">
        <v>0.4</v>
      </c>
      <c r="H295" s="400"/>
      <c r="I295" s="403">
        <v>89</v>
      </c>
      <c r="J295" s="396">
        <f t="shared" si="101"/>
        <v>0.6</v>
      </c>
      <c r="K295" s="396"/>
      <c r="L295" s="396">
        <f t="shared" si="102"/>
        <v>0</v>
      </c>
      <c r="M295" s="396">
        <f t="shared" si="103"/>
        <v>0.1</v>
      </c>
      <c r="N295" s="396">
        <f t="shared" si="104"/>
        <v>0</v>
      </c>
      <c r="O295" s="396">
        <f t="shared" si="105"/>
        <v>0</v>
      </c>
      <c r="P295" s="1083">
        <v>85.1</v>
      </c>
      <c r="Q295" s="396"/>
      <c r="R295" s="396">
        <f t="shared" si="106"/>
        <v>8.51</v>
      </c>
      <c r="S295" s="396">
        <f t="shared" si="107"/>
        <v>0</v>
      </c>
      <c r="T295" s="715">
        <f t="shared" si="108"/>
        <v>0.1</v>
      </c>
      <c r="U295" s="396">
        <f t="shared" si="109"/>
        <v>0</v>
      </c>
      <c r="V295" s="693" t="s">
        <v>4085</v>
      </c>
    </row>
    <row r="296" spans="1:22" ht="12" x14ac:dyDescent="0.2">
      <c r="A296" s="1489"/>
      <c r="B296" s="405"/>
      <c r="C296" s="405"/>
      <c r="D296" s="405" t="s">
        <v>7218</v>
      </c>
      <c r="E296" s="402">
        <v>1</v>
      </c>
      <c r="F296" s="400">
        <v>0.25</v>
      </c>
      <c r="G296" s="401">
        <v>0.4</v>
      </c>
      <c r="H296" s="400"/>
      <c r="I296" s="403">
        <v>90</v>
      </c>
      <c r="J296" s="396">
        <f t="shared" si="101"/>
        <v>0.6</v>
      </c>
      <c r="K296" s="396"/>
      <c r="L296" s="396">
        <f t="shared" si="102"/>
        <v>0</v>
      </c>
      <c r="M296" s="396">
        <f t="shared" si="103"/>
        <v>0.1</v>
      </c>
      <c r="N296" s="396">
        <f t="shared" si="104"/>
        <v>0</v>
      </c>
      <c r="O296" s="396">
        <f t="shared" si="105"/>
        <v>0</v>
      </c>
      <c r="P296" s="1083">
        <v>86.1</v>
      </c>
      <c r="Q296" s="396"/>
      <c r="R296" s="396">
        <f t="shared" si="106"/>
        <v>8.61</v>
      </c>
      <c r="S296" s="396">
        <f t="shared" si="107"/>
        <v>0</v>
      </c>
      <c r="T296" s="715">
        <f t="shared" si="108"/>
        <v>0.1</v>
      </c>
      <c r="U296" s="396">
        <f t="shared" si="109"/>
        <v>0</v>
      </c>
      <c r="V296" s="693" t="s">
        <v>4085</v>
      </c>
    </row>
    <row r="297" spans="1:22" ht="12" x14ac:dyDescent="0.2">
      <c r="A297" s="1489"/>
      <c r="B297" s="405"/>
      <c r="C297" s="405"/>
      <c r="D297" s="405" t="s">
        <v>7219</v>
      </c>
      <c r="E297" s="402">
        <v>1</v>
      </c>
      <c r="F297" s="400">
        <v>0.25</v>
      </c>
      <c r="G297" s="401">
        <v>0.4</v>
      </c>
      <c r="H297" s="400"/>
      <c r="I297" s="403">
        <v>91</v>
      </c>
      <c r="J297" s="396">
        <f t="shared" si="101"/>
        <v>0.6</v>
      </c>
      <c r="K297" s="396"/>
      <c r="L297" s="396">
        <f t="shared" si="102"/>
        <v>0</v>
      </c>
      <c r="M297" s="396">
        <f t="shared" si="103"/>
        <v>0.1</v>
      </c>
      <c r="N297" s="396">
        <f t="shared" si="104"/>
        <v>0</v>
      </c>
      <c r="O297" s="396">
        <f t="shared" si="105"/>
        <v>0</v>
      </c>
      <c r="P297" s="1083">
        <v>87.1</v>
      </c>
      <c r="Q297" s="396"/>
      <c r="R297" s="396">
        <f t="shared" si="106"/>
        <v>8.7099999999999991</v>
      </c>
      <c r="S297" s="396">
        <f t="shared" si="107"/>
        <v>0</v>
      </c>
      <c r="T297" s="715">
        <f t="shared" si="108"/>
        <v>0.1</v>
      </c>
      <c r="U297" s="396">
        <f t="shared" si="109"/>
        <v>0</v>
      </c>
      <c r="V297" s="693" t="s">
        <v>4085</v>
      </c>
    </row>
    <row r="298" spans="1:22" ht="12" x14ac:dyDescent="0.2">
      <c r="A298" s="1489"/>
      <c r="B298" s="405"/>
      <c r="C298" s="405"/>
      <c r="D298" s="405" t="s">
        <v>7220</v>
      </c>
      <c r="E298" s="402">
        <v>1</v>
      </c>
      <c r="F298" s="400">
        <v>0.25</v>
      </c>
      <c r="G298" s="401">
        <v>0.4</v>
      </c>
      <c r="H298" s="400"/>
      <c r="I298" s="403">
        <v>92</v>
      </c>
      <c r="J298" s="396">
        <f t="shared" si="101"/>
        <v>0.6</v>
      </c>
      <c r="K298" s="396"/>
      <c r="L298" s="396">
        <f t="shared" si="102"/>
        <v>0</v>
      </c>
      <c r="M298" s="396">
        <f t="shared" si="103"/>
        <v>0.1</v>
      </c>
      <c r="N298" s="396">
        <f t="shared" si="104"/>
        <v>0</v>
      </c>
      <c r="O298" s="396">
        <f t="shared" si="105"/>
        <v>0</v>
      </c>
      <c r="P298" s="1083">
        <v>88.1</v>
      </c>
      <c r="Q298" s="396"/>
      <c r="R298" s="396">
        <f t="shared" si="106"/>
        <v>8.81</v>
      </c>
      <c r="S298" s="396">
        <f t="shared" si="107"/>
        <v>0</v>
      </c>
      <c r="T298" s="715">
        <f t="shared" si="108"/>
        <v>0.1</v>
      </c>
      <c r="U298" s="396">
        <f t="shared" si="109"/>
        <v>0</v>
      </c>
      <c r="V298" s="693" t="s">
        <v>4085</v>
      </c>
    </row>
    <row r="299" spans="1:22" ht="12" x14ac:dyDescent="0.2">
      <c r="A299" s="1489"/>
      <c r="B299" s="405"/>
      <c r="C299" s="405"/>
      <c r="D299" s="405" t="s">
        <v>7221</v>
      </c>
      <c r="E299" s="402">
        <v>1</v>
      </c>
      <c r="F299" s="400">
        <v>0.25</v>
      </c>
      <c r="G299" s="401">
        <v>0.4</v>
      </c>
      <c r="H299" s="400"/>
      <c r="I299" s="403">
        <v>93</v>
      </c>
      <c r="J299" s="396">
        <f t="shared" si="101"/>
        <v>0.6</v>
      </c>
      <c r="K299" s="396"/>
      <c r="L299" s="396">
        <f t="shared" si="102"/>
        <v>0</v>
      </c>
      <c r="M299" s="396">
        <f t="shared" si="103"/>
        <v>0.1</v>
      </c>
      <c r="N299" s="396">
        <f t="shared" si="104"/>
        <v>0</v>
      </c>
      <c r="O299" s="396">
        <f t="shared" si="105"/>
        <v>0</v>
      </c>
      <c r="P299" s="1083">
        <v>89.1</v>
      </c>
      <c r="Q299" s="396"/>
      <c r="R299" s="396">
        <f t="shared" si="106"/>
        <v>8.91</v>
      </c>
      <c r="S299" s="396">
        <f t="shared" si="107"/>
        <v>0</v>
      </c>
      <c r="T299" s="715">
        <f t="shared" si="108"/>
        <v>0.1</v>
      </c>
      <c r="U299" s="396">
        <f t="shared" si="109"/>
        <v>0</v>
      </c>
      <c r="V299" s="693" t="s">
        <v>4085</v>
      </c>
    </row>
    <row r="300" spans="1:22" ht="12" x14ac:dyDescent="0.2">
      <c r="A300" s="1489"/>
      <c r="B300" s="405"/>
      <c r="C300" s="405"/>
      <c r="D300" s="405" t="s">
        <v>7222</v>
      </c>
      <c r="E300" s="402">
        <v>1</v>
      </c>
      <c r="F300" s="400">
        <v>0.2</v>
      </c>
      <c r="G300" s="401">
        <v>0.2</v>
      </c>
      <c r="H300" s="400"/>
      <c r="I300" s="403">
        <v>94</v>
      </c>
      <c r="J300" s="396">
        <f t="shared" si="101"/>
        <v>0.6</v>
      </c>
      <c r="K300" s="396"/>
      <c r="L300" s="396">
        <f t="shared" si="102"/>
        <v>0</v>
      </c>
      <c r="M300" s="396">
        <f t="shared" si="103"/>
        <v>4.0000000000000008E-2</v>
      </c>
      <c r="N300" s="396">
        <f t="shared" si="104"/>
        <v>0</v>
      </c>
      <c r="O300" s="396">
        <f t="shared" si="105"/>
        <v>0</v>
      </c>
      <c r="P300" s="1083">
        <v>90.1</v>
      </c>
      <c r="Q300" s="396"/>
      <c r="R300" s="396">
        <f t="shared" si="106"/>
        <v>3.6040000000000005</v>
      </c>
      <c r="S300" s="396">
        <f t="shared" si="107"/>
        <v>0</v>
      </c>
      <c r="T300" s="715">
        <f t="shared" si="108"/>
        <v>4.0000000000000008E-2</v>
      </c>
      <c r="U300" s="396">
        <f t="shared" si="109"/>
        <v>0</v>
      </c>
      <c r="V300" s="693" t="s">
        <v>4085</v>
      </c>
    </row>
    <row r="301" spans="1:22" ht="12" x14ac:dyDescent="0.2">
      <c r="A301" s="1489"/>
      <c r="B301" s="405"/>
      <c r="C301" s="405"/>
      <c r="D301" s="405" t="s">
        <v>7223</v>
      </c>
      <c r="E301" s="402">
        <v>1</v>
      </c>
      <c r="F301" s="400">
        <v>0.2</v>
      </c>
      <c r="G301" s="401">
        <v>0.4</v>
      </c>
      <c r="H301" s="400"/>
      <c r="I301" s="403">
        <v>95</v>
      </c>
      <c r="J301" s="396">
        <f t="shared" si="101"/>
        <v>0.6</v>
      </c>
      <c r="K301" s="396"/>
      <c r="L301" s="396">
        <f t="shared" si="102"/>
        <v>0</v>
      </c>
      <c r="M301" s="396">
        <f t="shared" si="103"/>
        <v>8.0000000000000016E-2</v>
      </c>
      <c r="N301" s="396">
        <f t="shared" si="104"/>
        <v>0</v>
      </c>
      <c r="O301" s="396">
        <f t="shared" si="105"/>
        <v>0</v>
      </c>
      <c r="P301" s="1083">
        <v>91.1</v>
      </c>
      <c r="Q301" s="396"/>
      <c r="R301" s="396">
        <f t="shared" si="106"/>
        <v>7.2880000000000011</v>
      </c>
      <c r="S301" s="396">
        <f t="shared" si="107"/>
        <v>0</v>
      </c>
      <c r="T301" s="715">
        <f t="shared" si="108"/>
        <v>8.0000000000000016E-2</v>
      </c>
      <c r="U301" s="396">
        <f t="shared" si="109"/>
        <v>0</v>
      </c>
      <c r="V301" s="693" t="s">
        <v>4085</v>
      </c>
    </row>
    <row r="302" spans="1:22" ht="12" x14ac:dyDescent="0.2">
      <c r="A302" s="1489"/>
      <c r="B302" s="405"/>
      <c r="C302" s="405"/>
      <c r="D302" s="405" t="s">
        <v>7224</v>
      </c>
      <c r="E302" s="402">
        <v>1</v>
      </c>
      <c r="F302" s="400">
        <v>0.25</v>
      </c>
      <c r="G302" s="401">
        <v>0.25</v>
      </c>
      <c r="H302" s="400"/>
      <c r="I302" s="403">
        <v>96</v>
      </c>
      <c r="J302" s="396">
        <f t="shared" si="101"/>
        <v>0.6</v>
      </c>
      <c r="K302" s="396"/>
      <c r="L302" s="396">
        <f t="shared" si="102"/>
        <v>0</v>
      </c>
      <c r="M302" s="396">
        <f t="shared" si="103"/>
        <v>6.25E-2</v>
      </c>
      <c r="N302" s="396">
        <f t="shared" si="104"/>
        <v>0</v>
      </c>
      <c r="O302" s="396">
        <f t="shared" si="105"/>
        <v>0</v>
      </c>
      <c r="P302" s="1083">
        <v>92.1</v>
      </c>
      <c r="Q302" s="396"/>
      <c r="R302" s="396">
        <f t="shared" si="106"/>
        <v>5.7562499999999996</v>
      </c>
      <c r="S302" s="396">
        <f t="shared" si="107"/>
        <v>0</v>
      </c>
      <c r="T302" s="715">
        <f t="shared" si="108"/>
        <v>6.25E-2</v>
      </c>
      <c r="U302" s="396">
        <f t="shared" si="109"/>
        <v>0</v>
      </c>
      <c r="V302" s="693" t="s">
        <v>4085</v>
      </c>
    </row>
    <row r="303" spans="1:22" ht="12" x14ac:dyDescent="0.2">
      <c r="A303" s="1489"/>
      <c r="B303" s="405"/>
      <c r="C303" s="405"/>
      <c r="D303" s="405" t="s">
        <v>7225</v>
      </c>
      <c r="E303" s="402">
        <v>1</v>
      </c>
      <c r="F303" s="400">
        <v>0.2</v>
      </c>
      <c r="G303" s="401">
        <v>0.2</v>
      </c>
      <c r="H303" s="400"/>
      <c r="I303" s="403">
        <v>97</v>
      </c>
      <c r="J303" s="396">
        <f t="shared" si="101"/>
        <v>0.6</v>
      </c>
      <c r="K303" s="396"/>
      <c r="L303" s="396">
        <f t="shared" si="102"/>
        <v>0</v>
      </c>
      <c r="M303" s="396">
        <f t="shared" si="103"/>
        <v>4.0000000000000008E-2</v>
      </c>
      <c r="N303" s="396">
        <f t="shared" si="104"/>
        <v>0</v>
      </c>
      <c r="O303" s="396">
        <f t="shared" si="105"/>
        <v>0</v>
      </c>
      <c r="P303" s="1083">
        <v>93.1</v>
      </c>
      <c r="Q303" s="396"/>
      <c r="R303" s="396">
        <f t="shared" si="106"/>
        <v>3.7240000000000006</v>
      </c>
      <c r="S303" s="396">
        <f t="shared" si="107"/>
        <v>0</v>
      </c>
      <c r="T303" s="715">
        <f t="shared" si="108"/>
        <v>4.0000000000000008E-2</v>
      </c>
      <c r="U303" s="396">
        <f t="shared" si="109"/>
        <v>0</v>
      </c>
      <c r="V303" s="693" t="s">
        <v>4085</v>
      </c>
    </row>
    <row r="304" spans="1:22" ht="12" x14ac:dyDescent="0.2">
      <c r="A304" s="1489"/>
      <c r="B304" s="405"/>
      <c r="C304" s="405"/>
      <c r="D304" s="405" t="s">
        <v>7226</v>
      </c>
      <c r="E304" s="402">
        <v>1</v>
      </c>
      <c r="F304" s="400">
        <v>0.2</v>
      </c>
      <c r="G304" s="401">
        <v>0.2</v>
      </c>
      <c r="H304" s="400"/>
      <c r="I304" s="403">
        <v>98</v>
      </c>
      <c r="J304" s="396">
        <f t="shared" si="101"/>
        <v>0.6</v>
      </c>
      <c r="K304" s="396"/>
      <c r="L304" s="396">
        <f t="shared" si="102"/>
        <v>0</v>
      </c>
      <c r="M304" s="396">
        <f t="shared" si="103"/>
        <v>4.0000000000000008E-2</v>
      </c>
      <c r="N304" s="396">
        <f t="shared" si="104"/>
        <v>0</v>
      </c>
      <c r="O304" s="396">
        <f t="shared" si="105"/>
        <v>0</v>
      </c>
      <c r="P304" s="1083">
        <v>94.1</v>
      </c>
      <c r="Q304" s="396"/>
      <c r="R304" s="396">
        <f t="shared" si="106"/>
        <v>3.7640000000000007</v>
      </c>
      <c r="S304" s="396">
        <f t="shared" si="107"/>
        <v>0</v>
      </c>
      <c r="T304" s="715">
        <f t="shared" si="108"/>
        <v>4.0000000000000008E-2</v>
      </c>
      <c r="U304" s="396">
        <f t="shared" si="109"/>
        <v>0</v>
      </c>
      <c r="V304" s="693" t="s">
        <v>4085</v>
      </c>
    </row>
    <row r="305" spans="1:22" ht="12" x14ac:dyDescent="0.2">
      <c r="A305" s="1489"/>
      <c r="B305" s="405"/>
      <c r="C305" s="405"/>
      <c r="D305" s="405" t="s">
        <v>7227</v>
      </c>
      <c r="E305" s="402">
        <v>1</v>
      </c>
      <c r="F305" s="400">
        <v>0.2</v>
      </c>
      <c r="G305" s="401">
        <v>0.35</v>
      </c>
      <c r="H305" s="400"/>
      <c r="I305" s="403">
        <v>99</v>
      </c>
      <c r="J305" s="396">
        <f t="shared" si="101"/>
        <v>0.6</v>
      </c>
      <c r="K305" s="396"/>
      <c r="L305" s="396">
        <f t="shared" si="102"/>
        <v>0</v>
      </c>
      <c r="M305" s="396">
        <f t="shared" si="103"/>
        <v>6.9999999999999993E-2</v>
      </c>
      <c r="N305" s="396">
        <f t="shared" si="104"/>
        <v>0</v>
      </c>
      <c r="O305" s="396">
        <f t="shared" si="105"/>
        <v>0</v>
      </c>
      <c r="P305" s="1083">
        <v>95.1</v>
      </c>
      <c r="Q305" s="396"/>
      <c r="R305" s="396">
        <f t="shared" si="106"/>
        <v>6.6569999999999991</v>
      </c>
      <c r="S305" s="396">
        <f t="shared" si="107"/>
        <v>0</v>
      </c>
      <c r="T305" s="715">
        <f t="shared" si="108"/>
        <v>6.9999999999999993E-2</v>
      </c>
      <c r="U305" s="396">
        <f t="shared" si="109"/>
        <v>0</v>
      </c>
      <c r="V305" s="693" t="s">
        <v>4085</v>
      </c>
    </row>
    <row r="306" spans="1:22" ht="12" x14ac:dyDescent="0.2">
      <c r="A306" s="1489"/>
      <c r="B306" s="405"/>
      <c r="C306" s="405"/>
      <c r="D306" s="405" t="s">
        <v>7228</v>
      </c>
      <c r="E306" s="402">
        <v>1</v>
      </c>
      <c r="F306" s="400">
        <v>0.2</v>
      </c>
      <c r="G306" s="401">
        <v>0.6</v>
      </c>
      <c r="H306" s="400"/>
      <c r="I306" s="403">
        <v>100</v>
      </c>
      <c r="J306" s="396">
        <f t="shared" si="101"/>
        <v>0.6</v>
      </c>
      <c r="K306" s="396"/>
      <c r="L306" s="396">
        <f t="shared" si="102"/>
        <v>0</v>
      </c>
      <c r="M306" s="396">
        <f t="shared" si="103"/>
        <v>0.12</v>
      </c>
      <c r="N306" s="396">
        <f t="shared" si="104"/>
        <v>0</v>
      </c>
      <c r="O306" s="396">
        <f t="shared" si="105"/>
        <v>0</v>
      </c>
      <c r="P306" s="1083">
        <v>96.1</v>
      </c>
      <c r="Q306" s="396"/>
      <c r="R306" s="396">
        <f t="shared" si="106"/>
        <v>11.531999999999998</v>
      </c>
      <c r="S306" s="396">
        <f t="shared" si="107"/>
        <v>0</v>
      </c>
      <c r="T306" s="715">
        <f t="shared" si="108"/>
        <v>0.12</v>
      </c>
      <c r="U306" s="396">
        <f t="shared" si="109"/>
        <v>0</v>
      </c>
      <c r="V306" s="693" t="s">
        <v>4085</v>
      </c>
    </row>
    <row r="307" spans="1:22" ht="12" x14ac:dyDescent="0.2">
      <c r="A307" s="1489"/>
      <c r="B307" s="405"/>
      <c r="C307" s="405"/>
      <c r="D307" s="405" t="s">
        <v>7229</v>
      </c>
      <c r="E307" s="402">
        <v>1</v>
      </c>
      <c r="F307" s="400">
        <v>0.2</v>
      </c>
      <c r="G307" s="401">
        <v>0.2</v>
      </c>
      <c r="H307" s="400"/>
      <c r="I307" s="403">
        <v>101</v>
      </c>
      <c r="J307" s="396">
        <f t="shared" si="101"/>
        <v>0.6</v>
      </c>
      <c r="K307" s="396"/>
      <c r="L307" s="396">
        <f t="shared" si="102"/>
        <v>0</v>
      </c>
      <c r="M307" s="396">
        <f t="shared" si="103"/>
        <v>4.0000000000000008E-2</v>
      </c>
      <c r="N307" s="396">
        <f t="shared" si="104"/>
        <v>0</v>
      </c>
      <c r="O307" s="396">
        <f t="shared" si="105"/>
        <v>0</v>
      </c>
      <c r="P307" s="1083">
        <v>97.1</v>
      </c>
      <c r="Q307" s="396"/>
      <c r="R307" s="396">
        <f t="shared" si="106"/>
        <v>3.8840000000000003</v>
      </c>
      <c r="S307" s="396">
        <f t="shared" si="107"/>
        <v>0</v>
      </c>
      <c r="T307" s="715">
        <f t="shared" si="108"/>
        <v>4.0000000000000008E-2</v>
      </c>
      <c r="U307" s="396">
        <f t="shared" si="109"/>
        <v>0</v>
      </c>
      <c r="V307" s="693" t="s">
        <v>4085</v>
      </c>
    </row>
    <row r="308" spans="1:22" ht="12" x14ac:dyDescent="0.2">
      <c r="A308" s="1489"/>
      <c r="B308" s="405"/>
      <c r="C308" s="405"/>
      <c r="D308" s="405" t="s">
        <v>7230</v>
      </c>
      <c r="E308" s="402">
        <v>1</v>
      </c>
      <c r="F308" s="400">
        <v>0.2</v>
      </c>
      <c r="G308" s="401">
        <v>0.2</v>
      </c>
      <c r="H308" s="400"/>
      <c r="I308" s="403">
        <v>102</v>
      </c>
      <c r="J308" s="396">
        <f t="shared" si="101"/>
        <v>0.6</v>
      </c>
      <c r="K308" s="396"/>
      <c r="L308" s="396">
        <f t="shared" si="102"/>
        <v>0</v>
      </c>
      <c r="M308" s="396">
        <f t="shared" si="103"/>
        <v>4.0000000000000008E-2</v>
      </c>
      <c r="N308" s="396">
        <f t="shared" si="104"/>
        <v>0</v>
      </c>
      <c r="O308" s="396">
        <f t="shared" si="105"/>
        <v>0</v>
      </c>
      <c r="P308" s="1083">
        <v>98.1</v>
      </c>
      <c r="Q308" s="396"/>
      <c r="R308" s="396">
        <f t="shared" si="106"/>
        <v>3.9240000000000004</v>
      </c>
      <c r="S308" s="396">
        <f t="shared" si="107"/>
        <v>0</v>
      </c>
      <c r="T308" s="715">
        <f t="shared" si="108"/>
        <v>4.0000000000000008E-2</v>
      </c>
      <c r="U308" s="396">
        <f t="shared" si="109"/>
        <v>0</v>
      </c>
      <c r="V308" s="693" t="s">
        <v>4085</v>
      </c>
    </row>
    <row r="309" spans="1:22" ht="12" x14ac:dyDescent="0.2">
      <c r="A309" s="1489"/>
      <c r="B309" s="405"/>
      <c r="C309" s="405"/>
      <c r="D309" s="405" t="s">
        <v>7231</v>
      </c>
      <c r="E309" s="402">
        <v>1</v>
      </c>
      <c r="F309" s="400">
        <v>0.2</v>
      </c>
      <c r="G309" s="401">
        <v>0.2</v>
      </c>
      <c r="H309" s="400"/>
      <c r="I309" s="403">
        <v>103</v>
      </c>
      <c r="J309" s="396">
        <f t="shared" si="101"/>
        <v>0.6</v>
      </c>
      <c r="K309" s="396"/>
      <c r="L309" s="396">
        <f t="shared" si="102"/>
        <v>0</v>
      </c>
      <c r="M309" s="396">
        <f t="shared" si="103"/>
        <v>4.0000000000000008E-2</v>
      </c>
      <c r="N309" s="396">
        <f t="shared" si="104"/>
        <v>0</v>
      </c>
      <c r="O309" s="396">
        <f t="shared" si="105"/>
        <v>0</v>
      </c>
      <c r="P309" s="1083">
        <v>99.1</v>
      </c>
      <c r="Q309" s="396"/>
      <c r="R309" s="396">
        <f t="shared" si="106"/>
        <v>3.9640000000000004</v>
      </c>
      <c r="S309" s="396">
        <f t="shared" si="107"/>
        <v>0</v>
      </c>
      <c r="T309" s="715">
        <f t="shared" si="108"/>
        <v>4.0000000000000008E-2</v>
      </c>
      <c r="U309" s="396">
        <f t="shared" si="109"/>
        <v>0</v>
      </c>
      <c r="V309" s="693" t="s">
        <v>4085</v>
      </c>
    </row>
    <row r="310" spans="1:22" ht="12" x14ac:dyDescent="0.2">
      <c r="A310" s="1489"/>
      <c r="B310" s="405"/>
      <c r="C310" s="405"/>
      <c r="D310" s="405" t="s">
        <v>7232</v>
      </c>
      <c r="E310" s="402">
        <v>1</v>
      </c>
      <c r="F310" s="400">
        <v>0.25</v>
      </c>
      <c r="G310" s="401">
        <v>0.25</v>
      </c>
      <c r="H310" s="400"/>
      <c r="I310" s="403">
        <v>104</v>
      </c>
      <c r="J310" s="396">
        <f t="shared" si="101"/>
        <v>0.6</v>
      </c>
      <c r="K310" s="396"/>
      <c r="L310" s="396">
        <f t="shared" si="102"/>
        <v>0</v>
      </c>
      <c r="M310" s="396">
        <f t="shared" si="103"/>
        <v>6.25E-2</v>
      </c>
      <c r="N310" s="396">
        <f t="shared" si="104"/>
        <v>0</v>
      </c>
      <c r="O310" s="396">
        <f t="shared" si="105"/>
        <v>0</v>
      </c>
      <c r="P310" s="1083">
        <v>100.1</v>
      </c>
      <c r="Q310" s="396"/>
      <c r="R310" s="396">
        <f t="shared" si="106"/>
        <v>6.2562499999999996</v>
      </c>
      <c r="S310" s="396">
        <f t="shared" si="107"/>
        <v>0</v>
      </c>
      <c r="T310" s="715">
        <f t="shared" si="108"/>
        <v>6.25E-2</v>
      </c>
      <c r="U310" s="396">
        <f t="shared" si="109"/>
        <v>0</v>
      </c>
      <c r="V310" s="693" t="s">
        <v>4085</v>
      </c>
    </row>
    <row r="311" spans="1:22" ht="12" x14ac:dyDescent="0.2">
      <c r="A311" s="1489"/>
      <c r="B311" s="405"/>
      <c r="C311" s="405"/>
      <c r="D311" s="405" t="s">
        <v>7233</v>
      </c>
      <c r="E311" s="402">
        <v>1</v>
      </c>
      <c r="F311" s="400">
        <v>0.2</v>
      </c>
      <c r="G311" s="401">
        <v>0.4</v>
      </c>
      <c r="H311" s="400"/>
      <c r="I311" s="403">
        <v>105</v>
      </c>
      <c r="J311" s="396">
        <f t="shared" si="101"/>
        <v>0.6</v>
      </c>
      <c r="K311" s="396"/>
      <c r="L311" s="396">
        <f t="shared" si="102"/>
        <v>0</v>
      </c>
      <c r="M311" s="396">
        <f t="shared" si="103"/>
        <v>8.0000000000000016E-2</v>
      </c>
      <c r="N311" s="396">
        <f t="shared" si="104"/>
        <v>0</v>
      </c>
      <c r="O311" s="396">
        <f t="shared" si="105"/>
        <v>0</v>
      </c>
      <c r="P311" s="1083">
        <v>101.1</v>
      </c>
      <c r="Q311" s="396"/>
      <c r="R311" s="396">
        <f t="shared" si="106"/>
        <v>8.088000000000001</v>
      </c>
      <c r="S311" s="396">
        <f t="shared" si="107"/>
        <v>0</v>
      </c>
      <c r="T311" s="715">
        <f t="shared" si="108"/>
        <v>8.0000000000000016E-2</v>
      </c>
      <c r="U311" s="396">
        <f t="shared" si="109"/>
        <v>0</v>
      </c>
      <c r="V311" s="693" t="s">
        <v>4085</v>
      </c>
    </row>
    <row r="312" spans="1:22" ht="12" x14ac:dyDescent="0.2">
      <c r="A312" s="1489"/>
      <c r="B312" s="405"/>
      <c r="C312" s="405"/>
      <c r="D312" s="405" t="s">
        <v>7234</v>
      </c>
      <c r="E312" s="402">
        <v>1</v>
      </c>
      <c r="F312" s="400">
        <v>0.2</v>
      </c>
      <c r="G312" s="401">
        <v>0.2</v>
      </c>
      <c r="H312" s="400"/>
      <c r="I312" s="403">
        <v>106</v>
      </c>
      <c r="J312" s="396">
        <f t="shared" si="101"/>
        <v>0.6</v>
      </c>
      <c r="K312" s="396"/>
      <c r="L312" s="396">
        <f t="shared" si="102"/>
        <v>0</v>
      </c>
      <c r="M312" s="396">
        <f t="shared" si="103"/>
        <v>4.0000000000000008E-2</v>
      </c>
      <c r="N312" s="396">
        <f t="shared" si="104"/>
        <v>0</v>
      </c>
      <c r="O312" s="396">
        <f t="shared" si="105"/>
        <v>0</v>
      </c>
      <c r="P312" s="1083">
        <v>102.1</v>
      </c>
      <c r="Q312" s="396"/>
      <c r="R312" s="396">
        <f t="shared" si="106"/>
        <v>4.0840000000000005</v>
      </c>
      <c r="S312" s="396">
        <f t="shared" si="107"/>
        <v>0</v>
      </c>
      <c r="T312" s="715">
        <f t="shared" si="108"/>
        <v>4.0000000000000008E-2</v>
      </c>
      <c r="U312" s="396">
        <f t="shared" si="109"/>
        <v>0</v>
      </c>
      <c r="V312" s="693" t="s">
        <v>4085</v>
      </c>
    </row>
    <row r="313" spans="1:22" ht="12" x14ac:dyDescent="0.2">
      <c r="A313" s="1489"/>
      <c r="B313" s="405"/>
      <c r="C313" s="405"/>
      <c r="D313" s="405" t="s">
        <v>7235</v>
      </c>
      <c r="E313" s="402">
        <v>1</v>
      </c>
      <c r="F313" s="400">
        <v>0.2</v>
      </c>
      <c r="G313" s="401">
        <v>0.2</v>
      </c>
      <c r="H313" s="400"/>
      <c r="I313" s="403">
        <v>107</v>
      </c>
      <c r="J313" s="396">
        <f t="shared" si="101"/>
        <v>0.6</v>
      </c>
      <c r="K313" s="396"/>
      <c r="L313" s="396">
        <f t="shared" si="102"/>
        <v>0</v>
      </c>
      <c r="M313" s="396">
        <f t="shared" si="103"/>
        <v>4.0000000000000008E-2</v>
      </c>
      <c r="N313" s="396">
        <f t="shared" si="104"/>
        <v>0</v>
      </c>
      <c r="O313" s="396">
        <f t="shared" si="105"/>
        <v>0</v>
      </c>
      <c r="P313" s="1083">
        <v>103.1</v>
      </c>
      <c r="Q313" s="396"/>
      <c r="R313" s="396">
        <f t="shared" si="106"/>
        <v>4.1240000000000006</v>
      </c>
      <c r="S313" s="396">
        <f t="shared" si="107"/>
        <v>0</v>
      </c>
      <c r="T313" s="715">
        <f t="shared" si="108"/>
        <v>4.0000000000000008E-2</v>
      </c>
      <c r="U313" s="396">
        <f t="shared" si="109"/>
        <v>0</v>
      </c>
      <c r="V313" s="693" t="s">
        <v>4085</v>
      </c>
    </row>
    <row r="314" spans="1:22" ht="12" x14ac:dyDescent="0.2">
      <c r="A314" s="1489"/>
      <c r="B314" s="405"/>
      <c r="C314" s="405"/>
      <c r="D314" s="405" t="s">
        <v>7236</v>
      </c>
      <c r="E314" s="402">
        <v>1</v>
      </c>
      <c r="F314" s="400">
        <v>0.25</v>
      </c>
      <c r="G314" s="401">
        <v>0.25</v>
      </c>
      <c r="H314" s="400"/>
      <c r="I314" s="403">
        <v>108</v>
      </c>
      <c r="J314" s="396">
        <f t="shared" si="101"/>
        <v>0.6</v>
      </c>
      <c r="K314" s="396"/>
      <c r="L314" s="396">
        <f t="shared" si="102"/>
        <v>0</v>
      </c>
      <c r="M314" s="396">
        <f t="shared" si="103"/>
        <v>6.25E-2</v>
      </c>
      <c r="N314" s="396">
        <f t="shared" si="104"/>
        <v>0</v>
      </c>
      <c r="O314" s="396">
        <f t="shared" si="105"/>
        <v>0</v>
      </c>
      <c r="P314" s="1083">
        <v>104.1</v>
      </c>
      <c r="Q314" s="396"/>
      <c r="R314" s="396">
        <f t="shared" si="106"/>
        <v>6.5062499999999996</v>
      </c>
      <c r="S314" s="396">
        <f t="shared" si="107"/>
        <v>0</v>
      </c>
      <c r="T314" s="715">
        <f t="shared" si="108"/>
        <v>6.25E-2</v>
      </c>
      <c r="U314" s="396">
        <f t="shared" si="109"/>
        <v>0</v>
      </c>
      <c r="V314" s="693" t="s">
        <v>4085</v>
      </c>
    </row>
    <row r="315" spans="1:22" ht="12" x14ac:dyDescent="0.2">
      <c r="A315" s="1489"/>
      <c r="B315" s="405"/>
      <c r="C315" s="405"/>
      <c r="D315" s="405" t="s">
        <v>7237</v>
      </c>
      <c r="E315" s="402">
        <v>1</v>
      </c>
      <c r="F315" s="400">
        <v>0.25</v>
      </c>
      <c r="G315" s="401">
        <v>0.25</v>
      </c>
      <c r="H315" s="400"/>
      <c r="I315" s="403">
        <v>109</v>
      </c>
      <c r="J315" s="396">
        <f t="shared" si="101"/>
        <v>0.6</v>
      </c>
      <c r="K315" s="396"/>
      <c r="L315" s="396">
        <f t="shared" si="102"/>
        <v>0</v>
      </c>
      <c r="M315" s="396">
        <f t="shared" si="103"/>
        <v>6.25E-2</v>
      </c>
      <c r="N315" s="396">
        <f t="shared" si="104"/>
        <v>0</v>
      </c>
      <c r="O315" s="396">
        <f t="shared" si="105"/>
        <v>0</v>
      </c>
      <c r="P315" s="1083">
        <v>105.1</v>
      </c>
      <c r="Q315" s="396"/>
      <c r="R315" s="396">
        <f t="shared" si="106"/>
        <v>6.5687499999999996</v>
      </c>
      <c r="S315" s="396">
        <f t="shared" si="107"/>
        <v>0</v>
      </c>
      <c r="T315" s="715">
        <f t="shared" si="108"/>
        <v>6.25E-2</v>
      </c>
      <c r="U315" s="396">
        <f t="shared" si="109"/>
        <v>0</v>
      </c>
      <c r="V315" s="693" t="s">
        <v>4085</v>
      </c>
    </row>
    <row r="316" spans="1:22" ht="12" x14ac:dyDescent="0.2">
      <c r="A316" s="1489"/>
      <c r="B316" s="405"/>
      <c r="C316" s="405"/>
      <c r="D316" s="405" t="s">
        <v>7238</v>
      </c>
      <c r="E316" s="402">
        <v>1</v>
      </c>
      <c r="F316" s="400">
        <v>0.25</v>
      </c>
      <c r="G316" s="401">
        <v>0.25</v>
      </c>
      <c r="H316" s="400"/>
      <c r="I316" s="403">
        <v>110</v>
      </c>
      <c r="J316" s="396">
        <f t="shared" si="101"/>
        <v>0.6</v>
      </c>
      <c r="K316" s="396"/>
      <c r="L316" s="396">
        <f t="shared" si="102"/>
        <v>0</v>
      </c>
      <c r="M316" s="396">
        <f t="shared" si="103"/>
        <v>6.25E-2</v>
      </c>
      <c r="N316" s="396">
        <f t="shared" si="104"/>
        <v>0</v>
      </c>
      <c r="O316" s="396">
        <f t="shared" si="105"/>
        <v>0</v>
      </c>
      <c r="P316" s="1083">
        <v>106.1</v>
      </c>
      <c r="Q316" s="396"/>
      <c r="R316" s="396">
        <f t="shared" si="106"/>
        <v>6.6312499999999996</v>
      </c>
      <c r="S316" s="396">
        <f t="shared" si="107"/>
        <v>0</v>
      </c>
      <c r="T316" s="715">
        <f t="shared" si="108"/>
        <v>6.25E-2</v>
      </c>
      <c r="U316" s="396">
        <f t="shared" si="109"/>
        <v>0</v>
      </c>
      <c r="V316" s="693" t="s">
        <v>4085</v>
      </c>
    </row>
    <row r="317" spans="1:22" ht="12" x14ac:dyDescent="0.2">
      <c r="A317" s="1489"/>
      <c r="B317" s="405"/>
      <c r="C317" s="405"/>
      <c r="D317" s="405" t="s">
        <v>7239</v>
      </c>
      <c r="E317" s="402">
        <v>1</v>
      </c>
      <c r="F317" s="400">
        <v>0.25</v>
      </c>
      <c r="G317" s="401">
        <v>0.25</v>
      </c>
      <c r="H317" s="400"/>
      <c r="I317" s="403">
        <v>111</v>
      </c>
      <c r="J317" s="396">
        <f t="shared" si="101"/>
        <v>0.6</v>
      </c>
      <c r="K317" s="396"/>
      <c r="L317" s="396">
        <f t="shared" si="102"/>
        <v>0</v>
      </c>
      <c r="M317" s="396">
        <f t="shared" si="103"/>
        <v>6.25E-2</v>
      </c>
      <c r="N317" s="396">
        <f t="shared" si="104"/>
        <v>0</v>
      </c>
      <c r="O317" s="396">
        <f t="shared" si="105"/>
        <v>0</v>
      </c>
      <c r="P317" s="1083">
        <v>107.1</v>
      </c>
      <c r="Q317" s="396"/>
      <c r="R317" s="396">
        <f t="shared" si="106"/>
        <v>6.6937499999999996</v>
      </c>
      <c r="S317" s="396">
        <f t="shared" si="107"/>
        <v>0</v>
      </c>
      <c r="T317" s="715">
        <f t="shared" si="108"/>
        <v>6.25E-2</v>
      </c>
      <c r="U317" s="396">
        <f t="shared" si="109"/>
        <v>0</v>
      </c>
      <c r="V317" s="693" t="s">
        <v>4085</v>
      </c>
    </row>
    <row r="318" spans="1:22" ht="12" x14ac:dyDescent="0.2">
      <c r="A318" s="1489"/>
      <c r="B318" s="405"/>
      <c r="C318" s="405"/>
      <c r="D318" s="405" t="s">
        <v>7240</v>
      </c>
      <c r="E318" s="402">
        <v>1</v>
      </c>
      <c r="F318" s="400">
        <v>0.25</v>
      </c>
      <c r="G318" s="401">
        <v>0.25</v>
      </c>
      <c r="H318" s="400"/>
      <c r="I318" s="403">
        <v>112</v>
      </c>
      <c r="J318" s="396">
        <f t="shared" si="101"/>
        <v>0.6</v>
      </c>
      <c r="K318" s="396"/>
      <c r="L318" s="396">
        <f t="shared" si="102"/>
        <v>0</v>
      </c>
      <c r="M318" s="396">
        <f t="shared" si="103"/>
        <v>6.25E-2</v>
      </c>
      <c r="N318" s="396">
        <f t="shared" si="104"/>
        <v>0</v>
      </c>
      <c r="O318" s="396">
        <f t="shared" si="105"/>
        <v>0</v>
      </c>
      <c r="P318" s="1083">
        <v>108.1</v>
      </c>
      <c r="Q318" s="396"/>
      <c r="R318" s="396">
        <f t="shared" si="106"/>
        <v>6.7562499999999996</v>
      </c>
      <c r="S318" s="396">
        <f t="shared" si="107"/>
        <v>0</v>
      </c>
      <c r="T318" s="715">
        <f t="shared" si="108"/>
        <v>6.25E-2</v>
      </c>
      <c r="U318" s="396">
        <f t="shared" si="109"/>
        <v>0</v>
      </c>
      <c r="V318" s="693" t="s">
        <v>4085</v>
      </c>
    </row>
    <row r="319" spans="1:22" ht="12" x14ac:dyDescent="0.2">
      <c r="A319" s="1489"/>
      <c r="B319" s="405"/>
      <c r="C319" s="405"/>
      <c r="D319" s="405" t="s">
        <v>7241</v>
      </c>
      <c r="E319" s="402">
        <v>1</v>
      </c>
      <c r="F319" s="400">
        <v>0.25</v>
      </c>
      <c r="G319" s="401">
        <v>0.25</v>
      </c>
      <c r="H319" s="400"/>
      <c r="I319" s="403">
        <v>113</v>
      </c>
      <c r="J319" s="396">
        <f t="shared" si="101"/>
        <v>0.6</v>
      </c>
      <c r="K319" s="396"/>
      <c r="L319" s="396">
        <f t="shared" si="102"/>
        <v>0</v>
      </c>
      <c r="M319" s="396">
        <f t="shared" si="103"/>
        <v>6.25E-2</v>
      </c>
      <c r="N319" s="396">
        <f t="shared" si="104"/>
        <v>0</v>
      </c>
      <c r="O319" s="396">
        <f t="shared" si="105"/>
        <v>0</v>
      </c>
      <c r="P319" s="1083">
        <v>109.1</v>
      </c>
      <c r="Q319" s="396"/>
      <c r="R319" s="396">
        <f t="shared" si="106"/>
        <v>6.8187499999999996</v>
      </c>
      <c r="S319" s="396">
        <f t="shared" si="107"/>
        <v>0</v>
      </c>
      <c r="T319" s="715">
        <f t="shared" si="108"/>
        <v>6.25E-2</v>
      </c>
      <c r="U319" s="396">
        <f t="shared" si="109"/>
        <v>0</v>
      </c>
      <c r="V319" s="693" t="s">
        <v>4085</v>
      </c>
    </row>
    <row r="320" spans="1:22" ht="12" x14ac:dyDescent="0.2">
      <c r="A320" s="1489"/>
      <c r="B320" s="405"/>
      <c r="C320" s="405"/>
      <c r="D320" s="405" t="s">
        <v>7242</v>
      </c>
      <c r="E320" s="402">
        <v>1</v>
      </c>
      <c r="F320" s="400">
        <v>0.25</v>
      </c>
      <c r="G320" s="401">
        <v>0.4</v>
      </c>
      <c r="H320" s="400"/>
      <c r="I320" s="403">
        <v>114</v>
      </c>
      <c r="J320" s="396">
        <f t="shared" si="101"/>
        <v>0.6</v>
      </c>
      <c r="K320" s="396"/>
      <c r="L320" s="396">
        <f t="shared" si="102"/>
        <v>0</v>
      </c>
      <c r="M320" s="396">
        <f t="shared" si="103"/>
        <v>0.1</v>
      </c>
      <c r="N320" s="396">
        <f t="shared" si="104"/>
        <v>0</v>
      </c>
      <c r="O320" s="396">
        <f t="shared" si="105"/>
        <v>0</v>
      </c>
      <c r="P320" s="1083">
        <v>110.1</v>
      </c>
      <c r="Q320" s="396"/>
      <c r="R320" s="396">
        <f t="shared" si="106"/>
        <v>11.01</v>
      </c>
      <c r="S320" s="396">
        <f t="shared" si="107"/>
        <v>0</v>
      </c>
      <c r="T320" s="715">
        <f t="shared" si="108"/>
        <v>0.1</v>
      </c>
      <c r="U320" s="396">
        <f t="shared" si="109"/>
        <v>0</v>
      </c>
      <c r="V320" s="693" t="s">
        <v>4085</v>
      </c>
    </row>
    <row r="321" spans="1:23" ht="12" x14ac:dyDescent="0.2">
      <c r="A321" s="1489"/>
      <c r="B321" s="405"/>
      <c r="C321" s="405"/>
      <c r="D321" s="405" t="s">
        <v>7243</v>
      </c>
      <c r="E321" s="402">
        <v>1</v>
      </c>
      <c r="F321" s="400">
        <v>0.25</v>
      </c>
      <c r="G321" s="401">
        <v>0.25</v>
      </c>
      <c r="H321" s="400"/>
      <c r="I321" s="403">
        <v>115</v>
      </c>
      <c r="J321" s="396">
        <f t="shared" si="101"/>
        <v>0.6</v>
      </c>
      <c r="K321" s="396"/>
      <c r="L321" s="396">
        <f t="shared" si="102"/>
        <v>0</v>
      </c>
      <c r="M321" s="396">
        <f t="shared" si="103"/>
        <v>6.25E-2</v>
      </c>
      <c r="N321" s="396">
        <f t="shared" si="104"/>
        <v>0</v>
      </c>
      <c r="O321" s="396">
        <f t="shared" si="105"/>
        <v>0</v>
      </c>
      <c r="P321" s="1083">
        <v>111.1</v>
      </c>
      <c r="Q321" s="396"/>
      <c r="R321" s="396">
        <f t="shared" si="106"/>
        <v>6.9437499999999996</v>
      </c>
      <c r="S321" s="396">
        <f t="shared" si="107"/>
        <v>0</v>
      </c>
      <c r="T321" s="715">
        <f t="shared" si="108"/>
        <v>6.25E-2</v>
      </c>
      <c r="U321" s="396">
        <f t="shared" si="109"/>
        <v>0</v>
      </c>
      <c r="V321" s="693" t="s">
        <v>4085</v>
      </c>
    </row>
    <row r="322" spans="1:23" ht="12" x14ac:dyDescent="0.2">
      <c r="A322" s="1489"/>
      <c r="B322" s="405"/>
      <c r="C322" s="405"/>
      <c r="D322" s="405" t="s">
        <v>7244</v>
      </c>
      <c r="E322" s="402">
        <v>1</v>
      </c>
      <c r="F322" s="400">
        <v>0.25</v>
      </c>
      <c r="G322" s="401">
        <v>0.25</v>
      </c>
      <c r="H322" s="400"/>
      <c r="I322" s="403">
        <v>116</v>
      </c>
      <c r="J322" s="396">
        <f t="shared" si="101"/>
        <v>0.6</v>
      </c>
      <c r="K322" s="396"/>
      <c r="L322" s="396">
        <f t="shared" si="102"/>
        <v>0</v>
      </c>
      <c r="M322" s="396">
        <f t="shared" si="103"/>
        <v>6.25E-2</v>
      </c>
      <c r="N322" s="396">
        <f t="shared" si="104"/>
        <v>0</v>
      </c>
      <c r="O322" s="396">
        <f t="shared" si="105"/>
        <v>0</v>
      </c>
      <c r="P322" s="1083">
        <v>112.1</v>
      </c>
      <c r="Q322" s="396"/>
      <c r="R322" s="396">
        <f t="shared" si="106"/>
        <v>7.0062499999999996</v>
      </c>
      <c r="S322" s="396">
        <f t="shared" si="107"/>
        <v>0</v>
      </c>
      <c r="T322" s="715">
        <f t="shared" si="108"/>
        <v>6.25E-2</v>
      </c>
      <c r="U322" s="396">
        <f t="shared" si="109"/>
        <v>0</v>
      </c>
      <c r="V322" s="693" t="s">
        <v>4085</v>
      </c>
    </row>
    <row r="323" spans="1:23" ht="12" x14ac:dyDescent="0.2">
      <c r="A323" s="1489"/>
      <c r="B323" s="405"/>
      <c r="C323" s="405"/>
      <c r="D323" s="405" t="s">
        <v>7245</v>
      </c>
      <c r="E323" s="402">
        <v>1</v>
      </c>
      <c r="F323" s="400">
        <v>0.25</v>
      </c>
      <c r="G323" s="401">
        <v>0.25</v>
      </c>
      <c r="H323" s="400"/>
      <c r="I323" s="403">
        <v>117</v>
      </c>
      <c r="J323" s="396">
        <f t="shared" si="101"/>
        <v>0.6</v>
      </c>
      <c r="K323" s="396"/>
      <c r="L323" s="396">
        <f t="shared" si="102"/>
        <v>0</v>
      </c>
      <c r="M323" s="396">
        <f t="shared" si="103"/>
        <v>6.25E-2</v>
      </c>
      <c r="N323" s="396">
        <f t="shared" si="104"/>
        <v>0</v>
      </c>
      <c r="O323" s="396">
        <f t="shared" si="105"/>
        <v>0</v>
      </c>
      <c r="P323" s="1083">
        <v>113.1</v>
      </c>
      <c r="Q323" s="396"/>
      <c r="R323" s="396">
        <f t="shared" si="106"/>
        <v>7.0687499999999996</v>
      </c>
      <c r="S323" s="396">
        <f t="shared" si="107"/>
        <v>0</v>
      </c>
      <c r="T323" s="715">
        <f t="shared" si="108"/>
        <v>6.25E-2</v>
      </c>
      <c r="U323" s="396">
        <f t="shared" si="109"/>
        <v>0</v>
      </c>
      <c r="V323" s="693" t="s">
        <v>4085</v>
      </c>
    </row>
    <row r="324" spans="1:23" ht="12" x14ac:dyDescent="0.2">
      <c r="A324" s="1489"/>
      <c r="B324" s="405"/>
      <c r="C324" s="405"/>
      <c r="D324" s="405" t="s">
        <v>7246</v>
      </c>
      <c r="E324" s="402">
        <v>1</v>
      </c>
      <c r="F324" s="400">
        <v>0.25</v>
      </c>
      <c r="G324" s="401">
        <v>0.25</v>
      </c>
      <c r="H324" s="400"/>
      <c r="I324" s="403">
        <v>118</v>
      </c>
      <c r="J324" s="396">
        <f t="shared" si="101"/>
        <v>0.6</v>
      </c>
      <c r="K324" s="396"/>
      <c r="L324" s="396">
        <f t="shared" si="102"/>
        <v>0</v>
      </c>
      <c r="M324" s="396">
        <f t="shared" si="103"/>
        <v>6.25E-2</v>
      </c>
      <c r="N324" s="396">
        <f t="shared" si="104"/>
        <v>0</v>
      </c>
      <c r="O324" s="396">
        <f t="shared" si="105"/>
        <v>0</v>
      </c>
      <c r="P324" s="1083">
        <v>114.1</v>
      </c>
      <c r="Q324" s="396"/>
      <c r="R324" s="396">
        <f t="shared" si="106"/>
        <v>7.1312499999999996</v>
      </c>
      <c r="S324" s="396">
        <f t="shared" si="107"/>
        <v>0</v>
      </c>
      <c r="T324" s="715">
        <f t="shared" si="108"/>
        <v>6.25E-2</v>
      </c>
      <c r="U324" s="396">
        <f t="shared" si="109"/>
        <v>0</v>
      </c>
      <c r="V324" s="693" t="s">
        <v>4085</v>
      </c>
    </row>
    <row r="325" spans="1:23" ht="12" x14ac:dyDescent="0.2">
      <c r="A325" s="1489"/>
      <c r="B325" s="405"/>
      <c r="C325" s="405"/>
      <c r="D325" s="405" t="s">
        <v>7247</v>
      </c>
      <c r="E325" s="402">
        <v>1</v>
      </c>
      <c r="F325" s="400">
        <v>0.25</v>
      </c>
      <c r="G325" s="401">
        <v>0.25</v>
      </c>
      <c r="H325" s="400"/>
      <c r="I325" s="403">
        <v>119</v>
      </c>
      <c r="J325" s="396">
        <f t="shared" si="101"/>
        <v>0.6</v>
      </c>
      <c r="K325" s="396"/>
      <c r="L325" s="396">
        <f t="shared" si="102"/>
        <v>0</v>
      </c>
      <c r="M325" s="396">
        <f t="shared" si="103"/>
        <v>6.25E-2</v>
      </c>
      <c r="N325" s="396">
        <f t="shared" si="104"/>
        <v>0</v>
      </c>
      <c r="O325" s="396">
        <f t="shared" si="105"/>
        <v>0</v>
      </c>
      <c r="P325" s="1083">
        <v>115.1</v>
      </c>
      <c r="Q325" s="396"/>
      <c r="R325" s="396">
        <f t="shared" si="106"/>
        <v>7.1937499999999996</v>
      </c>
      <c r="S325" s="396">
        <f t="shared" si="107"/>
        <v>0</v>
      </c>
      <c r="T325" s="715">
        <f t="shared" si="108"/>
        <v>6.25E-2</v>
      </c>
      <c r="U325" s="396">
        <f t="shared" si="109"/>
        <v>0</v>
      </c>
      <c r="V325" s="693" t="s">
        <v>4085</v>
      </c>
    </row>
    <row r="326" spans="1:23" ht="12" x14ac:dyDescent="0.2">
      <c r="A326" s="1489"/>
      <c r="B326" s="405"/>
      <c r="C326" s="405"/>
      <c r="D326" s="405" t="s">
        <v>7248</v>
      </c>
      <c r="E326" s="402">
        <v>1</v>
      </c>
      <c r="F326" s="400">
        <v>0.25</v>
      </c>
      <c r="G326" s="401">
        <v>0.25</v>
      </c>
      <c r="H326" s="400"/>
      <c r="I326" s="403">
        <v>120</v>
      </c>
      <c r="J326" s="396">
        <f t="shared" si="101"/>
        <v>0.6</v>
      </c>
      <c r="K326" s="396"/>
      <c r="L326" s="396">
        <f t="shared" si="102"/>
        <v>0</v>
      </c>
      <c r="M326" s="396">
        <f t="shared" si="103"/>
        <v>6.25E-2</v>
      </c>
      <c r="N326" s="396">
        <f t="shared" si="104"/>
        <v>0</v>
      </c>
      <c r="O326" s="396">
        <f t="shared" si="105"/>
        <v>0</v>
      </c>
      <c r="P326" s="1083">
        <v>116.1</v>
      </c>
      <c r="Q326" s="396"/>
      <c r="R326" s="396">
        <f t="shared" si="106"/>
        <v>7.2562499999999996</v>
      </c>
      <c r="S326" s="396">
        <f t="shared" si="107"/>
        <v>0</v>
      </c>
      <c r="T326" s="715">
        <f t="shared" si="108"/>
        <v>6.25E-2</v>
      </c>
      <c r="U326" s="396">
        <f t="shared" si="109"/>
        <v>0</v>
      </c>
      <c r="V326" s="693" t="s">
        <v>4085</v>
      </c>
    </row>
    <row r="327" spans="1:23" ht="12" x14ac:dyDescent="0.2">
      <c r="A327" s="1489"/>
      <c r="B327" s="405"/>
      <c r="C327" s="405"/>
      <c r="D327" s="405" t="s">
        <v>7249</v>
      </c>
      <c r="E327" s="402">
        <v>1</v>
      </c>
      <c r="F327" s="400">
        <v>0.25</v>
      </c>
      <c r="G327" s="401">
        <v>0.25</v>
      </c>
      <c r="H327" s="400"/>
      <c r="I327" s="403">
        <v>121</v>
      </c>
      <c r="J327" s="396">
        <f t="shared" si="101"/>
        <v>0.6</v>
      </c>
      <c r="K327" s="396"/>
      <c r="L327" s="396">
        <f t="shared" si="102"/>
        <v>0</v>
      </c>
      <c r="M327" s="396">
        <f t="shared" si="103"/>
        <v>6.25E-2</v>
      </c>
      <c r="N327" s="396">
        <f t="shared" si="104"/>
        <v>0</v>
      </c>
      <c r="O327" s="396">
        <f t="shared" si="105"/>
        <v>0</v>
      </c>
      <c r="P327" s="1083">
        <v>117.1</v>
      </c>
      <c r="Q327" s="396"/>
      <c r="R327" s="396">
        <f t="shared" si="106"/>
        <v>7.3187499999999996</v>
      </c>
      <c r="S327" s="396">
        <f t="shared" si="107"/>
        <v>0</v>
      </c>
      <c r="T327" s="715">
        <f t="shared" si="108"/>
        <v>6.25E-2</v>
      </c>
      <c r="U327" s="396">
        <f t="shared" si="109"/>
        <v>0</v>
      </c>
      <c r="V327" s="693" t="s">
        <v>4085</v>
      </c>
    </row>
    <row r="328" spans="1:23" ht="12.75" thickBot="1" x14ac:dyDescent="0.25">
      <c r="A328" s="1489"/>
      <c r="B328" s="405"/>
      <c r="C328" s="405"/>
      <c r="D328" s="405" t="s">
        <v>7250</v>
      </c>
      <c r="E328" s="402">
        <v>1</v>
      </c>
      <c r="F328" s="400">
        <v>0.25</v>
      </c>
      <c r="G328" s="401">
        <v>0.25</v>
      </c>
      <c r="H328" s="400"/>
      <c r="I328" s="403">
        <v>122</v>
      </c>
      <c r="J328" s="396">
        <f t="shared" si="101"/>
        <v>0.6</v>
      </c>
      <c r="K328" s="396"/>
      <c r="L328" s="396">
        <f t="shared" si="102"/>
        <v>0</v>
      </c>
      <c r="M328" s="396">
        <f t="shared" si="103"/>
        <v>6.25E-2</v>
      </c>
      <c r="N328" s="396">
        <f t="shared" si="104"/>
        <v>0</v>
      </c>
      <c r="O328" s="396">
        <f t="shared" si="105"/>
        <v>0</v>
      </c>
      <c r="P328" s="1083">
        <v>118.1</v>
      </c>
      <c r="Q328" s="396"/>
      <c r="R328" s="396">
        <f t="shared" si="106"/>
        <v>7.3812499999999996</v>
      </c>
      <c r="S328" s="396">
        <f t="shared" si="107"/>
        <v>0</v>
      </c>
      <c r="T328" s="715">
        <f t="shared" si="108"/>
        <v>6.25E-2</v>
      </c>
      <c r="U328" s="396">
        <f t="shared" si="109"/>
        <v>0</v>
      </c>
      <c r="V328" s="693" t="s">
        <v>4085</v>
      </c>
    </row>
    <row r="329" spans="1:23" ht="13.5" thickTop="1" thickBot="1" x14ac:dyDescent="0.25">
      <c r="A329" s="216" t="str">
        <f>"TOTAL GERAL - "&amp;A205</f>
        <v>TOTAL GERAL - PILARES  FUNDAÇÃO</v>
      </c>
      <c r="B329" s="216"/>
      <c r="C329" s="406"/>
      <c r="D329" s="307"/>
      <c r="E329" s="307"/>
      <c r="F329" s="307"/>
      <c r="G329" s="307"/>
      <c r="H329" s="307"/>
      <c r="I329" s="309"/>
      <c r="J329" s="307"/>
      <c r="K329" s="307"/>
      <c r="L329" s="309">
        <f>SUM(L209:L328)</f>
        <v>0</v>
      </c>
      <c r="M329" s="309">
        <f>SUM(M209:M328)</f>
        <v>13.950499999999977</v>
      </c>
      <c r="N329" s="309">
        <f>SUM(N209:N328)</f>
        <v>0</v>
      </c>
      <c r="O329" s="309">
        <f>SUM(O209:O328)</f>
        <v>0</v>
      </c>
      <c r="P329" s="309"/>
      <c r="Q329" s="309">
        <f>SUM(Q209:Q328)</f>
        <v>0</v>
      </c>
      <c r="R329" s="309">
        <f>SUM(R209:R328)</f>
        <v>597.47405000000049</v>
      </c>
      <c r="S329" s="309">
        <f>SUM(S209:S328)</f>
        <v>0</v>
      </c>
      <c r="T329" s="309">
        <f>SUM(T209:T328)</f>
        <v>13.950499999999977</v>
      </c>
      <c r="U329" s="309">
        <f>SUM(U209:U328)</f>
        <v>0</v>
      </c>
      <c r="V329" s="408"/>
    </row>
    <row r="330" spans="1:23" ht="12" thickTop="1" x14ac:dyDescent="0.2"/>
    <row r="332" spans="1:23" ht="18.75" x14ac:dyDescent="0.2">
      <c r="A332" s="1867" t="s">
        <v>1417</v>
      </c>
      <c r="B332" s="1867"/>
      <c r="C332" s="1867"/>
      <c r="D332" s="1867"/>
      <c r="E332" s="1867"/>
      <c r="F332" s="1867"/>
      <c r="G332" s="1867"/>
      <c r="H332" s="1867"/>
      <c r="I332" s="1867"/>
      <c r="J332" s="1867"/>
      <c r="K332" s="1867"/>
      <c r="L332" s="1867"/>
      <c r="M332" s="1867"/>
      <c r="N332" s="1867"/>
      <c r="O332" s="1867"/>
      <c r="P332" s="1867"/>
      <c r="Q332" s="1867"/>
      <c r="R332" s="1867"/>
      <c r="S332" s="1867"/>
      <c r="T332" s="1867"/>
      <c r="U332" s="1867"/>
      <c r="V332" s="1867"/>
    </row>
    <row r="333" spans="1:23" s="1087" customFormat="1" ht="12.75" x14ac:dyDescent="0.2">
      <c r="A333" s="1868" t="s">
        <v>6</v>
      </c>
      <c r="B333" s="548"/>
      <c r="C333" s="548"/>
      <c r="D333" s="1490"/>
      <c r="E333" s="1491" t="s">
        <v>3672</v>
      </c>
      <c r="F333" s="1486"/>
      <c r="G333" s="1492"/>
      <c r="H333" s="1492"/>
      <c r="I333" s="1493" t="s">
        <v>50</v>
      </c>
      <c r="J333" s="1870" t="s">
        <v>45</v>
      </c>
      <c r="K333" s="1871"/>
      <c r="L333" s="1862" t="s">
        <v>44</v>
      </c>
      <c r="M333" s="1862" t="s">
        <v>46</v>
      </c>
      <c r="N333" s="1862" t="s">
        <v>47</v>
      </c>
      <c r="O333" s="1873" t="s">
        <v>48</v>
      </c>
      <c r="P333" s="1494"/>
      <c r="Q333" s="1467" t="s">
        <v>49</v>
      </c>
      <c r="R333" s="1467" t="s">
        <v>49</v>
      </c>
      <c r="S333" s="1493" t="s">
        <v>50</v>
      </c>
      <c r="T333" s="1875" t="s">
        <v>52</v>
      </c>
      <c r="U333" s="1877" t="s">
        <v>152</v>
      </c>
      <c r="V333" s="1495"/>
      <c r="W333" s="4"/>
    </row>
    <row r="334" spans="1:23" s="1087" customFormat="1" ht="24" x14ac:dyDescent="0.2">
      <c r="A334" s="1869"/>
      <c r="B334" s="551"/>
      <c r="C334" s="551"/>
      <c r="D334" s="1471" t="s">
        <v>21</v>
      </c>
      <c r="E334" s="1496" t="s">
        <v>4096</v>
      </c>
      <c r="F334" s="1494" t="s">
        <v>4097</v>
      </c>
      <c r="G334" s="1467" t="s">
        <v>63</v>
      </c>
      <c r="H334" s="1494" t="s">
        <v>4098</v>
      </c>
      <c r="I334" s="1487"/>
      <c r="J334" s="1468" t="s">
        <v>3676</v>
      </c>
      <c r="K334" s="1468" t="s">
        <v>181</v>
      </c>
      <c r="L334" s="1872"/>
      <c r="M334" s="1872"/>
      <c r="N334" s="1872"/>
      <c r="O334" s="1874"/>
      <c r="P334" s="1879" t="s">
        <v>4094</v>
      </c>
      <c r="Q334" s="1880"/>
      <c r="R334" s="1881"/>
      <c r="S334" s="1497"/>
      <c r="T334" s="1876"/>
      <c r="U334" s="1878"/>
      <c r="V334" s="1498"/>
      <c r="W334" s="4"/>
    </row>
    <row r="335" spans="1:23" s="1087" customFormat="1" ht="12.75" x14ac:dyDescent="0.2">
      <c r="A335" s="1869"/>
      <c r="B335" s="551"/>
      <c r="C335" s="551"/>
      <c r="D335" s="1471"/>
      <c r="E335" s="1470" t="s">
        <v>53</v>
      </c>
      <c r="F335" s="1471" t="s">
        <v>55</v>
      </c>
      <c r="G335" s="1471" t="s">
        <v>54</v>
      </c>
      <c r="H335" s="1471" t="s">
        <v>4099</v>
      </c>
      <c r="I335" s="1471" t="s">
        <v>56</v>
      </c>
      <c r="J335" s="1472" t="s">
        <v>3</v>
      </c>
      <c r="K335" s="1472" t="s">
        <v>3</v>
      </c>
      <c r="L335" s="1471" t="s">
        <v>4</v>
      </c>
      <c r="M335" s="1471" t="s">
        <v>1</v>
      </c>
      <c r="N335" s="1471" t="s">
        <v>4</v>
      </c>
      <c r="O335" s="1471" t="s">
        <v>4</v>
      </c>
      <c r="P335" s="1473" t="s">
        <v>3683</v>
      </c>
      <c r="Q335" s="1474" t="s">
        <v>4</v>
      </c>
      <c r="R335" s="1474" t="s">
        <v>4</v>
      </c>
      <c r="S335" s="1471" t="s">
        <v>1</v>
      </c>
      <c r="T335" s="1499" t="s">
        <v>1</v>
      </c>
      <c r="U335" s="1471" t="s">
        <v>4</v>
      </c>
      <c r="V335" s="1471" t="s">
        <v>10</v>
      </c>
      <c r="W335" s="4"/>
    </row>
    <row r="336" spans="1:23" ht="12" x14ac:dyDescent="0.2">
      <c r="A336" s="710" t="s">
        <v>42</v>
      </c>
      <c r="B336" s="711"/>
      <c r="C336" s="711"/>
      <c r="D336" s="712"/>
      <c r="E336" s="711"/>
      <c r="F336" s="711"/>
      <c r="G336" s="711"/>
      <c r="H336" s="711"/>
      <c r="I336" s="712"/>
      <c r="J336" s="711"/>
      <c r="K336" s="712"/>
      <c r="L336" s="712"/>
      <c r="M336" s="712"/>
      <c r="N336" s="712"/>
      <c r="O336" s="712"/>
      <c r="P336" s="1077"/>
      <c r="Q336" s="721" t="s">
        <v>4095</v>
      </c>
      <c r="R336" s="721" t="s">
        <v>348</v>
      </c>
      <c r="S336" s="712"/>
      <c r="T336" s="714"/>
      <c r="U336" s="712"/>
      <c r="V336" s="711"/>
    </row>
    <row r="337" spans="1:25" ht="16.5" customHeight="1" x14ac:dyDescent="0.2">
      <c r="A337" s="405"/>
      <c r="B337" s="405" t="s">
        <v>1413</v>
      </c>
      <c r="C337" s="405"/>
      <c r="D337" s="402">
        <v>1</v>
      </c>
      <c r="E337" s="400"/>
      <c r="F337" s="401"/>
      <c r="G337" s="400"/>
      <c r="H337" s="400"/>
      <c r="I337" s="403">
        <v>2</v>
      </c>
      <c r="J337" s="396">
        <f t="shared" ref="J337" si="110">IF(G337&lt;=1,0.6,1.2)</f>
        <v>0.6</v>
      </c>
      <c r="K337" s="396"/>
      <c r="L337" s="396">
        <f t="shared" ref="L337" si="111">(F337*J337+E337)*G337*D337</f>
        <v>0</v>
      </c>
      <c r="M337" s="396">
        <f t="shared" ref="M337" si="112">E337*D337</f>
        <v>0</v>
      </c>
      <c r="N337" s="396">
        <f t="shared" ref="N337" si="113">L337-U337</f>
        <v>0</v>
      </c>
      <c r="O337" s="396">
        <f t="shared" ref="O337" si="114">(L337-N337)*1.3</f>
        <v>0</v>
      </c>
      <c r="P337" s="1083">
        <v>0.1</v>
      </c>
      <c r="Q337" s="396"/>
      <c r="R337" s="396">
        <f t="shared" ref="R337" si="115">M337*$P337</f>
        <v>0</v>
      </c>
      <c r="S337" s="396">
        <f t="shared" ref="S337" si="116">((F337*G337*I337))*D337</f>
        <v>0</v>
      </c>
      <c r="T337" s="715">
        <f t="shared" ref="T337" si="117">(E337+F337*G337)*D337</f>
        <v>0</v>
      </c>
      <c r="U337" s="715">
        <f t="shared" ref="U337:U338" si="118">F337*H337*G337*D337+E337*2*H337</f>
        <v>0</v>
      </c>
      <c r="V337" s="693"/>
    </row>
    <row r="338" spans="1:25" ht="12.75" thickBot="1" x14ac:dyDescent="0.25">
      <c r="A338" s="405"/>
      <c r="B338" s="405" t="s">
        <v>1045</v>
      </c>
      <c r="C338" s="405" t="s">
        <v>7130</v>
      </c>
      <c r="D338" s="402">
        <v>1</v>
      </c>
      <c r="E338" s="400">
        <v>43.0899</v>
      </c>
      <c r="F338" s="401">
        <f>7.42+5.52+6.43+4.93</f>
        <v>24.299999999999997</v>
      </c>
      <c r="G338" s="400">
        <v>0.6</v>
      </c>
      <c r="H338" s="400">
        <v>0.2</v>
      </c>
      <c r="I338" s="403">
        <v>2</v>
      </c>
      <c r="J338" s="396">
        <f>IF(G338&lt;=1,0.6,1.2)</f>
        <v>0.6</v>
      </c>
      <c r="K338" s="396"/>
      <c r="L338" s="396">
        <f>(F338*J338+E338)*G338*D338</f>
        <v>34.601939999999999</v>
      </c>
      <c r="M338" s="396">
        <f>E338*D338</f>
        <v>43.0899</v>
      </c>
      <c r="N338" s="396">
        <f>L338-U338</f>
        <v>14.449979999999996</v>
      </c>
      <c r="O338" s="396">
        <f>(L338-N338)*1.3</f>
        <v>26.197548000000005</v>
      </c>
      <c r="P338" s="1083">
        <v>0.1</v>
      </c>
      <c r="Q338" s="396"/>
      <c r="R338" s="396">
        <f>M338*$P338</f>
        <v>4.3089900000000005</v>
      </c>
      <c r="S338" s="396">
        <f>((F338*G338*I338))*D338</f>
        <v>29.159999999999997</v>
      </c>
      <c r="T338" s="715">
        <f>(E338+F338*G338)*D338</f>
        <v>57.669899999999998</v>
      </c>
      <c r="U338" s="715">
        <f t="shared" si="118"/>
        <v>20.151960000000003</v>
      </c>
      <c r="V338" s="693" t="s">
        <v>4085</v>
      </c>
    </row>
    <row r="339" spans="1:25" ht="13.5" thickTop="1" thickBot="1" x14ac:dyDescent="0.25">
      <c r="A339" s="216" t="str">
        <f>"TOTAL GERAL - "&amp;A332</f>
        <v>TOTAL GERAL - DUTO E CISTERNA</v>
      </c>
      <c r="B339" s="216"/>
      <c r="C339" s="216"/>
      <c r="D339" s="216"/>
      <c r="E339" s="216"/>
      <c r="F339" s="406"/>
      <c r="G339" s="307"/>
      <c r="H339" s="307"/>
      <c r="I339" s="309"/>
      <c r="J339" s="307"/>
      <c r="K339" s="407"/>
      <c r="L339" s="309">
        <f>SUM(L336:L338)</f>
        <v>34.601939999999999</v>
      </c>
      <c r="M339" s="309">
        <f>SUM(M336:M338)</f>
        <v>43.0899</v>
      </c>
      <c r="N339" s="309">
        <f>SUM(N336:N338)</f>
        <v>14.449979999999996</v>
      </c>
      <c r="O339" s="309">
        <f>SUM(O336:O338)</f>
        <v>26.197548000000005</v>
      </c>
      <c r="P339" s="309"/>
      <c r="Q339" s="309">
        <f>SUM(Q336:Q338)</f>
        <v>0</v>
      </c>
      <c r="R339" s="309">
        <f>SUM(R336:R338)</f>
        <v>4.3089900000000005</v>
      </c>
      <c r="S339" s="309">
        <f>SUM(S336:S338)</f>
        <v>29.159999999999997</v>
      </c>
      <c r="T339" s="716">
        <f>SUM(T336:T338)</f>
        <v>57.669899999999998</v>
      </c>
      <c r="U339" s="716">
        <f>SUM(U336:U338)</f>
        <v>20.151960000000003</v>
      </c>
      <c r="V339" s="408"/>
    </row>
    <row r="340" spans="1:25" ht="12" thickTop="1" x14ac:dyDescent="0.2"/>
    <row r="343" spans="1:25" ht="18.75" x14ac:dyDescent="0.2">
      <c r="A343" s="1861" t="s">
        <v>4100</v>
      </c>
      <c r="B343" s="1861"/>
      <c r="C343" s="1861"/>
      <c r="D343" s="1861"/>
      <c r="E343" s="1861"/>
      <c r="F343" s="1861"/>
      <c r="G343" s="1861"/>
      <c r="H343" s="1861"/>
      <c r="I343" s="1861"/>
      <c r="J343" s="1861"/>
      <c r="K343" s="1861"/>
      <c r="L343" s="1861"/>
      <c r="M343" s="1861"/>
      <c r="N343" s="1861"/>
      <c r="O343" s="1861"/>
      <c r="P343" s="1861"/>
      <c r="Q343" s="1861"/>
      <c r="R343" s="1861"/>
      <c r="S343" s="1861"/>
      <c r="T343" s="1861"/>
      <c r="U343" s="1861"/>
      <c r="V343" s="1861"/>
      <c r="W343" s="1861"/>
      <c r="X343" s="1861"/>
      <c r="Y343" s="1861"/>
    </row>
    <row r="344" spans="1:25" ht="12.75" x14ac:dyDescent="0.2">
      <c r="A344" s="1500"/>
      <c r="B344" s="1862" t="s">
        <v>6</v>
      </c>
      <c r="C344" s="1500"/>
      <c r="D344" s="1500"/>
      <c r="E344" s="1501"/>
      <c r="F344" s="1502" t="s">
        <v>3672</v>
      </c>
      <c r="G344" s="1503"/>
      <c r="H344" s="1504"/>
      <c r="I344" s="1504"/>
      <c r="J344" s="1505" t="s">
        <v>50</v>
      </c>
      <c r="K344" s="1506" t="s">
        <v>4077</v>
      </c>
      <c r="L344" s="1506" t="s">
        <v>3677</v>
      </c>
      <c r="M344" s="1506" t="s">
        <v>3678</v>
      </c>
      <c r="N344" s="1506" t="s">
        <v>3679</v>
      </c>
      <c r="O344" s="1506" t="s">
        <v>3680</v>
      </c>
      <c r="P344" s="1864" t="s">
        <v>4094</v>
      </c>
      <c r="Q344" s="1865"/>
      <c r="R344" s="1866"/>
      <c r="S344" s="1505" t="s">
        <v>50</v>
      </c>
      <c r="T344" s="1506" t="s">
        <v>3682</v>
      </c>
      <c r="U344" s="1505" t="s">
        <v>152</v>
      </c>
      <c r="V344" s="1469" t="s">
        <v>94</v>
      </c>
      <c r="W344" s="1507" t="s">
        <v>59</v>
      </c>
      <c r="X344" s="1508"/>
      <c r="Y344" s="1508"/>
    </row>
    <row r="345" spans="1:25" ht="12.75" x14ac:dyDescent="0.2">
      <c r="A345" s="1509"/>
      <c r="B345" s="1863"/>
      <c r="C345" s="1509"/>
      <c r="D345" s="1509"/>
      <c r="E345" s="1510" t="s">
        <v>12</v>
      </c>
      <c r="F345" s="1505" t="s">
        <v>21</v>
      </c>
      <c r="G345" s="1510" t="s">
        <v>12</v>
      </c>
      <c r="H345" s="1511" t="s">
        <v>193</v>
      </c>
      <c r="I345" s="1510" t="s">
        <v>63</v>
      </c>
      <c r="J345" s="1512" t="s">
        <v>79</v>
      </c>
      <c r="K345" s="1513" t="s">
        <v>1</v>
      </c>
      <c r="L345" s="1513" t="s">
        <v>4</v>
      </c>
      <c r="M345" s="1513" t="s">
        <v>1</v>
      </c>
      <c r="N345" s="1513" t="s">
        <v>4</v>
      </c>
      <c r="O345" s="1513" t="s">
        <v>4</v>
      </c>
      <c r="P345" s="1514" t="s">
        <v>3683</v>
      </c>
      <c r="Q345" s="1515" t="s">
        <v>4</v>
      </c>
      <c r="R345" s="1515" t="s">
        <v>4</v>
      </c>
      <c r="S345" s="1515" t="s">
        <v>58</v>
      </c>
      <c r="T345" s="1513" t="s">
        <v>1</v>
      </c>
      <c r="U345" s="1515" t="s">
        <v>4</v>
      </c>
      <c r="V345" s="1472"/>
      <c r="W345" s="1474" t="s">
        <v>10</v>
      </c>
      <c r="X345" s="1474" t="s">
        <v>58</v>
      </c>
      <c r="Y345" s="1516" t="s">
        <v>9</v>
      </c>
    </row>
    <row r="346" spans="1:25" ht="12" x14ac:dyDescent="0.2">
      <c r="A346" s="710" t="s">
        <v>198</v>
      </c>
      <c r="B346" s="712"/>
      <c r="C346" s="712"/>
      <c r="D346" s="712"/>
      <c r="E346" s="712"/>
      <c r="F346" s="720"/>
      <c r="G346" s="720"/>
      <c r="H346" s="720"/>
      <c r="I346" s="720"/>
      <c r="J346" s="721"/>
      <c r="K346" s="712"/>
      <c r="L346" s="712"/>
      <c r="M346" s="712"/>
      <c r="N346" s="712"/>
      <c r="O346" s="712"/>
      <c r="P346" s="1077"/>
      <c r="Q346" s="721" t="s">
        <v>4095</v>
      </c>
      <c r="R346" s="721" t="s">
        <v>348</v>
      </c>
      <c r="S346" s="721"/>
      <c r="T346" s="721"/>
      <c r="U346" s="721"/>
      <c r="V346" s="711"/>
      <c r="W346" s="721"/>
      <c r="X346" s="721"/>
      <c r="Y346" s="722"/>
    </row>
    <row r="347" spans="1:25" ht="12" x14ac:dyDescent="0.2">
      <c r="A347" s="405"/>
      <c r="B347" s="405" t="s">
        <v>641</v>
      </c>
      <c r="C347" s="405"/>
      <c r="D347" s="405"/>
      <c r="E347" s="405"/>
      <c r="F347" s="355">
        <v>1</v>
      </c>
      <c r="G347" s="354">
        <v>1356.57</v>
      </c>
      <c r="H347" s="354">
        <f>32.05+48.69+31.6+49.26</f>
        <v>161.6</v>
      </c>
      <c r="I347" s="354">
        <v>0.6</v>
      </c>
      <c r="J347" s="354">
        <v>1</v>
      </c>
      <c r="K347" s="274">
        <f>G347</f>
        <v>1356.57</v>
      </c>
      <c r="L347" s="274"/>
      <c r="M347" s="274"/>
      <c r="N347" s="274"/>
      <c r="O347" s="274"/>
      <c r="P347" s="1083">
        <v>0.05</v>
      </c>
      <c r="Q347" s="274">
        <f>$G347*$P347</f>
        <v>67.828500000000005</v>
      </c>
      <c r="R347" s="274"/>
      <c r="S347" s="274">
        <f>(H347*I347)*F347</f>
        <v>96.96</v>
      </c>
      <c r="T347" s="274">
        <f>(G347+H347*I347)*F347</f>
        <v>1453.53</v>
      </c>
      <c r="U347" s="274">
        <f>I347*G347</f>
        <v>813.94199999999989</v>
      </c>
      <c r="V347" s="693" t="s">
        <v>4086</v>
      </c>
      <c r="W347" s="719" t="s">
        <v>67</v>
      </c>
      <c r="X347" s="274"/>
      <c r="Y347" s="276"/>
    </row>
    <row r="348" spans="1:25" ht="12.75" thickBot="1" x14ac:dyDescent="0.25">
      <c r="A348" s="405"/>
      <c r="B348" s="405" t="s">
        <v>7119</v>
      </c>
      <c r="C348" s="405"/>
      <c r="D348" s="405"/>
      <c r="E348" s="405"/>
      <c r="F348" s="355">
        <v>1</v>
      </c>
      <c r="G348" s="354">
        <v>8.5400980000000004</v>
      </c>
      <c r="H348" s="354">
        <f>2.54+1.91+4.58+0.3+0.8+0.3+0.3+0.63+0.28+0.12+0.3+0.3+0.3</f>
        <v>12.660000000000005</v>
      </c>
      <c r="I348" s="354">
        <v>0.4</v>
      </c>
      <c r="J348" s="354">
        <v>1</v>
      </c>
      <c r="K348" s="274">
        <f t="shared" ref="K348" si="119">G348</f>
        <v>8.5400980000000004</v>
      </c>
      <c r="L348" s="274"/>
      <c r="M348" s="274"/>
      <c r="N348" s="274"/>
      <c r="O348" s="274"/>
      <c r="P348" s="1083">
        <v>0.05</v>
      </c>
      <c r="Q348" s="274">
        <f t="shared" ref="Q348" si="120">$G348*$P348</f>
        <v>0.42700490000000002</v>
      </c>
      <c r="R348" s="274"/>
      <c r="S348" s="274">
        <f t="shared" ref="S348" si="121">(H348*I348)*F348</f>
        <v>5.0640000000000027</v>
      </c>
      <c r="T348" s="274">
        <f t="shared" ref="T348" si="122">(G348+H348*I348)*F348</f>
        <v>13.604098000000004</v>
      </c>
      <c r="U348" s="274">
        <f t="shared" ref="U348" si="123">I348*G348</f>
        <v>3.4160392000000002</v>
      </c>
      <c r="V348" s="693" t="s">
        <v>4086</v>
      </c>
      <c r="W348" s="719" t="s">
        <v>67</v>
      </c>
      <c r="X348" s="274"/>
      <c r="Y348" s="276"/>
    </row>
    <row r="349" spans="1:25" ht="13.5" thickTop="1" thickBot="1" x14ac:dyDescent="0.25">
      <c r="A349" s="216" t="str">
        <f>"TOTAL GERAL - "&amp;A343</f>
        <v>TOTAL GERAL - LAJE  FUNDAÇÃO</v>
      </c>
      <c r="B349" s="216"/>
      <c r="C349" s="406"/>
      <c r="D349" s="307"/>
      <c r="E349" s="307"/>
      <c r="F349" s="307"/>
      <c r="G349" s="1517"/>
      <c r="H349" s="1517"/>
      <c r="I349" s="1517"/>
      <c r="J349" s="1517"/>
      <c r="K349" s="1517">
        <f>SUM(K347:K348)</f>
        <v>1365.1100979999999</v>
      </c>
      <c r="L349" s="1517"/>
      <c r="M349" s="1517"/>
      <c r="N349" s="1517"/>
      <c r="O349" s="1517"/>
      <c r="P349" s="1517"/>
      <c r="Q349" s="1517">
        <f>SUM(Q347:Q348)</f>
        <v>68.255504900000005</v>
      </c>
      <c r="R349" s="1517">
        <f>SUM(R347:R348)</f>
        <v>0</v>
      </c>
      <c r="S349" s="1517">
        <f>SUM(S347:S348)</f>
        <v>102.024</v>
      </c>
      <c r="T349" s="1517">
        <f>SUM(T347:T348)</f>
        <v>1467.134098</v>
      </c>
      <c r="U349" s="1517">
        <f>SUM(U347:U348)</f>
        <v>817.35803919999989</v>
      </c>
      <c r="V349" s="1517"/>
      <c r="W349" s="1517"/>
      <c r="X349" s="1517">
        <f>SUM(X346:X347)</f>
        <v>0</v>
      </c>
      <c r="Y349" s="1517">
        <f>SUM(Y346:Y347)</f>
        <v>0</v>
      </c>
    </row>
    <row r="350" spans="1:25" ht="12" thickTop="1" x14ac:dyDescent="0.2"/>
  </sheetData>
  <autoFilter ref="A9:Y349" xr:uid="{E10C6A1D-7C45-46C6-B9DD-64DD29C68CFB}"/>
  <mergeCells count="45">
    <mergeCell ref="A116:V116"/>
    <mergeCell ref="E5:E6"/>
    <mergeCell ref="T5:T6"/>
    <mergeCell ref="A10:V10"/>
    <mergeCell ref="A11:A13"/>
    <mergeCell ref="J11:K11"/>
    <mergeCell ref="P12:R12"/>
    <mergeCell ref="A100:V100"/>
    <mergeCell ref="A101:A103"/>
    <mergeCell ref="B101:B103"/>
    <mergeCell ref="J101:K101"/>
    <mergeCell ref="P102:R102"/>
    <mergeCell ref="A117:A119"/>
    <mergeCell ref="B117:B119"/>
    <mergeCell ref="C117:C119"/>
    <mergeCell ref="J117:K117"/>
    <mergeCell ref="P118:R118"/>
    <mergeCell ref="J136:K136"/>
    <mergeCell ref="P137:R137"/>
    <mergeCell ref="A205:V205"/>
    <mergeCell ref="A206:A208"/>
    <mergeCell ref="B206:B208"/>
    <mergeCell ref="C206:C208"/>
    <mergeCell ref="D206:D208"/>
    <mergeCell ref="E206:E208"/>
    <mergeCell ref="J206:K206"/>
    <mergeCell ref="P207:R207"/>
    <mergeCell ref="A136:A138"/>
    <mergeCell ref="B136:B138"/>
    <mergeCell ref="C136:C138"/>
    <mergeCell ref="D136:D138"/>
    <mergeCell ref="E136:E138"/>
    <mergeCell ref="A343:Y343"/>
    <mergeCell ref="B344:B345"/>
    <mergeCell ref="P344:R344"/>
    <mergeCell ref="A332:V332"/>
    <mergeCell ref="A333:A335"/>
    <mergeCell ref="J333:K333"/>
    <mergeCell ref="L333:L334"/>
    <mergeCell ref="M333:M334"/>
    <mergeCell ref="N333:N334"/>
    <mergeCell ref="O333:O334"/>
    <mergeCell ref="T333:T334"/>
    <mergeCell ref="U333:U334"/>
    <mergeCell ref="P334:R334"/>
  </mergeCells>
  <phoneticPr fontId="33" type="noConversion"/>
  <dataValidations count="3">
    <dataValidation type="list" allowBlank="1" showInputMessage="1" showErrorMessage="1" sqref="V337:V338 V210:V328 V121:V130 V347:V348 V105:V112 V15:V97 V140:V201" xr:uid="{2FC9A055-8B21-4E0E-9282-14B595D16D70}">
      <formula1>$O$5:$S$5</formula1>
    </dataValidation>
    <dataValidation type="list" allowBlank="1" showInputMessage="1" showErrorMessage="1" sqref="V104 V120" xr:uid="{CC79FAD1-D9F3-4CA1-9E54-FC86AD554D7B}">
      <formula1>$Y$14:$Y$17</formula1>
    </dataValidation>
    <dataValidation type="list" allowBlank="1" showInputMessage="1" showErrorMessage="1" sqref="V14" xr:uid="{1774B2FF-16B0-408B-922F-BDC7D0E7F870}">
      <formula1>$Y$15:$Y$17</formula1>
    </dataValidation>
  </dataValidations>
  <printOptions horizontalCentered="1"/>
  <pageMargins left="0.39370078740157483" right="0" top="0.39370078740157483" bottom="0.39370078740157483" header="0.51181102362204722" footer="0.19685039370078741"/>
  <pageSetup paperSize="9" scale="17" orientation="portrait" verticalDpi="300" r:id="rId1"/>
  <headerFooter alignWithMargins="0">
    <oddFooter>&amp;L&amp;F - &amp;A&amp;R&amp;P / &amp;N</oddFooter>
  </headerFooter>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E5AD1-9717-4873-8A43-39890F4FEBFC}">
  <sheetPr codeName="Planilha27">
    <tabColor rgb="FF1851D6"/>
    <pageSetUpPr fitToPage="1"/>
  </sheetPr>
  <dimension ref="A1:S89"/>
  <sheetViews>
    <sheetView showGridLines="0" view="pageBreakPreview" topLeftCell="B1" zoomScaleNormal="100" zoomScaleSheetLayoutView="100" workbookViewId="0">
      <pane ySplit="7" topLeftCell="A44" activePane="bottomLeft" state="frozen"/>
      <selection activeCell="P98" sqref="P98:Q98"/>
      <selection pane="bottomLeft" activeCell="L69" sqref="L69"/>
    </sheetView>
  </sheetViews>
  <sheetFormatPr defaultRowHeight="11.25" x14ac:dyDescent="0.2"/>
  <cols>
    <col min="1" max="1" width="29.140625" style="4" bestFit="1" customWidth="1"/>
    <col min="2" max="9" width="8.5703125" style="4" customWidth="1"/>
    <col min="10" max="10" width="9.42578125" style="4" bestFit="1" customWidth="1"/>
    <col min="11" max="12" width="9.42578125" style="4" customWidth="1"/>
    <col min="13" max="13" width="10.85546875" style="4" bestFit="1" customWidth="1"/>
    <col min="14" max="14" width="8.42578125" style="4" bestFit="1" customWidth="1"/>
    <col min="15" max="15" width="8.42578125" style="4" customWidth="1"/>
    <col min="16" max="17" width="8.28515625" style="4" bestFit="1" customWidth="1"/>
    <col min="18" max="18" width="18.85546875" style="4" bestFit="1" customWidth="1"/>
    <col min="19" max="19" width="17.5703125" style="4" bestFit="1" customWidth="1"/>
    <col min="20" max="20" width="4.140625" style="4" customWidth="1"/>
    <col min="21" max="250" width="9.140625" style="4"/>
    <col min="251" max="251" width="18.7109375" style="4" customWidth="1"/>
    <col min="252" max="252" width="25.140625" style="4" customWidth="1"/>
    <col min="253" max="255" width="7.5703125" style="4" customWidth="1"/>
    <col min="256" max="258" width="6.7109375" style="4" customWidth="1"/>
    <col min="259" max="262" width="7.5703125" style="4" customWidth="1"/>
    <col min="263" max="263" width="8.140625" style="4" customWidth="1"/>
    <col min="264" max="264" width="8.42578125" style="4" customWidth="1"/>
    <col min="265" max="265" width="9.28515625" style="4" customWidth="1"/>
    <col min="266" max="266" width="8.42578125" style="4" customWidth="1"/>
    <col min="267" max="267" width="11.28515625" style="4" customWidth="1"/>
    <col min="268" max="268" width="9.28515625" style="4" customWidth="1"/>
    <col min="269" max="506" width="9.140625" style="4"/>
    <col min="507" max="507" width="18.7109375" style="4" customWidth="1"/>
    <col min="508" max="508" width="25.140625" style="4" customWidth="1"/>
    <col min="509" max="511" width="7.5703125" style="4" customWidth="1"/>
    <col min="512" max="514" width="6.7109375" style="4" customWidth="1"/>
    <col min="515" max="518" width="7.5703125" style="4" customWidth="1"/>
    <col min="519" max="519" width="8.140625" style="4" customWidth="1"/>
    <col min="520" max="520" width="8.42578125" style="4" customWidth="1"/>
    <col min="521" max="521" width="9.28515625" style="4" customWidth="1"/>
    <col min="522" max="522" width="8.42578125" style="4" customWidth="1"/>
    <col min="523" max="523" width="11.28515625" style="4" customWidth="1"/>
    <col min="524" max="524" width="9.28515625" style="4" customWidth="1"/>
    <col min="525" max="762" width="9.140625" style="4"/>
    <col min="763" max="763" width="18.7109375" style="4" customWidth="1"/>
    <col min="764" max="764" width="25.140625" style="4" customWidth="1"/>
    <col min="765" max="767" width="7.5703125" style="4" customWidth="1"/>
    <col min="768" max="770" width="6.7109375" style="4" customWidth="1"/>
    <col min="771" max="774" width="7.5703125" style="4" customWidth="1"/>
    <col min="775" max="775" width="8.140625" style="4" customWidth="1"/>
    <col min="776" max="776" width="8.42578125" style="4" customWidth="1"/>
    <col min="777" max="777" width="9.28515625" style="4" customWidth="1"/>
    <col min="778" max="778" width="8.42578125" style="4" customWidth="1"/>
    <col min="779" max="779" width="11.28515625" style="4" customWidth="1"/>
    <col min="780" max="780" width="9.28515625" style="4" customWidth="1"/>
    <col min="781" max="1018" width="9.140625" style="4"/>
    <col min="1019" max="1019" width="18.7109375" style="4" customWidth="1"/>
    <col min="1020" max="1020" width="25.140625" style="4" customWidth="1"/>
    <col min="1021" max="1023" width="7.5703125" style="4" customWidth="1"/>
    <col min="1024" max="1026" width="6.7109375" style="4" customWidth="1"/>
    <col min="1027" max="1030" width="7.5703125" style="4" customWidth="1"/>
    <col min="1031" max="1031" width="8.140625" style="4" customWidth="1"/>
    <col min="1032" max="1032" width="8.42578125" style="4" customWidth="1"/>
    <col min="1033" max="1033" width="9.28515625" style="4" customWidth="1"/>
    <col min="1034" max="1034" width="8.42578125" style="4" customWidth="1"/>
    <col min="1035" max="1035" width="11.28515625" style="4" customWidth="1"/>
    <col min="1036" max="1036" width="9.28515625" style="4" customWidth="1"/>
    <col min="1037" max="1274" width="9.140625" style="4"/>
    <col min="1275" max="1275" width="18.7109375" style="4" customWidth="1"/>
    <col min="1276" max="1276" width="25.140625" style="4" customWidth="1"/>
    <col min="1277" max="1279" width="7.5703125" style="4" customWidth="1"/>
    <col min="1280" max="1282" width="6.7109375" style="4" customWidth="1"/>
    <col min="1283" max="1286" width="7.5703125" style="4" customWidth="1"/>
    <col min="1287" max="1287" width="8.140625" style="4" customWidth="1"/>
    <col min="1288" max="1288" width="8.42578125" style="4" customWidth="1"/>
    <col min="1289" max="1289" width="9.28515625" style="4" customWidth="1"/>
    <col min="1290" max="1290" width="8.42578125" style="4" customWidth="1"/>
    <col min="1291" max="1291" width="11.28515625" style="4" customWidth="1"/>
    <col min="1292" max="1292" width="9.28515625" style="4" customWidth="1"/>
    <col min="1293" max="1530" width="9.140625" style="4"/>
    <col min="1531" max="1531" width="18.7109375" style="4" customWidth="1"/>
    <col min="1532" max="1532" width="25.140625" style="4" customWidth="1"/>
    <col min="1533" max="1535" width="7.5703125" style="4" customWidth="1"/>
    <col min="1536" max="1538" width="6.7109375" style="4" customWidth="1"/>
    <col min="1539" max="1542" width="7.5703125" style="4" customWidth="1"/>
    <col min="1543" max="1543" width="8.140625" style="4" customWidth="1"/>
    <col min="1544" max="1544" width="8.42578125" style="4" customWidth="1"/>
    <col min="1545" max="1545" width="9.28515625" style="4" customWidth="1"/>
    <col min="1546" max="1546" width="8.42578125" style="4" customWidth="1"/>
    <col min="1547" max="1547" width="11.28515625" style="4" customWidth="1"/>
    <col min="1548" max="1548" width="9.28515625" style="4" customWidth="1"/>
    <col min="1549" max="1786" width="9.140625" style="4"/>
    <col min="1787" max="1787" width="18.7109375" style="4" customWidth="1"/>
    <col min="1788" max="1788" width="25.140625" style="4" customWidth="1"/>
    <col min="1789" max="1791" width="7.5703125" style="4" customWidth="1"/>
    <col min="1792" max="1794" width="6.7109375" style="4" customWidth="1"/>
    <col min="1795" max="1798" width="7.5703125" style="4" customWidth="1"/>
    <col min="1799" max="1799" width="8.140625" style="4" customWidth="1"/>
    <col min="1800" max="1800" width="8.42578125" style="4" customWidth="1"/>
    <col min="1801" max="1801" width="9.28515625" style="4" customWidth="1"/>
    <col min="1802" max="1802" width="8.42578125" style="4" customWidth="1"/>
    <col min="1803" max="1803" width="11.28515625" style="4" customWidth="1"/>
    <col min="1804" max="1804" width="9.28515625" style="4" customWidth="1"/>
    <col min="1805" max="2042" width="9.140625" style="4"/>
    <col min="2043" max="2043" width="18.7109375" style="4" customWidth="1"/>
    <col min="2044" max="2044" width="25.140625" style="4" customWidth="1"/>
    <col min="2045" max="2047" width="7.5703125" style="4" customWidth="1"/>
    <col min="2048" max="2050" width="6.7109375" style="4" customWidth="1"/>
    <col min="2051" max="2054" width="7.5703125" style="4" customWidth="1"/>
    <col min="2055" max="2055" width="8.140625" style="4" customWidth="1"/>
    <col min="2056" max="2056" width="8.42578125" style="4" customWidth="1"/>
    <col min="2057" max="2057" width="9.28515625" style="4" customWidth="1"/>
    <col min="2058" max="2058" width="8.42578125" style="4" customWidth="1"/>
    <col min="2059" max="2059" width="11.28515625" style="4" customWidth="1"/>
    <col min="2060" max="2060" width="9.28515625" style="4" customWidth="1"/>
    <col min="2061" max="2298" width="9.140625" style="4"/>
    <col min="2299" max="2299" width="18.7109375" style="4" customWidth="1"/>
    <col min="2300" max="2300" width="25.140625" style="4" customWidth="1"/>
    <col min="2301" max="2303" width="7.5703125" style="4" customWidth="1"/>
    <col min="2304" max="2306" width="6.7109375" style="4" customWidth="1"/>
    <col min="2307" max="2310" width="7.5703125" style="4" customWidth="1"/>
    <col min="2311" max="2311" width="8.140625" style="4" customWidth="1"/>
    <col min="2312" max="2312" width="8.42578125" style="4" customWidth="1"/>
    <col min="2313" max="2313" width="9.28515625" style="4" customWidth="1"/>
    <col min="2314" max="2314" width="8.42578125" style="4" customWidth="1"/>
    <col min="2315" max="2315" width="11.28515625" style="4" customWidth="1"/>
    <col min="2316" max="2316" width="9.28515625" style="4" customWidth="1"/>
    <col min="2317" max="2554" width="9.140625" style="4"/>
    <col min="2555" max="2555" width="18.7109375" style="4" customWidth="1"/>
    <col min="2556" max="2556" width="25.140625" style="4" customWidth="1"/>
    <col min="2557" max="2559" width="7.5703125" style="4" customWidth="1"/>
    <col min="2560" max="2562" width="6.7109375" style="4" customWidth="1"/>
    <col min="2563" max="2566" width="7.5703125" style="4" customWidth="1"/>
    <col min="2567" max="2567" width="8.140625" style="4" customWidth="1"/>
    <col min="2568" max="2568" width="8.42578125" style="4" customWidth="1"/>
    <col min="2569" max="2569" width="9.28515625" style="4" customWidth="1"/>
    <col min="2570" max="2570" width="8.42578125" style="4" customWidth="1"/>
    <col min="2571" max="2571" width="11.28515625" style="4" customWidth="1"/>
    <col min="2572" max="2572" width="9.28515625" style="4" customWidth="1"/>
    <col min="2573" max="2810" width="9.140625" style="4"/>
    <col min="2811" max="2811" width="18.7109375" style="4" customWidth="1"/>
    <col min="2812" max="2812" width="25.140625" style="4" customWidth="1"/>
    <col min="2813" max="2815" width="7.5703125" style="4" customWidth="1"/>
    <col min="2816" max="2818" width="6.7109375" style="4" customWidth="1"/>
    <col min="2819" max="2822" width="7.5703125" style="4" customWidth="1"/>
    <col min="2823" max="2823" width="8.140625" style="4" customWidth="1"/>
    <col min="2824" max="2824" width="8.42578125" style="4" customWidth="1"/>
    <col min="2825" max="2825" width="9.28515625" style="4" customWidth="1"/>
    <col min="2826" max="2826" width="8.42578125" style="4" customWidth="1"/>
    <col min="2827" max="2827" width="11.28515625" style="4" customWidth="1"/>
    <col min="2828" max="2828" width="9.28515625" style="4" customWidth="1"/>
    <col min="2829" max="3066" width="9.140625" style="4"/>
    <col min="3067" max="3067" width="18.7109375" style="4" customWidth="1"/>
    <col min="3068" max="3068" width="25.140625" style="4" customWidth="1"/>
    <col min="3069" max="3071" width="7.5703125" style="4" customWidth="1"/>
    <col min="3072" max="3074" width="6.7109375" style="4" customWidth="1"/>
    <col min="3075" max="3078" width="7.5703125" style="4" customWidth="1"/>
    <col min="3079" max="3079" width="8.140625" style="4" customWidth="1"/>
    <col min="3080" max="3080" width="8.42578125" style="4" customWidth="1"/>
    <col min="3081" max="3081" width="9.28515625" style="4" customWidth="1"/>
    <col min="3082" max="3082" width="8.42578125" style="4" customWidth="1"/>
    <col min="3083" max="3083" width="11.28515625" style="4" customWidth="1"/>
    <col min="3084" max="3084" width="9.28515625" style="4" customWidth="1"/>
    <col min="3085" max="3322" width="9.140625" style="4"/>
    <col min="3323" max="3323" width="18.7109375" style="4" customWidth="1"/>
    <col min="3324" max="3324" width="25.140625" style="4" customWidth="1"/>
    <col min="3325" max="3327" width="7.5703125" style="4" customWidth="1"/>
    <col min="3328" max="3330" width="6.7109375" style="4" customWidth="1"/>
    <col min="3331" max="3334" width="7.5703125" style="4" customWidth="1"/>
    <col min="3335" max="3335" width="8.140625" style="4" customWidth="1"/>
    <col min="3336" max="3336" width="8.42578125" style="4" customWidth="1"/>
    <col min="3337" max="3337" width="9.28515625" style="4" customWidth="1"/>
    <col min="3338" max="3338" width="8.42578125" style="4" customWidth="1"/>
    <col min="3339" max="3339" width="11.28515625" style="4" customWidth="1"/>
    <col min="3340" max="3340" width="9.28515625" style="4" customWidth="1"/>
    <col min="3341" max="3578" width="9.140625" style="4"/>
    <col min="3579" max="3579" width="18.7109375" style="4" customWidth="1"/>
    <col min="3580" max="3580" width="25.140625" style="4" customWidth="1"/>
    <col min="3581" max="3583" width="7.5703125" style="4" customWidth="1"/>
    <col min="3584" max="3586" width="6.7109375" style="4" customWidth="1"/>
    <col min="3587" max="3590" width="7.5703125" style="4" customWidth="1"/>
    <col min="3591" max="3591" width="8.140625" style="4" customWidth="1"/>
    <col min="3592" max="3592" width="8.42578125" style="4" customWidth="1"/>
    <col min="3593" max="3593" width="9.28515625" style="4" customWidth="1"/>
    <col min="3594" max="3594" width="8.42578125" style="4" customWidth="1"/>
    <col min="3595" max="3595" width="11.28515625" style="4" customWidth="1"/>
    <col min="3596" max="3596" width="9.28515625" style="4" customWidth="1"/>
    <col min="3597" max="3834" width="9.140625" style="4"/>
    <col min="3835" max="3835" width="18.7109375" style="4" customWidth="1"/>
    <col min="3836" max="3836" width="25.140625" style="4" customWidth="1"/>
    <col min="3837" max="3839" width="7.5703125" style="4" customWidth="1"/>
    <col min="3840" max="3842" width="6.7109375" style="4" customWidth="1"/>
    <col min="3843" max="3846" width="7.5703125" style="4" customWidth="1"/>
    <col min="3847" max="3847" width="8.140625" style="4" customWidth="1"/>
    <col min="3848" max="3848" width="8.42578125" style="4" customWidth="1"/>
    <col min="3849" max="3849" width="9.28515625" style="4" customWidth="1"/>
    <col min="3850" max="3850" width="8.42578125" style="4" customWidth="1"/>
    <col min="3851" max="3851" width="11.28515625" style="4" customWidth="1"/>
    <col min="3852" max="3852" width="9.28515625" style="4" customWidth="1"/>
    <col min="3853" max="4090" width="9.140625" style="4"/>
    <col min="4091" max="4091" width="18.7109375" style="4" customWidth="1"/>
    <col min="4092" max="4092" width="25.140625" style="4" customWidth="1"/>
    <col min="4093" max="4095" width="7.5703125" style="4" customWidth="1"/>
    <col min="4096" max="4098" width="6.7109375" style="4" customWidth="1"/>
    <col min="4099" max="4102" width="7.5703125" style="4" customWidth="1"/>
    <col min="4103" max="4103" width="8.140625" style="4" customWidth="1"/>
    <col min="4104" max="4104" width="8.42578125" style="4" customWidth="1"/>
    <col min="4105" max="4105" width="9.28515625" style="4" customWidth="1"/>
    <col min="4106" max="4106" width="8.42578125" style="4" customWidth="1"/>
    <col min="4107" max="4107" width="11.28515625" style="4" customWidth="1"/>
    <col min="4108" max="4108" width="9.28515625" style="4" customWidth="1"/>
    <col min="4109" max="4346" width="9.140625" style="4"/>
    <col min="4347" max="4347" width="18.7109375" style="4" customWidth="1"/>
    <col min="4348" max="4348" width="25.140625" style="4" customWidth="1"/>
    <col min="4349" max="4351" width="7.5703125" style="4" customWidth="1"/>
    <col min="4352" max="4354" width="6.7109375" style="4" customWidth="1"/>
    <col min="4355" max="4358" width="7.5703125" style="4" customWidth="1"/>
    <col min="4359" max="4359" width="8.140625" style="4" customWidth="1"/>
    <col min="4360" max="4360" width="8.42578125" style="4" customWidth="1"/>
    <col min="4361" max="4361" width="9.28515625" style="4" customWidth="1"/>
    <col min="4362" max="4362" width="8.42578125" style="4" customWidth="1"/>
    <col min="4363" max="4363" width="11.28515625" style="4" customWidth="1"/>
    <col min="4364" max="4364" width="9.28515625" style="4" customWidth="1"/>
    <col min="4365" max="4602" width="9.140625" style="4"/>
    <col min="4603" max="4603" width="18.7109375" style="4" customWidth="1"/>
    <col min="4604" max="4604" width="25.140625" style="4" customWidth="1"/>
    <col min="4605" max="4607" width="7.5703125" style="4" customWidth="1"/>
    <col min="4608" max="4610" width="6.7109375" style="4" customWidth="1"/>
    <col min="4611" max="4614" width="7.5703125" style="4" customWidth="1"/>
    <col min="4615" max="4615" width="8.140625" style="4" customWidth="1"/>
    <col min="4616" max="4616" width="8.42578125" style="4" customWidth="1"/>
    <col min="4617" max="4617" width="9.28515625" style="4" customWidth="1"/>
    <col min="4618" max="4618" width="8.42578125" style="4" customWidth="1"/>
    <col min="4619" max="4619" width="11.28515625" style="4" customWidth="1"/>
    <col min="4620" max="4620" width="9.28515625" style="4" customWidth="1"/>
    <col min="4621" max="4858" width="9.140625" style="4"/>
    <col min="4859" max="4859" width="18.7109375" style="4" customWidth="1"/>
    <col min="4860" max="4860" width="25.140625" style="4" customWidth="1"/>
    <col min="4861" max="4863" width="7.5703125" style="4" customWidth="1"/>
    <col min="4864" max="4866" width="6.7109375" style="4" customWidth="1"/>
    <col min="4867" max="4870" width="7.5703125" style="4" customWidth="1"/>
    <col min="4871" max="4871" width="8.140625" style="4" customWidth="1"/>
    <col min="4872" max="4872" width="8.42578125" style="4" customWidth="1"/>
    <col min="4873" max="4873" width="9.28515625" style="4" customWidth="1"/>
    <col min="4874" max="4874" width="8.42578125" style="4" customWidth="1"/>
    <col min="4875" max="4875" width="11.28515625" style="4" customWidth="1"/>
    <col min="4876" max="4876" width="9.28515625" style="4" customWidth="1"/>
    <col min="4877" max="5114" width="9.140625" style="4"/>
    <col min="5115" max="5115" width="18.7109375" style="4" customWidth="1"/>
    <col min="5116" max="5116" width="25.140625" style="4" customWidth="1"/>
    <col min="5117" max="5119" width="7.5703125" style="4" customWidth="1"/>
    <col min="5120" max="5122" width="6.7109375" style="4" customWidth="1"/>
    <col min="5123" max="5126" width="7.5703125" style="4" customWidth="1"/>
    <col min="5127" max="5127" width="8.140625" style="4" customWidth="1"/>
    <col min="5128" max="5128" width="8.42578125" style="4" customWidth="1"/>
    <col min="5129" max="5129" width="9.28515625" style="4" customWidth="1"/>
    <col min="5130" max="5130" width="8.42578125" style="4" customWidth="1"/>
    <col min="5131" max="5131" width="11.28515625" style="4" customWidth="1"/>
    <col min="5132" max="5132" width="9.28515625" style="4" customWidth="1"/>
    <col min="5133" max="5370" width="9.140625" style="4"/>
    <col min="5371" max="5371" width="18.7109375" style="4" customWidth="1"/>
    <col min="5372" max="5372" width="25.140625" style="4" customWidth="1"/>
    <col min="5373" max="5375" width="7.5703125" style="4" customWidth="1"/>
    <col min="5376" max="5378" width="6.7109375" style="4" customWidth="1"/>
    <col min="5379" max="5382" width="7.5703125" style="4" customWidth="1"/>
    <col min="5383" max="5383" width="8.140625" style="4" customWidth="1"/>
    <col min="5384" max="5384" width="8.42578125" style="4" customWidth="1"/>
    <col min="5385" max="5385" width="9.28515625" style="4" customWidth="1"/>
    <col min="5386" max="5386" width="8.42578125" style="4" customWidth="1"/>
    <col min="5387" max="5387" width="11.28515625" style="4" customWidth="1"/>
    <col min="5388" max="5388" width="9.28515625" style="4" customWidth="1"/>
    <col min="5389" max="5626" width="9.140625" style="4"/>
    <col min="5627" max="5627" width="18.7109375" style="4" customWidth="1"/>
    <col min="5628" max="5628" width="25.140625" style="4" customWidth="1"/>
    <col min="5629" max="5631" width="7.5703125" style="4" customWidth="1"/>
    <col min="5632" max="5634" width="6.7109375" style="4" customWidth="1"/>
    <col min="5635" max="5638" width="7.5703125" style="4" customWidth="1"/>
    <col min="5639" max="5639" width="8.140625" style="4" customWidth="1"/>
    <col min="5640" max="5640" width="8.42578125" style="4" customWidth="1"/>
    <col min="5641" max="5641" width="9.28515625" style="4" customWidth="1"/>
    <col min="5642" max="5642" width="8.42578125" style="4" customWidth="1"/>
    <col min="5643" max="5643" width="11.28515625" style="4" customWidth="1"/>
    <col min="5644" max="5644" width="9.28515625" style="4" customWidth="1"/>
    <col min="5645" max="5882" width="9.140625" style="4"/>
    <col min="5883" max="5883" width="18.7109375" style="4" customWidth="1"/>
    <col min="5884" max="5884" width="25.140625" style="4" customWidth="1"/>
    <col min="5885" max="5887" width="7.5703125" style="4" customWidth="1"/>
    <col min="5888" max="5890" width="6.7109375" style="4" customWidth="1"/>
    <col min="5891" max="5894" width="7.5703125" style="4" customWidth="1"/>
    <col min="5895" max="5895" width="8.140625" style="4" customWidth="1"/>
    <col min="5896" max="5896" width="8.42578125" style="4" customWidth="1"/>
    <col min="5897" max="5897" width="9.28515625" style="4" customWidth="1"/>
    <col min="5898" max="5898" width="8.42578125" style="4" customWidth="1"/>
    <col min="5899" max="5899" width="11.28515625" style="4" customWidth="1"/>
    <col min="5900" max="5900" width="9.28515625" style="4" customWidth="1"/>
    <col min="5901" max="6138" width="9.140625" style="4"/>
    <col min="6139" max="6139" width="18.7109375" style="4" customWidth="1"/>
    <col min="6140" max="6140" width="25.140625" style="4" customWidth="1"/>
    <col min="6141" max="6143" width="7.5703125" style="4" customWidth="1"/>
    <col min="6144" max="6146" width="6.7109375" style="4" customWidth="1"/>
    <col min="6147" max="6150" width="7.5703125" style="4" customWidth="1"/>
    <col min="6151" max="6151" width="8.140625" style="4" customWidth="1"/>
    <col min="6152" max="6152" width="8.42578125" style="4" customWidth="1"/>
    <col min="6153" max="6153" width="9.28515625" style="4" customWidth="1"/>
    <col min="6154" max="6154" width="8.42578125" style="4" customWidth="1"/>
    <col min="6155" max="6155" width="11.28515625" style="4" customWidth="1"/>
    <col min="6156" max="6156" width="9.28515625" style="4" customWidth="1"/>
    <col min="6157" max="6394" width="9.140625" style="4"/>
    <col min="6395" max="6395" width="18.7109375" style="4" customWidth="1"/>
    <col min="6396" max="6396" width="25.140625" style="4" customWidth="1"/>
    <col min="6397" max="6399" width="7.5703125" style="4" customWidth="1"/>
    <col min="6400" max="6402" width="6.7109375" style="4" customWidth="1"/>
    <col min="6403" max="6406" width="7.5703125" style="4" customWidth="1"/>
    <col min="6407" max="6407" width="8.140625" style="4" customWidth="1"/>
    <col min="6408" max="6408" width="8.42578125" style="4" customWidth="1"/>
    <col min="6409" max="6409" width="9.28515625" style="4" customWidth="1"/>
    <col min="6410" max="6410" width="8.42578125" style="4" customWidth="1"/>
    <col min="6411" max="6411" width="11.28515625" style="4" customWidth="1"/>
    <col min="6412" max="6412" width="9.28515625" style="4" customWidth="1"/>
    <col min="6413" max="6650" width="9.140625" style="4"/>
    <col min="6651" max="6651" width="18.7109375" style="4" customWidth="1"/>
    <col min="6652" max="6652" width="25.140625" style="4" customWidth="1"/>
    <col min="6653" max="6655" width="7.5703125" style="4" customWidth="1"/>
    <col min="6656" max="6658" width="6.7109375" style="4" customWidth="1"/>
    <col min="6659" max="6662" width="7.5703125" style="4" customWidth="1"/>
    <col min="6663" max="6663" width="8.140625" style="4" customWidth="1"/>
    <col min="6664" max="6664" width="8.42578125" style="4" customWidth="1"/>
    <col min="6665" max="6665" width="9.28515625" style="4" customWidth="1"/>
    <col min="6666" max="6666" width="8.42578125" style="4" customWidth="1"/>
    <col min="6667" max="6667" width="11.28515625" style="4" customWidth="1"/>
    <col min="6668" max="6668" width="9.28515625" style="4" customWidth="1"/>
    <col min="6669" max="6906" width="9.140625" style="4"/>
    <col min="6907" max="6907" width="18.7109375" style="4" customWidth="1"/>
    <col min="6908" max="6908" width="25.140625" style="4" customWidth="1"/>
    <col min="6909" max="6911" width="7.5703125" style="4" customWidth="1"/>
    <col min="6912" max="6914" width="6.7109375" style="4" customWidth="1"/>
    <col min="6915" max="6918" width="7.5703125" style="4" customWidth="1"/>
    <col min="6919" max="6919" width="8.140625" style="4" customWidth="1"/>
    <col min="6920" max="6920" width="8.42578125" style="4" customWidth="1"/>
    <col min="6921" max="6921" width="9.28515625" style="4" customWidth="1"/>
    <col min="6922" max="6922" width="8.42578125" style="4" customWidth="1"/>
    <col min="6923" max="6923" width="11.28515625" style="4" customWidth="1"/>
    <col min="6924" max="6924" width="9.28515625" style="4" customWidth="1"/>
    <col min="6925" max="7162" width="9.140625" style="4"/>
    <col min="7163" max="7163" width="18.7109375" style="4" customWidth="1"/>
    <col min="7164" max="7164" width="25.140625" style="4" customWidth="1"/>
    <col min="7165" max="7167" width="7.5703125" style="4" customWidth="1"/>
    <col min="7168" max="7170" width="6.7109375" style="4" customWidth="1"/>
    <col min="7171" max="7174" width="7.5703125" style="4" customWidth="1"/>
    <col min="7175" max="7175" width="8.140625" style="4" customWidth="1"/>
    <col min="7176" max="7176" width="8.42578125" style="4" customWidth="1"/>
    <col min="7177" max="7177" width="9.28515625" style="4" customWidth="1"/>
    <col min="7178" max="7178" width="8.42578125" style="4" customWidth="1"/>
    <col min="7179" max="7179" width="11.28515625" style="4" customWidth="1"/>
    <col min="7180" max="7180" width="9.28515625" style="4" customWidth="1"/>
    <col min="7181" max="7418" width="9.140625" style="4"/>
    <col min="7419" max="7419" width="18.7109375" style="4" customWidth="1"/>
    <col min="7420" max="7420" width="25.140625" style="4" customWidth="1"/>
    <col min="7421" max="7423" width="7.5703125" style="4" customWidth="1"/>
    <col min="7424" max="7426" width="6.7109375" style="4" customWidth="1"/>
    <col min="7427" max="7430" width="7.5703125" style="4" customWidth="1"/>
    <col min="7431" max="7431" width="8.140625" style="4" customWidth="1"/>
    <col min="7432" max="7432" width="8.42578125" style="4" customWidth="1"/>
    <col min="7433" max="7433" width="9.28515625" style="4" customWidth="1"/>
    <col min="7434" max="7434" width="8.42578125" style="4" customWidth="1"/>
    <col min="7435" max="7435" width="11.28515625" style="4" customWidth="1"/>
    <col min="7436" max="7436" width="9.28515625" style="4" customWidth="1"/>
    <col min="7437" max="7674" width="9.140625" style="4"/>
    <col min="7675" max="7675" width="18.7109375" style="4" customWidth="1"/>
    <col min="7676" max="7676" width="25.140625" style="4" customWidth="1"/>
    <col min="7677" max="7679" width="7.5703125" style="4" customWidth="1"/>
    <col min="7680" max="7682" width="6.7109375" style="4" customWidth="1"/>
    <col min="7683" max="7686" width="7.5703125" style="4" customWidth="1"/>
    <col min="7687" max="7687" width="8.140625" style="4" customWidth="1"/>
    <col min="7688" max="7688" width="8.42578125" style="4" customWidth="1"/>
    <col min="7689" max="7689" width="9.28515625" style="4" customWidth="1"/>
    <col min="7690" max="7690" width="8.42578125" style="4" customWidth="1"/>
    <col min="7691" max="7691" width="11.28515625" style="4" customWidth="1"/>
    <col min="7692" max="7692" width="9.28515625" style="4" customWidth="1"/>
    <col min="7693" max="7930" width="9.140625" style="4"/>
    <col min="7931" max="7931" width="18.7109375" style="4" customWidth="1"/>
    <col min="7932" max="7932" width="25.140625" style="4" customWidth="1"/>
    <col min="7933" max="7935" width="7.5703125" style="4" customWidth="1"/>
    <col min="7936" max="7938" width="6.7109375" style="4" customWidth="1"/>
    <col min="7939" max="7942" width="7.5703125" style="4" customWidth="1"/>
    <col min="7943" max="7943" width="8.140625" style="4" customWidth="1"/>
    <col min="7944" max="7944" width="8.42578125" style="4" customWidth="1"/>
    <col min="7945" max="7945" width="9.28515625" style="4" customWidth="1"/>
    <col min="7946" max="7946" width="8.42578125" style="4" customWidth="1"/>
    <col min="7947" max="7947" width="11.28515625" style="4" customWidth="1"/>
    <col min="7948" max="7948" width="9.28515625" style="4" customWidth="1"/>
    <col min="7949" max="8186" width="9.140625" style="4"/>
    <col min="8187" max="8187" width="18.7109375" style="4" customWidth="1"/>
    <col min="8188" max="8188" width="25.140625" style="4" customWidth="1"/>
    <col min="8189" max="8191" width="7.5703125" style="4" customWidth="1"/>
    <col min="8192" max="8194" width="6.7109375" style="4" customWidth="1"/>
    <col min="8195" max="8198" width="7.5703125" style="4" customWidth="1"/>
    <col min="8199" max="8199" width="8.140625" style="4" customWidth="1"/>
    <col min="8200" max="8200" width="8.42578125" style="4" customWidth="1"/>
    <col min="8201" max="8201" width="9.28515625" style="4" customWidth="1"/>
    <col min="8202" max="8202" width="8.42578125" style="4" customWidth="1"/>
    <col min="8203" max="8203" width="11.28515625" style="4" customWidth="1"/>
    <col min="8204" max="8204" width="9.28515625" style="4" customWidth="1"/>
    <col min="8205" max="8442" width="9.140625" style="4"/>
    <col min="8443" max="8443" width="18.7109375" style="4" customWidth="1"/>
    <col min="8444" max="8444" width="25.140625" style="4" customWidth="1"/>
    <col min="8445" max="8447" width="7.5703125" style="4" customWidth="1"/>
    <col min="8448" max="8450" width="6.7109375" style="4" customWidth="1"/>
    <col min="8451" max="8454" width="7.5703125" style="4" customWidth="1"/>
    <col min="8455" max="8455" width="8.140625" style="4" customWidth="1"/>
    <col min="8456" max="8456" width="8.42578125" style="4" customWidth="1"/>
    <col min="8457" max="8457" width="9.28515625" style="4" customWidth="1"/>
    <col min="8458" max="8458" width="8.42578125" style="4" customWidth="1"/>
    <col min="8459" max="8459" width="11.28515625" style="4" customWidth="1"/>
    <col min="8460" max="8460" width="9.28515625" style="4" customWidth="1"/>
    <col min="8461" max="8698" width="9.140625" style="4"/>
    <col min="8699" max="8699" width="18.7109375" style="4" customWidth="1"/>
    <col min="8700" max="8700" width="25.140625" style="4" customWidth="1"/>
    <col min="8701" max="8703" width="7.5703125" style="4" customWidth="1"/>
    <col min="8704" max="8706" width="6.7109375" style="4" customWidth="1"/>
    <col min="8707" max="8710" width="7.5703125" style="4" customWidth="1"/>
    <col min="8711" max="8711" width="8.140625" style="4" customWidth="1"/>
    <col min="8712" max="8712" width="8.42578125" style="4" customWidth="1"/>
    <col min="8713" max="8713" width="9.28515625" style="4" customWidth="1"/>
    <col min="8714" max="8714" width="8.42578125" style="4" customWidth="1"/>
    <col min="8715" max="8715" width="11.28515625" style="4" customWidth="1"/>
    <col min="8716" max="8716" width="9.28515625" style="4" customWidth="1"/>
    <col min="8717" max="8954" width="9.140625" style="4"/>
    <col min="8955" max="8955" width="18.7109375" style="4" customWidth="1"/>
    <col min="8956" max="8956" width="25.140625" style="4" customWidth="1"/>
    <col min="8957" max="8959" width="7.5703125" style="4" customWidth="1"/>
    <col min="8960" max="8962" width="6.7109375" style="4" customWidth="1"/>
    <col min="8963" max="8966" width="7.5703125" style="4" customWidth="1"/>
    <col min="8967" max="8967" width="8.140625" style="4" customWidth="1"/>
    <col min="8968" max="8968" width="8.42578125" style="4" customWidth="1"/>
    <col min="8969" max="8969" width="9.28515625" style="4" customWidth="1"/>
    <col min="8970" max="8970" width="8.42578125" style="4" customWidth="1"/>
    <col min="8971" max="8971" width="11.28515625" style="4" customWidth="1"/>
    <col min="8972" max="8972" width="9.28515625" style="4" customWidth="1"/>
    <col min="8973" max="9210" width="9.140625" style="4"/>
    <col min="9211" max="9211" width="18.7109375" style="4" customWidth="1"/>
    <col min="9212" max="9212" width="25.140625" style="4" customWidth="1"/>
    <col min="9213" max="9215" width="7.5703125" style="4" customWidth="1"/>
    <col min="9216" max="9218" width="6.7109375" style="4" customWidth="1"/>
    <col min="9219" max="9222" width="7.5703125" style="4" customWidth="1"/>
    <col min="9223" max="9223" width="8.140625" style="4" customWidth="1"/>
    <col min="9224" max="9224" width="8.42578125" style="4" customWidth="1"/>
    <col min="9225" max="9225" width="9.28515625" style="4" customWidth="1"/>
    <col min="9226" max="9226" width="8.42578125" style="4" customWidth="1"/>
    <col min="9227" max="9227" width="11.28515625" style="4" customWidth="1"/>
    <col min="9228" max="9228" width="9.28515625" style="4" customWidth="1"/>
    <col min="9229" max="9466" width="9.140625" style="4"/>
    <col min="9467" max="9467" width="18.7109375" style="4" customWidth="1"/>
    <col min="9468" max="9468" width="25.140625" style="4" customWidth="1"/>
    <col min="9469" max="9471" width="7.5703125" style="4" customWidth="1"/>
    <col min="9472" max="9474" width="6.7109375" style="4" customWidth="1"/>
    <col min="9475" max="9478" width="7.5703125" style="4" customWidth="1"/>
    <col min="9479" max="9479" width="8.140625" style="4" customWidth="1"/>
    <col min="9480" max="9480" width="8.42578125" style="4" customWidth="1"/>
    <col min="9481" max="9481" width="9.28515625" style="4" customWidth="1"/>
    <col min="9482" max="9482" width="8.42578125" style="4" customWidth="1"/>
    <col min="9483" max="9483" width="11.28515625" style="4" customWidth="1"/>
    <col min="9484" max="9484" width="9.28515625" style="4" customWidth="1"/>
    <col min="9485" max="9722" width="9.140625" style="4"/>
    <col min="9723" max="9723" width="18.7109375" style="4" customWidth="1"/>
    <col min="9724" max="9724" width="25.140625" style="4" customWidth="1"/>
    <col min="9725" max="9727" width="7.5703125" style="4" customWidth="1"/>
    <col min="9728" max="9730" width="6.7109375" style="4" customWidth="1"/>
    <col min="9731" max="9734" width="7.5703125" style="4" customWidth="1"/>
    <col min="9735" max="9735" width="8.140625" style="4" customWidth="1"/>
    <col min="9736" max="9736" width="8.42578125" style="4" customWidth="1"/>
    <col min="9737" max="9737" width="9.28515625" style="4" customWidth="1"/>
    <col min="9738" max="9738" width="8.42578125" style="4" customWidth="1"/>
    <col min="9739" max="9739" width="11.28515625" style="4" customWidth="1"/>
    <col min="9740" max="9740" width="9.28515625" style="4" customWidth="1"/>
    <col min="9741" max="9978" width="9.140625" style="4"/>
    <col min="9979" max="9979" width="18.7109375" style="4" customWidth="1"/>
    <col min="9980" max="9980" width="25.140625" style="4" customWidth="1"/>
    <col min="9981" max="9983" width="7.5703125" style="4" customWidth="1"/>
    <col min="9984" max="9986" width="6.7109375" style="4" customWidth="1"/>
    <col min="9987" max="9990" width="7.5703125" style="4" customWidth="1"/>
    <col min="9991" max="9991" width="8.140625" style="4" customWidth="1"/>
    <col min="9992" max="9992" width="8.42578125" style="4" customWidth="1"/>
    <col min="9993" max="9993" width="9.28515625" style="4" customWidth="1"/>
    <col min="9994" max="9994" width="8.42578125" style="4" customWidth="1"/>
    <col min="9995" max="9995" width="11.28515625" style="4" customWidth="1"/>
    <col min="9996" max="9996" width="9.28515625" style="4" customWidth="1"/>
    <col min="9997" max="10234" width="9.140625" style="4"/>
    <col min="10235" max="10235" width="18.7109375" style="4" customWidth="1"/>
    <col min="10236" max="10236" width="25.140625" style="4" customWidth="1"/>
    <col min="10237" max="10239" width="7.5703125" style="4" customWidth="1"/>
    <col min="10240" max="10242" width="6.7109375" style="4" customWidth="1"/>
    <col min="10243" max="10246" width="7.5703125" style="4" customWidth="1"/>
    <col min="10247" max="10247" width="8.140625" style="4" customWidth="1"/>
    <col min="10248" max="10248" width="8.42578125" style="4" customWidth="1"/>
    <col min="10249" max="10249" width="9.28515625" style="4" customWidth="1"/>
    <col min="10250" max="10250" width="8.42578125" style="4" customWidth="1"/>
    <col min="10251" max="10251" width="11.28515625" style="4" customWidth="1"/>
    <col min="10252" max="10252" width="9.28515625" style="4" customWidth="1"/>
    <col min="10253" max="10490" width="9.140625" style="4"/>
    <col min="10491" max="10491" width="18.7109375" style="4" customWidth="1"/>
    <col min="10492" max="10492" width="25.140625" style="4" customWidth="1"/>
    <col min="10493" max="10495" width="7.5703125" style="4" customWidth="1"/>
    <col min="10496" max="10498" width="6.7109375" style="4" customWidth="1"/>
    <col min="10499" max="10502" width="7.5703125" style="4" customWidth="1"/>
    <col min="10503" max="10503" width="8.140625" style="4" customWidth="1"/>
    <col min="10504" max="10504" width="8.42578125" style="4" customWidth="1"/>
    <col min="10505" max="10505" width="9.28515625" style="4" customWidth="1"/>
    <col min="10506" max="10506" width="8.42578125" style="4" customWidth="1"/>
    <col min="10507" max="10507" width="11.28515625" style="4" customWidth="1"/>
    <col min="10508" max="10508" width="9.28515625" style="4" customWidth="1"/>
    <col min="10509" max="10746" width="9.140625" style="4"/>
    <col min="10747" max="10747" width="18.7109375" style="4" customWidth="1"/>
    <col min="10748" max="10748" width="25.140625" style="4" customWidth="1"/>
    <col min="10749" max="10751" width="7.5703125" style="4" customWidth="1"/>
    <col min="10752" max="10754" width="6.7109375" style="4" customWidth="1"/>
    <col min="10755" max="10758" width="7.5703125" style="4" customWidth="1"/>
    <col min="10759" max="10759" width="8.140625" style="4" customWidth="1"/>
    <col min="10760" max="10760" width="8.42578125" style="4" customWidth="1"/>
    <col min="10761" max="10761" width="9.28515625" style="4" customWidth="1"/>
    <col min="10762" max="10762" width="8.42578125" style="4" customWidth="1"/>
    <col min="10763" max="10763" width="11.28515625" style="4" customWidth="1"/>
    <col min="10764" max="10764" width="9.28515625" style="4" customWidth="1"/>
    <col min="10765" max="11002" width="9.140625" style="4"/>
    <col min="11003" max="11003" width="18.7109375" style="4" customWidth="1"/>
    <col min="11004" max="11004" width="25.140625" style="4" customWidth="1"/>
    <col min="11005" max="11007" width="7.5703125" style="4" customWidth="1"/>
    <col min="11008" max="11010" width="6.7109375" style="4" customWidth="1"/>
    <col min="11011" max="11014" width="7.5703125" style="4" customWidth="1"/>
    <col min="11015" max="11015" width="8.140625" style="4" customWidth="1"/>
    <col min="11016" max="11016" width="8.42578125" style="4" customWidth="1"/>
    <col min="11017" max="11017" width="9.28515625" style="4" customWidth="1"/>
    <col min="11018" max="11018" width="8.42578125" style="4" customWidth="1"/>
    <col min="11019" max="11019" width="11.28515625" style="4" customWidth="1"/>
    <col min="11020" max="11020" width="9.28515625" style="4" customWidth="1"/>
    <col min="11021" max="11258" width="9.140625" style="4"/>
    <col min="11259" max="11259" width="18.7109375" style="4" customWidth="1"/>
    <col min="11260" max="11260" width="25.140625" style="4" customWidth="1"/>
    <col min="11261" max="11263" width="7.5703125" style="4" customWidth="1"/>
    <col min="11264" max="11266" width="6.7109375" style="4" customWidth="1"/>
    <col min="11267" max="11270" width="7.5703125" style="4" customWidth="1"/>
    <col min="11271" max="11271" width="8.140625" style="4" customWidth="1"/>
    <col min="11272" max="11272" width="8.42578125" style="4" customWidth="1"/>
    <col min="11273" max="11273" width="9.28515625" style="4" customWidth="1"/>
    <col min="11274" max="11274" width="8.42578125" style="4" customWidth="1"/>
    <col min="11275" max="11275" width="11.28515625" style="4" customWidth="1"/>
    <col min="11276" max="11276" width="9.28515625" style="4" customWidth="1"/>
    <col min="11277" max="11514" width="9.140625" style="4"/>
    <col min="11515" max="11515" width="18.7109375" style="4" customWidth="1"/>
    <col min="11516" max="11516" width="25.140625" style="4" customWidth="1"/>
    <col min="11517" max="11519" width="7.5703125" style="4" customWidth="1"/>
    <col min="11520" max="11522" width="6.7109375" style="4" customWidth="1"/>
    <col min="11523" max="11526" width="7.5703125" style="4" customWidth="1"/>
    <col min="11527" max="11527" width="8.140625" style="4" customWidth="1"/>
    <col min="11528" max="11528" width="8.42578125" style="4" customWidth="1"/>
    <col min="11529" max="11529" width="9.28515625" style="4" customWidth="1"/>
    <col min="11530" max="11530" width="8.42578125" style="4" customWidth="1"/>
    <col min="11531" max="11531" width="11.28515625" style="4" customWidth="1"/>
    <col min="11532" max="11532" width="9.28515625" style="4" customWidth="1"/>
    <col min="11533" max="11770" width="9.140625" style="4"/>
    <col min="11771" max="11771" width="18.7109375" style="4" customWidth="1"/>
    <col min="11772" max="11772" width="25.140625" style="4" customWidth="1"/>
    <col min="11773" max="11775" width="7.5703125" style="4" customWidth="1"/>
    <col min="11776" max="11778" width="6.7109375" style="4" customWidth="1"/>
    <col min="11779" max="11782" width="7.5703125" style="4" customWidth="1"/>
    <col min="11783" max="11783" width="8.140625" style="4" customWidth="1"/>
    <col min="11784" max="11784" width="8.42578125" style="4" customWidth="1"/>
    <col min="11785" max="11785" width="9.28515625" style="4" customWidth="1"/>
    <col min="11786" max="11786" width="8.42578125" style="4" customWidth="1"/>
    <col min="11787" max="11787" width="11.28515625" style="4" customWidth="1"/>
    <col min="11788" max="11788" width="9.28515625" style="4" customWidth="1"/>
    <col min="11789" max="12026" width="9.140625" style="4"/>
    <col min="12027" max="12027" width="18.7109375" style="4" customWidth="1"/>
    <col min="12028" max="12028" width="25.140625" style="4" customWidth="1"/>
    <col min="12029" max="12031" width="7.5703125" style="4" customWidth="1"/>
    <col min="12032" max="12034" width="6.7109375" style="4" customWidth="1"/>
    <col min="12035" max="12038" width="7.5703125" style="4" customWidth="1"/>
    <col min="12039" max="12039" width="8.140625" style="4" customWidth="1"/>
    <col min="12040" max="12040" width="8.42578125" style="4" customWidth="1"/>
    <col min="12041" max="12041" width="9.28515625" style="4" customWidth="1"/>
    <col min="12042" max="12042" width="8.42578125" style="4" customWidth="1"/>
    <col min="12043" max="12043" width="11.28515625" style="4" customWidth="1"/>
    <col min="12044" max="12044" width="9.28515625" style="4" customWidth="1"/>
    <col min="12045" max="12282" width="9.140625" style="4"/>
    <col min="12283" max="12283" width="18.7109375" style="4" customWidth="1"/>
    <col min="12284" max="12284" width="25.140625" style="4" customWidth="1"/>
    <col min="12285" max="12287" width="7.5703125" style="4" customWidth="1"/>
    <col min="12288" max="12290" width="6.7109375" style="4" customWidth="1"/>
    <col min="12291" max="12294" width="7.5703125" style="4" customWidth="1"/>
    <col min="12295" max="12295" width="8.140625" style="4" customWidth="1"/>
    <col min="12296" max="12296" width="8.42578125" style="4" customWidth="1"/>
    <col min="12297" max="12297" width="9.28515625" style="4" customWidth="1"/>
    <col min="12298" max="12298" width="8.42578125" style="4" customWidth="1"/>
    <col min="12299" max="12299" width="11.28515625" style="4" customWidth="1"/>
    <col min="12300" max="12300" width="9.28515625" style="4" customWidth="1"/>
    <col min="12301" max="12538" width="9.140625" style="4"/>
    <col min="12539" max="12539" width="18.7109375" style="4" customWidth="1"/>
    <col min="12540" max="12540" width="25.140625" style="4" customWidth="1"/>
    <col min="12541" max="12543" width="7.5703125" style="4" customWidth="1"/>
    <col min="12544" max="12546" width="6.7109375" style="4" customWidth="1"/>
    <col min="12547" max="12550" width="7.5703125" style="4" customWidth="1"/>
    <col min="12551" max="12551" width="8.140625" style="4" customWidth="1"/>
    <col min="12552" max="12552" width="8.42578125" style="4" customWidth="1"/>
    <col min="12553" max="12553" width="9.28515625" style="4" customWidth="1"/>
    <col min="12554" max="12554" width="8.42578125" style="4" customWidth="1"/>
    <col min="12555" max="12555" width="11.28515625" style="4" customWidth="1"/>
    <col min="12556" max="12556" width="9.28515625" style="4" customWidth="1"/>
    <col min="12557" max="12794" width="9.140625" style="4"/>
    <col min="12795" max="12795" width="18.7109375" style="4" customWidth="1"/>
    <col min="12796" max="12796" width="25.140625" style="4" customWidth="1"/>
    <col min="12797" max="12799" width="7.5703125" style="4" customWidth="1"/>
    <col min="12800" max="12802" width="6.7109375" style="4" customWidth="1"/>
    <col min="12803" max="12806" width="7.5703125" style="4" customWidth="1"/>
    <col min="12807" max="12807" width="8.140625" style="4" customWidth="1"/>
    <col min="12808" max="12808" width="8.42578125" style="4" customWidth="1"/>
    <col min="12809" max="12809" width="9.28515625" style="4" customWidth="1"/>
    <col min="12810" max="12810" width="8.42578125" style="4" customWidth="1"/>
    <col min="12811" max="12811" width="11.28515625" style="4" customWidth="1"/>
    <col min="12812" max="12812" width="9.28515625" style="4" customWidth="1"/>
    <col min="12813" max="13050" width="9.140625" style="4"/>
    <col min="13051" max="13051" width="18.7109375" style="4" customWidth="1"/>
    <col min="13052" max="13052" width="25.140625" style="4" customWidth="1"/>
    <col min="13053" max="13055" width="7.5703125" style="4" customWidth="1"/>
    <col min="13056" max="13058" width="6.7109375" style="4" customWidth="1"/>
    <col min="13059" max="13062" width="7.5703125" style="4" customWidth="1"/>
    <col min="13063" max="13063" width="8.140625" style="4" customWidth="1"/>
    <col min="13064" max="13064" width="8.42578125" style="4" customWidth="1"/>
    <col min="13065" max="13065" width="9.28515625" style="4" customWidth="1"/>
    <col min="13066" max="13066" width="8.42578125" style="4" customWidth="1"/>
    <col min="13067" max="13067" width="11.28515625" style="4" customWidth="1"/>
    <col min="13068" max="13068" width="9.28515625" style="4" customWidth="1"/>
    <col min="13069" max="13306" width="9.140625" style="4"/>
    <col min="13307" max="13307" width="18.7109375" style="4" customWidth="1"/>
    <col min="13308" max="13308" width="25.140625" style="4" customWidth="1"/>
    <col min="13309" max="13311" width="7.5703125" style="4" customWidth="1"/>
    <col min="13312" max="13314" width="6.7109375" style="4" customWidth="1"/>
    <col min="13315" max="13318" width="7.5703125" style="4" customWidth="1"/>
    <col min="13319" max="13319" width="8.140625" style="4" customWidth="1"/>
    <col min="13320" max="13320" width="8.42578125" style="4" customWidth="1"/>
    <col min="13321" max="13321" width="9.28515625" style="4" customWidth="1"/>
    <col min="13322" max="13322" width="8.42578125" style="4" customWidth="1"/>
    <col min="13323" max="13323" width="11.28515625" style="4" customWidth="1"/>
    <col min="13324" max="13324" width="9.28515625" style="4" customWidth="1"/>
    <col min="13325" max="13562" width="9.140625" style="4"/>
    <col min="13563" max="13563" width="18.7109375" style="4" customWidth="1"/>
    <col min="13564" max="13564" width="25.140625" style="4" customWidth="1"/>
    <col min="13565" max="13567" width="7.5703125" style="4" customWidth="1"/>
    <col min="13568" max="13570" width="6.7109375" style="4" customWidth="1"/>
    <col min="13571" max="13574" width="7.5703125" style="4" customWidth="1"/>
    <col min="13575" max="13575" width="8.140625" style="4" customWidth="1"/>
    <col min="13576" max="13576" width="8.42578125" style="4" customWidth="1"/>
    <col min="13577" max="13577" width="9.28515625" style="4" customWidth="1"/>
    <col min="13578" max="13578" width="8.42578125" style="4" customWidth="1"/>
    <col min="13579" max="13579" width="11.28515625" style="4" customWidth="1"/>
    <col min="13580" max="13580" width="9.28515625" style="4" customWidth="1"/>
    <col min="13581" max="13818" width="9.140625" style="4"/>
    <col min="13819" max="13819" width="18.7109375" style="4" customWidth="1"/>
    <col min="13820" max="13820" width="25.140625" style="4" customWidth="1"/>
    <col min="13821" max="13823" width="7.5703125" style="4" customWidth="1"/>
    <col min="13824" max="13826" width="6.7109375" style="4" customWidth="1"/>
    <col min="13827" max="13830" width="7.5703125" style="4" customWidth="1"/>
    <col min="13831" max="13831" width="8.140625" style="4" customWidth="1"/>
    <col min="13832" max="13832" width="8.42578125" style="4" customWidth="1"/>
    <col min="13833" max="13833" width="9.28515625" style="4" customWidth="1"/>
    <col min="13834" max="13834" width="8.42578125" style="4" customWidth="1"/>
    <col min="13835" max="13835" width="11.28515625" style="4" customWidth="1"/>
    <col min="13836" max="13836" width="9.28515625" style="4" customWidth="1"/>
    <col min="13837" max="14074" width="9.140625" style="4"/>
    <col min="14075" max="14075" width="18.7109375" style="4" customWidth="1"/>
    <col min="14076" max="14076" width="25.140625" style="4" customWidth="1"/>
    <col min="14077" max="14079" width="7.5703125" style="4" customWidth="1"/>
    <col min="14080" max="14082" width="6.7109375" style="4" customWidth="1"/>
    <col min="14083" max="14086" width="7.5703125" style="4" customWidth="1"/>
    <col min="14087" max="14087" width="8.140625" style="4" customWidth="1"/>
    <col min="14088" max="14088" width="8.42578125" style="4" customWidth="1"/>
    <col min="14089" max="14089" width="9.28515625" style="4" customWidth="1"/>
    <col min="14090" max="14090" width="8.42578125" style="4" customWidth="1"/>
    <col min="14091" max="14091" width="11.28515625" style="4" customWidth="1"/>
    <col min="14092" max="14092" width="9.28515625" style="4" customWidth="1"/>
    <col min="14093" max="14330" width="9.140625" style="4"/>
    <col min="14331" max="14331" width="18.7109375" style="4" customWidth="1"/>
    <col min="14332" max="14332" width="25.140625" style="4" customWidth="1"/>
    <col min="14333" max="14335" width="7.5703125" style="4" customWidth="1"/>
    <col min="14336" max="14338" width="6.7109375" style="4" customWidth="1"/>
    <col min="14339" max="14342" width="7.5703125" style="4" customWidth="1"/>
    <col min="14343" max="14343" width="8.140625" style="4" customWidth="1"/>
    <col min="14344" max="14344" width="8.42578125" style="4" customWidth="1"/>
    <col min="14345" max="14345" width="9.28515625" style="4" customWidth="1"/>
    <col min="14346" max="14346" width="8.42578125" style="4" customWidth="1"/>
    <col min="14347" max="14347" width="11.28515625" style="4" customWidth="1"/>
    <col min="14348" max="14348" width="9.28515625" style="4" customWidth="1"/>
    <col min="14349" max="14586" width="9.140625" style="4"/>
    <col min="14587" max="14587" width="18.7109375" style="4" customWidth="1"/>
    <col min="14588" max="14588" width="25.140625" style="4" customWidth="1"/>
    <col min="14589" max="14591" width="7.5703125" style="4" customWidth="1"/>
    <col min="14592" max="14594" width="6.7109375" style="4" customWidth="1"/>
    <col min="14595" max="14598" width="7.5703125" style="4" customWidth="1"/>
    <col min="14599" max="14599" width="8.140625" style="4" customWidth="1"/>
    <col min="14600" max="14600" width="8.42578125" style="4" customWidth="1"/>
    <col min="14601" max="14601" width="9.28515625" style="4" customWidth="1"/>
    <col min="14602" max="14602" width="8.42578125" style="4" customWidth="1"/>
    <col min="14603" max="14603" width="11.28515625" style="4" customWidth="1"/>
    <col min="14604" max="14604" width="9.28515625" style="4" customWidth="1"/>
    <col min="14605" max="14842" width="9.140625" style="4"/>
    <col min="14843" max="14843" width="18.7109375" style="4" customWidth="1"/>
    <col min="14844" max="14844" width="25.140625" style="4" customWidth="1"/>
    <col min="14845" max="14847" width="7.5703125" style="4" customWidth="1"/>
    <col min="14848" max="14850" width="6.7109375" style="4" customWidth="1"/>
    <col min="14851" max="14854" width="7.5703125" style="4" customWidth="1"/>
    <col min="14855" max="14855" width="8.140625" style="4" customWidth="1"/>
    <col min="14856" max="14856" width="8.42578125" style="4" customWidth="1"/>
    <col min="14857" max="14857" width="9.28515625" style="4" customWidth="1"/>
    <col min="14858" max="14858" width="8.42578125" style="4" customWidth="1"/>
    <col min="14859" max="14859" width="11.28515625" style="4" customWidth="1"/>
    <col min="14860" max="14860" width="9.28515625" style="4" customWidth="1"/>
    <col min="14861" max="15098" width="9.140625" style="4"/>
    <col min="15099" max="15099" width="18.7109375" style="4" customWidth="1"/>
    <col min="15100" max="15100" width="25.140625" style="4" customWidth="1"/>
    <col min="15101" max="15103" width="7.5703125" style="4" customWidth="1"/>
    <col min="15104" max="15106" width="6.7109375" style="4" customWidth="1"/>
    <col min="15107" max="15110" width="7.5703125" style="4" customWidth="1"/>
    <col min="15111" max="15111" width="8.140625" style="4" customWidth="1"/>
    <col min="15112" max="15112" width="8.42578125" style="4" customWidth="1"/>
    <col min="15113" max="15113" width="9.28515625" style="4" customWidth="1"/>
    <col min="15114" max="15114" width="8.42578125" style="4" customWidth="1"/>
    <col min="15115" max="15115" width="11.28515625" style="4" customWidth="1"/>
    <col min="15116" max="15116" width="9.28515625" style="4" customWidth="1"/>
    <col min="15117" max="15354" width="9.140625" style="4"/>
    <col min="15355" max="15355" width="18.7109375" style="4" customWidth="1"/>
    <col min="15356" max="15356" width="25.140625" style="4" customWidth="1"/>
    <col min="15357" max="15359" width="7.5703125" style="4" customWidth="1"/>
    <col min="15360" max="15362" width="6.7109375" style="4" customWidth="1"/>
    <col min="15363" max="15366" width="7.5703125" style="4" customWidth="1"/>
    <col min="15367" max="15367" width="8.140625" style="4" customWidth="1"/>
    <col min="15368" max="15368" width="8.42578125" style="4" customWidth="1"/>
    <col min="15369" max="15369" width="9.28515625" style="4" customWidth="1"/>
    <col min="15370" max="15370" width="8.42578125" style="4" customWidth="1"/>
    <col min="15371" max="15371" width="11.28515625" style="4" customWidth="1"/>
    <col min="15372" max="15372" width="9.28515625" style="4" customWidth="1"/>
    <col min="15373" max="15610" width="9.140625" style="4"/>
    <col min="15611" max="15611" width="18.7109375" style="4" customWidth="1"/>
    <col min="15612" max="15612" width="25.140625" style="4" customWidth="1"/>
    <col min="15613" max="15615" width="7.5703125" style="4" customWidth="1"/>
    <col min="15616" max="15618" width="6.7109375" style="4" customWidth="1"/>
    <col min="15619" max="15622" width="7.5703125" style="4" customWidth="1"/>
    <col min="15623" max="15623" width="8.140625" style="4" customWidth="1"/>
    <col min="15624" max="15624" width="8.42578125" style="4" customWidth="1"/>
    <col min="15625" max="15625" width="9.28515625" style="4" customWidth="1"/>
    <col min="15626" max="15626" width="8.42578125" style="4" customWidth="1"/>
    <col min="15627" max="15627" width="11.28515625" style="4" customWidth="1"/>
    <col min="15628" max="15628" width="9.28515625" style="4" customWidth="1"/>
    <col min="15629" max="15866" width="9.140625" style="4"/>
    <col min="15867" max="15867" width="18.7109375" style="4" customWidth="1"/>
    <col min="15868" max="15868" width="25.140625" style="4" customWidth="1"/>
    <col min="15869" max="15871" width="7.5703125" style="4" customWidth="1"/>
    <col min="15872" max="15874" width="6.7109375" style="4" customWidth="1"/>
    <col min="15875" max="15878" width="7.5703125" style="4" customWidth="1"/>
    <col min="15879" max="15879" width="8.140625" style="4" customWidth="1"/>
    <col min="15880" max="15880" width="8.42578125" style="4" customWidth="1"/>
    <col min="15881" max="15881" width="9.28515625" style="4" customWidth="1"/>
    <col min="15882" max="15882" width="8.42578125" style="4" customWidth="1"/>
    <col min="15883" max="15883" width="11.28515625" style="4" customWidth="1"/>
    <col min="15884" max="15884" width="9.28515625" style="4" customWidth="1"/>
    <col min="15885" max="16122" width="9.140625" style="4"/>
    <col min="16123" max="16123" width="18.7109375" style="4" customWidth="1"/>
    <col min="16124" max="16124" width="25.140625" style="4" customWidth="1"/>
    <col min="16125" max="16127" width="7.5703125" style="4" customWidth="1"/>
    <col min="16128" max="16130" width="6.7109375" style="4" customWidth="1"/>
    <col min="16131" max="16134" width="7.5703125" style="4" customWidth="1"/>
    <col min="16135" max="16135" width="8.140625" style="4" customWidth="1"/>
    <col min="16136" max="16136" width="8.42578125" style="4" customWidth="1"/>
    <col min="16137" max="16137" width="9.28515625" style="4" customWidth="1"/>
    <col min="16138" max="16138" width="8.42578125" style="4" customWidth="1"/>
    <col min="16139" max="16139" width="11.28515625" style="4" customWidth="1"/>
    <col min="16140" max="16140" width="9.28515625" style="4" customWidth="1"/>
    <col min="16141" max="16384" width="9.140625" style="4"/>
  </cols>
  <sheetData>
    <row r="1" spans="1:19" s="71" customFormat="1" ht="15" customHeight="1" x14ac:dyDescent="0.2">
      <c r="A1" s="600"/>
      <c r="B1" s="609"/>
      <c r="C1" s="607"/>
      <c r="D1" s="622" t="s">
        <v>408</v>
      </c>
      <c r="E1" s="593" t="str">
        <f>Aço_Infraestrutura!C1</f>
        <v>Brisa da armação</v>
      </c>
      <c r="F1" s="593"/>
      <c r="G1" s="589"/>
      <c r="H1" s="589"/>
      <c r="I1" s="589"/>
      <c r="J1" s="589"/>
      <c r="K1" s="589"/>
      <c r="L1" s="589"/>
      <c r="M1" s="589"/>
      <c r="N1" s="589"/>
      <c r="O1" s="589"/>
      <c r="P1" s="589"/>
      <c r="Q1" s="608"/>
      <c r="R1" s="606"/>
      <c r="S1" s="607"/>
    </row>
    <row r="2" spans="1:19" s="346" customFormat="1" ht="15" customHeight="1" x14ac:dyDescent="0.2">
      <c r="A2" s="602"/>
      <c r="C2" s="674"/>
      <c r="D2" s="622" t="s">
        <v>373</v>
      </c>
      <c r="E2" s="593" t="str">
        <f>Aço_Infraestrutura!C2</f>
        <v>HACASA</v>
      </c>
      <c r="F2" s="593"/>
      <c r="G2" s="593"/>
      <c r="H2" s="593"/>
      <c r="I2" s="593"/>
      <c r="J2" s="593"/>
      <c r="K2" s="593"/>
      <c r="L2" s="593"/>
      <c r="M2" s="593"/>
      <c r="N2" s="593"/>
      <c r="O2" s="593"/>
      <c r="P2" s="593"/>
      <c r="Q2" s="673"/>
      <c r="R2" s="675"/>
      <c r="S2" s="674"/>
    </row>
    <row r="3" spans="1:19" s="346" customFormat="1" ht="15" customHeight="1" x14ac:dyDescent="0.2">
      <c r="A3" s="602"/>
      <c r="C3" s="674"/>
      <c r="D3" s="622" t="s">
        <v>593</v>
      </c>
      <c r="E3" s="798" t="s">
        <v>7261</v>
      </c>
      <c r="F3" s="593"/>
      <c r="G3" s="593"/>
      <c r="H3" s="593"/>
      <c r="I3" s="593"/>
      <c r="J3" s="593"/>
      <c r="K3" s="593"/>
      <c r="L3" s="593"/>
      <c r="M3" s="593"/>
      <c r="N3" s="593"/>
      <c r="O3" s="593"/>
      <c r="P3" s="593"/>
      <c r="Q3" s="673"/>
      <c r="R3" s="675"/>
      <c r="S3" s="674"/>
    </row>
    <row r="4" spans="1:19" s="346" customFormat="1" ht="15" customHeight="1" x14ac:dyDescent="0.2">
      <c r="A4" s="610"/>
      <c r="B4" s="676"/>
      <c r="C4" s="677"/>
      <c r="D4" s="622" t="s">
        <v>374</v>
      </c>
      <c r="E4" s="1701" t="str">
        <f>Estacas!C3</f>
        <v>R00 - Letícia</v>
      </c>
      <c r="F4" s="593"/>
      <c r="G4" s="593"/>
      <c r="H4" s="593"/>
      <c r="I4" s="593"/>
      <c r="J4" s="593"/>
      <c r="K4" s="593"/>
      <c r="L4" s="593"/>
      <c r="M4" s="595"/>
      <c r="N4" s="596"/>
      <c r="O4" s="596"/>
      <c r="P4" s="612"/>
      <c r="Q4" s="673"/>
      <c r="R4" s="678"/>
      <c r="S4" s="677"/>
    </row>
    <row r="5" spans="1:19" s="75" customFormat="1" ht="22.15" customHeight="1" x14ac:dyDescent="0.2">
      <c r="A5" s="1909" t="s">
        <v>417</v>
      </c>
      <c r="B5" s="1910"/>
      <c r="C5" s="1910"/>
      <c r="D5" s="1910"/>
      <c r="E5" s="1910"/>
      <c r="F5" s="1910"/>
      <c r="G5" s="1910"/>
      <c r="H5" s="1910"/>
      <c r="I5" s="1910"/>
      <c r="J5" s="1910"/>
      <c r="K5" s="1910"/>
      <c r="L5" s="1910"/>
      <c r="M5" s="1910"/>
      <c r="N5" s="1910"/>
      <c r="O5" s="1910"/>
      <c r="P5" s="1910"/>
      <c r="Q5" s="1910"/>
      <c r="R5" s="1910"/>
      <c r="S5" s="1911"/>
    </row>
    <row r="6" spans="1:19" s="252" customFormat="1" ht="12.75" customHeight="1" x14ac:dyDescent="0.2">
      <c r="A6" s="1912" t="s">
        <v>6</v>
      </c>
      <c r="B6" s="553">
        <v>5</v>
      </c>
      <c r="C6" s="553" t="s">
        <v>594</v>
      </c>
      <c r="D6" s="553">
        <v>8</v>
      </c>
      <c r="E6" s="553">
        <v>10</v>
      </c>
      <c r="F6" s="553" t="s">
        <v>595</v>
      </c>
      <c r="G6" s="553">
        <v>16</v>
      </c>
      <c r="H6" s="553">
        <v>20</v>
      </c>
      <c r="I6" s="553">
        <v>25</v>
      </c>
      <c r="J6" s="553" t="s">
        <v>596</v>
      </c>
      <c r="K6" s="813" t="s">
        <v>597</v>
      </c>
      <c r="L6" s="813" t="s">
        <v>598</v>
      </c>
      <c r="M6" s="813" t="s">
        <v>599</v>
      </c>
      <c r="N6" s="553" t="s">
        <v>600</v>
      </c>
      <c r="O6" s="553" t="s">
        <v>601</v>
      </c>
      <c r="P6" s="1914" t="s">
        <v>602</v>
      </c>
      <c r="Q6" s="1915"/>
      <c r="R6" s="1914" t="s">
        <v>603</v>
      </c>
      <c r="S6" s="1915"/>
    </row>
    <row r="7" spans="1:19" s="252" customFormat="1" ht="12.75" customHeight="1" x14ac:dyDescent="0.2">
      <c r="A7" s="1913"/>
      <c r="B7" s="552" t="s">
        <v>604</v>
      </c>
      <c r="C7" s="552" t="s">
        <v>604</v>
      </c>
      <c r="D7" s="552" t="s">
        <v>604</v>
      </c>
      <c r="E7" s="552" t="s">
        <v>604</v>
      </c>
      <c r="F7" s="552" t="s">
        <v>604</v>
      </c>
      <c r="G7" s="552" t="s">
        <v>604</v>
      </c>
      <c r="H7" s="552" t="s">
        <v>604</v>
      </c>
      <c r="I7" s="552" t="s">
        <v>604</v>
      </c>
      <c r="J7" s="552" t="s">
        <v>604</v>
      </c>
      <c r="K7" s="552" t="s">
        <v>604</v>
      </c>
      <c r="L7" s="552" t="s">
        <v>604</v>
      </c>
      <c r="M7" s="552" t="s">
        <v>605</v>
      </c>
      <c r="N7" s="553" t="s">
        <v>606</v>
      </c>
      <c r="O7" s="553" t="s">
        <v>606</v>
      </c>
      <c r="P7" s="553" t="s">
        <v>607</v>
      </c>
      <c r="Q7" s="553" t="s">
        <v>608</v>
      </c>
      <c r="R7" s="553" t="s">
        <v>609</v>
      </c>
      <c r="S7" s="553" t="s">
        <v>610</v>
      </c>
    </row>
    <row r="8" spans="1:19" ht="12" x14ac:dyDescent="0.2">
      <c r="A8" s="702" t="s">
        <v>7269</v>
      </c>
      <c r="B8" s="703">
        <f>SUM(B9:B12)</f>
        <v>159</v>
      </c>
      <c r="C8" s="703">
        <f t="shared" ref="C8:N8" si="0">SUM(C9:C12)</f>
        <v>1025</v>
      </c>
      <c r="D8" s="703">
        <f t="shared" si="0"/>
        <v>7186</v>
      </c>
      <c r="E8" s="703">
        <f t="shared" si="0"/>
        <v>7023</v>
      </c>
      <c r="F8" s="703">
        <f t="shared" si="0"/>
        <v>2896</v>
      </c>
      <c r="G8" s="703">
        <f t="shared" si="0"/>
        <v>1503</v>
      </c>
      <c r="H8" s="703">
        <f t="shared" si="0"/>
        <v>2055</v>
      </c>
      <c r="I8" s="703">
        <f t="shared" si="0"/>
        <v>4533</v>
      </c>
      <c r="J8" s="703">
        <f>SUM(J9:J12)</f>
        <v>26380</v>
      </c>
      <c r="K8" s="703">
        <f t="shared" si="0"/>
        <v>0</v>
      </c>
      <c r="L8" s="703">
        <f t="shared" si="0"/>
        <v>0</v>
      </c>
      <c r="M8" s="703">
        <f t="shared" si="0"/>
        <v>1564</v>
      </c>
      <c r="N8" s="703">
        <f t="shared" si="0"/>
        <v>2382.5</v>
      </c>
      <c r="O8" s="703"/>
      <c r="P8" s="703">
        <f>SUM(P9:P12)</f>
        <v>0</v>
      </c>
      <c r="Q8" s="695"/>
      <c r="R8" s="695"/>
      <c r="S8" s="696"/>
    </row>
    <row r="9" spans="1:19" s="287" customFormat="1" ht="15" customHeight="1" x14ac:dyDescent="0.2">
      <c r="A9" s="830" t="s">
        <v>611</v>
      </c>
      <c r="B9" s="830">
        <f>147+12</f>
        <v>159</v>
      </c>
      <c r="C9" s="830">
        <f>165+49+39</f>
        <v>253</v>
      </c>
      <c r="D9" s="830">
        <f>420+328</f>
        <v>748</v>
      </c>
      <c r="E9" s="830">
        <v>1138</v>
      </c>
      <c r="F9" s="830">
        <v>137</v>
      </c>
      <c r="G9" s="830">
        <f>763+137+130</f>
        <v>1030</v>
      </c>
      <c r="H9" s="830">
        <f>729+167+915</f>
        <v>1811</v>
      </c>
      <c r="I9" s="830">
        <v>4533</v>
      </c>
      <c r="J9" s="830">
        <f>SUM(B9:I9)</f>
        <v>9809</v>
      </c>
      <c r="K9" s="830"/>
      <c r="L9" s="830"/>
      <c r="M9" s="830">
        <v>41</v>
      </c>
      <c r="N9" s="830">
        <v>532</v>
      </c>
      <c r="O9" s="830"/>
      <c r="P9" s="830">
        <v>0</v>
      </c>
      <c r="Q9" s="830">
        <v>0</v>
      </c>
      <c r="R9" s="830">
        <v>0</v>
      </c>
      <c r="S9" s="830">
        <v>0</v>
      </c>
    </row>
    <row r="10" spans="1:19" s="287" customFormat="1" ht="15" customHeight="1" x14ac:dyDescent="0.2">
      <c r="A10" s="830" t="s">
        <v>612</v>
      </c>
      <c r="B10" s="830"/>
      <c r="C10" s="830"/>
      <c r="D10" s="830"/>
      <c r="E10" s="830"/>
      <c r="F10" s="830"/>
      <c r="G10" s="830"/>
      <c r="H10" s="830"/>
      <c r="I10" s="830"/>
      <c r="J10" s="830">
        <f t="shared" ref="J10:J11" si="1">SUM(B10:I10)</f>
        <v>0</v>
      </c>
      <c r="K10" s="830"/>
      <c r="L10" s="830"/>
      <c r="M10" s="830">
        <v>1231</v>
      </c>
      <c r="N10" s="830">
        <v>177</v>
      </c>
      <c r="O10" s="830"/>
      <c r="P10" s="830">
        <v>0</v>
      </c>
      <c r="Q10" s="830">
        <v>0</v>
      </c>
      <c r="R10" s="830">
        <v>0</v>
      </c>
      <c r="S10" s="830">
        <v>0</v>
      </c>
    </row>
    <row r="11" spans="1:19" s="287" customFormat="1" ht="15" customHeight="1" x14ac:dyDescent="0.2">
      <c r="A11" s="830" t="s">
        <v>613</v>
      </c>
      <c r="B11" s="830"/>
      <c r="C11" s="830"/>
      <c r="D11" s="830">
        <f>730+1238+1240+1481</f>
        <v>4689</v>
      </c>
      <c r="E11" s="830">
        <f>120+4174+270+37</f>
        <v>4601</v>
      </c>
      <c r="F11" s="830">
        <f>283+141+962+594+779</f>
        <v>2759</v>
      </c>
      <c r="G11" s="830">
        <f>335</f>
        <v>335</v>
      </c>
      <c r="H11" s="830">
        <f>149</f>
        <v>149</v>
      </c>
      <c r="I11" s="830"/>
      <c r="J11" s="830">
        <f t="shared" si="1"/>
        <v>12533</v>
      </c>
      <c r="K11" s="830"/>
      <c r="L11" s="830"/>
      <c r="M11" s="830">
        <v>292</v>
      </c>
      <c r="N11" s="830">
        <v>1673.5</v>
      </c>
      <c r="O11" s="830"/>
      <c r="P11" s="830">
        <v>0</v>
      </c>
      <c r="Q11" s="830">
        <v>0</v>
      </c>
      <c r="R11" s="830">
        <v>0</v>
      </c>
      <c r="S11" s="830">
        <v>0</v>
      </c>
    </row>
    <row r="12" spans="1:19" s="287" customFormat="1" ht="15" customHeight="1" x14ac:dyDescent="0.2">
      <c r="A12" s="830" t="s">
        <v>614</v>
      </c>
      <c r="B12" s="830"/>
      <c r="C12" s="830">
        <f>645+127</f>
        <v>772</v>
      </c>
      <c r="D12" s="830">
        <f>1567+182</f>
        <v>1749</v>
      </c>
      <c r="E12" s="830">
        <f>133+1151</f>
        <v>1284</v>
      </c>
      <c r="F12" s="830"/>
      <c r="G12" s="830">
        <v>138</v>
      </c>
      <c r="H12" s="830">
        <v>95</v>
      </c>
      <c r="I12" s="830"/>
      <c r="J12" s="830">
        <f>SUM(B12:I12)</f>
        <v>4038</v>
      </c>
      <c r="K12" s="830"/>
      <c r="L12" s="830"/>
      <c r="M12" s="830"/>
      <c r="N12" s="830"/>
      <c r="O12" s="830"/>
      <c r="P12" s="830"/>
      <c r="Q12" s="830"/>
      <c r="R12" s="830">
        <v>0</v>
      </c>
      <c r="S12" s="830">
        <v>0</v>
      </c>
    </row>
    <row r="13" spans="1:19" ht="12" x14ac:dyDescent="0.2">
      <c r="A13" s="702" t="s">
        <v>7262</v>
      </c>
      <c r="B13" s="703">
        <f>SUM(B14:B17)</f>
        <v>563</v>
      </c>
      <c r="C13" s="703">
        <f t="shared" ref="C13:H13" si="2">SUM(C14:C17)</f>
        <v>643</v>
      </c>
      <c r="D13" s="703">
        <f t="shared" si="2"/>
        <v>2899</v>
      </c>
      <c r="E13" s="703">
        <f t="shared" si="2"/>
        <v>3380</v>
      </c>
      <c r="F13" s="703">
        <f t="shared" si="2"/>
        <v>2093</v>
      </c>
      <c r="G13" s="703">
        <f t="shared" si="2"/>
        <v>1576</v>
      </c>
      <c r="H13" s="703">
        <f t="shared" si="2"/>
        <v>3274</v>
      </c>
      <c r="I13" s="703">
        <f>SUM(I14:I17)</f>
        <v>708</v>
      </c>
      <c r="J13" s="703">
        <f>SUM(J14:J17)</f>
        <v>15136</v>
      </c>
      <c r="K13" s="703">
        <f t="shared" ref="K13:N13" si="3">SUM(K14:K17)</f>
        <v>0</v>
      </c>
      <c r="L13" s="703">
        <f t="shared" si="3"/>
        <v>0</v>
      </c>
      <c r="M13" s="703">
        <f t="shared" si="3"/>
        <v>213</v>
      </c>
      <c r="N13" s="703">
        <f t="shared" si="3"/>
        <v>1609.5</v>
      </c>
      <c r="O13" s="703"/>
      <c r="P13" s="703">
        <f>SUM(P14:P17)</f>
        <v>0</v>
      </c>
      <c r="Q13" s="695"/>
      <c r="R13" s="695"/>
      <c r="S13" s="696"/>
    </row>
    <row r="14" spans="1:19" s="287" customFormat="1" ht="15" customHeight="1" x14ac:dyDescent="0.2">
      <c r="A14" s="830" t="s">
        <v>611</v>
      </c>
      <c r="B14" s="830">
        <f>4+53+41</f>
        <v>98</v>
      </c>
      <c r="C14" s="830">
        <f>28+37</f>
        <v>65</v>
      </c>
      <c r="D14" s="830">
        <f>230</f>
        <v>230</v>
      </c>
      <c r="E14" s="830">
        <v>118</v>
      </c>
      <c r="F14" s="830"/>
      <c r="G14" s="830">
        <f>28+77</f>
        <v>105</v>
      </c>
      <c r="H14" s="830">
        <f>788+1553</f>
        <v>2341</v>
      </c>
      <c r="I14" s="830">
        <f>427</f>
        <v>427</v>
      </c>
      <c r="J14" s="830">
        <f>SUM(B14:I14)</f>
        <v>3384</v>
      </c>
      <c r="K14" s="830"/>
      <c r="L14" s="830"/>
      <c r="M14" s="830">
        <v>22</v>
      </c>
      <c r="N14" s="830">
        <v>297.5</v>
      </c>
      <c r="O14" s="830"/>
      <c r="P14" s="830">
        <v>0</v>
      </c>
      <c r="Q14" s="830">
        <v>0</v>
      </c>
      <c r="R14" s="830">
        <v>0</v>
      </c>
      <c r="S14" s="830">
        <v>0</v>
      </c>
    </row>
    <row r="15" spans="1:19" s="287" customFormat="1" ht="15" customHeight="1" x14ac:dyDescent="0.2">
      <c r="A15" s="830" t="s">
        <v>612</v>
      </c>
      <c r="B15" s="830">
        <f>101+81+71+50+162</f>
        <v>465</v>
      </c>
      <c r="C15" s="830">
        <f>51+63+105+52+39</f>
        <v>310</v>
      </c>
      <c r="D15" s="830">
        <f>179+146+150+46+23</f>
        <v>544</v>
      </c>
      <c r="E15" s="830">
        <f>104+64+77+106+193</f>
        <v>544</v>
      </c>
      <c r="F15" s="830">
        <f>145+128+153+103+51</f>
        <v>580</v>
      </c>
      <c r="G15" s="830">
        <f>144+182+570+110+123</f>
        <v>1129</v>
      </c>
      <c r="H15" s="830">
        <f>519+182+132+59</f>
        <v>892</v>
      </c>
      <c r="I15" s="830">
        <f>248+33</f>
        <v>281</v>
      </c>
      <c r="J15" s="830">
        <f t="shared" ref="J15:J16" si="4">SUM(B15:I15)</f>
        <v>4745</v>
      </c>
      <c r="K15" s="830"/>
      <c r="L15" s="830"/>
      <c r="M15" s="830">
        <v>40.5</v>
      </c>
      <c r="N15" s="830">
        <v>436</v>
      </c>
      <c r="O15" s="830"/>
      <c r="P15" s="830">
        <v>0</v>
      </c>
      <c r="Q15" s="830">
        <v>0</v>
      </c>
      <c r="R15" s="830">
        <v>0</v>
      </c>
      <c r="S15" s="830">
        <v>0</v>
      </c>
    </row>
    <row r="16" spans="1:19" s="287" customFormat="1" ht="15" customHeight="1" x14ac:dyDescent="0.2">
      <c r="A16" s="830" t="s">
        <v>613</v>
      </c>
      <c r="B16" s="830"/>
      <c r="C16" s="830">
        <f>34</f>
        <v>34</v>
      </c>
      <c r="D16" s="830">
        <f>537+624+557</f>
        <v>1718</v>
      </c>
      <c r="E16" s="830">
        <f>920+395+620</f>
        <v>1935</v>
      </c>
      <c r="F16" s="830">
        <f>779+734</f>
        <v>1513</v>
      </c>
      <c r="G16" s="830">
        <f>282</f>
        <v>282</v>
      </c>
      <c r="H16" s="830">
        <f>41</f>
        <v>41</v>
      </c>
      <c r="I16" s="830"/>
      <c r="J16" s="830">
        <f t="shared" si="4"/>
        <v>5523</v>
      </c>
      <c r="K16" s="830"/>
      <c r="L16" s="830"/>
      <c r="M16" s="830">
        <v>150.5</v>
      </c>
      <c r="N16" s="830">
        <v>876</v>
      </c>
      <c r="O16" s="830"/>
      <c r="P16" s="830">
        <v>0</v>
      </c>
      <c r="Q16" s="830">
        <v>0</v>
      </c>
      <c r="R16" s="830">
        <v>0</v>
      </c>
      <c r="S16" s="830">
        <v>0</v>
      </c>
    </row>
    <row r="17" spans="1:19" s="287" customFormat="1" ht="15" customHeight="1" x14ac:dyDescent="0.2">
      <c r="A17" s="830" t="s">
        <v>614</v>
      </c>
      <c r="B17" s="830"/>
      <c r="C17" s="830">
        <v>234</v>
      </c>
      <c r="D17" s="830">
        <v>407</v>
      </c>
      <c r="E17" s="830">
        <v>783</v>
      </c>
      <c r="F17" s="830"/>
      <c r="G17" s="830">
        <v>60</v>
      </c>
      <c r="H17" s="830"/>
      <c r="I17" s="830"/>
      <c r="J17" s="830">
        <f>SUM(B17:I17)</f>
        <v>1484</v>
      </c>
      <c r="K17" s="830"/>
      <c r="L17" s="830"/>
      <c r="M17" s="830"/>
      <c r="N17" s="830"/>
      <c r="O17" s="830"/>
      <c r="P17" s="830"/>
      <c r="Q17" s="830"/>
      <c r="R17" s="830">
        <v>0</v>
      </c>
      <c r="S17" s="830">
        <v>0</v>
      </c>
    </row>
    <row r="18" spans="1:19" s="287" customFormat="1" ht="15" customHeight="1" x14ac:dyDescent="0.2">
      <c r="A18" s="702" t="s">
        <v>7263</v>
      </c>
      <c r="B18" s="703">
        <f t="shared" ref="B18:N18" si="5">SUM(B19:B22)</f>
        <v>485</v>
      </c>
      <c r="C18" s="703">
        <f t="shared" si="5"/>
        <v>636</v>
      </c>
      <c r="D18" s="703">
        <f t="shared" si="5"/>
        <v>2362</v>
      </c>
      <c r="E18" s="703">
        <f t="shared" si="5"/>
        <v>2713</v>
      </c>
      <c r="F18" s="703">
        <f t="shared" si="5"/>
        <v>1840</v>
      </c>
      <c r="G18" s="703">
        <f t="shared" si="5"/>
        <v>1384</v>
      </c>
      <c r="H18" s="703">
        <f t="shared" si="5"/>
        <v>2350</v>
      </c>
      <c r="I18" s="703">
        <f t="shared" si="5"/>
        <v>503</v>
      </c>
      <c r="J18" s="703">
        <f>SUM(J19:J22)</f>
        <v>12273</v>
      </c>
      <c r="K18" s="703">
        <f t="shared" si="5"/>
        <v>0</v>
      </c>
      <c r="L18" s="703">
        <f t="shared" si="5"/>
        <v>0</v>
      </c>
      <c r="M18" s="703">
        <f t="shared" si="5"/>
        <v>163.5</v>
      </c>
      <c r="N18" s="703">
        <f t="shared" si="5"/>
        <v>1224.5</v>
      </c>
      <c r="O18" s="703">
        <v>615.05999999999995</v>
      </c>
      <c r="P18" s="703">
        <f>SUM(P19:P22)</f>
        <v>0</v>
      </c>
      <c r="Q18" s="695"/>
      <c r="R18" s="695"/>
      <c r="S18" s="696"/>
    </row>
    <row r="19" spans="1:19" s="287" customFormat="1" ht="15" customHeight="1" x14ac:dyDescent="0.2">
      <c r="A19" s="830" t="s">
        <v>611</v>
      </c>
      <c r="B19" s="830">
        <f>43+35</f>
        <v>78</v>
      </c>
      <c r="C19" s="830">
        <f>28+122</f>
        <v>150</v>
      </c>
      <c r="D19" s="830"/>
      <c r="E19" s="830"/>
      <c r="F19" s="830"/>
      <c r="G19" s="830">
        <f>160+66</f>
        <v>226</v>
      </c>
      <c r="H19" s="830">
        <f>392+932</f>
        <v>1324</v>
      </c>
      <c r="I19" s="830">
        <v>413</v>
      </c>
      <c r="J19" s="830">
        <f t="shared" ref="J19:J21" si="6">SUM(B19:I19)</f>
        <v>2191</v>
      </c>
      <c r="K19" s="830"/>
      <c r="L19" s="830"/>
      <c r="M19" s="830">
        <v>18.5</v>
      </c>
      <c r="N19" s="830">
        <v>244</v>
      </c>
      <c r="O19" s="830"/>
      <c r="P19" s="830">
        <v>0</v>
      </c>
      <c r="Q19" s="830">
        <v>0</v>
      </c>
      <c r="R19" s="830">
        <v>0</v>
      </c>
      <c r="S19" s="830">
        <v>0</v>
      </c>
    </row>
    <row r="20" spans="1:19" s="287" customFormat="1" ht="15" customHeight="1" x14ac:dyDescent="0.2">
      <c r="A20" s="830" t="s">
        <v>612</v>
      </c>
      <c r="B20" s="830">
        <f>110+66+68+86+77</f>
        <v>407</v>
      </c>
      <c r="C20" s="830">
        <f>40+108+39+61+7</f>
        <v>255</v>
      </c>
      <c r="D20" s="830">
        <f>195+95+64+116+3</f>
        <v>473</v>
      </c>
      <c r="E20" s="830">
        <f>98+104+34+61+137</f>
        <v>434</v>
      </c>
      <c r="F20" s="830">
        <f>63+45+108+94+13</f>
        <v>323</v>
      </c>
      <c r="G20" s="830">
        <f>134+220+154+382+12</f>
        <v>902</v>
      </c>
      <c r="H20" s="830">
        <f>449+238+295+44</f>
        <v>1026</v>
      </c>
      <c r="I20" s="830">
        <v>90</v>
      </c>
      <c r="J20" s="830">
        <f t="shared" si="6"/>
        <v>3910</v>
      </c>
      <c r="K20" s="830"/>
      <c r="L20" s="830"/>
      <c r="M20" s="830">
        <v>27.5</v>
      </c>
      <c r="N20" s="830">
        <v>296</v>
      </c>
      <c r="O20" s="830"/>
      <c r="P20" s="830">
        <v>0</v>
      </c>
      <c r="Q20" s="830">
        <v>0</v>
      </c>
      <c r="R20" s="830">
        <v>0</v>
      </c>
      <c r="S20" s="830">
        <v>0</v>
      </c>
    </row>
    <row r="21" spans="1:19" s="287" customFormat="1" ht="15" customHeight="1" x14ac:dyDescent="0.2">
      <c r="A21" s="830" t="s">
        <v>613</v>
      </c>
      <c r="B21" s="830"/>
      <c r="C21" s="830">
        <f>21</f>
        <v>21</v>
      </c>
      <c r="D21" s="830">
        <f>422+559+491</f>
        <v>1472</v>
      </c>
      <c r="E21" s="830">
        <f>955+385+612</f>
        <v>1952</v>
      </c>
      <c r="F21" s="830">
        <f>783+734</f>
        <v>1517</v>
      </c>
      <c r="G21" s="830">
        <f>222</f>
        <v>222</v>
      </c>
      <c r="H21" s="830"/>
      <c r="I21" s="830"/>
      <c r="J21" s="830">
        <f t="shared" si="6"/>
        <v>5184</v>
      </c>
      <c r="K21" s="830"/>
      <c r="L21" s="830"/>
      <c r="M21" s="830">
        <v>117.5</v>
      </c>
      <c r="N21" s="830">
        <v>684.5</v>
      </c>
      <c r="O21" s="830"/>
      <c r="P21" s="830">
        <v>0</v>
      </c>
      <c r="Q21" s="830">
        <v>0</v>
      </c>
      <c r="R21" s="830">
        <v>0</v>
      </c>
      <c r="S21" s="830">
        <v>0</v>
      </c>
    </row>
    <row r="22" spans="1:19" s="287" customFormat="1" ht="15" customHeight="1" x14ac:dyDescent="0.2">
      <c r="A22" s="830" t="s">
        <v>614</v>
      </c>
      <c r="B22" s="830"/>
      <c r="C22" s="830">
        <v>210</v>
      </c>
      <c r="D22" s="830">
        <v>417</v>
      </c>
      <c r="E22" s="830">
        <v>327</v>
      </c>
      <c r="F22" s="830"/>
      <c r="G22" s="830">
        <v>34</v>
      </c>
      <c r="H22" s="830"/>
      <c r="I22" s="830"/>
      <c r="J22" s="830">
        <f>SUM(B22:I22)</f>
        <v>988</v>
      </c>
      <c r="K22" s="830"/>
      <c r="L22" s="830"/>
      <c r="M22" s="830"/>
      <c r="N22" s="830"/>
      <c r="O22" s="830"/>
      <c r="P22" s="830">
        <v>0</v>
      </c>
      <c r="Q22" s="830">
        <v>0</v>
      </c>
      <c r="R22" s="830">
        <v>0</v>
      </c>
      <c r="S22" s="830">
        <v>0</v>
      </c>
    </row>
    <row r="23" spans="1:19" s="287" customFormat="1" ht="15" customHeight="1" x14ac:dyDescent="0.2">
      <c r="A23" s="702" t="s">
        <v>7264</v>
      </c>
      <c r="B23" s="703">
        <f t="shared" ref="B23:N23" si="7">SUM(B24:B27)</f>
        <v>157</v>
      </c>
      <c r="C23" s="703">
        <f t="shared" si="7"/>
        <v>19</v>
      </c>
      <c r="D23" s="703">
        <f t="shared" si="7"/>
        <v>0</v>
      </c>
      <c r="E23" s="703">
        <f t="shared" si="7"/>
        <v>0</v>
      </c>
      <c r="F23" s="703">
        <f t="shared" si="7"/>
        <v>34</v>
      </c>
      <c r="G23" s="703">
        <f t="shared" si="7"/>
        <v>882</v>
      </c>
      <c r="H23" s="703">
        <f t="shared" si="7"/>
        <v>224</v>
      </c>
      <c r="I23" s="703">
        <f t="shared" si="7"/>
        <v>0</v>
      </c>
      <c r="J23" s="703">
        <f t="shared" si="7"/>
        <v>0</v>
      </c>
      <c r="K23" s="703">
        <f t="shared" si="7"/>
        <v>1316</v>
      </c>
      <c r="L23" s="703">
        <f t="shared" si="7"/>
        <v>0</v>
      </c>
      <c r="M23" s="703">
        <f t="shared" si="7"/>
        <v>150.5</v>
      </c>
      <c r="N23" s="703">
        <f t="shared" si="7"/>
        <v>1084.5</v>
      </c>
      <c r="O23" s="703">
        <v>619.9</v>
      </c>
      <c r="P23" s="703">
        <f>SUM(P24:P27)</f>
        <v>0</v>
      </c>
      <c r="Q23" s="695"/>
      <c r="R23" s="695"/>
      <c r="S23" s="696"/>
    </row>
    <row r="24" spans="1:19" s="287" customFormat="1" ht="15" customHeight="1" x14ac:dyDescent="0.2">
      <c r="A24" s="830" t="s">
        <v>611</v>
      </c>
      <c r="B24" s="830">
        <f>61+96</f>
        <v>157</v>
      </c>
      <c r="C24" s="830">
        <v>19</v>
      </c>
      <c r="D24" s="830"/>
      <c r="E24" s="830"/>
      <c r="F24" s="830">
        <v>34</v>
      </c>
      <c r="G24" s="830">
        <f>306+576</f>
        <v>882</v>
      </c>
      <c r="H24" s="830">
        <v>224</v>
      </c>
      <c r="I24" s="830"/>
      <c r="J24" s="830"/>
      <c r="K24" s="830">
        <f t="shared" ref="K24:K26" si="8">SUM(B24:J24)</f>
        <v>1316</v>
      </c>
      <c r="L24" s="830"/>
      <c r="M24" s="830">
        <v>16</v>
      </c>
      <c r="N24" s="830">
        <v>204</v>
      </c>
      <c r="O24" s="830"/>
      <c r="P24" s="830">
        <v>0</v>
      </c>
      <c r="Q24" s="830">
        <v>0</v>
      </c>
      <c r="R24" s="830">
        <v>0</v>
      </c>
      <c r="S24" s="830">
        <v>0</v>
      </c>
    </row>
    <row r="25" spans="1:19" s="287" customFormat="1" ht="15" customHeight="1" x14ac:dyDescent="0.2">
      <c r="A25" s="830" t="s">
        <v>612</v>
      </c>
      <c r="B25" s="830"/>
      <c r="C25" s="830"/>
      <c r="D25" s="830"/>
      <c r="E25" s="830"/>
      <c r="F25" s="830"/>
      <c r="G25" s="830"/>
      <c r="H25" s="830"/>
      <c r="I25" s="830"/>
      <c r="J25" s="830"/>
      <c r="K25" s="830">
        <f t="shared" si="8"/>
        <v>0</v>
      </c>
      <c r="L25" s="830"/>
      <c r="M25" s="830">
        <v>24</v>
      </c>
      <c r="N25" s="830">
        <v>252</v>
      </c>
      <c r="O25" s="830"/>
      <c r="P25" s="830">
        <v>0</v>
      </c>
      <c r="Q25" s="830">
        <v>0</v>
      </c>
      <c r="R25" s="830">
        <v>0</v>
      </c>
      <c r="S25" s="830">
        <v>0</v>
      </c>
    </row>
    <row r="26" spans="1:19" s="287" customFormat="1" ht="15" customHeight="1" x14ac:dyDescent="0.2">
      <c r="A26" s="830" t="s">
        <v>7270</v>
      </c>
      <c r="B26" s="830"/>
      <c r="C26" s="830"/>
      <c r="D26" s="830"/>
      <c r="E26" s="830"/>
      <c r="F26" s="830"/>
      <c r="G26" s="830"/>
      <c r="H26" s="830"/>
      <c r="I26" s="830"/>
      <c r="J26" s="830"/>
      <c r="K26" s="830">
        <f t="shared" si="8"/>
        <v>0</v>
      </c>
      <c r="L26" s="830"/>
      <c r="M26" s="830">
        <v>110.5</v>
      </c>
      <c r="N26" s="830">
        <v>628.5</v>
      </c>
      <c r="O26" s="830"/>
      <c r="P26" s="830">
        <v>0</v>
      </c>
      <c r="Q26" s="830">
        <v>0</v>
      </c>
      <c r="R26" s="830">
        <v>0</v>
      </c>
      <c r="S26" s="830">
        <v>0</v>
      </c>
    </row>
    <row r="27" spans="1:19" s="287" customFormat="1" ht="15" customHeight="1" x14ac:dyDescent="0.2">
      <c r="A27" s="830" t="s">
        <v>614</v>
      </c>
      <c r="B27" s="830"/>
      <c r="C27" s="830"/>
      <c r="D27" s="830"/>
      <c r="E27" s="830"/>
      <c r="F27" s="830"/>
      <c r="G27" s="830"/>
      <c r="H27" s="830"/>
      <c r="I27" s="830"/>
      <c r="J27" s="830"/>
      <c r="K27" s="830">
        <f>SUM(B27:J27)</f>
        <v>0</v>
      </c>
      <c r="L27" s="830"/>
      <c r="M27" s="830"/>
      <c r="N27" s="830"/>
      <c r="O27" s="830"/>
      <c r="P27" s="830">
        <v>0</v>
      </c>
      <c r="Q27" s="830">
        <v>0</v>
      </c>
      <c r="R27" s="830">
        <v>0</v>
      </c>
      <c r="S27" s="830">
        <v>0</v>
      </c>
    </row>
    <row r="28" spans="1:19" s="287" customFormat="1" ht="15" customHeight="1" x14ac:dyDescent="0.2">
      <c r="A28" s="702" t="s">
        <v>7265</v>
      </c>
      <c r="B28" s="703">
        <f t="shared" ref="B28:N28" si="9">SUM(B29:B32)</f>
        <v>157</v>
      </c>
      <c r="C28" s="703">
        <f t="shared" si="9"/>
        <v>0</v>
      </c>
      <c r="D28" s="703">
        <f t="shared" si="9"/>
        <v>0</v>
      </c>
      <c r="E28" s="703">
        <f t="shared" si="9"/>
        <v>0</v>
      </c>
      <c r="F28" s="703">
        <f t="shared" si="9"/>
        <v>449</v>
      </c>
      <c r="G28" s="703">
        <f t="shared" si="9"/>
        <v>308</v>
      </c>
      <c r="H28" s="703">
        <f t="shared" si="9"/>
        <v>0</v>
      </c>
      <c r="I28" s="703">
        <f t="shared" si="9"/>
        <v>0</v>
      </c>
      <c r="J28" s="703">
        <f t="shared" si="9"/>
        <v>0</v>
      </c>
      <c r="K28" s="703">
        <f t="shared" si="9"/>
        <v>914</v>
      </c>
      <c r="L28" s="703">
        <f t="shared" si="9"/>
        <v>0</v>
      </c>
      <c r="M28" s="703">
        <f t="shared" si="9"/>
        <v>0</v>
      </c>
      <c r="N28" s="703">
        <f t="shared" si="9"/>
        <v>0</v>
      </c>
      <c r="O28" s="703">
        <v>619.9</v>
      </c>
      <c r="P28" s="703">
        <f>SUM(P29:P32)</f>
        <v>0</v>
      </c>
      <c r="Q28" s="695"/>
      <c r="R28" s="695"/>
      <c r="S28" s="696"/>
    </row>
    <row r="29" spans="1:19" s="287" customFormat="1" ht="15" customHeight="1" x14ac:dyDescent="0.2">
      <c r="A29" s="830" t="s">
        <v>611</v>
      </c>
      <c r="B29" s="830">
        <f>66+91</f>
        <v>157</v>
      </c>
      <c r="C29" s="830"/>
      <c r="D29" s="830"/>
      <c r="E29" s="830"/>
      <c r="F29" s="830">
        <f>154+295</f>
        <v>449</v>
      </c>
      <c r="G29" s="830">
        <f>240+68</f>
        <v>308</v>
      </c>
      <c r="H29" s="830"/>
      <c r="I29" s="830"/>
      <c r="J29" s="830"/>
      <c r="K29" s="830">
        <f t="shared" ref="K29:K31" si="10">SUM(B29:J29)</f>
        <v>914</v>
      </c>
      <c r="L29" s="830"/>
      <c r="M29" s="830"/>
      <c r="N29" s="830"/>
      <c r="O29" s="830"/>
      <c r="P29" s="830">
        <v>0</v>
      </c>
      <c r="Q29" s="830">
        <v>0</v>
      </c>
      <c r="R29" s="830">
        <v>0</v>
      </c>
      <c r="S29" s="830">
        <v>0</v>
      </c>
    </row>
    <row r="30" spans="1:19" s="287" customFormat="1" ht="15" customHeight="1" x14ac:dyDescent="0.2">
      <c r="A30" s="830" t="s">
        <v>612</v>
      </c>
      <c r="B30" s="830"/>
      <c r="C30" s="830"/>
      <c r="D30" s="830"/>
      <c r="E30" s="830"/>
      <c r="F30" s="830"/>
      <c r="G30" s="830"/>
      <c r="H30" s="830"/>
      <c r="I30" s="830"/>
      <c r="J30" s="830"/>
      <c r="K30" s="830">
        <f t="shared" si="10"/>
        <v>0</v>
      </c>
      <c r="L30" s="830"/>
      <c r="M30" s="830"/>
      <c r="N30" s="830"/>
      <c r="O30" s="830"/>
      <c r="P30" s="830">
        <v>0</v>
      </c>
      <c r="Q30" s="830">
        <v>0</v>
      </c>
      <c r="R30" s="830">
        <v>0</v>
      </c>
      <c r="S30" s="830">
        <v>0</v>
      </c>
    </row>
    <row r="31" spans="1:19" s="287" customFormat="1" ht="15" customHeight="1" x14ac:dyDescent="0.2">
      <c r="A31" s="830" t="s">
        <v>613</v>
      </c>
      <c r="B31" s="830"/>
      <c r="C31" s="830"/>
      <c r="D31" s="830"/>
      <c r="E31" s="830"/>
      <c r="F31" s="830"/>
      <c r="G31" s="830"/>
      <c r="H31" s="830"/>
      <c r="I31" s="830"/>
      <c r="J31" s="830"/>
      <c r="K31" s="830">
        <f t="shared" si="10"/>
        <v>0</v>
      </c>
      <c r="L31" s="830"/>
      <c r="M31" s="830"/>
      <c r="N31" s="830"/>
      <c r="O31" s="830"/>
      <c r="P31" s="830">
        <v>0</v>
      </c>
      <c r="Q31" s="830">
        <v>0</v>
      </c>
      <c r="R31" s="830">
        <v>0</v>
      </c>
      <c r="S31" s="830">
        <v>0</v>
      </c>
    </row>
    <row r="32" spans="1:19" s="287" customFormat="1" ht="15" customHeight="1" x14ac:dyDescent="0.2">
      <c r="A32" s="830" t="s">
        <v>614</v>
      </c>
      <c r="B32" s="830"/>
      <c r="C32" s="830"/>
      <c r="D32" s="830"/>
      <c r="E32" s="830"/>
      <c r="F32" s="830"/>
      <c r="G32" s="830"/>
      <c r="H32" s="830"/>
      <c r="I32" s="830"/>
      <c r="J32" s="830"/>
      <c r="K32" s="830">
        <f>SUM(B32:J32)</f>
        <v>0</v>
      </c>
      <c r="L32" s="830"/>
      <c r="M32" s="830"/>
      <c r="N32" s="830"/>
      <c r="O32" s="830"/>
      <c r="P32" s="830">
        <v>0</v>
      </c>
      <c r="Q32" s="830">
        <v>0</v>
      </c>
      <c r="R32" s="830">
        <v>0</v>
      </c>
      <c r="S32" s="830">
        <v>0</v>
      </c>
    </row>
    <row r="33" spans="1:19" s="287" customFormat="1" ht="15" customHeight="1" x14ac:dyDescent="0.2">
      <c r="A33" s="702" t="s">
        <v>7266</v>
      </c>
      <c r="B33" s="703">
        <f t="shared" ref="B33:N33" si="11">SUM(B34:B37)</f>
        <v>157</v>
      </c>
      <c r="C33" s="703">
        <f t="shared" si="11"/>
        <v>0</v>
      </c>
      <c r="D33" s="703">
        <f t="shared" si="11"/>
        <v>0</v>
      </c>
      <c r="E33" s="703">
        <f t="shared" si="11"/>
        <v>0</v>
      </c>
      <c r="F33" s="703">
        <f t="shared" si="11"/>
        <v>449</v>
      </c>
      <c r="G33" s="703">
        <f t="shared" si="11"/>
        <v>308</v>
      </c>
      <c r="H33" s="703">
        <f t="shared" si="11"/>
        <v>0</v>
      </c>
      <c r="I33" s="703">
        <f t="shared" si="11"/>
        <v>0</v>
      </c>
      <c r="J33" s="703">
        <f t="shared" si="11"/>
        <v>0</v>
      </c>
      <c r="K33" s="703">
        <f t="shared" si="11"/>
        <v>914</v>
      </c>
      <c r="L33" s="703">
        <f t="shared" si="11"/>
        <v>0</v>
      </c>
      <c r="M33" s="703">
        <f t="shared" si="11"/>
        <v>0</v>
      </c>
      <c r="N33" s="703">
        <f t="shared" si="11"/>
        <v>0</v>
      </c>
      <c r="O33" s="703">
        <v>619.9</v>
      </c>
      <c r="P33" s="703">
        <f>SUM(P34:P37)</f>
        <v>0</v>
      </c>
      <c r="Q33" s="695"/>
      <c r="R33" s="695"/>
      <c r="S33" s="696"/>
    </row>
    <row r="34" spans="1:19" s="287" customFormat="1" ht="15" customHeight="1" x14ac:dyDescent="0.2">
      <c r="A34" s="830" t="s">
        <v>611</v>
      </c>
      <c r="B34" s="830">
        <f>66+91</f>
        <v>157</v>
      </c>
      <c r="C34" s="830"/>
      <c r="D34" s="830"/>
      <c r="E34" s="830"/>
      <c r="F34" s="830">
        <f>154+295</f>
        <v>449</v>
      </c>
      <c r="G34" s="830">
        <f>240+68</f>
        <v>308</v>
      </c>
      <c r="H34" s="830"/>
      <c r="I34" s="830"/>
      <c r="J34" s="830"/>
      <c r="K34" s="830">
        <f t="shared" ref="K34:K36" si="12">SUM(B34:J34)</f>
        <v>914</v>
      </c>
      <c r="L34" s="830"/>
      <c r="M34" s="830"/>
      <c r="N34" s="830"/>
      <c r="O34" s="830"/>
      <c r="P34" s="830">
        <v>0</v>
      </c>
      <c r="Q34" s="830">
        <v>0</v>
      </c>
      <c r="R34" s="830">
        <v>0</v>
      </c>
      <c r="S34" s="830">
        <v>0</v>
      </c>
    </row>
    <row r="35" spans="1:19" s="287" customFormat="1" ht="15" customHeight="1" x14ac:dyDescent="0.2">
      <c r="A35" s="830" t="s">
        <v>612</v>
      </c>
      <c r="B35" s="830"/>
      <c r="C35" s="830"/>
      <c r="D35" s="830"/>
      <c r="E35" s="830"/>
      <c r="F35" s="830"/>
      <c r="G35" s="830"/>
      <c r="H35" s="830"/>
      <c r="I35" s="830"/>
      <c r="J35" s="830"/>
      <c r="K35" s="830">
        <f t="shared" si="12"/>
        <v>0</v>
      </c>
      <c r="L35" s="830"/>
      <c r="M35" s="830"/>
      <c r="N35" s="830"/>
      <c r="O35" s="830"/>
      <c r="P35" s="830">
        <v>0</v>
      </c>
      <c r="Q35" s="830">
        <v>0</v>
      </c>
      <c r="R35" s="830">
        <v>0</v>
      </c>
      <c r="S35" s="830">
        <v>0</v>
      </c>
    </row>
    <row r="36" spans="1:19" s="287" customFormat="1" ht="15" customHeight="1" x14ac:dyDescent="0.2">
      <c r="A36" s="830" t="s">
        <v>613</v>
      </c>
      <c r="B36" s="830"/>
      <c r="C36" s="830"/>
      <c r="D36" s="830"/>
      <c r="E36" s="830"/>
      <c r="F36" s="830"/>
      <c r="G36" s="830"/>
      <c r="H36" s="830"/>
      <c r="I36" s="830"/>
      <c r="J36" s="830"/>
      <c r="K36" s="830">
        <f t="shared" si="12"/>
        <v>0</v>
      </c>
      <c r="L36" s="830"/>
      <c r="M36" s="830"/>
      <c r="N36" s="830"/>
      <c r="O36" s="830"/>
      <c r="P36" s="830">
        <v>0</v>
      </c>
      <c r="Q36" s="830">
        <v>0</v>
      </c>
      <c r="R36" s="830">
        <v>0</v>
      </c>
      <c r="S36" s="830">
        <v>0</v>
      </c>
    </row>
    <row r="37" spans="1:19" s="287" customFormat="1" ht="15" customHeight="1" x14ac:dyDescent="0.2">
      <c r="A37" s="830" t="s">
        <v>614</v>
      </c>
      <c r="B37" s="830"/>
      <c r="C37" s="830"/>
      <c r="D37" s="830"/>
      <c r="E37" s="830"/>
      <c r="F37" s="830"/>
      <c r="G37" s="830"/>
      <c r="H37" s="830"/>
      <c r="I37" s="830"/>
      <c r="J37" s="830"/>
      <c r="K37" s="830">
        <f>SUM(B37:J37)</f>
        <v>0</v>
      </c>
      <c r="L37" s="830"/>
      <c r="M37" s="830"/>
      <c r="N37" s="830"/>
      <c r="O37" s="830"/>
      <c r="P37" s="830">
        <v>0</v>
      </c>
      <c r="Q37" s="830">
        <v>0</v>
      </c>
      <c r="R37" s="830">
        <v>0</v>
      </c>
      <c r="S37" s="830">
        <v>0</v>
      </c>
    </row>
    <row r="38" spans="1:19" s="287" customFormat="1" ht="15" customHeight="1" x14ac:dyDescent="0.2">
      <c r="A38" s="702" t="s">
        <v>7268</v>
      </c>
      <c r="B38" s="703">
        <f t="shared" ref="B38:N38" si="13">SUM(B39:B42)</f>
        <v>157</v>
      </c>
      <c r="C38" s="703">
        <f t="shared" si="13"/>
        <v>0</v>
      </c>
      <c r="D38" s="703">
        <f t="shared" si="13"/>
        <v>0</v>
      </c>
      <c r="E38" s="703">
        <f t="shared" si="13"/>
        <v>0</v>
      </c>
      <c r="F38" s="703">
        <f t="shared" si="13"/>
        <v>412</v>
      </c>
      <c r="G38" s="703">
        <f t="shared" si="13"/>
        <v>263</v>
      </c>
      <c r="H38" s="703">
        <f t="shared" si="13"/>
        <v>0</v>
      </c>
      <c r="I38" s="703">
        <f t="shared" si="13"/>
        <v>0</v>
      </c>
      <c r="J38" s="703">
        <f t="shared" si="13"/>
        <v>0</v>
      </c>
      <c r="K38" s="703">
        <f t="shared" si="13"/>
        <v>832</v>
      </c>
      <c r="L38" s="703">
        <f t="shared" si="13"/>
        <v>0</v>
      </c>
      <c r="M38" s="703">
        <f t="shared" si="13"/>
        <v>0</v>
      </c>
      <c r="N38" s="703">
        <f t="shared" si="13"/>
        <v>0</v>
      </c>
      <c r="O38" s="703">
        <v>619.9</v>
      </c>
      <c r="P38" s="703">
        <f>SUM(P39:P42)</f>
        <v>0</v>
      </c>
      <c r="Q38" s="695"/>
      <c r="R38" s="695"/>
      <c r="S38" s="696"/>
    </row>
    <row r="39" spans="1:19" s="287" customFormat="1" ht="15" customHeight="1" x14ac:dyDescent="0.2">
      <c r="A39" s="830" t="s">
        <v>611</v>
      </c>
      <c r="B39" s="830">
        <f>66+91</f>
        <v>157</v>
      </c>
      <c r="C39" s="830"/>
      <c r="D39" s="830"/>
      <c r="E39" s="830"/>
      <c r="F39" s="830">
        <f>130+282</f>
        <v>412</v>
      </c>
      <c r="G39" s="830">
        <f>195+68</f>
        <v>263</v>
      </c>
      <c r="H39" s="830"/>
      <c r="I39" s="830"/>
      <c r="J39" s="830"/>
      <c r="K39" s="830">
        <f t="shared" ref="K39:K41" si="14">SUM(B39:J39)</f>
        <v>832</v>
      </c>
      <c r="L39" s="830"/>
      <c r="M39" s="830"/>
      <c r="N39" s="830"/>
      <c r="O39" s="830"/>
      <c r="P39" s="830">
        <v>0</v>
      </c>
      <c r="Q39" s="830">
        <v>0</v>
      </c>
      <c r="R39" s="830">
        <v>0</v>
      </c>
      <c r="S39" s="830">
        <v>0</v>
      </c>
    </row>
    <row r="40" spans="1:19" s="287" customFormat="1" ht="15" customHeight="1" x14ac:dyDescent="0.2">
      <c r="A40" s="830" t="s">
        <v>612</v>
      </c>
      <c r="B40" s="830"/>
      <c r="C40" s="830"/>
      <c r="D40" s="830"/>
      <c r="E40" s="830"/>
      <c r="F40" s="830"/>
      <c r="G40" s="830"/>
      <c r="H40" s="830"/>
      <c r="I40" s="830"/>
      <c r="J40" s="830"/>
      <c r="K40" s="830">
        <f t="shared" si="14"/>
        <v>0</v>
      </c>
      <c r="L40" s="830"/>
      <c r="M40" s="830"/>
      <c r="N40" s="830"/>
      <c r="O40" s="830"/>
      <c r="P40" s="830">
        <v>0</v>
      </c>
      <c r="Q40" s="830">
        <v>0</v>
      </c>
      <c r="R40" s="830">
        <v>0</v>
      </c>
      <c r="S40" s="830">
        <v>0</v>
      </c>
    </row>
    <row r="41" spans="1:19" s="287" customFormat="1" ht="15" customHeight="1" x14ac:dyDescent="0.2">
      <c r="A41" s="830" t="s">
        <v>613</v>
      </c>
      <c r="B41" s="830"/>
      <c r="C41" s="830"/>
      <c r="D41" s="830"/>
      <c r="E41" s="830"/>
      <c r="F41" s="830"/>
      <c r="G41" s="830"/>
      <c r="H41" s="830"/>
      <c r="I41" s="830"/>
      <c r="J41" s="830"/>
      <c r="K41" s="830">
        <f t="shared" si="14"/>
        <v>0</v>
      </c>
      <c r="L41" s="830"/>
      <c r="M41" s="830"/>
      <c r="N41" s="830"/>
      <c r="O41" s="830"/>
      <c r="P41" s="830">
        <v>0</v>
      </c>
      <c r="Q41" s="830">
        <v>0</v>
      </c>
      <c r="R41" s="830">
        <v>0</v>
      </c>
      <c r="S41" s="830">
        <v>0</v>
      </c>
    </row>
    <row r="42" spans="1:19" s="287" customFormat="1" ht="15" customHeight="1" x14ac:dyDescent="0.2">
      <c r="A42" s="830" t="s">
        <v>614</v>
      </c>
      <c r="B42" s="830"/>
      <c r="C42" s="830"/>
      <c r="D42" s="830"/>
      <c r="E42" s="830"/>
      <c r="F42" s="830"/>
      <c r="G42" s="830"/>
      <c r="H42" s="830"/>
      <c r="I42" s="830"/>
      <c r="J42" s="830"/>
      <c r="K42" s="830">
        <f>SUM(B42:J42)</f>
        <v>0</v>
      </c>
      <c r="L42" s="830"/>
      <c r="M42" s="830"/>
      <c r="N42" s="830"/>
      <c r="O42" s="830"/>
      <c r="P42" s="830">
        <v>0</v>
      </c>
      <c r="Q42" s="830">
        <v>0</v>
      </c>
      <c r="R42" s="830">
        <v>0</v>
      </c>
      <c r="S42" s="830">
        <v>0</v>
      </c>
    </row>
    <row r="43" spans="1:19" s="287" customFormat="1" ht="15" customHeight="1" x14ac:dyDescent="0.2">
      <c r="A43" s="702" t="s">
        <v>7267</v>
      </c>
      <c r="B43" s="703">
        <f t="shared" ref="B43:N43" si="15">SUM(B44:B47)</f>
        <v>63</v>
      </c>
      <c r="C43" s="703">
        <f t="shared" si="15"/>
        <v>0</v>
      </c>
      <c r="D43" s="703">
        <f t="shared" si="15"/>
        <v>0</v>
      </c>
      <c r="E43" s="703">
        <f t="shared" si="15"/>
        <v>0</v>
      </c>
      <c r="F43" s="703">
        <f t="shared" si="15"/>
        <v>181</v>
      </c>
      <c r="G43" s="703">
        <f t="shared" si="15"/>
        <v>56</v>
      </c>
      <c r="H43" s="703">
        <f t="shared" si="15"/>
        <v>0</v>
      </c>
      <c r="I43" s="703">
        <f t="shared" si="15"/>
        <v>0</v>
      </c>
      <c r="J43" s="703">
        <f t="shared" si="15"/>
        <v>0</v>
      </c>
      <c r="K43" s="703">
        <f t="shared" si="15"/>
        <v>300</v>
      </c>
      <c r="L43" s="703">
        <f t="shared" si="15"/>
        <v>0</v>
      </c>
      <c r="M43" s="703">
        <f t="shared" si="15"/>
        <v>0</v>
      </c>
      <c r="N43" s="703">
        <f t="shared" si="15"/>
        <v>0</v>
      </c>
      <c r="O43" s="703">
        <v>619.9</v>
      </c>
      <c r="P43" s="703">
        <f>SUM(P44:P47)</f>
        <v>0</v>
      </c>
      <c r="Q43" s="695"/>
      <c r="R43" s="695"/>
      <c r="S43" s="696"/>
    </row>
    <row r="44" spans="1:19" s="287" customFormat="1" ht="15" customHeight="1" x14ac:dyDescent="0.2">
      <c r="A44" s="830" t="s">
        <v>611</v>
      </c>
      <c r="B44" s="830">
        <v>63</v>
      </c>
      <c r="C44" s="830"/>
      <c r="D44" s="830"/>
      <c r="E44" s="830"/>
      <c r="F44" s="830">
        <v>181</v>
      </c>
      <c r="G44" s="830">
        <v>56</v>
      </c>
      <c r="H44" s="830"/>
      <c r="I44" s="830"/>
      <c r="J44" s="830"/>
      <c r="K44" s="830">
        <f t="shared" ref="K44:K45" si="16">SUM(B44:J44)</f>
        <v>300</v>
      </c>
      <c r="L44" s="830"/>
      <c r="M44" s="830"/>
      <c r="N44" s="830"/>
      <c r="O44" s="830"/>
      <c r="P44" s="830">
        <v>0</v>
      </c>
      <c r="Q44" s="830">
        <v>0</v>
      </c>
      <c r="R44" s="830">
        <v>0</v>
      </c>
      <c r="S44" s="830">
        <v>0</v>
      </c>
    </row>
    <row r="45" spans="1:19" s="287" customFormat="1" ht="15" customHeight="1" x14ac:dyDescent="0.2">
      <c r="A45" s="830" t="s">
        <v>612</v>
      </c>
      <c r="B45" s="830"/>
      <c r="C45" s="830"/>
      <c r="D45" s="830"/>
      <c r="E45" s="830"/>
      <c r="F45" s="830"/>
      <c r="G45" s="830"/>
      <c r="H45" s="830"/>
      <c r="I45" s="830"/>
      <c r="J45" s="830"/>
      <c r="K45" s="830">
        <f t="shared" si="16"/>
        <v>0</v>
      </c>
      <c r="L45" s="830"/>
      <c r="M45" s="830"/>
      <c r="N45" s="830"/>
      <c r="O45" s="830"/>
      <c r="P45" s="830">
        <v>0</v>
      </c>
      <c r="Q45" s="830">
        <v>0</v>
      </c>
      <c r="R45" s="830">
        <v>0</v>
      </c>
      <c r="S45" s="830">
        <v>0</v>
      </c>
    </row>
    <row r="46" spans="1:19" s="287" customFormat="1" ht="15" customHeight="1" x14ac:dyDescent="0.2">
      <c r="A46" s="830" t="s">
        <v>613</v>
      </c>
      <c r="B46" s="830"/>
      <c r="C46" s="830"/>
      <c r="D46" s="830"/>
      <c r="E46" s="830"/>
      <c r="F46" s="830"/>
      <c r="G46" s="830"/>
      <c r="H46" s="830"/>
      <c r="I46" s="830"/>
      <c r="J46" s="830"/>
      <c r="K46" s="830">
        <f>SUM(B46:J46)</f>
        <v>0</v>
      </c>
      <c r="L46" s="830"/>
      <c r="M46" s="830"/>
      <c r="N46" s="830"/>
      <c r="O46" s="830"/>
      <c r="P46" s="830">
        <v>0</v>
      </c>
      <c r="Q46" s="830">
        <v>0</v>
      </c>
      <c r="R46" s="830">
        <v>0</v>
      </c>
      <c r="S46" s="830">
        <v>0</v>
      </c>
    </row>
    <row r="47" spans="1:19" s="287" customFormat="1" ht="15" customHeight="1" thickBot="1" x14ac:dyDescent="0.25">
      <c r="A47" s="830" t="s">
        <v>614</v>
      </c>
      <c r="B47" s="830"/>
      <c r="C47" s="830"/>
      <c r="D47" s="830"/>
      <c r="E47" s="830"/>
      <c r="F47" s="830"/>
      <c r="G47" s="830"/>
      <c r="H47" s="830"/>
      <c r="I47" s="830"/>
      <c r="J47" s="830"/>
      <c r="K47" s="830">
        <f t="shared" ref="K47" si="17">SUM(B47:J47)</f>
        <v>0</v>
      </c>
      <c r="L47" s="830"/>
      <c r="M47" s="830"/>
      <c r="N47" s="830"/>
      <c r="O47" s="830"/>
      <c r="P47" s="830">
        <v>0</v>
      </c>
      <c r="Q47" s="830">
        <v>0</v>
      </c>
      <c r="R47" s="830">
        <v>0</v>
      </c>
      <c r="S47" s="830">
        <v>0</v>
      </c>
    </row>
    <row r="48" spans="1:19" s="287" customFormat="1" ht="15" customHeight="1" thickTop="1" thickBot="1" x14ac:dyDescent="0.25">
      <c r="A48" s="216" t="s">
        <v>9</v>
      </c>
      <c r="B48" s="309">
        <f>B8+B13+B18+B23+B28+B33+B38+B43</f>
        <v>1898</v>
      </c>
      <c r="C48" s="309">
        <f t="shared" ref="C48:S48" si="18">C8+C13+C18+C23+C28+C33+C38+C43</f>
        <v>2323</v>
      </c>
      <c r="D48" s="309">
        <f t="shared" si="18"/>
        <v>12447</v>
      </c>
      <c r="E48" s="309">
        <f t="shared" si="18"/>
        <v>13116</v>
      </c>
      <c r="F48" s="309">
        <f t="shared" si="18"/>
        <v>8354</v>
      </c>
      <c r="G48" s="309">
        <f t="shared" si="18"/>
        <v>6280</v>
      </c>
      <c r="H48" s="309">
        <f t="shared" si="18"/>
        <v>7903</v>
      </c>
      <c r="I48" s="309">
        <f t="shared" si="18"/>
        <v>5744</v>
      </c>
      <c r="J48" s="309">
        <f t="shared" si="18"/>
        <v>53789</v>
      </c>
      <c r="K48" s="309">
        <f t="shared" si="18"/>
        <v>4276</v>
      </c>
      <c r="L48" s="309">
        <f t="shared" si="18"/>
        <v>0</v>
      </c>
      <c r="M48" s="309">
        <f t="shared" si="18"/>
        <v>2091</v>
      </c>
      <c r="N48" s="309">
        <f t="shared" si="18"/>
        <v>6301</v>
      </c>
      <c r="O48" s="309">
        <f t="shared" si="18"/>
        <v>3714.5600000000004</v>
      </c>
      <c r="P48" s="309">
        <f t="shared" si="18"/>
        <v>0</v>
      </c>
      <c r="Q48" s="309">
        <f t="shared" si="18"/>
        <v>0</v>
      </c>
      <c r="R48" s="309">
        <f t="shared" si="18"/>
        <v>0</v>
      </c>
      <c r="S48" s="309">
        <f t="shared" si="18"/>
        <v>0</v>
      </c>
    </row>
    <row r="49" spans="1:19" s="287" customFormat="1" ht="15" customHeight="1" thickTop="1" x14ac:dyDescent="0.2">
      <c r="A49" s="702" t="s">
        <v>105</v>
      </c>
      <c r="B49" s="703">
        <f t="shared" ref="B49:N49" si="19">SUM(B50:B52)</f>
        <v>0</v>
      </c>
      <c r="C49" s="703">
        <f t="shared" si="19"/>
        <v>0</v>
      </c>
      <c r="D49" s="703">
        <f t="shared" si="19"/>
        <v>0</v>
      </c>
      <c r="E49" s="703">
        <f t="shared" si="19"/>
        <v>0</v>
      </c>
      <c r="F49" s="703">
        <f t="shared" si="19"/>
        <v>0</v>
      </c>
      <c r="G49" s="703">
        <f t="shared" si="19"/>
        <v>0</v>
      </c>
      <c r="H49" s="703">
        <f t="shared" si="19"/>
        <v>0</v>
      </c>
      <c r="I49" s="703">
        <f t="shared" si="19"/>
        <v>0</v>
      </c>
      <c r="J49" s="703">
        <f t="shared" si="19"/>
        <v>3186</v>
      </c>
      <c r="K49" s="703">
        <f t="shared" si="19"/>
        <v>244</v>
      </c>
      <c r="L49" s="703">
        <f t="shared" si="19"/>
        <v>0</v>
      </c>
      <c r="M49" s="703">
        <f t="shared" si="19"/>
        <v>0</v>
      </c>
      <c r="N49" s="703">
        <f t="shared" si="19"/>
        <v>0</v>
      </c>
      <c r="O49" s="703">
        <v>199.57</v>
      </c>
      <c r="P49" s="703">
        <f>SUM(P50:P52)</f>
        <v>344</v>
      </c>
      <c r="Q49" s="703">
        <f>SUM(Q50:Q52)</f>
        <v>0</v>
      </c>
      <c r="R49" s="695"/>
      <c r="S49" s="696"/>
    </row>
    <row r="50" spans="1:19" s="287" customFormat="1" ht="15" customHeight="1" x14ac:dyDescent="0.2">
      <c r="A50" s="830" t="s">
        <v>611</v>
      </c>
      <c r="B50" s="830"/>
      <c r="C50" s="830"/>
      <c r="D50" s="830"/>
      <c r="E50" s="830"/>
      <c r="F50" s="830"/>
      <c r="G50" s="830"/>
      <c r="H50" s="830"/>
      <c r="I50" s="830"/>
      <c r="J50" s="830">
        <v>860</v>
      </c>
      <c r="K50" s="830"/>
      <c r="L50" s="830"/>
      <c r="M50" s="830"/>
      <c r="N50" s="830"/>
      <c r="O50" s="830"/>
      <c r="P50" s="830">
        <v>0</v>
      </c>
      <c r="Q50" s="830">
        <v>0</v>
      </c>
      <c r="R50" s="830">
        <v>0</v>
      </c>
      <c r="S50" s="830">
        <v>0</v>
      </c>
    </row>
    <row r="51" spans="1:19" s="287" customFormat="1" ht="15" customHeight="1" x14ac:dyDescent="0.2">
      <c r="A51" s="830" t="s">
        <v>612</v>
      </c>
      <c r="B51" s="830"/>
      <c r="C51" s="830"/>
      <c r="D51" s="830"/>
      <c r="E51" s="830"/>
      <c r="F51" s="830"/>
      <c r="G51" s="830"/>
      <c r="H51" s="830"/>
      <c r="I51" s="830"/>
      <c r="J51" s="830">
        <v>962</v>
      </c>
      <c r="K51" s="830"/>
      <c r="L51" s="830"/>
      <c r="M51" s="830"/>
      <c r="N51" s="830"/>
      <c r="O51" s="830"/>
      <c r="P51" s="830">
        <v>0</v>
      </c>
      <c r="Q51" s="830">
        <v>0</v>
      </c>
      <c r="R51" s="830">
        <v>0</v>
      </c>
      <c r="S51" s="830">
        <v>0</v>
      </c>
    </row>
    <row r="52" spans="1:19" s="287" customFormat="1" ht="15" customHeight="1" x14ac:dyDescent="0.2">
      <c r="A52" s="830" t="s">
        <v>613</v>
      </c>
      <c r="B52" s="830"/>
      <c r="C52" s="830"/>
      <c r="D52" s="830"/>
      <c r="E52" s="830"/>
      <c r="F52" s="830"/>
      <c r="G52" s="830"/>
      <c r="H52" s="830"/>
      <c r="I52" s="830"/>
      <c r="J52" s="830">
        <v>1364</v>
      </c>
      <c r="K52" s="830">
        <v>244</v>
      </c>
      <c r="L52" s="830"/>
      <c r="M52" s="830"/>
      <c r="N52" s="830"/>
      <c r="O52" s="830"/>
      <c r="P52" s="830">
        <v>344</v>
      </c>
      <c r="Q52" s="830">
        <v>0</v>
      </c>
      <c r="R52" s="830">
        <v>0</v>
      </c>
      <c r="S52" s="830">
        <v>0</v>
      </c>
    </row>
    <row r="53" spans="1:19" s="287" customFormat="1" ht="15" customHeight="1" x14ac:dyDescent="0.2">
      <c r="A53" s="702" t="s">
        <v>615</v>
      </c>
      <c r="B53" s="703">
        <f t="shared" ref="B53:N53" si="20">SUM(B54:B56)</f>
        <v>0</v>
      </c>
      <c r="C53" s="703">
        <f t="shared" si="20"/>
        <v>0</v>
      </c>
      <c r="D53" s="703">
        <f t="shared" si="20"/>
        <v>0</v>
      </c>
      <c r="E53" s="703">
        <f t="shared" si="20"/>
        <v>0</v>
      </c>
      <c r="F53" s="703">
        <f t="shared" si="20"/>
        <v>0</v>
      </c>
      <c r="G53" s="703">
        <f t="shared" si="20"/>
        <v>0</v>
      </c>
      <c r="H53" s="703">
        <f t="shared" si="20"/>
        <v>0</v>
      </c>
      <c r="I53" s="703">
        <f t="shared" si="20"/>
        <v>0</v>
      </c>
      <c r="J53" s="703">
        <f t="shared" si="20"/>
        <v>931</v>
      </c>
      <c r="K53" s="703">
        <f t="shared" si="20"/>
        <v>0</v>
      </c>
      <c r="L53" s="703">
        <f t="shared" si="20"/>
        <v>0</v>
      </c>
      <c r="M53" s="703">
        <f t="shared" si="20"/>
        <v>0</v>
      </c>
      <c r="N53" s="703">
        <f t="shared" si="20"/>
        <v>0</v>
      </c>
      <c r="O53" s="703">
        <v>20.420000000000002</v>
      </c>
      <c r="P53" s="703">
        <f>SUM(P54:P56)</f>
        <v>0</v>
      </c>
      <c r="Q53" s="703">
        <f>SUM(Q54:Q56)</f>
        <v>0</v>
      </c>
      <c r="R53" s="695"/>
      <c r="S53" s="696"/>
    </row>
    <row r="54" spans="1:19" s="287" customFormat="1" ht="15" customHeight="1" x14ac:dyDescent="0.2">
      <c r="A54" s="830" t="s">
        <v>611</v>
      </c>
      <c r="B54" s="830"/>
      <c r="C54" s="830"/>
      <c r="D54" s="830"/>
      <c r="E54" s="830"/>
      <c r="F54" s="830"/>
      <c r="G54" s="830"/>
      <c r="H54" s="830"/>
      <c r="I54" s="830"/>
      <c r="J54" s="830">
        <v>367</v>
      </c>
      <c r="K54" s="830"/>
      <c r="L54" s="830"/>
      <c r="M54" s="830"/>
      <c r="N54" s="830"/>
      <c r="O54" s="830"/>
      <c r="P54" s="830">
        <v>0</v>
      </c>
      <c r="Q54" s="830">
        <v>0</v>
      </c>
      <c r="R54" s="830">
        <v>0</v>
      </c>
      <c r="S54" s="830">
        <v>0</v>
      </c>
    </row>
    <row r="55" spans="1:19" s="287" customFormat="1" ht="15" customHeight="1" x14ac:dyDescent="0.2">
      <c r="A55" s="830" t="s">
        <v>612</v>
      </c>
      <c r="B55" s="830"/>
      <c r="C55" s="830"/>
      <c r="D55" s="830"/>
      <c r="E55" s="830"/>
      <c r="F55" s="830"/>
      <c r="G55" s="830"/>
      <c r="H55" s="830"/>
      <c r="I55" s="830"/>
      <c r="J55" s="830">
        <v>353</v>
      </c>
      <c r="K55" s="830"/>
      <c r="L55" s="830"/>
      <c r="M55" s="830"/>
      <c r="N55" s="830"/>
      <c r="O55" s="830"/>
      <c r="P55" s="830">
        <v>0</v>
      </c>
      <c r="Q55" s="830">
        <v>0</v>
      </c>
      <c r="R55" s="830">
        <v>0</v>
      </c>
      <c r="S55" s="830">
        <v>0</v>
      </c>
    </row>
    <row r="56" spans="1:19" s="287" customFormat="1" ht="15" customHeight="1" x14ac:dyDescent="0.2">
      <c r="A56" s="830" t="s">
        <v>613</v>
      </c>
      <c r="B56" s="830"/>
      <c r="C56" s="830"/>
      <c r="D56" s="830"/>
      <c r="E56" s="830"/>
      <c r="F56" s="830"/>
      <c r="G56" s="830"/>
      <c r="H56" s="830"/>
      <c r="I56" s="830"/>
      <c r="J56" s="830">
        <v>211</v>
      </c>
      <c r="K56" s="830"/>
      <c r="L56" s="830"/>
      <c r="M56" s="830"/>
      <c r="N56" s="830"/>
      <c r="O56" s="830"/>
      <c r="P56" s="830">
        <v>0</v>
      </c>
      <c r="Q56" s="830">
        <v>0</v>
      </c>
      <c r="R56" s="830">
        <v>0</v>
      </c>
      <c r="S56" s="830">
        <v>0</v>
      </c>
    </row>
    <row r="57" spans="1:19" s="287" customFormat="1" ht="15" customHeight="1" x14ac:dyDescent="0.2">
      <c r="A57" s="702" t="s">
        <v>576</v>
      </c>
      <c r="B57" s="703">
        <f t="shared" ref="B57:N57" si="21">SUM(B58:B60)</f>
        <v>0</v>
      </c>
      <c r="C57" s="703">
        <f t="shared" si="21"/>
        <v>0</v>
      </c>
      <c r="D57" s="703">
        <f t="shared" si="21"/>
        <v>0</v>
      </c>
      <c r="E57" s="703">
        <f t="shared" si="21"/>
        <v>0</v>
      </c>
      <c r="F57" s="703">
        <f t="shared" si="21"/>
        <v>0</v>
      </c>
      <c r="G57" s="703">
        <f t="shared" si="21"/>
        <v>0</v>
      </c>
      <c r="H57" s="703">
        <f t="shared" si="21"/>
        <v>0</v>
      </c>
      <c r="I57" s="703">
        <f t="shared" si="21"/>
        <v>0</v>
      </c>
      <c r="J57" s="703">
        <f t="shared" si="21"/>
        <v>1188</v>
      </c>
      <c r="K57" s="703">
        <f t="shared" si="21"/>
        <v>0</v>
      </c>
      <c r="L57" s="703">
        <f t="shared" si="21"/>
        <v>0</v>
      </c>
      <c r="M57" s="703">
        <f t="shared" si="21"/>
        <v>0</v>
      </c>
      <c r="N57" s="703">
        <f t="shared" si="21"/>
        <v>0</v>
      </c>
      <c r="O57" s="703">
        <v>39.1</v>
      </c>
      <c r="P57" s="703">
        <f>SUM(P58:P60)</f>
        <v>0</v>
      </c>
      <c r="Q57" s="703">
        <f>SUM(Q58:Q60)</f>
        <v>0</v>
      </c>
      <c r="R57" s="695"/>
      <c r="S57" s="696"/>
    </row>
    <row r="58" spans="1:19" s="287" customFormat="1" ht="15" customHeight="1" x14ac:dyDescent="0.2">
      <c r="A58" s="830" t="s">
        <v>611</v>
      </c>
      <c r="B58" s="830"/>
      <c r="C58" s="830"/>
      <c r="D58" s="830"/>
      <c r="E58" s="830"/>
      <c r="F58" s="830"/>
      <c r="G58" s="830"/>
      <c r="H58" s="830"/>
      <c r="I58" s="830"/>
      <c r="J58" s="830">
        <v>303</v>
      </c>
      <c r="K58" s="830"/>
      <c r="L58" s="830"/>
      <c r="M58" s="830"/>
      <c r="N58" s="830"/>
      <c r="O58" s="830"/>
      <c r="P58" s="830">
        <v>0</v>
      </c>
      <c r="Q58" s="830">
        <v>0</v>
      </c>
      <c r="R58" s="830">
        <v>0</v>
      </c>
      <c r="S58" s="830">
        <v>0</v>
      </c>
    </row>
    <row r="59" spans="1:19" s="287" customFormat="1" ht="15" customHeight="1" x14ac:dyDescent="0.2">
      <c r="A59" s="830" t="s">
        <v>612</v>
      </c>
      <c r="B59" s="830"/>
      <c r="C59" s="830"/>
      <c r="D59" s="830"/>
      <c r="E59" s="830"/>
      <c r="F59" s="830"/>
      <c r="G59" s="830"/>
      <c r="H59" s="830"/>
      <c r="I59" s="830"/>
      <c r="J59" s="830">
        <v>352</v>
      </c>
      <c r="K59" s="830"/>
      <c r="L59" s="830"/>
      <c r="M59" s="830"/>
      <c r="N59" s="830"/>
      <c r="O59" s="830"/>
      <c r="P59" s="830">
        <v>0</v>
      </c>
      <c r="Q59" s="830">
        <v>0</v>
      </c>
      <c r="R59" s="830">
        <v>0</v>
      </c>
      <c r="S59" s="830">
        <v>0</v>
      </c>
    </row>
    <row r="60" spans="1:19" s="287" customFormat="1" ht="15" customHeight="1" x14ac:dyDescent="0.2">
      <c r="A60" s="830" t="s">
        <v>613</v>
      </c>
      <c r="B60" s="830"/>
      <c r="C60" s="830"/>
      <c r="D60" s="830"/>
      <c r="E60" s="830"/>
      <c r="F60" s="830"/>
      <c r="G60" s="830"/>
      <c r="H60" s="830"/>
      <c r="I60" s="830"/>
      <c r="J60" s="830">
        <v>533</v>
      </c>
      <c r="K60" s="830"/>
      <c r="L60" s="830"/>
      <c r="M60" s="830"/>
      <c r="N60" s="830"/>
      <c r="O60" s="830"/>
      <c r="P60" s="830">
        <v>0</v>
      </c>
      <c r="Q60" s="830">
        <v>0</v>
      </c>
      <c r="R60" s="830">
        <v>0</v>
      </c>
      <c r="S60" s="830">
        <v>0</v>
      </c>
    </row>
    <row r="61" spans="1:19" s="287" customFormat="1" ht="15" customHeight="1" x14ac:dyDescent="0.2">
      <c r="A61" s="702" t="s">
        <v>616</v>
      </c>
      <c r="B61" s="703">
        <f t="shared" ref="B61:N61" si="22">SUM(B62:B64)</f>
        <v>0</v>
      </c>
      <c r="C61" s="703">
        <f t="shared" si="22"/>
        <v>0</v>
      </c>
      <c r="D61" s="703">
        <f t="shared" si="22"/>
        <v>0</v>
      </c>
      <c r="E61" s="703">
        <f t="shared" si="22"/>
        <v>0</v>
      </c>
      <c r="F61" s="703">
        <f t="shared" si="22"/>
        <v>0</v>
      </c>
      <c r="G61" s="703">
        <f t="shared" si="22"/>
        <v>0</v>
      </c>
      <c r="H61" s="703">
        <f t="shared" si="22"/>
        <v>0</v>
      </c>
      <c r="I61" s="703">
        <f t="shared" si="22"/>
        <v>0</v>
      </c>
      <c r="J61" s="703">
        <f t="shared" si="22"/>
        <v>741</v>
      </c>
      <c r="K61" s="703">
        <f t="shared" si="22"/>
        <v>0</v>
      </c>
      <c r="L61" s="703">
        <f t="shared" si="22"/>
        <v>0</v>
      </c>
      <c r="M61" s="703">
        <f t="shared" si="22"/>
        <v>0</v>
      </c>
      <c r="N61" s="703">
        <f t="shared" si="22"/>
        <v>0</v>
      </c>
      <c r="O61" s="703">
        <v>40.22</v>
      </c>
      <c r="P61" s="703">
        <f>SUM(P62:P64)</f>
        <v>0</v>
      </c>
      <c r="Q61" s="703">
        <f>SUM(Q62:Q64)</f>
        <v>0</v>
      </c>
      <c r="R61" s="695"/>
      <c r="S61" s="696"/>
    </row>
    <row r="62" spans="1:19" s="287" customFormat="1" ht="15" customHeight="1" x14ac:dyDescent="0.2">
      <c r="A62" s="830" t="s">
        <v>611</v>
      </c>
      <c r="B62" s="830"/>
      <c r="C62" s="830"/>
      <c r="D62" s="830"/>
      <c r="E62" s="830"/>
      <c r="F62" s="830"/>
      <c r="G62" s="830"/>
      <c r="H62" s="830"/>
      <c r="I62" s="830"/>
      <c r="J62" s="830">
        <v>317</v>
      </c>
      <c r="K62" s="830"/>
      <c r="L62" s="830"/>
      <c r="M62" s="830"/>
      <c r="N62" s="830"/>
      <c r="O62" s="830"/>
      <c r="P62" s="830">
        <v>0</v>
      </c>
      <c r="Q62" s="830">
        <v>0</v>
      </c>
      <c r="R62" s="830">
        <v>0</v>
      </c>
      <c r="S62" s="830">
        <v>0</v>
      </c>
    </row>
    <row r="63" spans="1:19" s="287" customFormat="1" ht="15" customHeight="1" x14ac:dyDescent="0.2">
      <c r="A63" s="830" t="s">
        <v>612</v>
      </c>
      <c r="B63" s="830"/>
      <c r="C63" s="830"/>
      <c r="D63" s="830"/>
      <c r="E63" s="830"/>
      <c r="F63" s="830"/>
      <c r="G63" s="830"/>
      <c r="H63" s="830"/>
      <c r="I63" s="830"/>
      <c r="J63" s="830">
        <v>144</v>
      </c>
      <c r="K63" s="830"/>
      <c r="L63" s="830"/>
      <c r="M63" s="830"/>
      <c r="N63" s="830"/>
      <c r="O63" s="830"/>
      <c r="P63" s="830">
        <v>0</v>
      </c>
      <c r="Q63" s="830">
        <v>0</v>
      </c>
      <c r="R63" s="830">
        <v>0</v>
      </c>
      <c r="S63" s="830">
        <v>0</v>
      </c>
    </row>
    <row r="64" spans="1:19" s="287" customFormat="1" ht="15" customHeight="1" thickBot="1" x14ac:dyDescent="0.25">
      <c r="A64" s="830" t="s">
        <v>613</v>
      </c>
      <c r="B64" s="830"/>
      <c r="C64" s="830"/>
      <c r="D64" s="830"/>
      <c r="E64" s="830"/>
      <c r="F64" s="830"/>
      <c r="G64" s="830"/>
      <c r="H64" s="830"/>
      <c r="I64" s="830"/>
      <c r="J64" s="830">
        <v>280</v>
      </c>
      <c r="K64" s="830"/>
      <c r="L64" s="830"/>
      <c r="M64" s="830"/>
      <c r="N64" s="830"/>
      <c r="O64" s="830"/>
      <c r="P64" s="830">
        <v>0</v>
      </c>
      <c r="Q64" s="830">
        <v>0</v>
      </c>
      <c r="R64" s="830">
        <v>0</v>
      </c>
      <c r="S64" s="830">
        <v>0</v>
      </c>
    </row>
    <row r="65" spans="1:19" ht="13.5" thickTop="1" thickBot="1" x14ac:dyDescent="0.25">
      <c r="A65" s="216" t="s">
        <v>9</v>
      </c>
      <c r="B65" s="309">
        <f>B49+B53+B57+B61</f>
        <v>0</v>
      </c>
      <c r="C65" s="309">
        <f t="shared" ref="C65:S65" si="23">C49+C53+C57+C61</f>
        <v>0</v>
      </c>
      <c r="D65" s="309">
        <f t="shared" si="23"/>
        <v>0</v>
      </c>
      <c r="E65" s="309">
        <f t="shared" si="23"/>
        <v>0</v>
      </c>
      <c r="F65" s="309">
        <f t="shared" si="23"/>
        <v>0</v>
      </c>
      <c r="G65" s="309">
        <f t="shared" si="23"/>
        <v>0</v>
      </c>
      <c r="H65" s="309">
        <f t="shared" si="23"/>
        <v>0</v>
      </c>
      <c r="I65" s="309">
        <f t="shared" si="23"/>
        <v>0</v>
      </c>
      <c r="J65" s="309">
        <f t="shared" si="23"/>
        <v>6046</v>
      </c>
      <c r="K65" s="309">
        <f t="shared" si="23"/>
        <v>244</v>
      </c>
      <c r="L65" s="309">
        <f t="shared" si="23"/>
        <v>0</v>
      </c>
      <c r="M65" s="309">
        <f t="shared" si="23"/>
        <v>0</v>
      </c>
      <c r="N65" s="309">
        <f t="shared" si="23"/>
        <v>0</v>
      </c>
      <c r="O65" s="309">
        <f t="shared" si="23"/>
        <v>299.31000000000006</v>
      </c>
      <c r="P65" s="309">
        <f t="shared" si="23"/>
        <v>344</v>
      </c>
      <c r="Q65" s="309">
        <f t="shared" si="23"/>
        <v>0</v>
      </c>
      <c r="R65" s="309">
        <f t="shared" si="23"/>
        <v>0</v>
      </c>
      <c r="S65" s="309">
        <f t="shared" si="23"/>
        <v>0</v>
      </c>
    </row>
    <row r="66" spans="1:19" ht="13.5" thickTop="1" thickBot="1" x14ac:dyDescent="0.25">
      <c r="A66" s="216" t="s">
        <v>617</v>
      </c>
      <c r="B66" s="309">
        <f>B48+B65</f>
        <v>1898</v>
      </c>
      <c r="C66" s="309">
        <f t="shared" ref="C66:S66" si="24">C48+C65</f>
        <v>2323</v>
      </c>
      <c r="D66" s="309">
        <f t="shared" si="24"/>
        <v>12447</v>
      </c>
      <c r="E66" s="309">
        <f t="shared" si="24"/>
        <v>13116</v>
      </c>
      <c r="F66" s="309">
        <f t="shared" si="24"/>
        <v>8354</v>
      </c>
      <c r="G66" s="309">
        <f t="shared" si="24"/>
        <v>6280</v>
      </c>
      <c r="H66" s="309">
        <f t="shared" si="24"/>
        <v>7903</v>
      </c>
      <c r="I66" s="309">
        <f t="shared" si="24"/>
        <v>5744</v>
      </c>
      <c r="J66" s="309">
        <f t="shared" si="24"/>
        <v>59835</v>
      </c>
      <c r="K66" s="309">
        <f t="shared" si="24"/>
        <v>4520</v>
      </c>
      <c r="L66" s="309">
        <f t="shared" si="24"/>
        <v>0</v>
      </c>
      <c r="M66" s="309">
        <f t="shared" si="24"/>
        <v>2091</v>
      </c>
      <c r="N66" s="309">
        <f t="shared" si="24"/>
        <v>6301</v>
      </c>
      <c r="O66" s="309">
        <f t="shared" si="24"/>
        <v>4013.8700000000003</v>
      </c>
      <c r="P66" s="309">
        <f t="shared" si="24"/>
        <v>344</v>
      </c>
      <c r="Q66" s="309">
        <f t="shared" si="24"/>
        <v>0</v>
      </c>
      <c r="R66" s="309">
        <f t="shared" si="24"/>
        <v>0</v>
      </c>
      <c r="S66" s="309">
        <f t="shared" si="24"/>
        <v>0</v>
      </c>
    </row>
    <row r="67" spans="1:19" ht="13.5" thickTop="1" thickBot="1" x14ac:dyDescent="0.25">
      <c r="A67" s="216" t="s">
        <v>19</v>
      </c>
      <c r="B67" s="309" t="e">
        <f>B66+#REF!</f>
        <v>#REF!</v>
      </c>
      <c r="C67" s="309" t="e">
        <f>C66+#REF!</f>
        <v>#REF!</v>
      </c>
      <c r="D67" s="309" t="e">
        <f>D66+#REF!</f>
        <v>#REF!</v>
      </c>
      <c r="E67" s="309" t="e">
        <f>E66+#REF!</f>
        <v>#REF!</v>
      </c>
      <c r="F67" s="309" t="e">
        <f>F66+#REF!</f>
        <v>#REF!</v>
      </c>
      <c r="G67" s="309" t="e">
        <f>G66+#REF!</f>
        <v>#REF!</v>
      </c>
      <c r="H67" s="309" t="e">
        <f>H66+#REF!</f>
        <v>#REF!</v>
      </c>
      <c r="I67" s="309" t="e">
        <f>I66+#REF!</f>
        <v>#REF!</v>
      </c>
      <c r="J67" s="309" t="e">
        <f>J66+#REF!</f>
        <v>#REF!</v>
      </c>
      <c r="K67" s="309" t="e">
        <f>K66+#REF!</f>
        <v>#REF!</v>
      </c>
      <c r="L67" s="309" t="e">
        <f>L66+#REF!</f>
        <v>#REF!</v>
      </c>
      <c r="M67" s="309" t="e">
        <f>M66+#REF!</f>
        <v>#REF!</v>
      </c>
      <c r="N67" s="309" t="e">
        <f>N66+#REF!</f>
        <v>#REF!</v>
      </c>
      <c r="O67" s="309" t="e">
        <f>O66+#REF!</f>
        <v>#REF!</v>
      </c>
      <c r="P67" s="309" t="e">
        <f>P66+#REF!</f>
        <v>#REF!</v>
      </c>
      <c r="Q67" s="309" t="e">
        <f>Q66+#REF!</f>
        <v>#REF!</v>
      </c>
      <c r="R67" s="309" t="e">
        <f>R66+#REF!</f>
        <v>#REF!</v>
      </c>
      <c r="S67" s="309" t="e">
        <f>S66+#REF!</f>
        <v>#REF!</v>
      </c>
    </row>
    <row r="68" spans="1:19" ht="12" thickTop="1" x14ac:dyDescent="0.2"/>
    <row r="89" spans="1:1" x14ac:dyDescent="0.2">
      <c r="A89" s="682"/>
    </row>
  </sheetData>
  <mergeCells count="4">
    <mergeCell ref="A5:S5"/>
    <mergeCell ref="A6:A7"/>
    <mergeCell ref="P6:Q6"/>
    <mergeCell ref="R6:S6"/>
  </mergeCells>
  <dataValidations disablePrompts="1" count="1">
    <dataValidation type="list" allowBlank="1" showInputMessage="1" showErrorMessage="1" sqref="S8:S11 S18:S21 S23:S26 S49:S64 S13:S16 S28:S31 S33:S36 S38:S41 S43:S46" xr:uid="{40F47E68-E71C-49D4-A9E0-5E9171401096}">
      <formula1>#REF!</formula1>
    </dataValidation>
  </dataValidations>
  <printOptions horizontalCentered="1"/>
  <pageMargins left="0.39370078740157483" right="0" top="0.39370078740157483" bottom="0.39370078740157483" header="0.51181102362204722" footer="0.19685039370078741"/>
  <pageSetup paperSize="9" scale="48" orientation="portrait" verticalDpi="300" r:id="rId1"/>
  <headerFooter alignWithMargins="0">
    <oddFooter>&amp;L&amp;F - &amp;A&amp;R&amp;P / &amp;N</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ilha9">
    <tabColor rgb="FF1851D6"/>
    <pageSetUpPr fitToPage="1"/>
  </sheetPr>
  <dimension ref="A1:AB24"/>
  <sheetViews>
    <sheetView showGridLines="0" view="pageBreakPreview" zoomScaleNormal="100" zoomScaleSheetLayoutView="100" workbookViewId="0">
      <pane ySplit="6" topLeftCell="A10" activePane="bottomLeft" state="frozen"/>
      <selection sqref="A1:XFD3"/>
      <selection pane="bottomLeft" activeCell="A21" sqref="A21"/>
    </sheetView>
  </sheetViews>
  <sheetFormatPr defaultRowHeight="11.25" x14ac:dyDescent="0.2"/>
  <cols>
    <col min="1" max="1" width="28.85546875" style="4" customWidth="1"/>
    <col min="2" max="2" width="10.28515625" style="4" customWidth="1"/>
    <col min="3" max="3" width="7.5703125" style="4" customWidth="1"/>
    <col min="4" max="14" width="8.140625" style="4" customWidth="1"/>
    <col min="15" max="15" width="9.140625" style="4" customWidth="1"/>
    <col min="16" max="16" width="16.5703125" style="4" customWidth="1"/>
    <col min="17" max="23" width="8" style="4" customWidth="1"/>
    <col min="24" max="251" width="9.140625" style="4"/>
    <col min="252" max="252" width="14.5703125" style="4" customWidth="1"/>
    <col min="253" max="253" width="20.7109375" style="4" customWidth="1"/>
    <col min="254" max="254" width="9.140625" style="4"/>
    <col min="255" max="266" width="8.42578125" style="4" customWidth="1"/>
    <col min="267" max="507" width="9.140625" style="4"/>
    <col min="508" max="508" width="14.5703125" style="4" customWidth="1"/>
    <col min="509" max="509" width="20.7109375" style="4" customWidth="1"/>
    <col min="510" max="510" width="9.140625" style="4"/>
    <col min="511" max="522" width="8.42578125" style="4" customWidth="1"/>
    <col min="523" max="763" width="9.140625" style="4"/>
    <col min="764" max="764" width="14.5703125" style="4" customWidth="1"/>
    <col min="765" max="765" width="20.7109375" style="4" customWidth="1"/>
    <col min="766" max="766" width="9.140625" style="4"/>
    <col min="767" max="778" width="8.42578125" style="4" customWidth="1"/>
    <col min="779" max="1019" width="9.140625" style="4"/>
    <col min="1020" max="1020" width="14.5703125" style="4" customWidth="1"/>
    <col min="1021" max="1021" width="20.7109375" style="4" customWidth="1"/>
    <col min="1022" max="1022" width="9.140625" style="4"/>
    <col min="1023" max="1034" width="8.42578125" style="4" customWidth="1"/>
    <col min="1035" max="1275" width="9.140625" style="4"/>
    <col min="1276" max="1276" width="14.5703125" style="4" customWidth="1"/>
    <col min="1277" max="1277" width="20.7109375" style="4" customWidth="1"/>
    <col min="1278" max="1278" width="9.140625" style="4"/>
    <col min="1279" max="1290" width="8.42578125" style="4" customWidth="1"/>
    <col min="1291" max="1531" width="9.140625" style="4"/>
    <col min="1532" max="1532" width="14.5703125" style="4" customWidth="1"/>
    <col min="1533" max="1533" width="20.7109375" style="4" customWidth="1"/>
    <col min="1534" max="1534" width="9.140625" style="4"/>
    <col min="1535" max="1546" width="8.42578125" style="4" customWidth="1"/>
    <col min="1547" max="1787" width="9.140625" style="4"/>
    <col min="1788" max="1788" width="14.5703125" style="4" customWidth="1"/>
    <col min="1789" max="1789" width="20.7109375" style="4" customWidth="1"/>
    <col min="1790" max="1790" width="9.140625" style="4"/>
    <col min="1791" max="1802" width="8.42578125" style="4" customWidth="1"/>
    <col min="1803" max="2043" width="9.140625" style="4"/>
    <col min="2044" max="2044" width="14.5703125" style="4" customWidth="1"/>
    <col min="2045" max="2045" width="20.7109375" style="4" customWidth="1"/>
    <col min="2046" max="2046" width="9.140625" style="4"/>
    <col min="2047" max="2058" width="8.42578125" style="4" customWidth="1"/>
    <col min="2059" max="2299" width="9.140625" style="4"/>
    <col min="2300" max="2300" width="14.5703125" style="4" customWidth="1"/>
    <col min="2301" max="2301" width="20.7109375" style="4" customWidth="1"/>
    <col min="2302" max="2302" width="9.140625" style="4"/>
    <col min="2303" max="2314" width="8.42578125" style="4" customWidth="1"/>
    <col min="2315" max="2555" width="9.140625" style="4"/>
    <col min="2556" max="2556" width="14.5703125" style="4" customWidth="1"/>
    <col min="2557" max="2557" width="20.7109375" style="4" customWidth="1"/>
    <col min="2558" max="2558" width="9.140625" style="4"/>
    <col min="2559" max="2570" width="8.42578125" style="4" customWidth="1"/>
    <col min="2571" max="2811" width="9.140625" style="4"/>
    <col min="2812" max="2812" width="14.5703125" style="4" customWidth="1"/>
    <col min="2813" max="2813" width="20.7109375" style="4" customWidth="1"/>
    <col min="2814" max="2814" width="9.140625" style="4"/>
    <col min="2815" max="2826" width="8.42578125" style="4" customWidth="1"/>
    <col min="2827" max="3067" width="9.140625" style="4"/>
    <col min="3068" max="3068" width="14.5703125" style="4" customWidth="1"/>
    <col min="3069" max="3069" width="20.7109375" style="4" customWidth="1"/>
    <col min="3070" max="3070" width="9.140625" style="4"/>
    <col min="3071" max="3082" width="8.42578125" style="4" customWidth="1"/>
    <col min="3083" max="3323" width="9.140625" style="4"/>
    <col min="3324" max="3324" width="14.5703125" style="4" customWidth="1"/>
    <col min="3325" max="3325" width="20.7109375" style="4" customWidth="1"/>
    <col min="3326" max="3326" width="9.140625" style="4"/>
    <col min="3327" max="3338" width="8.42578125" style="4" customWidth="1"/>
    <col min="3339" max="3579" width="9.140625" style="4"/>
    <col min="3580" max="3580" width="14.5703125" style="4" customWidth="1"/>
    <col min="3581" max="3581" width="20.7109375" style="4" customWidth="1"/>
    <col min="3582" max="3582" width="9.140625" style="4"/>
    <col min="3583" max="3594" width="8.42578125" style="4" customWidth="1"/>
    <col min="3595" max="3835" width="9.140625" style="4"/>
    <col min="3836" max="3836" width="14.5703125" style="4" customWidth="1"/>
    <col min="3837" max="3837" width="20.7109375" style="4" customWidth="1"/>
    <col min="3838" max="3838" width="9.140625" style="4"/>
    <col min="3839" max="3850" width="8.42578125" style="4" customWidth="1"/>
    <col min="3851" max="4091" width="9.140625" style="4"/>
    <col min="4092" max="4092" width="14.5703125" style="4" customWidth="1"/>
    <col min="4093" max="4093" width="20.7109375" style="4" customWidth="1"/>
    <col min="4094" max="4094" width="9.140625" style="4"/>
    <col min="4095" max="4106" width="8.42578125" style="4" customWidth="1"/>
    <col min="4107" max="4347" width="9.140625" style="4"/>
    <col min="4348" max="4348" width="14.5703125" style="4" customWidth="1"/>
    <col min="4349" max="4349" width="20.7109375" style="4" customWidth="1"/>
    <col min="4350" max="4350" width="9.140625" style="4"/>
    <col min="4351" max="4362" width="8.42578125" style="4" customWidth="1"/>
    <col min="4363" max="4603" width="9.140625" style="4"/>
    <col min="4604" max="4604" width="14.5703125" style="4" customWidth="1"/>
    <col min="4605" max="4605" width="20.7109375" style="4" customWidth="1"/>
    <col min="4606" max="4606" width="9.140625" style="4"/>
    <col min="4607" max="4618" width="8.42578125" style="4" customWidth="1"/>
    <col min="4619" max="4859" width="9.140625" style="4"/>
    <col min="4860" max="4860" width="14.5703125" style="4" customWidth="1"/>
    <col min="4861" max="4861" width="20.7109375" style="4" customWidth="1"/>
    <col min="4862" max="4862" width="9.140625" style="4"/>
    <col min="4863" max="4874" width="8.42578125" style="4" customWidth="1"/>
    <col min="4875" max="5115" width="9.140625" style="4"/>
    <col min="5116" max="5116" width="14.5703125" style="4" customWidth="1"/>
    <col min="5117" max="5117" width="20.7109375" style="4" customWidth="1"/>
    <col min="5118" max="5118" width="9.140625" style="4"/>
    <col min="5119" max="5130" width="8.42578125" style="4" customWidth="1"/>
    <col min="5131" max="5371" width="9.140625" style="4"/>
    <col min="5372" max="5372" width="14.5703125" style="4" customWidth="1"/>
    <col min="5373" max="5373" width="20.7109375" style="4" customWidth="1"/>
    <col min="5374" max="5374" width="9.140625" style="4"/>
    <col min="5375" max="5386" width="8.42578125" style="4" customWidth="1"/>
    <col min="5387" max="5627" width="9.140625" style="4"/>
    <col min="5628" max="5628" width="14.5703125" style="4" customWidth="1"/>
    <col min="5629" max="5629" width="20.7109375" style="4" customWidth="1"/>
    <col min="5630" max="5630" width="9.140625" style="4"/>
    <col min="5631" max="5642" width="8.42578125" style="4" customWidth="1"/>
    <col min="5643" max="5883" width="9.140625" style="4"/>
    <col min="5884" max="5884" width="14.5703125" style="4" customWidth="1"/>
    <col min="5885" max="5885" width="20.7109375" style="4" customWidth="1"/>
    <col min="5886" max="5886" width="9.140625" style="4"/>
    <col min="5887" max="5898" width="8.42578125" style="4" customWidth="1"/>
    <col min="5899" max="6139" width="9.140625" style="4"/>
    <col min="6140" max="6140" width="14.5703125" style="4" customWidth="1"/>
    <col min="6141" max="6141" width="20.7109375" style="4" customWidth="1"/>
    <col min="6142" max="6142" width="9.140625" style="4"/>
    <col min="6143" max="6154" width="8.42578125" style="4" customWidth="1"/>
    <col min="6155" max="6395" width="9.140625" style="4"/>
    <col min="6396" max="6396" width="14.5703125" style="4" customWidth="1"/>
    <col min="6397" max="6397" width="20.7109375" style="4" customWidth="1"/>
    <col min="6398" max="6398" width="9.140625" style="4"/>
    <col min="6399" max="6410" width="8.42578125" style="4" customWidth="1"/>
    <col min="6411" max="6651" width="9.140625" style="4"/>
    <col min="6652" max="6652" width="14.5703125" style="4" customWidth="1"/>
    <col min="6653" max="6653" width="20.7109375" style="4" customWidth="1"/>
    <col min="6654" max="6654" width="9.140625" style="4"/>
    <col min="6655" max="6666" width="8.42578125" style="4" customWidth="1"/>
    <col min="6667" max="6907" width="9.140625" style="4"/>
    <col min="6908" max="6908" width="14.5703125" style="4" customWidth="1"/>
    <col min="6909" max="6909" width="20.7109375" style="4" customWidth="1"/>
    <col min="6910" max="6910" width="9.140625" style="4"/>
    <col min="6911" max="6922" width="8.42578125" style="4" customWidth="1"/>
    <col min="6923" max="7163" width="9.140625" style="4"/>
    <col min="7164" max="7164" width="14.5703125" style="4" customWidth="1"/>
    <col min="7165" max="7165" width="20.7109375" style="4" customWidth="1"/>
    <col min="7166" max="7166" width="9.140625" style="4"/>
    <col min="7167" max="7178" width="8.42578125" style="4" customWidth="1"/>
    <col min="7179" max="7419" width="9.140625" style="4"/>
    <col min="7420" max="7420" width="14.5703125" style="4" customWidth="1"/>
    <col min="7421" max="7421" width="20.7109375" style="4" customWidth="1"/>
    <col min="7422" max="7422" width="9.140625" style="4"/>
    <col min="7423" max="7434" width="8.42578125" style="4" customWidth="1"/>
    <col min="7435" max="7675" width="9.140625" style="4"/>
    <col min="7676" max="7676" width="14.5703125" style="4" customWidth="1"/>
    <col min="7677" max="7677" width="20.7109375" style="4" customWidth="1"/>
    <col min="7678" max="7678" width="9.140625" style="4"/>
    <col min="7679" max="7690" width="8.42578125" style="4" customWidth="1"/>
    <col min="7691" max="7931" width="9.140625" style="4"/>
    <col min="7932" max="7932" width="14.5703125" style="4" customWidth="1"/>
    <col min="7933" max="7933" width="20.7109375" style="4" customWidth="1"/>
    <col min="7934" max="7934" width="9.140625" style="4"/>
    <col min="7935" max="7946" width="8.42578125" style="4" customWidth="1"/>
    <col min="7947" max="8187" width="9.140625" style="4"/>
    <col min="8188" max="8188" width="14.5703125" style="4" customWidth="1"/>
    <col min="8189" max="8189" width="20.7109375" style="4" customWidth="1"/>
    <col min="8190" max="8190" width="9.140625" style="4"/>
    <col min="8191" max="8202" width="8.42578125" style="4" customWidth="1"/>
    <col min="8203" max="8443" width="9.140625" style="4"/>
    <col min="8444" max="8444" width="14.5703125" style="4" customWidth="1"/>
    <col min="8445" max="8445" width="20.7109375" style="4" customWidth="1"/>
    <col min="8446" max="8446" width="9.140625" style="4"/>
    <col min="8447" max="8458" width="8.42578125" style="4" customWidth="1"/>
    <col min="8459" max="8699" width="9.140625" style="4"/>
    <col min="8700" max="8700" width="14.5703125" style="4" customWidth="1"/>
    <col min="8701" max="8701" width="20.7109375" style="4" customWidth="1"/>
    <col min="8702" max="8702" width="9.140625" style="4"/>
    <col min="8703" max="8714" width="8.42578125" style="4" customWidth="1"/>
    <col min="8715" max="8955" width="9.140625" style="4"/>
    <col min="8956" max="8956" width="14.5703125" style="4" customWidth="1"/>
    <col min="8957" max="8957" width="20.7109375" style="4" customWidth="1"/>
    <col min="8958" max="8958" width="9.140625" style="4"/>
    <col min="8959" max="8970" width="8.42578125" style="4" customWidth="1"/>
    <col min="8971" max="9211" width="9.140625" style="4"/>
    <col min="9212" max="9212" width="14.5703125" style="4" customWidth="1"/>
    <col min="9213" max="9213" width="20.7109375" style="4" customWidth="1"/>
    <col min="9214" max="9214" width="9.140625" style="4"/>
    <col min="9215" max="9226" width="8.42578125" style="4" customWidth="1"/>
    <col min="9227" max="9467" width="9.140625" style="4"/>
    <col min="9468" max="9468" width="14.5703125" style="4" customWidth="1"/>
    <col min="9469" max="9469" width="20.7109375" style="4" customWidth="1"/>
    <col min="9470" max="9470" width="9.140625" style="4"/>
    <col min="9471" max="9482" width="8.42578125" style="4" customWidth="1"/>
    <col min="9483" max="9723" width="9.140625" style="4"/>
    <col min="9724" max="9724" width="14.5703125" style="4" customWidth="1"/>
    <col min="9725" max="9725" width="20.7109375" style="4" customWidth="1"/>
    <col min="9726" max="9726" width="9.140625" style="4"/>
    <col min="9727" max="9738" width="8.42578125" style="4" customWidth="1"/>
    <col min="9739" max="9979" width="9.140625" style="4"/>
    <col min="9980" max="9980" width="14.5703125" style="4" customWidth="1"/>
    <col min="9981" max="9981" width="20.7109375" style="4" customWidth="1"/>
    <col min="9982" max="9982" width="9.140625" style="4"/>
    <col min="9983" max="9994" width="8.42578125" style="4" customWidth="1"/>
    <col min="9995" max="10235" width="9.140625" style="4"/>
    <col min="10236" max="10236" width="14.5703125" style="4" customWidth="1"/>
    <col min="10237" max="10237" width="20.7109375" style="4" customWidth="1"/>
    <col min="10238" max="10238" width="9.140625" style="4"/>
    <col min="10239" max="10250" width="8.42578125" style="4" customWidth="1"/>
    <col min="10251" max="10491" width="9.140625" style="4"/>
    <col min="10492" max="10492" width="14.5703125" style="4" customWidth="1"/>
    <col min="10493" max="10493" width="20.7109375" style="4" customWidth="1"/>
    <col min="10494" max="10494" width="9.140625" style="4"/>
    <col min="10495" max="10506" width="8.42578125" style="4" customWidth="1"/>
    <col min="10507" max="10747" width="9.140625" style="4"/>
    <col min="10748" max="10748" width="14.5703125" style="4" customWidth="1"/>
    <col min="10749" max="10749" width="20.7109375" style="4" customWidth="1"/>
    <col min="10750" max="10750" width="9.140625" style="4"/>
    <col min="10751" max="10762" width="8.42578125" style="4" customWidth="1"/>
    <col min="10763" max="11003" width="9.140625" style="4"/>
    <col min="11004" max="11004" width="14.5703125" style="4" customWidth="1"/>
    <col min="11005" max="11005" width="20.7109375" style="4" customWidth="1"/>
    <col min="11006" max="11006" width="9.140625" style="4"/>
    <col min="11007" max="11018" width="8.42578125" style="4" customWidth="1"/>
    <col min="11019" max="11259" width="9.140625" style="4"/>
    <col min="11260" max="11260" width="14.5703125" style="4" customWidth="1"/>
    <col min="11261" max="11261" width="20.7109375" style="4" customWidth="1"/>
    <col min="11262" max="11262" width="9.140625" style="4"/>
    <col min="11263" max="11274" width="8.42578125" style="4" customWidth="1"/>
    <col min="11275" max="11515" width="9.140625" style="4"/>
    <col min="11516" max="11516" width="14.5703125" style="4" customWidth="1"/>
    <col min="11517" max="11517" width="20.7109375" style="4" customWidth="1"/>
    <col min="11518" max="11518" width="9.140625" style="4"/>
    <col min="11519" max="11530" width="8.42578125" style="4" customWidth="1"/>
    <col min="11531" max="11771" width="9.140625" style="4"/>
    <col min="11772" max="11772" width="14.5703125" style="4" customWidth="1"/>
    <col min="11773" max="11773" width="20.7109375" style="4" customWidth="1"/>
    <col min="11774" max="11774" width="9.140625" style="4"/>
    <col min="11775" max="11786" width="8.42578125" style="4" customWidth="1"/>
    <col min="11787" max="12027" width="9.140625" style="4"/>
    <col min="12028" max="12028" width="14.5703125" style="4" customWidth="1"/>
    <col min="12029" max="12029" width="20.7109375" style="4" customWidth="1"/>
    <col min="12030" max="12030" width="9.140625" style="4"/>
    <col min="12031" max="12042" width="8.42578125" style="4" customWidth="1"/>
    <col min="12043" max="12283" width="9.140625" style="4"/>
    <col min="12284" max="12284" width="14.5703125" style="4" customWidth="1"/>
    <col min="12285" max="12285" width="20.7109375" style="4" customWidth="1"/>
    <col min="12286" max="12286" width="9.140625" style="4"/>
    <col min="12287" max="12298" width="8.42578125" style="4" customWidth="1"/>
    <col min="12299" max="12539" width="9.140625" style="4"/>
    <col min="12540" max="12540" width="14.5703125" style="4" customWidth="1"/>
    <col min="12541" max="12541" width="20.7109375" style="4" customWidth="1"/>
    <col min="12542" max="12542" width="9.140625" style="4"/>
    <col min="12543" max="12554" width="8.42578125" style="4" customWidth="1"/>
    <col min="12555" max="12795" width="9.140625" style="4"/>
    <col min="12796" max="12796" width="14.5703125" style="4" customWidth="1"/>
    <col min="12797" max="12797" width="20.7109375" style="4" customWidth="1"/>
    <col min="12798" max="12798" width="9.140625" style="4"/>
    <col min="12799" max="12810" width="8.42578125" style="4" customWidth="1"/>
    <col min="12811" max="13051" width="9.140625" style="4"/>
    <col min="13052" max="13052" width="14.5703125" style="4" customWidth="1"/>
    <col min="13053" max="13053" width="20.7109375" style="4" customWidth="1"/>
    <col min="13054" max="13054" width="9.140625" style="4"/>
    <col min="13055" max="13066" width="8.42578125" style="4" customWidth="1"/>
    <col min="13067" max="13307" width="9.140625" style="4"/>
    <col min="13308" max="13308" width="14.5703125" style="4" customWidth="1"/>
    <col min="13309" max="13309" width="20.7109375" style="4" customWidth="1"/>
    <col min="13310" max="13310" width="9.140625" style="4"/>
    <col min="13311" max="13322" width="8.42578125" style="4" customWidth="1"/>
    <col min="13323" max="13563" width="9.140625" style="4"/>
    <col min="13564" max="13564" width="14.5703125" style="4" customWidth="1"/>
    <col min="13565" max="13565" width="20.7109375" style="4" customWidth="1"/>
    <col min="13566" max="13566" width="9.140625" style="4"/>
    <col min="13567" max="13578" width="8.42578125" style="4" customWidth="1"/>
    <col min="13579" max="13819" width="9.140625" style="4"/>
    <col min="13820" max="13820" width="14.5703125" style="4" customWidth="1"/>
    <col min="13821" max="13821" width="20.7109375" style="4" customWidth="1"/>
    <col min="13822" max="13822" width="9.140625" style="4"/>
    <col min="13823" max="13834" width="8.42578125" style="4" customWidth="1"/>
    <col min="13835" max="14075" width="9.140625" style="4"/>
    <col min="14076" max="14076" width="14.5703125" style="4" customWidth="1"/>
    <col min="14077" max="14077" width="20.7109375" style="4" customWidth="1"/>
    <col min="14078" max="14078" width="9.140625" style="4"/>
    <col min="14079" max="14090" width="8.42578125" style="4" customWidth="1"/>
    <col min="14091" max="14331" width="9.140625" style="4"/>
    <col min="14332" max="14332" width="14.5703125" style="4" customWidth="1"/>
    <col min="14333" max="14333" width="20.7109375" style="4" customWidth="1"/>
    <col min="14334" max="14334" width="9.140625" style="4"/>
    <col min="14335" max="14346" width="8.42578125" style="4" customWidth="1"/>
    <col min="14347" max="14587" width="9.140625" style="4"/>
    <col min="14588" max="14588" width="14.5703125" style="4" customWidth="1"/>
    <col min="14589" max="14589" width="20.7109375" style="4" customWidth="1"/>
    <col min="14590" max="14590" width="9.140625" style="4"/>
    <col min="14591" max="14602" width="8.42578125" style="4" customWidth="1"/>
    <col min="14603" max="14843" width="9.140625" style="4"/>
    <col min="14844" max="14844" width="14.5703125" style="4" customWidth="1"/>
    <col min="14845" max="14845" width="20.7109375" style="4" customWidth="1"/>
    <col min="14846" max="14846" width="9.140625" style="4"/>
    <col min="14847" max="14858" width="8.42578125" style="4" customWidth="1"/>
    <col min="14859" max="15099" width="9.140625" style="4"/>
    <col min="15100" max="15100" width="14.5703125" style="4" customWidth="1"/>
    <col min="15101" max="15101" width="20.7109375" style="4" customWidth="1"/>
    <col min="15102" max="15102" width="9.140625" style="4"/>
    <col min="15103" max="15114" width="8.42578125" style="4" customWidth="1"/>
    <col min="15115" max="15355" width="9.140625" style="4"/>
    <col min="15356" max="15356" width="14.5703125" style="4" customWidth="1"/>
    <col min="15357" max="15357" width="20.7109375" style="4" customWidth="1"/>
    <col min="15358" max="15358" width="9.140625" style="4"/>
    <col min="15359" max="15370" width="8.42578125" style="4" customWidth="1"/>
    <col min="15371" max="15611" width="9.140625" style="4"/>
    <col min="15612" max="15612" width="14.5703125" style="4" customWidth="1"/>
    <col min="15613" max="15613" width="20.7109375" style="4" customWidth="1"/>
    <col min="15614" max="15614" width="9.140625" style="4"/>
    <col min="15615" max="15626" width="8.42578125" style="4" customWidth="1"/>
    <col min="15627" max="15867" width="9.140625" style="4"/>
    <col min="15868" max="15868" width="14.5703125" style="4" customWidth="1"/>
    <col min="15869" max="15869" width="20.7109375" style="4" customWidth="1"/>
    <col min="15870" max="15870" width="9.140625" style="4"/>
    <col min="15871" max="15882" width="8.42578125" style="4" customWidth="1"/>
    <col min="15883" max="16123" width="9.140625" style="4"/>
    <col min="16124" max="16124" width="14.5703125" style="4" customWidth="1"/>
    <col min="16125" max="16125" width="20.7109375" style="4" customWidth="1"/>
    <col min="16126" max="16126" width="9.140625" style="4"/>
    <col min="16127" max="16138" width="8.42578125" style="4" customWidth="1"/>
    <col min="16139" max="16379" width="9.140625" style="4"/>
    <col min="16380" max="16383" width="9.140625" style="4" customWidth="1"/>
    <col min="16384" max="16384" width="9.140625" style="4"/>
  </cols>
  <sheetData>
    <row r="1" spans="1:28" s="71" customFormat="1" ht="15" customHeight="1" x14ac:dyDescent="0.2">
      <c r="A1" s="597"/>
      <c r="B1" s="622" t="s">
        <v>408</v>
      </c>
      <c r="C1" s="593" t="str">
        <f>Estacas!C1</f>
        <v>Brisa da armação</v>
      </c>
      <c r="D1" s="589"/>
      <c r="E1" s="589"/>
      <c r="F1" s="589"/>
      <c r="G1" s="589"/>
      <c r="H1" s="589"/>
      <c r="I1" s="589"/>
      <c r="J1" s="589"/>
      <c r="K1" s="589"/>
      <c r="L1" s="593"/>
      <c r="M1" s="594"/>
      <c r="N1" s="600"/>
      <c r="P1" s="601"/>
      <c r="Q1" s="691"/>
    </row>
    <row r="2" spans="1:28" s="346" customFormat="1" ht="15" customHeight="1" x14ac:dyDescent="0.2">
      <c r="A2" s="671"/>
      <c r="B2" s="622" t="s">
        <v>373</v>
      </c>
      <c r="C2" s="634" t="str">
        <f>Estacas!C2</f>
        <v>HACASA</v>
      </c>
      <c r="D2" s="593"/>
      <c r="E2" s="593"/>
      <c r="F2" s="593"/>
      <c r="G2" s="593"/>
      <c r="H2" s="593"/>
      <c r="I2" s="593"/>
      <c r="J2" s="593"/>
      <c r="K2" s="593"/>
      <c r="L2" s="673"/>
      <c r="M2" s="672"/>
      <c r="N2" s="602"/>
      <c r="P2" s="603"/>
      <c r="Q2" s="689"/>
    </row>
    <row r="3" spans="1:28" s="71" customFormat="1" ht="15" customHeight="1" x14ac:dyDescent="0.2">
      <c r="A3" s="599"/>
      <c r="B3" s="622" t="s">
        <v>374</v>
      </c>
      <c r="C3" s="1701" t="str">
        <f>Estacas!C3</f>
        <v>R00 - Letícia</v>
      </c>
      <c r="D3" s="593"/>
      <c r="E3" s="593"/>
      <c r="F3" s="593"/>
      <c r="G3" s="593"/>
      <c r="H3" s="593"/>
      <c r="I3" s="593"/>
      <c r="J3" s="593"/>
      <c r="K3" s="595"/>
      <c r="L3" s="593"/>
      <c r="M3" s="594"/>
      <c r="N3" s="604"/>
      <c r="P3" s="605"/>
      <c r="Q3" s="690"/>
      <c r="R3" s="690"/>
    </row>
    <row r="4" spans="1:28" s="2" customFormat="1" ht="21.6" customHeight="1" x14ac:dyDescent="0.2">
      <c r="A4" s="1924" t="s">
        <v>379</v>
      </c>
      <c r="B4" s="1924"/>
      <c r="C4" s="1924"/>
      <c r="D4" s="1924"/>
      <c r="E4" s="1924"/>
      <c r="F4" s="1924"/>
      <c r="G4" s="1924"/>
      <c r="H4" s="1924"/>
      <c r="I4" s="1924"/>
      <c r="J4" s="1924"/>
      <c r="K4" s="1924"/>
      <c r="L4" s="1924"/>
      <c r="M4" s="1924"/>
      <c r="N4" s="1924"/>
      <c r="O4" s="1924"/>
      <c r="P4" s="1032"/>
      <c r="Q4" s="690"/>
      <c r="R4" s="317"/>
      <c r="S4" s="1"/>
      <c r="T4" s="1"/>
      <c r="U4" s="1"/>
      <c r="V4" s="1"/>
      <c r="W4" s="1"/>
      <c r="X4" s="1"/>
    </row>
    <row r="5" spans="1:28" s="2" customFormat="1" ht="15" customHeight="1" x14ac:dyDescent="0.2">
      <c r="A5" s="1918" t="s">
        <v>6</v>
      </c>
      <c r="B5" s="1919"/>
      <c r="C5" s="1922" t="s">
        <v>21</v>
      </c>
      <c r="D5" s="568" t="s">
        <v>1409</v>
      </c>
      <c r="E5" s="569"/>
      <c r="F5" s="570"/>
      <c r="G5" s="570"/>
      <c r="H5" s="570"/>
      <c r="I5" s="570"/>
      <c r="J5" s="571"/>
      <c r="K5" s="568" t="s">
        <v>29</v>
      </c>
      <c r="L5" s="570"/>
      <c r="M5" s="571"/>
      <c r="N5" s="778" t="s">
        <v>600</v>
      </c>
      <c r="O5" s="570" t="s">
        <v>348</v>
      </c>
      <c r="P5" s="1925" t="s">
        <v>10</v>
      </c>
      <c r="Q5" s="317"/>
      <c r="R5" s="317"/>
      <c r="S5" s="1"/>
      <c r="T5" s="1"/>
      <c r="U5" s="1"/>
      <c r="V5" s="1"/>
      <c r="W5" s="1"/>
      <c r="X5" s="1"/>
    </row>
    <row r="6" spans="1:28" s="3" customFormat="1" ht="16.899999999999999" customHeight="1" x14ac:dyDescent="0.2">
      <c r="A6" s="1920"/>
      <c r="B6" s="1921"/>
      <c r="C6" s="1923"/>
      <c r="D6" s="567">
        <v>6.3</v>
      </c>
      <c r="E6" s="567">
        <v>8</v>
      </c>
      <c r="F6" s="567">
        <v>10</v>
      </c>
      <c r="G6" s="567">
        <v>12.5</v>
      </c>
      <c r="H6" s="567">
        <v>16</v>
      </c>
      <c r="I6" s="567">
        <v>20</v>
      </c>
      <c r="J6" s="567">
        <v>25</v>
      </c>
      <c r="K6" s="567">
        <v>5</v>
      </c>
      <c r="L6" s="567" t="s">
        <v>1414</v>
      </c>
      <c r="M6" s="567">
        <v>0</v>
      </c>
      <c r="N6" s="578" t="s">
        <v>14</v>
      </c>
      <c r="O6" s="1033" t="s">
        <v>90</v>
      </c>
      <c r="P6" s="1926"/>
      <c r="Q6" s="69"/>
      <c r="R6" s="1"/>
      <c r="S6" s="1"/>
      <c r="T6" s="1"/>
      <c r="U6" s="1"/>
      <c r="V6" s="1"/>
      <c r="W6" s="1"/>
      <c r="X6" s="1"/>
    </row>
    <row r="7" spans="1:28" s="58" customFormat="1" ht="13.9" customHeight="1" x14ac:dyDescent="0.2">
      <c r="A7" s="575" t="s">
        <v>7256</v>
      </c>
      <c r="B7" s="576"/>
      <c r="C7" s="576"/>
      <c r="D7" s="576"/>
      <c r="E7" s="576"/>
      <c r="F7" s="577"/>
      <c r="G7" s="577"/>
      <c r="H7" s="577"/>
      <c r="I7" s="577"/>
      <c r="J7" s="577"/>
      <c r="K7" s="577"/>
      <c r="L7" s="577"/>
      <c r="M7" s="577"/>
      <c r="N7" s="1034">
        <f>'Fundação Rasa'!S98+'Fundação Rasa'!S113</f>
        <v>427.89356773669158</v>
      </c>
      <c r="O7" s="1034">
        <f>'Fundação Rasa'!U98+'Fundação Rasa'!U113</f>
        <v>167.55949999999996</v>
      </c>
      <c r="P7" s="1724"/>
      <c r="Q7" s="1916" t="s">
        <v>7255</v>
      </c>
      <c r="R7" s="1917"/>
      <c r="S7" s="1917"/>
      <c r="T7" s="2033" t="s">
        <v>7257</v>
      </c>
      <c r="U7" s="2033"/>
      <c r="V7" s="2033"/>
      <c r="W7" s="2033" t="s">
        <v>7259</v>
      </c>
      <c r="X7" s="2033"/>
      <c r="Y7" s="2033"/>
      <c r="Z7" s="2034"/>
      <c r="AA7" s="2034"/>
      <c r="AB7" s="2035"/>
    </row>
    <row r="8" spans="1:28" s="58" customFormat="1" ht="13.9" customHeight="1" x14ac:dyDescent="0.2">
      <c r="A8" s="777" t="s">
        <v>528</v>
      </c>
      <c r="B8" s="754"/>
      <c r="C8" s="705">
        <v>1</v>
      </c>
      <c r="D8" s="296"/>
      <c r="E8" s="296"/>
      <c r="F8" s="296">
        <v>803</v>
      </c>
      <c r="G8" s="296">
        <v>821</v>
      </c>
      <c r="H8" s="296"/>
      <c r="I8" s="296">
        <v>1373</v>
      </c>
      <c r="J8" s="296">
        <v>338</v>
      </c>
      <c r="K8" s="705"/>
      <c r="L8" s="296"/>
      <c r="M8" s="296"/>
      <c r="N8" s="296"/>
      <c r="O8" s="296"/>
      <c r="P8" s="693" t="s">
        <v>321</v>
      </c>
      <c r="Q8" s="69"/>
      <c r="R8" s="57"/>
      <c r="S8" s="57"/>
      <c r="T8" s="57"/>
      <c r="U8" s="57"/>
      <c r="V8" s="57"/>
      <c r="W8" s="57"/>
      <c r="X8" s="57"/>
    </row>
    <row r="9" spans="1:28" s="58" customFormat="1" ht="13.9" customHeight="1" x14ac:dyDescent="0.2">
      <c r="A9" s="777" t="s">
        <v>528</v>
      </c>
      <c r="B9" s="754"/>
      <c r="C9" s="705">
        <v>1</v>
      </c>
      <c r="D9" s="296"/>
      <c r="E9" s="296"/>
      <c r="F9" s="296">
        <v>691</v>
      </c>
      <c r="G9" s="296">
        <v>893</v>
      </c>
      <c r="H9" s="296">
        <v>281</v>
      </c>
      <c r="I9" s="296">
        <v>465</v>
      </c>
      <c r="J9" s="296">
        <v>993</v>
      </c>
      <c r="K9" s="705"/>
      <c r="L9" s="296"/>
      <c r="M9" s="296"/>
      <c r="N9" s="296"/>
      <c r="O9" s="296"/>
      <c r="P9" s="693" t="s">
        <v>321</v>
      </c>
      <c r="Q9" s="69"/>
      <c r="R9" s="57"/>
      <c r="S9" s="57"/>
      <c r="T9" s="57"/>
      <c r="U9" s="57"/>
      <c r="V9" s="57"/>
      <c r="W9" s="57"/>
      <c r="X9" s="57"/>
    </row>
    <row r="10" spans="1:28" s="58" customFormat="1" ht="13.9" customHeight="1" x14ac:dyDescent="0.2">
      <c r="A10" s="777" t="s">
        <v>528</v>
      </c>
      <c r="B10" s="754"/>
      <c r="C10" s="705">
        <v>1</v>
      </c>
      <c r="D10" s="296"/>
      <c r="E10" s="296"/>
      <c r="F10" s="296">
        <v>281</v>
      </c>
      <c r="G10" s="296">
        <v>593</v>
      </c>
      <c r="H10" s="296">
        <v>81</v>
      </c>
      <c r="I10" s="296"/>
      <c r="J10" s="296">
        <v>951</v>
      </c>
      <c r="K10" s="705"/>
      <c r="L10" s="296"/>
      <c r="M10" s="296"/>
      <c r="N10" s="296"/>
      <c r="O10" s="296"/>
      <c r="P10" s="693" t="s">
        <v>321</v>
      </c>
      <c r="Q10" s="69"/>
      <c r="R10" s="57"/>
      <c r="S10" s="57"/>
      <c r="T10" s="57"/>
      <c r="U10" s="57"/>
      <c r="V10" s="57"/>
      <c r="W10" s="57"/>
      <c r="X10" s="57"/>
    </row>
    <row r="11" spans="1:28" s="58" customFormat="1" ht="13.9" customHeight="1" x14ac:dyDescent="0.2">
      <c r="A11" s="777" t="s">
        <v>528</v>
      </c>
      <c r="B11" s="754"/>
      <c r="C11" s="705">
        <v>1</v>
      </c>
      <c r="D11" s="296"/>
      <c r="E11" s="296"/>
      <c r="F11" s="296">
        <v>371</v>
      </c>
      <c r="G11" s="296">
        <v>1439</v>
      </c>
      <c r="H11" s="296"/>
      <c r="I11" s="296">
        <v>341</v>
      </c>
      <c r="J11" s="296">
        <v>188</v>
      </c>
      <c r="K11" s="705"/>
      <c r="L11" s="296"/>
      <c r="M11" s="296"/>
      <c r="N11" s="296"/>
      <c r="O11" s="296"/>
      <c r="P11" s="693" t="s">
        <v>321</v>
      </c>
      <c r="Q11" s="69"/>
      <c r="R11" s="57"/>
      <c r="S11" s="57"/>
      <c r="T11" s="57"/>
      <c r="U11" s="57"/>
      <c r="V11" s="57"/>
      <c r="W11" s="57"/>
      <c r="X11" s="57"/>
    </row>
    <row r="12" spans="1:28" s="58" customFormat="1" ht="13.9" customHeight="1" x14ac:dyDescent="0.2">
      <c r="A12" s="777" t="s">
        <v>528</v>
      </c>
      <c r="B12" s="754"/>
      <c r="C12" s="705">
        <v>1</v>
      </c>
      <c r="D12" s="296"/>
      <c r="E12" s="296">
        <v>9</v>
      </c>
      <c r="F12" s="296">
        <v>126</v>
      </c>
      <c r="G12" s="296">
        <v>139</v>
      </c>
      <c r="H12" s="296">
        <v>16</v>
      </c>
      <c r="I12" s="296">
        <v>134</v>
      </c>
      <c r="J12" s="296"/>
      <c r="K12" s="705"/>
      <c r="L12" s="296"/>
      <c r="M12" s="296"/>
      <c r="N12" s="296"/>
      <c r="O12" s="296"/>
      <c r="P12" s="693" t="s">
        <v>321</v>
      </c>
      <c r="Q12" s="69"/>
      <c r="R12" s="57"/>
      <c r="S12" s="57"/>
      <c r="T12" s="57"/>
      <c r="U12" s="57"/>
      <c r="V12" s="57"/>
      <c r="W12" s="57"/>
      <c r="X12" s="57"/>
    </row>
    <row r="13" spans="1:28" s="58" customFormat="1" ht="13.9" customHeight="1" x14ac:dyDescent="0.2">
      <c r="A13" s="575" t="s">
        <v>7260</v>
      </c>
      <c r="B13" s="576"/>
      <c r="C13" s="576"/>
      <c r="D13" s="576"/>
      <c r="E13" s="576"/>
      <c r="F13" s="577"/>
      <c r="G13" s="577"/>
      <c r="H13" s="577"/>
      <c r="I13" s="577"/>
      <c r="J13" s="577"/>
      <c r="K13" s="577"/>
      <c r="L13" s="577"/>
      <c r="M13" s="577"/>
      <c r="N13" s="1034">
        <f>N14</f>
        <v>532</v>
      </c>
      <c r="O13" s="1034">
        <f>O14</f>
        <v>41</v>
      </c>
      <c r="P13" s="584"/>
      <c r="Q13" s="69"/>
      <c r="R13" s="57"/>
      <c r="S13" s="57"/>
      <c r="T13" s="57"/>
      <c r="U13" s="57"/>
      <c r="V13" s="57"/>
      <c r="W13" s="57"/>
      <c r="X13" s="57"/>
    </row>
    <row r="14" spans="1:28" s="3" customFormat="1" ht="13.9" customHeight="1" x14ac:dyDescent="0.2">
      <c r="A14" s="777" t="s">
        <v>1410</v>
      </c>
      <c r="B14" s="754"/>
      <c r="C14" s="705">
        <v>1</v>
      </c>
      <c r="D14" s="296">
        <v>165</v>
      </c>
      <c r="E14" s="296">
        <v>420</v>
      </c>
      <c r="F14" s="296">
        <v>1138</v>
      </c>
      <c r="G14" s="296">
        <v>137</v>
      </c>
      <c r="H14" s="296">
        <v>791</v>
      </c>
      <c r="I14" s="296">
        <v>729</v>
      </c>
      <c r="J14" s="296">
        <v>4533</v>
      </c>
      <c r="K14" s="705">
        <v>150</v>
      </c>
      <c r="L14" s="296"/>
      <c r="M14" s="296"/>
      <c r="N14" s="296">
        <v>532</v>
      </c>
      <c r="O14" s="296">
        <v>41</v>
      </c>
      <c r="P14" s="693" t="s">
        <v>321</v>
      </c>
      <c r="Q14" s="69"/>
      <c r="R14" s="1"/>
      <c r="S14" s="1"/>
      <c r="T14" s="1"/>
      <c r="U14" s="1"/>
      <c r="V14" s="1"/>
      <c r="W14" s="1"/>
      <c r="X14" s="1"/>
    </row>
    <row r="15" spans="1:28" s="58" customFormat="1" ht="13.9" customHeight="1" x14ac:dyDescent="0.2">
      <c r="A15" s="575" t="s">
        <v>7258</v>
      </c>
      <c r="B15" s="576"/>
      <c r="C15" s="576"/>
      <c r="D15" s="576"/>
      <c r="E15" s="576"/>
      <c r="F15" s="577"/>
      <c r="G15" s="577"/>
      <c r="H15" s="577"/>
      <c r="I15" s="577"/>
      <c r="J15" s="577"/>
      <c r="K15" s="577"/>
      <c r="L15" s="577"/>
      <c r="M15" s="577"/>
      <c r="N15" s="1034">
        <f>N16</f>
        <v>1673.5</v>
      </c>
      <c r="O15" s="1035">
        <f>O16</f>
        <v>292</v>
      </c>
      <c r="P15" s="1035"/>
      <c r="Q15" s="69"/>
      <c r="R15" s="57"/>
      <c r="S15" s="57"/>
      <c r="T15" s="57"/>
      <c r="U15" s="57"/>
      <c r="V15" s="57"/>
      <c r="W15" s="57"/>
      <c r="X15" s="57"/>
    </row>
    <row r="16" spans="1:28" s="3" customFormat="1" ht="13.9" customHeight="1" x14ac:dyDescent="0.2">
      <c r="A16" s="793" t="s">
        <v>1411</v>
      </c>
      <c r="B16" s="794"/>
      <c r="C16" s="795">
        <v>1</v>
      </c>
      <c r="D16" s="1725"/>
      <c r="E16" s="1725"/>
      <c r="F16" s="1725"/>
      <c r="G16" s="1725"/>
      <c r="H16" s="1725"/>
      <c r="I16" s="1725"/>
      <c r="J16" s="1725"/>
      <c r="K16" s="1725"/>
      <c r="L16" s="796"/>
      <c r="M16" s="796"/>
      <c r="N16" s="796">
        <v>1673.5</v>
      </c>
      <c r="O16" s="797">
        <v>292</v>
      </c>
      <c r="P16" s="693" t="s">
        <v>321</v>
      </c>
      <c r="Q16" s="69"/>
      <c r="R16" s="1"/>
      <c r="S16" s="1"/>
      <c r="T16" s="1"/>
      <c r="U16" s="1"/>
      <c r="V16" s="1"/>
      <c r="W16" s="1"/>
      <c r="X16" s="1"/>
    </row>
    <row r="17" spans="1:24" ht="15" customHeight="1" x14ac:dyDescent="0.2">
      <c r="A17" s="575" t="s">
        <v>7258</v>
      </c>
      <c r="B17" s="731"/>
      <c r="C17" s="731"/>
      <c r="D17" s="731"/>
      <c r="E17" s="731"/>
      <c r="F17" s="732"/>
      <c r="G17" s="732"/>
      <c r="H17" s="732"/>
      <c r="I17" s="732"/>
      <c r="J17" s="732"/>
      <c r="K17" s="732"/>
      <c r="L17" s="577"/>
      <c r="M17" s="577"/>
      <c r="N17" s="1034">
        <f>SUM(N18:N18)</f>
        <v>1231</v>
      </c>
      <c r="O17" s="1034">
        <f>SUM(O18:O18)</f>
        <v>177</v>
      </c>
      <c r="P17" s="584"/>
    </row>
    <row r="18" spans="1:24" s="3" customFormat="1" ht="13.9" customHeight="1" x14ac:dyDescent="0.2">
      <c r="A18" s="777" t="s">
        <v>1412</v>
      </c>
      <c r="B18" s="754"/>
      <c r="C18" s="705">
        <v>1</v>
      </c>
      <c r="D18" s="2032"/>
      <c r="E18" s="2032"/>
      <c r="F18" s="2032"/>
      <c r="G18" s="2032"/>
      <c r="H18" s="2032"/>
      <c r="I18" s="2032"/>
      <c r="J18" s="2032"/>
      <c r="K18" s="2032"/>
      <c r="L18" s="296"/>
      <c r="M18" s="296"/>
      <c r="N18" s="296">
        <v>1231</v>
      </c>
      <c r="O18" s="296">
        <v>177</v>
      </c>
      <c r="P18" s="693" t="s">
        <v>321</v>
      </c>
      <c r="Q18" s="69"/>
      <c r="R18" s="1"/>
      <c r="S18" s="1"/>
      <c r="T18" s="1"/>
      <c r="U18" s="1"/>
      <c r="V18" s="1"/>
      <c r="W18" s="1"/>
      <c r="X18" s="1"/>
    </row>
    <row r="19" spans="1:24" ht="15" customHeight="1" x14ac:dyDescent="0.2">
      <c r="A19" s="575" t="s">
        <v>198</v>
      </c>
      <c r="B19" s="731"/>
      <c r="C19" s="731"/>
      <c r="D19" s="731"/>
      <c r="E19" s="731"/>
      <c r="F19" s="732"/>
      <c r="G19" s="732"/>
      <c r="H19" s="732"/>
      <c r="I19" s="732"/>
      <c r="J19" s="732"/>
      <c r="K19" s="732"/>
      <c r="L19" s="577"/>
      <c r="M19" s="577"/>
      <c r="N19" s="1034">
        <f>N20</f>
        <v>0</v>
      </c>
      <c r="O19" s="1034">
        <f>O20</f>
        <v>0</v>
      </c>
      <c r="P19" s="584"/>
    </row>
    <row r="20" spans="1:24" s="3" customFormat="1" ht="13.9" customHeight="1" x14ac:dyDescent="0.2">
      <c r="A20" s="777" t="s">
        <v>1413</v>
      </c>
      <c r="B20" s="754"/>
      <c r="C20" s="705">
        <v>1</v>
      </c>
      <c r="D20" s="2032"/>
      <c r="E20" s="2032"/>
      <c r="F20" s="2032"/>
      <c r="G20" s="2032"/>
      <c r="H20" s="2032"/>
      <c r="I20" s="2032"/>
      <c r="J20" s="2032"/>
      <c r="K20" s="2032"/>
      <c r="L20" s="296"/>
      <c r="M20" s="296"/>
      <c r="N20" s="296"/>
      <c r="O20" s="296"/>
      <c r="P20" s="706" t="s">
        <v>1415</v>
      </c>
      <c r="Q20" s="69"/>
      <c r="R20" s="1"/>
      <c r="S20" s="1"/>
      <c r="T20" s="1"/>
      <c r="U20" s="1"/>
      <c r="V20" s="1"/>
      <c r="W20" s="1"/>
      <c r="X20" s="1"/>
    </row>
    <row r="21" spans="1:24" s="3" customFormat="1" ht="13.9" customHeight="1" x14ac:dyDescent="0.2">
      <c r="A21" s="575" t="s">
        <v>198</v>
      </c>
      <c r="B21" s="731"/>
      <c r="C21" s="731"/>
      <c r="D21" s="731"/>
      <c r="E21" s="731"/>
      <c r="F21" s="732"/>
      <c r="G21" s="732"/>
      <c r="H21" s="732"/>
      <c r="I21" s="732"/>
      <c r="J21" s="732"/>
      <c r="K21" s="732"/>
      <c r="L21" s="577"/>
      <c r="M21" s="577"/>
      <c r="N21" s="1034">
        <f>SUM(N22:N22)</f>
        <v>0</v>
      </c>
      <c r="O21" s="1034">
        <f>SUM(O22:O22)</f>
        <v>0</v>
      </c>
      <c r="P21" s="584"/>
      <c r="Q21" s="69"/>
      <c r="R21" s="1"/>
      <c r="S21" s="1"/>
      <c r="T21" s="1"/>
      <c r="U21" s="1"/>
      <c r="V21" s="1"/>
      <c r="W21" s="1"/>
      <c r="X21" s="1"/>
    </row>
    <row r="22" spans="1:24" s="3" customFormat="1" ht="13.9" customHeight="1" thickBot="1" x14ac:dyDescent="0.25">
      <c r="A22" s="777" t="s">
        <v>1045</v>
      </c>
      <c r="B22" s="754"/>
      <c r="C22" s="705">
        <v>1</v>
      </c>
      <c r="D22" s="2032"/>
      <c r="E22" s="2032"/>
      <c r="F22" s="2032"/>
      <c r="G22" s="2032"/>
      <c r="H22" s="2032"/>
      <c r="I22" s="2032"/>
      <c r="J22" s="2032"/>
      <c r="K22" s="2032"/>
      <c r="L22" s="296"/>
      <c r="M22" s="296"/>
      <c r="N22" s="296"/>
      <c r="O22" s="296"/>
      <c r="P22" s="706" t="s">
        <v>1415</v>
      </c>
      <c r="Q22" s="69"/>
      <c r="R22" s="1"/>
      <c r="S22" s="1"/>
      <c r="T22" s="1"/>
      <c r="U22" s="1"/>
      <c r="V22" s="1"/>
      <c r="W22" s="1"/>
      <c r="X22" s="1"/>
    </row>
    <row r="23" spans="1:24" ht="15" customHeight="1" thickTop="1" thickBot="1" x14ac:dyDescent="0.25">
      <c r="A23" s="216"/>
      <c r="B23" s="216" t="s">
        <v>9</v>
      </c>
      <c r="C23" s="322">
        <f>SUM(D23:M23)</f>
        <v>19390</v>
      </c>
      <c r="D23" s="322">
        <f>SUMPRODUCT(D8:D22,$C8:$C22)</f>
        <v>165</v>
      </c>
      <c r="E23" s="322">
        <f>SUMPRODUCT(E8:E22,$C8:$C22)</f>
        <v>429</v>
      </c>
      <c r="F23" s="322">
        <f>SUMPRODUCT(F8:F22,$C8:$C22)</f>
        <v>3410</v>
      </c>
      <c r="G23" s="322">
        <f>SUMPRODUCT(G8:G22,$C8:$C22)</f>
        <v>4022</v>
      </c>
      <c r="H23" s="322">
        <f>SUMPRODUCT(H8:H22,$C8:$C22)</f>
        <v>1169</v>
      </c>
      <c r="I23" s="322">
        <f>SUMPRODUCT(I8:I22,$C8:$C22)</f>
        <v>3042</v>
      </c>
      <c r="J23" s="322">
        <f>SUMPRODUCT(J8:J22,$C8:$C22)</f>
        <v>7003</v>
      </c>
      <c r="K23" s="322">
        <f>SUMPRODUCT(K8:K22,$C8:$C22)</f>
        <v>150</v>
      </c>
      <c r="L23" s="322">
        <f>SUMPRODUCT(L8:L22,$C8:$C22)</f>
        <v>0</v>
      </c>
      <c r="M23" s="322">
        <f>SUMPRODUCT(M8:M22,$C8:$C22)</f>
        <v>0</v>
      </c>
      <c r="N23" s="322">
        <f>N21+N19+N17+N15+N13+N7</f>
        <v>3864.3935677366917</v>
      </c>
      <c r="O23" s="322">
        <f>O21+O19+O17+O15+O13+O7</f>
        <v>677.55949999999996</v>
      </c>
      <c r="P23" s="322"/>
    </row>
    <row r="24" spans="1:24" ht="12.75" thickTop="1" x14ac:dyDescent="0.2">
      <c r="A24" s="252"/>
      <c r="B24" s="481"/>
      <c r="C24" s="482"/>
      <c r="D24" s="483"/>
      <c r="E24" s="483"/>
      <c r="F24" s="483"/>
      <c r="G24" s="483"/>
      <c r="H24" s="483"/>
      <c r="I24" s="483"/>
      <c r="J24" s="483"/>
      <c r="K24" s="250"/>
      <c r="L24" s="250"/>
      <c r="M24" s="250"/>
      <c r="N24" s="250"/>
      <c r="O24" s="250"/>
      <c r="P24" s="250"/>
    </row>
  </sheetData>
  <mergeCells count="7">
    <mergeCell ref="A5:B6"/>
    <mergeCell ref="C5:C6"/>
    <mergeCell ref="A4:O4"/>
    <mergeCell ref="P5:P6"/>
    <mergeCell ref="Q7:S7"/>
    <mergeCell ref="T7:V7"/>
    <mergeCell ref="W7:Y7"/>
  </mergeCells>
  <phoneticPr fontId="216" type="noConversion"/>
  <dataValidations count="1">
    <dataValidation type="list" allowBlank="1" showInputMessage="1" showErrorMessage="1" sqref="P20 P22" xr:uid="{C79F2FC4-4215-4416-B26F-F56340106D2D}">
      <formula1>$V$8:$V$12</formula1>
    </dataValidation>
  </dataValidations>
  <printOptions horizontalCentered="1"/>
  <pageMargins left="0.19685039370078741" right="0.19685039370078741" top="0.39370078740157483" bottom="0.39370078740157483" header="0.51181102362204722" footer="0.19685039370078741"/>
  <pageSetup paperSize="9" scale="54" orientation="landscape" r:id="rId1"/>
  <headerFooter alignWithMargins="0">
    <oddFooter>&amp;L&amp;"Arial,Normal"&amp;F  - &amp;A&amp;R&amp;"Arial,Normal"&amp;P / &amp;N</oddFoot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E57FB26E-7856-4C9D-87E2-A1299AAC9E85}">
          <x14:formula1>
            <xm:f>Estacas!$L$72:$L$80</xm:f>
          </x14:formula1>
          <xm:sqref>P18 P16 P14 P8:P12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52B65-EE72-4E66-B8ED-EC64AA4DE9AF}">
  <sheetPr codeName="Planilha8">
    <tabColor rgb="FFFFFF00"/>
    <outlinePr summaryBelow="0"/>
    <pageSetUpPr fitToPage="1"/>
  </sheetPr>
  <dimension ref="A1:R28"/>
  <sheetViews>
    <sheetView showGridLines="0" zoomScale="85" zoomScaleNormal="85" workbookViewId="0">
      <selection activeCell="F48" sqref="F48"/>
    </sheetView>
  </sheetViews>
  <sheetFormatPr defaultColWidth="9.140625" defaultRowHeight="18.75" outlineLevelRow="1" outlineLevelCol="1" x14ac:dyDescent="0.55000000000000004"/>
  <cols>
    <col min="1" max="1" width="5.5703125" style="928" customWidth="1"/>
    <col min="2" max="2" width="51.28515625" style="928" customWidth="1"/>
    <col min="3" max="3" width="6.5703125" style="929" bestFit="1" customWidth="1"/>
    <col min="4" max="4" width="15.7109375" style="928" customWidth="1"/>
    <col min="5" max="5" width="12" style="931" customWidth="1"/>
    <col min="6" max="6" width="20.5703125" style="932" customWidth="1"/>
    <col min="7" max="7" width="54.7109375" style="931" customWidth="1" outlineLevel="1"/>
    <col min="8" max="8" width="5.5703125" style="928" customWidth="1"/>
    <col min="9" max="9" width="12.42578125" style="928" customWidth="1"/>
    <col min="10" max="10" width="15.28515625" style="928" customWidth="1"/>
    <col min="11" max="11" width="20.5703125" style="928" customWidth="1"/>
    <col min="12" max="12" width="6.28515625" style="928" customWidth="1"/>
    <col min="13" max="13" width="18.28515625" style="928" customWidth="1"/>
    <col min="14" max="14" width="26.28515625" style="928" customWidth="1"/>
    <col min="15" max="16384" width="9.140625" style="928"/>
  </cols>
  <sheetData>
    <row r="1" spans="1:12" x14ac:dyDescent="0.55000000000000004">
      <c r="D1" s="930"/>
    </row>
    <row r="2" spans="1:12" ht="10.15" customHeight="1" x14ac:dyDescent="0.55000000000000004">
      <c r="A2" s="929"/>
      <c r="B2" s="929"/>
      <c r="C2" s="933"/>
      <c r="D2" s="933"/>
      <c r="E2" s="934"/>
      <c r="F2" s="935"/>
      <c r="G2" s="934"/>
    </row>
    <row r="3" spans="1:12" ht="10.15" customHeight="1" x14ac:dyDescent="0.55000000000000004">
      <c r="A3" s="929"/>
      <c r="B3" s="936"/>
      <c r="C3" s="936"/>
      <c r="D3" s="936"/>
      <c r="E3" s="936"/>
      <c r="F3" s="937"/>
      <c r="G3" s="936"/>
    </row>
    <row r="4" spans="1:12" ht="10.15" customHeight="1" x14ac:dyDescent="0.55000000000000004">
      <c r="A4" s="929"/>
      <c r="B4" s="930"/>
      <c r="C4" s="930"/>
      <c r="D4" s="930"/>
      <c r="E4" s="938"/>
      <c r="F4" s="939"/>
      <c r="G4" s="938"/>
    </row>
    <row r="5" spans="1:12" s="930" customFormat="1" ht="16.899999999999999" customHeight="1" x14ac:dyDescent="0.2">
      <c r="E5" s="1927" t="s">
        <v>1209</v>
      </c>
      <c r="F5" s="1927"/>
      <c r="H5" s="940"/>
    </row>
    <row r="6" spans="1:12" s="930" customFormat="1" ht="37.5" x14ac:dyDescent="0.2">
      <c r="A6" s="941" t="s">
        <v>20</v>
      </c>
      <c r="B6" s="942" t="s">
        <v>1210</v>
      </c>
      <c r="C6" s="942" t="s">
        <v>659</v>
      </c>
      <c r="D6" s="943" t="s">
        <v>1211</v>
      </c>
      <c r="E6" s="944" t="s">
        <v>1212</v>
      </c>
      <c r="F6" s="945" t="s">
        <v>1213</v>
      </c>
      <c r="G6" s="946" t="s">
        <v>544</v>
      </c>
      <c r="H6" s="947"/>
    </row>
    <row r="7" spans="1:12" s="930" customFormat="1" ht="16.899999999999999" customHeight="1" x14ac:dyDescent="0.2">
      <c r="A7" s="948"/>
      <c r="B7" s="949" t="s">
        <v>1214</v>
      </c>
      <c r="C7" s="950"/>
      <c r="D7" s="950"/>
      <c r="E7" s="950"/>
      <c r="F7" s="951"/>
      <c r="G7" s="952"/>
      <c r="H7" s="947"/>
    </row>
    <row r="8" spans="1:12" s="930" customFormat="1" ht="16.899999999999999" customHeight="1" outlineLevel="1" x14ac:dyDescent="0.2">
      <c r="A8" s="953">
        <v>1</v>
      </c>
      <c r="B8" s="954" t="s">
        <v>1215</v>
      </c>
      <c r="C8" s="953" t="s">
        <v>453</v>
      </c>
      <c r="D8" s="955">
        <v>1450</v>
      </c>
      <c r="E8" s="956">
        <v>1</v>
      </c>
      <c r="F8" s="957">
        <f>$D8*E8</f>
        <v>1450</v>
      </c>
      <c r="G8" s="958"/>
      <c r="H8" s="947"/>
      <c r="I8" s="959"/>
      <c r="K8" s="939"/>
    </row>
    <row r="9" spans="1:12" s="930" customFormat="1" ht="16.899999999999999" customHeight="1" outlineLevel="1" x14ac:dyDescent="0.2">
      <c r="A9" s="953">
        <f>A8+1</f>
        <v>2</v>
      </c>
      <c r="B9" s="954" t="s">
        <v>1216</v>
      </c>
      <c r="C9" s="953" t="s">
        <v>1217</v>
      </c>
      <c r="D9" s="955">
        <v>20</v>
      </c>
      <c r="E9" s="979">
        <v>1068</v>
      </c>
      <c r="F9" s="957">
        <f>$D9*E9</f>
        <v>21360</v>
      </c>
      <c r="G9" s="958" t="s">
        <v>1218</v>
      </c>
      <c r="H9" s="947"/>
      <c r="I9" s="960"/>
      <c r="K9" s="939"/>
      <c r="L9" s="961"/>
    </row>
    <row r="10" spans="1:12" s="930" customFormat="1" ht="56.25" outlineLevel="1" x14ac:dyDescent="0.2">
      <c r="A10" s="953">
        <f>A9+1</f>
        <v>3</v>
      </c>
      <c r="B10" s="954" t="s">
        <v>1219</v>
      </c>
      <c r="C10" s="953" t="s">
        <v>1220</v>
      </c>
      <c r="D10" s="955">
        <v>12.5</v>
      </c>
      <c r="E10" s="956">
        <f>E9</f>
        <v>1068</v>
      </c>
      <c r="F10" s="957">
        <f>$D10*E10</f>
        <v>13350</v>
      </c>
      <c r="G10" s="958" t="s">
        <v>1218</v>
      </c>
      <c r="H10" s="947"/>
      <c r="I10" s="959"/>
      <c r="K10" s="939"/>
    </row>
    <row r="11" spans="1:12" s="930" customFormat="1" ht="75" outlineLevel="1" x14ac:dyDescent="0.2">
      <c r="A11" s="953">
        <f>A10+1</f>
        <v>4</v>
      </c>
      <c r="B11" s="954" t="s">
        <v>1221</v>
      </c>
      <c r="C11" s="962" t="s">
        <v>1222</v>
      </c>
      <c r="D11" s="963">
        <v>480</v>
      </c>
      <c r="E11" s="956">
        <v>2</v>
      </c>
      <c r="F11" s="964">
        <f>$D11*E11</f>
        <v>960</v>
      </c>
      <c r="G11" s="965" t="s">
        <v>1223</v>
      </c>
      <c r="H11" s="947"/>
      <c r="I11" s="959"/>
      <c r="K11" s="939"/>
    </row>
    <row r="12" spans="1:12" s="930" customFormat="1" ht="16.899999999999999" customHeight="1" x14ac:dyDescent="0.2">
      <c r="A12" s="966"/>
      <c r="B12" s="967"/>
      <c r="C12" s="1928" t="s">
        <v>1224</v>
      </c>
      <c r="D12" s="1928"/>
      <c r="E12" s="968"/>
      <c r="F12" s="969">
        <f>SUM(F8:F11)</f>
        <v>37120</v>
      </c>
      <c r="G12" s="970"/>
      <c r="H12" s="947"/>
      <c r="I12" s="959"/>
      <c r="K12" s="939"/>
    </row>
    <row r="13" spans="1:12" s="930" customFormat="1" ht="16.5" customHeight="1" x14ac:dyDescent="0.2">
      <c r="A13" s="971"/>
      <c r="B13" s="971"/>
      <c r="C13" s="972"/>
      <c r="D13" s="972"/>
      <c r="E13" s="972"/>
      <c r="F13" s="973"/>
      <c r="G13" s="961"/>
      <c r="H13" s="947"/>
      <c r="I13" s="939"/>
      <c r="K13" s="939"/>
    </row>
    <row r="14" spans="1:12" s="930" customFormat="1" ht="19.899999999999999" customHeight="1" x14ac:dyDescent="0.55000000000000004">
      <c r="A14" s="974"/>
      <c r="C14" s="1929" t="s">
        <v>1225</v>
      </c>
      <c r="D14" s="1930"/>
      <c r="E14" s="975"/>
      <c r="F14" s="976">
        <v>17.413168975949294</v>
      </c>
      <c r="G14" s="977"/>
    </row>
    <row r="15" spans="1:12" s="930" customFormat="1" ht="16.149999999999999" customHeight="1" x14ac:dyDescent="0.55000000000000004">
      <c r="A15" s="928"/>
      <c r="E15" s="938"/>
      <c r="F15" s="978"/>
      <c r="G15" s="932"/>
    </row>
    <row r="16" spans="1:12" s="930" customFormat="1" ht="32.1" customHeight="1" x14ac:dyDescent="0.55000000000000004">
      <c r="A16" s="928"/>
      <c r="E16" s="938"/>
      <c r="F16" s="939"/>
      <c r="G16" s="932"/>
    </row>
    <row r="17" spans="1:18" s="930" customFormat="1" ht="32.1" customHeight="1" x14ac:dyDescent="0.55000000000000004">
      <c r="A17" s="928"/>
      <c r="E17" s="938"/>
      <c r="F17" s="939"/>
      <c r="G17" s="938"/>
    </row>
    <row r="18" spans="1:18" s="930" customFormat="1" ht="32.1" customHeight="1" x14ac:dyDescent="0.55000000000000004">
      <c r="A18" s="928"/>
      <c r="E18" s="938"/>
      <c r="F18" s="939"/>
      <c r="G18" s="938"/>
    </row>
    <row r="19" spans="1:18" s="930" customFormat="1" ht="32.1" customHeight="1" x14ac:dyDescent="0.55000000000000004">
      <c r="A19" s="928"/>
      <c r="E19" s="938"/>
      <c r="F19" s="939"/>
      <c r="G19" s="938"/>
    </row>
    <row r="20" spans="1:18" s="930" customFormat="1" ht="32.1" customHeight="1" x14ac:dyDescent="0.55000000000000004">
      <c r="A20" s="928"/>
      <c r="E20" s="938"/>
      <c r="F20" s="939"/>
      <c r="G20" s="938"/>
    </row>
    <row r="21" spans="1:18" s="930" customFormat="1" ht="45" customHeight="1" x14ac:dyDescent="0.55000000000000004">
      <c r="A21" s="928"/>
      <c r="E21" s="938"/>
      <c r="F21" s="939"/>
      <c r="G21" s="938"/>
    </row>
    <row r="22" spans="1:18" s="930" customFormat="1" ht="32.1" customHeight="1" x14ac:dyDescent="0.55000000000000004">
      <c r="A22" s="928"/>
      <c r="E22" s="938"/>
      <c r="F22" s="939"/>
      <c r="G22" s="938"/>
    </row>
    <row r="23" spans="1:18" s="930" customFormat="1" ht="45" customHeight="1" x14ac:dyDescent="0.55000000000000004">
      <c r="A23" s="928"/>
      <c r="E23" s="938"/>
      <c r="F23" s="939"/>
      <c r="G23" s="938"/>
    </row>
    <row r="24" spans="1:18" s="930" customFormat="1" ht="45" customHeight="1" x14ac:dyDescent="0.55000000000000004">
      <c r="A24" s="928"/>
      <c r="E24" s="938"/>
      <c r="F24" s="939"/>
      <c r="G24" s="938"/>
    </row>
    <row r="25" spans="1:18" s="930" customFormat="1" ht="35.1" customHeight="1" x14ac:dyDescent="0.55000000000000004">
      <c r="A25" s="928"/>
      <c r="E25" s="938"/>
      <c r="F25" s="939"/>
      <c r="G25" s="938"/>
    </row>
    <row r="26" spans="1:18" s="930" customFormat="1" ht="45" customHeight="1" x14ac:dyDescent="0.55000000000000004">
      <c r="A26" s="928"/>
      <c r="E26" s="938"/>
      <c r="F26" s="939"/>
      <c r="G26" s="938"/>
    </row>
    <row r="27" spans="1:18" s="930" customFormat="1" ht="27" customHeight="1" x14ac:dyDescent="0.55000000000000004">
      <c r="A27" s="928"/>
      <c r="B27" s="928"/>
      <c r="C27" s="929"/>
      <c r="D27" s="928"/>
      <c r="E27" s="931"/>
      <c r="F27" s="932"/>
      <c r="G27" s="931"/>
    </row>
    <row r="28" spans="1:18" s="930" customFormat="1" ht="27" customHeight="1" x14ac:dyDescent="0.55000000000000004">
      <c r="A28" s="928"/>
      <c r="B28" s="928"/>
      <c r="C28" s="929"/>
      <c r="D28" s="928"/>
      <c r="E28" s="931"/>
      <c r="F28" s="932"/>
      <c r="G28" s="931"/>
      <c r="H28" s="928"/>
      <c r="L28" s="928"/>
      <c r="M28" s="928"/>
      <c r="N28" s="928"/>
      <c r="O28" s="928"/>
      <c r="P28" s="928"/>
      <c r="Q28" s="928"/>
      <c r="R28" s="928"/>
    </row>
  </sheetData>
  <sheetProtection selectLockedCells="1"/>
  <mergeCells count="3">
    <mergeCell ref="E5:F5"/>
    <mergeCell ref="C12:D12"/>
    <mergeCell ref="C14:D14"/>
  </mergeCells>
  <conditionalFormatting sqref="D8:D9">
    <cfRule type="cellIs" dxfId="80" priority="1" operator="equal">
      <formula>#REF!</formula>
    </cfRule>
  </conditionalFormatting>
  <conditionalFormatting sqref="D10:D11">
    <cfRule type="cellIs" dxfId="79" priority="2" operator="equal">
      <formula>#REF!</formula>
    </cfRule>
  </conditionalFormatting>
  <printOptions horizontalCentered="1"/>
  <pageMargins left="0.31496062992125984" right="0.11811023622047245" top="0.39370078740157483" bottom="0.19685039370078741" header="0.11811023622047245" footer="0"/>
  <pageSetup paperSize="8" scale="44"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BD0A8-322E-451B-9D26-1F126B598999}">
  <sheetPr codeName="Planilha16">
    <tabColor rgb="FFF43800"/>
    <pageSetUpPr fitToPage="1"/>
  </sheetPr>
  <dimension ref="A1:W33"/>
  <sheetViews>
    <sheetView showGridLines="0" view="pageBreakPreview" zoomScaleNormal="100" zoomScaleSheetLayoutView="100" workbookViewId="0">
      <pane ySplit="6" topLeftCell="A7" activePane="bottomLeft" state="frozen"/>
      <selection sqref="A1:XFD3"/>
      <selection pane="bottomLeft" activeCell="D24" sqref="D24"/>
    </sheetView>
  </sheetViews>
  <sheetFormatPr defaultRowHeight="11.25" x14ac:dyDescent="0.2"/>
  <cols>
    <col min="1" max="1" width="28.85546875" style="4" customWidth="1"/>
    <col min="2" max="2" width="10.28515625" style="4" customWidth="1"/>
    <col min="3" max="3" width="7.5703125" style="4" customWidth="1"/>
    <col min="4" max="14" width="8.140625" style="4" customWidth="1"/>
    <col min="15" max="15" width="9.140625" style="4" customWidth="1"/>
    <col min="16" max="16" width="7.42578125" style="4" customWidth="1"/>
    <col min="17" max="17" width="21.42578125" style="4" bestFit="1" customWidth="1"/>
    <col min="18" max="18" width="10.28515625" style="4" bestFit="1" customWidth="1"/>
    <col min="19" max="250" width="8.85546875" style="4"/>
    <col min="251" max="251" width="14.5703125" style="4" customWidth="1"/>
    <col min="252" max="252" width="20.7109375" style="4" customWidth="1"/>
    <col min="253" max="253" width="8.85546875" style="4"/>
    <col min="254" max="265" width="8.42578125" style="4" customWidth="1"/>
    <col min="266" max="506" width="8.85546875" style="4"/>
    <col min="507" max="507" width="14.5703125" style="4" customWidth="1"/>
    <col min="508" max="508" width="20.7109375" style="4" customWidth="1"/>
    <col min="509" max="509" width="8.85546875" style="4"/>
    <col min="510" max="521" width="8.42578125" style="4" customWidth="1"/>
    <col min="522" max="762" width="8.85546875" style="4"/>
    <col min="763" max="763" width="14.5703125" style="4" customWidth="1"/>
    <col min="764" max="764" width="20.7109375" style="4" customWidth="1"/>
    <col min="765" max="765" width="8.85546875" style="4"/>
    <col min="766" max="777" width="8.42578125" style="4" customWidth="1"/>
    <col min="778" max="1018" width="8.85546875" style="4"/>
    <col min="1019" max="1019" width="14.5703125" style="4" customWidth="1"/>
    <col min="1020" max="1020" width="20.7109375" style="4" customWidth="1"/>
    <col min="1021" max="1021" width="8.85546875" style="4"/>
    <col min="1022" max="1033" width="8.42578125" style="4" customWidth="1"/>
    <col min="1034" max="1274" width="8.85546875" style="4"/>
    <col min="1275" max="1275" width="14.5703125" style="4" customWidth="1"/>
    <col min="1276" max="1276" width="20.7109375" style="4" customWidth="1"/>
    <col min="1277" max="1277" width="8.85546875" style="4"/>
    <col min="1278" max="1289" width="8.42578125" style="4" customWidth="1"/>
    <col min="1290" max="1530" width="8.85546875" style="4"/>
    <col min="1531" max="1531" width="14.5703125" style="4" customWidth="1"/>
    <col min="1532" max="1532" width="20.7109375" style="4" customWidth="1"/>
    <col min="1533" max="1533" width="8.85546875" style="4"/>
    <col min="1534" max="1545" width="8.42578125" style="4" customWidth="1"/>
    <col min="1546" max="1786" width="8.85546875" style="4"/>
    <col min="1787" max="1787" width="14.5703125" style="4" customWidth="1"/>
    <col min="1788" max="1788" width="20.7109375" style="4" customWidth="1"/>
    <col min="1789" max="1789" width="8.85546875" style="4"/>
    <col min="1790" max="1801" width="8.42578125" style="4" customWidth="1"/>
    <col min="1802" max="2042" width="8.85546875" style="4"/>
    <col min="2043" max="2043" width="14.5703125" style="4" customWidth="1"/>
    <col min="2044" max="2044" width="20.7109375" style="4" customWidth="1"/>
    <col min="2045" max="2045" width="8.85546875" style="4"/>
    <col min="2046" max="2057" width="8.42578125" style="4" customWidth="1"/>
    <col min="2058" max="2298" width="8.85546875" style="4"/>
    <col min="2299" max="2299" width="14.5703125" style="4" customWidth="1"/>
    <col min="2300" max="2300" width="20.7109375" style="4" customWidth="1"/>
    <col min="2301" max="2301" width="8.85546875" style="4"/>
    <col min="2302" max="2313" width="8.42578125" style="4" customWidth="1"/>
    <col min="2314" max="2554" width="8.85546875" style="4"/>
    <col min="2555" max="2555" width="14.5703125" style="4" customWidth="1"/>
    <col min="2556" max="2556" width="20.7109375" style="4" customWidth="1"/>
    <col min="2557" max="2557" width="8.85546875" style="4"/>
    <col min="2558" max="2569" width="8.42578125" style="4" customWidth="1"/>
    <col min="2570" max="2810" width="8.85546875" style="4"/>
    <col min="2811" max="2811" width="14.5703125" style="4" customWidth="1"/>
    <col min="2812" max="2812" width="20.7109375" style="4" customWidth="1"/>
    <col min="2813" max="2813" width="8.85546875" style="4"/>
    <col min="2814" max="2825" width="8.42578125" style="4" customWidth="1"/>
    <col min="2826" max="3066" width="8.85546875" style="4"/>
    <col min="3067" max="3067" width="14.5703125" style="4" customWidth="1"/>
    <col min="3068" max="3068" width="20.7109375" style="4" customWidth="1"/>
    <col min="3069" max="3069" width="8.85546875" style="4"/>
    <col min="3070" max="3081" width="8.42578125" style="4" customWidth="1"/>
    <col min="3082" max="3322" width="8.85546875" style="4"/>
    <col min="3323" max="3323" width="14.5703125" style="4" customWidth="1"/>
    <col min="3324" max="3324" width="20.7109375" style="4" customWidth="1"/>
    <col min="3325" max="3325" width="8.85546875" style="4"/>
    <col min="3326" max="3337" width="8.42578125" style="4" customWidth="1"/>
    <col min="3338" max="3578" width="8.85546875" style="4"/>
    <col min="3579" max="3579" width="14.5703125" style="4" customWidth="1"/>
    <col min="3580" max="3580" width="20.7109375" style="4" customWidth="1"/>
    <col min="3581" max="3581" width="8.85546875" style="4"/>
    <col min="3582" max="3593" width="8.42578125" style="4" customWidth="1"/>
    <col min="3594" max="3834" width="8.85546875" style="4"/>
    <col min="3835" max="3835" width="14.5703125" style="4" customWidth="1"/>
    <col min="3836" max="3836" width="20.7109375" style="4" customWidth="1"/>
    <col min="3837" max="3837" width="8.85546875" style="4"/>
    <col min="3838" max="3849" width="8.42578125" style="4" customWidth="1"/>
    <col min="3850" max="4090" width="8.85546875" style="4"/>
    <col min="4091" max="4091" width="14.5703125" style="4" customWidth="1"/>
    <col min="4092" max="4092" width="20.7109375" style="4" customWidth="1"/>
    <col min="4093" max="4093" width="8.85546875" style="4"/>
    <col min="4094" max="4105" width="8.42578125" style="4" customWidth="1"/>
    <col min="4106" max="4346" width="8.85546875" style="4"/>
    <col min="4347" max="4347" width="14.5703125" style="4" customWidth="1"/>
    <col min="4348" max="4348" width="20.7109375" style="4" customWidth="1"/>
    <col min="4349" max="4349" width="8.85546875" style="4"/>
    <col min="4350" max="4361" width="8.42578125" style="4" customWidth="1"/>
    <col min="4362" max="4602" width="8.85546875" style="4"/>
    <col min="4603" max="4603" width="14.5703125" style="4" customWidth="1"/>
    <col min="4604" max="4604" width="20.7109375" style="4" customWidth="1"/>
    <col min="4605" max="4605" width="8.85546875" style="4"/>
    <col min="4606" max="4617" width="8.42578125" style="4" customWidth="1"/>
    <col min="4618" max="4858" width="8.85546875" style="4"/>
    <col min="4859" max="4859" width="14.5703125" style="4" customWidth="1"/>
    <col min="4860" max="4860" width="20.7109375" style="4" customWidth="1"/>
    <col min="4861" max="4861" width="8.85546875" style="4"/>
    <col min="4862" max="4873" width="8.42578125" style="4" customWidth="1"/>
    <col min="4874" max="5114" width="8.85546875" style="4"/>
    <col min="5115" max="5115" width="14.5703125" style="4" customWidth="1"/>
    <col min="5116" max="5116" width="20.7109375" style="4" customWidth="1"/>
    <col min="5117" max="5117" width="8.85546875" style="4"/>
    <col min="5118" max="5129" width="8.42578125" style="4" customWidth="1"/>
    <col min="5130" max="5370" width="8.85546875" style="4"/>
    <col min="5371" max="5371" width="14.5703125" style="4" customWidth="1"/>
    <col min="5372" max="5372" width="20.7109375" style="4" customWidth="1"/>
    <col min="5373" max="5373" width="8.85546875" style="4"/>
    <col min="5374" max="5385" width="8.42578125" style="4" customWidth="1"/>
    <col min="5386" max="5626" width="8.85546875" style="4"/>
    <col min="5627" max="5627" width="14.5703125" style="4" customWidth="1"/>
    <col min="5628" max="5628" width="20.7109375" style="4" customWidth="1"/>
    <col min="5629" max="5629" width="8.85546875" style="4"/>
    <col min="5630" max="5641" width="8.42578125" style="4" customWidth="1"/>
    <col min="5642" max="5882" width="8.85546875" style="4"/>
    <col min="5883" max="5883" width="14.5703125" style="4" customWidth="1"/>
    <col min="5884" max="5884" width="20.7109375" style="4" customWidth="1"/>
    <col min="5885" max="5885" width="8.85546875" style="4"/>
    <col min="5886" max="5897" width="8.42578125" style="4" customWidth="1"/>
    <col min="5898" max="6138" width="8.85546875" style="4"/>
    <col min="6139" max="6139" width="14.5703125" style="4" customWidth="1"/>
    <col min="6140" max="6140" width="20.7109375" style="4" customWidth="1"/>
    <col min="6141" max="6141" width="8.85546875" style="4"/>
    <col min="6142" max="6153" width="8.42578125" style="4" customWidth="1"/>
    <col min="6154" max="6394" width="8.85546875" style="4"/>
    <col min="6395" max="6395" width="14.5703125" style="4" customWidth="1"/>
    <col min="6396" max="6396" width="20.7109375" style="4" customWidth="1"/>
    <col min="6397" max="6397" width="8.85546875" style="4"/>
    <col min="6398" max="6409" width="8.42578125" style="4" customWidth="1"/>
    <col min="6410" max="6650" width="8.85546875" style="4"/>
    <col min="6651" max="6651" width="14.5703125" style="4" customWidth="1"/>
    <col min="6652" max="6652" width="20.7109375" style="4" customWidth="1"/>
    <col min="6653" max="6653" width="8.85546875" style="4"/>
    <col min="6654" max="6665" width="8.42578125" style="4" customWidth="1"/>
    <col min="6666" max="6906" width="8.85546875" style="4"/>
    <col min="6907" max="6907" width="14.5703125" style="4" customWidth="1"/>
    <col min="6908" max="6908" width="20.7109375" style="4" customWidth="1"/>
    <col min="6909" max="6909" width="8.85546875" style="4"/>
    <col min="6910" max="6921" width="8.42578125" style="4" customWidth="1"/>
    <col min="6922" max="7162" width="8.85546875" style="4"/>
    <col min="7163" max="7163" width="14.5703125" style="4" customWidth="1"/>
    <col min="7164" max="7164" width="20.7109375" style="4" customWidth="1"/>
    <col min="7165" max="7165" width="8.85546875" style="4"/>
    <col min="7166" max="7177" width="8.42578125" style="4" customWidth="1"/>
    <col min="7178" max="7418" width="8.85546875" style="4"/>
    <col min="7419" max="7419" width="14.5703125" style="4" customWidth="1"/>
    <col min="7420" max="7420" width="20.7109375" style="4" customWidth="1"/>
    <col min="7421" max="7421" width="8.85546875" style="4"/>
    <col min="7422" max="7433" width="8.42578125" style="4" customWidth="1"/>
    <col min="7434" max="7674" width="8.85546875" style="4"/>
    <col min="7675" max="7675" width="14.5703125" style="4" customWidth="1"/>
    <col min="7676" max="7676" width="20.7109375" style="4" customWidth="1"/>
    <col min="7677" max="7677" width="8.85546875" style="4"/>
    <col min="7678" max="7689" width="8.42578125" style="4" customWidth="1"/>
    <col min="7690" max="7930" width="8.85546875" style="4"/>
    <col min="7931" max="7931" width="14.5703125" style="4" customWidth="1"/>
    <col min="7932" max="7932" width="20.7109375" style="4" customWidth="1"/>
    <col min="7933" max="7933" width="8.85546875" style="4"/>
    <col min="7934" max="7945" width="8.42578125" style="4" customWidth="1"/>
    <col min="7946" max="8186" width="8.85546875" style="4"/>
    <col min="8187" max="8187" width="14.5703125" style="4" customWidth="1"/>
    <col min="8188" max="8188" width="20.7109375" style="4" customWidth="1"/>
    <col min="8189" max="8189" width="8.85546875" style="4"/>
    <col min="8190" max="8201" width="8.42578125" style="4" customWidth="1"/>
    <col min="8202" max="8442" width="8.85546875" style="4"/>
    <col min="8443" max="8443" width="14.5703125" style="4" customWidth="1"/>
    <col min="8444" max="8444" width="20.7109375" style="4" customWidth="1"/>
    <col min="8445" max="8445" width="8.85546875" style="4"/>
    <col min="8446" max="8457" width="8.42578125" style="4" customWidth="1"/>
    <col min="8458" max="8698" width="8.85546875" style="4"/>
    <col min="8699" max="8699" width="14.5703125" style="4" customWidth="1"/>
    <col min="8700" max="8700" width="20.7109375" style="4" customWidth="1"/>
    <col min="8701" max="8701" width="8.85546875" style="4"/>
    <col min="8702" max="8713" width="8.42578125" style="4" customWidth="1"/>
    <col min="8714" max="8954" width="8.85546875" style="4"/>
    <col min="8955" max="8955" width="14.5703125" style="4" customWidth="1"/>
    <col min="8956" max="8956" width="20.7109375" style="4" customWidth="1"/>
    <col min="8957" max="8957" width="8.85546875" style="4"/>
    <col min="8958" max="8969" width="8.42578125" style="4" customWidth="1"/>
    <col min="8970" max="9210" width="8.85546875" style="4"/>
    <col min="9211" max="9211" width="14.5703125" style="4" customWidth="1"/>
    <col min="9212" max="9212" width="20.7109375" style="4" customWidth="1"/>
    <col min="9213" max="9213" width="8.85546875" style="4"/>
    <col min="9214" max="9225" width="8.42578125" style="4" customWidth="1"/>
    <col min="9226" max="9466" width="8.85546875" style="4"/>
    <col min="9467" max="9467" width="14.5703125" style="4" customWidth="1"/>
    <col min="9468" max="9468" width="20.7109375" style="4" customWidth="1"/>
    <col min="9469" max="9469" width="8.85546875" style="4"/>
    <col min="9470" max="9481" width="8.42578125" style="4" customWidth="1"/>
    <col min="9482" max="9722" width="8.85546875" style="4"/>
    <col min="9723" max="9723" width="14.5703125" style="4" customWidth="1"/>
    <col min="9724" max="9724" width="20.7109375" style="4" customWidth="1"/>
    <col min="9725" max="9725" width="8.85546875" style="4"/>
    <col min="9726" max="9737" width="8.42578125" style="4" customWidth="1"/>
    <col min="9738" max="9978" width="8.85546875" style="4"/>
    <col min="9979" max="9979" width="14.5703125" style="4" customWidth="1"/>
    <col min="9980" max="9980" width="20.7109375" style="4" customWidth="1"/>
    <col min="9981" max="9981" width="8.85546875" style="4"/>
    <col min="9982" max="9993" width="8.42578125" style="4" customWidth="1"/>
    <col min="9994" max="10234" width="8.85546875" style="4"/>
    <col min="10235" max="10235" width="14.5703125" style="4" customWidth="1"/>
    <col min="10236" max="10236" width="20.7109375" style="4" customWidth="1"/>
    <col min="10237" max="10237" width="8.85546875" style="4"/>
    <col min="10238" max="10249" width="8.42578125" style="4" customWidth="1"/>
    <col min="10250" max="10490" width="8.85546875" style="4"/>
    <col min="10491" max="10491" width="14.5703125" style="4" customWidth="1"/>
    <col min="10492" max="10492" width="20.7109375" style="4" customWidth="1"/>
    <col min="10493" max="10493" width="8.85546875" style="4"/>
    <col min="10494" max="10505" width="8.42578125" style="4" customWidth="1"/>
    <col min="10506" max="10746" width="8.85546875" style="4"/>
    <col min="10747" max="10747" width="14.5703125" style="4" customWidth="1"/>
    <col min="10748" max="10748" width="20.7109375" style="4" customWidth="1"/>
    <col min="10749" max="10749" width="8.85546875" style="4"/>
    <col min="10750" max="10761" width="8.42578125" style="4" customWidth="1"/>
    <col min="10762" max="11002" width="8.85546875" style="4"/>
    <col min="11003" max="11003" width="14.5703125" style="4" customWidth="1"/>
    <col min="11004" max="11004" width="20.7109375" style="4" customWidth="1"/>
    <col min="11005" max="11005" width="8.85546875" style="4"/>
    <col min="11006" max="11017" width="8.42578125" style="4" customWidth="1"/>
    <col min="11018" max="11258" width="8.85546875" style="4"/>
    <col min="11259" max="11259" width="14.5703125" style="4" customWidth="1"/>
    <col min="11260" max="11260" width="20.7109375" style="4" customWidth="1"/>
    <col min="11261" max="11261" width="8.85546875" style="4"/>
    <col min="11262" max="11273" width="8.42578125" style="4" customWidth="1"/>
    <col min="11274" max="11514" width="8.85546875" style="4"/>
    <col min="11515" max="11515" width="14.5703125" style="4" customWidth="1"/>
    <col min="11516" max="11516" width="20.7109375" style="4" customWidth="1"/>
    <col min="11517" max="11517" width="8.85546875" style="4"/>
    <col min="11518" max="11529" width="8.42578125" style="4" customWidth="1"/>
    <col min="11530" max="11770" width="8.85546875" style="4"/>
    <col min="11771" max="11771" width="14.5703125" style="4" customWidth="1"/>
    <col min="11772" max="11772" width="20.7109375" style="4" customWidth="1"/>
    <col min="11773" max="11773" width="8.85546875" style="4"/>
    <col min="11774" max="11785" width="8.42578125" style="4" customWidth="1"/>
    <col min="11786" max="12026" width="8.85546875" style="4"/>
    <col min="12027" max="12027" width="14.5703125" style="4" customWidth="1"/>
    <col min="12028" max="12028" width="20.7109375" style="4" customWidth="1"/>
    <col min="12029" max="12029" width="8.85546875" style="4"/>
    <col min="12030" max="12041" width="8.42578125" style="4" customWidth="1"/>
    <col min="12042" max="12282" width="8.85546875" style="4"/>
    <col min="12283" max="12283" width="14.5703125" style="4" customWidth="1"/>
    <col min="12284" max="12284" width="20.7109375" style="4" customWidth="1"/>
    <col min="12285" max="12285" width="8.85546875" style="4"/>
    <col min="12286" max="12297" width="8.42578125" style="4" customWidth="1"/>
    <col min="12298" max="12538" width="8.85546875" style="4"/>
    <col min="12539" max="12539" width="14.5703125" style="4" customWidth="1"/>
    <col min="12540" max="12540" width="20.7109375" style="4" customWidth="1"/>
    <col min="12541" max="12541" width="8.85546875" style="4"/>
    <col min="12542" max="12553" width="8.42578125" style="4" customWidth="1"/>
    <col min="12554" max="12794" width="8.85546875" style="4"/>
    <col min="12795" max="12795" width="14.5703125" style="4" customWidth="1"/>
    <col min="12796" max="12796" width="20.7109375" style="4" customWidth="1"/>
    <col min="12797" max="12797" width="8.85546875" style="4"/>
    <col min="12798" max="12809" width="8.42578125" style="4" customWidth="1"/>
    <col min="12810" max="13050" width="8.85546875" style="4"/>
    <col min="13051" max="13051" width="14.5703125" style="4" customWidth="1"/>
    <col min="13052" max="13052" width="20.7109375" style="4" customWidth="1"/>
    <col min="13053" max="13053" width="8.85546875" style="4"/>
    <col min="13054" max="13065" width="8.42578125" style="4" customWidth="1"/>
    <col min="13066" max="13306" width="8.85546875" style="4"/>
    <col min="13307" max="13307" width="14.5703125" style="4" customWidth="1"/>
    <col min="13308" max="13308" width="20.7109375" style="4" customWidth="1"/>
    <col min="13309" max="13309" width="8.85546875" style="4"/>
    <col min="13310" max="13321" width="8.42578125" style="4" customWidth="1"/>
    <col min="13322" max="13562" width="8.85546875" style="4"/>
    <col min="13563" max="13563" width="14.5703125" style="4" customWidth="1"/>
    <col min="13564" max="13564" width="20.7109375" style="4" customWidth="1"/>
    <col min="13565" max="13565" width="8.85546875" style="4"/>
    <col min="13566" max="13577" width="8.42578125" style="4" customWidth="1"/>
    <col min="13578" max="13818" width="8.85546875" style="4"/>
    <col min="13819" max="13819" width="14.5703125" style="4" customWidth="1"/>
    <col min="13820" max="13820" width="20.7109375" style="4" customWidth="1"/>
    <col min="13821" max="13821" width="8.85546875" style="4"/>
    <col min="13822" max="13833" width="8.42578125" style="4" customWidth="1"/>
    <col min="13834" max="14074" width="8.85546875" style="4"/>
    <col min="14075" max="14075" width="14.5703125" style="4" customWidth="1"/>
    <col min="14076" max="14076" width="20.7109375" style="4" customWidth="1"/>
    <col min="14077" max="14077" width="8.85546875" style="4"/>
    <col min="14078" max="14089" width="8.42578125" style="4" customWidth="1"/>
    <col min="14090" max="14330" width="8.85546875" style="4"/>
    <col min="14331" max="14331" width="14.5703125" style="4" customWidth="1"/>
    <col min="14332" max="14332" width="20.7109375" style="4" customWidth="1"/>
    <col min="14333" max="14333" width="8.85546875" style="4"/>
    <col min="14334" max="14345" width="8.42578125" style="4" customWidth="1"/>
    <col min="14346" max="14586" width="8.85546875" style="4"/>
    <col min="14587" max="14587" width="14.5703125" style="4" customWidth="1"/>
    <col min="14588" max="14588" width="20.7109375" style="4" customWidth="1"/>
    <col min="14589" max="14589" width="8.85546875" style="4"/>
    <col min="14590" max="14601" width="8.42578125" style="4" customWidth="1"/>
    <col min="14602" max="14842" width="8.85546875" style="4"/>
    <col min="14843" max="14843" width="14.5703125" style="4" customWidth="1"/>
    <col min="14844" max="14844" width="20.7109375" style="4" customWidth="1"/>
    <col min="14845" max="14845" width="8.85546875" style="4"/>
    <col min="14846" max="14857" width="8.42578125" style="4" customWidth="1"/>
    <col min="14858" max="15098" width="8.85546875" style="4"/>
    <col min="15099" max="15099" width="14.5703125" style="4" customWidth="1"/>
    <col min="15100" max="15100" width="20.7109375" style="4" customWidth="1"/>
    <col min="15101" max="15101" width="8.85546875" style="4"/>
    <col min="15102" max="15113" width="8.42578125" style="4" customWidth="1"/>
    <col min="15114" max="15354" width="8.85546875" style="4"/>
    <col min="15355" max="15355" width="14.5703125" style="4" customWidth="1"/>
    <col min="15356" max="15356" width="20.7109375" style="4" customWidth="1"/>
    <col min="15357" max="15357" width="8.85546875" style="4"/>
    <col min="15358" max="15369" width="8.42578125" style="4" customWidth="1"/>
    <col min="15370" max="15610" width="8.85546875" style="4"/>
    <col min="15611" max="15611" width="14.5703125" style="4" customWidth="1"/>
    <col min="15612" max="15612" width="20.7109375" style="4" customWidth="1"/>
    <col min="15613" max="15613" width="8.85546875" style="4"/>
    <col min="15614" max="15625" width="8.42578125" style="4" customWidth="1"/>
    <col min="15626" max="15866" width="8.85546875" style="4"/>
    <col min="15867" max="15867" width="14.5703125" style="4" customWidth="1"/>
    <col min="15868" max="15868" width="20.7109375" style="4" customWidth="1"/>
    <col min="15869" max="15869" width="8.85546875" style="4"/>
    <col min="15870" max="15881" width="8.42578125" style="4" customWidth="1"/>
    <col min="15882" max="16122" width="8.85546875" style="4"/>
    <col min="16123" max="16123" width="14.5703125" style="4" customWidth="1"/>
    <col min="16124" max="16124" width="20.7109375" style="4" customWidth="1"/>
    <col min="16125" max="16125" width="8.85546875" style="4"/>
    <col min="16126" max="16137" width="8.42578125" style="4" customWidth="1"/>
    <col min="16138" max="16378" width="8.85546875" style="4"/>
    <col min="16379" max="16384" width="9.140625" style="4" customWidth="1"/>
  </cols>
  <sheetData>
    <row r="1" spans="1:23" s="71" customFormat="1" ht="15" customHeight="1" x14ac:dyDescent="0.2">
      <c r="A1" s="597"/>
      <c r="B1" s="622" t="s">
        <v>408</v>
      </c>
      <c r="C1" s="593" t="e">
        <f>#REF!</f>
        <v>#REF!</v>
      </c>
      <c r="D1" s="589"/>
      <c r="E1" s="589"/>
      <c r="F1" s="589"/>
      <c r="G1" s="589"/>
      <c r="H1" s="589"/>
      <c r="I1" s="589"/>
      <c r="J1" s="589"/>
      <c r="K1" s="589"/>
      <c r="L1" s="593"/>
      <c r="M1" s="594"/>
      <c r="N1" s="600"/>
      <c r="O1" s="601"/>
      <c r="P1" s="691"/>
    </row>
    <row r="2" spans="1:23" s="346" customFormat="1" ht="15" customHeight="1" x14ac:dyDescent="0.2">
      <c r="A2" s="671"/>
      <c r="B2" s="622" t="s">
        <v>373</v>
      </c>
      <c r="C2" s="634" t="e">
        <f>#REF!</f>
        <v>#REF!</v>
      </c>
      <c r="D2" s="593"/>
      <c r="E2" s="593"/>
      <c r="F2" s="593"/>
      <c r="G2" s="593"/>
      <c r="H2" s="593"/>
      <c r="I2" s="593"/>
      <c r="J2" s="593"/>
      <c r="K2" s="593"/>
      <c r="L2" s="673"/>
      <c r="M2" s="672"/>
      <c r="N2" s="602"/>
      <c r="O2" s="603"/>
      <c r="P2" s="689"/>
    </row>
    <row r="3" spans="1:23" s="71" customFormat="1" ht="15" customHeight="1" x14ac:dyDescent="0.2">
      <c r="A3" s="599"/>
      <c r="B3" s="622" t="s">
        <v>374</v>
      </c>
      <c r="C3" s="593" t="s">
        <v>526</v>
      </c>
      <c r="D3" s="593"/>
      <c r="E3" s="593"/>
      <c r="F3" s="593"/>
      <c r="G3" s="593"/>
      <c r="H3" s="593"/>
      <c r="I3" s="593"/>
      <c r="J3" s="593"/>
      <c r="K3" s="595"/>
      <c r="L3" s="593"/>
      <c r="M3" s="594"/>
      <c r="N3" s="604"/>
      <c r="O3" s="605"/>
      <c r="P3" s="690"/>
      <c r="Q3" s="690"/>
    </row>
    <row r="4" spans="1:23" s="2" customFormat="1" ht="21.6" customHeight="1" x14ac:dyDescent="0.2">
      <c r="A4" s="1924" t="s">
        <v>415</v>
      </c>
      <c r="B4" s="1924"/>
      <c r="C4" s="1924"/>
      <c r="D4" s="1924"/>
      <c r="E4" s="1924"/>
      <c r="F4" s="1924"/>
      <c r="G4" s="1924"/>
      <c r="H4" s="1924"/>
      <c r="I4" s="1924"/>
      <c r="J4" s="1924"/>
      <c r="K4" s="1924"/>
      <c r="L4" s="1924"/>
      <c r="M4" s="1924"/>
      <c r="N4" s="1924"/>
      <c r="O4" s="1924"/>
      <c r="P4" s="690"/>
      <c r="Q4" s="317"/>
      <c r="R4" s="1"/>
      <c r="S4" s="1"/>
      <c r="T4" s="1"/>
      <c r="U4" s="1"/>
      <c r="V4" s="1"/>
      <c r="W4" s="1"/>
    </row>
    <row r="5" spans="1:23" s="2" customFormat="1" ht="15" customHeight="1" x14ac:dyDescent="0.2">
      <c r="A5" s="1918" t="s">
        <v>6</v>
      </c>
      <c r="B5" s="1919"/>
      <c r="C5" s="1922" t="s">
        <v>21</v>
      </c>
      <c r="D5" s="568" t="s">
        <v>80</v>
      </c>
      <c r="E5" s="569"/>
      <c r="F5" s="570"/>
      <c r="G5" s="570"/>
      <c r="H5" s="570"/>
      <c r="I5" s="570"/>
      <c r="J5" s="571"/>
      <c r="K5" s="568" t="s">
        <v>23</v>
      </c>
      <c r="L5" s="570"/>
      <c r="M5" s="570"/>
      <c r="N5" s="570"/>
      <c r="O5" s="572"/>
      <c r="P5" s="317"/>
      <c r="Q5" s="317"/>
      <c r="R5" s="1"/>
      <c r="S5" s="1"/>
      <c r="T5" s="1"/>
      <c r="U5" s="1"/>
      <c r="V5" s="1"/>
      <c r="W5" s="1"/>
    </row>
    <row r="6" spans="1:23" s="3" customFormat="1" ht="16.899999999999999" customHeight="1" x14ac:dyDescent="0.2">
      <c r="A6" s="1920"/>
      <c r="B6" s="1921"/>
      <c r="C6" s="1923"/>
      <c r="D6" s="567">
        <v>6.3</v>
      </c>
      <c r="E6" s="567">
        <v>8</v>
      </c>
      <c r="F6" s="567">
        <v>10</v>
      </c>
      <c r="G6" s="567">
        <v>12.5</v>
      </c>
      <c r="H6" s="567">
        <v>16</v>
      </c>
      <c r="I6" s="567">
        <v>20</v>
      </c>
      <c r="J6" s="567">
        <v>25</v>
      </c>
      <c r="K6" s="567">
        <v>5</v>
      </c>
      <c r="L6" s="567">
        <v>0</v>
      </c>
      <c r="M6" s="567">
        <v>0</v>
      </c>
      <c r="N6" s="567">
        <v>0</v>
      </c>
      <c r="O6" s="578">
        <v>0</v>
      </c>
      <c r="P6" s="69"/>
      <c r="Q6" s="1"/>
      <c r="R6" s="1"/>
      <c r="S6" s="1"/>
      <c r="T6" s="1"/>
      <c r="U6" s="1"/>
      <c r="V6" s="1"/>
      <c r="W6" s="1"/>
    </row>
    <row r="7" spans="1:23" ht="12.95" customHeight="1" x14ac:dyDescent="0.2">
      <c r="A7" s="575" t="s">
        <v>198</v>
      </c>
      <c r="B7" s="576"/>
      <c r="C7" s="576"/>
      <c r="D7" s="576"/>
      <c r="E7" s="576"/>
      <c r="F7" s="577"/>
      <c r="G7" s="577"/>
      <c r="H7" s="577"/>
      <c r="I7" s="577"/>
      <c r="J7" s="577"/>
      <c r="K7" s="577"/>
      <c r="L7" s="577"/>
      <c r="M7" s="577"/>
      <c r="N7" s="577"/>
      <c r="O7" s="584"/>
    </row>
    <row r="8" spans="1:23" ht="12.95" customHeight="1" x14ac:dyDescent="0.2">
      <c r="A8" s="579"/>
      <c r="B8" s="583"/>
      <c r="C8" s="580">
        <v>1</v>
      </c>
      <c r="D8" s="581"/>
      <c r="E8" s="581"/>
      <c r="F8" s="581"/>
      <c r="G8" s="581"/>
      <c r="H8" s="581"/>
      <c r="I8" s="581"/>
      <c r="J8" s="581"/>
      <c r="K8" s="581"/>
      <c r="L8" s="581"/>
      <c r="M8" s="581"/>
      <c r="N8" s="581"/>
      <c r="O8" s="582"/>
      <c r="P8" s="69"/>
    </row>
    <row r="9" spans="1:23" ht="12.95" customHeight="1" x14ac:dyDescent="0.2">
      <c r="A9" s="575" t="s">
        <v>198</v>
      </c>
      <c r="B9" s="576"/>
      <c r="C9" s="576"/>
      <c r="D9" s="576"/>
      <c r="E9" s="576"/>
      <c r="F9" s="577"/>
      <c r="G9" s="577"/>
      <c r="H9" s="577"/>
      <c r="I9" s="577"/>
      <c r="J9" s="577"/>
      <c r="K9" s="577"/>
      <c r="L9" s="577"/>
      <c r="M9" s="577"/>
      <c r="N9" s="577"/>
      <c r="O9" s="584"/>
    </row>
    <row r="10" spans="1:23" ht="12.95" customHeight="1" x14ac:dyDescent="0.2">
      <c r="A10" s="579"/>
      <c r="B10" s="583"/>
      <c r="C10" s="580">
        <v>1</v>
      </c>
      <c r="D10" s="581"/>
      <c r="E10" s="581"/>
      <c r="F10" s="581"/>
      <c r="G10" s="581"/>
      <c r="H10" s="581"/>
      <c r="I10" s="581"/>
      <c r="J10" s="581"/>
      <c r="K10" s="581"/>
      <c r="L10" s="581"/>
      <c r="M10" s="581"/>
      <c r="N10" s="581"/>
      <c r="O10" s="582"/>
      <c r="P10" s="69"/>
    </row>
    <row r="11" spans="1:23" ht="12.95" customHeight="1" x14ac:dyDescent="0.2">
      <c r="A11" s="575" t="s">
        <v>198</v>
      </c>
      <c r="B11" s="576"/>
      <c r="C11" s="576"/>
      <c r="D11" s="576"/>
      <c r="E11" s="576"/>
      <c r="F11" s="577"/>
      <c r="G11" s="577"/>
      <c r="H11" s="577"/>
      <c r="I11" s="577"/>
      <c r="J11" s="577"/>
      <c r="K11" s="577"/>
      <c r="L11" s="577"/>
      <c r="M11" s="577"/>
      <c r="N11" s="577"/>
      <c r="O11" s="584"/>
    </row>
    <row r="12" spans="1:23" ht="12.95" customHeight="1" x14ac:dyDescent="0.2">
      <c r="A12" s="579"/>
      <c r="B12" s="583"/>
      <c r="C12" s="580">
        <v>1</v>
      </c>
      <c r="D12" s="581"/>
      <c r="E12" s="581"/>
      <c r="F12" s="581"/>
      <c r="G12" s="581"/>
      <c r="H12" s="581"/>
      <c r="I12" s="581"/>
      <c r="J12" s="581"/>
      <c r="K12" s="581"/>
      <c r="L12" s="581"/>
      <c r="M12" s="581"/>
      <c r="N12" s="581"/>
      <c r="O12" s="582"/>
      <c r="P12" s="69"/>
    </row>
    <row r="13" spans="1:23" ht="12.95" customHeight="1" x14ac:dyDescent="0.2">
      <c r="A13" s="575" t="s">
        <v>198</v>
      </c>
      <c r="B13" s="576"/>
      <c r="C13" s="576"/>
      <c r="D13" s="576"/>
      <c r="E13" s="576"/>
      <c r="F13" s="577"/>
      <c r="G13" s="577"/>
      <c r="H13" s="577"/>
      <c r="I13" s="577"/>
      <c r="J13" s="577"/>
      <c r="K13" s="577"/>
      <c r="L13" s="577"/>
      <c r="M13" s="577"/>
      <c r="N13" s="577"/>
      <c r="O13" s="584"/>
    </row>
    <row r="14" spans="1:23" ht="12.95" customHeight="1" x14ac:dyDescent="0.2">
      <c r="A14" s="579"/>
      <c r="B14" s="583"/>
      <c r="C14" s="580">
        <v>1</v>
      </c>
      <c r="D14" s="581"/>
      <c r="E14" s="581"/>
      <c r="F14" s="581"/>
      <c r="G14" s="581"/>
      <c r="H14" s="581"/>
      <c r="I14" s="581"/>
      <c r="J14" s="581"/>
      <c r="K14" s="581"/>
      <c r="L14" s="581"/>
      <c r="M14" s="581"/>
      <c r="N14" s="581"/>
      <c r="O14" s="582"/>
      <c r="P14" s="69"/>
    </row>
    <row r="15" spans="1:23" ht="12.95" customHeight="1" x14ac:dyDescent="0.2">
      <c r="A15" s="575" t="s">
        <v>198</v>
      </c>
      <c r="B15" s="576"/>
      <c r="C15" s="576"/>
      <c r="D15" s="576"/>
      <c r="E15" s="576"/>
      <c r="F15" s="577"/>
      <c r="G15" s="577"/>
      <c r="H15" s="577"/>
      <c r="I15" s="577"/>
      <c r="J15" s="577"/>
      <c r="K15" s="577"/>
      <c r="L15" s="577"/>
      <c r="M15" s="577"/>
      <c r="N15" s="577"/>
      <c r="O15" s="584"/>
    </row>
    <row r="16" spans="1:23" x14ac:dyDescent="0.2">
      <c r="A16" s="579"/>
      <c r="B16" s="585"/>
      <c r="C16" s="586">
        <v>1</v>
      </c>
      <c r="D16" s="587"/>
      <c r="E16" s="587"/>
      <c r="F16" s="587"/>
      <c r="G16" s="587"/>
      <c r="H16" s="587"/>
      <c r="I16" s="587"/>
      <c r="J16" s="587"/>
      <c r="K16" s="587"/>
      <c r="L16" s="587"/>
      <c r="M16" s="587"/>
      <c r="N16" s="587"/>
      <c r="O16" s="588"/>
      <c r="P16" s="69"/>
    </row>
    <row r="17" spans="1:15" ht="12" x14ac:dyDescent="0.2">
      <c r="A17" s="475"/>
      <c r="B17" s="476" t="s">
        <v>24</v>
      </c>
      <c r="C17" s="477">
        <f>SUM(D17:O17)</f>
        <v>0</v>
      </c>
      <c r="D17" s="477">
        <f t="shared" ref="D17:O17" si="0">SUMPRODUCT(D7:D16,$C7:$C16)</f>
        <v>0</v>
      </c>
      <c r="E17" s="477">
        <f t="shared" si="0"/>
        <v>0</v>
      </c>
      <c r="F17" s="477">
        <f t="shared" si="0"/>
        <v>0</v>
      </c>
      <c r="G17" s="477">
        <f t="shared" si="0"/>
        <v>0</v>
      </c>
      <c r="H17" s="477">
        <f t="shared" si="0"/>
        <v>0</v>
      </c>
      <c r="I17" s="477">
        <f t="shared" si="0"/>
        <v>0</v>
      </c>
      <c r="J17" s="477">
        <f t="shared" si="0"/>
        <v>0</v>
      </c>
      <c r="K17" s="477">
        <f t="shared" si="0"/>
        <v>0</v>
      </c>
      <c r="L17" s="477">
        <f t="shared" si="0"/>
        <v>0</v>
      </c>
      <c r="M17" s="477">
        <f t="shared" si="0"/>
        <v>0</v>
      </c>
      <c r="N17" s="477">
        <f t="shared" si="0"/>
        <v>0</v>
      </c>
      <c r="O17" s="477">
        <f t="shared" si="0"/>
        <v>0</v>
      </c>
    </row>
    <row r="18" spans="1:15" ht="12.75" thickBot="1" x14ac:dyDescent="0.25">
      <c r="A18" s="479"/>
      <c r="B18" s="319" t="s">
        <v>25</v>
      </c>
      <c r="C18" s="320"/>
      <c r="D18" s="321">
        <v>1</v>
      </c>
      <c r="E18" s="321">
        <v>1</v>
      </c>
      <c r="F18" s="321">
        <v>1</v>
      </c>
      <c r="G18" s="321">
        <v>1</v>
      </c>
      <c r="H18" s="321">
        <v>1</v>
      </c>
      <c r="I18" s="321">
        <v>1</v>
      </c>
      <c r="J18" s="321">
        <v>1</v>
      </c>
      <c r="K18" s="321">
        <v>1</v>
      </c>
      <c r="L18" s="321">
        <v>1</v>
      </c>
      <c r="M18" s="321">
        <v>1</v>
      </c>
      <c r="N18" s="321">
        <v>1</v>
      </c>
      <c r="O18" s="321">
        <v>1</v>
      </c>
    </row>
    <row r="19" spans="1:15" ht="13.5" thickTop="1" thickBot="1" x14ac:dyDescent="0.25">
      <c r="A19" s="216"/>
      <c r="B19" s="216" t="s">
        <v>26</v>
      </c>
      <c r="C19" s="322">
        <f>SUM(D19:O19)</f>
        <v>0</v>
      </c>
      <c r="D19" s="322">
        <f>D18*D17</f>
        <v>0</v>
      </c>
      <c r="E19" s="322">
        <f t="shared" ref="E19:O19" si="1">E18*E17</f>
        <v>0</v>
      </c>
      <c r="F19" s="322">
        <f t="shared" si="1"/>
        <v>0</v>
      </c>
      <c r="G19" s="322">
        <f t="shared" si="1"/>
        <v>0</v>
      </c>
      <c r="H19" s="322">
        <f t="shared" si="1"/>
        <v>0</v>
      </c>
      <c r="I19" s="322">
        <f t="shared" si="1"/>
        <v>0</v>
      </c>
      <c r="J19" s="322">
        <f t="shared" si="1"/>
        <v>0</v>
      </c>
      <c r="K19" s="322">
        <f t="shared" si="1"/>
        <v>0</v>
      </c>
      <c r="L19" s="322">
        <f t="shared" si="1"/>
        <v>0</v>
      </c>
      <c r="M19" s="322">
        <f t="shared" si="1"/>
        <v>0</v>
      </c>
      <c r="N19" s="322">
        <f t="shared" si="1"/>
        <v>0</v>
      </c>
      <c r="O19" s="322">
        <f t="shared" si="1"/>
        <v>0</v>
      </c>
    </row>
    <row r="20" spans="1:15" ht="12.75" thickTop="1" x14ac:dyDescent="0.2">
      <c r="A20" s="252"/>
      <c r="B20" s="481"/>
      <c r="C20" s="482"/>
      <c r="D20" s="483"/>
      <c r="E20" s="483"/>
      <c r="F20" s="483"/>
      <c r="G20" s="483"/>
      <c r="H20" s="483"/>
      <c r="I20" s="483"/>
      <c r="J20" s="483"/>
      <c r="K20" s="250"/>
      <c r="L20" s="250"/>
      <c r="M20" s="250"/>
      <c r="N20" s="250"/>
      <c r="O20" s="250"/>
    </row>
    <row r="21" spans="1:15" ht="12" x14ac:dyDescent="0.2">
      <c r="A21" s="252"/>
      <c r="B21" s="252"/>
      <c r="C21" s="252"/>
      <c r="D21" s="252"/>
      <c r="E21" s="252"/>
      <c r="F21" s="252"/>
      <c r="G21" s="252"/>
      <c r="H21" s="252"/>
      <c r="I21" s="252"/>
      <c r="J21" s="252"/>
      <c r="K21" s="252"/>
      <c r="L21" s="252"/>
      <c r="M21" s="252"/>
      <c r="N21" s="252"/>
      <c r="O21" s="252"/>
    </row>
    <row r="33" spans="1:15" x14ac:dyDescent="0.2">
      <c r="A33" s="6"/>
      <c r="B33" s="6"/>
      <c r="C33" s="6"/>
      <c r="D33" s="6"/>
      <c r="E33" s="6"/>
      <c r="F33" s="6"/>
      <c r="G33" s="6"/>
      <c r="H33" s="6"/>
      <c r="I33" s="6"/>
      <c r="J33" s="6"/>
      <c r="K33" s="6"/>
      <c r="L33" s="6"/>
      <c r="M33" s="6"/>
      <c r="N33" s="6"/>
      <c r="O33" s="6"/>
    </row>
  </sheetData>
  <mergeCells count="3">
    <mergeCell ref="A4:O4"/>
    <mergeCell ref="A5:B6"/>
    <mergeCell ref="C5:C6"/>
  </mergeCells>
  <printOptions horizontalCentered="1"/>
  <pageMargins left="0.19685039370078741" right="0.19685039370078741" top="0.39370078740157483" bottom="0.39370078740157483" header="0.51181102362204722" footer="0.19685039370078741"/>
  <pageSetup paperSize="9" orientation="landscape" r:id="rId1"/>
  <headerFooter alignWithMargins="0">
    <oddFooter>&amp;L&amp;"Arial,Normal"&amp;F  - &amp;A&amp;R&amp;"Arial,Normal"&amp;P / &amp;N</oddFooter>
  </headerFooter>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98567-6817-47E0-AAC6-4813F83A6AA3}">
  <sheetPr codeName="Planilha17">
    <tabColor rgb="FFF43800"/>
    <pageSetUpPr fitToPage="1"/>
  </sheetPr>
  <dimension ref="A1:W137"/>
  <sheetViews>
    <sheetView showGridLines="0" view="pageBreakPreview" zoomScaleNormal="100" zoomScaleSheetLayoutView="100" workbookViewId="0">
      <pane ySplit="7" topLeftCell="A8" activePane="bottomLeft" state="frozen"/>
      <selection sqref="A1:XFD3"/>
      <selection pane="bottomLeft" activeCell="R9" sqref="R9:R22"/>
    </sheetView>
  </sheetViews>
  <sheetFormatPr defaultRowHeight="11.25" x14ac:dyDescent="0.2"/>
  <cols>
    <col min="1" max="1" width="28.85546875" style="4" customWidth="1"/>
    <col min="2" max="2" width="9.85546875" style="4" bestFit="1" customWidth="1"/>
    <col min="3" max="3" width="8.28515625" style="4" customWidth="1"/>
    <col min="4" max="4" width="8.42578125" style="4" customWidth="1"/>
    <col min="5" max="6" width="7.42578125" style="4" customWidth="1"/>
    <col min="7" max="7" width="6.7109375" style="4" customWidth="1"/>
    <col min="8" max="12" width="6.85546875" style="4" customWidth="1"/>
    <col min="13" max="13" width="5.42578125" style="4" customWidth="1"/>
    <col min="14" max="14" width="8.28515625" style="4" customWidth="1"/>
    <col min="15" max="15" width="11.28515625" style="4" customWidth="1"/>
    <col min="16" max="16" width="8.28515625" style="4" customWidth="1"/>
    <col min="17" max="17" width="10.140625" style="4" customWidth="1"/>
    <col min="18" max="20" width="8.28515625" style="4" customWidth="1"/>
    <col min="21" max="21" width="4.28515625" style="4" customWidth="1"/>
    <col min="22" max="256" width="8.85546875" style="4"/>
    <col min="257" max="257" width="31.42578125" style="4" customWidth="1"/>
    <col min="258" max="258" width="18.28515625" style="4" customWidth="1"/>
    <col min="259" max="264" width="6.7109375" style="4" customWidth="1"/>
    <col min="265" max="267" width="7.5703125" style="4" customWidth="1"/>
    <col min="268" max="268" width="7.85546875" style="4" customWidth="1"/>
    <col min="269" max="270" width="8.28515625" style="4" customWidth="1"/>
    <col min="271" max="271" width="5.42578125" style="4" customWidth="1"/>
    <col min="272" max="272" width="7.5703125" style="4" customWidth="1"/>
    <col min="273" max="273" width="7.85546875" style="4" customWidth="1"/>
    <col min="274" max="274" width="12.5703125" style="4" customWidth="1"/>
    <col min="275" max="276" width="9.28515625" style="4" customWidth="1"/>
    <col min="277" max="512" width="8.85546875" style="4"/>
    <col min="513" max="513" width="31.42578125" style="4" customWidth="1"/>
    <col min="514" max="514" width="18.28515625" style="4" customWidth="1"/>
    <col min="515" max="520" width="6.7109375" style="4" customWidth="1"/>
    <col min="521" max="523" width="7.5703125" style="4" customWidth="1"/>
    <col min="524" max="524" width="7.85546875" style="4" customWidth="1"/>
    <col min="525" max="526" width="8.28515625" style="4" customWidth="1"/>
    <col min="527" max="527" width="5.42578125" style="4" customWidth="1"/>
    <col min="528" max="528" width="7.5703125" style="4" customWidth="1"/>
    <col min="529" max="529" width="7.85546875" style="4" customWidth="1"/>
    <col min="530" max="530" width="12.5703125" style="4" customWidth="1"/>
    <col min="531" max="532" width="9.28515625" style="4" customWidth="1"/>
    <col min="533" max="768" width="8.85546875" style="4"/>
    <col min="769" max="769" width="31.42578125" style="4" customWidth="1"/>
    <col min="770" max="770" width="18.28515625" style="4" customWidth="1"/>
    <col min="771" max="776" width="6.7109375" style="4" customWidth="1"/>
    <col min="777" max="779" width="7.5703125" style="4" customWidth="1"/>
    <col min="780" max="780" width="7.85546875" style="4" customWidth="1"/>
    <col min="781" max="782" width="8.28515625" style="4" customWidth="1"/>
    <col min="783" max="783" width="5.42578125" style="4" customWidth="1"/>
    <col min="784" max="784" width="7.5703125" style="4" customWidth="1"/>
    <col min="785" max="785" width="7.85546875" style="4" customWidth="1"/>
    <col min="786" max="786" width="12.5703125" style="4" customWidth="1"/>
    <col min="787" max="788" width="9.28515625" style="4" customWidth="1"/>
    <col min="789" max="1024" width="8.85546875" style="4"/>
    <col min="1025" max="1025" width="31.42578125" style="4" customWidth="1"/>
    <col min="1026" max="1026" width="18.28515625" style="4" customWidth="1"/>
    <col min="1027" max="1032" width="6.7109375" style="4" customWidth="1"/>
    <col min="1033" max="1035" width="7.5703125" style="4" customWidth="1"/>
    <col min="1036" max="1036" width="7.85546875" style="4" customWidth="1"/>
    <col min="1037" max="1038" width="8.28515625" style="4" customWidth="1"/>
    <col min="1039" max="1039" width="5.42578125" style="4" customWidth="1"/>
    <col min="1040" max="1040" width="7.5703125" style="4" customWidth="1"/>
    <col min="1041" max="1041" width="7.85546875" style="4" customWidth="1"/>
    <col min="1042" max="1042" width="12.5703125" style="4" customWidth="1"/>
    <col min="1043" max="1044" width="9.28515625" style="4" customWidth="1"/>
    <col min="1045" max="1280" width="8.85546875" style="4"/>
    <col min="1281" max="1281" width="31.42578125" style="4" customWidth="1"/>
    <col min="1282" max="1282" width="18.28515625" style="4" customWidth="1"/>
    <col min="1283" max="1288" width="6.7109375" style="4" customWidth="1"/>
    <col min="1289" max="1291" width="7.5703125" style="4" customWidth="1"/>
    <col min="1292" max="1292" width="7.85546875" style="4" customWidth="1"/>
    <col min="1293" max="1294" width="8.28515625" style="4" customWidth="1"/>
    <col min="1295" max="1295" width="5.42578125" style="4" customWidth="1"/>
    <col min="1296" max="1296" width="7.5703125" style="4" customWidth="1"/>
    <col min="1297" max="1297" width="7.85546875" style="4" customWidth="1"/>
    <col min="1298" max="1298" width="12.5703125" style="4" customWidth="1"/>
    <col min="1299" max="1300" width="9.28515625" style="4" customWidth="1"/>
    <col min="1301" max="1536" width="8.85546875" style="4"/>
    <col min="1537" max="1537" width="31.42578125" style="4" customWidth="1"/>
    <col min="1538" max="1538" width="18.28515625" style="4" customWidth="1"/>
    <col min="1539" max="1544" width="6.7109375" style="4" customWidth="1"/>
    <col min="1545" max="1547" width="7.5703125" style="4" customWidth="1"/>
    <col min="1548" max="1548" width="7.85546875" style="4" customWidth="1"/>
    <col min="1549" max="1550" width="8.28515625" style="4" customWidth="1"/>
    <col min="1551" max="1551" width="5.42578125" style="4" customWidth="1"/>
    <col min="1552" max="1552" width="7.5703125" style="4" customWidth="1"/>
    <col min="1553" max="1553" width="7.85546875" style="4" customWidth="1"/>
    <col min="1554" max="1554" width="12.5703125" style="4" customWidth="1"/>
    <col min="1555" max="1556" width="9.28515625" style="4" customWidth="1"/>
    <col min="1557" max="1792" width="8.85546875" style="4"/>
    <col min="1793" max="1793" width="31.42578125" style="4" customWidth="1"/>
    <col min="1794" max="1794" width="18.28515625" style="4" customWidth="1"/>
    <col min="1795" max="1800" width="6.7109375" style="4" customWidth="1"/>
    <col min="1801" max="1803" width="7.5703125" style="4" customWidth="1"/>
    <col min="1804" max="1804" width="7.85546875" style="4" customWidth="1"/>
    <col min="1805" max="1806" width="8.28515625" style="4" customWidth="1"/>
    <col min="1807" max="1807" width="5.42578125" style="4" customWidth="1"/>
    <col min="1808" max="1808" width="7.5703125" style="4" customWidth="1"/>
    <col min="1809" max="1809" width="7.85546875" style="4" customWidth="1"/>
    <col min="1810" max="1810" width="12.5703125" style="4" customWidth="1"/>
    <col min="1811" max="1812" width="9.28515625" style="4" customWidth="1"/>
    <col min="1813" max="2048" width="8.85546875" style="4"/>
    <col min="2049" max="2049" width="31.42578125" style="4" customWidth="1"/>
    <col min="2050" max="2050" width="18.28515625" style="4" customWidth="1"/>
    <col min="2051" max="2056" width="6.7109375" style="4" customWidth="1"/>
    <col min="2057" max="2059" width="7.5703125" style="4" customWidth="1"/>
    <col min="2060" max="2060" width="7.85546875" style="4" customWidth="1"/>
    <col min="2061" max="2062" width="8.28515625" style="4" customWidth="1"/>
    <col min="2063" max="2063" width="5.42578125" style="4" customWidth="1"/>
    <col min="2064" max="2064" width="7.5703125" style="4" customWidth="1"/>
    <col min="2065" max="2065" width="7.85546875" style="4" customWidth="1"/>
    <col min="2066" max="2066" width="12.5703125" style="4" customWidth="1"/>
    <col min="2067" max="2068" width="9.28515625" style="4" customWidth="1"/>
    <col min="2069" max="2304" width="8.85546875" style="4"/>
    <col min="2305" max="2305" width="31.42578125" style="4" customWidth="1"/>
    <col min="2306" max="2306" width="18.28515625" style="4" customWidth="1"/>
    <col min="2307" max="2312" width="6.7109375" style="4" customWidth="1"/>
    <col min="2313" max="2315" width="7.5703125" style="4" customWidth="1"/>
    <col min="2316" max="2316" width="7.85546875" style="4" customWidth="1"/>
    <col min="2317" max="2318" width="8.28515625" style="4" customWidth="1"/>
    <col min="2319" max="2319" width="5.42578125" style="4" customWidth="1"/>
    <col min="2320" max="2320" width="7.5703125" style="4" customWidth="1"/>
    <col min="2321" max="2321" width="7.85546875" style="4" customWidth="1"/>
    <col min="2322" max="2322" width="12.5703125" style="4" customWidth="1"/>
    <col min="2323" max="2324" width="9.28515625" style="4" customWidth="1"/>
    <col min="2325" max="2560" width="8.85546875" style="4"/>
    <col min="2561" max="2561" width="31.42578125" style="4" customWidth="1"/>
    <col min="2562" max="2562" width="18.28515625" style="4" customWidth="1"/>
    <col min="2563" max="2568" width="6.7109375" style="4" customWidth="1"/>
    <col min="2569" max="2571" width="7.5703125" style="4" customWidth="1"/>
    <col min="2572" max="2572" width="7.85546875" style="4" customWidth="1"/>
    <col min="2573" max="2574" width="8.28515625" style="4" customWidth="1"/>
    <col min="2575" max="2575" width="5.42578125" style="4" customWidth="1"/>
    <col min="2576" max="2576" width="7.5703125" style="4" customWidth="1"/>
    <col min="2577" max="2577" width="7.85546875" style="4" customWidth="1"/>
    <col min="2578" max="2578" width="12.5703125" style="4" customWidth="1"/>
    <col min="2579" max="2580" width="9.28515625" style="4" customWidth="1"/>
    <col min="2581" max="2816" width="8.85546875" style="4"/>
    <col min="2817" max="2817" width="31.42578125" style="4" customWidth="1"/>
    <col min="2818" max="2818" width="18.28515625" style="4" customWidth="1"/>
    <col min="2819" max="2824" width="6.7109375" style="4" customWidth="1"/>
    <col min="2825" max="2827" width="7.5703125" style="4" customWidth="1"/>
    <col min="2828" max="2828" width="7.85546875" style="4" customWidth="1"/>
    <col min="2829" max="2830" width="8.28515625" style="4" customWidth="1"/>
    <col min="2831" max="2831" width="5.42578125" style="4" customWidth="1"/>
    <col min="2832" max="2832" width="7.5703125" style="4" customWidth="1"/>
    <col min="2833" max="2833" width="7.85546875" style="4" customWidth="1"/>
    <col min="2834" max="2834" width="12.5703125" style="4" customWidth="1"/>
    <col min="2835" max="2836" width="9.28515625" style="4" customWidth="1"/>
    <col min="2837" max="3072" width="8.85546875" style="4"/>
    <col min="3073" max="3073" width="31.42578125" style="4" customWidth="1"/>
    <col min="3074" max="3074" width="18.28515625" style="4" customWidth="1"/>
    <col min="3075" max="3080" width="6.7109375" style="4" customWidth="1"/>
    <col min="3081" max="3083" width="7.5703125" style="4" customWidth="1"/>
    <col min="3084" max="3084" width="7.85546875" style="4" customWidth="1"/>
    <col min="3085" max="3086" width="8.28515625" style="4" customWidth="1"/>
    <col min="3087" max="3087" width="5.42578125" style="4" customWidth="1"/>
    <col min="3088" max="3088" width="7.5703125" style="4" customWidth="1"/>
    <col min="3089" max="3089" width="7.85546875" style="4" customWidth="1"/>
    <col min="3090" max="3090" width="12.5703125" style="4" customWidth="1"/>
    <col min="3091" max="3092" width="9.28515625" style="4" customWidth="1"/>
    <col min="3093" max="3328" width="8.85546875" style="4"/>
    <col min="3329" max="3329" width="31.42578125" style="4" customWidth="1"/>
    <col min="3330" max="3330" width="18.28515625" style="4" customWidth="1"/>
    <col min="3331" max="3336" width="6.7109375" style="4" customWidth="1"/>
    <col min="3337" max="3339" width="7.5703125" style="4" customWidth="1"/>
    <col min="3340" max="3340" width="7.85546875" style="4" customWidth="1"/>
    <col min="3341" max="3342" width="8.28515625" style="4" customWidth="1"/>
    <col min="3343" max="3343" width="5.42578125" style="4" customWidth="1"/>
    <col min="3344" max="3344" width="7.5703125" style="4" customWidth="1"/>
    <col min="3345" max="3345" width="7.85546875" style="4" customWidth="1"/>
    <col min="3346" max="3346" width="12.5703125" style="4" customWidth="1"/>
    <col min="3347" max="3348" width="9.28515625" style="4" customWidth="1"/>
    <col min="3349" max="3584" width="8.85546875" style="4"/>
    <col min="3585" max="3585" width="31.42578125" style="4" customWidth="1"/>
    <col min="3586" max="3586" width="18.28515625" style="4" customWidth="1"/>
    <col min="3587" max="3592" width="6.7109375" style="4" customWidth="1"/>
    <col min="3593" max="3595" width="7.5703125" style="4" customWidth="1"/>
    <col min="3596" max="3596" width="7.85546875" style="4" customWidth="1"/>
    <col min="3597" max="3598" width="8.28515625" style="4" customWidth="1"/>
    <col min="3599" max="3599" width="5.42578125" style="4" customWidth="1"/>
    <col min="3600" max="3600" width="7.5703125" style="4" customWidth="1"/>
    <col min="3601" max="3601" width="7.85546875" style="4" customWidth="1"/>
    <col min="3602" max="3602" width="12.5703125" style="4" customWidth="1"/>
    <col min="3603" max="3604" width="9.28515625" style="4" customWidth="1"/>
    <col min="3605" max="3840" width="8.85546875" style="4"/>
    <col min="3841" max="3841" width="31.42578125" style="4" customWidth="1"/>
    <col min="3842" max="3842" width="18.28515625" style="4" customWidth="1"/>
    <col min="3843" max="3848" width="6.7109375" style="4" customWidth="1"/>
    <col min="3849" max="3851" width="7.5703125" style="4" customWidth="1"/>
    <col min="3852" max="3852" width="7.85546875" style="4" customWidth="1"/>
    <col min="3853" max="3854" width="8.28515625" style="4" customWidth="1"/>
    <col min="3855" max="3855" width="5.42578125" style="4" customWidth="1"/>
    <col min="3856" max="3856" width="7.5703125" style="4" customWidth="1"/>
    <col min="3857" max="3857" width="7.85546875" style="4" customWidth="1"/>
    <col min="3858" max="3858" width="12.5703125" style="4" customWidth="1"/>
    <col min="3859" max="3860" width="9.28515625" style="4" customWidth="1"/>
    <col min="3861" max="4096" width="8.85546875" style="4"/>
    <col min="4097" max="4097" width="31.42578125" style="4" customWidth="1"/>
    <col min="4098" max="4098" width="18.28515625" style="4" customWidth="1"/>
    <col min="4099" max="4104" width="6.7109375" style="4" customWidth="1"/>
    <col min="4105" max="4107" width="7.5703125" style="4" customWidth="1"/>
    <col min="4108" max="4108" width="7.85546875" style="4" customWidth="1"/>
    <col min="4109" max="4110" width="8.28515625" style="4" customWidth="1"/>
    <col min="4111" max="4111" width="5.42578125" style="4" customWidth="1"/>
    <col min="4112" max="4112" width="7.5703125" style="4" customWidth="1"/>
    <col min="4113" max="4113" width="7.85546875" style="4" customWidth="1"/>
    <col min="4114" max="4114" width="12.5703125" style="4" customWidth="1"/>
    <col min="4115" max="4116" width="9.28515625" style="4" customWidth="1"/>
    <col min="4117" max="4352" width="8.85546875" style="4"/>
    <col min="4353" max="4353" width="31.42578125" style="4" customWidth="1"/>
    <col min="4354" max="4354" width="18.28515625" style="4" customWidth="1"/>
    <col min="4355" max="4360" width="6.7109375" style="4" customWidth="1"/>
    <col min="4361" max="4363" width="7.5703125" style="4" customWidth="1"/>
    <col min="4364" max="4364" width="7.85546875" style="4" customWidth="1"/>
    <col min="4365" max="4366" width="8.28515625" style="4" customWidth="1"/>
    <col min="4367" max="4367" width="5.42578125" style="4" customWidth="1"/>
    <col min="4368" max="4368" width="7.5703125" style="4" customWidth="1"/>
    <col min="4369" max="4369" width="7.85546875" style="4" customWidth="1"/>
    <col min="4370" max="4370" width="12.5703125" style="4" customWidth="1"/>
    <col min="4371" max="4372" width="9.28515625" style="4" customWidth="1"/>
    <col min="4373" max="4608" width="8.85546875" style="4"/>
    <col min="4609" max="4609" width="31.42578125" style="4" customWidth="1"/>
    <col min="4610" max="4610" width="18.28515625" style="4" customWidth="1"/>
    <col min="4611" max="4616" width="6.7109375" style="4" customWidth="1"/>
    <col min="4617" max="4619" width="7.5703125" style="4" customWidth="1"/>
    <col min="4620" max="4620" width="7.85546875" style="4" customWidth="1"/>
    <col min="4621" max="4622" width="8.28515625" style="4" customWidth="1"/>
    <col min="4623" max="4623" width="5.42578125" style="4" customWidth="1"/>
    <col min="4624" max="4624" width="7.5703125" style="4" customWidth="1"/>
    <col min="4625" max="4625" width="7.85546875" style="4" customWidth="1"/>
    <col min="4626" max="4626" width="12.5703125" style="4" customWidth="1"/>
    <col min="4627" max="4628" width="9.28515625" style="4" customWidth="1"/>
    <col min="4629" max="4864" width="8.85546875" style="4"/>
    <col min="4865" max="4865" width="31.42578125" style="4" customWidth="1"/>
    <col min="4866" max="4866" width="18.28515625" style="4" customWidth="1"/>
    <col min="4867" max="4872" width="6.7109375" style="4" customWidth="1"/>
    <col min="4873" max="4875" width="7.5703125" style="4" customWidth="1"/>
    <col min="4876" max="4876" width="7.85546875" style="4" customWidth="1"/>
    <col min="4877" max="4878" width="8.28515625" style="4" customWidth="1"/>
    <col min="4879" max="4879" width="5.42578125" style="4" customWidth="1"/>
    <col min="4880" max="4880" width="7.5703125" style="4" customWidth="1"/>
    <col min="4881" max="4881" width="7.85546875" style="4" customWidth="1"/>
    <col min="4882" max="4882" width="12.5703125" style="4" customWidth="1"/>
    <col min="4883" max="4884" width="9.28515625" style="4" customWidth="1"/>
    <col min="4885" max="5120" width="8.85546875" style="4"/>
    <col min="5121" max="5121" width="31.42578125" style="4" customWidth="1"/>
    <col min="5122" max="5122" width="18.28515625" style="4" customWidth="1"/>
    <col min="5123" max="5128" width="6.7109375" style="4" customWidth="1"/>
    <col min="5129" max="5131" width="7.5703125" style="4" customWidth="1"/>
    <col min="5132" max="5132" width="7.85546875" style="4" customWidth="1"/>
    <col min="5133" max="5134" width="8.28515625" style="4" customWidth="1"/>
    <col min="5135" max="5135" width="5.42578125" style="4" customWidth="1"/>
    <col min="5136" max="5136" width="7.5703125" style="4" customWidth="1"/>
    <col min="5137" max="5137" width="7.85546875" style="4" customWidth="1"/>
    <col min="5138" max="5138" width="12.5703125" style="4" customWidth="1"/>
    <col min="5139" max="5140" width="9.28515625" style="4" customWidth="1"/>
    <col min="5141" max="5376" width="8.85546875" style="4"/>
    <col min="5377" max="5377" width="31.42578125" style="4" customWidth="1"/>
    <col min="5378" max="5378" width="18.28515625" style="4" customWidth="1"/>
    <col min="5379" max="5384" width="6.7109375" style="4" customWidth="1"/>
    <col min="5385" max="5387" width="7.5703125" style="4" customWidth="1"/>
    <col min="5388" max="5388" width="7.85546875" style="4" customWidth="1"/>
    <col min="5389" max="5390" width="8.28515625" style="4" customWidth="1"/>
    <col min="5391" max="5391" width="5.42578125" style="4" customWidth="1"/>
    <col min="5392" max="5392" width="7.5703125" style="4" customWidth="1"/>
    <col min="5393" max="5393" width="7.85546875" style="4" customWidth="1"/>
    <col min="5394" max="5394" width="12.5703125" style="4" customWidth="1"/>
    <col min="5395" max="5396" width="9.28515625" style="4" customWidth="1"/>
    <col min="5397" max="5632" width="8.85546875" style="4"/>
    <col min="5633" max="5633" width="31.42578125" style="4" customWidth="1"/>
    <col min="5634" max="5634" width="18.28515625" style="4" customWidth="1"/>
    <col min="5635" max="5640" width="6.7109375" style="4" customWidth="1"/>
    <col min="5641" max="5643" width="7.5703125" style="4" customWidth="1"/>
    <col min="5644" max="5644" width="7.85546875" style="4" customWidth="1"/>
    <col min="5645" max="5646" width="8.28515625" style="4" customWidth="1"/>
    <col min="5647" max="5647" width="5.42578125" style="4" customWidth="1"/>
    <col min="5648" max="5648" width="7.5703125" style="4" customWidth="1"/>
    <col min="5649" max="5649" width="7.85546875" style="4" customWidth="1"/>
    <col min="5650" max="5650" width="12.5703125" style="4" customWidth="1"/>
    <col min="5651" max="5652" width="9.28515625" style="4" customWidth="1"/>
    <col min="5653" max="5888" width="8.85546875" style="4"/>
    <col min="5889" max="5889" width="31.42578125" style="4" customWidth="1"/>
    <col min="5890" max="5890" width="18.28515625" style="4" customWidth="1"/>
    <col min="5891" max="5896" width="6.7109375" style="4" customWidth="1"/>
    <col min="5897" max="5899" width="7.5703125" style="4" customWidth="1"/>
    <col min="5900" max="5900" width="7.85546875" style="4" customWidth="1"/>
    <col min="5901" max="5902" width="8.28515625" style="4" customWidth="1"/>
    <col min="5903" max="5903" width="5.42578125" style="4" customWidth="1"/>
    <col min="5904" max="5904" width="7.5703125" style="4" customWidth="1"/>
    <col min="5905" max="5905" width="7.85546875" style="4" customWidth="1"/>
    <col min="5906" max="5906" width="12.5703125" style="4" customWidth="1"/>
    <col min="5907" max="5908" width="9.28515625" style="4" customWidth="1"/>
    <col min="5909" max="6144" width="8.85546875" style="4"/>
    <col min="6145" max="6145" width="31.42578125" style="4" customWidth="1"/>
    <col min="6146" max="6146" width="18.28515625" style="4" customWidth="1"/>
    <col min="6147" max="6152" width="6.7109375" style="4" customWidth="1"/>
    <col min="6153" max="6155" width="7.5703125" style="4" customWidth="1"/>
    <col min="6156" max="6156" width="7.85546875" style="4" customWidth="1"/>
    <col min="6157" max="6158" width="8.28515625" style="4" customWidth="1"/>
    <col min="6159" max="6159" width="5.42578125" style="4" customWidth="1"/>
    <col min="6160" max="6160" width="7.5703125" style="4" customWidth="1"/>
    <col min="6161" max="6161" width="7.85546875" style="4" customWidth="1"/>
    <col min="6162" max="6162" width="12.5703125" style="4" customWidth="1"/>
    <col min="6163" max="6164" width="9.28515625" style="4" customWidth="1"/>
    <col min="6165" max="6400" width="8.85546875" style="4"/>
    <col min="6401" max="6401" width="31.42578125" style="4" customWidth="1"/>
    <col min="6402" max="6402" width="18.28515625" style="4" customWidth="1"/>
    <col min="6403" max="6408" width="6.7109375" style="4" customWidth="1"/>
    <col min="6409" max="6411" width="7.5703125" style="4" customWidth="1"/>
    <col min="6412" max="6412" width="7.85546875" style="4" customWidth="1"/>
    <col min="6413" max="6414" width="8.28515625" style="4" customWidth="1"/>
    <col min="6415" max="6415" width="5.42578125" style="4" customWidth="1"/>
    <col min="6416" max="6416" width="7.5703125" style="4" customWidth="1"/>
    <col min="6417" max="6417" width="7.85546875" style="4" customWidth="1"/>
    <col min="6418" max="6418" width="12.5703125" style="4" customWidth="1"/>
    <col min="6419" max="6420" width="9.28515625" style="4" customWidth="1"/>
    <col min="6421" max="6656" width="8.85546875" style="4"/>
    <col min="6657" max="6657" width="31.42578125" style="4" customWidth="1"/>
    <col min="6658" max="6658" width="18.28515625" style="4" customWidth="1"/>
    <col min="6659" max="6664" width="6.7109375" style="4" customWidth="1"/>
    <col min="6665" max="6667" width="7.5703125" style="4" customWidth="1"/>
    <col min="6668" max="6668" width="7.85546875" style="4" customWidth="1"/>
    <col min="6669" max="6670" width="8.28515625" style="4" customWidth="1"/>
    <col min="6671" max="6671" width="5.42578125" style="4" customWidth="1"/>
    <col min="6672" max="6672" width="7.5703125" style="4" customWidth="1"/>
    <col min="6673" max="6673" width="7.85546875" style="4" customWidth="1"/>
    <col min="6674" max="6674" width="12.5703125" style="4" customWidth="1"/>
    <col min="6675" max="6676" width="9.28515625" style="4" customWidth="1"/>
    <col min="6677" max="6912" width="8.85546875" style="4"/>
    <col min="6913" max="6913" width="31.42578125" style="4" customWidth="1"/>
    <col min="6914" max="6914" width="18.28515625" style="4" customWidth="1"/>
    <col min="6915" max="6920" width="6.7109375" style="4" customWidth="1"/>
    <col min="6921" max="6923" width="7.5703125" style="4" customWidth="1"/>
    <col min="6924" max="6924" width="7.85546875" style="4" customWidth="1"/>
    <col min="6925" max="6926" width="8.28515625" style="4" customWidth="1"/>
    <col min="6927" max="6927" width="5.42578125" style="4" customWidth="1"/>
    <col min="6928" max="6928" width="7.5703125" style="4" customWidth="1"/>
    <col min="6929" max="6929" width="7.85546875" style="4" customWidth="1"/>
    <col min="6930" max="6930" width="12.5703125" style="4" customWidth="1"/>
    <col min="6931" max="6932" width="9.28515625" style="4" customWidth="1"/>
    <col min="6933" max="7168" width="8.85546875" style="4"/>
    <col min="7169" max="7169" width="31.42578125" style="4" customWidth="1"/>
    <col min="7170" max="7170" width="18.28515625" style="4" customWidth="1"/>
    <col min="7171" max="7176" width="6.7109375" style="4" customWidth="1"/>
    <col min="7177" max="7179" width="7.5703125" style="4" customWidth="1"/>
    <col min="7180" max="7180" width="7.85546875" style="4" customWidth="1"/>
    <col min="7181" max="7182" width="8.28515625" style="4" customWidth="1"/>
    <col min="7183" max="7183" width="5.42578125" style="4" customWidth="1"/>
    <col min="7184" max="7184" width="7.5703125" style="4" customWidth="1"/>
    <col min="7185" max="7185" width="7.85546875" style="4" customWidth="1"/>
    <col min="7186" max="7186" width="12.5703125" style="4" customWidth="1"/>
    <col min="7187" max="7188" width="9.28515625" style="4" customWidth="1"/>
    <col min="7189" max="7424" width="8.85546875" style="4"/>
    <col min="7425" max="7425" width="31.42578125" style="4" customWidth="1"/>
    <col min="7426" max="7426" width="18.28515625" style="4" customWidth="1"/>
    <col min="7427" max="7432" width="6.7109375" style="4" customWidth="1"/>
    <col min="7433" max="7435" width="7.5703125" style="4" customWidth="1"/>
    <col min="7436" max="7436" width="7.85546875" style="4" customWidth="1"/>
    <col min="7437" max="7438" width="8.28515625" style="4" customWidth="1"/>
    <col min="7439" max="7439" width="5.42578125" style="4" customWidth="1"/>
    <col min="7440" max="7440" width="7.5703125" style="4" customWidth="1"/>
    <col min="7441" max="7441" width="7.85546875" style="4" customWidth="1"/>
    <col min="7442" max="7442" width="12.5703125" style="4" customWidth="1"/>
    <col min="7443" max="7444" width="9.28515625" style="4" customWidth="1"/>
    <col min="7445" max="7680" width="8.85546875" style="4"/>
    <col min="7681" max="7681" width="31.42578125" style="4" customWidth="1"/>
    <col min="7682" max="7682" width="18.28515625" style="4" customWidth="1"/>
    <col min="7683" max="7688" width="6.7109375" style="4" customWidth="1"/>
    <col min="7689" max="7691" width="7.5703125" style="4" customWidth="1"/>
    <col min="7692" max="7692" width="7.85546875" style="4" customWidth="1"/>
    <col min="7693" max="7694" width="8.28515625" style="4" customWidth="1"/>
    <col min="7695" max="7695" width="5.42578125" style="4" customWidth="1"/>
    <col min="7696" max="7696" width="7.5703125" style="4" customWidth="1"/>
    <col min="7697" max="7697" width="7.85546875" style="4" customWidth="1"/>
    <col min="7698" max="7698" width="12.5703125" style="4" customWidth="1"/>
    <col min="7699" max="7700" width="9.28515625" style="4" customWidth="1"/>
    <col min="7701" max="7936" width="8.85546875" style="4"/>
    <col min="7937" max="7937" width="31.42578125" style="4" customWidth="1"/>
    <col min="7938" max="7938" width="18.28515625" style="4" customWidth="1"/>
    <col min="7939" max="7944" width="6.7109375" style="4" customWidth="1"/>
    <col min="7945" max="7947" width="7.5703125" style="4" customWidth="1"/>
    <col min="7948" max="7948" width="7.85546875" style="4" customWidth="1"/>
    <col min="7949" max="7950" width="8.28515625" style="4" customWidth="1"/>
    <col min="7951" max="7951" width="5.42578125" style="4" customWidth="1"/>
    <col min="7952" max="7952" width="7.5703125" style="4" customWidth="1"/>
    <col min="7953" max="7953" width="7.85546875" style="4" customWidth="1"/>
    <col min="7954" max="7954" width="12.5703125" style="4" customWidth="1"/>
    <col min="7955" max="7956" width="9.28515625" style="4" customWidth="1"/>
    <col min="7957" max="8192" width="8.85546875" style="4"/>
    <col min="8193" max="8193" width="31.42578125" style="4" customWidth="1"/>
    <col min="8194" max="8194" width="18.28515625" style="4" customWidth="1"/>
    <col min="8195" max="8200" width="6.7109375" style="4" customWidth="1"/>
    <col min="8201" max="8203" width="7.5703125" style="4" customWidth="1"/>
    <col min="8204" max="8204" width="7.85546875" style="4" customWidth="1"/>
    <col min="8205" max="8206" width="8.28515625" style="4" customWidth="1"/>
    <col min="8207" max="8207" width="5.42578125" style="4" customWidth="1"/>
    <col min="8208" max="8208" width="7.5703125" style="4" customWidth="1"/>
    <col min="8209" max="8209" width="7.85546875" style="4" customWidth="1"/>
    <col min="8210" max="8210" width="12.5703125" style="4" customWidth="1"/>
    <col min="8211" max="8212" width="9.28515625" style="4" customWidth="1"/>
    <col min="8213" max="8448" width="8.85546875" style="4"/>
    <col min="8449" max="8449" width="31.42578125" style="4" customWidth="1"/>
    <col min="8450" max="8450" width="18.28515625" style="4" customWidth="1"/>
    <col min="8451" max="8456" width="6.7109375" style="4" customWidth="1"/>
    <col min="8457" max="8459" width="7.5703125" style="4" customWidth="1"/>
    <col min="8460" max="8460" width="7.85546875" style="4" customWidth="1"/>
    <col min="8461" max="8462" width="8.28515625" style="4" customWidth="1"/>
    <col min="8463" max="8463" width="5.42578125" style="4" customWidth="1"/>
    <col min="8464" max="8464" width="7.5703125" style="4" customWidth="1"/>
    <col min="8465" max="8465" width="7.85546875" style="4" customWidth="1"/>
    <col min="8466" max="8466" width="12.5703125" style="4" customWidth="1"/>
    <col min="8467" max="8468" width="9.28515625" style="4" customWidth="1"/>
    <col min="8469" max="8704" width="8.85546875" style="4"/>
    <col min="8705" max="8705" width="31.42578125" style="4" customWidth="1"/>
    <col min="8706" max="8706" width="18.28515625" style="4" customWidth="1"/>
    <col min="8707" max="8712" width="6.7109375" style="4" customWidth="1"/>
    <col min="8713" max="8715" width="7.5703125" style="4" customWidth="1"/>
    <col min="8716" max="8716" width="7.85546875" style="4" customWidth="1"/>
    <col min="8717" max="8718" width="8.28515625" style="4" customWidth="1"/>
    <col min="8719" max="8719" width="5.42578125" style="4" customWidth="1"/>
    <col min="8720" max="8720" width="7.5703125" style="4" customWidth="1"/>
    <col min="8721" max="8721" width="7.85546875" style="4" customWidth="1"/>
    <col min="8722" max="8722" width="12.5703125" style="4" customWidth="1"/>
    <col min="8723" max="8724" width="9.28515625" style="4" customWidth="1"/>
    <col min="8725" max="8960" width="8.85546875" style="4"/>
    <col min="8961" max="8961" width="31.42578125" style="4" customWidth="1"/>
    <col min="8962" max="8962" width="18.28515625" style="4" customWidth="1"/>
    <col min="8963" max="8968" width="6.7109375" style="4" customWidth="1"/>
    <col min="8969" max="8971" width="7.5703125" style="4" customWidth="1"/>
    <col min="8972" max="8972" width="7.85546875" style="4" customWidth="1"/>
    <col min="8973" max="8974" width="8.28515625" style="4" customWidth="1"/>
    <col min="8975" max="8975" width="5.42578125" style="4" customWidth="1"/>
    <col min="8976" max="8976" width="7.5703125" style="4" customWidth="1"/>
    <col min="8977" max="8977" width="7.85546875" style="4" customWidth="1"/>
    <col min="8978" max="8978" width="12.5703125" style="4" customWidth="1"/>
    <col min="8979" max="8980" width="9.28515625" style="4" customWidth="1"/>
    <col min="8981" max="9216" width="8.85546875" style="4"/>
    <col min="9217" max="9217" width="31.42578125" style="4" customWidth="1"/>
    <col min="9218" max="9218" width="18.28515625" style="4" customWidth="1"/>
    <col min="9219" max="9224" width="6.7109375" style="4" customWidth="1"/>
    <col min="9225" max="9227" width="7.5703125" style="4" customWidth="1"/>
    <col min="9228" max="9228" width="7.85546875" style="4" customWidth="1"/>
    <col min="9229" max="9230" width="8.28515625" style="4" customWidth="1"/>
    <col min="9231" max="9231" width="5.42578125" style="4" customWidth="1"/>
    <col min="9232" max="9232" width="7.5703125" style="4" customWidth="1"/>
    <col min="9233" max="9233" width="7.85546875" style="4" customWidth="1"/>
    <col min="9234" max="9234" width="12.5703125" style="4" customWidth="1"/>
    <col min="9235" max="9236" width="9.28515625" style="4" customWidth="1"/>
    <col min="9237" max="9472" width="8.85546875" style="4"/>
    <col min="9473" max="9473" width="31.42578125" style="4" customWidth="1"/>
    <col min="9474" max="9474" width="18.28515625" style="4" customWidth="1"/>
    <col min="9475" max="9480" width="6.7109375" style="4" customWidth="1"/>
    <col min="9481" max="9483" width="7.5703125" style="4" customWidth="1"/>
    <col min="9484" max="9484" width="7.85546875" style="4" customWidth="1"/>
    <col min="9485" max="9486" width="8.28515625" style="4" customWidth="1"/>
    <col min="9487" max="9487" width="5.42578125" style="4" customWidth="1"/>
    <col min="9488" max="9488" width="7.5703125" style="4" customWidth="1"/>
    <col min="9489" max="9489" width="7.85546875" style="4" customWidth="1"/>
    <col min="9490" max="9490" width="12.5703125" style="4" customWidth="1"/>
    <col min="9491" max="9492" width="9.28515625" style="4" customWidth="1"/>
    <col min="9493" max="9728" width="8.85546875" style="4"/>
    <col min="9729" max="9729" width="31.42578125" style="4" customWidth="1"/>
    <col min="9730" max="9730" width="18.28515625" style="4" customWidth="1"/>
    <col min="9731" max="9736" width="6.7109375" style="4" customWidth="1"/>
    <col min="9737" max="9739" width="7.5703125" style="4" customWidth="1"/>
    <col min="9740" max="9740" width="7.85546875" style="4" customWidth="1"/>
    <col min="9741" max="9742" width="8.28515625" style="4" customWidth="1"/>
    <col min="9743" max="9743" width="5.42578125" style="4" customWidth="1"/>
    <col min="9744" max="9744" width="7.5703125" style="4" customWidth="1"/>
    <col min="9745" max="9745" width="7.85546875" style="4" customWidth="1"/>
    <col min="9746" max="9746" width="12.5703125" style="4" customWidth="1"/>
    <col min="9747" max="9748" width="9.28515625" style="4" customWidth="1"/>
    <col min="9749" max="9984" width="8.85546875" style="4"/>
    <col min="9985" max="9985" width="31.42578125" style="4" customWidth="1"/>
    <col min="9986" max="9986" width="18.28515625" style="4" customWidth="1"/>
    <col min="9987" max="9992" width="6.7109375" style="4" customWidth="1"/>
    <col min="9993" max="9995" width="7.5703125" style="4" customWidth="1"/>
    <col min="9996" max="9996" width="7.85546875" style="4" customWidth="1"/>
    <col min="9997" max="9998" width="8.28515625" style="4" customWidth="1"/>
    <col min="9999" max="9999" width="5.42578125" style="4" customWidth="1"/>
    <col min="10000" max="10000" width="7.5703125" style="4" customWidth="1"/>
    <col min="10001" max="10001" width="7.85546875" style="4" customWidth="1"/>
    <col min="10002" max="10002" width="12.5703125" style="4" customWidth="1"/>
    <col min="10003" max="10004" width="9.28515625" style="4" customWidth="1"/>
    <col min="10005" max="10240" width="8.85546875" style="4"/>
    <col min="10241" max="10241" width="31.42578125" style="4" customWidth="1"/>
    <col min="10242" max="10242" width="18.28515625" style="4" customWidth="1"/>
    <col min="10243" max="10248" width="6.7109375" style="4" customWidth="1"/>
    <col min="10249" max="10251" width="7.5703125" style="4" customWidth="1"/>
    <col min="10252" max="10252" width="7.85546875" style="4" customWidth="1"/>
    <col min="10253" max="10254" width="8.28515625" style="4" customWidth="1"/>
    <col min="10255" max="10255" width="5.42578125" style="4" customWidth="1"/>
    <col min="10256" max="10256" width="7.5703125" style="4" customWidth="1"/>
    <col min="10257" max="10257" width="7.85546875" style="4" customWidth="1"/>
    <col min="10258" max="10258" width="12.5703125" style="4" customWidth="1"/>
    <col min="10259" max="10260" width="9.28515625" style="4" customWidth="1"/>
    <col min="10261" max="10496" width="8.85546875" style="4"/>
    <col min="10497" max="10497" width="31.42578125" style="4" customWidth="1"/>
    <col min="10498" max="10498" width="18.28515625" style="4" customWidth="1"/>
    <col min="10499" max="10504" width="6.7109375" style="4" customWidth="1"/>
    <col min="10505" max="10507" width="7.5703125" style="4" customWidth="1"/>
    <col min="10508" max="10508" width="7.85546875" style="4" customWidth="1"/>
    <col min="10509" max="10510" width="8.28515625" style="4" customWidth="1"/>
    <col min="10511" max="10511" width="5.42578125" style="4" customWidth="1"/>
    <col min="10512" max="10512" width="7.5703125" style="4" customWidth="1"/>
    <col min="10513" max="10513" width="7.85546875" style="4" customWidth="1"/>
    <col min="10514" max="10514" width="12.5703125" style="4" customWidth="1"/>
    <col min="10515" max="10516" width="9.28515625" style="4" customWidth="1"/>
    <col min="10517" max="10752" width="8.85546875" style="4"/>
    <col min="10753" max="10753" width="31.42578125" style="4" customWidth="1"/>
    <col min="10754" max="10754" width="18.28515625" style="4" customWidth="1"/>
    <col min="10755" max="10760" width="6.7109375" style="4" customWidth="1"/>
    <col min="10761" max="10763" width="7.5703125" style="4" customWidth="1"/>
    <col min="10764" max="10764" width="7.85546875" style="4" customWidth="1"/>
    <col min="10765" max="10766" width="8.28515625" style="4" customWidth="1"/>
    <col min="10767" max="10767" width="5.42578125" style="4" customWidth="1"/>
    <col min="10768" max="10768" width="7.5703125" style="4" customWidth="1"/>
    <col min="10769" max="10769" width="7.85546875" style="4" customWidth="1"/>
    <col min="10770" max="10770" width="12.5703125" style="4" customWidth="1"/>
    <col min="10771" max="10772" width="9.28515625" style="4" customWidth="1"/>
    <col min="10773" max="11008" width="8.85546875" style="4"/>
    <col min="11009" max="11009" width="31.42578125" style="4" customWidth="1"/>
    <col min="11010" max="11010" width="18.28515625" style="4" customWidth="1"/>
    <col min="11011" max="11016" width="6.7109375" style="4" customWidth="1"/>
    <col min="11017" max="11019" width="7.5703125" style="4" customWidth="1"/>
    <col min="11020" max="11020" width="7.85546875" style="4" customWidth="1"/>
    <col min="11021" max="11022" width="8.28515625" style="4" customWidth="1"/>
    <col min="11023" max="11023" width="5.42578125" style="4" customWidth="1"/>
    <col min="11024" max="11024" width="7.5703125" style="4" customWidth="1"/>
    <col min="11025" max="11025" width="7.85546875" style="4" customWidth="1"/>
    <col min="11026" max="11026" width="12.5703125" style="4" customWidth="1"/>
    <col min="11027" max="11028" width="9.28515625" style="4" customWidth="1"/>
    <col min="11029" max="11264" width="8.85546875" style="4"/>
    <col min="11265" max="11265" width="31.42578125" style="4" customWidth="1"/>
    <col min="11266" max="11266" width="18.28515625" style="4" customWidth="1"/>
    <col min="11267" max="11272" width="6.7109375" style="4" customWidth="1"/>
    <col min="11273" max="11275" width="7.5703125" style="4" customWidth="1"/>
    <col min="11276" max="11276" width="7.85546875" style="4" customWidth="1"/>
    <col min="11277" max="11278" width="8.28515625" style="4" customWidth="1"/>
    <col min="11279" max="11279" width="5.42578125" style="4" customWidth="1"/>
    <col min="11280" max="11280" width="7.5703125" style="4" customWidth="1"/>
    <col min="11281" max="11281" width="7.85546875" style="4" customWidth="1"/>
    <col min="11282" max="11282" width="12.5703125" style="4" customWidth="1"/>
    <col min="11283" max="11284" width="9.28515625" style="4" customWidth="1"/>
    <col min="11285" max="11520" width="8.85546875" style="4"/>
    <col min="11521" max="11521" width="31.42578125" style="4" customWidth="1"/>
    <col min="11522" max="11522" width="18.28515625" style="4" customWidth="1"/>
    <col min="11523" max="11528" width="6.7109375" style="4" customWidth="1"/>
    <col min="11529" max="11531" width="7.5703125" style="4" customWidth="1"/>
    <col min="11532" max="11532" width="7.85546875" style="4" customWidth="1"/>
    <col min="11533" max="11534" width="8.28515625" style="4" customWidth="1"/>
    <col min="11535" max="11535" width="5.42578125" style="4" customWidth="1"/>
    <col min="11536" max="11536" width="7.5703125" style="4" customWidth="1"/>
    <col min="11537" max="11537" width="7.85546875" style="4" customWidth="1"/>
    <col min="11538" max="11538" width="12.5703125" style="4" customWidth="1"/>
    <col min="11539" max="11540" width="9.28515625" style="4" customWidth="1"/>
    <col min="11541" max="11776" width="8.85546875" style="4"/>
    <col min="11777" max="11777" width="31.42578125" style="4" customWidth="1"/>
    <col min="11778" max="11778" width="18.28515625" style="4" customWidth="1"/>
    <col min="11779" max="11784" width="6.7109375" style="4" customWidth="1"/>
    <col min="11785" max="11787" width="7.5703125" style="4" customWidth="1"/>
    <col min="11788" max="11788" width="7.85546875" style="4" customWidth="1"/>
    <col min="11789" max="11790" width="8.28515625" style="4" customWidth="1"/>
    <col min="11791" max="11791" width="5.42578125" style="4" customWidth="1"/>
    <col min="11792" max="11792" width="7.5703125" style="4" customWidth="1"/>
    <col min="11793" max="11793" width="7.85546875" style="4" customWidth="1"/>
    <col min="11794" max="11794" width="12.5703125" style="4" customWidth="1"/>
    <col min="11795" max="11796" width="9.28515625" style="4" customWidth="1"/>
    <col min="11797" max="12032" width="8.85546875" style="4"/>
    <col min="12033" max="12033" width="31.42578125" style="4" customWidth="1"/>
    <col min="12034" max="12034" width="18.28515625" style="4" customWidth="1"/>
    <col min="12035" max="12040" width="6.7109375" style="4" customWidth="1"/>
    <col min="12041" max="12043" width="7.5703125" style="4" customWidth="1"/>
    <col min="12044" max="12044" width="7.85546875" style="4" customWidth="1"/>
    <col min="12045" max="12046" width="8.28515625" style="4" customWidth="1"/>
    <col min="12047" max="12047" width="5.42578125" style="4" customWidth="1"/>
    <col min="12048" max="12048" width="7.5703125" style="4" customWidth="1"/>
    <col min="12049" max="12049" width="7.85546875" style="4" customWidth="1"/>
    <col min="12050" max="12050" width="12.5703125" style="4" customWidth="1"/>
    <col min="12051" max="12052" width="9.28515625" style="4" customWidth="1"/>
    <col min="12053" max="12288" width="8.85546875" style="4"/>
    <col min="12289" max="12289" width="31.42578125" style="4" customWidth="1"/>
    <col min="12290" max="12290" width="18.28515625" style="4" customWidth="1"/>
    <col min="12291" max="12296" width="6.7109375" style="4" customWidth="1"/>
    <col min="12297" max="12299" width="7.5703125" style="4" customWidth="1"/>
    <col min="12300" max="12300" width="7.85546875" style="4" customWidth="1"/>
    <col min="12301" max="12302" width="8.28515625" style="4" customWidth="1"/>
    <col min="12303" max="12303" width="5.42578125" style="4" customWidth="1"/>
    <col min="12304" max="12304" width="7.5703125" style="4" customWidth="1"/>
    <col min="12305" max="12305" width="7.85546875" style="4" customWidth="1"/>
    <col min="12306" max="12306" width="12.5703125" style="4" customWidth="1"/>
    <col min="12307" max="12308" width="9.28515625" style="4" customWidth="1"/>
    <col min="12309" max="12544" width="8.85546875" style="4"/>
    <col min="12545" max="12545" width="31.42578125" style="4" customWidth="1"/>
    <col min="12546" max="12546" width="18.28515625" style="4" customWidth="1"/>
    <col min="12547" max="12552" width="6.7109375" style="4" customWidth="1"/>
    <col min="12553" max="12555" width="7.5703125" style="4" customWidth="1"/>
    <col min="12556" max="12556" width="7.85546875" style="4" customWidth="1"/>
    <col min="12557" max="12558" width="8.28515625" style="4" customWidth="1"/>
    <col min="12559" max="12559" width="5.42578125" style="4" customWidth="1"/>
    <col min="12560" max="12560" width="7.5703125" style="4" customWidth="1"/>
    <col min="12561" max="12561" width="7.85546875" style="4" customWidth="1"/>
    <col min="12562" max="12562" width="12.5703125" style="4" customWidth="1"/>
    <col min="12563" max="12564" width="9.28515625" style="4" customWidth="1"/>
    <col min="12565" max="12800" width="8.85546875" style="4"/>
    <col min="12801" max="12801" width="31.42578125" style="4" customWidth="1"/>
    <col min="12802" max="12802" width="18.28515625" style="4" customWidth="1"/>
    <col min="12803" max="12808" width="6.7109375" style="4" customWidth="1"/>
    <col min="12809" max="12811" width="7.5703125" style="4" customWidth="1"/>
    <col min="12812" max="12812" width="7.85546875" style="4" customWidth="1"/>
    <col min="12813" max="12814" width="8.28515625" style="4" customWidth="1"/>
    <col min="12815" max="12815" width="5.42578125" style="4" customWidth="1"/>
    <col min="12816" max="12816" width="7.5703125" style="4" customWidth="1"/>
    <col min="12817" max="12817" width="7.85546875" style="4" customWidth="1"/>
    <col min="12818" max="12818" width="12.5703125" style="4" customWidth="1"/>
    <col min="12819" max="12820" width="9.28515625" style="4" customWidth="1"/>
    <col min="12821" max="13056" width="8.85546875" style="4"/>
    <col min="13057" max="13057" width="31.42578125" style="4" customWidth="1"/>
    <col min="13058" max="13058" width="18.28515625" style="4" customWidth="1"/>
    <col min="13059" max="13064" width="6.7109375" style="4" customWidth="1"/>
    <col min="13065" max="13067" width="7.5703125" style="4" customWidth="1"/>
    <col min="13068" max="13068" width="7.85546875" style="4" customWidth="1"/>
    <col min="13069" max="13070" width="8.28515625" style="4" customWidth="1"/>
    <col min="13071" max="13071" width="5.42578125" style="4" customWidth="1"/>
    <col min="13072" max="13072" width="7.5703125" style="4" customWidth="1"/>
    <col min="13073" max="13073" width="7.85546875" style="4" customWidth="1"/>
    <col min="13074" max="13074" width="12.5703125" style="4" customWidth="1"/>
    <col min="13075" max="13076" width="9.28515625" style="4" customWidth="1"/>
    <col min="13077" max="13312" width="8.85546875" style="4"/>
    <col min="13313" max="13313" width="31.42578125" style="4" customWidth="1"/>
    <col min="13314" max="13314" width="18.28515625" style="4" customWidth="1"/>
    <col min="13315" max="13320" width="6.7109375" style="4" customWidth="1"/>
    <col min="13321" max="13323" width="7.5703125" style="4" customWidth="1"/>
    <col min="13324" max="13324" width="7.85546875" style="4" customWidth="1"/>
    <col min="13325" max="13326" width="8.28515625" style="4" customWidth="1"/>
    <col min="13327" max="13327" width="5.42578125" style="4" customWidth="1"/>
    <col min="13328" max="13328" width="7.5703125" style="4" customWidth="1"/>
    <col min="13329" max="13329" width="7.85546875" style="4" customWidth="1"/>
    <col min="13330" max="13330" width="12.5703125" style="4" customWidth="1"/>
    <col min="13331" max="13332" width="9.28515625" style="4" customWidth="1"/>
    <col min="13333" max="13568" width="8.85546875" style="4"/>
    <col min="13569" max="13569" width="31.42578125" style="4" customWidth="1"/>
    <col min="13570" max="13570" width="18.28515625" style="4" customWidth="1"/>
    <col min="13571" max="13576" width="6.7109375" style="4" customWidth="1"/>
    <col min="13577" max="13579" width="7.5703125" style="4" customWidth="1"/>
    <col min="13580" max="13580" width="7.85546875" style="4" customWidth="1"/>
    <col min="13581" max="13582" width="8.28515625" style="4" customWidth="1"/>
    <col min="13583" max="13583" width="5.42578125" style="4" customWidth="1"/>
    <col min="13584" max="13584" width="7.5703125" style="4" customWidth="1"/>
    <col min="13585" max="13585" width="7.85546875" style="4" customWidth="1"/>
    <col min="13586" max="13586" width="12.5703125" style="4" customWidth="1"/>
    <col min="13587" max="13588" width="9.28515625" style="4" customWidth="1"/>
    <col min="13589" max="13824" width="8.85546875" style="4"/>
    <col min="13825" max="13825" width="31.42578125" style="4" customWidth="1"/>
    <col min="13826" max="13826" width="18.28515625" style="4" customWidth="1"/>
    <col min="13827" max="13832" width="6.7109375" style="4" customWidth="1"/>
    <col min="13833" max="13835" width="7.5703125" style="4" customWidth="1"/>
    <col min="13836" max="13836" width="7.85546875" style="4" customWidth="1"/>
    <col min="13837" max="13838" width="8.28515625" style="4" customWidth="1"/>
    <col min="13839" max="13839" width="5.42578125" style="4" customWidth="1"/>
    <col min="13840" max="13840" width="7.5703125" style="4" customWidth="1"/>
    <col min="13841" max="13841" width="7.85546875" style="4" customWidth="1"/>
    <col min="13842" max="13842" width="12.5703125" style="4" customWidth="1"/>
    <col min="13843" max="13844" width="9.28515625" style="4" customWidth="1"/>
    <col min="13845" max="14080" width="8.85546875" style="4"/>
    <col min="14081" max="14081" width="31.42578125" style="4" customWidth="1"/>
    <col min="14082" max="14082" width="18.28515625" style="4" customWidth="1"/>
    <col min="14083" max="14088" width="6.7109375" style="4" customWidth="1"/>
    <col min="14089" max="14091" width="7.5703125" style="4" customWidth="1"/>
    <col min="14092" max="14092" width="7.85546875" style="4" customWidth="1"/>
    <col min="14093" max="14094" width="8.28515625" style="4" customWidth="1"/>
    <col min="14095" max="14095" width="5.42578125" style="4" customWidth="1"/>
    <col min="14096" max="14096" width="7.5703125" style="4" customWidth="1"/>
    <col min="14097" max="14097" width="7.85546875" style="4" customWidth="1"/>
    <col min="14098" max="14098" width="12.5703125" style="4" customWidth="1"/>
    <col min="14099" max="14100" width="9.28515625" style="4" customWidth="1"/>
    <col min="14101" max="14336" width="8.85546875" style="4"/>
    <col min="14337" max="14337" width="31.42578125" style="4" customWidth="1"/>
    <col min="14338" max="14338" width="18.28515625" style="4" customWidth="1"/>
    <col min="14339" max="14344" width="6.7109375" style="4" customWidth="1"/>
    <col min="14345" max="14347" width="7.5703125" style="4" customWidth="1"/>
    <col min="14348" max="14348" width="7.85546875" style="4" customWidth="1"/>
    <col min="14349" max="14350" width="8.28515625" style="4" customWidth="1"/>
    <col min="14351" max="14351" width="5.42578125" style="4" customWidth="1"/>
    <col min="14352" max="14352" width="7.5703125" style="4" customWidth="1"/>
    <col min="14353" max="14353" width="7.85546875" style="4" customWidth="1"/>
    <col min="14354" max="14354" width="12.5703125" style="4" customWidth="1"/>
    <col min="14355" max="14356" width="9.28515625" style="4" customWidth="1"/>
    <col min="14357" max="14592" width="8.85546875" style="4"/>
    <col min="14593" max="14593" width="31.42578125" style="4" customWidth="1"/>
    <col min="14594" max="14594" width="18.28515625" style="4" customWidth="1"/>
    <col min="14595" max="14600" width="6.7109375" style="4" customWidth="1"/>
    <col min="14601" max="14603" width="7.5703125" style="4" customWidth="1"/>
    <col min="14604" max="14604" width="7.85546875" style="4" customWidth="1"/>
    <col min="14605" max="14606" width="8.28515625" style="4" customWidth="1"/>
    <col min="14607" max="14607" width="5.42578125" style="4" customWidth="1"/>
    <col min="14608" max="14608" width="7.5703125" style="4" customWidth="1"/>
    <col min="14609" max="14609" width="7.85546875" style="4" customWidth="1"/>
    <col min="14610" max="14610" width="12.5703125" style="4" customWidth="1"/>
    <col min="14611" max="14612" width="9.28515625" style="4" customWidth="1"/>
    <col min="14613" max="14848" width="8.85546875" style="4"/>
    <col min="14849" max="14849" width="31.42578125" style="4" customWidth="1"/>
    <col min="14850" max="14850" width="18.28515625" style="4" customWidth="1"/>
    <col min="14851" max="14856" width="6.7109375" style="4" customWidth="1"/>
    <col min="14857" max="14859" width="7.5703125" style="4" customWidth="1"/>
    <col min="14860" max="14860" width="7.85546875" style="4" customWidth="1"/>
    <col min="14861" max="14862" width="8.28515625" style="4" customWidth="1"/>
    <col min="14863" max="14863" width="5.42578125" style="4" customWidth="1"/>
    <col min="14864" max="14864" width="7.5703125" style="4" customWidth="1"/>
    <col min="14865" max="14865" width="7.85546875" style="4" customWidth="1"/>
    <col min="14866" max="14866" width="12.5703125" style="4" customWidth="1"/>
    <col min="14867" max="14868" width="9.28515625" style="4" customWidth="1"/>
    <col min="14869" max="15104" width="8.85546875" style="4"/>
    <col min="15105" max="15105" width="31.42578125" style="4" customWidth="1"/>
    <col min="15106" max="15106" width="18.28515625" style="4" customWidth="1"/>
    <col min="15107" max="15112" width="6.7109375" style="4" customWidth="1"/>
    <col min="15113" max="15115" width="7.5703125" style="4" customWidth="1"/>
    <col min="15116" max="15116" width="7.85546875" style="4" customWidth="1"/>
    <col min="15117" max="15118" width="8.28515625" style="4" customWidth="1"/>
    <col min="15119" max="15119" width="5.42578125" style="4" customWidth="1"/>
    <col min="15120" max="15120" width="7.5703125" style="4" customWidth="1"/>
    <col min="15121" max="15121" width="7.85546875" style="4" customWidth="1"/>
    <col min="15122" max="15122" width="12.5703125" style="4" customWidth="1"/>
    <col min="15123" max="15124" width="9.28515625" style="4" customWidth="1"/>
    <col min="15125" max="15360" width="8.85546875" style="4"/>
    <col min="15361" max="15361" width="31.42578125" style="4" customWidth="1"/>
    <col min="15362" max="15362" width="18.28515625" style="4" customWidth="1"/>
    <col min="15363" max="15368" width="6.7109375" style="4" customWidth="1"/>
    <col min="15369" max="15371" width="7.5703125" style="4" customWidth="1"/>
    <col min="15372" max="15372" width="7.85546875" style="4" customWidth="1"/>
    <col min="15373" max="15374" width="8.28515625" style="4" customWidth="1"/>
    <col min="15375" max="15375" width="5.42578125" style="4" customWidth="1"/>
    <col min="15376" max="15376" width="7.5703125" style="4" customWidth="1"/>
    <col min="15377" max="15377" width="7.85546875" style="4" customWidth="1"/>
    <col min="15378" max="15378" width="12.5703125" style="4" customWidth="1"/>
    <col min="15379" max="15380" width="9.28515625" style="4" customWidth="1"/>
    <col min="15381" max="15616" width="8.85546875" style="4"/>
    <col min="15617" max="15617" width="31.42578125" style="4" customWidth="1"/>
    <col min="15618" max="15618" width="18.28515625" style="4" customWidth="1"/>
    <col min="15619" max="15624" width="6.7109375" style="4" customWidth="1"/>
    <col min="15625" max="15627" width="7.5703125" style="4" customWidth="1"/>
    <col min="15628" max="15628" width="7.85546875" style="4" customWidth="1"/>
    <col min="15629" max="15630" width="8.28515625" style="4" customWidth="1"/>
    <col min="15631" max="15631" width="5.42578125" style="4" customWidth="1"/>
    <col min="15632" max="15632" width="7.5703125" style="4" customWidth="1"/>
    <col min="15633" max="15633" width="7.85546875" style="4" customWidth="1"/>
    <col min="15634" max="15634" width="12.5703125" style="4" customWidth="1"/>
    <col min="15635" max="15636" width="9.28515625" style="4" customWidth="1"/>
    <col min="15637" max="15872" width="8.85546875" style="4"/>
    <col min="15873" max="15873" width="31.42578125" style="4" customWidth="1"/>
    <col min="15874" max="15874" width="18.28515625" style="4" customWidth="1"/>
    <col min="15875" max="15880" width="6.7109375" style="4" customWidth="1"/>
    <col min="15881" max="15883" width="7.5703125" style="4" customWidth="1"/>
    <col min="15884" max="15884" width="7.85546875" style="4" customWidth="1"/>
    <col min="15885" max="15886" width="8.28515625" style="4" customWidth="1"/>
    <col min="15887" max="15887" width="5.42578125" style="4" customWidth="1"/>
    <col min="15888" max="15888" width="7.5703125" style="4" customWidth="1"/>
    <col min="15889" max="15889" width="7.85546875" style="4" customWidth="1"/>
    <col min="15890" max="15890" width="12.5703125" style="4" customWidth="1"/>
    <col min="15891" max="15892" width="9.28515625" style="4" customWidth="1"/>
    <col min="15893" max="16128" width="8.85546875" style="4"/>
    <col min="16129" max="16129" width="31.42578125" style="4" customWidth="1"/>
    <col min="16130" max="16130" width="18.28515625" style="4" customWidth="1"/>
    <col min="16131" max="16136" width="6.7109375" style="4" customWidth="1"/>
    <col min="16137" max="16139" width="7.5703125" style="4" customWidth="1"/>
    <col min="16140" max="16140" width="7.85546875" style="4" customWidth="1"/>
    <col min="16141" max="16142" width="8.28515625" style="4" customWidth="1"/>
    <col min="16143" max="16143" width="5.42578125" style="4" customWidth="1"/>
    <col min="16144" max="16144" width="7.5703125" style="4" customWidth="1"/>
    <col min="16145" max="16145" width="7.85546875" style="4" customWidth="1"/>
    <col min="16146" max="16146" width="12.5703125" style="4" customWidth="1"/>
    <col min="16147" max="16148" width="9.28515625" style="4" customWidth="1"/>
    <col min="16149" max="16384" width="8.85546875" style="4"/>
  </cols>
  <sheetData>
    <row r="1" spans="1:23" s="71" customFormat="1" ht="15" customHeight="1" x14ac:dyDescent="0.2">
      <c r="A1" s="597"/>
      <c r="B1" s="622" t="s">
        <v>408</v>
      </c>
      <c r="C1" s="593" t="e">
        <f>#REF!</f>
        <v>#REF!</v>
      </c>
      <c r="D1" s="589"/>
      <c r="E1" s="589"/>
      <c r="F1" s="589"/>
      <c r="G1" s="589"/>
      <c r="H1" s="589"/>
      <c r="I1" s="589"/>
      <c r="J1" s="589"/>
      <c r="K1" s="589"/>
      <c r="L1" s="593"/>
      <c r="M1" s="593"/>
      <c r="N1" s="608"/>
      <c r="O1" s="608"/>
      <c r="P1" s="608"/>
      <c r="Q1" s="608"/>
      <c r="R1" s="613"/>
      <c r="S1" s="600"/>
      <c r="T1" s="601"/>
    </row>
    <row r="2" spans="1:23" s="346" customFormat="1" ht="15" customHeight="1" x14ac:dyDescent="0.2">
      <c r="A2" s="671"/>
      <c r="B2" s="622" t="s">
        <v>373</v>
      </c>
      <c r="C2" s="634" t="e">
        <f>#REF!</f>
        <v>#REF!</v>
      </c>
      <c r="D2" s="593"/>
      <c r="E2" s="593"/>
      <c r="F2" s="593"/>
      <c r="G2" s="593"/>
      <c r="H2" s="593"/>
      <c r="I2" s="593"/>
      <c r="J2" s="593"/>
      <c r="K2" s="593"/>
      <c r="L2" s="673"/>
      <c r="M2" s="673"/>
      <c r="N2" s="673"/>
      <c r="O2" s="673"/>
      <c r="P2" s="673"/>
      <c r="Q2" s="673"/>
      <c r="R2" s="672"/>
      <c r="S2" s="602"/>
      <c r="T2" s="603"/>
    </row>
    <row r="3" spans="1:23" s="346" customFormat="1" ht="15" customHeight="1" x14ac:dyDescent="0.2">
      <c r="A3" s="599"/>
      <c r="B3" s="622" t="s">
        <v>374</v>
      </c>
      <c r="C3" s="593" t="s">
        <v>525</v>
      </c>
      <c r="E3" s="593"/>
      <c r="F3" s="593"/>
      <c r="G3" s="593"/>
      <c r="H3" s="593"/>
      <c r="I3" s="593"/>
      <c r="J3" s="593"/>
      <c r="K3" s="595"/>
      <c r="L3" s="673"/>
      <c r="M3" s="673"/>
      <c r="N3" s="673"/>
      <c r="O3" s="673"/>
      <c r="P3" s="673"/>
      <c r="Q3" s="673"/>
      <c r="R3" s="672"/>
      <c r="S3" s="604"/>
      <c r="T3" s="605"/>
    </row>
    <row r="4" spans="1:23" s="90" customFormat="1" ht="20.45" customHeight="1" x14ac:dyDescent="0.2">
      <c r="A4" s="1924" t="s">
        <v>414</v>
      </c>
      <c r="B4" s="1924"/>
      <c r="C4" s="1924"/>
      <c r="D4" s="1924"/>
      <c r="E4" s="1924"/>
      <c r="F4" s="1924"/>
      <c r="G4" s="1924"/>
      <c r="H4" s="1924"/>
      <c r="I4" s="1924"/>
      <c r="J4" s="1924"/>
      <c r="K4" s="1924"/>
      <c r="L4" s="1924"/>
      <c r="M4" s="1924"/>
      <c r="N4" s="1924"/>
      <c r="O4" s="1924"/>
      <c r="P4" s="1924"/>
      <c r="Q4" s="1924"/>
      <c r="R4" s="1924"/>
      <c r="S4" s="1924"/>
      <c r="T4" s="1924"/>
    </row>
    <row r="5" spans="1:23" s="249" customFormat="1" ht="16.5" customHeight="1" x14ac:dyDescent="0.2">
      <c r="A5" s="1868" t="s">
        <v>6</v>
      </c>
      <c r="B5" s="1914" t="s">
        <v>81</v>
      </c>
      <c r="C5" s="1943"/>
      <c r="D5" s="1915"/>
      <c r="E5" s="1914" t="s">
        <v>45</v>
      </c>
      <c r="F5" s="1915"/>
      <c r="G5" s="549"/>
      <c r="H5" s="1942" t="s">
        <v>44</v>
      </c>
      <c r="I5" s="1942" t="s">
        <v>46</v>
      </c>
      <c r="J5" s="1942" t="s">
        <v>47</v>
      </c>
      <c r="K5" s="1944" t="s">
        <v>48</v>
      </c>
      <c r="L5" s="550" t="s">
        <v>49</v>
      </c>
      <c r="M5" s="1945" t="s">
        <v>50</v>
      </c>
      <c r="N5" s="1868"/>
      <c r="O5" s="1934" t="s">
        <v>411</v>
      </c>
      <c r="P5" s="1933" t="s">
        <v>152</v>
      </c>
      <c r="Q5" s="1934" t="s">
        <v>412</v>
      </c>
      <c r="R5" s="708"/>
      <c r="S5" s="1936" t="s">
        <v>51</v>
      </c>
      <c r="T5" s="1938" t="s">
        <v>52</v>
      </c>
      <c r="V5" s="1914" t="s">
        <v>183</v>
      </c>
      <c r="W5" s="1915"/>
    </row>
    <row r="6" spans="1:23" s="249" customFormat="1" ht="15" customHeight="1" x14ac:dyDescent="0.2">
      <c r="A6" s="1869"/>
      <c r="B6" s="548" t="s">
        <v>61</v>
      </c>
      <c r="C6" s="550" t="s">
        <v>65</v>
      </c>
      <c r="D6" s="550" t="s">
        <v>63</v>
      </c>
      <c r="E6" s="552" t="s">
        <v>61</v>
      </c>
      <c r="F6" s="552" t="s">
        <v>63</v>
      </c>
      <c r="G6" s="552" t="s">
        <v>21</v>
      </c>
      <c r="H6" s="1848"/>
      <c r="I6" s="1848"/>
      <c r="J6" s="1848"/>
      <c r="K6" s="1849"/>
      <c r="L6" s="553" t="s">
        <v>4</v>
      </c>
      <c r="M6" s="1844"/>
      <c r="N6" s="1846"/>
      <c r="O6" s="1935"/>
      <c r="P6" s="1841"/>
      <c r="Q6" s="1935"/>
      <c r="R6" s="709"/>
      <c r="S6" s="1937"/>
      <c r="T6" s="1939"/>
      <c r="V6" s="1940" t="s">
        <v>4</v>
      </c>
      <c r="W6" s="1942" t="s">
        <v>10</v>
      </c>
    </row>
    <row r="7" spans="1:23" s="249" customFormat="1" ht="14.1" customHeight="1" x14ac:dyDescent="0.2">
      <c r="A7" s="1869"/>
      <c r="B7" s="551" t="s">
        <v>53</v>
      </c>
      <c r="C7" s="552" t="s">
        <v>55</v>
      </c>
      <c r="D7" s="552" t="s">
        <v>54</v>
      </c>
      <c r="E7" s="552" t="s">
        <v>3</v>
      </c>
      <c r="F7" s="552" t="s">
        <v>3</v>
      </c>
      <c r="G7" s="552"/>
      <c r="H7" s="552" t="s">
        <v>4</v>
      </c>
      <c r="I7" s="552" t="s">
        <v>1</v>
      </c>
      <c r="J7" s="552" t="s">
        <v>4</v>
      </c>
      <c r="K7" s="552" t="s">
        <v>4</v>
      </c>
      <c r="L7" s="552">
        <v>0.05</v>
      </c>
      <c r="M7" s="552" t="s">
        <v>56</v>
      </c>
      <c r="N7" s="552" t="s">
        <v>1</v>
      </c>
      <c r="O7" s="552"/>
      <c r="P7" s="552" t="s">
        <v>4</v>
      </c>
      <c r="Q7" s="552"/>
      <c r="R7" s="552" t="s">
        <v>10</v>
      </c>
      <c r="S7" s="614"/>
      <c r="T7" s="615" t="s">
        <v>1</v>
      </c>
      <c r="V7" s="1941"/>
      <c r="W7" s="1848"/>
    </row>
    <row r="8" spans="1:23" s="249" customFormat="1" ht="15" customHeight="1" x14ac:dyDescent="0.2">
      <c r="A8" s="710" t="s">
        <v>527</v>
      </c>
      <c r="B8" s="711"/>
      <c r="C8" s="711"/>
      <c r="D8" s="711"/>
      <c r="E8" s="711"/>
      <c r="F8" s="712"/>
      <c r="G8" s="712"/>
      <c r="H8" s="712"/>
      <c r="I8" s="712"/>
      <c r="J8" s="712"/>
      <c r="K8" s="712"/>
      <c r="L8" s="712"/>
      <c r="M8" s="712"/>
      <c r="N8" s="712"/>
      <c r="O8" s="712"/>
      <c r="P8" s="712"/>
      <c r="Q8" s="712"/>
      <c r="R8" s="711"/>
      <c r="S8" s="713"/>
      <c r="T8" s="714"/>
      <c r="V8" s="253">
        <f>SUMIF($R$8:$R$55,$W8,$P$8:$P$55)</f>
        <v>0</v>
      </c>
      <c r="W8" s="278" t="s">
        <v>324</v>
      </c>
    </row>
    <row r="9" spans="1:23" s="249" customFormat="1" ht="15" customHeight="1" x14ac:dyDescent="0.2">
      <c r="A9" s="405"/>
      <c r="B9" s="400"/>
      <c r="C9" s="401"/>
      <c r="D9" s="400"/>
      <c r="E9" s="396">
        <f t="shared" ref="E9:E46" si="0">IF(D9&lt;=1,0.6,1.2)</f>
        <v>0.6</v>
      </c>
      <c r="F9" s="396"/>
      <c r="G9" s="402">
        <v>1</v>
      </c>
      <c r="H9" s="396">
        <f t="shared" ref="H9:H46" si="1">((B9+E9)*(D9+F9)*C9)*G9</f>
        <v>0</v>
      </c>
      <c r="I9" s="396">
        <f t="shared" ref="I9:I46" si="2">(B9)*(C9)*G9</f>
        <v>0</v>
      </c>
      <c r="J9" s="396">
        <f t="shared" ref="J9:J46" si="3">H9-P9</f>
        <v>0</v>
      </c>
      <c r="K9" s="396">
        <f t="shared" ref="K9:K46" si="4">(H9-J9)*1.3</f>
        <v>0</v>
      </c>
      <c r="L9" s="396">
        <f t="shared" ref="L9:L46" si="5">I9*$L$7</f>
        <v>0</v>
      </c>
      <c r="M9" s="403">
        <v>2</v>
      </c>
      <c r="N9" s="396">
        <f t="shared" ref="N9:N46" si="6">((C9*D9*M9))*G9</f>
        <v>0</v>
      </c>
      <c r="O9" s="755"/>
      <c r="P9" s="396">
        <f t="shared" ref="P9:P46" si="7">B9*D9*C9*G9</f>
        <v>0</v>
      </c>
      <c r="Q9" s="756"/>
      <c r="R9" s="404"/>
      <c r="S9" s="542">
        <f t="shared" ref="S9:S46" si="8">P9*$S$7</f>
        <v>0</v>
      </c>
      <c r="T9" s="715"/>
      <c r="V9" s="253">
        <f>SUMIF($R$8:$R$55,$W9,$P$8:$P$55)</f>
        <v>0</v>
      </c>
      <c r="W9" s="278" t="s">
        <v>323</v>
      </c>
    </row>
    <row r="10" spans="1:23" s="249" customFormat="1" ht="15" customHeight="1" x14ac:dyDescent="0.2">
      <c r="A10" s="405"/>
      <c r="B10" s="400"/>
      <c r="C10" s="401"/>
      <c r="D10" s="400"/>
      <c r="E10" s="396">
        <f t="shared" si="0"/>
        <v>0.6</v>
      </c>
      <c r="F10" s="396"/>
      <c r="G10" s="402">
        <v>1</v>
      </c>
      <c r="H10" s="396">
        <f t="shared" si="1"/>
        <v>0</v>
      </c>
      <c r="I10" s="396">
        <f t="shared" si="2"/>
        <v>0</v>
      </c>
      <c r="J10" s="396">
        <f t="shared" si="3"/>
        <v>0</v>
      </c>
      <c r="K10" s="396">
        <f t="shared" si="4"/>
        <v>0</v>
      </c>
      <c r="L10" s="396">
        <f t="shared" si="5"/>
        <v>0</v>
      </c>
      <c r="M10" s="403">
        <v>2</v>
      </c>
      <c r="N10" s="396">
        <f t="shared" si="6"/>
        <v>0</v>
      </c>
      <c r="O10" s="755"/>
      <c r="P10" s="396">
        <f t="shared" si="7"/>
        <v>0</v>
      </c>
      <c r="Q10" s="756"/>
      <c r="R10" s="404"/>
      <c r="S10" s="542">
        <f t="shared" si="8"/>
        <v>0</v>
      </c>
      <c r="T10" s="715"/>
      <c r="V10" s="253">
        <f>SUMIF($R$8:$R$55,$W10,$P$8:$P$55)</f>
        <v>0</v>
      </c>
      <c r="W10" s="278" t="s">
        <v>321</v>
      </c>
    </row>
    <row r="11" spans="1:23" s="249" customFormat="1" ht="15" customHeight="1" x14ac:dyDescent="0.2">
      <c r="A11" s="405"/>
      <c r="B11" s="400"/>
      <c r="C11" s="401"/>
      <c r="D11" s="400"/>
      <c r="E11" s="396">
        <f t="shared" si="0"/>
        <v>0.6</v>
      </c>
      <c r="F11" s="396"/>
      <c r="G11" s="402">
        <v>1</v>
      </c>
      <c r="H11" s="396">
        <f t="shared" si="1"/>
        <v>0</v>
      </c>
      <c r="I11" s="396">
        <f t="shared" si="2"/>
        <v>0</v>
      </c>
      <c r="J11" s="396">
        <f t="shared" si="3"/>
        <v>0</v>
      </c>
      <c r="K11" s="396">
        <f t="shared" si="4"/>
        <v>0</v>
      </c>
      <c r="L11" s="396">
        <f t="shared" si="5"/>
        <v>0</v>
      </c>
      <c r="M11" s="403">
        <v>2</v>
      </c>
      <c r="N11" s="396">
        <f t="shared" si="6"/>
        <v>0</v>
      </c>
      <c r="O11" s="755"/>
      <c r="P11" s="396">
        <f t="shared" si="7"/>
        <v>0</v>
      </c>
      <c r="Q11" s="756"/>
      <c r="R11" s="404"/>
      <c r="S11" s="542">
        <f t="shared" si="8"/>
        <v>0</v>
      </c>
      <c r="T11" s="715"/>
      <c r="V11" s="253">
        <f>SUMIF($R$8:$R$55,$W11,$P$8:$P$55)</f>
        <v>0</v>
      </c>
      <c r="W11" s="278" t="s">
        <v>322</v>
      </c>
    </row>
    <row r="12" spans="1:23" s="249" customFormat="1" ht="15" customHeight="1" x14ac:dyDescent="0.2">
      <c r="A12" s="757"/>
      <c r="B12" s="758"/>
      <c r="C12" s="759"/>
      <c r="D12" s="400"/>
      <c r="E12" s="396">
        <f t="shared" si="0"/>
        <v>0.6</v>
      </c>
      <c r="F12" s="396"/>
      <c r="G12" s="402">
        <v>1</v>
      </c>
      <c r="H12" s="396">
        <f t="shared" si="1"/>
        <v>0</v>
      </c>
      <c r="I12" s="396">
        <f t="shared" si="2"/>
        <v>0</v>
      </c>
      <c r="J12" s="396">
        <f t="shared" si="3"/>
        <v>0</v>
      </c>
      <c r="K12" s="396">
        <f t="shared" si="4"/>
        <v>0</v>
      </c>
      <c r="L12" s="396">
        <f t="shared" si="5"/>
        <v>0</v>
      </c>
      <c r="M12" s="403">
        <v>2</v>
      </c>
      <c r="N12" s="396">
        <f t="shared" si="6"/>
        <v>0</v>
      </c>
      <c r="O12" s="755"/>
      <c r="P12" s="396">
        <f t="shared" si="7"/>
        <v>0</v>
      </c>
      <c r="Q12" s="756"/>
      <c r="R12" s="404"/>
      <c r="S12" s="542">
        <f t="shared" si="8"/>
        <v>0</v>
      </c>
      <c r="T12" s="715"/>
      <c r="V12" s="253">
        <f>SUMIF($R$8:$R$55,$W12,$P$8:$P$55)</f>
        <v>0</v>
      </c>
      <c r="W12" s="278" t="s">
        <v>184</v>
      </c>
    </row>
    <row r="13" spans="1:23" s="249" customFormat="1" ht="15" customHeight="1" x14ac:dyDescent="0.2">
      <c r="A13" s="405"/>
      <c r="B13" s="400"/>
      <c r="C13" s="401"/>
      <c r="D13" s="400"/>
      <c r="E13" s="396">
        <f t="shared" si="0"/>
        <v>0.6</v>
      </c>
      <c r="F13" s="396"/>
      <c r="G13" s="402">
        <v>1</v>
      </c>
      <c r="H13" s="396">
        <f t="shared" si="1"/>
        <v>0</v>
      </c>
      <c r="I13" s="396">
        <f t="shared" si="2"/>
        <v>0</v>
      </c>
      <c r="J13" s="396">
        <f t="shared" si="3"/>
        <v>0</v>
      </c>
      <c r="K13" s="396">
        <f t="shared" si="4"/>
        <v>0</v>
      </c>
      <c r="L13" s="396">
        <f t="shared" si="5"/>
        <v>0</v>
      </c>
      <c r="M13" s="403">
        <v>2</v>
      </c>
      <c r="N13" s="396">
        <f t="shared" si="6"/>
        <v>0</v>
      </c>
      <c r="O13" s="755"/>
      <c r="P13" s="396">
        <f t="shared" si="7"/>
        <v>0</v>
      </c>
      <c r="Q13" s="756"/>
      <c r="R13" s="404"/>
      <c r="S13" s="542">
        <f t="shared" si="8"/>
        <v>0</v>
      </c>
      <c r="T13" s="715"/>
      <c r="V13" s="253"/>
      <c r="W13" s="278"/>
    </row>
    <row r="14" spans="1:23" s="249" customFormat="1" ht="15" customHeight="1" x14ac:dyDescent="0.2">
      <c r="A14" s="405"/>
      <c r="B14" s="400"/>
      <c r="C14" s="401"/>
      <c r="D14" s="400"/>
      <c r="E14" s="396">
        <f t="shared" si="0"/>
        <v>0.6</v>
      </c>
      <c r="F14" s="396"/>
      <c r="G14" s="402">
        <v>1</v>
      </c>
      <c r="H14" s="396">
        <f t="shared" si="1"/>
        <v>0</v>
      </c>
      <c r="I14" s="396">
        <f t="shared" si="2"/>
        <v>0</v>
      </c>
      <c r="J14" s="396">
        <f t="shared" si="3"/>
        <v>0</v>
      </c>
      <c r="K14" s="396">
        <f t="shared" si="4"/>
        <v>0</v>
      </c>
      <c r="L14" s="396">
        <f t="shared" si="5"/>
        <v>0</v>
      </c>
      <c r="M14" s="403">
        <v>2</v>
      </c>
      <c r="N14" s="396">
        <f t="shared" si="6"/>
        <v>0</v>
      </c>
      <c r="O14" s="755"/>
      <c r="P14" s="396">
        <f t="shared" si="7"/>
        <v>0</v>
      </c>
      <c r="Q14" s="756"/>
      <c r="R14" s="404"/>
      <c r="S14" s="542">
        <f t="shared" si="8"/>
        <v>0</v>
      </c>
      <c r="T14" s="715"/>
      <c r="V14" s="554">
        <f>SUM(V7:V13)</f>
        <v>0</v>
      </c>
      <c r="W14" s="555" t="str">
        <f>IF(P55=V14,"OK","Conferir")</f>
        <v>OK</v>
      </c>
    </row>
    <row r="15" spans="1:23" s="249" customFormat="1" ht="15" customHeight="1" x14ac:dyDescent="0.2">
      <c r="A15" s="405"/>
      <c r="B15" s="400"/>
      <c r="C15" s="401"/>
      <c r="D15" s="400"/>
      <c r="E15" s="396">
        <f t="shared" si="0"/>
        <v>0.6</v>
      </c>
      <c r="F15" s="396"/>
      <c r="G15" s="402">
        <v>1</v>
      </c>
      <c r="H15" s="396">
        <f t="shared" si="1"/>
        <v>0</v>
      </c>
      <c r="I15" s="396">
        <f t="shared" si="2"/>
        <v>0</v>
      </c>
      <c r="J15" s="396">
        <f t="shared" si="3"/>
        <v>0</v>
      </c>
      <c r="K15" s="396">
        <f t="shared" si="4"/>
        <v>0</v>
      </c>
      <c r="L15" s="396">
        <f t="shared" si="5"/>
        <v>0</v>
      </c>
      <c r="M15" s="403">
        <v>2</v>
      </c>
      <c r="N15" s="396">
        <f t="shared" si="6"/>
        <v>0</v>
      </c>
      <c r="O15" s="755"/>
      <c r="P15" s="396">
        <f t="shared" si="7"/>
        <v>0</v>
      </c>
      <c r="Q15" s="756"/>
      <c r="R15" s="404"/>
      <c r="S15" s="542">
        <f t="shared" si="8"/>
        <v>0</v>
      </c>
      <c r="T15" s="715"/>
      <c r="V15" s="543"/>
      <c r="W15" s="544"/>
    </row>
    <row r="16" spans="1:23" s="249" customFormat="1" ht="15" customHeight="1" x14ac:dyDescent="0.2">
      <c r="A16" s="405"/>
      <c r="B16" s="400"/>
      <c r="C16" s="401"/>
      <c r="D16" s="400"/>
      <c r="E16" s="396">
        <f t="shared" si="0"/>
        <v>0.6</v>
      </c>
      <c r="F16" s="396"/>
      <c r="G16" s="402">
        <v>1</v>
      </c>
      <c r="H16" s="396">
        <f t="shared" si="1"/>
        <v>0</v>
      </c>
      <c r="I16" s="396">
        <f t="shared" si="2"/>
        <v>0</v>
      </c>
      <c r="J16" s="396">
        <f t="shared" si="3"/>
        <v>0</v>
      </c>
      <c r="K16" s="396">
        <f t="shared" si="4"/>
        <v>0</v>
      </c>
      <c r="L16" s="396">
        <f t="shared" si="5"/>
        <v>0</v>
      </c>
      <c r="M16" s="403">
        <v>2</v>
      </c>
      <c r="N16" s="396">
        <f t="shared" si="6"/>
        <v>0</v>
      </c>
      <c r="O16" s="755"/>
      <c r="P16" s="396">
        <f t="shared" si="7"/>
        <v>0</v>
      </c>
      <c r="Q16" s="756"/>
      <c r="R16" s="404"/>
      <c r="S16" s="542">
        <f t="shared" si="8"/>
        <v>0</v>
      </c>
      <c r="T16" s="715"/>
      <c r="V16" s="543"/>
      <c r="W16" s="544"/>
    </row>
    <row r="17" spans="1:23" s="249" customFormat="1" ht="15" customHeight="1" x14ac:dyDescent="0.2">
      <c r="A17" s="405"/>
      <c r="B17" s="400"/>
      <c r="C17" s="401"/>
      <c r="D17" s="400"/>
      <c r="E17" s="396">
        <f t="shared" si="0"/>
        <v>0.6</v>
      </c>
      <c r="F17" s="396"/>
      <c r="G17" s="402">
        <v>1</v>
      </c>
      <c r="H17" s="396">
        <f t="shared" si="1"/>
        <v>0</v>
      </c>
      <c r="I17" s="396">
        <f t="shared" si="2"/>
        <v>0</v>
      </c>
      <c r="J17" s="396">
        <f t="shared" si="3"/>
        <v>0</v>
      </c>
      <c r="K17" s="396">
        <f t="shared" si="4"/>
        <v>0</v>
      </c>
      <c r="L17" s="396">
        <f t="shared" si="5"/>
        <v>0</v>
      </c>
      <c r="M17" s="403">
        <v>2</v>
      </c>
      <c r="N17" s="396">
        <f t="shared" si="6"/>
        <v>0</v>
      </c>
      <c r="O17" s="755"/>
      <c r="P17" s="396">
        <f t="shared" si="7"/>
        <v>0</v>
      </c>
      <c r="Q17" s="756"/>
      <c r="R17" s="404"/>
      <c r="S17" s="542">
        <f t="shared" si="8"/>
        <v>0</v>
      </c>
      <c r="T17" s="715"/>
      <c r="V17" s="543"/>
      <c r="W17" s="544"/>
    </row>
    <row r="18" spans="1:23" s="249" customFormat="1" ht="15" customHeight="1" x14ac:dyDescent="0.2">
      <c r="A18" s="405"/>
      <c r="B18" s="400"/>
      <c r="C18" s="401"/>
      <c r="D18" s="400"/>
      <c r="E18" s="396">
        <f t="shared" si="0"/>
        <v>0.6</v>
      </c>
      <c r="F18" s="396"/>
      <c r="G18" s="402">
        <v>1</v>
      </c>
      <c r="H18" s="396">
        <f t="shared" si="1"/>
        <v>0</v>
      </c>
      <c r="I18" s="396">
        <f t="shared" si="2"/>
        <v>0</v>
      </c>
      <c r="J18" s="396">
        <f t="shared" si="3"/>
        <v>0</v>
      </c>
      <c r="K18" s="396">
        <f t="shared" si="4"/>
        <v>0</v>
      </c>
      <c r="L18" s="396">
        <f t="shared" si="5"/>
        <v>0</v>
      </c>
      <c r="M18" s="403">
        <v>2</v>
      </c>
      <c r="N18" s="396">
        <f t="shared" si="6"/>
        <v>0</v>
      </c>
      <c r="O18" s="755"/>
      <c r="P18" s="396">
        <f t="shared" si="7"/>
        <v>0</v>
      </c>
      <c r="Q18" s="756"/>
      <c r="R18" s="404"/>
      <c r="S18" s="542">
        <f t="shared" si="8"/>
        <v>0</v>
      </c>
      <c r="T18" s="715"/>
      <c r="V18" s="543"/>
      <c r="W18" s="544"/>
    </row>
    <row r="19" spans="1:23" s="249" customFormat="1" ht="15" customHeight="1" x14ac:dyDescent="0.2">
      <c r="A19" s="405"/>
      <c r="B19" s="400"/>
      <c r="C19" s="401"/>
      <c r="D19" s="400"/>
      <c r="E19" s="396">
        <f t="shared" si="0"/>
        <v>0.6</v>
      </c>
      <c r="F19" s="396"/>
      <c r="G19" s="402">
        <v>1</v>
      </c>
      <c r="H19" s="396">
        <f t="shared" si="1"/>
        <v>0</v>
      </c>
      <c r="I19" s="396">
        <f t="shared" si="2"/>
        <v>0</v>
      </c>
      <c r="J19" s="396">
        <f t="shared" si="3"/>
        <v>0</v>
      </c>
      <c r="K19" s="396">
        <f t="shared" si="4"/>
        <v>0</v>
      </c>
      <c r="L19" s="396">
        <f t="shared" si="5"/>
        <v>0</v>
      </c>
      <c r="M19" s="403">
        <v>2</v>
      </c>
      <c r="N19" s="396">
        <f t="shared" si="6"/>
        <v>0</v>
      </c>
      <c r="O19" s="755"/>
      <c r="P19" s="396">
        <f t="shared" si="7"/>
        <v>0</v>
      </c>
      <c r="Q19" s="756"/>
      <c r="R19" s="404"/>
      <c r="S19" s="542">
        <f t="shared" si="8"/>
        <v>0</v>
      </c>
      <c r="T19" s="715"/>
      <c r="V19" s="543"/>
      <c r="W19" s="544"/>
    </row>
    <row r="20" spans="1:23" s="249" customFormat="1" ht="15" customHeight="1" x14ac:dyDescent="0.2">
      <c r="A20" s="405"/>
      <c r="B20" s="400"/>
      <c r="C20" s="401"/>
      <c r="D20" s="400"/>
      <c r="E20" s="396">
        <f t="shared" si="0"/>
        <v>0.6</v>
      </c>
      <c r="F20" s="396"/>
      <c r="G20" s="402">
        <v>1</v>
      </c>
      <c r="H20" s="396">
        <f t="shared" si="1"/>
        <v>0</v>
      </c>
      <c r="I20" s="396">
        <f t="shared" si="2"/>
        <v>0</v>
      </c>
      <c r="J20" s="396">
        <f t="shared" si="3"/>
        <v>0</v>
      </c>
      <c r="K20" s="396">
        <f t="shared" si="4"/>
        <v>0</v>
      </c>
      <c r="L20" s="396">
        <f t="shared" si="5"/>
        <v>0</v>
      </c>
      <c r="M20" s="403">
        <v>2</v>
      </c>
      <c r="N20" s="396">
        <f t="shared" si="6"/>
        <v>0</v>
      </c>
      <c r="O20" s="755"/>
      <c r="P20" s="396">
        <f t="shared" si="7"/>
        <v>0</v>
      </c>
      <c r="Q20" s="756"/>
      <c r="R20" s="404"/>
      <c r="S20" s="542">
        <f t="shared" si="8"/>
        <v>0</v>
      </c>
      <c r="T20" s="715"/>
      <c r="V20" s="543"/>
      <c r="W20" s="544"/>
    </row>
    <row r="21" spans="1:23" s="249" customFormat="1" ht="15" customHeight="1" x14ac:dyDescent="0.2">
      <c r="A21" s="405"/>
      <c r="B21" s="400"/>
      <c r="C21" s="401"/>
      <c r="D21" s="400"/>
      <c r="E21" s="396">
        <f t="shared" si="0"/>
        <v>0.6</v>
      </c>
      <c r="F21" s="396"/>
      <c r="G21" s="402">
        <v>1</v>
      </c>
      <c r="H21" s="396">
        <f t="shared" si="1"/>
        <v>0</v>
      </c>
      <c r="I21" s="396">
        <f t="shared" si="2"/>
        <v>0</v>
      </c>
      <c r="J21" s="396">
        <f t="shared" si="3"/>
        <v>0</v>
      </c>
      <c r="K21" s="396">
        <f t="shared" si="4"/>
        <v>0</v>
      </c>
      <c r="L21" s="396">
        <f t="shared" si="5"/>
        <v>0</v>
      </c>
      <c r="M21" s="403">
        <v>2</v>
      </c>
      <c r="N21" s="396">
        <f t="shared" si="6"/>
        <v>0</v>
      </c>
      <c r="O21" s="755"/>
      <c r="P21" s="396">
        <f t="shared" si="7"/>
        <v>0</v>
      </c>
      <c r="Q21" s="756"/>
      <c r="R21" s="404"/>
      <c r="S21" s="542">
        <f t="shared" si="8"/>
        <v>0</v>
      </c>
      <c r="T21" s="715"/>
      <c r="V21" s="543"/>
      <c r="W21" s="544"/>
    </row>
    <row r="22" spans="1:23" s="249" customFormat="1" ht="15" customHeight="1" x14ac:dyDescent="0.2">
      <c r="A22" s="405"/>
      <c r="B22" s="400"/>
      <c r="C22" s="401"/>
      <c r="D22" s="400"/>
      <c r="E22" s="396">
        <f t="shared" si="0"/>
        <v>0.6</v>
      </c>
      <c r="F22" s="396"/>
      <c r="G22" s="402">
        <v>1</v>
      </c>
      <c r="H22" s="396">
        <f t="shared" si="1"/>
        <v>0</v>
      </c>
      <c r="I22" s="396">
        <f t="shared" si="2"/>
        <v>0</v>
      </c>
      <c r="J22" s="396">
        <f t="shared" si="3"/>
        <v>0</v>
      </c>
      <c r="K22" s="396">
        <f t="shared" si="4"/>
        <v>0</v>
      </c>
      <c r="L22" s="396">
        <f t="shared" si="5"/>
        <v>0</v>
      </c>
      <c r="M22" s="403">
        <v>2</v>
      </c>
      <c r="N22" s="396">
        <f t="shared" si="6"/>
        <v>0</v>
      </c>
      <c r="O22" s="755"/>
      <c r="P22" s="396">
        <f t="shared" si="7"/>
        <v>0</v>
      </c>
      <c r="Q22" s="756"/>
      <c r="R22" s="404"/>
      <c r="S22" s="542">
        <f t="shared" si="8"/>
        <v>0</v>
      </c>
      <c r="T22" s="715"/>
      <c r="V22" s="543"/>
      <c r="W22" s="544"/>
    </row>
    <row r="23" spans="1:23" s="249" customFormat="1" ht="15" customHeight="1" x14ac:dyDescent="0.2">
      <c r="A23" s="405"/>
      <c r="B23" s="400"/>
      <c r="C23" s="401"/>
      <c r="D23" s="400"/>
      <c r="E23" s="396">
        <f t="shared" si="0"/>
        <v>0.6</v>
      </c>
      <c r="F23" s="396"/>
      <c r="G23" s="402">
        <v>1</v>
      </c>
      <c r="H23" s="396">
        <f t="shared" si="1"/>
        <v>0</v>
      </c>
      <c r="I23" s="396">
        <f t="shared" si="2"/>
        <v>0</v>
      </c>
      <c r="J23" s="396">
        <f t="shared" si="3"/>
        <v>0</v>
      </c>
      <c r="K23" s="396">
        <f t="shared" si="4"/>
        <v>0</v>
      </c>
      <c r="L23" s="396">
        <f t="shared" si="5"/>
        <v>0</v>
      </c>
      <c r="M23" s="403">
        <v>2</v>
      </c>
      <c r="N23" s="396">
        <f t="shared" si="6"/>
        <v>0</v>
      </c>
      <c r="O23" s="755"/>
      <c r="P23" s="396">
        <f t="shared" si="7"/>
        <v>0</v>
      </c>
      <c r="Q23" s="756"/>
      <c r="R23" s="404"/>
      <c r="S23" s="542">
        <f t="shared" si="8"/>
        <v>0</v>
      </c>
      <c r="T23" s="715"/>
      <c r="V23" s="543"/>
      <c r="W23" s="544"/>
    </row>
    <row r="24" spans="1:23" s="249" customFormat="1" ht="15" customHeight="1" x14ac:dyDescent="0.2">
      <c r="A24" s="405"/>
      <c r="B24" s="400"/>
      <c r="C24" s="401"/>
      <c r="D24" s="400"/>
      <c r="E24" s="396">
        <f t="shared" si="0"/>
        <v>0.6</v>
      </c>
      <c r="F24" s="396"/>
      <c r="G24" s="402">
        <v>1</v>
      </c>
      <c r="H24" s="396">
        <f t="shared" si="1"/>
        <v>0</v>
      </c>
      <c r="I24" s="396">
        <f t="shared" si="2"/>
        <v>0</v>
      </c>
      <c r="J24" s="396">
        <f t="shared" si="3"/>
        <v>0</v>
      </c>
      <c r="K24" s="396">
        <f t="shared" si="4"/>
        <v>0</v>
      </c>
      <c r="L24" s="396">
        <f t="shared" si="5"/>
        <v>0</v>
      </c>
      <c r="M24" s="403">
        <v>2</v>
      </c>
      <c r="N24" s="396">
        <f t="shared" si="6"/>
        <v>0</v>
      </c>
      <c r="O24" s="755"/>
      <c r="P24" s="396">
        <f t="shared" si="7"/>
        <v>0</v>
      </c>
      <c r="Q24" s="756"/>
      <c r="R24" s="404"/>
      <c r="S24" s="542">
        <f t="shared" si="8"/>
        <v>0</v>
      </c>
      <c r="T24" s="715"/>
    </row>
    <row r="25" spans="1:23" s="249" customFormat="1" ht="15" customHeight="1" x14ac:dyDescent="0.2">
      <c r="A25" s="405"/>
      <c r="B25" s="400"/>
      <c r="C25" s="401"/>
      <c r="D25" s="400"/>
      <c r="E25" s="396">
        <f t="shared" si="0"/>
        <v>0.6</v>
      </c>
      <c r="F25" s="396"/>
      <c r="G25" s="402">
        <v>1</v>
      </c>
      <c r="H25" s="396">
        <f t="shared" si="1"/>
        <v>0</v>
      </c>
      <c r="I25" s="396">
        <f t="shared" si="2"/>
        <v>0</v>
      </c>
      <c r="J25" s="396">
        <f t="shared" si="3"/>
        <v>0</v>
      </c>
      <c r="K25" s="396">
        <f t="shared" si="4"/>
        <v>0</v>
      </c>
      <c r="L25" s="396">
        <f t="shared" si="5"/>
        <v>0</v>
      </c>
      <c r="M25" s="403">
        <v>2</v>
      </c>
      <c r="N25" s="396">
        <f t="shared" si="6"/>
        <v>0</v>
      </c>
      <c r="O25" s="755"/>
      <c r="P25" s="396">
        <f t="shared" si="7"/>
        <v>0</v>
      </c>
      <c r="Q25" s="756"/>
      <c r="R25" s="404"/>
      <c r="S25" s="542">
        <f t="shared" si="8"/>
        <v>0</v>
      </c>
      <c r="T25" s="715"/>
    </row>
    <row r="26" spans="1:23" s="249" customFormat="1" ht="15" customHeight="1" x14ac:dyDescent="0.2">
      <c r="A26" s="405"/>
      <c r="B26" s="400"/>
      <c r="C26" s="401"/>
      <c r="D26" s="400"/>
      <c r="E26" s="396">
        <f t="shared" si="0"/>
        <v>0.6</v>
      </c>
      <c r="F26" s="396"/>
      <c r="G26" s="402">
        <v>1</v>
      </c>
      <c r="H26" s="396">
        <f t="shared" si="1"/>
        <v>0</v>
      </c>
      <c r="I26" s="396">
        <f t="shared" si="2"/>
        <v>0</v>
      </c>
      <c r="J26" s="396">
        <f t="shared" si="3"/>
        <v>0</v>
      </c>
      <c r="K26" s="396">
        <f t="shared" si="4"/>
        <v>0</v>
      </c>
      <c r="L26" s="396">
        <f t="shared" si="5"/>
        <v>0</v>
      </c>
      <c r="M26" s="403">
        <v>2</v>
      </c>
      <c r="N26" s="396">
        <f t="shared" si="6"/>
        <v>0</v>
      </c>
      <c r="O26" s="755"/>
      <c r="P26" s="396">
        <f t="shared" si="7"/>
        <v>0</v>
      </c>
      <c r="Q26" s="756"/>
      <c r="R26" s="404"/>
      <c r="S26" s="542">
        <f t="shared" si="8"/>
        <v>0</v>
      </c>
      <c r="T26" s="715"/>
      <c r="V26" s="543"/>
      <c r="W26" s="544"/>
    </row>
    <row r="27" spans="1:23" s="249" customFormat="1" ht="15" customHeight="1" x14ac:dyDescent="0.2">
      <c r="A27" s="405"/>
      <c r="B27" s="400"/>
      <c r="C27" s="401"/>
      <c r="D27" s="400"/>
      <c r="E27" s="396">
        <f t="shared" si="0"/>
        <v>0.6</v>
      </c>
      <c r="F27" s="396"/>
      <c r="G27" s="402">
        <v>1</v>
      </c>
      <c r="H27" s="396">
        <f t="shared" si="1"/>
        <v>0</v>
      </c>
      <c r="I27" s="396">
        <f t="shared" si="2"/>
        <v>0</v>
      </c>
      <c r="J27" s="396">
        <f t="shared" si="3"/>
        <v>0</v>
      </c>
      <c r="K27" s="396">
        <f t="shared" si="4"/>
        <v>0</v>
      </c>
      <c r="L27" s="396">
        <f t="shared" si="5"/>
        <v>0</v>
      </c>
      <c r="M27" s="403">
        <v>2</v>
      </c>
      <c r="N27" s="396">
        <f t="shared" si="6"/>
        <v>0</v>
      </c>
      <c r="O27" s="755"/>
      <c r="P27" s="396">
        <f t="shared" si="7"/>
        <v>0</v>
      </c>
      <c r="Q27" s="756"/>
      <c r="R27" s="404"/>
      <c r="S27" s="542">
        <f t="shared" si="8"/>
        <v>0</v>
      </c>
      <c r="T27" s="715"/>
      <c r="V27" s="543"/>
      <c r="W27" s="544"/>
    </row>
    <row r="28" spans="1:23" s="249" customFormat="1" ht="15" customHeight="1" x14ac:dyDescent="0.2">
      <c r="A28" s="405"/>
      <c r="B28" s="400"/>
      <c r="C28" s="401"/>
      <c r="D28" s="400"/>
      <c r="E28" s="396">
        <f t="shared" si="0"/>
        <v>0.6</v>
      </c>
      <c r="F28" s="396"/>
      <c r="G28" s="402">
        <v>1</v>
      </c>
      <c r="H28" s="396">
        <f t="shared" si="1"/>
        <v>0</v>
      </c>
      <c r="I28" s="396">
        <f t="shared" si="2"/>
        <v>0</v>
      </c>
      <c r="J28" s="396">
        <f t="shared" si="3"/>
        <v>0</v>
      </c>
      <c r="K28" s="396">
        <f t="shared" si="4"/>
        <v>0</v>
      </c>
      <c r="L28" s="396">
        <f t="shared" si="5"/>
        <v>0</v>
      </c>
      <c r="M28" s="403">
        <v>2</v>
      </c>
      <c r="N28" s="396">
        <f t="shared" si="6"/>
        <v>0</v>
      </c>
      <c r="O28" s="755"/>
      <c r="P28" s="396">
        <f t="shared" si="7"/>
        <v>0</v>
      </c>
      <c r="Q28" s="756"/>
      <c r="R28" s="404"/>
      <c r="S28" s="542">
        <f t="shared" si="8"/>
        <v>0</v>
      </c>
      <c r="T28" s="715"/>
      <c r="V28" s="543"/>
      <c r="W28" s="544"/>
    </row>
    <row r="29" spans="1:23" s="249" customFormat="1" ht="15" customHeight="1" x14ac:dyDescent="0.2">
      <c r="A29" s="405"/>
      <c r="B29" s="400"/>
      <c r="C29" s="401"/>
      <c r="D29" s="400"/>
      <c r="E29" s="396">
        <f t="shared" si="0"/>
        <v>0.6</v>
      </c>
      <c r="F29" s="396"/>
      <c r="G29" s="402">
        <v>1</v>
      </c>
      <c r="H29" s="396">
        <f t="shared" si="1"/>
        <v>0</v>
      </c>
      <c r="I29" s="396">
        <f t="shared" si="2"/>
        <v>0</v>
      </c>
      <c r="J29" s="396">
        <f t="shared" si="3"/>
        <v>0</v>
      </c>
      <c r="K29" s="396">
        <f t="shared" si="4"/>
        <v>0</v>
      </c>
      <c r="L29" s="396">
        <f t="shared" si="5"/>
        <v>0</v>
      </c>
      <c r="M29" s="403">
        <v>2</v>
      </c>
      <c r="N29" s="396">
        <f t="shared" si="6"/>
        <v>0</v>
      </c>
      <c r="O29" s="755"/>
      <c r="P29" s="396">
        <f t="shared" si="7"/>
        <v>0</v>
      </c>
      <c r="Q29" s="756"/>
      <c r="R29" s="404"/>
      <c r="S29" s="542">
        <f t="shared" si="8"/>
        <v>0</v>
      </c>
      <c r="T29" s="715"/>
      <c r="V29" s="543"/>
      <c r="W29" s="544"/>
    </row>
    <row r="30" spans="1:23" s="249" customFormat="1" ht="15" customHeight="1" x14ac:dyDescent="0.2">
      <c r="A30" s="405"/>
      <c r="B30" s="400"/>
      <c r="C30" s="401"/>
      <c r="D30" s="400"/>
      <c r="E30" s="396">
        <f t="shared" si="0"/>
        <v>0.6</v>
      </c>
      <c r="F30" s="396"/>
      <c r="G30" s="402">
        <v>1</v>
      </c>
      <c r="H30" s="396">
        <f t="shared" si="1"/>
        <v>0</v>
      </c>
      <c r="I30" s="396">
        <f t="shared" si="2"/>
        <v>0</v>
      </c>
      <c r="J30" s="396">
        <f t="shared" si="3"/>
        <v>0</v>
      </c>
      <c r="K30" s="396">
        <f t="shared" si="4"/>
        <v>0</v>
      </c>
      <c r="L30" s="396">
        <f t="shared" si="5"/>
        <v>0</v>
      </c>
      <c r="M30" s="403">
        <v>2</v>
      </c>
      <c r="N30" s="396">
        <f t="shared" si="6"/>
        <v>0</v>
      </c>
      <c r="O30" s="755"/>
      <c r="P30" s="396">
        <f t="shared" si="7"/>
        <v>0</v>
      </c>
      <c r="Q30" s="756"/>
      <c r="R30" s="404"/>
      <c r="S30" s="542">
        <f t="shared" si="8"/>
        <v>0</v>
      </c>
      <c r="T30" s="715"/>
      <c r="V30" s="543"/>
      <c r="W30" s="544"/>
    </row>
    <row r="31" spans="1:23" s="249" customFormat="1" ht="15" customHeight="1" x14ac:dyDescent="0.2">
      <c r="A31" s="405"/>
      <c r="B31" s="400"/>
      <c r="C31" s="401"/>
      <c r="D31" s="400"/>
      <c r="E31" s="396">
        <f t="shared" si="0"/>
        <v>0.6</v>
      </c>
      <c r="F31" s="396"/>
      <c r="G31" s="402">
        <v>1</v>
      </c>
      <c r="H31" s="396">
        <f t="shared" si="1"/>
        <v>0</v>
      </c>
      <c r="I31" s="396">
        <f t="shared" si="2"/>
        <v>0</v>
      </c>
      <c r="J31" s="396">
        <f t="shared" si="3"/>
        <v>0</v>
      </c>
      <c r="K31" s="396">
        <f t="shared" si="4"/>
        <v>0</v>
      </c>
      <c r="L31" s="396">
        <f t="shared" si="5"/>
        <v>0</v>
      </c>
      <c r="M31" s="403">
        <v>2</v>
      </c>
      <c r="N31" s="396">
        <f t="shared" si="6"/>
        <v>0</v>
      </c>
      <c r="O31" s="755"/>
      <c r="P31" s="396">
        <f t="shared" si="7"/>
        <v>0</v>
      </c>
      <c r="Q31" s="756"/>
      <c r="R31" s="404"/>
      <c r="S31" s="542">
        <f t="shared" si="8"/>
        <v>0</v>
      </c>
      <c r="T31" s="715"/>
      <c r="V31" s="543"/>
      <c r="W31" s="544"/>
    </row>
    <row r="32" spans="1:23" s="249" customFormat="1" ht="15" customHeight="1" x14ac:dyDescent="0.2">
      <c r="A32" s="405"/>
      <c r="B32" s="400"/>
      <c r="C32" s="401"/>
      <c r="D32" s="400"/>
      <c r="E32" s="396">
        <f t="shared" si="0"/>
        <v>0.6</v>
      </c>
      <c r="F32" s="396"/>
      <c r="G32" s="402">
        <v>1</v>
      </c>
      <c r="H32" s="396">
        <f t="shared" si="1"/>
        <v>0</v>
      </c>
      <c r="I32" s="396">
        <f t="shared" si="2"/>
        <v>0</v>
      </c>
      <c r="J32" s="396">
        <f t="shared" si="3"/>
        <v>0</v>
      </c>
      <c r="K32" s="396">
        <f t="shared" si="4"/>
        <v>0</v>
      </c>
      <c r="L32" s="396">
        <f t="shared" si="5"/>
        <v>0</v>
      </c>
      <c r="M32" s="403">
        <v>2</v>
      </c>
      <c r="N32" s="396">
        <f t="shared" si="6"/>
        <v>0</v>
      </c>
      <c r="O32" s="755"/>
      <c r="P32" s="396">
        <f t="shared" si="7"/>
        <v>0</v>
      </c>
      <c r="Q32" s="756"/>
      <c r="R32" s="404"/>
      <c r="S32" s="542">
        <f t="shared" si="8"/>
        <v>0</v>
      </c>
      <c r="T32" s="715"/>
      <c r="V32" s="543"/>
      <c r="W32" s="544"/>
    </row>
    <row r="33" spans="1:23" s="249" customFormat="1" ht="15" customHeight="1" x14ac:dyDescent="0.2">
      <c r="A33" s="405"/>
      <c r="B33" s="400"/>
      <c r="C33" s="401"/>
      <c r="D33" s="400"/>
      <c r="E33" s="396">
        <f t="shared" si="0"/>
        <v>0.6</v>
      </c>
      <c r="F33" s="396"/>
      <c r="G33" s="402">
        <v>1</v>
      </c>
      <c r="H33" s="396">
        <f t="shared" si="1"/>
        <v>0</v>
      </c>
      <c r="I33" s="396">
        <f t="shared" si="2"/>
        <v>0</v>
      </c>
      <c r="J33" s="396">
        <f t="shared" si="3"/>
        <v>0</v>
      </c>
      <c r="K33" s="396">
        <f t="shared" si="4"/>
        <v>0</v>
      </c>
      <c r="L33" s="396">
        <f t="shared" si="5"/>
        <v>0</v>
      </c>
      <c r="M33" s="403">
        <v>2</v>
      </c>
      <c r="N33" s="396">
        <f t="shared" si="6"/>
        <v>0</v>
      </c>
      <c r="O33" s="755"/>
      <c r="P33" s="396">
        <f t="shared" si="7"/>
        <v>0</v>
      </c>
      <c r="Q33" s="756"/>
      <c r="R33" s="404"/>
      <c r="S33" s="542">
        <f t="shared" si="8"/>
        <v>0</v>
      </c>
      <c r="T33" s="715"/>
    </row>
    <row r="34" spans="1:23" s="249" customFormat="1" ht="15" customHeight="1" x14ac:dyDescent="0.2">
      <c r="A34" s="757"/>
      <c r="B34" s="758"/>
      <c r="C34" s="759"/>
      <c r="D34" s="400"/>
      <c r="E34" s="396">
        <f t="shared" si="0"/>
        <v>0.6</v>
      </c>
      <c r="F34" s="396"/>
      <c r="G34" s="402">
        <v>1</v>
      </c>
      <c r="H34" s="396">
        <f t="shared" si="1"/>
        <v>0</v>
      </c>
      <c r="I34" s="396">
        <f t="shared" si="2"/>
        <v>0</v>
      </c>
      <c r="J34" s="396">
        <f t="shared" si="3"/>
        <v>0</v>
      </c>
      <c r="K34" s="396">
        <f t="shared" si="4"/>
        <v>0</v>
      </c>
      <c r="L34" s="396">
        <f t="shared" si="5"/>
        <v>0</v>
      </c>
      <c r="M34" s="403">
        <v>2</v>
      </c>
      <c r="N34" s="396">
        <f t="shared" si="6"/>
        <v>0</v>
      </c>
      <c r="O34" s="755"/>
      <c r="P34" s="396">
        <f t="shared" si="7"/>
        <v>0</v>
      </c>
      <c r="Q34" s="756"/>
      <c r="R34" s="404"/>
      <c r="S34" s="542">
        <f t="shared" si="8"/>
        <v>0</v>
      </c>
      <c r="T34" s="715"/>
    </row>
    <row r="35" spans="1:23" s="249" customFormat="1" ht="15" customHeight="1" x14ac:dyDescent="0.2">
      <c r="A35" s="405"/>
      <c r="B35" s="400"/>
      <c r="C35" s="401"/>
      <c r="D35" s="400"/>
      <c r="E35" s="396">
        <f t="shared" si="0"/>
        <v>0.6</v>
      </c>
      <c r="F35" s="396"/>
      <c r="G35" s="402">
        <v>1</v>
      </c>
      <c r="H35" s="396">
        <f t="shared" si="1"/>
        <v>0</v>
      </c>
      <c r="I35" s="396">
        <f t="shared" si="2"/>
        <v>0</v>
      </c>
      <c r="J35" s="396">
        <f t="shared" si="3"/>
        <v>0</v>
      </c>
      <c r="K35" s="396">
        <f t="shared" si="4"/>
        <v>0</v>
      </c>
      <c r="L35" s="396">
        <f t="shared" si="5"/>
        <v>0</v>
      </c>
      <c r="M35" s="403">
        <v>2</v>
      </c>
      <c r="N35" s="396">
        <f t="shared" si="6"/>
        <v>0</v>
      </c>
      <c r="O35" s="755"/>
      <c r="P35" s="396">
        <f t="shared" si="7"/>
        <v>0</v>
      </c>
      <c r="Q35" s="756"/>
      <c r="R35" s="404"/>
      <c r="S35" s="542">
        <f t="shared" si="8"/>
        <v>0</v>
      </c>
      <c r="T35" s="715"/>
      <c r="V35" s="543"/>
      <c r="W35" s="544"/>
    </row>
    <row r="36" spans="1:23" s="249" customFormat="1" ht="15" customHeight="1" x14ac:dyDescent="0.2">
      <c r="A36" s="405"/>
      <c r="B36" s="400"/>
      <c r="C36" s="401"/>
      <c r="D36" s="400"/>
      <c r="E36" s="396">
        <f t="shared" si="0"/>
        <v>0.6</v>
      </c>
      <c r="F36" s="396"/>
      <c r="G36" s="402">
        <v>1</v>
      </c>
      <c r="H36" s="396">
        <f t="shared" si="1"/>
        <v>0</v>
      </c>
      <c r="I36" s="396">
        <f t="shared" si="2"/>
        <v>0</v>
      </c>
      <c r="J36" s="396">
        <f t="shared" si="3"/>
        <v>0</v>
      </c>
      <c r="K36" s="396">
        <f t="shared" si="4"/>
        <v>0</v>
      </c>
      <c r="L36" s="396">
        <f t="shared" si="5"/>
        <v>0</v>
      </c>
      <c r="M36" s="403">
        <v>2</v>
      </c>
      <c r="N36" s="396">
        <f t="shared" si="6"/>
        <v>0</v>
      </c>
      <c r="O36" s="755"/>
      <c r="P36" s="396">
        <f t="shared" si="7"/>
        <v>0</v>
      </c>
      <c r="Q36" s="756"/>
      <c r="R36" s="404"/>
      <c r="S36" s="542">
        <f t="shared" si="8"/>
        <v>0</v>
      </c>
      <c r="T36" s="715"/>
      <c r="V36" s="543"/>
      <c r="W36" s="544"/>
    </row>
    <row r="37" spans="1:23" s="249" customFormat="1" ht="15" customHeight="1" x14ac:dyDescent="0.2">
      <c r="A37" s="405"/>
      <c r="B37" s="400"/>
      <c r="C37" s="401"/>
      <c r="D37" s="400"/>
      <c r="E37" s="396">
        <f t="shared" si="0"/>
        <v>0.6</v>
      </c>
      <c r="F37" s="396"/>
      <c r="G37" s="402">
        <v>1</v>
      </c>
      <c r="H37" s="396">
        <f t="shared" si="1"/>
        <v>0</v>
      </c>
      <c r="I37" s="396">
        <f t="shared" si="2"/>
        <v>0</v>
      </c>
      <c r="J37" s="396">
        <f t="shared" si="3"/>
        <v>0</v>
      </c>
      <c r="K37" s="396">
        <f t="shared" si="4"/>
        <v>0</v>
      </c>
      <c r="L37" s="396">
        <f t="shared" si="5"/>
        <v>0</v>
      </c>
      <c r="M37" s="403">
        <v>2</v>
      </c>
      <c r="N37" s="396">
        <f t="shared" si="6"/>
        <v>0</v>
      </c>
      <c r="O37" s="755"/>
      <c r="P37" s="396">
        <f t="shared" si="7"/>
        <v>0</v>
      </c>
      <c r="Q37" s="756"/>
      <c r="R37" s="404"/>
      <c r="S37" s="542">
        <f t="shared" si="8"/>
        <v>0</v>
      </c>
      <c r="T37" s="715"/>
      <c r="V37" s="543"/>
      <c r="W37" s="544"/>
    </row>
    <row r="38" spans="1:23" s="249" customFormat="1" ht="15" customHeight="1" x14ac:dyDescent="0.2">
      <c r="A38" s="405"/>
      <c r="B38" s="400"/>
      <c r="C38" s="401"/>
      <c r="D38" s="400"/>
      <c r="E38" s="396">
        <f t="shared" si="0"/>
        <v>0.6</v>
      </c>
      <c r="F38" s="396"/>
      <c r="G38" s="402">
        <v>1</v>
      </c>
      <c r="H38" s="396">
        <f t="shared" si="1"/>
        <v>0</v>
      </c>
      <c r="I38" s="396">
        <f t="shared" si="2"/>
        <v>0</v>
      </c>
      <c r="J38" s="396">
        <f t="shared" si="3"/>
        <v>0</v>
      </c>
      <c r="K38" s="396">
        <f t="shared" si="4"/>
        <v>0</v>
      </c>
      <c r="L38" s="396">
        <f t="shared" si="5"/>
        <v>0</v>
      </c>
      <c r="M38" s="403">
        <v>2</v>
      </c>
      <c r="N38" s="396">
        <f t="shared" si="6"/>
        <v>0</v>
      </c>
      <c r="O38" s="755"/>
      <c r="P38" s="396">
        <f t="shared" si="7"/>
        <v>0</v>
      </c>
      <c r="Q38" s="756"/>
      <c r="R38" s="404"/>
      <c r="S38" s="542">
        <f t="shared" si="8"/>
        <v>0</v>
      </c>
      <c r="T38" s="715"/>
      <c r="V38" s="543"/>
      <c r="W38" s="544"/>
    </row>
    <row r="39" spans="1:23" s="249" customFormat="1" ht="15" customHeight="1" x14ac:dyDescent="0.2">
      <c r="A39" s="405"/>
      <c r="B39" s="400"/>
      <c r="C39" s="401"/>
      <c r="D39" s="400"/>
      <c r="E39" s="396">
        <f t="shared" si="0"/>
        <v>0.6</v>
      </c>
      <c r="F39" s="396"/>
      <c r="G39" s="402">
        <v>1</v>
      </c>
      <c r="H39" s="396">
        <f t="shared" si="1"/>
        <v>0</v>
      </c>
      <c r="I39" s="396">
        <f t="shared" si="2"/>
        <v>0</v>
      </c>
      <c r="J39" s="396">
        <f t="shared" si="3"/>
        <v>0</v>
      </c>
      <c r="K39" s="396">
        <f t="shared" si="4"/>
        <v>0</v>
      </c>
      <c r="L39" s="396">
        <f t="shared" si="5"/>
        <v>0</v>
      </c>
      <c r="M39" s="403">
        <v>2</v>
      </c>
      <c r="N39" s="396">
        <f t="shared" si="6"/>
        <v>0</v>
      </c>
      <c r="O39" s="755"/>
      <c r="P39" s="396">
        <f t="shared" si="7"/>
        <v>0</v>
      </c>
      <c r="Q39" s="756"/>
      <c r="R39" s="404"/>
      <c r="S39" s="542">
        <f t="shared" si="8"/>
        <v>0</v>
      </c>
      <c r="T39" s="715"/>
      <c r="U39" s="249">
        <v>1.7305013879999998</v>
      </c>
      <c r="V39" s="543"/>
      <c r="W39" s="544"/>
    </row>
    <row r="40" spans="1:23" s="249" customFormat="1" ht="15" customHeight="1" x14ac:dyDescent="0.2">
      <c r="A40" s="405"/>
      <c r="B40" s="400"/>
      <c r="C40" s="401"/>
      <c r="D40" s="400"/>
      <c r="E40" s="396">
        <f t="shared" si="0"/>
        <v>0.6</v>
      </c>
      <c r="F40" s="396"/>
      <c r="G40" s="402">
        <v>1</v>
      </c>
      <c r="H40" s="396">
        <f t="shared" si="1"/>
        <v>0</v>
      </c>
      <c r="I40" s="396">
        <f t="shared" si="2"/>
        <v>0</v>
      </c>
      <c r="J40" s="396">
        <f t="shared" si="3"/>
        <v>0</v>
      </c>
      <c r="K40" s="396">
        <f t="shared" si="4"/>
        <v>0</v>
      </c>
      <c r="L40" s="396">
        <f t="shared" si="5"/>
        <v>0</v>
      </c>
      <c r="M40" s="403">
        <v>2</v>
      </c>
      <c r="N40" s="396">
        <f t="shared" si="6"/>
        <v>0</v>
      </c>
      <c r="O40" s="755"/>
      <c r="P40" s="396">
        <f t="shared" si="7"/>
        <v>0</v>
      </c>
      <c r="Q40" s="756"/>
      <c r="R40" s="404"/>
      <c r="S40" s="542">
        <f t="shared" si="8"/>
        <v>0</v>
      </c>
      <c r="T40" s="715"/>
      <c r="U40" s="249">
        <v>0.49</v>
      </c>
      <c r="V40" s="543"/>
      <c r="W40" s="544"/>
    </row>
    <row r="41" spans="1:23" s="249" customFormat="1" ht="15" customHeight="1" x14ac:dyDescent="0.2">
      <c r="A41" s="405"/>
      <c r="B41" s="400"/>
      <c r="C41" s="401"/>
      <c r="D41" s="400"/>
      <c r="E41" s="396">
        <f t="shared" si="0"/>
        <v>0.6</v>
      </c>
      <c r="F41" s="396"/>
      <c r="G41" s="402">
        <v>1</v>
      </c>
      <c r="H41" s="396">
        <f t="shared" si="1"/>
        <v>0</v>
      </c>
      <c r="I41" s="396">
        <f t="shared" si="2"/>
        <v>0</v>
      </c>
      <c r="J41" s="396">
        <f t="shared" si="3"/>
        <v>0</v>
      </c>
      <c r="K41" s="396">
        <f t="shared" si="4"/>
        <v>0</v>
      </c>
      <c r="L41" s="396">
        <f t="shared" si="5"/>
        <v>0</v>
      </c>
      <c r="M41" s="403">
        <v>2</v>
      </c>
      <c r="N41" s="396">
        <f t="shared" si="6"/>
        <v>0</v>
      </c>
      <c r="O41" s="755"/>
      <c r="P41" s="396">
        <f t="shared" si="7"/>
        <v>0</v>
      </c>
      <c r="Q41" s="756"/>
      <c r="R41" s="404"/>
      <c r="S41" s="542">
        <f t="shared" si="8"/>
        <v>0</v>
      </c>
      <c r="T41" s="715"/>
      <c r="V41" s="543"/>
      <c r="W41" s="544"/>
    </row>
    <row r="42" spans="1:23" s="249" customFormat="1" ht="15" customHeight="1" x14ac:dyDescent="0.2">
      <c r="A42" s="405"/>
      <c r="B42" s="400"/>
      <c r="C42" s="401"/>
      <c r="D42" s="400"/>
      <c r="E42" s="396">
        <f t="shared" si="0"/>
        <v>0.6</v>
      </c>
      <c r="F42" s="396"/>
      <c r="G42" s="402">
        <v>1</v>
      </c>
      <c r="H42" s="396">
        <f t="shared" si="1"/>
        <v>0</v>
      </c>
      <c r="I42" s="396">
        <f t="shared" si="2"/>
        <v>0</v>
      </c>
      <c r="J42" s="396">
        <f t="shared" si="3"/>
        <v>0</v>
      </c>
      <c r="K42" s="396">
        <f t="shared" si="4"/>
        <v>0</v>
      </c>
      <c r="L42" s="396">
        <f t="shared" si="5"/>
        <v>0</v>
      </c>
      <c r="M42" s="403">
        <v>2</v>
      </c>
      <c r="N42" s="396">
        <f t="shared" si="6"/>
        <v>0</v>
      </c>
      <c r="O42" s="755"/>
      <c r="P42" s="396">
        <f t="shared" si="7"/>
        <v>0</v>
      </c>
      <c r="Q42" s="756"/>
      <c r="R42" s="404"/>
      <c r="S42" s="542">
        <f t="shared" si="8"/>
        <v>0</v>
      </c>
      <c r="T42" s="715"/>
    </row>
    <row r="43" spans="1:23" s="249" customFormat="1" ht="15" customHeight="1" x14ac:dyDescent="0.2">
      <c r="A43" s="405"/>
      <c r="B43" s="400"/>
      <c r="C43" s="401"/>
      <c r="D43" s="400"/>
      <c r="E43" s="396">
        <f t="shared" si="0"/>
        <v>0.6</v>
      </c>
      <c r="F43" s="396"/>
      <c r="G43" s="402">
        <v>1</v>
      </c>
      <c r="H43" s="396">
        <f t="shared" si="1"/>
        <v>0</v>
      </c>
      <c r="I43" s="396">
        <f t="shared" si="2"/>
        <v>0</v>
      </c>
      <c r="J43" s="396">
        <f t="shared" si="3"/>
        <v>0</v>
      </c>
      <c r="K43" s="396">
        <f t="shared" si="4"/>
        <v>0</v>
      </c>
      <c r="L43" s="396">
        <f t="shared" si="5"/>
        <v>0</v>
      </c>
      <c r="M43" s="403">
        <v>2</v>
      </c>
      <c r="N43" s="396">
        <f t="shared" si="6"/>
        <v>0</v>
      </c>
      <c r="O43" s="755"/>
      <c r="P43" s="396">
        <f t="shared" si="7"/>
        <v>0</v>
      </c>
      <c r="Q43" s="756"/>
      <c r="R43" s="404"/>
      <c r="S43" s="542">
        <f t="shared" si="8"/>
        <v>0</v>
      </c>
      <c r="T43" s="715"/>
    </row>
    <row r="44" spans="1:23" s="249" customFormat="1" ht="15" customHeight="1" x14ac:dyDescent="0.2">
      <c r="A44" s="405"/>
      <c r="B44" s="400"/>
      <c r="C44" s="401"/>
      <c r="D44" s="400"/>
      <c r="E44" s="396">
        <f t="shared" si="0"/>
        <v>0.6</v>
      </c>
      <c r="F44" s="396"/>
      <c r="G44" s="402">
        <v>1</v>
      </c>
      <c r="H44" s="396">
        <f t="shared" si="1"/>
        <v>0</v>
      </c>
      <c r="I44" s="396">
        <f t="shared" si="2"/>
        <v>0</v>
      </c>
      <c r="J44" s="396">
        <f t="shared" si="3"/>
        <v>0</v>
      </c>
      <c r="K44" s="396">
        <f t="shared" si="4"/>
        <v>0</v>
      </c>
      <c r="L44" s="396">
        <f t="shared" si="5"/>
        <v>0</v>
      </c>
      <c r="M44" s="403">
        <v>2</v>
      </c>
      <c r="N44" s="396">
        <f t="shared" si="6"/>
        <v>0</v>
      </c>
      <c r="O44" s="755"/>
      <c r="P44" s="396">
        <f t="shared" si="7"/>
        <v>0</v>
      </c>
      <c r="Q44" s="756"/>
      <c r="R44" s="404"/>
      <c r="S44" s="542">
        <f t="shared" si="8"/>
        <v>0</v>
      </c>
      <c r="T44" s="715"/>
      <c r="V44" s="543"/>
      <c r="W44" s="544"/>
    </row>
    <row r="45" spans="1:23" s="249" customFormat="1" ht="15" customHeight="1" x14ac:dyDescent="0.2">
      <c r="A45" s="405"/>
      <c r="B45" s="400"/>
      <c r="C45" s="401"/>
      <c r="D45" s="400"/>
      <c r="E45" s="396">
        <f t="shared" si="0"/>
        <v>0.6</v>
      </c>
      <c r="F45" s="396"/>
      <c r="G45" s="402">
        <v>1</v>
      </c>
      <c r="H45" s="396">
        <f t="shared" si="1"/>
        <v>0</v>
      </c>
      <c r="I45" s="396">
        <f t="shared" si="2"/>
        <v>0</v>
      </c>
      <c r="J45" s="396">
        <f t="shared" si="3"/>
        <v>0</v>
      </c>
      <c r="K45" s="396">
        <f t="shared" si="4"/>
        <v>0</v>
      </c>
      <c r="L45" s="396">
        <f t="shared" si="5"/>
        <v>0</v>
      </c>
      <c r="M45" s="403">
        <v>2</v>
      </c>
      <c r="N45" s="396">
        <f t="shared" si="6"/>
        <v>0</v>
      </c>
      <c r="O45" s="755"/>
      <c r="P45" s="396">
        <f t="shared" si="7"/>
        <v>0</v>
      </c>
      <c r="Q45" s="756"/>
      <c r="R45" s="404"/>
      <c r="S45" s="542">
        <f t="shared" si="8"/>
        <v>0</v>
      </c>
      <c r="T45" s="715"/>
      <c r="V45" s="543"/>
      <c r="W45" s="544"/>
    </row>
    <row r="46" spans="1:23" s="249" customFormat="1" ht="15" customHeight="1" x14ac:dyDescent="0.2">
      <c r="A46" s="405"/>
      <c r="B46" s="400"/>
      <c r="C46" s="401"/>
      <c r="D46" s="400"/>
      <c r="E46" s="396">
        <f t="shared" si="0"/>
        <v>0.6</v>
      </c>
      <c r="F46" s="396"/>
      <c r="G46" s="402">
        <v>1</v>
      </c>
      <c r="H46" s="396">
        <f t="shared" si="1"/>
        <v>0</v>
      </c>
      <c r="I46" s="396">
        <f t="shared" si="2"/>
        <v>0</v>
      </c>
      <c r="J46" s="396">
        <f t="shared" si="3"/>
        <v>0</v>
      </c>
      <c r="K46" s="396">
        <f t="shared" si="4"/>
        <v>0</v>
      </c>
      <c r="L46" s="396">
        <f t="shared" si="5"/>
        <v>0</v>
      </c>
      <c r="M46" s="403">
        <v>2</v>
      </c>
      <c r="N46" s="396">
        <f t="shared" si="6"/>
        <v>0</v>
      </c>
      <c r="O46" s="755"/>
      <c r="P46" s="396">
        <f t="shared" si="7"/>
        <v>0</v>
      </c>
      <c r="Q46" s="756"/>
      <c r="R46" s="404"/>
      <c r="S46" s="542">
        <f t="shared" si="8"/>
        <v>0</v>
      </c>
      <c r="T46" s="715"/>
      <c r="V46" s="543"/>
      <c r="W46" s="544"/>
    </row>
    <row r="47" spans="1:23" s="249" customFormat="1" ht="15" customHeight="1" x14ac:dyDescent="0.2">
      <c r="A47" s="710" t="s">
        <v>198</v>
      </c>
      <c r="B47" s="711"/>
      <c r="C47" s="711"/>
      <c r="D47" s="711"/>
      <c r="E47" s="711"/>
      <c r="F47" s="712"/>
      <c r="G47" s="712"/>
      <c r="H47" s="712"/>
      <c r="I47" s="712"/>
      <c r="J47" s="712"/>
      <c r="K47" s="712"/>
      <c r="L47" s="712"/>
      <c r="M47" s="712"/>
      <c r="N47" s="712"/>
      <c r="O47" s="712"/>
      <c r="P47" s="712"/>
      <c r="Q47" s="712"/>
      <c r="R47" s="711"/>
      <c r="S47" s="713"/>
      <c r="T47" s="714"/>
      <c r="V47" s="543"/>
      <c r="W47" s="544"/>
    </row>
    <row r="48" spans="1:23" s="249" customFormat="1" ht="15" customHeight="1" x14ac:dyDescent="0.2">
      <c r="A48" s="405"/>
      <c r="B48" s="400"/>
      <c r="C48" s="401"/>
      <c r="D48" s="400"/>
      <c r="E48" s="396">
        <f>IF(D48&lt;=1,0.6,1.2)</f>
        <v>0.6</v>
      </c>
      <c r="F48" s="396"/>
      <c r="G48" s="402">
        <v>1</v>
      </c>
      <c r="H48" s="396">
        <f>((B48+E48)*(D48+F48)*C48)*G48</f>
        <v>0</v>
      </c>
      <c r="I48" s="396">
        <f>(B48)*(C48)*G48</f>
        <v>0</v>
      </c>
      <c r="J48" s="396">
        <f>H48-P48</f>
        <v>0</v>
      </c>
      <c r="K48" s="396">
        <f>(H48-J48)*1.3</f>
        <v>0</v>
      </c>
      <c r="L48" s="396">
        <f>I48*$L$7</f>
        <v>0</v>
      </c>
      <c r="M48" s="403">
        <v>2</v>
      </c>
      <c r="N48" s="396">
        <f>((C48*D48*M48))*G48</f>
        <v>0</v>
      </c>
      <c r="O48" s="755"/>
      <c r="P48" s="396">
        <f>B48*D48*C48*G48</f>
        <v>0</v>
      </c>
      <c r="Q48" s="756"/>
      <c r="R48" s="404"/>
      <c r="S48" s="542">
        <f>P48*$S$7</f>
        <v>0</v>
      </c>
      <c r="T48" s="715"/>
      <c r="V48" s="543"/>
      <c r="W48" s="544"/>
    </row>
    <row r="49" spans="1:23" s="249" customFormat="1" ht="15" customHeight="1" x14ac:dyDescent="0.2">
      <c r="A49" s="710" t="s">
        <v>198</v>
      </c>
      <c r="B49" s="711"/>
      <c r="C49" s="711"/>
      <c r="D49" s="711"/>
      <c r="E49" s="711"/>
      <c r="F49" s="712"/>
      <c r="G49" s="712"/>
      <c r="H49" s="712"/>
      <c r="I49" s="712"/>
      <c r="J49" s="712"/>
      <c r="K49" s="712"/>
      <c r="L49" s="712"/>
      <c r="M49" s="712"/>
      <c r="N49" s="712"/>
      <c r="O49" s="712"/>
      <c r="P49" s="712"/>
      <c r="Q49" s="712"/>
      <c r="R49" s="711"/>
      <c r="S49" s="713"/>
      <c r="T49" s="714"/>
      <c r="V49" s="543"/>
      <c r="W49" s="544"/>
    </row>
    <row r="50" spans="1:23" s="249" customFormat="1" ht="15" customHeight="1" x14ac:dyDescent="0.2">
      <c r="A50" s="405"/>
      <c r="B50" s="400"/>
      <c r="C50" s="401"/>
      <c r="D50" s="400"/>
      <c r="E50" s="396">
        <f>IF(D50&lt;=1,0.6,1.2)</f>
        <v>0.6</v>
      </c>
      <c r="F50" s="396"/>
      <c r="G50" s="402">
        <v>1</v>
      </c>
      <c r="H50" s="396">
        <f>((B50+E50)*(D50+F50)*C50)*G50</f>
        <v>0</v>
      </c>
      <c r="I50" s="396">
        <f>(B50)*(C50)*G50</f>
        <v>0</v>
      </c>
      <c r="J50" s="396">
        <f>H50-P50</f>
        <v>0</v>
      </c>
      <c r="K50" s="396">
        <f>(H50-J50)*1.3</f>
        <v>0</v>
      </c>
      <c r="L50" s="396">
        <f>I50*$L$7</f>
        <v>0</v>
      </c>
      <c r="M50" s="403">
        <v>2</v>
      </c>
      <c r="N50" s="396">
        <f>((C50*D50*M50))*G50</f>
        <v>0</v>
      </c>
      <c r="O50" s="755"/>
      <c r="P50" s="396">
        <f>B50*D50*C50*G50</f>
        <v>0</v>
      </c>
      <c r="Q50" s="756"/>
      <c r="R50" s="404"/>
      <c r="S50" s="542">
        <f>P50*$S$7</f>
        <v>0</v>
      </c>
      <c r="T50" s="715"/>
    </row>
    <row r="51" spans="1:23" s="249" customFormat="1" ht="15" customHeight="1" x14ac:dyDescent="0.2">
      <c r="A51" s="405"/>
      <c r="B51" s="400"/>
      <c r="C51" s="401"/>
      <c r="D51" s="400"/>
      <c r="E51" s="396">
        <f>IF(D51&lt;=1,0.6,1.2)</f>
        <v>0.6</v>
      </c>
      <c r="F51" s="396"/>
      <c r="G51" s="402">
        <v>1</v>
      </c>
      <c r="H51" s="396">
        <f>((B51+E51)*(D51+F51)*C51)*G51</f>
        <v>0</v>
      </c>
      <c r="I51" s="396">
        <f>(B51)*(C51)*G51</f>
        <v>0</v>
      </c>
      <c r="J51" s="396">
        <f>H51-P51</f>
        <v>0</v>
      </c>
      <c r="K51" s="396">
        <f>(H51-J51)*1.3</f>
        <v>0</v>
      </c>
      <c r="L51" s="396">
        <f>I51*$L$7</f>
        <v>0</v>
      </c>
      <c r="M51" s="403">
        <v>2</v>
      </c>
      <c r="N51" s="396">
        <f>((C51*D51*M51))*G51</f>
        <v>0</v>
      </c>
      <c r="O51" s="755"/>
      <c r="P51" s="396">
        <f>B51*D51*C51*G51</f>
        <v>0</v>
      </c>
      <c r="Q51" s="756"/>
      <c r="R51" s="404"/>
      <c r="S51" s="542">
        <f>P51*$S$7</f>
        <v>0</v>
      </c>
      <c r="T51" s="715"/>
      <c r="V51" s="543"/>
      <c r="W51" s="544"/>
    </row>
    <row r="52" spans="1:23" s="249" customFormat="1" ht="15" customHeight="1" x14ac:dyDescent="0.2">
      <c r="A52" s="405"/>
      <c r="B52" s="400"/>
      <c r="C52" s="401"/>
      <c r="D52" s="400"/>
      <c r="E52" s="396">
        <f>IF(D52&lt;=1,0.6,1.2)</f>
        <v>0.6</v>
      </c>
      <c r="F52" s="396"/>
      <c r="G52" s="402">
        <v>1</v>
      </c>
      <c r="H52" s="396">
        <f>((B52+E52)*(D52+F52)*C52)*G52</f>
        <v>0</v>
      </c>
      <c r="I52" s="396">
        <f>(B52)*(C52)*G52</f>
        <v>0</v>
      </c>
      <c r="J52" s="396">
        <f>H52-P52</f>
        <v>0</v>
      </c>
      <c r="K52" s="396">
        <f>(H52-J52)*1.3</f>
        <v>0</v>
      </c>
      <c r="L52" s="396">
        <f>I52*$L$7</f>
        <v>0</v>
      </c>
      <c r="M52" s="403">
        <v>2</v>
      </c>
      <c r="N52" s="396">
        <f>((C52*D52*M52))*G52</f>
        <v>0</v>
      </c>
      <c r="O52" s="755"/>
      <c r="P52" s="396">
        <f>B52*D52*C52*G52</f>
        <v>0</v>
      </c>
      <c r="Q52" s="756"/>
      <c r="R52" s="404"/>
      <c r="S52" s="542">
        <f>P52*$S$7</f>
        <v>0</v>
      </c>
      <c r="T52" s="715"/>
      <c r="V52" s="543"/>
      <c r="W52" s="544"/>
    </row>
    <row r="53" spans="1:23" s="249" customFormat="1" ht="15" customHeight="1" x14ac:dyDescent="0.2">
      <c r="A53" s="405"/>
      <c r="B53" s="400"/>
      <c r="C53" s="401"/>
      <c r="D53" s="400"/>
      <c r="E53" s="396">
        <f>IF(D53&lt;=1,0.6,1.2)</f>
        <v>0.6</v>
      </c>
      <c r="F53" s="396"/>
      <c r="G53" s="402">
        <v>1</v>
      </c>
      <c r="H53" s="396">
        <f>((B53+E53)*(D53+F53)*C53)*G53</f>
        <v>0</v>
      </c>
      <c r="I53" s="396">
        <f>(B53)*(C53)*G53</f>
        <v>0</v>
      </c>
      <c r="J53" s="396">
        <f>H53-P53</f>
        <v>0</v>
      </c>
      <c r="K53" s="396">
        <f>(H53-J53)*1.3</f>
        <v>0</v>
      </c>
      <c r="L53" s="396">
        <f>I53*$L$7</f>
        <v>0</v>
      </c>
      <c r="M53" s="403">
        <v>2</v>
      </c>
      <c r="N53" s="396">
        <f>((C53*D53*M53))*G53</f>
        <v>0</v>
      </c>
      <c r="O53" s="755"/>
      <c r="P53" s="396">
        <f>B53*D53*C53*G53</f>
        <v>0</v>
      </c>
      <c r="Q53" s="756"/>
      <c r="R53" s="404"/>
      <c r="S53" s="542">
        <f>P53*$S$7</f>
        <v>0</v>
      </c>
      <c r="T53" s="715"/>
      <c r="V53" s="543"/>
      <c r="W53" s="544"/>
    </row>
    <row r="54" spans="1:23" s="249" customFormat="1" ht="15" customHeight="1" thickBot="1" x14ac:dyDescent="0.25">
      <c r="A54" s="405"/>
      <c r="B54" s="400"/>
      <c r="C54" s="401"/>
      <c r="D54" s="400"/>
      <c r="E54" s="396">
        <f>IF(D54&lt;=1,0.6,1.2)</f>
        <v>0.6</v>
      </c>
      <c r="F54" s="396"/>
      <c r="G54" s="402">
        <v>1</v>
      </c>
      <c r="H54" s="396">
        <f>((B54+E54)*(D54+F54)*C54)*G54</f>
        <v>0</v>
      </c>
      <c r="I54" s="396">
        <f>(B54)*(C54)*G54</f>
        <v>0</v>
      </c>
      <c r="J54" s="396">
        <f>H54-P54</f>
        <v>0</v>
      </c>
      <c r="K54" s="396">
        <f>(H54-J54)*1.3</f>
        <v>0</v>
      </c>
      <c r="L54" s="396">
        <f>I54*$L$7</f>
        <v>0</v>
      </c>
      <c r="M54" s="403">
        <v>2</v>
      </c>
      <c r="N54" s="396">
        <f>((C54*D54*M54))*G54</f>
        <v>0</v>
      </c>
      <c r="O54" s="755"/>
      <c r="P54" s="396">
        <f>B54*D54*C54*G54</f>
        <v>0</v>
      </c>
      <c r="Q54" s="756"/>
      <c r="R54" s="404"/>
      <c r="S54" s="542">
        <f>P54*$S$7</f>
        <v>0</v>
      </c>
      <c r="T54" s="715"/>
      <c r="V54" s="717"/>
      <c r="W54" s="718"/>
    </row>
    <row r="55" spans="1:23" s="249" customFormat="1" ht="15" customHeight="1" thickTop="1" thickBot="1" x14ac:dyDescent="0.25">
      <c r="A55" s="216"/>
      <c r="B55" s="216" t="s">
        <v>19</v>
      </c>
      <c r="C55" s="406">
        <f>SUM(C8:C27)</f>
        <v>0</v>
      </c>
      <c r="D55" s="307"/>
      <c r="E55" s="307"/>
      <c r="F55" s="307"/>
      <c r="G55" s="407"/>
      <c r="H55" s="309">
        <f>SUM(H8:H54)</f>
        <v>0</v>
      </c>
      <c r="I55" s="309">
        <f>SUM(I8:I54)</f>
        <v>0</v>
      </c>
      <c r="J55" s="309">
        <f>SUM(J8:J54)</f>
        <v>0</v>
      </c>
      <c r="K55" s="309">
        <f>SUM(K8:K54)</f>
        <v>0</v>
      </c>
      <c r="L55" s="309">
        <f>SUM(L8:L54)</f>
        <v>0</v>
      </c>
      <c r="M55" s="309"/>
      <c r="N55" s="309">
        <f>SUM(N8:N54)</f>
        <v>0</v>
      </c>
      <c r="O55" s="309">
        <f>SUM(O8:O54)</f>
        <v>0</v>
      </c>
      <c r="P55" s="309">
        <f>SUM(P8:P54)</f>
        <v>0</v>
      </c>
      <c r="Q55" s="309">
        <f>SUM(Q8:Q54)</f>
        <v>0</v>
      </c>
      <c r="R55" s="408"/>
      <c r="S55" s="251">
        <f>SUM(S8:S54)</f>
        <v>0</v>
      </c>
      <c r="T55" s="716">
        <f>SUM(T8:T54)</f>
        <v>0</v>
      </c>
      <c r="U55" s="4"/>
      <c r="V55" s="717"/>
      <c r="W55" s="718"/>
    </row>
    <row r="56" spans="1:23" s="249" customFormat="1" ht="15" customHeight="1" thickTop="1" x14ac:dyDescent="0.2">
      <c r="A56" s="726"/>
      <c r="B56" s="726"/>
      <c r="C56" s="727"/>
      <c r="D56" s="252"/>
      <c r="E56" s="252"/>
      <c r="F56" s="252"/>
      <c r="G56" s="728"/>
      <c r="H56" s="729"/>
      <c r="I56" s="729"/>
      <c r="J56" s="729"/>
      <c r="K56" s="729"/>
      <c r="L56" s="729"/>
      <c r="M56" s="729"/>
      <c r="N56" s="9"/>
      <c r="O56" s="9"/>
      <c r="P56" s="50"/>
      <c r="Q56" s="9"/>
      <c r="R56" s="4"/>
      <c r="S56" s="730"/>
      <c r="T56" s="730"/>
      <c r="U56" s="4"/>
      <c r="V56" s="717"/>
      <c r="W56" s="718"/>
    </row>
    <row r="57" spans="1:23" s="249" customFormat="1" ht="15" customHeight="1" thickBot="1" x14ac:dyDescent="0.25">
      <c r="A57" s="7"/>
      <c r="B57" s="7"/>
      <c r="C57" s="7"/>
      <c r="D57" s="7"/>
      <c r="E57" s="7"/>
      <c r="F57" s="7"/>
      <c r="G57" s="7"/>
      <c r="H57" s="7"/>
      <c r="I57" s="7"/>
      <c r="J57" s="7"/>
      <c r="K57" s="7"/>
      <c r="L57" s="7"/>
      <c r="M57" s="7"/>
      <c r="N57" s="4"/>
      <c r="O57" s="4"/>
      <c r="P57" s="4"/>
      <c r="Q57" s="4"/>
      <c r="R57" s="4"/>
      <c r="S57" s="7"/>
      <c r="T57" s="10"/>
      <c r="U57" s="4"/>
      <c r="V57" s="543"/>
      <c r="W57" s="544"/>
    </row>
    <row r="58" spans="1:23" s="249" customFormat="1" ht="15" customHeight="1" thickBot="1" x14ac:dyDescent="0.25">
      <c r="A58" s="1931" t="s">
        <v>413</v>
      </c>
      <c r="B58" s="1932"/>
      <c r="C58" s="7"/>
      <c r="D58" s="4"/>
      <c r="E58" s="7"/>
      <c r="F58" s="7"/>
      <c r="G58" s="7"/>
      <c r="H58" s="7"/>
      <c r="I58" s="7"/>
      <c r="J58" s="7"/>
      <c r="K58" s="11" t="s">
        <v>57</v>
      </c>
      <c r="L58" s="7"/>
      <c r="M58" s="7"/>
      <c r="N58" s="9"/>
      <c r="O58" s="9"/>
      <c r="P58" s="50"/>
      <c r="Q58" s="4"/>
      <c r="R58" s="4"/>
      <c r="S58" s="7"/>
      <c r="T58" s="9"/>
      <c r="U58" s="4"/>
      <c r="V58" s="543"/>
      <c r="W58" s="544"/>
    </row>
    <row r="59" spans="1:23" s="249" customFormat="1" ht="15" customHeight="1" thickBot="1" x14ac:dyDescent="0.25">
      <c r="A59" s="285" t="s">
        <v>15</v>
      </c>
      <c r="B59" s="723">
        <f>N55</f>
        <v>0</v>
      </c>
      <c r="C59" s="724"/>
      <c r="D59" s="7"/>
      <c r="E59" s="7"/>
      <c r="F59" s="7"/>
      <c r="G59" s="7"/>
      <c r="H59" s="7"/>
      <c r="I59" s="7"/>
      <c r="J59" s="7"/>
      <c r="K59" s="7"/>
      <c r="L59" s="7"/>
      <c r="M59" s="7"/>
      <c r="N59" s="7"/>
      <c r="O59" s="7"/>
      <c r="P59" s="4"/>
      <c r="Q59" s="4"/>
      <c r="R59" s="4"/>
      <c r="S59" s="7"/>
      <c r="T59" s="7"/>
      <c r="U59" s="4"/>
      <c r="V59" s="543"/>
      <c r="W59" s="544"/>
    </row>
    <row r="60" spans="1:23" s="249" customFormat="1" ht="15" customHeight="1" x14ac:dyDescent="0.2">
      <c r="A60" s="36"/>
      <c r="B60" s="7"/>
      <c r="C60" s="7"/>
      <c r="D60" s="7"/>
      <c r="E60" s="7"/>
      <c r="F60" s="7"/>
      <c r="G60" s="7"/>
      <c r="H60" s="7"/>
      <c r="I60" s="7"/>
      <c r="J60" s="7"/>
      <c r="K60" s="7"/>
      <c r="L60" s="7"/>
      <c r="M60" s="7"/>
      <c r="N60" s="7"/>
      <c r="O60" s="7"/>
      <c r="P60" s="4"/>
      <c r="Q60" s="4"/>
      <c r="R60" s="4"/>
      <c r="S60" s="7"/>
      <c r="T60" s="7"/>
      <c r="U60" s="4"/>
    </row>
    <row r="61" spans="1:23" s="249" customFormat="1" ht="15" customHeight="1" x14ac:dyDescent="0.2">
      <c r="A61" s="545"/>
      <c r="B61" s="7"/>
      <c r="C61" s="7"/>
      <c r="D61" s="7"/>
      <c r="E61" s="7"/>
      <c r="F61" s="7"/>
      <c r="G61" s="7"/>
      <c r="H61" s="7"/>
      <c r="I61" s="7"/>
      <c r="J61" s="7"/>
      <c r="K61" s="7"/>
      <c r="L61" s="7"/>
      <c r="M61" s="7"/>
      <c r="N61" s="7"/>
      <c r="O61" s="7"/>
      <c r="P61" s="4"/>
      <c r="Q61" s="4"/>
      <c r="R61" s="4"/>
      <c r="S61" s="7"/>
      <c r="T61" s="7"/>
      <c r="U61" s="4"/>
    </row>
    <row r="62" spans="1:23" s="249" customFormat="1" ht="15" customHeight="1" x14ac:dyDescent="0.2">
      <c r="A62" s="546"/>
      <c r="B62" s="4"/>
      <c r="C62" s="7"/>
      <c r="D62" s="7"/>
      <c r="E62" s="7"/>
      <c r="F62" s="7"/>
      <c r="G62" s="7"/>
      <c r="H62" s="7"/>
      <c r="I62" s="7"/>
      <c r="J62" s="7"/>
      <c r="K62" s="7"/>
      <c r="L62" s="7"/>
      <c r="M62" s="7"/>
      <c r="N62" s="7"/>
      <c r="O62" s="7"/>
      <c r="P62" s="4"/>
      <c r="Q62" s="4"/>
      <c r="R62" s="4"/>
      <c r="S62" s="7"/>
      <c r="T62" s="7"/>
      <c r="U62" s="4"/>
      <c r="V62" s="543"/>
      <c r="W62" s="544"/>
    </row>
    <row r="63" spans="1:23" s="249" customFormat="1" ht="15" customHeight="1" x14ac:dyDescent="0.2">
      <c r="A63" s="546"/>
      <c r="B63" s="4"/>
      <c r="C63" s="7"/>
      <c r="D63" s="7"/>
      <c r="E63" s="7"/>
      <c r="F63" s="7"/>
      <c r="G63" s="7"/>
      <c r="H63" s="7"/>
      <c r="I63" s="7"/>
      <c r="J63" s="7"/>
      <c r="K63" s="7"/>
      <c r="L63" s="7"/>
      <c r="M63" s="7"/>
      <c r="N63" s="7"/>
      <c r="O63" s="7"/>
      <c r="P63" s="7"/>
      <c r="Q63" s="7"/>
      <c r="R63" s="7"/>
      <c r="S63" s="7"/>
      <c r="T63" s="7"/>
      <c r="U63" s="4"/>
      <c r="V63" s="543"/>
      <c r="W63" s="544"/>
    </row>
    <row r="64" spans="1:23" s="249" customFormat="1" ht="15" customHeight="1" x14ac:dyDescent="0.2">
      <c r="A64" s="4"/>
      <c r="B64" s="547"/>
      <c r="C64" s="4"/>
      <c r="D64" s="4"/>
      <c r="E64" s="4"/>
      <c r="F64" s="4"/>
      <c r="G64" s="4"/>
      <c r="H64" s="4"/>
      <c r="I64" s="4"/>
      <c r="J64" s="4"/>
      <c r="K64" s="4"/>
      <c r="L64" s="4"/>
      <c r="M64" s="4"/>
      <c r="N64" s="4"/>
      <c r="O64" s="4"/>
      <c r="P64" s="4"/>
      <c r="Q64" s="4"/>
      <c r="R64" s="4"/>
      <c r="S64" s="4"/>
      <c r="T64" s="4"/>
      <c r="U64" s="4"/>
      <c r="V64" s="543"/>
      <c r="W64" s="544"/>
    </row>
    <row r="65" spans="1:23" s="249" customFormat="1" ht="15" customHeight="1" x14ac:dyDescent="0.2">
      <c r="A65" s="53"/>
      <c r="B65" s="547"/>
      <c r="C65" s="4"/>
      <c r="D65" s="4"/>
      <c r="E65" s="4"/>
      <c r="F65" s="4"/>
      <c r="G65" s="4"/>
      <c r="H65" s="4"/>
      <c r="I65" s="4"/>
      <c r="J65" s="4"/>
      <c r="K65" s="4"/>
      <c r="L65" s="4"/>
      <c r="M65" s="4"/>
      <c r="N65" s="4"/>
      <c r="O65" s="4"/>
      <c r="P65" s="4"/>
      <c r="Q65" s="4"/>
      <c r="R65" s="4"/>
      <c r="S65" s="4"/>
      <c r="T65" s="4"/>
      <c r="U65" s="4"/>
      <c r="V65" s="543"/>
      <c r="W65" s="544"/>
    </row>
    <row r="66" spans="1:23" s="249" customFormat="1" ht="15" customHeight="1" x14ac:dyDescent="0.2">
      <c r="A66" s="53"/>
      <c r="B66" s="547"/>
      <c r="C66" s="4"/>
      <c r="D66" s="547"/>
      <c r="E66" s="4"/>
      <c r="F66" s="4"/>
      <c r="G66" s="4"/>
      <c r="H66" s="4"/>
      <c r="I66" s="4"/>
      <c r="J66" s="4"/>
      <c r="K66" s="4"/>
      <c r="L66" s="4"/>
      <c r="M66" s="4"/>
      <c r="N66" s="4"/>
      <c r="O66" s="4"/>
      <c r="P66" s="4"/>
      <c r="Q66" s="4"/>
      <c r="R66" s="4"/>
      <c r="S66" s="4"/>
      <c r="T66" s="4"/>
      <c r="U66" s="4"/>
      <c r="V66" s="543"/>
      <c r="W66" s="544"/>
    </row>
    <row r="67" spans="1:23" s="249" customFormat="1" ht="15" customHeight="1" x14ac:dyDescent="0.2">
      <c r="A67" s="53"/>
      <c r="B67" s="547"/>
      <c r="C67" s="4"/>
      <c r="D67" s="4"/>
      <c r="E67" s="4"/>
      <c r="F67" s="4"/>
      <c r="G67" s="4"/>
      <c r="H67" s="4"/>
      <c r="I67" s="4"/>
      <c r="J67" s="4"/>
      <c r="K67" s="4"/>
      <c r="L67" s="4"/>
      <c r="M67" s="50"/>
      <c r="N67" s="4"/>
      <c r="O67" s="4"/>
      <c r="P67" s="4"/>
      <c r="Q67" s="4"/>
      <c r="R67" s="4"/>
      <c r="S67" s="4"/>
      <c r="T67" s="4"/>
      <c r="U67" s="4"/>
      <c r="V67" s="543"/>
      <c r="W67" s="544"/>
    </row>
    <row r="68" spans="1:23" s="249" customFormat="1" ht="15" customHeight="1" x14ac:dyDescent="0.2">
      <c r="A68" s="53"/>
      <c r="B68" s="547"/>
      <c r="C68" s="4"/>
      <c r="D68" s="4"/>
      <c r="E68" s="4"/>
      <c r="F68" s="4"/>
      <c r="G68" s="4"/>
      <c r="H68" s="4"/>
      <c r="I68" s="4"/>
      <c r="J68" s="4"/>
      <c r="K68" s="4"/>
      <c r="L68" s="4"/>
      <c r="M68" s="4"/>
      <c r="N68" s="4"/>
      <c r="O68" s="4"/>
      <c r="P68" s="4"/>
      <c r="Q68" s="4"/>
      <c r="R68" s="4"/>
      <c r="S68" s="4"/>
      <c r="T68" s="4"/>
      <c r="U68" s="4"/>
      <c r="V68" s="543"/>
      <c r="W68" s="544"/>
    </row>
    <row r="69" spans="1:23" s="249" customFormat="1" ht="15" customHeight="1" x14ac:dyDescent="0.2">
      <c r="A69" s="53"/>
      <c r="B69" s="4"/>
      <c r="C69" s="4"/>
      <c r="D69" s="4"/>
      <c r="E69" s="4"/>
      <c r="F69" s="4"/>
      <c r="G69" s="4"/>
      <c r="H69" s="4"/>
      <c r="I69" s="4"/>
      <c r="J69" s="4"/>
      <c r="K69" s="4"/>
      <c r="L69" s="4"/>
      <c r="M69" s="4"/>
      <c r="N69" s="4"/>
      <c r="O69" s="4"/>
      <c r="P69" s="4"/>
      <c r="Q69" s="4"/>
      <c r="R69" s="4"/>
      <c r="S69" s="4"/>
      <c r="T69" s="4"/>
      <c r="U69" s="4"/>
    </row>
    <row r="70" spans="1:23" s="249" customFormat="1" ht="15" customHeight="1" x14ac:dyDescent="0.2">
      <c r="A70" s="53"/>
      <c r="B70" s="4"/>
      <c r="C70" s="4"/>
      <c r="D70" s="4"/>
      <c r="E70" s="4"/>
      <c r="F70" s="4"/>
      <c r="G70" s="4"/>
      <c r="H70" s="4"/>
      <c r="I70" s="4"/>
      <c r="J70" s="4"/>
      <c r="K70" s="4"/>
      <c r="L70" s="4"/>
      <c r="M70" s="4"/>
      <c r="N70" s="4"/>
      <c r="O70" s="4"/>
      <c r="P70" s="4"/>
      <c r="Q70" s="4"/>
      <c r="R70" s="4"/>
      <c r="S70" s="4"/>
      <c r="T70" s="4"/>
      <c r="U70" s="4"/>
    </row>
    <row r="71" spans="1:23" s="249" customFormat="1" ht="15" customHeight="1" x14ac:dyDescent="0.2">
      <c r="A71" s="53"/>
      <c r="B71" s="4"/>
      <c r="C71" s="4"/>
      <c r="D71" s="4"/>
      <c r="E71" s="4"/>
      <c r="F71" s="4"/>
      <c r="G71" s="4"/>
      <c r="H71" s="4"/>
      <c r="I71" s="4"/>
      <c r="J71" s="4"/>
      <c r="K71" s="4"/>
      <c r="L71" s="4"/>
      <c r="M71" s="4"/>
      <c r="N71" s="4"/>
      <c r="O71" s="4"/>
      <c r="P71" s="4"/>
      <c r="Q71" s="4"/>
      <c r="R71" s="4"/>
      <c r="S71" s="4"/>
      <c r="T71" s="4"/>
      <c r="U71" s="4"/>
      <c r="V71" s="543"/>
      <c r="W71" s="544"/>
    </row>
    <row r="72" spans="1:23" s="249" customFormat="1" ht="15" customHeight="1" x14ac:dyDescent="0.2">
      <c r="A72" s="4"/>
      <c r="B72" s="50"/>
      <c r="C72" s="4"/>
      <c r="D72" s="4"/>
      <c r="E72" s="4"/>
      <c r="F72" s="4"/>
      <c r="G72" s="4"/>
      <c r="H72" s="4"/>
      <c r="I72" s="4"/>
      <c r="J72" s="4"/>
      <c r="K72" s="4"/>
      <c r="L72" s="4"/>
      <c r="M72" s="4"/>
      <c r="N72" s="4"/>
      <c r="O72" s="4"/>
      <c r="P72" s="4"/>
      <c r="Q72" s="4"/>
      <c r="R72" s="4"/>
      <c r="S72" s="4"/>
      <c r="T72" s="4"/>
      <c r="U72" s="4"/>
      <c r="V72" s="543"/>
      <c r="W72" s="544"/>
    </row>
    <row r="73" spans="1:23" s="249" customFormat="1" ht="15" customHeight="1" x14ac:dyDescent="0.2">
      <c r="A73" s="4"/>
      <c r="B73" s="50"/>
      <c r="C73" s="4"/>
      <c r="D73" s="4"/>
      <c r="E73" s="4"/>
      <c r="F73" s="4"/>
      <c r="G73" s="4"/>
      <c r="H73" s="4"/>
      <c r="I73" s="4"/>
      <c r="J73" s="4"/>
      <c r="K73" s="4"/>
      <c r="L73" s="4"/>
      <c r="M73" s="4"/>
      <c r="N73" s="4"/>
      <c r="O73" s="4"/>
      <c r="P73" s="4"/>
      <c r="Q73" s="4"/>
      <c r="R73" s="4"/>
      <c r="S73" s="4"/>
      <c r="T73" s="4"/>
      <c r="U73" s="4"/>
      <c r="V73" s="543"/>
      <c r="W73" s="544"/>
    </row>
    <row r="74" spans="1:23" s="249" customFormat="1" ht="15" customHeight="1" x14ac:dyDescent="0.2">
      <c r="A74" s="4"/>
      <c r="B74" s="4"/>
      <c r="C74" s="4"/>
      <c r="D74" s="4"/>
      <c r="E74" s="4"/>
      <c r="F74" s="4"/>
      <c r="G74" s="4"/>
      <c r="H74" s="4"/>
      <c r="I74" s="4"/>
      <c r="J74" s="4"/>
      <c r="K74" s="4"/>
      <c r="L74" s="4"/>
      <c r="M74" s="4"/>
      <c r="N74" s="4"/>
      <c r="O74" s="4"/>
      <c r="P74" s="4"/>
      <c r="Q74" s="4"/>
      <c r="R74" s="4"/>
      <c r="S74" s="4"/>
      <c r="T74" s="4"/>
      <c r="U74" s="4"/>
      <c r="V74" s="543"/>
      <c r="W74" s="544"/>
    </row>
    <row r="75" spans="1:23" s="249" customFormat="1" ht="15" customHeight="1" x14ac:dyDescent="0.2">
      <c r="A75" s="4"/>
      <c r="B75" s="4"/>
      <c r="C75" s="4"/>
      <c r="D75" s="4"/>
      <c r="E75" s="4"/>
      <c r="F75" s="4"/>
      <c r="G75" s="4"/>
      <c r="H75" s="4"/>
      <c r="I75" s="4"/>
      <c r="J75" s="4"/>
      <c r="K75" s="4"/>
      <c r="L75" s="4"/>
      <c r="M75" s="4"/>
      <c r="N75" s="4"/>
      <c r="O75" s="4"/>
      <c r="P75" s="4"/>
      <c r="Q75" s="4"/>
      <c r="R75" s="4"/>
      <c r="S75" s="4"/>
      <c r="T75" s="4"/>
      <c r="U75" s="4"/>
      <c r="V75" s="543"/>
      <c r="W75" s="544"/>
    </row>
    <row r="76" spans="1:23" s="249" customFormat="1" ht="15" customHeight="1" x14ac:dyDescent="0.2">
      <c r="A76" s="4"/>
      <c r="B76" s="4"/>
      <c r="C76" s="4"/>
      <c r="D76" s="4"/>
      <c r="E76" s="4"/>
      <c r="F76" s="4"/>
      <c r="G76" s="4"/>
      <c r="H76" s="4"/>
      <c r="I76" s="4"/>
      <c r="J76" s="4"/>
      <c r="K76" s="4"/>
      <c r="L76" s="4"/>
      <c r="M76" s="4"/>
      <c r="N76" s="4"/>
      <c r="O76" s="4"/>
      <c r="P76" s="4"/>
      <c r="Q76" s="4"/>
      <c r="R76" s="4"/>
      <c r="S76" s="4"/>
      <c r="T76" s="4"/>
      <c r="U76" s="4"/>
      <c r="V76" s="543"/>
      <c r="W76" s="544"/>
    </row>
    <row r="77" spans="1:23" s="249" customFormat="1" ht="15" customHeight="1" x14ac:dyDescent="0.2">
      <c r="A77" s="4"/>
      <c r="B77" s="4"/>
      <c r="C77" s="4"/>
      <c r="D77" s="4"/>
      <c r="E77" s="4"/>
      <c r="F77" s="4"/>
      <c r="G77" s="4"/>
      <c r="H77" s="4"/>
      <c r="I77" s="4"/>
      <c r="J77" s="4"/>
      <c r="K77" s="4"/>
      <c r="L77" s="4"/>
      <c r="M77" s="4"/>
      <c r="N77" s="4"/>
      <c r="O77" s="4"/>
      <c r="P77" s="4"/>
      <c r="Q77" s="4"/>
      <c r="R77" s="4"/>
      <c r="S77" s="4"/>
      <c r="T77" s="4"/>
      <c r="U77" s="4"/>
      <c r="V77" s="543"/>
      <c r="W77" s="544"/>
    </row>
    <row r="78" spans="1:23" s="249" customFormat="1" ht="15" customHeight="1" x14ac:dyDescent="0.2">
      <c r="A78" s="4"/>
      <c r="B78" s="4"/>
      <c r="C78" s="4"/>
      <c r="D78" s="4"/>
      <c r="E78" s="4"/>
      <c r="F78" s="4"/>
      <c r="G78" s="4"/>
      <c r="H78" s="4"/>
      <c r="I78" s="4"/>
      <c r="J78" s="4"/>
      <c r="K78" s="4"/>
      <c r="L78" s="4"/>
      <c r="M78" s="4"/>
      <c r="N78" s="4"/>
      <c r="O78" s="4"/>
      <c r="P78" s="4"/>
      <c r="Q78" s="4"/>
      <c r="R78" s="4"/>
      <c r="S78" s="4"/>
      <c r="T78" s="4"/>
      <c r="U78" s="4"/>
      <c r="V78" s="543"/>
      <c r="W78" s="544"/>
    </row>
    <row r="79" spans="1:23" s="249" customFormat="1" ht="15" customHeight="1" x14ac:dyDescent="0.2">
      <c r="A79" s="4"/>
      <c r="B79" s="4"/>
      <c r="C79" s="4"/>
      <c r="D79" s="4"/>
      <c r="E79" s="4"/>
      <c r="F79" s="4"/>
      <c r="G79" s="4"/>
      <c r="H79" s="4"/>
      <c r="I79" s="4"/>
      <c r="J79" s="4"/>
      <c r="K79" s="4"/>
      <c r="L79" s="4"/>
      <c r="M79" s="4"/>
      <c r="N79" s="4"/>
      <c r="O79" s="4"/>
      <c r="P79" s="4"/>
      <c r="Q79" s="4"/>
      <c r="R79" s="4"/>
      <c r="S79" s="4"/>
      <c r="T79" s="4"/>
      <c r="U79" s="4"/>
      <c r="V79" s="543"/>
      <c r="W79" s="544"/>
    </row>
    <row r="80" spans="1:23" s="249" customFormat="1" ht="15" customHeight="1" x14ac:dyDescent="0.2">
      <c r="A80" s="4"/>
      <c r="B80" s="4"/>
      <c r="C80" s="4"/>
      <c r="D80" s="4"/>
      <c r="E80" s="4"/>
      <c r="F80" s="4"/>
      <c r="G80" s="4"/>
      <c r="H80" s="4"/>
      <c r="I80" s="4"/>
      <c r="J80" s="4"/>
      <c r="K80" s="4"/>
      <c r="L80" s="4"/>
      <c r="M80" s="4"/>
      <c r="N80" s="4"/>
      <c r="O80" s="4"/>
      <c r="P80" s="4"/>
      <c r="Q80" s="4"/>
      <c r="R80" s="4"/>
      <c r="S80" s="4"/>
      <c r="T80" s="4"/>
      <c r="U80" s="4"/>
      <c r="V80" s="543"/>
      <c r="W80" s="544"/>
    </row>
    <row r="81" spans="1:23" s="249" customFormat="1" ht="15" customHeight="1" x14ac:dyDescent="0.2">
      <c r="A81" s="4"/>
      <c r="B81" s="4"/>
      <c r="C81" s="4"/>
      <c r="D81" s="4"/>
      <c r="E81" s="4"/>
      <c r="F81" s="4"/>
      <c r="G81" s="4"/>
      <c r="H81" s="4"/>
      <c r="I81" s="4"/>
      <c r="J81" s="4"/>
      <c r="K81" s="4"/>
      <c r="L81" s="4"/>
      <c r="M81" s="4"/>
      <c r="N81" s="4"/>
      <c r="O81" s="4"/>
      <c r="P81" s="4"/>
      <c r="Q81" s="4"/>
      <c r="R81" s="4"/>
      <c r="S81" s="4"/>
      <c r="T81" s="4"/>
      <c r="U81" s="4"/>
      <c r="V81" s="543"/>
      <c r="W81" s="544"/>
    </row>
    <row r="82" spans="1:23" s="249" customFormat="1" ht="15" customHeight="1" x14ac:dyDescent="0.2">
      <c r="A82" s="4"/>
      <c r="B82" s="4"/>
      <c r="C82" s="4"/>
      <c r="D82" s="4"/>
      <c r="E82" s="4"/>
      <c r="F82" s="4"/>
      <c r="G82" s="4"/>
      <c r="H82" s="4"/>
      <c r="I82" s="4"/>
      <c r="J82" s="4"/>
      <c r="K82" s="4"/>
      <c r="L82" s="4"/>
      <c r="M82" s="4"/>
      <c r="N82" s="4"/>
      <c r="O82" s="4"/>
      <c r="P82" s="4"/>
      <c r="Q82" s="4"/>
      <c r="R82" s="4"/>
      <c r="S82" s="4"/>
      <c r="T82" s="4"/>
      <c r="U82" s="4"/>
    </row>
    <row r="83" spans="1:23" s="249" customFormat="1" ht="15" customHeight="1" x14ac:dyDescent="0.2">
      <c r="A83" s="4"/>
      <c r="B83" s="4"/>
      <c r="C83" s="4"/>
      <c r="D83" s="4"/>
      <c r="E83" s="4"/>
      <c r="F83" s="4"/>
      <c r="G83" s="4"/>
      <c r="H83" s="4"/>
      <c r="I83" s="4"/>
      <c r="J83" s="4"/>
      <c r="K83" s="4"/>
      <c r="L83" s="4"/>
      <c r="M83" s="4"/>
      <c r="N83" s="4"/>
      <c r="O83" s="4"/>
      <c r="P83" s="4"/>
      <c r="Q83" s="4"/>
      <c r="R83" s="4"/>
      <c r="S83" s="4"/>
      <c r="T83" s="4"/>
      <c r="U83" s="4"/>
    </row>
    <row r="84" spans="1:23" s="249" customFormat="1" ht="15" customHeight="1" x14ac:dyDescent="0.2">
      <c r="A84" s="682"/>
      <c r="B84" s="4"/>
      <c r="C84" s="4"/>
      <c r="D84" s="4"/>
      <c r="E84" s="4"/>
      <c r="F84" s="4"/>
      <c r="G84" s="4"/>
      <c r="H84" s="4"/>
      <c r="I84" s="4"/>
      <c r="J84" s="4"/>
      <c r="K84" s="4"/>
      <c r="L84" s="4"/>
      <c r="M84" s="4"/>
      <c r="N84" s="4"/>
      <c r="O84" s="4"/>
      <c r="P84" s="4"/>
      <c r="Q84" s="4"/>
      <c r="R84" s="4"/>
      <c r="S84" s="4"/>
      <c r="T84" s="4"/>
      <c r="U84" s="4"/>
      <c r="V84" s="543"/>
      <c r="W84" s="544"/>
    </row>
    <row r="85" spans="1:23" s="249" customFormat="1" ht="15" customHeight="1" x14ac:dyDescent="0.2">
      <c r="A85" s="4"/>
      <c r="B85" s="4"/>
      <c r="C85" s="4"/>
      <c r="D85" s="4"/>
      <c r="E85" s="4"/>
      <c r="F85" s="4"/>
      <c r="G85" s="4"/>
      <c r="H85" s="4"/>
      <c r="I85" s="4"/>
      <c r="J85" s="4"/>
      <c r="K85" s="4"/>
      <c r="L85" s="4"/>
      <c r="M85" s="4"/>
      <c r="N85" s="4"/>
      <c r="O85" s="4"/>
      <c r="P85" s="4"/>
      <c r="Q85" s="4"/>
      <c r="R85" s="4"/>
      <c r="S85" s="4"/>
      <c r="T85" s="4"/>
      <c r="U85" s="4"/>
      <c r="V85" s="543"/>
      <c r="W85" s="544"/>
    </row>
    <row r="86" spans="1:23" s="249" customFormat="1" ht="15" customHeight="1" x14ac:dyDescent="0.2">
      <c r="A86" s="4"/>
      <c r="B86" s="4"/>
      <c r="C86" s="4"/>
      <c r="D86" s="4"/>
      <c r="E86" s="4"/>
      <c r="F86" s="4"/>
      <c r="G86" s="4"/>
      <c r="H86" s="4"/>
      <c r="I86" s="4"/>
      <c r="J86" s="4"/>
      <c r="K86" s="4"/>
      <c r="L86" s="4"/>
      <c r="M86" s="4"/>
      <c r="N86" s="4"/>
      <c r="O86" s="4"/>
      <c r="P86" s="4"/>
      <c r="Q86" s="4"/>
      <c r="R86" s="4"/>
      <c r="S86" s="4"/>
      <c r="T86" s="4"/>
      <c r="U86" s="4"/>
      <c r="V86" s="543"/>
      <c r="W86" s="544"/>
    </row>
    <row r="87" spans="1:23" s="249" customFormat="1" ht="15" customHeight="1" x14ac:dyDescent="0.2">
      <c r="A87" s="4"/>
      <c r="B87" s="4"/>
      <c r="C87" s="4"/>
      <c r="D87" s="4"/>
      <c r="E87" s="4"/>
      <c r="F87" s="4"/>
      <c r="G87" s="4"/>
      <c r="H87" s="4"/>
      <c r="I87" s="4"/>
      <c r="J87" s="4"/>
      <c r="K87" s="4"/>
      <c r="L87" s="4"/>
      <c r="M87" s="4"/>
      <c r="N87" s="4"/>
      <c r="O87" s="4"/>
      <c r="P87" s="4"/>
      <c r="Q87" s="4"/>
      <c r="R87" s="4"/>
      <c r="S87" s="4"/>
      <c r="T87" s="4"/>
      <c r="U87" s="4"/>
      <c r="V87" s="725" t="s">
        <v>410</v>
      </c>
      <c r="W87" s="544"/>
    </row>
    <row r="88" spans="1:23" s="249" customFormat="1" ht="15" customHeight="1" x14ac:dyDescent="0.2">
      <c r="A88" s="4"/>
      <c r="B88" s="4"/>
      <c r="C88" s="4"/>
      <c r="D88" s="4"/>
      <c r="E88" s="4"/>
      <c r="F88" s="4"/>
      <c r="G88" s="4"/>
      <c r="H88" s="4"/>
      <c r="I88" s="4"/>
      <c r="J88" s="4"/>
      <c r="K88" s="4"/>
      <c r="L88" s="4"/>
      <c r="M88" s="4"/>
      <c r="N88" s="4"/>
      <c r="O88" s="4"/>
      <c r="P88" s="4"/>
      <c r="Q88" s="4"/>
      <c r="R88" s="4"/>
      <c r="S88" s="4"/>
      <c r="T88" s="4"/>
      <c r="U88" s="4"/>
      <c r="V88" s="725">
        <v>1</v>
      </c>
      <c r="W88" s="544"/>
    </row>
    <row r="89" spans="1:23" s="249" customFormat="1" ht="15" customHeight="1" x14ac:dyDescent="0.2">
      <c r="A89" s="4"/>
      <c r="B89" s="4"/>
      <c r="C89" s="4"/>
      <c r="D89" s="4"/>
      <c r="E89" s="4"/>
      <c r="F89" s="4"/>
      <c r="G89" s="4"/>
      <c r="H89" s="4"/>
      <c r="I89" s="4"/>
      <c r="J89" s="4"/>
      <c r="K89" s="4"/>
      <c r="L89" s="4"/>
      <c r="M89" s="4"/>
      <c r="N89" s="4"/>
      <c r="O89" s="4"/>
      <c r="P89" s="4"/>
      <c r="Q89" s="4"/>
      <c r="R89" s="4"/>
      <c r="S89" s="4"/>
      <c r="T89" s="4"/>
      <c r="U89" s="4"/>
      <c r="V89" s="543"/>
      <c r="W89" s="544"/>
    </row>
    <row r="90" spans="1:23" s="249" customFormat="1" ht="15" customHeight="1" x14ac:dyDescent="0.2">
      <c r="A90" s="4"/>
      <c r="B90" s="4"/>
      <c r="C90" s="4"/>
      <c r="D90" s="4"/>
      <c r="E90" s="4"/>
      <c r="F90" s="4"/>
      <c r="G90" s="4"/>
      <c r="H90" s="4"/>
      <c r="I90" s="4"/>
      <c r="J90" s="4"/>
      <c r="K90" s="4"/>
      <c r="L90" s="4"/>
      <c r="M90" s="4"/>
      <c r="N90" s="4"/>
      <c r="O90" s="4"/>
      <c r="P90" s="4"/>
      <c r="Q90" s="4"/>
      <c r="R90" s="4"/>
      <c r="S90" s="4"/>
      <c r="T90" s="4"/>
      <c r="U90" s="4"/>
      <c r="V90" s="543"/>
      <c r="W90" s="544"/>
    </row>
    <row r="91" spans="1:23" s="249" customFormat="1" ht="15" customHeight="1" x14ac:dyDescent="0.2">
      <c r="A91" s="4"/>
      <c r="B91" s="4"/>
      <c r="C91" s="4"/>
      <c r="D91" s="4"/>
      <c r="E91" s="4"/>
      <c r="F91" s="4"/>
      <c r="G91" s="4"/>
      <c r="H91" s="4"/>
      <c r="I91" s="4"/>
      <c r="J91" s="4"/>
      <c r="K91" s="4"/>
      <c r="L91" s="4"/>
      <c r="M91" s="4"/>
      <c r="N91" s="4"/>
      <c r="O91" s="4"/>
      <c r="P91" s="4"/>
      <c r="Q91" s="4"/>
      <c r="R91" s="4"/>
      <c r="S91" s="4"/>
      <c r="T91" s="4"/>
      <c r="U91" s="4"/>
    </row>
    <row r="92" spans="1:23" s="249" customFormat="1" ht="15" customHeight="1" x14ac:dyDescent="0.2">
      <c r="A92" s="4"/>
      <c r="B92" s="4"/>
      <c r="C92" s="4"/>
      <c r="D92" s="4"/>
      <c r="E92" s="4"/>
      <c r="F92" s="4"/>
      <c r="G92" s="4"/>
      <c r="H92" s="4"/>
      <c r="I92" s="4"/>
      <c r="J92" s="4"/>
      <c r="K92" s="4"/>
      <c r="L92" s="4"/>
      <c r="M92" s="4"/>
      <c r="N92" s="4"/>
      <c r="O92" s="4"/>
      <c r="P92" s="4"/>
      <c r="Q92" s="4"/>
      <c r="R92" s="4"/>
      <c r="S92" s="4"/>
      <c r="T92" s="4"/>
      <c r="U92" s="4"/>
    </row>
    <row r="93" spans="1:23" s="249" customFormat="1" ht="15" customHeight="1" x14ac:dyDescent="0.2">
      <c r="A93" s="4"/>
      <c r="B93" s="4"/>
      <c r="C93" s="4"/>
      <c r="D93" s="4"/>
      <c r="E93" s="4"/>
      <c r="F93" s="4"/>
      <c r="G93" s="4"/>
      <c r="H93" s="4"/>
      <c r="I93" s="4"/>
      <c r="J93" s="4"/>
      <c r="K93" s="4"/>
      <c r="L93" s="4"/>
      <c r="M93" s="4"/>
      <c r="N93" s="4"/>
      <c r="O93" s="4"/>
      <c r="P93" s="4"/>
      <c r="Q93" s="4"/>
      <c r="R93" s="4"/>
      <c r="S93" s="4"/>
      <c r="T93" s="4"/>
      <c r="U93" s="4"/>
      <c r="V93" s="543"/>
      <c r="W93" s="544"/>
    </row>
    <row r="94" spans="1:23" s="249" customFormat="1" ht="15" customHeight="1" x14ac:dyDescent="0.2">
      <c r="A94" s="4"/>
      <c r="B94" s="4"/>
      <c r="C94" s="4"/>
      <c r="D94" s="4"/>
      <c r="E94" s="4"/>
      <c r="F94" s="4"/>
      <c r="G94" s="4"/>
      <c r="H94" s="4"/>
      <c r="I94" s="4"/>
      <c r="J94" s="4"/>
      <c r="K94" s="4"/>
      <c r="L94" s="4"/>
      <c r="M94" s="4"/>
      <c r="N94" s="4"/>
      <c r="O94" s="4"/>
      <c r="P94" s="4"/>
      <c r="Q94" s="4"/>
      <c r="R94" s="4"/>
      <c r="S94" s="4"/>
      <c r="T94" s="4"/>
      <c r="U94" s="4"/>
      <c r="V94" s="543"/>
      <c r="W94" s="544"/>
    </row>
    <row r="95" spans="1:23" s="249" customFormat="1" ht="15" customHeight="1" x14ac:dyDescent="0.2">
      <c r="A95" s="4"/>
      <c r="B95" s="4"/>
      <c r="C95" s="4"/>
      <c r="D95" s="4"/>
      <c r="E95" s="4"/>
      <c r="F95" s="4"/>
      <c r="G95" s="4"/>
      <c r="H95" s="4"/>
      <c r="I95" s="4"/>
      <c r="J95" s="4"/>
      <c r="K95" s="4"/>
      <c r="L95" s="4"/>
      <c r="M95" s="4"/>
      <c r="N95" s="4"/>
      <c r="O95" s="4"/>
      <c r="P95" s="4"/>
      <c r="Q95" s="4"/>
      <c r="R95" s="4"/>
      <c r="S95" s="4"/>
      <c r="T95" s="4"/>
      <c r="U95" s="4"/>
      <c r="V95" s="543"/>
      <c r="W95" s="544"/>
    </row>
    <row r="96" spans="1:23" s="249" customFormat="1" ht="15" customHeight="1" x14ac:dyDescent="0.2">
      <c r="A96" s="4"/>
      <c r="B96" s="4"/>
      <c r="C96" s="4"/>
      <c r="D96" s="4"/>
      <c r="E96" s="4"/>
      <c r="F96" s="4"/>
      <c r="G96" s="4"/>
      <c r="H96" s="4"/>
      <c r="I96" s="4"/>
      <c r="J96" s="4"/>
      <c r="K96" s="4"/>
      <c r="L96" s="4"/>
      <c r="M96" s="4"/>
      <c r="N96" s="4"/>
      <c r="O96" s="4"/>
      <c r="P96" s="4"/>
      <c r="Q96" s="4"/>
      <c r="R96" s="4"/>
      <c r="S96" s="4"/>
      <c r="T96" s="4"/>
      <c r="U96" s="4"/>
      <c r="V96" s="543"/>
      <c r="W96" s="544"/>
    </row>
    <row r="97" spans="1:21" s="249" customFormat="1" ht="15" customHeight="1" x14ac:dyDescent="0.2">
      <c r="A97" s="4"/>
      <c r="B97" s="4"/>
      <c r="C97" s="4"/>
      <c r="D97" s="4"/>
      <c r="E97" s="4"/>
      <c r="F97" s="4"/>
      <c r="G97" s="4"/>
      <c r="H97" s="4"/>
      <c r="I97" s="4"/>
      <c r="J97" s="4"/>
      <c r="K97" s="4"/>
      <c r="L97" s="4"/>
      <c r="M97" s="4"/>
      <c r="N97" s="4"/>
      <c r="O97" s="4"/>
      <c r="P97" s="4"/>
      <c r="Q97" s="4"/>
      <c r="R97" s="4"/>
      <c r="S97" s="4"/>
      <c r="T97" s="4"/>
      <c r="U97" s="4"/>
    </row>
    <row r="98" spans="1:21" s="249" customFormat="1" ht="15" customHeight="1" x14ac:dyDescent="0.2">
      <c r="A98" s="4"/>
      <c r="B98" s="4"/>
      <c r="C98" s="4"/>
      <c r="D98" s="4"/>
      <c r="E98" s="4"/>
      <c r="F98" s="4"/>
      <c r="G98" s="4"/>
      <c r="H98" s="4"/>
      <c r="I98" s="4"/>
      <c r="J98" s="4"/>
      <c r="K98" s="4"/>
      <c r="L98" s="4"/>
      <c r="M98" s="4"/>
      <c r="N98" s="4"/>
      <c r="O98" s="4"/>
      <c r="P98" s="4"/>
      <c r="Q98" s="4"/>
      <c r="R98" s="4"/>
      <c r="S98" s="4"/>
      <c r="T98" s="4"/>
      <c r="U98" s="4"/>
    </row>
    <row r="99" spans="1:21" s="249" customFormat="1" ht="15" customHeight="1" x14ac:dyDescent="0.2">
      <c r="A99" s="4"/>
      <c r="B99" s="4"/>
      <c r="C99" s="4"/>
      <c r="D99" s="4"/>
      <c r="E99" s="4"/>
      <c r="F99" s="4"/>
      <c r="G99" s="4"/>
      <c r="H99" s="4"/>
      <c r="I99" s="4"/>
      <c r="J99" s="4"/>
      <c r="K99" s="4"/>
      <c r="L99" s="4"/>
      <c r="M99" s="4"/>
      <c r="N99" s="4"/>
      <c r="O99" s="4"/>
      <c r="P99" s="4"/>
      <c r="Q99" s="4"/>
      <c r="R99" s="4"/>
      <c r="S99" s="4"/>
      <c r="T99" s="4"/>
      <c r="U99" s="4"/>
    </row>
    <row r="100" spans="1:21" s="249" customFormat="1" ht="15" customHeight="1" x14ac:dyDescent="0.2">
      <c r="A100" s="4"/>
      <c r="B100" s="4"/>
      <c r="C100" s="4"/>
      <c r="D100" s="4"/>
      <c r="E100" s="4"/>
      <c r="F100" s="4"/>
      <c r="G100" s="4"/>
      <c r="H100" s="4"/>
      <c r="I100" s="4"/>
      <c r="J100" s="4"/>
      <c r="K100" s="4"/>
      <c r="L100" s="4"/>
      <c r="M100" s="4"/>
      <c r="N100" s="4"/>
      <c r="O100" s="4"/>
      <c r="P100" s="4"/>
      <c r="Q100" s="4"/>
      <c r="R100" s="4"/>
      <c r="S100" s="4"/>
      <c r="T100" s="4"/>
      <c r="U100" s="4"/>
    </row>
    <row r="101" spans="1:21" s="249" customFormat="1" ht="15" customHeight="1" x14ac:dyDescent="0.2">
      <c r="A101" s="4"/>
      <c r="B101" s="4"/>
      <c r="C101" s="4"/>
      <c r="D101" s="4"/>
      <c r="E101" s="4"/>
      <c r="F101" s="4"/>
      <c r="G101" s="4"/>
      <c r="H101" s="4"/>
      <c r="I101" s="4"/>
      <c r="J101" s="4"/>
      <c r="K101" s="4"/>
      <c r="L101" s="4"/>
      <c r="M101" s="4"/>
      <c r="N101" s="4"/>
      <c r="O101" s="4"/>
      <c r="P101" s="4"/>
      <c r="Q101" s="4"/>
      <c r="R101" s="4"/>
      <c r="S101" s="4"/>
      <c r="T101" s="4"/>
      <c r="U101" s="4"/>
    </row>
    <row r="102" spans="1:21" s="249" customFormat="1" ht="15" customHeight="1" x14ac:dyDescent="0.2">
      <c r="A102" s="4"/>
      <c r="B102" s="4"/>
      <c r="C102" s="4"/>
      <c r="D102" s="4"/>
      <c r="E102" s="4"/>
      <c r="F102" s="4"/>
      <c r="G102" s="4"/>
      <c r="H102" s="4"/>
      <c r="I102" s="4"/>
      <c r="J102" s="4"/>
      <c r="K102" s="4"/>
      <c r="L102" s="4"/>
      <c r="M102" s="4"/>
      <c r="N102" s="4"/>
      <c r="O102" s="4"/>
      <c r="P102" s="4"/>
      <c r="Q102" s="4"/>
      <c r="R102" s="4"/>
      <c r="S102" s="4"/>
      <c r="T102" s="4"/>
      <c r="U102" s="4"/>
    </row>
    <row r="103" spans="1:21" s="249" customFormat="1" ht="15" customHeight="1" x14ac:dyDescent="0.2">
      <c r="A103" s="4"/>
      <c r="B103" s="4"/>
      <c r="C103" s="4"/>
      <c r="D103" s="4"/>
      <c r="E103" s="4"/>
      <c r="F103" s="4"/>
      <c r="G103" s="4"/>
      <c r="H103" s="4"/>
      <c r="I103" s="4"/>
      <c r="J103" s="4"/>
      <c r="K103" s="4"/>
      <c r="L103" s="4"/>
      <c r="M103" s="4"/>
      <c r="N103" s="4"/>
      <c r="O103" s="4"/>
      <c r="P103" s="4"/>
      <c r="Q103" s="4"/>
      <c r="R103" s="4"/>
      <c r="S103" s="4"/>
      <c r="T103" s="4"/>
      <c r="U103" s="4"/>
    </row>
    <row r="104" spans="1:21" s="249" customFormat="1" ht="15" customHeight="1" x14ac:dyDescent="0.2">
      <c r="A104" s="4"/>
      <c r="B104" s="4"/>
      <c r="C104" s="4"/>
      <c r="D104" s="4"/>
      <c r="E104" s="4"/>
      <c r="F104" s="4"/>
      <c r="G104" s="4"/>
      <c r="H104" s="4"/>
      <c r="I104" s="4"/>
      <c r="J104" s="4"/>
      <c r="K104" s="4"/>
      <c r="L104" s="4"/>
      <c r="M104" s="4"/>
      <c r="N104" s="4"/>
      <c r="O104" s="4"/>
      <c r="P104" s="4"/>
      <c r="Q104" s="4"/>
      <c r="R104" s="4"/>
      <c r="S104" s="4"/>
      <c r="T104" s="4"/>
      <c r="U104" s="4"/>
    </row>
    <row r="105" spans="1:21" s="249" customFormat="1" ht="15" customHeight="1" x14ac:dyDescent="0.2">
      <c r="A105" s="4"/>
      <c r="B105" s="4"/>
      <c r="C105" s="4"/>
      <c r="D105" s="4"/>
      <c r="E105" s="4"/>
      <c r="F105" s="4"/>
      <c r="G105" s="4"/>
      <c r="H105" s="4"/>
      <c r="I105" s="4"/>
      <c r="J105" s="4"/>
      <c r="K105" s="4"/>
      <c r="L105" s="4"/>
      <c r="M105" s="4"/>
      <c r="N105" s="4"/>
      <c r="O105" s="4"/>
      <c r="P105" s="4"/>
      <c r="Q105" s="4"/>
      <c r="R105" s="4"/>
      <c r="S105" s="4"/>
      <c r="T105" s="4"/>
      <c r="U105" s="4"/>
    </row>
    <row r="106" spans="1:21" s="249" customFormat="1" ht="15" customHeight="1" x14ac:dyDescent="0.2">
      <c r="A106" s="4"/>
      <c r="B106" s="4"/>
      <c r="C106" s="4"/>
      <c r="D106" s="4"/>
      <c r="E106" s="4"/>
      <c r="F106" s="4"/>
      <c r="G106" s="4"/>
      <c r="H106" s="4"/>
      <c r="I106" s="4"/>
      <c r="J106" s="4"/>
      <c r="K106" s="4"/>
      <c r="L106" s="4"/>
      <c r="M106" s="4"/>
      <c r="N106" s="4"/>
      <c r="O106" s="4"/>
      <c r="P106" s="4"/>
      <c r="Q106" s="4"/>
      <c r="R106" s="4"/>
      <c r="S106" s="4"/>
      <c r="T106" s="4"/>
      <c r="U106" s="4"/>
    </row>
    <row r="107" spans="1:21" s="249" customFormat="1" ht="15" customHeight="1" x14ac:dyDescent="0.2">
      <c r="A107" s="4"/>
      <c r="B107" s="4"/>
      <c r="C107" s="4"/>
      <c r="D107" s="4"/>
      <c r="E107" s="4"/>
      <c r="F107" s="4"/>
      <c r="G107" s="4"/>
      <c r="H107" s="4"/>
      <c r="I107" s="4"/>
      <c r="J107" s="4"/>
      <c r="K107" s="4"/>
      <c r="L107" s="4"/>
      <c r="M107" s="4"/>
      <c r="N107" s="4"/>
      <c r="O107" s="4"/>
      <c r="P107" s="4"/>
      <c r="Q107" s="4"/>
      <c r="R107" s="4"/>
      <c r="S107" s="4"/>
      <c r="T107" s="4"/>
      <c r="U107" s="4"/>
    </row>
    <row r="108" spans="1:21" s="249" customFormat="1" ht="15" customHeight="1" x14ac:dyDescent="0.2">
      <c r="A108" s="4"/>
      <c r="B108" s="4"/>
      <c r="C108" s="4"/>
      <c r="D108" s="4"/>
      <c r="E108" s="4"/>
      <c r="F108" s="4"/>
      <c r="G108" s="4"/>
      <c r="H108" s="4"/>
      <c r="I108" s="4"/>
      <c r="J108" s="4"/>
      <c r="K108" s="4"/>
      <c r="L108" s="4"/>
      <c r="M108" s="4"/>
      <c r="N108" s="4"/>
      <c r="O108" s="4"/>
      <c r="P108" s="4"/>
      <c r="Q108" s="4"/>
      <c r="R108" s="4"/>
      <c r="S108" s="4"/>
      <c r="T108" s="4"/>
      <c r="U108" s="4"/>
    </row>
    <row r="109" spans="1:21" s="249" customFormat="1" ht="15" customHeight="1" x14ac:dyDescent="0.2">
      <c r="A109" s="4"/>
      <c r="B109" s="4"/>
      <c r="C109" s="4"/>
      <c r="D109" s="4"/>
      <c r="E109" s="4"/>
      <c r="F109" s="4"/>
      <c r="G109" s="4"/>
      <c r="H109" s="4"/>
      <c r="I109" s="4"/>
      <c r="J109" s="4"/>
      <c r="K109" s="4"/>
      <c r="L109" s="4"/>
      <c r="M109" s="4"/>
      <c r="N109" s="4"/>
      <c r="O109" s="4"/>
      <c r="P109" s="4"/>
      <c r="Q109" s="4"/>
      <c r="R109" s="4"/>
      <c r="S109" s="4"/>
      <c r="T109" s="4"/>
      <c r="U109" s="4"/>
    </row>
    <row r="110" spans="1:21" s="249" customFormat="1" ht="15" customHeight="1" x14ac:dyDescent="0.2">
      <c r="A110" s="4"/>
      <c r="B110" s="4"/>
      <c r="C110" s="4"/>
      <c r="D110" s="4"/>
      <c r="E110" s="4"/>
      <c r="F110" s="4"/>
      <c r="G110" s="4"/>
      <c r="H110" s="4"/>
      <c r="I110" s="4"/>
      <c r="J110" s="4"/>
      <c r="K110" s="4"/>
      <c r="L110" s="4"/>
      <c r="M110" s="4"/>
      <c r="N110" s="4"/>
      <c r="O110" s="4"/>
      <c r="P110" s="4"/>
      <c r="Q110" s="4"/>
      <c r="R110" s="4"/>
      <c r="S110" s="4"/>
      <c r="T110" s="4"/>
      <c r="U110" s="4"/>
    </row>
    <row r="111" spans="1:21" s="249" customFormat="1" ht="15" customHeight="1" x14ac:dyDescent="0.2">
      <c r="A111" s="4"/>
      <c r="B111" s="4"/>
      <c r="C111" s="4"/>
      <c r="D111" s="4"/>
      <c r="E111" s="4"/>
      <c r="F111" s="4"/>
      <c r="G111" s="4"/>
      <c r="H111" s="4"/>
      <c r="I111" s="4"/>
      <c r="J111" s="4"/>
      <c r="K111" s="4"/>
      <c r="L111" s="4"/>
      <c r="M111" s="4"/>
      <c r="N111" s="4"/>
      <c r="O111" s="4"/>
      <c r="P111" s="4"/>
      <c r="Q111" s="4"/>
      <c r="R111" s="4"/>
      <c r="S111" s="4"/>
      <c r="T111" s="4"/>
      <c r="U111" s="4"/>
    </row>
    <row r="112" spans="1:21" s="249" customFormat="1" ht="15" customHeight="1" x14ac:dyDescent="0.2">
      <c r="A112" s="4"/>
      <c r="B112" s="4"/>
      <c r="C112" s="4"/>
      <c r="D112" s="4"/>
      <c r="E112" s="4"/>
      <c r="F112" s="4"/>
      <c r="G112" s="4"/>
      <c r="H112" s="4"/>
      <c r="I112" s="4"/>
      <c r="J112" s="4"/>
      <c r="K112" s="4"/>
      <c r="L112" s="4"/>
      <c r="M112" s="4"/>
      <c r="N112" s="4"/>
      <c r="O112" s="4"/>
      <c r="P112" s="4"/>
      <c r="Q112" s="4"/>
      <c r="R112" s="4"/>
      <c r="S112" s="4"/>
      <c r="T112" s="4"/>
      <c r="U112" s="4"/>
    </row>
    <row r="113" spans="1:21" s="249" customFormat="1" ht="15" customHeight="1" x14ac:dyDescent="0.2">
      <c r="A113" s="4"/>
      <c r="B113" s="4"/>
      <c r="C113" s="4"/>
      <c r="D113" s="4"/>
      <c r="E113" s="4"/>
      <c r="F113" s="4"/>
      <c r="G113" s="4"/>
      <c r="H113" s="4"/>
      <c r="I113" s="4"/>
      <c r="J113" s="4"/>
      <c r="K113" s="4"/>
      <c r="L113" s="4"/>
      <c r="M113" s="4"/>
      <c r="N113" s="4"/>
      <c r="O113" s="4"/>
      <c r="P113" s="4"/>
      <c r="Q113" s="4"/>
      <c r="R113" s="4"/>
      <c r="S113" s="4"/>
      <c r="T113" s="4"/>
      <c r="U113" s="4"/>
    </row>
    <row r="114" spans="1:21" s="249" customFormat="1" ht="15" customHeight="1" x14ac:dyDescent="0.2">
      <c r="A114" s="4"/>
      <c r="B114" s="4"/>
      <c r="C114" s="4"/>
      <c r="D114" s="4"/>
      <c r="E114" s="4"/>
      <c r="F114" s="4"/>
      <c r="G114" s="4"/>
      <c r="H114" s="4"/>
      <c r="I114" s="4"/>
      <c r="J114" s="4"/>
      <c r="K114" s="4"/>
      <c r="L114" s="4"/>
      <c r="M114" s="4"/>
      <c r="N114" s="4"/>
      <c r="O114" s="4"/>
      <c r="P114" s="4"/>
      <c r="Q114" s="4"/>
      <c r="R114" s="4"/>
      <c r="S114" s="4"/>
      <c r="T114" s="4"/>
      <c r="U114" s="4"/>
    </row>
    <row r="115" spans="1:21" s="249" customFormat="1" ht="15" customHeight="1" x14ac:dyDescent="0.2">
      <c r="A115" s="4"/>
      <c r="B115" s="4"/>
      <c r="C115" s="4"/>
      <c r="D115" s="4"/>
      <c r="E115" s="4"/>
      <c r="F115" s="4"/>
      <c r="G115" s="4"/>
      <c r="H115" s="4"/>
      <c r="I115" s="4"/>
      <c r="J115" s="4"/>
      <c r="K115" s="4"/>
      <c r="L115" s="4"/>
      <c r="M115" s="4"/>
      <c r="N115" s="4"/>
      <c r="O115" s="4"/>
      <c r="P115" s="4"/>
      <c r="Q115" s="4"/>
      <c r="R115" s="4"/>
      <c r="S115" s="4"/>
      <c r="T115" s="4"/>
      <c r="U115" s="4"/>
    </row>
    <row r="116" spans="1:21" s="249" customFormat="1" ht="15" customHeight="1" x14ac:dyDescent="0.2">
      <c r="A116" s="4"/>
      <c r="B116" s="4"/>
      <c r="C116" s="4"/>
      <c r="D116" s="4"/>
      <c r="E116" s="4"/>
      <c r="F116" s="4"/>
      <c r="G116" s="4"/>
      <c r="H116" s="4"/>
      <c r="I116" s="4"/>
      <c r="J116" s="4"/>
      <c r="K116" s="4"/>
      <c r="L116" s="4"/>
      <c r="M116" s="4"/>
      <c r="N116" s="4"/>
      <c r="O116" s="4"/>
      <c r="P116" s="4"/>
      <c r="Q116" s="4"/>
      <c r="R116" s="4"/>
      <c r="S116" s="4"/>
      <c r="T116" s="4"/>
      <c r="U116" s="4"/>
    </row>
    <row r="117" spans="1:21" s="249" customFormat="1" ht="15" customHeight="1" x14ac:dyDescent="0.2">
      <c r="A117" s="4"/>
      <c r="B117" s="4"/>
      <c r="C117" s="4"/>
      <c r="D117" s="4"/>
      <c r="E117" s="4"/>
      <c r="F117" s="4"/>
      <c r="G117" s="4"/>
      <c r="H117" s="4"/>
      <c r="I117" s="4"/>
      <c r="J117" s="4"/>
      <c r="K117" s="4"/>
      <c r="L117" s="4"/>
      <c r="M117" s="4"/>
      <c r="N117" s="4"/>
      <c r="O117" s="4"/>
      <c r="P117" s="4"/>
      <c r="Q117" s="4"/>
      <c r="R117" s="4"/>
      <c r="S117" s="4"/>
      <c r="T117" s="4"/>
      <c r="U117" s="4"/>
    </row>
    <row r="118" spans="1:21" s="249" customFormat="1" ht="15" customHeight="1" x14ac:dyDescent="0.2">
      <c r="A118" s="4"/>
      <c r="B118" s="4"/>
      <c r="C118" s="4"/>
      <c r="D118" s="4"/>
      <c r="E118" s="4"/>
      <c r="F118" s="4"/>
      <c r="G118" s="4"/>
      <c r="H118" s="4"/>
      <c r="I118" s="4"/>
      <c r="J118" s="4"/>
      <c r="K118" s="4"/>
      <c r="L118" s="4"/>
      <c r="M118" s="4"/>
      <c r="N118" s="4"/>
      <c r="O118" s="4"/>
      <c r="P118" s="4"/>
      <c r="Q118" s="4"/>
      <c r="R118" s="4"/>
      <c r="S118" s="4"/>
      <c r="T118" s="4"/>
      <c r="U118" s="4"/>
    </row>
    <row r="119" spans="1:21" s="249" customFormat="1" ht="15" customHeight="1" x14ac:dyDescent="0.2">
      <c r="A119" s="4"/>
      <c r="B119" s="4"/>
      <c r="C119" s="4"/>
      <c r="D119" s="4"/>
      <c r="E119" s="4"/>
      <c r="F119" s="4"/>
      <c r="G119" s="4"/>
      <c r="H119" s="4"/>
      <c r="I119" s="4"/>
      <c r="J119" s="4"/>
      <c r="K119" s="4"/>
      <c r="L119" s="4"/>
      <c r="M119" s="4"/>
      <c r="N119" s="4"/>
      <c r="O119" s="4"/>
      <c r="P119" s="4"/>
      <c r="Q119" s="4"/>
      <c r="R119" s="4"/>
      <c r="S119" s="4"/>
      <c r="T119" s="4"/>
      <c r="U119" s="4"/>
    </row>
    <row r="120" spans="1:21" s="249" customFormat="1" ht="15" customHeight="1" x14ac:dyDescent="0.2">
      <c r="A120" s="4"/>
      <c r="B120" s="4"/>
      <c r="C120" s="4"/>
      <c r="D120" s="4"/>
      <c r="E120" s="4"/>
      <c r="F120" s="4"/>
      <c r="G120" s="4"/>
      <c r="H120" s="4"/>
      <c r="I120" s="4"/>
      <c r="J120" s="4"/>
      <c r="K120" s="4"/>
      <c r="L120" s="4"/>
      <c r="M120" s="4"/>
      <c r="N120" s="4"/>
      <c r="O120" s="4"/>
      <c r="P120" s="4"/>
      <c r="Q120" s="4"/>
      <c r="R120" s="4"/>
      <c r="S120" s="4"/>
      <c r="T120" s="4"/>
      <c r="U120" s="4"/>
    </row>
    <row r="121" spans="1:21" s="249" customFormat="1" ht="15" customHeight="1" x14ac:dyDescent="0.2">
      <c r="A121" s="4"/>
      <c r="B121" s="4"/>
      <c r="C121" s="4"/>
      <c r="D121" s="4"/>
      <c r="E121" s="4"/>
      <c r="F121" s="4"/>
      <c r="G121" s="4"/>
      <c r="H121" s="4"/>
      <c r="I121" s="4"/>
      <c r="J121" s="4"/>
      <c r="K121" s="4"/>
      <c r="L121" s="4"/>
      <c r="M121" s="4"/>
      <c r="N121" s="4"/>
      <c r="O121" s="4"/>
      <c r="P121" s="4"/>
      <c r="Q121" s="4"/>
      <c r="R121" s="4"/>
      <c r="S121" s="4"/>
      <c r="T121" s="4"/>
      <c r="U121" s="4"/>
    </row>
    <row r="122" spans="1:21" s="249" customFormat="1" ht="15" customHeight="1" x14ac:dyDescent="0.2">
      <c r="A122" s="4"/>
      <c r="B122" s="4"/>
      <c r="C122" s="4"/>
      <c r="D122" s="4"/>
      <c r="E122" s="4"/>
      <c r="F122" s="4"/>
      <c r="G122" s="4"/>
      <c r="H122" s="4"/>
      <c r="I122" s="4"/>
      <c r="J122" s="4"/>
      <c r="K122" s="4"/>
      <c r="L122" s="4"/>
      <c r="M122" s="4"/>
      <c r="N122" s="4"/>
      <c r="O122" s="4"/>
      <c r="P122" s="4"/>
      <c r="Q122" s="4"/>
      <c r="R122" s="4"/>
      <c r="S122" s="4"/>
      <c r="T122" s="4"/>
      <c r="U122" s="4"/>
    </row>
    <row r="123" spans="1:21" s="249" customFormat="1" ht="15" customHeight="1" x14ac:dyDescent="0.2">
      <c r="A123" s="4"/>
      <c r="B123" s="4"/>
      <c r="C123" s="4"/>
      <c r="D123" s="4"/>
      <c r="E123" s="4"/>
      <c r="F123" s="4"/>
      <c r="G123" s="4"/>
      <c r="H123" s="4"/>
      <c r="I123" s="4"/>
      <c r="J123" s="4"/>
      <c r="K123" s="4"/>
      <c r="L123" s="4"/>
      <c r="M123" s="4"/>
      <c r="N123" s="4"/>
      <c r="O123" s="4"/>
      <c r="P123" s="4"/>
      <c r="Q123" s="4"/>
      <c r="R123" s="4"/>
      <c r="S123" s="4"/>
      <c r="T123" s="4"/>
      <c r="U123" s="4"/>
    </row>
    <row r="124" spans="1:21" s="249" customFormat="1" ht="15" customHeight="1" x14ac:dyDescent="0.2">
      <c r="A124" s="4"/>
      <c r="B124" s="4"/>
      <c r="C124" s="4"/>
      <c r="D124" s="4"/>
      <c r="E124" s="4"/>
      <c r="F124" s="4"/>
      <c r="G124" s="4"/>
      <c r="H124" s="4"/>
      <c r="I124" s="4"/>
      <c r="J124" s="4"/>
      <c r="K124" s="4"/>
      <c r="L124" s="4"/>
      <c r="M124" s="4"/>
      <c r="N124" s="4"/>
      <c r="O124" s="4"/>
      <c r="P124" s="4"/>
      <c r="Q124" s="4"/>
      <c r="R124" s="4"/>
      <c r="S124" s="4"/>
      <c r="T124" s="4"/>
      <c r="U124" s="4"/>
    </row>
    <row r="125" spans="1:21" s="249" customFormat="1" ht="15" customHeight="1" x14ac:dyDescent="0.2">
      <c r="A125" s="4"/>
      <c r="B125" s="4"/>
      <c r="C125" s="4"/>
      <c r="D125" s="4"/>
      <c r="E125" s="4"/>
      <c r="F125" s="4"/>
      <c r="G125" s="4"/>
      <c r="H125" s="4"/>
      <c r="I125" s="4"/>
      <c r="J125" s="4"/>
      <c r="K125" s="4"/>
      <c r="L125" s="4"/>
      <c r="M125" s="4"/>
      <c r="N125" s="4"/>
      <c r="O125" s="4"/>
      <c r="P125" s="4"/>
      <c r="Q125" s="4"/>
      <c r="R125" s="4"/>
      <c r="S125" s="4"/>
      <c r="T125" s="4"/>
      <c r="U125" s="4"/>
    </row>
    <row r="126" spans="1:21" s="249" customFormat="1" ht="15" customHeight="1" x14ac:dyDescent="0.2">
      <c r="A126" s="4"/>
      <c r="B126" s="4"/>
      <c r="C126" s="4"/>
      <c r="D126" s="4"/>
      <c r="E126" s="4"/>
      <c r="F126" s="4"/>
      <c r="G126" s="4"/>
      <c r="H126" s="4"/>
      <c r="I126" s="4"/>
      <c r="J126" s="4"/>
      <c r="K126" s="4"/>
      <c r="L126" s="4"/>
      <c r="M126" s="4"/>
      <c r="N126" s="4"/>
      <c r="O126" s="4"/>
      <c r="P126" s="4"/>
      <c r="Q126" s="4"/>
      <c r="R126" s="4"/>
      <c r="S126" s="4"/>
      <c r="T126" s="4"/>
      <c r="U126" s="4"/>
    </row>
    <row r="127" spans="1:21" s="249" customFormat="1" ht="15" customHeight="1" x14ac:dyDescent="0.2">
      <c r="A127" s="4"/>
      <c r="B127" s="4"/>
      <c r="C127" s="4"/>
      <c r="D127" s="4"/>
      <c r="E127" s="4"/>
      <c r="F127" s="4"/>
      <c r="G127" s="4"/>
      <c r="H127" s="4"/>
      <c r="I127" s="4"/>
      <c r="J127" s="4"/>
      <c r="K127" s="4"/>
      <c r="L127" s="4"/>
      <c r="M127" s="4"/>
      <c r="N127" s="4"/>
      <c r="O127" s="4"/>
      <c r="P127" s="4"/>
      <c r="Q127" s="4"/>
      <c r="R127" s="4"/>
      <c r="S127" s="4"/>
      <c r="T127" s="4"/>
      <c r="U127" s="4"/>
    </row>
    <row r="128" spans="1:21" s="249" customFormat="1" ht="15" customHeight="1" x14ac:dyDescent="0.2">
      <c r="A128" s="4"/>
      <c r="B128" s="4"/>
      <c r="C128" s="4"/>
      <c r="D128" s="4"/>
      <c r="E128" s="4"/>
      <c r="F128" s="4"/>
      <c r="G128" s="4"/>
      <c r="H128" s="4"/>
      <c r="I128" s="4"/>
      <c r="J128" s="4"/>
      <c r="K128" s="4"/>
      <c r="L128" s="4"/>
      <c r="M128" s="4"/>
      <c r="N128" s="4"/>
      <c r="O128" s="4"/>
      <c r="P128" s="4"/>
      <c r="Q128" s="4"/>
      <c r="R128" s="4"/>
      <c r="S128" s="4"/>
      <c r="T128" s="4"/>
      <c r="U128" s="4"/>
    </row>
    <row r="129" spans="1:21" s="249" customFormat="1" ht="15" customHeight="1" x14ac:dyDescent="0.2">
      <c r="A129" s="4"/>
      <c r="B129" s="4"/>
      <c r="C129" s="4"/>
      <c r="D129" s="4"/>
      <c r="E129" s="4"/>
      <c r="F129" s="4"/>
      <c r="G129" s="4"/>
      <c r="H129" s="4"/>
      <c r="I129" s="4"/>
      <c r="J129" s="4"/>
      <c r="K129" s="4"/>
      <c r="L129" s="4"/>
      <c r="M129" s="4"/>
      <c r="N129" s="4"/>
      <c r="O129" s="4"/>
      <c r="P129" s="4"/>
      <c r="Q129" s="4"/>
      <c r="R129" s="4"/>
      <c r="S129" s="4"/>
      <c r="T129" s="4"/>
      <c r="U129" s="4"/>
    </row>
    <row r="130" spans="1:21" s="249" customFormat="1" ht="15" customHeight="1" x14ac:dyDescent="0.2">
      <c r="A130" s="4"/>
      <c r="B130" s="4"/>
      <c r="C130" s="4"/>
      <c r="D130" s="4"/>
      <c r="E130" s="4"/>
      <c r="F130" s="4"/>
      <c r="G130" s="4"/>
      <c r="H130" s="4"/>
      <c r="I130" s="4"/>
      <c r="J130" s="4"/>
      <c r="K130" s="4"/>
      <c r="L130" s="4"/>
      <c r="M130" s="4"/>
      <c r="N130" s="4"/>
      <c r="O130" s="4"/>
      <c r="P130" s="4"/>
      <c r="Q130" s="4"/>
      <c r="R130" s="4"/>
      <c r="S130" s="4"/>
      <c r="T130" s="4"/>
      <c r="U130" s="4"/>
    </row>
    <row r="131" spans="1:21" s="249" customFormat="1" ht="20.100000000000001" customHeight="1" x14ac:dyDescent="0.2">
      <c r="A131" s="4"/>
      <c r="B131" s="4"/>
      <c r="C131" s="4"/>
      <c r="D131" s="4"/>
      <c r="E131" s="4"/>
      <c r="F131" s="4"/>
      <c r="G131" s="4"/>
      <c r="H131" s="4"/>
      <c r="I131" s="4"/>
      <c r="J131" s="4"/>
      <c r="K131" s="4"/>
      <c r="L131" s="4"/>
      <c r="M131" s="4"/>
      <c r="N131" s="4"/>
      <c r="O131" s="4"/>
      <c r="P131" s="4"/>
      <c r="Q131" s="4"/>
      <c r="R131" s="4"/>
      <c r="S131" s="4"/>
      <c r="T131" s="4"/>
      <c r="U131" s="4"/>
    </row>
    <row r="135" spans="1:21" ht="10.15" customHeight="1" x14ac:dyDescent="0.2"/>
    <row r="136" spans="1:21" ht="10.9" customHeight="1" x14ac:dyDescent="0.2"/>
    <row r="137" spans="1:21" ht="18.600000000000001" customHeight="1" x14ac:dyDescent="0.2"/>
  </sheetData>
  <mergeCells count="18">
    <mergeCell ref="V5:W5"/>
    <mergeCell ref="V6:V7"/>
    <mergeCell ref="W6:W7"/>
    <mergeCell ref="A4:T4"/>
    <mergeCell ref="A5:A7"/>
    <mergeCell ref="B5:D5"/>
    <mergeCell ref="E5:F5"/>
    <mergeCell ref="H5:H6"/>
    <mergeCell ref="I5:I6"/>
    <mergeCell ref="J5:J6"/>
    <mergeCell ref="K5:K6"/>
    <mergeCell ref="M5:N6"/>
    <mergeCell ref="O5:O6"/>
    <mergeCell ref="A58:B58"/>
    <mergeCell ref="P5:P6"/>
    <mergeCell ref="Q5:Q6"/>
    <mergeCell ref="S5:S6"/>
    <mergeCell ref="T5:T6"/>
  </mergeCells>
  <dataValidations count="1">
    <dataValidation type="list" allowBlank="1" showInputMessage="1" showErrorMessage="1" sqref="R48 R50:R54 R9:R46" xr:uid="{F30F6D3C-0E74-4B15-9592-ECB12C7B23EE}">
      <formula1>$W$8:$W$13</formula1>
    </dataValidation>
  </dataValidations>
  <printOptions horizontalCentered="1"/>
  <pageMargins left="0.39370078740157483" right="0" top="0.39370078740157483" bottom="0.39370078740157483" header="0.51181102362204722" footer="0.19685039370078741"/>
  <pageSetup paperSize="9" scale="39" orientation="landscape" horizontalDpi="300" verticalDpi="300" r:id="rId1"/>
  <headerFooter alignWithMargins="0">
    <oddFooter>&amp;L&amp;F - &amp;A&amp;R&amp;P / &amp;N</oddFoot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02C99-FCFD-471F-A8E3-E49439CB91B8}">
  <sheetPr codeName="Planilha19">
    <tabColor rgb="FFF43800"/>
    <pageSetUpPr fitToPage="1"/>
  </sheetPr>
  <dimension ref="A1:M28"/>
  <sheetViews>
    <sheetView showGridLines="0" view="pageBreakPreview" zoomScale="130" zoomScaleNormal="100" zoomScaleSheetLayoutView="130" workbookViewId="0">
      <pane ySplit="3" topLeftCell="A4" activePane="bottomLeft" state="frozen"/>
      <selection sqref="A1:XFD3"/>
      <selection pane="bottomLeft" activeCell="I16" sqref="I16"/>
    </sheetView>
  </sheetViews>
  <sheetFormatPr defaultRowHeight="11.25" x14ac:dyDescent="0.2"/>
  <cols>
    <col min="1" max="5" width="8.140625" style="54" customWidth="1"/>
    <col min="6" max="240" width="8.85546875" style="4"/>
    <col min="241" max="241" width="14.5703125" style="4" customWidth="1"/>
    <col min="242" max="242" width="20.7109375" style="4" customWidth="1"/>
    <col min="243" max="243" width="8.85546875" style="4"/>
    <col min="244" max="255" width="8.42578125" style="4" customWidth="1"/>
    <col min="256" max="496" width="8.85546875" style="4"/>
    <col min="497" max="497" width="14.5703125" style="4" customWidth="1"/>
    <col min="498" max="498" width="20.7109375" style="4" customWidth="1"/>
    <col min="499" max="499" width="8.85546875" style="4"/>
    <col min="500" max="511" width="8.42578125" style="4" customWidth="1"/>
    <col min="512" max="752" width="8.85546875" style="4"/>
    <col min="753" max="753" width="14.5703125" style="4" customWidth="1"/>
    <col min="754" max="754" width="20.7109375" style="4" customWidth="1"/>
    <col min="755" max="755" width="8.85546875" style="4"/>
    <col min="756" max="767" width="8.42578125" style="4" customWidth="1"/>
    <col min="768" max="1008" width="8.85546875" style="4"/>
    <col min="1009" max="1009" width="14.5703125" style="4" customWidth="1"/>
    <col min="1010" max="1010" width="20.7109375" style="4" customWidth="1"/>
    <col min="1011" max="1011" width="8.85546875" style="4"/>
    <col min="1012" max="1023" width="8.42578125" style="4" customWidth="1"/>
    <col min="1024" max="1264" width="8.85546875" style="4"/>
    <col min="1265" max="1265" width="14.5703125" style="4" customWidth="1"/>
    <col min="1266" max="1266" width="20.7109375" style="4" customWidth="1"/>
    <col min="1267" max="1267" width="8.85546875" style="4"/>
    <col min="1268" max="1279" width="8.42578125" style="4" customWidth="1"/>
    <col min="1280" max="1520" width="8.85546875" style="4"/>
    <col min="1521" max="1521" width="14.5703125" style="4" customWidth="1"/>
    <col min="1522" max="1522" width="20.7109375" style="4" customWidth="1"/>
    <col min="1523" max="1523" width="8.85546875" style="4"/>
    <col min="1524" max="1535" width="8.42578125" style="4" customWidth="1"/>
    <col min="1536" max="1776" width="8.85546875" style="4"/>
    <col min="1777" max="1777" width="14.5703125" style="4" customWidth="1"/>
    <col min="1778" max="1778" width="20.7109375" style="4" customWidth="1"/>
    <col min="1779" max="1779" width="8.85546875" style="4"/>
    <col min="1780" max="1791" width="8.42578125" style="4" customWidth="1"/>
    <col min="1792" max="2032" width="8.85546875" style="4"/>
    <col min="2033" max="2033" width="14.5703125" style="4" customWidth="1"/>
    <col min="2034" max="2034" width="20.7109375" style="4" customWidth="1"/>
    <col min="2035" max="2035" width="8.85546875" style="4"/>
    <col min="2036" max="2047" width="8.42578125" style="4" customWidth="1"/>
    <col min="2048" max="2288" width="8.85546875" style="4"/>
    <col min="2289" max="2289" width="14.5703125" style="4" customWidth="1"/>
    <col min="2290" max="2290" width="20.7109375" style="4" customWidth="1"/>
    <col min="2291" max="2291" width="8.85546875" style="4"/>
    <col min="2292" max="2303" width="8.42578125" style="4" customWidth="1"/>
    <col min="2304" max="2544" width="8.85546875" style="4"/>
    <col min="2545" max="2545" width="14.5703125" style="4" customWidth="1"/>
    <col min="2546" max="2546" width="20.7109375" style="4" customWidth="1"/>
    <col min="2547" max="2547" width="8.85546875" style="4"/>
    <col min="2548" max="2559" width="8.42578125" style="4" customWidth="1"/>
    <col min="2560" max="2800" width="8.85546875" style="4"/>
    <col min="2801" max="2801" width="14.5703125" style="4" customWidth="1"/>
    <col min="2802" max="2802" width="20.7109375" style="4" customWidth="1"/>
    <col min="2803" max="2803" width="8.85546875" style="4"/>
    <col min="2804" max="2815" width="8.42578125" style="4" customWidth="1"/>
    <col min="2816" max="3056" width="8.85546875" style="4"/>
    <col min="3057" max="3057" width="14.5703125" style="4" customWidth="1"/>
    <col min="3058" max="3058" width="20.7109375" style="4" customWidth="1"/>
    <col min="3059" max="3059" width="8.85546875" style="4"/>
    <col min="3060" max="3071" width="8.42578125" style="4" customWidth="1"/>
    <col min="3072" max="3312" width="8.85546875" style="4"/>
    <col min="3313" max="3313" width="14.5703125" style="4" customWidth="1"/>
    <col min="3314" max="3314" width="20.7109375" style="4" customWidth="1"/>
    <col min="3315" max="3315" width="8.85546875" style="4"/>
    <col min="3316" max="3327" width="8.42578125" style="4" customWidth="1"/>
    <col min="3328" max="3568" width="8.85546875" style="4"/>
    <col min="3569" max="3569" width="14.5703125" style="4" customWidth="1"/>
    <col min="3570" max="3570" width="20.7109375" style="4" customWidth="1"/>
    <col min="3571" max="3571" width="8.85546875" style="4"/>
    <col min="3572" max="3583" width="8.42578125" style="4" customWidth="1"/>
    <col min="3584" max="3824" width="8.85546875" style="4"/>
    <col min="3825" max="3825" width="14.5703125" style="4" customWidth="1"/>
    <col min="3826" max="3826" width="20.7109375" style="4" customWidth="1"/>
    <col min="3827" max="3827" width="8.85546875" style="4"/>
    <col min="3828" max="3839" width="8.42578125" style="4" customWidth="1"/>
    <col min="3840" max="4080" width="8.85546875" style="4"/>
    <col min="4081" max="4081" width="14.5703125" style="4" customWidth="1"/>
    <col min="4082" max="4082" width="20.7109375" style="4" customWidth="1"/>
    <col min="4083" max="4083" width="8.85546875" style="4"/>
    <col min="4084" max="4095" width="8.42578125" style="4" customWidth="1"/>
    <col min="4096" max="4336" width="8.85546875" style="4"/>
    <col min="4337" max="4337" width="14.5703125" style="4" customWidth="1"/>
    <col min="4338" max="4338" width="20.7109375" style="4" customWidth="1"/>
    <col min="4339" max="4339" width="8.85546875" style="4"/>
    <col min="4340" max="4351" width="8.42578125" style="4" customWidth="1"/>
    <col min="4352" max="4592" width="8.85546875" style="4"/>
    <col min="4593" max="4593" width="14.5703125" style="4" customWidth="1"/>
    <col min="4594" max="4594" width="20.7109375" style="4" customWidth="1"/>
    <col min="4595" max="4595" width="8.85546875" style="4"/>
    <col min="4596" max="4607" width="8.42578125" style="4" customWidth="1"/>
    <col min="4608" max="4848" width="8.85546875" style="4"/>
    <col min="4849" max="4849" width="14.5703125" style="4" customWidth="1"/>
    <col min="4850" max="4850" width="20.7109375" style="4" customWidth="1"/>
    <col min="4851" max="4851" width="8.85546875" style="4"/>
    <col min="4852" max="4863" width="8.42578125" style="4" customWidth="1"/>
    <col min="4864" max="5104" width="8.85546875" style="4"/>
    <col min="5105" max="5105" width="14.5703125" style="4" customWidth="1"/>
    <col min="5106" max="5106" width="20.7109375" style="4" customWidth="1"/>
    <col min="5107" max="5107" width="8.85546875" style="4"/>
    <col min="5108" max="5119" width="8.42578125" style="4" customWidth="1"/>
    <col min="5120" max="5360" width="8.85546875" style="4"/>
    <col min="5361" max="5361" width="14.5703125" style="4" customWidth="1"/>
    <col min="5362" max="5362" width="20.7109375" style="4" customWidth="1"/>
    <col min="5363" max="5363" width="8.85546875" style="4"/>
    <col min="5364" max="5375" width="8.42578125" style="4" customWidth="1"/>
    <col min="5376" max="5616" width="8.85546875" style="4"/>
    <col min="5617" max="5617" width="14.5703125" style="4" customWidth="1"/>
    <col min="5618" max="5618" width="20.7109375" style="4" customWidth="1"/>
    <col min="5619" max="5619" width="8.85546875" style="4"/>
    <col min="5620" max="5631" width="8.42578125" style="4" customWidth="1"/>
    <col min="5632" max="5872" width="8.85546875" style="4"/>
    <col min="5873" max="5873" width="14.5703125" style="4" customWidth="1"/>
    <col min="5874" max="5874" width="20.7109375" style="4" customWidth="1"/>
    <col min="5875" max="5875" width="8.85546875" style="4"/>
    <col min="5876" max="5887" width="8.42578125" style="4" customWidth="1"/>
    <col min="5888" max="6128" width="8.85546875" style="4"/>
    <col min="6129" max="6129" width="14.5703125" style="4" customWidth="1"/>
    <col min="6130" max="6130" width="20.7109375" style="4" customWidth="1"/>
    <col min="6131" max="6131" width="8.85546875" style="4"/>
    <col min="6132" max="6143" width="8.42578125" style="4" customWidth="1"/>
    <col min="6144" max="6384" width="8.85546875" style="4"/>
    <col min="6385" max="6385" width="14.5703125" style="4" customWidth="1"/>
    <col min="6386" max="6386" width="20.7109375" style="4" customWidth="1"/>
    <col min="6387" max="6387" width="8.85546875" style="4"/>
    <col min="6388" max="6399" width="8.42578125" style="4" customWidth="1"/>
    <col min="6400" max="6640" width="8.85546875" style="4"/>
    <col min="6641" max="6641" width="14.5703125" style="4" customWidth="1"/>
    <col min="6642" max="6642" width="20.7109375" style="4" customWidth="1"/>
    <col min="6643" max="6643" width="8.85546875" style="4"/>
    <col min="6644" max="6655" width="8.42578125" style="4" customWidth="1"/>
    <col min="6656" max="6896" width="8.85546875" style="4"/>
    <col min="6897" max="6897" width="14.5703125" style="4" customWidth="1"/>
    <col min="6898" max="6898" width="20.7109375" style="4" customWidth="1"/>
    <col min="6899" max="6899" width="8.85546875" style="4"/>
    <col min="6900" max="6911" width="8.42578125" style="4" customWidth="1"/>
    <col min="6912" max="7152" width="8.85546875" style="4"/>
    <col min="7153" max="7153" width="14.5703125" style="4" customWidth="1"/>
    <col min="7154" max="7154" width="20.7109375" style="4" customWidth="1"/>
    <col min="7155" max="7155" width="8.85546875" style="4"/>
    <col min="7156" max="7167" width="8.42578125" style="4" customWidth="1"/>
    <col min="7168" max="7408" width="8.85546875" style="4"/>
    <col min="7409" max="7409" width="14.5703125" style="4" customWidth="1"/>
    <col min="7410" max="7410" width="20.7109375" style="4" customWidth="1"/>
    <col min="7411" max="7411" width="8.85546875" style="4"/>
    <col min="7412" max="7423" width="8.42578125" style="4" customWidth="1"/>
    <col min="7424" max="7664" width="8.85546875" style="4"/>
    <col min="7665" max="7665" width="14.5703125" style="4" customWidth="1"/>
    <col min="7666" max="7666" width="20.7109375" style="4" customWidth="1"/>
    <col min="7667" max="7667" width="8.85546875" style="4"/>
    <col min="7668" max="7679" width="8.42578125" style="4" customWidth="1"/>
    <col min="7680" max="7920" width="8.85546875" style="4"/>
    <col min="7921" max="7921" width="14.5703125" style="4" customWidth="1"/>
    <col min="7922" max="7922" width="20.7109375" style="4" customWidth="1"/>
    <col min="7923" max="7923" width="8.85546875" style="4"/>
    <col min="7924" max="7935" width="8.42578125" style="4" customWidth="1"/>
    <col min="7936" max="8176" width="8.85546875" style="4"/>
    <col min="8177" max="8177" width="14.5703125" style="4" customWidth="1"/>
    <col min="8178" max="8178" width="20.7109375" style="4" customWidth="1"/>
    <col min="8179" max="8179" width="8.85546875" style="4"/>
    <col min="8180" max="8191" width="8.42578125" style="4" customWidth="1"/>
    <col min="8192" max="8432" width="8.85546875" style="4"/>
    <col min="8433" max="8433" width="14.5703125" style="4" customWidth="1"/>
    <col min="8434" max="8434" width="20.7109375" style="4" customWidth="1"/>
    <col min="8435" max="8435" width="8.85546875" style="4"/>
    <col min="8436" max="8447" width="8.42578125" style="4" customWidth="1"/>
    <col min="8448" max="8688" width="8.85546875" style="4"/>
    <col min="8689" max="8689" width="14.5703125" style="4" customWidth="1"/>
    <col min="8690" max="8690" width="20.7109375" style="4" customWidth="1"/>
    <col min="8691" max="8691" width="8.85546875" style="4"/>
    <col min="8692" max="8703" width="8.42578125" style="4" customWidth="1"/>
    <col min="8704" max="8944" width="8.85546875" style="4"/>
    <col min="8945" max="8945" width="14.5703125" style="4" customWidth="1"/>
    <col min="8946" max="8946" width="20.7109375" style="4" customWidth="1"/>
    <col min="8947" max="8947" width="8.85546875" style="4"/>
    <col min="8948" max="8959" width="8.42578125" style="4" customWidth="1"/>
    <col min="8960" max="9200" width="8.85546875" style="4"/>
    <col min="9201" max="9201" width="14.5703125" style="4" customWidth="1"/>
    <col min="9202" max="9202" width="20.7109375" style="4" customWidth="1"/>
    <col min="9203" max="9203" width="8.85546875" style="4"/>
    <col min="9204" max="9215" width="8.42578125" style="4" customWidth="1"/>
    <col min="9216" max="9456" width="8.85546875" style="4"/>
    <col min="9457" max="9457" width="14.5703125" style="4" customWidth="1"/>
    <col min="9458" max="9458" width="20.7109375" style="4" customWidth="1"/>
    <col min="9459" max="9459" width="8.85546875" style="4"/>
    <col min="9460" max="9471" width="8.42578125" style="4" customWidth="1"/>
    <col min="9472" max="9712" width="8.85546875" style="4"/>
    <col min="9713" max="9713" width="14.5703125" style="4" customWidth="1"/>
    <col min="9714" max="9714" width="20.7109375" style="4" customWidth="1"/>
    <col min="9715" max="9715" width="8.85546875" style="4"/>
    <col min="9716" max="9727" width="8.42578125" style="4" customWidth="1"/>
    <col min="9728" max="9968" width="8.85546875" style="4"/>
    <col min="9969" max="9969" width="14.5703125" style="4" customWidth="1"/>
    <col min="9970" max="9970" width="20.7109375" style="4" customWidth="1"/>
    <col min="9971" max="9971" width="8.85546875" style="4"/>
    <col min="9972" max="9983" width="8.42578125" style="4" customWidth="1"/>
    <col min="9984" max="10224" width="8.85546875" style="4"/>
    <col min="10225" max="10225" width="14.5703125" style="4" customWidth="1"/>
    <col min="10226" max="10226" width="20.7109375" style="4" customWidth="1"/>
    <col min="10227" max="10227" width="8.85546875" style="4"/>
    <col min="10228" max="10239" width="8.42578125" style="4" customWidth="1"/>
    <col min="10240" max="10480" width="8.85546875" style="4"/>
    <col min="10481" max="10481" width="14.5703125" style="4" customWidth="1"/>
    <col min="10482" max="10482" width="20.7109375" style="4" customWidth="1"/>
    <col min="10483" max="10483" width="8.85546875" style="4"/>
    <col min="10484" max="10495" width="8.42578125" style="4" customWidth="1"/>
    <col min="10496" max="10736" width="8.85546875" style="4"/>
    <col min="10737" max="10737" width="14.5703125" style="4" customWidth="1"/>
    <col min="10738" max="10738" width="20.7109375" style="4" customWidth="1"/>
    <col min="10739" max="10739" width="8.85546875" style="4"/>
    <col min="10740" max="10751" width="8.42578125" style="4" customWidth="1"/>
    <col min="10752" max="10992" width="8.85546875" style="4"/>
    <col min="10993" max="10993" width="14.5703125" style="4" customWidth="1"/>
    <col min="10994" max="10994" width="20.7109375" style="4" customWidth="1"/>
    <col min="10995" max="10995" width="8.85546875" style="4"/>
    <col min="10996" max="11007" width="8.42578125" style="4" customWidth="1"/>
    <col min="11008" max="11248" width="8.85546875" style="4"/>
    <col min="11249" max="11249" width="14.5703125" style="4" customWidth="1"/>
    <col min="11250" max="11250" width="20.7109375" style="4" customWidth="1"/>
    <col min="11251" max="11251" width="8.85546875" style="4"/>
    <col min="11252" max="11263" width="8.42578125" style="4" customWidth="1"/>
    <col min="11264" max="11504" width="8.85546875" style="4"/>
    <col min="11505" max="11505" width="14.5703125" style="4" customWidth="1"/>
    <col min="11506" max="11506" width="20.7109375" style="4" customWidth="1"/>
    <col min="11507" max="11507" width="8.85546875" style="4"/>
    <col min="11508" max="11519" width="8.42578125" style="4" customWidth="1"/>
    <col min="11520" max="11760" width="8.85546875" style="4"/>
    <col min="11761" max="11761" width="14.5703125" style="4" customWidth="1"/>
    <col min="11762" max="11762" width="20.7109375" style="4" customWidth="1"/>
    <col min="11763" max="11763" width="8.85546875" style="4"/>
    <col min="11764" max="11775" width="8.42578125" style="4" customWidth="1"/>
    <col min="11776" max="12016" width="8.85546875" style="4"/>
    <col min="12017" max="12017" width="14.5703125" style="4" customWidth="1"/>
    <col min="12018" max="12018" width="20.7109375" style="4" customWidth="1"/>
    <col min="12019" max="12019" width="8.85546875" style="4"/>
    <col min="12020" max="12031" width="8.42578125" style="4" customWidth="1"/>
    <col min="12032" max="12272" width="8.85546875" style="4"/>
    <col min="12273" max="12273" width="14.5703125" style="4" customWidth="1"/>
    <col min="12274" max="12274" width="20.7109375" style="4" customWidth="1"/>
    <col min="12275" max="12275" width="8.85546875" style="4"/>
    <col min="12276" max="12287" width="8.42578125" style="4" customWidth="1"/>
    <col min="12288" max="12528" width="8.85546875" style="4"/>
    <col min="12529" max="12529" width="14.5703125" style="4" customWidth="1"/>
    <col min="12530" max="12530" width="20.7109375" style="4" customWidth="1"/>
    <col min="12531" max="12531" width="8.85546875" style="4"/>
    <col min="12532" max="12543" width="8.42578125" style="4" customWidth="1"/>
    <col min="12544" max="12784" width="8.85546875" style="4"/>
    <col min="12785" max="12785" width="14.5703125" style="4" customWidth="1"/>
    <col min="12786" max="12786" width="20.7109375" style="4" customWidth="1"/>
    <col min="12787" max="12787" width="8.85546875" style="4"/>
    <col min="12788" max="12799" width="8.42578125" style="4" customWidth="1"/>
    <col min="12800" max="13040" width="8.85546875" style="4"/>
    <col min="13041" max="13041" width="14.5703125" style="4" customWidth="1"/>
    <col min="13042" max="13042" width="20.7109375" style="4" customWidth="1"/>
    <col min="13043" max="13043" width="8.85546875" style="4"/>
    <col min="13044" max="13055" width="8.42578125" style="4" customWidth="1"/>
    <col min="13056" max="13296" width="8.85546875" style="4"/>
    <col min="13297" max="13297" width="14.5703125" style="4" customWidth="1"/>
    <col min="13298" max="13298" width="20.7109375" style="4" customWidth="1"/>
    <col min="13299" max="13299" width="8.85546875" style="4"/>
    <col min="13300" max="13311" width="8.42578125" style="4" customWidth="1"/>
    <col min="13312" max="13552" width="8.85546875" style="4"/>
    <col min="13553" max="13553" width="14.5703125" style="4" customWidth="1"/>
    <col min="13554" max="13554" width="20.7109375" style="4" customWidth="1"/>
    <col min="13555" max="13555" width="8.85546875" style="4"/>
    <col min="13556" max="13567" width="8.42578125" style="4" customWidth="1"/>
    <col min="13568" max="13808" width="8.85546875" style="4"/>
    <col min="13809" max="13809" width="14.5703125" style="4" customWidth="1"/>
    <col min="13810" max="13810" width="20.7109375" style="4" customWidth="1"/>
    <col min="13811" max="13811" width="8.85546875" style="4"/>
    <col min="13812" max="13823" width="8.42578125" style="4" customWidth="1"/>
    <col min="13824" max="14064" width="8.85546875" style="4"/>
    <col min="14065" max="14065" width="14.5703125" style="4" customWidth="1"/>
    <col min="14066" max="14066" width="20.7109375" style="4" customWidth="1"/>
    <col min="14067" max="14067" width="8.85546875" style="4"/>
    <col min="14068" max="14079" width="8.42578125" style="4" customWidth="1"/>
    <col min="14080" max="14320" width="8.85546875" style="4"/>
    <col min="14321" max="14321" width="14.5703125" style="4" customWidth="1"/>
    <col min="14322" max="14322" width="20.7109375" style="4" customWidth="1"/>
    <col min="14323" max="14323" width="8.85546875" style="4"/>
    <col min="14324" max="14335" width="8.42578125" style="4" customWidth="1"/>
    <col min="14336" max="14576" width="8.85546875" style="4"/>
    <col min="14577" max="14577" width="14.5703125" style="4" customWidth="1"/>
    <col min="14578" max="14578" width="20.7109375" style="4" customWidth="1"/>
    <col min="14579" max="14579" width="8.85546875" style="4"/>
    <col min="14580" max="14591" width="8.42578125" style="4" customWidth="1"/>
    <col min="14592" max="14832" width="8.85546875" style="4"/>
    <col min="14833" max="14833" width="14.5703125" style="4" customWidth="1"/>
    <col min="14834" max="14834" width="20.7109375" style="4" customWidth="1"/>
    <col min="14835" max="14835" width="8.85546875" style="4"/>
    <col min="14836" max="14847" width="8.42578125" style="4" customWidth="1"/>
    <col min="14848" max="15088" width="8.85546875" style="4"/>
    <col min="15089" max="15089" width="14.5703125" style="4" customWidth="1"/>
    <col min="15090" max="15090" width="20.7109375" style="4" customWidth="1"/>
    <col min="15091" max="15091" width="8.85546875" style="4"/>
    <col min="15092" max="15103" width="8.42578125" style="4" customWidth="1"/>
    <col min="15104" max="15344" width="8.85546875" style="4"/>
    <col min="15345" max="15345" width="14.5703125" style="4" customWidth="1"/>
    <col min="15346" max="15346" width="20.7109375" style="4" customWidth="1"/>
    <col min="15347" max="15347" width="8.85546875" style="4"/>
    <col min="15348" max="15359" width="8.42578125" style="4" customWidth="1"/>
    <col min="15360" max="15600" width="8.85546875" style="4"/>
    <col min="15601" max="15601" width="14.5703125" style="4" customWidth="1"/>
    <col min="15602" max="15602" width="20.7109375" style="4" customWidth="1"/>
    <col min="15603" max="15603" width="8.85546875" style="4"/>
    <col min="15604" max="15615" width="8.42578125" style="4" customWidth="1"/>
    <col min="15616" max="15856" width="8.85546875" style="4"/>
    <col min="15857" max="15857" width="14.5703125" style="4" customWidth="1"/>
    <col min="15858" max="15858" width="20.7109375" style="4" customWidth="1"/>
    <col min="15859" max="15859" width="8.85546875" style="4"/>
    <col min="15860" max="15871" width="8.42578125" style="4" customWidth="1"/>
    <col min="15872" max="16112" width="8.85546875" style="4"/>
    <col min="16113" max="16113" width="14.5703125" style="4" customWidth="1"/>
    <col min="16114" max="16114" width="20.7109375" style="4" customWidth="1"/>
    <col min="16115" max="16115" width="8.85546875" style="4"/>
    <col min="16116" max="16127" width="8.42578125" style="4" customWidth="1"/>
    <col min="16128" max="16384" width="8.85546875" style="4"/>
  </cols>
  <sheetData>
    <row r="1" spans="1:13" s="2" customFormat="1" ht="21.6" customHeight="1" thickBot="1" x14ac:dyDescent="0.25">
      <c r="A1" s="1946" t="s">
        <v>27</v>
      </c>
      <c r="B1" s="1946"/>
      <c r="C1" s="1946"/>
      <c r="D1" s="1946"/>
      <c r="E1" s="1946"/>
      <c r="F1" s="1"/>
      <c r="G1" s="1"/>
      <c r="H1" s="1"/>
      <c r="I1" s="1"/>
      <c r="J1" s="1"/>
      <c r="K1" s="1"/>
      <c r="L1" s="1"/>
      <c r="M1" s="1"/>
    </row>
    <row r="2" spans="1:13" s="2" customFormat="1" ht="15" customHeight="1" thickBot="1" x14ac:dyDescent="0.25">
      <c r="A2" s="1947" t="s">
        <v>28</v>
      </c>
      <c r="B2" s="1948"/>
      <c r="C2" s="1949"/>
      <c r="D2" s="1947" t="s">
        <v>29</v>
      </c>
      <c r="E2" s="1949"/>
      <c r="F2" s="1"/>
      <c r="G2" s="1"/>
      <c r="H2" s="1"/>
      <c r="I2" s="1"/>
      <c r="J2" s="1"/>
      <c r="K2" s="1"/>
      <c r="L2" s="1"/>
      <c r="M2" s="1"/>
    </row>
    <row r="3" spans="1:13" s="3" customFormat="1" ht="16.899999999999999" customHeight="1" x14ac:dyDescent="0.2">
      <c r="A3" s="37" t="s">
        <v>30</v>
      </c>
      <c r="B3" s="5" t="s">
        <v>31</v>
      </c>
      <c r="C3" s="42" t="s">
        <v>32</v>
      </c>
      <c r="D3" s="37" t="s">
        <v>30</v>
      </c>
      <c r="E3" s="42" t="s">
        <v>31</v>
      </c>
      <c r="F3" s="1"/>
      <c r="G3" s="1"/>
      <c r="H3" s="1"/>
      <c r="I3" s="1"/>
      <c r="J3" s="1"/>
      <c r="K3" s="1"/>
      <c r="L3" s="1"/>
      <c r="M3" s="1"/>
    </row>
    <row r="4" spans="1:13" s="58" customFormat="1" ht="13.9" customHeight="1" x14ac:dyDescent="0.2">
      <c r="A4" s="38">
        <v>6.3</v>
      </c>
      <c r="B4" s="312">
        <v>0.245</v>
      </c>
      <c r="C4" s="39" t="s">
        <v>33</v>
      </c>
      <c r="D4" s="38">
        <v>3.4</v>
      </c>
      <c r="E4" s="313">
        <v>7.9000000000000001E-2</v>
      </c>
      <c r="F4" s="57"/>
      <c r="G4" s="57"/>
      <c r="H4" s="57"/>
      <c r="I4" s="57"/>
      <c r="J4" s="57"/>
      <c r="K4" s="57"/>
      <c r="L4" s="57"/>
      <c r="M4" s="57"/>
    </row>
    <row r="5" spans="1:13" s="58" customFormat="1" ht="13.9" customHeight="1" x14ac:dyDescent="0.2">
      <c r="A5" s="38">
        <v>8</v>
      </c>
      <c r="B5" s="312">
        <v>0.39500000000000002</v>
      </c>
      <c r="C5" s="39" t="s">
        <v>34</v>
      </c>
      <c r="D5" s="38">
        <v>4.2</v>
      </c>
      <c r="E5" s="313">
        <v>0.109</v>
      </c>
      <c r="F5" s="57"/>
      <c r="G5" s="57"/>
      <c r="H5" s="57"/>
      <c r="I5" s="57"/>
      <c r="J5" s="57"/>
      <c r="K5" s="57"/>
      <c r="L5" s="57"/>
      <c r="M5" s="57"/>
    </row>
    <row r="6" spans="1:13" s="58" customFormat="1" ht="13.9" customHeight="1" x14ac:dyDescent="0.2">
      <c r="A6" s="38">
        <v>10</v>
      </c>
      <c r="B6" s="312">
        <v>0.61699999999999999</v>
      </c>
      <c r="C6" s="39" t="s">
        <v>35</v>
      </c>
      <c r="D6" s="38">
        <v>5</v>
      </c>
      <c r="E6" s="313">
        <v>0.154</v>
      </c>
      <c r="F6" s="57"/>
      <c r="G6" s="57"/>
      <c r="H6" s="57"/>
      <c r="I6" s="57"/>
      <c r="J6" s="57"/>
      <c r="K6" s="57"/>
      <c r="L6" s="57"/>
      <c r="M6" s="57"/>
    </row>
    <row r="7" spans="1:13" s="3" customFormat="1" ht="13.9" customHeight="1" x14ac:dyDescent="0.2">
      <c r="A7" s="38">
        <v>12.5</v>
      </c>
      <c r="B7" s="312">
        <v>0.96299999999999997</v>
      </c>
      <c r="C7" s="39" t="s">
        <v>36</v>
      </c>
      <c r="D7" s="38">
        <v>6</v>
      </c>
      <c r="E7" s="313">
        <v>0.222</v>
      </c>
      <c r="F7" s="1"/>
      <c r="G7" s="1"/>
      <c r="H7" s="1"/>
      <c r="I7" s="1"/>
      <c r="J7" s="1"/>
      <c r="K7" s="1"/>
      <c r="L7" s="1"/>
      <c r="M7" s="1"/>
    </row>
    <row r="8" spans="1:13" s="58" customFormat="1" ht="13.9" customHeight="1" x14ac:dyDescent="0.2">
      <c r="A8" s="38">
        <v>16</v>
      </c>
      <c r="B8" s="312">
        <v>1.5780000000000001</v>
      </c>
      <c r="C8" s="39" t="s">
        <v>37</v>
      </c>
      <c r="D8" s="38">
        <v>7</v>
      </c>
      <c r="E8" s="313">
        <v>0.30199999999999999</v>
      </c>
      <c r="F8" s="57"/>
      <c r="G8" s="57"/>
      <c r="H8" s="57"/>
      <c r="I8" s="57"/>
      <c r="J8" s="57"/>
      <c r="K8" s="57"/>
      <c r="L8" s="57"/>
      <c r="M8" s="57"/>
    </row>
    <row r="9" spans="1:13" s="3" customFormat="1" ht="13.9" customHeight="1" x14ac:dyDescent="0.2">
      <c r="A9" s="38">
        <v>20</v>
      </c>
      <c r="B9" s="312">
        <v>2.4660000000000002</v>
      </c>
      <c r="C9" s="39" t="s">
        <v>38</v>
      </c>
      <c r="D9" s="38">
        <v>8</v>
      </c>
      <c r="E9" s="313">
        <v>0.39500000000000002</v>
      </c>
      <c r="F9" s="1"/>
      <c r="G9" s="1"/>
      <c r="H9" s="1"/>
      <c r="I9" s="1"/>
      <c r="J9" s="1"/>
      <c r="K9" s="1"/>
      <c r="L9" s="1"/>
      <c r="M9" s="1"/>
    </row>
    <row r="10" spans="1:13" s="58" customFormat="1" ht="13.9" customHeight="1" x14ac:dyDescent="0.2">
      <c r="A10" s="38">
        <v>25</v>
      </c>
      <c r="B10" s="312">
        <v>3.8530000000000002</v>
      </c>
      <c r="C10" s="39" t="s">
        <v>39</v>
      </c>
      <c r="D10" s="38">
        <v>9.5</v>
      </c>
      <c r="E10" s="313">
        <v>0.55800000000000005</v>
      </c>
      <c r="F10" s="57"/>
      <c r="G10" s="57"/>
      <c r="H10" s="57"/>
      <c r="I10" s="57"/>
      <c r="J10" s="57"/>
      <c r="K10" s="57"/>
      <c r="L10" s="57"/>
      <c r="M10" s="57"/>
    </row>
    <row r="11" spans="1:13" s="3" customFormat="1" ht="13.9" customHeight="1" x14ac:dyDescent="0.2">
      <c r="A11" s="38">
        <v>32</v>
      </c>
      <c r="B11" s="312">
        <v>6.3129999999999997</v>
      </c>
      <c r="C11" s="39" t="s">
        <v>40</v>
      </c>
      <c r="D11" s="38">
        <v>0</v>
      </c>
      <c r="E11" s="313"/>
      <c r="F11" s="1"/>
      <c r="G11" s="1"/>
      <c r="H11" s="1"/>
      <c r="I11" s="1"/>
      <c r="J11" s="1"/>
      <c r="K11" s="1"/>
      <c r="L11" s="1"/>
      <c r="M11" s="1"/>
    </row>
    <row r="12" spans="1:13" s="58" customFormat="1" ht="13.9" customHeight="1" thickBot="1" x14ac:dyDescent="0.25">
      <c r="A12" s="40">
        <v>40</v>
      </c>
      <c r="B12" s="314">
        <v>9.8650000000000002</v>
      </c>
      <c r="C12" s="41" t="s">
        <v>41</v>
      </c>
      <c r="D12" s="40">
        <v>0</v>
      </c>
      <c r="E12" s="315"/>
      <c r="F12" s="57"/>
      <c r="G12" s="57"/>
      <c r="H12" s="57"/>
      <c r="I12" s="57"/>
      <c r="J12" s="57"/>
      <c r="K12" s="57"/>
      <c r="L12" s="57"/>
      <c r="M12" s="57"/>
    </row>
    <row r="13" spans="1:13" s="69" customFormat="1" ht="13.9" customHeight="1" x14ac:dyDescent="0.2">
      <c r="A13" s="317"/>
      <c r="B13" s="317"/>
      <c r="C13" s="318"/>
      <c r="D13" s="317"/>
      <c r="E13" s="317"/>
      <c r="F13" s="1"/>
      <c r="G13" s="1"/>
      <c r="H13" s="1"/>
      <c r="I13" s="1"/>
      <c r="J13" s="1"/>
      <c r="K13" s="1"/>
      <c r="L13" s="1"/>
      <c r="M13" s="1"/>
    </row>
    <row r="14" spans="1:13" s="69" customFormat="1" ht="13.9" customHeight="1" x14ac:dyDescent="0.2">
      <c r="A14" s="317"/>
      <c r="B14" s="318"/>
      <c r="C14" s="317"/>
      <c r="D14" s="317"/>
      <c r="E14" s="317"/>
      <c r="F14" s="1"/>
      <c r="G14" s="1"/>
      <c r="H14" s="1"/>
      <c r="I14" s="1"/>
      <c r="J14" s="1"/>
      <c r="K14" s="1"/>
      <c r="L14" s="1"/>
      <c r="M14" s="1"/>
    </row>
    <row r="15" spans="1:13" s="250" customFormat="1" ht="13.9" customHeight="1" x14ac:dyDescent="0.2">
      <c r="A15" s="478"/>
      <c r="B15" s="478"/>
      <c r="C15" s="478"/>
      <c r="D15" s="478"/>
      <c r="E15" s="478"/>
      <c r="F15" s="290"/>
      <c r="G15" s="290"/>
      <c r="H15" s="290"/>
      <c r="I15" s="290"/>
      <c r="J15" s="290"/>
      <c r="K15" s="290"/>
      <c r="L15" s="290"/>
      <c r="M15" s="290"/>
    </row>
    <row r="16" spans="1:13" s="250" customFormat="1" ht="13.9" customHeight="1" x14ac:dyDescent="0.2">
      <c r="A16" s="478"/>
      <c r="B16" s="478"/>
      <c r="C16" s="478"/>
      <c r="D16" s="478"/>
      <c r="E16" s="478"/>
      <c r="F16" s="290"/>
      <c r="G16" s="290"/>
      <c r="H16" s="290"/>
      <c r="I16" s="290"/>
      <c r="J16" s="290"/>
      <c r="K16" s="290"/>
      <c r="L16" s="290"/>
      <c r="M16" s="290"/>
    </row>
    <row r="17" spans="1:13" s="250" customFormat="1" ht="13.9" customHeight="1" x14ac:dyDescent="0.2">
      <c r="A17" s="480"/>
      <c r="B17" s="480"/>
      <c r="C17" s="480"/>
      <c r="D17" s="480"/>
      <c r="E17" s="480"/>
      <c r="F17" s="290"/>
      <c r="G17" s="290"/>
      <c r="H17" s="290"/>
      <c r="I17" s="290"/>
      <c r="J17" s="290"/>
      <c r="K17" s="290"/>
      <c r="L17" s="290"/>
      <c r="M17" s="290"/>
    </row>
    <row r="18" spans="1:13" s="250" customFormat="1" ht="13.9" customHeight="1" x14ac:dyDescent="0.2">
      <c r="A18" s="480"/>
      <c r="B18" s="480"/>
      <c r="C18" s="480"/>
      <c r="D18" s="480"/>
      <c r="E18" s="480"/>
      <c r="F18" s="290"/>
      <c r="G18" s="290"/>
      <c r="H18" s="290"/>
      <c r="I18" s="290"/>
      <c r="J18" s="290"/>
      <c r="K18" s="290"/>
      <c r="L18" s="290"/>
      <c r="M18" s="290"/>
    </row>
    <row r="19" spans="1:13" s="250" customFormat="1" ht="13.9" customHeight="1" x14ac:dyDescent="0.2">
      <c r="A19" s="480"/>
      <c r="B19" s="480"/>
      <c r="C19" s="480"/>
      <c r="D19" s="480"/>
      <c r="E19" s="480"/>
      <c r="F19" s="290"/>
      <c r="G19" s="290"/>
      <c r="H19" s="290"/>
      <c r="I19" s="290"/>
      <c r="J19" s="290"/>
      <c r="K19" s="290"/>
      <c r="L19" s="290"/>
      <c r="M19" s="290"/>
    </row>
    <row r="20" spans="1:13" ht="13.9" customHeight="1" x14ac:dyDescent="0.2"/>
    <row r="21" spans="1:13" s="250" customFormat="1" ht="13.9" customHeight="1" x14ac:dyDescent="0.2">
      <c r="A21" s="480"/>
      <c r="B21" s="480"/>
      <c r="C21" s="480"/>
      <c r="D21" s="480"/>
      <c r="E21" s="480"/>
      <c r="F21" s="290"/>
      <c r="G21" s="290"/>
      <c r="H21" s="290"/>
      <c r="I21" s="290"/>
      <c r="J21" s="290"/>
      <c r="K21" s="290"/>
      <c r="L21" s="290"/>
      <c r="M21" s="290"/>
    </row>
    <row r="22" spans="1:13" ht="13.9" customHeight="1" x14ac:dyDescent="0.2"/>
    <row r="23" spans="1:13" ht="12.95" customHeight="1" x14ac:dyDescent="0.2"/>
    <row r="24" spans="1:13" ht="12.95" customHeight="1" x14ac:dyDescent="0.2"/>
    <row r="25" spans="1:13" ht="12.95" customHeight="1" x14ac:dyDescent="0.2"/>
    <row r="26" spans="1:13" ht="12.95" customHeight="1" x14ac:dyDescent="0.2"/>
    <row r="27" spans="1:13" ht="12.95" customHeight="1" x14ac:dyDescent="0.2"/>
    <row r="28" spans="1:13" ht="12.95" customHeight="1" x14ac:dyDescent="0.2"/>
  </sheetData>
  <mergeCells count="3">
    <mergeCell ref="A1:E1"/>
    <mergeCell ref="A2:C2"/>
    <mergeCell ref="D2:E2"/>
  </mergeCells>
  <printOptions horizontalCentered="1"/>
  <pageMargins left="0.19685039370078741" right="0.19685039370078741" top="0.39370078740157483" bottom="0.39370078740157483" header="0.51181102362204722" footer="0.19685039370078741"/>
  <pageSetup paperSize="9" orientation="landscape" r:id="rId1"/>
  <headerFooter alignWithMargins="0">
    <oddFooter>&amp;L&amp;"Arial,Normal"&amp;F  - &amp;A&amp;R&amp;"Arial,Normal"&amp;P / &amp;N</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DCFE3-E33B-4C66-A510-FB10C17A18E8}">
  <sheetPr codeName="Planilha28">
    <tabColor rgb="FFFFFF00"/>
    <pageSetUpPr fitToPage="1"/>
  </sheetPr>
  <dimension ref="A1:R52"/>
  <sheetViews>
    <sheetView showGridLines="0" view="pageBreakPreview" zoomScale="95" zoomScaleNormal="100" zoomScaleSheetLayoutView="95" workbookViewId="0">
      <pane ySplit="8" topLeftCell="A9" activePane="bottomLeft" state="frozen"/>
      <selection activeCell="P98" sqref="P98:Q98"/>
      <selection pane="bottomLeft" activeCell="A5" sqref="A5:R5"/>
    </sheetView>
  </sheetViews>
  <sheetFormatPr defaultRowHeight="11.25" x14ac:dyDescent="0.2"/>
  <cols>
    <col min="1" max="1" width="24" style="4" customWidth="1"/>
    <col min="2" max="2" width="10" style="4" bestFit="1" customWidth="1"/>
    <col min="3" max="9" width="8.5703125" style="4" customWidth="1"/>
    <col min="10" max="10" width="9.42578125" style="4" bestFit="1" customWidth="1"/>
    <col min="11" max="12" width="9.42578125" style="4" customWidth="1"/>
    <col min="13" max="13" width="10.85546875" style="4" bestFit="1" customWidth="1"/>
    <col min="14" max="14" width="8.42578125" style="4" bestFit="1" customWidth="1"/>
    <col min="15" max="16" width="8.28515625" style="4" bestFit="1" customWidth="1"/>
    <col min="17" max="17" width="10" style="4" customWidth="1"/>
    <col min="18" max="18" width="12.140625" style="4" bestFit="1" customWidth="1"/>
    <col min="19" max="19" width="56.28515625" style="4" customWidth="1"/>
    <col min="20" max="249" width="9.140625" style="4"/>
    <col min="250" max="250" width="18.7109375" style="4" customWidth="1"/>
    <col min="251" max="251" width="25.140625" style="4" customWidth="1"/>
    <col min="252" max="254" width="7.5703125" style="4" customWidth="1"/>
    <col min="255" max="257" width="6.7109375" style="4" customWidth="1"/>
    <col min="258" max="261" width="7.5703125" style="4" customWidth="1"/>
    <col min="262" max="262" width="8.140625" style="4" customWidth="1"/>
    <col min="263" max="263" width="8.42578125" style="4" customWidth="1"/>
    <col min="264" max="264" width="9.28515625" style="4" customWidth="1"/>
    <col min="265" max="265" width="8.42578125" style="4" customWidth="1"/>
    <col min="266" max="266" width="11.28515625" style="4" customWidth="1"/>
    <col min="267" max="267" width="9.28515625" style="4" customWidth="1"/>
    <col min="268" max="505" width="9.140625" style="4"/>
    <col min="506" max="506" width="18.7109375" style="4" customWidth="1"/>
    <col min="507" max="507" width="25.140625" style="4" customWidth="1"/>
    <col min="508" max="510" width="7.5703125" style="4" customWidth="1"/>
    <col min="511" max="513" width="6.7109375" style="4" customWidth="1"/>
    <col min="514" max="517" width="7.5703125" style="4" customWidth="1"/>
    <col min="518" max="518" width="8.140625" style="4" customWidth="1"/>
    <col min="519" max="519" width="8.42578125" style="4" customWidth="1"/>
    <col min="520" max="520" width="9.28515625" style="4" customWidth="1"/>
    <col min="521" max="521" width="8.42578125" style="4" customWidth="1"/>
    <col min="522" max="522" width="11.28515625" style="4" customWidth="1"/>
    <col min="523" max="523" width="9.28515625" style="4" customWidth="1"/>
    <col min="524" max="761" width="9.140625" style="4"/>
    <col min="762" max="762" width="18.7109375" style="4" customWidth="1"/>
    <col min="763" max="763" width="25.140625" style="4" customWidth="1"/>
    <col min="764" max="766" width="7.5703125" style="4" customWidth="1"/>
    <col min="767" max="769" width="6.7109375" style="4" customWidth="1"/>
    <col min="770" max="773" width="7.5703125" style="4" customWidth="1"/>
    <col min="774" max="774" width="8.140625" style="4" customWidth="1"/>
    <col min="775" max="775" width="8.42578125" style="4" customWidth="1"/>
    <col min="776" max="776" width="9.28515625" style="4" customWidth="1"/>
    <col min="777" max="777" width="8.42578125" style="4" customWidth="1"/>
    <col min="778" max="778" width="11.28515625" style="4" customWidth="1"/>
    <col min="779" max="779" width="9.28515625" style="4" customWidth="1"/>
    <col min="780" max="1017" width="9.140625" style="4"/>
    <col min="1018" max="1018" width="18.7109375" style="4" customWidth="1"/>
    <col min="1019" max="1019" width="25.140625" style="4" customWidth="1"/>
    <col min="1020" max="1022" width="7.5703125" style="4" customWidth="1"/>
    <col min="1023" max="1025" width="6.7109375" style="4" customWidth="1"/>
    <col min="1026" max="1029" width="7.5703125" style="4" customWidth="1"/>
    <col min="1030" max="1030" width="8.140625" style="4" customWidth="1"/>
    <col min="1031" max="1031" width="8.42578125" style="4" customWidth="1"/>
    <col min="1032" max="1032" width="9.28515625" style="4" customWidth="1"/>
    <col min="1033" max="1033" width="8.42578125" style="4" customWidth="1"/>
    <col min="1034" max="1034" width="11.28515625" style="4" customWidth="1"/>
    <col min="1035" max="1035" width="9.28515625" style="4" customWidth="1"/>
    <col min="1036" max="1273" width="9.140625" style="4"/>
    <col min="1274" max="1274" width="18.7109375" style="4" customWidth="1"/>
    <col min="1275" max="1275" width="25.140625" style="4" customWidth="1"/>
    <col min="1276" max="1278" width="7.5703125" style="4" customWidth="1"/>
    <col min="1279" max="1281" width="6.7109375" style="4" customWidth="1"/>
    <col min="1282" max="1285" width="7.5703125" style="4" customWidth="1"/>
    <col min="1286" max="1286" width="8.140625" style="4" customWidth="1"/>
    <col min="1287" max="1287" width="8.42578125" style="4" customWidth="1"/>
    <col min="1288" max="1288" width="9.28515625" style="4" customWidth="1"/>
    <col min="1289" max="1289" width="8.42578125" style="4" customWidth="1"/>
    <col min="1290" max="1290" width="11.28515625" style="4" customWidth="1"/>
    <col min="1291" max="1291" width="9.28515625" style="4" customWidth="1"/>
    <col min="1292" max="1529" width="9.140625" style="4"/>
    <col min="1530" max="1530" width="18.7109375" style="4" customWidth="1"/>
    <col min="1531" max="1531" width="25.140625" style="4" customWidth="1"/>
    <col min="1532" max="1534" width="7.5703125" style="4" customWidth="1"/>
    <col min="1535" max="1537" width="6.7109375" style="4" customWidth="1"/>
    <col min="1538" max="1541" width="7.5703125" style="4" customWidth="1"/>
    <col min="1542" max="1542" width="8.140625" style="4" customWidth="1"/>
    <col min="1543" max="1543" width="8.42578125" style="4" customWidth="1"/>
    <col min="1544" max="1544" width="9.28515625" style="4" customWidth="1"/>
    <col min="1545" max="1545" width="8.42578125" style="4" customWidth="1"/>
    <col min="1546" max="1546" width="11.28515625" style="4" customWidth="1"/>
    <col min="1547" max="1547" width="9.28515625" style="4" customWidth="1"/>
    <col min="1548" max="1785" width="9.140625" style="4"/>
    <col min="1786" max="1786" width="18.7109375" style="4" customWidth="1"/>
    <col min="1787" max="1787" width="25.140625" style="4" customWidth="1"/>
    <col min="1788" max="1790" width="7.5703125" style="4" customWidth="1"/>
    <col min="1791" max="1793" width="6.7109375" style="4" customWidth="1"/>
    <col min="1794" max="1797" width="7.5703125" style="4" customWidth="1"/>
    <col min="1798" max="1798" width="8.140625" style="4" customWidth="1"/>
    <col min="1799" max="1799" width="8.42578125" style="4" customWidth="1"/>
    <col min="1800" max="1800" width="9.28515625" style="4" customWidth="1"/>
    <col min="1801" max="1801" width="8.42578125" style="4" customWidth="1"/>
    <col min="1802" max="1802" width="11.28515625" style="4" customWidth="1"/>
    <col min="1803" max="1803" width="9.28515625" style="4" customWidth="1"/>
    <col min="1804" max="2041" width="9.140625" style="4"/>
    <col min="2042" max="2042" width="18.7109375" style="4" customWidth="1"/>
    <col min="2043" max="2043" width="25.140625" style="4" customWidth="1"/>
    <col min="2044" max="2046" width="7.5703125" style="4" customWidth="1"/>
    <col min="2047" max="2049" width="6.7109375" style="4" customWidth="1"/>
    <col min="2050" max="2053" width="7.5703125" style="4" customWidth="1"/>
    <col min="2054" max="2054" width="8.140625" style="4" customWidth="1"/>
    <col min="2055" max="2055" width="8.42578125" style="4" customWidth="1"/>
    <col min="2056" max="2056" width="9.28515625" style="4" customWidth="1"/>
    <col min="2057" max="2057" width="8.42578125" style="4" customWidth="1"/>
    <col min="2058" max="2058" width="11.28515625" style="4" customWidth="1"/>
    <col min="2059" max="2059" width="9.28515625" style="4" customWidth="1"/>
    <col min="2060" max="2297" width="9.140625" style="4"/>
    <col min="2298" max="2298" width="18.7109375" style="4" customWidth="1"/>
    <col min="2299" max="2299" width="25.140625" style="4" customWidth="1"/>
    <col min="2300" max="2302" width="7.5703125" style="4" customWidth="1"/>
    <col min="2303" max="2305" width="6.7109375" style="4" customWidth="1"/>
    <col min="2306" max="2309" width="7.5703125" style="4" customWidth="1"/>
    <col min="2310" max="2310" width="8.140625" style="4" customWidth="1"/>
    <col min="2311" max="2311" width="8.42578125" style="4" customWidth="1"/>
    <col min="2312" max="2312" width="9.28515625" style="4" customWidth="1"/>
    <col min="2313" max="2313" width="8.42578125" style="4" customWidth="1"/>
    <col min="2314" max="2314" width="11.28515625" style="4" customWidth="1"/>
    <col min="2315" max="2315" width="9.28515625" style="4" customWidth="1"/>
    <col min="2316" max="2553" width="9.140625" style="4"/>
    <col min="2554" max="2554" width="18.7109375" style="4" customWidth="1"/>
    <col min="2555" max="2555" width="25.140625" style="4" customWidth="1"/>
    <col min="2556" max="2558" width="7.5703125" style="4" customWidth="1"/>
    <col min="2559" max="2561" width="6.7109375" style="4" customWidth="1"/>
    <col min="2562" max="2565" width="7.5703125" style="4" customWidth="1"/>
    <col min="2566" max="2566" width="8.140625" style="4" customWidth="1"/>
    <col min="2567" max="2567" width="8.42578125" style="4" customWidth="1"/>
    <col min="2568" max="2568" width="9.28515625" style="4" customWidth="1"/>
    <col min="2569" max="2569" width="8.42578125" style="4" customWidth="1"/>
    <col min="2570" max="2570" width="11.28515625" style="4" customWidth="1"/>
    <col min="2571" max="2571" width="9.28515625" style="4" customWidth="1"/>
    <col min="2572" max="2809" width="9.140625" style="4"/>
    <col min="2810" max="2810" width="18.7109375" style="4" customWidth="1"/>
    <col min="2811" max="2811" width="25.140625" style="4" customWidth="1"/>
    <col min="2812" max="2814" width="7.5703125" style="4" customWidth="1"/>
    <col min="2815" max="2817" width="6.7109375" style="4" customWidth="1"/>
    <col min="2818" max="2821" width="7.5703125" style="4" customWidth="1"/>
    <col min="2822" max="2822" width="8.140625" style="4" customWidth="1"/>
    <col min="2823" max="2823" width="8.42578125" style="4" customWidth="1"/>
    <col min="2824" max="2824" width="9.28515625" style="4" customWidth="1"/>
    <col min="2825" max="2825" width="8.42578125" style="4" customWidth="1"/>
    <col min="2826" max="2826" width="11.28515625" style="4" customWidth="1"/>
    <col min="2827" max="2827" width="9.28515625" style="4" customWidth="1"/>
    <col min="2828" max="3065" width="9.140625" style="4"/>
    <col min="3066" max="3066" width="18.7109375" style="4" customWidth="1"/>
    <col min="3067" max="3067" width="25.140625" style="4" customWidth="1"/>
    <col min="3068" max="3070" width="7.5703125" style="4" customWidth="1"/>
    <col min="3071" max="3073" width="6.7109375" style="4" customWidth="1"/>
    <col min="3074" max="3077" width="7.5703125" style="4" customWidth="1"/>
    <col min="3078" max="3078" width="8.140625" style="4" customWidth="1"/>
    <col min="3079" max="3079" width="8.42578125" style="4" customWidth="1"/>
    <col min="3080" max="3080" width="9.28515625" style="4" customWidth="1"/>
    <col min="3081" max="3081" width="8.42578125" style="4" customWidth="1"/>
    <col min="3082" max="3082" width="11.28515625" style="4" customWidth="1"/>
    <col min="3083" max="3083" width="9.28515625" style="4" customWidth="1"/>
    <col min="3084" max="3321" width="9.140625" style="4"/>
    <col min="3322" max="3322" width="18.7109375" style="4" customWidth="1"/>
    <col min="3323" max="3323" width="25.140625" style="4" customWidth="1"/>
    <col min="3324" max="3326" width="7.5703125" style="4" customWidth="1"/>
    <col min="3327" max="3329" width="6.7109375" style="4" customWidth="1"/>
    <col min="3330" max="3333" width="7.5703125" style="4" customWidth="1"/>
    <col min="3334" max="3334" width="8.140625" style="4" customWidth="1"/>
    <col min="3335" max="3335" width="8.42578125" style="4" customWidth="1"/>
    <col min="3336" max="3336" width="9.28515625" style="4" customWidth="1"/>
    <col min="3337" max="3337" width="8.42578125" style="4" customWidth="1"/>
    <col min="3338" max="3338" width="11.28515625" style="4" customWidth="1"/>
    <col min="3339" max="3339" width="9.28515625" style="4" customWidth="1"/>
    <col min="3340" max="3577" width="9.140625" style="4"/>
    <col min="3578" max="3578" width="18.7109375" style="4" customWidth="1"/>
    <col min="3579" max="3579" width="25.140625" style="4" customWidth="1"/>
    <col min="3580" max="3582" width="7.5703125" style="4" customWidth="1"/>
    <col min="3583" max="3585" width="6.7109375" style="4" customWidth="1"/>
    <col min="3586" max="3589" width="7.5703125" style="4" customWidth="1"/>
    <col min="3590" max="3590" width="8.140625" style="4" customWidth="1"/>
    <col min="3591" max="3591" width="8.42578125" style="4" customWidth="1"/>
    <col min="3592" max="3592" width="9.28515625" style="4" customWidth="1"/>
    <col min="3593" max="3593" width="8.42578125" style="4" customWidth="1"/>
    <col min="3594" max="3594" width="11.28515625" style="4" customWidth="1"/>
    <col min="3595" max="3595" width="9.28515625" style="4" customWidth="1"/>
    <col min="3596" max="3833" width="9.140625" style="4"/>
    <col min="3834" max="3834" width="18.7109375" style="4" customWidth="1"/>
    <col min="3835" max="3835" width="25.140625" style="4" customWidth="1"/>
    <col min="3836" max="3838" width="7.5703125" style="4" customWidth="1"/>
    <col min="3839" max="3841" width="6.7109375" style="4" customWidth="1"/>
    <col min="3842" max="3845" width="7.5703125" style="4" customWidth="1"/>
    <col min="3846" max="3846" width="8.140625" style="4" customWidth="1"/>
    <col min="3847" max="3847" width="8.42578125" style="4" customWidth="1"/>
    <col min="3848" max="3848" width="9.28515625" style="4" customWidth="1"/>
    <col min="3849" max="3849" width="8.42578125" style="4" customWidth="1"/>
    <col min="3850" max="3850" width="11.28515625" style="4" customWidth="1"/>
    <col min="3851" max="3851" width="9.28515625" style="4" customWidth="1"/>
    <col min="3852" max="4089" width="9.140625" style="4"/>
    <col min="4090" max="4090" width="18.7109375" style="4" customWidth="1"/>
    <col min="4091" max="4091" width="25.140625" style="4" customWidth="1"/>
    <col min="4092" max="4094" width="7.5703125" style="4" customWidth="1"/>
    <col min="4095" max="4097" width="6.7109375" style="4" customWidth="1"/>
    <col min="4098" max="4101" width="7.5703125" style="4" customWidth="1"/>
    <col min="4102" max="4102" width="8.140625" style="4" customWidth="1"/>
    <col min="4103" max="4103" width="8.42578125" style="4" customWidth="1"/>
    <col min="4104" max="4104" width="9.28515625" style="4" customWidth="1"/>
    <col min="4105" max="4105" width="8.42578125" style="4" customWidth="1"/>
    <col min="4106" max="4106" width="11.28515625" style="4" customWidth="1"/>
    <col min="4107" max="4107" width="9.28515625" style="4" customWidth="1"/>
    <col min="4108" max="4345" width="9.140625" style="4"/>
    <col min="4346" max="4346" width="18.7109375" style="4" customWidth="1"/>
    <col min="4347" max="4347" width="25.140625" style="4" customWidth="1"/>
    <col min="4348" max="4350" width="7.5703125" style="4" customWidth="1"/>
    <col min="4351" max="4353" width="6.7109375" style="4" customWidth="1"/>
    <col min="4354" max="4357" width="7.5703125" style="4" customWidth="1"/>
    <col min="4358" max="4358" width="8.140625" style="4" customWidth="1"/>
    <col min="4359" max="4359" width="8.42578125" style="4" customWidth="1"/>
    <col min="4360" max="4360" width="9.28515625" style="4" customWidth="1"/>
    <col min="4361" max="4361" width="8.42578125" style="4" customWidth="1"/>
    <col min="4362" max="4362" width="11.28515625" style="4" customWidth="1"/>
    <col min="4363" max="4363" width="9.28515625" style="4" customWidth="1"/>
    <col min="4364" max="4601" width="9.140625" style="4"/>
    <col min="4602" max="4602" width="18.7109375" style="4" customWidth="1"/>
    <col min="4603" max="4603" width="25.140625" style="4" customWidth="1"/>
    <col min="4604" max="4606" width="7.5703125" style="4" customWidth="1"/>
    <col min="4607" max="4609" width="6.7109375" style="4" customWidth="1"/>
    <col min="4610" max="4613" width="7.5703125" style="4" customWidth="1"/>
    <col min="4614" max="4614" width="8.140625" style="4" customWidth="1"/>
    <col min="4615" max="4615" width="8.42578125" style="4" customWidth="1"/>
    <col min="4616" max="4616" width="9.28515625" style="4" customWidth="1"/>
    <col min="4617" max="4617" width="8.42578125" style="4" customWidth="1"/>
    <col min="4618" max="4618" width="11.28515625" style="4" customWidth="1"/>
    <col min="4619" max="4619" width="9.28515625" style="4" customWidth="1"/>
    <col min="4620" max="4857" width="9.140625" style="4"/>
    <col min="4858" max="4858" width="18.7109375" style="4" customWidth="1"/>
    <col min="4859" max="4859" width="25.140625" style="4" customWidth="1"/>
    <col min="4860" max="4862" width="7.5703125" style="4" customWidth="1"/>
    <col min="4863" max="4865" width="6.7109375" style="4" customWidth="1"/>
    <col min="4866" max="4869" width="7.5703125" style="4" customWidth="1"/>
    <col min="4870" max="4870" width="8.140625" style="4" customWidth="1"/>
    <col min="4871" max="4871" width="8.42578125" style="4" customWidth="1"/>
    <col min="4872" max="4872" width="9.28515625" style="4" customWidth="1"/>
    <col min="4873" max="4873" width="8.42578125" style="4" customWidth="1"/>
    <col min="4874" max="4874" width="11.28515625" style="4" customWidth="1"/>
    <col min="4875" max="4875" width="9.28515625" style="4" customWidth="1"/>
    <col min="4876" max="5113" width="9.140625" style="4"/>
    <col min="5114" max="5114" width="18.7109375" style="4" customWidth="1"/>
    <col min="5115" max="5115" width="25.140625" style="4" customWidth="1"/>
    <col min="5116" max="5118" width="7.5703125" style="4" customWidth="1"/>
    <col min="5119" max="5121" width="6.7109375" style="4" customWidth="1"/>
    <col min="5122" max="5125" width="7.5703125" style="4" customWidth="1"/>
    <col min="5126" max="5126" width="8.140625" style="4" customWidth="1"/>
    <col min="5127" max="5127" width="8.42578125" style="4" customWidth="1"/>
    <col min="5128" max="5128" width="9.28515625" style="4" customWidth="1"/>
    <col min="5129" max="5129" width="8.42578125" style="4" customWidth="1"/>
    <col min="5130" max="5130" width="11.28515625" style="4" customWidth="1"/>
    <col min="5131" max="5131" width="9.28515625" style="4" customWidth="1"/>
    <col min="5132" max="5369" width="9.140625" style="4"/>
    <col min="5370" max="5370" width="18.7109375" style="4" customWidth="1"/>
    <col min="5371" max="5371" width="25.140625" style="4" customWidth="1"/>
    <col min="5372" max="5374" width="7.5703125" style="4" customWidth="1"/>
    <col min="5375" max="5377" width="6.7109375" style="4" customWidth="1"/>
    <col min="5378" max="5381" width="7.5703125" style="4" customWidth="1"/>
    <col min="5382" max="5382" width="8.140625" style="4" customWidth="1"/>
    <col min="5383" max="5383" width="8.42578125" style="4" customWidth="1"/>
    <col min="5384" max="5384" width="9.28515625" style="4" customWidth="1"/>
    <col min="5385" max="5385" width="8.42578125" style="4" customWidth="1"/>
    <col min="5386" max="5386" width="11.28515625" style="4" customWidth="1"/>
    <col min="5387" max="5387" width="9.28515625" style="4" customWidth="1"/>
    <col min="5388" max="5625" width="9.140625" style="4"/>
    <col min="5626" max="5626" width="18.7109375" style="4" customWidth="1"/>
    <col min="5627" max="5627" width="25.140625" style="4" customWidth="1"/>
    <col min="5628" max="5630" width="7.5703125" style="4" customWidth="1"/>
    <col min="5631" max="5633" width="6.7109375" style="4" customWidth="1"/>
    <col min="5634" max="5637" width="7.5703125" style="4" customWidth="1"/>
    <col min="5638" max="5638" width="8.140625" style="4" customWidth="1"/>
    <col min="5639" max="5639" width="8.42578125" style="4" customWidth="1"/>
    <col min="5640" max="5640" width="9.28515625" style="4" customWidth="1"/>
    <col min="5641" max="5641" width="8.42578125" style="4" customWidth="1"/>
    <col min="5642" max="5642" width="11.28515625" style="4" customWidth="1"/>
    <col min="5643" max="5643" width="9.28515625" style="4" customWidth="1"/>
    <col min="5644" max="5881" width="9.140625" style="4"/>
    <col min="5882" max="5882" width="18.7109375" style="4" customWidth="1"/>
    <col min="5883" max="5883" width="25.140625" style="4" customWidth="1"/>
    <col min="5884" max="5886" width="7.5703125" style="4" customWidth="1"/>
    <col min="5887" max="5889" width="6.7109375" style="4" customWidth="1"/>
    <col min="5890" max="5893" width="7.5703125" style="4" customWidth="1"/>
    <col min="5894" max="5894" width="8.140625" style="4" customWidth="1"/>
    <col min="5895" max="5895" width="8.42578125" style="4" customWidth="1"/>
    <col min="5896" max="5896" width="9.28515625" style="4" customWidth="1"/>
    <col min="5897" max="5897" width="8.42578125" style="4" customWidth="1"/>
    <col min="5898" max="5898" width="11.28515625" style="4" customWidth="1"/>
    <col min="5899" max="5899" width="9.28515625" style="4" customWidth="1"/>
    <col min="5900" max="6137" width="9.140625" style="4"/>
    <col min="6138" max="6138" width="18.7109375" style="4" customWidth="1"/>
    <col min="6139" max="6139" width="25.140625" style="4" customWidth="1"/>
    <col min="6140" max="6142" width="7.5703125" style="4" customWidth="1"/>
    <col min="6143" max="6145" width="6.7109375" style="4" customWidth="1"/>
    <col min="6146" max="6149" width="7.5703125" style="4" customWidth="1"/>
    <col min="6150" max="6150" width="8.140625" style="4" customWidth="1"/>
    <col min="6151" max="6151" width="8.42578125" style="4" customWidth="1"/>
    <col min="6152" max="6152" width="9.28515625" style="4" customWidth="1"/>
    <col min="6153" max="6153" width="8.42578125" style="4" customWidth="1"/>
    <col min="6154" max="6154" width="11.28515625" style="4" customWidth="1"/>
    <col min="6155" max="6155" width="9.28515625" style="4" customWidth="1"/>
    <col min="6156" max="6393" width="9.140625" style="4"/>
    <col min="6394" max="6394" width="18.7109375" style="4" customWidth="1"/>
    <col min="6395" max="6395" width="25.140625" style="4" customWidth="1"/>
    <col min="6396" max="6398" width="7.5703125" style="4" customWidth="1"/>
    <col min="6399" max="6401" width="6.7109375" style="4" customWidth="1"/>
    <col min="6402" max="6405" width="7.5703125" style="4" customWidth="1"/>
    <col min="6406" max="6406" width="8.140625" style="4" customWidth="1"/>
    <col min="6407" max="6407" width="8.42578125" style="4" customWidth="1"/>
    <col min="6408" max="6408" width="9.28515625" style="4" customWidth="1"/>
    <col min="6409" max="6409" width="8.42578125" style="4" customWidth="1"/>
    <col min="6410" max="6410" width="11.28515625" style="4" customWidth="1"/>
    <col min="6411" max="6411" width="9.28515625" style="4" customWidth="1"/>
    <col min="6412" max="6649" width="9.140625" style="4"/>
    <col min="6650" max="6650" width="18.7109375" style="4" customWidth="1"/>
    <col min="6651" max="6651" width="25.140625" style="4" customWidth="1"/>
    <col min="6652" max="6654" width="7.5703125" style="4" customWidth="1"/>
    <col min="6655" max="6657" width="6.7109375" style="4" customWidth="1"/>
    <col min="6658" max="6661" width="7.5703125" style="4" customWidth="1"/>
    <col min="6662" max="6662" width="8.140625" style="4" customWidth="1"/>
    <col min="6663" max="6663" width="8.42578125" style="4" customWidth="1"/>
    <col min="6664" max="6664" width="9.28515625" style="4" customWidth="1"/>
    <col min="6665" max="6665" width="8.42578125" style="4" customWidth="1"/>
    <col min="6666" max="6666" width="11.28515625" style="4" customWidth="1"/>
    <col min="6667" max="6667" width="9.28515625" style="4" customWidth="1"/>
    <col min="6668" max="6905" width="9.140625" style="4"/>
    <col min="6906" max="6906" width="18.7109375" style="4" customWidth="1"/>
    <col min="6907" max="6907" width="25.140625" style="4" customWidth="1"/>
    <col min="6908" max="6910" width="7.5703125" style="4" customWidth="1"/>
    <col min="6911" max="6913" width="6.7109375" style="4" customWidth="1"/>
    <col min="6914" max="6917" width="7.5703125" style="4" customWidth="1"/>
    <col min="6918" max="6918" width="8.140625" style="4" customWidth="1"/>
    <col min="6919" max="6919" width="8.42578125" style="4" customWidth="1"/>
    <col min="6920" max="6920" width="9.28515625" style="4" customWidth="1"/>
    <col min="6921" max="6921" width="8.42578125" style="4" customWidth="1"/>
    <col min="6922" max="6922" width="11.28515625" style="4" customWidth="1"/>
    <col min="6923" max="6923" width="9.28515625" style="4" customWidth="1"/>
    <col min="6924" max="7161" width="9.140625" style="4"/>
    <col min="7162" max="7162" width="18.7109375" style="4" customWidth="1"/>
    <col min="7163" max="7163" width="25.140625" style="4" customWidth="1"/>
    <col min="7164" max="7166" width="7.5703125" style="4" customWidth="1"/>
    <col min="7167" max="7169" width="6.7109375" style="4" customWidth="1"/>
    <col min="7170" max="7173" width="7.5703125" style="4" customWidth="1"/>
    <col min="7174" max="7174" width="8.140625" style="4" customWidth="1"/>
    <col min="7175" max="7175" width="8.42578125" style="4" customWidth="1"/>
    <col min="7176" max="7176" width="9.28515625" style="4" customWidth="1"/>
    <col min="7177" max="7177" width="8.42578125" style="4" customWidth="1"/>
    <col min="7178" max="7178" width="11.28515625" style="4" customWidth="1"/>
    <col min="7179" max="7179" width="9.28515625" style="4" customWidth="1"/>
    <col min="7180" max="7417" width="9.140625" style="4"/>
    <col min="7418" max="7418" width="18.7109375" style="4" customWidth="1"/>
    <col min="7419" max="7419" width="25.140625" style="4" customWidth="1"/>
    <col min="7420" max="7422" width="7.5703125" style="4" customWidth="1"/>
    <col min="7423" max="7425" width="6.7109375" style="4" customWidth="1"/>
    <col min="7426" max="7429" width="7.5703125" style="4" customWidth="1"/>
    <col min="7430" max="7430" width="8.140625" style="4" customWidth="1"/>
    <col min="7431" max="7431" width="8.42578125" style="4" customWidth="1"/>
    <col min="7432" max="7432" width="9.28515625" style="4" customWidth="1"/>
    <col min="7433" max="7433" width="8.42578125" style="4" customWidth="1"/>
    <col min="7434" max="7434" width="11.28515625" style="4" customWidth="1"/>
    <col min="7435" max="7435" width="9.28515625" style="4" customWidth="1"/>
    <col min="7436" max="7673" width="9.140625" style="4"/>
    <col min="7674" max="7674" width="18.7109375" style="4" customWidth="1"/>
    <col min="7675" max="7675" width="25.140625" style="4" customWidth="1"/>
    <col min="7676" max="7678" width="7.5703125" style="4" customWidth="1"/>
    <col min="7679" max="7681" width="6.7109375" style="4" customWidth="1"/>
    <col min="7682" max="7685" width="7.5703125" style="4" customWidth="1"/>
    <col min="7686" max="7686" width="8.140625" style="4" customWidth="1"/>
    <col min="7687" max="7687" width="8.42578125" style="4" customWidth="1"/>
    <col min="7688" max="7688" width="9.28515625" style="4" customWidth="1"/>
    <col min="7689" max="7689" width="8.42578125" style="4" customWidth="1"/>
    <col min="7690" max="7690" width="11.28515625" style="4" customWidth="1"/>
    <col min="7691" max="7691" width="9.28515625" style="4" customWidth="1"/>
    <col min="7692" max="7929" width="9.140625" style="4"/>
    <col min="7930" max="7930" width="18.7109375" style="4" customWidth="1"/>
    <col min="7931" max="7931" width="25.140625" style="4" customWidth="1"/>
    <col min="7932" max="7934" width="7.5703125" style="4" customWidth="1"/>
    <col min="7935" max="7937" width="6.7109375" style="4" customWidth="1"/>
    <col min="7938" max="7941" width="7.5703125" style="4" customWidth="1"/>
    <col min="7942" max="7942" width="8.140625" style="4" customWidth="1"/>
    <col min="7943" max="7943" width="8.42578125" style="4" customWidth="1"/>
    <col min="7944" max="7944" width="9.28515625" style="4" customWidth="1"/>
    <col min="7945" max="7945" width="8.42578125" style="4" customWidth="1"/>
    <col min="7946" max="7946" width="11.28515625" style="4" customWidth="1"/>
    <col min="7947" max="7947" width="9.28515625" style="4" customWidth="1"/>
    <col min="7948" max="8185" width="9.140625" style="4"/>
    <col min="8186" max="8186" width="18.7109375" style="4" customWidth="1"/>
    <col min="8187" max="8187" width="25.140625" style="4" customWidth="1"/>
    <col min="8188" max="8190" width="7.5703125" style="4" customWidth="1"/>
    <col min="8191" max="8193" width="6.7109375" style="4" customWidth="1"/>
    <col min="8194" max="8197" width="7.5703125" style="4" customWidth="1"/>
    <col min="8198" max="8198" width="8.140625" style="4" customWidth="1"/>
    <col min="8199" max="8199" width="8.42578125" style="4" customWidth="1"/>
    <col min="8200" max="8200" width="9.28515625" style="4" customWidth="1"/>
    <col min="8201" max="8201" width="8.42578125" style="4" customWidth="1"/>
    <col min="8202" max="8202" width="11.28515625" style="4" customWidth="1"/>
    <col min="8203" max="8203" width="9.28515625" style="4" customWidth="1"/>
    <col min="8204" max="8441" width="9.140625" style="4"/>
    <col min="8442" max="8442" width="18.7109375" style="4" customWidth="1"/>
    <col min="8443" max="8443" width="25.140625" style="4" customWidth="1"/>
    <col min="8444" max="8446" width="7.5703125" style="4" customWidth="1"/>
    <col min="8447" max="8449" width="6.7109375" style="4" customWidth="1"/>
    <col min="8450" max="8453" width="7.5703125" style="4" customWidth="1"/>
    <col min="8454" max="8454" width="8.140625" style="4" customWidth="1"/>
    <col min="8455" max="8455" width="8.42578125" style="4" customWidth="1"/>
    <col min="8456" max="8456" width="9.28515625" style="4" customWidth="1"/>
    <col min="8457" max="8457" width="8.42578125" style="4" customWidth="1"/>
    <col min="8458" max="8458" width="11.28515625" style="4" customWidth="1"/>
    <col min="8459" max="8459" width="9.28515625" style="4" customWidth="1"/>
    <col min="8460" max="8697" width="9.140625" style="4"/>
    <col min="8698" max="8698" width="18.7109375" style="4" customWidth="1"/>
    <col min="8699" max="8699" width="25.140625" style="4" customWidth="1"/>
    <col min="8700" max="8702" width="7.5703125" style="4" customWidth="1"/>
    <col min="8703" max="8705" width="6.7109375" style="4" customWidth="1"/>
    <col min="8706" max="8709" width="7.5703125" style="4" customWidth="1"/>
    <col min="8710" max="8710" width="8.140625" style="4" customWidth="1"/>
    <col min="8711" max="8711" width="8.42578125" style="4" customWidth="1"/>
    <col min="8712" max="8712" width="9.28515625" style="4" customWidth="1"/>
    <col min="8713" max="8713" width="8.42578125" style="4" customWidth="1"/>
    <col min="8714" max="8714" width="11.28515625" style="4" customWidth="1"/>
    <col min="8715" max="8715" width="9.28515625" style="4" customWidth="1"/>
    <col min="8716" max="8953" width="9.140625" style="4"/>
    <col min="8954" max="8954" width="18.7109375" style="4" customWidth="1"/>
    <col min="8955" max="8955" width="25.140625" style="4" customWidth="1"/>
    <col min="8956" max="8958" width="7.5703125" style="4" customWidth="1"/>
    <col min="8959" max="8961" width="6.7109375" style="4" customWidth="1"/>
    <col min="8962" max="8965" width="7.5703125" style="4" customWidth="1"/>
    <col min="8966" max="8966" width="8.140625" style="4" customWidth="1"/>
    <col min="8967" max="8967" width="8.42578125" style="4" customWidth="1"/>
    <col min="8968" max="8968" width="9.28515625" style="4" customWidth="1"/>
    <col min="8969" max="8969" width="8.42578125" style="4" customWidth="1"/>
    <col min="8970" max="8970" width="11.28515625" style="4" customWidth="1"/>
    <col min="8971" max="8971" width="9.28515625" style="4" customWidth="1"/>
    <col min="8972" max="9209" width="9.140625" style="4"/>
    <col min="9210" max="9210" width="18.7109375" style="4" customWidth="1"/>
    <col min="9211" max="9211" width="25.140625" style="4" customWidth="1"/>
    <col min="9212" max="9214" width="7.5703125" style="4" customWidth="1"/>
    <col min="9215" max="9217" width="6.7109375" style="4" customWidth="1"/>
    <col min="9218" max="9221" width="7.5703125" style="4" customWidth="1"/>
    <col min="9222" max="9222" width="8.140625" style="4" customWidth="1"/>
    <col min="9223" max="9223" width="8.42578125" style="4" customWidth="1"/>
    <col min="9224" max="9224" width="9.28515625" style="4" customWidth="1"/>
    <col min="9225" max="9225" width="8.42578125" style="4" customWidth="1"/>
    <col min="9226" max="9226" width="11.28515625" style="4" customWidth="1"/>
    <col min="9227" max="9227" width="9.28515625" style="4" customWidth="1"/>
    <col min="9228" max="9465" width="9.140625" style="4"/>
    <col min="9466" max="9466" width="18.7109375" style="4" customWidth="1"/>
    <col min="9467" max="9467" width="25.140625" style="4" customWidth="1"/>
    <col min="9468" max="9470" width="7.5703125" style="4" customWidth="1"/>
    <col min="9471" max="9473" width="6.7109375" style="4" customWidth="1"/>
    <col min="9474" max="9477" width="7.5703125" style="4" customWidth="1"/>
    <col min="9478" max="9478" width="8.140625" style="4" customWidth="1"/>
    <col min="9479" max="9479" width="8.42578125" style="4" customWidth="1"/>
    <col min="9480" max="9480" width="9.28515625" style="4" customWidth="1"/>
    <col min="9481" max="9481" width="8.42578125" style="4" customWidth="1"/>
    <col min="9482" max="9482" width="11.28515625" style="4" customWidth="1"/>
    <col min="9483" max="9483" width="9.28515625" style="4" customWidth="1"/>
    <col min="9484" max="9721" width="9.140625" style="4"/>
    <col min="9722" max="9722" width="18.7109375" style="4" customWidth="1"/>
    <col min="9723" max="9723" width="25.140625" style="4" customWidth="1"/>
    <col min="9724" max="9726" width="7.5703125" style="4" customWidth="1"/>
    <col min="9727" max="9729" width="6.7109375" style="4" customWidth="1"/>
    <col min="9730" max="9733" width="7.5703125" style="4" customWidth="1"/>
    <col min="9734" max="9734" width="8.140625" style="4" customWidth="1"/>
    <col min="9735" max="9735" width="8.42578125" style="4" customWidth="1"/>
    <col min="9736" max="9736" width="9.28515625" style="4" customWidth="1"/>
    <col min="9737" max="9737" width="8.42578125" style="4" customWidth="1"/>
    <col min="9738" max="9738" width="11.28515625" style="4" customWidth="1"/>
    <col min="9739" max="9739" width="9.28515625" style="4" customWidth="1"/>
    <col min="9740" max="9977" width="9.140625" style="4"/>
    <col min="9978" max="9978" width="18.7109375" style="4" customWidth="1"/>
    <col min="9979" max="9979" width="25.140625" style="4" customWidth="1"/>
    <col min="9980" max="9982" width="7.5703125" style="4" customWidth="1"/>
    <col min="9983" max="9985" width="6.7109375" style="4" customWidth="1"/>
    <col min="9986" max="9989" width="7.5703125" style="4" customWidth="1"/>
    <col min="9990" max="9990" width="8.140625" style="4" customWidth="1"/>
    <col min="9991" max="9991" width="8.42578125" style="4" customWidth="1"/>
    <col min="9992" max="9992" width="9.28515625" style="4" customWidth="1"/>
    <col min="9993" max="9993" width="8.42578125" style="4" customWidth="1"/>
    <col min="9994" max="9994" width="11.28515625" style="4" customWidth="1"/>
    <col min="9995" max="9995" width="9.28515625" style="4" customWidth="1"/>
    <col min="9996" max="10233" width="9.140625" style="4"/>
    <col min="10234" max="10234" width="18.7109375" style="4" customWidth="1"/>
    <col min="10235" max="10235" width="25.140625" style="4" customWidth="1"/>
    <col min="10236" max="10238" width="7.5703125" style="4" customWidth="1"/>
    <col min="10239" max="10241" width="6.7109375" style="4" customWidth="1"/>
    <col min="10242" max="10245" width="7.5703125" style="4" customWidth="1"/>
    <col min="10246" max="10246" width="8.140625" style="4" customWidth="1"/>
    <col min="10247" max="10247" width="8.42578125" style="4" customWidth="1"/>
    <col min="10248" max="10248" width="9.28515625" style="4" customWidth="1"/>
    <col min="10249" max="10249" width="8.42578125" style="4" customWidth="1"/>
    <col min="10250" max="10250" width="11.28515625" style="4" customWidth="1"/>
    <col min="10251" max="10251" width="9.28515625" style="4" customWidth="1"/>
    <col min="10252" max="10489" width="9.140625" style="4"/>
    <col min="10490" max="10490" width="18.7109375" style="4" customWidth="1"/>
    <col min="10491" max="10491" width="25.140625" style="4" customWidth="1"/>
    <col min="10492" max="10494" width="7.5703125" style="4" customWidth="1"/>
    <col min="10495" max="10497" width="6.7109375" style="4" customWidth="1"/>
    <col min="10498" max="10501" width="7.5703125" style="4" customWidth="1"/>
    <col min="10502" max="10502" width="8.140625" style="4" customWidth="1"/>
    <col min="10503" max="10503" width="8.42578125" style="4" customWidth="1"/>
    <col min="10504" max="10504" width="9.28515625" style="4" customWidth="1"/>
    <col min="10505" max="10505" width="8.42578125" style="4" customWidth="1"/>
    <col min="10506" max="10506" width="11.28515625" style="4" customWidth="1"/>
    <col min="10507" max="10507" width="9.28515625" style="4" customWidth="1"/>
    <col min="10508" max="10745" width="9.140625" style="4"/>
    <col min="10746" max="10746" width="18.7109375" style="4" customWidth="1"/>
    <col min="10747" max="10747" width="25.140625" style="4" customWidth="1"/>
    <col min="10748" max="10750" width="7.5703125" style="4" customWidth="1"/>
    <col min="10751" max="10753" width="6.7109375" style="4" customWidth="1"/>
    <col min="10754" max="10757" width="7.5703125" style="4" customWidth="1"/>
    <col min="10758" max="10758" width="8.140625" style="4" customWidth="1"/>
    <col min="10759" max="10759" width="8.42578125" style="4" customWidth="1"/>
    <col min="10760" max="10760" width="9.28515625" style="4" customWidth="1"/>
    <col min="10761" max="10761" width="8.42578125" style="4" customWidth="1"/>
    <col min="10762" max="10762" width="11.28515625" style="4" customWidth="1"/>
    <col min="10763" max="10763" width="9.28515625" style="4" customWidth="1"/>
    <col min="10764" max="11001" width="9.140625" style="4"/>
    <col min="11002" max="11002" width="18.7109375" style="4" customWidth="1"/>
    <col min="11003" max="11003" width="25.140625" style="4" customWidth="1"/>
    <col min="11004" max="11006" width="7.5703125" style="4" customWidth="1"/>
    <col min="11007" max="11009" width="6.7109375" style="4" customWidth="1"/>
    <col min="11010" max="11013" width="7.5703125" style="4" customWidth="1"/>
    <col min="11014" max="11014" width="8.140625" style="4" customWidth="1"/>
    <col min="11015" max="11015" width="8.42578125" style="4" customWidth="1"/>
    <col min="11016" max="11016" width="9.28515625" style="4" customWidth="1"/>
    <col min="11017" max="11017" width="8.42578125" style="4" customWidth="1"/>
    <col min="11018" max="11018" width="11.28515625" style="4" customWidth="1"/>
    <col min="11019" max="11019" width="9.28515625" style="4" customWidth="1"/>
    <col min="11020" max="11257" width="9.140625" style="4"/>
    <col min="11258" max="11258" width="18.7109375" style="4" customWidth="1"/>
    <col min="11259" max="11259" width="25.140625" style="4" customWidth="1"/>
    <col min="11260" max="11262" width="7.5703125" style="4" customWidth="1"/>
    <col min="11263" max="11265" width="6.7109375" style="4" customWidth="1"/>
    <col min="11266" max="11269" width="7.5703125" style="4" customWidth="1"/>
    <col min="11270" max="11270" width="8.140625" style="4" customWidth="1"/>
    <col min="11271" max="11271" width="8.42578125" style="4" customWidth="1"/>
    <col min="11272" max="11272" width="9.28515625" style="4" customWidth="1"/>
    <col min="11273" max="11273" width="8.42578125" style="4" customWidth="1"/>
    <col min="11274" max="11274" width="11.28515625" style="4" customWidth="1"/>
    <col min="11275" max="11275" width="9.28515625" style="4" customWidth="1"/>
    <col min="11276" max="11513" width="9.140625" style="4"/>
    <col min="11514" max="11514" width="18.7109375" style="4" customWidth="1"/>
    <col min="11515" max="11515" width="25.140625" style="4" customWidth="1"/>
    <col min="11516" max="11518" width="7.5703125" style="4" customWidth="1"/>
    <col min="11519" max="11521" width="6.7109375" style="4" customWidth="1"/>
    <col min="11522" max="11525" width="7.5703125" style="4" customWidth="1"/>
    <col min="11526" max="11526" width="8.140625" style="4" customWidth="1"/>
    <col min="11527" max="11527" width="8.42578125" style="4" customWidth="1"/>
    <col min="11528" max="11528" width="9.28515625" style="4" customWidth="1"/>
    <col min="11529" max="11529" width="8.42578125" style="4" customWidth="1"/>
    <col min="11530" max="11530" width="11.28515625" style="4" customWidth="1"/>
    <col min="11531" max="11531" width="9.28515625" style="4" customWidth="1"/>
    <col min="11532" max="11769" width="9.140625" style="4"/>
    <col min="11770" max="11770" width="18.7109375" style="4" customWidth="1"/>
    <col min="11771" max="11771" width="25.140625" style="4" customWidth="1"/>
    <col min="11772" max="11774" width="7.5703125" style="4" customWidth="1"/>
    <col min="11775" max="11777" width="6.7109375" style="4" customWidth="1"/>
    <col min="11778" max="11781" width="7.5703125" style="4" customWidth="1"/>
    <col min="11782" max="11782" width="8.140625" style="4" customWidth="1"/>
    <col min="11783" max="11783" width="8.42578125" style="4" customWidth="1"/>
    <col min="11784" max="11784" width="9.28515625" style="4" customWidth="1"/>
    <col min="11785" max="11785" width="8.42578125" style="4" customWidth="1"/>
    <col min="11786" max="11786" width="11.28515625" style="4" customWidth="1"/>
    <col min="11787" max="11787" width="9.28515625" style="4" customWidth="1"/>
    <col min="11788" max="12025" width="9.140625" style="4"/>
    <col min="12026" max="12026" width="18.7109375" style="4" customWidth="1"/>
    <col min="12027" max="12027" width="25.140625" style="4" customWidth="1"/>
    <col min="12028" max="12030" width="7.5703125" style="4" customWidth="1"/>
    <col min="12031" max="12033" width="6.7109375" style="4" customWidth="1"/>
    <col min="12034" max="12037" width="7.5703125" style="4" customWidth="1"/>
    <col min="12038" max="12038" width="8.140625" style="4" customWidth="1"/>
    <col min="12039" max="12039" width="8.42578125" style="4" customWidth="1"/>
    <col min="12040" max="12040" width="9.28515625" style="4" customWidth="1"/>
    <col min="12041" max="12041" width="8.42578125" style="4" customWidth="1"/>
    <col min="12042" max="12042" width="11.28515625" style="4" customWidth="1"/>
    <col min="12043" max="12043" width="9.28515625" style="4" customWidth="1"/>
    <col min="12044" max="12281" width="9.140625" style="4"/>
    <col min="12282" max="12282" width="18.7109375" style="4" customWidth="1"/>
    <col min="12283" max="12283" width="25.140625" style="4" customWidth="1"/>
    <col min="12284" max="12286" width="7.5703125" style="4" customWidth="1"/>
    <col min="12287" max="12289" width="6.7109375" style="4" customWidth="1"/>
    <col min="12290" max="12293" width="7.5703125" style="4" customWidth="1"/>
    <col min="12294" max="12294" width="8.140625" style="4" customWidth="1"/>
    <col min="12295" max="12295" width="8.42578125" style="4" customWidth="1"/>
    <col min="12296" max="12296" width="9.28515625" style="4" customWidth="1"/>
    <col min="12297" max="12297" width="8.42578125" style="4" customWidth="1"/>
    <col min="12298" max="12298" width="11.28515625" style="4" customWidth="1"/>
    <col min="12299" max="12299" width="9.28515625" style="4" customWidth="1"/>
    <col min="12300" max="12537" width="9.140625" style="4"/>
    <col min="12538" max="12538" width="18.7109375" style="4" customWidth="1"/>
    <col min="12539" max="12539" width="25.140625" style="4" customWidth="1"/>
    <col min="12540" max="12542" width="7.5703125" style="4" customWidth="1"/>
    <col min="12543" max="12545" width="6.7109375" style="4" customWidth="1"/>
    <col min="12546" max="12549" width="7.5703125" style="4" customWidth="1"/>
    <col min="12550" max="12550" width="8.140625" style="4" customWidth="1"/>
    <col min="12551" max="12551" width="8.42578125" style="4" customWidth="1"/>
    <col min="12552" max="12552" width="9.28515625" style="4" customWidth="1"/>
    <col min="12553" max="12553" width="8.42578125" style="4" customWidth="1"/>
    <col min="12554" max="12554" width="11.28515625" style="4" customWidth="1"/>
    <col min="12555" max="12555" width="9.28515625" style="4" customWidth="1"/>
    <col min="12556" max="12793" width="9.140625" style="4"/>
    <col min="12794" max="12794" width="18.7109375" style="4" customWidth="1"/>
    <col min="12795" max="12795" width="25.140625" style="4" customWidth="1"/>
    <col min="12796" max="12798" width="7.5703125" style="4" customWidth="1"/>
    <col min="12799" max="12801" width="6.7109375" style="4" customWidth="1"/>
    <col min="12802" max="12805" width="7.5703125" style="4" customWidth="1"/>
    <col min="12806" max="12806" width="8.140625" style="4" customWidth="1"/>
    <col min="12807" max="12807" width="8.42578125" style="4" customWidth="1"/>
    <col min="12808" max="12808" width="9.28515625" style="4" customWidth="1"/>
    <col min="12809" max="12809" width="8.42578125" style="4" customWidth="1"/>
    <col min="12810" max="12810" width="11.28515625" style="4" customWidth="1"/>
    <col min="12811" max="12811" width="9.28515625" style="4" customWidth="1"/>
    <col min="12812" max="13049" width="9.140625" style="4"/>
    <col min="13050" max="13050" width="18.7109375" style="4" customWidth="1"/>
    <col min="13051" max="13051" width="25.140625" style="4" customWidth="1"/>
    <col min="13052" max="13054" width="7.5703125" style="4" customWidth="1"/>
    <col min="13055" max="13057" width="6.7109375" style="4" customWidth="1"/>
    <col min="13058" max="13061" width="7.5703125" style="4" customWidth="1"/>
    <col min="13062" max="13062" width="8.140625" style="4" customWidth="1"/>
    <col min="13063" max="13063" width="8.42578125" style="4" customWidth="1"/>
    <col min="13064" max="13064" width="9.28515625" style="4" customWidth="1"/>
    <col min="13065" max="13065" width="8.42578125" style="4" customWidth="1"/>
    <col min="13066" max="13066" width="11.28515625" style="4" customWidth="1"/>
    <col min="13067" max="13067" width="9.28515625" style="4" customWidth="1"/>
    <col min="13068" max="13305" width="9.140625" style="4"/>
    <col min="13306" max="13306" width="18.7109375" style="4" customWidth="1"/>
    <col min="13307" max="13307" width="25.140625" style="4" customWidth="1"/>
    <col min="13308" max="13310" width="7.5703125" style="4" customWidth="1"/>
    <col min="13311" max="13313" width="6.7109375" style="4" customWidth="1"/>
    <col min="13314" max="13317" width="7.5703125" style="4" customWidth="1"/>
    <col min="13318" max="13318" width="8.140625" style="4" customWidth="1"/>
    <col min="13319" max="13319" width="8.42578125" style="4" customWidth="1"/>
    <col min="13320" max="13320" width="9.28515625" style="4" customWidth="1"/>
    <col min="13321" max="13321" width="8.42578125" style="4" customWidth="1"/>
    <col min="13322" max="13322" width="11.28515625" style="4" customWidth="1"/>
    <col min="13323" max="13323" width="9.28515625" style="4" customWidth="1"/>
    <col min="13324" max="13561" width="9.140625" style="4"/>
    <col min="13562" max="13562" width="18.7109375" style="4" customWidth="1"/>
    <col min="13563" max="13563" width="25.140625" style="4" customWidth="1"/>
    <col min="13564" max="13566" width="7.5703125" style="4" customWidth="1"/>
    <col min="13567" max="13569" width="6.7109375" style="4" customWidth="1"/>
    <col min="13570" max="13573" width="7.5703125" style="4" customWidth="1"/>
    <col min="13574" max="13574" width="8.140625" style="4" customWidth="1"/>
    <col min="13575" max="13575" width="8.42578125" style="4" customWidth="1"/>
    <col min="13576" max="13576" width="9.28515625" style="4" customWidth="1"/>
    <col min="13577" max="13577" width="8.42578125" style="4" customWidth="1"/>
    <col min="13578" max="13578" width="11.28515625" style="4" customWidth="1"/>
    <col min="13579" max="13579" width="9.28515625" style="4" customWidth="1"/>
    <col min="13580" max="13817" width="9.140625" style="4"/>
    <col min="13818" max="13818" width="18.7109375" style="4" customWidth="1"/>
    <col min="13819" max="13819" width="25.140625" style="4" customWidth="1"/>
    <col min="13820" max="13822" width="7.5703125" style="4" customWidth="1"/>
    <col min="13823" max="13825" width="6.7109375" style="4" customWidth="1"/>
    <col min="13826" max="13829" width="7.5703125" style="4" customWidth="1"/>
    <col min="13830" max="13830" width="8.140625" style="4" customWidth="1"/>
    <col min="13831" max="13831" width="8.42578125" style="4" customWidth="1"/>
    <col min="13832" max="13832" width="9.28515625" style="4" customWidth="1"/>
    <col min="13833" max="13833" width="8.42578125" style="4" customWidth="1"/>
    <col min="13834" max="13834" width="11.28515625" style="4" customWidth="1"/>
    <col min="13835" max="13835" width="9.28515625" style="4" customWidth="1"/>
    <col min="13836" max="14073" width="9.140625" style="4"/>
    <col min="14074" max="14074" width="18.7109375" style="4" customWidth="1"/>
    <col min="14075" max="14075" width="25.140625" style="4" customWidth="1"/>
    <col min="14076" max="14078" width="7.5703125" style="4" customWidth="1"/>
    <col min="14079" max="14081" width="6.7109375" style="4" customWidth="1"/>
    <col min="14082" max="14085" width="7.5703125" style="4" customWidth="1"/>
    <col min="14086" max="14086" width="8.140625" style="4" customWidth="1"/>
    <col min="14087" max="14087" width="8.42578125" style="4" customWidth="1"/>
    <col min="14088" max="14088" width="9.28515625" style="4" customWidth="1"/>
    <col min="14089" max="14089" width="8.42578125" style="4" customWidth="1"/>
    <col min="14090" max="14090" width="11.28515625" style="4" customWidth="1"/>
    <col min="14091" max="14091" width="9.28515625" style="4" customWidth="1"/>
    <col min="14092" max="14329" width="9.140625" style="4"/>
    <col min="14330" max="14330" width="18.7109375" style="4" customWidth="1"/>
    <col min="14331" max="14331" width="25.140625" style="4" customWidth="1"/>
    <col min="14332" max="14334" width="7.5703125" style="4" customWidth="1"/>
    <col min="14335" max="14337" width="6.7109375" style="4" customWidth="1"/>
    <col min="14338" max="14341" width="7.5703125" style="4" customWidth="1"/>
    <col min="14342" max="14342" width="8.140625" style="4" customWidth="1"/>
    <col min="14343" max="14343" width="8.42578125" style="4" customWidth="1"/>
    <col min="14344" max="14344" width="9.28515625" style="4" customWidth="1"/>
    <col min="14345" max="14345" width="8.42578125" style="4" customWidth="1"/>
    <col min="14346" max="14346" width="11.28515625" style="4" customWidth="1"/>
    <col min="14347" max="14347" width="9.28515625" style="4" customWidth="1"/>
    <col min="14348" max="14585" width="9.140625" style="4"/>
    <col min="14586" max="14586" width="18.7109375" style="4" customWidth="1"/>
    <col min="14587" max="14587" width="25.140625" style="4" customWidth="1"/>
    <col min="14588" max="14590" width="7.5703125" style="4" customWidth="1"/>
    <col min="14591" max="14593" width="6.7109375" style="4" customWidth="1"/>
    <col min="14594" max="14597" width="7.5703125" style="4" customWidth="1"/>
    <col min="14598" max="14598" width="8.140625" style="4" customWidth="1"/>
    <col min="14599" max="14599" width="8.42578125" style="4" customWidth="1"/>
    <col min="14600" max="14600" width="9.28515625" style="4" customWidth="1"/>
    <col min="14601" max="14601" width="8.42578125" style="4" customWidth="1"/>
    <col min="14602" max="14602" width="11.28515625" style="4" customWidth="1"/>
    <col min="14603" max="14603" width="9.28515625" style="4" customWidth="1"/>
    <col min="14604" max="14841" width="9.140625" style="4"/>
    <col min="14842" max="14842" width="18.7109375" style="4" customWidth="1"/>
    <col min="14843" max="14843" width="25.140625" style="4" customWidth="1"/>
    <col min="14844" max="14846" width="7.5703125" style="4" customWidth="1"/>
    <col min="14847" max="14849" width="6.7109375" style="4" customWidth="1"/>
    <col min="14850" max="14853" width="7.5703125" style="4" customWidth="1"/>
    <col min="14854" max="14854" width="8.140625" style="4" customWidth="1"/>
    <col min="14855" max="14855" width="8.42578125" style="4" customWidth="1"/>
    <col min="14856" max="14856" width="9.28515625" style="4" customWidth="1"/>
    <col min="14857" max="14857" width="8.42578125" style="4" customWidth="1"/>
    <col min="14858" max="14858" width="11.28515625" style="4" customWidth="1"/>
    <col min="14859" max="14859" width="9.28515625" style="4" customWidth="1"/>
    <col min="14860" max="15097" width="9.140625" style="4"/>
    <col min="15098" max="15098" width="18.7109375" style="4" customWidth="1"/>
    <col min="15099" max="15099" width="25.140625" style="4" customWidth="1"/>
    <col min="15100" max="15102" width="7.5703125" style="4" customWidth="1"/>
    <col min="15103" max="15105" width="6.7109375" style="4" customWidth="1"/>
    <col min="15106" max="15109" width="7.5703125" style="4" customWidth="1"/>
    <col min="15110" max="15110" width="8.140625" style="4" customWidth="1"/>
    <col min="15111" max="15111" width="8.42578125" style="4" customWidth="1"/>
    <col min="15112" max="15112" width="9.28515625" style="4" customWidth="1"/>
    <col min="15113" max="15113" width="8.42578125" style="4" customWidth="1"/>
    <col min="15114" max="15114" width="11.28515625" style="4" customWidth="1"/>
    <col min="15115" max="15115" width="9.28515625" style="4" customWidth="1"/>
    <col min="15116" max="15353" width="9.140625" style="4"/>
    <col min="15354" max="15354" width="18.7109375" style="4" customWidth="1"/>
    <col min="15355" max="15355" width="25.140625" style="4" customWidth="1"/>
    <col min="15356" max="15358" width="7.5703125" style="4" customWidth="1"/>
    <col min="15359" max="15361" width="6.7109375" style="4" customWidth="1"/>
    <col min="15362" max="15365" width="7.5703125" style="4" customWidth="1"/>
    <col min="15366" max="15366" width="8.140625" style="4" customWidth="1"/>
    <col min="15367" max="15367" width="8.42578125" style="4" customWidth="1"/>
    <col min="15368" max="15368" width="9.28515625" style="4" customWidth="1"/>
    <col min="15369" max="15369" width="8.42578125" style="4" customWidth="1"/>
    <col min="15370" max="15370" width="11.28515625" style="4" customWidth="1"/>
    <col min="15371" max="15371" width="9.28515625" style="4" customWidth="1"/>
    <col min="15372" max="15609" width="9.140625" style="4"/>
    <col min="15610" max="15610" width="18.7109375" style="4" customWidth="1"/>
    <col min="15611" max="15611" width="25.140625" style="4" customWidth="1"/>
    <col min="15612" max="15614" width="7.5703125" style="4" customWidth="1"/>
    <col min="15615" max="15617" width="6.7109375" style="4" customWidth="1"/>
    <col min="15618" max="15621" width="7.5703125" style="4" customWidth="1"/>
    <col min="15622" max="15622" width="8.140625" style="4" customWidth="1"/>
    <col min="15623" max="15623" width="8.42578125" style="4" customWidth="1"/>
    <col min="15624" max="15624" width="9.28515625" style="4" customWidth="1"/>
    <col min="15625" max="15625" width="8.42578125" style="4" customWidth="1"/>
    <col min="15626" max="15626" width="11.28515625" style="4" customWidth="1"/>
    <col min="15627" max="15627" width="9.28515625" style="4" customWidth="1"/>
    <col min="15628" max="15865" width="9.140625" style="4"/>
    <col min="15866" max="15866" width="18.7109375" style="4" customWidth="1"/>
    <col min="15867" max="15867" width="25.140625" style="4" customWidth="1"/>
    <col min="15868" max="15870" width="7.5703125" style="4" customWidth="1"/>
    <col min="15871" max="15873" width="6.7109375" style="4" customWidth="1"/>
    <col min="15874" max="15877" width="7.5703125" style="4" customWidth="1"/>
    <col min="15878" max="15878" width="8.140625" style="4" customWidth="1"/>
    <col min="15879" max="15879" width="8.42578125" style="4" customWidth="1"/>
    <col min="15880" max="15880" width="9.28515625" style="4" customWidth="1"/>
    <col min="15881" max="15881" width="8.42578125" style="4" customWidth="1"/>
    <col min="15882" max="15882" width="11.28515625" style="4" customWidth="1"/>
    <col min="15883" max="15883" width="9.28515625" style="4" customWidth="1"/>
    <col min="15884" max="16121" width="9.140625" style="4"/>
    <col min="16122" max="16122" width="18.7109375" style="4" customWidth="1"/>
    <col min="16123" max="16123" width="25.140625" style="4" customWidth="1"/>
    <col min="16124" max="16126" width="7.5703125" style="4" customWidth="1"/>
    <col min="16127" max="16129" width="6.7109375" style="4" customWidth="1"/>
    <col min="16130" max="16133" width="7.5703125" style="4" customWidth="1"/>
    <col min="16134" max="16134" width="8.140625" style="4" customWidth="1"/>
    <col min="16135" max="16135" width="8.42578125" style="4" customWidth="1"/>
    <col min="16136" max="16136" width="9.28515625" style="4" customWidth="1"/>
    <col min="16137" max="16137" width="8.42578125" style="4" customWidth="1"/>
    <col min="16138" max="16138" width="11.28515625" style="4" customWidth="1"/>
    <col min="16139" max="16139" width="9.28515625" style="4" customWidth="1"/>
    <col min="16140" max="16384" width="9.140625" style="4"/>
  </cols>
  <sheetData>
    <row r="1" spans="1:18" s="71" customFormat="1" ht="15" customHeight="1" x14ac:dyDescent="0.2">
      <c r="A1" s="600"/>
      <c r="B1" s="609"/>
      <c r="C1" s="607"/>
      <c r="D1" s="622" t="s">
        <v>408</v>
      </c>
      <c r="E1" s="593" t="str">
        <f>Supraestrutura!E1</f>
        <v>Brisa da armação</v>
      </c>
      <c r="F1" s="593"/>
      <c r="G1" s="589"/>
      <c r="H1" s="589"/>
      <c r="I1" s="589"/>
      <c r="J1" s="589"/>
      <c r="K1" s="589"/>
      <c r="L1" s="589"/>
      <c r="M1" s="589"/>
      <c r="N1" s="589"/>
      <c r="O1" s="589"/>
      <c r="P1" s="608"/>
      <c r="Q1" s="606"/>
      <c r="R1" s="607"/>
    </row>
    <row r="2" spans="1:18" s="346" customFormat="1" ht="15" customHeight="1" x14ac:dyDescent="0.2">
      <c r="A2" s="602"/>
      <c r="C2" s="674"/>
      <c r="D2" s="622" t="s">
        <v>373</v>
      </c>
      <c r="E2" s="593" t="str">
        <f>Supraestrutura!E2</f>
        <v>HACASA</v>
      </c>
      <c r="F2" s="593"/>
      <c r="G2" s="593"/>
      <c r="H2" s="593"/>
      <c r="I2" s="593"/>
      <c r="J2" s="593"/>
      <c r="K2" s="593"/>
      <c r="L2" s="593"/>
      <c r="M2" s="593"/>
      <c r="N2" s="593"/>
      <c r="O2" s="593"/>
      <c r="P2" s="673"/>
      <c r="Q2" s="675"/>
      <c r="R2" s="674"/>
    </row>
    <row r="3" spans="1:18" s="346" customFormat="1" ht="15" customHeight="1" x14ac:dyDescent="0.2">
      <c r="A3" s="602"/>
      <c r="C3" s="674"/>
      <c r="D3" s="622" t="s">
        <v>593</v>
      </c>
      <c r="E3" s="798"/>
      <c r="F3" s="593"/>
      <c r="G3" s="593"/>
      <c r="H3" s="593"/>
      <c r="I3" s="593"/>
      <c r="J3" s="593"/>
      <c r="K3" s="593"/>
      <c r="L3" s="593"/>
      <c r="M3" s="593"/>
      <c r="N3" s="593"/>
      <c r="O3" s="593"/>
      <c r="P3" s="673"/>
      <c r="Q3" s="675"/>
      <c r="R3" s="674"/>
    </row>
    <row r="4" spans="1:18" s="346" customFormat="1" ht="15" customHeight="1" x14ac:dyDescent="0.2">
      <c r="A4" s="610"/>
      <c r="B4" s="676"/>
      <c r="C4" s="677"/>
      <c r="D4" s="622" t="s">
        <v>374</v>
      </c>
      <c r="E4" s="1701" t="str">
        <f>Supraestrutura!E4</f>
        <v>R00 - Letícia</v>
      </c>
      <c r="F4" s="593"/>
      <c r="G4" s="593"/>
      <c r="H4" s="593"/>
      <c r="I4" s="593"/>
      <c r="J4" s="593"/>
      <c r="K4" s="593"/>
      <c r="L4" s="593"/>
      <c r="M4" s="595"/>
      <c r="N4" s="596"/>
      <c r="O4" s="612"/>
      <c r="P4" s="673"/>
      <c r="Q4" s="678"/>
      <c r="R4" s="677"/>
    </row>
    <row r="5" spans="1:18" s="75" customFormat="1" ht="22.15" customHeight="1" x14ac:dyDescent="0.2">
      <c r="A5" s="1950" t="s">
        <v>418</v>
      </c>
      <c r="B5" s="1951"/>
      <c r="C5" s="1951"/>
      <c r="D5" s="1951"/>
      <c r="E5" s="1951"/>
      <c r="F5" s="1951"/>
      <c r="G5" s="1951"/>
      <c r="H5" s="1951"/>
      <c r="I5" s="1951"/>
      <c r="J5" s="1951"/>
      <c r="K5" s="1951"/>
      <c r="L5" s="1951"/>
      <c r="M5" s="1951"/>
      <c r="N5" s="1951"/>
      <c r="O5" s="1951"/>
      <c r="P5" s="1951"/>
      <c r="Q5" s="1951"/>
      <c r="R5" s="1952"/>
    </row>
    <row r="6" spans="1:18" s="252" customFormat="1" ht="56.25" customHeight="1" x14ac:dyDescent="0.2">
      <c r="A6" s="1953" t="s">
        <v>618</v>
      </c>
      <c r="B6" s="812" t="s">
        <v>619</v>
      </c>
      <c r="C6" s="812" t="s">
        <v>620</v>
      </c>
      <c r="D6" s="812" t="s">
        <v>621</v>
      </c>
      <c r="E6" s="812" t="s">
        <v>622</v>
      </c>
      <c r="F6" s="812" t="s">
        <v>623</v>
      </c>
      <c r="G6" s="812" t="s">
        <v>624</v>
      </c>
      <c r="H6" s="812" t="s">
        <v>625</v>
      </c>
      <c r="I6" s="812" t="s">
        <v>626</v>
      </c>
      <c r="J6" s="812" t="s">
        <v>627</v>
      </c>
      <c r="K6" s="813" t="s">
        <v>628</v>
      </c>
      <c r="L6" s="813" t="s">
        <v>629</v>
      </c>
      <c r="M6" s="813" t="s">
        <v>630</v>
      </c>
      <c r="N6" s="813" t="s">
        <v>631</v>
      </c>
      <c r="O6" s="831" t="s">
        <v>632</v>
      </c>
      <c r="P6" s="832" t="s">
        <v>633</v>
      </c>
      <c r="Q6" s="811" t="s">
        <v>634</v>
      </c>
      <c r="R6" s="557" t="s">
        <v>60</v>
      </c>
    </row>
    <row r="7" spans="1:18" s="252" customFormat="1" ht="15.75" x14ac:dyDescent="0.45">
      <c r="A7" s="1847"/>
      <c r="B7" s="1954" t="s">
        <v>635</v>
      </c>
      <c r="C7" s="1956" t="s">
        <v>636</v>
      </c>
      <c r="D7" s="1957"/>
      <c r="E7" s="1958"/>
      <c r="F7" s="1956" t="s">
        <v>88</v>
      </c>
      <c r="G7" s="1957"/>
      <c r="H7" s="1957"/>
      <c r="I7" s="1957"/>
      <c r="J7" s="1958"/>
      <c r="K7" s="833" t="s">
        <v>72</v>
      </c>
      <c r="L7" s="833" t="s">
        <v>72</v>
      </c>
      <c r="M7" s="833" t="s">
        <v>55</v>
      </c>
      <c r="N7" s="833" t="s">
        <v>637</v>
      </c>
      <c r="O7" s="833" t="s">
        <v>72</v>
      </c>
      <c r="P7" s="833" t="s">
        <v>55</v>
      </c>
      <c r="Q7" s="833" t="s">
        <v>637</v>
      </c>
      <c r="R7" s="833" t="s">
        <v>638</v>
      </c>
    </row>
    <row r="8" spans="1:18" s="252" customFormat="1" ht="12.75" thickBot="1" x14ac:dyDescent="0.25">
      <c r="A8" s="1848"/>
      <c r="B8" s="1955"/>
      <c r="C8" s="552" t="s">
        <v>639</v>
      </c>
      <c r="D8" s="552" t="s">
        <v>640</v>
      </c>
      <c r="E8" s="552" t="s">
        <v>641</v>
      </c>
      <c r="F8" s="552" t="s">
        <v>642</v>
      </c>
      <c r="G8" s="552" t="s">
        <v>70</v>
      </c>
      <c r="H8" s="552" t="s">
        <v>643</v>
      </c>
      <c r="I8" s="552" t="s">
        <v>644</v>
      </c>
      <c r="J8" s="552" t="s">
        <v>54</v>
      </c>
      <c r="K8" s="552" t="s">
        <v>604</v>
      </c>
      <c r="L8" s="552" t="s">
        <v>604</v>
      </c>
      <c r="M8" s="552" t="s">
        <v>604</v>
      </c>
      <c r="N8" s="552" t="s">
        <v>604</v>
      </c>
      <c r="O8" s="553" t="s">
        <v>606</v>
      </c>
      <c r="P8" s="552" t="s">
        <v>605</v>
      </c>
      <c r="Q8" s="553" t="s">
        <v>645</v>
      </c>
      <c r="R8" s="553" t="s">
        <v>1</v>
      </c>
    </row>
    <row r="9" spans="1:18" s="287" customFormat="1" ht="16.149999999999999" customHeight="1" x14ac:dyDescent="0.2">
      <c r="A9" s="702" t="s">
        <v>646</v>
      </c>
      <c r="B9" s="703"/>
      <c r="C9" s="703"/>
      <c r="D9" s="703"/>
      <c r="E9" s="703"/>
      <c r="F9" s="695"/>
      <c r="G9" s="695"/>
      <c r="H9" s="695"/>
      <c r="I9" s="695"/>
      <c r="J9" s="695"/>
      <c r="K9" s="695"/>
      <c r="L9" s="695"/>
      <c r="M9" s="695"/>
      <c r="N9" s="753"/>
      <c r="O9" s="753"/>
      <c r="P9" s="753"/>
      <c r="Q9" s="753"/>
      <c r="R9" s="753"/>
    </row>
    <row r="10" spans="1:18" s="287" customFormat="1" ht="15" customHeight="1" x14ac:dyDescent="0.2">
      <c r="A10" s="830" t="s">
        <v>647</v>
      </c>
      <c r="B10" s="830"/>
      <c r="C10" s="830">
        <v>1</v>
      </c>
      <c r="D10" s="830">
        <v>1.21</v>
      </c>
      <c r="E10" s="830">
        <v>1.2</v>
      </c>
      <c r="F10" s="830">
        <v>13</v>
      </c>
      <c r="G10" s="830">
        <v>1.21</v>
      </c>
      <c r="H10" s="830">
        <v>0.28000000000000003</v>
      </c>
      <c r="I10" s="830">
        <v>0.18</v>
      </c>
      <c r="J10" s="830">
        <v>0.19</v>
      </c>
      <c r="K10" s="830"/>
      <c r="L10" s="830">
        <v>15</v>
      </c>
      <c r="M10" s="830">
        <v>5</v>
      </c>
      <c r="N10" s="830">
        <v>99</v>
      </c>
      <c r="O10" s="830">
        <f>C10*D10*E10+F10*G10*H10+G10*I10*F10*2+2*H10*F10*J10</f>
        <v>12.902400000000002</v>
      </c>
      <c r="P10" s="834">
        <f>C10*D10*E10*J10+F10*G10*H10*J10+F10*G10*I10*J10</f>
        <v>1.6506820000000002</v>
      </c>
      <c r="Q10" s="830">
        <f t="shared" ref="Q10:Q16" si="0">SUM(K10:N10)/P10</f>
        <v>72.09141433661965</v>
      </c>
      <c r="R10" s="830">
        <f>C10*D10*E10+F10*G10*H10</f>
        <v>5.8564000000000007</v>
      </c>
    </row>
    <row r="11" spans="1:18" s="287" customFormat="1" ht="15" customHeight="1" x14ac:dyDescent="0.2">
      <c r="A11" s="830" t="s">
        <v>648</v>
      </c>
      <c r="B11" s="830"/>
      <c r="C11" s="830">
        <v>1</v>
      </c>
      <c r="D11" s="830">
        <v>1.21</v>
      </c>
      <c r="E11" s="830">
        <v>1.2</v>
      </c>
      <c r="F11" s="830">
        <v>17</v>
      </c>
      <c r="G11" s="830">
        <v>1.21</v>
      </c>
      <c r="H11" s="830">
        <v>0.28000000000000003</v>
      </c>
      <c r="I11" s="830">
        <v>0.18</v>
      </c>
      <c r="J11" s="830">
        <v>0.19</v>
      </c>
      <c r="K11" s="830"/>
      <c r="L11" s="830">
        <v>17</v>
      </c>
      <c r="M11" s="830">
        <v>7</v>
      </c>
      <c r="N11" s="830">
        <v>109</v>
      </c>
      <c r="O11" s="830">
        <f>C11*D11*E11+F11*G11*H11+G11*I11*F11*2+2*H11*F11*J11</f>
        <v>16.425600000000003</v>
      </c>
      <c r="P11" s="834">
        <f>C11*D11*E11*J11+F11*G11*H11*J11+F11*G11*I11*J11</f>
        <v>2.0736980000000003</v>
      </c>
      <c r="Q11" s="830">
        <f t="shared" si="0"/>
        <v>64.136629345256637</v>
      </c>
      <c r="R11" s="830">
        <f>C11*D11*E11+F11*G11*H11</f>
        <v>7.2116000000000007</v>
      </c>
    </row>
    <row r="12" spans="1:18" s="287" customFormat="1" ht="15" customHeight="1" x14ac:dyDescent="0.2">
      <c r="A12" s="830" t="s">
        <v>649</v>
      </c>
      <c r="B12" s="830"/>
      <c r="C12" s="830">
        <v>1</v>
      </c>
      <c r="D12" s="830">
        <f>2.2265+1.205</f>
        <v>3.4315000000000002</v>
      </c>
      <c r="E12" s="830">
        <f>(1.205*2)*2</f>
        <v>4.82</v>
      </c>
      <c r="F12" s="830">
        <v>14</v>
      </c>
      <c r="G12" s="830">
        <v>1.2050000000000001</v>
      </c>
      <c r="H12" s="830">
        <v>0.28000000000000003</v>
      </c>
      <c r="I12" s="830">
        <v>0.18</v>
      </c>
      <c r="J12" s="830">
        <v>0.19</v>
      </c>
      <c r="K12" s="830">
        <v>2</v>
      </c>
      <c r="L12" s="830"/>
      <c r="M12" s="830">
        <v>47</v>
      </c>
      <c r="N12" s="830">
        <v>78</v>
      </c>
      <c r="O12" s="830">
        <f>C12*D12*E12+F12*G12*H12+G12*I12*F12*2+2*H12*F12*J12</f>
        <v>28.826230000000002</v>
      </c>
      <c r="P12" s="834">
        <f>C12*D12*E12*J12+F12*G12*H12*J12+F12*G12*I12*J12</f>
        <v>4.6170057</v>
      </c>
      <c r="Q12" s="830">
        <f t="shared" si="0"/>
        <v>27.507005243679902</v>
      </c>
      <c r="R12" s="830">
        <f>C12*D12*E12+F12*G12*H12</f>
        <v>21.263430000000003</v>
      </c>
    </row>
    <row r="13" spans="1:18" s="287" customFormat="1" ht="15" customHeight="1" x14ac:dyDescent="0.2">
      <c r="A13" s="830" t="s">
        <v>650</v>
      </c>
      <c r="B13" s="830"/>
      <c r="C13" s="830">
        <v>1</v>
      </c>
      <c r="D13" s="830">
        <f>2.2265+1.205</f>
        <v>3.4315000000000002</v>
      </c>
      <c r="E13" s="830">
        <f>(1.205*2)*2</f>
        <v>4.82</v>
      </c>
      <c r="F13" s="830">
        <v>15</v>
      </c>
      <c r="G13" s="830">
        <v>1.2050000000000001</v>
      </c>
      <c r="H13" s="830">
        <v>0.28000000000000003</v>
      </c>
      <c r="I13" s="830">
        <v>0.18</v>
      </c>
      <c r="J13" s="830">
        <v>0.19</v>
      </c>
      <c r="K13" s="830">
        <v>2</v>
      </c>
      <c r="L13" s="830"/>
      <c r="M13" s="830">
        <v>57</v>
      </c>
      <c r="N13" s="830">
        <v>86</v>
      </c>
      <c r="O13" s="830">
        <f>C13*D13*E13+F13*G13*H13+G13*I13*F13*2+2*H13*F13*J13</f>
        <v>29.703830000000004</v>
      </c>
      <c r="P13" s="834">
        <f>C13*D13*E13*J13+F13*G13*H13*J13+F13*G13*I13*J13</f>
        <v>4.7223227000000012</v>
      </c>
      <c r="Q13" s="830">
        <f t="shared" si="0"/>
        <v>30.705229017915265</v>
      </c>
      <c r="R13" s="830">
        <f>C13*D13*E13+F13*G13*H13</f>
        <v>21.600830000000002</v>
      </c>
    </row>
    <row r="14" spans="1:18" s="287" customFormat="1" ht="15" customHeight="1" x14ac:dyDescent="0.2">
      <c r="A14" s="830" t="s">
        <v>651</v>
      </c>
      <c r="B14" s="830"/>
      <c r="C14" s="830">
        <v>1</v>
      </c>
      <c r="D14" s="830">
        <f>2.2265+1.205</f>
        <v>3.4315000000000002</v>
      </c>
      <c r="E14" s="830">
        <f>(1.205*2)*2</f>
        <v>4.82</v>
      </c>
      <c r="F14" s="830">
        <v>15</v>
      </c>
      <c r="G14" s="830">
        <v>1.2050000000000001</v>
      </c>
      <c r="H14" s="830">
        <v>0.28000000000000003</v>
      </c>
      <c r="I14" s="830">
        <v>0.18</v>
      </c>
      <c r="J14" s="830">
        <v>0.19</v>
      </c>
      <c r="K14" s="830">
        <f>2*6</f>
        <v>12</v>
      </c>
      <c r="L14" s="830"/>
      <c r="M14" s="830">
        <f>57*6</f>
        <v>342</v>
      </c>
      <c r="N14" s="830">
        <f>86*6</f>
        <v>516</v>
      </c>
      <c r="O14" s="830">
        <f>(C14*D14*E14+F14*G14*H14+G14*I14*F14*2+2*H14*F14*J14)*6</f>
        <v>178.22298000000001</v>
      </c>
      <c r="P14" s="834">
        <f>(C14*D14*E14*J14+F14*G14*H14*J14+F14*G14*I14*J14)*6</f>
        <v>28.333936200000007</v>
      </c>
      <c r="Q14" s="830">
        <f t="shared" si="0"/>
        <v>30.705229017915265</v>
      </c>
      <c r="R14" s="830">
        <f>(C14*D14*E14+F14*G14*H14)*6</f>
        <v>129.60498000000001</v>
      </c>
    </row>
    <row r="15" spans="1:18" s="287" customFormat="1" ht="15" customHeight="1" thickBot="1" x14ac:dyDescent="0.25">
      <c r="A15" s="830" t="s">
        <v>652</v>
      </c>
      <c r="B15" s="830"/>
      <c r="C15" s="830">
        <v>1</v>
      </c>
      <c r="D15" s="830">
        <f>2.2265+1.205</f>
        <v>3.4315000000000002</v>
      </c>
      <c r="E15" s="830">
        <f>(1.205*2)*2</f>
        <v>4.82</v>
      </c>
      <c r="F15" s="830">
        <v>15</v>
      </c>
      <c r="G15" s="830">
        <v>1.2050000000000001</v>
      </c>
      <c r="H15" s="830">
        <v>0.28000000000000003</v>
      </c>
      <c r="I15" s="830">
        <v>0.18</v>
      </c>
      <c r="J15" s="830">
        <v>0.19</v>
      </c>
      <c r="K15" s="830">
        <v>2</v>
      </c>
      <c r="L15" s="830"/>
      <c r="M15" s="830">
        <v>57</v>
      </c>
      <c r="N15" s="830">
        <v>86</v>
      </c>
      <c r="O15" s="830">
        <f>C15*D15*E15+F15*G15*H15+G15*I15*F15*2+2*H15*F15*J15</f>
        <v>29.703830000000004</v>
      </c>
      <c r="P15" s="834">
        <f>C15*D15*E15*J15+F15*G15*H15*J15+F15*G15*I15*J15</f>
        <v>4.7223227000000012</v>
      </c>
      <c r="Q15" s="830">
        <f t="shared" si="0"/>
        <v>30.705229017915265</v>
      </c>
      <c r="R15" s="830">
        <f>C15*D15*E15+F15*G15*H15</f>
        <v>21.600830000000002</v>
      </c>
    </row>
    <row r="16" spans="1:18" ht="13.5" thickTop="1" thickBot="1" x14ac:dyDescent="0.25">
      <c r="A16" s="216" t="s">
        <v>22</v>
      </c>
      <c r="B16" s="309"/>
      <c r="C16" s="309">
        <f t="shared" ref="C16:P16" si="1">SUM(C10:C15)</f>
        <v>6</v>
      </c>
      <c r="D16" s="309">
        <f t="shared" si="1"/>
        <v>16.146000000000001</v>
      </c>
      <c r="E16" s="309">
        <f t="shared" si="1"/>
        <v>21.68</v>
      </c>
      <c r="F16" s="309">
        <f t="shared" si="1"/>
        <v>89</v>
      </c>
      <c r="G16" s="309">
        <f t="shared" si="1"/>
        <v>7.24</v>
      </c>
      <c r="H16" s="309">
        <f t="shared" si="1"/>
        <v>1.6800000000000002</v>
      </c>
      <c r="I16" s="309">
        <f t="shared" si="1"/>
        <v>1.0799999999999998</v>
      </c>
      <c r="J16" s="309">
        <f t="shared" si="1"/>
        <v>1.1399999999999999</v>
      </c>
      <c r="K16" s="309">
        <f t="shared" si="1"/>
        <v>18</v>
      </c>
      <c r="L16" s="309">
        <f t="shared" si="1"/>
        <v>32</v>
      </c>
      <c r="M16" s="309">
        <f t="shared" si="1"/>
        <v>515</v>
      </c>
      <c r="N16" s="309">
        <f t="shared" si="1"/>
        <v>974</v>
      </c>
      <c r="O16" s="309">
        <f t="shared" si="1"/>
        <v>295.78487000000001</v>
      </c>
      <c r="P16" s="309">
        <f t="shared" si="1"/>
        <v>46.119967300000006</v>
      </c>
      <c r="Q16" s="309">
        <f t="shared" si="0"/>
        <v>33.369494604997257</v>
      </c>
      <c r="R16" s="309">
        <f>SUM(R8:R15)</f>
        <v>207.13807000000003</v>
      </c>
    </row>
    <row r="17" spans="1:16" ht="12" thickTop="1" x14ac:dyDescent="0.2">
      <c r="A17" s="7"/>
      <c r="B17" s="7"/>
      <c r="C17" s="7"/>
      <c r="D17" s="7"/>
      <c r="E17" s="7"/>
      <c r="F17" s="7"/>
      <c r="G17" s="7"/>
      <c r="H17" s="7"/>
      <c r="I17" s="7"/>
      <c r="J17" s="7"/>
      <c r="K17" s="7"/>
      <c r="L17" s="7"/>
      <c r="M17" s="7"/>
      <c r="N17" s="7"/>
      <c r="O17" s="7"/>
      <c r="P17" s="7"/>
    </row>
    <row r="18" spans="1:16" x14ac:dyDescent="0.2">
      <c r="A18" s="7"/>
      <c r="B18" s="7"/>
      <c r="C18" s="7"/>
      <c r="D18" s="7"/>
      <c r="E18" s="7"/>
      <c r="F18" s="7"/>
      <c r="G18" s="7"/>
      <c r="H18" s="7"/>
      <c r="I18" s="7"/>
      <c r="J18" s="7"/>
      <c r="K18" s="7"/>
      <c r="L18" s="7"/>
      <c r="M18" s="7"/>
      <c r="N18" s="7"/>
      <c r="O18" s="7"/>
      <c r="P18" s="7"/>
    </row>
    <row r="19" spans="1:16" ht="24.75" customHeight="1" x14ac:dyDescent="0.2">
      <c r="A19" s="7"/>
      <c r="B19" s="7"/>
      <c r="C19" s="7"/>
      <c r="D19" s="7"/>
      <c r="E19" s="7"/>
      <c r="F19" s="7"/>
      <c r="G19" s="7"/>
      <c r="H19" s="7"/>
      <c r="I19" s="7"/>
      <c r="J19" s="7"/>
      <c r="K19" s="7"/>
      <c r="L19" s="7"/>
      <c r="M19" s="7"/>
      <c r="N19" s="7"/>
      <c r="O19" s="7"/>
      <c r="P19" s="7"/>
    </row>
    <row r="20" spans="1:16" ht="24.75" customHeight="1" x14ac:dyDescent="0.2">
      <c r="A20" s="7"/>
      <c r="B20" s="7"/>
      <c r="C20" s="7"/>
      <c r="D20" s="7"/>
      <c r="E20" s="7"/>
      <c r="F20" s="7"/>
      <c r="G20" s="7"/>
      <c r="H20" s="7"/>
      <c r="I20" s="7"/>
      <c r="J20" s="7"/>
      <c r="K20" s="7"/>
      <c r="L20" s="7"/>
      <c r="M20" s="7"/>
      <c r="N20" s="7"/>
      <c r="O20" s="7"/>
      <c r="P20" s="7"/>
    </row>
    <row r="21" spans="1:16" ht="24.75" customHeight="1" x14ac:dyDescent="0.2">
      <c r="A21" s="7"/>
      <c r="B21" s="7"/>
      <c r="C21" s="7"/>
      <c r="D21" s="7"/>
      <c r="E21" s="7"/>
      <c r="F21" s="7"/>
      <c r="G21" s="7"/>
      <c r="H21" s="7"/>
      <c r="I21" s="7"/>
      <c r="J21" s="7"/>
      <c r="K21" s="7"/>
      <c r="L21" s="7"/>
      <c r="M21" s="7"/>
      <c r="N21" s="7"/>
      <c r="O21" s="7"/>
      <c r="P21" s="7"/>
    </row>
    <row r="22" spans="1:16" ht="24.75" customHeight="1" x14ac:dyDescent="0.2">
      <c r="A22" s="7"/>
      <c r="B22" s="7"/>
      <c r="C22" s="7"/>
      <c r="D22" s="7"/>
      <c r="E22" s="7"/>
      <c r="F22" s="7"/>
      <c r="G22" s="7"/>
      <c r="H22" s="7"/>
      <c r="I22" s="7"/>
      <c r="J22" s="7"/>
      <c r="K22" s="7"/>
      <c r="L22" s="7"/>
      <c r="M22" s="7"/>
      <c r="N22" s="7"/>
      <c r="O22" s="7"/>
      <c r="P22" s="7"/>
    </row>
    <row r="23" spans="1:16" ht="24.75" customHeight="1" x14ac:dyDescent="0.2">
      <c r="A23" s="7"/>
      <c r="B23" s="7"/>
      <c r="C23" s="7"/>
      <c r="D23" s="7"/>
      <c r="E23" s="7"/>
      <c r="F23" s="7"/>
      <c r="G23" s="7"/>
      <c r="H23" s="7"/>
      <c r="I23" s="7"/>
      <c r="J23" s="7"/>
      <c r="K23" s="7"/>
      <c r="L23" s="7"/>
      <c r="M23" s="7"/>
      <c r="N23" s="7"/>
      <c r="O23" s="7"/>
      <c r="P23" s="7"/>
    </row>
    <row r="24" spans="1:16" ht="24.75" customHeight="1" x14ac:dyDescent="0.2">
      <c r="A24" s="7"/>
      <c r="B24" s="7"/>
      <c r="C24" s="7"/>
      <c r="D24" s="7"/>
      <c r="E24" s="7"/>
      <c r="F24" s="7"/>
      <c r="G24" s="7"/>
      <c r="H24" s="7"/>
      <c r="I24" s="7"/>
      <c r="J24" s="7"/>
      <c r="K24" s="7"/>
      <c r="L24" s="7"/>
      <c r="M24" s="7"/>
      <c r="N24" s="7"/>
      <c r="O24" s="7"/>
      <c r="P24" s="7"/>
    </row>
    <row r="25" spans="1:16" ht="24.75" customHeight="1" x14ac:dyDescent="0.2">
      <c r="A25" s="7"/>
      <c r="B25" s="7"/>
      <c r="C25" s="7"/>
      <c r="D25" s="7"/>
      <c r="E25" s="7"/>
      <c r="F25" s="7"/>
      <c r="G25" s="7"/>
      <c r="H25" s="7"/>
      <c r="I25" s="7"/>
      <c r="J25" s="7"/>
      <c r="K25" s="7"/>
      <c r="L25" s="7"/>
      <c r="M25" s="7"/>
      <c r="N25" s="7"/>
      <c r="O25" s="7"/>
      <c r="P25" s="7"/>
    </row>
    <row r="26" spans="1:16" ht="24.75" customHeight="1" x14ac:dyDescent="0.2">
      <c r="A26" s="7"/>
      <c r="B26" s="7"/>
      <c r="C26" s="7"/>
      <c r="D26" s="7"/>
      <c r="E26" s="7"/>
      <c r="F26" s="7"/>
      <c r="G26" s="7"/>
      <c r="H26" s="7"/>
      <c r="I26" s="7"/>
      <c r="J26" s="7"/>
      <c r="K26" s="7"/>
      <c r="L26" s="7"/>
      <c r="M26" s="7"/>
      <c r="N26" s="7"/>
      <c r="O26" s="7"/>
      <c r="P26" s="7"/>
    </row>
    <row r="27" spans="1:16" ht="24.75" customHeight="1" x14ac:dyDescent="0.2">
      <c r="A27" s="7"/>
      <c r="B27" s="7"/>
      <c r="C27" s="7"/>
      <c r="D27" s="7"/>
      <c r="E27" s="7"/>
      <c r="F27" s="7"/>
      <c r="G27" s="7"/>
      <c r="H27" s="7"/>
      <c r="I27" s="7"/>
      <c r="J27" s="7"/>
      <c r="K27" s="7"/>
      <c r="L27" s="7"/>
      <c r="M27" s="7"/>
      <c r="N27" s="7"/>
      <c r="O27" s="7"/>
      <c r="P27" s="7"/>
    </row>
    <row r="28" spans="1:16" ht="24.75" customHeight="1" x14ac:dyDescent="0.2">
      <c r="A28" s="7"/>
      <c r="B28" s="7"/>
      <c r="C28" s="7"/>
      <c r="D28" s="7"/>
      <c r="E28" s="7"/>
      <c r="F28" s="7"/>
      <c r="G28" s="7"/>
      <c r="H28" s="7"/>
      <c r="I28" s="7"/>
      <c r="J28" s="7"/>
      <c r="K28" s="7"/>
      <c r="L28" s="7"/>
      <c r="M28" s="7"/>
      <c r="N28" s="7"/>
      <c r="O28" s="7"/>
      <c r="P28" s="7"/>
    </row>
    <row r="29" spans="1:16" ht="24.75" customHeight="1" x14ac:dyDescent="0.2">
      <c r="A29" s="7"/>
      <c r="B29" s="7"/>
      <c r="C29" s="7"/>
      <c r="D29" s="7"/>
      <c r="E29" s="7"/>
      <c r="F29" s="7"/>
      <c r="G29" s="7"/>
      <c r="H29" s="7"/>
      <c r="I29" s="7"/>
      <c r="J29" s="7"/>
      <c r="K29" s="7"/>
      <c r="L29" s="7"/>
      <c r="M29" s="7"/>
      <c r="N29" s="7"/>
      <c r="O29" s="7"/>
      <c r="P29" s="7"/>
    </row>
    <row r="52" spans="1:1" x14ac:dyDescent="0.2">
      <c r="A52" s="682"/>
    </row>
  </sheetData>
  <mergeCells count="5">
    <mergeCell ref="A5:R5"/>
    <mergeCell ref="A6:A8"/>
    <mergeCell ref="B7:B8"/>
    <mergeCell ref="C7:E7"/>
    <mergeCell ref="F7:J7"/>
  </mergeCells>
  <printOptions horizontalCentered="1"/>
  <pageMargins left="0.39370078740157483" right="0" top="0.39370078740157483" bottom="0.39370078740157483" header="0.51181102362204722" footer="0.19685039370078741"/>
  <pageSetup paperSize="9" scale="55" orientation="portrait" verticalDpi="300" r:id="rId1"/>
  <headerFooter alignWithMargins="0">
    <oddFooter>&amp;L&amp;F - &amp;A&amp;R&amp;P / &amp;N</oddFooter>
  </headerFooter>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8DC0-E102-436E-9D01-BD2A45FA31C6}">
  <sheetPr codeName="Planilha29">
    <tabColor rgb="FFFFFF00"/>
    <pageSetUpPr fitToPage="1"/>
  </sheetPr>
  <dimension ref="A2:WVX40"/>
  <sheetViews>
    <sheetView showGridLines="0" view="pageBreakPreview" zoomScaleNormal="100" zoomScaleSheetLayoutView="100" workbookViewId="0">
      <pane ySplit="5" topLeftCell="A6" activePane="bottomLeft" state="frozen"/>
      <selection activeCell="C16" sqref="C16:C36"/>
      <selection pane="bottomLeft" activeCell="B18" sqref="B18:E18"/>
    </sheetView>
  </sheetViews>
  <sheetFormatPr defaultColWidth="9.140625" defaultRowHeight="12.75" x14ac:dyDescent="0.2"/>
  <cols>
    <col min="1" max="1" width="24.7109375" style="12" customWidth="1"/>
    <col min="2" max="2" width="15" style="12" customWidth="1"/>
    <col min="3" max="11" width="7.140625" style="12" customWidth="1"/>
    <col min="12" max="17" width="9.7109375" style="12" customWidth="1"/>
    <col min="18" max="18" width="11" style="26" customWidth="1"/>
    <col min="19" max="19" width="3" style="12" customWidth="1"/>
    <col min="20" max="20" width="7.7109375" style="750" customWidth="1"/>
    <col min="21" max="21" width="11.140625" style="750" customWidth="1"/>
    <col min="22" max="256" width="9.140625" style="12"/>
    <col min="257" max="257" width="12.7109375" style="12" bestFit="1" customWidth="1"/>
    <col min="258" max="258" width="14.5703125" style="12" customWidth="1"/>
    <col min="259" max="267" width="6.7109375" style="12" customWidth="1"/>
    <col min="268" max="269" width="9.140625" style="12"/>
    <col min="270" max="270" width="9.85546875" style="12" bestFit="1" customWidth="1"/>
    <col min="271" max="271" width="9.140625" style="12"/>
    <col min="272" max="272" width="10.140625" style="12" bestFit="1" customWidth="1"/>
    <col min="273" max="512" width="9.140625" style="12"/>
    <col min="513" max="513" width="12.7109375" style="12" bestFit="1" customWidth="1"/>
    <col min="514" max="514" width="14.5703125" style="12" customWidth="1"/>
    <col min="515" max="523" width="6.7109375" style="12" customWidth="1"/>
    <col min="524" max="525" width="9.140625" style="12"/>
    <col min="526" max="526" width="9.85546875" style="12" bestFit="1" customWidth="1"/>
    <col min="527" max="527" width="9.140625" style="12"/>
    <col min="528" max="528" width="10.140625" style="12" bestFit="1" customWidth="1"/>
    <col min="529" max="768" width="9.140625" style="12"/>
    <col min="769" max="769" width="12.7109375" style="12" bestFit="1" customWidth="1"/>
    <col min="770" max="770" width="14.5703125" style="12" customWidth="1"/>
    <col min="771" max="779" width="6.7109375" style="12" customWidth="1"/>
    <col min="780" max="781" width="9.140625" style="12"/>
    <col min="782" max="782" width="9.85546875" style="12" bestFit="1" customWidth="1"/>
    <col min="783" max="783" width="9.140625" style="12"/>
    <col min="784" max="784" width="10.140625" style="12" bestFit="1" customWidth="1"/>
    <col min="785" max="1024" width="9.140625" style="12"/>
    <col min="1025" max="1025" width="12.7109375" style="12" bestFit="1" customWidth="1"/>
    <col min="1026" max="1026" width="14.5703125" style="12" customWidth="1"/>
    <col min="1027" max="1035" width="6.7109375" style="12" customWidth="1"/>
    <col min="1036" max="1037" width="9.140625" style="12"/>
    <col min="1038" max="1038" width="9.85546875" style="12" bestFit="1" customWidth="1"/>
    <col min="1039" max="1039" width="9.140625" style="12"/>
    <col min="1040" max="1040" width="10.140625" style="12" bestFit="1" customWidth="1"/>
    <col min="1041" max="1280" width="9.140625" style="12"/>
    <col min="1281" max="1281" width="12.7109375" style="12" bestFit="1" customWidth="1"/>
    <col min="1282" max="1282" width="14.5703125" style="12" customWidth="1"/>
    <col min="1283" max="1291" width="6.7109375" style="12" customWidth="1"/>
    <col min="1292" max="1293" width="9.140625" style="12"/>
    <col min="1294" max="1294" width="9.85546875" style="12" bestFit="1" customWidth="1"/>
    <col min="1295" max="1295" width="9.140625" style="12"/>
    <col min="1296" max="1296" width="10.140625" style="12" bestFit="1" customWidth="1"/>
    <col min="1297" max="1536" width="9.140625" style="12"/>
    <col min="1537" max="1537" width="12.7109375" style="12" bestFit="1" customWidth="1"/>
    <col min="1538" max="1538" width="14.5703125" style="12" customWidth="1"/>
    <col min="1539" max="1547" width="6.7109375" style="12" customWidth="1"/>
    <col min="1548" max="1549" width="9.140625" style="12"/>
    <col min="1550" max="1550" width="9.85546875" style="12" bestFit="1" customWidth="1"/>
    <col min="1551" max="1551" width="9.140625" style="12"/>
    <col min="1552" max="1552" width="10.140625" style="12" bestFit="1" customWidth="1"/>
    <col min="1553" max="1792" width="9.140625" style="12"/>
    <col min="1793" max="1793" width="12.7109375" style="12" bestFit="1" customWidth="1"/>
    <col min="1794" max="1794" width="14.5703125" style="12" customWidth="1"/>
    <col min="1795" max="1803" width="6.7109375" style="12" customWidth="1"/>
    <col min="1804" max="1805" width="9.140625" style="12"/>
    <col min="1806" max="1806" width="9.85546875" style="12" bestFit="1" customWidth="1"/>
    <col min="1807" max="1807" width="9.140625" style="12"/>
    <col min="1808" max="1808" width="10.140625" style="12" bestFit="1" customWidth="1"/>
    <col min="1809" max="2048" width="9.140625" style="12"/>
    <col min="2049" max="2049" width="12.7109375" style="12" bestFit="1" customWidth="1"/>
    <col min="2050" max="2050" width="14.5703125" style="12" customWidth="1"/>
    <col min="2051" max="2059" width="6.7109375" style="12" customWidth="1"/>
    <col min="2060" max="2061" width="9.140625" style="12"/>
    <col min="2062" max="2062" width="9.85546875" style="12" bestFit="1" customWidth="1"/>
    <col min="2063" max="2063" width="9.140625" style="12"/>
    <col min="2064" max="2064" width="10.140625" style="12" bestFit="1" customWidth="1"/>
    <col min="2065" max="2304" width="9.140625" style="12"/>
    <col min="2305" max="2305" width="12.7109375" style="12" bestFit="1" customWidth="1"/>
    <col min="2306" max="2306" width="14.5703125" style="12" customWidth="1"/>
    <col min="2307" max="2315" width="6.7109375" style="12" customWidth="1"/>
    <col min="2316" max="2317" width="9.140625" style="12"/>
    <col min="2318" max="2318" width="9.85546875" style="12" bestFit="1" customWidth="1"/>
    <col min="2319" max="2319" width="9.140625" style="12"/>
    <col min="2320" max="2320" width="10.140625" style="12" bestFit="1" customWidth="1"/>
    <col min="2321" max="2560" width="9.140625" style="12"/>
    <col min="2561" max="2561" width="12.7109375" style="12" bestFit="1" customWidth="1"/>
    <col min="2562" max="2562" width="14.5703125" style="12" customWidth="1"/>
    <col min="2563" max="2571" width="6.7109375" style="12" customWidth="1"/>
    <col min="2572" max="2573" width="9.140625" style="12"/>
    <col min="2574" max="2574" width="9.85546875" style="12" bestFit="1" customWidth="1"/>
    <col min="2575" max="2575" width="9.140625" style="12"/>
    <col min="2576" max="2576" width="10.140625" style="12" bestFit="1" customWidth="1"/>
    <col min="2577" max="2816" width="9.140625" style="12"/>
    <col min="2817" max="2817" width="12.7109375" style="12" bestFit="1" customWidth="1"/>
    <col min="2818" max="2818" width="14.5703125" style="12" customWidth="1"/>
    <col min="2819" max="2827" width="6.7109375" style="12" customWidth="1"/>
    <col min="2828" max="2829" width="9.140625" style="12"/>
    <col min="2830" max="2830" width="9.85546875" style="12" bestFit="1" customWidth="1"/>
    <col min="2831" max="2831" width="9.140625" style="12"/>
    <col min="2832" max="2832" width="10.140625" style="12" bestFit="1" customWidth="1"/>
    <col min="2833" max="3072" width="9.140625" style="12"/>
    <col min="3073" max="3073" width="12.7109375" style="12" bestFit="1" customWidth="1"/>
    <col min="3074" max="3074" width="14.5703125" style="12" customWidth="1"/>
    <col min="3075" max="3083" width="6.7109375" style="12" customWidth="1"/>
    <col min="3084" max="3085" width="9.140625" style="12"/>
    <col min="3086" max="3086" width="9.85546875" style="12" bestFit="1" customWidth="1"/>
    <col min="3087" max="3087" width="9.140625" style="12"/>
    <col min="3088" max="3088" width="10.140625" style="12" bestFit="1" customWidth="1"/>
    <col min="3089" max="3328" width="9.140625" style="12"/>
    <col min="3329" max="3329" width="12.7109375" style="12" bestFit="1" customWidth="1"/>
    <col min="3330" max="3330" width="14.5703125" style="12" customWidth="1"/>
    <col min="3331" max="3339" width="6.7109375" style="12" customWidth="1"/>
    <col min="3340" max="3341" width="9.140625" style="12"/>
    <col min="3342" max="3342" width="9.85546875" style="12" bestFit="1" customWidth="1"/>
    <col min="3343" max="3343" width="9.140625" style="12"/>
    <col min="3344" max="3344" width="10.140625" style="12" bestFit="1" customWidth="1"/>
    <col min="3345" max="3584" width="9.140625" style="12"/>
    <col min="3585" max="3585" width="12.7109375" style="12" bestFit="1" customWidth="1"/>
    <col min="3586" max="3586" width="14.5703125" style="12" customWidth="1"/>
    <col min="3587" max="3595" width="6.7109375" style="12" customWidth="1"/>
    <col min="3596" max="3597" width="9.140625" style="12"/>
    <col min="3598" max="3598" width="9.85546875" style="12" bestFit="1" customWidth="1"/>
    <col min="3599" max="3599" width="9.140625" style="12"/>
    <col min="3600" max="3600" width="10.140625" style="12" bestFit="1" customWidth="1"/>
    <col min="3601" max="3840" width="9.140625" style="12"/>
    <col min="3841" max="3841" width="12.7109375" style="12" bestFit="1" customWidth="1"/>
    <col min="3842" max="3842" width="14.5703125" style="12" customWidth="1"/>
    <col min="3843" max="3851" width="6.7109375" style="12" customWidth="1"/>
    <col min="3852" max="3853" width="9.140625" style="12"/>
    <col min="3854" max="3854" width="9.85546875" style="12" bestFit="1" customWidth="1"/>
    <col min="3855" max="3855" width="9.140625" style="12"/>
    <col min="3856" max="3856" width="10.140625" style="12" bestFit="1" customWidth="1"/>
    <col min="3857" max="4096" width="9.140625" style="12"/>
    <col min="4097" max="4097" width="12.7109375" style="12" bestFit="1" customWidth="1"/>
    <col min="4098" max="4098" width="14.5703125" style="12" customWidth="1"/>
    <col min="4099" max="4107" width="6.7109375" style="12" customWidth="1"/>
    <col min="4108" max="4109" width="9.140625" style="12"/>
    <col min="4110" max="4110" width="9.85546875" style="12" bestFit="1" customWidth="1"/>
    <col min="4111" max="4111" width="9.140625" style="12"/>
    <col min="4112" max="4112" width="10.140625" style="12" bestFit="1" customWidth="1"/>
    <col min="4113" max="4352" width="9.140625" style="12"/>
    <col min="4353" max="4353" width="12.7109375" style="12" bestFit="1" customWidth="1"/>
    <col min="4354" max="4354" width="14.5703125" style="12" customWidth="1"/>
    <col min="4355" max="4363" width="6.7109375" style="12" customWidth="1"/>
    <col min="4364" max="4365" width="9.140625" style="12"/>
    <col min="4366" max="4366" width="9.85546875" style="12" bestFit="1" customWidth="1"/>
    <col min="4367" max="4367" width="9.140625" style="12"/>
    <col min="4368" max="4368" width="10.140625" style="12" bestFit="1" customWidth="1"/>
    <col min="4369" max="4608" width="9.140625" style="12"/>
    <col min="4609" max="4609" width="12.7109375" style="12" bestFit="1" customWidth="1"/>
    <col min="4610" max="4610" width="14.5703125" style="12" customWidth="1"/>
    <col min="4611" max="4619" width="6.7109375" style="12" customWidth="1"/>
    <col min="4620" max="4621" width="9.140625" style="12"/>
    <col min="4622" max="4622" width="9.85546875" style="12" bestFit="1" customWidth="1"/>
    <col min="4623" max="4623" width="9.140625" style="12"/>
    <col min="4624" max="4624" width="10.140625" style="12" bestFit="1" customWidth="1"/>
    <col min="4625" max="4864" width="9.140625" style="12"/>
    <col min="4865" max="4865" width="12.7109375" style="12" bestFit="1" customWidth="1"/>
    <col min="4866" max="4866" width="14.5703125" style="12" customWidth="1"/>
    <col min="4867" max="4875" width="6.7109375" style="12" customWidth="1"/>
    <col min="4876" max="4877" width="9.140625" style="12"/>
    <col min="4878" max="4878" width="9.85546875" style="12" bestFit="1" customWidth="1"/>
    <col min="4879" max="4879" width="9.140625" style="12"/>
    <col min="4880" max="4880" width="10.140625" style="12" bestFit="1" customWidth="1"/>
    <col min="4881" max="5120" width="9.140625" style="12"/>
    <col min="5121" max="5121" width="12.7109375" style="12" bestFit="1" customWidth="1"/>
    <col min="5122" max="5122" width="14.5703125" style="12" customWidth="1"/>
    <col min="5123" max="5131" width="6.7109375" style="12" customWidth="1"/>
    <col min="5132" max="5133" width="9.140625" style="12"/>
    <col min="5134" max="5134" width="9.85546875" style="12" bestFit="1" customWidth="1"/>
    <col min="5135" max="5135" width="9.140625" style="12"/>
    <col min="5136" max="5136" width="10.140625" style="12" bestFit="1" customWidth="1"/>
    <col min="5137" max="5376" width="9.140625" style="12"/>
    <col min="5377" max="5377" width="12.7109375" style="12" bestFit="1" customWidth="1"/>
    <col min="5378" max="5378" width="14.5703125" style="12" customWidth="1"/>
    <col min="5379" max="5387" width="6.7109375" style="12" customWidth="1"/>
    <col min="5388" max="5389" width="9.140625" style="12"/>
    <col min="5390" max="5390" width="9.85546875" style="12" bestFit="1" customWidth="1"/>
    <col min="5391" max="5391" width="9.140625" style="12"/>
    <col min="5392" max="5392" width="10.140625" style="12" bestFit="1" customWidth="1"/>
    <col min="5393" max="5632" width="9.140625" style="12"/>
    <col min="5633" max="5633" width="12.7109375" style="12" bestFit="1" customWidth="1"/>
    <col min="5634" max="5634" width="14.5703125" style="12" customWidth="1"/>
    <col min="5635" max="5643" width="6.7109375" style="12" customWidth="1"/>
    <col min="5644" max="5645" width="9.140625" style="12"/>
    <col min="5646" max="5646" width="9.85546875" style="12" bestFit="1" customWidth="1"/>
    <col min="5647" max="5647" width="9.140625" style="12"/>
    <col min="5648" max="5648" width="10.140625" style="12" bestFit="1" customWidth="1"/>
    <col min="5649" max="5888" width="9.140625" style="12"/>
    <col min="5889" max="5889" width="12.7109375" style="12" bestFit="1" customWidth="1"/>
    <col min="5890" max="5890" width="14.5703125" style="12" customWidth="1"/>
    <col min="5891" max="5899" width="6.7109375" style="12" customWidth="1"/>
    <col min="5900" max="5901" width="9.140625" style="12"/>
    <col min="5902" max="5902" width="9.85546875" style="12" bestFit="1" customWidth="1"/>
    <col min="5903" max="5903" width="9.140625" style="12"/>
    <col min="5904" max="5904" width="10.140625" style="12" bestFit="1" customWidth="1"/>
    <col min="5905" max="6144" width="9.140625" style="12"/>
    <col min="6145" max="6145" width="12.7109375" style="12" bestFit="1" customWidth="1"/>
    <col min="6146" max="6146" width="14.5703125" style="12" customWidth="1"/>
    <col min="6147" max="6155" width="6.7109375" style="12" customWidth="1"/>
    <col min="6156" max="6157" width="9.140625" style="12"/>
    <col min="6158" max="6158" width="9.85546875" style="12" bestFit="1" customWidth="1"/>
    <col min="6159" max="6159" width="9.140625" style="12"/>
    <col min="6160" max="6160" width="10.140625" style="12" bestFit="1" customWidth="1"/>
    <col min="6161" max="6400" width="9.140625" style="12"/>
    <col min="6401" max="6401" width="12.7109375" style="12" bestFit="1" customWidth="1"/>
    <col min="6402" max="6402" width="14.5703125" style="12" customWidth="1"/>
    <col min="6403" max="6411" width="6.7109375" style="12" customWidth="1"/>
    <col min="6412" max="6413" width="9.140625" style="12"/>
    <col min="6414" max="6414" width="9.85546875" style="12" bestFit="1" customWidth="1"/>
    <col min="6415" max="6415" width="9.140625" style="12"/>
    <col min="6416" max="6416" width="10.140625" style="12" bestFit="1" customWidth="1"/>
    <col min="6417" max="6656" width="9.140625" style="12"/>
    <col min="6657" max="6657" width="12.7109375" style="12" bestFit="1" customWidth="1"/>
    <col min="6658" max="6658" width="14.5703125" style="12" customWidth="1"/>
    <col min="6659" max="6667" width="6.7109375" style="12" customWidth="1"/>
    <col min="6668" max="6669" width="9.140625" style="12"/>
    <col min="6670" max="6670" width="9.85546875" style="12" bestFit="1" customWidth="1"/>
    <col min="6671" max="6671" width="9.140625" style="12"/>
    <col min="6672" max="6672" width="10.140625" style="12" bestFit="1" customWidth="1"/>
    <col min="6673" max="6912" width="9.140625" style="12"/>
    <col min="6913" max="6913" width="12.7109375" style="12" bestFit="1" customWidth="1"/>
    <col min="6914" max="6914" width="14.5703125" style="12" customWidth="1"/>
    <col min="6915" max="6923" width="6.7109375" style="12" customWidth="1"/>
    <col min="6924" max="6925" width="9.140625" style="12"/>
    <col min="6926" max="6926" width="9.85546875" style="12" bestFit="1" customWidth="1"/>
    <col min="6927" max="6927" width="9.140625" style="12"/>
    <col min="6928" max="6928" width="10.140625" style="12" bestFit="1" customWidth="1"/>
    <col min="6929" max="7168" width="9.140625" style="12"/>
    <col min="7169" max="7169" width="12.7109375" style="12" bestFit="1" customWidth="1"/>
    <col min="7170" max="7170" width="14.5703125" style="12" customWidth="1"/>
    <col min="7171" max="7179" width="6.7109375" style="12" customWidth="1"/>
    <col min="7180" max="7181" width="9.140625" style="12"/>
    <col min="7182" max="7182" width="9.85546875" style="12" bestFit="1" customWidth="1"/>
    <col min="7183" max="7183" width="9.140625" style="12"/>
    <col min="7184" max="7184" width="10.140625" style="12" bestFit="1" customWidth="1"/>
    <col min="7185" max="7424" width="9.140625" style="12"/>
    <col min="7425" max="7425" width="12.7109375" style="12" bestFit="1" customWidth="1"/>
    <col min="7426" max="7426" width="14.5703125" style="12" customWidth="1"/>
    <col min="7427" max="7435" width="6.7109375" style="12" customWidth="1"/>
    <col min="7436" max="7437" width="9.140625" style="12"/>
    <col min="7438" max="7438" width="9.85546875" style="12" bestFit="1" customWidth="1"/>
    <col min="7439" max="7439" width="9.140625" style="12"/>
    <col min="7440" max="7440" width="10.140625" style="12" bestFit="1" customWidth="1"/>
    <col min="7441" max="7680" width="9.140625" style="12"/>
    <col min="7681" max="7681" width="12.7109375" style="12" bestFit="1" customWidth="1"/>
    <col min="7682" max="7682" width="14.5703125" style="12" customWidth="1"/>
    <col min="7683" max="7691" width="6.7109375" style="12" customWidth="1"/>
    <col min="7692" max="7693" width="9.140625" style="12"/>
    <col min="7694" max="7694" width="9.85546875" style="12" bestFit="1" customWidth="1"/>
    <col min="7695" max="7695" width="9.140625" style="12"/>
    <col min="7696" max="7696" width="10.140625" style="12" bestFit="1" customWidth="1"/>
    <col min="7697" max="7936" width="9.140625" style="12"/>
    <col min="7937" max="7937" width="12.7109375" style="12" bestFit="1" customWidth="1"/>
    <col min="7938" max="7938" width="14.5703125" style="12" customWidth="1"/>
    <col min="7939" max="7947" width="6.7109375" style="12" customWidth="1"/>
    <col min="7948" max="7949" width="9.140625" style="12"/>
    <col min="7950" max="7950" width="9.85546875" style="12" bestFit="1" customWidth="1"/>
    <col min="7951" max="7951" width="9.140625" style="12"/>
    <col min="7952" max="7952" width="10.140625" style="12" bestFit="1" customWidth="1"/>
    <col min="7953" max="8192" width="9.140625" style="12"/>
    <col min="8193" max="8193" width="12.7109375" style="12" bestFit="1" customWidth="1"/>
    <col min="8194" max="8194" width="14.5703125" style="12" customWidth="1"/>
    <col min="8195" max="8203" width="6.7109375" style="12" customWidth="1"/>
    <col min="8204" max="8205" width="9.140625" style="12"/>
    <col min="8206" max="8206" width="9.85546875" style="12" bestFit="1" customWidth="1"/>
    <col min="8207" max="8207" width="9.140625" style="12"/>
    <col min="8208" max="8208" width="10.140625" style="12" bestFit="1" customWidth="1"/>
    <col min="8209" max="8448" width="9.140625" style="12"/>
    <col min="8449" max="8449" width="12.7109375" style="12" bestFit="1" customWidth="1"/>
    <col min="8450" max="8450" width="14.5703125" style="12" customWidth="1"/>
    <col min="8451" max="8459" width="6.7109375" style="12" customWidth="1"/>
    <col min="8460" max="8461" width="9.140625" style="12"/>
    <col min="8462" max="8462" width="9.85546875" style="12" bestFit="1" customWidth="1"/>
    <col min="8463" max="8463" width="9.140625" style="12"/>
    <col min="8464" max="8464" width="10.140625" style="12" bestFit="1" customWidth="1"/>
    <col min="8465" max="8704" width="9.140625" style="12"/>
    <col min="8705" max="8705" width="12.7109375" style="12" bestFit="1" customWidth="1"/>
    <col min="8706" max="8706" width="14.5703125" style="12" customWidth="1"/>
    <col min="8707" max="8715" width="6.7109375" style="12" customWidth="1"/>
    <col min="8716" max="8717" width="9.140625" style="12"/>
    <col min="8718" max="8718" width="9.85546875" style="12" bestFit="1" customWidth="1"/>
    <col min="8719" max="8719" width="9.140625" style="12"/>
    <col min="8720" max="8720" width="10.140625" style="12" bestFit="1" customWidth="1"/>
    <col min="8721" max="8960" width="9.140625" style="12"/>
    <col min="8961" max="8961" width="12.7109375" style="12" bestFit="1" customWidth="1"/>
    <col min="8962" max="8962" width="14.5703125" style="12" customWidth="1"/>
    <col min="8963" max="8971" width="6.7109375" style="12" customWidth="1"/>
    <col min="8972" max="8973" width="9.140625" style="12"/>
    <col min="8974" max="8974" width="9.85546875" style="12" bestFit="1" customWidth="1"/>
    <col min="8975" max="8975" width="9.140625" style="12"/>
    <col min="8976" max="8976" width="10.140625" style="12" bestFit="1" customWidth="1"/>
    <col min="8977" max="9216" width="9.140625" style="12"/>
    <col min="9217" max="9217" width="12.7109375" style="12" bestFit="1" customWidth="1"/>
    <col min="9218" max="9218" width="14.5703125" style="12" customWidth="1"/>
    <col min="9219" max="9227" width="6.7109375" style="12" customWidth="1"/>
    <col min="9228" max="9229" width="9.140625" style="12"/>
    <col min="9230" max="9230" width="9.85546875" style="12" bestFit="1" customWidth="1"/>
    <col min="9231" max="9231" width="9.140625" style="12"/>
    <col min="9232" max="9232" width="10.140625" style="12" bestFit="1" customWidth="1"/>
    <col min="9233" max="9472" width="9.140625" style="12"/>
    <col min="9473" max="9473" width="12.7109375" style="12" bestFit="1" customWidth="1"/>
    <col min="9474" max="9474" width="14.5703125" style="12" customWidth="1"/>
    <col min="9475" max="9483" width="6.7109375" style="12" customWidth="1"/>
    <col min="9484" max="9485" width="9.140625" style="12"/>
    <col min="9486" max="9486" width="9.85546875" style="12" bestFit="1" customWidth="1"/>
    <col min="9487" max="9487" width="9.140625" style="12"/>
    <col min="9488" max="9488" width="10.140625" style="12" bestFit="1" customWidth="1"/>
    <col min="9489" max="9728" width="9.140625" style="12"/>
    <col min="9729" max="9729" width="12.7109375" style="12" bestFit="1" customWidth="1"/>
    <col min="9730" max="9730" width="14.5703125" style="12" customWidth="1"/>
    <col min="9731" max="9739" width="6.7109375" style="12" customWidth="1"/>
    <col min="9740" max="9741" width="9.140625" style="12"/>
    <col min="9742" max="9742" width="9.85546875" style="12" bestFit="1" customWidth="1"/>
    <col min="9743" max="9743" width="9.140625" style="12"/>
    <col min="9744" max="9744" width="10.140625" style="12" bestFit="1" customWidth="1"/>
    <col min="9745" max="9984" width="9.140625" style="12"/>
    <col min="9985" max="9985" width="12.7109375" style="12" bestFit="1" customWidth="1"/>
    <col min="9986" max="9986" width="14.5703125" style="12" customWidth="1"/>
    <col min="9987" max="9995" width="6.7109375" style="12" customWidth="1"/>
    <col min="9996" max="9997" width="9.140625" style="12"/>
    <col min="9998" max="9998" width="9.85546875" style="12" bestFit="1" customWidth="1"/>
    <col min="9999" max="9999" width="9.140625" style="12"/>
    <col min="10000" max="10000" width="10.140625" style="12" bestFit="1" customWidth="1"/>
    <col min="10001" max="10240" width="9.140625" style="12"/>
    <col min="10241" max="10241" width="12.7109375" style="12" bestFit="1" customWidth="1"/>
    <col min="10242" max="10242" width="14.5703125" style="12" customWidth="1"/>
    <col min="10243" max="10251" width="6.7109375" style="12" customWidth="1"/>
    <col min="10252" max="10253" width="9.140625" style="12"/>
    <col min="10254" max="10254" width="9.85546875" style="12" bestFit="1" customWidth="1"/>
    <col min="10255" max="10255" width="9.140625" style="12"/>
    <col min="10256" max="10256" width="10.140625" style="12" bestFit="1" customWidth="1"/>
    <col min="10257" max="10496" width="9.140625" style="12"/>
    <col min="10497" max="10497" width="12.7109375" style="12" bestFit="1" customWidth="1"/>
    <col min="10498" max="10498" width="14.5703125" style="12" customWidth="1"/>
    <col min="10499" max="10507" width="6.7109375" style="12" customWidth="1"/>
    <col min="10508" max="10509" width="9.140625" style="12"/>
    <col min="10510" max="10510" width="9.85546875" style="12" bestFit="1" customWidth="1"/>
    <col min="10511" max="10511" width="9.140625" style="12"/>
    <col min="10512" max="10512" width="10.140625" style="12" bestFit="1" customWidth="1"/>
    <col min="10513" max="10752" width="9.140625" style="12"/>
    <col min="10753" max="10753" width="12.7109375" style="12" bestFit="1" customWidth="1"/>
    <col min="10754" max="10754" width="14.5703125" style="12" customWidth="1"/>
    <col min="10755" max="10763" width="6.7109375" style="12" customWidth="1"/>
    <col min="10764" max="10765" width="9.140625" style="12"/>
    <col min="10766" max="10766" width="9.85546875" style="12" bestFit="1" customWidth="1"/>
    <col min="10767" max="10767" width="9.140625" style="12"/>
    <col min="10768" max="10768" width="10.140625" style="12" bestFit="1" customWidth="1"/>
    <col min="10769" max="11008" width="9.140625" style="12"/>
    <col min="11009" max="11009" width="12.7109375" style="12" bestFit="1" customWidth="1"/>
    <col min="11010" max="11010" width="14.5703125" style="12" customWidth="1"/>
    <col min="11011" max="11019" width="6.7109375" style="12" customWidth="1"/>
    <col min="11020" max="11021" width="9.140625" style="12"/>
    <col min="11022" max="11022" width="9.85546875" style="12" bestFit="1" customWidth="1"/>
    <col min="11023" max="11023" width="9.140625" style="12"/>
    <col min="11024" max="11024" width="10.140625" style="12" bestFit="1" customWidth="1"/>
    <col min="11025" max="11264" width="9.140625" style="12"/>
    <col min="11265" max="11265" width="12.7109375" style="12" bestFit="1" customWidth="1"/>
    <col min="11266" max="11266" width="14.5703125" style="12" customWidth="1"/>
    <col min="11267" max="11275" width="6.7109375" style="12" customWidth="1"/>
    <col min="11276" max="11277" width="9.140625" style="12"/>
    <col min="11278" max="11278" width="9.85546875" style="12" bestFit="1" customWidth="1"/>
    <col min="11279" max="11279" width="9.140625" style="12"/>
    <col min="11280" max="11280" width="10.140625" style="12" bestFit="1" customWidth="1"/>
    <col min="11281" max="11520" width="9.140625" style="12"/>
    <col min="11521" max="11521" width="12.7109375" style="12" bestFit="1" customWidth="1"/>
    <col min="11522" max="11522" width="14.5703125" style="12" customWidth="1"/>
    <col min="11523" max="11531" width="6.7109375" style="12" customWidth="1"/>
    <col min="11532" max="11533" width="9.140625" style="12"/>
    <col min="11534" max="11534" width="9.85546875" style="12" bestFit="1" customWidth="1"/>
    <col min="11535" max="11535" width="9.140625" style="12"/>
    <col min="11536" max="11536" width="10.140625" style="12" bestFit="1" customWidth="1"/>
    <col min="11537" max="11776" width="9.140625" style="12"/>
    <col min="11777" max="11777" width="12.7109375" style="12" bestFit="1" customWidth="1"/>
    <col min="11778" max="11778" width="14.5703125" style="12" customWidth="1"/>
    <col min="11779" max="11787" width="6.7109375" style="12" customWidth="1"/>
    <col min="11788" max="11789" width="9.140625" style="12"/>
    <col min="11790" max="11790" width="9.85546875" style="12" bestFit="1" customWidth="1"/>
    <col min="11791" max="11791" width="9.140625" style="12"/>
    <col min="11792" max="11792" width="10.140625" style="12" bestFit="1" customWidth="1"/>
    <col min="11793" max="12032" width="9.140625" style="12"/>
    <col min="12033" max="12033" width="12.7109375" style="12" bestFit="1" customWidth="1"/>
    <col min="12034" max="12034" width="14.5703125" style="12" customWidth="1"/>
    <col min="12035" max="12043" width="6.7109375" style="12" customWidth="1"/>
    <col min="12044" max="12045" width="9.140625" style="12"/>
    <col min="12046" max="12046" width="9.85546875" style="12" bestFit="1" customWidth="1"/>
    <col min="12047" max="12047" width="9.140625" style="12"/>
    <col min="12048" max="12048" width="10.140625" style="12" bestFit="1" customWidth="1"/>
    <col min="12049" max="12288" width="9.140625" style="12"/>
    <col min="12289" max="12289" width="12.7109375" style="12" bestFit="1" customWidth="1"/>
    <col min="12290" max="12290" width="14.5703125" style="12" customWidth="1"/>
    <col min="12291" max="12299" width="6.7109375" style="12" customWidth="1"/>
    <col min="12300" max="12301" width="9.140625" style="12"/>
    <col min="12302" max="12302" width="9.85546875" style="12" bestFit="1" customWidth="1"/>
    <col min="12303" max="12303" width="9.140625" style="12"/>
    <col min="12304" max="12304" width="10.140625" style="12" bestFit="1" customWidth="1"/>
    <col min="12305" max="12544" width="9.140625" style="12"/>
    <col min="12545" max="12545" width="12.7109375" style="12" bestFit="1" customWidth="1"/>
    <col min="12546" max="12546" width="14.5703125" style="12" customWidth="1"/>
    <col min="12547" max="12555" width="6.7109375" style="12" customWidth="1"/>
    <col min="12556" max="12557" width="9.140625" style="12"/>
    <col min="12558" max="12558" width="9.85546875" style="12" bestFit="1" customWidth="1"/>
    <col min="12559" max="12559" width="9.140625" style="12"/>
    <col min="12560" max="12560" width="10.140625" style="12" bestFit="1" customWidth="1"/>
    <col min="12561" max="12800" width="9.140625" style="12"/>
    <col min="12801" max="12801" width="12.7109375" style="12" bestFit="1" customWidth="1"/>
    <col min="12802" max="12802" width="14.5703125" style="12" customWidth="1"/>
    <col min="12803" max="12811" width="6.7109375" style="12" customWidth="1"/>
    <col min="12812" max="12813" width="9.140625" style="12"/>
    <col min="12814" max="12814" width="9.85546875" style="12" bestFit="1" customWidth="1"/>
    <col min="12815" max="12815" width="9.140625" style="12"/>
    <col min="12816" max="12816" width="10.140625" style="12" bestFit="1" customWidth="1"/>
    <col min="12817" max="13056" width="9.140625" style="12"/>
    <col min="13057" max="13057" width="12.7109375" style="12" bestFit="1" customWidth="1"/>
    <col min="13058" max="13058" width="14.5703125" style="12" customWidth="1"/>
    <col min="13059" max="13067" width="6.7109375" style="12" customWidth="1"/>
    <col min="13068" max="13069" width="9.140625" style="12"/>
    <col min="13070" max="13070" width="9.85546875" style="12" bestFit="1" customWidth="1"/>
    <col min="13071" max="13071" width="9.140625" style="12"/>
    <col min="13072" max="13072" width="10.140625" style="12" bestFit="1" customWidth="1"/>
    <col min="13073" max="13312" width="9.140625" style="12"/>
    <col min="13313" max="13313" width="12.7109375" style="12" bestFit="1" customWidth="1"/>
    <col min="13314" max="13314" width="14.5703125" style="12" customWidth="1"/>
    <col min="13315" max="13323" width="6.7109375" style="12" customWidth="1"/>
    <col min="13324" max="13325" width="9.140625" style="12"/>
    <col min="13326" max="13326" width="9.85546875" style="12" bestFit="1" customWidth="1"/>
    <col min="13327" max="13327" width="9.140625" style="12"/>
    <col min="13328" max="13328" width="10.140625" style="12" bestFit="1" customWidth="1"/>
    <col min="13329" max="13568" width="9.140625" style="12"/>
    <col min="13569" max="13569" width="12.7109375" style="12" bestFit="1" customWidth="1"/>
    <col min="13570" max="13570" width="14.5703125" style="12" customWidth="1"/>
    <col min="13571" max="13579" width="6.7109375" style="12" customWidth="1"/>
    <col min="13580" max="13581" width="9.140625" style="12"/>
    <col min="13582" max="13582" width="9.85546875" style="12" bestFit="1" customWidth="1"/>
    <col min="13583" max="13583" width="9.140625" style="12"/>
    <col min="13584" max="13584" width="10.140625" style="12" bestFit="1" customWidth="1"/>
    <col min="13585" max="13824" width="9.140625" style="12"/>
    <col min="13825" max="13825" width="12.7109375" style="12" bestFit="1" customWidth="1"/>
    <col min="13826" max="13826" width="14.5703125" style="12" customWidth="1"/>
    <col min="13827" max="13835" width="6.7109375" style="12" customWidth="1"/>
    <col min="13836" max="13837" width="9.140625" style="12"/>
    <col min="13838" max="13838" width="9.85546875" style="12" bestFit="1" customWidth="1"/>
    <col min="13839" max="13839" width="9.140625" style="12"/>
    <col min="13840" max="13840" width="10.140625" style="12" bestFit="1" customWidth="1"/>
    <col min="13841" max="14080" width="9.140625" style="12"/>
    <col min="14081" max="14081" width="12.7109375" style="12" bestFit="1" customWidth="1"/>
    <col min="14082" max="14082" width="14.5703125" style="12" customWidth="1"/>
    <col min="14083" max="14091" width="6.7109375" style="12" customWidth="1"/>
    <col min="14092" max="14093" width="9.140625" style="12"/>
    <col min="14094" max="14094" width="9.85546875" style="12" bestFit="1" customWidth="1"/>
    <col min="14095" max="14095" width="9.140625" style="12"/>
    <col min="14096" max="14096" width="10.140625" style="12" bestFit="1" customWidth="1"/>
    <col min="14097" max="14336" width="9.140625" style="12"/>
    <col min="14337" max="14337" width="12.7109375" style="12" bestFit="1" customWidth="1"/>
    <col min="14338" max="14338" width="14.5703125" style="12" customWidth="1"/>
    <col min="14339" max="14347" width="6.7109375" style="12" customWidth="1"/>
    <col min="14348" max="14349" width="9.140625" style="12"/>
    <col min="14350" max="14350" width="9.85546875" style="12" bestFit="1" customWidth="1"/>
    <col min="14351" max="14351" width="9.140625" style="12"/>
    <col min="14352" max="14352" width="10.140625" style="12" bestFit="1" customWidth="1"/>
    <col min="14353" max="14592" width="9.140625" style="12"/>
    <col min="14593" max="14593" width="12.7109375" style="12" bestFit="1" customWidth="1"/>
    <col min="14594" max="14594" width="14.5703125" style="12" customWidth="1"/>
    <col min="14595" max="14603" width="6.7109375" style="12" customWidth="1"/>
    <col min="14604" max="14605" width="9.140625" style="12"/>
    <col min="14606" max="14606" width="9.85546875" style="12" bestFit="1" customWidth="1"/>
    <col min="14607" max="14607" width="9.140625" style="12"/>
    <col min="14608" max="14608" width="10.140625" style="12" bestFit="1" customWidth="1"/>
    <col min="14609" max="14848" width="9.140625" style="12"/>
    <col min="14849" max="14849" width="12.7109375" style="12" bestFit="1" customWidth="1"/>
    <col min="14850" max="14850" width="14.5703125" style="12" customWidth="1"/>
    <col min="14851" max="14859" width="6.7109375" style="12" customWidth="1"/>
    <col min="14860" max="14861" width="9.140625" style="12"/>
    <col min="14862" max="14862" width="9.85546875" style="12" bestFit="1" customWidth="1"/>
    <col min="14863" max="14863" width="9.140625" style="12"/>
    <col min="14864" max="14864" width="10.140625" style="12" bestFit="1" customWidth="1"/>
    <col min="14865" max="15104" width="9.140625" style="12"/>
    <col min="15105" max="15105" width="12.7109375" style="12" bestFit="1" customWidth="1"/>
    <col min="15106" max="15106" width="14.5703125" style="12" customWidth="1"/>
    <col min="15107" max="15115" width="6.7109375" style="12" customWidth="1"/>
    <col min="15116" max="15117" width="9.140625" style="12"/>
    <col min="15118" max="15118" width="9.85546875" style="12" bestFit="1" customWidth="1"/>
    <col min="15119" max="15119" width="9.140625" style="12"/>
    <col min="15120" max="15120" width="10.140625" style="12" bestFit="1" customWidth="1"/>
    <col min="15121" max="15360" width="9.140625" style="12"/>
    <col min="15361" max="15361" width="12.7109375" style="12" bestFit="1" customWidth="1"/>
    <col min="15362" max="15362" width="14.5703125" style="12" customWidth="1"/>
    <col min="15363" max="15371" width="6.7109375" style="12" customWidth="1"/>
    <col min="15372" max="15373" width="9.140625" style="12"/>
    <col min="15374" max="15374" width="9.85546875" style="12" bestFit="1" customWidth="1"/>
    <col min="15375" max="15375" width="9.140625" style="12"/>
    <col min="15376" max="15376" width="10.140625" style="12" bestFit="1" customWidth="1"/>
    <col min="15377" max="15616" width="9.140625" style="12"/>
    <col min="15617" max="15617" width="12.7109375" style="12" bestFit="1" customWidth="1"/>
    <col min="15618" max="15618" width="14.5703125" style="12" customWidth="1"/>
    <col min="15619" max="15627" width="6.7109375" style="12" customWidth="1"/>
    <col min="15628" max="15629" width="9.140625" style="12"/>
    <col min="15630" max="15630" width="9.85546875" style="12" bestFit="1" customWidth="1"/>
    <col min="15631" max="15631" width="9.140625" style="12"/>
    <col min="15632" max="15632" width="10.140625" style="12" bestFit="1" customWidth="1"/>
    <col min="15633" max="15872" width="9.140625" style="12"/>
    <col min="15873" max="15873" width="12.7109375" style="12" bestFit="1" customWidth="1"/>
    <col min="15874" max="15874" width="14.5703125" style="12" customWidth="1"/>
    <col min="15875" max="15883" width="6.7109375" style="12" customWidth="1"/>
    <col min="15884" max="15885" width="9.140625" style="12"/>
    <col min="15886" max="15886" width="9.85546875" style="12" bestFit="1" customWidth="1"/>
    <col min="15887" max="15887" width="9.140625" style="12"/>
    <col min="15888" max="15888" width="10.140625" style="12" bestFit="1" customWidth="1"/>
    <col min="15889" max="16128" width="9.140625" style="12"/>
    <col min="16129" max="16129" width="12.7109375" style="12" bestFit="1" customWidth="1"/>
    <col min="16130" max="16130" width="14.5703125" style="12" customWidth="1"/>
    <col min="16131" max="16139" width="6.7109375" style="12" customWidth="1"/>
    <col min="16140" max="16141" width="9.140625" style="12"/>
    <col min="16142" max="16142" width="9.85546875" style="12" bestFit="1" customWidth="1"/>
    <col min="16143" max="16143" width="9.140625" style="12"/>
    <col min="16144" max="16144" width="10.140625" style="12" bestFit="1" customWidth="1"/>
    <col min="16145" max="16384" width="9.140625" style="12"/>
  </cols>
  <sheetData>
    <row r="2" spans="1:35" s="734" customFormat="1" ht="18.75" x14ac:dyDescent="0.3">
      <c r="A2" s="1967" t="s">
        <v>418</v>
      </c>
      <c r="B2" s="1968"/>
      <c r="C2" s="1968"/>
      <c r="D2" s="1968"/>
      <c r="E2" s="1968"/>
      <c r="F2" s="1968"/>
      <c r="G2" s="1968"/>
      <c r="H2" s="1968"/>
      <c r="I2" s="1968"/>
      <c r="J2" s="1968"/>
      <c r="K2" s="1968"/>
      <c r="L2" s="1968"/>
      <c r="M2" s="1968"/>
      <c r="N2" s="1968"/>
      <c r="O2" s="1968"/>
      <c r="P2" s="1968"/>
      <c r="Q2" s="1968"/>
      <c r="R2" s="1969"/>
      <c r="S2" s="733"/>
      <c r="T2" s="733"/>
      <c r="U2" s="733"/>
      <c r="V2" s="733"/>
      <c r="W2" s="733"/>
      <c r="X2" s="733"/>
      <c r="Y2" s="733"/>
      <c r="Z2" s="733"/>
      <c r="AA2" s="733"/>
      <c r="AB2" s="733"/>
      <c r="AC2" s="733"/>
      <c r="AD2" s="733"/>
      <c r="AE2" s="733"/>
      <c r="AF2" s="733"/>
      <c r="AG2" s="733"/>
      <c r="AH2" s="733"/>
      <c r="AI2" s="733"/>
    </row>
    <row r="3" spans="1:35" ht="12" customHeight="1" x14ac:dyDescent="0.2">
      <c r="A3" s="1970" t="s">
        <v>42</v>
      </c>
      <c r="B3" s="1970" t="s">
        <v>11</v>
      </c>
      <c r="C3" s="761" t="s">
        <v>68</v>
      </c>
      <c r="D3" s="762"/>
      <c r="E3" s="762"/>
      <c r="F3" s="762"/>
      <c r="G3" s="763" t="s">
        <v>69</v>
      </c>
      <c r="H3" s="763"/>
      <c r="I3" s="763"/>
      <c r="J3" s="763"/>
      <c r="K3" s="1970" t="s">
        <v>21</v>
      </c>
      <c r="L3" s="764" t="s">
        <v>50</v>
      </c>
      <c r="M3" s="764"/>
      <c r="N3" s="764"/>
      <c r="O3" s="1963" t="s">
        <v>152</v>
      </c>
      <c r="P3" s="1963"/>
      <c r="Q3" s="1963"/>
      <c r="R3" s="1963"/>
      <c r="T3" s="1959" t="s">
        <v>183</v>
      </c>
      <c r="U3" s="1960"/>
    </row>
    <row r="4" spans="1:35" ht="12.6" customHeight="1" x14ac:dyDescent="0.2">
      <c r="A4" s="1971"/>
      <c r="B4" s="1971"/>
      <c r="C4" s="766" t="s">
        <v>61</v>
      </c>
      <c r="D4" s="767" t="s">
        <v>62</v>
      </c>
      <c r="E4" s="768" t="s">
        <v>86</v>
      </c>
      <c r="F4" s="768" t="s">
        <v>21</v>
      </c>
      <c r="G4" s="769" t="s">
        <v>61</v>
      </c>
      <c r="H4" s="760" t="s">
        <v>63</v>
      </c>
      <c r="I4" s="769" t="s">
        <v>87</v>
      </c>
      <c r="J4" s="769" t="s">
        <v>21</v>
      </c>
      <c r="K4" s="1971"/>
      <c r="L4" s="765" t="s">
        <v>68</v>
      </c>
      <c r="M4" s="765" t="s">
        <v>88</v>
      </c>
      <c r="N4" s="765" t="s">
        <v>9</v>
      </c>
      <c r="O4" s="765" t="s">
        <v>68</v>
      </c>
      <c r="P4" s="765" t="s">
        <v>88</v>
      </c>
      <c r="Q4" s="765" t="s">
        <v>9</v>
      </c>
      <c r="R4" s="1963" t="s">
        <v>186</v>
      </c>
      <c r="T4" s="1961"/>
      <c r="U4" s="1962"/>
    </row>
    <row r="5" spans="1:35" ht="12.6" customHeight="1" x14ac:dyDescent="0.2">
      <c r="A5" s="1972"/>
      <c r="B5" s="1972"/>
      <c r="C5" s="771" t="s">
        <v>53</v>
      </c>
      <c r="D5" s="772" t="s">
        <v>54</v>
      </c>
      <c r="E5" s="770" t="s">
        <v>55</v>
      </c>
      <c r="F5" s="770" t="s">
        <v>70</v>
      </c>
      <c r="G5" s="772" t="s">
        <v>71</v>
      </c>
      <c r="H5" s="770" t="s">
        <v>72</v>
      </c>
      <c r="I5" s="772" t="s">
        <v>73</v>
      </c>
      <c r="J5" s="772" t="s">
        <v>7</v>
      </c>
      <c r="K5" s="1972"/>
      <c r="L5" s="765" t="s">
        <v>1</v>
      </c>
      <c r="M5" s="765" t="s">
        <v>1</v>
      </c>
      <c r="N5" s="765" t="s">
        <v>1</v>
      </c>
      <c r="O5" s="765" t="s">
        <v>4</v>
      </c>
      <c r="P5" s="765" t="s">
        <v>4</v>
      </c>
      <c r="Q5" s="765" t="s">
        <v>4</v>
      </c>
      <c r="R5" s="1963"/>
      <c r="T5" s="765" t="s">
        <v>4</v>
      </c>
      <c r="U5" s="773" t="s">
        <v>186</v>
      </c>
    </row>
    <row r="6" spans="1:35" ht="13.15" customHeight="1" x14ac:dyDescent="0.2">
      <c r="A6" s="735" t="s">
        <v>198</v>
      </c>
      <c r="B6" s="736"/>
      <c r="C6" s="735"/>
      <c r="D6" s="735"/>
      <c r="E6" s="736"/>
      <c r="F6" s="735"/>
      <c r="G6" s="735"/>
      <c r="H6" s="736"/>
      <c r="I6" s="735"/>
      <c r="J6" s="735"/>
      <c r="K6" s="736"/>
      <c r="L6" s="735"/>
      <c r="M6" s="735"/>
      <c r="N6" s="736"/>
      <c r="O6" s="736"/>
      <c r="P6" s="736"/>
      <c r="Q6" s="736"/>
      <c r="R6" s="737"/>
      <c r="T6" s="738">
        <f t="shared" ref="T6:T11" si="0">IF(U6="","",SUMIF($R$6:$R$17,U6,$Q$6:$Q$17))</f>
        <v>0</v>
      </c>
      <c r="U6" s="739" t="s">
        <v>325</v>
      </c>
    </row>
    <row r="7" spans="1:35" ht="13.15" customHeight="1" x14ac:dyDescent="0.2">
      <c r="A7" s="740"/>
      <c r="B7" s="529"/>
      <c r="C7" s="273"/>
      <c r="D7" s="273"/>
      <c r="E7" s="530"/>
      <c r="F7" s="273"/>
      <c r="G7" s="273"/>
      <c r="H7" s="277"/>
      <c r="I7" s="275">
        <f t="shared" ref="I7:I12" si="1">SQRT((G7^2)+(H7^2))</f>
        <v>0</v>
      </c>
      <c r="J7" s="273"/>
      <c r="K7" s="277"/>
      <c r="L7" s="741">
        <f t="shared" ref="L7:L12" si="2">(((C7*D7)+(((C7+D7)*2)*E7))*F7)*K7</f>
        <v>0</v>
      </c>
      <c r="M7" s="741">
        <f t="shared" ref="M7:M12" si="3">(((H7*C7)+(((G7*H7)/2)*2))*J7)*K7</f>
        <v>0</v>
      </c>
      <c r="N7" s="741">
        <f t="shared" ref="N7:N12" si="4">SUM(L7:M7)</f>
        <v>0</v>
      </c>
      <c r="O7" s="741">
        <f t="shared" ref="O7:O12" si="5">(((C7*D7)*E7)*F7)*K7</f>
        <v>0</v>
      </c>
      <c r="P7" s="741">
        <f t="shared" ref="P7:P12" si="6">((((G7*H7)/2)*C7)*J7)*K7</f>
        <v>0</v>
      </c>
      <c r="Q7" s="741">
        <f t="shared" ref="Q7:Q12" si="7">SUM(O7:P7)</f>
        <v>0</v>
      </c>
      <c r="R7" s="742"/>
      <c r="T7" s="738">
        <f t="shared" si="0"/>
        <v>0</v>
      </c>
      <c r="U7" s="743" t="s">
        <v>327</v>
      </c>
    </row>
    <row r="8" spans="1:35" ht="13.15" customHeight="1" x14ac:dyDescent="0.2">
      <c r="A8" s="740"/>
      <c r="B8" s="529"/>
      <c r="C8" s="273"/>
      <c r="D8" s="273"/>
      <c r="E8" s="530"/>
      <c r="F8" s="273"/>
      <c r="G8" s="273"/>
      <c r="H8" s="277"/>
      <c r="I8" s="275">
        <f t="shared" si="1"/>
        <v>0</v>
      </c>
      <c r="J8" s="273"/>
      <c r="K8" s="277"/>
      <c r="L8" s="741">
        <f t="shared" si="2"/>
        <v>0</v>
      </c>
      <c r="M8" s="741">
        <f t="shared" si="3"/>
        <v>0</v>
      </c>
      <c r="N8" s="741">
        <f t="shared" si="4"/>
        <v>0</v>
      </c>
      <c r="O8" s="741">
        <f t="shared" si="5"/>
        <v>0</v>
      </c>
      <c r="P8" s="741">
        <f t="shared" si="6"/>
        <v>0</v>
      </c>
      <c r="Q8" s="741">
        <f t="shared" si="7"/>
        <v>0</v>
      </c>
      <c r="R8" s="742"/>
      <c r="T8" s="738">
        <f t="shared" si="0"/>
        <v>0</v>
      </c>
      <c r="U8" s="743" t="s">
        <v>328</v>
      </c>
    </row>
    <row r="9" spans="1:35" ht="13.15" customHeight="1" x14ac:dyDescent="0.2">
      <c r="A9" s="740"/>
      <c r="B9" s="529"/>
      <c r="C9" s="273"/>
      <c r="D9" s="273"/>
      <c r="E9" s="530"/>
      <c r="F9" s="273"/>
      <c r="G9" s="273"/>
      <c r="H9" s="277"/>
      <c r="I9" s="275">
        <f t="shared" si="1"/>
        <v>0</v>
      </c>
      <c r="J9" s="273"/>
      <c r="K9" s="277"/>
      <c r="L9" s="744">
        <f t="shared" si="2"/>
        <v>0</v>
      </c>
      <c r="M9" s="744">
        <f t="shared" si="3"/>
        <v>0</v>
      </c>
      <c r="N9" s="744">
        <f t="shared" si="4"/>
        <v>0</v>
      </c>
      <c r="O9" s="744">
        <f t="shared" si="5"/>
        <v>0</v>
      </c>
      <c r="P9" s="744">
        <f t="shared" si="6"/>
        <v>0</v>
      </c>
      <c r="Q9" s="741">
        <f t="shared" si="7"/>
        <v>0</v>
      </c>
      <c r="R9" s="742"/>
      <c r="T9" s="738">
        <f t="shared" si="0"/>
        <v>0</v>
      </c>
      <c r="U9" s="743" t="s">
        <v>329</v>
      </c>
    </row>
    <row r="10" spans="1:35" ht="13.15" customHeight="1" x14ac:dyDescent="0.2">
      <c r="A10" s="740"/>
      <c r="B10" s="529"/>
      <c r="C10" s="273"/>
      <c r="D10" s="273"/>
      <c r="E10" s="530"/>
      <c r="F10" s="273"/>
      <c r="G10" s="273"/>
      <c r="H10" s="277"/>
      <c r="I10" s="275">
        <f t="shared" si="1"/>
        <v>0</v>
      </c>
      <c r="J10" s="273"/>
      <c r="K10" s="277"/>
      <c r="L10" s="744">
        <f t="shared" si="2"/>
        <v>0</v>
      </c>
      <c r="M10" s="744">
        <f t="shared" si="3"/>
        <v>0</v>
      </c>
      <c r="N10" s="744">
        <f t="shared" si="4"/>
        <v>0</v>
      </c>
      <c r="O10" s="744">
        <f t="shared" si="5"/>
        <v>0</v>
      </c>
      <c r="P10" s="744">
        <f t="shared" si="6"/>
        <v>0</v>
      </c>
      <c r="Q10" s="741">
        <f t="shared" si="7"/>
        <v>0</v>
      </c>
      <c r="R10" s="742"/>
      <c r="T10" s="738">
        <f t="shared" si="0"/>
        <v>0</v>
      </c>
      <c r="U10" s="743" t="s">
        <v>326</v>
      </c>
    </row>
    <row r="11" spans="1:35" ht="13.15" customHeight="1" x14ac:dyDescent="0.2">
      <c r="A11" s="745"/>
      <c r="B11" s="746"/>
      <c r="C11" s="747"/>
      <c r="D11" s="747"/>
      <c r="E11" s="530"/>
      <c r="F11" s="747"/>
      <c r="G11" s="273"/>
      <c r="H11" s="277"/>
      <c r="I11" s="748">
        <f t="shared" si="1"/>
        <v>0</v>
      </c>
      <c r="J11" s="747"/>
      <c r="K11" s="749"/>
      <c r="L11" s="744">
        <f t="shared" si="2"/>
        <v>0</v>
      </c>
      <c r="M11" s="744">
        <f t="shared" si="3"/>
        <v>0</v>
      </c>
      <c r="N11" s="744">
        <f t="shared" si="4"/>
        <v>0</v>
      </c>
      <c r="O11" s="744">
        <f t="shared" si="5"/>
        <v>0</v>
      </c>
      <c r="P11" s="744">
        <f t="shared" si="6"/>
        <v>0</v>
      </c>
      <c r="Q11" s="741">
        <f t="shared" si="7"/>
        <v>0</v>
      </c>
      <c r="R11" s="742"/>
      <c r="T11" s="738" t="str">
        <f t="shared" si="0"/>
        <v/>
      </c>
      <c r="U11" s="743"/>
    </row>
    <row r="12" spans="1:35" ht="13.15" customHeight="1" x14ac:dyDescent="0.2">
      <c r="A12" s="740"/>
      <c r="B12" s="529"/>
      <c r="C12" s="273"/>
      <c r="D12" s="273"/>
      <c r="E12" s="530"/>
      <c r="F12" s="273"/>
      <c r="G12" s="273"/>
      <c r="H12" s="277"/>
      <c r="I12" s="275">
        <f t="shared" si="1"/>
        <v>0</v>
      </c>
      <c r="J12" s="273"/>
      <c r="K12" s="277"/>
      <c r="L12" s="744">
        <f t="shared" si="2"/>
        <v>0</v>
      </c>
      <c r="M12" s="744">
        <f t="shared" si="3"/>
        <v>0</v>
      </c>
      <c r="N12" s="744">
        <f t="shared" si="4"/>
        <v>0</v>
      </c>
      <c r="O12" s="744">
        <f t="shared" si="5"/>
        <v>0</v>
      </c>
      <c r="P12" s="744">
        <f t="shared" si="6"/>
        <v>0</v>
      </c>
      <c r="Q12" s="741">
        <f t="shared" si="7"/>
        <v>0</v>
      </c>
      <c r="R12" s="742"/>
      <c r="T12" s="774">
        <f>SUM(T6:T11)</f>
        <v>0</v>
      </c>
      <c r="U12" s="775" t="str">
        <f>IF(Q18=T12,"OK","Conferir")</f>
        <v>OK</v>
      </c>
    </row>
    <row r="13" spans="1:35" ht="13.15" customHeight="1" x14ac:dyDescent="0.2">
      <c r="A13" s="735" t="s">
        <v>198</v>
      </c>
      <c r="B13" s="736"/>
      <c r="C13" s="735"/>
      <c r="D13" s="735"/>
      <c r="E13" s="736"/>
      <c r="F13" s="735"/>
      <c r="G13" s="735"/>
      <c r="H13" s="736"/>
      <c r="I13" s="735"/>
      <c r="J13" s="735"/>
      <c r="K13" s="736"/>
      <c r="L13" s="735"/>
      <c r="M13" s="735"/>
      <c r="N13" s="736"/>
      <c r="O13" s="736"/>
      <c r="P13" s="736"/>
      <c r="Q13" s="736"/>
      <c r="R13" s="737"/>
    </row>
    <row r="14" spans="1:35" ht="13.15" customHeight="1" x14ac:dyDescent="0.2">
      <c r="A14" s="740"/>
      <c r="B14" s="529"/>
      <c r="C14" s="273"/>
      <c r="D14" s="273"/>
      <c r="E14" s="530"/>
      <c r="F14" s="273">
        <v>1</v>
      </c>
      <c r="G14" s="273"/>
      <c r="H14" s="277"/>
      <c r="I14" s="275">
        <f>SQRT((G14^2)+(H14^2))</f>
        <v>0</v>
      </c>
      <c r="J14" s="273"/>
      <c r="K14" s="277"/>
      <c r="L14" s="741">
        <f>(((C14*D14)+(((C14+D14)*2)*E14))*F14)*K14</f>
        <v>0</v>
      </c>
      <c r="M14" s="741">
        <f>(((H14*C14)+(((G14*H14)/2)*2))*J14)*K14</f>
        <v>0</v>
      </c>
      <c r="N14" s="741">
        <f>SUM(L14:M14)</f>
        <v>0</v>
      </c>
      <c r="O14" s="741">
        <f>(((C14*D14)*E14)*F14)*K14</f>
        <v>0</v>
      </c>
      <c r="P14" s="741">
        <f>((((G14*H14)/2)*C14)*J14)*K14</f>
        <v>0</v>
      </c>
      <c r="Q14" s="741">
        <f>SUM(O14:P14)</f>
        <v>0</v>
      </c>
      <c r="R14" s="742"/>
    </row>
    <row r="15" spans="1:35" ht="13.15" customHeight="1" x14ac:dyDescent="0.2">
      <c r="A15" s="740"/>
      <c r="B15" s="529"/>
      <c r="C15" s="273"/>
      <c r="D15" s="273"/>
      <c r="E15" s="530"/>
      <c r="F15" s="273">
        <v>1</v>
      </c>
      <c r="G15" s="273"/>
      <c r="H15" s="277"/>
      <c r="I15" s="275">
        <f>SQRT((G15^2)+(H15^2))</f>
        <v>0</v>
      </c>
      <c r="J15" s="273"/>
      <c r="K15" s="277"/>
      <c r="L15" s="741">
        <f>(((C15*D15)+(((C15+D15)*2)*E15))*F15)*K15</f>
        <v>0</v>
      </c>
      <c r="M15" s="741">
        <f>(((H15*C15)+(((G15*H15)/2)*2))*J15)*K15</f>
        <v>0</v>
      </c>
      <c r="N15" s="741">
        <f>SUM(L15:M15)</f>
        <v>0</v>
      </c>
      <c r="O15" s="741">
        <f>(((C15*D15)*E15)*F15)*K15</f>
        <v>0</v>
      </c>
      <c r="P15" s="741">
        <f>((((G15*H15)/2)*C15)*J15)*K15</f>
        <v>0</v>
      </c>
      <c r="Q15" s="741">
        <f>SUM(O15:P15)</f>
        <v>0</v>
      </c>
      <c r="R15" s="742"/>
    </row>
    <row r="16" spans="1:35" ht="13.15" customHeight="1" x14ac:dyDescent="0.2">
      <c r="A16" s="740"/>
      <c r="B16" s="529"/>
      <c r="C16" s="273"/>
      <c r="D16" s="273"/>
      <c r="E16" s="530"/>
      <c r="F16" s="273">
        <v>1</v>
      </c>
      <c r="G16" s="273"/>
      <c r="H16" s="277"/>
      <c r="I16" s="275">
        <f>SQRT((G16^2)+(H16^2))</f>
        <v>0</v>
      </c>
      <c r="J16" s="273"/>
      <c r="K16" s="277"/>
      <c r="L16" s="741">
        <f>(((C16*D16)+(((C16+D16)*2)*E16))*F16)*K16</f>
        <v>0</v>
      </c>
      <c r="M16" s="741">
        <f>(((H16*C16)+(((G16*H16)/2)*2))*J16)*K16</f>
        <v>0</v>
      </c>
      <c r="N16" s="741">
        <f>SUM(L16:M16)</f>
        <v>0</v>
      </c>
      <c r="O16" s="741">
        <f>(((C16*D16)*E16)*F16)*K16</f>
        <v>0</v>
      </c>
      <c r="P16" s="741">
        <f>((((G16*H16)/2)*C16)*J16)*K16</f>
        <v>0</v>
      </c>
      <c r="Q16" s="741">
        <f>SUM(O16:P16)</f>
        <v>0</v>
      </c>
      <c r="R16" s="742"/>
    </row>
    <row r="17" spans="1:16144" ht="13.15" customHeight="1" thickBot="1" x14ac:dyDescent="0.25">
      <c r="A17" s="740"/>
      <c r="B17" s="529"/>
      <c r="C17" s="273"/>
      <c r="D17" s="273"/>
      <c r="E17" s="530"/>
      <c r="F17" s="273">
        <v>1</v>
      </c>
      <c r="G17" s="273"/>
      <c r="H17" s="277"/>
      <c r="I17" s="275">
        <f>SQRT((G17^2)+(H17^2))</f>
        <v>0</v>
      </c>
      <c r="J17" s="273"/>
      <c r="K17" s="277"/>
      <c r="L17" s="744">
        <f>(((C17*D17)+(((C17+D17)*2)*E17))*F17)*K17</f>
        <v>0</v>
      </c>
      <c r="M17" s="744">
        <f>(((H17*C17)+(((G17*H17)/2)*2))*J17)*K17</f>
        <v>0</v>
      </c>
      <c r="N17" s="744">
        <f>SUM(L17:M17)</f>
        <v>0</v>
      </c>
      <c r="O17" s="744">
        <f>(((C17*D17)*E17)*F17)*K17</f>
        <v>0</v>
      </c>
      <c r="P17" s="744">
        <f>((((G17*H17)/2)*C17)*J17)*K17</f>
        <v>0</v>
      </c>
      <c r="Q17" s="741">
        <f>SUM(O17:P17)</f>
        <v>0</v>
      </c>
      <c r="R17" s="742"/>
    </row>
    <row r="18" spans="1:16144" s="750" customFormat="1" ht="13.15" customHeight="1" thickTop="1" thickBot="1" x14ac:dyDescent="0.25">
      <c r="A18" s="394"/>
      <c r="B18" s="394" t="s">
        <v>22</v>
      </c>
      <c r="C18" s="394"/>
      <c r="D18" s="394"/>
      <c r="E18" s="394"/>
      <c r="F18" s="394"/>
      <c r="G18" s="394"/>
      <c r="H18" s="394"/>
      <c r="I18" s="394"/>
      <c r="J18" s="394"/>
      <c r="K18" s="394"/>
      <c r="L18" s="394"/>
      <c r="M18" s="394"/>
      <c r="N18" s="393">
        <f>SUM(N6:N17)</f>
        <v>0</v>
      </c>
      <c r="O18" s="393"/>
      <c r="P18" s="393"/>
      <c r="Q18" s="393">
        <f>SUM(Q6:Q17)</f>
        <v>0</v>
      </c>
      <c r="R18" s="438"/>
      <c r="S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c r="GS18" s="12"/>
      <c r="GT18" s="12"/>
      <c r="GU18" s="12"/>
      <c r="GV18" s="12"/>
      <c r="GW18" s="12"/>
      <c r="GX18" s="12"/>
      <c r="GY18" s="12"/>
      <c r="GZ18" s="12"/>
      <c r="HA18" s="12"/>
      <c r="HB18" s="12"/>
      <c r="HC18" s="12"/>
      <c r="HD18" s="12"/>
      <c r="HE18" s="12"/>
      <c r="HF18" s="12"/>
      <c r="HG18" s="12"/>
      <c r="HH18" s="12"/>
      <c r="HI18" s="12"/>
      <c r="HJ18" s="12"/>
      <c r="HK18" s="12"/>
      <c r="HL18" s="12"/>
      <c r="HM18" s="12"/>
      <c r="HN18" s="12"/>
      <c r="HO18" s="12"/>
      <c r="HP18" s="12"/>
      <c r="HQ18" s="12"/>
      <c r="HR18" s="12"/>
      <c r="HS18" s="12"/>
      <c r="HT18" s="12"/>
      <c r="HU18" s="12"/>
      <c r="HV18" s="12"/>
      <c r="HW18" s="12"/>
      <c r="HX18" s="12"/>
      <c r="HY18" s="12"/>
      <c r="HZ18" s="12"/>
      <c r="IA18" s="12"/>
      <c r="IB18" s="12"/>
      <c r="IC18" s="12"/>
      <c r="ID18" s="12"/>
      <c r="IE18" s="12"/>
      <c r="IF18" s="12"/>
      <c r="IG18" s="12"/>
      <c r="IH18" s="12"/>
      <c r="II18" s="12"/>
      <c r="IJ18" s="12"/>
      <c r="IK18" s="12"/>
      <c r="IL18" s="12"/>
      <c r="IM18" s="12"/>
      <c r="IN18" s="12"/>
      <c r="IO18" s="12"/>
      <c r="IP18" s="12"/>
      <c r="IQ18" s="12"/>
      <c r="IR18" s="12"/>
      <c r="IS18" s="12"/>
      <c r="IT18" s="12"/>
      <c r="IU18" s="12"/>
      <c r="IV18" s="12"/>
      <c r="IW18" s="12"/>
      <c r="IX18" s="12"/>
      <c r="IY18" s="12"/>
      <c r="IZ18" s="12"/>
      <c r="JA18" s="12"/>
      <c r="JB18" s="12"/>
      <c r="JC18" s="12"/>
      <c r="JD18" s="12"/>
      <c r="JE18" s="12"/>
      <c r="JF18" s="12"/>
      <c r="JG18" s="12"/>
      <c r="JH18" s="12"/>
      <c r="JI18" s="12"/>
      <c r="JJ18" s="12"/>
      <c r="JK18" s="12"/>
      <c r="JL18" s="12"/>
      <c r="JM18" s="12"/>
      <c r="JN18" s="12"/>
      <c r="JO18" s="12"/>
      <c r="JP18" s="12"/>
      <c r="JQ18" s="12"/>
      <c r="JR18" s="12"/>
      <c r="JS18" s="12"/>
      <c r="JT18" s="12"/>
      <c r="JU18" s="12"/>
      <c r="JV18" s="12"/>
      <c r="JW18" s="12"/>
      <c r="JX18" s="12"/>
      <c r="JY18" s="12"/>
      <c r="JZ18" s="12"/>
      <c r="KA18" s="12"/>
      <c r="KB18" s="12"/>
      <c r="KC18" s="12"/>
      <c r="KD18" s="12"/>
      <c r="KE18" s="12"/>
      <c r="KF18" s="12"/>
      <c r="KG18" s="12"/>
      <c r="KH18" s="12"/>
      <c r="KI18" s="12"/>
      <c r="KJ18" s="12"/>
      <c r="KK18" s="12"/>
      <c r="KL18" s="12"/>
      <c r="KM18" s="12"/>
      <c r="KN18" s="12"/>
      <c r="KO18" s="12"/>
      <c r="KP18" s="12"/>
      <c r="KQ18" s="12"/>
      <c r="KR18" s="12"/>
      <c r="KS18" s="12"/>
      <c r="KT18" s="12"/>
      <c r="KU18" s="12"/>
      <c r="KV18" s="12"/>
      <c r="KW18" s="12"/>
      <c r="KX18" s="12"/>
      <c r="KY18" s="12"/>
      <c r="KZ18" s="12"/>
      <c r="LA18" s="12"/>
      <c r="LB18" s="12"/>
      <c r="LC18" s="12"/>
      <c r="LD18" s="12"/>
      <c r="LE18" s="12"/>
      <c r="LF18" s="12"/>
      <c r="LG18" s="12"/>
      <c r="LH18" s="12"/>
      <c r="LI18" s="12"/>
      <c r="LJ18" s="12"/>
      <c r="LK18" s="12"/>
      <c r="LL18" s="12"/>
      <c r="LM18" s="12"/>
      <c r="LN18" s="12"/>
      <c r="LO18" s="12"/>
      <c r="LP18" s="12"/>
      <c r="LQ18" s="12"/>
      <c r="LR18" s="12"/>
      <c r="LS18" s="12"/>
      <c r="LT18" s="12"/>
      <c r="LU18" s="12"/>
      <c r="LV18" s="12"/>
      <c r="LW18" s="12"/>
      <c r="LX18" s="12"/>
      <c r="LY18" s="12"/>
      <c r="LZ18" s="12"/>
      <c r="MA18" s="12"/>
      <c r="MB18" s="12"/>
      <c r="MC18" s="12"/>
      <c r="MD18" s="12"/>
      <c r="ME18" s="12"/>
      <c r="MF18" s="12"/>
      <c r="MG18" s="12"/>
      <c r="MH18" s="12"/>
      <c r="MI18" s="12"/>
      <c r="MJ18" s="12"/>
      <c r="MK18" s="12"/>
      <c r="ML18" s="12"/>
      <c r="MM18" s="12"/>
      <c r="MN18" s="12"/>
      <c r="MO18" s="12"/>
      <c r="MP18" s="12"/>
      <c r="MQ18" s="12"/>
      <c r="MR18" s="12"/>
      <c r="MS18" s="12"/>
      <c r="MT18" s="12"/>
      <c r="MU18" s="12"/>
      <c r="MV18" s="12"/>
      <c r="MW18" s="12"/>
      <c r="MX18" s="12"/>
      <c r="MY18" s="12"/>
      <c r="MZ18" s="12"/>
      <c r="NA18" s="12"/>
      <c r="NB18" s="12"/>
      <c r="NC18" s="12"/>
      <c r="ND18" s="12"/>
      <c r="NE18" s="12"/>
      <c r="NF18" s="12"/>
      <c r="NG18" s="12"/>
      <c r="NH18" s="12"/>
      <c r="NI18" s="12"/>
      <c r="NJ18" s="12"/>
      <c r="NK18" s="12"/>
      <c r="NL18" s="12"/>
      <c r="NM18" s="12"/>
      <c r="NN18" s="12"/>
      <c r="NO18" s="12"/>
      <c r="NP18" s="12"/>
      <c r="NQ18" s="12"/>
      <c r="NR18" s="12"/>
      <c r="NS18" s="12"/>
      <c r="NT18" s="12"/>
      <c r="NU18" s="12"/>
      <c r="NV18" s="12"/>
      <c r="NW18" s="12"/>
      <c r="NX18" s="12"/>
      <c r="NY18" s="12"/>
      <c r="NZ18" s="12"/>
      <c r="OA18" s="12"/>
      <c r="OB18" s="12"/>
      <c r="OC18" s="12"/>
      <c r="OD18" s="12"/>
      <c r="OE18" s="12"/>
      <c r="OF18" s="12"/>
      <c r="OG18" s="12"/>
      <c r="OH18" s="12"/>
      <c r="OI18" s="12"/>
      <c r="OJ18" s="12"/>
      <c r="OK18" s="12"/>
      <c r="OL18" s="12"/>
      <c r="OM18" s="12"/>
      <c r="ON18" s="12"/>
      <c r="OO18" s="12"/>
      <c r="OP18" s="12"/>
      <c r="OQ18" s="12"/>
      <c r="OR18" s="12"/>
      <c r="OS18" s="12"/>
      <c r="OT18" s="12"/>
      <c r="OU18" s="12"/>
      <c r="OV18" s="12"/>
      <c r="OW18" s="12"/>
      <c r="OX18" s="12"/>
      <c r="OY18" s="12"/>
      <c r="OZ18" s="12"/>
      <c r="PA18" s="12"/>
      <c r="PB18" s="12"/>
      <c r="PC18" s="12"/>
      <c r="PD18" s="12"/>
      <c r="PE18" s="12"/>
      <c r="PF18" s="12"/>
      <c r="PG18" s="12"/>
      <c r="PH18" s="12"/>
      <c r="PI18" s="12"/>
      <c r="PJ18" s="12"/>
      <c r="PK18" s="12"/>
      <c r="PL18" s="12"/>
      <c r="PM18" s="12"/>
      <c r="PN18" s="12"/>
      <c r="PO18" s="12"/>
      <c r="PP18" s="12"/>
      <c r="PQ18" s="12"/>
      <c r="PR18" s="12"/>
      <c r="PS18" s="12"/>
      <c r="PT18" s="12"/>
      <c r="PU18" s="12"/>
      <c r="PV18" s="12"/>
      <c r="PW18" s="12"/>
      <c r="PX18" s="12"/>
      <c r="PY18" s="12"/>
      <c r="PZ18" s="12"/>
      <c r="QA18" s="12"/>
      <c r="QB18" s="12"/>
      <c r="QC18" s="12"/>
      <c r="QD18" s="12"/>
      <c r="QE18" s="12"/>
      <c r="QF18" s="12"/>
      <c r="QG18" s="12"/>
      <c r="QH18" s="12"/>
      <c r="QI18" s="12"/>
      <c r="QJ18" s="12"/>
      <c r="QK18" s="12"/>
      <c r="QL18" s="12"/>
      <c r="QM18" s="12"/>
      <c r="QN18" s="12"/>
      <c r="QO18" s="12"/>
      <c r="QP18" s="12"/>
      <c r="QQ18" s="12"/>
      <c r="QR18" s="12"/>
      <c r="QS18" s="12"/>
      <c r="QT18" s="12"/>
      <c r="QU18" s="12"/>
      <c r="QV18" s="12"/>
      <c r="QW18" s="12"/>
      <c r="QX18" s="12"/>
      <c r="QY18" s="12"/>
      <c r="QZ18" s="12"/>
      <c r="RA18" s="12"/>
      <c r="RB18" s="12"/>
      <c r="RC18" s="12"/>
      <c r="RD18" s="12"/>
      <c r="RE18" s="12"/>
      <c r="RF18" s="12"/>
      <c r="RG18" s="12"/>
      <c r="RH18" s="12"/>
      <c r="RI18" s="12"/>
      <c r="RJ18" s="12"/>
      <c r="RK18" s="12"/>
      <c r="RL18" s="12"/>
      <c r="RM18" s="12"/>
      <c r="RN18" s="12"/>
      <c r="RO18" s="12"/>
      <c r="RP18" s="12"/>
      <c r="RQ18" s="12"/>
      <c r="RR18" s="12"/>
      <c r="RS18" s="12"/>
      <c r="RT18" s="12"/>
      <c r="RU18" s="12"/>
      <c r="RV18" s="12"/>
      <c r="RW18" s="12"/>
      <c r="RX18" s="12"/>
      <c r="RY18" s="12"/>
      <c r="RZ18" s="12"/>
      <c r="SA18" s="12"/>
      <c r="SB18" s="12"/>
      <c r="SC18" s="12"/>
      <c r="SD18" s="12"/>
      <c r="SE18" s="12"/>
      <c r="SF18" s="12"/>
      <c r="SG18" s="12"/>
      <c r="SH18" s="12"/>
      <c r="SI18" s="12"/>
      <c r="SJ18" s="12"/>
      <c r="SK18" s="12"/>
      <c r="SL18" s="12"/>
      <c r="SM18" s="12"/>
      <c r="SN18" s="12"/>
      <c r="SO18" s="12"/>
      <c r="SP18" s="12"/>
      <c r="SQ18" s="12"/>
      <c r="SR18" s="12"/>
      <c r="SS18" s="12"/>
      <c r="ST18" s="12"/>
      <c r="SU18" s="12"/>
      <c r="SV18" s="12"/>
      <c r="SW18" s="12"/>
      <c r="SX18" s="12"/>
      <c r="SY18" s="12"/>
      <c r="SZ18" s="12"/>
      <c r="TA18" s="12"/>
      <c r="TB18" s="12"/>
      <c r="TC18" s="12"/>
      <c r="TD18" s="12"/>
      <c r="TE18" s="12"/>
      <c r="TF18" s="12"/>
      <c r="TG18" s="12"/>
      <c r="TH18" s="12"/>
      <c r="TI18" s="12"/>
      <c r="TJ18" s="12"/>
      <c r="TK18" s="12"/>
      <c r="TL18" s="12"/>
      <c r="TM18" s="12"/>
      <c r="TN18" s="12"/>
      <c r="TO18" s="12"/>
      <c r="TP18" s="12"/>
      <c r="TQ18" s="12"/>
      <c r="TR18" s="12"/>
      <c r="TS18" s="12"/>
      <c r="TT18" s="12"/>
      <c r="TU18" s="12"/>
      <c r="TV18" s="12"/>
      <c r="TW18" s="12"/>
      <c r="TX18" s="12"/>
      <c r="TY18" s="12"/>
      <c r="TZ18" s="12"/>
      <c r="UA18" s="12"/>
      <c r="UB18" s="12"/>
      <c r="UC18" s="12"/>
      <c r="UD18" s="12"/>
      <c r="UE18" s="12"/>
      <c r="UF18" s="12"/>
      <c r="UG18" s="12"/>
      <c r="UH18" s="12"/>
      <c r="UI18" s="12"/>
      <c r="UJ18" s="12"/>
      <c r="UK18" s="12"/>
      <c r="UL18" s="12"/>
      <c r="UM18" s="12"/>
      <c r="UN18" s="12"/>
      <c r="UO18" s="12"/>
      <c r="UP18" s="12"/>
      <c r="UQ18" s="12"/>
      <c r="UR18" s="12"/>
      <c r="US18" s="12"/>
      <c r="UT18" s="12"/>
      <c r="UU18" s="12"/>
      <c r="UV18" s="12"/>
      <c r="UW18" s="12"/>
      <c r="UX18" s="12"/>
      <c r="UY18" s="12"/>
      <c r="UZ18" s="12"/>
      <c r="VA18" s="12"/>
      <c r="VB18" s="12"/>
      <c r="VC18" s="12"/>
      <c r="VD18" s="12"/>
      <c r="VE18" s="12"/>
      <c r="VF18" s="12"/>
      <c r="VG18" s="12"/>
      <c r="VH18" s="12"/>
      <c r="VI18" s="12"/>
      <c r="VJ18" s="12"/>
      <c r="VK18" s="12"/>
      <c r="VL18" s="12"/>
      <c r="VM18" s="12"/>
      <c r="VN18" s="12"/>
      <c r="VO18" s="12"/>
      <c r="VP18" s="12"/>
      <c r="VQ18" s="12"/>
      <c r="VR18" s="12"/>
      <c r="VS18" s="12"/>
      <c r="VT18" s="12"/>
      <c r="VU18" s="12"/>
      <c r="VV18" s="12"/>
      <c r="VW18" s="12"/>
      <c r="VX18" s="12"/>
      <c r="VY18" s="12"/>
      <c r="VZ18" s="12"/>
      <c r="WA18" s="12"/>
      <c r="WB18" s="12"/>
      <c r="WC18" s="12"/>
      <c r="WD18" s="12"/>
      <c r="WE18" s="12"/>
      <c r="WF18" s="12"/>
      <c r="WG18" s="12"/>
      <c r="WH18" s="12"/>
      <c r="WI18" s="12"/>
      <c r="WJ18" s="12"/>
      <c r="WK18" s="12"/>
      <c r="WL18" s="12"/>
      <c r="WM18" s="12"/>
      <c r="WN18" s="12"/>
      <c r="WO18" s="12"/>
      <c r="WP18" s="12"/>
      <c r="WQ18" s="12"/>
      <c r="WR18" s="12"/>
      <c r="WS18" s="12"/>
      <c r="WT18" s="12"/>
      <c r="WU18" s="12"/>
      <c r="WV18" s="12"/>
      <c r="WW18" s="12"/>
      <c r="WX18" s="12"/>
      <c r="WY18" s="12"/>
      <c r="WZ18" s="12"/>
      <c r="XA18" s="12"/>
      <c r="XB18" s="12"/>
      <c r="XC18" s="12"/>
      <c r="XD18" s="12"/>
      <c r="XE18" s="12"/>
      <c r="XF18" s="12"/>
      <c r="XG18" s="12"/>
      <c r="XH18" s="12"/>
      <c r="XI18" s="12"/>
      <c r="XJ18" s="12"/>
      <c r="XK18" s="12"/>
      <c r="XL18" s="12"/>
      <c r="XM18" s="12"/>
      <c r="XN18" s="12"/>
      <c r="XO18" s="12"/>
      <c r="XP18" s="12"/>
      <c r="XQ18" s="12"/>
      <c r="XR18" s="12"/>
      <c r="XS18" s="12"/>
      <c r="XT18" s="12"/>
      <c r="XU18" s="12"/>
      <c r="XV18" s="12"/>
      <c r="XW18" s="12"/>
      <c r="XX18" s="12"/>
      <c r="XY18" s="12"/>
      <c r="XZ18" s="12"/>
      <c r="YA18" s="12"/>
      <c r="YB18" s="12"/>
      <c r="YC18" s="12"/>
      <c r="YD18" s="12"/>
      <c r="YE18" s="12"/>
      <c r="YF18" s="12"/>
      <c r="YG18" s="12"/>
      <c r="YH18" s="12"/>
      <c r="YI18" s="12"/>
      <c r="YJ18" s="12"/>
      <c r="YK18" s="12"/>
      <c r="YL18" s="12"/>
      <c r="YM18" s="12"/>
      <c r="YN18" s="12"/>
      <c r="YO18" s="12"/>
      <c r="YP18" s="12"/>
      <c r="YQ18" s="12"/>
      <c r="YR18" s="12"/>
      <c r="YS18" s="12"/>
      <c r="YT18" s="12"/>
      <c r="YU18" s="12"/>
      <c r="YV18" s="12"/>
      <c r="YW18" s="12"/>
      <c r="YX18" s="12"/>
      <c r="YY18" s="12"/>
      <c r="YZ18" s="12"/>
      <c r="ZA18" s="12"/>
      <c r="ZB18" s="12"/>
      <c r="ZC18" s="12"/>
      <c r="ZD18" s="12"/>
      <c r="ZE18" s="12"/>
      <c r="ZF18" s="12"/>
      <c r="ZG18" s="12"/>
      <c r="ZH18" s="12"/>
      <c r="ZI18" s="12"/>
      <c r="ZJ18" s="12"/>
      <c r="ZK18" s="12"/>
      <c r="ZL18" s="12"/>
      <c r="ZM18" s="12"/>
      <c r="ZN18" s="12"/>
      <c r="ZO18" s="12"/>
      <c r="ZP18" s="12"/>
      <c r="ZQ18" s="12"/>
      <c r="ZR18" s="12"/>
      <c r="ZS18" s="12"/>
      <c r="ZT18" s="12"/>
      <c r="ZU18" s="12"/>
      <c r="ZV18" s="12"/>
      <c r="ZW18" s="12"/>
      <c r="ZX18" s="12"/>
      <c r="ZY18" s="12"/>
      <c r="ZZ18" s="12"/>
      <c r="AAA18" s="12"/>
      <c r="AAB18" s="12"/>
      <c r="AAC18" s="12"/>
      <c r="AAD18" s="12"/>
      <c r="AAE18" s="12"/>
      <c r="AAF18" s="12"/>
      <c r="AAG18" s="12"/>
      <c r="AAH18" s="12"/>
      <c r="AAI18" s="12"/>
      <c r="AAJ18" s="12"/>
      <c r="AAK18" s="12"/>
      <c r="AAL18" s="12"/>
      <c r="AAM18" s="12"/>
      <c r="AAN18" s="12"/>
      <c r="AAO18" s="12"/>
      <c r="AAP18" s="12"/>
      <c r="AAQ18" s="12"/>
      <c r="AAR18" s="12"/>
      <c r="AAS18" s="12"/>
      <c r="AAT18" s="12"/>
      <c r="AAU18" s="12"/>
      <c r="AAV18" s="12"/>
      <c r="AAW18" s="12"/>
      <c r="AAX18" s="12"/>
      <c r="AAY18" s="12"/>
      <c r="AAZ18" s="12"/>
      <c r="ABA18" s="12"/>
      <c r="ABB18" s="12"/>
      <c r="ABC18" s="12"/>
      <c r="ABD18" s="12"/>
      <c r="ABE18" s="12"/>
      <c r="ABF18" s="12"/>
      <c r="ABG18" s="12"/>
      <c r="ABH18" s="12"/>
      <c r="ABI18" s="12"/>
      <c r="ABJ18" s="12"/>
      <c r="ABK18" s="12"/>
      <c r="ABL18" s="12"/>
      <c r="ABM18" s="12"/>
      <c r="ABN18" s="12"/>
      <c r="ABO18" s="12"/>
      <c r="ABP18" s="12"/>
      <c r="ABQ18" s="12"/>
      <c r="ABR18" s="12"/>
      <c r="ABS18" s="12"/>
      <c r="ABT18" s="12"/>
      <c r="ABU18" s="12"/>
      <c r="ABV18" s="12"/>
      <c r="ABW18" s="12"/>
      <c r="ABX18" s="12"/>
      <c r="ABY18" s="12"/>
      <c r="ABZ18" s="12"/>
      <c r="ACA18" s="12"/>
      <c r="ACB18" s="12"/>
      <c r="ACC18" s="12"/>
      <c r="ACD18" s="12"/>
      <c r="ACE18" s="12"/>
      <c r="ACF18" s="12"/>
      <c r="ACG18" s="12"/>
      <c r="ACH18" s="12"/>
      <c r="ACI18" s="12"/>
      <c r="ACJ18" s="12"/>
      <c r="ACK18" s="12"/>
      <c r="ACL18" s="12"/>
      <c r="ACM18" s="12"/>
      <c r="ACN18" s="12"/>
      <c r="ACO18" s="12"/>
      <c r="ACP18" s="12"/>
      <c r="ACQ18" s="12"/>
      <c r="ACR18" s="12"/>
      <c r="ACS18" s="12"/>
      <c r="ACT18" s="12"/>
      <c r="ACU18" s="12"/>
      <c r="ACV18" s="12"/>
      <c r="ACW18" s="12"/>
      <c r="ACX18" s="12"/>
      <c r="ACY18" s="12"/>
      <c r="ACZ18" s="12"/>
      <c r="ADA18" s="12"/>
      <c r="ADB18" s="12"/>
      <c r="ADC18" s="12"/>
      <c r="ADD18" s="12"/>
      <c r="ADE18" s="12"/>
      <c r="ADF18" s="12"/>
      <c r="ADG18" s="12"/>
      <c r="ADH18" s="12"/>
      <c r="ADI18" s="12"/>
      <c r="ADJ18" s="12"/>
      <c r="ADK18" s="12"/>
      <c r="ADL18" s="12"/>
      <c r="ADM18" s="12"/>
      <c r="ADN18" s="12"/>
      <c r="ADO18" s="12"/>
      <c r="ADP18" s="12"/>
      <c r="ADQ18" s="12"/>
      <c r="ADR18" s="12"/>
      <c r="ADS18" s="12"/>
      <c r="ADT18" s="12"/>
      <c r="ADU18" s="12"/>
      <c r="ADV18" s="12"/>
      <c r="ADW18" s="12"/>
      <c r="ADX18" s="12"/>
      <c r="ADY18" s="12"/>
      <c r="ADZ18" s="12"/>
      <c r="AEA18" s="12"/>
      <c r="AEB18" s="12"/>
      <c r="AEC18" s="12"/>
      <c r="AED18" s="12"/>
      <c r="AEE18" s="12"/>
      <c r="AEF18" s="12"/>
      <c r="AEG18" s="12"/>
      <c r="AEH18" s="12"/>
      <c r="AEI18" s="12"/>
      <c r="AEJ18" s="12"/>
      <c r="AEK18" s="12"/>
      <c r="AEL18" s="12"/>
      <c r="AEM18" s="12"/>
      <c r="AEN18" s="12"/>
      <c r="AEO18" s="12"/>
      <c r="AEP18" s="12"/>
      <c r="AEQ18" s="12"/>
      <c r="AER18" s="12"/>
      <c r="AES18" s="12"/>
      <c r="AET18" s="12"/>
      <c r="AEU18" s="12"/>
      <c r="AEV18" s="12"/>
      <c r="AEW18" s="12"/>
      <c r="AEX18" s="12"/>
      <c r="AEY18" s="12"/>
      <c r="AEZ18" s="12"/>
      <c r="AFA18" s="12"/>
      <c r="AFB18" s="12"/>
      <c r="AFC18" s="12"/>
      <c r="AFD18" s="12"/>
      <c r="AFE18" s="12"/>
      <c r="AFF18" s="12"/>
      <c r="AFG18" s="12"/>
      <c r="AFH18" s="12"/>
      <c r="AFI18" s="12"/>
      <c r="AFJ18" s="12"/>
      <c r="AFK18" s="12"/>
      <c r="AFL18" s="12"/>
      <c r="AFM18" s="12"/>
      <c r="AFN18" s="12"/>
      <c r="AFO18" s="12"/>
      <c r="AFP18" s="12"/>
      <c r="AFQ18" s="12"/>
      <c r="AFR18" s="12"/>
      <c r="AFS18" s="12"/>
      <c r="AFT18" s="12"/>
      <c r="AFU18" s="12"/>
      <c r="AFV18" s="12"/>
      <c r="AFW18" s="12"/>
      <c r="AFX18" s="12"/>
      <c r="AFY18" s="12"/>
      <c r="AFZ18" s="12"/>
      <c r="AGA18" s="12"/>
      <c r="AGB18" s="12"/>
      <c r="AGC18" s="12"/>
      <c r="AGD18" s="12"/>
      <c r="AGE18" s="12"/>
      <c r="AGF18" s="12"/>
      <c r="AGG18" s="12"/>
      <c r="AGH18" s="12"/>
      <c r="AGI18" s="12"/>
      <c r="AGJ18" s="12"/>
      <c r="AGK18" s="12"/>
      <c r="AGL18" s="12"/>
      <c r="AGM18" s="12"/>
      <c r="AGN18" s="12"/>
      <c r="AGO18" s="12"/>
      <c r="AGP18" s="12"/>
      <c r="AGQ18" s="12"/>
      <c r="AGR18" s="12"/>
      <c r="AGS18" s="12"/>
      <c r="AGT18" s="12"/>
      <c r="AGU18" s="12"/>
      <c r="AGV18" s="12"/>
      <c r="AGW18" s="12"/>
      <c r="AGX18" s="12"/>
      <c r="AGY18" s="12"/>
      <c r="AGZ18" s="12"/>
      <c r="AHA18" s="12"/>
      <c r="AHB18" s="12"/>
      <c r="AHC18" s="12"/>
      <c r="AHD18" s="12"/>
      <c r="AHE18" s="12"/>
      <c r="AHF18" s="12"/>
      <c r="AHG18" s="12"/>
      <c r="AHH18" s="12"/>
      <c r="AHI18" s="12"/>
      <c r="AHJ18" s="12"/>
      <c r="AHK18" s="12"/>
      <c r="AHL18" s="12"/>
      <c r="AHM18" s="12"/>
      <c r="AHN18" s="12"/>
      <c r="AHO18" s="12"/>
      <c r="AHP18" s="12"/>
      <c r="AHQ18" s="12"/>
      <c r="AHR18" s="12"/>
      <c r="AHS18" s="12"/>
      <c r="AHT18" s="12"/>
      <c r="AHU18" s="12"/>
      <c r="AHV18" s="12"/>
      <c r="AHW18" s="12"/>
      <c r="AHX18" s="12"/>
      <c r="AHY18" s="12"/>
      <c r="AHZ18" s="12"/>
      <c r="AIA18" s="12"/>
      <c r="AIB18" s="12"/>
      <c r="AIC18" s="12"/>
      <c r="AID18" s="12"/>
      <c r="AIE18" s="12"/>
      <c r="AIF18" s="12"/>
      <c r="AIG18" s="12"/>
      <c r="AIH18" s="12"/>
      <c r="AII18" s="12"/>
      <c r="AIJ18" s="12"/>
      <c r="AIK18" s="12"/>
      <c r="AIL18" s="12"/>
      <c r="AIM18" s="12"/>
      <c r="AIN18" s="12"/>
      <c r="AIO18" s="12"/>
      <c r="AIP18" s="12"/>
      <c r="AIQ18" s="12"/>
      <c r="AIR18" s="12"/>
      <c r="AIS18" s="12"/>
      <c r="AIT18" s="12"/>
      <c r="AIU18" s="12"/>
      <c r="AIV18" s="12"/>
      <c r="AIW18" s="12"/>
      <c r="AIX18" s="12"/>
      <c r="AIY18" s="12"/>
      <c r="AIZ18" s="12"/>
      <c r="AJA18" s="12"/>
      <c r="AJB18" s="12"/>
      <c r="AJC18" s="12"/>
      <c r="AJD18" s="12"/>
      <c r="AJE18" s="12"/>
      <c r="AJF18" s="12"/>
      <c r="AJG18" s="12"/>
      <c r="AJH18" s="12"/>
      <c r="AJI18" s="12"/>
      <c r="AJJ18" s="12"/>
      <c r="AJK18" s="12"/>
      <c r="AJL18" s="12"/>
      <c r="AJM18" s="12"/>
      <c r="AJN18" s="12"/>
      <c r="AJO18" s="12"/>
      <c r="AJP18" s="12"/>
      <c r="AJQ18" s="12"/>
      <c r="AJR18" s="12"/>
      <c r="AJS18" s="12"/>
      <c r="AJT18" s="12"/>
      <c r="AJU18" s="12"/>
      <c r="AJV18" s="12"/>
      <c r="AJW18" s="12"/>
      <c r="AJX18" s="12"/>
      <c r="AJY18" s="12"/>
      <c r="AJZ18" s="12"/>
      <c r="AKA18" s="12"/>
      <c r="AKB18" s="12"/>
      <c r="AKC18" s="12"/>
      <c r="AKD18" s="12"/>
      <c r="AKE18" s="12"/>
      <c r="AKF18" s="12"/>
      <c r="AKG18" s="12"/>
      <c r="AKH18" s="12"/>
      <c r="AKI18" s="12"/>
      <c r="AKJ18" s="12"/>
      <c r="AKK18" s="12"/>
      <c r="AKL18" s="12"/>
      <c r="AKM18" s="12"/>
      <c r="AKN18" s="12"/>
      <c r="AKO18" s="12"/>
      <c r="AKP18" s="12"/>
      <c r="AKQ18" s="12"/>
      <c r="AKR18" s="12"/>
      <c r="AKS18" s="12"/>
      <c r="AKT18" s="12"/>
      <c r="AKU18" s="12"/>
      <c r="AKV18" s="12"/>
      <c r="AKW18" s="12"/>
      <c r="AKX18" s="12"/>
      <c r="AKY18" s="12"/>
      <c r="AKZ18" s="12"/>
      <c r="ALA18" s="12"/>
      <c r="ALB18" s="12"/>
      <c r="ALC18" s="12"/>
      <c r="ALD18" s="12"/>
      <c r="ALE18" s="12"/>
      <c r="ALF18" s="12"/>
      <c r="ALG18" s="12"/>
      <c r="ALH18" s="12"/>
      <c r="ALI18" s="12"/>
      <c r="ALJ18" s="12"/>
      <c r="ALK18" s="12"/>
      <c r="ALL18" s="12"/>
      <c r="ALM18" s="12"/>
      <c r="ALN18" s="12"/>
      <c r="ALO18" s="12"/>
      <c r="ALP18" s="12"/>
      <c r="ALQ18" s="12"/>
      <c r="ALR18" s="12"/>
      <c r="ALS18" s="12"/>
      <c r="ALT18" s="12"/>
      <c r="ALU18" s="12"/>
      <c r="ALV18" s="12"/>
      <c r="ALW18" s="12"/>
      <c r="ALX18" s="12"/>
      <c r="ALY18" s="12"/>
      <c r="ALZ18" s="12"/>
      <c r="AMA18" s="12"/>
      <c r="AMB18" s="12"/>
      <c r="AMC18" s="12"/>
      <c r="AMD18" s="12"/>
      <c r="AME18" s="12"/>
      <c r="AMF18" s="12"/>
      <c r="AMG18" s="12"/>
      <c r="AMH18" s="12"/>
      <c r="AMI18" s="12"/>
      <c r="AMJ18" s="12"/>
      <c r="AMK18" s="12"/>
      <c r="AML18" s="12"/>
      <c r="AMM18" s="12"/>
      <c r="AMN18" s="12"/>
      <c r="AMO18" s="12"/>
      <c r="AMP18" s="12"/>
      <c r="AMQ18" s="12"/>
      <c r="AMR18" s="12"/>
      <c r="AMS18" s="12"/>
      <c r="AMT18" s="12"/>
      <c r="AMU18" s="12"/>
      <c r="AMV18" s="12"/>
      <c r="AMW18" s="12"/>
      <c r="AMX18" s="12"/>
      <c r="AMY18" s="12"/>
      <c r="AMZ18" s="12"/>
      <c r="ANA18" s="12"/>
      <c r="ANB18" s="12"/>
      <c r="ANC18" s="12"/>
      <c r="AND18" s="12"/>
      <c r="ANE18" s="12"/>
      <c r="ANF18" s="12"/>
      <c r="ANG18" s="12"/>
      <c r="ANH18" s="12"/>
      <c r="ANI18" s="12"/>
      <c r="ANJ18" s="12"/>
      <c r="ANK18" s="12"/>
      <c r="ANL18" s="12"/>
      <c r="ANM18" s="12"/>
      <c r="ANN18" s="12"/>
      <c r="ANO18" s="12"/>
      <c r="ANP18" s="12"/>
      <c r="ANQ18" s="12"/>
      <c r="ANR18" s="12"/>
      <c r="ANS18" s="12"/>
      <c r="ANT18" s="12"/>
      <c r="ANU18" s="12"/>
      <c r="ANV18" s="12"/>
      <c r="ANW18" s="12"/>
      <c r="ANX18" s="12"/>
      <c r="ANY18" s="12"/>
      <c r="ANZ18" s="12"/>
      <c r="AOA18" s="12"/>
      <c r="AOB18" s="12"/>
      <c r="AOC18" s="12"/>
      <c r="AOD18" s="12"/>
      <c r="AOE18" s="12"/>
      <c r="AOF18" s="12"/>
      <c r="AOG18" s="12"/>
      <c r="AOH18" s="12"/>
      <c r="AOI18" s="12"/>
      <c r="AOJ18" s="12"/>
      <c r="AOK18" s="12"/>
      <c r="AOL18" s="12"/>
      <c r="AOM18" s="12"/>
      <c r="AON18" s="12"/>
      <c r="AOO18" s="12"/>
      <c r="AOP18" s="12"/>
      <c r="AOQ18" s="12"/>
      <c r="AOR18" s="12"/>
      <c r="AOS18" s="12"/>
      <c r="AOT18" s="12"/>
      <c r="AOU18" s="12"/>
      <c r="AOV18" s="12"/>
      <c r="AOW18" s="12"/>
      <c r="AOX18" s="12"/>
      <c r="AOY18" s="12"/>
      <c r="AOZ18" s="12"/>
      <c r="APA18" s="12"/>
      <c r="APB18" s="12"/>
      <c r="APC18" s="12"/>
      <c r="APD18" s="12"/>
      <c r="APE18" s="12"/>
      <c r="APF18" s="12"/>
      <c r="APG18" s="12"/>
      <c r="APH18" s="12"/>
      <c r="API18" s="12"/>
      <c r="APJ18" s="12"/>
      <c r="APK18" s="12"/>
      <c r="APL18" s="12"/>
      <c r="APM18" s="12"/>
      <c r="APN18" s="12"/>
      <c r="APO18" s="12"/>
      <c r="APP18" s="12"/>
      <c r="APQ18" s="12"/>
      <c r="APR18" s="12"/>
      <c r="APS18" s="12"/>
      <c r="APT18" s="12"/>
      <c r="APU18" s="12"/>
      <c r="APV18" s="12"/>
      <c r="APW18" s="12"/>
      <c r="APX18" s="12"/>
      <c r="APY18" s="12"/>
      <c r="APZ18" s="12"/>
      <c r="AQA18" s="12"/>
      <c r="AQB18" s="12"/>
      <c r="AQC18" s="12"/>
      <c r="AQD18" s="12"/>
      <c r="AQE18" s="12"/>
      <c r="AQF18" s="12"/>
      <c r="AQG18" s="12"/>
      <c r="AQH18" s="12"/>
      <c r="AQI18" s="12"/>
      <c r="AQJ18" s="12"/>
      <c r="AQK18" s="12"/>
      <c r="AQL18" s="12"/>
      <c r="AQM18" s="12"/>
      <c r="AQN18" s="12"/>
      <c r="AQO18" s="12"/>
      <c r="AQP18" s="12"/>
      <c r="AQQ18" s="12"/>
      <c r="AQR18" s="12"/>
      <c r="AQS18" s="12"/>
      <c r="AQT18" s="12"/>
      <c r="AQU18" s="12"/>
      <c r="AQV18" s="12"/>
      <c r="AQW18" s="12"/>
      <c r="AQX18" s="12"/>
      <c r="AQY18" s="12"/>
      <c r="AQZ18" s="12"/>
      <c r="ARA18" s="12"/>
      <c r="ARB18" s="12"/>
      <c r="ARC18" s="12"/>
      <c r="ARD18" s="12"/>
      <c r="ARE18" s="12"/>
      <c r="ARF18" s="12"/>
      <c r="ARG18" s="12"/>
      <c r="ARH18" s="12"/>
      <c r="ARI18" s="12"/>
      <c r="ARJ18" s="12"/>
      <c r="ARK18" s="12"/>
      <c r="ARL18" s="12"/>
      <c r="ARM18" s="12"/>
      <c r="ARN18" s="12"/>
      <c r="ARO18" s="12"/>
      <c r="ARP18" s="12"/>
      <c r="ARQ18" s="12"/>
      <c r="ARR18" s="12"/>
      <c r="ARS18" s="12"/>
      <c r="ART18" s="12"/>
      <c r="ARU18" s="12"/>
      <c r="ARV18" s="12"/>
      <c r="ARW18" s="12"/>
      <c r="ARX18" s="12"/>
      <c r="ARY18" s="12"/>
      <c r="ARZ18" s="12"/>
      <c r="ASA18" s="12"/>
      <c r="ASB18" s="12"/>
      <c r="ASC18" s="12"/>
      <c r="ASD18" s="12"/>
      <c r="ASE18" s="12"/>
      <c r="ASF18" s="12"/>
      <c r="ASG18" s="12"/>
      <c r="ASH18" s="12"/>
      <c r="ASI18" s="12"/>
      <c r="ASJ18" s="12"/>
      <c r="ASK18" s="12"/>
      <c r="ASL18" s="12"/>
      <c r="ASM18" s="12"/>
      <c r="ASN18" s="12"/>
      <c r="ASO18" s="12"/>
      <c r="ASP18" s="12"/>
      <c r="ASQ18" s="12"/>
      <c r="ASR18" s="12"/>
      <c r="ASS18" s="12"/>
      <c r="AST18" s="12"/>
      <c r="ASU18" s="12"/>
      <c r="ASV18" s="12"/>
      <c r="ASW18" s="12"/>
      <c r="ASX18" s="12"/>
      <c r="ASY18" s="12"/>
      <c r="ASZ18" s="12"/>
      <c r="ATA18" s="12"/>
      <c r="ATB18" s="12"/>
      <c r="ATC18" s="12"/>
      <c r="ATD18" s="12"/>
      <c r="ATE18" s="12"/>
      <c r="ATF18" s="12"/>
      <c r="ATG18" s="12"/>
      <c r="ATH18" s="12"/>
      <c r="ATI18" s="12"/>
      <c r="ATJ18" s="12"/>
      <c r="ATK18" s="12"/>
      <c r="ATL18" s="12"/>
      <c r="ATM18" s="12"/>
      <c r="ATN18" s="12"/>
      <c r="ATO18" s="12"/>
      <c r="ATP18" s="12"/>
      <c r="ATQ18" s="12"/>
      <c r="ATR18" s="12"/>
      <c r="ATS18" s="12"/>
      <c r="ATT18" s="12"/>
      <c r="ATU18" s="12"/>
      <c r="ATV18" s="12"/>
      <c r="ATW18" s="12"/>
      <c r="ATX18" s="12"/>
      <c r="ATY18" s="12"/>
      <c r="ATZ18" s="12"/>
      <c r="AUA18" s="12"/>
      <c r="AUB18" s="12"/>
      <c r="AUC18" s="12"/>
      <c r="AUD18" s="12"/>
      <c r="AUE18" s="12"/>
      <c r="AUF18" s="12"/>
      <c r="AUG18" s="12"/>
      <c r="AUH18" s="12"/>
      <c r="AUI18" s="12"/>
      <c r="AUJ18" s="12"/>
      <c r="AUK18" s="12"/>
      <c r="AUL18" s="12"/>
      <c r="AUM18" s="12"/>
      <c r="AUN18" s="12"/>
      <c r="AUO18" s="12"/>
      <c r="AUP18" s="12"/>
      <c r="AUQ18" s="12"/>
      <c r="AUR18" s="12"/>
      <c r="AUS18" s="12"/>
      <c r="AUT18" s="12"/>
      <c r="AUU18" s="12"/>
      <c r="AUV18" s="12"/>
      <c r="AUW18" s="12"/>
      <c r="AUX18" s="12"/>
      <c r="AUY18" s="12"/>
      <c r="AUZ18" s="12"/>
      <c r="AVA18" s="12"/>
      <c r="AVB18" s="12"/>
      <c r="AVC18" s="12"/>
      <c r="AVD18" s="12"/>
      <c r="AVE18" s="12"/>
      <c r="AVF18" s="12"/>
      <c r="AVG18" s="12"/>
      <c r="AVH18" s="12"/>
      <c r="AVI18" s="12"/>
      <c r="AVJ18" s="12"/>
      <c r="AVK18" s="12"/>
      <c r="AVL18" s="12"/>
      <c r="AVM18" s="12"/>
      <c r="AVN18" s="12"/>
      <c r="AVO18" s="12"/>
      <c r="AVP18" s="12"/>
      <c r="AVQ18" s="12"/>
      <c r="AVR18" s="12"/>
      <c r="AVS18" s="12"/>
      <c r="AVT18" s="12"/>
      <c r="AVU18" s="12"/>
      <c r="AVV18" s="12"/>
      <c r="AVW18" s="12"/>
      <c r="AVX18" s="12"/>
      <c r="AVY18" s="12"/>
      <c r="AVZ18" s="12"/>
      <c r="AWA18" s="12"/>
      <c r="AWB18" s="12"/>
      <c r="AWC18" s="12"/>
      <c r="AWD18" s="12"/>
      <c r="AWE18" s="12"/>
      <c r="AWF18" s="12"/>
      <c r="AWG18" s="12"/>
      <c r="AWH18" s="12"/>
      <c r="AWI18" s="12"/>
      <c r="AWJ18" s="12"/>
      <c r="AWK18" s="12"/>
      <c r="AWL18" s="12"/>
      <c r="AWM18" s="12"/>
      <c r="AWN18" s="12"/>
      <c r="AWO18" s="12"/>
      <c r="AWP18" s="12"/>
      <c r="AWQ18" s="12"/>
      <c r="AWR18" s="12"/>
      <c r="AWS18" s="12"/>
      <c r="AWT18" s="12"/>
      <c r="AWU18" s="12"/>
      <c r="AWV18" s="12"/>
      <c r="AWW18" s="12"/>
      <c r="AWX18" s="12"/>
      <c r="AWY18" s="12"/>
      <c r="AWZ18" s="12"/>
      <c r="AXA18" s="12"/>
      <c r="AXB18" s="12"/>
      <c r="AXC18" s="12"/>
      <c r="AXD18" s="12"/>
      <c r="AXE18" s="12"/>
      <c r="AXF18" s="12"/>
      <c r="AXG18" s="12"/>
      <c r="AXH18" s="12"/>
      <c r="AXI18" s="12"/>
      <c r="AXJ18" s="12"/>
      <c r="AXK18" s="12"/>
      <c r="AXL18" s="12"/>
      <c r="AXM18" s="12"/>
      <c r="AXN18" s="12"/>
      <c r="AXO18" s="12"/>
      <c r="AXP18" s="12"/>
      <c r="AXQ18" s="12"/>
      <c r="AXR18" s="12"/>
      <c r="AXS18" s="12"/>
      <c r="AXT18" s="12"/>
      <c r="AXU18" s="12"/>
      <c r="AXV18" s="12"/>
      <c r="AXW18" s="12"/>
      <c r="AXX18" s="12"/>
      <c r="AXY18" s="12"/>
      <c r="AXZ18" s="12"/>
      <c r="AYA18" s="12"/>
      <c r="AYB18" s="12"/>
      <c r="AYC18" s="12"/>
      <c r="AYD18" s="12"/>
      <c r="AYE18" s="12"/>
      <c r="AYF18" s="12"/>
      <c r="AYG18" s="12"/>
      <c r="AYH18" s="12"/>
      <c r="AYI18" s="12"/>
      <c r="AYJ18" s="12"/>
      <c r="AYK18" s="12"/>
      <c r="AYL18" s="12"/>
      <c r="AYM18" s="12"/>
      <c r="AYN18" s="12"/>
      <c r="AYO18" s="12"/>
      <c r="AYP18" s="12"/>
      <c r="AYQ18" s="12"/>
      <c r="AYR18" s="12"/>
      <c r="AYS18" s="12"/>
      <c r="AYT18" s="12"/>
      <c r="AYU18" s="12"/>
      <c r="AYV18" s="12"/>
      <c r="AYW18" s="12"/>
      <c r="AYX18" s="12"/>
      <c r="AYY18" s="12"/>
      <c r="AYZ18" s="12"/>
      <c r="AZA18" s="12"/>
      <c r="AZB18" s="12"/>
      <c r="AZC18" s="12"/>
      <c r="AZD18" s="12"/>
      <c r="AZE18" s="12"/>
      <c r="AZF18" s="12"/>
      <c r="AZG18" s="12"/>
      <c r="AZH18" s="12"/>
      <c r="AZI18" s="12"/>
      <c r="AZJ18" s="12"/>
      <c r="AZK18" s="12"/>
      <c r="AZL18" s="12"/>
      <c r="AZM18" s="12"/>
      <c r="AZN18" s="12"/>
      <c r="AZO18" s="12"/>
      <c r="AZP18" s="12"/>
      <c r="AZQ18" s="12"/>
      <c r="AZR18" s="12"/>
      <c r="AZS18" s="12"/>
      <c r="AZT18" s="12"/>
      <c r="AZU18" s="12"/>
      <c r="AZV18" s="12"/>
      <c r="AZW18" s="12"/>
      <c r="AZX18" s="12"/>
      <c r="AZY18" s="12"/>
      <c r="AZZ18" s="12"/>
      <c r="BAA18" s="12"/>
      <c r="BAB18" s="12"/>
      <c r="BAC18" s="12"/>
      <c r="BAD18" s="12"/>
      <c r="BAE18" s="12"/>
      <c r="BAF18" s="12"/>
      <c r="BAG18" s="12"/>
      <c r="BAH18" s="12"/>
      <c r="BAI18" s="12"/>
      <c r="BAJ18" s="12"/>
      <c r="BAK18" s="12"/>
      <c r="BAL18" s="12"/>
      <c r="BAM18" s="12"/>
      <c r="BAN18" s="12"/>
      <c r="BAO18" s="12"/>
      <c r="BAP18" s="12"/>
      <c r="BAQ18" s="12"/>
      <c r="BAR18" s="12"/>
      <c r="BAS18" s="12"/>
      <c r="BAT18" s="12"/>
      <c r="BAU18" s="12"/>
      <c r="BAV18" s="12"/>
      <c r="BAW18" s="12"/>
      <c r="BAX18" s="12"/>
      <c r="BAY18" s="12"/>
      <c r="BAZ18" s="12"/>
      <c r="BBA18" s="12"/>
      <c r="BBB18" s="12"/>
      <c r="BBC18" s="12"/>
      <c r="BBD18" s="12"/>
      <c r="BBE18" s="12"/>
      <c r="BBF18" s="12"/>
      <c r="BBG18" s="12"/>
      <c r="BBH18" s="12"/>
      <c r="BBI18" s="12"/>
      <c r="BBJ18" s="12"/>
      <c r="BBK18" s="12"/>
      <c r="BBL18" s="12"/>
      <c r="BBM18" s="12"/>
      <c r="BBN18" s="12"/>
      <c r="BBO18" s="12"/>
      <c r="BBP18" s="12"/>
      <c r="BBQ18" s="12"/>
      <c r="BBR18" s="12"/>
      <c r="BBS18" s="12"/>
      <c r="BBT18" s="12"/>
      <c r="BBU18" s="12"/>
      <c r="BBV18" s="12"/>
      <c r="BBW18" s="12"/>
      <c r="BBX18" s="12"/>
      <c r="BBY18" s="12"/>
      <c r="BBZ18" s="12"/>
      <c r="BCA18" s="12"/>
      <c r="BCB18" s="12"/>
      <c r="BCC18" s="12"/>
      <c r="BCD18" s="12"/>
      <c r="BCE18" s="12"/>
      <c r="BCF18" s="12"/>
      <c r="BCG18" s="12"/>
      <c r="BCH18" s="12"/>
      <c r="BCI18" s="12"/>
      <c r="BCJ18" s="12"/>
      <c r="BCK18" s="12"/>
      <c r="BCL18" s="12"/>
      <c r="BCM18" s="12"/>
      <c r="BCN18" s="12"/>
      <c r="BCO18" s="12"/>
      <c r="BCP18" s="12"/>
      <c r="BCQ18" s="12"/>
      <c r="BCR18" s="12"/>
      <c r="BCS18" s="12"/>
      <c r="BCT18" s="12"/>
      <c r="BCU18" s="12"/>
      <c r="BCV18" s="12"/>
      <c r="BCW18" s="12"/>
      <c r="BCX18" s="12"/>
      <c r="BCY18" s="12"/>
      <c r="BCZ18" s="12"/>
      <c r="BDA18" s="12"/>
      <c r="BDB18" s="12"/>
      <c r="BDC18" s="12"/>
      <c r="BDD18" s="12"/>
      <c r="BDE18" s="12"/>
      <c r="BDF18" s="12"/>
      <c r="BDG18" s="12"/>
      <c r="BDH18" s="12"/>
      <c r="BDI18" s="12"/>
      <c r="BDJ18" s="12"/>
      <c r="BDK18" s="12"/>
      <c r="BDL18" s="12"/>
      <c r="BDM18" s="12"/>
      <c r="BDN18" s="12"/>
      <c r="BDO18" s="12"/>
      <c r="BDP18" s="12"/>
      <c r="BDQ18" s="12"/>
      <c r="BDR18" s="12"/>
      <c r="BDS18" s="12"/>
      <c r="BDT18" s="12"/>
      <c r="BDU18" s="12"/>
      <c r="BDV18" s="12"/>
      <c r="BDW18" s="12"/>
      <c r="BDX18" s="12"/>
      <c r="BDY18" s="12"/>
      <c r="BDZ18" s="12"/>
      <c r="BEA18" s="12"/>
      <c r="BEB18" s="12"/>
      <c r="BEC18" s="12"/>
      <c r="BED18" s="12"/>
      <c r="BEE18" s="12"/>
      <c r="BEF18" s="12"/>
      <c r="BEG18" s="12"/>
      <c r="BEH18" s="12"/>
      <c r="BEI18" s="12"/>
      <c r="BEJ18" s="12"/>
      <c r="BEK18" s="12"/>
      <c r="BEL18" s="12"/>
      <c r="BEM18" s="12"/>
      <c r="BEN18" s="12"/>
      <c r="BEO18" s="12"/>
      <c r="BEP18" s="12"/>
      <c r="BEQ18" s="12"/>
      <c r="BER18" s="12"/>
      <c r="BES18" s="12"/>
      <c r="BET18" s="12"/>
      <c r="BEU18" s="12"/>
      <c r="BEV18" s="12"/>
      <c r="BEW18" s="12"/>
      <c r="BEX18" s="12"/>
      <c r="BEY18" s="12"/>
      <c r="BEZ18" s="12"/>
      <c r="BFA18" s="12"/>
      <c r="BFB18" s="12"/>
      <c r="BFC18" s="12"/>
      <c r="BFD18" s="12"/>
      <c r="BFE18" s="12"/>
      <c r="BFF18" s="12"/>
      <c r="BFG18" s="12"/>
      <c r="BFH18" s="12"/>
      <c r="BFI18" s="12"/>
      <c r="BFJ18" s="12"/>
      <c r="BFK18" s="12"/>
      <c r="BFL18" s="12"/>
      <c r="BFM18" s="12"/>
      <c r="BFN18" s="12"/>
      <c r="BFO18" s="12"/>
      <c r="BFP18" s="12"/>
      <c r="BFQ18" s="12"/>
      <c r="BFR18" s="12"/>
      <c r="BFS18" s="12"/>
      <c r="BFT18" s="12"/>
      <c r="BFU18" s="12"/>
      <c r="BFV18" s="12"/>
      <c r="BFW18" s="12"/>
      <c r="BFX18" s="12"/>
      <c r="BFY18" s="12"/>
      <c r="BFZ18" s="12"/>
      <c r="BGA18" s="12"/>
      <c r="BGB18" s="12"/>
      <c r="BGC18" s="12"/>
      <c r="BGD18" s="12"/>
      <c r="BGE18" s="12"/>
      <c r="BGF18" s="12"/>
      <c r="BGG18" s="12"/>
      <c r="BGH18" s="12"/>
      <c r="BGI18" s="12"/>
      <c r="BGJ18" s="12"/>
      <c r="BGK18" s="12"/>
      <c r="BGL18" s="12"/>
      <c r="BGM18" s="12"/>
      <c r="BGN18" s="12"/>
      <c r="BGO18" s="12"/>
      <c r="BGP18" s="12"/>
      <c r="BGQ18" s="12"/>
      <c r="BGR18" s="12"/>
      <c r="BGS18" s="12"/>
      <c r="BGT18" s="12"/>
      <c r="BGU18" s="12"/>
      <c r="BGV18" s="12"/>
      <c r="BGW18" s="12"/>
      <c r="BGX18" s="12"/>
      <c r="BGY18" s="12"/>
      <c r="BGZ18" s="12"/>
      <c r="BHA18" s="12"/>
      <c r="BHB18" s="12"/>
      <c r="BHC18" s="12"/>
      <c r="BHD18" s="12"/>
      <c r="BHE18" s="12"/>
      <c r="BHF18" s="12"/>
      <c r="BHG18" s="12"/>
      <c r="BHH18" s="12"/>
      <c r="BHI18" s="12"/>
      <c r="BHJ18" s="12"/>
      <c r="BHK18" s="12"/>
      <c r="BHL18" s="12"/>
      <c r="BHM18" s="12"/>
      <c r="BHN18" s="12"/>
      <c r="BHO18" s="12"/>
      <c r="BHP18" s="12"/>
      <c r="BHQ18" s="12"/>
      <c r="BHR18" s="12"/>
      <c r="BHS18" s="12"/>
      <c r="BHT18" s="12"/>
      <c r="BHU18" s="12"/>
      <c r="BHV18" s="12"/>
      <c r="BHW18" s="12"/>
      <c r="BHX18" s="12"/>
      <c r="BHY18" s="12"/>
      <c r="BHZ18" s="12"/>
      <c r="BIA18" s="12"/>
      <c r="BIB18" s="12"/>
      <c r="BIC18" s="12"/>
      <c r="BID18" s="12"/>
      <c r="BIE18" s="12"/>
      <c r="BIF18" s="12"/>
      <c r="BIG18" s="12"/>
      <c r="BIH18" s="12"/>
      <c r="BII18" s="12"/>
      <c r="BIJ18" s="12"/>
      <c r="BIK18" s="12"/>
      <c r="BIL18" s="12"/>
      <c r="BIM18" s="12"/>
      <c r="BIN18" s="12"/>
      <c r="BIO18" s="12"/>
      <c r="BIP18" s="12"/>
      <c r="BIQ18" s="12"/>
      <c r="BIR18" s="12"/>
      <c r="BIS18" s="12"/>
      <c r="BIT18" s="12"/>
      <c r="BIU18" s="12"/>
      <c r="BIV18" s="12"/>
      <c r="BIW18" s="12"/>
      <c r="BIX18" s="12"/>
      <c r="BIY18" s="12"/>
      <c r="BIZ18" s="12"/>
      <c r="BJA18" s="12"/>
      <c r="BJB18" s="12"/>
      <c r="BJC18" s="12"/>
      <c r="BJD18" s="12"/>
      <c r="BJE18" s="12"/>
      <c r="BJF18" s="12"/>
      <c r="BJG18" s="12"/>
      <c r="BJH18" s="12"/>
      <c r="BJI18" s="12"/>
      <c r="BJJ18" s="12"/>
      <c r="BJK18" s="12"/>
      <c r="BJL18" s="12"/>
      <c r="BJM18" s="12"/>
      <c r="BJN18" s="12"/>
      <c r="BJO18" s="12"/>
      <c r="BJP18" s="12"/>
      <c r="BJQ18" s="12"/>
      <c r="BJR18" s="12"/>
      <c r="BJS18" s="12"/>
      <c r="BJT18" s="12"/>
      <c r="BJU18" s="12"/>
      <c r="BJV18" s="12"/>
      <c r="BJW18" s="12"/>
      <c r="BJX18" s="12"/>
      <c r="BJY18" s="12"/>
      <c r="BJZ18" s="12"/>
      <c r="BKA18" s="12"/>
      <c r="BKB18" s="12"/>
      <c r="BKC18" s="12"/>
      <c r="BKD18" s="12"/>
      <c r="BKE18" s="12"/>
      <c r="BKF18" s="12"/>
      <c r="BKG18" s="12"/>
      <c r="BKH18" s="12"/>
      <c r="BKI18" s="12"/>
      <c r="BKJ18" s="12"/>
      <c r="BKK18" s="12"/>
      <c r="BKL18" s="12"/>
      <c r="BKM18" s="12"/>
      <c r="BKN18" s="12"/>
      <c r="BKO18" s="12"/>
      <c r="BKP18" s="12"/>
      <c r="BKQ18" s="12"/>
      <c r="BKR18" s="12"/>
      <c r="BKS18" s="12"/>
      <c r="BKT18" s="12"/>
      <c r="BKU18" s="12"/>
      <c r="BKV18" s="12"/>
      <c r="BKW18" s="12"/>
      <c r="BKX18" s="12"/>
      <c r="BKY18" s="12"/>
      <c r="BKZ18" s="12"/>
      <c r="BLA18" s="12"/>
      <c r="BLB18" s="12"/>
      <c r="BLC18" s="12"/>
      <c r="BLD18" s="12"/>
      <c r="BLE18" s="12"/>
      <c r="BLF18" s="12"/>
      <c r="BLG18" s="12"/>
      <c r="BLH18" s="12"/>
      <c r="BLI18" s="12"/>
      <c r="BLJ18" s="12"/>
      <c r="BLK18" s="12"/>
      <c r="BLL18" s="12"/>
      <c r="BLM18" s="12"/>
      <c r="BLN18" s="12"/>
      <c r="BLO18" s="12"/>
      <c r="BLP18" s="12"/>
      <c r="BLQ18" s="12"/>
      <c r="BLR18" s="12"/>
      <c r="BLS18" s="12"/>
      <c r="BLT18" s="12"/>
      <c r="BLU18" s="12"/>
      <c r="BLV18" s="12"/>
      <c r="BLW18" s="12"/>
      <c r="BLX18" s="12"/>
      <c r="BLY18" s="12"/>
      <c r="BLZ18" s="12"/>
      <c r="BMA18" s="12"/>
      <c r="BMB18" s="12"/>
      <c r="BMC18" s="12"/>
      <c r="BMD18" s="12"/>
      <c r="BME18" s="12"/>
      <c r="BMF18" s="12"/>
      <c r="BMG18" s="12"/>
      <c r="BMH18" s="12"/>
      <c r="BMI18" s="12"/>
      <c r="BMJ18" s="12"/>
      <c r="BMK18" s="12"/>
      <c r="BML18" s="12"/>
      <c r="BMM18" s="12"/>
      <c r="BMN18" s="12"/>
      <c r="BMO18" s="12"/>
      <c r="BMP18" s="12"/>
      <c r="BMQ18" s="12"/>
      <c r="BMR18" s="12"/>
      <c r="BMS18" s="12"/>
      <c r="BMT18" s="12"/>
      <c r="BMU18" s="12"/>
      <c r="BMV18" s="12"/>
      <c r="BMW18" s="12"/>
      <c r="BMX18" s="12"/>
      <c r="BMY18" s="12"/>
      <c r="BMZ18" s="12"/>
      <c r="BNA18" s="12"/>
      <c r="BNB18" s="12"/>
      <c r="BNC18" s="12"/>
      <c r="BND18" s="12"/>
      <c r="BNE18" s="12"/>
      <c r="BNF18" s="12"/>
      <c r="BNG18" s="12"/>
      <c r="BNH18" s="12"/>
      <c r="BNI18" s="12"/>
      <c r="BNJ18" s="12"/>
      <c r="BNK18" s="12"/>
      <c r="BNL18" s="12"/>
      <c r="BNM18" s="12"/>
      <c r="BNN18" s="12"/>
      <c r="BNO18" s="12"/>
      <c r="BNP18" s="12"/>
      <c r="BNQ18" s="12"/>
      <c r="BNR18" s="12"/>
      <c r="BNS18" s="12"/>
      <c r="BNT18" s="12"/>
      <c r="BNU18" s="12"/>
      <c r="BNV18" s="12"/>
      <c r="BNW18" s="12"/>
      <c r="BNX18" s="12"/>
      <c r="BNY18" s="12"/>
      <c r="BNZ18" s="12"/>
      <c r="BOA18" s="12"/>
      <c r="BOB18" s="12"/>
      <c r="BOC18" s="12"/>
      <c r="BOD18" s="12"/>
      <c r="BOE18" s="12"/>
      <c r="BOF18" s="12"/>
      <c r="BOG18" s="12"/>
      <c r="BOH18" s="12"/>
      <c r="BOI18" s="12"/>
      <c r="BOJ18" s="12"/>
      <c r="BOK18" s="12"/>
      <c r="BOL18" s="12"/>
      <c r="BOM18" s="12"/>
      <c r="BON18" s="12"/>
      <c r="BOO18" s="12"/>
      <c r="BOP18" s="12"/>
      <c r="BOQ18" s="12"/>
      <c r="BOR18" s="12"/>
      <c r="BOS18" s="12"/>
      <c r="BOT18" s="12"/>
      <c r="BOU18" s="12"/>
      <c r="BOV18" s="12"/>
      <c r="BOW18" s="12"/>
      <c r="BOX18" s="12"/>
      <c r="BOY18" s="12"/>
      <c r="BOZ18" s="12"/>
      <c r="BPA18" s="12"/>
      <c r="BPB18" s="12"/>
      <c r="BPC18" s="12"/>
      <c r="BPD18" s="12"/>
      <c r="BPE18" s="12"/>
      <c r="BPF18" s="12"/>
      <c r="BPG18" s="12"/>
      <c r="BPH18" s="12"/>
      <c r="BPI18" s="12"/>
      <c r="BPJ18" s="12"/>
      <c r="BPK18" s="12"/>
      <c r="BPL18" s="12"/>
      <c r="BPM18" s="12"/>
      <c r="BPN18" s="12"/>
      <c r="BPO18" s="12"/>
      <c r="BPP18" s="12"/>
      <c r="BPQ18" s="12"/>
      <c r="BPR18" s="12"/>
      <c r="BPS18" s="12"/>
      <c r="BPT18" s="12"/>
      <c r="BPU18" s="12"/>
      <c r="BPV18" s="12"/>
      <c r="BPW18" s="12"/>
      <c r="BPX18" s="12"/>
      <c r="BPY18" s="12"/>
      <c r="BPZ18" s="12"/>
      <c r="BQA18" s="12"/>
      <c r="BQB18" s="12"/>
      <c r="BQC18" s="12"/>
      <c r="BQD18" s="12"/>
      <c r="BQE18" s="12"/>
      <c r="BQF18" s="12"/>
      <c r="BQG18" s="12"/>
      <c r="BQH18" s="12"/>
      <c r="BQI18" s="12"/>
      <c r="BQJ18" s="12"/>
      <c r="BQK18" s="12"/>
      <c r="BQL18" s="12"/>
      <c r="BQM18" s="12"/>
      <c r="BQN18" s="12"/>
      <c r="BQO18" s="12"/>
      <c r="BQP18" s="12"/>
      <c r="BQQ18" s="12"/>
      <c r="BQR18" s="12"/>
      <c r="BQS18" s="12"/>
      <c r="BQT18" s="12"/>
      <c r="BQU18" s="12"/>
      <c r="BQV18" s="12"/>
      <c r="BQW18" s="12"/>
      <c r="BQX18" s="12"/>
      <c r="BQY18" s="12"/>
      <c r="BQZ18" s="12"/>
      <c r="BRA18" s="12"/>
      <c r="BRB18" s="12"/>
      <c r="BRC18" s="12"/>
      <c r="BRD18" s="12"/>
      <c r="BRE18" s="12"/>
      <c r="BRF18" s="12"/>
      <c r="BRG18" s="12"/>
      <c r="BRH18" s="12"/>
      <c r="BRI18" s="12"/>
      <c r="BRJ18" s="12"/>
      <c r="BRK18" s="12"/>
      <c r="BRL18" s="12"/>
      <c r="BRM18" s="12"/>
      <c r="BRN18" s="12"/>
      <c r="BRO18" s="12"/>
      <c r="BRP18" s="12"/>
      <c r="BRQ18" s="12"/>
      <c r="BRR18" s="12"/>
      <c r="BRS18" s="12"/>
      <c r="BRT18" s="12"/>
      <c r="BRU18" s="12"/>
      <c r="BRV18" s="12"/>
      <c r="BRW18" s="12"/>
      <c r="BRX18" s="12"/>
      <c r="BRY18" s="12"/>
      <c r="BRZ18" s="12"/>
      <c r="BSA18" s="12"/>
      <c r="BSB18" s="12"/>
      <c r="BSC18" s="12"/>
      <c r="BSD18" s="12"/>
      <c r="BSE18" s="12"/>
      <c r="BSF18" s="12"/>
      <c r="BSG18" s="12"/>
      <c r="BSH18" s="12"/>
      <c r="BSI18" s="12"/>
      <c r="BSJ18" s="12"/>
      <c r="BSK18" s="12"/>
      <c r="BSL18" s="12"/>
      <c r="BSM18" s="12"/>
      <c r="BSN18" s="12"/>
      <c r="BSO18" s="12"/>
      <c r="BSP18" s="12"/>
      <c r="BSQ18" s="12"/>
      <c r="BSR18" s="12"/>
      <c r="BSS18" s="12"/>
      <c r="BST18" s="12"/>
      <c r="BSU18" s="12"/>
      <c r="BSV18" s="12"/>
      <c r="BSW18" s="12"/>
      <c r="BSX18" s="12"/>
      <c r="BSY18" s="12"/>
      <c r="BSZ18" s="12"/>
      <c r="BTA18" s="12"/>
      <c r="BTB18" s="12"/>
      <c r="BTC18" s="12"/>
      <c r="BTD18" s="12"/>
      <c r="BTE18" s="12"/>
      <c r="BTF18" s="12"/>
      <c r="BTG18" s="12"/>
      <c r="BTH18" s="12"/>
      <c r="BTI18" s="12"/>
      <c r="BTJ18" s="12"/>
      <c r="BTK18" s="12"/>
      <c r="BTL18" s="12"/>
      <c r="BTM18" s="12"/>
      <c r="BTN18" s="12"/>
      <c r="BTO18" s="12"/>
      <c r="BTP18" s="12"/>
      <c r="BTQ18" s="12"/>
      <c r="BTR18" s="12"/>
      <c r="BTS18" s="12"/>
      <c r="BTT18" s="12"/>
      <c r="BTU18" s="12"/>
      <c r="BTV18" s="12"/>
      <c r="BTW18" s="12"/>
      <c r="BTX18" s="12"/>
      <c r="BTY18" s="12"/>
      <c r="BTZ18" s="12"/>
      <c r="BUA18" s="12"/>
      <c r="BUB18" s="12"/>
      <c r="BUC18" s="12"/>
      <c r="BUD18" s="12"/>
      <c r="BUE18" s="12"/>
      <c r="BUF18" s="12"/>
      <c r="BUG18" s="12"/>
      <c r="BUH18" s="12"/>
      <c r="BUI18" s="12"/>
      <c r="BUJ18" s="12"/>
      <c r="BUK18" s="12"/>
      <c r="BUL18" s="12"/>
      <c r="BUM18" s="12"/>
      <c r="BUN18" s="12"/>
      <c r="BUO18" s="12"/>
      <c r="BUP18" s="12"/>
      <c r="BUQ18" s="12"/>
      <c r="BUR18" s="12"/>
      <c r="BUS18" s="12"/>
      <c r="BUT18" s="12"/>
      <c r="BUU18" s="12"/>
      <c r="BUV18" s="12"/>
      <c r="BUW18" s="12"/>
      <c r="BUX18" s="12"/>
      <c r="BUY18" s="12"/>
      <c r="BUZ18" s="12"/>
      <c r="BVA18" s="12"/>
      <c r="BVB18" s="12"/>
      <c r="BVC18" s="12"/>
      <c r="BVD18" s="12"/>
      <c r="BVE18" s="12"/>
      <c r="BVF18" s="12"/>
      <c r="BVG18" s="12"/>
      <c r="BVH18" s="12"/>
      <c r="BVI18" s="12"/>
      <c r="BVJ18" s="12"/>
      <c r="BVK18" s="12"/>
      <c r="BVL18" s="12"/>
      <c r="BVM18" s="12"/>
      <c r="BVN18" s="12"/>
      <c r="BVO18" s="12"/>
      <c r="BVP18" s="12"/>
      <c r="BVQ18" s="12"/>
      <c r="BVR18" s="12"/>
      <c r="BVS18" s="12"/>
      <c r="BVT18" s="12"/>
      <c r="BVU18" s="12"/>
      <c r="BVV18" s="12"/>
      <c r="BVW18" s="12"/>
      <c r="BVX18" s="12"/>
      <c r="BVY18" s="12"/>
      <c r="BVZ18" s="12"/>
      <c r="BWA18" s="12"/>
      <c r="BWB18" s="12"/>
      <c r="BWC18" s="12"/>
      <c r="BWD18" s="12"/>
      <c r="BWE18" s="12"/>
      <c r="BWF18" s="12"/>
      <c r="BWG18" s="12"/>
      <c r="BWH18" s="12"/>
      <c r="BWI18" s="12"/>
      <c r="BWJ18" s="12"/>
      <c r="BWK18" s="12"/>
      <c r="BWL18" s="12"/>
      <c r="BWM18" s="12"/>
      <c r="BWN18" s="12"/>
      <c r="BWO18" s="12"/>
      <c r="BWP18" s="12"/>
      <c r="BWQ18" s="12"/>
      <c r="BWR18" s="12"/>
      <c r="BWS18" s="12"/>
      <c r="BWT18" s="12"/>
      <c r="BWU18" s="12"/>
      <c r="BWV18" s="12"/>
      <c r="BWW18" s="12"/>
      <c r="BWX18" s="12"/>
      <c r="BWY18" s="12"/>
      <c r="BWZ18" s="12"/>
      <c r="BXA18" s="12"/>
      <c r="BXB18" s="12"/>
      <c r="BXC18" s="12"/>
      <c r="BXD18" s="12"/>
      <c r="BXE18" s="12"/>
      <c r="BXF18" s="12"/>
      <c r="BXG18" s="12"/>
      <c r="BXH18" s="12"/>
      <c r="BXI18" s="12"/>
      <c r="BXJ18" s="12"/>
      <c r="BXK18" s="12"/>
      <c r="BXL18" s="12"/>
      <c r="BXM18" s="12"/>
      <c r="BXN18" s="12"/>
      <c r="BXO18" s="12"/>
      <c r="BXP18" s="12"/>
      <c r="BXQ18" s="12"/>
      <c r="BXR18" s="12"/>
      <c r="BXS18" s="12"/>
      <c r="BXT18" s="12"/>
      <c r="BXU18" s="12"/>
      <c r="BXV18" s="12"/>
      <c r="BXW18" s="12"/>
      <c r="BXX18" s="12"/>
      <c r="BXY18" s="12"/>
      <c r="BXZ18" s="12"/>
      <c r="BYA18" s="12"/>
      <c r="BYB18" s="12"/>
      <c r="BYC18" s="12"/>
      <c r="BYD18" s="12"/>
      <c r="BYE18" s="12"/>
      <c r="BYF18" s="12"/>
      <c r="BYG18" s="12"/>
      <c r="BYH18" s="12"/>
      <c r="BYI18" s="12"/>
      <c r="BYJ18" s="12"/>
      <c r="BYK18" s="12"/>
      <c r="BYL18" s="12"/>
      <c r="BYM18" s="12"/>
      <c r="BYN18" s="12"/>
      <c r="BYO18" s="12"/>
      <c r="BYP18" s="12"/>
      <c r="BYQ18" s="12"/>
      <c r="BYR18" s="12"/>
      <c r="BYS18" s="12"/>
      <c r="BYT18" s="12"/>
      <c r="BYU18" s="12"/>
      <c r="BYV18" s="12"/>
      <c r="BYW18" s="12"/>
      <c r="BYX18" s="12"/>
      <c r="BYY18" s="12"/>
      <c r="BYZ18" s="12"/>
      <c r="BZA18" s="12"/>
      <c r="BZB18" s="12"/>
      <c r="BZC18" s="12"/>
      <c r="BZD18" s="12"/>
      <c r="BZE18" s="12"/>
      <c r="BZF18" s="12"/>
      <c r="BZG18" s="12"/>
      <c r="BZH18" s="12"/>
      <c r="BZI18" s="12"/>
      <c r="BZJ18" s="12"/>
      <c r="BZK18" s="12"/>
      <c r="BZL18" s="12"/>
      <c r="BZM18" s="12"/>
      <c r="BZN18" s="12"/>
      <c r="BZO18" s="12"/>
      <c r="BZP18" s="12"/>
      <c r="BZQ18" s="12"/>
      <c r="BZR18" s="12"/>
      <c r="BZS18" s="12"/>
      <c r="BZT18" s="12"/>
      <c r="BZU18" s="12"/>
      <c r="BZV18" s="12"/>
      <c r="BZW18" s="12"/>
      <c r="BZX18" s="12"/>
      <c r="BZY18" s="12"/>
      <c r="BZZ18" s="12"/>
      <c r="CAA18" s="12"/>
      <c r="CAB18" s="12"/>
      <c r="CAC18" s="12"/>
      <c r="CAD18" s="12"/>
      <c r="CAE18" s="12"/>
      <c r="CAF18" s="12"/>
      <c r="CAG18" s="12"/>
      <c r="CAH18" s="12"/>
      <c r="CAI18" s="12"/>
      <c r="CAJ18" s="12"/>
      <c r="CAK18" s="12"/>
      <c r="CAL18" s="12"/>
      <c r="CAM18" s="12"/>
      <c r="CAN18" s="12"/>
      <c r="CAO18" s="12"/>
      <c r="CAP18" s="12"/>
      <c r="CAQ18" s="12"/>
      <c r="CAR18" s="12"/>
      <c r="CAS18" s="12"/>
      <c r="CAT18" s="12"/>
      <c r="CAU18" s="12"/>
      <c r="CAV18" s="12"/>
      <c r="CAW18" s="12"/>
      <c r="CAX18" s="12"/>
      <c r="CAY18" s="12"/>
      <c r="CAZ18" s="12"/>
      <c r="CBA18" s="12"/>
      <c r="CBB18" s="12"/>
      <c r="CBC18" s="12"/>
      <c r="CBD18" s="12"/>
      <c r="CBE18" s="12"/>
      <c r="CBF18" s="12"/>
      <c r="CBG18" s="12"/>
      <c r="CBH18" s="12"/>
      <c r="CBI18" s="12"/>
      <c r="CBJ18" s="12"/>
      <c r="CBK18" s="12"/>
      <c r="CBL18" s="12"/>
      <c r="CBM18" s="12"/>
      <c r="CBN18" s="12"/>
      <c r="CBO18" s="12"/>
      <c r="CBP18" s="12"/>
      <c r="CBQ18" s="12"/>
      <c r="CBR18" s="12"/>
      <c r="CBS18" s="12"/>
      <c r="CBT18" s="12"/>
      <c r="CBU18" s="12"/>
      <c r="CBV18" s="12"/>
      <c r="CBW18" s="12"/>
      <c r="CBX18" s="12"/>
      <c r="CBY18" s="12"/>
      <c r="CBZ18" s="12"/>
      <c r="CCA18" s="12"/>
      <c r="CCB18" s="12"/>
      <c r="CCC18" s="12"/>
      <c r="CCD18" s="12"/>
      <c r="CCE18" s="12"/>
      <c r="CCF18" s="12"/>
      <c r="CCG18" s="12"/>
      <c r="CCH18" s="12"/>
      <c r="CCI18" s="12"/>
      <c r="CCJ18" s="12"/>
      <c r="CCK18" s="12"/>
      <c r="CCL18" s="12"/>
      <c r="CCM18" s="12"/>
      <c r="CCN18" s="12"/>
      <c r="CCO18" s="12"/>
      <c r="CCP18" s="12"/>
      <c r="CCQ18" s="12"/>
      <c r="CCR18" s="12"/>
      <c r="CCS18" s="12"/>
      <c r="CCT18" s="12"/>
      <c r="CCU18" s="12"/>
      <c r="CCV18" s="12"/>
      <c r="CCW18" s="12"/>
      <c r="CCX18" s="12"/>
      <c r="CCY18" s="12"/>
      <c r="CCZ18" s="12"/>
      <c r="CDA18" s="12"/>
      <c r="CDB18" s="12"/>
      <c r="CDC18" s="12"/>
      <c r="CDD18" s="12"/>
      <c r="CDE18" s="12"/>
      <c r="CDF18" s="12"/>
      <c r="CDG18" s="12"/>
      <c r="CDH18" s="12"/>
      <c r="CDI18" s="12"/>
      <c r="CDJ18" s="12"/>
      <c r="CDK18" s="12"/>
      <c r="CDL18" s="12"/>
      <c r="CDM18" s="12"/>
      <c r="CDN18" s="12"/>
      <c r="CDO18" s="12"/>
      <c r="CDP18" s="12"/>
      <c r="CDQ18" s="12"/>
      <c r="CDR18" s="12"/>
      <c r="CDS18" s="12"/>
      <c r="CDT18" s="12"/>
      <c r="CDU18" s="12"/>
      <c r="CDV18" s="12"/>
      <c r="CDW18" s="12"/>
      <c r="CDX18" s="12"/>
      <c r="CDY18" s="12"/>
      <c r="CDZ18" s="12"/>
      <c r="CEA18" s="12"/>
      <c r="CEB18" s="12"/>
      <c r="CEC18" s="12"/>
      <c r="CED18" s="12"/>
      <c r="CEE18" s="12"/>
      <c r="CEF18" s="12"/>
      <c r="CEG18" s="12"/>
      <c r="CEH18" s="12"/>
      <c r="CEI18" s="12"/>
      <c r="CEJ18" s="12"/>
      <c r="CEK18" s="12"/>
      <c r="CEL18" s="12"/>
      <c r="CEM18" s="12"/>
      <c r="CEN18" s="12"/>
      <c r="CEO18" s="12"/>
      <c r="CEP18" s="12"/>
      <c r="CEQ18" s="12"/>
      <c r="CER18" s="12"/>
      <c r="CES18" s="12"/>
      <c r="CET18" s="12"/>
      <c r="CEU18" s="12"/>
      <c r="CEV18" s="12"/>
      <c r="CEW18" s="12"/>
      <c r="CEX18" s="12"/>
      <c r="CEY18" s="12"/>
      <c r="CEZ18" s="12"/>
      <c r="CFA18" s="12"/>
      <c r="CFB18" s="12"/>
      <c r="CFC18" s="12"/>
      <c r="CFD18" s="12"/>
      <c r="CFE18" s="12"/>
      <c r="CFF18" s="12"/>
      <c r="CFG18" s="12"/>
      <c r="CFH18" s="12"/>
      <c r="CFI18" s="12"/>
      <c r="CFJ18" s="12"/>
      <c r="CFK18" s="12"/>
      <c r="CFL18" s="12"/>
      <c r="CFM18" s="12"/>
      <c r="CFN18" s="12"/>
      <c r="CFO18" s="12"/>
      <c r="CFP18" s="12"/>
      <c r="CFQ18" s="12"/>
      <c r="CFR18" s="12"/>
      <c r="CFS18" s="12"/>
      <c r="CFT18" s="12"/>
      <c r="CFU18" s="12"/>
      <c r="CFV18" s="12"/>
      <c r="CFW18" s="12"/>
      <c r="CFX18" s="12"/>
      <c r="CFY18" s="12"/>
      <c r="CFZ18" s="12"/>
      <c r="CGA18" s="12"/>
      <c r="CGB18" s="12"/>
      <c r="CGC18" s="12"/>
      <c r="CGD18" s="12"/>
      <c r="CGE18" s="12"/>
      <c r="CGF18" s="12"/>
      <c r="CGG18" s="12"/>
      <c r="CGH18" s="12"/>
      <c r="CGI18" s="12"/>
      <c r="CGJ18" s="12"/>
      <c r="CGK18" s="12"/>
      <c r="CGL18" s="12"/>
      <c r="CGM18" s="12"/>
      <c r="CGN18" s="12"/>
      <c r="CGO18" s="12"/>
      <c r="CGP18" s="12"/>
      <c r="CGQ18" s="12"/>
      <c r="CGR18" s="12"/>
      <c r="CGS18" s="12"/>
      <c r="CGT18" s="12"/>
      <c r="CGU18" s="12"/>
      <c r="CGV18" s="12"/>
      <c r="CGW18" s="12"/>
      <c r="CGX18" s="12"/>
      <c r="CGY18" s="12"/>
      <c r="CGZ18" s="12"/>
      <c r="CHA18" s="12"/>
      <c r="CHB18" s="12"/>
      <c r="CHC18" s="12"/>
      <c r="CHD18" s="12"/>
      <c r="CHE18" s="12"/>
      <c r="CHF18" s="12"/>
      <c r="CHG18" s="12"/>
      <c r="CHH18" s="12"/>
      <c r="CHI18" s="12"/>
      <c r="CHJ18" s="12"/>
      <c r="CHK18" s="12"/>
      <c r="CHL18" s="12"/>
      <c r="CHM18" s="12"/>
      <c r="CHN18" s="12"/>
      <c r="CHO18" s="12"/>
      <c r="CHP18" s="12"/>
      <c r="CHQ18" s="12"/>
      <c r="CHR18" s="12"/>
      <c r="CHS18" s="12"/>
      <c r="CHT18" s="12"/>
      <c r="CHU18" s="12"/>
      <c r="CHV18" s="12"/>
      <c r="CHW18" s="12"/>
      <c r="CHX18" s="12"/>
      <c r="CHY18" s="12"/>
      <c r="CHZ18" s="12"/>
      <c r="CIA18" s="12"/>
      <c r="CIB18" s="12"/>
      <c r="CIC18" s="12"/>
      <c r="CID18" s="12"/>
      <c r="CIE18" s="12"/>
      <c r="CIF18" s="12"/>
      <c r="CIG18" s="12"/>
      <c r="CIH18" s="12"/>
      <c r="CII18" s="12"/>
      <c r="CIJ18" s="12"/>
      <c r="CIK18" s="12"/>
      <c r="CIL18" s="12"/>
      <c r="CIM18" s="12"/>
      <c r="CIN18" s="12"/>
      <c r="CIO18" s="12"/>
      <c r="CIP18" s="12"/>
      <c r="CIQ18" s="12"/>
      <c r="CIR18" s="12"/>
      <c r="CIS18" s="12"/>
      <c r="CIT18" s="12"/>
      <c r="CIU18" s="12"/>
      <c r="CIV18" s="12"/>
      <c r="CIW18" s="12"/>
      <c r="CIX18" s="12"/>
      <c r="CIY18" s="12"/>
      <c r="CIZ18" s="12"/>
      <c r="CJA18" s="12"/>
      <c r="CJB18" s="12"/>
      <c r="CJC18" s="12"/>
      <c r="CJD18" s="12"/>
      <c r="CJE18" s="12"/>
      <c r="CJF18" s="12"/>
      <c r="CJG18" s="12"/>
      <c r="CJH18" s="12"/>
      <c r="CJI18" s="12"/>
      <c r="CJJ18" s="12"/>
      <c r="CJK18" s="12"/>
      <c r="CJL18" s="12"/>
      <c r="CJM18" s="12"/>
      <c r="CJN18" s="12"/>
      <c r="CJO18" s="12"/>
      <c r="CJP18" s="12"/>
      <c r="CJQ18" s="12"/>
      <c r="CJR18" s="12"/>
      <c r="CJS18" s="12"/>
      <c r="CJT18" s="12"/>
      <c r="CJU18" s="12"/>
      <c r="CJV18" s="12"/>
      <c r="CJW18" s="12"/>
      <c r="CJX18" s="12"/>
      <c r="CJY18" s="12"/>
      <c r="CJZ18" s="12"/>
      <c r="CKA18" s="12"/>
      <c r="CKB18" s="12"/>
      <c r="CKC18" s="12"/>
      <c r="CKD18" s="12"/>
      <c r="CKE18" s="12"/>
      <c r="CKF18" s="12"/>
      <c r="CKG18" s="12"/>
      <c r="CKH18" s="12"/>
      <c r="CKI18" s="12"/>
      <c r="CKJ18" s="12"/>
      <c r="CKK18" s="12"/>
      <c r="CKL18" s="12"/>
      <c r="CKM18" s="12"/>
      <c r="CKN18" s="12"/>
      <c r="CKO18" s="12"/>
      <c r="CKP18" s="12"/>
      <c r="CKQ18" s="12"/>
      <c r="CKR18" s="12"/>
      <c r="CKS18" s="12"/>
      <c r="CKT18" s="12"/>
      <c r="CKU18" s="12"/>
      <c r="CKV18" s="12"/>
      <c r="CKW18" s="12"/>
      <c r="CKX18" s="12"/>
      <c r="CKY18" s="12"/>
      <c r="CKZ18" s="12"/>
      <c r="CLA18" s="12"/>
      <c r="CLB18" s="12"/>
      <c r="CLC18" s="12"/>
      <c r="CLD18" s="12"/>
      <c r="CLE18" s="12"/>
      <c r="CLF18" s="12"/>
      <c r="CLG18" s="12"/>
      <c r="CLH18" s="12"/>
      <c r="CLI18" s="12"/>
      <c r="CLJ18" s="12"/>
      <c r="CLK18" s="12"/>
      <c r="CLL18" s="12"/>
      <c r="CLM18" s="12"/>
      <c r="CLN18" s="12"/>
      <c r="CLO18" s="12"/>
      <c r="CLP18" s="12"/>
      <c r="CLQ18" s="12"/>
      <c r="CLR18" s="12"/>
      <c r="CLS18" s="12"/>
      <c r="CLT18" s="12"/>
      <c r="CLU18" s="12"/>
      <c r="CLV18" s="12"/>
      <c r="CLW18" s="12"/>
      <c r="CLX18" s="12"/>
      <c r="CLY18" s="12"/>
      <c r="CLZ18" s="12"/>
      <c r="CMA18" s="12"/>
      <c r="CMB18" s="12"/>
      <c r="CMC18" s="12"/>
      <c r="CMD18" s="12"/>
      <c r="CME18" s="12"/>
      <c r="CMF18" s="12"/>
      <c r="CMG18" s="12"/>
      <c r="CMH18" s="12"/>
      <c r="CMI18" s="12"/>
      <c r="CMJ18" s="12"/>
      <c r="CMK18" s="12"/>
      <c r="CML18" s="12"/>
      <c r="CMM18" s="12"/>
      <c r="CMN18" s="12"/>
      <c r="CMO18" s="12"/>
      <c r="CMP18" s="12"/>
      <c r="CMQ18" s="12"/>
      <c r="CMR18" s="12"/>
      <c r="CMS18" s="12"/>
      <c r="CMT18" s="12"/>
      <c r="CMU18" s="12"/>
      <c r="CMV18" s="12"/>
      <c r="CMW18" s="12"/>
      <c r="CMX18" s="12"/>
      <c r="CMY18" s="12"/>
      <c r="CMZ18" s="12"/>
      <c r="CNA18" s="12"/>
      <c r="CNB18" s="12"/>
      <c r="CNC18" s="12"/>
      <c r="CND18" s="12"/>
      <c r="CNE18" s="12"/>
      <c r="CNF18" s="12"/>
      <c r="CNG18" s="12"/>
      <c r="CNH18" s="12"/>
      <c r="CNI18" s="12"/>
      <c r="CNJ18" s="12"/>
      <c r="CNK18" s="12"/>
      <c r="CNL18" s="12"/>
      <c r="CNM18" s="12"/>
      <c r="CNN18" s="12"/>
      <c r="CNO18" s="12"/>
      <c r="CNP18" s="12"/>
      <c r="CNQ18" s="12"/>
      <c r="CNR18" s="12"/>
      <c r="CNS18" s="12"/>
      <c r="CNT18" s="12"/>
      <c r="CNU18" s="12"/>
      <c r="CNV18" s="12"/>
      <c r="CNW18" s="12"/>
      <c r="CNX18" s="12"/>
      <c r="CNY18" s="12"/>
      <c r="CNZ18" s="12"/>
      <c r="COA18" s="12"/>
      <c r="COB18" s="12"/>
      <c r="COC18" s="12"/>
      <c r="COD18" s="12"/>
      <c r="COE18" s="12"/>
      <c r="COF18" s="12"/>
      <c r="COG18" s="12"/>
      <c r="COH18" s="12"/>
      <c r="COI18" s="12"/>
      <c r="COJ18" s="12"/>
      <c r="COK18" s="12"/>
      <c r="COL18" s="12"/>
      <c r="COM18" s="12"/>
      <c r="CON18" s="12"/>
      <c r="COO18" s="12"/>
      <c r="COP18" s="12"/>
      <c r="COQ18" s="12"/>
      <c r="COR18" s="12"/>
      <c r="COS18" s="12"/>
      <c r="COT18" s="12"/>
      <c r="COU18" s="12"/>
      <c r="COV18" s="12"/>
      <c r="COW18" s="12"/>
      <c r="COX18" s="12"/>
      <c r="COY18" s="12"/>
      <c r="COZ18" s="12"/>
      <c r="CPA18" s="12"/>
      <c r="CPB18" s="12"/>
      <c r="CPC18" s="12"/>
      <c r="CPD18" s="12"/>
      <c r="CPE18" s="12"/>
      <c r="CPF18" s="12"/>
      <c r="CPG18" s="12"/>
      <c r="CPH18" s="12"/>
      <c r="CPI18" s="12"/>
      <c r="CPJ18" s="12"/>
      <c r="CPK18" s="12"/>
      <c r="CPL18" s="12"/>
      <c r="CPM18" s="12"/>
      <c r="CPN18" s="12"/>
      <c r="CPO18" s="12"/>
      <c r="CPP18" s="12"/>
      <c r="CPQ18" s="12"/>
      <c r="CPR18" s="12"/>
      <c r="CPS18" s="12"/>
      <c r="CPT18" s="12"/>
      <c r="CPU18" s="12"/>
      <c r="CPV18" s="12"/>
      <c r="CPW18" s="12"/>
      <c r="CPX18" s="12"/>
      <c r="CPY18" s="12"/>
      <c r="CPZ18" s="12"/>
      <c r="CQA18" s="12"/>
      <c r="CQB18" s="12"/>
      <c r="CQC18" s="12"/>
      <c r="CQD18" s="12"/>
      <c r="CQE18" s="12"/>
      <c r="CQF18" s="12"/>
      <c r="CQG18" s="12"/>
      <c r="CQH18" s="12"/>
      <c r="CQI18" s="12"/>
      <c r="CQJ18" s="12"/>
      <c r="CQK18" s="12"/>
      <c r="CQL18" s="12"/>
      <c r="CQM18" s="12"/>
      <c r="CQN18" s="12"/>
      <c r="CQO18" s="12"/>
      <c r="CQP18" s="12"/>
      <c r="CQQ18" s="12"/>
      <c r="CQR18" s="12"/>
      <c r="CQS18" s="12"/>
      <c r="CQT18" s="12"/>
      <c r="CQU18" s="12"/>
      <c r="CQV18" s="12"/>
      <c r="CQW18" s="12"/>
      <c r="CQX18" s="12"/>
      <c r="CQY18" s="12"/>
      <c r="CQZ18" s="12"/>
      <c r="CRA18" s="12"/>
      <c r="CRB18" s="12"/>
      <c r="CRC18" s="12"/>
      <c r="CRD18" s="12"/>
      <c r="CRE18" s="12"/>
      <c r="CRF18" s="12"/>
      <c r="CRG18" s="12"/>
      <c r="CRH18" s="12"/>
      <c r="CRI18" s="12"/>
      <c r="CRJ18" s="12"/>
      <c r="CRK18" s="12"/>
      <c r="CRL18" s="12"/>
      <c r="CRM18" s="12"/>
      <c r="CRN18" s="12"/>
      <c r="CRO18" s="12"/>
      <c r="CRP18" s="12"/>
      <c r="CRQ18" s="12"/>
      <c r="CRR18" s="12"/>
      <c r="CRS18" s="12"/>
      <c r="CRT18" s="12"/>
      <c r="CRU18" s="12"/>
      <c r="CRV18" s="12"/>
      <c r="CRW18" s="12"/>
      <c r="CRX18" s="12"/>
      <c r="CRY18" s="12"/>
      <c r="CRZ18" s="12"/>
      <c r="CSA18" s="12"/>
      <c r="CSB18" s="12"/>
      <c r="CSC18" s="12"/>
      <c r="CSD18" s="12"/>
      <c r="CSE18" s="12"/>
      <c r="CSF18" s="12"/>
      <c r="CSG18" s="12"/>
      <c r="CSH18" s="12"/>
      <c r="CSI18" s="12"/>
      <c r="CSJ18" s="12"/>
      <c r="CSK18" s="12"/>
      <c r="CSL18" s="12"/>
      <c r="CSM18" s="12"/>
      <c r="CSN18" s="12"/>
      <c r="CSO18" s="12"/>
      <c r="CSP18" s="12"/>
      <c r="CSQ18" s="12"/>
      <c r="CSR18" s="12"/>
      <c r="CSS18" s="12"/>
      <c r="CST18" s="12"/>
      <c r="CSU18" s="12"/>
      <c r="CSV18" s="12"/>
      <c r="CSW18" s="12"/>
      <c r="CSX18" s="12"/>
      <c r="CSY18" s="12"/>
      <c r="CSZ18" s="12"/>
      <c r="CTA18" s="12"/>
      <c r="CTB18" s="12"/>
      <c r="CTC18" s="12"/>
      <c r="CTD18" s="12"/>
      <c r="CTE18" s="12"/>
      <c r="CTF18" s="12"/>
      <c r="CTG18" s="12"/>
      <c r="CTH18" s="12"/>
      <c r="CTI18" s="12"/>
      <c r="CTJ18" s="12"/>
      <c r="CTK18" s="12"/>
      <c r="CTL18" s="12"/>
      <c r="CTM18" s="12"/>
      <c r="CTN18" s="12"/>
      <c r="CTO18" s="12"/>
      <c r="CTP18" s="12"/>
      <c r="CTQ18" s="12"/>
      <c r="CTR18" s="12"/>
      <c r="CTS18" s="12"/>
      <c r="CTT18" s="12"/>
      <c r="CTU18" s="12"/>
      <c r="CTV18" s="12"/>
      <c r="CTW18" s="12"/>
      <c r="CTX18" s="12"/>
      <c r="CTY18" s="12"/>
      <c r="CTZ18" s="12"/>
      <c r="CUA18" s="12"/>
      <c r="CUB18" s="12"/>
      <c r="CUC18" s="12"/>
      <c r="CUD18" s="12"/>
      <c r="CUE18" s="12"/>
      <c r="CUF18" s="12"/>
      <c r="CUG18" s="12"/>
      <c r="CUH18" s="12"/>
      <c r="CUI18" s="12"/>
      <c r="CUJ18" s="12"/>
      <c r="CUK18" s="12"/>
      <c r="CUL18" s="12"/>
      <c r="CUM18" s="12"/>
      <c r="CUN18" s="12"/>
      <c r="CUO18" s="12"/>
      <c r="CUP18" s="12"/>
      <c r="CUQ18" s="12"/>
      <c r="CUR18" s="12"/>
      <c r="CUS18" s="12"/>
      <c r="CUT18" s="12"/>
      <c r="CUU18" s="12"/>
      <c r="CUV18" s="12"/>
      <c r="CUW18" s="12"/>
      <c r="CUX18" s="12"/>
      <c r="CUY18" s="12"/>
      <c r="CUZ18" s="12"/>
      <c r="CVA18" s="12"/>
      <c r="CVB18" s="12"/>
      <c r="CVC18" s="12"/>
      <c r="CVD18" s="12"/>
      <c r="CVE18" s="12"/>
      <c r="CVF18" s="12"/>
      <c r="CVG18" s="12"/>
      <c r="CVH18" s="12"/>
      <c r="CVI18" s="12"/>
      <c r="CVJ18" s="12"/>
      <c r="CVK18" s="12"/>
      <c r="CVL18" s="12"/>
      <c r="CVM18" s="12"/>
      <c r="CVN18" s="12"/>
      <c r="CVO18" s="12"/>
      <c r="CVP18" s="12"/>
      <c r="CVQ18" s="12"/>
      <c r="CVR18" s="12"/>
      <c r="CVS18" s="12"/>
      <c r="CVT18" s="12"/>
      <c r="CVU18" s="12"/>
      <c r="CVV18" s="12"/>
      <c r="CVW18" s="12"/>
      <c r="CVX18" s="12"/>
      <c r="CVY18" s="12"/>
      <c r="CVZ18" s="12"/>
      <c r="CWA18" s="12"/>
      <c r="CWB18" s="12"/>
      <c r="CWC18" s="12"/>
      <c r="CWD18" s="12"/>
      <c r="CWE18" s="12"/>
      <c r="CWF18" s="12"/>
      <c r="CWG18" s="12"/>
      <c r="CWH18" s="12"/>
      <c r="CWI18" s="12"/>
      <c r="CWJ18" s="12"/>
      <c r="CWK18" s="12"/>
      <c r="CWL18" s="12"/>
      <c r="CWM18" s="12"/>
      <c r="CWN18" s="12"/>
      <c r="CWO18" s="12"/>
      <c r="CWP18" s="12"/>
      <c r="CWQ18" s="12"/>
      <c r="CWR18" s="12"/>
      <c r="CWS18" s="12"/>
      <c r="CWT18" s="12"/>
      <c r="CWU18" s="12"/>
      <c r="CWV18" s="12"/>
      <c r="CWW18" s="12"/>
      <c r="CWX18" s="12"/>
      <c r="CWY18" s="12"/>
      <c r="CWZ18" s="12"/>
      <c r="CXA18" s="12"/>
      <c r="CXB18" s="12"/>
      <c r="CXC18" s="12"/>
      <c r="CXD18" s="12"/>
      <c r="CXE18" s="12"/>
      <c r="CXF18" s="12"/>
      <c r="CXG18" s="12"/>
      <c r="CXH18" s="12"/>
      <c r="CXI18" s="12"/>
      <c r="CXJ18" s="12"/>
      <c r="CXK18" s="12"/>
      <c r="CXL18" s="12"/>
      <c r="CXM18" s="12"/>
      <c r="CXN18" s="12"/>
      <c r="CXO18" s="12"/>
      <c r="CXP18" s="12"/>
      <c r="CXQ18" s="12"/>
      <c r="CXR18" s="12"/>
      <c r="CXS18" s="12"/>
      <c r="CXT18" s="12"/>
      <c r="CXU18" s="12"/>
      <c r="CXV18" s="12"/>
      <c r="CXW18" s="12"/>
      <c r="CXX18" s="12"/>
      <c r="CXY18" s="12"/>
      <c r="CXZ18" s="12"/>
      <c r="CYA18" s="12"/>
      <c r="CYB18" s="12"/>
      <c r="CYC18" s="12"/>
      <c r="CYD18" s="12"/>
      <c r="CYE18" s="12"/>
      <c r="CYF18" s="12"/>
      <c r="CYG18" s="12"/>
      <c r="CYH18" s="12"/>
      <c r="CYI18" s="12"/>
      <c r="CYJ18" s="12"/>
      <c r="CYK18" s="12"/>
      <c r="CYL18" s="12"/>
      <c r="CYM18" s="12"/>
      <c r="CYN18" s="12"/>
      <c r="CYO18" s="12"/>
      <c r="CYP18" s="12"/>
      <c r="CYQ18" s="12"/>
      <c r="CYR18" s="12"/>
      <c r="CYS18" s="12"/>
      <c r="CYT18" s="12"/>
      <c r="CYU18" s="12"/>
      <c r="CYV18" s="12"/>
      <c r="CYW18" s="12"/>
      <c r="CYX18" s="12"/>
      <c r="CYY18" s="12"/>
      <c r="CYZ18" s="12"/>
      <c r="CZA18" s="12"/>
      <c r="CZB18" s="12"/>
      <c r="CZC18" s="12"/>
      <c r="CZD18" s="12"/>
      <c r="CZE18" s="12"/>
      <c r="CZF18" s="12"/>
      <c r="CZG18" s="12"/>
      <c r="CZH18" s="12"/>
      <c r="CZI18" s="12"/>
      <c r="CZJ18" s="12"/>
      <c r="CZK18" s="12"/>
      <c r="CZL18" s="12"/>
      <c r="CZM18" s="12"/>
      <c r="CZN18" s="12"/>
      <c r="CZO18" s="12"/>
      <c r="CZP18" s="12"/>
      <c r="CZQ18" s="12"/>
      <c r="CZR18" s="12"/>
      <c r="CZS18" s="12"/>
      <c r="CZT18" s="12"/>
      <c r="CZU18" s="12"/>
      <c r="CZV18" s="12"/>
      <c r="CZW18" s="12"/>
      <c r="CZX18" s="12"/>
      <c r="CZY18" s="12"/>
      <c r="CZZ18" s="12"/>
      <c r="DAA18" s="12"/>
      <c r="DAB18" s="12"/>
      <c r="DAC18" s="12"/>
      <c r="DAD18" s="12"/>
      <c r="DAE18" s="12"/>
      <c r="DAF18" s="12"/>
      <c r="DAG18" s="12"/>
      <c r="DAH18" s="12"/>
      <c r="DAI18" s="12"/>
      <c r="DAJ18" s="12"/>
      <c r="DAK18" s="12"/>
      <c r="DAL18" s="12"/>
      <c r="DAM18" s="12"/>
      <c r="DAN18" s="12"/>
      <c r="DAO18" s="12"/>
      <c r="DAP18" s="12"/>
      <c r="DAQ18" s="12"/>
      <c r="DAR18" s="12"/>
      <c r="DAS18" s="12"/>
      <c r="DAT18" s="12"/>
      <c r="DAU18" s="12"/>
      <c r="DAV18" s="12"/>
      <c r="DAW18" s="12"/>
      <c r="DAX18" s="12"/>
      <c r="DAY18" s="12"/>
      <c r="DAZ18" s="12"/>
      <c r="DBA18" s="12"/>
      <c r="DBB18" s="12"/>
      <c r="DBC18" s="12"/>
      <c r="DBD18" s="12"/>
      <c r="DBE18" s="12"/>
      <c r="DBF18" s="12"/>
      <c r="DBG18" s="12"/>
      <c r="DBH18" s="12"/>
      <c r="DBI18" s="12"/>
      <c r="DBJ18" s="12"/>
      <c r="DBK18" s="12"/>
      <c r="DBL18" s="12"/>
      <c r="DBM18" s="12"/>
      <c r="DBN18" s="12"/>
      <c r="DBO18" s="12"/>
      <c r="DBP18" s="12"/>
      <c r="DBQ18" s="12"/>
      <c r="DBR18" s="12"/>
      <c r="DBS18" s="12"/>
      <c r="DBT18" s="12"/>
      <c r="DBU18" s="12"/>
      <c r="DBV18" s="12"/>
      <c r="DBW18" s="12"/>
      <c r="DBX18" s="12"/>
      <c r="DBY18" s="12"/>
      <c r="DBZ18" s="12"/>
      <c r="DCA18" s="12"/>
      <c r="DCB18" s="12"/>
      <c r="DCC18" s="12"/>
      <c r="DCD18" s="12"/>
      <c r="DCE18" s="12"/>
      <c r="DCF18" s="12"/>
      <c r="DCG18" s="12"/>
      <c r="DCH18" s="12"/>
      <c r="DCI18" s="12"/>
      <c r="DCJ18" s="12"/>
      <c r="DCK18" s="12"/>
      <c r="DCL18" s="12"/>
      <c r="DCM18" s="12"/>
      <c r="DCN18" s="12"/>
      <c r="DCO18" s="12"/>
      <c r="DCP18" s="12"/>
      <c r="DCQ18" s="12"/>
      <c r="DCR18" s="12"/>
      <c r="DCS18" s="12"/>
      <c r="DCT18" s="12"/>
      <c r="DCU18" s="12"/>
      <c r="DCV18" s="12"/>
      <c r="DCW18" s="12"/>
      <c r="DCX18" s="12"/>
      <c r="DCY18" s="12"/>
      <c r="DCZ18" s="12"/>
      <c r="DDA18" s="12"/>
      <c r="DDB18" s="12"/>
      <c r="DDC18" s="12"/>
      <c r="DDD18" s="12"/>
      <c r="DDE18" s="12"/>
      <c r="DDF18" s="12"/>
      <c r="DDG18" s="12"/>
      <c r="DDH18" s="12"/>
      <c r="DDI18" s="12"/>
      <c r="DDJ18" s="12"/>
      <c r="DDK18" s="12"/>
      <c r="DDL18" s="12"/>
      <c r="DDM18" s="12"/>
      <c r="DDN18" s="12"/>
      <c r="DDO18" s="12"/>
      <c r="DDP18" s="12"/>
      <c r="DDQ18" s="12"/>
      <c r="DDR18" s="12"/>
      <c r="DDS18" s="12"/>
      <c r="DDT18" s="12"/>
      <c r="DDU18" s="12"/>
      <c r="DDV18" s="12"/>
      <c r="DDW18" s="12"/>
      <c r="DDX18" s="12"/>
      <c r="DDY18" s="12"/>
      <c r="DDZ18" s="12"/>
      <c r="DEA18" s="12"/>
      <c r="DEB18" s="12"/>
      <c r="DEC18" s="12"/>
      <c r="DED18" s="12"/>
      <c r="DEE18" s="12"/>
      <c r="DEF18" s="12"/>
      <c r="DEG18" s="12"/>
      <c r="DEH18" s="12"/>
      <c r="DEI18" s="12"/>
      <c r="DEJ18" s="12"/>
      <c r="DEK18" s="12"/>
      <c r="DEL18" s="12"/>
      <c r="DEM18" s="12"/>
      <c r="DEN18" s="12"/>
      <c r="DEO18" s="12"/>
      <c r="DEP18" s="12"/>
      <c r="DEQ18" s="12"/>
      <c r="DER18" s="12"/>
      <c r="DES18" s="12"/>
      <c r="DET18" s="12"/>
      <c r="DEU18" s="12"/>
      <c r="DEV18" s="12"/>
      <c r="DEW18" s="12"/>
      <c r="DEX18" s="12"/>
      <c r="DEY18" s="12"/>
      <c r="DEZ18" s="12"/>
      <c r="DFA18" s="12"/>
      <c r="DFB18" s="12"/>
      <c r="DFC18" s="12"/>
      <c r="DFD18" s="12"/>
      <c r="DFE18" s="12"/>
      <c r="DFF18" s="12"/>
      <c r="DFG18" s="12"/>
      <c r="DFH18" s="12"/>
      <c r="DFI18" s="12"/>
      <c r="DFJ18" s="12"/>
      <c r="DFK18" s="12"/>
      <c r="DFL18" s="12"/>
      <c r="DFM18" s="12"/>
      <c r="DFN18" s="12"/>
      <c r="DFO18" s="12"/>
      <c r="DFP18" s="12"/>
      <c r="DFQ18" s="12"/>
      <c r="DFR18" s="12"/>
      <c r="DFS18" s="12"/>
      <c r="DFT18" s="12"/>
      <c r="DFU18" s="12"/>
      <c r="DFV18" s="12"/>
      <c r="DFW18" s="12"/>
      <c r="DFX18" s="12"/>
      <c r="DFY18" s="12"/>
      <c r="DFZ18" s="12"/>
      <c r="DGA18" s="12"/>
      <c r="DGB18" s="12"/>
      <c r="DGC18" s="12"/>
      <c r="DGD18" s="12"/>
      <c r="DGE18" s="12"/>
      <c r="DGF18" s="12"/>
      <c r="DGG18" s="12"/>
      <c r="DGH18" s="12"/>
      <c r="DGI18" s="12"/>
      <c r="DGJ18" s="12"/>
      <c r="DGK18" s="12"/>
      <c r="DGL18" s="12"/>
      <c r="DGM18" s="12"/>
      <c r="DGN18" s="12"/>
      <c r="DGO18" s="12"/>
      <c r="DGP18" s="12"/>
      <c r="DGQ18" s="12"/>
      <c r="DGR18" s="12"/>
      <c r="DGS18" s="12"/>
      <c r="DGT18" s="12"/>
      <c r="DGU18" s="12"/>
      <c r="DGV18" s="12"/>
      <c r="DGW18" s="12"/>
      <c r="DGX18" s="12"/>
      <c r="DGY18" s="12"/>
      <c r="DGZ18" s="12"/>
      <c r="DHA18" s="12"/>
      <c r="DHB18" s="12"/>
      <c r="DHC18" s="12"/>
      <c r="DHD18" s="12"/>
      <c r="DHE18" s="12"/>
      <c r="DHF18" s="12"/>
      <c r="DHG18" s="12"/>
      <c r="DHH18" s="12"/>
      <c r="DHI18" s="12"/>
      <c r="DHJ18" s="12"/>
      <c r="DHK18" s="12"/>
      <c r="DHL18" s="12"/>
      <c r="DHM18" s="12"/>
      <c r="DHN18" s="12"/>
      <c r="DHO18" s="12"/>
      <c r="DHP18" s="12"/>
      <c r="DHQ18" s="12"/>
      <c r="DHR18" s="12"/>
      <c r="DHS18" s="12"/>
      <c r="DHT18" s="12"/>
      <c r="DHU18" s="12"/>
      <c r="DHV18" s="12"/>
      <c r="DHW18" s="12"/>
      <c r="DHX18" s="12"/>
      <c r="DHY18" s="12"/>
      <c r="DHZ18" s="12"/>
      <c r="DIA18" s="12"/>
      <c r="DIB18" s="12"/>
      <c r="DIC18" s="12"/>
      <c r="DID18" s="12"/>
      <c r="DIE18" s="12"/>
      <c r="DIF18" s="12"/>
      <c r="DIG18" s="12"/>
      <c r="DIH18" s="12"/>
      <c r="DII18" s="12"/>
      <c r="DIJ18" s="12"/>
      <c r="DIK18" s="12"/>
      <c r="DIL18" s="12"/>
      <c r="DIM18" s="12"/>
      <c r="DIN18" s="12"/>
      <c r="DIO18" s="12"/>
      <c r="DIP18" s="12"/>
      <c r="DIQ18" s="12"/>
      <c r="DIR18" s="12"/>
      <c r="DIS18" s="12"/>
      <c r="DIT18" s="12"/>
      <c r="DIU18" s="12"/>
      <c r="DIV18" s="12"/>
      <c r="DIW18" s="12"/>
      <c r="DIX18" s="12"/>
      <c r="DIY18" s="12"/>
      <c r="DIZ18" s="12"/>
      <c r="DJA18" s="12"/>
      <c r="DJB18" s="12"/>
      <c r="DJC18" s="12"/>
      <c r="DJD18" s="12"/>
      <c r="DJE18" s="12"/>
      <c r="DJF18" s="12"/>
      <c r="DJG18" s="12"/>
      <c r="DJH18" s="12"/>
      <c r="DJI18" s="12"/>
      <c r="DJJ18" s="12"/>
      <c r="DJK18" s="12"/>
      <c r="DJL18" s="12"/>
      <c r="DJM18" s="12"/>
      <c r="DJN18" s="12"/>
      <c r="DJO18" s="12"/>
      <c r="DJP18" s="12"/>
      <c r="DJQ18" s="12"/>
      <c r="DJR18" s="12"/>
      <c r="DJS18" s="12"/>
      <c r="DJT18" s="12"/>
      <c r="DJU18" s="12"/>
      <c r="DJV18" s="12"/>
      <c r="DJW18" s="12"/>
      <c r="DJX18" s="12"/>
      <c r="DJY18" s="12"/>
      <c r="DJZ18" s="12"/>
      <c r="DKA18" s="12"/>
      <c r="DKB18" s="12"/>
      <c r="DKC18" s="12"/>
      <c r="DKD18" s="12"/>
      <c r="DKE18" s="12"/>
      <c r="DKF18" s="12"/>
      <c r="DKG18" s="12"/>
      <c r="DKH18" s="12"/>
      <c r="DKI18" s="12"/>
      <c r="DKJ18" s="12"/>
      <c r="DKK18" s="12"/>
      <c r="DKL18" s="12"/>
      <c r="DKM18" s="12"/>
      <c r="DKN18" s="12"/>
      <c r="DKO18" s="12"/>
      <c r="DKP18" s="12"/>
      <c r="DKQ18" s="12"/>
      <c r="DKR18" s="12"/>
      <c r="DKS18" s="12"/>
      <c r="DKT18" s="12"/>
      <c r="DKU18" s="12"/>
      <c r="DKV18" s="12"/>
      <c r="DKW18" s="12"/>
      <c r="DKX18" s="12"/>
      <c r="DKY18" s="12"/>
      <c r="DKZ18" s="12"/>
      <c r="DLA18" s="12"/>
      <c r="DLB18" s="12"/>
      <c r="DLC18" s="12"/>
      <c r="DLD18" s="12"/>
      <c r="DLE18" s="12"/>
      <c r="DLF18" s="12"/>
      <c r="DLG18" s="12"/>
      <c r="DLH18" s="12"/>
      <c r="DLI18" s="12"/>
      <c r="DLJ18" s="12"/>
      <c r="DLK18" s="12"/>
      <c r="DLL18" s="12"/>
      <c r="DLM18" s="12"/>
      <c r="DLN18" s="12"/>
      <c r="DLO18" s="12"/>
      <c r="DLP18" s="12"/>
      <c r="DLQ18" s="12"/>
      <c r="DLR18" s="12"/>
      <c r="DLS18" s="12"/>
      <c r="DLT18" s="12"/>
      <c r="DLU18" s="12"/>
      <c r="DLV18" s="12"/>
      <c r="DLW18" s="12"/>
      <c r="DLX18" s="12"/>
      <c r="DLY18" s="12"/>
      <c r="DLZ18" s="12"/>
      <c r="DMA18" s="12"/>
      <c r="DMB18" s="12"/>
      <c r="DMC18" s="12"/>
      <c r="DMD18" s="12"/>
      <c r="DME18" s="12"/>
      <c r="DMF18" s="12"/>
      <c r="DMG18" s="12"/>
      <c r="DMH18" s="12"/>
      <c r="DMI18" s="12"/>
      <c r="DMJ18" s="12"/>
      <c r="DMK18" s="12"/>
      <c r="DML18" s="12"/>
      <c r="DMM18" s="12"/>
      <c r="DMN18" s="12"/>
      <c r="DMO18" s="12"/>
      <c r="DMP18" s="12"/>
      <c r="DMQ18" s="12"/>
      <c r="DMR18" s="12"/>
      <c r="DMS18" s="12"/>
      <c r="DMT18" s="12"/>
      <c r="DMU18" s="12"/>
      <c r="DMV18" s="12"/>
      <c r="DMW18" s="12"/>
      <c r="DMX18" s="12"/>
      <c r="DMY18" s="12"/>
      <c r="DMZ18" s="12"/>
      <c r="DNA18" s="12"/>
      <c r="DNB18" s="12"/>
      <c r="DNC18" s="12"/>
      <c r="DND18" s="12"/>
      <c r="DNE18" s="12"/>
      <c r="DNF18" s="12"/>
      <c r="DNG18" s="12"/>
      <c r="DNH18" s="12"/>
      <c r="DNI18" s="12"/>
      <c r="DNJ18" s="12"/>
      <c r="DNK18" s="12"/>
      <c r="DNL18" s="12"/>
      <c r="DNM18" s="12"/>
      <c r="DNN18" s="12"/>
      <c r="DNO18" s="12"/>
      <c r="DNP18" s="12"/>
      <c r="DNQ18" s="12"/>
      <c r="DNR18" s="12"/>
      <c r="DNS18" s="12"/>
      <c r="DNT18" s="12"/>
      <c r="DNU18" s="12"/>
      <c r="DNV18" s="12"/>
      <c r="DNW18" s="12"/>
      <c r="DNX18" s="12"/>
      <c r="DNY18" s="12"/>
      <c r="DNZ18" s="12"/>
      <c r="DOA18" s="12"/>
      <c r="DOB18" s="12"/>
      <c r="DOC18" s="12"/>
      <c r="DOD18" s="12"/>
      <c r="DOE18" s="12"/>
      <c r="DOF18" s="12"/>
      <c r="DOG18" s="12"/>
      <c r="DOH18" s="12"/>
      <c r="DOI18" s="12"/>
      <c r="DOJ18" s="12"/>
      <c r="DOK18" s="12"/>
      <c r="DOL18" s="12"/>
      <c r="DOM18" s="12"/>
      <c r="DON18" s="12"/>
      <c r="DOO18" s="12"/>
      <c r="DOP18" s="12"/>
      <c r="DOQ18" s="12"/>
      <c r="DOR18" s="12"/>
      <c r="DOS18" s="12"/>
      <c r="DOT18" s="12"/>
      <c r="DOU18" s="12"/>
      <c r="DOV18" s="12"/>
      <c r="DOW18" s="12"/>
      <c r="DOX18" s="12"/>
      <c r="DOY18" s="12"/>
      <c r="DOZ18" s="12"/>
      <c r="DPA18" s="12"/>
      <c r="DPB18" s="12"/>
      <c r="DPC18" s="12"/>
      <c r="DPD18" s="12"/>
      <c r="DPE18" s="12"/>
      <c r="DPF18" s="12"/>
      <c r="DPG18" s="12"/>
      <c r="DPH18" s="12"/>
      <c r="DPI18" s="12"/>
      <c r="DPJ18" s="12"/>
      <c r="DPK18" s="12"/>
      <c r="DPL18" s="12"/>
      <c r="DPM18" s="12"/>
      <c r="DPN18" s="12"/>
      <c r="DPO18" s="12"/>
      <c r="DPP18" s="12"/>
      <c r="DPQ18" s="12"/>
      <c r="DPR18" s="12"/>
      <c r="DPS18" s="12"/>
      <c r="DPT18" s="12"/>
      <c r="DPU18" s="12"/>
      <c r="DPV18" s="12"/>
      <c r="DPW18" s="12"/>
      <c r="DPX18" s="12"/>
      <c r="DPY18" s="12"/>
      <c r="DPZ18" s="12"/>
      <c r="DQA18" s="12"/>
      <c r="DQB18" s="12"/>
      <c r="DQC18" s="12"/>
      <c r="DQD18" s="12"/>
      <c r="DQE18" s="12"/>
      <c r="DQF18" s="12"/>
      <c r="DQG18" s="12"/>
      <c r="DQH18" s="12"/>
      <c r="DQI18" s="12"/>
      <c r="DQJ18" s="12"/>
      <c r="DQK18" s="12"/>
      <c r="DQL18" s="12"/>
      <c r="DQM18" s="12"/>
      <c r="DQN18" s="12"/>
      <c r="DQO18" s="12"/>
      <c r="DQP18" s="12"/>
      <c r="DQQ18" s="12"/>
      <c r="DQR18" s="12"/>
      <c r="DQS18" s="12"/>
      <c r="DQT18" s="12"/>
      <c r="DQU18" s="12"/>
      <c r="DQV18" s="12"/>
      <c r="DQW18" s="12"/>
      <c r="DQX18" s="12"/>
      <c r="DQY18" s="12"/>
      <c r="DQZ18" s="12"/>
      <c r="DRA18" s="12"/>
      <c r="DRB18" s="12"/>
      <c r="DRC18" s="12"/>
      <c r="DRD18" s="12"/>
      <c r="DRE18" s="12"/>
      <c r="DRF18" s="12"/>
      <c r="DRG18" s="12"/>
      <c r="DRH18" s="12"/>
      <c r="DRI18" s="12"/>
      <c r="DRJ18" s="12"/>
      <c r="DRK18" s="12"/>
      <c r="DRL18" s="12"/>
      <c r="DRM18" s="12"/>
      <c r="DRN18" s="12"/>
      <c r="DRO18" s="12"/>
      <c r="DRP18" s="12"/>
      <c r="DRQ18" s="12"/>
      <c r="DRR18" s="12"/>
      <c r="DRS18" s="12"/>
      <c r="DRT18" s="12"/>
      <c r="DRU18" s="12"/>
      <c r="DRV18" s="12"/>
      <c r="DRW18" s="12"/>
      <c r="DRX18" s="12"/>
      <c r="DRY18" s="12"/>
      <c r="DRZ18" s="12"/>
      <c r="DSA18" s="12"/>
      <c r="DSB18" s="12"/>
      <c r="DSC18" s="12"/>
      <c r="DSD18" s="12"/>
      <c r="DSE18" s="12"/>
      <c r="DSF18" s="12"/>
      <c r="DSG18" s="12"/>
      <c r="DSH18" s="12"/>
      <c r="DSI18" s="12"/>
      <c r="DSJ18" s="12"/>
      <c r="DSK18" s="12"/>
      <c r="DSL18" s="12"/>
      <c r="DSM18" s="12"/>
      <c r="DSN18" s="12"/>
      <c r="DSO18" s="12"/>
      <c r="DSP18" s="12"/>
      <c r="DSQ18" s="12"/>
      <c r="DSR18" s="12"/>
      <c r="DSS18" s="12"/>
      <c r="DST18" s="12"/>
      <c r="DSU18" s="12"/>
      <c r="DSV18" s="12"/>
      <c r="DSW18" s="12"/>
      <c r="DSX18" s="12"/>
      <c r="DSY18" s="12"/>
      <c r="DSZ18" s="12"/>
      <c r="DTA18" s="12"/>
      <c r="DTB18" s="12"/>
      <c r="DTC18" s="12"/>
      <c r="DTD18" s="12"/>
      <c r="DTE18" s="12"/>
      <c r="DTF18" s="12"/>
      <c r="DTG18" s="12"/>
      <c r="DTH18" s="12"/>
      <c r="DTI18" s="12"/>
      <c r="DTJ18" s="12"/>
      <c r="DTK18" s="12"/>
      <c r="DTL18" s="12"/>
      <c r="DTM18" s="12"/>
      <c r="DTN18" s="12"/>
      <c r="DTO18" s="12"/>
      <c r="DTP18" s="12"/>
      <c r="DTQ18" s="12"/>
      <c r="DTR18" s="12"/>
      <c r="DTS18" s="12"/>
      <c r="DTT18" s="12"/>
      <c r="DTU18" s="12"/>
      <c r="DTV18" s="12"/>
      <c r="DTW18" s="12"/>
      <c r="DTX18" s="12"/>
      <c r="DTY18" s="12"/>
      <c r="DTZ18" s="12"/>
      <c r="DUA18" s="12"/>
      <c r="DUB18" s="12"/>
      <c r="DUC18" s="12"/>
      <c r="DUD18" s="12"/>
      <c r="DUE18" s="12"/>
      <c r="DUF18" s="12"/>
      <c r="DUG18" s="12"/>
      <c r="DUH18" s="12"/>
      <c r="DUI18" s="12"/>
      <c r="DUJ18" s="12"/>
      <c r="DUK18" s="12"/>
      <c r="DUL18" s="12"/>
      <c r="DUM18" s="12"/>
      <c r="DUN18" s="12"/>
      <c r="DUO18" s="12"/>
      <c r="DUP18" s="12"/>
      <c r="DUQ18" s="12"/>
      <c r="DUR18" s="12"/>
      <c r="DUS18" s="12"/>
      <c r="DUT18" s="12"/>
      <c r="DUU18" s="12"/>
      <c r="DUV18" s="12"/>
      <c r="DUW18" s="12"/>
      <c r="DUX18" s="12"/>
      <c r="DUY18" s="12"/>
      <c r="DUZ18" s="12"/>
      <c r="DVA18" s="12"/>
      <c r="DVB18" s="12"/>
      <c r="DVC18" s="12"/>
      <c r="DVD18" s="12"/>
      <c r="DVE18" s="12"/>
      <c r="DVF18" s="12"/>
      <c r="DVG18" s="12"/>
      <c r="DVH18" s="12"/>
      <c r="DVI18" s="12"/>
      <c r="DVJ18" s="12"/>
      <c r="DVK18" s="12"/>
      <c r="DVL18" s="12"/>
      <c r="DVM18" s="12"/>
      <c r="DVN18" s="12"/>
      <c r="DVO18" s="12"/>
      <c r="DVP18" s="12"/>
      <c r="DVQ18" s="12"/>
      <c r="DVR18" s="12"/>
      <c r="DVS18" s="12"/>
      <c r="DVT18" s="12"/>
      <c r="DVU18" s="12"/>
      <c r="DVV18" s="12"/>
      <c r="DVW18" s="12"/>
      <c r="DVX18" s="12"/>
      <c r="DVY18" s="12"/>
      <c r="DVZ18" s="12"/>
      <c r="DWA18" s="12"/>
      <c r="DWB18" s="12"/>
      <c r="DWC18" s="12"/>
      <c r="DWD18" s="12"/>
      <c r="DWE18" s="12"/>
      <c r="DWF18" s="12"/>
      <c r="DWG18" s="12"/>
      <c r="DWH18" s="12"/>
      <c r="DWI18" s="12"/>
      <c r="DWJ18" s="12"/>
      <c r="DWK18" s="12"/>
      <c r="DWL18" s="12"/>
      <c r="DWM18" s="12"/>
      <c r="DWN18" s="12"/>
      <c r="DWO18" s="12"/>
      <c r="DWP18" s="12"/>
      <c r="DWQ18" s="12"/>
      <c r="DWR18" s="12"/>
      <c r="DWS18" s="12"/>
      <c r="DWT18" s="12"/>
      <c r="DWU18" s="12"/>
      <c r="DWV18" s="12"/>
      <c r="DWW18" s="12"/>
      <c r="DWX18" s="12"/>
      <c r="DWY18" s="12"/>
      <c r="DWZ18" s="12"/>
      <c r="DXA18" s="12"/>
      <c r="DXB18" s="12"/>
      <c r="DXC18" s="12"/>
      <c r="DXD18" s="12"/>
      <c r="DXE18" s="12"/>
      <c r="DXF18" s="12"/>
      <c r="DXG18" s="12"/>
      <c r="DXH18" s="12"/>
      <c r="DXI18" s="12"/>
      <c r="DXJ18" s="12"/>
      <c r="DXK18" s="12"/>
      <c r="DXL18" s="12"/>
      <c r="DXM18" s="12"/>
      <c r="DXN18" s="12"/>
      <c r="DXO18" s="12"/>
      <c r="DXP18" s="12"/>
      <c r="DXQ18" s="12"/>
      <c r="DXR18" s="12"/>
      <c r="DXS18" s="12"/>
      <c r="DXT18" s="12"/>
      <c r="DXU18" s="12"/>
      <c r="DXV18" s="12"/>
      <c r="DXW18" s="12"/>
      <c r="DXX18" s="12"/>
      <c r="DXY18" s="12"/>
      <c r="DXZ18" s="12"/>
      <c r="DYA18" s="12"/>
      <c r="DYB18" s="12"/>
      <c r="DYC18" s="12"/>
      <c r="DYD18" s="12"/>
      <c r="DYE18" s="12"/>
      <c r="DYF18" s="12"/>
      <c r="DYG18" s="12"/>
      <c r="DYH18" s="12"/>
      <c r="DYI18" s="12"/>
      <c r="DYJ18" s="12"/>
      <c r="DYK18" s="12"/>
      <c r="DYL18" s="12"/>
      <c r="DYM18" s="12"/>
      <c r="DYN18" s="12"/>
      <c r="DYO18" s="12"/>
      <c r="DYP18" s="12"/>
      <c r="DYQ18" s="12"/>
      <c r="DYR18" s="12"/>
      <c r="DYS18" s="12"/>
      <c r="DYT18" s="12"/>
      <c r="DYU18" s="12"/>
      <c r="DYV18" s="12"/>
      <c r="DYW18" s="12"/>
      <c r="DYX18" s="12"/>
      <c r="DYY18" s="12"/>
      <c r="DYZ18" s="12"/>
      <c r="DZA18" s="12"/>
      <c r="DZB18" s="12"/>
      <c r="DZC18" s="12"/>
      <c r="DZD18" s="12"/>
      <c r="DZE18" s="12"/>
      <c r="DZF18" s="12"/>
      <c r="DZG18" s="12"/>
      <c r="DZH18" s="12"/>
      <c r="DZI18" s="12"/>
      <c r="DZJ18" s="12"/>
      <c r="DZK18" s="12"/>
      <c r="DZL18" s="12"/>
      <c r="DZM18" s="12"/>
      <c r="DZN18" s="12"/>
      <c r="DZO18" s="12"/>
      <c r="DZP18" s="12"/>
      <c r="DZQ18" s="12"/>
      <c r="DZR18" s="12"/>
      <c r="DZS18" s="12"/>
      <c r="DZT18" s="12"/>
      <c r="DZU18" s="12"/>
      <c r="DZV18" s="12"/>
      <c r="DZW18" s="12"/>
      <c r="DZX18" s="12"/>
      <c r="DZY18" s="12"/>
      <c r="DZZ18" s="12"/>
      <c r="EAA18" s="12"/>
      <c r="EAB18" s="12"/>
      <c r="EAC18" s="12"/>
      <c r="EAD18" s="12"/>
      <c r="EAE18" s="12"/>
      <c r="EAF18" s="12"/>
      <c r="EAG18" s="12"/>
      <c r="EAH18" s="12"/>
      <c r="EAI18" s="12"/>
      <c r="EAJ18" s="12"/>
      <c r="EAK18" s="12"/>
      <c r="EAL18" s="12"/>
      <c r="EAM18" s="12"/>
      <c r="EAN18" s="12"/>
      <c r="EAO18" s="12"/>
      <c r="EAP18" s="12"/>
      <c r="EAQ18" s="12"/>
      <c r="EAR18" s="12"/>
      <c r="EAS18" s="12"/>
      <c r="EAT18" s="12"/>
      <c r="EAU18" s="12"/>
      <c r="EAV18" s="12"/>
      <c r="EAW18" s="12"/>
      <c r="EAX18" s="12"/>
      <c r="EAY18" s="12"/>
      <c r="EAZ18" s="12"/>
      <c r="EBA18" s="12"/>
      <c r="EBB18" s="12"/>
      <c r="EBC18" s="12"/>
      <c r="EBD18" s="12"/>
      <c r="EBE18" s="12"/>
      <c r="EBF18" s="12"/>
      <c r="EBG18" s="12"/>
      <c r="EBH18" s="12"/>
      <c r="EBI18" s="12"/>
      <c r="EBJ18" s="12"/>
      <c r="EBK18" s="12"/>
      <c r="EBL18" s="12"/>
      <c r="EBM18" s="12"/>
      <c r="EBN18" s="12"/>
      <c r="EBO18" s="12"/>
      <c r="EBP18" s="12"/>
      <c r="EBQ18" s="12"/>
      <c r="EBR18" s="12"/>
      <c r="EBS18" s="12"/>
      <c r="EBT18" s="12"/>
      <c r="EBU18" s="12"/>
      <c r="EBV18" s="12"/>
      <c r="EBW18" s="12"/>
      <c r="EBX18" s="12"/>
      <c r="EBY18" s="12"/>
      <c r="EBZ18" s="12"/>
      <c r="ECA18" s="12"/>
      <c r="ECB18" s="12"/>
      <c r="ECC18" s="12"/>
      <c r="ECD18" s="12"/>
      <c r="ECE18" s="12"/>
      <c r="ECF18" s="12"/>
      <c r="ECG18" s="12"/>
      <c r="ECH18" s="12"/>
      <c r="ECI18" s="12"/>
      <c r="ECJ18" s="12"/>
      <c r="ECK18" s="12"/>
      <c r="ECL18" s="12"/>
      <c r="ECM18" s="12"/>
      <c r="ECN18" s="12"/>
      <c r="ECO18" s="12"/>
      <c r="ECP18" s="12"/>
      <c r="ECQ18" s="12"/>
      <c r="ECR18" s="12"/>
      <c r="ECS18" s="12"/>
      <c r="ECT18" s="12"/>
      <c r="ECU18" s="12"/>
      <c r="ECV18" s="12"/>
      <c r="ECW18" s="12"/>
      <c r="ECX18" s="12"/>
      <c r="ECY18" s="12"/>
      <c r="ECZ18" s="12"/>
      <c r="EDA18" s="12"/>
      <c r="EDB18" s="12"/>
      <c r="EDC18" s="12"/>
      <c r="EDD18" s="12"/>
      <c r="EDE18" s="12"/>
      <c r="EDF18" s="12"/>
      <c r="EDG18" s="12"/>
      <c r="EDH18" s="12"/>
      <c r="EDI18" s="12"/>
      <c r="EDJ18" s="12"/>
      <c r="EDK18" s="12"/>
      <c r="EDL18" s="12"/>
      <c r="EDM18" s="12"/>
      <c r="EDN18" s="12"/>
      <c r="EDO18" s="12"/>
      <c r="EDP18" s="12"/>
      <c r="EDQ18" s="12"/>
      <c r="EDR18" s="12"/>
      <c r="EDS18" s="12"/>
      <c r="EDT18" s="12"/>
      <c r="EDU18" s="12"/>
      <c r="EDV18" s="12"/>
      <c r="EDW18" s="12"/>
      <c r="EDX18" s="12"/>
      <c r="EDY18" s="12"/>
      <c r="EDZ18" s="12"/>
      <c r="EEA18" s="12"/>
      <c r="EEB18" s="12"/>
      <c r="EEC18" s="12"/>
      <c r="EED18" s="12"/>
      <c r="EEE18" s="12"/>
      <c r="EEF18" s="12"/>
      <c r="EEG18" s="12"/>
      <c r="EEH18" s="12"/>
      <c r="EEI18" s="12"/>
      <c r="EEJ18" s="12"/>
      <c r="EEK18" s="12"/>
      <c r="EEL18" s="12"/>
      <c r="EEM18" s="12"/>
      <c r="EEN18" s="12"/>
      <c r="EEO18" s="12"/>
      <c r="EEP18" s="12"/>
      <c r="EEQ18" s="12"/>
      <c r="EER18" s="12"/>
      <c r="EES18" s="12"/>
      <c r="EET18" s="12"/>
      <c r="EEU18" s="12"/>
      <c r="EEV18" s="12"/>
      <c r="EEW18" s="12"/>
      <c r="EEX18" s="12"/>
      <c r="EEY18" s="12"/>
      <c r="EEZ18" s="12"/>
      <c r="EFA18" s="12"/>
      <c r="EFB18" s="12"/>
      <c r="EFC18" s="12"/>
      <c r="EFD18" s="12"/>
      <c r="EFE18" s="12"/>
      <c r="EFF18" s="12"/>
      <c r="EFG18" s="12"/>
      <c r="EFH18" s="12"/>
      <c r="EFI18" s="12"/>
      <c r="EFJ18" s="12"/>
      <c r="EFK18" s="12"/>
      <c r="EFL18" s="12"/>
      <c r="EFM18" s="12"/>
      <c r="EFN18" s="12"/>
      <c r="EFO18" s="12"/>
      <c r="EFP18" s="12"/>
      <c r="EFQ18" s="12"/>
      <c r="EFR18" s="12"/>
      <c r="EFS18" s="12"/>
      <c r="EFT18" s="12"/>
      <c r="EFU18" s="12"/>
      <c r="EFV18" s="12"/>
      <c r="EFW18" s="12"/>
      <c r="EFX18" s="12"/>
      <c r="EFY18" s="12"/>
      <c r="EFZ18" s="12"/>
      <c r="EGA18" s="12"/>
      <c r="EGB18" s="12"/>
      <c r="EGC18" s="12"/>
      <c r="EGD18" s="12"/>
      <c r="EGE18" s="12"/>
      <c r="EGF18" s="12"/>
      <c r="EGG18" s="12"/>
      <c r="EGH18" s="12"/>
      <c r="EGI18" s="12"/>
      <c r="EGJ18" s="12"/>
      <c r="EGK18" s="12"/>
      <c r="EGL18" s="12"/>
      <c r="EGM18" s="12"/>
      <c r="EGN18" s="12"/>
      <c r="EGO18" s="12"/>
      <c r="EGP18" s="12"/>
      <c r="EGQ18" s="12"/>
      <c r="EGR18" s="12"/>
      <c r="EGS18" s="12"/>
      <c r="EGT18" s="12"/>
      <c r="EGU18" s="12"/>
      <c r="EGV18" s="12"/>
      <c r="EGW18" s="12"/>
      <c r="EGX18" s="12"/>
      <c r="EGY18" s="12"/>
      <c r="EGZ18" s="12"/>
      <c r="EHA18" s="12"/>
      <c r="EHB18" s="12"/>
      <c r="EHC18" s="12"/>
      <c r="EHD18" s="12"/>
      <c r="EHE18" s="12"/>
      <c r="EHF18" s="12"/>
      <c r="EHG18" s="12"/>
      <c r="EHH18" s="12"/>
      <c r="EHI18" s="12"/>
      <c r="EHJ18" s="12"/>
      <c r="EHK18" s="12"/>
      <c r="EHL18" s="12"/>
      <c r="EHM18" s="12"/>
      <c r="EHN18" s="12"/>
      <c r="EHO18" s="12"/>
      <c r="EHP18" s="12"/>
      <c r="EHQ18" s="12"/>
      <c r="EHR18" s="12"/>
      <c r="EHS18" s="12"/>
      <c r="EHT18" s="12"/>
      <c r="EHU18" s="12"/>
      <c r="EHV18" s="12"/>
      <c r="EHW18" s="12"/>
      <c r="EHX18" s="12"/>
      <c r="EHY18" s="12"/>
      <c r="EHZ18" s="12"/>
      <c r="EIA18" s="12"/>
      <c r="EIB18" s="12"/>
      <c r="EIC18" s="12"/>
      <c r="EID18" s="12"/>
      <c r="EIE18" s="12"/>
      <c r="EIF18" s="12"/>
      <c r="EIG18" s="12"/>
      <c r="EIH18" s="12"/>
      <c r="EII18" s="12"/>
      <c r="EIJ18" s="12"/>
      <c r="EIK18" s="12"/>
      <c r="EIL18" s="12"/>
      <c r="EIM18" s="12"/>
      <c r="EIN18" s="12"/>
      <c r="EIO18" s="12"/>
      <c r="EIP18" s="12"/>
      <c r="EIQ18" s="12"/>
      <c r="EIR18" s="12"/>
      <c r="EIS18" s="12"/>
      <c r="EIT18" s="12"/>
      <c r="EIU18" s="12"/>
      <c r="EIV18" s="12"/>
      <c r="EIW18" s="12"/>
      <c r="EIX18" s="12"/>
      <c r="EIY18" s="12"/>
      <c r="EIZ18" s="12"/>
      <c r="EJA18" s="12"/>
      <c r="EJB18" s="12"/>
      <c r="EJC18" s="12"/>
      <c r="EJD18" s="12"/>
      <c r="EJE18" s="12"/>
      <c r="EJF18" s="12"/>
      <c r="EJG18" s="12"/>
      <c r="EJH18" s="12"/>
      <c r="EJI18" s="12"/>
      <c r="EJJ18" s="12"/>
      <c r="EJK18" s="12"/>
      <c r="EJL18" s="12"/>
      <c r="EJM18" s="12"/>
      <c r="EJN18" s="12"/>
      <c r="EJO18" s="12"/>
      <c r="EJP18" s="12"/>
      <c r="EJQ18" s="12"/>
      <c r="EJR18" s="12"/>
      <c r="EJS18" s="12"/>
      <c r="EJT18" s="12"/>
      <c r="EJU18" s="12"/>
      <c r="EJV18" s="12"/>
      <c r="EJW18" s="12"/>
      <c r="EJX18" s="12"/>
      <c r="EJY18" s="12"/>
      <c r="EJZ18" s="12"/>
      <c r="EKA18" s="12"/>
      <c r="EKB18" s="12"/>
      <c r="EKC18" s="12"/>
      <c r="EKD18" s="12"/>
      <c r="EKE18" s="12"/>
      <c r="EKF18" s="12"/>
      <c r="EKG18" s="12"/>
      <c r="EKH18" s="12"/>
      <c r="EKI18" s="12"/>
      <c r="EKJ18" s="12"/>
      <c r="EKK18" s="12"/>
      <c r="EKL18" s="12"/>
      <c r="EKM18" s="12"/>
      <c r="EKN18" s="12"/>
      <c r="EKO18" s="12"/>
      <c r="EKP18" s="12"/>
      <c r="EKQ18" s="12"/>
      <c r="EKR18" s="12"/>
      <c r="EKS18" s="12"/>
      <c r="EKT18" s="12"/>
      <c r="EKU18" s="12"/>
      <c r="EKV18" s="12"/>
      <c r="EKW18" s="12"/>
      <c r="EKX18" s="12"/>
      <c r="EKY18" s="12"/>
      <c r="EKZ18" s="12"/>
      <c r="ELA18" s="12"/>
      <c r="ELB18" s="12"/>
      <c r="ELC18" s="12"/>
      <c r="ELD18" s="12"/>
      <c r="ELE18" s="12"/>
      <c r="ELF18" s="12"/>
      <c r="ELG18" s="12"/>
      <c r="ELH18" s="12"/>
      <c r="ELI18" s="12"/>
      <c r="ELJ18" s="12"/>
      <c r="ELK18" s="12"/>
      <c r="ELL18" s="12"/>
      <c r="ELM18" s="12"/>
      <c r="ELN18" s="12"/>
      <c r="ELO18" s="12"/>
      <c r="ELP18" s="12"/>
      <c r="ELQ18" s="12"/>
      <c r="ELR18" s="12"/>
      <c r="ELS18" s="12"/>
      <c r="ELT18" s="12"/>
      <c r="ELU18" s="12"/>
      <c r="ELV18" s="12"/>
      <c r="ELW18" s="12"/>
      <c r="ELX18" s="12"/>
      <c r="ELY18" s="12"/>
      <c r="ELZ18" s="12"/>
      <c r="EMA18" s="12"/>
      <c r="EMB18" s="12"/>
      <c r="EMC18" s="12"/>
      <c r="EMD18" s="12"/>
      <c r="EME18" s="12"/>
      <c r="EMF18" s="12"/>
      <c r="EMG18" s="12"/>
      <c r="EMH18" s="12"/>
      <c r="EMI18" s="12"/>
      <c r="EMJ18" s="12"/>
      <c r="EMK18" s="12"/>
      <c r="EML18" s="12"/>
      <c r="EMM18" s="12"/>
      <c r="EMN18" s="12"/>
      <c r="EMO18" s="12"/>
      <c r="EMP18" s="12"/>
      <c r="EMQ18" s="12"/>
      <c r="EMR18" s="12"/>
      <c r="EMS18" s="12"/>
      <c r="EMT18" s="12"/>
      <c r="EMU18" s="12"/>
      <c r="EMV18" s="12"/>
      <c r="EMW18" s="12"/>
      <c r="EMX18" s="12"/>
      <c r="EMY18" s="12"/>
      <c r="EMZ18" s="12"/>
      <c r="ENA18" s="12"/>
      <c r="ENB18" s="12"/>
      <c r="ENC18" s="12"/>
      <c r="END18" s="12"/>
      <c r="ENE18" s="12"/>
      <c r="ENF18" s="12"/>
      <c r="ENG18" s="12"/>
      <c r="ENH18" s="12"/>
      <c r="ENI18" s="12"/>
      <c r="ENJ18" s="12"/>
      <c r="ENK18" s="12"/>
      <c r="ENL18" s="12"/>
      <c r="ENM18" s="12"/>
      <c r="ENN18" s="12"/>
      <c r="ENO18" s="12"/>
      <c r="ENP18" s="12"/>
      <c r="ENQ18" s="12"/>
      <c r="ENR18" s="12"/>
      <c r="ENS18" s="12"/>
      <c r="ENT18" s="12"/>
      <c r="ENU18" s="12"/>
      <c r="ENV18" s="12"/>
      <c r="ENW18" s="12"/>
      <c r="ENX18" s="12"/>
      <c r="ENY18" s="12"/>
      <c r="ENZ18" s="12"/>
      <c r="EOA18" s="12"/>
      <c r="EOB18" s="12"/>
      <c r="EOC18" s="12"/>
      <c r="EOD18" s="12"/>
      <c r="EOE18" s="12"/>
      <c r="EOF18" s="12"/>
      <c r="EOG18" s="12"/>
      <c r="EOH18" s="12"/>
      <c r="EOI18" s="12"/>
      <c r="EOJ18" s="12"/>
      <c r="EOK18" s="12"/>
      <c r="EOL18" s="12"/>
      <c r="EOM18" s="12"/>
      <c r="EON18" s="12"/>
      <c r="EOO18" s="12"/>
      <c r="EOP18" s="12"/>
      <c r="EOQ18" s="12"/>
      <c r="EOR18" s="12"/>
      <c r="EOS18" s="12"/>
      <c r="EOT18" s="12"/>
      <c r="EOU18" s="12"/>
      <c r="EOV18" s="12"/>
      <c r="EOW18" s="12"/>
      <c r="EOX18" s="12"/>
      <c r="EOY18" s="12"/>
      <c r="EOZ18" s="12"/>
      <c r="EPA18" s="12"/>
      <c r="EPB18" s="12"/>
      <c r="EPC18" s="12"/>
      <c r="EPD18" s="12"/>
      <c r="EPE18" s="12"/>
      <c r="EPF18" s="12"/>
      <c r="EPG18" s="12"/>
      <c r="EPH18" s="12"/>
      <c r="EPI18" s="12"/>
      <c r="EPJ18" s="12"/>
      <c r="EPK18" s="12"/>
      <c r="EPL18" s="12"/>
      <c r="EPM18" s="12"/>
      <c r="EPN18" s="12"/>
      <c r="EPO18" s="12"/>
      <c r="EPP18" s="12"/>
      <c r="EPQ18" s="12"/>
      <c r="EPR18" s="12"/>
      <c r="EPS18" s="12"/>
      <c r="EPT18" s="12"/>
      <c r="EPU18" s="12"/>
      <c r="EPV18" s="12"/>
      <c r="EPW18" s="12"/>
      <c r="EPX18" s="12"/>
      <c r="EPY18" s="12"/>
      <c r="EPZ18" s="12"/>
      <c r="EQA18" s="12"/>
      <c r="EQB18" s="12"/>
      <c r="EQC18" s="12"/>
      <c r="EQD18" s="12"/>
      <c r="EQE18" s="12"/>
      <c r="EQF18" s="12"/>
      <c r="EQG18" s="12"/>
      <c r="EQH18" s="12"/>
      <c r="EQI18" s="12"/>
      <c r="EQJ18" s="12"/>
      <c r="EQK18" s="12"/>
      <c r="EQL18" s="12"/>
      <c r="EQM18" s="12"/>
      <c r="EQN18" s="12"/>
      <c r="EQO18" s="12"/>
      <c r="EQP18" s="12"/>
      <c r="EQQ18" s="12"/>
      <c r="EQR18" s="12"/>
      <c r="EQS18" s="12"/>
      <c r="EQT18" s="12"/>
      <c r="EQU18" s="12"/>
      <c r="EQV18" s="12"/>
      <c r="EQW18" s="12"/>
      <c r="EQX18" s="12"/>
      <c r="EQY18" s="12"/>
      <c r="EQZ18" s="12"/>
      <c r="ERA18" s="12"/>
      <c r="ERB18" s="12"/>
      <c r="ERC18" s="12"/>
      <c r="ERD18" s="12"/>
      <c r="ERE18" s="12"/>
      <c r="ERF18" s="12"/>
      <c r="ERG18" s="12"/>
      <c r="ERH18" s="12"/>
      <c r="ERI18" s="12"/>
      <c r="ERJ18" s="12"/>
      <c r="ERK18" s="12"/>
      <c r="ERL18" s="12"/>
      <c r="ERM18" s="12"/>
      <c r="ERN18" s="12"/>
      <c r="ERO18" s="12"/>
      <c r="ERP18" s="12"/>
      <c r="ERQ18" s="12"/>
      <c r="ERR18" s="12"/>
      <c r="ERS18" s="12"/>
      <c r="ERT18" s="12"/>
      <c r="ERU18" s="12"/>
      <c r="ERV18" s="12"/>
      <c r="ERW18" s="12"/>
      <c r="ERX18" s="12"/>
      <c r="ERY18" s="12"/>
      <c r="ERZ18" s="12"/>
      <c r="ESA18" s="12"/>
      <c r="ESB18" s="12"/>
      <c r="ESC18" s="12"/>
      <c r="ESD18" s="12"/>
      <c r="ESE18" s="12"/>
      <c r="ESF18" s="12"/>
      <c r="ESG18" s="12"/>
      <c r="ESH18" s="12"/>
      <c r="ESI18" s="12"/>
      <c r="ESJ18" s="12"/>
      <c r="ESK18" s="12"/>
      <c r="ESL18" s="12"/>
      <c r="ESM18" s="12"/>
      <c r="ESN18" s="12"/>
      <c r="ESO18" s="12"/>
      <c r="ESP18" s="12"/>
      <c r="ESQ18" s="12"/>
      <c r="ESR18" s="12"/>
      <c r="ESS18" s="12"/>
      <c r="EST18" s="12"/>
      <c r="ESU18" s="12"/>
      <c r="ESV18" s="12"/>
      <c r="ESW18" s="12"/>
      <c r="ESX18" s="12"/>
      <c r="ESY18" s="12"/>
      <c r="ESZ18" s="12"/>
      <c r="ETA18" s="12"/>
      <c r="ETB18" s="12"/>
      <c r="ETC18" s="12"/>
      <c r="ETD18" s="12"/>
      <c r="ETE18" s="12"/>
      <c r="ETF18" s="12"/>
      <c r="ETG18" s="12"/>
      <c r="ETH18" s="12"/>
      <c r="ETI18" s="12"/>
      <c r="ETJ18" s="12"/>
      <c r="ETK18" s="12"/>
      <c r="ETL18" s="12"/>
      <c r="ETM18" s="12"/>
      <c r="ETN18" s="12"/>
      <c r="ETO18" s="12"/>
      <c r="ETP18" s="12"/>
      <c r="ETQ18" s="12"/>
      <c r="ETR18" s="12"/>
      <c r="ETS18" s="12"/>
      <c r="ETT18" s="12"/>
      <c r="ETU18" s="12"/>
      <c r="ETV18" s="12"/>
      <c r="ETW18" s="12"/>
      <c r="ETX18" s="12"/>
      <c r="ETY18" s="12"/>
      <c r="ETZ18" s="12"/>
      <c r="EUA18" s="12"/>
      <c r="EUB18" s="12"/>
      <c r="EUC18" s="12"/>
      <c r="EUD18" s="12"/>
      <c r="EUE18" s="12"/>
      <c r="EUF18" s="12"/>
      <c r="EUG18" s="12"/>
      <c r="EUH18" s="12"/>
      <c r="EUI18" s="12"/>
      <c r="EUJ18" s="12"/>
      <c r="EUK18" s="12"/>
      <c r="EUL18" s="12"/>
      <c r="EUM18" s="12"/>
      <c r="EUN18" s="12"/>
      <c r="EUO18" s="12"/>
      <c r="EUP18" s="12"/>
      <c r="EUQ18" s="12"/>
      <c r="EUR18" s="12"/>
      <c r="EUS18" s="12"/>
      <c r="EUT18" s="12"/>
      <c r="EUU18" s="12"/>
      <c r="EUV18" s="12"/>
      <c r="EUW18" s="12"/>
      <c r="EUX18" s="12"/>
      <c r="EUY18" s="12"/>
      <c r="EUZ18" s="12"/>
      <c r="EVA18" s="12"/>
      <c r="EVB18" s="12"/>
      <c r="EVC18" s="12"/>
      <c r="EVD18" s="12"/>
      <c r="EVE18" s="12"/>
      <c r="EVF18" s="12"/>
      <c r="EVG18" s="12"/>
      <c r="EVH18" s="12"/>
      <c r="EVI18" s="12"/>
      <c r="EVJ18" s="12"/>
      <c r="EVK18" s="12"/>
      <c r="EVL18" s="12"/>
      <c r="EVM18" s="12"/>
      <c r="EVN18" s="12"/>
      <c r="EVO18" s="12"/>
      <c r="EVP18" s="12"/>
      <c r="EVQ18" s="12"/>
      <c r="EVR18" s="12"/>
      <c r="EVS18" s="12"/>
      <c r="EVT18" s="12"/>
      <c r="EVU18" s="12"/>
      <c r="EVV18" s="12"/>
      <c r="EVW18" s="12"/>
      <c r="EVX18" s="12"/>
      <c r="EVY18" s="12"/>
      <c r="EVZ18" s="12"/>
      <c r="EWA18" s="12"/>
      <c r="EWB18" s="12"/>
      <c r="EWC18" s="12"/>
      <c r="EWD18" s="12"/>
      <c r="EWE18" s="12"/>
      <c r="EWF18" s="12"/>
      <c r="EWG18" s="12"/>
      <c r="EWH18" s="12"/>
      <c r="EWI18" s="12"/>
      <c r="EWJ18" s="12"/>
      <c r="EWK18" s="12"/>
      <c r="EWL18" s="12"/>
      <c r="EWM18" s="12"/>
      <c r="EWN18" s="12"/>
      <c r="EWO18" s="12"/>
      <c r="EWP18" s="12"/>
      <c r="EWQ18" s="12"/>
      <c r="EWR18" s="12"/>
      <c r="EWS18" s="12"/>
      <c r="EWT18" s="12"/>
      <c r="EWU18" s="12"/>
      <c r="EWV18" s="12"/>
      <c r="EWW18" s="12"/>
      <c r="EWX18" s="12"/>
      <c r="EWY18" s="12"/>
      <c r="EWZ18" s="12"/>
      <c r="EXA18" s="12"/>
      <c r="EXB18" s="12"/>
      <c r="EXC18" s="12"/>
      <c r="EXD18" s="12"/>
      <c r="EXE18" s="12"/>
      <c r="EXF18" s="12"/>
      <c r="EXG18" s="12"/>
      <c r="EXH18" s="12"/>
      <c r="EXI18" s="12"/>
      <c r="EXJ18" s="12"/>
      <c r="EXK18" s="12"/>
      <c r="EXL18" s="12"/>
      <c r="EXM18" s="12"/>
      <c r="EXN18" s="12"/>
      <c r="EXO18" s="12"/>
      <c r="EXP18" s="12"/>
      <c r="EXQ18" s="12"/>
      <c r="EXR18" s="12"/>
      <c r="EXS18" s="12"/>
      <c r="EXT18" s="12"/>
      <c r="EXU18" s="12"/>
      <c r="EXV18" s="12"/>
      <c r="EXW18" s="12"/>
      <c r="EXX18" s="12"/>
      <c r="EXY18" s="12"/>
      <c r="EXZ18" s="12"/>
      <c r="EYA18" s="12"/>
      <c r="EYB18" s="12"/>
      <c r="EYC18" s="12"/>
      <c r="EYD18" s="12"/>
      <c r="EYE18" s="12"/>
      <c r="EYF18" s="12"/>
      <c r="EYG18" s="12"/>
      <c r="EYH18" s="12"/>
      <c r="EYI18" s="12"/>
      <c r="EYJ18" s="12"/>
      <c r="EYK18" s="12"/>
      <c r="EYL18" s="12"/>
      <c r="EYM18" s="12"/>
      <c r="EYN18" s="12"/>
      <c r="EYO18" s="12"/>
      <c r="EYP18" s="12"/>
      <c r="EYQ18" s="12"/>
      <c r="EYR18" s="12"/>
      <c r="EYS18" s="12"/>
      <c r="EYT18" s="12"/>
      <c r="EYU18" s="12"/>
      <c r="EYV18" s="12"/>
      <c r="EYW18" s="12"/>
      <c r="EYX18" s="12"/>
      <c r="EYY18" s="12"/>
      <c r="EYZ18" s="12"/>
      <c r="EZA18" s="12"/>
      <c r="EZB18" s="12"/>
      <c r="EZC18" s="12"/>
      <c r="EZD18" s="12"/>
      <c r="EZE18" s="12"/>
      <c r="EZF18" s="12"/>
      <c r="EZG18" s="12"/>
      <c r="EZH18" s="12"/>
      <c r="EZI18" s="12"/>
      <c r="EZJ18" s="12"/>
      <c r="EZK18" s="12"/>
      <c r="EZL18" s="12"/>
      <c r="EZM18" s="12"/>
      <c r="EZN18" s="12"/>
      <c r="EZO18" s="12"/>
      <c r="EZP18" s="12"/>
      <c r="EZQ18" s="12"/>
      <c r="EZR18" s="12"/>
      <c r="EZS18" s="12"/>
      <c r="EZT18" s="12"/>
      <c r="EZU18" s="12"/>
      <c r="EZV18" s="12"/>
      <c r="EZW18" s="12"/>
      <c r="EZX18" s="12"/>
      <c r="EZY18" s="12"/>
      <c r="EZZ18" s="12"/>
      <c r="FAA18" s="12"/>
      <c r="FAB18" s="12"/>
      <c r="FAC18" s="12"/>
      <c r="FAD18" s="12"/>
      <c r="FAE18" s="12"/>
      <c r="FAF18" s="12"/>
      <c r="FAG18" s="12"/>
      <c r="FAH18" s="12"/>
      <c r="FAI18" s="12"/>
      <c r="FAJ18" s="12"/>
      <c r="FAK18" s="12"/>
      <c r="FAL18" s="12"/>
      <c r="FAM18" s="12"/>
      <c r="FAN18" s="12"/>
      <c r="FAO18" s="12"/>
      <c r="FAP18" s="12"/>
      <c r="FAQ18" s="12"/>
      <c r="FAR18" s="12"/>
      <c r="FAS18" s="12"/>
      <c r="FAT18" s="12"/>
      <c r="FAU18" s="12"/>
      <c r="FAV18" s="12"/>
      <c r="FAW18" s="12"/>
      <c r="FAX18" s="12"/>
      <c r="FAY18" s="12"/>
      <c r="FAZ18" s="12"/>
      <c r="FBA18" s="12"/>
      <c r="FBB18" s="12"/>
      <c r="FBC18" s="12"/>
      <c r="FBD18" s="12"/>
      <c r="FBE18" s="12"/>
      <c r="FBF18" s="12"/>
      <c r="FBG18" s="12"/>
      <c r="FBH18" s="12"/>
      <c r="FBI18" s="12"/>
      <c r="FBJ18" s="12"/>
      <c r="FBK18" s="12"/>
      <c r="FBL18" s="12"/>
      <c r="FBM18" s="12"/>
      <c r="FBN18" s="12"/>
      <c r="FBO18" s="12"/>
      <c r="FBP18" s="12"/>
      <c r="FBQ18" s="12"/>
      <c r="FBR18" s="12"/>
      <c r="FBS18" s="12"/>
      <c r="FBT18" s="12"/>
      <c r="FBU18" s="12"/>
      <c r="FBV18" s="12"/>
      <c r="FBW18" s="12"/>
      <c r="FBX18" s="12"/>
      <c r="FBY18" s="12"/>
      <c r="FBZ18" s="12"/>
      <c r="FCA18" s="12"/>
      <c r="FCB18" s="12"/>
      <c r="FCC18" s="12"/>
      <c r="FCD18" s="12"/>
      <c r="FCE18" s="12"/>
      <c r="FCF18" s="12"/>
      <c r="FCG18" s="12"/>
      <c r="FCH18" s="12"/>
      <c r="FCI18" s="12"/>
      <c r="FCJ18" s="12"/>
      <c r="FCK18" s="12"/>
      <c r="FCL18" s="12"/>
      <c r="FCM18" s="12"/>
      <c r="FCN18" s="12"/>
      <c r="FCO18" s="12"/>
      <c r="FCP18" s="12"/>
      <c r="FCQ18" s="12"/>
      <c r="FCR18" s="12"/>
      <c r="FCS18" s="12"/>
      <c r="FCT18" s="12"/>
      <c r="FCU18" s="12"/>
      <c r="FCV18" s="12"/>
      <c r="FCW18" s="12"/>
      <c r="FCX18" s="12"/>
      <c r="FCY18" s="12"/>
      <c r="FCZ18" s="12"/>
      <c r="FDA18" s="12"/>
      <c r="FDB18" s="12"/>
      <c r="FDC18" s="12"/>
      <c r="FDD18" s="12"/>
      <c r="FDE18" s="12"/>
      <c r="FDF18" s="12"/>
      <c r="FDG18" s="12"/>
      <c r="FDH18" s="12"/>
      <c r="FDI18" s="12"/>
      <c r="FDJ18" s="12"/>
      <c r="FDK18" s="12"/>
      <c r="FDL18" s="12"/>
      <c r="FDM18" s="12"/>
      <c r="FDN18" s="12"/>
      <c r="FDO18" s="12"/>
      <c r="FDP18" s="12"/>
      <c r="FDQ18" s="12"/>
      <c r="FDR18" s="12"/>
      <c r="FDS18" s="12"/>
      <c r="FDT18" s="12"/>
      <c r="FDU18" s="12"/>
      <c r="FDV18" s="12"/>
      <c r="FDW18" s="12"/>
      <c r="FDX18" s="12"/>
      <c r="FDY18" s="12"/>
      <c r="FDZ18" s="12"/>
      <c r="FEA18" s="12"/>
      <c r="FEB18" s="12"/>
      <c r="FEC18" s="12"/>
      <c r="FED18" s="12"/>
      <c r="FEE18" s="12"/>
      <c r="FEF18" s="12"/>
      <c r="FEG18" s="12"/>
      <c r="FEH18" s="12"/>
      <c r="FEI18" s="12"/>
      <c r="FEJ18" s="12"/>
      <c r="FEK18" s="12"/>
      <c r="FEL18" s="12"/>
      <c r="FEM18" s="12"/>
      <c r="FEN18" s="12"/>
      <c r="FEO18" s="12"/>
      <c r="FEP18" s="12"/>
      <c r="FEQ18" s="12"/>
      <c r="FER18" s="12"/>
      <c r="FES18" s="12"/>
      <c r="FET18" s="12"/>
      <c r="FEU18" s="12"/>
      <c r="FEV18" s="12"/>
      <c r="FEW18" s="12"/>
      <c r="FEX18" s="12"/>
      <c r="FEY18" s="12"/>
      <c r="FEZ18" s="12"/>
      <c r="FFA18" s="12"/>
      <c r="FFB18" s="12"/>
      <c r="FFC18" s="12"/>
      <c r="FFD18" s="12"/>
      <c r="FFE18" s="12"/>
      <c r="FFF18" s="12"/>
      <c r="FFG18" s="12"/>
      <c r="FFH18" s="12"/>
      <c r="FFI18" s="12"/>
      <c r="FFJ18" s="12"/>
      <c r="FFK18" s="12"/>
      <c r="FFL18" s="12"/>
      <c r="FFM18" s="12"/>
      <c r="FFN18" s="12"/>
      <c r="FFO18" s="12"/>
      <c r="FFP18" s="12"/>
      <c r="FFQ18" s="12"/>
      <c r="FFR18" s="12"/>
      <c r="FFS18" s="12"/>
      <c r="FFT18" s="12"/>
      <c r="FFU18" s="12"/>
      <c r="FFV18" s="12"/>
      <c r="FFW18" s="12"/>
      <c r="FFX18" s="12"/>
      <c r="FFY18" s="12"/>
      <c r="FFZ18" s="12"/>
      <c r="FGA18" s="12"/>
      <c r="FGB18" s="12"/>
      <c r="FGC18" s="12"/>
      <c r="FGD18" s="12"/>
      <c r="FGE18" s="12"/>
      <c r="FGF18" s="12"/>
      <c r="FGG18" s="12"/>
      <c r="FGH18" s="12"/>
      <c r="FGI18" s="12"/>
      <c r="FGJ18" s="12"/>
      <c r="FGK18" s="12"/>
      <c r="FGL18" s="12"/>
      <c r="FGM18" s="12"/>
      <c r="FGN18" s="12"/>
      <c r="FGO18" s="12"/>
      <c r="FGP18" s="12"/>
      <c r="FGQ18" s="12"/>
      <c r="FGR18" s="12"/>
      <c r="FGS18" s="12"/>
      <c r="FGT18" s="12"/>
      <c r="FGU18" s="12"/>
      <c r="FGV18" s="12"/>
      <c r="FGW18" s="12"/>
      <c r="FGX18" s="12"/>
      <c r="FGY18" s="12"/>
      <c r="FGZ18" s="12"/>
      <c r="FHA18" s="12"/>
      <c r="FHB18" s="12"/>
      <c r="FHC18" s="12"/>
      <c r="FHD18" s="12"/>
      <c r="FHE18" s="12"/>
      <c r="FHF18" s="12"/>
      <c r="FHG18" s="12"/>
      <c r="FHH18" s="12"/>
      <c r="FHI18" s="12"/>
      <c r="FHJ18" s="12"/>
      <c r="FHK18" s="12"/>
      <c r="FHL18" s="12"/>
      <c r="FHM18" s="12"/>
      <c r="FHN18" s="12"/>
      <c r="FHO18" s="12"/>
      <c r="FHP18" s="12"/>
      <c r="FHQ18" s="12"/>
      <c r="FHR18" s="12"/>
      <c r="FHS18" s="12"/>
      <c r="FHT18" s="12"/>
      <c r="FHU18" s="12"/>
      <c r="FHV18" s="12"/>
      <c r="FHW18" s="12"/>
      <c r="FHX18" s="12"/>
      <c r="FHY18" s="12"/>
      <c r="FHZ18" s="12"/>
      <c r="FIA18" s="12"/>
      <c r="FIB18" s="12"/>
      <c r="FIC18" s="12"/>
      <c r="FID18" s="12"/>
      <c r="FIE18" s="12"/>
      <c r="FIF18" s="12"/>
      <c r="FIG18" s="12"/>
      <c r="FIH18" s="12"/>
      <c r="FII18" s="12"/>
      <c r="FIJ18" s="12"/>
      <c r="FIK18" s="12"/>
      <c r="FIL18" s="12"/>
      <c r="FIM18" s="12"/>
      <c r="FIN18" s="12"/>
      <c r="FIO18" s="12"/>
      <c r="FIP18" s="12"/>
      <c r="FIQ18" s="12"/>
      <c r="FIR18" s="12"/>
      <c r="FIS18" s="12"/>
      <c r="FIT18" s="12"/>
      <c r="FIU18" s="12"/>
      <c r="FIV18" s="12"/>
      <c r="FIW18" s="12"/>
      <c r="FIX18" s="12"/>
      <c r="FIY18" s="12"/>
      <c r="FIZ18" s="12"/>
      <c r="FJA18" s="12"/>
      <c r="FJB18" s="12"/>
      <c r="FJC18" s="12"/>
      <c r="FJD18" s="12"/>
      <c r="FJE18" s="12"/>
      <c r="FJF18" s="12"/>
      <c r="FJG18" s="12"/>
      <c r="FJH18" s="12"/>
      <c r="FJI18" s="12"/>
      <c r="FJJ18" s="12"/>
      <c r="FJK18" s="12"/>
      <c r="FJL18" s="12"/>
      <c r="FJM18" s="12"/>
      <c r="FJN18" s="12"/>
      <c r="FJO18" s="12"/>
      <c r="FJP18" s="12"/>
      <c r="FJQ18" s="12"/>
      <c r="FJR18" s="12"/>
      <c r="FJS18" s="12"/>
      <c r="FJT18" s="12"/>
      <c r="FJU18" s="12"/>
      <c r="FJV18" s="12"/>
      <c r="FJW18" s="12"/>
      <c r="FJX18" s="12"/>
      <c r="FJY18" s="12"/>
      <c r="FJZ18" s="12"/>
      <c r="FKA18" s="12"/>
      <c r="FKB18" s="12"/>
      <c r="FKC18" s="12"/>
      <c r="FKD18" s="12"/>
      <c r="FKE18" s="12"/>
      <c r="FKF18" s="12"/>
      <c r="FKG18" s="12"/>
      <c r="FKH18" s="12"/>
      <c r="FKI18" s="12"/>
      <c r="FKJ18" s="12"/>
      <c r="FKK18" s="12"/>
      <c r="FKL18" s="12"/>
      <c r="FKM18" s="12"/>
      <c r="FKN18" s="12"/>
      <c r="FKO18" s="12"/>
      <c r="FKP18" s="12"/>
      <c r="FKQ18" s="12"/>
      <c r="FKR18" s="12"/>
      <c r="FKS18" s="12"/>
      <c r="FKT18" s="12"/>
      <c r="FKU18" s="12"/>
      <c r="FKV18" s="12"/>
      <c r="FKW18" s="12"/>
      <c r="FKX18" s="12"/>
      <c r="FKY18" s="12"/>
      <c r="FKZ18" s="12"/>
      <c r="FLA18" s="12"/>
      <c r="FLB18" s="12"/>
      <c r="FLC18" s="12"/>
      <c r="FLD18" s="12"/>
      <c r="FLE18" s="12"/>
      <c r="FLF18" s="12"/>
      <c r="FLG18" s="12"/>
      <c r="FLH18" s="12"/>
      <c r="FLI18" s="12"/>
      <c r="FLJ18" s="12"/>
      <c r="FLK18" s="12"/>
      <c r="FLL18" s="12"/>
      <c r="FLM18" s="12"/>
      <c r="FLN18" s="12"/>
      <c r="FLO18" s="12"/>
      <c r="FLP18" s="12"/>
      <c r="FLQ18" s="12"/>
      <c r="FLR18" s="12"/>
      <c r="FLS18" s="12"/>
      <c r="FLT18" s="12"/>
      <c r="FLU18" s="12"/>
      <c r="FLV18" s="12"/>
      <c r="FLW18" s="12"/>
      <c r="FLX18" s="12"/>
      <c r="FLY18" s="12"/>
      <c r="FLZ18" s="12"/>
      <c r="FMA18" s="12"/>
      <c r="FMB18" s="12"/>
      <c r="FMC18" s="12"/>
      <c r="FMD18" s="12"/>
      <c r="FME18" s="12"/>
      <c r="FMF18" s="12"/>
      <c r="FMG18" s="12"/>
      <c r="FMH18" s="12"/>
      <c r="FMI18" s="12"/>
      <c r="FMJ18" s="12"/>
      <c r="FMK18" s="12"/>
      <c r="FML18" s="12"/>
      <c r="FMM18" s="12"/>
      <c r="FMN18" s="12"/>
      <c r="FMO18" s="12"/>
      <c r="FMP18" s="12"/>
      <c r="FMQ18" s="12"/>
      <c r="FMR18" s="12"/>
      <c r="FMS18" s="12"/>
      <c r="FMT18" s="12"/>
      <c r="FMU18" s="12"/>
      <c r="FMV18" s="12"/>
      <c r="FMW18" s="12"/>
      <c r="FMX18" s="12"/>
      <c r="FMY18" s="12"/>
      <c r="FMZ18" s="12"/>
      <c r="FNA18" s="12"/>
      <c r="FNB18" s="12"/>
      <c r="FNC18" s="12"/>
      <c r="FND18" s="12"/>
      <c r="FNE18" s="12"/>
      <c r="FNF18" s="12"/>
      <c r="FNG18" s="12"/>
      <c r="FNH18" s="12"/>
      <c r="FNI18" s="12"/>
      <c r="FNJ18" s="12"/>
      <c r="FNK18" s="12"/>
      <c r="FNL18" s="12"/>
      <c r="FNM18" s="12"/>
      <c r="FNN18" s="12"/>
      <c r="FNO18" s="12"/>
      <c r="FNP18" s="12"/>
      <c r="FNQ18" s="12"/>
      <c r="FNR18" s="12"/>
      <c r="FNS18" s="12"/>
      <c r="FNT18" s="12"/>
      <c r="FNU18" s="12"/>
      <c r="FNV18" s="12"/>
      <c r="FNW18" s="12"/>
      <c r="FNX18" s="12"/>
      <c r="FNY18" s="12"/>
      <c r="FNZ18" s="12"/>
      <c r="FOA18" s="12"/>
      <c r="FOB18" s="12"/>
      <c r="FOC18" s="12"/>
      <c r="FOD18" s="12"/>
      <c r="FOE18" s="12"/>
      <c r="FOF18" s="12"/>
      <c r="FOG18" s="12"/>
      <c r="FOH18" s="12"/>
      <c r="FOI18" s="12"/>
      <c r="FOJ18" s="12"/>
      <c r="FOK18" s="12"/>
      <c r="FOL18" s="12"/>
      <c r="FOM18" s="12"/>
      <c r="FON18" s="12"/>
      <c r="FOO18" s="12"/>
      <c r="FOP18" s="12"/>
      <c r="FOQ18" s="12"/>
      <c r="FOR18" s="12"/>
      <c r="FOS18" s="12"/>
      <c r="FOT18" s="12"/>
      <c r="FOU18" s="12"/>
      <c r="FOV18" s="12"/>
      <c r="FOW18" s="12"/>
      <c r="FOX18" s="12"/>
      <c r="FOY18" s="12"/>
      <c r="FOZ18" s="12"/>
      <c r="FPA18" s="12"/>
      <c r="FPB18" s="12"/>
      <c r="FPC18" s="12"/>
      <c r="FPD18" s="12"/>
      <c r="FPE18" s="12"/>
      <c r="FPF18" s="12"/>
      <c r="FPG18" s="12"/>
      <c r="FPH18" s="12"/>
      <c r="FPI18" s="12"/>
      <c r="FPJ18" s="12"/>
      <c r="FPK18" s="12"/>
      <c r="FPL18" s="12"/>
      <c r="FPM18" s="12"/>
      <c r="FPN18" s="12"/>
      <c r="FPO18" s="12"/>
      <c r="FPP18" s="12"/>
      <c r="FPQ18" s="12"/>
      <c r="FPR18" s="12"/>
      <c r="FPS18" s="12"/>
      <c r="FPT18" s="12"/>
      <c r="FPU18" s="12"/>
      <c r="FPV18" s="12"/>
      <c r="FPW18" s="12"/>
      <c r="FPX18" s="12"/>
      <c r="FPY18" s="12"/>
      <c r="FPZ18" s="12"/>
      <c r="FQA18" s="12"/>
      <c r="FQB18" s="12"/>
      <c r="FQC18" s="12"/>
      <c r="FQD18" s="12"/>
      <c r="FQE18" s="12"/>
      <c r="FQF18" s="12"/>
      <c r="FQG18" s="12"/>
      <c r="FQH18" s="12"/>
      <c r="FQI18" s="12"/>
      <c r="FQJ18" s="12"/>
      <c r="FQK18" s="12"/>
      <c r="FQL18" s="12"/>
      <c r="FQM18" s="12"/>
      <c r="FQN18" s="12"/>
      <c r="FQO18" s="12"/>
      <c r="FQP18" s="12"/>
      <c r="FQQ18" s="12"/>
      <c r="FQR18" s="12"/>
      <c r="FQS18" s="12"/>
      <c r="FQT18" s="12"/>
      <c r="FQU18" s="12"/>
      <c r="FQV18" s="12"/>
      <c r="FQW18" s="12"/>
      <c r="FQX18" s="12"/>
      <c r="FQY18" s="12"/>
      <c r="FQZ18" s="12"/>
      <c r="FRA18" s="12"/>
      <c r="FRB18" s="12"/>
      <c r="FRC18" s="12"/>
      <c r="FRD18" s="12"/>
      <c r="FRE18" s="12"/>
      <c r="FRF18" s="12"/>
      <c r="FRG18" s="12"/>
      <c r="FRH18" s="12"/>
      <c r="FRI18" s="12"/>
      <c r="FRJ18" s="12"/>
      <c r="FRK18" s="12"/>
      <c r="FRL18" s="12"/>
      <c r="FRM18" s="12"/>
      <c r="FRN18" s="12"/>
      <c r="FRO18" s="12"/>
      <c r="FRP18" s="12"/>
      <c r="FRQ18" s="12"/>
      <c r="FRR18" s="12"/>
      <c r="FRS18" s="12"/>
      <c r="FRT18" s="12"/>
      <c r="FRU18" s="12"/>
      <c r="FRV18" s="12"/>
      <c r="FRW18" s="12"/>
      <c r="FRX18" s="12"/>
      <c r="FRY18" s="12"/>
      <c r="FRZ18" s="12"/>
      <c r="FSA18" s="12"/>
      <c r="FSB18" s="12"/>
      <c r="FSC18" s="12"/>
      <c r="FSD18" s="12"/>
      <c r="FSE18" s="12"/>
      <c r="FSF18" s="12"/>
      <c r="FSG18" s="12"/>
      <c r="FSH18" s="12"/>
      <c r="FSI18" s="12"/>
      <c r="FSJ18" s="12"/>
      <c r="FSK18" s="12"/>
      <c r="FSL18" s="12"/>
      <c r="FSM18" s="12"/>
      <c r="FSN18" s="12"/>
      <c r="FSO18" s="12"/>
      <c r="FSP18" s="12"/>
      <c r="FSQ18" s="12"/>
      <c r="FSR18" s="12"/>
      <c r="FSS18" s="12"/>
      <c r="FST18" s="12"/>
      <c r="FSU18" s="12"/>
      <c r="FSV18" s="12"/>
      <c r="FSW18" s="12"/>
      <c r="FSX18" s="12"/>
      <c r="FSY18" s="12"/>
      <c r="FSZ18" s="12"/>
      <c r="FTA18" s="12"/>
      <c r="FTB18" s="12"/>
      <c r="FTC18" s="12"/>
      <c r="FTD18" s="12"/>
      <c r="FTE18" s="12"/>
      <c r="FTF18" s="12"/>
      <c r="FTG18" s="12"/>
      <c r="FTH18" s="12"/>
      <c r="FTI18" s="12"/>
      <c r="FTJ18" s="12"/>
      <c r="FTK18" s="12"/>
      <c r="FTL18" s="12"/>
      <c r="FTM18" s="12"/>
      <c r="FTN18" s="12"/>
      <c r="FTO18" s="12"/>
      <c r="FTP18" s="12"/>
      <c r="FTQ18" s="12"/>
      <c r="FTR18" s="12"/>
      <c r="FTS18" s="12"/>
      <c r="FTT18" s="12"/>
      <c r="FTU18" s="12"/>
      <c r="FTV18" s="12"/>
      <c r="FTW18" s="12"/>
      <c r="FTX18" s="12"/>
      <c r="FTY18" s="12"/>
      <c r="FTZ18" s="12"/>
      <c r="FUA18" s="12"/>
      <c r="FUB18" s="12"/>
      <c r="FUC18" s="12"/>
      <c r="FUD18" s="12"/>
      <c r="FUE18" s="12"/>
      <c r="FUF18" s="12"/>
      <c r="FUG18" s="12"/>
      <c r="FUH18" s="12"/>
      <c r="FUI18" s="12"/>
      <c r="FUJ18" s="12"/>
      <c r="FUK18" s="12"/>
      <c r="FUL18" s="12"/>
      <c r="FUM18" s="12"/>
      <c r="FUN18" s="12"/>
      <c r="FUO18" s="12"/>
      <c r="FUP18" s="12"/>
      <c r="FUQ18" s="12"/>
      <c r="FUR18" s="12"/>
      <c r="FUS18" s="12"/>
      <c r="FUT18" s="12"/>
      <c r="FUU18" s="12"/>
      <c r="FUV18" s="12"/>
      <c r="FUW18" s="12"/>
      <c r="FUX18" s="12"/>
      <c r="FUY18" s="12"/>
      <c r="FUZ18" s="12"/>
      <c r="FVA18" s="12"/>
      <c r="FVB18" s="12"/>
      <c r="FVC18" s="12"/>
      <c r="FVD18" s="12"/>
      <c r="FVE18" s="12"/>
      <c r="FVF18" s="12"/>
      <c r="FVG18" s="12"/>
      <c r="FVH18" s="12"/>
      <c r="FVI18" s="12"/>
      <c r="FVJ18" s="12"/>
      <c r="FVK18" s="12"/>
      <c r="FVL18" s="12"/>
      <c r="FVM18" s="12"/>
      <c r="FVN18" s="12"/>
      <c r="FVO18" s="12"/>
      <c r="FVP18" s="12"/>
      <c r="FVQ18" s="12"/>
      <c r="FVR18" s="12"/>
      <c r="FVS18" s="12"/>
      <c r="FVT18" s="12"/>
      <c r="FVU18" s="12"/>
      <c r="FVV18" s="12"/>
      <c r="FVW18" s="12"/>
      <c r="FVX18" s="12"/>
      <c r="FVY18" s="12"/>
      <c r="FVZ18" s="12"/>
      <c r="FWA18" s="12"/>
      <c r="FWB18" s="12"/>
      <c r="FWC18" s="12"/>
      <c r="FWD18" s="12"/>
      <c r="FWE18" s="12"/>
      <c r="FWF18" s="12"/>
      <c r="FWG18" s="12"/>
      <c r="FWH18" s="12"/>
      <c r="FWI18" s="12"/>
      <c r="FWJ18" s="12"/>
      <c r="FWK18" s="12"/>
      <c r="FWL18" s="12"/>
      <c r="FWM18" s="12"/>
      <c r="FWN18" s="12"/>
      <c r="FWO18" s="12"/>
      <c r="FWP18" s="12"/>
      <c r="FWQ18" s="12"/>
      <c r="FWR18" s="12"/>
      <c r="FWS18" s="12"/>
      <c r="FWT18" s="12"/>
      <c r="FWU18" s="12"/>
      <c r="FWV18" s="12"/>
      <c r="FWW18" s="12"/>
      <c r="FWX18" s="12"/>
      <c r="FWY18" s="12"/>
      <c r="FWZ18" s="12"/>
      <c r="FXA18" s="12"/>
      <c r="FXB18" s="12"/>
      <c r="FXC18" s="12"/>
      <c r="FXD18" s="12"/>
      <c r="FXE18" s="12"/>
      <c r="FXF18" s="12"/>
      <c r="FXG18" s="12"/>
      <c r="FXH18" s="12"/>
      <c r="FXI18" s="12"/>
      <c r="FXJ18" s="12"/>
      <c r="FXK18" s="12"/>
      <c r="FXL18" s="12"/>
      <c r="FXM18" s="12"/>
      <c r="FXN18" s="12"/>
      <c r="FXO18" s="12"/>
      <c r="FXP18" s="12"/>
      <c r="FXQ18" s="12"/>
      <c r="FXR18" s="12"/>
      <c r="FXS18" s="12"/>
      <c r="FXT18" s="12"/>
      <c r="FXU18" s="12"/>
      <c r="FXV18" s="12"/>
      <c r="FXW18" s="12"/>
      <c r="FXX18" s="12"/>
      <c r="FXY18" s="12"/>
      <c r="FXZ18" s="12"/>
      <c r="FYA18" s="12"/>
      <c r="FYB18" s="12"/>
      <c r="FYC18" s="12"/>
      <c r="FYD18" s="12"/>
      <c r="FYE18" s="12"/>
      <c r="FYF18" s="12"/>
      <c r="FYG18" s="12"/>
      <c r="FYH18" s="12"/>
      <c r="FYI18" s="12"/>
      <c r="FYJ18" s="12"/>
      <c r="FYK18" s="12"/>
      <c r="FYL18" s="12"/>
      <c r="FYM18" s="12"/>
      <c r="FYN18" s="12"/>
      <c r="FYO18" s="12"/>
      <c r="FYP18" s="12"/>
      <c r="FYQ18" s="12"/>
      <c r="FYR18" s="12"/>
      <c r="FYS18" s="12"/>
      <c r="FYT18" s="12"/>
      <c r="FYU18" s="12"/>
      <c r="FYV18" s="12"/>
      <c r="FYW18" s="12"/>
      <c r="FYX18" s="12"/>
      <c r="FYY18" s="12"/>
      <c r="FYZ18" s="12"/>
      <c r="FZA18" s="12"/>
      <c r="FZB18" s="12"/>
      <c r="FZC18" s="12"/>
      <c r="FZD18" s="12"/>
      <c r="FZE18" s="12"/>
      <c r="FZF18" s="12"/>
      <c r="FZG18" s="12"/>
      <c r="FZH18" s="12"/>
      <c r="FZI18" s="12"/>
      <c r="FZJ18" s="12"/>
      <c r="FZK18" s="12"/>
      <c r="FZL18" s="12"/>
      <c r="FZM18" s="12"/>
      <c r="FZN18" s="12"/>
      <c r="FZO18" s="12"/>
      <c r="FZP18" s="12"/>
      <c r="FZQ18" s="12"/>
      <c r="FZR18" s="12"/>
      <c r="FZS18" s="12"/>
      <c r="FZT18" s="12"/>
      <c r="FZU18" s="12"/>
      <c r="FZV18" s="12"/>
      <c r="FZW18" s="12"/>
      <c r="FZX18" s="12"/>
      <c r="FZY18" s="12"/>
      <c r="FZZ18" s="12"/>
      <c r="GAA18" s="12"/>
      <c r="GAB18" s="12"/>
      <c r="GAC18" s="12"/>
      <c r="GAD18" s="12"/>
      <c r="GAE18" s="12"/>
      <c r="GAF18" s="12"/>
      <c r="GAG18" s="12"/>
      <c r="GAH18" s="12"/>
      <c r="GAI18" s="12"/>
      <c r="GAJ18" s="12"/>
      <c r="GAK18" s="12"/>
      <c r="GAL18" s="12"/>
      <c r="GAM18" s="12"/>
      <c r="GAN18" s="12"/>
      <c r="GAO18" s="12"/>
      <c r="GAP18" s="12"/>
      <c r="GAQ18" s="12"/>
      <c r="GAR18" s="12"/>
      <c r="GAS18" s="12"/>
      <c r="GAT18" s="12"/>
      <c r="GAU18" s="12"/>
      <c r="GAV18" s="12"/>
      <c r="GAW18" s="12"/>
      <c r="GAX18" s="12"/>
      <c r="GAY18" s="12"/>
      <c r="GAZ18" s="12"/>
      <c r="GBA18" s="12"/>
      <c r="GBB18" s="12"/>
      <c r="GBC18" s="12"/>
      <c r="GBD18" s="12"/>
      <c r="GBE18" s="12"/>
      <c r="GBF18" s="12"/>
      <c r="GBG18" s="12"/>
      <c r="GBH18" s="12"/>
      <c r="GBI18" s="12"/>
      <c r="GBJ18" s="12"/>
      <c r="GBK18" s="12"/>
      <c r="GBL18" s="12"/>
      <c r="GBM18" s="12"/>
      <c r="GBN18" s="12"/>
      <c r="GBO18" s="12"/>
      <c r="GBP18" s="12"/>
      <c r="GBQ18" s="12"/>
      <c r="GBR18" s="12"/>
      <c r="GBS18" s="12"/>
      <c r="GBT18" s="12"/>
      <c r="GBU18" s="12"/>
      <c r="GBV18" s="12"/>
      <c r="GBW18" s="12"/>
      <c r="GBX18" s="12"/>
      <c r="GBY18" s="12"/>
      <c r="GBZ18" s="12"/>
      <c r="GCA18" s="12"/>
      <c r="GCB18" s="12"/>
      <c r="GCC18" s="12"/>
      <c r="GCD18" s="12"/>
      <c r="GCE18" s="12"/>
      <c r="GCF18" s="12"/>
      <c r="GCG18" s="12"/>
      <c r="GCH18" s="12"/>
      <c r="GCI18" s="12"/>
      <c r="GCJ18" s="12"/>
      <c r="GCK18" s="12"/>
      <c r="GCL18" s="12"/>
      <c r="GCM18" s="12"/>
      <c r="GCN18" s="12"/>
      <c r="GCO18" s="12"/>
      <c r="GCP18" s="12"/>
      <c r="GCQ18" s="12"/>
      <c r="GCR18" s="12"/>
      <c r="GCS18" s="12"/>
      <c r="GCT18" s="12"/>
      <c r="GCU18" s="12"/>
      <c r="GCV18" s="12"/>
      <c r="GCW18" s="12"/>
      <c r="GCX18" s="12"/>
      <c r="GCY18" s="12"/>
      <c r="GCZ18" s="12"/>
      <c r="GDA18" s="12"/>
      <c r="GDB18" s="12"/>
      <c r="GDC18" s="12"/>
      <c r="GDD18" s="12"/>
      <c r="GDE18" s="12"/>
      <c r="GDF18" s="12"/>
      <c r="GDG18" s="12"/>
      <c r="GDH18" s="12"/>
      <c r="GDI18" s="12"/>
      <c r="GDJ18" s="12"/>
      <c r="GDK18" s="12"/>
      <c r="GDL18" s="12"/>
      <c r="GDM18" s="12"/>
      <c r="GDN18" s="12"/>
      <c r="GDO18" s="12"/>
      <c r="GDP18" s="12"/>
      <c r="GDQ18" s="12"/>
      <c r="GDR18" s="12"/>
      <c r="GDS18" s="12"/>
      <c r="GDT18" s="12"/>
      <c r="GDU18" s="12"/>
      <c r="GDV18" s="12"/>
      <c r="GDW18" s="12"/>
      <c r="GDX18" s="12"/>
      <c r="GDY18" s="12"/>
      <c r="GDZ18" s="12"/>
      <c r="GEA18" s="12"/>
      <c r="GEB18" s="12"/>
      <c r="GEC18" s="12"/>
      <c r="GED18" s="12"/>
      <c r="GEE18" s="12"/>
      <c r="GEF18" s="12"/>
      <c r="GEG18" s="12"/>
      <c r="GEH18" s="12"/>
      <c r="GEI18" s="12"/>
      <c r="GEJ18" s="12"/>
      <c r="GEK18" s="12"/>
      <c r="GEL18" s="12"/>
      <c r="GEM18" s="12"/>
      <c r="GEN18" s="12"/>
      <c r="GEO18" s="12"/>
      <c r="GEP18" s="12"/>
      <c r="GEQ18" s="12"/>
      <c r="GER18" s="12"/>
      <c r="GES18" s="12"/>
      <c r="GET18" s="12"/>
      <c r="GEU18" s="12"/>
      <c r="GEV18" s="12"/>
      <c r="GEW18" s="12"/>
      <c r="GEX18" s="12"/>
      <c r="GEY18" s="12"/>
      <c r="GEZ18" s="12"/>
      <c r="GFA18" s="12"/>
      <c r="GFB18" s="12"/>
      <c r="GFC18" s="12"/>
      <c r="GFD18" s="12"/>
      <c r="GFE18" s="12"/>
      <c r="GFF18" s="12"/>
      <c r="GFG18" s="12"/>
      <c r="GFH18" s="12"/>
      <c r="GFI18" s="12"/>
      <c r="GFJ18" s="12"/>
      <c r="GFK18" s="12"/>
      <c r="GFL18" s="12"/>
      <c r="GFM18" s="12"/>
      <c r="GFN18" s="12"/>
      <c r="GFO18" s="12"/>
      <c r="GFP18" s="12"/>
      <c r="GFQ18" s="12"/>
      <c r="GFR18" s="12"/>
      <c r="GFS18" s="12"/>
      <c r="GFT18" s="12"/>
      <c r="GFU18" s="12"/>
      <c r="GFV18" s="12"/>
      <c r="GFW18" s="12"/>
      <c r="GFX18" s="12"/>
      <c r="GFY18" s="12"/>
      <c r="GFZ18" s="12"/>
      <c r="GGA18" s="12"/>
      <c r="GGB18" s="12"/>
      <c r="GGC18" s="12"/>
      <c r="GGD18" s="12"/>
      <c r="GGE18" s="12"/>
      <c r="GGF18" s="12"/>
      <c r="GGG18" s="12"/>
      <c r="GGH18" s="12"/>
      <c r="GGI18" s="12"/>
      <c r="GGJ18" s="12"/>
      <c r="GGK18" s="12"/>
      <c r="GGL18" s="12"/>
      <c r="GGM18" s="12"/>
      <c r="GGN18" s="12"/>
      <c r="GGO18" s="12"/>
      <c r="GGP18" s="12"/>
      <c r="GGQ18" s="12"/>
      <c r="GGR18" s="12"/>
      <c r="GGS18" s="12"/>
      <c r="GGT18" s="12"/>
      <c r="GGU18" s="12"/>
      <c r="GGV18" s="12"/>
      <c r="GGW18" s="12"/>
      <c r="GGX18" s="12"/>
      <c r="GGY18" s="12"/>
      <c r="GGZ18" s="12"/>
      <c r="GHA18" s="12"/>
      <c r="GHB18" s="12"/>
      <c r="GHC18" s="12"/>
      <c r="GHD18" s="12"/>
      <c r="GHE18" s="12"/>
      <c r="GHF18" s="12"/>
      <c r="GHG18" s="12"/>
      <c r="GHH18" s="12"/>
      <c r="GHI18" s="12"/>
      <c r="GHJ18" s="12"/>
      <c r="GHK18" s="12"/>
      <c r="GHL18" s="12"/>
      <c r="GHM18" s="12"/>
      <c r="GHN18" s="12"/>
      <c r="GHO18" s="12"/>
      <c r="GHP18" s="12"/>
      <c r="GHQ18" s="12"/>
      <c r="GHR18" s="12"/>
      <c r="GHS18" s="12"/>
      <c r="GHT18" s="12"/>
      <c r="GHU18" s="12"/>
      <c r="GHV18" s="12"/>
      <c r="GHW18" s="12"/>
      <c r="GHX18" s="12"/>
      <c r="GHY18" s="12"/>
      <c r="GHZ18" s="12"/>
      <c r="GIA18" s="12"/>
      <c r="GIB18" s="12"/>
      <c r="GIC18" s="12"/>
      <c r="GID18" s="12"/>
      <c r="GIE18" s="12"/>
      <c r="GIF18" s="12"/>
      <c r="GIG18" s="12"/>
      <c r="GIH18" s="12"/>
      <c r="GII18" s="12"/>
      <c r="GIJ18" s="12"/>
      <c r="GIK18" s="12"/>
      <c r="GIL18" s="12"/>
      <c r="GIM18" s="12"/>
      <c r="GIN18" s="12"/>
      <c r="GIO18" s="12"/>
      <c r="GIP18" s="12"/>
      <c r="GIQ18" s="12"/>
      <c r="GIR18" s="12"/>
      <c r="GIS18" s="12"/>
      <c r="GIT18" s="12"/>
      <c r="GIU18" s="12"/>
      <c r="GIV18" s="12"/>
      <c r="GIW18" s="12"/>
      <c r="GIX18" s="12"/>
      <c r="GIY18" s="12"/>
      <c r="GIZ18" s="12"/>
      <c r="GJA18" s="12"/>
      <c r="GJB18" s="12"/>
      <c r="GJC18" s="12"/>
      <c r="GJD18" s="12"/>
      <c r="GJE18" s="12"/>
      <c r="GJF18" s="12"/>
      <c r="GJG18" s="12"/>
      <c r="GJH18" s="12"/>
      <c r="GJI18" s="12"/>
      <c r="GJJ18" s="12"/>
      <c r="GJK18" s="12"/>
      <c r="GJL18" s="12"/>
      <c r="GJM18" s="12"/>
      <c r="GJN18" s="12"/>
      <c r="GJO18" s="12"/>
      <c r="GJP18" s="12"/>
      <c r="GJQ18" s="12"/>
      <c r="GJR18" s="12"/>
      <c r="GJS18" s="12"/>
      <c r="GJT18" s="12"/>
      <c r="GJU18" s="12"/>
      <c r="GJV18" s="12"/>
      <c r="GJW18" s="12"/>
      <c r="GJX18" s="12"/>
      <c r="GJY18" s="12"/>
      <c r="GJZ18" s="12"/>
      <c r="GKA18" s="12"/>
      <c r="GKB18" s="12"/>
      <c r="GKC18" s="12"/>
      <c r="GKD18" s="12"/>
      <c r="GKE18" s="12"/>
      <c r="GKF18" s="12"/>
      <c r="GKG18" s="12"/>
      <c r="GKH18" s="12"/>
      <c r="GKI18" s="12"/>
      <c r="GKJ18" s="12"/>
      <c r="GKK18" s="12"/>
      <c r="GKL18" s="12"/>
      <c r="GKM18" s="12"/>
      <c r="GKN18" s="12"/>
      <c r="GKO18" s="12"/>
      <c r="GKP18" s="12"/>
      <c r="GKQ18" s="12"/>
      <c r="GKR18" s="12"/>
      <c r="GKS18" s="12"/>
      <c r="GKT18" s="12"/>
      <c r="GKU18" s="12"/>
      <c r="GKV18" s="12"/>
      <c r="GKW18" s="12"/>
      <c r="GKX18" s="12"/>
      <c r="GKY18" s="12"/>
      <c r="GKZ18" s="12"/>
      <c r="GLA18" s="12"/>
      <c r="GLB18" s="12"/>
      <c r="GLC18" s="12"/>
      <c r="GLD18" s="12"/>
      <c r="GLE18" s="12"/>
      <c r="GLF18" s="12"/>
      <c r="GLG18" s="12"/>
      <c r="GLH18" s="12"/>
      <c r="GLI18" s="12"/>
      <c r="GLJ18" s="12"/>
      <c r="GLK18" s="12"/>
      <c r="GLL18" s="12"/>
      <c r="GLM18" s="12"/>
      <c r="GLN18" s="12"/>
      <c r="GLO18" s="12"/>
      <c r="GLP18" s="12"/>
      <c r="GLQ18" s="12"/>
      <c r="GLR18" s="12"/>
      <c r="GLS18" s="12"/>
      <c r="GLT18" s="12"/>
      <c r="GLU18" s="12"/>
      <c r="GLV18" s="12"/>
      <c r="GLW18" s="12"/>
      <c r="GLX18" s="12"/>
      <c r="GLY18" s="12"/>
      <c r="GLZ18" s="12"/>
      <c r="GMA18" s="12"/>
      <c r="GMB18" s="12"/>
      <c r="GMC18" s="12"/>
      <c r="GMD18" s="12"/>
      <c r="GME18" s="12"/>
      <c r="GMF18" s="12"/>
      <c r="GMG18" s="12"/>
      <c r="GMH18" s="12"/>
      <c r="GMI18" s="12"/>
      <c r="GMJ18" s="12"/>
      <c r="GMK18" s="12"/>
      <c r="GML18" s="12"/>
      <c r="GMM18" s="12"/>
      <c r="GMN18" s="12"/>
      <c r="GMO18" s="12"/>
      <c r="GMP18" s="12"/>
      <c r="GMQ18" s="12"/>
      <c r="GMR18" s="12"/>
      <c r="GMS18" s="12"/>
      <c r="GMT18" s="12"/>
      <c r="GMU18" s="12"/>
      <c r="GMV18" s="12"/>
      <c r="GMW18" s="12"/>
      <c r="GMX18" s="12"/>
      <c r="GMY18" s="12"/>
      <c r="GMZ18" s="12"/>
      <c r="GNA18" s="12"/>
      <c r="GNB18" s="12"/>
      <c r="GNC18" s="12"/>
      <c r="GND18" s="12"/>
      <c r="GNE18" s="12"/>
      <c r="GNF18" s="12"/>
      <c r="GNG18" s="12"/>
      <c r="GNH18" s="12"/>
      <c r="GNI18" s="12"/>
      <c r="GNJ18" s="12"/>
      <c r="GNK18" s="12"/>
      <c r="GNL18" s="12"/>
      <c r="GNM18" s="12"/>
      <c r="GNN18" s="12"/>
      <c r="GNO18" s="12"/>
      <c r="GNP18" s="12"/>
      <c r="GNQ18" s="12"/>
      <c r="GNR18" s="12"/>
      <c r="GNS18" s="12"/>
      <c r="GNT18" s="12"/>
      <c r="GNU18" s="12"/>
      <c r="GNV18" s="12"/>
      <c r="GNW18" s="12"/>
      <c r="GNX18" s="12"/>
      <c r="GNY18" s="12"/>
      <c r="GNZ18" s="12"/>
      <c r="GOA18" s="12"/>
      <c r="GOB18" s="12"/>
      <c r="GOC18" s="12"/>
      <c r="GOD18" s="12"/>
      <c r="GOE18" s="12"/>
      <c r="GOF18" s="12"/>
      <c r="GOG18" s="12"/>
      <c r="GOH18" s="12"/>
      <c r="GOI18" s="12"/>
      <c r="GOJ18" s="12"/>
      <c r="GOK18" s="12"/>
      <c r="GOL18" s="12"/>
      <c r="GOM18" s="12"/>
      <c r="GON18" s="12"/>
      <c r="GOO18" s="12"/>
      <c r="GOP18" s="12"/>
      <c r="GOQ18" s="12"/>
      <c r="GOR18" s="12"/>
      <c r="GOS18" s="12"/>
      <c r="GOT18" s="12"/>
      <c r="GOU18" s="12"/>
      <c r="GOV18" s="12"/>
      <c r="GOW18" s="12"/>
      <c r="GOX18" s="12"/>
      <c r="GOY18" s="12"/>
      <c r="GOZ18" s="12"/>
      <c r="GPA18" s="12"/>
      <c r="GPB18" s="12"/>
      <c r="GPC18" s="12"/>
      <c r="GPD18" s="12"/>
      <c r="GPE18" s="12"/>
      <c r="GPF18" s="12"/>
      <c r="GPG18" s="12"/>
      <c r="GPH18" s="12"/>
      <c r="GPI18" s="12"/>
      <c r="GPJ18" s="12"/>
      <c r="GPK18" s="12"/>
      <c r="GPL18" s="12"/>
      <c r="GPM18" s="12"/>
      <c r="GPN18" s="12"/>
      <c r="GPO18" s="12"/>
      <c r="GPP18" s="12"/>
      <c r="GPQ18" s="12"/>
      <c r="GPR18" s="12"/>
      <c r="GPS18" s="12"/>
      <c r="GPT18" s="12"/>
      <c r="GPU18" s="12"/>
      <c r="GPV18" s="12"/>
      <c r="GPW18" s="12"/>
      <c r="GPX18" s="12"/>
      <c r="GPY18" s="12"/>
      <c r="GPZ18" s="12"/>
      <c r="GQA18" s="12"/>
      <c r="GQB18" s="12"/>
      <c r="GQC18" s="12"/>
      <c r="GQD18" s="12"/>
      <c r="GQE18" s="12"/>
      <c r="GQF18" s="12"/>
      <c r="GQG18" s="12"/>
      <c r="GQH18" s="12"/>
      <c r="GQI18" s="12"/>
      <c r="GQJ18" s="12"/>
      <c r="GQK18" s="12"/>
      <c r="GQL18" s="12"/>
      <c r="GQM18" s="12"/>
      <c r="GQN18" s="12"/>
      <c r="GQO18" s="12"/>
      <c r="GQP18" s="12"/>
      <c r="GQQ18" s="12"/>
      <c r="GQR18" s="12"/>
      <c r="GQS18" s="12"/>
      <c r="GQT18" s="12"/>
      <c r="GQU18" s="12"/>
      <c r="GQV18" s="12"/>
      <c r="GQW18" s="12"/>
      <c r="GQX18" s="12"/>
      <c r="GQY18" s="12"/>
      <c r="GQZ18" s="12"/>
      <c r="GRA18" s="12"/>
      <c r="GRB18" s="12"/>
      <c r="GRC18" s="12"/>
      <c r="GRD18" s="12"/>
      <c r="GRE18" s="12"/>
      <c r="GRF18" s="12"/>
      <c r="GRG18" s="12"/>
      <c r="GRH18" s="12"/>
      <c r="GRI18" s="12"/>
      <c r="GRJ18" s="12"/>
      <c r="GRK18" s="12"/>
      <c r="GRL18" s="12"/>
      <c r="GRM18" s="12"/>
      <c r="GRN18" s="12"/>
      <c r="GRO18" s="12"/>
      <c r="GRP18" s="12"/>
      <c r="GRQ18" s="12"/>
      <c r="GRR18" s="12"/>
      <c r="GRS18" s="12"/>
      <c r="GRT18" s="12"/>
      <c r="GRU18" s="12"/>
      <c r="GRV18" s="12"/>
      <c r="GRW18" s="12"/>
      <c r="GRX18" s="12"/>
      <c r="GRY18" s="12"/>
      <c r="GRZ18" s="12"/>
      <c r="GSA18" s="12"/>
      <c r="GSB18" s="12"/>
      <c r="GSC18" s="12"/>
      <c r="GSD18" s="12"/>
      <c r="GSE18" s="12"/>
      <c r="GSF18" s="12"/>
      <c r="GSG18" s="12"/>
      <c r="GSH18" s="12"/>
      <c r="GSI18" s="12"/>
      <c r="GSJ18" s="12"/>
      <c r="GSK18" s="12"/>
      <c r="GSL18" s="12"/>
      <c r="GSM18" s="12"/>
      <c r="GSN18" s="12"/>
      <c r="GSO18" s="12"/>
      <c r="GSP18" s="12"/>
      <c r="GSQ18" s="12"/>
      <c r="GSR18" s="12"/>
      <c r="GSS18" s="12"/>
      <c r="GST18" s="12"/>
      <c r="GSU18" s="12"/>
      <c r="GSV18" s="12"/>
      <c r="GSW18" s="12"/>
      <c r="GSX18" s="12"/>
      <c r="GSY18" s="12"/>
      <c r="GSZ18" s="12"/>
      <c r="GTA18" s="12"/>
      <c r="GTB18" s="12"/>
      <c r="GTC18" s="12"/>
      <c r="GTD18" s="12"/>
      <c r="GTE18" s="12"/>
      <c r="GTF18" s="12"/>
      <c r="GTG18" s="12"/>
      <c r="GTH18" s="12"/>
      <c r="GTI18" s="12"/>
      <c r="GTJ18" s="12"/>
      <c r="GTK18" s="12"/>
      <c r="GTL18" s="12"/>
      <c r="GTM18" s="12"/>
      <c r="GTN18" s="12"/>
      <c r="GTO18" s="12"/>
      <c r="GTP18" s="12"/>
      <c r="GTQ18" s="12"/>
      <c r="GTR18" s="12"/>
      <c r="GTS18" s="12"/>
      <c r="GTT18" s="12"/>
      <c r="GTU18" s="12"/>
      <c r="GTV18" s="12"/>
      <c r="GTW18" s="12"/>
      <c r="GTX18" s="12"/>
      <c r="GTY18" s="12"/>
      <c r="GTZ18" s="12"/>
      <c r="GUA18" s="12"/>
      <c r="GUB18" s="12"/>
      <c r="GUC18" s="12"/>
      <c r="GUD18" s="12"/>
      <c r="GUE18" s="12"/>
      <c r="GUF18" s="12"/>
      <c r="GUG18" s="12"/>
      <c r="GUH18" s="12"/>
      <c r="GUI18" s="12"/>
      <c r="GUJ18" s="12"/>
      <c r="GUK18" s="12"/>
      <c r="GUL18" s="12"/>
      <c r="GUM18" s="12"/>
      <c r="GUN18" s="12"/>
      <c r="GUO18" s="12"/>
      <c r="GUP18" s="12"/>
      <c r="GUQ18" s="12"/>
      <c r="GUR18" s="12"/>
      <c r="GUS18" s="12"/>
      <c r="GUT18" s="12"/>
      <c r="GUU18" s="12"/>
      <c r="GUV18" s="12"/>
      <c r="GUW18" s="12"/>
      <c r="GUX18" s="12"/>
      <c r="GUY18" s="12"/>
      <c r="GUZ18" s="12"/>
      <c r="GVA18" s="12"/>
      <c r="GVB18" s="12"/>
      <c r="GVC18" s="12"/>
      <c r="GVD18" s="12"/>
      <c r="GVE18" s="12"/>
      <c r="GVF18" s="12"/>
      <c r="GVG18" s="12"/>
      <c r="GVH18" s="12"/>
      <c r="GVI18" s="12"/>
      <c r="GVJ18" s="12"/>
      <c r="GVK18" s="12"/>
      <c r="GVL18" s="12"/>
      <c r="GVM18" s="12"/>
      <c r="GVN18" s="12"/>
      <c r="GVO18" s="12"/>
      <c r="GVP18" s="12"/>
      <c r="GVQ18" s="12"/>
      <c r="GVR18" s="12"/>
      <c r="GVS18" s="12"/>
      <c r="GVT18" s="12"/>
      <c r="GVU18" s="12"/>
      <c r="GVV18" s="12"/>
      <c r="GVW18" s="12"/>
      <c r="GVX18" s="12"/>
      <c r="GVY18" s="12"/>
      <c r="GVZ18" s="12"/>
      <c r="GWA18" s="12"/>
      <c r="GWB18" s="12"/>
      <c r="GWC18" s="12"/>
      <c r="GWD18" s="12"/>
      <c r="GWE18" s="12"/>
      <c r="GWF18" s="12"/>
      <c r="GWG18" s="12"/>
      <c r="GWH18" s="12"/>
      <c r="GWI18" s="12"/>
      <c r="GWJ18" s="12"/>
      <c r="GWK18" s="12"/>
      <c r="GWL18" s="12"/>
      <c r="GWM18" s="12"/>
      <c r="GWN18" s="12"/>
      <c r="GWO18" s="12"/>
      <c r="GWP18" s="12"/>
      <c r="GWQ18" s="12"/>
      <c r="GWR18" s="12"/>
      <c r="GWS18" s="12"/>
      <c r="GWT18" s="12"/>
      <c r="GWU18" s="12"/>
      <c r="GWV18" s="12"/>
      <c r="GWW18" s="12"/>
      <c r="GWX18" s="12"/>
      <c r="GWY18" s="12"/>
      <c r="GWZ18" s="12"/>
      <c r="GXA18" s="12"/>
      <c r="GXB18" s="12"/>
      <c r="GXC18" s="12"/>
      <c r="GXD18" s="12"/>
      <c r="GXE18" s="12"/>
      <c r="GXF18" s="12"/>
      <c r="GXG18" s="12"/>
      <c r="GXH18" s="12"/>
      <c r="GXI18" s="12"/>
      <c r="GXJ18" s="12"/>
      <c r="GXK18" s="12"/>
      <c r="GXL18" s="12"/>
      <c r="GXM18" s="12"/>
      <c r="GXN18" s="12"/>
      <c r="GXO18" s="12"/>
      <c r="GXP18" s="12"/>
      <c r="GXQ18" s="12"/>
      <c r="GXR18" s="12"/>
      <c r="GXS18" s="12"/>
      <c r="GXT18" s="12"/>
      <c r="GXU18" s="12"/>
      <c r="GXV18" s="12"/>
      <c r="GXW18" s="12"/>
      <c r="GXX18" s="12"/>
      <c r="GXY18" s="12"/>
      <c r="GXZ18" s="12"/>
      <c r="GYA18" s="12"/>
      <c r="GYB18" s="12"/>
      <c r="GYC18" s="12"/>
      <c r="GYD18" s="12"/>
      <c r="GYE18" s="12"/>
      <c r="GYF18" s="12"/>
      <c r="GYG18" s="12"/>
      <c r="GYH18" s="12"/>
      <c r="GYI18" s="12"/>
      <c r="GYJ18" s="12"/>
      <c r="GYK18" s="12"/>
      <c r="GYL18" s="12"/>
      <c r="GYM18" s="12"/>
      <c r="GYN18" s="12"/>
      <c r="GYO18" s="12"/>
      <c r="GYP18" s="12"/>
      <c r="GYQ18" s="12"/>
      <c r="GYR18" s="12"/>
      <c r="GYS18" s="12"/>
      <c r="GYT18" s="12"/>
      <c r="GYU18" s="12"/>
      <c r="GYV18" s="12"/>
      <c r="GYW18" s="12"/>
      <c r="GYX18" s="12"/>
      <c r="GYY18" s="12"/>
      <c r="GYZ18" s="12"/>
      <c r="GZA18" s="12"/>
      <c r="GZB18" s="12"/>
      <c r="GZC18" s="12"/>
      <c r="GZD18" s="12"/>
      <c r="GZE18" s="12"/>
      <c r="GZF18" s="12"/>
      <c r="GZG18" s="12"/>
      <c r="GZH18" s="12"/>
      <c r="GZI18" s="12"/>
      <c r="GZJ18" s="12"/>
      <c r="GZK18" s="12"/>
      <c r="GZL18" s="12"/>
      <c r="GZM18" s="12"/>
      <c r="GZN18" s="12"/>
      <c r="GZO18" s="12"/>
      <c r="GZP18" s="12"/>
      <c r="GZQ18" s="12"/>
      <c r="GZR18" s="12"/>
      <c r="GZS18" s="12"/>
      <c r="GZT18" s="12"/>
      <c r="GZU18" s="12"/>
      <c r="GZV18" s="12"/>
      <c r="GZW18" s="12"/>
      <c r="GZX18" s="12"/>
      <c r="GZY18" s="12"/>
      <c r="GZZ18" s="12"/>
      <c r="HAA18" s="12"/>
      <c r="HAB18" s="12"/>
      <c r="HAC18" s="12"/>
      <c r="HAD18" s="12"/>
      <c r="HAE18" s="12"/>
      <c r="HAF18" s="12"/>
      <c r="HAG18" s="12"/>
      <c r="HAH18" s="12"/>
      <c r="HAI18" s="12"/>
      <c r="HAJ18" s="12"/>
      <c r="HAK18" s="12"/>
      <c r="HAL18" s="12"/>
      <c r="HAM18" s="12"/>
      <c r="HAN18" s="12"/>
      <c r="HAO18" s="12"/>
      <c r="HAP18" s="12"/>
      <c r="HAQ18" s="12"/>
      <c r="HAR18" s="12"/>
      <c r="HAS18" s="12"/>
      <c r="HAT18" s="12"/>
      <c r="HAU18" s="12"/>
      <c r="HAV18" s="12"/>
      <c r="HAW18" s="12"/>
      <c r="HAX18" s="12"/>
      <c r="HAY18" s="12"/>
      <c r="HAZ18" s="12"/>
      <c r="HBA18" s="12"/>
      <c r="HBB18" s="12"/>
      <c r="HBC18" s="12"/>
      <c r="HBD18" s="12"/>
      <c r="HBE18" s="12"/>
      <c r="HBF18" s="12"/>
      <c r="HBG18" s="12"/>
      <c r="HBH18" s="12"/>
      <c r="HBI18" s="12"/>
      <c r="HBJ18" s="12"/>
      <c r="HBK18" s="12"/>
      <c r="HBL18" s="12"/>
      <c r="HBM18" s="12"/>
      <c r="HBN18" s="12"/>
      <c r="HBO18" s="12"/>
      <c r="HBP18" s="12"/>
      <c r="HBQ18" s="12"/>
      <c r="HBR18" s="12"/>
      <c r="HBS18" s="12"/>
      <c r="HBT18" s="12"/>
      <c r="HBU18" s="12"/>
      <c r="HBV18" s="12"/>
      <c r="HBW18" s="12"/>
      <c r="HBX18" s="12"/>
      <c r="HBY18" s="12"/>
      <c r="HBZ18" s="12"/>
      <c r="HCA18" s="12"/>
      <c r="HCB18" s="12"/>
      <c r="HCC18" s="12"/>
      <c r="HCD18" s="12"/>
      <c r="HCE18" s="12"/>
      <c r="HCF18" s="12"/>
      <c r="HCG18" s="12"/>
      <c r="HCH18" s="12"/>
      <c r="HCI18" s="12"/>
      <c r="HCJ18" s="12"/>
      <c r="HCK18" s="12"/>
      <c r="HCL18" s="12"/>
      <c r="HCM18" s="12"/>
      <c r="HCN18" s="12"/>
      <c r="HCO18" s="12"/>
      <c r="HCP18" s="12"/>
      <c r="HCQ18" s="12"/>
      <c r="HCR18" s="12"/>
      <c r="HCS18" s="12"/>
      <c r="HCT18" s="12"/>
      <c r="HCU18" s="12"/>
      <c r="HCV18" s="12"/>
      <c r="HCW18" s="12"/>
      <c r="HCX18" s="12"/>
      <c r="HCY18" s="12"/>
      <c r="HCZ18" s="12"/>
      <c r="HDA18" s="12"/>
      <c r="HDB18" s="12"/>
      <c r="HDC18" s="12"/>
      <c r="HDD18" s="12"/>
      <c r="HDE18" s="12"/>
      <c r="HDF18" s="12"/>
      <c r="HDG18" s="12"/>
      <c r="HDH18" s="12"/>
      <c r="HDI18" s="12"/>
      <c r="HDJ18" s="12"/>
      <c r="HDK18" s="12"/>
      <c r="HDL18" s="12"/>
      <c r="HDM18" s="12"/>
      <c r="HDN18" s="12"/>
      <c r="HDO18" s="12"/>
      <c r="HDP18" s="12"/>
      <c r="HDQ18" s="12"/>
      <c r="HDR18" s="12"/>
      <c r="HDS18" s="12"/>
      <c r="HDT18" s="12"/>
      <c r="HDU18" s="12"/>
      <c r="HDV18" s="12"/>
      <c r="HDW18" s="12"/>
      <c r="HDX18" s="12"/>
      <c r="HDY18" s="12"/>
      <c r="HDZ18" s="12"/>
      <c r="HEA18" s="12"/>
      <c r="HEB18" s="12"/>
      <c r="HEC18" s="12"/>
      <c r="HED18" s="12"/>
      <c r="HEE18" s="12"/>
      <c r="HEF18" s="12"/>
      <c r="HEG18" s="12"/>
      <c r="HEH18" s="12"/>
      <c r="HEI18" s="12"/>
      <c r="HEJ18" s="12"/>
      <c r="HEK18" s="12"/>
      <c r="HEL18" s="12"/>
      <c r="HEM18" s="12"/>
      <c r="HEN18" s="12"/>
      <c r="HEO18" s="12"/>
      <c r="HEP18" s="12"/>
      <c r="HEQ18" s="12"/>
      <c r="HER18" s="12"/>
      <c r="HES18" s="12"/>
      <c r="HET18" s="12"/>
      <c r="HEU18" s="12"/>
      <c r="HEV18" s="12"/>
      <c r="HEW18" s="12"/>
      <c r="HEX18" s="12"/>
      <c r="HEY18" s="12"/>
      <c r="HEZ18" s="12"/>
      <c r="HFA18" s="12"/>
      <c r="HFB18" s="12"/>
      <c r="HFC18" s="12"/>
      <c r="HFD18" s="12"/>
      <c r="HFE18" s="12"/>
      <c r="HFF18" s="12"/>
      <c r="HFG18" s="12"/>
      <c r="HFH18" s="12"/>
      <c r="HFI18" s="12"/>
      <c r="HFJ18" s="12"/>
      <c r="HFK18" s="12"/>
      <c r="HFL18" s="12"/>
      <c r="HFM18" s="12"/>
      <c r="HFN18" s="12"/>
      <c r="HFO18" s="12"/>
      <c r="HFP18" s="12"/>
      <c r="HFQ18" s="12"/>
      <c r="HFR18" s="12"/>
      <c r="HFS18" s="12"/>
      <c r="HFT18" s="12"/>
      <c r="HFU18" s="12"/>
      <c r="HFV18" s="12"/>
      <c r="HFW18" s="12"/>
      <c r="HFX18" s="12"/>
      <c r="HFY18" s="12"/>
      <c r="HFZ18" s="12"/>
      <c r="HGA18" s="12"/>
      <c r="HGB18" s="12"/>
      <c r="HGC18" s="12"/>
      <c r="HGD18" s="12"/>
      <c r="HGE18" s="12"/>
      <c r="HGF18" s="12"/>
      <c r="HGG18" s="12"/>
      <c r="HGH18" s="12"/>
      <c r="HGI18" s="12"/>
      <c r="HGJ18" s="12"/>
      <c r="HGK18" s="12"/>
      <c r="HGL18" s="12"/>
      <c r="HGM18" s="12"/>
      <c r="HGN18" s="12"/>
      <c r="HGO18" s="12"/>
      <c r="HGP18" s="12"/>
      <c r="HGQ18" s="12"/>
      <c r="HGR18" s="12"/>
      <c r="HGS18" s="12"/>
      <c r="HGT18" s="12"/>
      <c r="HGU18" s="12"/>
      <c r="HGV18" s="12"/>
      <c r="HGW18" s="12"/>
      <c r="HGX18" s="12"/>
      <c r="HGY18" s="12"/>
      <c r="HGZ18" s="12"/>
      <c r="HHA18" s="12"/>
      <c r="HHB18" s="12"/>
      <c r="HHC18" s="12"/>
      <c r="HHD18" s="12"/>
      <c r="HHE18" s="12"/>
      <c r="HHF18" s="12"/>
      <c r="HHG18" s="12"/>
      <c r="HHH18" s="12"/>
      <c r="HHI18" s="12"/>
      <c r="HHJ18" s="12"/>
      <c r="HHK18" s="12"/>
      <c r="HHL18" s="12"/>
      <c r="HHM18" s="12"/>
      <c r="HHN18" s="12"/>
      <c r="HHO18" s="12"/>
      <c r="HHP18" s="12"/>
      <c r="HHQ18" s="12"/>
      <c r="HHR18" s="12"/>
      <c r="HHS18" s="12"/>
      <c r="HHT18" s="12"/>
      <c r="HHU18" s="12"/>
      <c r="HHV18" s="12"/>
      <c r="HHW18" s="12"/>
      <c r="HHX18" s="12"/>
      <c r="HHY18" s="12"/>
      <c r="HHZ18" s="12"/>
      <c r="HIA18" s="12"/>
      <c r="HIB18" s="12"/>
      <c r="HIC18" s="12"/>
      <c r="HID18" s="12"/>
      <c r="HIE18" s="12"/>
      <c r="HIF18" s="12"/>
      <c r="HIG18" s="12"/>
      <c r="HIH18" s="12"/>
      <c r="HII18" s="12"/>
      <c r="HIJ18" s="12"/>
      <c r="HIK18" s="12"/>
      <c r="HIL18" s="12"/>
      <c r="HIM18" s="12"/>
      <c r="HIN18" s="12"/>
      <c r="HIO18" s="12"/>
      <c r="HIP18" s="12"/>
      <c r="HIQ18" s="12"/>
      <c r="HIR18" s="12"/>
      <c r="HIS18" s="12"/>
      <c r="HIT18" s="12"/>
      <c r="HIU18" s="12"/>
      <c r="HIV18" s="12"/>
      <c r="HIW18" s="12"/>
      <c r="HIX18" s="12"/>
      <c r="HIY18" s="12"/>
      <c r="HIZ18" s="12"/>
      <c r="HJA18" s="12"/>
      <c r="HJB18" s="12"/>
      <c r="HJC18" s="12"/>
      <c r="HJD18" s="12"/>
      <c r="HJE18" s="12"/>
      <c r="HJF18" s="12"/>
      <c r="HJG18" s="12"/>
      <c r="HJH18" s="12"/>
      <c r="HJI18" s="12"/>
      <c r="HJJ18" s="12"/>
      <c r="HJK18" s="12"/>
      <c r="HJL18" s="12"/>
      <c r="HJM18" s="12"/>
      <c r="HJN18" s="12"/>
      <c r="HJO18" s="12"/>
      <c r="HJP18" s="12"/>
      <c r="HJQ18" s="12"/>
      <c r="HJR18" s="12"/>
      <c r="HJS18" s="12"/>
      <c r="HJT18" s="12"/>
      <c r="HJU18" s="12"/>
      <c r="HJV18" s="12"/>
      <c r="HJW18" s="12"/>
      <c r="HJX18" s="12"/>
      <c r="HJY18" s="12"/>
      <c r="HJZ18" s="12"/>
      <c r="HKA18" s="12"/>
      <c r="HKB18" s="12"/>
      <c r="HKC18" s="12"/>
      <c r="HKD18" s="12"/>
      <c r="HKE18" s="12"/>
      <c r="HKF18" s="12"/>
      <c r="HKG18" s="12"/>
      <c r="HKH18" s="12"/>
      <c r="HKI18" s="12"/>
      <c r="HKJ18" s="12"/>
      <c r="HKK18" s="12"/>
      <c r="HKL18" s="12"/>
      <c r="HKM18" s="12"/>
      <c r="HKN18" s="12"/>
      <c r="HKO18" s="12"/>
      <c r="HKP18" s="12"/>
      <c r="HKQ18" s="12"/>
      <c r="HKR18" s="12"/>
      <c r="HKS18" s="12"/>
      <c r="HKT18" s="12"/>
      <c r="HKU18" s="12"/>
      <c r="HKV18" s="12"/>
      <c r="HKW18" s="12"/>
      <c r="HKX18" s="12"/>
      <c r="HKY18" s="12"/>
      <c r="HKZ18" s="12"/>
      <c r="HLA18" s="12"/>
      <c r="HLB18" s="12"/>
      <c r="HLC18" s="12"/>
      <c r="HLD18" s="12"/>
      <c r="HLE18" s="12"/>
      <c r="HLF18" s="12"/>
      <c r="HLG18" s="12"/>
      <c r="HLH18" s="12"/>
      <c r="HLI18" s="12"/>
      <c r="HLJ18" s="12"/>
      <c r="HLK18" s="12"/>
      <c r="HLL18" s="12"/>
      <c r="HLM18" s="12"/>
      <c r="HLN18" s="12"/>
      <c r="HLO18" s="12"/>
      <c r="HLP18" s="12"/>
      <c r="HLQ18" s="12"/>
      <c r="HLR18" s="12"/>
      <c r="HLS18" s="12"/>
      <c r="HLT18" s="12"/>
      <c r="HLU18" s="12"/>
      <c r="HLV18" s="12"/>
      <c r="HLW18" s="12"/>
      <c r="HLX18" s="12"/>
      <c r="HLY18" s="12"/>
      <c r="HLZ18" s="12"/>
      <c r="HMA18" s="12"/>
      <c r="HMB18" s="12"/>
      <c r="HMC18" s="12"/>
      <c r="HMD18" s="12"/>
      <c r="HME18" s="12"/>
      <c r="HMF18" s="12"/>
      <c r="HMG18" s="12"/>
      <c r="HMH18" s="12"/>
      <c r="HMI18" s="12"/>
      <c r="HMJ18" s="12"/>
      <c r="HMK18" s="12"/>
      <c r="HML18" s="12"/>
      <c r="HMM18" s="12"/>
      <c r="HMN18" s="12"/>
      <c r="HMO18" s="12"/>
      <c r="HMP18" s="12"/>
      <c r="HMQ18" s="12"/>
      <c r="HMR18" s="12"/>
      <c r="HMS18" s="12"/>
      <c r="HMT18" s="12"/>
      <c r="HMU18" s="12"/>
      <c r="HMV18" s="12"/>
      <c r="HMW18" s="12"/>
      <c r="HMX18" s="12"/>
      <c r="HMY18" s="12"/>
      <c r="HMZ18" s="12"/>
      <c r="HNA18" s="12"/>
      <c r="HNB18" s="12"/>
      <c r="HNC18" s="12"/>
      <c r="HND18" s="12"/>
      <c r="HNE18" s="12"/>
      <c r="HNF18" s="12"/>
      <c r="HNG18" s="12"/>
      <c r="HNH18" s="12"/>
      <c r="HNI18" s="12"/>
      <c r="HNJ18" s="12"/>
      <c r="HNK18" s="12"/>
      <c r="HNL18" s="12"/>
      <c r="HNM18" s="12"/>
      <c r="HNN18" s="12"/>
      <c r="HNO18" s="12"/>
      <c r="HNP18" s="12"/>
      <c r="HNQ18" s="12"/>
      <c r="HNR18" s="12"/>
      <c r="HNS18" s="12"/>
      <c r="HNT18" s="12"/>
      <c r="HNU18" s="12"/>
      <c r="HNV18" s="12"/>
      <c r="HNW18" s="12"/>
      <c r="HNX18" s="12"/>
      <c r="HNY18" s="12"/>
      <c r="HNZ18" s="12"/>
      <c r="HOA18" s="12"/>
      <c r="HOB18" s="12"/>
      <c r="HOC18" s="12"/>
      <c r="HOD18" s="12"/>
      <c r="HOE18" s="12"/>
      <c r="HOF18" s="12"/>
      <c r="HOG18" s="12"/>
      <c r="HOH18" s="12"/>
      <c r="HOI18" s="12"/>
      <c r="HOJ18" s="12"/>
      <c r="HOK18" s="12"/>
      <c r="HOL18" s="12"/>
      <c r="HOM18" s="12"/>
      <c r="HON18" s="12"/>
      <c r="HOO18" s="12"/>
      <c r="HOP18" s="12"/>
      <c r="HOQ18" s="12"/>
      <c r="HOR18" s="12"/>
      <c r="HOS18" s="12"/>
      <c r="HOT18" s="12"/>
      <c r="HOU18" s="12"/>
      <c r="HOV18" s="12"/>
      <c r="HOW18" s="12"/>
      <c r="HOX18" s="12"/>
      <c r="HOY18" s="12"/>
      <c r="HOZ18" s="12"/>
      <c r="HPA18" s="12"/>
      <c r="HPB18" s="12"/>
      <c r="HPC18" s="12"/>
      <c r="HPD18" s="12"/>
      <c r="HPE18" s="12"/>
      <c r="HPF18" s="12"/>
      <c r="HPG18" s="12"/>
      <c r="HPH18" s="12"/>
      <c r="HPI18" s="12"/>
      <c r="HPJ18" s="12"/>
      <c r="HPK18" s="12"/>
      <c r="HPL18" s="12"/>
      <c r="HPM18" s="12"/>
      <c r="HPN18" s="12"/>
      <c r="HPO18" s="12"/>
      <c r="HPP18" s="12"/>
      <c r="HPQ18" s="12"/>
      <c r="HPR18" s="12"/>
      <c r="HPS18" s="12"/>
      <c r="HPT18" s="12"/>
      <c r="HPU18" s="12"/>
      <c r="HPV18" s="12"/>
      <c r="HPW18" s="12"/>
      <c r="HPX18" s="12"/>
      <c r="HPY18" s="12"/>
      <c r="HPZ18" s="12"/>
      <c r="HQA18" s="12"/>
      <c r="HQB18" s="12"/>
      <c r="HQC18" s="12"/>
      <c r="HQD18" s="12"/>
      <c r="HQE18" s="12"/>
      <c r="HQF18" s="12"/>
      <c r="HQG18" s="12"/>
      <c r="HQH18" s="12"/>
      <c r="HQI18" s="12"/>
      <c r="HQJ18" s="12"/>
      <c r="HQK18" s="12"/>
      <c r="HQL18" s="12"/>
      <c r="HQM18" s="12"/>
      <c r="HQN18" s="12"/>
      <c r="HQO18" s="12"/>
      <c r="HQP18" s="12"/>
      <c r="HQQ18" s="12"/>
      <c r="HQR18" s="12"/>
      <c r="HQS18" s="12"/>
      <c r="HQT18" s="12"/>
      <c r="HQU18" s="12"/>
      <c r="HQV18" s="12"/>
      <c r="HQW18" s="12"/>
      <c r="HQX18" s="12"/>
      <c r="HQY18" s="12"/>
      <c r="HQZ18" s="12"/>
      <c r="HRA18" s="12"/>
      <c r="HRB18" s="12"/>
      <c r="HRC18" s="12"/>
      <c r="HRD18" s="12"/>
      <c r="HRE18" s="12"/>
      <c r="HRF18" s="12"/>
      <c r="HRG18" s="12"/>
      <c r="HRH18" s="12"/>
      <c r="HRI18" s="12"/>
      <c r="HRJ18" s="12"/>
      <c r="HRK18" s="12"/>
      <c r="HRL18" s="12"/>
      <c r="HRM18" s="12"/>
      <c r="HRN18" s="12"/>
      <c r="HRO18" s="12"/>
      <c r="HRP18" s="12"/>
      <c r="HRQ18" s="12"/>
      <c r="HRR18" s="12"/>
      <c r="HRS18" s="12"/>
      <c r="HRT18" s="12"/>
      <c r="HRU18" s="12"/>
      <c r="HRV18" s="12"/>
      <c r="HRW18" s="12"/>
      <c r="HRX18" s="12"/>
      <c r="HRY18" s="12"/>
      <c r="HRZ18" s="12"/>
      <c r="HSA18" s="12"/>
      <c r="HSB18" s="12"/>
      <c r="HSC18" s="12"/>
      <c r="HSD18" s="12"/>
      <c r="HSE18" s="12"/>
      <c r="HSF18" s="12"/>
      <c r="HSG18" s="12"/>
      <c r="HSH18" s="12"/>
      <c r="HSI18" s="12"/>
      <c r="HSJ18" s="12"/>
      <c r="HSK18" s="12"/>
      <c r="HSL18" s="12"/>
      <c r="HSM18" s="12"/>
      <c r="HSN18" s="12"/>
      <c r="HSO18" s="12"/>
      <c r="HSP18" s="12"/>
      <c r="HSQ18" s="12"/>
      <c r="HSR18" s="12"/>
      <c r="HSS18" s="12"/>
      <c r="HST18" s="12"/>
      <c r="HSU18" s="12"/>
      <c r="HSV18" s="12"/>
      <c r="HSW18" s="12"/>
      <c r="HSX18" s="12"/>
      <c r="HSY18" s="12"/>
      <c r="HSZ18" s="12"/>
      <c r="HTA18" s="12"/>
      <c r="HTB18" s="12"/>
      <c r="HTC18" s="12"/>
      <c r="HTD18" s="12"/>
      <c r="HTE18" s="12"/>
      <c r="HTF18" s="12"/>
      <c r="HTG18" s="12"/>
      <c r="HTH18" s="12"/>
      <c r="HTI18" s="12"/>
      <c r="HTJ18" s="12"/>
      <c r="HTK18" s="12"/>
      <c r="HTL18" s="12"/>
      <c r="HTM18" s="12"/>
      <c r="HTN18" s="12"/>
      <c r="HTO18" s="12"/>
      <c r="HTP18" s="12"/>
      <c r="HTQ18" s="12"/>
      <c r="HTR18" s="12"/>
      <c r="HTS18" s="12"/>
      <c r="HTT18" s="12"/>
      <c r="HTU18" s="12"/>
      <c r="HTV18" s="12"/>
      <c r="HTW18" s="12"/>
      <c r="HTX18" s="12"/>
      <c r="HTY18" s="12"/>
      <c r="HTZ18" s="12"/>
      <c r="HUA18" s="12"/>
      <c r="HUB18" s="12"/>
      <c r="HUC18" s="12"/>
      <c r="HUD18" s="12"/>
      <c r="HUE18" s="12"/>
      <c r="HUF18" s="12"/>
      <c r="HUG18" s="12"/>
      <c r="HUH18" s="12"/>
      <c r="HUI18" s="12"/>
      <c r="HUJ18" s="12"/>
      <c r="HUK18" s="12"/>
      <c r="HUL18" s="12"/>
      <c r="HUM18" s="12"/>
      <c r="HUN18" s="12"/>
      <c r="HUO18" s="12"/>
      <c r="HUP18" s="12"/>
      <c r="HUQ18" s="12"/>
      <c r="HUR18" s="12"/>
      <c r="HUS18" s="12"/>
      <c r="HUT18" s="12"/>
      <c r="HUU18" s="12"/>
      <c r="HUV18" s="12"/>
      <c r="HUW18" s="12"/>
      <c r="HUX18" s="12"/>
      <c r="HUY18" s="12"/>
      <c r="HUZ18" s="12"/>
      <c r="HVA18" s="12"/>
      <c r="HVB18" s="12"/>
      <c r="HVC18" s="12"/>
      <c r="HVD18" s="12"/>
      <c r="HVE18" s="12"/>
      <c r="HVF18" s="12"/>
      <c r="HVG18" s="12"/>
      <c r="HVH18" s="12"/>
      <c r="HVI18" s="12"/>
      <c r="HVJ18" s="12"/>
      <c r="HVK18" s="12"/>
      <c r="HVL18" s="12"/>
      <c r="HVM18" s="12"/>
      <c r="HVN18" s="12"/>
      <c r="HVO18" s="12"/>
      <c r="HVP18" s="12"/>
      <c r="HVQ18" s="12"/>
      <c r="HVR18" s="12"/>
      <c r="HVS18" s="12"/>
      <c r="HVT18" s="12"/>
      <c r="HVU18" s="12"/>
      <c r="HVV18" s="12"/>
      <c r="HVW18" s="12"/>
      <c r="HVX18" s="12"/>
      <c r="HVY18" s="12"/>
      <c r="HVZ18" s="12"/>
      <c r="HWA18" s="12"/>
      <c r="HWB18" s="12"/>
      <c r="HWC18" s="12"/>
      <c r="HWD18" s="12"/>
      <c r="HWE18" s="12"/>
      <c r="HWF18" s="12"/>
      <c r="HWG18" s="12"/>
      <c r="HWH18" s="12"/>
      <c r="HWI18" s="12"/>
      <c r="HWJ18" s="12"/>
      <c r="HWK18" s="12"/>
      <c r="HWL18" s="12"/>
      <c r="HWM18" s="12"/>
      <c r="HWN18" s="12"/>
      <c r="HWO18" s="12"/>
      <c r="HWP18" s="12"/>
      <c r="HWQ18" s="12"/>
      <c r="HWR18" s="12"/>
      <c r="HWS18" s="12"/>
      <c r="HWT18" s="12"/>
      <c r="HWU18" s="12"/>
      <c r="HWV18" s="12"/>
      <c r="HWW18" s="12"/>
      <c r="HWX18" s="12"/>
      <c r="HWY18" s="12"/>
      <c r="HWZ18" s="12"/>
      <c r="HXA18" s="12"/>
      <c r="HXB18" s="12"/>
      <c r="HXC18" s="12"/>
      <c r="HXD18" s="12"/>
      <c r="HXE18" s="12"/>
      <c r="HXF18" s="12"/>
      <c r="HXG18" s="12"/>
      <c r="HXH18" s="12"/>
      <c r="HXI18" s="12"/>
      <c r="HXJ18" s="12"/>
      <c r="HXK18" s="12"/>
      <c r="HXL18" s="12"/>
      <c r="HXM18" s="12"/>
      <c r="HXN18" s="12"/>
      <c r="HXO18" s="12"/>
      <c r="HXP18" s="12"/>
      <c r="HXQ18" s="12"/>
      <c r="HXR18" s="12"/>
      <c r="HXS18" s="12"/>
      <c r="HXT18" s="12"/>
      <c r="HXU18" s="12"/>
      <c r="HXV18" s="12"/>
      <c r="HXW18" s="12"/>
      <c r="HXX18" s="12"/>
      <c r="HXY18" s="12"/>
      <c r="HXZ18" s="12"/>
      <c r="HYA18" s="12"/>
      <c r="HYB18" s="12"/>
      <c r="HYC18" s="12"/>
      <c r="HYD18" s="12"/>
      <c r="HYE18" s="12"/>
      <c r="HYF18" s="12"/>
      <c r="HYG18" s="12"/>
      <c r="HYH18" s="12"/>
      <c r="HYI18" s="12"/>
      <c r="HYJ18" s="12"/>
      <c r="HYK18" s="12"/>
      <c r="HYL18" s="12"/>
      <c r="HYM18" s="12"/>
      <c r="HYN18" s="12"/>
      <c r="HYO18" s="12"/>
      <c r="HYP18" s="12"/>
      <c r="HYQ18" s="12"/>
      <c r="HYR18" s="12"/>
      <c r="HYS18" s="12"/>
      <c r="HYT18" s="12"/>
      <c r="HYU18" s="12"/>
      <c r="HYV18" s="12"/>
      <c r="HYW18" s="12"/>
      <c r="HYX18" s="12"/>
      <c r="HYY18" s="12"/>
      <c r="HYZ18" s="12"/>
      <c r="HZA18" s="12"/>
      <c r="HZB18" s="12"/>
      <c r="HZC18" s="12"/>
      <c r="HZD18" s="12"/>
      <c r="HZE18" s="12"/>
      <c r="HZF18" s="12"/>
      <c r="HZG18" s="12"/>
      <c r="HZH18" s="12"/>
      <c r="HZI18" s="12"/>
      <c r="HZJ18" s="12"/>
      <c r="HZK18" s="12"/>
      <c r="HZL18" s="12"/>
      <c r="HZM18" s="12"/>
      <c r="HZN18" s="12"/>
      <c r="HZO18" s="12"/>
      <c r="HZP18" s="12"/>
      <c r="HZQ18" s="12"/>
      <c r="HZR18" s="12"/>
      <c r="HZS18" s="12"/>
      <c r="HZT18" s="12"/>
      <c r="HZU18" s="12"/>
      <c r="HZV18" s="12"/>
      <c r="HZW18" s="12"/>
      <c r="HZX18" s="12"/>
      <c r="HZY18" s="12"/>
      <c r="HZZ18" s="12"/>
      <c r="IAA18" s="12"/>
      <c r="IAB18" s="12"/>
      <c r="IAC18" s="12"/>
      <c r="IAD18" s="12"/>
      <c r="IAE18" s="12"/>
      <c r="IAF18" s="12"/>
      <c r="IAG18" s="12"/>
      <c r="IAH18" s="12"/>
      <c r="IAI18" s="12"/>
      <c r="IAJ18" s="12"/>
      <c r="IAK18" s="12"/>
      <c r="IAL18" s="12"/>
      <c r="IAM18" s="12"/>
      <c r="IAN18" s="12"/>
      <c r="IAO18" s="12"/>
      <c r="IAP18" s="12"/>
      <c r="IAQ18" s="12"/>
      <c r="IAR18" s="12"/>
      <c r="IAS18" s="12"/>
      <c r="IAT18" s="12"/>
      <c r="IAU18" s="12"/>
      <c r="IAV18" s="12"/>
      <c r="IAW18" s="12"/>
      <c r="IAX18" s="12"/>
      <c r="IAY18" s="12"/>
      <c r="IAZ18" s="12"/>
      <c r="IBA18" s="12"/>
      <c r="IBB18" s="12"/>
      <c r="IBC18" s="12"/>
      <c r="IBD18" s="12"/>
      <c r="IBE18" s="12"/>
      <c r="IBF18" s="12"/>
      <c r="IBG18" s="12"/>
      <c r="IBH18" s="12"/>
      <c r="IBI18" s="12"/>
      <c r="IBJ18" s="12"/>
      <c r="IBK18" s="12"/>
      <c r="IBL18" s="12"/>
      <c r="IBM18" s="12"/>
      <c r="IBN18" s="12"/>
      <c r="IBO18" s="12"/>
      <c r="IBP18" s="12"/>
      <c r="IBQ18" s="12"/>
      <c r="IBR18" s="12"/>
      <c r="IBS18" s="12"/>
      <c r="IBT18" s="12"/>
      <c r="IBU18" s="12"/>
      <c r="IBV18" s="12"/>
      <c r="IBW18" s="12"/>
      <c r="IBX18" s="12"/>
      <c r="IBY18" s="12"/>
      <c r="IBZ18" s="12"/>
      <c r="ICA18" s="12"/>
      <c r="ICB18" s="12"/>
      <c r="ICC18" s="12"/>
      <c r="ICD18" s="12"/>
      <c r="ICE18" s="12"/>
      <c r="ICF18" s="12"/>
      <c r="ICG18" s="12"/>
      <c r="ICH18" s="12"/>
      <c r="ICI18" s="12"/>
      <c r="ICJ18" s="12"/>
      <c r="ICK18" s="12"/>
      <c r="ICL18" s="12"/>
      <c r="ICM18" s="12"/>
      <c r="ICN18" s="12"/>
      <c r="ICO18" s="12"/>
      <c r="ICP18" s="12"/>
      <c r="ICQ18" s="12"/>
      <c r="ICR18" s="12"/>
      <c r="ICS18" s="12"/>
      <c r="ICT18" s="12"/>
      <c r="ICU18" s="12"/>
      <c r="ICV18" s="12"/>
      <c r="ICW18" s="12"/>
      <c r="ICX18" s="12"/>
      <c r="ICY18" s="12"/>
      <c r="ICZ18" s="12"/>
      <c r="IDA18" s="12"/>
      <c r="IDB18" s="12"/>
      <c r="IDC18" s="12"/>
      <c r="IDD18" s="12"/>
      <c r="IDE18" s="12"/>
      <c r="IDF18" s="12"/>
      <c r="IDG18" s="12"/>
      <c r="IDH18" s="12"/>
      <c r="IDI18" s="12"/>
      <c r="IDJ18" s="12"/>
      <c r="IDK18" s="12"/>
      <c r="IDL18" s="12"/>
      <c r="IDM18" s="12"/>
      <c r="IDN18" s="12"/>
      <c r="IDO18" s="12"/>
      <c r="IDP18" s="12"/>
      <c r="IDQ18" s="12"/>
      <c r="IDR18" s="12"/>
      <c r="IDS18" s="12"/>
      <c r="IDT18" s="12"/>
      <c r="IDU18" s="12"/>
      <c r="IDV18" s="12"/>
      <c r="IDW18" s="12"/>
      <c r="IDX18" s="12"/>
      <c r="IDY18" s="12"/>
      <c r="IDZ18" s="12"/>
      <c r="IEA18" s="12"/>
      <c r="IEB18" s="12"/>
      <c r="IEC18" s="12"/>
      <c r="IED18" s="12"/>
      <c r="IEE18" s="12"/>
      <c r="IEF18" s="12"/>
      <c r="IEG18" s="12"/>
      <c r="IEH18" s="12"/>
      <c r="IEI18" s="12"/>
      <c r="IEJ18" s="12"/>
      <c r="IEK18" s="12"/>
      <c r="IEL18" s="12"/>
      <c r="IEM18" s="12"/>
      <c r="IEN18" s="12"/>
      <c r="IEO18" s="12"/>
      <c r="IEP18" s="12"/>
      <c r="IEQ18" s="12"/>
      <c r="IER18" s="12"/>
      <c r="IES18" s="12"/>
      <c r="IET18" s="12"/>
      <c r="IEU18" s="12"/>
      <c r="IEV18" s="12"/>
      <c r="IEW18" s="12"/>
      <c r="IEX18" s="12"/>
      <c r="IEY18" s="12"/>
      <c r="IEZ18" s="12"/>
      <c r="IFA18" s="12"/>
      <c r="IFB18" s="12"/>
      <c r="IFC18" s="12"/>
      <c r="IFD18" s="12"/>
      <c r="IFE18" s="12"/>
      <c r="IFF18" s="12"/>
      <c r="IFG18" s="12"/>
      <c r="IFH18" s="12"/>
      <c r="IFI18" s="12"/>
      <c r="IFJ18" s="12"/>
      <c r="IFK18" s="12"/>
      <c r="IFL18" s="12"/>
      <c r="IFM18" s="12"/>
      <c r="IFN18" s="12"/>
      <c r="IFO18" s="12"/>
      <c r="IFP18" s="12"/>
      <c r="IFQ18" s="12"/>
      <c r="IFR18" s="12"/>
      <c r="IFS18" s="12"/>
      <c r="IFT18" s="12"/>
      <c r="IFU18" s="12"/>
      <c r="IFV18" s="12"/>
      <c r="IFW18" s="12"/>
      <c r="IFX18" s="12"/>
      <c r="IFY18" s="12"/>
      <c r="IFZ18" s="12"/>
      <c r="IGA18" s="12"/>
      <c r="IGB18" s="12"/>
      <c r="IGC18" s="12"/>
      <c r="IGD18" s="12"/>
      <c r="IGE18" s="12"/>
      <c r="IGF18" s="12"/>
      <c r="IGG18" s="12"/>
      <c r="IGH18" s="12"/>
      <c r="IGI18" s="12"/>
      <c r="IGJ18" s="12"/>
      <c r="IGK18" s="12"/>
      <c r="IGL18" s="12"/>
      <c r="IGM18" s="12"/>
      <c r="IGN18" s="12"/>
      <c r="IGO18" s="12"/>
      <c r="IGP18" s="12"/>
      <c r="IGQ18" s="12"/>
      <c r="IGR18" s="12"/>
      <c r="IGS18" s="12"/>
      <c r="IGT18" s="12"/>
      <c r="IGU18" s="12"/>
      <c r="IGV18" s="12"/>
      <c r="IGW18" s="12"/>
      <c r="IGX18" s="12"/>
      <c r="IGY18" s="12"/>
      <c r="IGZ18" s="12"/>
      <c r="IHA18" s="12"/>
      <c r="IHB18" s="12"/>
      <c r="IHC18" s="12"/>
      <c r="IHD18" s="12"/>
      <c r="IHE18" s="12"/>
      <c r="IHF18" s="12"/>
      <c r="IHG18" s="12"/>
      <c r="IHH18" s="12"/>
      <c r="IHI18" s="12"/>
      <c r="IHJ18" s="12"/>
      <c r="IHK18" s="12"/>
      <c r="IHL18" s="12"/>
      <c r="IHM18" s="12"/>
      <c r="IHN18" s="12"/>
      <c r="IHO18" s="12"/>
      <c r="IHP18" s="12"/>
      <c r="IHQ18" s="12"/>
      <c r="IHR18" s="12"/>
      <c r="IHS18" s="12"/>
      <c r="IHT18" s="12"/>
      <c r="IHU18" s="12"/>
      <c r="IHV18" s="12"/>
      <c r="IHW18" s="12"/>
      <c r="IHX18" s="12"/>
      <c r="IHY18" s="12"/>
      <c r="IHZ18" s="12"/>
      <c r="IIA18" s="12"/>
      <c r="IIB18" s="12"/>
      <c r="IIC18" s="12"/>
      <c r="IID18" s="12"/>
      <c r="IIE18" s="12"/>
      <c r="IIF18" s="12"/>
      <c r="IIG18" s="12"/>
      <c r="IIH18" s="12"/>
      <c r="III18" s="12"/>
      <c r="IIJ18" s="12"/>
      <c r="IIK18" s="12"/>
      <c r="IIL18" s="12"/>
      <c r="IIM18" s="12"/>
      <c r="IIN18" s="12"/>
      <c r="IIO18" s="12"/>
      <c r="IIP18" s="12"/>
      <c r="IIQ18" s="12"/>
      <c r="IIR18" s="12"/>
      <c r="IIS18" s="12"/>
      <c r="IIT18" s="12"/>
      <c r="IIU18" s="12"/>
      <c r="IIV18" s="12"/>
      <c r="IIW18" s="12"/>
      <c r="IIX18" s="12"/>
      <c r="IIY18" s="12"/>
      <c r="IIZ18" s="12"/>
      <c r="IJA18" s="12"/>
      <c r="IJB18" s="12"/>
      <c r="IJC18" s="12"/>
      <c r="IJD18" s="12"/>
      <c r="IJE18" s="12"/>
      <c r="IJF18" s="12"/>
      <c r="IJG18" s="12"/>
      <c r="IJH18" s="12"/>
      <c r="IJI18" s="12"/>
      <c r="IJJ18" s="12"/>
      <c r="IJK18" s="12"/>
      <c r="IJL18" s="12"/>
      <c r="IJM18" s="12"/>
      <c r="IJN18" s="12"/>
      <c r="IJO18" s="12"/>
      <c r="IJP18" s="12"/>
      <c r="IJQ18" s="12"/>
      <c r="IJR18" s="12"/>
      <c r="IJS18" s="12"/>
      <c r="IJT18" s="12"/>
      <c r="IJU18" s="12"/>
      <c r="IJV18" s="12"/>
      <c r="IJW18" s="12"/>
      <c r="IJX18" s="12"/>
      <c r="IJY18" s="12"/>
      <c r="IJZ18" s="12"/>
      <c r="IKA18" s="12"/>
      <c r="IKB18" s="12"/>
      <c r="IKC18" s="12"/>
      <c r="IKD18" s="12"/>
      <c r="IKE18" s="12"/>
      <c r="IKF18" s="12"/>
      <c r="IKG18" s="12"/>
      <c r="IKH18" s="12"/>
      <c r="IKI18" s="12"/>
      <c r="IKJ18" s="12"/>
      <c r="IKK18" s="12"/>
      <c r="IKL18" s="12"/>
      <c r="IKM18" s="12"/>
      <c r="IKN18" s="12"/>
      <c r="IKO18" s="12"/>
      <c r="IKP18" s="12"/>
      <c r="IKQ18" s="12"/>
      <c r="IKR18" s="12"/>
      <c r="IKS18" s="12"/>
      <c r="IKT18" s="12"/>
      <c r="IKU18" s="12"/>
      <c r="IKV18" s="12"/>
      <c r="IKW18" s="12"/>
      <c r="IKX18" s="12"/>
      <c r="IKY18" s="12"/>
      <c r="IKZ18" s="12"/>
      <c r="ILA18" s="12"/>
      <c r="ILB18" s="12"/>
      <c r="ILC18" s="12"/>
      <c r="ILD18" s="12"/>
      <c r="ILE18" s="12"/>
      <c r="ILF18" s="12"/>
      <c r="ILG18" s="12"/>
      <c r="ILH18" s="12"/>
      <c r="ILI18" s="12"/>
      <c r="ILJ18" s="12"/>
      <c r="ILK18" s="12"/>
      <c r="ILL18" s="12"/>
      <c r="ILM18" s="12"/>
      <c r="ILN18" s="12"/>
      <c r="ILO18" s="12"/>
      <c r="ILP18" s="12"/>
      <c r="ILQ18" s="12"/>
      <c r="ILR18" s="12"/>
      <c r="ILS18" s="12"/>
      <c r="ILT18" s="12"/>
      <c r="ILU18" s="12"/>
      <c r="ILV18" s="12"/>
      <c r="ILW18" s="12"/>
      <c r="ILX18" s="12"/>
      <c r="ILY18" s="12"/>
      <c r="ILZ18" s="12"/>
      <c r="IMA18" s="12"/>
      <c r="IMB18" s="12"/>
      <c r="IMC18" s="12"/>
      <c r="IMD18" s="12"/>
      <c r="IME18" s="12"/>
      <c r="IMF18" s="12"/>
      <c r="IMG18" s="12"/>
      <c r="IMH18" s="12"/>
      <c r="IMI18" s="12"/>
      <c r="IMJ18" s="12"/>
      <c r="IMK18" s="12"/>
      <c r="IML18" s="12"/>
      <c r="IMM18" s="12"/>
      <c r="IMN18" s="12"/>
      <c r="IMO18" s="12"/>
      <c r="IMP18" s="12"/>
      <c r="IMQ18" s="12"/>
      <c r="IMR18" s="12"/>
      <c r="IMS18" s="12"/>
      <c r="IMT18" s="12"/>
      <c r="IMU18" s="12"/>
      <c r="IMV18" s="12"/>
      <c r="IMW18" s="12"/>
      <c r="IMX18" s="12"/>
      <c r="IMY18" s="12"/>
      <c r="IMZ18" s="12"/>
      <c r="INA18" s="12"/>
      <c r="INB18" s="12"/>
      <c r="INC18" s="12"/>
      <c r="IND18" s="12"/>
      <c r="INE18" s="12"/>
      <c r="INF18" s="12"/>
      <c r="ING18" s="12"/>
      <c r="INH18" s="12"/>
      <c r="INI18" s="12"/>
      <c r="INJ18" s="12"/>
      <c r="INK18" s="12"/>
      <c r="INL18" s="12"/>
      <c r="INM18" s="12"/>
      <c r="INN18" s="12"/>
      <c r="INO18" s="12"/>
      <c r="INP18" s="12"/>
      <c r="INQ18" s="12"/>
      <c r="INR18" s="12"/>
      <c r="INS18" s="12"/>
      <c r="INT18" s="12"/>
      <c r="INU18" s="12"/>
      <c r="INV18" s="12"/>
      <c r="INW18" s="12"/>
      <c r="INX18" s="12"/>
      <c r="INY18" s="12"/>
      <c r="INZ18" s="12"/>
      <c r="IOA18" s="12"/>
      <c r="IOB18" s="12"/>
      <c r="IOC18" s="12"/>
      <c r="IOD18" s="12"/>
      <c r="IOE18" s="12"/>
      <c r="IOF18" s="12"/>
      <c r="IOG18" s="12"/>
      <c r="IOH18" s="12"/>
      <c r="IOI18" s="12"/>
      <c r="IOJ18" s="12"/>
      <c r="IOK18" s="12"/>
      <c r="IOL18" s="12"/>
      <c r="IOM18" s="12"/>
      <c r="ION18" s="12"/>
      <c r="IOO18" s="12"/>
      <c r="IOP18" s="12"/>
      <c r="IOQ18" s="12"/>
      <c r="IOR18" s="12"/>
      <c r="IOS18" s="12"/>
      <c r="IOT18" s="12"/>
      <c r="IOU18" s="12"/>
      <c r="IOV18" s="12"/>
      <c r="IOW18" s="12"/>
      <c r="IOX18" s="12"/>
      <c r="IOY18" s="12"/>
      <c r="IOZ18" s="12"/>
      <c r="IPA18" s="12"/>
      <c r="IPB18" s="12"/>
      <c r="IPC18" s="12"/>
      <c r="IPD18" s="12"/>
      <c r="IPE18" s="12"/>
      <c r="IPF18" s="12"/>
      <c r="IPG18" s="12"/>
      <c r="IPH18" s="12"/>
      <c r="IPI18" s="12"/>
      <c r="IPJ18" s="12"/>
      <c r="IPK18" s="12"/>
      <c r="IPL18" s="12"/>
      <c r="IPM18" s="12"/>
      <c r="IPN18" s="12"/>
      <c r="IPO18" s="12"/>
      <c r="IPP18" s="12"/>
      <c r="IPQ18" s="12"/>
      <c r="IPR18" s="12"/>
      <c r="IPS18" s="12"/>
      <c r="IPT18" s="12"/>
      <c r="IPU18" s="12"/>
      <c r="IPV18" s="12"/>
      <c r="IPW18" s="12"/>
      <c r="IPX18" s="12"/>
      <c r="IPY18" s="12"/>
      <c r="IPZ18" s="12"/>
      <c r="IQA18" s="12"/>
      <c r="IQB18" s="12"/>
      <c r="IQC18" s="12"/>
      <c r="IQD18" s="12"/>
      <c r="IQE18" s="12"/>
      <c r="IQF18" s="12"/>
      <c r="IQG18" s="12"/>
      <c r="IQH18" s="12"/>
      <c r="IQI18" s="12"/>
      <c r="IQJ18" s="12"/>
      <c r="IQK18" s="12"/>
      <c r="IQL18" s="12"/>
      <c r="IQM18" s="12"/>
      <c r="IQN18" s="12"/>
      <c r="IQO18" s="12"/>
      <c r="IQP18" s="12"/>
      <c r="IQQ18" s="12"/>
      <c r="IQR18" s="12"/>
      <c r="IQS18" s="12"/>
      <c r="IQT18" s="12"/>
      <c r="IQU18" s="12"/>
      <c r="IQV18" s="12"/>
      <c r="IQW18" s="12"/>
      <c r="IQX18" s="12"/>
      <c r="IQY18" s="12"/>
      <c r="IQZ18" s="12"/>
      <c r="IRA18" s="12"/>
      <c r="IRB18" s="12"/>
      <c r="IRC18" s="12"/>
      <c r="IRD18" s="12"/>
      <c r="IRE18" s="12"/>
      <c r="IRF18" s="12"/>
      <c r="IRG18" s="12"/>
      <c r="IRH18" s="12"/>
      <c r="IRI18" s="12"/>
      <c r="IRJ18" s="12"/>
      <c r="IRK18" s="12"/>
      <c r="IRL18" s="12"/>
      <c r="IRM18" s="12"/>
      <c r="IRN18" s="12"/>
      <c r="IRO18" s="12"/>
      <c r="IRP18" s="12"/>
      <c r="IRQ18" s="12"/>
      <c r="IRR18" s="12"/>
      <c r="IRS18" s="12"/>
      <c r="IRT18" s="12"/>
      <c r="IRU18" s="12"/>
      <c r="IRV18" s="12"/>
      <c r="IRW18" s="12"/>
      <c r="IRX18" s="12"/>
      <c r="IRY18" s="12"/>
      <c r="IRZ18" s="12"/>
      <c r="ISA18" s="12"/>
      <c r="ISB18" s="12"/>
      <c r="ISC18" s="12"/>
      <c r="ISD18" s="12"/>
      <c r="ISE18" s="12"/>
      <c r="ISF18" s="12"/>
      <c r="ISG18" s="12"/>
      <c r="ISH18" s="12"/>
      <c r="ISI18" s="12"/>
      <c r="ISJ18" s="12"/>
      <c r="ISK18" s="12"/>
      <c r="ISL18" s="12"/>
      <c r="ISM18" s="12"/>
      <c r="ISN18" s="12"/>
      <c r="ISO18" s="12"/>
      <c r="ISP18" s="12"/>
      <c r="ISQ18" s="12"/>
      <c r="ISR18" s="12"/>
      <c r="ISS18" s="12"/>
      <c r="IST18" s="12"/>
      <c r="ISU18" s="12"/>
      <c r="ISV18" s="12"/>
      <c r="ISW18" s="12"/>
      <c r="ISX18" s="12"/>
      <c r="ISY18" s="12"/>
      <c r="ISZ18" s="12"/>
      <c r="ITA18" s="12"/>
      <c r="ITB18" s="12"/>
      <c r="ITC18" s="12"/>
      <c r="ITD18" s="12"/>
      <c r="ITE18" s="12"/>
      <c r="ITF18" s="12"/>
      <c r="ITG18" s="12"/>
      <c r="ITH18" s="12"/>
      <c r="ITI18" s="12"/>
      <c r="ITJ18" s="12"/>
      <c r="ITK18" s="12"/>
      <c r="ITL18" s="12"/>
      <c r="ITM18" s="12"/>
      <c r="ITN18" s="12"/>
      <c r="ITO18" s="12"/>
      <c r="ITP18" s="12"/>
      <c r="ITQ18" s="12"/>
      <c r="ITR18" s="12"/>
      <c r="ITS18" s="12"/>
      <c r="ITT18" s="12"/>
      <c r="ITU18" s="12"/>
      <c r="ITV18" s="12"/>
      <c r="ITW18" s="12"/>
      <c r="ITX18" s="12"/>
      <c r="ITY18" s="12"/>
      <c r="ITZ18" s="12"/>
      <c r="IUA18" s="12"/>
      <c r="IUB18" s="12"/>
      <c r="IUC18" s="12"/>
      <c r="IUD18" s="12"/>
      <c r="IUE18" s="12"/>
      <c r="IUF18" s="12"/>
      <c r="IUG18" s="12"/>
      <c r="IUH18" s="12"/>
      <c r="IUI18" s="12"/>
      <c r="IUJ18" s="12"/>
      <c r="IUK18" s="12"/>
      <c r="IUL18" s="12"/>
      <c r="IUM18" s="12"/>
      <c r="IUN18" s="12"/>
      <c r="IUO18" s="12"/>
      <c r="IUP18" s="12"/>
      <c r="IUQ18" s="12"/>
      <c r="IUR18" s="12"/>
      <c r="IUS18" s="12"/>
      <c r="IUT18" s="12"/>
      <c r="IUU18" s="12"/>
      <c r="IUV18" s="12"/>
      <c r="IUW18" s="12"/>
      <c r="IUX18" s="12"/>
      <c r="IUY18" s="12"/>
      <c r="IUZ18" s="12"/>
      <c r="IVA18" s="12"/>
      <c r="IVB18" s="12"/>
      <c r="IVC18" s="12"/>
      <c r="IVD18" s="12"/>
      <c r="IVE18" s="12"/>
      <c r="IVF18" s="12"/>
      <c r="IVG18" s="12"/>
      <c r="IVH18" s="12"/>
      <c r="IVI18" s="12"/>
      <c r="IVJ18" s="12"/>
      <c r="IVK18" s="12"/>
      <c r="IVL18" s="12"/>
      <c r="IVM18" s="12"/>
      <c r="IVN18" s="12"/>
      <c r="IVO18" s="12"/>
      <c r="IVP18" s="12"/>
      <c r="IVQ18" s="12"/>
      <c r="IVR18" s="12"/>
      <c r="IVS18" s="12"/>
      <c r="IVT18" s="12"/>
      <c r="IVU18" s="12"/>
      <c r="IVV18" s="12"/>
      <c r="IVW18" s="12"/>
      <c r="IVX18" s="12"/>
      <c r="IVY18" s="12"/>
      <c r="IVZ18" s="12"/>
      <c r="IWA18" s="12"/>
      <c r="IWB18" s="12"/>
      <c r="IWC18" s="12"/>
      <c r="IWD18" s="12"/>
      <c r="IWE18" s="12"/>
      <c r="IWF18" s="12"/>
      <c r="IWG18" s="12"/>
      <c r="IWH18" s="12"/>
      <c r="IWI18" s="12"/>
      <c r="IWJ18" s="12"/>
      <c r="IWK18" s="12"/>
      <c r="IWL18" s="12"/>
      <c r="IWM18" s="12"/>
      <c r="IWN18" s="12"/>
      <c r="IWO18" s="12"/>
      <c r="IWP18" s="12"/>
      <c r="IWQ18" s="12"/>
      <c r="IWR18" s="12"/>
      <c r="IWS18" s="12"/>
      <c r="IWT18" s="12"/>
      <c r="IWU18" s="12"/>
      <c r="IWV18" s="12"/>
      <c r="IWW18" s="12"/>
      <c r="IWX18" s="12"/>
      <c r="IWY18" s="12"/>
      <c r="IWZ18" s="12"/>
      <c r="IXA18" s="12"/>
      <c r="IXB18" s="12"/>
      <c r="IXC18" s="12"/>
      <c r="IXD18" s="12"/>
      <c r="IXE18" s="12"/>
      <c r="IXF18" s="12"/>
      <c r="IXG18" s="12"/>
      <c r="IXH18" s="12"/>
      <c r="IXI18" s="12"/>
      <c r="IXJ18" s="12"/>
      <c r="IXK18" s="12"/>
      <c r="IXL18" s="12"/>
      <c r="IXM18" s="12"/>
      <c r="IXN18" s="12"/>
      <c r="IXO18" s="12"/>
      <c r="IXP18" s="12"/>
      <c r="IXQ18" s="12"/>
      <c r="IXR18" s="12"/>
      <c r="IXS18" s="12"/>
      <c r="IXT18" s="12"/>
      <c r="IXU18" s="12"/>
      <c r="IXV18" s="12"/>
      <c r="IXW18" s="12"/>
      <c r="IXX18" s="12"/>
      <c r="IXY18" s="12"/>
      <c r="IXZ18" s="12"/>
      <c r="IYA18" s="12"/>
      <c r="IYB18" s="12"/>
      <c r="IYC18" s="12"/>
      <c r="IYD18" s="12"/>
      <c r="IYE18" s="12"/>
      <c r="IYF18" s="12"/>
      <c r="IYG18" s="12"/>
      <c r="IYH18" s="12"/>
      <c r="IYI18" s="12"/>
      <c r="IYJ18" s="12"/>
      <c r="IYK18" s="12"/>
      <c r="IYL18" s="12"/>
      <c r="IYM18" s="12"/>
      <c r="IYN18" s="12"/>
      <c r="IYO18" s="12"/>
      <c r="IYP18" s="12"/>
      <c r="IYQ18" s="12"/>
      <c r="IYR18" s="12"/>
      <c r="IYS18" s="12"/>
      <c r="IYT18" s="12"/>
      <c r="IYU18" s="12"/>
      <c r="IYV18" s="12"/>
      <c r="IYW18" s="12"/>
      <c r="IYX18" s="12"/>
      <c r="IYY18" s="12"/>
      <c r="IYZ18" s="12"/>
      <c r="IZA18" s="12"/>
      <c r="IZB18" s="12"/>
      <c r="IZC18" s="12"/>
      <c r="IZD18" s="12"/>
      <c r="IZE18" s="12"/>
      <c r="IZF18" s="12"/>
      <c r="IZG18" s="12"/>
      <c r="IZH18" s="12"/>
      <c r="IZI18" s="12"/>
      <c r="IZJ18" s="12"/>
      <c r="IZK18" s="12"/>
      <c r="IZL18" s="12"/>
      <c r="IZM18" s="12"/>
      <c r="IZN18" s="12"/>
      <c r="IZO18" s="12"/>
      <c r="IZP18" s="12"/>
      <c r="IZQ18" s="12"/>
      <c r="IZR18" s="12"/>
      <c r="IZS18" s="12"/>
      <c r="IZT18" s="12"/>
      <c r="IZU18" s="12"/>
      <c r="IZV18" s="12"/>
      <c r="IZW18" s="12"/>
      <c r="IZX18" s="12"/>
      <c r="IZY18" s="12"/>
      <c r="IZZ18" s="12"/>
      <c r="JAA18" s="12"/>
      <c r="JAB18" s="12"/>
      <c r="JAC18" s="12"/>
      <c r="JAD18" s="12"/>
      <c r="JAE18" s="12"/>
      <c r="JAF18" s="12"/>
      <c r="JAG18" s="12"/>
      <c r="JAH18" s="12"/>
      <c r="JAI18" s="12"/>
      <c r="JAJ18" s="12"/>
      <c r="JAK18" s="12"/>
      <c r="JAL18" s="12"/>
      <c r="JAM18" s="12"/>
      <c r="JAN18" s="12"/>
      <c r="JAO18" s="12"/>
      <c r="JAP18" s="12"/>
      <c r="JAQ18" s="12"/>
      <c r="JAR18" s="12"/>
      <c r="JAS18" s="12"/>
      <c r="JAT18" s="12"/>
      <c r="JAU18" s="12"/>
      <c r="JAV18" s="12"/>
      <c r="JAW18" s="12"/>
      <c r="JAX18" s="12"/>
      <c r="JAY18" s="12"/>
      <c r="JAZ18" s="12"/>
      <c r="JBA18" s="12"/>
      <c r="JBB18" s="12"/>
      <c r="JBC18" s="12"/>
      <c r="JBD18" s="12"/>
      <c r="JBE18" s="12"/>
      <c r="JBF18" s="12"/>
      <c r="JBG18" s="12"/>
      <c r="JBH18" s="12"/>
      <c r="JBI18" s="12"/>
      <c r="JBJ18" s="12"/>
      <c r="JBK18" s="12"/>
      <c r="JBL18" s="12"/>
      <c r="JBM18" s="12"/>
      <c r="JBN18" s="12"/>
      <c r="JBO18" s="12"/>
      <c r="JBP18" s="12"/>
      <c r="JBQ18" s="12"/>
      <c r="JBR18" s="12"/>
      <c r="JBS18" s="12"/>
      <c r="JBT18" s="12"/>
      <c r="JBU18" s="12"/>
      <c r="JBV18" s="12"/>
      <c r="JBW18" s="12"/>
      <c r="JBX18" s="12"/>
      <c r="JBY18" s="12"/>
      <c r="JBZ18" s="12"/>
      <c r="JCA18" s="12"/>
      <c r="JCB18" s="12"/>
      <c r="JCC18" s="12"/>
      <c r="JCD18" s="12"/>
      <c r="JCE18" s="12"/>
      <c r="JCF18" s="12"/>
      <c r="JCG18" s="12"/>
      <c r="JCH18" s="12"/>
      <c r="JCI18" s="12"/>
      <c r="JCJ18" s="12"/>
      <c r="JCK18" s="12"/>
      <c r="JCL18" s="12"/>
      <c r="JCM18" s="12"/>
      <c r="JCN18" s="12"/>
      <c r="JCO18" s="12"/>
      <c r="JCP18" s="12"/>
      <c r="JCQ18" s="12"/>
      <c r="JCR18" s="12"/>
      <c r="JCS18" s="12"/>
      <c r="JCT18" s="12"/>
      <c r="JCU18" s="12"/>
      <c r="JCV18" s="12"/>
      <c r="JCW18" s="12"/>
      <c r="JCX18" s="12"/>
      <c r="JCY18" s="12"/>
      <c r="JCZ18" s="12"/>
      <c r="JDA18" s="12"/>
      <c r="JDB18" s="12"/>
      <c r="JDC18" s="12"/>
      <c r="JDD18" s="12"/>
      <c r="JDE18" s="12"/>
      <c r="JDF18" s="12"/>
      <c r="JDG18" s="12"/>
      <c r="JDH18" s="12"/>
      <c r="JDI18" s="12"/>
      <c r="JDJ18" s="12"/>
      <c r="JDK18" s="12"/>
      <c r="JDL18" s="12"/>
      <c r="JDM18" s="12"/>
      <c r="JDN18" s="12"/>
      <c r="JDO18" s="12"/>
      <c r="JDP18" s="12"/>
      <c r="JDQ18" s="12"/>
      <c r="JDR18" s="12"/>
      <c r="JDS18" s="12"/>
      <c r="JDT18" s="12"/>
      <c r="JDU18" s="12"/>
      <c r="JDV18" s="12"/>
      <c r="JDW18" s="12"/>
      <c r="JDX18" s="12"/>
      <c r="JDY18" s="12"/>
      <c r="JDZ18" s="12"/>
      <c r="JEA18" s="12"/>
      <c r="JEB18" s="12"/>
      <c r="JEC18" s="12"/>
      <c r="JED18" s="12"/>
      <c r="JEE18" s="12"/>
      <c r="JEF18" s="12"/>
      <c r="JEG18" s="12"/>
      <c r="JEH18" s="12"/>
      <c r="JEI18" s="12"/>
      <c r="JEJ18" s="12"/>
      <c r="JEK18" s="12"/>
      <c r="JEL18" s="12"/>
      <c r="JEM18" s="12"/>
      <c r="JEN18" s="12"/>
      <c r="JEO18" s="12"/>
      <c r="JEP18" s="12"/>
      <c r="JEQ18" s="12"/>
      <c r="JER18" s="12"/>
      <c r="JES18" s="12"/>
      <c r="JET18" s="12"/>
      <c r="JEU18" s="12"/>
      <c r="JEV18" s="12"/>
      <c r="JEW18" s="12"/>
      <c r="JEX18" s="12"/>
      <c r="JEY18" s="12"/>
      <c r="JEZ18" s="12"/>
      <c r="JFA18" s="12"/>
      <c r="JFB18" s="12"/>
      <c r="JFC18" s="12"/>
      <c r="JFD18" s="12"/>
      <c r="JFE18" s="12"/>
      <c r="JFF18" s="12"/>
      <c r="JFG18" s="12"/>
      <c r="JFH18" s="12"/>
      <c r="JFI18" s="12"/>
      <c r="JFJ18" s="12"/>
      <c r="JFK18" s="12"/>
      <c r="JFL18" s="12"/>
      <c r="JFM18" s="12"/>
      <c r="JFN18" s="12"/>
      <c r="JFO18" s="12"/>
      <c r="JFP18" s="12"/>
      <c r="JFQ18" s="12"/>
      <c r="JFR18" s="12"/>
      <c r="JFS18" s="12"/>
      <c r="JFT18" s="12"/>
      <c r="JFU18" s="12"/>
      <c r="JFV18" s="12"/>
      <c r="JFW18" s="12"/>
      <c r="JFX18" s="12"/>
      <c r="JFY18" s="12"/>
      <c r="JFZ18" s="12"/>
      <c r="JGA18" s="12"/>
      <c r="JGB18" s="12"/>
      <c r="JGC18" s="12"/>
      <c r="JGD18" s="12"/>
      <c r="JGE18" s="12"/>
      <c r="JGF18" s="12"/>
      <c r="JGG18" s="12"/>
      <c r="JGH18" s="12"/>
      <c r="JGI18" s="12"/>
      <c r="JGJ18" s="12"/>
      <c r="JGK18" s="12"/>
      <c r="JGL18" s="12"/>
      <c r="JGM18" s="12"/>
      <c r="JGN18" s="12"/>
      <c r="JGO18" s="12"/>
      <c r="JGP18" s="12"/>
      <c r="JGQ18" s="12"/>
      <c r="JGR18" s="12"/>
      <c r="JGS18" s="12"/>
      <c r="JGT18" s="12"/>
      <c r="JGU18" s="12"/>
      <c r="JGV18" s="12"/>
      <c r="JGW18" s="12"/>
      <c r="JGX18" s="12"/>
      <c r="JGY18" s="12"/>
      <c r="JGZ18" s="12"/>
      <c r="JHA18" s="12"/>
      <c r="JHB18" s="12"/>
      <c r="JHC18" s="12"/>
      <c r="JHD18" s="12"/>
      <c r="JHE18" s="12"/>
      <c r="JHF18" s="12"/>
      <c r="JHG18" s="12"/>
      <c r="JHH18" s="12"/>
      <c r="JHI18" s="12"/>
      <c r="JHJ18" s="12"/>
      <c r="JHK18" s="12"/>
      <c r="JHL18" s="12"/>
      <c r="JHM18" s="12"/>
      <c r="JHN18" s="12"/>
      <c r="JHO18" s="12"/>
      <c r="JHP18" s="12"/>
      <c r="JHQ18" s="12"/>
      <c r="JHR18" s="12"/>
      <c r="JHS18" s="12"/>
      <c r="JHT18" s="12"/>
      <c r="JHU18" s="12"/>
      <c r="JHV18" s="12"/>
      <c r="JHW18" s="12"/>
      <c r="JHX18" s="12"/>
      <c r="JHY18" s="12"/>
      <c r="JHZ18" s="12"/>
      <c r="JIA18" s="12"/>
      <c r="JIB18" s="12"/>
      <c r="JIC18" s="12"/>
      <c r="JID18" s="12"/>
      <c r="JIE18" s="12"/>
      <c r="JIF18" s="12"/>
      <c r="JIG18" s="12"/>
      <c r="JIH18" s="12"/>
      <c r="JII18" s="12"/>
      <c r="JIJ18" s="12"/>
      <c r="JIK18" s="12"/>
      <c r="JIL18" s="12"/>
      <c r="JIM18" s="12"/>
      <c r="JIN18" s="12"/>
      <c r="JIO18" s="12"/>
      <c r="JIP18" s="12"/>
      <c r="JIQ18" s="12"/>
      <c r="JIR18" s="12"/>
      <c r="JIS18" s="12"/>
      <c r="JIT18" s="12"/>
      <c r="JIU18" s="12"/>
      <c r="JIV18" s="12"/>
      <c r="JIW18" s="12"/>
      <c r="JIX18" s="12"/>
      <c r="JIY18" s="12"/>
      <c r="JIZ18" s="12"/>
      <c r="JJA18" s="12"/>
      <c r="JJB18" s="12"/>
      <c r="JJC18" s="12"/>
      <c r="JJD18" s="12"/>
      <c r="JJE18" s="12"/>
      <c r="JJF18" s="12"/>
      <c r="JJG18" s="12"/>
      <c r="JJH18" s="12"/>
      <c r="JJI18" s="12"/>
      <c r="JJJ18" s="12"/>
      <c r="JJK18" s="12"/>
      <c r="JJL18" s="12"/>
      <c r="JJM18" s="12"/>
      <c r="JJN18" s="12"/>
      <c r="JJO18" s="12"/>
      <c r="JJP18" s="12"/>
      <c r="JJQ18" s="12"/>
      <c r="JJR18" s="12"/>
      <c r="JJS18" s="12"/>
      <c r="JJT18" s="12"/>
      <c r="JJU18" s="12"/>
      <c r="JJV18" s="12"/>
      <c r="JJW18" s="12"/>
      <c r="JJX18" s="12"/>
      <c r="JJY18" s="12"/>
      <c r="JJZ18" s="12"/>
      <c r="JKA18" s="12"/>
      <c r="JKB18" s="12"/>
      <c r="JKC18" s="12"/>
      <c r="JKD18" s="12"/>
      <c r="JKE18" s="12"/>
      <c r="JKF18" s="12"/>
      <c r="JKG18" s="12"/>
      <c r="JKH18" s="12"/>
      <c r="JKI18" s="12"/>
      <c r="JKJ18" s="12"/>
      <c r="JKK18" s="12"/>
      <c r="JKL18" s="12"/>
      <c r="JKM18" s="12"/>
      <c r="JKN18" s="12"/>
      <c r="JKO18" s="12"/>
      <c r="JKP18" s="12"/>
      <c r="JKQ18" s="12"/>
      <c r="JKR18" s="12"/>
      <c r="JKS18" s="12"/>
      <c r="JKT18" s="12"/>
      <c r="JKU18" s="12"/>
      <c r="JKV18" s="12"/>
      <c r="JKW18" s="12"/>
      <c r="JKX18" s="12"/>
      <c r="JKY18" s="12"/>
      <c r="JKZ18" s="12"/>
      <c r="JLA18" s="12"/>
      <c r="JLB18" s="12"/>
      <c r="JLC18" s="12"/>
      <c r="JLD18" s="12"/>
      <c r="JLE18" s="12"/>
      <c r="JLF18" s="12"/>
      <c r="JLG18" s="12"/>
      <c r="JLH18" s="12"/>
      <c r="JLI18" s="12"/>
      <c r="JLJ18" s="12"/>
      <c r="JLK18" s="12"/>
      <c r="JLL18" s="12"/>
      <c r="JLM18" s="12"/>
      <c r="JLN18" s="12"/>
      <c r="JLO18" s="12"/>
      <c r="JLP18" s="12"/>
      <c r="JLQ18" s="12"/>
      <c r="JLR18" s="12"/>
      <c r="JLS18" s="12"/>
      <c r="JLT18" s="12"/>
      <c r="JLU18" s="12"/>
      <c r="JLV18" s="12"/>
      <c r="JLW18" s="12"/>
      <c r="JLX18" s="12"/>
      <c r="JLY18" s="12"/>
      <c r="JLZ18" s="12"/>
      <c r="JMA18" s="12"/>
      <c r="JMB18" s="12"/>
      <c r="JMC18" s="12"/>
      <c r="JMD18" s="12"/>
      <c r="JME18" s="12"/>
      <c r="JMF18" s="12"/>
      <c r="JMG18" s="12"/>
      <c r="JMH18" s="12"/>
      <c r="JMI18" s="12"/>
      <c r="JMJ18" s="12"/>
      <c r="JMK18" s="12"/>
      <c r="JML18" s="12"/>
      <c r="JMM18" s="12"/>
      <c r="JMN18" s="12"/>
      <c r="JMO18" s="12"/>
      <c r="JMP18" s="12"/>
      <c r="JMQ18" s="12"/>
      <c r="JMR18" s="12"/>
      <c r="JMS18" s="12"/>
      <c r="JMT18" s="12"/>
      <c r="JMU18" s="12"/>
      <c r="JMV18" s="12"/>
      <c r="JMW18" s="12"/>
      <c r="JMX18" s="12"/>
      <c r="JMY18" s="12"/>
      <c r="JMZ18" s="12"/>
      <c r="JNA18" s="12"/>
      <c r="JNB18" s="12"/>
      <c r="JNC18" s="12"/>
      <c r="JND18" s="12"/>
      <c r="JNE18" s="12"/>
      <c r="JNF18" s="12"/>
      <c r="JNG18" s="12"/>
      <c r="JNH18" s="12"/>
      <c r="JNI18" s="12"/>
      <c r="JNJ18" s="12"/>
      <c r="JNK18" s="12"/>
      <c r="JNL18" s="12"/>
      <c r="JNM18" s="12"/>
      <c r="JNN18" s="12"/>
      <c r="JNO18" s="12"/>
      <c r="JNP18" s="12"/>
      <c r="JNQ18" s="12"/>
      <c r="JNR18" s="12"/>
      <c r="JNS18" s="12"/>
      <c r="JNT18" s="12"/>
      <c r="JNU18" s="12"/>
      <c r="JNV18" s="12"/>
      <c r="JNW18" s="12"/>
      <c r="JNX18" s="12"/>
      <c r="JNY18" s="12"/>
      <c r="JNZ18" s="12"/>
      <c r="JOA18" s="12"/>
      <c r="JOB18" s="12"/>
      <c r="JOC18" s="12"/>
      <c r="JOD18" s="12"/>
      <c r="JOE18" s="12"/>
      <c r="JOF18" s="12"/>
      <c r="JOG18" s="12"/>
      <c r="JOH18" s="12"/>
      <c r="JOI18" s="12"/>
      <c r="JOJ18" s="12"/>
      <c r="JOK18" s="12"/>
      <c r="JOL18" s="12"/>
      <c r="JOM18" s="12"/>
      <c r="JON18" s="12"/>
      <c r="JOO18" s="12"/>
      <c r="JOP18" s="12"/>
      <c r="JOQ18" s="12"/>
      <c r="JOR18" s="12"/>
      <c r="JOS18" s="12"/>
      <c r="JOT18" s="12"/>
      <c r="JOU18" s="12"/>
      <c r="JOV18" s="12"/>
      <c r="JOW18" s="12"/>
      <c r="JOX18" s="12"/>
      <c r="JOY18" s="12"/>
      <c r="JOZ18" s="12"/>
      <c r="JPA18" s="12"/>
      <c r="JPB18" s="12"/>
      <c r="JPC18" s="12"/>
      <c r="JPD18" s="12"/>
      <c r="JPE18" s="12"/>
      <c r="JPF18" s="12"/>
      <c r="JPG18" s="12"/>
      <c r="JPH18" s="12"/>
      <c r="JPI18" s="12"/>
      <c r="JPJ18" s="12"/>
      <c r="JPK18" s="12"/>
      <c r="JPL18" s="12"/>
      <c r="JPM18" s="12"/>
      <c r="JPN18" s="12"/>
      <c r="JPO18" s="12"/>
      <c r="JPP18" s="12"/>
      <c r="JPQ18" s="12"/>
      <c r="JPR18" s="12"/>
      <c r="JPS18" s="12"/>
      <c r="JPT18" s="12"/>
      <c r="JPU18" s="12"/>
      <c r="JPV18" s="12"/>
      <c r="JPW18" s="12"/>
      <c r="JPX18" s="12"/>
      <c r="JPY18" s="12"/>
      <c r="JPZ18" s="12"/>
      <c r="JQA18" s="12"/>
      <c r="JQB18" s="12"/>
      <c r="JQC18" s="12"/>
      <c r="JQD18" s="12"/>
      <c r="JQE18" s="12"/>
      <c r="JQF18" s="12"/>
      <c r="JQG18" s="12"/>
      <c r="JQH18" s="12"/>
      <c r="JQI18" s="12"/>
      <c r="JQJ18" s="12"/>
      <c r="JQK18" s="12"/>
      <c r="JQL18" s="12"/>
      <c r="JQM18" s="12"/>
      <c r="JQN18" s="12"/>
      <c r="JQO18" s="12"/>
      <c r="JQP18" s="12"/>
      <c r="JQQ18" s="12"/>
      <c r="JQR18" s="12"/>
      <c r="JQS18" s="12"/>
      <c r="JQT18" s="12"/>
      <c r="JQU18" s="12"/>
      <c r="JQV18" s="12"/>
      <c r="JQW18" s="12"/>
      <c r="JQX18" s="12"/>
      <c r="JQY18" s="12"/>
      <c r="JQZ18" s="12"/>
      <c r="JRA18" s="12"/>
      <c r="JRB18" s="12"/>
      <c r="JRC18" s="12"/>
      <c r="JRD18" s="12"/>
      <c r="JRE18" s="12"/>
      <c r="JRF18" s="12"/>
      <c r="JRG18" s="12"/>
      <c r="JRH18" s="12"/>
      <c r="JRI18" s="12"/>
      <c r="JRJ18" s="12"/>
      <c r="JRK18" s="12"/>
      <c r="JRL18" s="12"/>
      <c r="JRM18" s="12"/>
      <c r="JRN18" s="12"/>
      <c r="JRO18" s="12"/>
      <c r="JRP18" s="12"/>
      <c r="JRQ18" s="12"/>
      <c r="JRR18" s="12"/>
      <c r="JRS18" s="12"/>
      <c r="JRT18" s="12"/>
      <c r="JRU18" s="12"/>
      <c r="JRV18" s="12"/>
      <c r="JRW18" s="12"/>
      <c r="JRX18" s="12"/>
      <c r="JRY18" s="12"/>
      <c r="JRZ18" s="12"/>
      <c r="JSA18" s="12"/>
      <c r="JSB18" s="12"/>
      <c r="JSC18" s="12"/>
      <c r="JSD18" s="12"/>
      <c r="JSE18" s="12"/>
      <c r="JSF18" s="12"/>
      <c r="JSG18" s="12"/>
      <c r="JSH18" s="12"/>
      <c r="JSI18" s="12"/>
      <c r="JSJ18" s="12"/>
      <c r="JSK18" s="12"/>
      <c r="JSL18" s="12"/>
      <c r="JSM18" s="12"/>
      <c r="JSN18" s="12"/>
      <c r="JSO18" s="12"/>
      <c r="JSP18" s="12"/>
      <c r="JSQ18" s="12"/>
      <c r="JSR18" s="12"/>
      <c r="JSS18" s="12"/>
      <c r="JST18" s="12"/>
      <c r="JSU18" s="12"/>
      <c r="JSV18" s="12"/>
      <c r="JSW18" s="12"/>
      <c r="JSX18" s="12"/>
      <c r="JSY18" s="12"/>
      <c r="JSZ18" s="12"/>
      <c r="JTA18" s="12"/>
      <c r="JTB18" s="12"/>
      <c r="JTC18" s="12"/>
      <c r="JTD18" s="12"/>
      <c r="JTE18" s="12"/>
      <c r="JTF18" s="12"/>
      <c r="JTG18" s="12"/>
      <c r="JTH18" s="12"/>
      <c r="JTI18" s="12"/>
      <c r="JTJ18" s="12"/>
      <c r="JTK18" s="12"/>
      <c r="JTL18" s="12"/>
      <c r="JTM18" s="12"/>
      <c r="JTN18" s="12"/>
      <c r="JTO18" s="12"/>
      <c r="JTP18" s="12"/>
      <c r="JTQ18" s="12"/>
      <c r="JTR18" s="12"/>
      <c r="JTS18" s="12"/>
      <c r="JTT18" s="12"/>
      <c r="JTU18" s="12"/>
      <c r="JTV18" s="12"/>
      <c r="JTW18" s="12"/>
      <c r="JTX18" s="12"/>
      <c r="JTY18" s="12"/>
      <c r="JTZ18" s="12"/>
      <c r="JUA18" s="12"/>
      <c r="JUB18" s="12"/>
      <c r="JUC18" s="12"/>
      <c r="JUD18" s="12"/>
      <c r="JUE18" s="12"/>
      <c r="JUF18" s="12"/>
      <c r="JUG18" s="12"/>
      <c r="JUH18" s="12"/>
      <c r="JUI18" s="12"/>
      <c r="JUJ18" s="12"/>
      <c r="JUK18" s="12"/>
      <c r="JUL18" s="12"/>
      <c r="JUM18" s="12"/>
      <c r="JUN18" s="12"/>
      <c r="JUO18" s="12"/>
      <c r="JUP18" s="12"/>
      <c r="JUQ18" s="12"/>
      <c r="JUR18" s="12"/>
      <c r="JUS18" s="12"/>
      <c r="JUT18" s="12"/>
      <c r="JUU18" s="12"/>
      <c r="JUV18" s="12"/>
      <c r="JUW18" s="12"/>
      <c r="JUX18" s="12"/>
      <c r="JUY18" s="12"/>
      <c r="JUZ18" s="12"/>
      <c r="JVA18" s="12"/>
      <c r="JVB18" s="12"/>
      <c r="JVC18" s="12"/>
      <c r="JVD18" s="12"/>
      <c r="JVE18" s="12"/>
      <c r="JVF18" s="12"/>
      <c r="JVG18" s="12"/>
      <c r="JVH18" s="12"/>
      <c r="JVI18" s="12"/>
      <c r="JVJ18" s="12"/>
      <c r="JVK18" s="12"/>
      <c r="JVL18" s="12"/>
      <c r="JVM18" s="12"/>
      <c r="JVN18" s="12"/>
      <c r="JVO18" s="12"/>
      <c r="JVP18" s="12"/>
      <c r="JVQ18" s="12"/>
      <c r="JVR18" s="12"/>
      <c r="JVS18" s="12"/>
      <c r="JVT18" s="12"/>
      <c r="JVU18" s="12"/>
      <c r="JVV18" s="12"/>
      <c r="JVW18" s="12"/>
      <c r="JVX18" s="12"/>
      <c r="JVY18" s="12"/>
      <c r="JVZ18" s="12"/>
      <c r="JWA18" s="12"/>
      <c r="JWB18" s="12"/>
      <c r="JWC18" s="12"/>
      <c r="JWD18" s="12"/>
      <c r="JWE18" s="12"/>
      <c r="JWF18" s="12"/>
      <c r="JWG18" s="12"/>
      <c r="JWH18" s="12"/>
      <c r="JWI18" s="12"/>
      <c r="JWJ18" s="12"/>
      <c r="JWK18" s="12"/>
      <c r="JWL18" s="12"/>
      <c r="JWM18" s="12"/>
      <c r="JWN18" s="12"/>
      <c r="JWO18" s="12"/>
      <c r="JWP18" s="12"/>
      <c r="JWQ18" s="12"/>
      <c r="JWR18" s="12"/>
      <c r="JWS18" s="12"/>
      <c r="JWT18" s="12"/>
      <c r="JWU18" s="12"/>
      <c r="JWV18" s="12"/>
      <c r="JWW18" s="12"/>
      <c r="JWX18" s="12"/>
      <c r="JWY18" s="12"/>
      <c r="JWZ18" s="12"/>
      <c r="JXA18" s="12"/>
      <c r="JXB18" s="12"/>
      <c r="JXC18" s="12"/>
      <c r="JXD18" s="12"/>
      <c r="JXE18" s="12"/>
      <c r="JXF18" s="12"/>
      <c r="JXG18" s="12"/>
      <c r="JXH18" s="12"/>
      <c r="JXI18" s="12"/>
      <c r="JXJ18" s="12"/>
      <c r="JXK18" s="12"/>
      <c r="JXL18" s="12"/>
      <c r="JXM18" s="12"/>
      <c r="JXN18" s="12"/>
      <c r="JXO18" s="12"/>
      <c r="JXP18" s="12"/>
      <c r="JXQ18" s="12"/>
      <c r="JXR18" s="12"/>
      <c r="JXS18" s="12"/>
      <c r="JXT18" s="12"/>
      <c r="JXU18" s="12"/>
      <c r="JXV18" s="12"/>
      <c r="JXW18" s="12"/>
      <c r="JXX18" s="12"/>
      <c r="JXY18" s="12"/>
      <c r="JXZ18" s="12"/>
      <c r="JYA18" s="12"/>
      <c r="JYB18" s="12"/>
      <c r="JYC18" s="12"/>
      <c r="JYD18" s="12"/>
      <c r="JYE18" s="12"/>
      <c r="JYF18" s="12"/>
      <c r="JYG18" s="12"/>
      <c r="JYH18" s="12"/>
      <c r="JYI18" s="12"/>
      <c r="JYJ18" s="12"/>
      <c r="JYK18" s="12"/>
      <c r="JYL18" s="12"/>
      <c r="JYM18" s="12"/>
      <c r="JYN18" s="12"/>
      <c r="JYO18" s="12"/>
      <c r="JYP18" s="12"/>
      <c r="JYQ18" s="12"/>
      <c r="JYR18" s="12"/>
      <c r="JYS18" s="12"/>
      <c r="JYT18" s="12"/>
      <c r="JYU18" s="12"/>
      <c r="JYV18" s="12"/>
      <c r="JYW18" s="12"/>
      <c r="JYX18" s="12"/>
      <c r="JYY18" s="12"/>
      <c r="JYZ18" s="12"/>
      <c r="JZA18" s="12"/>
      <c r="JZB18" s="12"/>
      <c r="JZC18" s="12"/>
      <c r="JZD18" s="12"/>
      <c r="JZE18" s="12"/>
      <c r="JZF18" s="12"/>
      <c r="JZG18" s="12"/>
      <c r="JZH18" s="12"/>
      <c r="JZI18" s="12"/>
      <c r="JZJ18" s="12"/>
      <c r="JZK18" s="12"/>
      <c r="JZL18" s="12"/>
      <c r="JZM18" s="12"/>
      <c r="JZN18" s="12"/>
      <c r="JZO18" s="12"/>
      <c r="JZP18" s="12"/>
      <c r="JZQ18" s="12"/>
      <c r="JZR18" s="12"/>
      <c r="JZS18" s="12"/>
      <c r="JZT18" s="12"/>
      <c r="JZU18" s="12"/>
      <c r="JZV18" s="12"/>
      <c r="JZW18" s="12"/>
      <c r="JZX18" s="12"/>
      <c r="JZY18" s="12"/>
      <c r="JZZ18" s="12"/>
      <c r="KAA18" s="12"/>
      <c r="KAB18" s="12"/>
      <c r="KAC18" s="12"/>
      <c r="KAD18" s="12"/>
      <c r="KAE18" s="12"/>
      <c r="KAF18" s="12"/>
      <c r="KAG18" s="12"/>
      <c r="KAH18" s="12"/>
      <c r="KAI18" s="12"/>
      <c r="KAJ18" s="12"/>
      <c r="KAK18" s="12"/>
      <c r="KAL18" s="12"/>
      <c r="KAM18" s="12"/>
      <c r="KAN18" s="12"/>
      <c r="KAO18" s="12"/>
      <c r="KAP18" s="12"/>
      <c r="KAQ18" s="12"/>
      <c r="KAR18" s="12"/>
      <c r="KAS18" s="12"/>
      <c r="KAT18" s="12"/>
      <c r="KAU18" s="12"/>
      <c r="KAV18" s="12"/>
      <c r="KAW18" s="12"/>
      <c r="KAX18" s="12"/>
      <c r="KAY18" s="12"/>
      <c r="KAZ18" s="12"/>
      <c r="KBA18" s="12"/>
      <c r="KBB18" s="12"/>
      <c r="KBC18" s="12"/>
      <c r="KBD18" s="12"/>
      <c r="KBE18" s="12"/>
      <c r="KBF18" s="12"/>
      <c r="KBG18" s="12"/>
      <c r="KBH18" s="12"/>
      <c r="KBI18" s="12"/>
      <c r="KBJ18" s="12"/>
      <c r="KBK18" s="12"/>
      <c r="KBL18" s="12"/>
      <c r="KBM18" s="12"/>
      <c r="KBN18" s="12"/>
      <c r="KBO18" s="12"/>
      <c r="KBP18" s="12"/>
      <c r="KBQ18" s="12"/>
      <c r="KBR18" s="12"/>
      <c r="KBS18" s="12"/>
      <c r="KBT18" s="12"/>
      <c r="KBU18" s="12"/>
      <c r="KBV18" s="12"/>
      <c r="KBW18" s="12"/>
      <c r="KBX18" s="12"/>
      <c r="KBY18" s="12"/>
      <c r="KBZ18" s="12"/>
      <c r="KCA18" s="12"/>
      <c r="KCB18" s="12"/>
      <c r="KCC18" s="12"/>
      <c r="KCD18" s="12"/>
      <c r="KCE18" s="12"/>
      <c r="KCF18" s="12"/>
      <c r="KCG18" s="12"/>
      <c r="KCH18" s="12"/>
      <c r="KCI18" s="12"/>
      <c r="KCJ18" s="12"/>
      <c r="KCK18" s="12"/>
      <c r="KCL18" s="12"/>
      <c r="KCM18" s="12"/>
      <c r="KCN18" s="12"/>
      <c r="KCO18" s="12"/>
      <c r="KCP18" s="12"/>
      <c r="KCQ18" s="12"/>
      <c r="KCR18" s="12"/>
      <c r="KCS18" s="12"/>
      <c r="KCT18" s="12"/>
      <c r="KCU18" s="12"/>
      <c r="KCV18" s="12"/>
      <c r="KCW18" s="12"/>
      <c r="KCX18" s="12"/>
      <c r="KCY18" s="12"/>
      <c r="KCZ18" s="12"/>
      <c r="KDA18" s="12"/>
      <c r="KDB18" s="12"/>
      <c r="KDC18" s="12"/>
      <c r="KDD18" s="12"/>
      <c r="KDE18" s="12"/>
      <c r="KDF18" s="12"/>
      <c r="KDG18" s="12"/>
      <c r="KDH18" s="12"/>
      <c r="KDI18" s="12"/>
      <c r="KDJ18" s="12"/>
      <c r="KDK18" s="12"/>
      <c r="KDL18" s="12"/>
      <c r="KDM18" s="12"/>
      <c r="KDN18" s="12"/>
      <c r="KDO18" s="12"/>
      <c r="KDP18" s="12"/>
      <c r="KDQ18" s="12"/>
      <c r="KDR18" s="12"/>
      <c r="KDS18" s="12"/>
      <c r="KDT18" s="12"/>
      <c r="KDU18" s="12"/>
      <c r="KDV18" s="12"/>
      <c r="KDW18" s="12"/>
      <c r="KDX18" s="12"/>
      <c r="KDY18" s="12"/>
      <c r="KDZ18" s="12"/>
      <c r="KEA18" s="12"/>
      <c r="KEB18" s="12"/>
      <c r="KEC18" s="12"/>
      <c r="KED18" s="12"/>
      <c r="KEE18" s="12"/>
      <c r="KEF18" s="12"/>
      <c r="KEG18" s="12"/>
      <c r="KEH18" s="12"/>
      <c r="KEI18" s="12"/>
      <c r="KEJ18" s="12"/>
      <c r="KEK18" s="12"/>
      <c r="KEL18" s="12"/>
      <c r="KEM18" s="12"/>
      <c r="KEN18" s="12"/>
      <c r="KEO18" s="12"/>
      <c r="KEP18" s="12"/>
      <c r="KEQ18" s="12"/>
      <c r="KER18" s="12"/>
      <c r="KES18" s="12"/>
      <c r="KET18" s="12"/>
      <c r="KEU18" s="12"/>
      <c r="KEV18" s="12"/>
      <c r="KEW18" s="12"/>
      <c r="KEX18" s="12"/>
      <c r="KEY18" s="12"/>
      <c r="KEZ18" s="12"/>
      <c r="KFA18" s="12"/>
      <c r="KFB18" s="12"/>
      <c r="KFC18" s="12"/>
      <c r="KFD18" s="12"/>
      <c r="KFE18" s="12"/>
      <c r="KFF18" s="12"/>
      <c r="KFG18" s="12"/>
      <c r="KFH18" s="12"/>
      <c r="KFI18" s="12"/>
      <c r="KFJ18" s="12"/>
      <c r="KFK18" s="12"/>
      <c r="KFL18" s="12"/>
      <c r="KFM18" s="12"/>
      <c r="KFN18" s="12"/>
      <c r="KFO18" s="12"/>
      <c r="KFP18" s="12"/>
      <c r="KFQ18" s="12"/>
      <c r="KFR18" s="12"/>
      <c r="KFS18" s="12"/>
      <c r="KFT18" s="12"/>
      <c r="KFU18" s="12"/>
      <c r="KFV18" s="12"/>
      <c r="KFW18" s="12"/>
      <c r="KFX18" s="12"/>
      <c r="KFY18" s="12"/>
      <c r="KFZ18" s="12"/>
      <c r="KGA18" s="12"/>
      <c r="KGB18" s="12"/>
      <c r="KGC18" s="12"/>
      <c r="KGD18" s="12"/>
      <c r="KGE18" s="12"/>
      <c r="KGF18" s="12"/>
      <c r="KGG18" s="12"/>
      <c r="KGH18" s="12"/>
      <c r="KGI18" s="12"/>
      <c r="KGJ18" s="12"/>
      <c r="KGK18" s="12"/>
      <c r="KGL18" s="12"/>
      <c r="KGM18" s="12"/>
      <c r="KGN18" s="12"/>
      <c r="KGO18" s="12"/>
      <c r="KGP18" s="12"/>
      <c r="KGQ18" s="12"/>
      <c r="KGR18" s="12"/>
      <c r="KGS18" s="12"/>
      <c r="KGT18" s="12"/>
      <c r="KGU18" s="12"/>
      <c r="KGV18" s="12"/>
      <c r="KGW18" s="12"/>
      <c r="KGX18" s="12"/>
      <c r="KGY18" s="12"/>
      <c r="KGZ18" s="12"/>
      <c r="KHA18" s="12"/>
      <c r="KHB18" s="12"/>
      <c r="KHC18" s="12"/>
      <c r="KHD18" s="12"/>
      <c r="KHE18" s="12"/>
      <c r="KHF18" s="12"/>
      <c r="KHG18" s="12"/>
      <c r="KHH18" s="12"/>
      <c r="KHI18" s="12"/>
      <c r="KHJ18" s="12"/>
      <c r="KHK18" s="12"/>
      <c r="KHL18" s="12"/>
      <c r="KHM18" s="12"/>
      <c r="KHN18" s="12"/>
      <c r="KHO18" s="12"/>
      <c r="KHP18" s="12"/>
      <c r="KHQ18" s="12"/>
      <c r="KHR18" s="12"/>
      <c r="KHS18" s="12"/>
      <c r="KHT18" s="12"/>
      <c r="KHU18" s="12"/>
      <c r="KHV18" s="12"/>
      <c r="KHW18" s="12"/>
      <c r="KHX18" s="12"/>
      <c r="KHY18" s="12"/>
      <c r="KHZ18" s="12"/>
      <c r="KIA18" s="12"/>
      <c r="KIB18" s="12"/>
      <c r="KIC18" s="12"/>
      <c r="KID18" s="12"/>
      <c r="KIE18" s="12"/>
      <c r="KIF18" s="12"/>
      <c r="KIG18" s="12"/>
      <c r="KIH18" s="12"/>
      <c r="KII18" s="12"/>
      <c r="KIJ18" s="12"/>
      <c r="KIK18" s="12"/>
      <c r="KIL18" s="12"/>
      <c r="KIM18" s="12"/>
      <c r="KIN18" s="12"/>
      <c r="KIO18" s="12"/>
      <c r="KIP18" s="12"/>
      <c r="KIQ18" s="12"/>
      <c r="KIR18" s="12"/>
      <c r="KIS18" s="12"/>
      <c r="KIT18" s="12"/>
      <c r="KIU18" s="12"/>
      <c r="KIV18" s="12"/>
      <c r="KIW18" s="12"/>
      <c r="KIX18" s="12"/>
      <c r="KIY18" s="12"/>
      <c r="KIZ18" s="12"/>
      <c r="KJA18" s="12"/>
      <c r="KJB18" s="12"/>
      <c r="KJC18" s="12"/>
      <c r="KJD18" s="12"/>
      <c r="KJE18" s="12"/>
      <c r="KJF18" s="12"/>
      <c r="KJG18" s="12"/>
      <c r="KJH18" s="12"/>
      <c r="KJI18" s="12"/>
      <c r="KJJ18" s="12"/>
      <c r="KJK18" s="12"/>
      <c r="KJL18" s="12"/>
      <c r="KJM18" s="12"/>
      <c r="KJN18" s="12"/>
      <c r="KJO18" s="12"/>
      <c r="KJP18" s="12"/>
      <c r="KJQ18" s="12"/>
      <c r="KJR18" s="12"/>
      <c r="KJS18" s="12"/>
      <c r="KJT18" s="12"/>
      <c r="KJU18" s="12"/>
      <c r="KJV18" s="12"/>
      <c r="KJW18" s="12"/>
      <c r="KJX18" s="12"/>
      <c r="KJY18" s="12"/>
      <c r="KJZ18" s="12"/>
      <c r="KKA18" s="12"/>
      <c r="KKB18" s="12"/>
      <c r="KKC18" s="12"/>
      <c r="KKD18" s="12"/>
      <c r="KKE18" s="12"/>
      <c r="KKF18" s="12"/>
      <c r="KKG18" s="12"/>
      <c r="KKH18" s="12"/>
      <c r="KKI18" s="12"/>
      <c r="KKJ18" s="12"/>
      <c r="KKK18" s="12"/>
      <c r="KKL18" s="12"/>
      <c r="KKM18" s="12"/>
      <c r="KKN18" s="12"/>
      <c r="KKO18" s="12"/>
      <c r="KKP18" s="12"/>
      <c r="KKQ18" s="12"/>
      <c r="KKR18" s="12"/>
      <c r="KKS18" s="12"/>
      <c r="KKT18" s="12"/>
      <c r="KKU18" s="12"/>
      <c r="KKV18" s="12"/>
      <c r="KKW18" s="12"/>
      <c r="KKX18" s="12"/>
      <c r="KKY18" s="12"/>
      <c r="KKZ18" s="12"/>
      <c r="KLA18" s="12"/>
      <c r="KLB18" s="12"/>
      <c r="KLC18" s="12"/>
      <c r="KLD18" s="12"/>
      <c r="KLE18" s="12"/>
      <c r="KLF18" s="12"/>
      <c r="KLG18" s="12"/>
      <c r="KLH18" s="12"/>
      <c r="KLI18" s="12"/>
      <c r="KLJ18" s="12"/>
      <c r="KLK18" s="12"/>
      <c r="KLL18" s="12"/>
      <c r="KLM18" s="12"/>
      <c r="KLN18" s="12"/>
      <c r="KLO18" s="12"/>
      <c r="KLP18" s="12"/>
      <c r="KLQ18" s="12"/>
      <c r="KLR18" s="12"/>
      <c r="KLS18" s="12"/>
      <c r="KLT18" s="12"/>
      <c r="KLU18" s="12"/>
      <c r="KLV18" s="12"/>
      <c r="KLW18" s="12"/>
      <c r="KLX18" s="12"/>
      <c r="KLY18" s="12"/>
      <c r="KLZ18" s="12"/>
      <c r="KMA18" s="12"/>
      <c r="KMB18" s="12"/>
      <c r="KMC18" s="12"/>
      <c r="KMD18" s="12"/>
      <c r="KME18" s="12"/>
      <c r="KMF18" s="12"/>
      <c r="KMG18" s="12"/>
      <c r="KMH18" s="12"/>
      <c r="KMI18" s="12"/>
      <c r="KMJ18" s="12"/>
      <c r="KMK18" s="12"/>
      <c r="KML18" s="12"/>
      <c r="KMM18" s="12"/>
      <c r="KMN18" s="12"/>
      <c r="KMO18" s="12"/>
      <c r="KMP18" s="12"/>
      <c r="KMQ18" s="12"/>
      <c r="KMR18" s="12"/>
      <c r="KMS18" s="12"/>
      <c r="KMT18" s="12"/>
      <c r="KMU18" s="12"/>
      <c r="KMV18" s="12"/>
      <c r="KMW18" s="12"/>
      <c r="KMX18" s="12"/>
      <c r="KMY18" s="12"/>
      <c r="KMZ18" s="12"/>
      <c r="KNA18" s="12"/>
      <c r="KNB18" s="12"/>
      <c r="KNC18" s="12"/>
      <c r="KND18" s="12"/>
      <c r="KNE18" s="12"/>
      <c r="KNF18" s="12"/>
      <c r="KNG18" s="12"/>
      <c r="KNH18" s="12"/>
      <c r="KNI18" s="12"/>
      <c r="KNJ18" s="12"/>
      <c r="KNK18" s="12"/>
      <c r="KNL18" s="12"/>
      <c r="KNM18" s="12"/>
      <c r="KNN18" s="12"/>
      <c r="KNO18" s="12"/>
      <c r="KNP18" s="12"/>
      <c r="KNQ18" s="12"/>
      <c r="KNR18" s="12"/>
      <c r="KNS18" s="12"/>
      <c r="KNT18" s="12"/>
      <c r="KNU18" s="12"/>
      <c r="KNV18" s="12"/>
      <c r="KNW18" s="12"/>
      <c r="KNX18" s="12"/>
      <c r="KNY18" s="12"/>
      <c r="KNZ18" s="12"/>
      <c r="KOA18" s="12"/>
      <c r="KOB18" s="12"/>
      <c r="KOC18" s="12"/>
      <c r="KOD18" s="12"/>
      <c r="KOE18" s="12"/>
      <c r="KOF18" s="12"/>
      <c r="KOG18" s="12"/>
      <c r="KOH18" s="12"/>
      <c r="KOI18" s="12"/>
      <c r="KOJ18" s="12"/>
      <c r="KOK18" s="12"/>
      <c r="KOL18" s="12"/>
      <c r="KOM18" s="12"/>
      <c r="KON18" s="12"/>
      <c r="KOO18" s="12"/>
      <c r="KOP18" s="12"/>
      <c r="KOQ18" s="12"/>
      <c r="KOR18" s="12"/>
      <c r="KOS18" s="12"/>
      <c r="KOT18" s="12"/>
      <c r="KOU18" s="12"/>
      <c r="KOV18" s="12"/>
      <c r="KOW18" s="12"/>
      <c r="KOX18" s="12"/>
      <c r="KOY18" s="12"/>
      <c r="KOZ18" s="12"/>
      <c r="KPA18" s="12"/>
      <c r="KPB18" s="12"/>
      <c r="KPC18" s="12"/>
      <c r="KPD18" s="12"/>
      <c r="KPE18" s="12"/>
      <c r="KPF18" s="12"/>
      <c r="KPG18" s="12"/>
      <c r="KPH18" s="12"/>
      <c r="KPI18" s="12"/>
      <c r="KPJ18" s="12"/>
      <c r="KPK18" s="12"/>
      <c r="KPL18" s="12"/>
      <c r="KPM18" s="12"/>
      <c r="KPN18" s="12"/>
      <c r="KPO18" s="12"/>
      <c r="KPP18" s="12"/>
      <c r="KPQ18" s="12"/>
      <c r="KPR18" s="12"/>
      <c r="KPS18" s="12"/>
      <c r="KPT18" s="12"/>
      <c r="KPU18" s="12"/>
      <c r="KPV18" s="12"/>
      <c r="KPW18" s="12"/>
      <c r="KPX18" s="12"/>
      <c r="KPY18" s="12"/>
      <c r="KPZ18" s="12"/>
      <c r="KQA18" s="12"/>
      <c r="KQB18" s="12"/>
      <c r="KQC18" s="12"/>
      <c r="KQD18" s="12"/>
      <c r="KQE18" s="12"/>
      <c r="KQF18" s="12"/>
      <c r="KQG18" s="12"/>
      <c r="KQH18" s="12"/>
      <c r="KQI18" s="12"/>
      <c r="KQJ18" s="12"/>
      <c r="KQK18" s="12"/>
      <c r="KQL18" s="12"/>
      <c r="KQM18" s="12"/>
      <c r="KQN18" s="12"/>
      <c r="KQO18" s="12"/>
      <c r="KQP18" s="12"/>
      <c r="KQQ18" s="12"/>
      <c r="KQR18" s="12"/>
      <c r="KQS18" s="12"/>
      <c r="KQT18" s="12"/>
      <c r="KQU18" s="12"/>
      <c r="KQV18" s="12"/>
      <c r="KQW18" s="12"/>
      <c r="KQX18" s="12"/>
      <c r="KQY18" s="12"/>
      <c r="KQZ18" s="12"/>
      <c r="KRA18" s="12"/>
      <c r="KRB18" s="12"/>
      <c r="KRC18" s="12"/>
      <c r="KRD18" s="12"/>
      <c r="KRE18" s="12"/>
      <c r="KRF18" s="12"/>
      <c r="KRG18" s="12"/>
      <c r="KRH18" s="12"/>
      <c r="KRI18" s="12"/>
      <c r="KRJ18" s="12"/>
      <c r="KRK18" s="12"/>
      <c r="KRL18" s="12"/>
      <c r="KRM18" s="12"/>
      <c r="KRN18" s="12"/>
      <c r="KRO18" s="12"/>
      <c r="KRP18" s="12"/>
      <c r="KRQ18" s="12"/>
      <c r="KRR18" s="12"/>
      <c r="KRS18" s="12"/>
      <c r="KRT18" s="12"/>
      <c r="KRU18" s="12"/>
      <c r="KRV18" s="12"/>
      <c r="KRW18" s="12"/>
      <c r="KRX18" s="12"/>
      <c r="KRY18" s="12"/>
      <c r="KRZ18" s="12"/>
      <c r="KSA18" s="12"/>
      <c r="KSB18" s="12"/>
      <c r="KSC18" s="12"/>
      <c r="KSD18" s="12"/>
      <c r="KSE18" s="12"/>
      <c r="KSF18" s="12"/>
      <c r="KSG18" s="12"/>
      <c r="KSH18" s="12"/>
      <c r="KSI18" s="12"/>
      <c r="KSJ18" s="12"/>
      <c r="KSK18" s="12"/>
      <c r="KSL18" s="12"/>
      <c r="KSM18" s="12"/>
      <c r="KSN18" s="12"/>
      <c r="KSO18" s="12"/>
      <c r="KSP18" s="12"/>
      <c r="KSQ18" s="12"/>
      <c r="KSR18" s="12"/>
      <c r="KSS18" s="12"/>
      <c r="KST18" s="12"/>
      <c r="KSU18" s="12"/>
      <c r="KSV18" s="12"/>
      <c r="KSW18" s="12"/>
      <c r="KSX18" s="12"/>
      <c r="KSY18" s="12"/>
      <c r="KSZ18" s="12"/>
      <c r="KTA18" s="12"/>
      <c r="KTB18" s="12"/>
      <c r="KTC18" s="12"/>
      <c r="KTD18" s="12"/>
      <c r="KTE18" s="12"/>
      <c r="KTF18" s="12"/>
      <c r="KTG18" s="12"/>
      <c r="KTH18" s="12"/>
      <c r="KTI18" s="12"/>
      <c r="KTJ18" s="12"/>
      <c r="KTK18" s="12"/>
      <c r="KTL18" s="12"/>
      <c r="KTM18" s="12"/>
      <c r="KTN18" s="12"/>
      <c r="KTO18" s="12"/>
      <c r="KTP18" s="12"/>
      <c r="KTQ18" s="12"/>
      <c r="KTR18" s="12"/>
      <c r="KTS18" s="12"/>
      <c r="KTT18" s="12"/>
      <c r="KTU18" s="12"/>
      <c r="KTV18" s="12"/>
      <c r="KTW18" s="12"/>
      <c r="KTX18" s="12"/>
      <c r="KTY18" s="12"/>
      <c r="KTZ18" s="12"/>
      <c r="KUA18" s="12"/>
      <c r="KUB18" s="12"/>
      <c r="KUC18" s="12"/>
      <c r="KUD18" s="12"/>
      <c r="KUE18" s="12"/>
      <c r="KUF18" s="12"/>
      <c r="KUG18" s="12"/>
      <c r="KUH18" s="12"/>
      <c r="KUI18" s="12"/>
      <c r="KUJ18" s="12"/>
      <c r="KUK18" s="12"/>
      <c r="KUL18" s="12"/>
      <c r="KUM18" s="12"/>
      <c r="KUN18" s="12"/>
      <c r="KUO18" s="12"/>
      <c r="KUP18" s="12"/>
      <c r="KUQ18" s="12"/>
      <c r="KUR18" s="12"/>
      <c r="KUS18" s="12"/>
      <c r="KUT18" s="12"/>
      <c r="KUU18" s="12"/>
      <c r="KUV18" s="12"/>
      <c r="KUW18" s="12"/>
      <c r="KUX18" s="12"/>
      <c r="KUY18" s="12"/>
      <c r="KUZ18" s="12"/>
      <c r="KVA18" s="12"/>
      <c r="KVB18" s="12"/>
      <c r="KVC18" s="12"/>
      <c r="KVD18" s="12"/>
      <c r="KVE18" s="12"/>
      <c r="KVF18" s="12"/>
      <c r="KVG18" s="12"/>
      <c r="KVH18" s="12"/>
      <c r="KVI18" s="12"/>
      <c r="KVJ18" s="12"/>
      <c r="KVK18" s="12"/>
      <c r="KVL18" s="12"/>
      <c r="KVM18" s="12"/>
      <c r="KVN18" s="12"/>
      <c r="KVO18" s="12"/>
      <c r="KVP18" s="12"/>
      <c r="KVQ18" s="12"/>
      <c r="KVR18" s="12"/>
      <c r="KVS18" s="12"/>
      <c r="KVT18" s="12"/>
      <c r="KVU18" s="12"/>
      <c r="KVV18" s="12"/>
      <c r="KVW18" s="12"/>
      <c r="KVX18" s="12"/>
      <c r="KVY18" s="12"/>
      <c r="KVZ18" s="12"/>
      <c r="KWA18" s="12"/>
      <c r="KWB18" s="12"/>
      <c r="KWC18" s="12"/>
      <c r="KWD18" s="12"/>
      <c r="KWE18" s="12"/>
      <c r="KWF18" s="12"/>
      <c r="KWG18" s="12"/>
      <c r="KWH18" s="12"/>
      <c r="KWI18" s="12"/>
      <c r="KWJ18" s="12"/>
      <c r="KWK18" s="12"/>
      <c r="KWL18" s="12"/>
      <c r="KWM18" s="12"/>
      <c r="KWN18" s="12"/>
      <c r="KWO18" s="12"/>
      <c r="KWP18" s="12"/>
      <c r="KWQ18" s="12"/>
      <c r="KWR18" s="12"/>
      <c r="KWS18" s="12"/>
      <c r="KWT18" s="12"/>
      <c r="KWU18" s="12"/>
      <c r="KWV18" s="12"/>
      <c r="KWW18" s="12"/>
      <c r="KWX18" s="12"/>
      <c r="KWY18" s="12"/>
      <c r="KWZ18" s="12"/>
      <c r="KXA18" s="12"/>
      <c r="KXB18" s="12"/>
      <c r="KXC18" s="12"/>
      <c r="KXD18" s="12"/>
      <c r="KXE18" s="12"/>
      <c r="KXF18" s="12"/>
      <c r="KXG18" s="12"/>
      <c r="KXH18" s="12"/>
      <c r="KXI18" s="12"/>
      <c r="KXJ18" s="12"/>
      <c r="KXK18" s="12"/>
      <c r="KXL18" s="12"/>
      <c r="KXM18" s="12"/>
      <c r="KXN18" s="12"/>
      <c r="KXO18" s="12"/>
      <c r="KXP18" s="12"/>
      <c r="KXQ18" s="12"/>
      <c r="KXR18" s="12"/>
      <c r="KXS18" s="12"/>
      <c r="KXT18" s="12"/>
      <c r="KXU18" s="12"/>
      <c r="KXV18" s="12"/>
      <c r="KXW18" s="12"/>
      <c r="KXX18" s="12"/>
      <c r="KXY18" s="12"/>
      <c r="KXZ18" s="12"/>
      <c r="KYA18" s="12"/>
      <c r="KYB18" s="12"/>
      <c r="KYC18" s="12"/>
      <c r="KYD18" s="12"/>
      <c r="KYE18" s="12"/>
      <c r="KYF18" s="12"/>
      <c r="KYG18" s="12"/>
      <c r="KYH18" s="12"/>
      <c r="KYI18" s="12"/>
      <c r="KYJ18" s="12"/>
      <c r="KYK18" s="12"/>
      <c r="KYL18" s="12"/>
      <c r="KYM18" s="12"/>
      <c r="KYN18" s="12"/>
      <c r="KYO18" s="12"/>
      <c r="KYP18" s="12"/>
      <c r="KYQ18" s="12"/>
      <c r="KYR18" s="12"/>
      <c r="KYS18" s="12"/>
      <c r="KYT18" s="12"/>
      <c r="KYU18" s="12"/>
      <c r="KYV18" s="12"/>
      <c r="KYW18" s="12"/>
      <c r="KYX18" s="12"/>
      <c r="KYY18" s="12"/>
      <c r="KYZ18" s="12"/>
      <c r="KZA18" s="12"/>
      <c r="KZB18" s="12"/>
      <c r="KZC18" s="12"/>
      <c r="KZD18" s="12"/>
      <c r="KZE18" s="12"/>
      <c r="KZF18" s="12"/>
      <c r="KZG18" s="12"/>
      <c r="KZH18" s="12"/>
      <c r="KZI18" s="12"/>
      <c r="KZJ18" s="12"/>
      <c r="KZK18" s="12"/>
      <c r="KZL18" s="12"/>
      <c r="KZM18" s="12"/>
      <c r="KZN18" s="12"/>
      <c r="KZO18" s="12"/>
      <c r="KZP18" s="12"/>
      <c r="KZQ18" s="12"/>
      <c r="KZR18" s="12"/>
      <c r="KZS18" s="12"/>
      <c r="KZT18" s="12"/>
      <c r="KZU18" s="12"/>
      <c r="KZV18" s="12"/>
      <c r="KZW18" s="12"/>
      <c r="KZX18" s="12"/>
      <c r="KZY18" s="12"/>
      <c r="KZZ18" s="12"/>
      <c r="LAA18" s="12"/>
      <c r="LAB18" s="12"/>
      <c r="LAC18" s="12"/>
      <c r="LAD18" s="12"/>
      <c r="LAE18" s="12"/>
      <c r="LAF18" s="12"/>
      <c r="LAG18" s="12"/>
      <c r="LAH18" s="12"/>
      <c r="LAI18" s="12"/>
      <c r="LAJ18" s="12"/>
      <c r="LAK18" s="12"/>
      <c r="LAL18" s="12"/>
      <c r="LAM18" s="12"/>
      <c r="LAN18" s="12"/>
      <c r="LAO18" s="12"/>
      <c r="LAP18" s="12"/>
      <c r="LAQ18" s="12"/>
      <c r="LAR18" s="12"/>
      <c r="LAS18" s="12"/>
      <c r="LAT18" s="12"/>
      <c r="LAU18" s="12"/>
      <c r="LAV18" s="12"/>
      <c r="LAW18" s="12"/>
      <c r="LAX18" s="12"/>
      <c r="LAY18" s="12"/>
      <c r="LAZ18" s="12"/>
      <c r="LBA18" s="12"/>
      <c r="LBB18" s="12"/>
      <c r="LBC18" s="12"/>
      <c r="LBD18" s="12"/>
      <c r="LBE18" s="12"/>
      <c r="LBF18" s="12"/>
      <c r="LBG18" s="12"/>
      <c r="LBH18" s="12"/>
      <c r="LBI18" s="12"/>
      <c r="LBJ18" s="12"/>
      <c r="LBK18" s="12"/>
      <c r="LBL18" s="12"/>
      <c r="LBM18" s="12"/>
      <c r="LBN18" s="12"/>
      <c r="LBO18" s="12"/>
      <c r="LBP18" s="12"/>
      <c r="LBQ18" s="12"/>
      <c r="LBR18" s="12"/>
      <c r="LBS18" s="12"/>
      <c r="LBT18" s="12"/>
      <c r="LBU18" s="12"/>
      <c r="LBV18" s="12"/>
      <c r="LBW18" s="12"/>
      <c r="LBX18" s="12"/>
      <c r="LBY18" s="12"/>
      <c r="LBZ18" s="12"/>
      <c r="LCA18" s="12"/>
      <c r="LCB18" s="12"/>
      <c r="LCC18" s="12"/>
      <c r="LCD18" s="12"/>
      <c r="LCE18" s="12"/>
      <c r="LCF18" s="12"/>
      <c r="LCG18" s="12"/>
      <c r="LCH18" s="12"/>
      <c r="LCI18" s="12"/>
      <c r="LCJ18" s="12"/>
      <c r="LCK18" s="12"/>
      <c r="LCL18" s="12"/>
      <c r="LCM18" s="12"/>
      <c r="LCN18" s="12"/>
      <c r="LCO18" s="12"/>
      <c r="LCP18" s="12"/>
      <c r="LCQ18" s="12"/>
      <c r="LCR18" s="12"/>
      <c r="LCS18" s="12"/>
      <c r="LCT18" s="12"/>
      <c r="LCU18" s="12"/>
      <c r="LCV18" s="12"/>
      <c r="LCW18" s="12"/>
      <c r="LCX18" s="12"/>
      <c r="LCY18" s="12"/>
      <c r="LCZ18" s="12"/>
      <c r="LDA18" s="12"/>
      <c r="LDB18" s="12"/>
      <c r="LDC18" s="12"/>
      <c r="LDD18" s="12"/>
      <c r="LDE18" s="12"/>
      <c r="LDF18" s="12"/>
      <c r="LDG18" s="12"/>
      <c r="LDH18" s="12"/>
      <c r="LDI18" s="12"/>
      <c r="LDJ18" s="12"/>
      <c r="LDK18" s="12"/>
      <c r="LDL18" s="12"/>
      <c r="LDM18" s="12"/>
      <c r="LDN18" s="12"/>
      <c r="LDO18" s="12"/>
      <c r="LDP18" s="12"/>
      <c r="LDQ18" s="12"/>
      <c r="LDR18" s="12"/>
      <c r="LDS18" s="12"/>
      <c r="LDT18" s="12"/>
      <c r="LDU18" s="12"/>
      <c r="LDV18" s="12"/>
      <c r="LDW18" s="12"/>
      <c r="LDX18" s="12"/>
      <c r="LDY18" s="12"/>
      <c r="LDZ18" s="12"/>
      <c r="LEA18" s="12"/>
      <c r="LEB18" s="12"/>
      <c r="LEC18" s="12"/>
      <c r="LED18" s="12"/>
      <c r="LEE18" s="12"/>
      <c r="LEF18" s="12"/>
      <c r="LEG18" s="12"/>
      <c r="LEH18" s="12"/>
      <c r="LEI18" s="12"/>
      <c r="LEJ18" s="12"/>
      <c r="LEK18" s="12"/>
      <c r="LEL18" s="12"/>
      <c r="LEM18" s="12"/>
      <c r="LEN18" s="12"/>
      <c r="LEO18" s="12"/>
      <c r="LEP18" s="12"/>
      <c r="LEQ18" s="12"/>
      <c r="LER18" s="12"/>
      <c r="LES18" s="12"/>
      <c r="LET18" s="12"/>
      <c r="LEU18" s="12"/>
      <c r="LEV18" s="12"/>
      <c r="LEW18" s="12"/>
      <c r="LEX18" s="12"/>
      <c r="LEY18" s="12"/>
      <c r="LEZ18" s="12"/>
      <c r="LFA18" s="12"/>
      <c r="LFB18" s="12"/>
      <c r="LFC18" s="12"/>
      <c r="LFD18" s="12"/>
      <c r="LFE18" s="12"/>
      <c r="LFF18" s="12"/>
      <c r="LFG18" s="12"/>
      <c r="LFH18" s="12"/>
      <c r="LFI18" s="12"/>
      <c r="LFJ18" s="12"/>
      <c r="LFK18" s="12"/>
      <c r="LFL18" s="12"/>
      <c r="LFM18" s="12"/>
      <c r="LFN18" s="12"/>
      <c r="LFO18" s="12"/>
      <c r="LFP18" s="12"/>
      <c r="LFQ18" s="12"/>
      <c r="LFR18" s="12"/>
      <c r="LFS18" s="12"/>
      <c r="LFT18" s="12"/>
      <c r="LFU18" s="12"/>
      <c r="LFV18" s="12"/>
      <c r="LFW18" s="12"/>
      <c r="LFX18" s="12"/>
      <c r="LFY18" s="12"/>
      <c r="LFZ18" s="12"/>
      <c r="LGA18" s="12"/>
      <c r="LGB18" s="12"/>
      <c r="LGC18" s="12"/>
      <c r="LGD18" s="12"/>
      <c r="LGE18" s="12"/>
      <c r="LGF18" s="12"/>
      <c r="LGG18" s="12"/>
      <c r="LGH18" s="12"/>
      <c r="LGI18" s="12"/>
      <c r="LGJ18" s="12"/>
      <c r="LGK18" s="12"/>
      <c r="LGL18" s="12"/>
      <c r="LGM18" s="12"/>
      <c r="LGN18" s="12"/>
      <c r="LGO18" s="12"/>
      <c r="LGP18" s="12"/>
      <c r="LGQ18" s="12"/>
      <c r="LGR18" s="12"/>
      <c r="LGS18" s="12"/>
      <c r="LGT18" s="12"/>
      <c r="LGU18" s="12"/>
      <c r="LGV18" s="12"/>
      <c r="LGW18" s="12"/>
      <c r="LGX18" s="12"/>
      <c r="LGY18" s="12"/>
      <c r="LGZ18" s="12"/>
      <c r="LHA18" s="12"/>
      <c r="LHB18" s="12"/>
      <c r="LHC18" s="12"/>
      <c r="LHD18" s="12"/>
      <c r="LHE18" s="12"/>
      <c r="LHF18" s="12"/>
      <c r="LHG18" s="12"/>
      <c r="LHH18" s="12"/>
      <c r="LHI18" s="12"/>
      <c r="LHJ18" s="12"/>
      <c r="LHK18" s="12"/>
      <c r="LHL18" s="12"/>
      <c r="LHM18" s="12"/>
      <c r="LHN18" s="12"/>
      <c r="LHO18" s="12"/>
      <c r="LHP18" s="12"/>
      <c r="LHQ18" s="12"/>
      <c r="LHR18" s="12"/>
      <c r="LHS18" s="12"/>
      <c r="LHT18" s="12"/>
      <c r="LHU18" s="12"/>
      <c r="LHV18" s="12"/>
      <c r="LHW18" s="12"/>
      <c r="LHX18" s="12"/>
      <c r="LHY18" s="12"/>
      <c r="LHZ18" s="12"/>
      <c r="LIA18" s="12"/>
      <c r="LIB18" s="12"/>
      <c r="LIC18" s="12"/>
      <c r="LID18" s="12"/>
      <c r="LIE18" s="12"/>
      <c r="LIF18" s="12"/>
      <c r="LIG18" s="12"/>
      <c r="LIH18" s="12"/>
      <c r="LII18" s="12"/>
      <c r="LIJ18" s="12"/>
      <c r="LIK18" s="12"/>
      <c r="LIL18" s="12"/>
      <c r="LIM18" s="12"/>
      <c r="LIN18" s="12"/>
      <c r="LIO18" s="12"/>
      <c r="LIP18" s="12"/>
      <c r="LIQ18" s="12"/>
      <c r="LIR18" s="12"/>
      <c r="LIS18" s="12"/>
      <c r="LIT18" s="12"/>
      <c r="LIU18" s="12"/>
      <c r="LIV18" s="12"/>
      <c r="LIW18" s="12"/>
      <c r="LIX18" s="12"/>
      <c r="LIY18" s="12"/>
      <c r="LIZ18" s="12"/>
      <c r="LJA18" s="12"/>
      <c r="LJB18" s="12"/>
      <c r="LJC18" s="12"/>
      <c r="LJD18" s="12"/>
      <c r="LJE18" s="12"/>
      <c r="LJF18" s="12"/>
      <c r="LJG18" s="12"/>
      <c r="LJH18" s="12"/>
      <c r="LJI18" s="12"/>
      <c r="LJJ18" s="12"/>
      <c r="LJK18" s="12"/>
      <c r="LJL18" s="12"/>
      <c r="LJM18" s="12"/>
      <c r="LJN18" s="12"/>
      <c r="LJO18" s="12"/>
      <c r="LJP18" s="12"/>
      <c r="LJQ18" s="12"/>
      <c r="LJR18" s="12"/>
      <c r="LJS18" s="12"/>
      <c r="LJT18" s="12"/>
      <c r="LJU18" s="12"/>
      <c r="LJV18" s="12"/>
      <c r="LJW18" s="12"/>
      <c r="LJX18" s="12"/>
      <c r="LJY18" s="12"/>
      <c r="LJZ18" s="12"/>
      <c r="LKA18" s="12"/>
      <c r="LKB18" s="12"/>
      <c r="LKC18" s="12"/>
      <c r="LKD18" s="12"/>
      <c r="LKE18" s="12"/>
      <c r="LKF18" s="12"/>
      <c r="LKG18" s="12"/>
      <c r="LKH18" s="12"/>
      <c r="LKI18" s="12"/>
      <c r="LKJ18" s="12"/>
      <c r="LKK18" s="12"/>
      <c r="LKL18" s="12"/>
      <c r="LKM18" s="12"/>
      <c r="LKN18" s="12"/>
      <c r="LKO18" s="12"/>
      <c r="LKP18" s="12"/>
      <c r="LKQ18" s="12"/>
      <c r="LKR18" s="12"/>
      <c r="LKS18" s="12"/>
      <c r="LKT18" s="12"/>
      <c r="LKU18" s="12"/>
      <c r="LKV18" s="12"/>
      <c r="LKW18" s="12"/>
      <c r="LKX18" s="12"/>
      <c r="LKY18" s="12"/>
      <c r="LKZ18" s="12"/>
      <c r="LLA18" s="12"/>
      <c r="LLB18" s="12"/>
      <c r="LLC18" s="12"/>
      <c r="LLD18" s="12"/>
      <c r="LLE18" s="12"/>
      <c r="LLF18" s="12"/>
      <c r="LLG18" s="12"/>
      <c r="LLH18" s="12"/>
      <c r="LLI18" s="12"/>
      <c r="LLJ18" s="12"/>
      <c r="LLK18" s="12"/>
      <c r="LLL18" s="12"/>
      <c r="LLM18" s="12"/>
      <c r="LLN18" s="12"/>
      <c r="LLO18" s="12"/>
      <c r="LLP18" s="12"/>
      <c r="LLQ18" s="12"/>
      <c r="LLR18" s="12"/>
      <c r="LLS18" s="12"/>
      <c r="LLT18" s="12"/>
      <c r="LLU18" s="12"/>
      <c r="LLV18" s="12"/>
      <c r="LLW18" s="12"/>
      <c r="LLX18" s="12"/>
      <c r="LLY18" s="12"/>
      <c r="LLZ18" s="12"/>
      <c r="LMA18" s="12"/>
      <c r="LMB18" s="12"/>
      <c r="LMC18" s="12"/>
      <c r="LMD18" s="12"/>
      <c r="LME18" s="12"/>
      <c r="LMF18" s="12"/>
      <c r="LMG18" s="12"/>
      <c r="LMH18" s="12"/>
      <c r="LMI18" s="12"/>
      <c r="LMJ18" s="12"/>
      <c r="LMK18" s="12"/>
      <c r="LML18" s="12"/>
      <c r="LMM18" s="12"/>
      <c r="LMN18" s="12"/>
      <c r="LMO18" s="12"/>
      <c r="LMP18" s="12"/>
      <c r="LMQ18" s="12"/>
      <c r="LMR18" s="12"/>
      <c r="LMS18" s="12"/>
      <c r="LMT18" s="12"/>
      <c r="LMU18" s="12"/>
      <c r="LMV18" s="12"/>
      <c r="LMW18" s="12"/>
      <c r="LMX18" s="12"/>
      <c r="LMY18" s="12"/>
      <c r="LMZ18" s="12"/>
      <c r="LNA18" s="12"/>
      <c r="LNB18" s="12"/>
      <c r="LNC18" s="12"/>
      <c r="LND18" s="12"/>
      <c r="LNE18" s="12"/>
      <c r="LNF18" s="12"/>
      <c r="LNG18" s="12"/>
      <c r="LNH18" s="12"/>
      <c r="LNI18" s="12"/>
      <c r="LNJ18" s="12"/>
      <c r="LNK18" s="12"/>
      <c r="LNL18" s="12"/>
      <c r="LNM18" s="12"/>
      <c r="LNN18" s="12"/>
      <c r="LNO18" s="12"/>
      <c r="LNP18" s="12"/>
      <c r="LNQ18" s="12"/>
      <c r="LNR18" s="12"/>
      <c r="LNS18" s="12"/>
      <c r="LNT18" s="12"/>
      <c r="LNU18" s="12"/>
      <c r="LNV18" s="12"/>
      <c r="LNW18" s="12"/>
      <c r="LNX18" s="12"/>
      <c r="LNY18" s="12"/>
      <c r="LNZ18" s="12"/>
      <c r="LOA18" s="12"/>
      <c r="LOB18" s="12"/>
      <c r="LOC18" s="12"/>
      <c r="LOD18" s="12"/>
      <c r="LOE18" s="12"/>
      <c r="LOF18" s="12"/>
      <c r="LOG18" s="12"/>
      <c r="LOH18" s="12"/>
      <c r="LOI18" s="12"/>
      <c r="LOJ18" s="12"/>
      <c r="LOK18" s="12"/>
      <c r="LOL18" s="12"/>
      <c r="LOM18" s="12"/>
      <c r="LON18" s="12"/>
      <c r="LOO18" s="12"/>
      <c r="LOP18" s="12"/>
      <c r="LOQ18" s="12"/>
      <c r="LOR18" s="12"/>
      <c r="LOS18" s="12"/>
      <c r="LOT18" s="12"/>
      <c r="LOU18" s="12"/>
      <c r="LOV18" s="12"/>
      <c r="LOW18" s="12"/>
      <c r="LOX18" s="12"/>
      <c r="LOY18" s="12"/>
      <c r="LOZ18" s="12"/>
      <c r="LPA18" s="12"/>
      <c r="LPB18" s="12"/>
      <c r="LPC18" s="12"/>
      <c r="LPD18" s="12"/>
      <c r="LPE18" s="12"/>
      <c r="LPF18" s="12"/>
      <c r="LPG18" s="12"/>
      <c r="LPH18" s="12"/>
      <c r="LPI18" s="12"/>
      <c r="LPJ18" s="12"/>
      <c r="LPK18" s="12"/>
      <c r="LPL18" s="12"/>
      <c r="LPM18" s="12"/>
      <c r="LPN18" s="12"/>
      <c r="LPO18" s="12"/>
      <c r="LPP18" s="12"/>
      <c r="LPQ18" s="12"/>
      <c r="LPR18" s="12"/>
      <c r="LPS18" s="12"/>
      <c r="LPT18" s="12"/>
      <c r="LPU18" s="12"/>
      <c r="LPV18" s="12"/>
      <c r="LPW18" s="12"/>
      <c r="LPX18" s="12"/>
      <c r="LPY18" s="12"/>
      <c r="LPZ18" s="12"/>
      <c r="LQA18" s="12"/>
      <c r="LQB18" s="12"/>
      <c r="LQC18" s="12"/>
      <c r="LQD18" s="12"/>
      <c r="LQE18" s="12"/>
      <c r="LQF18" s="12"/>
      <c r="LQG18" s="12"/>
      <c r="LQH18" s="12"/>
      <c r="LQI18" s="12"/>
      <c r="LQJ18" s="12"/>
      <c r="LQK18" s="12"/>
      <c r="LQL18" s="12"/>
      <c r="LQM18" s="12"/>
      <c r="LQN18" s="12"/>
      <c r="LQO18" s="12"/>
      <c r="LQP18" s="12"/>
      <c r="LQQ18" s="12"/>
      <c r="LQR18" s="12"/>
      <c r="LQS18" s="12"/>
      <c r="LQT18" s="12"/>
      <c r="LQU18" s="12"/>
      <c r="LQV18" s="12"/>
      <c r="LQW18" s="12"/>
      <c r="LQX18" s="12"/>
      <c r="LQY18" s="12"/>
      <c r="LQZ18" s="12"/>
      <c r="LRA18" s="12"/>
      <c r="LRB18" s="12"/>
      <c r="LRC18" s="12"/>
      <c r="LRD18" s="12"/>
      <c r="LRE18" s="12"/>
      <c r="LRF18" s="12"/>
      <c r="LRG18" s="12"/>
      <c r="LRH18" s="12"/>
      <c r="LRI18" s="12"/>
      <c r="LRJ18" s="12"/>
      <c r="LRK18" s="12"/>
      <c r="LRL18" s="12"/>
      <c r="LRM18" s="12"/>
      <c r="LRN18" s="12"/>
      <c r="LRO18" s="12"/>
      <c r="LRP18" s="12"/>
      <c r="LRQ18" s="12"/>
      <c r="LRR18" s="12"/>
      <c r="LRS18" s="12"/>
      <c r="LRT18" s="12"/>
      <c r="LRU18" s="12"/>
      <c r="LRV18" s="12"/>
      <c r="LRW18" s="12"/>
      <c r="LRX18" s="12"/>
      <c r="LRY18" s="12"/>
      <c r="LRZ18" s="12"/>
      <c r="LSA18" s="12"/>
      <c r="LSB18" s="12"/>
      <c r="LSC18" s="12"/>
      <c r="LSD18" s="12"/>
      <c r="LSE18" s="12"/>
      <c r="LSF18" s="12"/>
      <c r="LSG18" s="12"/>
      <c r="LSH18" s="12"/>
      <c r="LSI18" s="12"/>
      <c r="LSJ18" s="12"/>
      <c r="LSK18" s="12"/>
      <c r="LSL18" s="12"/>
      <c r="LSM18" s="12"/>
      <c r="LSN18" s="12"/>
      <c r="LSO18" s="12"/>
      <c r="LSP18" s="12"/>
      <c r="LSQ18" s="12"/>
      <c r="LSR18" s="12"/>
      <c r="LSS18" s="12"/>
      <c r="LST18" s="12"/>
      <c r="LSU18" s="12"/>
      <c r="LSV18" s="12"/>
      <c r="LSW18" s="12"/>
      <c r="LSX18" s="12"/>
      <c r="LSY18" s="12"/>
      <c r="LSZ18" s="12"/>
      <c r="LTA18" s="12"/>
      <c r="LTB18" s="12"/>
      <c r="LTC18" s="12"/>
      <c r="LTD18" s="12"/>
      <c r="LTE18" s="12"/>
      <c r="LTF18" s="12"/>
      <c r="LTG18" s="12"/>
      <c r="LTH18" s="12"/>
      <c r="LTI18" s="12"/>
      <c r="LTJ18" s="12"/>
      <c r="LTK18" s="12"/>
      <c r="LTL18" s="12"/>
      <c r="LTM18" s="12"/>
      <c r="LTN18" s="12"/>
      <c r="LTO18" s="12"/>
      <c r="LTP18" s="12"/>
      <c r="LTQ18" s="12"/>
      <c r="LTR18" s="12"/>
      <c r="LTS18" s="12"/>
      <c r="LTT18" s="12"/>
      <c r="LTU18" s="12"/>
      <c r="LTV18" s="12"/>
      <c r="LTW18" s="12"/>
      <c r="LTX18" s="12"/>
      <c r="LTY18" s="12"/>
      <c r="LTZ18" s="12"/>
      <c r="LUA18" s="12"/>
      <c r="LUB18" s="12"/>
      <c r="LUC18" s="12"/>
      <c r="LUD18" s="12"/>
      <c r="LUE18" s="12"/>
      <c r="LUF18" s="12"/>
      <c r="LUG18" s="12"/>
      <c r="LUH18" s="12"/>
      <c r="LUI18" s="12"/>
      <c r="LUJ18" s="12"/>
      <c r="LUK18" s="12"/>
      <c r="LUL18" s="12"/>
      <c r="LUM18" s="12"/>
      <c r="LUN18" s="12"/>
      <c r="LUO18" s="12"/>
      <c r="LUP18" s="12"/>
      <c r="LUQ18" s="12"/>
      <c r="LUR18" s="12"/>
      <c r="LUS18" s="12"/>
      <c r="LUT18" s="12"/>
      <c r="LUU18" s="12"/>
      <c r="LUV18" s="12"/>
      <c r="LUW18" s="12"/>
      <c r="LUX18" s="12"/>
      <c r="LUY18" s="12"/>
      <c r="LUZ18" s="12"/>
      <c r="LVA18" s="12"/>
      <c r="LVB18" s="12"/>
      <c r="LVC18" s="12"/>
      <c r="LVD18" s="12"/>
      <c r="LVE18" s="12"/>
      <c r="LVF18" s="12"/>
      <c r="LVG18" s="12"/>
      <c r="LVH18" s="12"/>
      <c r="LVI18" s="12"/>
      <c r="LVJ18" s="12"/>
      <c r="LVK18" s="12"/>
      <c r="LVL18" s="12"/>
      <c r="LVM18" s="12"/>
      <c r="LVN18" s="12"/>
      <c r="LVO18" s="12"/>
      <c r="LVP18" s="12"/>
      <c r="LVQ18" s="12"/>
      <c r="LVR18" s="12"/>
      <c r="LVS18" s="12"/>
      <c r="LVT18" s="12"/>
      <c r="LVU18" s="12"/>
      <c r="LVV18" s="12"/>
      <c r="LVW18" s="12"/>
      <c r="LVX18" s="12"/>
      <c r="LVY18" s="12"/>
      <c r="LVZ18" s="12"/>
      <c r="LWA18" s="12"/>
      <c r="LWB18" s="12"/>
      <c r="LWC18" s="12"/>
      <c r="LWD18" s="12"/>
      <c r="LWE18" s="12"/>
      <c r="LWF18" s="12"/>
      <c r="LWG18" s="12"/>
      <c r="LWH18" s="12"/>
      <c r="LWI18" s="12"/>
      <c r="LWJ18" s="12"/>
      <c r="LWK18" s="12"/>
      <c r="LWL18" s="12"/>
      <c r="LWM18" s="12"/>
      <c r="LWN18" s="12"/>
      <c r="LWO18" s="12"/>
      <c r="LWP18" s="12"/>
      <c r="LWQ18" s="12"/>
      <c r="LWR18" s="12"/>
      <c r="LWS18" s="12"/>
      <c r="LWT18" s="12"/>
      <c r="LWU18" s="12"/>
      <c r="LWV18" s="12"/>
      <c r="LWW18" s="12"/>
      <c r="LWX18" s="12"/>
      <c r="LWY18" s="12"/>
      <c r="LWZ18" s="12"/>
      <c r="LXA18" s="12"/>
      <c r="LXB18" s="12"/>
      <c r="LXC18" s="12"/>
      <c r="LXD18" s="12"/>
      <c r="LXE18" s="12"/>
      <c r="LXF18" s="12"/>
      <c r="LXG18" s="12"/>
      <c r="LXH18" s="12"/>
      <c r="LXI18" s="12"/>
      <c r="LXJ18" s="12"/>
      <c r="LXK18" s="12"/>
      <c r="LXL18" s="12"/>
      <c r="LXM18" s="12"/>
      <c r="LXN18" s="12"/>
      <c r="LXO18" s="12"/>
      <c r="LXP18" s="12"/>
      <c r="LXQ18" s="12"/>
      <c r="LXR18" s="12"/>
      <c r="LXS18" s="12"/>
      <c r="LXT18" s="12"/>
      <c r="LXU18" s="12"/>
      <c r="LXV18" s="12"/>
      <c r="LXW18" s="12"/>
      <c r="LXX18" s="12"/>
      <c r="LXY18" s="12"/>
      <c r="LXZ18" s="12"/>
      <c r="LYA18" s="12"/>
      <c r="LYB18" s="12"/>
      <c r="LYC18" s="12"/>
      <c r="LYD18" s="12"/>
      <c r="LYE18" s="12"/>
      <c r="LYF18" s="12"/>
      <c r="LYG18" s="12"/>
      <c r="LYH18" s="12"/>
      <c r="LYI18" s="12"/>
      <c r="LYJ18" s="12"/>
      <c r="LYK18" s="12"/>
      <c r="LYL18" s="12"/>
      <c r="LYM18" s="12"/>
      <c r="LYN18" s="12"/>
      <c r="LYO18" s="12"/>
      <c r="LYP18" s="12"/>
      <c r="LYQ18" s="12"/>
      <c r="LYR18" s="12"/>
      <c r="LYS18" s="12"/>
      <c r="LYT18" s="12"/>
      <c r="LYU18" s="12"/>
      <c r="LYV18" s="12"/>
      <c r="LYW18" s="12"/>
      <c r="LYX18" s="12"/>
      <c r="LYY18" s="12"/>
      <c r="LYZ18" s="12"/>
      <c r="LZA18" s="12"/>
      <c r="LZB18" s="12"/>
      <c r="LZC18" s="12"/>
      <c r="LZD18" s="12"/>
      <c r="LZE18" s="12"/>
      <c r="LZF18" s="12"/>
      <c r="LZG18" s="12"/>
      <c r="LZH18" s="12"/>
      <c r="LZI18" s="12"/>
      <c r="LZJ18" s="12"/>
      <c r="LZK18" s="12"/>
      <c r="LZL18" s="12"/>
      <c r="LZM18" s="12"/>
      <c r="LZN18" s="12"/>
      <c r="LZO18" s="12"/>
      <c r="LZP18" s="12"/>
      <c r="LZQ18" s="12"/>
      <c r="LZR18" s="12"/>
      <c r="LZS18" s="12"/>
      <c r="LZT18" s="12"/>
      <c r="LZU18" s="12"/>
      <c r="LZV18" s="12"/>
      <c r="LZW18" s="12"/>
      <c r="LZX18" s="12"/>
      <c r="LZY18" s="12"/>
      <c r="LZZ18" s="12"/>
      <c r="MAA18" s="12"/>
      <c r="MAB18" s="12"/>
      <c r="MAC18" s="12"/>
      <c r="MAD18" s="12"/>
      <c r="MAE18" s="12"/>
      <c r="MAF18" s="12"/>
      <c r="MAG18" s="12"/>
      <c r="MAH18" s="12"/>
      <c r="MAI18" s="12"/>
      <c r="MAJ18" s="12"/>
      <c r="MAK18" s="12"/>
      <c r="MAL18" s="12"/>
      <c r="MAM18" s="12"/>
      <c r="MAN18" s="12"/>
      <c r="MAO18" s="12"/>
      <c r="MAP18" s="12"/>
      <c r="MAQ18" s="12"/>
      <c r="MAR18" s="12"/>
      <c r="MAS18" s="12"/>
      <c r="MAT18" s="12"/>
      <c r="MAU18" s="12"/>
      <c r="MAV18" s="12"/>
      <c r="MAW18" s="12"/>
      <c r="MAX18" s="12"/>
      <c r="MAY18" s="12"/>
      <c r="MAZ18" s="12"/>
      <c r="MBA18" s="12"/>
      <c r="MBB18" s="12"/>
      <c r="MBC18" s="12"/>
      <c r="MBD18" s="12"/>
      <c r="MBE18" s="12"/>
      <c r="MBF18" s="12"/>
      <c r="MBG18" s="12"/>
      <c r="MBH18" s="12"/>
      <c r="MBI18" s="12"/>
      <c r="MBJ18" s="12"/>
      <c r="MBK18" s="12"/>
      <c r="MBL18" s="12"/>
      <c r="MBM18" s="12"/>
      <c r="MBN18" s="12"/>
      <c r="MBO18" s="12"/>
      <c r="MBP18" s="12"/>
      <c r="MBQ18" s="12"/>
      <c r="MBR18" s="12"/>
      <c r="MBS18" s="12"/>
      <c r="MBT18" s="12"/>
      <c r="MBU18" s="12"/>
      <c r="MBV18" s="12"/>
      <c r="MBW18" s="12"/>
      <c r="MBX18" s="12"/>
      <c r="MBY18" s="12"/>
      <c r="MBZ18" s="12"/>
      <c r="MCA18" s="12"/>
      <c r="MCB18" s="12"/>
      <c r="MCC18" s="12"/>
      <c r="MCD18" s="12"/>
      <c r="MCE18" s="12"/>
      <c r="MCF18" s="12"/>
      <c r="MCG18" s="12"/>
      <c r="MCH18" s="12"/>
      <c r="MCI18" s="12"/>
      <c r="MCJ18" s="12"/>
      <c r="MCK18" s="12"/>
      <c r="MCL18" s="12"/>
      <c r="MCM18" s="12"/>
      <c r="MCN18" s="12"/>
      <c r="MCO18" s="12"/>
      <c r="MCP18" s="12"/>
      <c r="MCQ18" s="12"/>
      <c r="MCR18" s="12"/>
      <c r="MCS18" s="12"/>
      <c r="MCT18" s="12"/>
      <c r="MCU18" s="12"/>
      <c r="MCV18" s="12"/>
      <c r="MCW18" s="12"/>
      <c r="MCX18" s="12"/>
      <c r="MCY18" s="12"/>
      <c r="MCZ18" s="12"/>
      <c r="MDA18" s="12"/>
      <c r="MDB18" s="12"/>
      <c r="MDC18" s="12"/>
      <c r="MDD18" s="12"/>
      <c r="MDE18" s="12"/>
      <c r="MDF18" s="12"/>
      <c r="MDG18" s="12"/>
      <c r="MDH18" s="12"/>
      <c r="MDI18" s="12"/>
      <c r="MDJ18" s="12"/>
      <c r="MDK18" s="12"/>
      <c r="MDL18" s="12"/>
      <c r="MDM18" s="12"/>
      <c r="MDN18" s="12"/>
      <c r="MDO18" s="12"/>
      <c r="MDP18" s="12"/>
      <c r="MDQ18" s="12"/>
      <c r="MDR18" s="12"/>
      <c r="MDS18" s="12"/>
      <c r="MDT18" s="12"/>
      <c r="MDU18" s="12"/>
      <c r="MDV18" s="12"/>
      <c r="MDW18" s="12"/>
      <c r="MDX18" s="12"/>
      <c r="MDY18" s="12"/>
      <c r="MDZ18" s="12"/>
      <c r="MEA18" s="12"/>
      <c r="MEB18" s="12"/>
      <c r="MEC18" s="12"/>
      <c r="MED18" s="12"/>
      <c r="MEE18" s="12"/>
      <c r="MEF18" s="12"/>
      <c r="MEG18" s="12"/>
      <c r="MEH18" s="12"/>
      <c r="MEI18" s="12"/>
      <c r="MEJ18" s="12"/>
      <c r="MEK18" s="12"/>
      <c r="MEL18" s="12"/>
      <c r="MEM18" s="12"/>
      <c r="MEN18" s="12"/>
      <c r="MEO18" s="12"/>
      <c r="MEP18" s="12"/>
      <c r="MEQ18" s="12"/>
      <c r="MER18" s="12"/>
      <c r="MES18" s="12"/>
      <c r="MET18" s="12"/>
      <c r="MEU18" s="12"/>
      <c r="MEV18" s="12"/>
      <c r="MEW18" s="12"/>
      <c r="MEX18" s="12"/>
      <c r="MEY18" s="12"/>
      <c r="MEZ18" s="12"/>
      <c r="MFA18" s="12"/>
      <c r="MFB18" s="12"/>
      <c r="MFC18" s="12"/>
      <c r="MFD18" s="12"/>
      <c r="MFE18" s="12"/>
      <c r="MFF18" s="12"/>
      <c r="MFG18" s="12"/>
      <c r="MFH18" s="12"/>
      <c r="MFI18" s="12"/>
      <c r="MFJ18" s="12"/>
      <c r="MFK18" s="12"/>
      <c r="MFL18" s="12"/>
      <c r="MFM18" s="12"/>
      <c r="MFN18" s="12"/>
      <c r="MFO18" s="12"/>
      <c r="MFP18" s="12"/>
      <c r="MFQ18" s="12"/>
      <c r="MFR18" s="12"/>
      <c r="MFS18" s="12"/>
      <c r="MFT18" s="12"/>
      <c r="MFU18" s="12"/>
      <c r="MFV18" s="12"/>
      <c r="MFW18" s="12"/>
      <c r="MFX18" s="12"/>
      <c r="MFY18" s="12"/>
      <c r="MFZ18" s="12"/>
      <c r="MGA18" s="12"/>
      <c r="MGB18" s="12"/>
      <c r="MGC18" s="12"/>
      <c r="MGD18" s="12"/>
      <c r="MGE18" s="12"/>
      <c r="MGF18" s="12"/>
      <c r="MGG18" s="12"/>
      <c r="MGH18" s="12"/>
      <c r="MGI18" s="12"/>
      <c r="MGJ18" s="12"/>
      <c r="MGK18" s="12"/>
      <c r="MGL18" s="12"/>
      <c r="MGM18" s="12"/>
      <c r="MGN18" s="12"/>
      <c r="MGO18" s="12"/>
      <c r="MGP18" s="12"/>
      <c r="MGQ18" s="12"/>
      <c r="MGR18" s="12"/>
      <c r="MGS18" s="12"/>
      <c r="MGT18" s="12"/>
      <c r="MGU18" s="12"/>
      <c r="MGV18" s="12"/>
      <c r="MGW18" s="12"/>
      <c r="MGX18" s="12"/>
      <c r="MGY18" s="12"/>
      <c r="MGZ18" s="12"/>
      <c r="MHA18" s="12"/>
      <c r="MHB18" s="12"/>
      <c r="MHC18" s="12"/>
      <c r="MHD18" s="12"/>
      <c r="MHE18" s="12"/>
      <c r="MHF18" s="12"/>
      <c r="MHG18" s="12"/>
      <c r="MHH18" s="12"/>
      <c r="MHI18" s="12"/>
      <c r="MHJ18" s="12"/>
      <c r="MHK18" s="12"/>
      <c r="MHL18" s="12"/>
      <c r="MHM18" s="12"/>
      <c r="MHN18" s="12"/>
      <c r="MHO18" s="12"/>
      <c r="MHP18" s="12"/>
      <c r="MHQ18" s="12"/>
      <c r="MHR18" s="12"/>
      <c r="MHS18" s="12"/>
      <c r="MHT18" s="12"/>
      <c r="MHU18" s="12"/>
      <c r="MHV18" s="12"/>
      <c r="MHW18" s="12"/>
      <c r="MHX18" s="12"/>
      <c r="MHY18" s="12"/>
      <c r="MHZ18" s="12"/>
      <c r="MIA18" s="12"/>
      <c r="MIB18" s="12"/>
      <c r="MIC18" s="12"/>
      <c r="MID18" s="12"/>
      <c r="MIE18" s="12"/>
      <c r="MIF18" s="12"/>
      <c r="MIG18" s="12"/>
      <c r="MIH18" s="12"/>
      <c r="MII18" s="12"/>
      <c r="MIJ18" s="12"/>
      <c r="MIK18" s="12"/>
      <c r="MIL18" s="12"/>
      <c r="MIM18" s="12"/>
      <c r="MIN18" s="12"/>
      <c r="MIO18" s="12"/>
      <c r="MIP18" s="12"/>
      <c r="MIQ18" s="12"/>
      <c r="MIR18" s="12"/>
      <c r="MIS18" s="12"/>
      <c r="MIT18" s="12"/>
      <c r="MIU18" s="12"/>
      <c r="MIV18" s="12"/>
      <c r="MIW18" s="12"/>
      <c r="MIX18" s="12"/>
      <c r="MIY18" s="12"/>
      <c r="MIZ18" s="12"/>
      <c r="MJA18" s="12"/>
      <c r="MJB18" s="12"/>
      <c r="MJC18" s="12"/>
      <c r="MJD18" s="12"/>
      <c r="MJE18" s="12"/>
      <c r="MJF18" s="12"/>
      <c r="MJG18" s="12"/>
      <c r="MJH18" s="12"/>
      <c r="MJI18" s="12"/>
      <c r="MJJ18" s="12"/>
      <c r="MJK18" s="12"/>
      <c r="MJL18" s="12"/>
      <c r="MJM18" s="12"/>
      <c r="MJN18" s="12"/>
      <c r="MJO18" s="12"/>
      <c r="MJP18" s="12"/>
      <c r="MJQ18" s="12"/>
      <c r="MJR18" s="12"/>
      <c r="MJS18" s="12"/>
      <c r="MJT18" s="12"/>
      <c r="MJU18" s="12"/>
      <c r="MJV18" s="12"/>
      <c r="MJW18" s="12"/>
      <c r="MJX18" s="12"/>
      <c r="MJY18" s="12"/>
      <c r="MJZ18" s="12"/>
      <c r="MKA18" s="12"/>
      <c r="MKB18" s="12"/>
      <c r="MKC18" s="12"/>
      <c r="MKD18" s="12"/>
      <c r="MKE18" s="12"/>
      <c r="MKF18" s="12"/>
      <c r="MKG18" s="12"/>
      <c r="MKH18" s="12"/>
      <c r="MKI18" s="12"/>
      <c r="MKJ18" s="12"/>
      <c r="MKK18" s="12"/>
      <c r="MKL18" s="12"/>
      <c r="MKM18" s="12"/>
      <c r="MKN18" s="12"/>
      <c r="MKO18" s="12"/>
      <c r="MKP18" s="12"/>
      <c r="MKQ18" s="12"/>
      <c r="MKR18" s="12"/>
      <c r="MKS18" s="12"/>
      <c r="MKT18" s="12"/>
      <c r="MKU18" s="12"/>
      <c r="MKV18" s="12"/>
      <c r="MKW18" s="12"/>
      <c r="MKX18" s="12"/>
      <c r="MKY18" s="12"/>
      <c r="MKZ18" s="12"/>
      <c r="MLA18" s="12"/>
      <c r="MLB18" s="12"/>
      <c r="MLC18" s="12"/>
      <c r="MLD18" s="12"/>
      <c r="MLE18" s="12"/>
      <c r="MLF18" s="12"/>
      <c r="MLG18" s="12"/>
      <c r="MLH18" s="12"/>
      <c r="MLI18" s="12"/>
      <c r="MLJ18" s="12"/>
      <c r="MLK18" s="12"/>
      <c r="MLL18" s="12"/>
      <c r="MLM18" s="12"/>
      <c r="MLN18" s="12"/>
      <c r="MLO18" s="12"/>
      <c r="MLP18" s="12"/>
      <c r="MLQ18" s="12"/>
      <c r="MLR18" s="12"/>
      <c r="MLS18" s="12"/>
      <c r="MLT18" s="12"/>
      <c r="MLU18" s="12"/>
      <c r="MLV18" s="12"/>
      <c r="MLW18" s="12"/>
      <c r="MLX18" s="12"/>
      <c r="MLY18" s="12"/>
      <c r="MLZ18" s="12"/>
      <c r="MMA18" s="12"/>
      <c r="MMB18" s="12"/>
      <c r="MMC18" s="12"/>
      <c r="MMD18" s="12"/>
      <c r="MME18" s="12"/>
      <c r="MMF18" s="12"/>
      <c r="MMG18" s="12"/>
      <c r="MMH18" s="12"/>
      <c r="MMI18" s="12"/>
      <c r="MMJ18" s="12"/>
      <c r="MMK18" s="12"/>
      <c r="MML18" s="12"/>
      <c r="MMM18" s="12"/>
      <c r="MMN18" s="12"/>
      <c r="MMO18" s="12"/>
      <c r="MMP18" s="12"/>
      <c r="MMQ18" s="12"/>
      <c r="MMR18" s="12"/>
      <c r="MMS18" s="12"/>
      <c r="MMT18" s="12"/>
      <c r="MMU18" s="12"/>
      <c r="MMV18" s="12"/>
      <c r="MMW18" s="12"/>
      <c r="MMX18" s="12"/>
      <c r="MMY18" s="12"/>
      <c r="MMZ18" s="12"/>
      <c r="MNA18" s="12"/>
      <c r="MNB18" s="12"/>
      <c r="MNC18" s="12"/>
      <c r="MND18" s="12"/>
      <c r="MNE18" s="12"/>
      <c r="MNF18" s="12"/>
      <c r="MNG18" s="12"/>
      <c r="MNH18" s="12"/>
      <c r="MNI18" s="12"/>
      <c r="MNJ18" s="12"/>
      <c r="MNK18" s="12"/>
      <c r="MNL18" s="12"/>
      <c r="MNM18" s="12"/>
      <c r="MNN18" s="12"/>
      <c r="MNO18" s="12"/>
      <c r="MNP18" s="12"/>
      <c r="MNQ18" s="12"/>
      <c r="MNR18" s="12"/>
      <c r="MNS18" s="12"/>
      <c r="MNT18" s="12"/>
      <c r="MNU18" s="12"/>
      <c r="MNV18" s="12"/>
      <c r="MNW18" s="12"/>
      <c r="MNX18" s="12"/>
      <c r="MNY18" s="12"/>
      <c r="MNZ18" s="12"/>
      <c r="MOA18" s="12"/>
      <c r="MOB18" s="12"/>
      <c r="MOC18" s="12"/>
      <c r="MOD18" s="12"/>
      <c r="MOE18" s="12"/>
      <c r="MOF18" s="12"/>
      <c r="MOG18" s="12"/>
      <c r="MOH18" s="12"/>
      <c r="MOI18" s="12"/>
      <c r="MOJ18" s="12"/>
      <c r="MOK18" s="12"/>
      <c r="MOL18" s="12"/>
      <c r="MOM18" s="12"/>
      <c r="MON18" s="12"/>
      <c r="MOO18" s="12"/>
      <c r="MOP18" s="12"/>
      <c r="MOQ18" s="12"/>
      <c r="MOR18" s="12"/>
      <c r="MOS18" s="12"/>
      <c r="MOT18" s="12"/>
      <c r="MOU18" s="12"/>
      <c r="MOV18" s="12"/>
      <c r="MOW18" s="12"/>
      <c r="MOX18" s="12"/>
      <c r="MOY18" s="12"/>
      <c r="MOZ18" s="12"/>
      <c r="MPA18" s="12"/>
      <c r="MPB18" s="12"/>
      <c r="MPC18" s="12"/>
      <c r="MPD18" s="12"/>
      <c r="MPE18" s="12"/>
      <c r="MPF18" s="12"/>
      <c r="MPG18" s="12"/>
      <c r="MPH18" s="12"/>
      <c r="MPI18" s="12"/>
      <c r="MPJ18" s="12"/>
      <c r="MPK18" s="12"/>
      <c r="MPL18" s="12"/>
      <c r="MPM18" s="12"/>
      <c r="MPN18" s="12"/>
      <c r="MPO18" s="12"/>
      <c r="MPP18" s="12"/>
      <c r="MPQ18" s="12"/>
      <c r="MPR18" s="12"/>
      <c r="MPS18" s="12"/>
      <c r="MPT18" s="12"/>
      <c r="MPU18" s="12"/>
      <c r="MPV18" s="12"/>
      <c r="MPW18" s="12"/>
      <c r="MPX18" s="12"/>
      <c r="MPY18" s="12"/>
      <c r="MPZ18" s="12"/>
      <c r="MQA18" s="12"/>
      <c r="MQB18" s="12"/>
      <c r="MQC18" s="12"/>
      <c r="MQD18" s="12"/>
      <c r="MQE18" s="12"/>
      <c r="MQF18" s="12"/>
      <c r="MQG18" s="12"/>
      <c r="MQH18" s="12"/>
      <c r="MQI18" s="12"/>
      <c r="MQJ18" s="12"/>
      <c r="MQK18" s="12"/>
      <c r="MQL18" s="12"/>
      <c r="MQM18" s="12"/>
      <c r="MQN18" s="12"/>
      <c r="MQO18" s="12"/>
      <c r="MQP18" s="12"/>
      <c r="MQQ18" s="12"/>
      <c r="MQR18" s="12"/>
      <c r="MQS18" s="12"/>
      <c r="MQT18" s="12"/>
      <c r="MQU18" s="12"/>
      <c r="MQV18" s="12"/>
      <c r="MQW18" s="12"/>
      <c r="MQX18" s="12"/>
      <c r="MQY18" s="12"/>
      <c r="MQZ18" s="12"/>
      <c r="MRA18" s="12"/>
      <c r="MRB18" s="12"/>
      <c r="MRC18" s="12"/>
      <c r="MRD18" s="12"/>
      <c r="MRE18" s="12"/>
      <c r="MRF18" s="12"/>
      <c r="MRG18" s="12"/>
      <c r="MRH18" s="12"/>
      <c r="MRI18" s="12"/>
      <c r="MRJ18" s="12"/>
      <c r="MRK18" s="12"/>
      <c r="MRL18" s="12"/>
      <c r="MRM18" s="12"/>
      <c r="MRN18" s="12"/>
      <c r="MRO18" s="12"/>
      <c r="MRP18" s="12"/>
      <c r="MRQ18" s="12"/>
      <c r="MRR18" s="12"/>
      <c r="MRS18" s="12"/>
      <c r="MRT18" s="12"/>
      <c r="MRU18" s="12"/>
      <c r="MRV18" s="12"/>
      <c r="MRW18" s="12"/>
      <c r="MRX18" s="12"/>
      <c r="MRY18" s="12"/>
      <c r="MRZ18" s="12"/>
      <c r="MSA18" s="12"/>
      <c r="MSB18" s="12"/>
      <c r="MSC18" s="12"/>
      <c r="MSD18" s="12"/>
      <c r="MSE18" s="12"/>
      <c r="MSF18" s="12"/>
      <c r="MSG18" s="12"/>
      <c r="MSH18" s="12"/>
      <c r="MSI18" s="12"/>
      <c r="MSJ18" s="12"/>
      <c r="MSK18" s="12"/>
      <c r="MSL18" s="12"/>
      <c r="MSM18" s="12"/>
      <c r="MSN18" s="12"/>
      <c r="MSO18" s="12"/>
      <c r="MSP18" s="12"/>
      <c r="MSQ18" s="12"/>
      <c r="MSR18" s="12"/>
      <c r="MSS18" s="12"/>
      <c r="MST18" s="12"/>
      <c r="MSU18" s="12"/>
      <c r="MSV18" s="12"/>
      <c r="MSW18" s="12"/>
      <c r="MSX18" s="12"/>
      <c r="MSY18" s="12"/>
      <c r="MSZ18" s="12"/>
      <c r="MTA18" s="12"/>
      <c r="MTB18" s="12"/>
      <c r="MTC18" s="12"/>
      <c r="MTD18" s="12"/>
      <c r="MTE18" s="12"/>
      <c r="MTF18" s="12"/>
      <c r="MTG18" s="12"/>
      <c r="MTH18" s="12"/>
      <c r="MTI18" s="12"/>
      <c r="MTJ18" s="12"/>
      <c r="MTK18" s="12"/>
      <c r="MTL18" s="12"/>
      <c r="MTM18" s="12"/>
      <c r="MTN18" s="12"/>
      <c r="MTO18" s="12"/>
      <c r="MTP18" s="12"/>
      <c r="MTQ18" s="12"/>
      <c r="MTR18" s="12"/>
      <c r="MTS18" s="12"/>
      <c r="MTT18" s="12"/>
      <c r="MTU18" s="12"/>
      <c r="MTV18" s="12"/>
      <c r="MTW18" s="12"/>
      <c r="MTX18" s="12"/>
      <c r="MTY18" s="12"/>
      <c r="MTZ18" s="12"/>
      <c r="MUA18" s="12"/>
      <c r="MUB18" s="12"/>
      <c r="MUC18" s="12"/>
      <c r="MUD18" s="12"/>
      <c r="MUE18" s="12"/>
      <c r="MUF18" s="12"/>
      <c r="MUG18" s="12"/>
      <c r="MUH18" s="12"/>
      <c r="MUI18" s="12"/>
      <c r="MUJ18" s="12"/>
      <c r="MUK18" s="12"/>
      <c r="MUL18" s="12"/>
      <c r="MUM18" s="12"/>
      <c r="MUN18" s="12"/>
      <c r="MUO18" s="12"/>
      <c r="MUP18" s="12"/>
      <c r="MUQ18" s="12"/>
      <c r="MUR18" s="12"/>
      <c r="MUS18" s="12"/>
      <c r="MUT18" s="12"/>
      <c r="MUU18" s="12"/>
      <c r="MUV18" s="12"/>
      <c r="MUW18" s="12"/>
      <c r="MUX18" s="12"/>
      <c r="MUY18" s="12"/>
      <c r="MUZ18" s="12"/>
      <c r="MVA18" s="12"/>
      <c r="MVB18" s="12"/>
      <c r="MVC18" s="12"/>
      <c r="MVD18" s="12"/>
      <c r="MVE18" s="12"/>
      <c r="MVF18" s="12"/>
      <c r="MVG18" s="12"/>
      <c r="MVH18" s="12"/>
      <c r="MVI18" s="12"/>
      <c r="MVJ18" s="12"/>
      <c r="MVK18" s="12"/>
      <c r="MVL18" s="12"/>
      <c r="MVM18" s="12"/>
      <c r="MVN18" s="12"/>
      <c r="MVO18" s="12"/>
      <c r="MVP18" s="12"/>
      <c r="MVQ18" s="12"/>
      <c r="MVR18" s="12"/>
      <c r="MVS18" s="12"/>
      <c r="MVT18" s="12"/>
      <c r="MVU18" s="12"/>
      <c r="MVV18" s="12"/>
      <c r="MVW18" s="12"/>
      <c r="MVX18" s="12"/>
      <c r="MVY18" s="12"/>
      <c r="MVZ18" s="12"/>
      <c r="MWA18" s="12"/>
      <c r="MWB18" s="12"/>
      <c r="MWC18" s="12"/>
      <c r="MWD18" s="12"/>
      <c r="MWE18" s="12"/>
      <c r="MWF18" s="12"/>
      <c r="MWG18" s="12"/>
      <c r="MWH18" s="12"/>
      <c r="MWI18" s="12"/>
      <c r="MWJ18" s="12"/>
      <c r="MWK18" s="12"/>
      <c r="MWL18" s="12"/>
      <c r="MWM18" s="12"/>
      <c r="MWN18" s="12"/>
      <c r="MWO18" s="12"/>
      <c r="MWP18" s="12"/>
      <c r="MWQ18" s="12"/>
      <c r="MWR18" s="12"/>
      <c r="MWS18" s="12"/>
      <c r="MWT18" s="12"/>
      <c r="MWU18" s="12"/>
      <c r="MWV18" s="12"/>
      <c r="MWW18" s="12"/>
      <c r="MWX18" s="12"/>
      <c r="MWY18" s="12"/>
      <c r="MWZ18" s="12"/>
      <c r="MXA18" s="12"/>
      <c r="MXB18" s="12"/>
      <c r="MXC18" s="12"/>
      <c r="MXD18" s="12"/>
      <c r="MXE18" s="12"/>
      <c r="MXF18" s="12"/>
      <c r="MXG18" s="12"/>
      <c r="MXH18" s="12"/>
      <c r="MXI18" s="12"/>
      <c r="MXJ18" s="12"/>
      <c r="MXK18" s="12"/>
      <c r="MXL18" s="12"/>
      <c r="MXM18" s="12"/>
      <c r="MXN18" s="12"/>
      <c r="MXO18" s="12"/>
      <c r="MXP18" s="12"/>
      <c r="MXQ18" s="12"/>
      <c r="MXR18" s="12"/>
      <c r="MXS18" s="12"/>
      <c r="MXT18" s="12"/>
      <c r="MXU18" s="12"/>
      <c r="MXV18" s="12"/>
      <c r="MXW18" s="12"/>
      <c r="MXX18" s="12"/>
      <c r="MXY18" s="12"/>
      <c r="MXZ18" s="12"/>
      <c r="MYA18" s="12"/>
      <c r="MYB18" s="12"/>
      <c r="MYC18" s="12"/>
      <c r="MYD18" s="12"/>
      <c r="MYE18" s="12"/>
      <c r="MYF18" s="12"/>
      <c r="MYG18" s="12"/>
      <c r="MYH18" s="12"/>
      <c r="MYI18" s="12"/>
      <c r="MYJ18" s="12"/>
      <c r="MYK18" s="12"/>
      <c r="MYL18" s="12"/>
      <c r="MYM18" s="12"/>
      <c r="MYN18" s="12"/>
      <c r="MYO18" s="12"/>
      <c r="MYP18" s="12"/>
      <c r="MYQ18" s="12"/>
      <c r="MYR18" s="12"/>
      <c r="MYS18" s="12"/>
      <c r="MYT18" s="12"/>
      <c r="MYU18" s="12"/>
      <c r="MYV18" s="12"/>
      <c r="MYW18" s="12"/>
      <c r="MYX18" s="12"/>
      <c r="MYY18" s="12"/>
      <c r="MYZ18" s="12"/>
      <c r="MZA18" s="12"/>
      <c r="MZB18" s="12"/>
      <c r="MZC18" s="12"/>
      <c r="MZD18" s="12"/>
      <c r="MZE18" s="12"/>
      <c r="MZF18" s="12"/>
      <c r="MZG18" s="12"/>
      <c r="MZH18" s="12"/>
      <c r="MZI18" s="12"/>
      <c r="MZJ18" s="12"/>
      <c r="MZK18" s="12"/>
      <c r="MZL18" s="12"/>
      <c r="MZM18" s="12"/>
      <c r="MZN18" s="12"/>
      <c r="MZO18" s="12"/>
      <c r="MZP18" s="12"/>
      <c r="MZQ18" s="12"/>
      <c r="MZR18" s="12"/>
      <c r="MZS18" s="12"/>
      <c r="MZT18" s="12"/>
      <c r="MZU18" s="12"/>
      <c r="MZV18" s="12"/>
      <c r="MZW18" s="12"/>
      <c r="MZX18" s="12"/>
      <c r="MZY18" s="12"/>
      <c r="MZZ18" s="12"/>
      <c r="NAA18" s="12"/>
      <c r="NAB18" s="12"/>
      <c r="NAC18" s="12"/>
      <c r="NAD18" s="12"/>
      <c r="NAE18" s="12"/>
      <c r="NAF18" s="12"/>
      <c r="NAG18" s="12"/>
      <c r="NAH18" s="12"/>
      <c r="NAI18" s="12"/>
      <c r="NAJ18" s="12"/>
      <c r="NAK18" s="12"/>
      <c r="NAL18" s="12"/>
      <c r="NAM18" s="12"/>
      <c r="NAN18" s="12"/>
      <c r="NAO18" s="12"/>
      <c r="NAP18" s="12"/>
      <c r="NAQ18" s="12"/>
      <c r="NAR18" s="12"/>
      <c r="NAS18" s="12"/>
      <c r="NAT18" s="12"/>
      <c r="NAU18" s="12"/>
      <c r="NAV18" s="12"/>
      <c r="NAW18" s="12"/>
      <c r="NAX18" s="12"/>
      <c r="NAY18" s="12"/>
      <c r="NAZ18" s="12"/>
      <c r="NBA18" s="12"/>
      <c r="NBB18" s="12"/>
      <c r="NBC18" s="12"/>
      <c r="NBD18" s="12"/>
      <c r="NBE18" s="12"/>
      <c r="NBF18" s="12"/>
      <c r="NBG18" s="12"/>
      <c r="NBH18" s="12"/>
      <c r="NBI18" s="12"/>
      <c r="NBJ18" s="12"/>
      <c r="NBK18" s="12"/>
      <c r="NBL18" s="12"/>
      <c r="NBM18" s="12"/>
      <c r="NBN18" s="12"/>
      <c r="NBO18" s="12"/>
      <c r="NBP18" s="12"/>
      <c r="NBQ18" s="12"/>
      <c r="NBR18" s="12"/>
      <c r="NBS18" s="12"/>
      <c r="NBT18" s="12"/>
      <c r="NBU18" s="12"/>
      <c r="NBV18" s="12"/>
      <c r="NBW18" s="12"/>
      <c r="NBX18" s="12"/>
      <c r="NBY18" s="12"/>
      <c r="NBZ18" s="12"/>
      <c r="NCA18" s="12"/>
      <c r="NCB18" s="12"/>
      <c r="NCC18" s="12"/>
      <c r="NCD18" s="12"/>
      <c r="NCE18" s="12"/>
      <c r="NCF18" s="12"/>
      <c r="NCG18" s="12"/>
      <c r="NCH18" s="12"/>
      <c r="NCI18" s="12"/>
      <c r="NCJ18" s="12"/>
      <c r="NCK18" s="12"/>
      <c r="NCL18" s="12"/>
      <c r="NCM18" s="12"/>
      <c r="NCN18" s="12"/>
      <c r="NCO18" s="12"/>
      <c r="NCP18" s="12"/>
      <c r="NCQ18" s="12"/>
      <c r="NCR18" s="12"/>
      <c r="NCS18" s="12"/>
      <c r="NCT18" s="12"/>
      <c r="NCU18" s="12"/>
      <c r="NCV18" s="12"/>
      <c r="NCW18" s="12"/>
      <c r="NCX18" s="12"/>
      <c r="NCY18" s="12"/>
      <c r="NCZ18" s="12"/>
      <c r="NDA18" s="12"/>
      <c r="NDB18" s="12"/>
      <c r="NDC18" s="12"/>
      <c r="NDD18" s="12"/>
      <c r="NDE18" s="12"/>
      <c r="NDF18" s="12"/>
      <c r="NDG18" s="12"/>
      <c r="NDH18" s="12"/>
      <c r="NDI18" s="12"/>
      <c r="NDJ18" s="12"/>
      <c r="NDK18" s="12"/>
      <c r="NDL18" s="12"/>
      <c r="NDM18" s="12"/>
      <c r="NDN18" s="12"/>
      <c r="NDO18" s="12"/>
      <c r="NDP18" s="12"/>
      <c r="NDQ18" s="12"/>
      <c r="NDR18" s="12"/>
      <c r="NDS18" s="12"/>
      <c r="NDT18" s="12"/>
      <c r="NDU18" s="12"/>
      <c r="NDV18" s="12"/>
      <c r="NDW18" s="12"/>
      <c r="NDX18" s="12"/>
      <c r="NDY18" s="12"/>
      <c r="NDZ18" s="12"/>
      <c r="NEA18" s="12"/>
      <c r="NEB18" s="12"/>
      <c r="NEC18" s="12"/>
      <c r="NED18" s="12"/>
      <c r="NEE18" s="12"/>
      <c r="NEF18" s="12"/>
      <c r="NEG18" s="12"/>
      <c r="NEH18" s="12"/>
      <c r="NEI18" s="12"/>
      <c r="NEJ18" s="12"/>
      <c r="NEK18" s="12"/>
      <c r="NEL18" s="12"/>
      <c r="NEM18" s="12"/>
      <c r="NEN18" s="12"/>
      <c r="NEO18" s="12"/>
      <c r="NEP18" s="12"/>
      <c r="NEQ18" s="12"/>
      <c r="NER18" s="12"/>
      <c r="NES18" s="12"/>
      <c r="NET18" s="12"/>
      <c r="NEU18" s="12"/>
      <c r="NEV18" s="12"/>
      <c r="NEW18" s="12"/>
      <c r="NEX18" s="12"/>
      <c r="NEY18" s="12"/>
      <c r="NEZ18" s="12"/>
      <c r="NFA18" s="12"/>
      <c r="NFB18" s="12"/>
      <c r="NFC18" s="12"/>
      <c r="NFD18" s="12"/>
      <c r="NFE18" s="12"/>
      <c r="NFF18" s="12"/>
      <c r="NFG18" s="12"/>
      <c r="NFH18" s="12"/>
      <c r="NFI18" s="12"/>
      <c r="NFJ18" s="12"/>
      <c r="NFK18" s="12"/>
      <c r="NFL18" s="12"/>
      <c r="NFM18" s="12"/>
      <c r="NFN18" s="12"/>
      <c r="NFO18" s="12"/>
      <c r="NFP18" s="12"/>
      <c r="NFQ18" s="12"/>
      <c r="NFR18" s="12"/>
      <c r="NFS18" s="12"/>
      <c r="NFT18" s="12"/>
      <c r="NFU18" s="12"/>
      <c r="NFV18" s="12"/>
      <c r="NFW18" s="12"/>
      <c r="NFX18" s="12"/>
      <c r="NFY18" s="12"/>
      <c r="NFZ18" s="12"/>
      <c r="NGA18" s="12"/>
      <c r="NGB18" s="12"/>
      <c r="NGC18" s="12"/>
      <c r="NGD18" s="12"/>
      <c r="NGE18" s="12"/>
      <c r="NGF18" s="12"/>
      <c r="NGG18" s="12"/>
      <c r="NGH18" s="12"/>
      <c r="NGI18" s="12"/>
      <c r="NGJ18" s="12"/>
      <c r="NGK18" s="12"/>
      <c r="NGL18" s="12"/>
      <c r="NGM18" s="12"/>
      <c r="NGN18" s="12"/>
      <c r="NGO18" s="12"/>
      <c r="NGP18" s="12"/>
      <c r="NGQ18" s="12"/>
      <c r="NGR18" s="12"/>
      <c r="NGS18" s="12"/>
      <c r="NGT18" s="12"/>
      <c r="NGU18" s="12"/>
      <c r="NGV18" s="12"/>
      <c r="NGW18" s="12"/>
      <c r="NGX18" s="12"/>
      <c r="NGY18" s="12"/>
      <c r="NGZ18" s="12"/>
      <c r="NHA18" s="12"/>
      <c r="NHB18" s="12"/>
      <c r="NHC18" s="12"/>
      <c r="NHD18" s="12"/>
      <c r="NHE18" s="12"/>
      <c r="NHF18" s="12"/>
      <c r="NHG18" s="12"/>
      <c r="NHH18" s="12"/>
      <c r="NHI18" s="12"/>
      <c r="NHJ18" s="12"/>
      <c r="NHK18" s="12"/>
      <c r="NHL18" s="12"/>
      <c r="NHM18" s="12"/>
      <c r="NHN18" s="12"/>
      <c r="NHO18" s="12"/>
      <c r="NHP18" s="12"/>
      <c r="NHQ18" s="12"/>
      <c r="NHR18" s="12"/>
      <c r="NHS18" s="12"/>
      <c r="NHT18" s="12"/>
      <c r="NHU18" s="12"/>
      <c r="NHV18" s="12"/>
      <c r="NHW18" s="12"/>
      <c r="NHX18" s="12"/>
      <c r="NHY18" s="12"/>
      <c r="NHZ18" s="12"/>
      <c r="NIA18" s="12"/>
      <c r="NIB18" s="12"/>
      <c r="NIC18" s="12"/>
      <c r="NID18" s="12"/>
      <c r="NIE18" s="12"/>
      <c r="NIF18" s="12"/>
      <c r="NIG18" s="12"/>
      <c r="NIH18" s="12"/>
      <c r="NII18" s="12"/>
      <c r="NIJ18" s="12"/>
      <c r="NIK18" s="12"/>
      <c r="NIL18" s="12"/>
      <c r="NIM18" s="12"/>
      <c r="NIN18" s="12"/>
      <c r="NIO18" s="12"/>
      <c r="NIP18" s="12"/>
      <c r="NIQ18" s="12"/>
      <c r="NIR18" s="12"/>
      <c r="NIS18" s="12"/>
      <c r="NIT18" s="12"/>
      <c r="NIU18" s="12"/>
      <c r="NIV18" s="12"/>
      <c r="NIW18" s="12"/>
      <c r="NIX18" s="12"/>
      <c r="NIY18" s="12"/>
      <c r="NIZ18" s="12"/>
      <c r="NJA18" s="12"/>
      <c r="NJB18" s="12"/>
      <c r="NJC18" s="12"/>
      <c r="NJD18" s="12"/>
      <c r="NJE18" s="12"/>
      <c r="NJF18" s="12"/>
      <c r="NJG18" s="12"/>
      <c r="NJH18" s="12"/>
      <c r="NJI18" s="12"/>
      <c r="NJJ18" s="12"/>
      <c r="NJK18" s="12"/>
      <c r="NJL18" s="12"/>
      <c r="NJM18" s="12"/>
      <c r="NJN18" s="12"/>
      <c r="NJO18" s="12"/>
      <c r="NJP18" s="12"/>
      <c r="NJQ18" s="12"/>
      <c r="NJR18" s="12"/>
      <c r="NJS18" s="12"/>
      <c r="NJT18" s="12"/>
      <c r="NJU18" s="12"/>
      <c r="NJV18" s="12"/>
      <c r="NJW18" s="12"/>
      <c r="NJX18" s="12"/>
      <c r="NJY18" s="12"/>
      <c r="NJZ18" s="12"/>
      <c r="NKA18" s="12"/>
      <c r="NKB18" s="12"/>
      <c r="NKC18" s="12"/>
      <c r="NKD18" s="12"/>
      <c r="NKE18" s="12"/>
      <c r="NKF18" s="12"/>
      <c r="NKG18" s="12"/>
      <c r="NKH18" s="12"/>
      <c r="NKI18" s="12"/>
      <c r="NKJ18" s="12"/>
      <c r="NKK18" s="12"/>
      <c r="NKL18" s="12"/>
      <c r="NKM18" s="12"/>
      <c r="NKN18" s="12"/>
      <c r="NKO18" s="12"/>
      <c r="NKP18" s="12"/>
      <c r="NKQ18" s="12"/>
      <c r="NKR18" s="12"/>
      <c r="NKS18" s="12"/>
      <c r="NKT18" s="12"/>
      <c r="NKU18" s="12"/>
      <c r="NKV18" s="12"/>
      <c r="NKW18" s="12"/>
      <c r="NKX18" s="12"/>
      <c r="NKY18" s="12"/>
      <c r="NKZ18" s="12"/>
      <c r="NLA18" s="12"/>
      <c r="NLB18" s="12"/>
      <c r="NLC18" s="12"/>
      <c r="NLD18" s="12"/>
      <c r="NLE18" s="12"/>
      <c r="NLF18" s="12"/>
      <c r="NLG18" s="12"/>
      <c r="NLH18" s="12"/>
      <c r="NLI18" s="12"/>
      <c r="NLJ18" s="12"/>
      <c r="NLK18" s="12"/>
      <c r="NLL18" s="12"/>
      <c r="NLM18" s="12"/>
      <c r="NLN18" s="12"/>
      <c r="NLO18" s="12"/>
      <c r="NLP18" s="12"/>
      <c r="NLQ18" s="12"/>
      <c r="NLR18" s="12"/>
      <c r="NLS18" s="12"/>
      <c r="NLT18" s="12"/>
      <c r="NLU18" s="12"/>
      <c r="NLV18" s="12"/>
      <c r="NLW18" s="12"/>
      <c r="NLX18" s="12"/>
      <c r="NLY18" s="12"/>
      <c r="NLZ18" s="12"/>
      <c r="NMA18" s="12"/>
      <c r="NMB18" s="12"/>
      <c r="NMC18" s="12"/>
      <c r="NMD18" s="12"/>
      <c r="NME18" s="12"/>
      <c r="NMF18" s="12"/>
      <c r="NMG18" s="12"/>
      <c r="NMH18" s="12"/>
      <c r="NMI18" s="12"/>
      <c r="NMJ18" s="12"/>
      <c r="NMK18" s="12"/>
      <c r="NML18" s="12"/>
      <c r="NMM18" s="12"/>
      <c r="NMN18" s="12"/>
      <c r="NMO18" s="12"/>
      <c r="NMP18" s="12"/>
      <c r="NMQ18" s="12"/>
      <c r="NMR18" s="12"/>
      <c r="NMS18" s="12"/>
      <c r="NMT18" s="12"/>
      <c r="NMU18" s="12"/>
      <c r="NMV18" s="12"/>
      <c r="NMW18" s="12"/>
      <c r="NMX18" s="12"/>
      <c r="NMY18" s="12"/>
      <c r="NMZ18" s="12"/>
      <c r="NNA18" s="12"/>
      <c r="NNB18" s="12"/>
      <c r="NNC18" s="12"/>
      <c r="NND18" s="12"/>
      <c r="NNE18" s="12"/>
      <c r="NNF18" s="12"/>
      <c r="NNG18" s="12"/>
      <c r="NNH18" s="12"/>
      <c r="NNI18" s="12"/>
      <c r="NNJ18" s="12"/>
      <c r="NNK18" s="12"/>
      <c r="NNL18" s="12"/>
      <c r="NNM18" s="12"/>
      <c r="NNN18" s="12"/>
      <c r="NNO18" s="12"/>
      <c r="NNP18" s="12"/>
      <c r="NNQ18" s="12"/>
      <c r="NNR18" s="12"/>
      <c r="NNS18" s="12"/>
      <c r="NNT18" s="12"/>
      <c r="NNU18" s="12"/>
      <c r="NNV18" s="12"/>
      <c r="NNW18" s="12"/>
      <c r="NNX18" s="12"/>
      <c r="NNY18" s="12"/>
      <c r="NNZ18" s="12"/>
      <c r="NOA18" s="12"/>
      <c r="NOB18" s="12"/>
      <c r="NOC18" s="12"/>
      <c r="NOD18" s="12"/>
      <c r="NOE18" s="12"/>
      <c r="NOF18" s="12"/>
      <c r="NOG18" s="12"/>
      <c r="NOH18" s="12"/>
      <c r="NOI18" s="12"/>
      <c r="NOJ18" s="12"/>
      <c r="NOK18" s="12"/>
      <c r="NOL18" s="12"/>
      <c r="NOM18" s="12"/>
      <c r="NON18" s="12"/>
      <c r="NOO18" s="12"/>
      <c r="NOP18" s="12"/>
      <c r="NOQ18" s="12"/>
      <c r="NOR18" s="12"/>
      <c r="NOS18" s="12"/>
      <c r="NOT18" s="12"/>
      <c r="NOU18" s="12"/>
      <c r="NOV18" s="12"/>
      <c r="NOW18" s="12"/>
      <c r="NOX18" s="12"/>
      <c r="NOY18" s="12"/>
      <c r="NOZ18" s="12"/>
      <c r="NPA18" s="12"/>
      <c r="NPB18" s="12"/>
      <c r="NPC18" s="12"/>
      <c r="NPD18" s="12"/>
      <c r="NPE18" s="12"/>
      <c r="NPF18" s="12"/>
      <c r="NPG18" s="12"/>
      <c r="NPH18" s="12"/>
      <c r="NPI18" s="12"/>
      <c r="NPJ18" s="12"/>
      <c r="NPK18" s="12"/>
      <c r="NPL18" s="12"/>
      <c r="NPM18" s="12"/>
      <c r="NPN18" s="12"/>
      <c r="NPO18" s="12"/>
      <c r="NPP18" s="12"/>
      <c r="NPQ18" s="12"/>
      <c r="NPR18" s="12"/>
      <c r="NPS18" s="12"/>
      <c r="NPT18" s="12"/>
      <c r="NPU18" s="12"/>
      <c r="NPV18" s="12"/>
      <c r="NPW18" s="12"/>
      <c r="NPX18" s="12"/>
      <c r="NPY18" s="12"/>
      <c r="NPZ18" s="12"/>
      <c r="NQA18" s="12"/>
      <c r="NQB18" s="12"/>
      <c r="NQC18" s="12"/>
      <c r="NQD18" s="12"/>
      <c r="NQE18" s="12"/>
      <c r="NQF18" s="12"/>
      <c r="NQG18" s="12"/>
      <c r="NQH18" s="12"/>
      <c r="NQI18" s="12"/>
      <c r="NQJ18" s="12"/>
      <c r="NQK18" s="12"/>
      <c r="NQL18" s="12"/>
      <c r="NQM18" s="12"/>
      <c r="NQN18" s="12"/>
      <c r="NQO18" s="12"/>
      <c r="NQP18" s="12"/>
      <c r="NQQ18" s="12"/>
      <c r="NQR18" s="12"/>
      <c r="NQS18" s="12"/>
      <c r="NQT18" s="12"/>
      <c r="NQU18" s="12"/>
      <c r="NQV18" s="12"/>
      <c r="NQW18" s="12"/>
      <c r="NQX18" s="12"/>
      <c r="NQY18" s="12"/>
      <c r="NQZ18" s="12"/>
      <c r="NRA18" s="12"/>
      <c r="NRB18" s="12"/>
      <c r="NRC18" s="12"/>
      <c r="NRD18" s="12"/>
      <c r="NRE18" s="12"/>
      <c r="NRF18" s="12"/>
      <c r="NRG18" s="12"/>
      <c r="NRH18" s="12"/>
      <c r="NRI18" s="12"/>
      <c r="NRJ18" s="12"/>
      <c r="NRK18" s="12"/>
      <c r="NRL18" s="12"/>
      <c r="NRM18" s="12"/>
      <c r="NRN18" s="12"/>
      <c r="NRO18" s="12"/>
      <c r="NRP18" s="12"/>
      <c r="NRQ18" s="12"/>
      <c r="NRR18" s="12"/>
      <c r="NRS18" s="12"/>
      <c r="NRT18" s="12"/>
      <c r="NRU18" s="12"/>
      <c r="NRV18" s="12"/>
      <c r="NRW18" s="12"/>
      <c r="NRX18" s="12"/>
      <c r="NRY18" s="12"/>
      <c r="NRZ18" s="12"/>
      <c r="NSA18" s="12"/>
      <c r="NSB18" s="12"/>
      <c r="NSC18" s="12"/>
      <c r="NSD18" s="12"/>
      <c r="NSE18" s="12"/>
      <c r="NSF18" s="12"/>
      <c r="NSG18" s="12"/>
      <c r="NSH18" s="12"/>
      <c r="NSI18" s="12"/>
      <c r="NSJ18" s="12"/>
      <c r="NSK18" s="12"/>
      <c r="NSL18" s="12"/>
      <c r="NSM18" s="12"/>
      <c r="NSN18" s="12"/>
      <c r="NSO18" s="12"/>
      <c r="NSP18" s="12"/>
      <c r="NSQ18" s="12"/>
      <c r="NSR18" s="12"/>
      <c r="NSS18" s="12"/>
      <c r="NST18" s="12"/>
      <c r="NSU18" s="12"/>
      <c r="NSV18" s="12"/>
      <c r="NSW18" s="12"/>
      <c r="NSX18" s="12"/>
      <c r="NSY18" s="12"/>
      <c r="NSZ18" s="12"/>
      <c r="NTA18" s="12"/>
      <c r="NTB18" s="12"/>
      <c r="NTC18" s="12"/>
      <c r="NTD18" s="12"/>
      <c r="NTE18" s="12"/>
      <c r="NTF18" s="12"/>
      <c r="NTG18" s="12"/>
      <c r="NTH18" s="12"/>
      <c r="NTI18" s="12"/>
      <c r="NTJ18" s="12"/>
      <c r="NTK18" s="12"/>
      <c r="NTL18" s="12"/>
      <c r="NTM18" s="12"/>
      <c r="NTN18" s="12"/>
      <c r="NTO18" s="12"/>
      <c r="NTP18" s="12"/>
      <c r="NTQ18" s="12"/>
      <c r="NTR18" s="12"/>
      <c r="NTS18" s="12"/>
      <c r="NTT18" s="12"/>
      <c r="NTU18" s="12"/>
      <c r="NTV18" s="12"/>
      <c r="NTW18" s="12"/>
      <c r="NTX18" s="12"/>
      <c r="NTY18" s="12"/>
      <c r="NTZ18" s="12"/>
      <c r="NUA18" s="12"/>
      <c r="NUB18" s="12"/>
      <c r="NUC18" s="12"/>
      <c r="NUD18" s="12"/>
      <c r="NUE18" s="12"/>
      <c r="NUF18" s="12"/>
      <c r="NUG18" s="12"/>
      <c r="NUH18" s="12"/>
      <c r="NUI18" s="12"/>
      <c r="NUJ18" s="12"/>
      <c r="NUK18" s="12"/>
      <c r="NUL18" s="12"/>
      <c r="NUM18" s="12"/>
      <c r="NUN18" s="12"/>
      <c r="NUO18" s="12"/>
      <c r="NUP18" s="12"/>
      <c r="NUQ18" s="12"/>
      <c r="NUR18" s="12"/>
      <c r="NUS18" s="12"/>
      <c r="NUT18" s="12"/>
      <c r="NUU18" s="12"/>
      <c r="NUV18" s="12"/>
      <c r="NUW18" s="12"/>
      <c r="NUX18" s="12"/>
      <c r="NUY18" s="12"/>
      <c r="NUZ18" s="12"/>
      <c r="NVA18" s="12"/>
      <c r="NVB18" s="12"/>
      <c r="NVC18" s="12"/>
      <c r="NVD18" s="12"/>
      <c r="NVE18" s="12"/>
      <c r="NVF18" s="12"/>
      <c r="NVG18" s="12"/>
      <c r="NVH18" s="12"/>
      <c r="NVI18" s="12"/>
      <c r="NVJ18" s="12"/>
      <c r="NVK18" s="12"/>
      <c r="NVL18" s="12"/>
      <c r="NVM18" s="12"/>
      <c r="NVN18" s="12"/>
      <c r="NVO18" s="12"/>
      <c r="NVP18" s="12"/>
      <c r="NVQ18" s="12"/>
      <c r="NVR18" s="12"/>
      <c r="NVS18" s="12"/>
      <c r="NVT18" s="12"/>
      <c r="NVU18" s="12"/>
      <c r="NVV18" s="12"/>
      <c r="NVW18" s="12"/>
      <c r="NVX18" s="12"/>
      <c r="NVY18" s="12"/>
      <c r="NVZ18" s="12"/>
      <c r="NWA18" s="12"/>
      <c r="NWB18" s="12"/>
      <c r="NWC18" s="12"/>
      <c r="NWD18" s="12"/>
      <c r="NWE18" s="12"/>
      <c r="NWF18" s="12"/>
      <c r="NWG18" s="12"/>
      <c r="NWH18" s="12"/>
      <c r="NWI18" s="12"/>
      <c r="NWJ18" s="12"/>
      <c r="NWK18" s="12"/>
      <c r="NWL18" s="12"/>
      <c r="NWM18" s="12"/>
      <c r="NWN18" s="12"/>
      <c r="NWO18" s="12"/>
      <c r="NWP18" s="12"/>
      <c r="NWQ18" s="12"/>
      <c r="NWR18" s="12"/>
      <c r="NWS18" s="12"/>
      <c r="NWT18" s="12"/>
      <c r="NWU18" s="12"/>
      <c r="NWV18" s="12"/>
      <c r="NWW18" s="12"/>
      <c r="NWX18" s="12"/>
      <c r="NWY18" s="12"/>
      <c r="NWZ18" s="12"/>
      <c r="NXA18" s="12"/>
      <c r="NXB18" s="12"/>
      <c r="NXC18" s="12"/>
      <c r="NXD18" s="12"/>
      <c r="NXE18" s="12"/>
      <c r="NXF18" s="12"/>
      <c r="NXG18" s="12"/>
      <c r="NXH18" s="12"/>
      <c r="NXI18" s="12"/>
      <c r="NXJ18" s="12"/>
      <c r="NXK18" s="12"/>
      <c r="NXL18" s="12"/>
      <c r="NXM18" s="12"/>
      <c r="NXN18" s="12"/>
      <c r="NXO18" s="12"/>
      <c r="NXP18" s="12"/>
      <c r="NXQ18" s="12"/>
      <c r="NXR18" s="12"/>
      <c r="NXS18" s="12"/>
      <c r="NXT18" s="12"/>
      <c r="NXU18" s="12"/>
      <c r="NXV18" s="12"/>
      <c r="NXW18" s="12"/>
      <c r="NXX18" s="12"/>
      <c r="NXY18" s="12"/>
      <c r="NXZ18" s="12"/>
      <c r="NYA18" s="12"/>
      <c r="NYB18" s="12"/>
      <c r="NYC18" s="12"/>
      <c r="NYD18" s="12"/>
      <c r="NYE18" s="12"/>
      <c r="NYF18" s="12"/>
      <c r="NYG18" s="12"/>
      <c r="NYH18" s="12"/>
      <c r="NYI18" s="12"/>
      <c r="NYJ18" s="12"/>
      <c r="NYK18" s="12"/>
      <c r="NYL18" s="12"/>
      <c r="NYM18" s="12"/>
      <c r="NYN18" s="12"/>
      <c r="NYO18" s="12"/>
      <c r="NYP18" s="12"/>
      <c r="NYQ18" s="12"/>
      <c r="NYR18" s="12"/>
      <c r="NYS18" s="12"/>
      <c r="NYT18" s="12"/>
      <c r="NYU18" s="12"/>
      <c r="NYV18" s="12"/>
      <c r="NYW18" s="12"/>
      <c r="NYX18" s="12"/>
      <c r="NYY18" s="12"/>
      <c r="NYZ18" s="12"/>
      <c r="NZA18" s="12"/>
      <c r="NZB18" s="12"/>
      <c r="NZC18" s="12"/>
      <c r="NZD18" s="12"/>
      <c r="NZE18" s="12"/>
      <c r="NZF18" s="12"/>
      <c r="NZG18" s="12"/>
      <c r="NZH18" s="12"/>
      <c r="NZI18" s="12"/>
      <c r="NZJ18" s="12"/>
      <c r="NZK18" s="12"/>
      <c r="NZL18" s="12"/>
      <c r="NZM18" s="12"/>
      <c r="NZN18" s="12"/>
      <c r="NZO18" s="12"/>
      <c r="NZP18" s="12"/>
      <c r="NZQ18" s="12"/>
      <c r="NZR18" s="12"/>
      <c r="NZS18" s="12"/>
      <c r="NZT18" s="12"/>
      <c r="NZU18" s="12"/>
      <c r="NZV18" s="12"/>
      <c r="NZW18" s="12"/>
      <c r="NZX18" s="12"/>
      <c r="NZY18" s="12"/>
      <c r="NZZ18" s="12"/>
      <c r="OAA18" s="12"/>
      <c r="OAB18" s="12"/>
      <c r="OAC18" s="12"/>
      <c r="OAD18" s="12"/>
      <c r="OAE18" s="12"/>
      <c r="OAF18" s="12"/>
      <c r="OAG18" s="12"/>
      <c r="OAH18" s="12"/>
      <c r="OAI18" s="12"/>
      <c r="OAJ18" s="12"/>
      <c r="OAK18" s="12"/>
      <c r="OAL18" s="12"/>
      <c r="OAM18" s="12"/>
      <c r="OAN18" s="12"/>
      <c r="OAO18" s="12"/>
      <c r="OAP18" s="12"/>
      <c r="OAQ18" s="12"/>
      <c r="OAR18" s="12"/>
      <c r="OAS18" s="12"/>
      <c r="OAT18" s="12"/>
      <c r="OAU18" s="12"/>
      <c r="OAV18" s="12"/>
      <c r="OAW18" s="12"/>
      <c r="OAX18" s="12"/>
      <c r="OAY18" s="12"/>
      <c r="OAZ18" s="12"/>
      <c r="OBA18" s="12"/>
      <c r="OBB18" s="12"/>
      <c r="OBC18" s="12"/>
      <c r="OBD18" s="12"/>
      <c r="OBE18" s="12"/>
      <c r="OBF18" s="12"/>
      <c r="OBG18" s="12"/>
      <c r="OBH18" s="12"/>
      <c r="OBI18" s="12"/>
      <c r="OBJ18" s="12"/>
      <c r="OBK18" s="12"/>
      <c r="OBL18" s="12"/>
      <c r="OBM18" s="12"/>
      <c r="OBN18" s="12"/>
      <c r="OBO18" s="12"/>
      <c r="OBP18" s="12"/>
      <c r="OBQ18" s="12"/>
      <c r="OBR18" s="12"/>
      <c r="OBS18" s="12"/>
      <c r="OBT18" s="12"/>
      <c r="OBU18" s="12"/>
      <c r="OBV18" s="12"/>
      <c r="OBW18" s="12"/>
      <c r="OBX18" s="12"/>
      <c r="OBY18" s="12"/>
      <c r="OBZ18" s="12"/>
      <c r="OCA18" s="12"/>
      <c r="OCB18" s="12"/>
      <c r="OCC18" s="12"/>
      <c r="OCD18" s="12"/>
      <c r="OCE18" s="12"/>
      <c r="OCF18" s="12"/>
      <c r="OCG18" s="12"/>
      <c r="OCH18" s="12"/>
      <c r="OCI18" s="12"/>
      <c r="OCJ18" s="12"/>
      <c r="OCK18" s="12"/>
      <c r="OCL18" s="12"/>
      <c r="OCM18" s="12"/>
      <c r="OCN18" s="12"/>
      <c r="OCO18" s="12"/>
      <c r="OCP18" s="12"/>
      <c r="OCQ18" s="12"/>
      <c r="OCR18" s="12"/>
      <c r="OCS18" s="12"/>
      <c r="OCT18" s="12"/>
      <c r="OCU18" s="12"/>
      <c r="OCV18" s="12"/>
      <c r="OCW18" s="12"/>
      <c r="OCX18" s="12"/>
      <c r="OCY18" s="12"/>
      <c r="OCZ18" s="12"/>
      <c r="ODA18" s="12"/>
      <c r="ODB18" s="12"/>
      <c r="ODC18" s="12"/>
      <c r="ODD18" s="12"/>
      <c r="ODE18" s="12"/>
      <c r="ODF18" s="12"/>
      <c r="ODG18" s="12"/>
      <c r="ODH18" s="12"/>
      <c r="ODI18" s="12"/>
      <c r="ODJ18" s="12"/>
      <c r="ODK18" s="12"/>
      <c r="ODL18" s="12"/>
      <c r="ODM18" s="12"/>
      <c r="ODN18" s="12"/>
      <c r="ODO18" s="12"/>
      <c r="ODP18" s="12"/>
      <c r="ODQ18" s="12"/>
      <c r="ODR18" s="12"/>
      <c r="ODS18" s="12"/>
      <c r="ODT18" s="12"/>
      <c r="ODU18" s="12"/>
      <c r="ODV18" s="12"/>
      <c r="ODW18" s="12"/>
      <c r="ODX18" s="12"/>
      <c r="ODY18" s="12"/>
      <c r="ODZ18" s="12"/>
      <c r="OEA18" s="12"/>
      <c r="OEB18" s="12"/>
      <c r="OEC18" s="12"/>
      <c r="OED18" s="12"/>
      <c r="OEE18" s="12"/>
      <c r="OEF18" s="12"/>
      <c r="OEG18" s="12"/>
      <c r="OEH18" s="12"/>
      <c r="OEI18" s="12"/>
      <c r="OEJ18" s="12"/>
      <c r="OEK18" s="12"/>
      <c r="OEL18" s="12"/>
      <c r="OEM18" s="12"/>
      <c r="OEN18" s="12"/>
      <c r="OEO18" s="12"/>
      <c r="OEP18" s="12"/>
      <c r="OEQ18" s="12"/>
      <c r="OER18" s="12"/>
      <c r="OES18" s="12"/>
      <c r="OET18" s="12"/>
      <c r="OEU18" s="12"/>
      <c r="OEV18" s="12"/>
      <c r="OEW18" s="12"/>
      <c r="OEX18" s="12"/>
      <c r="OEY18" s="12"/>
      <c r="OEZ18" s="12"/>
      <c r="OFA18" s="12"/>
      <c r="OFB18" s="12"/>
      <c r="OFC18" s="12"/>
      <c r="OFD18" s="12"/>
      <c r="OFE18" s="12"/>
      <c r="OFF18" s="12"/>
      <c r="OFG18" s="12"/>
      <c r="OFH18" s="12"/>
      <c r="OFI18" s="12"/>
      <c r="OFJ18" s="12"/>
      <c r="OFK18" s="12"/>
      <c r="OFL18" s="12"/>
      <c r="OFM18" s="12"/>
      <c r="OFN18" s="12"/>
      <c r="OFO18" s="12"/>
      <c r="OFP18" s="12"/>
      <c r="OFQ18" s="12"/>
      <c r="OFR18" s="12"/>
      <c r="OFS18" s="12"/>
      <c r="OFT18" s="12"/>
      <c r="OFU18" s="12"/>
      <c r="OFV18" s="12"/>
      <c r="OFW18" s="12"/>
      <c r="OFX18" s="12"/>
      <c r="OFY18" s="12"/>
      <c r="OFZ18" s="12"/>
      <c r="OGA18" s="12"/>
      <c r="OGB18" s="12"/>
      <c r="OGC18" s="12"/>
      <c r="OGD18" s="12"/>
      <c r="OGE18" s="12"/>
      <c r="OGF18" s="12"/>
      <c r="OGG18" s="12"/>
      <c r="OGH18" s="12"/>
      <c r="OGI18" s="12"/>
      <c r="OGJ18" s="12"/>
      <c r="OGK18" s="12"/>
      <c r="OGL18" s="12"/>
      <c r="OGM18" s="12"/>
      <c r="OGN18" s="12"/>
      <c r="OGO18" s="12"/>
      <c r="OGP18" s="12"/>
      <c r="OGQ18" s="12"/>
      <c r="OGR18" s="12"/>
      <c r="OGS18" s="12"/>
      <c r="OGT18" s="12"/>
      <c r="OGU18" s="12"/>
      <c r="OGV18" s="12"/>
      <c r="OGW18" s="12"/>
      <c r="OGX18" s="12"/>
      <c r="OGY18" s="12"/>
      <c r="OGZ18" s="12"/>
      <c r="OHA18" s="12"/>
      <c r="OHB18" s="12"/>
      <c r="OHC18" s="12"/>
      <c r="OHD18" s="12"/>
      <c r="OHE18" s="12"/>
      <c r="OHF18" s="12"/>
      <c r="OHG18" s="12"/>
      <c r="OHH18" s="12"/>
      <c r="OHI18" s="12"/>
      <c r="OHJ18" s="12"/>
      <c r="OHK18" s="12"/>
      <c r="OHL18" s="12"/>
      <c r="OHM18" s="12"/>
      <c r="OHN18" s="12"/>
      <c r="OHO18" s="12"/>
      <c r="OHP18" s="12"/>
      <c r="OHQ18" s="12"/>
      <c r="OHR18" s="12"/>
      <c r="OHS18" s="12"/>
      <c r="OHT18" s="12"/>
      <c r="OHU18" s="12"/>
      <c r="OHV18" s="12"/>
      <c r="OHW18" s="12"/>
      <c r="OHX18" s="12"/>
      <c r="OHY18" s="12"/>
      <c r="OHZ18" s="12"/>
      <c r="OIA18" s="12"/>
      <c r="OIB18" s="12"/>
      <c r="OIC18" s="12"/>
      <c r="OID18" s="12"/>
      <c r="OIE18" s="12"/>
      <c r="OIF18" s="12"/>
      <c r="OIG18" s="12"/>
      <c r="OIH18" s="12"/>
      <c r="OII18" s="12"/>
      <c r="OIJ18" s="12"/>
      <c r="OIK18" s="12"/>
      <c r="OIL18" s="12"/>
      <c r="OIM18" s="12"/>
      <c r="OIN18" s="12"/>
      <c r="OIO18" s="12"/>
      <c r="OIP18" s="12"/>
      <c r="OIQ18" s="12"/>
      <c r="OIR18" s="12"/>
      <c r="OIS18" s="12"/>
      <c r="OIT18" s="12"/>
      <c r="OIU18" s="12"/>
      <c r="OIV18" s="12"/>
      <c r="OIW18" s="12"/>
      <c r="OIX18" s="12"/>
      <c r="OIY18" s="12"/>
      <c r="OIZ18" s="12"/>
      <c r="OJA18" s="12"/>
      <c r="OJB18" s="12"/>
      <c r="OJC18" s="12"/>
      <c r="OJD18" s="12"/>
      <c r="OJE18" s="12"/>
      <c r="OJF18" s="12"/>
      <c r="OJG18" s="12"/>
      <c r="OJH18" s="12"/>
      <c r="OJI18" s="12"/>
      <c r="OJJ18" s="12"/>
      <c r="OJK18" s="12"/>
      <c r="OJL18" s="12"/>
      <c r="OJM18" s="12"/>
      <c r="OJN18" s="12"/>
      <c r="OJO18" s="12"/>
      <c r="OJP18" s="12"/>
      <c r="OJQ18" s="12"/>
      <c r="OJR18" s="12"/>
      <c r="OJS18" s="12"/>
      <c r="OJT18" s="12"/>
      <c r="OJU18" s="12"/>
      <c r="OJV18" s="12"/>
      <c r="OJW18" s="12"/>
      <c r="OJX18" s="12"/>
      <c r="OJY18" s="12"/>
      <c r="OJZ18" s="12"/>
      <c r="OKA18" s="12"/>
      <c r="OKB18" s="12"/>
      <c r="OKC18" s="12"/>
      <c r="OKD18" s="12"/>
      <c r="OKE18" s="12"/>
      <c r="OKF18" s="12"/>
      <c r="OKG18" s="12"/>
      <c r="OKH18" s="12"/>
      <c r="OKI18" s="12"/>
      <c r="OKJ18" s="12"/>
      <c r="OKK18" s="12"/>
      <c r="OKL18" s="12"/>
      <c r="OKM18" s="12"/>
      <c r="OKN18" s="12"/>
      <c r="OKO18" s="12"/>
      <c r="OKP18" s="12"/>
      <c r="OKQ18" s="12"/>
      <c r="OKR18" s="12"/>
      <c r="OKS18" s="12"/>
      <c r="OKT18" s="12"/>
      <c r="OKU18" s="12"/>
      <c r="OKV18" s="12"/>
      <c r="OKW18" s="12"/>
      <c r="OKX18" s="12"/>
      <c r="OKY18" s="12"/>
      <c r="OKZ18" s="12"/>
      <c r="OLA18" s="12"/>
      <c r="OLB18" s="12"/>
      <c r="OLC18" s="12"/>
      <c r="OLD18" s="12"/>
      <c r="OLE18" s="12"/>
      <c r="OLF18" s="12"/>
      <c r="OLG18" s="12"/>
      <c r="OLH18" s="12"/>
      <c r="OLI18" s="12"/>
      <c r="OLJ18" s="12"/>
      <c r="OLK18" s="12"/>
      <c r="OLL18" s="12"/>
      <c r="OLM18" s="12"/>
      <c r="OLN18" s="12"/>
      <c r="OLO18" s="12"/>
      <c r="OLP18" s="12"/>
      <c r="OLQ18" s="12"/>
      <c r="OLR18" s="12"/>
      <c r="OLS18" s="12"/>
      <c r="OLT18" s="12"/>
      <c r="OLU18" s="12"/>
      <c r="OLV18" s="12"/>
      <c r="OLW18" s="12"/>
      <c r="OLX18" s="12"/>
      <c r="OLY18" s="12"/>
      <c r="OLZ18" s="12"/>
      <c r="OMA18" s="12"/>
      <c r="OMB18" s="12"/>
      <c r="OMC18" s="12"/>
      <c r="OMD18" s="12"/>
      <c r="OME18" s="12"/>
      <c r="OMF18" s="12"/>
      <c r="OMG18" s="12"/>
      <c r="OMH18" s="12"/>
      <c r="OMI18" s="12"/>
      <c r="OMJ18" s="12"/>
      <c r="OMK18" s="12"/>
      <c r="OML18" s="12"/>
      <c r="OMM18" s="12"/>
      <c r="OMN18" s="12"/>
      <c r="OMO18" s="12"/>
      <c r="OMP18" s="12"/>
      <c r="OMQ18" s="12"/>
      <c r="OMR18" s="12"/>
      <c r="OMS18" s="12"/>
      <c r="OMT18" s="12"/>
      <c r="OMU18" s="12"/>
      <c r="OMV18" s="12"/>
      <c r="OMW18" s="12"/>
      <c r="OMX18" s="12"/>
      <c r="OMY18" s="12"/>
      <c r="OMZ18" s="12"/>
      <c r="ONA18" s="12"/>
      <c r="ONB18" s="12"/>
      <c r="ONC18" s="12"/>
      <c r="OND18" s="12"/>
      <c r="ONE18" s="12"/>
      <c r="ONF18" s="12"/>
      <c r="ONG18" s="12"/>
      <c r="ONH18" s="12"/>
      <c r="ONI18" s="12"/>
      <c r="ONJ18" s="12"/>
      <c r="ONK18" s="12"/>
      <c r="ONL18" s="12"/>
      <c r="ONM18" s="12"/>
      <c r="ONN18" s="12"/>
      <c r="ONO18" s="12"/>
      <c r="ONP18" s="12"/>
      <c r="ONQ18" s="12"/>
      <c r="ONR18" s="12"/>
      <c r="ONS18" s="12"/>
      <c r="ONT18" s="12"/>
      <c r="ONU18" s="12"/>
      <c r="ONV18" s="12"/>
      <c r="ONW18" s="12"/>
      <c r="ONX18" s="12"/>
      <c r="ONY18" s="12"/>
      <c r="ONZ18" s="12"/>
      <c r="OOA18" s="12"/>
      <c r="OOB18" s="12"/>
      <c r="OOC18" s="12"/>
      <c r="OOD18" s="12"/>
      <c r="OOE18" s="12"/>
      <c r="OOF18" s="12"/>
      <c r="OOG18" s="12"/>
      <c r="OOH18" s="12"/>
      <c r="OOI18" s="12"/>
      <c r="OOJ18" s="12"/>
      <c r="OOK18" s="12"/>
      <c r="OOL18" s="12"/>
      <c r="OOM18" s="12"/>
      <c r="OON18" s="12"/>
      <c r="OOO18" s="12"/>
      <c r="OOP18" s="12"/>
      <c r="OOQ18" s="12"/>
      <c r="OOR18" s="12"/>
      <c r="OOS18" s="12"/>
      <c r="OOT18" s="12"/>
      <c r="OOU18" s="12"/>
      <c r="OOV18" s="12"/>
      <c r="OOW18" s="12"/>
      <c r="OOX18" s="12"/>
      <c r="OOY18" s="12"/>
      <c r="OOZ18" s="12"/>
      <c r="OPA18" s="12"/>
      <c r="OPB18" s="12"/>
      <c r="OPC18" s="12"/>
      <c r="OPD18" s="12"/>
      <c r="OPE18" s="12"/>
      <c r="OPF18" s="12"/>
      <c r="OPG18" s="12"/>
      <c r="OPH18" s="12"/>
      <c r="OPI18" s="12"/>
      <c r="OPJ18" s="12"/>
      <c r="OPK18" s="12"/>
      <c r="OPL18" s="12"/>
      <c r="OPM18" s="12"/>
      <c r="OPN18" s="12"/>
      <c r="OPO18" s="12"/>
      <c r="OPP18" s="12"/>
      <c r="OPQ18" s="12"/>
      <c r="OPR18" s="12"/>
      <c r="OPS18" s="12"/>
      <c r="OPT18" s="12"/>
      <c r="OPU18" s="12"/>
      <c r="OPV18" s="12"/>
      <c r="OPW18" s="12"/>
      <c r="OPX18" s="12"/>
      <c r="OPY18" s="12"/>
      <c r="OPZ18" s="12"/>
      <c r="OQA18" s="12"/>
      <c r="OQB18" s="12"/>
      <c r="OQC18" s="12"/>
      <c r="OQD18" s="12"/>
      <c r="OQE18" s="12"/>
      <c r="OQF18" s="12"/>
      <c r="OQG18" s="12"/>
      <c r="OQH18" s="12"/>
      <c r="OQI18" s="12"/>
      <c r="OQJ18" s="12"/>
      <c r="OQK18" s="12"/>
      <c r="OQL18" s="12"/>
      <c r="OQM18" s="12"/>
      <c r="OQN18" s="12"/>
      <c r="OQO18" s="12"/>
      <c r="OQP18" s="12"/>
      <c r="OQQ18" s="12"/>
      <c r="OQR18" s="12"/>
      <c r="OQS18" s="12"/>
      <c r="OQT18" s="12"/>
      <c r="OQU18" s="12"/>
      <c r="OQV18" s="12"/>
      <c r="OQW18" s="12"/>
      <c r="OQX18" s="12"/>
      <c r="OQY18" s="12"/>
      <c r="OQZ18" s="12"/>
      <c r="ORA18" s="12"/>
      <c r="ORB18" s="12"/>
      <c r="ORC18" s="12"/>
      <c r="ORD18" s="12"/>
      <c r="ORE18" s="12"/>
      <c r="ORF18" s="12"/>
      <c r="ORG18" s="12"/>
      <c r="ORH18" s="12"/>
      <c r="ORI18" s="12"/>
      <c r="ORJ18" s="12"/>
      <c r="ORK18" s="12"/>
      <c r="ORL18" s="12"/>
      <c r="ORM18" s="12"/>
      <c r="ORN18" s="12"/>
      <c r="ORO18" s="12"/>
      <c r="ORP18" s="12"/>
      <c r="ORQ18" s="12"/>
      <c r="ORR18" s="12"/>
      <c r="ORS18" s="12"/>
      <c r="ORT18" s="12"/>
      <c r="ORU18" s="12"/>
      <c r="ORV18" s="12"/>
      <c r="ORW18" s="12"/>
      <c r="ORX18" s="12"/>
      <c r="ORY18" s="12"/>
      <c r="ORZ18" s="12"/>
      <c r="OSA18" s="12"/>
      <c r="OSB18" s="12"/>
      <c r="OSC18" s="12"/>
      <c r="OSD18" s="12"/>
      <c r="OSE18" s="12"/>
      <c r="OSF18" s="12"/>
      <c r="OSG18" s="12"/>
      <c r="OSH18" s="12"/>
      <c r="OSI18" s="12"/>
      <c r="OSJ18" s="12"/>
      <c r="OSK18" s="12"/>
      <c r="OSL18" s="12"/>
      <c r="OSM18" s="12"/>
      <c r="OSN18" s="12"/>
      <c r="OSO18" s="12"/>
      <c r="OSP18" s="12"/>
      <c r="OSQ18" s="12"/>
      <c r="OSR18" s="12"/>
      <c r="OSS18" s="12"/>
      <c r="OST18" s="12"/>
      <c r="OSU18" s="12"/>
      <c r="OSV18" s="12"/>
      <c r="OSW18" s="12"/>
      <c r="OSX18" s="12"/>
      <c r="OSY18" s="12"/>
      <c r="OSZ18" s="12"/>
      <c r="OTA18" s="12"/>
      <c r="OTB18" s="12"/>
      <c r="OTC18" s="12"/>
      <c r="OTD18" s="12"/>
      <c r="OTE18" s="12"/>
      <c r="OTF18" s="12"/>
      <c r="OTG18" s="12"/>
      <c r="OTH18" s="12"/>
      <c r="OTI18" s="12"/>
      <c r="OTJ18" s="12"/>
      <c r="OTK18" s="12"/>
      <c r="OTL18" s="12"/>
      <c r="OTM18" s="12"/>
      <c r="OTN18" s="12"/>
      <c r="OTO18" s="12"/>
      <c r="OTP18" s="12"/>
      <c r="OTQ18" s="12"/>
      <c r="OTR18" s="12"/>
      <c r="OTS18" s="12"/>
      <c r="OTT18" s="12"/>
      <c r="OTU18" s="12"/>
      <c r="OTV18" s="12"/>
      <c r="OTW18" s="12"/>
      <c r="OTX18" s="12"/>
      <c r="OTY18" s="12"/>
      <c r="OTZ18" s="12"/>
      <c r="OUA18" s="12"/>
      <c r="OUB18" s="12"/>
      <c r="OUC18" s="12"/>
      <c r="OUD18" s="12"/>
      <c r="OUE18" s="12"/>
      <c r="OUF18" s="12"/>
      <c r="OUG18" s="12"/>
      <c r="OUH18" s="12"/>
      <c r="OUI18" s="12"/>
      <c r="OUJ18" s="12"/>
      <c r="OUK18" s="12"/>
      <c r="OUL18" s="12"/>
      <c r="OUM18" s="12"/>
      <c r="OUN18" s="12"/>
      <c r="OUO18" s="12"/>
      <c r="OUP18" s="12"/>
      <c r="OUQ18" s="12"/>
      <c r="OUR18" s="12"/>
      <c r="OUS18" s="12"/>
      <c r="OUT18" s="12"/>
      <c r="OUU18" s="12"/>
      <c r="OUV18" s="12"/>
      <c r="OUW18" s="12"/>
      <c r="OUX18" s="12"/>
      <c r="OUY18" s="12"/>
      <c r="OUZ18" s="12"/>
      <c r="OVA18" s="12"/>
      <c r="OVB18" s="12"/>
      <c r="OVC18" s="12"/>
      <c r="OVD18" s="12"/>
      <c r="OVE18" s="12"/>
      <c r="OVF18" s="12"/>
      <c r="OVG18" s="12"/>
      <c r="OVH18" s="12"/>
      <c r="OVI18" s="12"/>
      <c r="OVJ18" s="12"/>
      <c r="OVK18" s="12"/>
      <c r="OVL18" s="12"/>
      <c r="OVM18" s="12"/>
      <c r="OVN18" s="12"/>
      <c r="OVO18" s="12"/>
      <c r="OVP18" s="12"/>
      <c r="OVQ18" s="12"/>
      <c r="OVR18" s="12"/>
      <c r="OVS18" s="12"/>
      <c r="OVT18" s="12"/>
      <c r="OVU18" s="12"/>
      <c r="OVV18" s="12"/>
      <c r="OVW18" s="12"/>
      <c r="OVX18" s="12"/>
      <c r="OVY18" s="12"/>
      <c r="OVZ18" s="12"/>
      <c r="OWA18" s="12"/>
      <c r="OWB18" s="12"/>
      <c r="OWC18" s="12"/>
      <c r="OWD18" s="12"/>
      <c r="OWE18" s="12"/>
      <c r="OWF18" s="12"/>
      <c r="OWG18" s="12"/>
      <c r="OWH18" s="12"/>
      <c r="OWI18" s="12"/>
      <c r="OWJ18" s="12"/>
      <c r="OWK18" s="12"/>
      <c r="OWL18" s="12"/>
      <c r="OWM18" s="12"/>
      <c r="OWN18" s="12"/>
      <c r="OWO18" s="12"/>
      <c r="OWP18" s="12"/>
      <c r="OWQ18" s="12"/>
      <c r="OWR18" s="12"/>
      <c r="OWS18" s="12"/>
      <c r="OWT18" s="12"/>
      <c r="OWU18" s="12"/>
      <c r="OWV18" s="12"/>
      <c r="OWW18" s="12"/>
      <c r="OWX18" s="12"/>
      <c r="OWY18" s="12"/>
      <c r="OWZ18" s="12"/>
      <c r="OXA18" s="12"/>
      <c r="OXB18" s="12"/>
      <c r="OXC18" s="12"/>
      <c r="OXD18" s="12"/>
      <c r="OXE18" s="12"/>
      <c r="OXF18" s="12"/>
      <c r="OXG18" s="12"/>
      <c r="OXH18" s="12"/>
      <c r="OXI18" s="12"/>
      <c r="OXJ18" s="12"/>
      <c r="OXK18" s="12"/>
      <c r="OXL18" s="12"/>
      <c r="OXM18" s="12"/>
      <c r="OXN18" s="12"/>
      <c r="OXO18" s="12"/>
      <c r="OXP18" s="12"/>
      <c r="OXQ18" s="12"/>
      <c r="OXR18" s="12"/>
      <c r="OXS18" s="12"/>
      <c r="OXT18" s="12"/>
      <c r="OXU18" s="12"/>
      <c r="OXV18" s="12"/>
      <c r="OXW18" s="12"/>
      <c r="OXX18" s="12"/>
      <c r="OXY18" s="12"/>
      <c r="OXZ18" s="12"/>
      <c r="OYA18" s="12"/>
      <c r="OYB18" s="12"/>
      <c r="OYC18" s="12"/>
      <c r="OYD18" s="12"/>
      <c r="OYE18" s="12"/>
      <c r="OYF18" s="12"/>
      <c r="OYG18" s="12"/>
      <c r="OYH18" s="12"/>
      <c r="OYI18" s="12"/>
      <c r="OYJ18" s="12"/>
      <c r="OYK18" s="12"/>
      <c r="OYL18" s="12"/>
      <c r="OYM18" s="12"/>
      <c r="OYN18" s="12"/>
      <c r="OYO18" s="12"/>
      <c r="OYP18" s="12"/>
      <c r="OYQ18" s="12"/>
      <c r="OYR18" s="12"/>
      <c r="OYS18" s="12"/>
      <c r="OYT18" s="12"/>
      <c r="OYU18" s="12"/>
      <c r="OYV18" s="12"/>
      <c r="OYW18" s="12"/>
      <c r="OYX18" s="12"/>
      <c r="OYY18" s="12"/>
      <c r="OYZ18" s="12"/>
      <c r="OZA18" s="12"/>
      <c r="OZB18" s="12"/>
      <c r="OZC18" s="12"/>
      <c r="OZD18" s="12"/>
      <c r="OZE18" s="12"/>
      <c r="OZF18" s="12"/>
      <c r="OZG18" s="12"/>
      <c r="OZH18" s="12"/>
      <c r="OZI18" s="12"/>
      <c r="OZJ18" s="12"/>
      <c r="OZK18" s="12"/>
      <c r="OZL18" s="12"/>
      <c r="OZM18" s="12"/>
      <c r="OZN18" s="12"/>
      <c r="OZO18" s="12"/>
      <c r="OZP18" s="12"/>
      <c r="OZQ18" s="12"/>
      <c r="OZR18" s="12"/>
      <c r="OZS18" s="12"/>
      <c r="OZT18" s="12"/>
      <c r="OZU18" s="12"/>
      <c r="OZV18" s="12"/>
      <c r="OZW18" s="12"/>
      <c r="OZX18" s="12"/>
      <c r="OZY18" s="12"/>
      <c r="OZZ18" s="12"/>
      <c r="PAA18" s="12"/>
      <c r="PAB18" s="12"/>
      <c r="PAC18" s="12"/>
      <c r="PAD18" s="12"/>
      <c r="PAE18" s="12"/>
      <c r="PAF18" s="12"/>
      <c r="PAG18" s="12"/>
      <c r="PAH18" s="12"/>
      <c r="PAI18" s="12"/>
      <c r="PAJ18" s="12"/>
      <c r="PAK18" s="12"/>
      <c r="PAL18" s="12"/>
      <c r="PAM18" s="12"/>
      <c r="PAN18" s="12"/>
      <c r="PAO18" s="12"/>
      <c r="PAP18" s="12"/>
      <c r="PAQ18" s="12"/>
      <c r="PAR18" s="12"/>
      <c r="PAS18" s="12"/>
      <c r="PAT18" s="12"/>
      <c r="PAU18" s="12"/>
      <c r="PAV18" s="12"/>
      <c r="PAW18" s="12"/>
      <c r="PAX18" s="12"/>
      <c r="PAY18" s="12"/>
      <c r="PAZ18" s="12"/>
      <c r="PBA18" s="12"/>
      <c r="PBB18" s="12"/>
      <c r="PBC18" s="12"/>
      <c r="PBD18" s="12"/>
      <c r="PBE18" s="12"/>
      <c r="PBF18" s="12"/>
      <c r="PBG18" s="12"/>
      <c r="PBH18" s="12"/>
      <c r="PBI18" s="12"/>
      <c r="PBJ18" s="12"/>
      <c r="PBK18" s="12"/>
      <c r="PBL18" s="12"/>
      <c r="PBM18" s="12"/>
      <c r="PBN18" s="12"/>
      <c r="PBO18" s="12"/>
      <c r="PBP18" s="12"/>
      <c r="PBQ18" s="12"/>
      <c r="PBR18" s="12"/>
      <c r="PBS18" s="12"/>
      <c r="PBT18" s="12"/>
      <c r="PBU18" s="12"/>
      <c r="PBV18" s="12"/>
      <c r="PBW18" s="12"/>
      <c r="PBX18" s="12"/>
      <c r="PBY18" s="12"/>
      <c r="PBZ18" s="12"/>
      <c r="PCA18" s="12"/>
      <c r="PCB18" s="12"/>
      <c r="PCC18" s="12"/>
      <c r="PCD18" s="12"/>
      <c r="PCE18" s="12"/>
      <c r="PCF18" s="12"/>
      <c r="PCG18" s="12"/>
      <c r="PCH18" s="12"/>
      <c r="PCI18" s="12"/>
      <c r="PCJ18" s="12"/>
      <c r="PCK18" s="12"/>
      <c r="PCL18" s="12"/>
      <c r="PCM18" s="12"/>
      <c r="PCN18" s="12"/>
      <c r="PCO18" s="12"/>
      <c r="PCP18" s="12"/>
      <c r="PCQ18" s="12"/>
      <c r="PCR18" s="12"/>
      <c r="PCS18" s="12"/>
      <c r="PCT18" s="12"/>
      <c r="PCU18" s="12"/>
      <c r="PCV18" s="12"/>
      <c r="PCW18" s="12"/>
      <c r="PCX18" s="12"/>
      <c r="PCY18" s="12"/>
      <c r="PCZ18" s="12"/>
      <c r="PDA18" s="12"/>
      <c r="PDB18" s="12"/>
      <c r="PDC18" s="12"/>
      <c r="PDD18" s="12"/>
      <c r="PDE18" s="12"/>
      <c r="PDF18" s="12"/>
      <c r="PDG18" s="12"/>
      <c r="PDH18" s="12"/>
      <c r="PDI18" s="12"/>
      <c r="PDJ18" s="12"/>
      <c r="PDK18" s="12"/>
      <c r="PDL18" s="12"/>
      <c r="PDM18" s="12"/>
      <c r="PDN18" s="12"/>
      <c r="PDO18" s="12"/>
      <c r="PDP18" s="12"/>
      <c r="PDQ18" s="12"/>
      <c r="PDR18" s="12"/>
      <c r="PDS18" s="12"/>
      <c r="PDT18" s="12"/>
      <c r="PDU18" s="12"/>
      <c r="PDV18" s="12"/>
      <c r="PDW18" s="12"/>
      <c r="PDX18" s="12"/>
      <c r="PDY18" s="12"/>
      <c r="PDZ18" s="12"/>
      <c r="PEA18" s="12"/>
      <c r="PEB18" s="12"/>
      <c r="PEC18" s="12"/>
      <c r="PED18" s="12"/>
      <c r="PEE18" s="12"/>
      <c r="PEF18" s="12"/>
      <c r="PEG18" s="12"/>
      <c r="PEH18" s="12"/>
      <c r="PEI18" s="12"/>
      <c r="PEJ18" s="12"/>
      <c r="PEK18" s="12"/>
      <c r="PEL18" s="12"/>
      <c r="PEM18" s="12"/>
      <c r="PEN18" s="12"/>
      <c r="PEO18" s="12"/>
      <c r="PEP18" s="12"/>
      <c r="PEQ18" s="12"/>
      <c r="PER18" s="12"/>
      <c r="PES18" s="12"/>
      <c r="PET18" s="12"/>
      <c r="PEU18" s="12"/>
      <c r="PEV18" s="12"/>
      <c r="PEW18" s="12"/>
      <c r="PEX18" s="12"/>
      <c r="PEY18" s="12"/>
      <c r="PEZ18" s="12"/>
      <c r="PFA18" s="12"/>
      <c r="PFB18" s="12"/>
      <c r="PFC18" s="12"/>
      <c r="PFD18" s="12"/>
      <c r="PFE18" s="12"/>
      <c r="PFF18" s="12"/>
      <c r="PFG18" s="12"/>
      <c r="PFH18" s="12"/>
      <c r="PFI18" s="12"/>
      <c r="PFJ18" s="12"/>
      <c r="PFK18" s="12"/>
      <c r="PFL18" s="12"/>
      <c r="PFM18" s="12"/>
      <c r="PFN18" s="12"/>
      <c r="PFO18" s="12"/>
      <c r="PFP18" s="12"/>
      <c r="PFQ18" s="12"/>
      <c r="PFR18" s="12"/>
      <c r="PFS18" s="12"/>
      <c r="PFT18" s="12"/>
      <c r="PFU18" s="12"/>
      <c r="PFV18" s="12"/>
      <c r="PFW18" s="12"/>
      <c r="PFX18" s="12"/>
      <c r="PFY18" s="12"/>
      <c r="PFZ18" s="12"/>
      <c r="PGA18" s="12"/>
      <c r="PGB18" s="12"/>
      <c r="PGC18" s="12"/>
      <c r="PGD18" s="12"/>
      <c r="PGE18" s="12"/>
      <c r="PGF18" s="12"/>
      <c r="PGG18" s="12"/>
      <c r="PGH18" s="12"/>
      <c r="PGI18" s="12"/>
      <c r="PGJ18" s="12"/>
      <c r="PGK18" s="12"/>
      <c r="PGL18" s="12"/>
      <c r="PGM18" s="12"/>
      <c r="PGN18" s="12"/>
      <c r="PGO18" s="12"/>
      <c r="PGP18" s="12"/>
      <c r="PGQ18" s="12"/>
      <c r="PGR18" s="12"/>
      <c r="PGS18" s="12"/>
      <c r="PGT18" s="12"/>
      <c r="PGU18" s="12"/>
      <c r="PGV18" s="12"/>
      <c r="PGW18" s="12"/>
      <c r="PGX18" s="12"/>
      <c r="PGY18" s="12"/>
      <c r="PGZ18" s="12"/>
      <c r="PHA18" s="12"/>
      <c r="PHB18" s="12"/>
      <c r="PHC18" s="12"/>
      <c r="PHD18" s="12"/>
      <c r="PHE18" s="12"/>
      <c r="PHF18" s="12"/>
      <c r="PHG18" s="12"/>
      <c r="PHH18" s="12"/>
      <c r="PHI18" s="12"/>
      <c r="PHJ18" s="12"/>
      <c r="PHK18" s="12"/>
      <c r="PHL18" s="12"/>
      <c r="PHM18" s="12"/>
      <c r="PHN18" s="12"/>
      <c r="PHO18" s="12"/>
      <c r="PHP18" s="12"/>
      <c r="PHQ18" s="12"/>
      <c r="PHR18" s="12"/>
      <c r="PHS18" s="12"/>
      <c r="PHT18" s="12"/>
      <c r="PHU18" s="12"/>
      <c r="PHV18" s="12"/>
      <c r="PHW18" s="12"/>
      <c r="PHX18" s="12"/>
      <c r="PHY18" s="12"/>
      <c r="PHZ18" s="12"/>
      <c r="PIA18" s="12"/>
      <c r="PIB18" s="12"/>
      <c r="PIC18" s="12"/>
      <c r="PID18" s="12"/>
      <c r="PIE18" s="12"/>
      <c r="PIF18" s="12"/>
      <c r="PIG18" s="12"/>
      <c r="PIH18" s="12"/>
      <c r="PII18" s="12"/>
      <c r="PIJ18" s="12"/>
      <c r="PIK18" s="12"/>
      <c r="PIL18" s="12"/>
      <c r="PIM18" s="12"/>
      <c r="PIN18" s="12"/>
      <c r="PIO18" s="12"/>
      <c r="PIP18" s="12"/>
      <c r="PIQ18" s="12"/>
      <c r="PIR18" s="12"/>
      <c r="PIS18" s="12"/>
      <c r="PIT18" s="12"/>
      <c r="PIU18" s="12"/>
      <c r="PIV18" s="12"/>
      <c r="PIW18" s="12"/>
      <c r="PIX18" s="12"/>
      <c r="PIY18" s="12"/>
      <c r="PIZ18" s="12"/>
      <c r="PJA18" s="12"/>
      <c r="PJB18" s="12"/>
      <c r="PJC18" s="12"/>
      <c r="PJD18" s="12"/>
      <c r="PJE18" s="12"/>
      <c r="PJF18" s="12"/>
      <c r="PJG18" s="12"/>
      <c r="PJH18" s="12"/>
      <c r="PJI18" s="12"/>
      <c r="PJJ18" s="12"/>
      <c r="PJK18" s="12"/>
      <c r="PJL18" s="12"/>
      <c r="PJM18" s="12"/>
      <c r="PJN18" s="12"/>
      <c r="PJO18" s="12"/>
      <c r="PJP18" s="12"/>
      <c r="PJQ18" s="12"/>
      <c r="PJR18" s="12"/>
      <c r="PJS18" s="12"/>
      <c r="PJT18" s="12"/>
      <c r="PJU18" s="12"/>
      <c r="PJV18" s="12"/>
      <c r="PJW18" s="12"/>
      <c r="PJX18" s="12"/>
      <c r="PJY18" s="12"/>
      <c r="PJZ18" s="12"/>
      <c r="PKA18" s="12"/>
      <c r="PKB18" s="12"/>
      <c r="PKC18" s="12"/>
      <c r="PKD18" s="12"/>
      <c r="PKE18" s="12"/>
      <c r="PKF18" s="12"/>
      <c r="PKG18" s="12"/>
      <c r="PKH18" s="12"/>
      <c r="PKI18" s="12"/>
      <c r="PKJ18" s="12"/>
      <c r="PKK18" s="12"/>
      <c r="PKL18" s="12"/>
      <c r="PKM18" s="12"/>
      <c r="PKN18" s="12"/>
      <c r="PKO18" s="12"/>
      <c r="PKP18" s="12"/>
      <c r="PKQ18" s="12"/>
      <c r="PKR18" s="12"/>
      <c r="PKS18" s="12"/>
      <c r="PKT18" s="12"/>
      <c r="PKU18" s="12"/>
      <c r="PKV18" s="12"/>
      <c r="PKW18" s="12"/>
      <c r="PKX18" s="12"/>
      <c r="PKY18" s="12"/>
      <c r="PKZ18" s="12"/>
      <c r="PLA18" s="12"/>
      <c r="PLB18" s="12"/>
      <c r="PLC18" s="12"/>
      <c r="PLD18" s="12"/>
      <c r="PLE18" s="12"/>
      <c r="PLF18" s="12"/>
      <c r="PLG18" s="12"/>
      <c r="PLH18" s="12"/>
      <c r="PLI18" s="12"/>
      <c r="PLJ18" s="12"/>
      <c r="PLK18" s="12"/>
      <c r="PLL18" s="12"/>
      <c r="PLM18" s="12"/>
      <c r="PLN18" s="12"/>
      <c r="PLO18" s="12"/>
      <c r="PLP18" s="12"/>
      <c r="PLQ18" s="12"/>
      <c r="PLR18" s="12"/>
      <c r="PLS18" s="12"/>
      <c r="PLT18" s="12"/>
      <c r="PLU18" s="12"/>
      <c r="PLV18" s="12"/>
      <c r="PLW18" s="12"/>
      <c r="PLX18" s="12"/>
      <c r="PLY18" s="12"/>
      <c r="PLZ18" s="12"/>
      <c r="PMA18" s="12"/>
      <c r="PMB18" s="12"/>
      <c r="PMC18" s="12"/>
      <c r="PMD18" s="12"/>
      <c r="PME18" s="12"/>
      <c r="PMF18" s="12"/>
      <c r="PMG18" s="12"/>
      <c r="PMH18" s="12"/>
      <c r="PMI18" s="12"/>
      <c r="PMJ18" s="12"/>
      <c r="PMK18" s="12"/>
      <c r="PML18" s="12"/>
      <c r="PMM18" s="12"/>
      <c r="PMN18" s="12"/>
      <c r="PMO18" s="12"/>
      <c r="PMP18" s="12"/>
      <c r="PMQ18" s="12"/>
      <c r="PMR18" s="12"/>
      <c r="PMS18" s="12"/>
      <c r="PMT18" s="12"/>
      <c r="PMU18" s="12"/>
      <c r="PMV18" s="12"/>
      <c r="PMW18" s="12"/>
      <c r="PMX18" s="12"/>
      <c r="PMY18" s="12"/>
      <c r="PMZ18" s="12"/>
      <c r="PNA18" s="12"/>
      <c r="PNB18" s="12"/>
      <c r="PNC18" s="12"/>
      <c r="PND18" s="12"/>
      <c r="PNE18" s="12"/>
      <c r="PNF18" s="12"/>
      <c r="PNG18" s="12"/>
      <c r="PNH18" s="12"/>
      <c r="PNI18" s="12"/>
      <c r="PNJ18" s="12"/>
      <c r="PNK18" s="12"/>
      <c r="PNL18" s="12"/>
      <c r="PNM18" s="12"/>
      <c r="PNN18" s="12"/>
      <c r="PNO18" s="12"/>
      <c r="PNP18" s="12"/>
      <c r="PNQ18" s="12"/>
      <c r="PNR18" s="12"/>
      <c r="PNS18" s="12"/>
      <c r="PNT18" s="12"/>
      <c r="PNU18" s="12"/>
      <c r="PNV18" s="12"/>
      <c r="PNW18" s="12"/>
      <c r="PNX18" s="12"/>
      <c r="PNY18" s="12"/>
      <c r="PNZ18" s="12"/>
      <c r="POA18" s="12"/>
      <c r="POB18" s="12"/>
      <c r="POC18" s="12"/>
      <c r="POD18" s="12"/>
      <c r="POE18" s="12"/>
      <c r="POF18" s="12"/>
      <c r="POG18" s="12"/>
      <c r="POH18" s="12"/>
      <c r="POI18" s="12"/>
      <c r="POJ18" s="12"/>
      <c r="POK18" s="12"/>
      <c r="POL18" s="12"/>
      <c r="POM18" s="12"/>
      <c r="PON18" s="12"/>
      <c r="POO18" s="12"/>
      <c r="POP18" s="12"/>
      <c r="POQ18" s="12"/>
      <c r="POR18" s="12"/>
      <c r="POS18" s="12"/>
      <c r="POT18" s="12"/>
      <c r="POU18" s="12"/>
      <c r="POV18" s="12"/>
      <c r="POW18" s="12"/>
      <c r="POX18" s="12"/>
      <c r="POY18" s="12"/>
      <c r="POZ18" s="12"/>
      <c r="PPA18" s="12"/>
      <c r="PPB18" s="12"/>
      <c r="PPC18" s="12"/>
      <c r="PPD18" s="12"/>
      <c r="PPE18" s="12"/>
      <c r="PPF18" s="12"/>
      <c r="PPG18" s="12"/>
      <c r="PPH18" s="12"/>
      <c r="PPI18" s="12"/>
      <c r="PPJ18" s="12"/>
      <c r="PPK18" s="12"/>
      <c r="PPL18" s="12"/>
      <c r="PPM18" s="12"/>
      <c r="PPN18" s="12"/>
      <c r="PPO18" s="12"/>
      <c r="PPP18" s="12"/>
      <c r="PPQ18" s="12"/>
      <c r="PPR18" s="12"/>
      <c r="PPS18" s="12"/>
      <c r="PPT18" s="12"/>
      <c r="PPU18" s="12"/>
      <c r="PPV18" s="12"/>
      <c r="PPW18" s="12"/>
      <c r="PPX18" s="12"/>
      <c r="PPY18" s="12"/>
      <c r="PPZ18" s="12"/>
      <c r="PQA18" s="12"/>
      <c r="PQB18" s="12"/>
      <c r="PQC18" s="12"/>
      <c r="PQD18" s="12"/>
      <c r="PQE18" s="12"/>
      <c r="PQF18" s="12"/>
      <c r="PQG18" s="12"/>
      <c r="PQH18" s="12"/>
      <c r="PQI18" s="12"/>
      <c r="PQJ18" s="12"/>
      <c r="PQK18" s="12"/>
      <c r="PQL18" s="12"/>
      <c r="PQM18" s="12"/>
      <c r="PQN18" s="12"/>
      <c r="PQO18" s="12"/>
      <c r="PQP18" s="12"/>
      <c r="PQQ18" s="12"/>
      <c r="PQR18" s="12"/>
      <c r="PQS18" s="12"/>
      <c r="PQT18" s="12"/>
      <c r="PQU18" s="12"/>
      <c r="PQV18" s="12"/>
      <c r="PQW18" s="12"/>
      <c r="PQX18" s="12"/>
      <c r="PQY18" s="12"/>
      <c r="PQZ18" s="12"/>
      <c r="PRA18" s="12"/>
      <c r="PRB18" s="12"/>
      <c r="PRC18" s="12"/>
      <c r="PRD18" s="12"/>
      <c r="PRE18" s="12"/>
      <c r="PRF18" s="12"/>
      <c r="PRG18" s="12"/>
      <c r="PRH18" s="12"/>
      <c r="PRI18" s="12"/>
      <c r="PRJ18" s="12"/>
      <c r="PRK18" s="12"/>
      <c r="PRL18" s="12"/>
      <c r="PRM18" s="12"/>
      <c r="PRN18" s="12"/>
      <c r="PRO18" s="12"/>
      <c r="PRP18" s="12"/>
      <c r="PRQ18" s="12"/>
      <c r="PRR18" s="12"/>
      <c r="PRS18" s="12"/>
      <c r="PRT18" s="12"/>
      <c r="PRU18" s="12"/>
      <c r="PRV18" s="12"/>
      <c r="PRW18" s="12"/>
      <c r="PRX18" s="12"/>
      <c r="PRY18" s="12"/>
      <c r="PRZ18" s="12"/>
      <c r="PSA18" s="12"/>
      <c r="PSB18" s="12"/>
      <c r="PSC18" s="12"/>
      <c r="PSD18" s="12"/>
      <c r="PSE18" s="12"/>
      <c r="PSF18" s="12"/>
      <c r="PSG18" s="12"/>
      <c r="PSH18" s="12"/>
      <c r="PSI18" s="12"/>
      <c r="PSJ18" s="12"/>
      <c r="PSK18" s="12"/>
      <c r="PSL18" s="12"/>
      <c r="PSM18" s="12"/>
      <c r="PSN18" s="12"/>
      <c r="PSO18" s="12"/>
      <c r="PSP18" s="12"/>
      <c r="PSQ18" s="12"/>
      <c r="PSR18" s="12"/>
      <c r="PSS18" s="12"/>
      <c r="PST18" s="12"/>
      <c r="PSU18" s="12"/>
      <c r="PSV18" s="12"/>
      <c r="PSW18" s="12"/>
      <c r="PSX18" s="12"/>
      <c r="PSY18" s="12"/>
      <c r="PSZ18" s="12"/>
      <c r="PTA18" s="12"/>
      <c r="PTB18" s="12"/>
      <c r="PTC18" s="12"/>
      <c r="PTD18" s="12"/>
      <c r="PTE18" s="12"/>
      <c r="PTF18" s="12"/>
      <c r="PTG18" s="12"/>
      <c r="PTH18" s="12"/>
      <c r="PTI18" s="12"/>
      <c r="PTJ18" s="12"/>
      <c r="PTK18" s="12"/>
      <c r="PTL18" s="12"/>
      <c r="PTM18" s="12"/>
      <c r="PTN18" s="12"/>
      <c r="PTO18" s="12"/>
      <c r="PTP18" s="12"/>
      <c r="PTQ18" s="12"/>
      <c r="PTR18" s="12"/>
      <c r="PTS18" s="12"/>
      <c r="PTT18" s="12"/>
      <c r="PTU18" s="12"/>
      <c r="PTV18" s="12"/>
      <c r="PTW18" s="12"/>
      <c r="PTX18" s="12"/>
      <c r="PTY18" s="12"/>
      <c r="PTZ18" s="12"/>
      <c r="PUA18" s="12"/>
      <c r="PUB18" s="12"/>
      <c r="PUC18" s="12"/>
      <c r="PUD18" s="12"/>
      <c r="PUE18" s="12"/>
      <c r="PUF18" s="12"/>
      <c r="PUG18" s="12"/>
      <c r="PUH18" s="12"/>
      <c r="PUI18" s="12"/>
      <c r="PUJ18" s="12"/>
      <c r="PUK18" s="12"/>
      <c r="PUL18" s="12"/>
      <c r="PUM18" s="12"/>
      <c r="PUN18" s="12"/>
      <c r="PUO18" s="12"/>
      <c r="PUP18" s="12"/>
      <c r="PUQ18" s="12"/>
      <c r="PUR18" s="12"/>
      <c r="PUS18" s="12"/>
      <c r="PUT18" s="12"/>
      <c r="PUU18" s="12"/>
      <c r="PUV18" s="12"/>
      <c r="PUW18" s="12"/>
      <c r="PUX18" s="12"/>
      <c r="PUY18" s="12"/>
      <c r="PUZ18" s="12"/>
      <c r="PVA18" s="12"/>
      <c r="PVB18" s="12"/>
      <c r="PVC18" s="12"/>
      <c r="PVD18" s="12"/>
      <c r="PVE18" s="12"/>
      <c r="PVF18" s="12"/>
      <c r="PVG18" s="12"/>
      <c r="PVH18" s="12"/>
      <c r="PVI18" s="12"/>
      <c r="PVJ18" s="12"/>
      <c r="PVK18" s="12"/>
      <c r="PVL18" s="12"/>
      <c r="PVM18" s="12"/>
      <c r="PVN18" s="12"/>
      <c r="PVO18" s="12"/>
      <c r="PVP18" s="12"/>
      <c r="PVQ18" s="12"/>
      <c r="PVR18" s="12"/>
      <c r="PVS18" s="12"/>
      <c r="PVT18" s="12"/>
      <c r="PVU18" s="12"/>
      <c r="PVV18" s="12"/>
      <c r="PVW18" s="12"/>
      <c r="PVX18" s="12"/>
      <c r="PVY18" s="12"/>
      <c r="PVZ18" s="12"/>
      <c r="PWA18" s="12"/>
      <c r="PWB18" s="12"/>
      <c r="PWC18" s="12"/>
      <c r="PWD18" s="12"/>
      <c r="PWE18" s="12"/>
      <c r="PWF18" s="12"/>
      <c r="PWG18" s="12"/>
      <c r="PWH18" s="12"/>
      <c r="PWI18" s="12"/>
      <c r="PWJ18" s="12"/>
      <c r="PWK18" s="12"/>
      <c r="PWL18" s="12"/>
      <c r="PWM18" s="12"/>
      <c r="PWN18" s="12"/>
      <c r="PWO18" s="12"/>
      <c r="PWP18" s="12"/>
      <c r="PWQ18" s="12"/>
      <c r="PWR18" s="12"/>
      <c r="PWS18" s="12"/>
      <c r="PWT18" s="12"/>
      <c r="PWU18" s="12"/>
      <c r="PWV18" s="12"/>
      <c r="PWW18" s="12"/>
      <c r="PWX18" s="12"/>
      <c r="PWY18" s="12"/>
      <c r="PWZ18" s="12"/>
      <c r="PXA18" s="12"/>
      <c r="PXB18" s="12"/>
      <c r="PXC18" s="12"/>
      <c r="PXD18" s="12"/>
      <c r="PXE18" s="12"/>
      <c r="PXF18" s="12"/>
      <c r="PXG18" s="12"/>
      <c r="PXH18" s="12"/>
      <c r="PXI18" s="12"/>
      <c r="PXJ18" s="12"/>
      <c r="PXK18" s="12"/>
      <c r="PXL18" s="12"/>
      <c r="PXM18" s="12"/>
      <c r="PXN18" s="12"/>
      <c r="PXO18" s="12"/>
      <c r="PXP18" s="12"/>
      <c r="PXQ18" s="12"/>
      <c r="PXR18" s="12"/>
      <c r="PXS18" s="12"/>
      <c r="PXT18" s="12"/>
      <c r="PXU18" s="12"/>
      <c r="PXV18" s="12"/>
      <c r="PXW18" s="12"/>
      <c r="PXX18" s="12"/>
      <c r="PXY18" s="12"/>
      <c r="PXZ18" s="12"/>
      <c r="PYA18" s="12"/>
      <c r="PYB18" s="12"/>
      <c r="PYC18" s="12"/>
      <c r="PYD18" s="12"/>
      <c r="PYE18" s="12"/>
      <c r="PYF18" s="12"/>
      <c r="PYG18" s="12"/>
      <c r="PYH18" s="12"/>
      <c r="PYI18" s="12"/>
      <c r="PYJ18" s="12"/>
      <c r="PYK18" s="12"/>
      <c r="PYL18" s="12"/>
      <c r="PYM18" s="12"/>
      <c r="PYN18" s="12"/>
      <c r="PYO18" s="12"/>
      <c r="PYP18" s="12"/>
      <c r="PYQ18" s="12"/>
      <c r="PYR18" s="12"/>
      <c r="PYS18" s="12"/>
      <c r="PYT18" s="12"/>
      <c r="PYU18" s="12"/>
      <c r="PYV18" s="12"/>
      <c r="PYW18" s="12"/>
      <c r="PYX18" s="12"/>
      <c r="PYY18" s="12"/>
      <c r="PYZ18" s="12"/>
      <c r="PZA18" s="12"/>
      <c r="PZB18" s="12"/>
      <c r="PZC18" s="12"/>
      <c r="PZD18" s="12"/>
      <c r="PZE18" s="12"/>
      <c r="PZF18" s="12"/>
      <c r="PZG18" s="12"/>
      <c r="PZH18" s="12"/>
      <c r="PZI18" s="12"/>
      <c r="PZJ18" s="12"/>
      <c r="PZK18" s="12"/>
      <c r="PZL18" s="12"/>
      <c r="PZM18" s="12"/>
      <c r="PZN18" s="12"/>
      <c r="PZO18" s="12"/>
      <c r="PZP18" s="12"/>
      <c r="PZQ18" s="12"/>
      <c r="PZR18" s="12"/>
      <c r="PZS18" s="12"/>
      <c r="PZT18" s="12"/>
      <c r="PZU18" s="12"/>
      <c r="PZV18" s="12"/>
      <c r="PZW18" s="12"/>
      <c r="PZX18" s="12"/>
      <c r="PZY18" s="12"/>
      <c r="PZZ18" s="12"/>
      <c r="QAA18" s="12"/>
      <c r="QAB18" s="12"/>
      <c r="QAC18" s="12"/>
      <c r="QAD18" s="12"/>
      <c r="QAE18" s="12"/>
      <c r="QAF18" s="12"/>
      <c r="QAG18" s="12"/>
      <c r="QAH18" s="12"/>
      <c r="QAI18" s="12"/>
      <c r="QAJ18" s="12"/>
      <c r="QAK18" s="12"/>
      <c r="QAL18" s="12"/>
      <c r="QAM18" s="12"/>
      <c r="QAN18" s="12"/>
      <c r="QAO18" s="12"/>
      <c r="QAP18" s="12"/>
      <c r="QAQ18" s="12"/>
      <c r="QAR18" s="12"/>
      <c r="QAS18" s="12"/>
      <c r="QAT18" s="12"/>
      <c r="QAU18" s="12"/>
      <c r="QAV18" s="12"/>
      <c r="QAW18" s="12"/>
      <c r="QAX18" s="12"/>
      <c r="QAY18" s="12"/>
      <c r="QAZ18" s="12"/>
      <c r="QBA18" s="12"/>
      <c r="QBB18" s="12"/>
      <c r="QBC18" s="12"/>
      <c r="QBD18" s="12"/>
      <c r="QBE18" s="12"/>
      <c r="QBF18" s="12"/>
      <c r="QBG18" s="12"/>
      <c r="QBH18" s="12"/>
      <c r="QBI18" s="12"/>
      <c r="QBJ18" s="12"/>
      <c r="QBK18" s="12"/>
      <c r="QBL18" s="12"/>
      <c r="QBM18" s="12"/>
      <c r="QBN18" s="12"/>
      <c r="QBO18" s="12"/>
      <c r="QBP18" s="12"/>
      <c r="QBQ18" s="12"/>
      <c r="QBR18" s="12"/>
      <c r="QBS18" s="12"/>
      <c r="QBT18" s="12"/>
      <c r="QBU18" s="12"/>
      <c r="QBV18" s="12"/>
      <c r="QBW18" s="12"/>
      <c r="QBX18" s="12"/>
      <c r="QBY18" s="12"/>
      <c r="QBZ18" s="12"/>
      <c r="QCA18" s="12"/>
      <c r="QCB18" s="12"/>
      <c r="QCC18" s="12"/>
      <c r="QCD18" s="12"/>
      <c r="QCE18" s="12"/>
      <c r="QCF18" s="12"/>
      <c r="QCG18" s="12"/>
      <c r="QCH18" s="12"/>
      <c r="QCI18" s="12"/>
      <c r="QCJ18" s="12"/>
      <c r="QCK18" s="12"/>
      <c r="QCL18" s="12"/>
      <c r="QCM18" s="12"/>
      <c r="QCN18" s="12"/>
      <c r="QCO18" s="12"/>
      <c r="QCP18" s="12"/>
      <c r="QCQ18" s="12"/>
      <c r="QCR18" s="12"/>
      <c r="QCS18" s="12"/>
      <c r="QCT18" s="12"/>
      <c r="QCU18" s="12"/>
      <c r="QCV18" s="12"/>
      <c r="QCW18" s="12"/>
      <c r="QCX18" s="12"/>
      <c r="QCY18" s="12"/>
      <c r="QCZ18" s="12"/>
      <c r="QDA18" s="12"/>
      <c r="QDB18" s="12"/>
      <c r="QDC18" s="12"/>
      <c r="QDD18" s="12"/>
      <c r="QDE18" s="12"/>
      <c r="QDF18" s="12"/>
      <c r="QDG18" s="12"/>
      <c r="QDH18" s="12"/>
      <c r="QDI18" s="12"/>
      <c r="QDJ18" s="12"/>
      <c r="QDK18" s="12"/>
      <c r="QDL18" s="12"/>
      <c r="QDM18" s="12"/>
      <c r="QDN18" s="12"/>
      <c r="QDO18" s="12"/>
      <c r="QDP18" s="12"/>
      <c r="QDQ18" s="12"/>
      <c r="QDR18" s="12"/>
      <c r="QDS18" s="12"/>
      <c r="QDT18" s="12"/>
      <c r="QDU18" s="12"/>
      <c r="QDV18" s="12"/>
      <c r="QDW18" s="12"/>
      <c r="QDX18" s="12"/>
      <c r="QDY18" s="12"/>
      <c r="QDZ18" s="12"/>
      <c r="QEA18" s="12"/>
      <c r="QEB18" s="12"/>
      <c r="QEC18" s="12"/>
      <c r="QED18" s="12"/>
      <c r="QEE18" s="12"/>
      <c r="QEF18" s="12"/>
      <c r="QEG18" s="12"/>
      <c r="QEH18" s="12"/>
      <c r="QEI18" s="12"/>
      <c r="QEJ18" s="12"/>
      <c r="QEK18" s="12"/>
      <c r="QEL18" s="12"/>
      <c r="QEM18" s="12"/>
      <c r="QEN18" s="12"/>
      <c r="QEO18" s="12"/>
      <c r="QEP18" s="12"/>
      <c r="QEQ18" s="12"/>
      <c r="QER18" s="12"/>
      <c r="QES18" s="12"/>
      <c r="QET18" s="12"/>
      <c r="QEU18" s="12"/>
      <c r="QEV18" s="12"/>
      <c r="QEW18" s="12"/>
      <c r="QEX18" s="12"/>
      <c r="QEY18" s="12"/>
      <c r="QEZ18" s="12"/>
      <c r="QFA18" s="12"/>
      <c r="QFB18" s="12"/>
      <c r="QFC18" s="12"/>
      <c r="QFD18" s="12"/>
      <c r="QFE18" s="12"/>
      <c r="QFF18" s="12"/>
      <c r="QFG18" s="12"/>
      <c r="QFH18" s="12"/>
      <c r="QFI18" s="12"/>
      <c r="QFJ18" s="12"/>
      <c r="QFK18" s="12"/>
      <c r="QFL18" s="12"/>
      <c r="QFM18" s="12"/>
      <c r="QFN18" s="12"/>
      <c r="QFO18" s="12"/>
      <c r="QFP18" s="12"/>
      <c r="QFQ18" s="12"/>
      <c r="QFR18" s="12"/>
      <c r="QFS18" s="12"/>
      <c r="QFT18" s="12"/>
      <c r="QFU18" s="12"/>
      <c r="QFV18" s="12"/>
      <c r="QFW18" s="12"/>
      <c r="QFX18" s="12"/>
      <c r="QFY18" s="12"/>
      <c r="QFZ18" s="12"/>
      <c r="QGA18" s="12"/>
      <c r="QGB18" s="12"/>
      <c r="QGC18" s="12"/>
      <c r="QGD18" s="12"/>
      <c r="QGE18" s="12"/>
      <c r="QGF18" s="12"/>
      <c r="QGG18" s="12"/>
      <c r="QGH18" s="12"/>
      <c r="QGI18" s="12"/>
      <c r="QGJ18" s="12"/>
      <c r="QGK18" s="12"/>
      <c r="QGL18" s="12"/>
      <c r="QGM18" s="12"/>
      <c r="QGN18" s="12"/>
      <c r="QGO18" s="12"/>
      <c r="QGP18" s="12"/>
      <c r="QGQ18" s="12"/>
      <c r="QGR18" s="12"/>
      <c r="QGS18" s="12"/>
      <c r="QGT18" s="12"/>
      <c r="QGU18" s="12"/>
      <c r="QGV18" s="12"/>
      <c r="QGW18" s="12"/>
      <c r="QGX18" s="12"/>
      <c r="QGY18" s="12"/>
      <c r="QGZ18" s="12"/>
      <c r="QHA18" s="12"/>
      <c r="QHB18" s="12"/>
      <c r="QHC18" s="12"/>
      <c r="QHD18" s="12"/>
      <c r="QHE18" s="12"/>
      <c r="QHF18" s="12"/>
      <c r="QHG18" s="12"/>
      <c r="QHH18" s="12"/>
      <c r="QHI18" s="12"/>
      <c r="QHJ18" s="12"/>
      <c r="QHK18" s="12"/>
      <c r="QHL18" s="12"/>
      <c r="QHM18" s="12"/>
      <c r="QHN18" s="12"/>
      <c r="QHO18" s="12"/>
      <c r="QHP18" s="12"/>
      <c r="QHQ18" s="12"/>
      <c r="QHR18" s="12"/>
      <c r="QHS18" s="12"/>
      <c r="QHT18" s="12"/>
      <c r="QHU18" s="12"/>
      <c r="QHV18" s="12"/>
      <c r="QHW18" s="12"/>
      <c r="QHX18" s="12"/>
      <c r="QHY18" s="12"/>
      <c r="QHZ18" s="12"/>
      <c r="QIA18" s="12"/>
      <c r="QIB18" s="12"/>
      <c r="QIC18" s="12"/>
      <c r="QID18" s="12"/>
      <c r="QIE18" s="12"/>
      <c r="QIF18" s="12"/>
      <c r="QIG18" s="12"/>
      <c r="QIH18" s="12"/>
      <c r="QII18" s="12"/>
      <c r="QIJ18" s="12"/>
      <c r="QIK18" s="12"/>
      <c r="QIL18" s="12"/>
      <c r="QIM18" s="12"/>
      <c r="QIN18" s="12"/>
      <c r="QIO18" s="12"/>
      <c r="QIP18" s="12"/>
      <c r="QIQ18" s="12"/>
      <c r="QIR18" s="12"/>
      <c r="QIS18" s="12"/>
      <c r="QIT18" s="12"/>
      <c r="QIU18" s="12"/>
      <c r="QIV18" s="12"/>
      <c r="QIW18" s="12"/>
      <c r="QIX18" s="12"/>
      <c r="QIY18" s="12"/>
      <c r="QIZ18" s="12"/>
      <c r="QJA18" s="12"/>
      <c r="QJB18" s="12"/>
      <c r="QJC18" s="12"/>
      <c r="QJD18" s="12"/>
      <c r="QJE18" s="12"/>
      <c r="QJF18" s="12"/>
      <c r="QJG18" s="12"/>
      <c r="QJH18" s="12"/>
      <c r="QJI18" s="12"/>
      <c r="QJJ18" s="12"/>
      <c r="QJK18" s="12"/>
      <c r="QJL18" s="12"/>
      <c r="QJM18" s="12"/>
      <c r="QJN18" s="12"/>
      <c r="QJO18" s="12"/>
      <c r="QJP18" s="12"/>
      <c r="QJQ18" s="12"/>
      <c r="QJR18" s="12"/>
      <c r="QJS18" s="12"/>
      <c r="QJT18" s="12"/>
      <c r="QJU18" s="12"/>
      <c r="QJV18" s="12"/>
      <c r="QJW18" s="12"/>
      <c r="QJX18" s="12"/>
      <c r="QJY18" s="12"/>
      <c r="QJZ18" s="12"/>
      <c r="QKA18" s="12"/>
      <c r="QKB18" s="12"/>
      <c r="QKC18" s="12"/>
      <c r="QKD18" s="12"/>
      <c r="QKE18" s="12"/>
      <c r="QKF18" s="12"/>
      <c r="QKG18" s="12"/>
      <c r="QKH18" s="12"/>
      <c r="QKI18" s="12"/>
      <c r="QKJ18" s="12"/>
      <c r="QKK18" s="12"/>
      <c r="QKL18" s="12"/>
      <c r="QKM18" s="12"/>
      <c r="QKN18" s="12"/>
      <c r="QKO18" s="12"/>
      <c r="QKP18" s="12"/>
      <c r="QKQ18" s="12"/>
      <c r="QKR18" s="12"/>
      <c r="QKS18" s="12"/>
      <c r="QKT18" s="12"/>
      <c r="QKU18" s="12"/>
      <c r="QKV18" s="12"/>
      <c r="QKW18" s="12"/>
      <c r="QKX18" s="12"/>
      <c r="QKY18" s="12"/>
      <c r="QKZ18" s="12"/>
      <c r="QLA18" s="12"/>
      <c r="QLB18" s="12"/>
      <c r="QLC18" s="12"/>
      <c r="QLD18" s="12"/>
      <c r="QLE18" s="12"/>
      <c r="QLF18" s="12"/>
      <c r="QLG18" s="12"/>
      <c r="QLH18" s="12"/>
      <c r="QLI18" s="12"/>
      <c r="QLJ18" s="12"/>
      <c r="QLK18" s="12"/>
      <c r="QLL18" s="12"/>
      <c r="QLM18" s="12"/>
      <c r="QLN18" s="12"/>
      <c r="QLO18" s="12"/>
      <c r="QLP18" s="12"/>
      <c r="QLQ18" s="12"/>
      <c r="QLR18" s="12"/>
      <c r="QLS18" s="12"/>
      <c r="QLT18" s="12"/>
      <c r="QLU18" s="12"/>
      <c r="QLV18" s="12"/>
      <c r="QLW18" s="12"/>
      <c r="QLX18" s="12"/>
      <c r="QLY18" s="12"/>
      <c r="QLZ18" s="12"/>
      <c r="QMA18" s="12"/>
      <c r="QMB18" s="12"/>
      <c r="QMC18" s="12"/>
      <c r="QMD18" s="12"/>
      <c r="QME18" s="12"/>
      <c r="QMF18" s="12"/>
      <c r="QMG18" s="12"/>
      <c r="QMH18" s="12"/>
      <c r="QMI18" s="12"/>
      <c r="QMJ18" s="12"/>
      <c r="QMK18" s="12"/>
      <c r="QML18" s="12"/>
      <c r="QMM18" s="12"/>
      <c r="QMN18" s="12"/>
      <c r="QMO18" s="12"/>
      <c r="QMP18" s="12"/>
      <c r="QMQ18" s="12"/>
      <c r="QMR18" s="12"/>
      <c r="QMS18" s="12"/>
      <c r="QMT18" s="12"/>
      <c r="QMU18" s="12"/>
      <c r="QMV18" s="12"/>
      <c r="QMW18" s="12"/>
      <c r="QMX18" s="12"/>
      <c r="QMY18" s="12"/>
      <c r="QMZ18" s="12"/>
      <c r="QNA18" s="12"/>
      <c r="QNB18" s="12"/>
      <c r="QNC18" s="12"/>
      <c r="QND18" s="12"/>
      <c r="QNE18" s="12"/>
      <c r="QNF18" s="12"/>
      <c r="QNG18" s="12"/>
      <c r="QNH18" s="12"/>
      <c r="QNI18" s="12"/>
      <c r="QNJ18" s="12"/>
      <c r="QNK18" s="12"/>
      <c r="QNL18" s="12"/>
      <c r="QNM18" s="12"/>
      <c r="QNN18" s="12"/>
      <c r="QNO18" s="12"/>
      <c r="QNP18" s="12"/>
      <c r="QNQ18" s="12"/>
      <c r="QNR18" s="12"/>
      <c r="QNS18" s="12"/>
      <c r="QNT18" s="12"/>
      <c r="QNU18" s="12"/>
      <c r="QNV18" s="12"/>
      <c r="QNW18" s="12"/>
      <c r="QNX18" s="12"/>
      <c r="QNY18" s="12"/>
      <c r="QNZ18" s="12"/>
      <c r="QOA18" s="12"/>
      <c r="QOB18" s="12"/>
      <c r="QOC18" s="12"/>
      <c r="QOD18" s="12"/>
      <c r="QOE18" s="12"/>
      <c r="QOF18" s="12"/>
      <c r="QOG18" s="12"/>
      <c r="QOH18" s="12"/>
      <c r="QOI18" s="12"/>
      <c r="QOJ18" s="12"/>
      <c r="QOK18" s="12"/>
      <c r="QOL18" s="12"/>
      <c r="QOM18" s="12"/>
      <c r="QON18" s="12"/>
      <c r="QOO18" s="12"/>
      <c r="QOP18" s="12"/>
      <c r="QOQ18" s="12"/>
      <c r="QOR18" s="12"/>
      <c r="QOS18" s="12"/>
      <c r="QOT18" s="12"/>
      <c r="QOU18" s="12"/>
      <c r="QOV18" s="12"/>
      <c r="QOW18" s="12"/>
      <c r="QOX18" s="12"/>
      <c r="QOY18" s="12"/>
      <c r="QOZ18" s="12"/>
      <c r="QPA18" s="12"/>
      <c r="QPB18" s="12"/>
      <c r="QPC18" s="12"/>
      <c r="QPD18" s="12"/>
      <c r="QPE18" s="12"/>
      <c r="QPF18" s="12"/>
      <c r="QPG18" s="12"/>
      <c r="QPH18" s="12"/>
      <c r="QPI18" s="12"/>
      <c r="QPJ18" s="12"/>
      <c r="QPK18" s="12"/>
      <c r="QPL18" s="12"/>
      <c r="QPM18" s="12"/>
      <c r="QPN18" s="12"/>
      <c r="QPO18" s="12"/>
      <c r="QPP18" s="12"/>
      <c r="QPQ18" s="12"/>
      <c r="QPR18" s="12"/>
      <c r="QPS18" s="12"/>
      <c r="QPT18" s="12"/>
      <c r="QPU18" s="12"/>
      <c r="QPV18" s="12"/>
      <c r="QPW18" s="12"/>
      <c r="QPX18" s="12"/>
      <c r="QPY18" s="12"/>
      <c r="QPZ18" s="12"/>
      <c r="QQA18" s="12"/>
      <c r="QQB18" s="12"/>
      <c r="QQC18" s="12"/>
      <c r="QQD18" s="12"/>
      <c r="QQE18" s="12"/>
      <c r="QQF18" s="12"/>
      <c r="QQG18" s="12"/>
      <c r="QQH18" s="12"/>
      <c r="QQI18" s="12"/>
      <c r="QQJ18" s="12"/>
      <c r="QQK18" s="12"/>
      <c r="QQL18" s="12"/>
      <c r="QQM18" s="12"/>
      <c r="QQN18" s="12"/>
      <c r="QQO18" s="12"/>
      <c r="QQP18" s="12"/>
      <c r="QQQ18" s="12"/>
      <c r="QQR18" s="12"/>
      <c r="QQS18" s="12"/>
      <c r="QQT18" s="12"/>
      <c r="QQU18" s="12"/>
      <c r="QQV18" s="12"/>
      <c r="QQW18" s="12"/>
      <c r="QQX18" s="12"/>
      <c r="QQY18" s="12"/>
      <c r="QQZ18" s="12"/>
      <c r="QRA18" s="12"/>
      <c r="QRB18" s="12"/>
      <c r="QRC18" s="12"/>
      <c r="QRD18" s="12"/>
      <c r="QRE18" s="12"/>
      <c r="QRF18" s="12"/>
      <c r="QRG18" s="12"/>
      <c r="QRH18" s="12"/>
      <c r="QRI18" s="12"/>
      <c r="QRJ18" s="12"/>
      <c r="QRK18" s="12"/>
      <c r="QRL18" s="12"/>
      <c r="QRM18" s="12"/>
      <c r="QRN18" s="12"/>
      <c r="QRO18" s="12"/>
      <c r="QRP18" s="12"/>
      <c r="QRQ18" s="12"/>
      <c r="QRR18" s="12"/>
      <c r="QRS18" s="12"/>
      <c r="QRT18" s="12"/>
      <c r="QRU18" s="12"/>
      <c r="QRV18" s="12"/>
      <c r="QRW18" s="12"/>
      <c r="QRX18" s="12"/>
      <c r="QRY18" s="12"/>
      <c r="QRZ18" s="12"/>
      <c r="QSA18" s="12"/>
      <c r="QSB18" s="12"/>
      <c r="QSC18" s="12"/>
      <c r="QSD18" s="12"/>
      <c r="QSE18" s="12"/>
      <c r="QSF18" s="12"/>
      <c r="QSG18" s="12"/>
      <c r="QSH18" s="12"/>
      <c r="QSI18" s="12"/>
      <c r="QSJ18" s="12"/>
      <c r="QSK18" s="12"/>
      <c r="QSL18" s="12"/>
      <c r="QSM18" s="12"/>
      <c r="QSN18" s="12"/>
      <c r="QSO18" s="12"/>
      <c r="QSP18" s="12"/>
      <c r="QSQ18" s="12"/>
      <c r="QSR18" s="12"/>
      <c r="QSS18" s="12"/>
      <c r="QST18" s="12"/>
      <c r="QSU18" s="12"/>
      <c r="QSV18" s="12"/>
      <c r="QSW18" s="12"/>
      <c r="QSX18" s="12"/>
      <c r="QSY18" s="12"/>
      <c r="QSZ18" s="12"/>
      <c r="QTA18" s="12"/>
      <c r="QTB18" s="12"/>
      <c r="QTC18" s="12"/>
      <c r="QTD18" s="12"/>
      <c r="QTE18" s="12"/>
      <c r="QTF18" s="12"/>
      <c r="QTG18" s="12"/>
      <c r="QTH18" s="12"/>
      <c r="QTI18" s="12"/>
      <c r="QTJ18" s="12"/>
      <c r="QTK18" s="12"/>
      <c r="QTL18" s="12"/>
      <c r="QTM18" s="12"/>
      <c r="QTN18" s="12"/>
      <c r="QTO18" s="12"/>
      <c r="QTP18" s="12"/>
      <c r="QTQ18" s="12"/>
      <c r="QTR18" s="12"/>
      <c r="QTS18" s="12"/>
      <c r="QTT18" s="12"/>
      <c r="QTU18" s="12"/>
      <c r="QTV18" s="12"/>
      <c r="QTW18" s="12"/>
      <c r="QTX18" s="12"/>
      <c r="QTY18" s="12"/>
      <c r="QTZ18" s="12"/>
      <c r="QUA18" s="12"/>
      <c r="QUB18" s="12"/>
      <c r="QUC18" s="12"/>
      <c r="QUD18" s="12"/>
      <c r="QUE18" s="12"/>
      <c r="QUF18" s="12"/>
      <c r="QUG18" s="12"/>
      <c r="QUH18" s="12"/>
      <c r="QUI18" s="12"/>
      <c r="QUJ18" s="12"/>
      <c r="QUK18" s="12"/>
      <c r="QUL18" s="12"/>
      <c r="QUM18" s="12"/>
      <c r="QUN18" s="12"/>
      <c r="QUO18" s="12"/>
      <c r="QUP18" s="12"/>
      <c r="QUQ18" s="12"/>
      <c r="QUR18" s="12"/>
      <c r="QUS18" s="12"/>
      <c r="QUT18" s="12"/>
      <c r="QUU18" s="12"/>
      <c r="QUV18" s="12"/>
      <c r="QUW18" s="12"/>
      <c r="QUX18" s="12"/>
      <c r="QUY18" s="12"/>
      <c r="QUZ18" s="12"/>
      <c r="QVA18" s="12"/>
      <c r="QVB18" s="12"/>
      <c r="QVC18" s="12"/>
      <c r="QVD18" s="12"/>
      <c r="QVE18" s="12"/>
      <c r="QVF18" s="12"/>
      <c r="QVG18" s="12"/>
      <c r="QVH18" s="12"/>
      <c r="QVI18" s="12"/>
      <c r="QVJ18" s="12"/>
      <c r="QVK18" s="12"/>
      <c r="QVL18" s="12"/>
      <c r="QVM18" s="12"/>
      <c r="QVN18" s="12"/>
      <c r="QVO18" s="12"/>
      <c r="QVP18" s="12"/>
      <c r="QVQ18" s="12"/>
      <c r="QVR18" s="12"/>
      <c r="QVS18" s="12"/>
      <c r="QVT18" s="12"/>
      <c r="QVU18" s="12"/>
      <c r="QVV18" s="12"/>
      <c r="QVW18" s="12"/>
      <c r="QVX18" s="12"/>
      <c r="QVY18" s="12"/>
      <c r="QVZ18" s="12"/>
      <c r="QWA18" s="12"/>
      <c r="QWB18" s="12"/>
      <c r="QWC18" s="12"/>
      <c r="QWD18" s="12"/>
      <c r="QWE18" s="12"/>
      <c r="QWF18" s="12"/>
      <c r="QWG18" s="12"/>
      <c r="QWH18" s="12"/>
      <c r="QWI18" s="12"/>
      <c r="QWJ18" s="12"/>
      <c r="QWK18" s="12"/>
      <c r="QWL18" s="12"/>
      <c r="QWM18" s="12"/>
      <c r="QWN18" s="12"/>
      <c r="QWO18" s="12"/>
      <c r="QWP18" s="12"/>
      <c r="QWQ18" s="12"/>
      <c r="QWR18" s="12"/>
      <c r="QWS18" s="12"/>
      <c r="QWT18" s="12"/>
      <c r="QWU18" s="12"/>
      <c r="QWV18" s="12"/>
      <c r="QWW18" s="12"/>
      <c r="QWX18" s="12"/>
      <c r="QWY18" s="12"/>
      <c r="QWZ18" s="12"/>
      <c r="QXA18" s="12"/>
      <c r="QXB18" s="12"/>
      <c r="QXC18" s="12"/>
      <c r="QXD18" s="12"/>
      <c r="QXE18" s="12"/>
      <c r="QXF18" s="12"/>
      <c r="QXG18" s="12"/>
      <c r="QXH18" s="12"/>
      <c r="QXI18" s="12"/>
      <c r="QXJ18" s="12"/>
      <c r="QXK18" s="12"/>
      <c r="QXL18" s="12"/>
      <c r="QXM18" s="12"/>
      <c r="QXN18" s="12"/>
      <c r="QXO18" s="12"/>
      <c r="QXP18" s="12"/>
      <c r="QXQ18" s="12"/>
      <c r="QXR18" s="12"/>
      <c r="QXS18" s="12"/>
      <c r="QXT18" s="12"/>
      <c r="QXU18" s="12"/>
      <c r="QXV18" s="12"/>
      <c r="QXW18" s="12"/>
      <c r="QXX18" s="12"/>
      <c r="QXY18" s="12"/>
      <c r="QXZ18" s="12"/>
      <c r="QYA18" s="12"/>
      <c r="QYB18" s="12"/>
      <c r="QYC18" s="12"/>
      <c r="QYD18" s="12"/>
      <c r="QYE18" s="12"/>
      <c r="QYF18" s="12"/>
      <c r="QYG18" s="12"/>
      <c r="QYH18" s="12"/>
      <c r="QYI18" s="12"/>
      <c r="QYJ18" s="12"/>
      <c r="QYK18" s="12"/>
      <c r="QYL18" s="12"/>
      <c r="QYM18" s="12"/>
      <c r="QYN18" s="12"/>
      <c r="QYO18" s="12"/>
      <c r="QYP18" s="12"/>
      <c r="QYQ18" s="12"/>
      <c r="QYR18" s="12"/>
      <c r="QYS18" s="12"/>
      <c r="QYT18" s="12"/>
      <c r="QYU18" s="12"/>
      <c r="QYV18" s="12"/>
      <c r="QYW18" s="12"/>
      <c r="QYX18" s="12"/>
      <c r="QYY18" s="12"/>
      <c r="QYZ18" s="12"/>
      <c r="QZA18" s="12"/>
      <c r="QZB18" s="12"/>
      <c r="QZC18" s="12"/>
      <c r="QZD18" s="12"/>
      <c r="QZE18" s="12"/>
      <c r="QZF18" s="12"/>
      <c r="QZG18" s="12"/>
      <c r="QZH18" s="12"/>
      <c r="QZI18" s="12"/>
      <c r="QZJ18" s="12"/>
      <c r="QZK18" s="12"/>
      <c r="QZL18" s="12"/>
      <c r="QZM18" s="12"/>
      <c r="QZN18" s="12"/>
      <c r="QZO18" s="12"/>
      <c r="QZP18" s="12"/>
      <c r="QZQ18" s="12"/>
      <c r="QZR18" s="12"/>
      <c r="QZS18" s="12"/>
      <c r="QZT18" s="12"/>
      <c r="QZU18" s="12"/>
      <c r="QZV18" s="12"/>
      <c r="QZW18" s="12"/>
      <c r="QZX18" s="12"/>
      <c r="QZY18" s="12"/>
      <c r="QZZ18" s="12"/>
      <c r="RAA18" s="12"/>
      <c r="RAB18" s="12"/>
      <c r="RAC18" s="12"/>
      <c r="RAD18" s="12"/>
      <c r="RAE18" s="12"/>
      <c r="RAF18" s="12"/>
      <c r="RAG18" s="12"/>
      <c r="RAH18" s="12"/>
      <c r="RAI18" s="12"/>
      <c r="RAJ18" s="12"/>
      <c r="RAK18" s="12"/>
      <c r="RAL18" s="12"/>
      <c r="RAM18" s="12"/>
      <c r="RAN18" s="12"/>
      <c r="RAO18" s="12"/>
      <c r="RAP18" s="12"/>
      <c r="RAQ18" s="12"/>
      <c r="RAR18" s="12"/>
      <c r="RAS18" s="12"/>
      <c r="RAT18" s="12"/>
      <c r="RAU18" s="12"/>
      <c r="RAV18" s="12"/>
      <c r="RAW18" s="12"/>
      <c r="RAX18" s="12"/>
      <c r="RAY18" s="12"/>
      <c r="RAZ18" s="12"/>
      <c r="RBA18" s="12"/>
      <c r="RBB18" s="12"/>
      <c r="RBC18" s="12"/>
      <c r="RBD18" s="12"/>
      <c r="RBE18" s="12"/>
      <c r="RBF18" s="12"/>
      <c r="RBG18" s="12"/>
      <c r="RBH18" s="12"/>
      <c r="RBI18" s="12"/>
      <c r="RBJ18" s="12"/>
      <c r="RBK18" s="12"/>
      <c r="RBL18" s="12"/>
      <c r="RBM18" s="12"/>
      <c r="RBN18" s="12"/>
      <c r="RBO18" s="12"/>
      <c r="RBP18" s="12"/>
      <c r="RBQ18" s="12"/>
      <c r="RBR18" s="12"/>
      <c r="RBS18" s="12"/>
      <c r="RBT18" s="12"/>
      <c r="RBU18" s="12"/>
      <c r="RBV18" s="12"/>
      <c r="RBW18" s="12"/>
      <c r="RBX18" s="12"/>
      <c r="RBY18" s="12"/>
      <c r="RBZ18" s="12"/>
      <c r="RCA18" s="12"/>
      <c r="RCB18" s="12"/>
      <c r="RCC18" s="12"/>
      <c r="RCD18" s="12"/>
      <c r="RCE18" s="12"/>
      <c r="RCF18" s="12"/>
      <c r="RCG18" s="12"/>
      <c r="RCH18" s="12"/>
      <c r="RCI18" s="12"/>
      <c r="RCJ18" s="12"/>
      <c r="RCK18" s="12"/>
      <c r="RCL18" s="12"/>
      <c r="RCM18" s="12"/>
      <c r="RCN18" s="12"/>
      <c r="RCO18" s="12"/>
      <c r="RCP18" s="12"/>
      <c r="RCQ18" s="12"/>
      <c r="RCR18" s="12"/>
      <c r="RCS18" s="12"/>
      <c r="RCT18" s="12"/>
      <c r="RCU18" s="12"/>
      <c r="RCV18" s="12"/>
      <c r="RCW18" s="12"/>
      <c r="RCX18" s="12"/>
      <c r="RCY18" s="12"/>
      <c r="RCZ18" s="12"/>
      <c r="RDA18" s="12"/>
      <c r="RDB18" s="12"/>
      <c r="RDC18" s="12"/>
      <c r="RDD18" s="12"/>
      <c r="RDE18" s="12"/>
      <c r="RDF18" s="12"/>
      <c r="RDG18" s="12"/>
      <c r="RDH18" s="12"/>
      <c r="RDI18" s="12"/>
      <c r="RDJ18" s="12"/>
      <c r="RDK18" s="12"/>
      <c r="RDL18" s="12"/>
      <c r="RDM18" s="12"/>
      <c r="RDN18" s="12"/>
      <c r="RDO18" s="12"/>
      <c r="RDP18" s="12"/>
      <c r="RDQ18" s="12"/>
      <c r="RDR18" s="12"/>
      <c r="RDS18" s="12"/>
      <c r="RDT18" s="12"/>
      <c r="RDU18" s="12"/>
      <c r="RDV18" s="12"/>
      <c r="RDW18" s="12"/>
      <c r="RDX18" s="12"/>
      <c r="RDY18" s="12"/>
      <c r="RDZ18" s="12"/>
      <c r="REA18" s="12"/>
      <c r="REB18" s="12"/>
      <c r="REC18" s="12"/>
      <c r="RED18" s="12"/>
      <c r="REE18" s="12"/>
      <c r="REF18" s="12"/>
      <c r="REG18" s="12"/>
      <c r="REH18" s="12"/>
      <c r="REI18" s="12"/>
      <c r="REJ18" s="12"/>
      <c r="REK18" s="12"/>
      <c r="REL18" s="12"/>
      <c r="REM18" s="12"/>
      <c r="REN18" s="12"/>
      <c r="REO18" s="12"/>
      <c r="REP18" s="12"/>
      <c r="REQ18" s="12"/>
      <c r="RER18" s="12"/>
      <c r="RES18" s="12"/>
      <c r="RET18" s="12"/>
      <c r="REU18" s="12"/>
      <c r="REV18" s="12"/>
      <c r="REW18" s="12"/>
      <c r="REX18" s="12"/>
      <c r="REY18" s="12"/>
      <c r="REZ18" s="12"/>
      <c r="RFA18" s="12"/>
      <c r="RFB18" s="12"/>
      <c r="RFC18" s="12"/>
      <c r="RFD18" s="12"/>
      <c r="RFE18" s="12"/>
      <c r="RFF18" s="12"/>
      <c r="RFG18" s="12"/>
      <c r="RFH18" s="12"/>
      <c r="RFI18" s="12"/>
      <c r="RFJ18" s="12"/>
      <c r="RFK18" s="12"/>
      <c r="RFL18" s="12"/>
      <c r="RFM18" s="12"/>
      <c r="RFN18" s="12"/>
      <c r="RFO18" s="12"/>
      <c r="RFP18" s="12"/>
      <c r="RFQ18" s="12"/>
      <c r="RFR18" s="12"/>
      <c r="RFS18" s="12"/>
      <c r="RFT18" s="12"/>
      <c r="RFU18" s="12"/>
      <c r="RFV18" s="12"/>
      <c r="RFW18" s="12"/>
      <c r="RFX18" s="12"/>
      <c r="RFY18" s="12"/>
      <c r="RFZ18" s="12"/>
      <c r="RGA18" s="12"/>
      <c r="RGB18" s="12"/>
      <c r="RGC18" s="12"/>
      <c r="RGD18" s="12"/>
      <c r="RGE18" s="12"/>
      <c r="RGF18" s="12"/>
      <c r="RGG18" s="12"/>
      <c r="RGH18" s="12"/>
      <c r="RGI18" s="12"/>
      <c r="RGJ18" s="12"/>
      <c r="RGK18" s="12"/>
      <c r="RGL18" s="12"/>
      <c r="RGM18" s="12"/>
      <c r="RGN18" s="12"/>
      <c r="RGO18" s="12"/>
      <c r="RGP18" s="12"/>
      <c r="RGQ18" s="12"/>
      <c r="RGR18" s="12"/>
      <c r="RGS18" s="12"/>
      <c r="RGT18" s="12"/>
      <c r="RGU18" s="12"/>
      <c r="RGV18" s="12"/>
      <c r="RGW18" s="12"/>
      <c r="RGX18" s="12"/>
      <c r="RGY18" s="12"/>
      <c r="RGZ18" s="12"/>
      <c r="RHA18" s="12"/>
      <c r="RHB18" s="12"/>
      <c r="RHC18" s="12"/>
      <c r="RHD18" s="12"/>
      <c r="RHE18" s="12"/>
      <c r="RHF18" s="12"/>
      <c r="RHG18" s="12"/>
      <c r="RHH18" s="12"/>
      <c r="RHI18" s="12"/>
      <c r="RHJ18" s="12"/>
      <c r="RHK18" s="12"/>
      <c r="RHL18" s="12"/>
      <c r="RHM18" s="12"/>
      <c r="RHN18" s="12"/>
      <c r="RHO18" s="12"/>
      <c r="RHP18" s="12"/>
      <c r="RHQ18" s="12"/>
      <c r="RHR18" s="12"/>
      <c r="RHS18" s="12"/>
      <c r="RHT18" s="12"/>
      <c r="RHU18" s="12"/>
      <c r="RHV18" s="12"/>
      <c r="RHW18" s="12"/>
      <c r="RHX18" s="12"/>
      <c r="RHY18" s="12"/>
      <c r="RHZ18" s="12"/>
      <c r="RIA18" s="12"/>
      <c r="RIB18" s="12"/>
      <c r="RIC18" s="12"/>
      <c r="RID18" s="12"/>
      <c r="RIE18" s="12"/>
      <c r="RIF18" s="12"/>
      <c r="RIG18" s="12"/>
      <c r="RIH18" s="12"/>
      <c r="RII18" s="12"/>
      <c r="RIJ18" s="12"/>
      <c r="RIK18" s="12"/>
      <c r="RIL18" s="12"/>
      <c r="RIM18" s="12"/>
      <c r="RIN18" s="12"/>
      <c r="RIO18" s="12"/>
      <c r="RIP18" s="12"/>
      <c r="RIQ18" s="12"/>
      <c r="RIR18" s="12"/>
      <c r="RIS18" s="12"/>
      <c r="RIT18" s="12"/>
      <c r="RIU18" s="12"/>
      <c r="RIV18" s="12"/>
      <c r="RIW18" s="12"/>
      <c r="RIX18" s="12"/>
      <c r="RIY18" s="12"/>
      <c r="RIZ18" s="12"/>
      <c r="RJA18" s="12"/>
      <c r="RJB18" s="12"/>
      <c r="RJC18" s="12"/>
      <c r="RJD18" s="12"/>
      <c r="RJE18" s="12"/>
      <c r="RJF18" s="12"/>
      <c r="RJG18" s="12"/>
      <c r="RJH18" s="12"/>
      <c r="RJI18" s="12"/>
      <c r="RJJ18" s="12"/>
      <c r="RJK18" s="12"/>
      <c r="RJL18" s="12"/>
      <c r="RJM18" s="12"/>
      <c r="RJN18" s="12"/>
      <c r="RJO18" s="12"/>
      <c r="RJP18" s="12"/>
      <c r="RJQ18" s="12"/>
      <c r="RJR18" s="12"/>
      <c r="RJS18" s="12"/>
      <c r="RJT18" s="12"/>
      <c r="RJU18" s="12"/>
      <c r="RJV18" s="12"/>
      <c r="RJW18" s="12"/>
      <c r="RJX18" s="12"/>
      <c r="RJY18" s="12"/>
      <c r="RJZ18" s="12"/>
      <c r="RKA18" s="12"/>
      <c r="RKB18" s="12"/>
      <c r="RKC18" s="12"/>
      <c r="RKD18" s="12"/>
      <c r="RKE18" s="12"/>
      <c r="RKF18" s="12"/>
      <c r="RKG18" s="12"/>
      <c r="RKH18" s="12"/>
      <c r="RKI18" s="12"/>
      <c r="RKJ18" s="12"/>
      <c r="RKK18" s="12"/>
      <c r="RKL18" s="12"/>
      <c r="RKM18" s="12"/>
      <c r="RKN18" s="12"/>
      <c r="RKO18" s="12"/>
      <c r="RKP18" s="12"/>
      <c r="RKQ18" s="12"/>
      <c r="RKR18" s="12"/>
      <c r="RKS18" s="12"/>
      <c r="RKT18" s="12"/>
      <c r="RKU18" s="12"/>
      <c r="RKV18" s="12"/>
      <c r="RKW18" s="12"/>
      <c r="RKX18" s="12"/>
      <c r="RKY18" s="12"/>
      <c r="RKZ18" s="12"/>
      <c r="RLA18" s="12"/>
      <c r="RLB18" s="12"/>
      <c r="RLC18" s="12"/>
      <c r="RLD18" s="12"/>
      <c r="RLE18" s="12"/>
      <c r="RLF18" s="12"/>
      <c r="RLG18" s="12"/>
      <c r="RLH18" s="12"/>
      <c r="RLI18" s="12"/>
      <c r="RLJ18" s="12"/>
      <c r="RLK18" s="12"/>
      <c r="RLL18" s="12"/>
      <c r="RLM18" s="12"/>
      <c r="RLN18" s="12"/>
      <c r="RLO18" s="12"/>
      <c r="RLP18" s="12"/>
      <c r="RLQ18" s="12"/>
      <c r="RLR18" s="12"/>
      <c r="RLS18" s="12"/>
      <c r="RLT18" s="12"/>
      <c r="RLU18" s="12"/>
      <c r="RLV18" s="12"/>
      <c r="RLW18" s="12"/>
      <c r="RLX18" s="12"/>
      <c r="RLY18" s="12"/>
      <c r="RLZ18" s="12"/>
      <c r="RMA18" s="12"/>
      <c r="RMB18" s="12"/>
      <c r="RMC18" s="12"/>
      <c r="RMD18" s="12"/>
      <c r="RME18" s="12"/>
      <c r="RMF18" s="12"/>
      <c r="RMG18" s="12"/>
      <c r="RMH18" s="12"/>
      <c r="RMI18" s="12"/>
      <c r="RMJ18" s="12"/>
      <c r="RMK18" s="12"/>
      <c r="RML18" s="12"/>
      <c r="RMM18" s="12"/>
      <c r="RMN18" s="12"/>
      <c r="RMO18" s="12"/>
      <c r="RMP18" s="12"/>
      <c r="RMQ18" s="12"/>
      <c r="RMR18" s="12"/>
      <c r="RMS18" s="12"/>
      <c r="RMT18" s="12"/>
      <c r="RMU18" s="12"/>
      <c r="RMV18" s="12"/>
      <c r="RMW18" s="12"/>
      <c r="RMX18" s="12"/>
      <c r="RMY18" s="12"/>
      <c r="RMZ18" s="12"/>
      <c r="RNA18" s="12"/>
      <c r="RNB18" s="12"/>
      <c r="RNC18" s="12"/>
      <c r="RND18" s="12"/>
      <c r="RNE18" s="12"/>
      <c r="RNF18" s="12"/>
      <c r="RNG18" s="12"/>
      <c r="RNH18" s="12"/>
      <c r="RNI18" s="12"/>
      <c r="RNJ18" s="12"/>
      <c r="RNK18" s="12"/>
      <c r="RNL18" s="12"/>
      <c r="RNM18" s="12"/>
      <c r="RNN18" s="12"/>
      <c r="RNO18" s="12"/>
      <c r="RNP18" s="12"/>
      <c r="RNQ18" s="12"/>
      <c r="RNR18" s="12"/>
      <c r="RNS18" s="12"/>
      <c r="RNT18" s="12"/>
      <c r="RNU18" s="12"/>
      <c r="RNV18" s="12"/>
      <c r="RNW18" s="12"/>
      <c r="RNX18" s="12"/>
      <c r="RNY18" s="12"/>
      <c r="RNZ18" s="12"/>
      <c r="ROA18" s="12"/>
      <c r="ROB18" s="12"/>
      <c r="ROC18" s="12"/>
      <c r="ROD18" s="12"/>
      <c r="ROE18" s="12"/>
      <c r="ROF18" s="12"/>
      <c r="ROG18" s="12"/>
      <c r="ROH18" s="12"/>
      <c r="ROI18" s="12"/>
      <c r="ROJ18" s="12"/>
      <c r="ROK18" s="12"/>
      <c r="ROL18" s="12"/>
      <c r="ROM18" s="12"/>
      <c r="RON18" s="12"/>
      <c r="ROO18" s="12"/>
      <c r="ROP18" s="12"/>
      <c r="ROQ18" s="12"/>
      <c r="ROR18" s="12"/>
      <c r="ROS18" s="12"/>
      <c r="ROT18" s="12"/>
      <c r="ROU18" s="12"/>
      <c r="ROV18" s="12"/>
      <c r="ROW18" s="12"/>
      <c r="ROX18" s="12"/>
      <c r="ROY18" s="12"/>
      <c r="ROZ18" s="12"/>
      <c r="RPA18" s="12"/>
      <c r="RPB18" s="12"/>
      <c r="RPC18" s="12"/>
      <c r="RPD18" s="12"/>
      <c r="RPE18" s="12"/>
      <c r="RPF18" s="12"/>
      <c r="RPG18" s="12"/>
      <c r="RPH18" s="12"/>
      <c r="RPI18" s="12"/>
      <c r="RPJ18" s="12"/>
      <c r="RPK18" s="12"/>
      <c r="RPL18" s="12"/>
      <c r="RPM18" s="12"/>
      <c r="RPN18" s="12"/>
      <c r="RPO18" s="12"/>
      <c r="RPP18" s="12"/>
      <c r="RPQ18" s="12"/>
      <c r="RPR18" s="12"/>
      <c r="RPS18" s="12"/>
      <c r="RPT18" s="12"/>
      <c r="RPU18" s="12"/>
      <c r="RPV18" s="12"/>
      <c r="RPW18" s="12"/>
      <c r="RPX18" s="12"/>
      <c r="RPY18" s="12"/>
      <c r="RPZ18" s="12"/>
      <c r="RQA18" s="12"/>
      <c r="RQB18" s="12"/>
      <c r="RQC18" s="12"/>
      <c r="RQD18" s="12"/>
      <c r="RQE18" s="12"/>
      <c r="RQF18" s="12"/>
      <c r="RQG18" s="12"/>
      <c r="RQH18" s="12"/>
      <c r="RQI18" s="12"/>
      <c r="RQJ18" s="12"/>
      <c r="RQK18" s="12"/>
      <c r="RQL18" s="12"/>
      <c r="RQM18" s="12"/>
      <c r="RQN18" s="12"/>
      <c r="RQO18" s="12"/>
      <c r="RQP18" s="12"/>
      <c r="RQQ18" s="12"/>
      <c r="RQR18" s="12"/>
      <c r="RQS18" s="12"/>
      <c r="RQT18" s="12"/>
      <c r="RQU18" s="12"/>
      <c r="RQV18" s="12"/>
      <c r="RQW18" s="12"/>
      <c r="RQX18" s="12"/>
      <c r="RQY18" s="12"/>
      <c r="RQZ18" s="12"/>
      <c r="RRA18" s="12"/>
      <c r="RRB18" s="12"/>
      <c r="RRC18" s="12"/>
      <c r="RRD18" s="12"/>
      <c r="RRE18" s="12"/>
      <c r="RRF18" s="12"/>
      <c r="RRG18" s="12"/>
      <c r="RRH18" s="12"/>
      <c r="RRI18" s="12"/>
      <c r="RRJ18" s="12"/>
      <c r="RRK18" s="12"/>
      <c r="RRL18" s="12"/>
      <c r="RRM18" s="12"/>
      <c r="RRN18" s="12"/>
      <c r="RRO18" s="12"/>
      <c r="RRP18" s="12"/>
      <c r="RRQ18" s="12"/>
      <c r="RRR18" s="12"/>
      <c r="RRS18" s="12"/>
      <c r="RRT18" s="12"/>
      <c r="RRU18" s="12"/>
      <c r="RRV18" s="12"/>
      <c r="RRW18" s="12"/>
      <c r="RRX18" s="12"/>
      <c r="RRY18" s="12"/>
      <c r="RRZ18" s="12"/>
      <c r="RSA18" s="12"/>
      <c r="RSB18" s="12"/>
      <c r="RSC18" s="12"/>
      <c r="RSD18" s="12"/>
      <c r="RSE18" s="12"/>
      <c r="RSF18" s="12"/>
      <c r="RSG18" s="12"/>
      <c r="RSH18" s="12"/>
      <c r="RSI18" s="12"/>
      <c r="RSJ18" s="12"/>
      <c r="RSK18" s="12"/>
      <c r="RSL18" s="12"/>
      <c r="RSM18" s="12"/>
      <c r="RSN18" s="12"/>
      <c r="RSO18" s="12"/>
      <c r="RSP18" s="12"/>
      <c r="RSQ18" s="12"/>
      <c r="RSR18" s="12"/>
      <c r="RSS18" s="12"/>
      <c r="RST18" s="12"/>
      <c r="RSU18" s="12"/>
      <c r="RSV18" s="12"/>
      <c r="RSW18" s="12"/>
      <c r="RSX18" s="12"/>
      <c r="RSY18" s="12"/>
      <c r="RSZ18" s="12"/>
      <c r="RTA18" s="12"/>
      <c r="RTB18" s="12"/>
      <c r="RTC18" s="12"/>
      <c r="RTD18" s="12"/>
      <c r="RTE18" s="12"/>
      <c r="RTF18" s="12"/>
      <c r="RTG18" s="12"/>
      <c r="RTH18" s="12"/>
      <c r="RTI18" s="12"/>
      <c r="RTJ18" s="12"/>
      <c r="RTK18" s="12"/>
      <c r="RTL18" s="12"/>
      <c r="RTM18" s="12"/>
      <c r="RTN18" s="12"/>
      <c r="RTO18" s="12"/>
      <c r="RTP18" s="12"/>
      <c r="RTQ18" s="12"/>
      <c r="RTR18" s="12"/>
      <c r="RTS18" s="12"/>
      <c r="RTT18" s="12"/>
      <c r="RTU18" s="12"/>
      <c r="RTV18" s="12"/>
      <c r="RTW18" s="12"/>
      <c r="RTX18" s="12"/>
      <c r="RTY18" s="12"/>
      <c r="RTZ18" s="12"/>
      <c r="RUA18" s="12"/>
      <c r="RUB18" s="12"/>
      <c r="RUC18" s="12"/>
      <c r="RUD18" s="12"/>
      <c r="RUE18" s="12"/>
      <c r="RUF18" s="12"/>
      <c r="RUG18" s="12"/>
      <c r="RUH18" s="12"/>
      <c r="RUI18" s="12"/>
      <c r="RUJ18" s="12"/>
      <c r="RUK18" s="12"/>
      <c r="RUL18" s="12"/>
      <c r="RUM18" s="12"/>
      <c r="RUN18" s="12"/>
      <c r="RUO18" s="12"/>
      <c r="RUP18" s="12"/>
      <c r="RUQ18" s="12"/>
      <c r="RUR18" s="12"/>
      <c r="RUS18" s="12"/>
      <c r="RUT18" s="12"/>
      <c r="RUU18" s="12"/>
      <c r="RUV18" s="12"/>
      <c r="RUW18" s="12"/>
      <c r="RUX18" s="12"/>
      <c r="RUY18" s="12"/>
      <c r="RUZ18" s="12"/>
      <c r="RVA18" s="12"/>
      <c r="RVB18" s="12"/>
      <c r="RVC18" s="12"/>
      <c r="RVD18" s="12"/>
      <c r="RVE18" s="12"/>
      <c r="RVF18" s="12"/>
      <c r="RVG18" s="12"/>
      <c r="RVH18" s="12"/>
      <c r="RVI18" s="12"/>
      <c r="RVJ18" s="12"/>
      <c r="RVK18" s="12"/>
      <c r="RVL18" s="12"/>
      <c r="RVM18" s="12"/>
      <c r="RVN18" s="12"/>
      <c r="RVO18" s="12"/>
      <c r="RVP18" s="12"/>
      <c r="RVQ18" s="12"/>
      <c r="RVR18" s="12"/>
      <c r="RVS18" s="12"/>
      <c r="RVT18" s="12"/>
      <c r="RVU18" s="12"/>
      <c r="RVV18" s="12"/>
      <c r="RVW18" s="12"/>
      <c r="RVX18" s="12"/>
      <c r="RVY18" s="12"/>
      <c r="RVZ18" s="12"/>
      <c r="RWA18" s="12"/>
      <c r="RWB18" s="12"/>
      <c r="RWC18" s="12"/>
      <c r="RWD18" s="12"/>
      <c r="RWE18" s="12"/>
      <c r="RWF18" s="12"/>
      <c r="RWG18" s="12"/>
      <c r="RWH18" s="12"/>
      <c r="RWI18" s="12"/>
      <c r="RWJ18" s="12"/>
      <c r="RWK18" s="12"/>
      <c r="RWL18" s="12"/>
      <c r="RWM18" s="12"/>
      <c r="RWN18" s="12"/>
      <c r="RWO18" s="12"/>
      <c r="RWP18" s="12"/>
      <c r="RWQ18" s="12"/>
      <c r="RWR18" s="12"/>
      <c r="RWS18" s="12"/>
      <c r="RWT18" s="12"/>
      <c r="RWU18" s="12"/>
      <c r="RWV18" s="12"/>
      <c r="RWW18" s="12"/>
      <c r="RWX18" s="12"/>
      <c r="RWY18" s="12"/>
      <c r="RWZ18" s="12"/>
      <c r="RXA18" s="12"/>
      <c r="RXB18" s="12"/>
      <c r="RXC18" s="12"/>
      <c r="RXD18" s="12"/>
      <c r="RXE18" s="12"/>
      <c r="RXF18" s="12"/>
      <c r="RXG18" s="12"/>
      <c r="RXH18" s="12"/>
      <c r="RXI18" s="12"/>
      <c r="RXJ18" s="12"/>
      <c r="RXK18" s="12"/>
      <c r="RXL18" s="12"/>
      <c r="RXM18" s="12"/>
      <c r="RXN18" s="12"/>
      <c r="RXO18" s="12"/>
      <c r="RXP18" s="12"/>
      <c r="RXQ18" s="12"/>
      <c r="RXR18" s="12"/>
      <c r="RXS18" s="12"/>
      <c r="RXT18" s="12"/>
      <c r="RXU18" s="12"/>
      <c r="RXV18" s="12"/>
      <c r="RXW18" s="12"/>
      <c r="RXX18" s="12"/>
      <c r="RXY18" s="12"/>
      <c r="RXZ18" s="12"/>
      <c r="RYA18" s="12"/>
      <c r="RYB18" s="12"/>
      <c r="RYC18" s="12"/>
      <c r="RYD18" s="12"/>
      <c r="RYE18" s="12"/>
      <c r="RYF18" s="12"/>
      <c r="RYG18" s="12"/>
      <c r="RYH18" s="12"/>
      <c r="RYI18" s="12"/>
      <c r="RYJ18" s="12"/>
      <c r="RYK18" s="12"/>
      <c r="RYL18" s="12"/>
      <c r="RYM18" s="12"/>
      <c r="RYN18" s="12"/>
      <c r="RYO18" s="12"/>
      <c r="RYP18" s="12"/>
      <c r="RYQ18" s="12"/>
      <c r="RYR18" s="12"/>
      <c r="RYS18" s="12"/>
      <c r="RYT18" s="12"/>
      <c r="RYU18" s="12"/>
      <c r="RYV18" s="12"/>
      <c r="RYW18" s="12"/>
      <c r="RYX18" s="12"/>
      <c r="RYY18" s="12"/>
      <c r="RYZ18" s="12"/>
      <c r="RZA18" s="12"/>
      <c r="RZB18" s="12"/>
      <c r="RZC18" s="12"/>
      <c r="RZD18" s="12"/>
      <c r="RZE18" s="12"/>
      <c r="RZF18" s="12"/>
      <c r="RZG18" s="12"/>
      <c r="RZH18" s="12"/>
      <c r="RZI18" s="12"/>
      <c r="RZJ18" s="12"/>
      <c r="RZK18" s="12"/>
      <c r="RZL18" s="12"/>
      <c r="RZM18" s="12"/>
      <c r="RZN18" s="12"/>
      <c r="RZO18" s="12"/>
      <c r="RZP18" s="12"/>
      <c r="RZQ18" s="12"/>
      <c r="RZR18" s="12"/>
      <c r="RZS18" s="12"/>
      <c r="RZT18" s="12"/>
      <c r="RZU18" s="12"/>
      <c r="RZV18" s="12"/>
      <c r="RZW18" s="12"/>
      <c r="RZX18" s="12"/>
      <c r="RZY18" s="12"/>
      <c r="RZZ18" s="12"/>
      <c r="SAA18" s="12"/>
      <c r="SAB18" s="12"/>
      <c r="SAC18" s="12"/>
      <c r="SAD18" s="12"/>
      <c r="SAE18" s="12"/>
      <c r="SAF18" s="12"/>
      <c r="SAG18" s="12"/>
      <c r="SAH18" s="12"/>
      <c r="SAI18" s="12"/>
      <c r="SAJ18" s="12"/>
      <c r="SAK18" s="12"/>
      <c r="SAL18" s="12"/>
      <c r="SAM18" s="12"/>
      <c r="SAN18" s="12"/>
      <c r="SAO18" s="12"/>
      <c r="SAP18" s="12"/>
      <c r="SAQ18" s="12"/>
      <c r="SAR18" s="12"/>
      <c r="SAS18" s="12"/>
      <c r="SAT18" s="12"/>
      <c r="SAU18" s="12"/>
      <c r="SAV18" s="12"/>
      <c r="SAW18" s="12"/>
      <c r="SAX18" s="12"/>
      <c r="SAY18" s="12"/>
      <c r="SAZ18" s="12"/>
      <c r="SBA18" s="12"/>
      <c r="SBB18" s="12"/>
      <c r="SBC18" s="12"/>
      <c r="SBD18" s="12"/>
      <c r="SBE18" s="12"/>
      <c r="SBF18" s="12"/>
      <c r="SBG18" s="12"/>
      <c r="SBH18" s="12"/>
      <c r="SBI18" s="12"/>
      <c r="SBJ18" s="12"/>
      <c r="SBK18" s="12"/>
      <c r="SBL18" s="12"/>
      <c r="SBM18" s="12"/>
      <c r="SBN18" s="12"/>
      <c r="SBO18" s="12"/>
      <c r="SBP18" s="12"/>
      <c r="SBQ18" s="12"/>
      <c r="SBR18" s="12"/>
      <c r="SBS18" s="12"/>
      <c r="SBT18" s="12"/>
      <c r="SBU18" s="12"/>
      <c r="SBV18" s="12"/>
      <c r="SBW18" s="12"/>
      <c r="SBX18" s="12"/>
      <c r="SBY18" s="12"/>
      <c r="SBZ18" s="12"/>
      <c r="SCA18" s="12"/>
      <c r="SCB18" s="12"/>
      <c r="SCC18" s="12"/>
      <c r="SCD18" s="12"/>
      <c r="SCE18" s="12"/>
      <c r="SCF18" s="12"/>
      <c r="SCG18" s="12"/>
      <c r="SCH18" s="12"/>
      <c r="SCI18" s="12"/>
      <c r="SCJ18" s="12"/>
      <c r="SCK18" s="12"/>
      <c r="SCL18" s="12"/>
      <c r="SCM18" s="12"/>
      <c r="SCN18" s="12"/>
      <c r="SCO18" s="12"/>
      <c r="SCP18" s="12"/>
      <c r="SCQ18" s="12"/>
      <c r="SCR18" s="12"/>
      <c r="SCS18" s="12"/>
      <c r="SCT18" s="12"/>
      <c r="SCU18" s="12"/>
      <c r="SCV18" s="12"/>
      <c r="SCW18" s="12"/>
      <c r="SCX18" s="12"/>
      <c r="SCY18" s="12"/>
      <c r="SCZ18" s="12"/>
      <c r="SDA18" s="12"/>
      <c r="SDB18" s="12"/>
      <c r="SDC18" s="12"/>
      <c r="SDD18" s="12"/>
      <c r="SDE18" s="12"/>
      <c r="SDF18" s="12"/>
      <c r="SDG18" s="12"/>
      <c r="SDH18" s="12"/>
      <c r="SDI18" s="12"/>
      <c r="SDJ18" s="12"/>
      <c r="SDK18" s="12"/>
      <c r="SDL18" s="12"/>
      <c r="SDM18" s="12"/>
      <c r="SDN18" s="12"/>
      <c r="SDO18" s="12"/>
      <c r="SDP18" s="12"/>
      <c r="SDQ18" s="12"/>
      <c r="SDR18" s="12"/>
      <c r="SDS18" s="12"/>
      <c r="SDT18" s="12"/>
      <c r="SDU18" s="12"/>
      <c r="SDV18" s="12"/>
      <c r="SDW18" s="12"/>
      <c r="SDX18" s="12"/>
      <c r="SDY18" s="12"/>
      <c r="SDZ18" s="12"/>
      <c r="SEA18" s="12"/>
      <c r="SEB18" s="12"/>
      <c r="SEC18" s="12"/>
      <c r="SED18" s="12"/>
      <c r="SEE18" s="12"/>
      <c r="SEF18" s="12"/>
      <c r="SEG18" s="12"/>
      <c r="SEH18" s="12"/>
      <c r="SEI18" s="12"/>
      <c r="SEJ18" s="12"/>
      <c r="SEK18" s="12"/>
      <c r="SEL18" s="12"/>
      <c r="SEM18" s="12"/>
      <c r="SEN18" s="12"/>
      <c r="SEO18" s="12"/>
      <c r="SEP18" s="12"/>
      <c r="SEQ18" s="12"/>
      <c r="SER18" s="12"/>
      <c r="SES18" s="12"/>
      <c r="SET18" s="12"/>
      <c r="SEU18" s="12"/>
      <c r="SEV18" s="12"/>
      <c r="SEW18" s="12"/>
      <c r="SEX18" s="12"/>
      <c r="SEY18" s="12"/>
      <c r="SEZ18" s="12"/>
      <c r="SFA18" s="12"/>
      <c r="SFB18" s="12"/>
      <c r="SFC18" s="12"/>
      <c r="SFD18" s="12"/>
      <c r="SFE18" s="12"/>
      <c r="SFF18" s="12"/>
      <c r="SFG18" s="12"/>
      <c r="SFH18" s="12"/>
      <c r="SFI18" s="12"/>
      <c r="SFJ18" s="12"/>
      <c r="SFK18" s="12"/>
      <c r="SFL18" s="12"/>
      <c r="SFM18" s="12"/>
      <c r="SFN18" s="12"/>
      <c r="SFO18" s="12"/>
      <c r="SFP18" s="12"/>
      <c r="SFQ18" s="12"/>
      <c r="SFR18" s="12"/>
      <c r="SFS18" s="12"/>
      <c r="SFT18" s="12"/>
      <c r="SFU18" s="12"/>
      <c r="SFV18" s="12"/>
      <c r="SFW18" s="12"/>
      <c r="SFX18" s="12"/>
      <c r="SFY18" s="12"/>
      <c r="SFZ18" s="12"/>
      <c r="SGA18" s="12"/>
      <c r="SGB18" s="12"/>
      <c r="SGC18" s="12"/>
      <c r="SGD18" s="12"/>
      <c r="SGE18" s="12"/>
      <c r="SGF18" s="12"/>
      <c r="SGG18" s="12"/>
      <c r="SGH18" s="12"/>
      <c r="SGI18" s="12"/>
      <c r="SGJ18" s="12"/>
      <c r="SGK18" s="12"/>
      <c r="SGL18" s="12"/>
      <c r="SGM18" s="12"/>
      <c r="SGN18" s="12"/>
      <c r="SGO18" s="12"/>
      <c r="SGP18" s="12"/>
      <c r="SGQ18" s="12"/>
      <c r="SGR18" s="12"/>
      <c r="SGS18" s="12"/>
      <c r="SGT18" s="12"/>
      <c r="SGU18" s="12"/>
      <c r="SGV18" s="12"/>
      <c r="SGW18" s="12"/>
      <c r="SGX18" s="12"/>
      <c r="SGY18" s="12"/>
      <c r="SGZ18" s="12"/>
      <c r="SHA18" s="12"/>
      <c r="SHB18" s="12"/>
      <c r="SHC18" s="12"/>
      <c r="SHD18" s="12"/>
      <c r="SHE18" s="12"/>
      <c r="SHF18" s="12"/>
      <c r="SHG18" s="12"/>
      <c r="SHH18" s="12"/>
      <c r="SHI18" s="12"/>
      <c r="SHJ18" s="12"/>
      <c r="SHK18" s="12"/>
      <c r="SHL18" s="12"/>
      <c r="SHM18" s="12"/>
      <c r="SHN18" s="12"/>
      <c r="SHO18" s="12"/>
      <c r="SHP18" s="12"/>
      <c r="SHQ18" s="12"/>
      <c r="SHR18" s="12"/>
      <c r="SHS18" s="12"/>
      <c r="SHT18" s="12"/>
      <c r="SHU18" s="12"/>
      <c r="SHV18" s="12"/>
      <c r="SHW18" s="12"/>
      <c r="SHX18" s="12"/>
      <c r="SHY18" s="12"/>
      <c r="SHZ18" s="12"/>
      <c r="SIA18" s="12"/>
      <c r="SIB18" s="12"/>
      <c r="SIC18" s="12"/>
      <c r="SID18" s="12"/>
      <c r="SIE18" s="12"/>
      <c r="SIF18" s="12"/>
      <c r="SIG18" s="12"/>
      <c r="SIH18" s="12"/>
      <c r="SII18" s="12"/>
      <c r="SIJ18" s="12"/>
      <c r="SIK18" s="12"/>
      <c r="SIL18" s="12"/>
      <c r="SIM18" s="12"/>
      <c r="SIN18" s="12"/>
      <c r="SIO18" s="12"/>
      <c r="SIP18" s="12"/>
      <c r="SIQ18" s="12"/>
      <c r="SIR18" s="12"/>
      <c r="SIS18" s="12"/>
      <c r="SIT18" s="12"/>
      <c r="SIU18" s="12"/>
      <c r="SIV18" s="12"/>
      <c r="SIW18" s="12"/>
      <c r="SIX18" s="12"/>
      <c r="SIY18" s="12"/>
      <c r="SIZ18" s="12"/>
      <c r="SJA18" s="12"/>
      <c r="SJB18" s="12"/>
      <c r="SJC18" s="12"/>
      <c r="SJD18" s="12"/>
      <c r="SJE18" s="12"/>
      <c r="SJF18" s="12"/>
      <c r="SJG18" s="12"/>
      <c r="SJH18" s="12"/>
      <c r="SJI18" s="12"/>
      <c r="SJJ18" s="12"/>
      <c r="SJK18" s="12"/>
      <c r="SJL18" s="12"/>
      <c r="SJM18" s="12"/>
      <c r="SJN18" s="12"/>
      <c r="SJO18" s="12"/>
      <c r="SJP18" s="12"/>
      <c r="SJQ18" s="12"/>
      <c r="SJR18" s="12"/>
      <c r="SJS18" s="12"/>
      <c r="SJT18" s="12"/>
      <c r="SJU18" s="12"/>
      <c r="SJV18" s="12"/>
      <c r="SJW18" s="12"/>
      <c r="SJX18" s="12"/>
      <c r="SJY18" s="12"/>
      <c r="SJZ18" s="12"/>
      <c r="SKA18" s="12"/>
      <c r="SKB18" s="12"/>
      <c r="SKC18" s="12"/>
      <c r="SKD18" s="12"/>
      <c r="SKE18" s="12"/>
      <c r="SKF18" s="12"/>
      <c r="SKG18" s="12"/>
      <c r="SKH18" s="12"/>
      <c r="SKI18" s="12"/>
      <c r="SKJ18" s="12"/>
      <c r="SKK18" s="12"/>
      <c r="SKL18" s="12"/>
      <c r="SKM18" s="12"/>
      <c r="SKN18" s="12"/>
      <c r="SKO18" s="12"/>
      <c r="SKP18" s="12"/>
      <c r="SKQ18" s="12"/>
      <c r="SKR18" s="12"/>
      <c r="SKS18" s="12"/>
      <c r="SKT18" s="12"/>
      <c r="SKU18" s="12"/>
      <c r="SKV18" s="12"/>
      <c r="SKW18" s="12"/>
      <c r="SKX18" s="12"/>
      <c r="SKY18" s="12"/>
      <c r="SKZ18" s="12"/>
      <c r="SLA18" s="12"/>
      <c r="SLB18" s="12"/>
      <c r="SLC18" s="12"/>
      <c r="SLD18" s="12"/>
      <c r="SLE18" s="12"/>
      <c r="SLF18" s="12"/>
      <c r="SLG18" s="12"/>
      <c r="SLH18" s="12"/>
      <c r="SLI18" s="12"/>
      <c r="SLJ18" s="12"/>
      <c r="SLK18" s="12"/>
      <c r="SLL18" s="12"/>
      <c r="SLM18" s="12"/>
      <c r="SLN18" s="12"/>
      <c r="SLO18" s="12"/>
      <c r="SLP18" s="12"/>
      <c r="SLQ18" s="12"/>
      <c r="SLR18" s="12"/>
      <c r="SLS18" s="12"/>
      <c r="SLT18" s="12"/>
      <c r="SLU18" s="12"/>
      <c r="SLV18" s="12"/>
      <c r="SLW18" s="12"/>
      <c r="SLX18" s="12"/>
      <c r="SLY18" s="12"/>
      <c r="SLZ18" s="12"/>
      <c r="SMA18" s="12"/>
      <c r="SMB18" s="12"/>
      <c r="SMC18" s="12"/>
      <c r="SMD18" s="12"/>
      <c r="SME18" s="12"/>
      <c r="SMF18" s="12"/>
      <c r="SMG18" s="12"/>
      <c r="SMH18" s="12"/>
      <c r="SMI18" s="12"/>
      <c r="SMJ18" s="12"/>
      <c r="SMK18" s="12"/>
      <c r="SML18" s="12"/>
      <c r="SMM18" s="12"/>
      <c r="SMN18" s="12"/>
      <c r="SMO18" s="12"/>
      <c r="SMP18" s="12"/>
      <c r="SMQ18" s="12"/>
      <c r="SMR18" s="12"/>
      <c r="SMS18" s="12"/>
      <c r="SMT18" s="12"/>
      <c r="SMU18" s="12"/>
      <c r="SMV18" s="12"/>
      <c r="SMW18" s="12"/>
      <c r="SMX18" s="12"/>
      <c r="SMY18" s="12"/>
      <c r="SMZ18" s="12"/>
      <c r="SNA18" s="12"/>
      <c r="SNB18" s="12"/>
      <c r="SNC18" s="12"/>
      <c r="SND18" s="12"/>
      <c r="SNE18" s="12"/>
      <c r="SNF18" s="12"/>
      <c r="SNG18" s="12"/>
      <c r="SNH18" s="12"/>
      <c r="SNI18" s="12"/>
      <c r="SNJ18" s="12"/>
      <c r="SNK18" s="12"/>
      <c r="SNL18" s="12"/>
      <c r="SNM18" s="12"/>
      <c r="SNN18" s="12"/>
      <c r="SNO18" s="12"/>
      <c r="SNP18" s="12"/>
      <c r="SNQ18" s="12"/>
      <c r="SNR18" s="12"/>
      <c r="SNS18" s="12"/>
      <c r="SNT18" s="12"/>
      <c r="SNU18" s="12"/>
      <c r="SNV18" s="12"/>
      <c r="SNW18" s="12"/>
      <c r="SNX18" s="12"/>
      <c r="SNY18" s="12"/>
      <c r="SNZ18" s="12"/>
      <c r="SOA18" s="12"/>
      <c r="SOB18" s="12"/>
      <c r="SOC18" s="12"/>
      <c r="SOD18" s="12"/>
      <c r="SOE18" s="12"/>
      <c r="SOF18" s="12"/>
      <c r="SOG18" s="12"/>
      <c r="SOH18" s="12"/>
      <c r="SOI18" s="12"/>
      <c r="SOJ18" s="12"/>
      <c r="SOK18" s="12"/>
      <c r="SOL18" s="12"/>
      <c r="SOM18" s="12"/>
      <c r="SON18" s="12"/>
      <c r="SOO18" s="12"/>
      <c r="SOP18" s="12"/>
      <c r="SOQ18" s="12"/>
      <c r="SOR18" s="12"/>
      <c r="SOS18" s="12"/>
      <c r="SOT18" s="12"/>
      <c r="SOU18" s="12"/>
      <c r="SOV18" s="12"/>
      <c r="SOW18" s="12"/>
      <c r="SOX18" s="12"/>
      <c r="SOY18" s="12"/>
      <c r="SOZ18" s="12"/>
      <c r="SPA18" s="12"/>
      <c r="SPB18" s="12"/>
      <c r="SPC18" s="12"/>
      <c r="SPD18" s="12"/>
      <c r="SPE18" s="12"/>
      <c r="SPF18" s="12"/>
      <c r="SPG18" s="12"/>
      <c r="SPH18" s="12"/>
      <c r="SPI18" s="12"/>
      <c r="SPJ18" s="12"/>
      <c r="SPK18" s="12"/>
      <c r="SPL18" s="12"/>
      <c r="SPM18" s="12"/>
      <c r="SPN18" s="12"/>
      <c r="SPO18" s="12"/>
      <c r="SPP18" s="12"/>
      <c r="SPQ18" s="12"/>
      <c r="SPR18" s="12"/>
      <c r="SPS18" s="12"/>
      <c r="SPT18" s="12"/>
      <c r="SPU18" s="12"/>
      <c r="SPV18" s="12"/>
      <c r="SPW18" s="12"/>
      <c r="SPX18" s="12"/>
      <c r="SPY18" s="12"/>
      <c r="SPZ18" s="12"/>
      <c r="SQA18" s="12"/>
      <c r="SQB18" s="12"/>
      <c r="SQC18" s="12"/>
      <c r="SQD18" s="12"/>
      <c r="SQE18" s="12"/>
      <c r="SQF18" s="12"/>
      <c r="SQG18" s="12"/>
      <c r="SQH18" s="12"/>
      <c r="SQI18" s="12"/>
      <c r="SQJ18" s="12"/>
      <c r="SQK18" s="12"/>
      <c r="SQL18" s="12"/>
      <c r="SQM18" s="12"/>
      <c r="SQN18" s="12"/>
      <c r="SQO18" s="12"/>
      <c r="SQP18" s="12"/>
      <c r="SQQ18" s="12"/>
      <c r="SQR18" s="12"/>
      <c r="SQS18" s="12"/>
      <c r="SQT18" s="12"/>
      <c r="SQU18" s="12"/>
      <c r="SQV18" s="12"/>
      <c r="SQW18" s="12"/>
      <c r="SQX18" s="12"/>
      <c r="SQY18" s="12"/>
      <c r="SQZ18" s="12"/>
      <c r="SRA18" s="12"/>
      <c r="SRB18" s="12"/>
      <c r="SRC18" s="12"/>
      <c r="SRD18" s="12"/>
      <c r="SRE18" s="12"/>
      <c r="SRF18" s="12"/>
      <c r="SRG18" s="12"/>
      <c r="SRH18" s="12"/>
      <c r="SRI18" s="12"/>
      <c r="SRJ18" s="12"/>
      <c r="SRK18" s="12"/>
      <c r="SRL18" s="12"/>
      <c r="SRM18" s="12"/>
      <c r="SRN18" s="12"/>
      <c r="SRO18" s="12"/>
      <c r="SRP18" s="12"/>
      <c r="SRQ18" s="12"/>
      <c r="SRR18" s="12"/>
      <c r="SRS18" s="12"/>
      <c r="SRT18" s="12"/>
      <c r="SRU18" s="12"/>
      <c r="SRV18" s="12"/>
      <c r="SRW18" s="12"/>
      <c r="SRX18" s="12"/>
      <c r="SRY18" s="12"/>
      <c r="SRZ18" s="12"/>
      <c r="SSA18" s="12"/>
      <c r="SSB18" s="12"/>
      <c r="SSC18" s="12"/>
      <c r="SSD18" s="12"/>
      <c r="SSE18" s="12"/>
      <c r="SSF18" s="12"/>
      <c r="SSG18" s="12"/>
      <c r="SSH18" s="12"/>
      <c r="SSI18" s="12"/>
      <c r="SSJ18" s="12"/>
      <c r="SSK18" s="12"/>
      <c r="SSL18" s="12"/>
      <c r="SSM18" s="12"/>
      <c r="SSN18" s="12"/>
      <c r="SSO18" s="12"/>
      <c r="SSP18" s="12"/>
      <c r="SSQ18" s="12"/>
      <c r="SSR18" s="12"/>
      <c r="SSS18" s="12"/>
      <c r="SST18" s="12"/>
      <c r="SSU18" s="12"/>
      <c r="SSV18" s="12"/>
      <c r="SSW18" s="12"/>
      <c r="SSX18" s="12"/>
      <c r="SSY18" s="12"/>
      <c r="SSZ18" s="12"/>
      <c r="STA18" s="12"/>
      <c r="STB18" s="12"/>
      <c r="STC18" s="12"/>
      <c r="STD18" s="12"/>
      <c r="STE18" s="12"/>
      <c r="STF18" s="12"/>
      <c r="STG18" s="12"/>
      <c r="STH18" s="12"/>
      <c r="STI18" s="12"/>
      <c r="STJ18" s="12"/>
      <c r="STK18" s="12"/>
      <c r="STL18" s="12"/>
      <c r="STM18" s="12"/>
      <c r="STN18" s="12"/>
      <c r="STO18" s="12"/>
      <c r="STP18" s="12"/>
      <c r="STQ18" s="12"/>
      <c r="STR18" s="12"/>
      <c r="STS18" s="12"/>
      <c r="STT18" s="12"/>
      <c r="STU18" s="12"/>
      <c r="STV18" s="12"/>
      <c r="STW18" s="12"/>
      <c r="STX18" s="12"/>
      <c r="STY18" s="12"/>
      <c r="STZ18" s="12"/>
      <c r="SUA18" s="12"/>
      <c r="SUB18" s="12"/>
      <c r="SUC18" s="12"/>
      <c r="SUD18" s="12"/>
      <c r="SUE18" s="12"/>
      <c r="SUF18" s="12"/>
      <c r="SUG18" s="12"/>
      <c r="SUH18" s="12"/>
      <c r="SUI18" s="12"/>
      <c r="SUJ18" s="12"/>
      <c r="SUK18" s="12"/>
      <c r="SUL18" s="12"/>
      <c r="SUM18" s="12"/>
      <c r="SUN18" s="12"/>
      <c r="SUO18" s="12"/>
      <c r="SUP18" s="12"/>
      <c r="SUQ18" s="12"/>
      <c r="SUR18" s="12"/>
      <c r="SUS18" s="12"/>
      <c r="SUT18" s="12"/>
      <c r="SUU18" s="12"/>
      <c r="SUV18" s="12"/>
      <c r="SUW18" s="12"/>
      <c r="SUX18" s="12"/>
      <c r="SUY18" s="12"/>
      <c r="SUZ18" s="12"/>
      <c r="SVA18" s="12"/>
      <c r="SVB18" s="12"/>
      <c r="SVC18" s="12"/>
      <c r="SVD18" s="12"/>
      <c r="SVE18" s="12"/>
      <c r="SVF18" s="12"/>
      <c r="SVG18" s="12"/>
      <c r="SVH18" s="12"/>
      <c r="SVI18" s="12"/>
      <c r="SVJ18" s="12"/>
      <c r="SVK18" s="12"/>
      <c r="SVL18" s="12"/>
      <c r="SVM18" s="12"/>
      <c r="SVN18" s="12"/>
      <c r="SVO18" s="12"/>
      <c r="SVP18" s="12"/>
      <c r="SVQ18" s="12"/>
      <c r="SVR18" s="12"/>
      <c r="SVS18" s="12"/>
      <c r="SVT18" s="12"/>
      <c r="SVU18" s="12"/>
      <c r="SVV18" s="12"/>
      <c r="SVW18" s="12"/>
      <c r="SVX18" s="12"/>
      <c r="SVY18" s="12"/>
      <c r="SVZ18" s="12"/>
      <c r="SWA18" s="12"/>
      <c r="SWB18" s="12"/>
      <c r="SWC18" s="12"/>
      <c r="SWD18" s="12"/>
      <c r="SWE18" s="12"/>
      <c r="SWF18" s="12"/>
      <c r="SWG18" s="12"/>
      <c r="SWH18" s="12"/>
      <c r="SWI18" s="12"/>
      <c r="SWJ18" s="12"/>
      <c r="SWK18" s="12"/>
      <c r="SWL18" s="12"/>
      <c r="SWM18" s="12"/>
      <c r="SWN18" s="12"/>
      <c r="SWO18" s="12"/>
      <c r="SWP18" s="12"/>
      <c r="SWQ18" s="12"/>
      <c r="SWR18" s="12"/>
      <c r="SWS18" s="12"/>
      <c r="SWT18" s="12"/>
      <c r="SWU18" s="12"/>
      <c r="SWV18" s="12"/>
      <c r="SWW18" s="12"/>
      <c r="SWX18" s="12"/>
      <c r="SWY18" s="12"/>
      <c r="SWZ18" s="12"/>
      <c r="SXA18" s="12"/>
      <c r="SXB18" s="12"/>
      <c r="SXC18" s="12"/>
      <c r="SXD18" s="12"/>
      <c r="SXE18" s="12"/>
      <c r="SXF18" s="12"/>
      <c r="SXG18" s="12"/>
      <c r="SXH18" s="12"/>
      <c r="SXI18" s="12"/>
      <c r="SXJ18" s="12"/>
      <c r="SXK18" s="12"/>
      <c r="SXL18" s="12"/>
      <c r="SXM18" s="12"/>
      <c r="SXN18" s="12"/>
      <c r="SXO18" s="12"/>
      <c r="SXP18" s="12"/>
      <c r="SXQ18" s="12"/>
      <c r="SXR18" s="12"/>
      <c r="SXS18" s="12"/>
      <c r="SXT18" s="12"/>
      <c r="SXU18" s="12"/>
      <c r="SXV18" s="12"/>
      <c r="SXW18" s="12"/>
      <c r="SXX18" s="12"/>
      <c r="SXY18" s="12"/>
      <c r="SXZ18" s="12"/>
      <c r="SYA18" s="12"/>
      <c r="SYB18" s="12"/>
      <c r="SYC18" s="12"/>
      <c r="SYD18" s="12"/>
      <c r="SYE18" s="12"/>
      <c r="SYF18" s="12"/>
      <c r="SYG18" s="12"/>
      <c r="SYH18" s="12"/>
      <c r="SYI18" s="12"/>
      <c r="SYJ18" s="12"/>
      <c r="SYK18" s="12"/>
      <c r="SYL18" s="12"/>
      <c r="SYM18" s="12"/>
      <c r="SYN18" s="12"/>
      <c r="SYO18" s="12"/>
      <c r="SYP18" s="12"/>
      <c r="SYQ18" s="12"/>
      <c r="SYR18" s="12"/>
      <c r="SYS18" s="12"/>
      <c r="SYT18" s="12"/>
      <c r="SYU18" s="12"/>
      <c r="SYV18" s="12"/>
      <c r="SYW18" s="12"/>
      <c r="SYX18" s="12"/>
      <c r="SYY18" s="12"/>
      <c r="SYZ18" s="12"/>
      <c r="SZA18" s="12"/>
      <c r="SZB18" s="12"/>
      <c r="SZC18" s="12"/>
      <c r="SZD18" s="12"/>
      <c r="SZE18" s="12"/>
      <c r="SZF18" s="12"/>
      <c r="SZG18" s="12"/>
      <c r="SZH18" s="12"/>
      <c r="SZI18" s="12"/>
      <c r="SZJ18" s="12"/>
      <c r="SZK18" s="12"/>
      <c r="SZL18" s="12"/>
      <c r="SZM18" s="12"/>
      <c r="SZN18" s="12"/>
      <c r="SZO18" s="12"/>
      <c r="SZP18" s="12"/>
      <c r="SZQ18" s="12"/>
      <c r="SZR18" s="12"/>
      <c r="SZS18" s="12"/>
      <c r="SZT18" s="12"/>
      <c r="SZU18" s="12"/>
      <c r="SZV18" s="12"/>
      <c r="SZW18" s="12"/>
      <c r="SZX18" s="12"/>
      <c r="SZY18" s="12"/>
      <c r="SZZ18" s="12"/>
      <c r="TAA18" s="12"/>
      <c r="TAB18" s="12"/>
      <c r="TAC18" s="12"/>
      <c r="TAD18" s="12"/>
      <c r="TAE18" s="12"/>
      <c r="TAF18" s="12"/>
      <c r="TAG18" s="12"/>
      <c r="TAH18" s="12"/>
      <c r="TAI18" s="12"/>
      <c r="TAJ18" s="12"/>
      <c r="TAK18" s="12"/>
      <c r="TAL18" s="12"/>
      <c r="TAM18" s="12"/>
      <c r="TAN18" s="12"/>
      <c r="TAO18" s="12"/>
      <c r="TAP18" s="12"/>
      <c r="TAQ18" s="12"/>
      <c r="TAR18" s="12"/>
      <c r="TAS18" s="12"/>
      <c r="TAT18" s="12"/>
      <c r="TAU18" s="12"/>
      <c r="TAV18" s="12"/>
      <c r="TAW18" s="12"/>
      <c r="TAX18" s="12"/>
      <c r="TAY18" s="12"/>
      <c r="TAZ18" s="12"/>
      <c r="TBA18" s="12"/>
      <c r="TBB18" s="12"/>
      <c r="TBC18" s="12"/>
      <c r="TBD18" s="12"/>
      <c r="TBE18" s="12"/>
      <c r="TBF18" s="12"/>
      <c r="TBG18" s="12"/>
      <c r="TBH18" s="12"/>
      <c r="TBI18" s="12"/>
      <c r="TBJ18" s="12"/>
      <c r="TBK18" s="12"/>
      <c r="TBL18" s="12"/>
      <c r="TBM18" s="12"/>
      <c r="TBN18" s="12"/>
      <c r="TBO18" s="12"/>
      <c r="TBP18" s="12"/>
      <c r="TBQ18" s="12"/>
      <c r="TBR18" s="12"/>
      <c r="TBS18" s="12"/>
      <c r="TBT18" s="12"/>
      <c r="TBU18" s="12"/>
      <c r="TBV18" s="12"/>
      <c r="TBW18" s="12"/>
      <c r="TBX18" s="12"/>
      <c r="TBY18" s="12"/>
      <c r="TBZ18" s="12"/>
      <c r="TCA18" s="12"/>
      <c r="TCB18" s="12"/>
      <c r="TCC18" s="12"/>
      <c r="TCD18" s="12"/>
      <c r="TCE18" s="12"/>
      <c r="TCF18" s="12"/>
      <c r="TCG18" s="12"/>
      <c r="TCH18" s="12"/>
      <c r="TCI18" s="12"/>
      <c r="TCJ18" s="12"/>
      <c r="TCK18" s="12"/>
      <c r="TCL18" s="12"/>
      <c r="TCM18" s="12"/>
      <c r="TCN18" s="12"/>
      <c r="TCO18" s="12"/>
      <c r="TCP18" s="12"/>
      <c r="TCQ18" s="12"/>
      <c r="TCR18" s="12"/>
      <c r="TCS18" s="12"/>
      <c r="TCT18" s="12"/>
      <c r="TCU18" s="12"/>
      <c r="TCV18" s="12"/>
      <c r="TCW18" s="12"/>
      <c r="TCX18" s="12"/>
      <c r="TCY18" s="12"/>
      <c r="TCZ18" s="12"/>
      <c r="TDA18" s="12"/>
      <c r="TDB18" s="12"/>
      <c r="TDC18" s="12"/>
      <c r="TDD18" s="12"/>
      <c r="TDE18" s="12"/>
      <c r="TDF18" s="12"/>
      <c r="TDG18" s="12"/>
      <c r="TDH18" s="12"/>
      <c r="TDI18" s="12"/>
      <c r="TDJ18" s="12"/>
      <c r="TDK18" s="12"/>
      <c r="TDL18" s="12"/>
      <c r="TDM18" s="12"/>
      <c r="TDN18" s="12"/>
      <c r="TDO18" s="12"/>
      <c r="TDP18" s="12"/>
      <c r="TDQ18" s="12"/>
      <c r="TDR18" s="12"/>
      <c r="TDS18" s="12"/>
      <c r="TDT18" s="12"/>
      <c r="TDU18" s="12"/>
      <c r="TDV18" s="12"/>
      <c r="TDW18" s="12"/>
      <c r="TDX18" s="12"/>
      <c r="TDY18" s="12"/>
      <c r="TDZ18" s="12"/>
      <c r="TEA18" s="12"/>
      <c r="TEB18" s="12"/>
      <c r="TEC18" s="12"/>
      <c r="TED18" s="12"/>
      <c r="TEE18" s="12"/>
      <c r="TEF18" s="12"/>
      <c r="TEG18" s="12"/>
      <c r="TEH18" s="12"/>
      <c r="TEI18" s="12"/>
      <c r="TEJ18" s="12"/>
      <c r="TEK18" s="12"/>
      <c r="TEL18" s="12"/>
      <c r="TEM18" s="12"/>
      <c r="TEN18" s="12"/>
      <c r="TEO18" s="12"/>
      <c r="TEP18" s="12"/>
      <c r="TEQ18" s="12"/>
      <c r="TER18" s="12"/>
      <c r="TES18" s="12"/>
      <c r="TET18" s="12"/>
      <c r="TEU18" s="12"/>
      <c r="TEV18" s="12"/>
      <c r="TEW18" s="12"/>
      <c r="TEX18" s="12"/>
      <c r="TEY18" s="12"/>
      <c r="TEZ18" s="12"/>
      <c r="TFA18" s="12"/>
      <c r="TFB18" s="12"/>
      <c r="TFC18" s="12"/>
      <c r="TFD18" s="12"/>
      <c r="TFE18" s="12"/>
      <c r="TFF18" s="12"/>
      <c r="TFG18" s="12"/>
      <c r="TFH18" s="12"/>
      <c r="TFI18" s="12"/>
      <c r="TFJ18" s="12"/>
      <c r="TFK18" s="12"/>
      <c r="TFL18" s="12"/>
      <c r="TFM18" s="12"/>
      <c r="TFN18" s="12"/>
      <c r="TFO18" s="12"/>
      <c r="TFP18" s="12"/>
      <c r="TFQ18" s="12"/>
      <c r="TFR18" s="12"/>
      <c r="TFS18" s="12"/>
      <c r="TFT18" s="12"/>
      <c r="TFU18" s="12"/>
      <c r="TFV18" s="12"/>
      <c r="TFW18" s="12"/>
      <c r="TFX18" s="12"/>
      <c r="TFY18" s="12"/>
      <c r="TFZ18" s="12"/>
      <c r="TGA18" s="12"/>
      <c r="TGB18" s="12"/>
      <c r="TGC18" s="12"/>
      <c r="TGD18" s="12"/>
      <c r="TGE18" s="12"/>
      <c r="TGF18" s="12"/>
      <c r="TGG18" s="12"/>
      <c r="TGH18" s="12"/>
      <c r="TGI18" s="12"/>
      <c r="TGJ18" s="12"/>
      <c r="TGK18" s="12"/>
      <c r="TGL18" s="12"/>
      <c r="TGM18" s="12"/>
      <c r="TGN18" s="12"/>
      <c r="TGO18" s="12"/>
      <c r="TGP18" s="12"/>
      <c r="TGQ18" s="12"/>
      <c r="TGR18" s="12"/>
      <c r="TGS18" s="12"/>
      <c r="TGT18" s="12"/>
      <c r="TGU18" s="12"/>
      <c r="TGV18" s="12"/>
      <c r="TGW18" s="12"/>
      <c r="TGX18" s="12"/>
      <c r="TGY18" s="12"/>
      <c r="TGZ18" s="12"/>
      <c r="THA18" s="12"/>
      <c r="THB18" s="12"/>
      <c r="THC18" s="12"/>
      <c r="THD18" s="12"/>
      <c r="THE18" s="12"/>
      <c r="THF18" s="12"/>
      <c r="THG18" s="12"/>
      <c r="THH18" s="12"/>
      <c r="THI18" s="12"/>
      <c r="THJ18" s="12"/>
      <c r="THK18" s="12"/>
      <c r="THL18" s="12"/>
      <c r="THM18" s="12"/>
      <c r="THN18" s="12"/>
      <c r="THO18" s="12"/>
      <c r="THP18" s="12"/>
      <c r="THQ18" s="12"/>
      <c r="THR18" s="12"/>
      <c r="THS18" s="12"/>
      <c r="THT18" s="12"/>
      <c r="THU18" s="12"/>
      <c r="THV18" s="12"/>
      <c r="THW18" s="12"/>
      <c r="THX18" s="12"/>
      <c r="THY18" s="12"/>
      <c r="THZ18" s="12"/>
      <c r="TIA18" s="12"/>
      <c r="TIB18" s="12"/>
      <c r="TIC18" s="12"/>
      <c r="TID18" s="12"/>
      <c r="TIE18" s="12"/>
      <c r="TIF18" s="12"/>
      <c r="TIG18" s="12"/>
      <c r="TIH18" s="12"/>
      <c r="TII18" s="12"/>
      <c r="TIJ18" s="12"/>
      <c r="TIK18" s="12"/>
      <c r="TIL18" s="12"/>
      <c r="TIM18" s="12"/>
      <c r="TIN18" s="12"/>
      <c r="TIO18" s="12"/>
      <c r="TIP18" s="12"/>
      <c r="TIQ18" s="12"/>
      <c r="TIR18" s="12"/>
      <c r="TIS18" s="12"/>
      <c r="TIT18" s="12"/>
      <c r="TIU18" s="12"/>
      <c r="TIV18" s="12"/>
      <c r="TIW18" s="12"/>
      <c r="TIX18" s="12"/>
      <c r="TIY18" s="12"/>
      <c r="TIZ18" s="12"/>
      <c r="TJA18" s="12"/>
      <c r="TJB18" s="12"/>
      <c r="TJC18" s="12"/>
      <c r="TJD18" s="12"/>
      <c r="TJE18" s="12"/>
      <c r="TJF18" s="12"/>
      <c r="TJG18" s="12"/>
      <c r="TJH18" s="12"/>
      <c r="TJI18" s="12"/>
      <c r="TJJ18" s="12"/>
      <c r="TJK18" s="12"/>
      <c r="TJL18" s="12"/>
      <c r="TJM18" s="12"/>
      <c r="TJN18" s="12"/>
      <c r="TJO18" s="12"/>
      <c r="TJP18" s="12"/>
      <c r="TJQ18" s="12"/>
      <c r="TJR18" s="12"/>
      <c r="TJS18" s="12"/>
      <c r="TJT18" s="12"/>
      <c r="TJU18" s="12"/>
      <c r="TJV18" s="12"/>
      <c r="TJW18" s="12"/>
      <c r="TJX18" s="12"/>
      <c r="TJY18" s="12"/>
      <c r="TJZ18" s="12"/>
      <c r="TKA18" s="12"/>
      <c r="TKB18" s="12"/>
      <c r="TKC18" s="12"/>
      <c r="TKD18" s="12"/>
      <c r="TKE18" s="12"/>
      <c r="TKF18" s="12"/>
      <c r="TKG18" s="12"/>
      <c r="TKH18" s="12"/>
      <c r="TKI18" s="12"/>
      <c r="TKJ18" s="12"/>
      <c r="TKK18" s="12"/>
      <c r="TKL18" s="12"/>
      <c r="TKM18" s="12"/>
      <c r="TKN18" s="12"/>
      <c r="TKO18" s="12"/>
      <c r="TKP18" s="12"/>
      <c r="TKQ18" s="12"/>
      <c r="TKR18" s="12"/>
      <c r="TKS18" s="12"/>
      <c r="TKT18" s="12"/>
      <c r="TKU18" s="12"/>
      <c r="TKV18" s="12"/>
      <c r="TKW18" s="12"/>
      <c r="TKX18" s="12"/>
      <c r="TKY18" s="12"/>
      <c r="TKZ18" s="12"/>
      <c r="TLA18" s="12"/>
      <c r="TLB18" s="12"/>
      <c r="TLC18" s="12"/>
      <c r="TLD18" s="12"/>
      <c r="TLE18" s="12"/>
      <c r="TLF18" s="12"/>
      <c r="TLG18" s="12"/>
      <c r="TLH18" s="12"/>
      <c r="TLI18" s="12"/>
      <c r="TLJ18" s="12"/>
      <c r="TLK18" s="12"/>
      <c r="TLL18" s="12"/>
      <c r="TLM18" s="12"/>
      <c r="TLN18" s="12"/>
      <c r="TLO18" s="12"/>
      <c r="TLP18" s="12"/>
      <c r="TLQ18" s="12"/>
      <c r="TLR18" s="12"/>
      <c r="TLS18" s="12"/>
      <c r="TLT18" s="12"/>
      <c r="TLU18" s="12"/>
      <c r="TLV18" s="12"/>
      <c r="TLW18" s="12"/>
      <c r="TLX18" s="12"/>
      <c r="TLY18" s="12"/>
      <c r="TLZ18" s="12"/>
      <c r="TMA18" s="12"/>
      <c r="TMB18" s="12"/>
      <c r="TMC18" s="12"/>
      <c r="TMD18" s="12"/>
      <c r="TME18" s="12"/>
      <c r="TMF18" s="12"/>
      <c r="TMG18" s="12"/>
      <c r="TMH18" s="12"/>
      <c r="TMI18" s="12"/>
      <c r="TMJ18" s="12"/>
      <c r="TMK18" s="12"/>
      <c r="TML18" s="12"/>
      <c r="TMM18" s="12"/>
      <c r="TMN18" s="12"/>
      <c r="TMO18" s="12"/>
      <c r="TMP18" s="12"/>
      <c r="TMQ18" s="12"/>
      <c r="TMR18" s="12"/>
      <c r="TMS18" s="12"/>
      <c r="TMT18" s="12"/>
      <c r="TMU18" s="12"/>
      <c r="TMV18" s="12"/>
      <c r="TMW18" s="12"/>
      <c r="TMX18" s="12"/>
      <c r="TMY18" s="12"/>
      <c r="TMZ18" s="12"/>
      <c r="TNA18" s="12"/>
      <c r="TNB18" s="12"/>
      <c r="TNC18" s="12"/>
      <c r="TND18" s="12"/>
      <c r="TNE18" s="12"/>
      <c r="TNF18" s="12"/>
      <c r="TNG18" s="12"/>
      <c r="TNH18" s="12"/>
      <c r="TNI18" s="12"/>
      <c r="TNJ18" s="12"/>
      <c r="TNK18" s="12"/>
      <c r="TNL18" s="12"/>
      <c r="TNM18" s="12"/>
      <c r="TNN18" s="12"/>
      <c r="TNO18" s="12"/>
      <c r="TNP18" s="12"/>
      <c r="TNQ18" s="12"/>
      <c r="TNR18" s="12"/>
      <c r="TNS18" s="12"/>
      <c r="TNT18" s="12"/>
      <c r="TNU18" s="12"/>
      <c r="TNV18" s="12"/>
      <c r="TNW18" s="12"/>
      <c r="TNX18" s="12"/>
      <c r="TNY18" s="12"/>
      <c r="TNZ18" s="12"/>
      <c r="TOA18" s="12"/>
      <c r="TOB18" s="12"/>
      <c r="TOC18" s="12"/>
      <c r="TOD18" s="12"/>
      <c r="TOE18" s="12"/>
      <c r="TOF18" s="12"/>
      <c r="TOG18" s="12"/>
      <c r="TOH18" s="12"/>
      <c r="TOI18" s="12"/>
      <c r="TOJ18" s="12"/>
      <c r="TOK18" s="12"/>
      <c r="TOL18" s="12"/>
      <c r="TOM18" s="12"/>
      <c r="TON18" s="12"/>
      <c r="TOO18" s="12"/>
      <c r="TOP18" s="12"/>
      <c r="TOQ18" s="12"/>
      <c r="TOR18" s="12"/>
      <c r="TOS18" s="12"/>
      <c r="TOT18" s="12"/>
      <c r="TOU18" s="12"/>
      <c r="TOV18" s="12"/>
      <c r="TOW18" s="12"/>
      <c r="TOX18" s="12"/>
      <c r="TOY18" s="12"/>
      <c r="TOZ18" s="12"/>
      <c r="TPA18" s="12"/>
      <c r="TPB18" s="12"/>
      <c r="TPC18" s="12"/>
      <c r="TPD18" s="12"/>
      <c r="TPE18" s="12"/>
      <c r="TPF18" s="12"/>
      <c r="TPG18" s="12"/>
      <c r="TPH18" s="12"/>
      <c r="TPI18" s="12"/>
      <c r="TPJ18" s="12"/>
      <c r="TPK18" s="12"/>
      <c r="TPL18" s="12"/>
      <c r="TPM18" s="12"/>
      <c r="TPN18" s="12"/>
      <c r="TPO18" s="12"/>
      <c r="TPP18" s="12"/>
      <c r="TPQ18" s="12"/>
      <c r="TPR18" s="12"/>
      <c r="TPS18" s="12"/>
      <c r="TPT18" s="12"/>
      <c r="TPU18" s="12"/>
      <c r="TPV18" s="12"/>
      <c r="TPW18" s="12"/>
      <c r="TPX18" s="12"/>
      <c r="TPY18" s="12"/>
      <c r="TPZ18" s="12"/>
      <c r="TQA18" s="12"/>
      <c r="TQB18" s="12"/>
      <c r="TQC18" s="12"/>
      <c r="TQD18" s="12"/>
      <c r="TQE18" s="12"/>
      <c r="TQF18" s="12"/>
      <c r="TQG18" s="12"/>
      <c r="TQH18" s="12"/>
      <c r="TQI18" s="12"/>
      <c r="TQJ18" s="12"/>
      <c r="TQK18" s="12"/>
      <c r="TQL18" s="12"/>
      <c r="TQM18" s="12"/>
      <c r="TQN18" s="12"/>
      <c r="TQO18" s="12"/>
      <c r="TQP18" s="12"/>
      <c r="TQQ18" s="12"/>
      <c r="TQR18" s="12"/>
      <c r="TQS18" s="12"/>
      <c r="TQT18" s="12"/>
      <c r="TQU18" s="12"/>
      <c r="TQV18" s="12"/>
      <c r="TQW18" s="12"/>
      <c r="TQX18" s="12"/>
      <c r="TQY18" s="12"/>
      <c r="TQZ18" s="12"/>
      <c r="TRA18" s="12"/>
      <c r="TRB18" s="12"/>
      <c r="TRC18" s="12"/>
      <c r="TRD18" s="12"/>
      <c r="TRE18" s="12"/>
      <c r="TRF18" s="12"/>
      <c r="TRG18" s="12"/>
      <c r="TRH18" s="12"/>
      <c r="TRI18" s="12"/>
      <c r="TRJ18" s="12"/>
      <c r="TRK18" s="12"/>
      <c r="TRL18" s="12"/>
      <c r="TRM18" s="12"/>
      <c r="TRN18" s="12"/>
      <c r="TRO18" s="12"/>
      <c r="TRP18" s="12"/>
      <c r="TRQ18" s="12"/>
      <c r="TRR18" s="12"/>
      <c r="TRS18" s="12"/>
      <c r="TRT18" s="12"/>
      <c r="TRU18" s="12"/>
      <c r="TRV18" s="12"/>
      <c r="TRW18" s="12"/>
      <c r="TRX18" s="12"/>
      <c r="TRY18" s="12"/>
      <c r="TRZ18" s="12"/>
      <c r="TSA18" s="12"/>
      <c r="TSB18" s="12"/>
      <c r="TSC18" s="12"/>
      <c r="TSD18" s="12"/>
      <c r="TSE18" s="12"/>
      <c r="TSF18" s="12"/>
      <c r="TSG18" s="12"/>
      <c r="TSH18" s="12"/>
      <c r="TSI18" s="12"/>
      <c r="TSJ18" s="12"/>
      <c r="TSK18" s="12"/>
      <c r="TSL18" s="12"/>
      <c r="TSM18" s="12"/>
      <c r="TSN18" s="12"/>
      <c r="TSO18" s="12"/>
      <c r="TSP18" s="12"/>
      <c r="TSQ18" s="12"/>
      <c r="TSR18" s="12"/>
      <c r="TSS18" s="12"/>
      <c r="TST18" s="12"/>
      <c r="TSU18" s="12"/>
      <c r="TSV18" s="12"/>
      <c r="TSW18" s="12"/>
      <c r="TSX18" s="12"/>
      <c r="TSY18" s="12"/>
      <c r="TSZ18" s="12"/>
      <c r="TTA18" s="12"/>
      <c r="TTB18" s="12"/>
      <c r="TTC18" s="12"/>
      <c r="TTD18" s="12"/>
      <c r="TTE18" s="12"/>
      <c r="TTF18" s="12"/>
      <c r="TTG18" s="12"/>
      <c r="TTH18" s="12"/>
      <c r="TTI18" s="12"/>
      <c r="TTJ18" s="12"/>
      <c r="TTK18" s="12"/>
      <c r="TTL18" s="12"/>
      <c r="TTM18" s="12"/>
      <c r="TTN18" s="12"/>
      <c r="TTO18" s="12"/>
      <c r="TTP18" s="12"/>
      <c r="TTQ18" s="12"/>
      <c r="TTR18" s="12"/>
      <c r="TTS18" s="12"/>
      <c r="TTT18" s="12"/>
      <c r="TTU18" s="12"/>
      <c r="TTV18" s="12"/>
      <c r="TTW18" s="12"/>
      <c r="TTX18" s="12"/>
      <c r="TTY18" s="12"/>
      <c r="TTZ18" s="12"/>
      <c r="TUA18" s="12"/>
      <c r="TUB18" s="12"/>
      <c r="TUC18" s="12"/>
      <c r="TUD18" s="12"/>
      <c r="TUE18" s="12"/>
      <c r="TUF18" s="12"/>
      <c r="TUG18" s="12"/>
      <c r="TUH18" s="12"/>
      <c r="TUI18" s="12"/>
      <c r="TUJ18" s="12"/>
      <c r="TUK18" s="12"/>
      <c r="TUL18" s="12"/>
      <c r="TUM18" s="12"/>
      <c r="TUN18" s="12"/>
      <c r="TUO18" s="12"/>
      <c r="TUP18" s="12"/>
      <c r="TUQ18" s="12"/>
      <c r="TUR18" s="12"/>
      <c r="TUS18" s="12"/>
      <c r="TUT18" s="12"/>
      <c r="TUU18" s="12"/>
      <c r="TUV18" s="12"/>
      <c r="TUW18" s="12"/>
      <c r="TUX18" s="12"/>
      <c r="TUY18" s="12"/>
      <c r="TUZ18" s="12"/>
      <c r="TVA18" s="12"/>
      <c r="TVB18" s="12"/>
      <c r="TVC18" s="12"/>
      <c r="TVD18" s="12"/>
      <c r="TVE18" s="12"/>
      <c r="TVF18" s="12"/>
      <c r="TVG18" s="12"/>
      <c r="TVH18" s="12"/>
      <c r="TVI18" s="12"/>
      <c r="TVJ18" s="12"/>
      <c r="TVK18" s="12"/>
      <c r="TVL18" s="12"/>
      <c r="TVM18" s="12"/>
      <c r="TVN18" s="12"/>
      <c r="TVO18" s="12"/>
      <c r="TVP18" s="12"/>
      <c r="TVQ18" s="12"/>
      <c r="TVR18" s="12"/>
      <c r="TVS18" s="12"/>
      <c r="TVT18" s="12"/>
      <c r="TVU18" s="12"/>
      <c r="TVV18" s="12"/>
      <c r="TVW18" s="12"/>
      <c r="TVX18" s="12"/>
      <c r="TVY18" s="12"/>
      <c r="TVZ18" s="12"/>
      <c r="TWA18" s="12"/>
      <c r="TWB18" s="12"/>
      <c r="TWC18" s="12"/>
      <c r="TWD18" s="12"/>
      <c r="TWE18" s="12"/>
      <c r="TWF18" s="12"/>
      <c r="TWG18" s="12"/>
      <c r="TWH18" s="12"/>
      <c r="TWI18" s="12"/>
      <c r="TWJ18" s="12"/>
      <c r="TWK18" s="12"/>
      <c r="TWL18" s="12"/>
      <c r="TWM18" s="12"/>
      <c r="TWN18" s="12"/>
      <c r="TWO18" s="12"/>
      <c r="TWP18" s="12"/>
      <c r="TWQ18" s="12"/>
      <c r="TWR18" s="12"/>
      <c r="TWS18" s="12"/>
      <c r="TWT18" s="12"/>
      <c r="TWU18" s="12"/>
      <c r="TWV18" s="12"/>
      <c r="TWW18" s="12"/>
      <c r="TWX18" s="12"/>
      <c r="TWY18" s="12"/>
      <c r="TWZ18" s="12"/>
      <c r="TXA18" s="12"/>
      <c r="TXB18" s="12"/>
      <c r="TXC18" s="12"/>
      <c r="TXD18" s="12"/>
      <c r="TXE18" s="12"/>
      <c r="TXF18" s="12"/>
      <c r="TXG18" s="12"/>
      <c r="TXH18" s="12"/>
      <c r="TXI18" s="12"/>
      <c r="TXJ18" s="12"/>
      <c r="TXK18" s="12"/>
      <c r="TXL18" s="12"/>
      <c r="TXM18" s="12"/>
      <c r="TXN18" s="12"/>
      <c r="TXO18" s="12"/>
      <c r="TXP18" s="12"/>
      <c r="TXQ18" s="12"/>
      <c r="TXR18" s="12"/>
      <c r="TXS18" s="12"/>
      <c r="TXT18" s="12"/>
      <c r="TXU18" s="12"/>
      <c r="TXV18" s="12"/>
      <c r="TXW18" s="12"/>
      <c r="TXX18" s="12"/>
      <c r="TXY18" s="12"/>
      <c r="TXZ18" s="12"/>
      <c r="TYA18" s="12"/>
      <c r="TYB18" s="12"/>
      <c r="TYC18" s="12"/>
      <c r="TYD18" s="12"/>
      <c r="TYE18" s="12"/>
      <c r="TYF18" s="12"/>
      <c r="TYG18" s="12"/>
      <c r="TYH18" s="12"/>
      <c r="TYI18" s="12"/>
      <c r="TYJ18" s="12"/>
      <c r="TYK18" s="12"/>
      <c r="TYL18" s="12"/>
      <c r="TYM18" s="12"/>
      <c r="TYN18" s="12"/>
      <c r="TYO18" s="12"/>
      <c r="TYP18" s="12"/>
      <c r="TYQ18" s="12"/>
      <c r="TYR18" s="12"/>
      <c r="TYS18" s="12"/>
      <c r="TYT18" s="12"/>
      <c r="TYU18" s="12"/>
      <c r="TYV18" s="12"/>
      <c r="TYW18" s="12"/>
      <c r="TYX18" s="12"/>
      <c r="TYY18" s="12"/>
      <c r="TYZ18" s="12"/>
      <c r="TZA18" s="12"/>
      <c r="TZB18" s="12"/>
      <c r="TZC18" s="12"/>
      <c r="TZD18" s="12"/>
      <c r="TZE18" s="12"/>
      <c r="TZF18" s="12"/>
      <c r="TZG18" s="12"/>
      <c r="TZH18" s="12"/>
      <c r="TZI18" s="12"/>
      <c r="TZJ18" s="12"/>
      <c r="TZK18" s="12"/>
      <c r="TZL18" s="12"/>
      <c r="TZM18" s="12"/>
      <c r="TZN18" s="12"/>
      <c r="TZO18" s="12"/>
      <c r="TZP18" s="12"/>
      <c r="TZQ18" s="12"/>
      <c r="TZR18" s="12"/>
      <c r="TZS18" s="12"/>
      <c r="TZT18" s="12"/>
      <c r="TZU18" s="12"/>
      <c r="TZV18" s="12"/>
      <c r="TZW18" s="12"/>
      <c r="TZX18" s="12"/>
      <c r="TZY18" s="12"/>
      <c r="TZZ18" s="12"/>
      <c r="UAA18" s="12"/>
      <c r="UAB18" s="12"/>
      <c r="UAC18" s="12"/>
      <c r="UAD18" s="12"/>
      <c r="UAE18" s="12"/>
      <c r="UAF18" s="12"/>
      <c r="UAG18" s="12"/>
      <c r="UAH18" s="12"/>
      <c r="UAI18" s="12"/>
      <c r="UAJ18" s="12"/>
      <c r="UAK18" s="12"/>
      <c r="UAL18" s="12"/>
      <c r="UAM18" s="12"/>
      <c r="UAN18" s="12"/>
      <c r="UAO18" s="12"/>
      <c r="UAP18" s="12"/>
      <c r="UAQ18" s="12"/>
      <c r="UAR18" s="12"/>
      <c r="UAS18" s="12"/>
      <c r="UAT18" s="12"/>
      <c r="UAU18" s="12"/>
      <c r="UAV18" s="12"/>
      <c r="UAW18" s="12"/>
      <c r="UAX18" s="12"/>
      <c r="UAY18" s="12"/>
      <c r="UAZ18" s="12"/>
      <c r="UBA18" s="12"/>
      <c r="UBB18" s="12"/>
      <c r="UBC18" s="12"/>
      <c r="UBD18" s="12"/>
      <c r="UBE18" s="12"/>
      <c r="UBF18" s="12"/>
      <c r="UBG18" s="12"/>
      <c r="UBH18" s="12"/>
      <c r="UBI18" s="12"/>
      <c r="UBJ18" s="12"/>
      <c r="UBK18" s="12"/>
      <c r="UBL18" s="12"/>
      <c r="UBM18" s="12"/>
      <c r="UBN18" s="12"/>
      <c r="UBO18" s="12"/>
      <c r="UBP18" s="12"/>
      <c r="UBQ18" s="12"/>
      <c r="UBR18" s="12"/>
      <c r="UBS18" s="12"/>
      <c r="UBT18" s="12"/>
      <c r="UBU18" s="12"/>
      <c r="UBV18" s="12"/>
      <c r="UBW18" s="12"/>
      <c r="UBX18" s="12"/>
      <c r="UBY18" s="12"/>
      <c r="UBZ18" s="12"/>
      <c r="UCA18" s="12"/>
      <c r="UCB18" s="12"/>
      <c r="UCC18" s="12"/>
      <c r="UCD18" s="12"/>
      <c r="UCE18" s="12"/>
      <c r="UCF18" s="12"/>
      <c r="UCG18" s="12"/>
      <c r="UCH18" s="12"/>
      <c r="UCI18" s="12"/>
      <c r="UCJ18" s="12"/>
      <c r="UCK18" s="12"/>
      <c r="UCL18" s="12"/>
      <c r="UCM18" s="12"/>
      <c r="UCN18" s="12"/>
      <c r="UCO18" s="12"/>
      <c r="UCP18" s="12"/>
      <c r="UCQ18" s="12"/>
      <c r="UCR18" s="12"/>
      <c r="UCS18" s="12"/>
      <c r="UCT18" s="12"/>
      <c r="UCU18" s="12"/>
      <c r="UCV18" s="12"/>
      <c r="UCW18" s="12"/>
      <c r="UCX18" s="12"/>
      <c r="UCY18" s="12"/>
      <c r="UCZ18" s="12"/>
      <c r="UDA18" s="12"/>
      <c r="UDB18" s="12"/>
      <c r="UDC18" s="12"/>
      <c r="UDD18" s="12"/>
      <c r="UDE18" s="12"/>
      <c r="UDF18" s="12"/>
      <c r="UDG18" s="12"/>
      <c r="UDH18" s="12"/>
      <c r="UDI18" s="12"/>
      <c r="UDJ18" s="12"/>
      <c r="UDK18" s="12"/>
      <c r="UDL18" s="12"/>
      <c r="UDM18" s="12"/>
      <c r="UDN18" s="12"/>
      <c r="UDO18" s="12"/>
      <c r="UDP18" s="12"/>
      <c r="UDQ18" s="12"/>
      <c r="UDR18" s="12"/>
      <c r="UDS18" s="12"/>
      <c r="UDT18" s="12"/>
      <c r="UDU18" s="12"/>
      <c r="UDV18" s="12"/>
      <c r="UDW18" s="12"/>
      <c r="UDX18" s="12"/>
      <c r="UDY18" s="12"/>
      <c r="UDZ18" s="12"/>
      <c r="UEA18" s="12"/>
      <c r="UEB18" s="12"/>
      <c r="UEC18" s="12"/>
      <c r="UED18" s="12"/>
      <c r="UEE18" s="12"/>
      <c r="UEF18" s="12"/>
      <c r="UEG18" s="12"/>
      <c r="UEH18" s="12"/>
      <c r="UEI18" s="12"/>
      <c r="UEJ18" s="12"/>
      <c r="UEK18" s="12"/>
      <c r="UEL18" s="12"/>
      <c r="UEM18" s="12"/>
      <c r="UEN18" s="12"/>
      <c r="UEO18" s="12"/>
      <c r="UEP18" s="12"/>
      <c r="UEQ18" s="12"/>
      <c r="UER18" s="12"/>
      <c r="UES18" s="12"/>
      <c r="UET18" s="12"/>
      <c r="UEU18" s="12"/>
      <c r="UEV18" s="12"/>
      <c r="UEW18" s="12"/>
      <c r="UEX18" s="12"/>
      <c r="UEY18" s="12"/>
      <c r="UEZ18" s="12"/>
      <c r="UFA18" s="12"/>
      <c r="UFB18" s="12"/>
      <c r="UFC18" s="12"/>
      <c r="UFD18" s="12"/>
      <c r="UFE18" s="12"/>
      <c r="UFF18" s="12"/>
      <c r="UFG18" s="12"/>
      <c r="UFH18" s="12"/>
      <c r="UFI18" s="12"/>
      <c r="UFJ18" s="12"/>
      <c r="UFK18" s="12"/>
      <c r="UFL18" s="12"/>
      <c r="UFM18" s="12"/>
      <c r="UFN18" s="12"/>
      <c r="UFO18" s="12"/>
      <c r="UFP18" s="12"/>
      <c r="UFQ18" s="12"/>
      <c r="UFR18" s="12"/>
      <c r="UFS18" s="12"/>
      <c r="UFT18" s="12"/>
      <c r="UFU18" s="12"/>
      <c r="UFV18" s="12"/>
      <c r="UFW18" s="12"/>
      <c r="UFX18" s="12"/>
      <c r="UFY18" s="12"/>
      <c r="UFZ18" s="12"/>
      <c r="UGA18" s="12"/>
      <c r="UGB18" s="12"/>
      <c r="UGC18" s="12"/>
      <c r="UGD18" s="12"/>
      <c r="UGE18" s="12"/>
      <c r="UGF18" s="12"/>
      <c r="UGG18" s="12"/>
      <c r="UGH18" s="12"/>
      <c r="UGI18" s="12"/>
      <c r="UGJ18" s="12"/>
      <c r="UGK18" s="12"/>
      <c r="UGL18" s="12"/>
      <c r="UGM18" s="12"/>
      <c r="UGN18" s="12"/>
      <c r="UGO18" s="12"/>
      <c r="UGP18" s="12"/>
      <c r="UGQ18" s="12"/>
      <c r="UGR18" s="12"/>
      <c r="UGS18" s="12"/>
      <c r="UGT18" s="12"/>
      <c r="UGU18" s="12"/>
      <c r="UGV18" s="12"/>
      <c r="UGW18" s="12"/>
      <c r="UGX18" s="12"/>
      <c r="UGY18" s="12"/>
      <c r="UGZ18" s="12"/>
      <c r="UHA18" s="12"/>
      <c r="UHB18" s="12"/>
      <c r="UHC18" s="12"/>
      <c r="UHD18" s="12"/>
      <c r="UHE18" s="12"/>
      <c r="UHF18" s="12"/>
      <c r="UHG18" s="12"/>
      <c r="UHH18" s="12"/>
      <c r="UHI18" s="12"/>
      <c r="UHJ18" s="12"/>
      <c r="UHK18" s="12"/>
      <c r="UHL18" s="12"/>
      <c r="UHM18" s="12"/>
      <c r="UHN18" s="12"/>
      <c r="UHO18" s="12"/>
      <c r="UHP18" s="12"/>
      <c r="UHQ18" s="12"/>
      <c r="UHR18" s="12"/>
      <c r="UHS18" s="12"/>
      <c r="UHT18" s="12"/>
      <c r="UHU18" s="12"/>
      <c r="UHV18" s="12"/>
      <c r="UHW18" s="12"/>
      <c r="UHX18" s="12"/>
      <c r="UHY18" s="12"/>
      <c r="UHZ18" s="12"/>
      <c r="UIA18" s="12"/>
      <c r="UIB18" s="12"/>
      <c r="UIC18" s="12"/>
      <c r="UID18" s="12"/>
      <c r="UIE18" s="12"/>
      <c r="UIF18" s="12"/>
      <c r="UIG18" s="12"/>
      <c r="UIH18" s="12"/>
      <c r="UII18" s="12"/>
      <c r="UIJ18" s="12"/>
      <c r="UIK18" s="12"/>
      <c r="UIL18" s="12"/>
      <c r="UIM18" s="12"/>
      <c r="UIN18" s="12"/>
      <c r="UIO18" s="12"/>
      <c r="UIP18" s="12"/>
      <c r="UIQ18" s="12"/>
      <c r="UIR18" s="12"/>
      <c r="UIS18" s="12"/>
      <c r="UIT18" s="12"/>
      <c r="UIU18" s="12"/>
      <c r="UIV18" s="12"/>
      <c r="UIW18" s="12"/>
      <c r="UIX18" s="12"/>
      <c r="UIY18" s="12"/>
      <c r="UIZ18" s="12"/>
      <c r="UJA18" s="12"/>
      <c r="UJB18" s="12"/>
      <c r="UJC18" s="12"/>
      <c r="UJD18" s="12"/>
      <c r="UJE18" s="12"/>
      <c r="UJF18" s="12"/>
      <c r="UJG18" s="12"/>
      <c r="UJH18" s="12"/>
      <c r="UJI18" s="12"/>
      <c r="UJJ18" s="12"/>
      <c r="UJK18" s="12"/>
      <c r="UJL18" s="12"/>
      <c r="UJM18" s="12"/>
      <c r="UJN18" s="12"/>
      <c r="UJO18" s="12"/>
      <c r="UJP18" s="12"/>
      <c r="UJQ18" s="12"/>
      <c r="UJR18" s="12"/>
      <c r="UJS18" s="12"/>
      <c r="UJT18" s="12"/>
      <c r="UJU18" s="12"/>
      <c r="UJV18" s="12"/>
      <c r="UJW18" s="12"/>
      <c r="UJX18" s="12"/>
      <c r="UJY18" s="12"/>
      <c r="UJZ18" s="12"/>
      <c r="UKA18" s="12"/>
      <c r="UKB18" s="12"/>
      <c r="UKC18" s="12"/>
      <c r="UKD18" s="12"/>
      <c r="UKE18" s="12"/>
      <c r="UKF18" s="12"/>
      <c r="UKG18" s="12"/>
      <c r="UKH18" s="12"/>
      <c r="UKI18" s="12"/>
      <c r="UKJ18" s="12"/>
      <c r="UKK18" s="12"/>
      <c r="UKL18" s="12"/>
      <c r="UKM18" s="12"/>
      <c r="UKN18" s="12"/>
      <c r="UKO18" s="12"/>
      <c r="UKP18" s="12"/>
      <c r="UKQ18" s="12"/>
      <c r="UKR18" s="12"/>
      <c r="UKS18" s="12"/>
      <c r="UKT18" s="12"/>
      <c r="UKU18" s="12"/>
      <c r="UKV18" s="12"/>
      <c r="UKW18" s="12"/>
      <c r="UKX18" s="12"/>
      <c r="UKY18" s="12"/>
      <c r="UKZ18" s="12"/>
      <c r="ULA18" s="12"/>
      <c r="ULB18" s="12"/>
      <c r="ULC18" s="12"/>
      <c r="ULD18" s="12"/>
      <c r="ULE18" s="12"/>
      <c r="ULF18" s="12"/>
      <c r="ULG18" s="12"/>
      <c r="ULH18" s="12"/>
      <c r="ULI18" s="12"/>
      <c r="ULJ18" s="12"/>
      <c r="ULK18" s="12"/>
      <c r="ULL18" s="12"/>
      <c r="ULM18" s="12"/>
      <c r="ULN18" s="12"/>
      <c r="ULO18" s="12"/>
      <c r="ULP18" s="12"/>
      <c r="ULQ18" s="12"/>
      <c r="ULR18" s="12"/>
      <c r="ULS18" s="12"/>
      <c r="ULT18" s="12"/>
      <c r="ULU18" s="12"/>
      <c r="ULV18" s="12"/>
      <c r="ULW18" s="12"/>
      <c r="ULX18" s="12"/>
      <c r="ULY18" s="12"/>
      <c r="ULZ18" s="12"/>
      <c r="UMA18" s="12"/>
      <c r="UMB18" s="12"/>
      <c r="UMC18" s="12"/>
      <c r="UMD18" s="12"/>
      <c r="UME18" s="12"/>
      <c r="UMF18" s="12"/>
      <c r="UMG18" s="12"/>
      <c r="UMH18" s="12"/>
      <c r="UMI18" s="12"/>
      <c r="UMJ18" s="12"/>
      <c r="UMK18" s="12"/>
      <c r="UML18" s="12"/>
      <c r="UMM18" s="12"/>
      <c r="UMN18" s="12"/>
      <c r="UMO18" s="12"/>
      <c r="UMP18" s="12"/>
      <c r="UMQ18" s="12"/>
      <c r="UMR18" s="12"/>
      <c r="UMS18" s="12"/>
      <c r="UMT18" s="12"/>
      <c r="UMU18" s="12"/>
      <c r="UMV18" s="12"/>
      <c r="UMW18" s="12"/>
      <c r="UMX18" s="12"/>
      <c r="UMY18" s="12"/>
      <c r="UMZ18" s="12"/>
      <c r="UNA18" s="12"/>
      <c r="UNB18" s="12"/>
      <c r="UNC18" s="12"/>
      <c r="UND18" s="12"/>
      <c r="UNE18" s="12"/>
      <c r="UNF18" s="12"/>
      <c r="UNG18" s="12"/>
      <c r="UNH18" s="12"/>
      <c r="UNI18" s="12"/>
      <c r="UNJ18" s="12"/>
      <c r="UNK18" s="12"/>
      <c r="UNL18" s="12"/>
      <c r="UNM18" s="12"/>
      <c r="UNN18" s="12"/>
      <c r="UNO18" s="12"/>
      <c r="UNP18" s="12"/>
      <c r="UNQ18" s="12"/>
      <c r="UNR18" s="12"/>
      <c r="UNS18" s="12"/>
      <c r="UNT18" s="12"/>
      <c r="UNU18" s="12"/>
      <c r="UNV18" s="12"/>
      <c r="UNW18" s="12"/>
      <c r="UNX18" s="12"/>
      <c r="UNY18" s="12"/>
      <c r="UNZ18" s="12"/>
      <c r="UOA18" s="12"/>
      <c r="UOB18" s="12"/>
      <c r="UOC18" s="12"/>
      <c r="UOD18" s="12"/>
      <c r="UOE18" s="12"/>
      <c r="UOF18" s="12"/>
      <c r="UOG18" s="12"/>
      <c r="UOH18" s="12"/>
      <c r="UOI18" s="12"/>
      <c r="UOJ18" s="12"/>
      <c r="UOK18" s="12"/>
      <c r="UOL18" s="12"/>
      <c r="UOM18" s="12"/>
      <c r="UON18" s="12"/>
      <c r="UOO18" s="12"/>
      <c r="UOP18" s="12"/>
      <c r="UOQ18" s="12"/>
      <c r="UOR18" s="12"/>
      <c r="UOS18" s="12"/>
      <c r="UOT18" s="12"/>
      <c r="UOU18" s="12"/>
      <c r="UOV18" s="12"/>
      <c r="UOW18" s="12"/>
      <c r="UOX18" s="12"/>
      <c r="UOY18" s="12"/>
      <c r="UOZ18" s="12"/>
      <c r="UPA18" s="12"/>
      <c r="UPB18" s="12"/>
      <c r="UPC18" s="12"/>
      <c r="UPD18" s="12"/>
      <c r="UPE18" s="12"/>
      <c r="UPF18" s="12"/>
      <c r="UPG18" s="12"/>
      <c r="UPH18" s="12"/>
      <c r="UPI18" s="12"/>
      <c r="UPJ18" s="12"/>
      <c r="UPK18" s="12"/>
      <c r="UPL18" s="12"/>
      <c r="UPM18" s="12"/>
      <c r="UPN18" s="12"/>
      <c r="UPO18" s="12"/>
      <c r="UPP18" s="12"/>
      <c r="UPQ18" s="12"/>
      <c r="UPR18" s="12"/>
      <c r="UPS18" s="12"/>
      <c r="UPT18" s="12"/>
      <c r="UPU18" s="12"/>
      <c r="UPV18" s="12"/>
      <c r="UPW18" s="12"/>
      <c r="UPX18" s="12"/>
      <c r="UPY18" s="12"/>
      <c r="UPZ18" s="12"/>
      <c r="UQA18" s="12"/>
      <c r="UQB18" s="12"/>
      <c r="UQC18" s="12"/>
      <c r="UQD18" s="12"/>
      <c r="UQE18" s="12"/>
      <c r="UQF18" s="12"/>
      <c r="UQG18" s="12"/>
      <c r="UQH18" s="12"/>
      <c r="UQI18" s="12"/>
      <c r="UQJ18" s="12"/>
      <c r="UQK18" s="12"/>
      <c r="UQL18" s="12"/>
      <c r="UQM18" s="12"/>
      <c r="UQN18" s="12"/>
      <c r="UQO18" s="12"/>
      <c r="UQP18" s="12"/>
      <c r="UQQ18" s="12"/>
      <c r="UQR18" s="12"/>
      <c r="UQS18" s="12"/>
      <c r="UQT18" s="12"/>
      <c r="UQU18" s="12"/>
      <c r="UQV18" s="12"/>
      <c r="UQW18" s="12"/>
      <c r="UQX18" s="12"/>
      <c r="UQY18" s="12"/>
      <c r="UQZ18" s="12"/>
      <c r="URA18" s="12"/>
      <c r="URB18" s="12"/>
      <c r="URC18" s="12"/>
      <c r="URD18" s="12"/>
      <c r="URE18" s="12"/>
      <c r="URF18" s="12"/>
      <c r="URG18" s="12"/>
      <c r="URH18" s="12"/>
      <c r="URI18" s="12"/>
      <c r="URJ18" s="12"/>
      <c r="URK18" s="12"/>
      <c r="URL18" s="12"/>
      <c r="URM18" s="12"/>
      <c r="URN18" s="12"/>
      <c r="URO18" s="12"/>
      <c r="URP18" s="12"/>
      <c r="URQ18" s="12"/>
      <c r="URR18" s="12"/>
      <c r="URS18" s="12"/>
      <c r="URT18" s="12"/>
      <c r="URU18" s="12"/>
      <c r="URV18" s="12"/>
      <c r="URW18" s="12"/>
      <c r="URX18" s="12"/>
      <c r="URY18" s="12"/>
      <c r="URZ18" s="12"/>
      <c r="USA18" s="12"/>
      <c r="USB18" s="12"/>
      <c r="USC18" s="12"/>
      <c r="USD18" s="12"/>
      <c r="USE18" s="12"/>
      <c r="USF18" s="12"/>
      <c r="USG18" s="12"/>
      <c r="USH18" s="12"/>
      <c r="USI18" s="12"/>
      <c r="USJ18" s="12"/>
      <c r="USK18" s="12"/>
      <c r="USL18" s="12"/>
      <c r="USM18" s="12"/>
      <c r="USN18" s="12"/>
      <c r="USO18" s="12"/>
      <c r="USP18" s="12"/>
      <c r="USQ18" s="12"/>
      <c r="USR18" s="12"/>
      <c r="USS18" s="12"/>
      <c r="UST18" s="12"/>
      <c r="USU18" s="12"/>
      <c r="USV18" s="12"/>
      <c r="USW18" s="12"/>
      <c r="USX18" s="12"/>
      <c r="USY18" s="12"/>
      <c r="USZ18" s="12"/>
      <c r="UTA18" s="12"/>
      <c r="UTB18" s="12"/>
      <c r="UTC18" s="12"/>
      <c r="UTD18" s="12"/>
      <c r="UTE18" s="12"/>
      <c r="UTF18" s="12"/>
      <c r="UTG18" s="12"/>
      <c r="UTH18" s="12"/>
      <c r="UTI18" s="12"/>
      <c r="UTJ18" s="12"/>
      <c r="UTK18" s="12"/>
      <c r="UTL18" s="12"/>
      <c r="UTM18" s="12"/>
      <c r="UTN18" s="12"/>
      <c r="UTO18" s="12"/>
      <c r="UTP18" s="12"/>
      <c r="UTQ18" s="12"/>
      <c r="UTR18" s="12"/>
      <c r="UTS18" s="12"/>
      <c r="UTT18" s="12"/>
      <c r="UTU18" s="12"/>
      <c r="UTV18" s="12"/>
      <c r="UTW18" s="12"/>
      <c r="UTX18" s="12"/>
      <c r="UTY18" s="12"/>
      <c r="UTZ18" s="12"/>
      <c r="UUA18" s="12"/>
      <c r="UUB18" s="12"/>
      <c r="UUC18" s="12"/>
      <c r="UUD18" s="12"/>
      <c r="UUE18" s="12"/>
      <c r="UUF18" s="12"/>
      <c r="UUG18" s="12"/>
      <c r="UUH18" s="12"/>
      <c r="UUI18" s="12"/>
      <c r="UUJ18" s="12"/>
      <c r="UUK18" s="12"/>
      <c r="UUL18" s="12"/>
      <c r="UUM18" s="12"/>
      <c r="UUN18" s="12"/>
      <c r="UUO18" s="12"/>
      <c r="UUP18" s="12"/>
      <c r="UUQ18" s="12"/>
      <c r="UUR18" s="12"/>
      <c r="UUS18" s="12"/>
      <c r="UUT18" s="12"/>
      <c r="UUU18" s="12"/>
      <c r="UUV18" s="12"/>
      <c r="UUW18" s="12"/>
      <c r="UUX18" s="12"/>
      <c r="UUY18" s="12"/>
      <c r="UUZ18" s="12"/>
      <c r="UVA18" s="12"/>
      <c r="UVB18" s="12"/>
      <c r="UVC18" s="12"/>
      <c r="UVD18" s="12"/>
      <c r="UVE18" s="12"/>
      <c r="UVF18" s="12"/>
      <c r="UVG18" s="12"/>
      <c r="UVH18" s="12"/>
      <c r="UVI18" s="12"/>
      <c r="UVJ18" s="12"/>
      <c r="UVK18" s="12"/>
      <c r="UVL18" s="12"/>
      <c r="UVM18" s="12"/>
      <c r="UVN18" s="12"/>
      <c r="UVO18" s="12"/>
      <c r="UVP18" s="12"/>
      <c r="UVQ18" s="12"/>
      <c r="UVR18" s="12"/>
      <c r="UVS18" s="12"/>
      <c r="UVT18" s="12"/>
      <c r="UVU18" s="12"/>
      <c r="UVV18" s="12"/>
      <c r="UVW18" s="12"/>
      <c r="UVX18" s="12"/>
      <c r="UVY18" s="12"/>
      <c r="UVZ18" s="12"/>
      <c r="UWA18" s="12"/>
      <c r="UWB18" s="12"/>
      <c r="UWC18" s="12"/>
      <c r="UWD18" s="12"/>
      <c r="UWE18" s="12"/>
      <c r="UWF18" s="12"/>
      <c r="UWG18" s="12"/>
      <c r="UWH18" s="12"/>
      <c r="UWI18" s="12"/>
      <c r="UWJ18" s="12"/>
      <c r="UWK18" s="12"/>
      <c r="UWL18" s="12"/>
      <c r="UWM18" s="12"/>
      <c r="UWN18" s="12"/>
      <c r="UWO18" s="12"/>
      <c r="UWP18" s="12"/>
      <c r="UWQ18" s="12"/>
      <c r="UWR18" s="12"/>
      <c r="UWS18" s="12"/>
      <c r="UWT18" s="12"/>
      <c r="UWU18" s="12"/>
      <c r="UWV18" s="12"/>
      <c r="UWW18" s="12"/>
      <c r="UWX18" s="12"/>
      <c r="UWY18" s="12"/>
      <c r="UWZ18" s="12"/>
      <c r="UXA18" s="12"/>
      <c r="UXB18" s="12"/>
      <c r="UXC18" s="12"/>
      <c r="UXD18" s="12"/>
      <c r="UXE18" s="12"/>
      <c r="UXF18" s="12"/>
      <c r="UXG18" s="12"/>
      <c r="UXH18" s="12"/>
      <c r="UXI18" s="12"/>
      <c r="UXJ18" s="12"/>
      <c r="UXK18" s="12"/>
      <c r="UXL18" s="12"/>
      <c r="UXM18" s="12"/>
      <c r="UXN18" s="12"/>
      <c r="UXO18" s="12"/>
      <c r="UXP18" s="12"/>
      <c r="UXQ18" s="12"/>
      <c r="UXR18" s="12"/>
      <c r="UXS18" s="12"/>
      <c r="UXT18" s="12"/>
      <c r="UXU18" s="12"/>
      <c r="UXV18" s="12"/>
      <c r="UXW18" s="12"/>
      <c r="UXX18" s="12"/>
      <c r="UXY18" s="12"/>
      <c r="UXZ18" s="12"/>
      <c r="UYA18" s="12"/>
      <c r="UYB18" s="12"/>
      <c r="UYC18" s="12"/>
      <c r="UYD18" s="12"/>
      <c r="UYE18" s="12"/>
      <c r="UYF18" s="12"/>
      <c r="UYG18" s="12"/>
      <c r="UYH18" s="12"/>
      <c r="UYI18" s="12"/>
      <c r="UYJ18" s="12"/>
      <c r="UYK18" s="12"/>
      <c r="UYL18" s="12"/>
      <c r="UYM18" s="12"/>
      <c r="UYN18" s="12"/>
      <c r="UYO18" s="12"/>
      <c r="UYP18" s="12"/>
      <c r="UYQ18" s="12"/>
      <c r="UYR18" s="12"/>
      <c r="UYS18" s="12"/>
      <c r="UYT18" s="12"/>
      <c r="UYU18" s="12"/>
      <c r="UYV18" s="12"/>
      <c r="UYW18" s="12"/>
      <c r="UYX18" s="12"/>
      <c r="UYY18" s="12"/>
      <c r="UYZ18" s="12"/>
      <c r="UZA18" s="12"/>
      <c r="UZB18" s="12"/>
      <c r="UZC18" s="12"/>
      <c r="UZD18" s="12"/>
      <c r="UZE18" s="12"/>
      <c r="UZF18" s="12"/>
      <c r="UZG18" s="12"/>
      <c r="UZH18" s="12"/>
      <c r="UZI18" s="12"/>
      <c r="UZJ18" s="12"/>
      <c r="UZK18" s="12"/>
      <c r="UZL18" s="12"/>
      <c r="UZM18" s="12"/>
      <c r="UZN18" s="12"/>
      <c r="UZO18" s="12"/>
      <c r="UZP18" s="12"/>
      <c r="UZQ18" s="12"/>
      <c r="UZR18" s="12"/>
      <c r="UZS18" s="12"/>
      <c r="UZT18" s="12"/>
      <c r="UZU18" s="12"/>
      <c r="UZV18" s="12"/>
      <c r="UZW18" s="12"/>
      <c r="UZX18" s="12"/>
      <c r="UZY18" s="12"/>
      <c r="UZZ18" s="12"/>
      <c r="VAA18" s="12"/>
      <c r="VAB18" s="12"/>
      <c r="VAC18" s="12"/>
      <c r="VAD18" s="12"/>
      <c r="VAE18" s="12"/>
      <c r="VAF18" s="12"/>
      <c r="VAG18" s="12"/>
      <c r="VAH18" s="12"/>
      <c r="VAI18" s="12"/>
      <c r="VAJ18" s="12"/>
      <c r="VAK18" s="12"/>
      <c r="VAL18" s="12"/>
      <c r="VAM18" s="12"/>
      <c r="VAN18" s="12"/>
      <c r="VAO18" s="12"/>
      <c r="VAP18" s="12"/>
      <c r="VAQ18" s="12"/>
      <c r="VAR18" s="12"/>
      <c r="VAS18" s="12"/>
      <c r="VAT18" s="12"/>
      <c r="VAU18" s="12"/>
      <c r="VAV18" s="12"/>
      <c r="VAW18" s="12"/>
      <c r="VAX18" s="12"/>
      <c r="VAY18" s="12"/>
      <c r="VAZ18" s="12"/>
      <c r="VBA18" s="12"/>
      <c r="VBB18" s="12"/>
      <c r="VBC18" s="12"/>
      <c r="VBD18" s="12"/>
      <c r="VBE18" s="12"/>
      <c r="VBF18" s="12"/>
      <c r="VBG18" s="12"/>
      <c r="VBH18" s="12"/>
      <c r="VBI18" s="12"/>
      <c r="VBJ18" s="12"/>
      <c r="VBK18" s="12"/>
      <c r="VBL18" s="12"/>
      <c r="VBM18" s="12"/>
      <c r="VBN18" s="12"/>
      <c r="VBO18" s="12"/>
      <c r="VBP18" s="12"/>
      <c r="VBQ18" s="12"/>
      <c r="VBR18" s="12"/>
      <c r="VBS18" s="12"/>
      <c r="VBT18" s="12"/>
      <c r="VBU18" s="12"/>
      <c r="VBV18" s="12"/>
      <c r="VBW18" s="12"/>
      <c r="VBX18" s="12"/>
      <c r="VBY18" s="12"/>
      <c r="VBZ18" s="12"/>
      <c r="VCA18" s="12"/>
      <c r="VCB18" s="12"/>
      <c r="VCC18" s="12"/>
      <c r="VCD18" s="12"/>
      <c r="VCE18" s="12"/>
      <c r="VCF18" s="12"/>
      <c r="VCG18" s="12"/>
      <c r="VCH18" s="12"/>
      <c r="VCI18" s="12"/>
      <c r="VCJ18" s="12"/>
      <c r="VCK18" s="12"/>
      <c r="VCL18" s="12"/>
      <c r="VCM18" s="12"/>
      <c r="VCN18" s="12"/>
      <c r="VCO18" s="12"/>
      <c r="VCP18" s="12"/>
      <c r="VCQ18" s="12"/>
      <c r="VCR18" s="12"/>
      <c r="VCS18" s="12"/>
      <c r="VCT18" s="12"/>
      <c r="VCU18" s="12"/>
      <c r="VCV18" s="12"/>
      <c r="VCW18" s="12"/>
      <c r="VCX18" s="12"/>
      <c r="VCY18" s="12"/>
      <c r="VCZ18" s="12"/>
      <c r="VDA18" s="12"/>
      <c r="VDB18" s="12"/>
      <c r="VDC18" s="12"/>
      <c r="VDD18" s="12"/>
      <c r="VDE18" s="12"/>
      <c r="VDF18" s="12"/>
      <c r="VDG18" s="12"/>
      <c r="VDH18" s="12"/>
      <c r="VDI18" s="12"/>
      <c r="VDJ18" s="12"/>
      <c r="VDK18" s="12"/>
      <c r="VDL18" s="12"/>
      <c r="VDM18" s="12"/>
      <c r="VDN18" s="12"/>
      <c r="VDO18" s="12"/>
      <c r="VDP18" s="12"/>
      <c r="VDQ18" s="12"/>
      <c r="VDR18" s="12"/>
      <c r="VDS18" s="12"/>
      <c r="VDT18" s="12"/>
      <c r="VDU18" s="12"/>
      <c r="VDV18" s="12"/>
      <c r="VDW18" s="12"/>
      <c r="VDX18" s="12"/>
      <c r="VDY18" s="12"/>
      <c r="VDZ18" s="12"/>
      <c r="VEA18" s="12"/>
      <c r="VEB18" s="12"/>
      <c r="VEC18" s="12"/>
      <c r="VED18" s="12"/>
      <c r="VEE18" s="12"/>
      <c r="VEF18" s="12"/>
      <c r="VEG18" s="12"/>
      <c r="VEH18" s="12"/>
      <c r="VEI18" s="12"/>
      <c r="VEJ18" s="12"/>
      <c r="VEK18" s="12"/>
      <c r="VEL18" s="12"/>
      <c r="VEM18" s="12"/>
      <c r="VEN18" s="12"/>
      <c r="VEO18" s="12"/>
      <c r="VEP18" s="12"/>
      <c r="VEQ18" s="12"/>
      <c r="VER18" s="12"/>
      <c r="VES18" s="12"/>
      <c r="VET18" s="12"/>
      <c r="VEU18" s="12"/>
      <c r="VEV18" s="12"/>
      <c r="VEW18" s="12"/>
      <c r="VEX18" s="12"/>
      <c r="VEY18" s="12"/>
      <c r="VEZ18" s="12"/>
      <c r="VFA18" s="12"/>
      <c r="VFB18" s="12"/>
      <c r="VFC18" s="12"/>
      <c r="VFD18" s="12"/>
      <c r="VFE18" s="12"/>
      <c r="VFF18" s="12"/>
      <c r="VFG18" s="12"/>
      <c r="VFH18" s="12"/>
      <c r="VFI18" s="12"/>
      <c r="VFJ18" s="12"/>
      <c r="VFK18" s="12"/>
      <c r="VFL18" s="12"/>
      <c r="VFM18" s="12"/>
      <c r="VFN18" s="12"/>
      <c r="VFO18" s="12"/>
      <c r="VFP18" s="12"/>
      <c r="VFQ18" s="12"/>
      <c r="VFR18" s="12"/>
      <c r="VFS18" s="12"/>
      <c r="VFT18" s="12"/>
      <c r="VFU18" s="12"/>
      <c r="VFV18" s="12"/>
      <c r="VFW18" s="12"/>
      <c r="VFX18" s="12"/>
      <c r="VFY18" s="12"/>
      <c r="VFZ18" s="12"/>
      <c r="VGA18" s="12"/>
      <c r="VGB18" s="12"/>
      <c r="VGC18" s="12"/>
      <c r="VGD18" s="12"/>
      <c r="VGE18" s="12"/>
      <c r="VGF18" s="12"/>
      <c r="VGG18" s="12"/>
      <c r="VGH18" s="12"/>
      <c r="VGI18" s="12"/>
      <c r="VGJ18" s="12"/>
      <c r="VGK18" s="12"/>
      <c r="VGL18" s="12"/>
      <c r="VGM18" s="12"/>
      <c r="VGN18" s="12"/>
      <c r="VGO18" s="12"/>
      <c r="VGP18" s="12"/>
      <c r="VGQ18" s="12"/>
      <c r="VGR18" s="12"/>
      <c r="VGS18" s="12"/>
      <c r="VGT18" s="12"/>
      <c r="VGU18" s="12"/>
      <c r="VGV18" s="12"/>
      <c r="VGW18" s="12"/>
      <c r="VGX18" s="12"/>
      <c r="VGY18" s="12"/>
      <c r="VGZ18" s="12"/>
      <c r="VHA18" s="12"/>
      <c r="VHB18" s="12"/>
      <c r="VHC18" s="12"/>
      <c r="VHD18" s="12"/>
      <c r="VHE18" s="12"/>
      <c r="VHF18" s="12"/>
      <c r="VHG18" s="12"/>
      <c r="VHH18" s="12"/>
      <c r="VHI18" s="12"/>
      <c r="VHJ18" s="12"/>
      <c r="VHK18" s="12"/>
      <c r="VHL18" s="12"/>
      <c r="VHM18" s="12"/>
      <c r="VHN18" s="12"/>
      <c r="VHO18" s="12"/>
      <c r="VHP18" s="12"/>
      <c r="VHQ18" s="12"/>
      <c r="VHR18" s="12"/>
      <c r="VHS18" s="12"/>
      <c r="VHT18" s="12"/>
      <c r="VHU18" s="12"/>
      <c r="VHV18" s="12"/>
      <c r="VHW18" s="12"/>
      <c r="VHX18" s="12"/>
      <c r="VHY18" s="12"/>
      <c r="VHZ18" s="12"/>
      <c r="VIA18" s="12"/>
      <c r="VIB18" s="12"/>
      <c r="VIC18" s="12"/>
      <c r="VID18" s="12"/>
      <c r="VIE18" s="12"/>
      <c r="VIF18" s="12"/>
      <c r="VIG18" s="12"/>
      <c r="VIH18" s="12"/>
      <c r="VII18" s="12"/>
      <c r="VIJ18" s="12"/>
      <c r="VIK18" s="12"/>
      <c r="VIL18" s="12"/>
      <c r="VIM18" s="12"/>
      <c r="VIN18" s="12"/>
      <c r="VIO18" s="12"/>
      <c r="VIP18" s="12"/>
      <c r="VIQ18" s="12"/>
      <c r="VIR18" s="12"/>
      <c r="VIS18" s="12"/>
      <c r="VIT18" s="12"/>
      <c r="VIU18" s="12"/>
      <c r="VIV18" s="12"/>
      <c r="VIW18" s="12"/>
      <c r="VIX18" s="12"/>
      <c r="VIY18" s="12"/>
      <c r="VIZ18" s="12"/>
      <c r="VJA18" s="12"/>
      <c r="VJB18" s="12"/>
      <c r="VJC18" s="12"/>
      <c r="VJD18" s="12"/>
      <c r="VJE18" s="12"/>
      <c r="VJF18" s="12"/>
      <c r="VJG18" s="12"/>
      <c r="VJH18" s="12"/>
      <c r="VJI18" s="12"/>
      <c r="VJJ18" s="12"/>
      <c r="VJK18" s="12"/>
      <c r="VJL18" s="12"/>
      <c r="VJM18" s="12"/>
      <c r="VJN18" s="12"/>
      <c r="VJO18" s="12"/>
      <c r="VJP18" s="12"/>
      <c r="VJQ18" s="12"/>
      <c r="VJR18" s="12"/>
      <c r="VJS18" s="12"/>
      <c r="VJT18" s="12"/>
      <c r="VJU18" s="12"/>
      <c r="VJV18" s="12"/>
      <c r="VJW18" s="12"/>
      <c r="VJX18" s="12"/>
      <c r="VJY18" s="12"/>
      <c r="VJZ18" s="12"/>
      <c r="VKA18" s="12"/>
      <c r="VKB18" s="12"/>
      <c r="VKC18" s="12"/>
      <c r="VKD18" s="12"/>
      <c r="VKE18" s="12"/>
      <c r="VKF18" s="12"/>
      <c r="VKG18" s="12"/>
      <c r="VKH18" s="12"/>
      <c r="VKI18" s="12"/>
      <c r="VKJ18" s="12"/>
      <c r="VKK18" s="12"/>
      <c r="VKL18" s="12"/>
      <c r="VKM18" s="12"/>
      <c r="VKN18" s="12"/>
      <c r="VKO18" s="12"/>
      <c r="VKP18" s="12"/>
      <c r="VKQ18" s="12"/>
      <c r="VKR18" s="12"/>
      <c r="VKS18" s="12"/>
      <c r="VKT18" s="12"/>
      <c r="VKU18" s="12"/>
      <c r="VKV18" s="12"/>
      <c r="VKW18" s="12"/>
      <c r="VKX18" s="12"/>
      <c r="VKY18" s="12"/>
      <c r="VKZ18" s="12"/>
      <c r="VLA18" s="12"/>
      <c r="VLB18" s="12"/>
      <c r="VLC18" s="12"/>
      <c r="VLD18" s="12"/>
      <c r="VLE18" s="12"/>
      <c r="VLF18" s="12"/>
      <c r="VLG18" s="12"/>
      <c r="VLH18" s="12"/>
      <c r="VLI18" s="12"/>
      <c r="VLJ18" s="12"/>
      <c r="VLK18" s="12"/>
      <c r="VLL18" s="12"/>
      <c r="VLM18" s="12"/>
      <c r="VLN18" s="12"/>
      <c r="VLO18" s="12"/>
      <c r="VLP18" s="12"/>
      <c r="VLQ18" s="12"/>
      <c r="VLR18" s="12"/>
      <c r="VLS18" s="12"/>
      <c r="VLT18" s="12"/>
      <c r="VLU18" s="12"/>
      <c r="VLV18" s="12"/>
      <c r="VLW18" s="12"/>
      <c r="VLX18" s="12"/>
      <c r="VLY18" s="12"/>
      <c r="VLZ18" s="12"/>
      <c r="VMA18" s="12"/>
      <c r="VMB18" s="12"/>
      <c r="VMC18" s="12"/>
      <c r="VMD18" s="12"/>
      <c r="VME18" s="12"/>
      <c r="VMF18" s="12"/>
      <c r="VMG18" s="12"/>
      <c r="VMH18" s="12"/>
      <c r="VMI18" s="12"/>
      <c r="VMJ18" s="12"/>
      <c r="VMK18" s="12"/>
      <c r="VML18" s="12"/>
      <c r="VMM18" s="12"/>
      <c r="VMN18" s="12"/>
      <c r="VMO18" s="12"/>
      <c r="VMP18" s="12"/>
      <c r="VMQ18" s="12"/>
      <c r="VMR18" s="12"/>
      <c r="VMS18" s="12"/>
      <c r="VMT18" s="12"/>
      <c r="VMU18" s="12"/>
      <c r="VMV18" s="12"/>
      <c r="VMW18" s="12"/>
      <c r="VMX18" s="12"/>
      <c r="VMY18" s="12"/>
      <c r="VMZ18" s="12"/>
      <c r="VNA18" s="12"/>
      <c r="VNB18" s="12"/>
      <c r="VNC18" s="12"/>
      <c r="VND18" s="12"/>
      <c r="VNE18" s="12"/>
      <c r="VNF18" s="12"/>
      <c r="VNG18" s="12"/>
      <c r="VNH18" s="12"/>
      <c r="VNI18" s="12"/>
      <c r="VNJ18" s="12"/>
      <c r="VNK18" s="12"/>
      <c r="VNL18" s="12"/>
      <c r="VNM18" s="12"/>
      <c r="VNN18" s="12"/>
      <c r="VNO18" s="12"/>
      <c r="VNP18" s="12"/>
      <c r="VNQ18" s="12"/>
      <c r="VNR18" s="12"/>
      <c r="VNS18" s="12"/>
      <c r="VNT18" s="12"/>
      <c r="VNU18" s="12"/>
      <c r="VNV18" s="12"/>
      <c r="VNW18" s="12"/>
      <c r="VNX18" s="12"/>
      <c r="VNY18" s="12"/>
      <c r="VNZ18" s="12"/>
      <c r="VOA18" s="12"/>
      <c r="VOB18" s="12"/>
      <c r="VOC18" s="12"/>
      <c r="VOD18" s="12"/>
      <c r="VOE18" s="12"/>
      <c r="VOF18" s="12"/>
      <c r="VOG18" s="12"/>
      <c r="VOH18" s="12"/>
      <c r="VOI18" s="12"/>
      <c r="VOJ18" s="12"/>
      <c r="VOK18" s="12"/>
      <c r="VOL18" s="12"/>
      <c r="VOM18" s="12"/>
      <c r="VON18" s="12"/>
      <c r="VOO18" s="12"/>
      <c r="VOP18" s="12"/>
      <c r="VOQ18" s="12"/>
      <c r="VOR18" s="12"/>
      <c r="VOS18" s="12"/>
      <c r="VOT18" s="12"/>
      <c r="VOU18" s="12"/>
      <c r="VOV18" s="12"/>
      <c r="VOW18" s="12"/>
      <c r="VOX18" s="12"/>
      <c r="VOY18" s="12"/>
      <c r="VOZ18" s="12"/>
      <c r="VPA18" s="12"/>
      <c r="VPB18" s="12"/>
      <c r="VPC18" s="12"/>
      <c r="VPD18" s="12"/>
      <c r="VPE18" s="12"/>
      <c r="VPF18" s="12"/>
      <c r="VPG18" s="12"/>
      <c r="VPH18" s="12"/>
      <c r="VPI18" s="12"/>
      <c r="VPJ18" s="12"/>
      <c r="VPK18" s="12"/>
      <c r="VPL18" s="12"/>
      <c r="VPM18" s="12"/>
      <c r="VPN18" s="12"/>
      <c r="VPO18" s="12"/>
      <c r="VPP18" s="12"/>
      <c r="VPQ18" s="12"/>
      <c r="VPR18" s="12"/>
      <c r="VPS18" s="12"/>
      <c r="VPT18" s="12"/>
      <c r="VPU18" s="12"/>
      <c r="VPV18" s="12"/>
      <c r="VPW18" s="12"/>
      <c r="VPX18" s="12"/>
      <c r="VPY18" s="12"/>
      <c r="VPZ18" s="12"/>
      <c r="VQA18" s="12"/>
      <c r="VQB18" s="12"/>
      <c r="VQC18" s="12"/>
      <c r="VQD18" s="12"/>
      <c r="VQE18" s="12"/>
      <c r="VQF18" s="12"/>
      <c r="VQG18" s="12"/>
      <c r="VQH18" s="12"/>
      <c r="VQI18" s="12"/>
      <c r="VQJ18" s="12"/>
      <c r="VQK18" s="12"/>
      <c r="VQL18" s="12"/>
      <c r="VQM18" s="12"/>
      <c r="VQN18" s="12"/>
      <c r="VQO18" s="12"/>
      <c r="VQP18" s="12"/>
      <c r="VQQ18" s="12"/>
      <c r="VQR18" s="12"/>
      <c r="VQS18" s="12"/>
      <c r="VQT18" s="12"/>
      <c r="VQU18" s="12"/>
      <c r="VQV18" s="12"/>
      <c r="VQW18" s="12"/>
      <c r="VQX18" s="12"/>
      <c r="VQY18" s="12"/>
      <c r="VQZ18" s="12"/>
      <c r="VRA18" s="12"/>
      <c r="VRB18" s="12"/>
      <c r="VRC18" s="12"/>
      <c r="VRD18" s="12"/>
      <c r="VRE18" s="12"/>
      <c r="VRF18" s="12"/>
      <c r="VRG18" s="12"/>
      <c r="VRH18" s="12"/>
      <c r="VRI18" s="12"/>
      <c r="VRJ18" s="12"/>
      <c r="VRK18" s="12"/>
      <c r="VRL18" s="12"/>
      <c r="VRM18" s="12"/>
      <c r="VRN18" s="12"/>
      <c r="VRO18" s="12"/>
      <c r="VRP18" s="12"/>
      <c r="VRQ18" s="12"/>
      <c r="VRR18" s="12"/>
      <c r="VRS18" s="12"/>
      <c r="VRT18" s="12"/>
      <c r="VRU18" s="12"/>
      <c r="VRV18" s="12"/>
      <c r="VRW18" s="12"/>
      <c r="VRX18" s="12"/>
      <c r="VRY18" s="12"/>
      <c r="VRZ18" s="12"/>
      <c r="VSA18" s="12"/>
      <c r="VSB18" s="12"/>
      <c r="VSC18" s="12"/>
      <c r="VSD18" s="12"/>
      <c r="VSE18" s="12"/>
      <c r="VSF18" s="12"/>
      <c r="VSG18" s="12"/>
      <c r="VSH18" s="12"/>
      <c r="VSI18" s="12"/>
      <c r="VSJ18" s="12"/>
      <c r="VSK18" s="12"/>
      <c r="VSL18" s="12"/>
      <c r="VSM18" s="12"/>
      <c r="VSN18" s="12"/>
      <c r="VSO18" s="12"/>
      <c r="VSP18" s="12"/>
      <c r="VSQ18" s="12"/>
      <c r="VSR18" s="12"/>
      <c r="VSS18" s="12"/>
      <c r="VST18" s="12"/>
      <c r="VSU18" s="12"/>
      <c r="VSV18" s="12"/>
      <c r="VSW18" s="12"/>
      <c r="VSX18" s="12"/>
      <c r="VSY18" s="12"/>
      <c r="VSZ18" s="12"/>
      <c r="VTA18" s="12"/>
      <c r="VTB18" s="12"/>
      <c r="VTC18" s="12"/>
      <c r="VTD18" s="12"/>
      <c r="VTE18" s="12"/>
      <c r="VTF18" s="12"/>
      <c r="VTG18" s="12"/>
      <c r="VTH18" s="12"/>
      <c r="VTI18" s="12"/>
      <c r="VTJ18" s="12"/>
      <c r="VTK18" s="12"/>
      <c r="VTL18" s="12"/>
      <c r="VTM18" s="12"/>
      <c r="VTN18" s="12"/>
      <c r="VTO18" s="12"/>
      <c r="VTP18" s="12"/>
      <c r="VTQ18" s="12"/>
      <c r="VTR18" s="12"/>
      <c r="VTS18" s="12"/>
      <c r="VTT18" s="12"/>
      <c r="VTU18" s="12"/>
      <c r="VTV18" s="12"/>
      <c r="VTW18" s="12"/>
      <c r="VTX18" s="12"/>
      <c r="VTY18" s="12"/>
      <c r="VTZ18" s="12"/>
      <c r="VUA18" s="12"/>
      <c r="VUB18" s="12"/>
      <c r="VUC18" s="12"/>
      <c r="VUD18" s="12"/>
      <c r="VUE18" s="12"/>
      <c r="VUF18" s="12"/>
      <c r="VUG18" s="12"/>
      <c r="VUH18" s="12"/>
      <c r="VUI18" s="12"/>
      <c r="VUJ18" s="12"/>
      <c r="VUK18" s="12"/>
      <c r="VUL18" s="12"/>
      <c r="VUM18" s="12"/>
      <c r="VUN18" s="12"/>
      <c r="VUO18" s="12"/>
      <c r="VUP18" s="12"/>
      <c r="VUQ18" s="12"/>
      <c r="VUR18" s="12"/>
      <c r="VUS18" s="12"/>
      <c r="VUT18" s="12"/>
      <c r="VUU18" s="12"/>
      <c r="VUV18" s="12"/>
      <c r="VUW18" s="12"/>
      <c r="VUX18" s="12"/>
      <c r="VUY18" s="12"/>
      <c r="VUZ18" s="12"/>
      <c r="VVA18" s="12"/>
      <c r="VVB18" s="12"/>
      <c r="VVC18" s="12"/>
      <c r="VVD18" s="12"/>
      <c r="VVE18" s="12"/>
      <c r="VVF18" s="12"/>
      <c r="VVG18" s="12"/>
      <c r="VVH18" s="12"/>
      <c r="VVI18" s="12"/>
      <c r="VVJ18" s="12"/>
      <c r="VVK18" s="12"/>
      <c r="VVL18" s="12"/>
      <c r="VVM18" s="12"/>
      <c r="VVN18" s="12"/>
      <c r="VVO18" s="12"/>
      <c r="VVP18" s="12"/>
      <c r="VVQ18" s="12"/>
      <c r="VVR18" s="12"/>
      <c r="VVS18" s="12"/>
      <c r="VVT18" s="12"/>
      <c r="VVU18" s="12"/>
      <c r="VVV18" s="12"/>
      <c r="VVW18" s="12"/>
      <c r="VVX18" s="12"/>
      <c r="VVY18" s="12"/>
      <c r="VVZ18" s="12"/>
      <c r="VWA18" s="12"/>
      <c r="VWB18" s="12"/>
      <c r="VWC18" s="12"/>
      <c r="VWD18" s="12"/>
      <c r="VWE18" s="12"/>
      <c r="VWF18" s="12"/>
      <c r="VWG18" s="12"/>
      <c r="VWH18" s="12"/>
      <c r="VWI18" s="12"/>
      <c r="VWJ18" s="12"/>
      <c r="VWK18" s="12"/>
      <c r="VWL18" s="12"/>
      <c r="VWM18" s="12"/>
      <c r="VWN18" s="12"/>
      <c r="VWO18" s="12"/>
      <c r="VWP18" s="12"/>
      <c r="VWQ18" s="12"/>
      <c r="VWR18" s="12"/>
      <c r="VWS18" s="12"/>
      <c r="VWT18" s="12"/>
      <c r="VWU18" s="12"/>
      <c r="VWV18" s="12"/>
      <c r="VWW18" s="12"/>
      <c r="VWX18" s="12"/>
      <c r="VWY18" s="12"/>
      <c r="VWZ18" s="12"/>
      <c r="VXA18" s="12"/>
      <c r="VXB18" s="12"/>
      <c r="VXC18" s="12"/>
      <c r="VXD18" s="12"/>
      <c r="VXE18" s="12"/>
      <c r="VXF18" s="12"/>
      <c r="VXG18" s="12"/>
      <c r="VXH18" s="12"/>
      <c r="VXI18" s="12"/>
      <c r="VXJ18" s="12"/>
      <c r="VXK18" s="12"/>
      <c r="VXL18" s="12"/>
      <c r="VXM18" s="12"/>
      <c r="VXN18" s="12"/>
      <c r="VXO18" s="12"/>
      <c r="VXP18" s="12"/>
      <c r="VXQ18" s="12"/>
      <c r="VXR18" s="12"/>
      <c r="VXS18" s="12"/>
      <c r="VXT18" s="12"/>
      <c r="VXU18" s="12"/>
      <c r="VXV18" s="12"/>
      <c r="VXW18" s="12"/>
      <c r="VXX18" s="12"/>
      <c r="VXY18" s="12"/>
      <c r="VXZ18" s="12"/>
      <c r="VYA18" s="12"/>
      <c r="VYB18" s="12"/>
      <c r="VYC18" s="12"/>
      <c r="VYD18" s="12"/>
      <c r="VYE18" s="12"/>
      <c r="VYF18" s="12"/>
      <c r="VYG18" s="12"/>
      <c r="VYH18" s="12"/>
      <c r="VYI18" s="12"/>
      <c r="VYJ18" s="12"/>
      <c r="VYK18" s="12"/>
      <c r="VYL18" s="12"/>
      <c r="VYM18" s="12"/>
      <c r="VYN18" s="12"/>
      <c r="VYO18" s="12"/>
      <c r="VYP18" s="12"/>
      <c r="VYQ18" s="12"/>
      <c r="VYR18" s="12"/>
      <c r="VYS18" s="12"/>
      <c r="VYT18" s="12"/>
      <c r="VYU18" s="12"/>
      <c r="VYV18" s="12"/>
      <c r="VYW18" s="12"/>
      <c r="VYX18" s="12"/>
      <c r="VYY18" s="12"/>
      <c r="VYZ18" s="12"/>
      <c r="VZA18" s="12"/>
      <c r="VZB18" s="12"/>
      <c r="VZC18" s="12"/>
      <c r="VZD18" s="12"/>
      <c r="VZE18" s="12"/>
      <c r="VZF18" s="12"/>
      <c r="VZG18" s="12"/>
      <c r="VZH18" s="12"/>
      <c r="VZI18" s="12"/>
      <c r="VZJ18" s="12"/>
      <c r="VZK18" s="12"/>
      <c r="VZL18" s="12"/>
      <c r="VZM18" s="12"/>
      <c r="VZN18" s="12"/>
      <c r="VZO18" s="12"/>
      <c r="VZP18" s="12"/>
      <c r="VZQ18" s="12"/>
      <c r="VZR18" s="12"/>
      <c r="VZS18" s="12"/>
      <c r="VZT18" s="12"/>
      <c r="VZU18" s="12"/>
      <c r="VZV18" s="12"/>
      <c r="VZW18" s="12"/>
      <c r="VZX18" s="12"/>
      <c r="VZY18" s="12"/>
      <c r="VZZ18" s="12"/>
      <c r="WAA18" s="12"/>
      <c r="WAB18" s="12"/>
      <c r="WAC18" s="12"/>
      <c r="WAD18" s="12"/>
      <c r="WAE18" s="12"/>
      <c r="WAF18" s="12"/>
      <c r="WAG18" s="12"/>
      <c r="WAH18" s="12"/>
      <c r="WAI18" s="12"/>
      <c r="WAJ18" s="12"/>
      <c r="WAK18" s="12"/>
      <c r="WAL18" s="12"/>
      <c r="WAM18" s="12"/>
      <c r="WAN18" s="12"/>
      <c r="WAO18" s="12"/>
      <c r="WAP18" s="12"/>
      <c r="WAQ18" s="12"/>
      <c r="WAR18" s="12"/>
      <c r="WAS18" s="12"/>
      <c r="WAT18" s="12"/>
      <c r="WAU18" s="12"/>
      <c r="WAV18" s="12"/>
      <c r="WAW18" s="12"/>
      <c r="WAX18" s="12"/>
      <c r="WAY18" s="12"/>
      <c r="WAZ18" s="12"/>
      <c r="WBA18" s="12"/>
      <c r="WBB18" s="12"/>
      <c r="WBC18" s="12"/>
      <c r="WBD18" s="12"/>
      <c r="WBE18" s="12"/>
      <c r="WBF18" s="12"/>
      <c r="WBG18" s="12"/>
      <c r="WBH18" s="12"/>
      <c r="WBI18" s="12"/>
      <c r="WBJ18" s="12"/>
      <c r="WBK18" s="12"/>
      <c r="WBL18" s="12"/>
      <c r="WBM18" s="12"/>
      <c r="WBN18" s="12"/>
      <c r="WBO18" s="12"/>
      <c r="WBP18" s="12"/>
      <c r="WBQ18" s="12"/>
      <c r="WBR18" s="12"/>
      <c r="WBS18" s="12"/>
      <c r="WBT18" s="12"/>
      <c r="WBU18" s="12"/>
      <c r="WBV18" s="12"/>
      <c r="WBW18" s="12"/>
      <c r="WBX18" s="12"/>
      <c r="WBY18" s="12"/>
      <c r="WBZ18" s="12"/>
      <c r="WCA18" s="12"/>
      <c r="WCB18" s="12"/>
      <c r="WCC18" s="12"/>
      <c r="WCD18" s="12"/>
      <c r="WCE18" s="12"/>
      <c r="WCF18" s="12"/>
      <c r="WCG18" s="12"/>
      <c r="WCH18" s="12"/>
      <c r="WCI18" s="12"/>
      <c r="WCJ18" s="12"/>
      <c r="WCK18" s="12"/>
      <c r="WCL18" s="12"/>
      <c r="WCM18" s="12"/>
      <c r="WCN18" s="12"/>
      <c r="WCO18" s="12"/>
      <c r="WCP18" s="12"/>
      <c r="WCQ18" s="12"/>
      <c r="WCR18" s="12"/>
      <c r="WCS18" s="12"/>
      <c r="WCT18" s="12"/>
      <c r="WCU18" s="12"/>
      <c r="WCV18" s="12"/>
      <c r="WCW18" s="12"/>
      <c r="WCX18" s="12"/>
      <c r="WCY18" s="12"/>
      <c r="WCZ18" s="12"/>
      <c r="WDA18" s="12"/>
      <c r="WDB18" s="12"/>
      <c r="WDC18" s="12"/>
      <c r="WDD18" s="12"/>
      <c r="WDE18" s="12"/>
      <c r="WDF18" s="12"/>
      <c r="WDG18" s="12"/>
      <c r="WDH18" s="12"/>
      <c r="WDI18" s="12"/>
      <c r="WDJ18" s="12"/>
      <c r="WDK18" s="12"/>
      <c r="WDL18" s="12"/>
      <c r="WDM18" s="12"/>
      <c r="WDN18" s="12"/>
      <c r="WDO18" s="12"/>
      <c r="WDP18" s="12"/>
      <c r="WDQ18" s="12"/>
      <c r="WDR18" s="12"/>
      <c r="WDS18" s="12"/>
      <c r="WDT18" s="12"/>
      <c r="WDU18" s="12"/>
      <c r="WDV18" s="12"/>
      <c r="WDW18" s="12"/>
      <c r="WDX18" s="12"/>
      <c r="WDY18" s="12"/>
      <c r="WDZ18" s="12"/>
      <c r="WEA18" s="12"/>
      <c r="WEB18" s="12"/>
      <c r="WEC18" s="12"/>
      <c r="WED18" s="12"/>
      <c r="WEE18" s="12"/>
      <c r="WEF18" s="12"/>
      <c r="WEG18" s="12"/>
      <c r="WEH18" s="12"/>
      <c r="WEI18" s="12"/>
      <c r="WEJ18" s="12"/>
      <c r="WEK18" s="12"/>
      <c r="WEL18" s="12"/>
      <c r="WEM18" s="12"/>
      <c r="WEN18" s="12"/>
      <c r="WEO18" s="12"/>
      <c r="WEP18" s="12"/>
      <c r="WEQ18" s="12"/>
      <c r="WER18" s="12"/>
      <c r="WES18" s="12"/>
      <c r="WET18" s="12"/>
      <c r="WEU18" s="12"/>
      <c r="WEV18" s="12"/>
      <c r="WEW18" s="12"/>
      <c r="WEX18" s="12"/>
      <c r="WEY18" s="12"/>
      <c r="WEZ18" s="12"/>
      <c r="WFA18" s="12"/>
      <c r="WFB18" s="12"/>
      <c r="WFC18" s="12"/>
      <c r="WFD18" s="12"/>
      <c r="WFE18" s="12"/>
      <c r="WFF18" s="12"/>
      <c r="WFG18" s="12"/>
      <c r="WFH18" s="12"/>
      <c r="WFI18" s="12"/>
      <c r="WFJ18" s="12"/>
      <c r="WFK18" s="12"/>
      <c r="WFL18" s="12"/>
      <c r="WFM18" s="12"/>
      <c r="WFN18" s="12"/>
      <c r="WFO18" s="12"/>
      <c r="WFP18" s="12"/>
      <c r="WFQ18" s="12"/>
      <c r="WFR18" s="12"/>
      <c r="WFS18" s="12"/>
      <c r="WFT18" s="12"/>
      <c r="WFU18" s="12"/>
      <c r="WFV18" s="12"/>
      <c r="WFW18" s="12"/>
      <c r="WFX18" s="12"/>
      <c r="WFY18" s="12"/>
      <c r="WFZ18" s="12"/>
      <c r="WGA18" s="12"/>
      <c r="WGB18" s="12"/>
      <c r="WGC18" s="12"/>
      <c r="WGD18" s="12"/>
      <c r="WGE18" s="12"/>
      <c r="WGF18" s="12"/>
      <c r="WGG18" s="12"/>
      <c r="WGH18" s="12"/>
      <c r="WGI18" s="12"/>
      <c r="WGJ18" s="12"/>
      <c r="WGK18" s="12"/>
      <c r="WGL18" s="12"/>
      <c r="WGM18" s="12"/>
      <c r="WGN18" s="12"/>
      <c r="WGO18" s="12"/>
      <c r="WGP18" s="12"/>
      <c r="WGQ18" s="12"/>
      <c r="WGR18" s="12"/>
      <c r="WGS18" s="12"/>
      <c r="WGT18" s="12"/>
      <c r="WGU18" s="12"/>
      <c r="WGV18" s="12"/>
      <c r="WGW18" s="12"/>
      <c r="WGX18" s="12"/>
      <c r="WGY18" s="12"/>
      <c r="WGZ18" s="12"/>
      <c r="WHA18" s="12"/>
      <c r="WHB18" s="12"/>
      <c r="WHC18" s="12"/>
      <c r="WHD18" s="12"/>
      <c r="WHE18" s="12"/>
      <c r="WHF18" s="12"/>
      <c r="WHG18" s="12"/>
      <c r="WHH18" s="12"/>
      <c r="WHI18" s="12"/>
      <c r="WHJ18" s="12"/>
      <c r="WHK18" s="12"/>
      <c r="WHL18" s="12"/>
      <c r="WHM18" s="12"/>
      <c r="WHN18" s="12"/>
      <c r="WHO18" s="12"/>
      <c r="WHP18" s="12"/>
      <c r="WHQ18" s="12"/>
      <c r="WHR18" s="12"/>
      <c r="WHS18" s="12"/>
      <c r="WHT18" s="12"/>
      <c r="WHU18" s="12"/>
      <c r="WHV18" s="12"/>
      <c r="WHW18" s="12"/>
      <c r="WHX18" s="12"/>
      <c r="WHY18" s="12"/>
      <c r="WHZ18" s="12"/>
      <c r="WIA18" s="12"/>
      <c r="WIB18" s="12"/>
      <c r="WIC18" s="12"/>
      <c r="WID18" s="12"/>
      <c r="WIE18" s="12"/>
      <c r="WIF18" s="12"/>
      <c r="WIG18" s="12"/>
      <c r="WIH18" s="12"/>
      <c r="WII18" s="12"/>
      <c r="WIJ18" s="12"/>
      <c r="WIK18" s="12"/>
      <c r="WIL18" s="12"/>
      <c r="WIM18" s="12"/>
      <c r="WIN18" s="12"/>
      <c r="WIO18" s="12"/>
      <c r="WIP18" s="12"/>
      <c r="WIQ18" s="12"/>
      <c r="WIR18" s="12"/>
      <c r="WIS18" s="12"/>
      <c r="WIT18" s="12"/>
      <c r="WIU18" s="12"/>
      <c r="WIV18" s="12"/>
      <c r="WIW18" s="12"/>
      <c r="WIX18" s="12"/>
      <c r="WIY18" s="12"/>
      <c r="WIZ18" s="12"/>
      <c r="WJA18" s="12"/>
      <c r="WJB18" s="12"/>
      <c r="WJC18" s="12"/>
      <c r="WJD18" s="12"/>
      <c r="WJE18" s="12"/>
      <c r="WJF18" s="12"/>
      <c r="WJG18" s="12"/>
      <c r="WJH18" s="12"/>
      <c r="WJI18" s="12"/>
      <c r="WJJ18" s="12"/>
      <c r="WJK18" s="12"/>
      <c r="WJL18" s="12"/>
      <c r="WJM18" s="12"/>
      <c r="WJN18" s="12"/>
      <c r="WJO18" s="12"/>
      <c r="WJP18" s="12"/>
      <c r="WJQ18" s="12"/>
      <c r="WJR18" s="12"/>
      <c r="WJS18" s="12"/>
      <c r="WJT18" s="12"/>
      <c r="WJU18" s="12"/>
      <c r="WJV18" s="12"/>
      <c r="WJW18" s="12"/>
      <c r="WJX18" s="12"/>
      <c r="WJY18" s="12"/>
      <c r="WJZ18" s="12"/>
      <c r="WKA18" s="12"/>
      <c r="WKB18" s="12"/>
      <c r="WKC18" s="12"/>
      <c r="WKD18" s="12"/>
      <c r="WKE18" s="12"/>
      <c r="WKF18" s="12"/>
      <c r="WKG18" s="12"/>
      <c r="WKH18" s="12"/>
      <c r="WKI18" s="12"/>
      <c r="WKJ18" s="12"/>
      <c r="WKK18" s="12"/>
      <c r="WKL18" s="12"/>
      <c r="WKM18" s="12"/>
      <c r="WKN18" s="12"/>
      <c r="WKO18" s="12"/>
      <c r="WKP18" s="12"/>
      <c r="WKQ18" s="12"/>
      <c r="WKR18" s="12"/>
      <c r="WKS18" s="12"/>
      <c r="WKT18" s="12"/>
      <c r="WKU18" s="12"/>
      <c r="WKV18" s="12"/>
      <c r="WKW18" s="12"/>
      <c r="WKX18" s="12"/>
      <c r="WKY18" s="12"/>
      <c r="WKZ18" s="12"/>
      <c r="WLA18" s="12"/>
      <c r="WLB18" s="12"/>
      <c r="WLC18" s="12"/>
      <c r="WLD18" s="12"/>
      <c r="WLE18" s="12"/>
      <c r="WLF18" s="12"/>
      <c r="WLG18" s="12"/>
      <c r="WLH18" s="12"/>
      <c r="WLI18" s="12"/>
      <c r="WLJ18" s="12"/>
      <c r="WLK18" s="12"/>
      <c r="WLL18" s="12"/>
      <c r="WLM18" s="12"/>
      <c r="WLN18" s="12"/>
      <c r="WLO18" s="12"/>
      <c r="WLP18" s="12"/>
      <c r="WLQ18" s="12"/>
      <c r="WLR18" s="12"/>
      <c r="WLS18" s="12"/>
      <c r="WLT18" s="12"/>
      <c r="WLU18" s="12"/>
      <c r="WLV18" s="12"/>
      <c r="WLW18" s="12"/>
      <c r="WLX18" s="12"/>
      <c r="WLY18" s="12"/>
      <c r="WLZ18" s="12"/>
      <c r="WMA18" s="12"/>
      <c r="WMB18" s="12"/>
      <c r="WMC18" s="12"/>
      <c r="WMD18" s="12"/>
      <c r="WME18" s="12"/>
      <c r="WMF18" s="12"/>
      <c r="WMG18" s="12"/>
      <c r="WMH18" s="12"/>
      <c r="WMI18" s="12"/>
      <c r="WMJ18" s="12"/>
      <c r="WMK18" s="12"/>
      <c r="WML18" s="12"/>
      <c r="WMM18" s="12"/>
      <c r="WMN18" s="12"/>
      <c r="WMO18" s="12"/>
      <c r="WMP18" s="12"/>
      <c r="WMQ18" s="12"/>
      <c r="WMR18" s="12"/>
      <c r="WMS18" s="12"/>
      <c r="WMT18" s="12"/>
      <c r="WMU18" s="12"/>
      <c r="WMV18" s="12"/>
      <c r="WMW18" s="12"/>
      <c r="WMX18" s="12"/>
      <c r="WMY18" s="12"/>
      <c r="WMZ18" s="12"/>
      <c r="WNA18" s="12"/>
      <c r="WNB18" s="12"/>
      <c r="WNC18" s="12"/>
      <c r="WND18" s="12"/>
      <c r="WNE18" s="12"/>
      <c r="WNF18" s="12"/>
      <c r="WNG18" s="12"/>
      <c r="WNH18" s="12"/>
      <c r="WNI18" s="12"/>
      <c r="WNJ18" s="12"/>
      <c r="WNK18" s="12"/>
      <c r="WNL18" s="12"/>
      <c r="WNM18" s="12"/>
      <c r="WNN18" s="12"/>
      <c r="WNO18" s="12"/>
      <c r="WNP18" s="12"/>
      <c r="WNQ18" s="12"/>
      <c r="WNR18" s="12"/>
      <c r="WNS18" s="12"/>
      <c r="WNT18" s="12"/>
      <c r="WNU18" s="12"/>
      <c r="WNV18" s="12"/>
      <c r="WNW18" s="12"/>
      <c r="WNX18" s="12"/>
      <c r="WNY18" s="12"/>
      <c r="WNZ18" s="12"/>
      <c r="WOA18" s="12"/>
      <c r="WOB18" s="12"/>
      <c r="WOC18" s="12"/>
      <c r="WOD18" s="12"/>
      <c r="WOE18" s="12"/>
      <c r="WOF18" s="12"/>
      <c r="WOG18" s="12"/>
      <c r="WOH18" s="12"/>
      <c r="WOI18" s="12"/>
      <c r="WOJ18" s="12"/>
      <c r="WOK18" s="12"/>
      <c r="WOL18" s="12"/>
      <c r="WOM18" s="12"/>
      <c r="WON18" s="12"/>
      <c r="WOO18" s="12"/>
      <c r="WOP18" s="12"/>
      <c r="WOQ18" s="12"/>
      <c r="WOR18" s="12"/>
      <c r="WOS18" s="12"/>
      <c r="WOT18" s="12"/>
      <c r="WOU18" s="12"/>
      <c r="WOV18" s="12"/>
      <c r="WOW18" s="12"/>
      <c r="WOX18" s="12"/>
      <c r="WOY18" s="12"/>
      <c r="WOZ18" s="12"/>
      <c r="WPA18" s="12"/>
      <c r="WPB18" s="12"/>
      <c r="WPC18" s="12"/>
      <c r="WPD18" s="12"/>
      <c r="WPE18" s="12"/>
      <c r="WPF18" s="12"/>
      <c r="WPG18" s="12"/>
      <c r="WPH18" s="12"/>
      <c r="WPI18" s="12"/>
      <c r="WPJ18" s="12"/>
      <c r="WPK18" s="12"/>
      <c r="WPL18" s="12"/>
      <c r="WPM18" s="12"/>
      <c r="WPN18" s="12"/>
      <c r="WPO18" s="12"/>
      <c r="WPP18" s="12"/>
      <c r="WPQ18" s="12"/>
      <c r="WPR18" s="12"/>
      <c r="WPS18" s="12"/>
      <c r="WPT18" s="12"/>
      <c r="WPU18" s="12"/>
      <c r="WPV18" s="12"/>
      <c r="WPW18" s="12"/>
      <c r="WPX18" s="12"/>
      <c r="WPY18" s="12"/>
      <c r="WPZ18" s="12"/>
      <c r="WQA18" s="12"/>
      <c r="WQB18" s="12"/>
      <c r="WQC18" s="12"/>
      <c r="WQD18" s="12"/>
      <c r="WQE18" s="12"/>
      <c r="WQF18" s="12"/>
      <c r="WQG18" s="12"/>
      <c r="WQH18" s="12"/>
      <c r="WQI18" s="12"/>
      <c r="WQJ18" s="12"/>
      <c r="WQK18" s="12"/>
      <c r="WQL18" s="12"/>
      <c r="WQM18" s="12"/>
      <c r="WQN18" s="12"/>
      <c r="WQO18" s="12"/>
      <c r="WQP18" s="12"/>
      <c r="WQQ18" s="12"/>
      <c r="WQR18" s="12"/>
      <c r="WQS18" s="12"/>
      <c r="WQT18" s="12"/>
      <c r="WQU18" s="12"/>
      <c r="WQV18" s="12"/>
      <c r="WQW18" s="12"/>
      <c r="WQX18" s="12"/>
      <c r="WQY18" s="12"/>
      <c r="WQZ18" s="12"/>
      <c r="WRA18" s="12"/>
      <c r="WRB18" s="12"/>
      <c r="WRC18" s="12"/>
      <c r="WRD18" s="12"/>
      <c r="WRE18" s="12"/>
      <c r="WRF18" s="12"/>
      <c r="WRG18" s="12"/>
      <c r="WRH18" s="12"/>
      <c r="WRI18" s="12"/>
      <c r="WRJ18" s="12"/>
      <c r="WRK18" s="12"/>
      <c r="WRL18" s="12"/>
      <c r="WRM18" s="12"/>
      <c r="WRN18" s="12"/>
      <c r="WRO18" s="12"/>
      <c r="WRP18" s="12"/>
      <c r="WRQ18" s="12"/>
      <c r="WRR18" s="12"/>
      <c r="WRS18" s="12"/>
      <c r="WRT18" s="12"/>
      <c r="WRU18" s="12"/>
      <c r="WRV18" s="12"/>
      <c r="WRW18" s="12"/>
      <c r="WRX18" s="12"/>
      <c r="WRY18" s="12"/>
      <c r="WRZ18" s="12"/>
      <c r="WSA18" s="12"/>
      <c r="WSB18" s="12"/>
      <c r="WSC18" s="12"/>
      <c r="WSD18" s="12"/>
      <c r="WSE18" s="12"/>
      <c r="WSF18" s="12"/>
      <c r="WSG18" s="12"/>
      <c r="WSH18" s="12"/>
      <c r="WSI18" s="12"/>
      <c r="WSJ18" s="12"/>
      <c r="WSK18" s="12"/>
      <c r="WSL18" s="12"/>
      <c r="WSM18" s="12"/>
      <c r="WSN18" s="12"/>
      <c r="WSO18" s="12"/>
      <c r="WSP18" s="12"/>
      <c r="WSQ18" s="12"/>
      <c r="WSR18" s="12"/>
      <c r="WSS18" s="12"/>
      <c r="WST18" s="12"/>
      <c r="WSU18" s="12"/>
      <c r="WSV18" s="12"/>
      <c r="WSW18" s="12"/>
      <c r="WSX18" s="12"/>
      <c r="WSY18" s="12"/>
      <c r="WSZ18" s="12"/>
      <c r="WTA18" s="12"/>
      <c r="WTB18" s="12"/>
      <c r="WTC18" s="12"/>
      <c r="WTD18" s="12"/>
      <c r="WTE18" s="12"/>
      <c r="WTF18" s="12"/>
      <c r="WTG18" s="12"/>
      <c r="WTH18" s="12"/>
      <c r="WTI18" s="12"/>
      <c r="WTJ18" s="12"/>
      <c r="WTK18" s="12"/>
      <c r="WTL18" s="12"/>
      <c r="WTM18" s="12"/>
      <c r="WTN18" s="12"/>
      <c r="WTO18" s="12"/>
      <c r="WTP18" s="12"/>
      <c r="WTQ18" s="12"/>
      <c r="WTR18" s="12"/>
      <c r="WTS18" s="12"/>
      <c r="WTT18" s="12"/>
      <c r="WTU18" s="12"/>
      <c r="WTV18" s="12"/>
      <c r="WTW18" s="12"/>
      <c r="WTX18" s="12"/>
      <c r="WTY18" s="12"/>
      <c r="WTZ18" s="12"/>
      <c r="WUA18" s="12"/>
      <c r="WUB18" s="12"/>
      <c r="WUC18" s="12"/>
      <c r="WUD18" s="12"/>
      <c r="WUE18" s="12"/>
      <c r="WUF18" s="12"/>
      <c r="WUG18" s="12"/>
      <c r="WUH18" s="12"/>
      <c r="WUI18" s="12"/>
      <c r="WUJ18" s="12"/>
      <c r="WUK18" s="12"/>
      <c r="WUL18" s="12"/>
      <c r="WUM18" s="12"/>
      <c r="WUN18" s="12"/>
      <c r="WUO18" s="12"/>
      <c r="WUP18" s="12"/>
      <c r="WUQ18" s="12"/>
      <c r="WUR18" s="12"/>
      <c r="WUS18" s="12"/>
      <c r="WUT18" s="12"/>
      <c r="WUU18" s="12"/>
      <c r="WUV18" s="12"/>
      <c r="WUW18" s="12"/>
      <c r="WUX18" s="12"/>
      <c r="WUY18" s="12"/>
      <c r="WUZ18" s="12"/>
      <c r="WVA18" s="12"/>
      <c r="WVB18" s="12"/>
      <c r="WVC18" s="12"/>
      <c r="WVD18" s="12"/>
      <c r="WVE18" s="12"/>
      <c r="WVF18" s="12"/>
      <c r="WVG18" s="12"/>
      <c r="WVH18" s="12"/>
      <c r="WVI18" s="12"/>
      <c r="WVJ18" s="12"/>
      <c r="WVK18" s="12"/>
      <c r="WVL18" s="12"/>
      <c r="WVM18" s="12"/>
      <c r="WVN18" s="12"/>
      <c r="WVO18" s="12"/>
      <c r="WVP18" s="12"/>
      <c r="WVQ18" s="12"/>
      <c r="WVR18" s="12"/>
      <c r="WVS18" s="12"/>
      <c r="WVT18" s="12"/>
      <c r="WVU18" s="12"/>
      <c r="WVV18" s="12"/>
      <c r="WVW18" s="12"/>
      <c r="WVX18" s="12"/>
    </row>
    <row r="19" spans="1:16144" s="750" customFormat="1" ht="13.15" customHeight="1" thickTop="1" thickBot="1" x14ac:dyDescent="0.25">
      <c r="A19" s="242"/>
      <c r="B19" s="242" t="s">
        <v>76</v>
      </c>
      <c r="C19" s="242"/>
      <c r="D19" s="242"/>
      <c r="E19" s="242"/>
      <c r="F19" s="242"/>
      <c r="G19" s="242"/>
      <c r="H19" s="242"/>
      <c r="I19" s="242"/>
      <c r="J19" s="242"/>
      <c r="K19" s="242"/>
      <c r="L19" s="242"/>
      <c r="M19" s="242"/>
      <c r="N19" s="243"/>
      <c r="O19" s="242"/>
      <c r="P19" s="242"/>
      <c r="Q19" s="243"/>
      <c r="R19" s="439"/>
      <c r="S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c r="GS19" s="12"/>
      <c r="GT19" s="12"/>
      <c r="GU19" s="12"/>
      <c r="GV19" s="12"/>
      <c r="GW19" s="12"/>
      <c r="GX19" s="12"/>
      <c r="GY19" s="12"/>
      <c r="GZ19" s="12"/>
      <c r="HA19" s="12"/>
      <c r="HB19" s="12"/>
      <c r="HC19" s="12"/>
      <c r="HD19" s="12"/>
      <c r="HE19" s="12"/>
      <c r="HF19" s="12"/>
      <c r="HG19" s="12"/>
      <c r="HH19" s="12"/>
      <c r="HI19" s="12"/>
      <c r="HJ19" s="12"/>
      <c r="HK19" s="12"/>
      <c r="HL19" s="12"/>
      <c r="HM19" s="12"/>
      <c r="HN19" s="12"/>
      <c r="HO19" s="12"/>
      <c r="HP19" s="12"/>
      <c r="HQ19" s="12"/>
      <c r="HR19" s="12"/>
      <c r="HS19" s="12"/>
      <c r="HT19" s="12"/>
      <c r="HU19" s="12"/>
      <c r="HV19" s="12"/>
      <c r="HW19" s="12"/>
      <c r="HX19" s="12"/>
      <c r="HY19" s="12"/>
      <c r="HZ19" s="12"/>
      <c r="IA19" s="12"/>
      <c r="IB19" s="12"/>
      <c r="IC19" s="12"/>
      <c r="ID19" s="12"/>
      <c r="IE19" s="12"/>
      <c r="IF19" s="12"/>
      <c r="IG19" s="12"/>
      <c r="IH19" s="12"/>
      <c r="II19" s="12"/>
      <c r="IJ19" s="12"/>
      <c r="IK19" s="12"/>
      <c r="IL19" s="12"/>
      <c r="IM19" s="12"/>
      <c r="IN19" s="12"/>
      <c r="IO19" s="12"/>
      <c r="IP19" s="12"/>
      <c r="IQ19" s="12"/>
      <c r="IR19" s="12"/>
      <c r="IS19" s="12"/>
      <c r="IT19" s="12"/>
      <c r="IU19" s="12"/>
      <c r="IV19" s="12"/>
      <c r="IW19" s="12"/>
      <c r="IX19" s="12"/>
      <c r="IY19" s="12"/>
      <c r="IZ19" s="12"/>
      <c r="JA19" s="12"/>
      <c r="JB19" s="12"/>
      <c r="JC19" s="12"/>
      <c r="JD19" s="12"/>
      <c r="JE19" s="12"/>
      <c r="JF19" s="12"/>
      <c r="JG19" s="12"/>
      <c r="JH19" s="12"/>
      <c r="JI19" s="12"/>
      <c r="JJ19" s="12"/>
      <c r="JK19" s="12"/>
      <c r="JL19" s="12"/>
      <c r="JM19" s="12"/>
      <c r="JN19" s="12"/>
      <c r="JO19" s="12"/>
      <c r="JP19" s="12"/>
      <c r="JQ19" s="12"/>
      <c r="JR19" s="12"/>
      <c r="JS19" s="12"/>
      <c r="JT19" s="12"/>
      <c r="JU19" s="12"/>
      <c r="JV19" s="12"/>
      <c r="JW19" s="12"/>
      <c r="JX19" s="12"/>
      <c r="JY19" s="12"/>
      <c r="JZ19" s="12"/>
      <c r="KA19" s="12"/>
      <c r="KB19" s="12"/>
      <c r="KC19" s="12"/>
      <c r="KD19" s="12"/>
      <c r="KE19" s="12"/>
      <c r="KF19" s="12"/>
      <c r="KG19" s="12"/>
      <c r="KH19" s="12"/>
      <c r="KI19" s="12"/>
      <c r="KJ19" s="12"/>
      <c r="KK19" s="12"/>
      <c r="KL19" s="12"/>
      <c r="KM19" s="12"/>
      <c r="KN19" s="12"/>
      <c r="KO19" s="12"/>
      <c r="KP19" s="12"/>
      <c r="KQ19" s="12"/>
      <c r="KR19" s="12"/>
      <c r="KS19" s="12"/>
      <c r="KT19" s="12"/>
      <c r="KU19" s="12"/>
      <c r="KV19" s="12"/>
      <c r="KW19" s="12"/>
      <c r="KX19" s="12"/>
      <c r="KY19" s="12"/>
      <c r="KZ19" s="12"/>
      <c r="LA19" s="12"/>
      <c r="LB19" s="12"/>
      <c r="LC19" s="12"/>
      <c r="LD19" s="12"/>
      <c r="LE19" s="12"/>
      <c r="LF19" s="12"/>
      <c r="LG19" s="12"/>
      <c r="LH19" s="12"/>
      <c r="LI19" s="12"/>
      <c r="LJ19" s="12"/>
      <c r="LK19" s="12"/>
      <c r="LL19" s="12"/>
      <c r="LM19" s="12"/>
      <c r="LN19" s="12"/>
      <c r="LO19" s="12"/>
      <c r="LP19" s="12"/>
      <c r="LQ19" s="12"/>
      <c r="LR19" s="12"/>
      <c r="LS19" s="12"/>
      <c r="LT19" s="12"/>
      <c r="LU19" s="12"/>
      <c r="LV19" s="12"/>
      <c r="LW19" s="12"/>
      <c r="LX19" s="12"/>
      <c r="LY19" s="12"/>
      <c r="LZ19" s="12"/>
      <c r="MA19" s="12"/>
      <c r="MB19" s="12"/>
      <c r="MC19" s="12"/>
      <c r="MD19" s="12"/>
      <c r="ME19" s="12"/>
      <c r="MF19" s="12"/>
      <c r="MG19" s="12"/>
      <c r="MH19" s="12"/>
      <c r="MI19" s="12"/>
      <c r="MJ19" s="12"/>
      <c r="MK19" s="12"/>
      <c r="ML19" s="12"/>
      <c r="MM19" s="12"/>
      <c r="MN19" s="12"/>
      <c r="MO19" s="12"/>
      <c r="MP19" s="12"/>
      <c r="MQ19" s="12"/>
      <c r="MR19" s="12"/>
      <c r="MS19" s="12"/>
      <c r="MT19" s="12"/>
      <c r="MU19" s="12"/>
      <c r="MV19" s="12"/>
      <c r="MW19" s="12"/>
      <c r="MX19" s="12"/>
      <c r="MY19" s="12"/>
      <c r="MZ19" s="12"/>
      <c r="NA19" s="12"/>
      <c r="NB19" s="12"/>
      <c r="NC19" s="12"/>
      <c r="ND19" s="12"/>
      <c r="NE19" s="12"/>
      <c r="NF19" s="12"/>
      <c r="NG19" s="12"/>
      <c r="NH19" s="12"/>
      <c r="NI19" s="12"/>
      <c r="NJ19" s="12"/>
      <c r="NK19" s="12"/>
      <c r="NL19" s="12"/>
      <c r="NM19" s="12"/>
      <c r="NN19" s="12"/>
      <c r="NO19" s="12"/>
      <c r="NP19" s="12"/>
      <c r="NQ19" s="12"/>
      <c r="NR19" s="12"/>
      <c r="NS19" s="12"/>
      <c r="NT19" s="12"/>
      <c r="NU19" s="12"/>
      <c r="NV19" s="12"/>
      <c r="NW19" s="12"/>
      <c r="NX19" s="12"/>
      <c r="NY19" s="12"/>
      <c r="NZ19" s="12"/>
      <c r="OA19" s="12"/>
      <c r="OB19" s="12"/>
      <c r="OC19" s="12"/>
      <c r="OD19" s="12"/>
      <c r="OE19" s="12"/>
      <c r="OF19" s="12"/>
      <c r="OG19" s="12"/>
      <c r="OH19" s="12"/>
      <c r="OI19" s="12"/>
      <c r="OJ19" s="12"/>
      <c r="OK19" s="12"/>
      <c r="OL19" s="12"/>
      <c r="OM19" s="12"/>
      <c r="ON19" s="12"/>
      <c r="OO19" s="12"/>
      <c r="OP19" s="12"/>
      <c r="OQ19" s="12"/>
      <c r="OR19" s="12"/>
      <c r="OS19" s="12"/>
      <c r="OT19" s="12"/>
      <c r="OU19" s="12"/>
      <c r="OV19" s="12"/>
      <c r="OW19" s="12"/>
      <c r="OX19" s="12"/>
      <c r="OY19" s="12"/>
      <c r="OZ19" s="12"/>
      <c r="PA19" s="12"/>
      <c r="PB19" s="12"/>
      <c r="PC19" s="12"/>
      <c r="PD19" s="12"/>
      <c r="PE19" s="12"/>
      <c r="PF19" s="12"/>
      <c r="PG19" s="12"/>
      <c r="PH19" s="12"/>
      <c r="PI19" s="12"/>
      <c r="PJ19" s="12"/>
      <c r="PK19" s="12"/>
      <c r="PL19" s="12"/>
      <c r="PM19" s="12"/>
      <c r="PN19" s="12"/>
      <c r="PO19" s="12"/>
      <c r="PP19" s="12"/>
      <c r="PQ19" s="12"/>
      <c r="PR19" s="12"/>
      <c r="PS19" s="12"/>
      <c r="PT19" s="12"/>
      <c r="PU19" s="12"/>
      <c r="PV19" s="12"/>
      <c r="PW19" s="12"/>
      <c r="PX19" s="12"/>
      <c r="PY19" s="12"/>
      <c r="PZ19" s="12"/>
      <c r="QA19" s="12"/>
      <c r="QB19" s="12"/>
      <c r="QC19" s="12"/>
      <c r="QD19" s="12"/>
      <c r="QE19" s="12"/>
      <c r="QF19" s="12"/>
      <c r="QG19" s="12"/>
      <c r="QH19" s="12"/>
      <c r="QI19" s="12"/>
      <c r="QJ19" s="12"/>
      <c r="QK19" s="12"/>
      <c r="QL19" s="12"/>
      <c r="QM19" s="12"/>
      <c r="QN19" s="12"/>
      <c r="QO19" s="12"/>
      <c r="QP19" s="12"/>
      <c r="QQ19" s="12"/>
      <c r="QR19" s="12"/>
      <c r="QS19" s="12"/>
      <c r="QT19" s="12"/>
      <c r="QU19" s="12"/>
      <c r="QV19" s="12"/>
      <c r="QW19" s="12"/>
      <c r="QX19" s="12"/>
      <c r="QY19" s="12"/>
      <c r="QZ19" s="12"/>
      <c r="RA19" s="12"/>
      <c r="RB19" s="12"/>
      <c r="RC19" s="12"/>
      <c r="RD19" s="12"/>
      <c r="RE19" s="12"/>
      <c r="RF19" s="12"/>
      <c r="RG19" s="12"/>
      <c r="RH19" s="12"/>
      <c r="RI19" s="12"/>
      <c r="RJ19" s="12"/>
      <c r="RK19" s="12"/>
      <c r="RL19" s="12"/>
      <c r="RM19" s="12"/>
      <c r="RN19" s="12"/>
      <c r="RO19" s="12"/>
      <c r="RP19" s="12"/>
      <c r="RQ19" s="12"/>
      <c r="RR19" s="12"/>
      <c r="RS19" s="12"/>
      <c r="RT19" s="12"/>
      <c r="RU19" s="12"/>
      <c r="RV19" s="12"/>
      <c r="RW19" s="12"/>
      <c r="RX19" s="12"/>
      <c r="RY19" s="12"/>
      <c r="RZ19" s="12"/>
      <c r="SA19" s="12"/>
      <c r="SB19" s="12"/>
      <c r="SC19" s="12"/>
      <c r="SD19" s="12"/>
      <c r="SE19" s="12"/>
      <c r="SF19" s="12"/>
      <c r="SG19" s="12"/>
      <c r="SH19" s="12"/>
      <c r="SI19" s="12"/>
      <c r="SJ19" s="12"/>
      <c r="SK19" s="12"/>
      <c r="SL19" s="12"/>
      <c r="SM19" s="12"/>
      <c r="SN19" s="12"/>
      <c r="SO19" s="12"/>
      <c r="SP19" s="12"/>
      <c r="SQ19" s="12"/>
      <c r="SR19" s="12"/>
      <c r="SS19" s="12"/>
      <c r="ST19" s="12"/>
      <c r="SU19" s="12"/>
      <c r="SV19" s="12"/>
      <c r="SW19" s="12"/>
      <c r="SX19" s="12"/>
      <c r="SY19" s="12"/>
      <c r="SZ19" s="12"/>
      <c r="TA19" s="12"/>
      <c r="TB19" s="12"/>
      <c r="TC19" s="12"/>
      <c r="TD19" s="12"/>
      <c r="TE19" s="12"/>
      <c r="TF19" s="12"/>
      <c r="TG19" s="12"/>
      <c r="TH19" s="12"/>
      <c r="TI19" s="12"/>
      <c r="TJ19" s="12"/>
      <c r="TK19" s="12"/>
      <c r="TL19" s="12"/>
      <c r="TM19" s="12"/>
      <c r="TN19" s="12"/>
      <c r="TO19" s="12"/>
      <c r="TP19" s="12"/>
      <c r="TQ19" s="12"/>
      <c r="TR19" s="12"/>
      <c r="TS19" s="12"/>
      <c r="TT19" s="12"/>
      <c r="TU19" s="12"/>
      <c r="TV19" s="12"/>
      <c r="TW19" s="12"/>
      <c r="TX19" s="12"/>
      <c r="TY19" s="12"/>
      <c r="TZ19" s="12"/>
      <c r="UA19" s="12"/>
      <c r="UB19" s="12"/>
      <c r="UC19" s="12"/>
      <c r="UD19" s="12"/>
      <c r="UE19" s="12"/>
      <c r="UF19" s="12"/>
      <c r="UG19" s="12"/>
      <c r="UH19" s="12"/>
      <c r="UI19" s="12"/>
      <c r="UJ19" s="12"/>
      <c r="UK19" s="12"/>
      <c r="UL19" s="12"/>
      <c r="UM19" s="12"/>
      <c r="UN19" s="12"/>
      <c r="UO19" s="12"/>
      <c r="UP19" s="12"/>
      <c r="UQ19" s="12"/>
      <c r="UR19" s="12"/>
      <c r="US19" s="12"/>
      <c r="UT19" s="12"/>
      <c r="UU19" s="12"/>
      <c r="UV19" s="12"/>
      <c r="UW19" s="12"/>
      <c r="UX19" s="12"/>
      <c r="UY19" s="12"/>
      <c r="UZ19" s="12"/>
      <c r="VA19" s="12"/>
      <c r="VB19" s="12"/>
      <c r="VC19" s="12"/>
      <c r="VD19" s="12"/>
      <c r="VE19" s="12"/>
      <c r="VF19" s="12"/>
      <c r="VG19" s="12"/>
      <c r="VH19" s="12"/>
      <c r="VI19" s="12"/>
      <c r="VJ19" s="12"/>
      <c r="VK19" s="12"/>
      <c r="VL19" s="12"/>
      <c r="VM19" s="12"/>
      <c r="VN19" s="12"/>
      <c r="VO19" s="12"/>
      <c r="VP19" s="12"/>
      <c r="VQ19" s="12"/>
      <c r="VR19" s="12"/>
      <c r="VS19" s="12"/>
      <c r="VT19" s="12"/>
      <c r="VU19" s="12"/>
      <c r="VV19" s="12"/>
      <c r="VW19" s="12"/>
      <c r="VX19" s="12"/>
      <c r="VY19" s="12"/>
      <c r="VZ19" s="12"/>
      <c r="WA19" s="12"/>
      <c r="WB19" s="12"/>
      <c r="WC19" s="12"/>
      <c r="WD19" s="12"/>
      <c r="WE19" s="12"/>
      <c r="WF19" s="12"/>
      <c r="WG19" s="12"/>
      <c r="WH19" s="12"/>
      <c r="WI19" s="12"/>
      <c r="WJ19" s="12"/>
      <c r="WK19" s="12"/>
      <c r="WL19" s="12"/>
      <c r="WM19" s="12"/>
      <c r="WN19" s="12"/>
      <c r="WO19" s="12"/>
      <c r="WP19" s="12"/>
      <c r="WQ19" s="12"/>
      <c r="WR19" s="12"/>
      <c r="WS19" s="12"/>
      <c r="WT19" s="12"/>
      <c r="WU19" s="12"/>
      <c r="WV19" s="12"/>
      <c r="WW19" s="12"/>
      <c r="WX19" s="12"/>
      <c r="WY19" s="12"/>
      <c r="WZ19" s="12"/>
      <c r="XA19" s="12"/>
      <c r="XB19" s="12"/>
      <c r="XC19" s="12"/>
      <c r="XD19" s="12"/>
      <c r="XE19" s="12"/>
      <c r="XF19" s="12"/>
      <c r="XG19" s="12"/>
      <c r="XH19" s="12"/>
      <c r="XI19" s="12"/>
      <c r="XJ19" s="12"/>
      <c r="XK19" s="12"/>
      <c r="XL19" s="12"/>
      <c r="XM19" s="12"/>
      <c r="XN19" s="12"/>
      <c r="XO19" s="12"/>
      <c r="XP19" s="12"/>
      <c r="XQ19" s="12"/>
      <c r="XR19" s="12"/>
      <c r="XS19" s="12"/>
      <c r="XT19" s="12"/>
      <c r="XU19" s="12"/>
      <c r="XV19" s="12"/>
      <c r="XW19" s="12"/>
      <c r="XX19" s="12"/>
      <c r="XY19" s="12"/>
      <c r="XZ19" s="12"/>
      <c r="YA19" s="12"/>
      <c r="YB19" s="12"/>
      <c r="YC19" s="12"/>
      <c r="YD19" s="12"/>
      <c r="YE19" s="12"/>
      <c r="YF19" s="12"/>
      <c r="YG19" s="12"/>
      <c r="YH19" s="12"/>
      <c r="YI19" s="12"/>
      <c r="YJ19" s="12"/>
      <c r="YK19" s="12"/>
      <c r="YL19" s="12"/>
      <c r="YM19" s="12"/>
      <c r="YN19" s="12"/>
      <c r="YO19" s="12"/>
      <c r="YP19" s="12"/>
      <c r="YQ19" s="12"/>
      <c r="YR19" s="12"/>
      <c r="YS19" s="12"/>
      <c r="YT19" s="12"/>
      <c r="YU19" s="12"/>
      <c r="YV19" s="12"/>
      <c r="YW19" s="12"/>
      <c r="YX19" s="12"/>
      <c r="YY19" s="12"/>
      <c r="YZ19" s="12"/>
      <c r="ZA19" s="12"/>
      <c r="ZB19" s="12"/>
      <c r="ZC19" s="12"/>
      <c r="ZD19" s="12"/>
      <c r="ZE19" s="12"/>
      <c r="ZF19" s="12"/>
      <c r="ZG19" s="12"/>
      <c r="ZH19" s="12"/>
      <c r="ZI19" s="12"/>
      <c r="ZJ19" s="12"/>
      <c r="ZK19" s="12"/>
      <c r="ZL19" s="12"/>
      <c r="ZM19" s="12"/>
      <c r="ZN19" s="12"/>
      <c r="ZO19" s="12"/>
      <c r="ZP19" s="12"/>
      <c r="ZQ19" s="12"/>
      <c r="ZR19" s="12"/>
      <c r="ZS19" s="12"/>
      <c r="ZT19" s="12"/>
      <c r="ZU19" s="12"/>
      <c r="ZV19" s="12"/>
      <c r="ZW19" s="12"/>
      <c r="ZX19" s="12"/>
      <c r="ZY19" s="12"/>
      <c r="ZZ19" s="12"/>
      <c r="AAA19" s="12"/>
      <c r="AAB19" s="12"/>
      <c r="AAC19" s="12"/>
      <c r="AAD19" s="12"/>
      <c r="AAE19" s="12"/>
      <c r="AAF19" s="12"/>
      <c r="AAG19" s="12"/>
      <c r="AAH19" s="12"/>
      <c r="AAI19" s="12"/>
      <c r="AAJ19" s="12"/>
      <c r="AAK19" s="12"/>
      <c r="AAL19" s="12"/>
      <c r="AAM19" s="12"/>
      <c r="AAN19" s="12"/>
      <c r="AAO19" s="12"/>
      <c r="AAP19" s="12"/>
      <c r="AAQ19" s="12"/>
      <c r="AAR19" s="12"/>
      <c r="AAS19" s="12"/>
      <c r="AAT19" s="12"/>
      <c r="AAU19" s="12"/>
      <c r="AAV19" s="12"/>
      <c r="AAW19" s="12"/>
      <c r="AAX19" s="12"/>
      <c r="AAY19" s="12"/>
      <c r="AAZ19" s="12"/>
      <c r="ABA19" s="12"/>
      <c r="ABB19" s="12"/>
      <c r="ABC19" s="12"/>
      <c r="ABD19" s="12"/>
      <c r="ABE19" s="12"/>
      <c r="ABF19" s="12"/>
      <c r="ABG19" s="12"/>
      <c r="ABH19" s="12"/>
      <c r="ABI19" s="12"/>
      <c r="ABJ19" s="12"/>
      <c r="ABK19" s="12"/>
      <c r="ABL19" s="12"/>
      <c r="ABM19" s="12"/>
      <c r="ABN19" s="12"/>
      <c r="ABO19" s="12"/>
      <c r="ABP19" s="12"/>
      <c r="ABQ19" s="12"/>
      <c r="ABR19" s="12"/>
      <c r="ABS19" s="12"/>
      <c r="ABT19" s="12"/>
      <c r="ABU19" s="12"/>
      <c r="ABV19" s="12"/>
      <c r="ABW19" s="12"/>
      <c r="ABX19" s="12"/>
      <c r="ABY19" s="12"/>
      <c r="ABZ19" s="12"/>
      <c r="ACA19" s="12"/>
      <c r="ACB19" s="12"/>
      <c r="ACC19" s="12"/>
      <c r="ACD19" s="12"/>
      <c r="ACE19" s="12"/>
      <c r="ACF19" s="12"/>
      <c r="ACG19" s="12"/>
      <c r="ACH19" s="12"/>
      <c r="ACI19" s="12"/>
      <c r="ACJ19" s="12"/>
      <c r="ACK19" s="12"/>
      <c r="ACL19" s="12"/>
      <c r="ACM19" s="12"/>
      <c r="ACN19" s="12"/>
      <c r="ACO19" s="12"/>
      <c r="ACP19" s="12"/>
      <c r="ACQ19" s="12"/>
      <c r="ACR19" s="12"/>
      <c r="ACS19" s="12"/>
      <c r="ACT19" s="12"/>
      <c r="ACU19" s="12"/>
      <c r="ACV19" s="12"/>
      <c r="ACW19" s="12"/>
      <c r="ACX19" s="12"/>
      <c r="ACY19" s="12"/>
      <c r="ACZ19" s="12"/>
      <c r="ADA19" s="12"/>
      <c r="ADB19" s="12"/>
      <c r="ADC19" s="12"/>
      <c r="ADD19" s="12"/>
      <c r="ADE19" s="12"/>
      <c r="ADF19" s="12"/>
      <c r="ADG19" s="12"/>
      <c r="ADH19" s="12"/>
      <c r="ADI19" s="12"/>
      <c r="ADJ19" s="12"/>
      <c r="ADK19" s="12"/>
      <c r="ADL19" s="12"/>
      <c r="ADM19" s="12"/>
      <c r="ADN19" s="12"/>
      <c r="ADO19" s="12"/>
      <c r="ADP19" s="12"/>
      <c r="ADQ19" s="12"/>
      <c r="ADR19" s="12"/>
      <c r="ADS19" s="12"/>
      <c r="ADT19" s="12"/>
      <c r="ADU19" s="12"/>
      <c r="ADV19" s="12"/>
      <c r="ADW19" s="12"/>
      <c r="ADX19" s="12"/>
      <c r="ADY19" s="12"/>
      <c r="ADZ19" s="12"/>
      <c r="AEA19" s="12"/>
      <c r="AEB19" s="12"/>
      <c r="AEC19" s="12"/>
      <c r="AED19" s="12"/>
      <c r="AEE19" s="12"/>
      <c r="AEF19" s="12"/>
      <c r="AEG19" s="12"/>
      <c r="AEH19" s="12"/>
      <c r="AEI19" s="12"/>
      <c r="AEJ19" s="12"/>
      <c r="AEK19" s="12"/>
      <c r="AEL19" s="12"/>
      <c r="AEM19" s="12"/>
      <c r="AEN19" s="12"/>
      <c r="AEO19" s="12"/>
      <c r="AEP19" s="12"/>
      <c r="AEQ19" s="12"/>
      <c r="AER19" s="12"/>
      <c r="AES19" s="12"/>
      <c r="AET19" s="12"/>
      <c r="AEU19" s="12"/>
      <c r="AEV19" s="12"/>
      <c r="AEW19" s="12"/>
      <c r="AEX19" s="12"/>
      <c r="AEY19" s="12"/>
      <c r="AEZ19" s="12"/>
      <c r="AFA19" s="12"/>
      <c r="AFB19" s="12"/>
      <c r="AFC19" s="12"/>
      <c r="AFD19" s="12"/>
      <c r="AFE19" s="12"/>
      <c r="AFF19" s="12"/>
      <c r="AFG19" s="12"/>
      <c r="AFH19" s="12"/>
      <c r="AFI19" s="12"/>
      <c r="AFJ19" s="12"/>
      <c r="AFK19" s="12"/>
      <c r="AFL19" s="12"/>
      <c r="AFM19" s="12"/>
      <c r="AFN19" s="12"/>
      <c r="AFO19" s="12"/>
      <c r="AFP19" s="12"/>
      <c r="AFQ19" s="12"/>
      <c r="AFR19" s="12"/>
      <c r="AFS19" s="12"/>
      <c r="AFT19" s="12"/>
      <c r="AFU19" s="12"/>
      <c r="AFV19" s="12"/>
      <c r="AFW19" s="12"/>
      <c r="AFX19" s="12"/>
      <c r="AFY19" s="12"/>
      <c r="AFZ19" s="12"/>
      <c r="AGA19" s="12"/>
      <c r="AGB19" s="12"/>
      <c r="AGC19" s="12"/>
      <c r="AGD19" s="12"/>
      <c r="AGE19" s="12"/>
      <c r="AGF19" s="12"/>
      <c r="AGG19" s="12"/>
      <c r="AGH19" s="12"/>
      <c r="AGI19" s="12"/>
      <c r="AGJ19" s="12"/>
      <c r="AGK19" s="12"/>
      <c r="AGL19" s="12"/>
      <c r="AGM19" s="12"/>
      <c r="AGN19" s="12"/>
      <c r="AGO19" s="12"/>
      <c r="AGP19" s="12"/>
      <c r="AGQ19" s="12"/>
      <c r="AGR19" s="12"/>
      <c r="AGS19" s="12"/>
      <c r="AGT19" s="12"/>
      <c r="AGU19" s="12"/>
      <c r="AGV19" s="12"/>
      <c r="AGW19" s="12"/>
      <c r="AGX19" s="12"/>
      <c r="AGY19" s="12"/>
      <c r="AGZ19" s="12"/>
      <c r="AHA19" s="12"/>
      <c r="AHB19" s="12"/>
      <c r="AHC19" s="12"/>
      <c r="AHD19" s="12"/>
      <c r="AHE19" s="12"/>
      <c r="AHF19" s="12"/>
      <c r="AHG19" s="12"/>
      <c r="AHH19" s="12"/>
      <c r="AHI19" s="12"/>
      <c r="AHJ19" s="12"/>
      <c r="AHK19" s="12"/>
      <c r="AHL19" s="12"/>
      <c r="AHM19" s="12"/>
      <c r="AHN19" s="12"/>
      <c r="AHO19" s="12"/>
      <c r="AHP19" s="12"/>
      <c r="AHQ19" s="12"/>
      <c r="AHR19" s="12"/>
      <c r="AHS19" s="12"/>
      <c r="AHT19" s="12"/>
      <c r="AHU19" s="12"/>
      <c r="AHV19" s="12"/>
      <c r="AHW19" s="12"/>
      <c r="AHX19" s="12"/>
      <c r="AHY19" s="12"/>
      <c r="AHZ19" s="12"/>
      <c r="AIA19" s="12"/>
      <c r="AIB19" s="12"/>
      <c r="AIC19" s="12"/>
      <c r="AID19" s="12"/>
      <c r="AIE19" s="12"/>
      <c r="AIF19" s="12"/>
      <c r="AIG19" s="12"/>
      <c r="AIH19" s="12"/>
      <c r="AII19" s="12"/>
      <c r="AIJ19" s="12"/>
      <c r="AIK19" s="12"/>
      <c r="AIL19" s="12"/>
      <c r="AIM19" s="12"/>
      <c r="AIN19" s="12"/>
      <c r="AIO19" s="12"/>
      <c r="AIP19" s="12"/>
      <c r="AIQ19" s="12"/>
      <c r="AIR19" s="12"/>
      <c r="AIS19" s="12"/>
      <c r="AIT19" s="12"/>
      <c r="AIU19" s="12"/>
      <c r="AIV19" s="12"/>
      <c r="AIW19" s="12"/>
      <c r="AIX19" s="12"/>
      <c r="AIY19" s="12"/>
      <c r="AIZ19" s="12"/>
      <c r="AJA19" s="12"/>
      <c r="AJB19" s="12"/>
      <c r="AJC19" s="12"/>
      <c r="AJD19" s="12"/>
      <c r="AJE19" s="12"/>
      <c r="AJF19" s="12"/>
      <c r="AJG19" s="12"/>
      <c r="AJH19" s="12"/>
      <c r="AJI19" s="12"/>
      <c r="AJJ19" s="12"/>
      <c r="AJK19" s="12"/>
      <c r="AJL19" s="12"/>
      <c r="AJM19" s="12"/>
      <c r="AJN19" s="12"/>
      <c r="AJO19" s="12"/>
      <c r="AJP19" s="12"/>
      <c r="AJQ19" s="12"/>
      <c r="AJR19" s="12"/>
      <c r="AJS19" s="12"/>
      <c r="AJT19" s="12"/>
      <c r="AJU19" s="12"/>
      <c r="AJV19" s="12"/>
      <c r="AJW19" s="12"/>
      <c r="AJX19" s="12"/>
      <c r="AJY19" s="12"/>
      <c r="AJZ19" s="12"/>
      <c r="AKA19" s="12"/>
      <c r="AKB19" s="12"/>
      <c r="AKC19" s="12"/>
      <c r="AKD19" s="12"/>
      <c r="AKE19" s="12"/>
      <c r="AKF19" s="12"/>
      <c r="AKG19" s="12"/>
      <c r="AKH19" s="12"/>
      <c r="AKI19" s="12"/>
      <c r="AKJ19" s="12"/>
      <c r="AKK19" s="12"/>
      <c r="AKL19" s="12"/>
      <c r="AKM19" s="12"/>
      <c r="AKN19" s="12"/>
      <c r="AKO19" s="12"/>
      <c r="AKP19" s="12"/>
      <c r="AKQ19" s="12"/>
      <c r="AKR19" s="12"/>
      <c r="AKS19" s="12"/>
      <c r="AKT19" s="12"/>
      <c r="AKU19" s="12"/>
      <c r="AKV19" s="12"/>
      <c r="AKW19" s="12"/>
      <c r="AKX19" s="12"/>
      <c r="AKY19" s="12"/>
      <c r="AKZ19" s="12"/>
      <c r="ALA19" s="12"/>
      <c r="ALB19" s="12"/>
      <c r="ALC19" s="12"/>
      <c r="ALD19" s="12"/>
      <c r="ALE19" s="12"/>
      <c r="ALF19" s="12"/>
      <c r="ALG19" s="12"/>
      <c r="ALH19" s="12"/>
      <c r="ALI19" s="12"/>
      <c r="ALJ19" s="12"/>
      <c r="ALK19" s="12"/>
      <c r="ALL19" s="12"/>
      <c r="ALM19" s="12"/>
      <c r="ALN19" s="12"/>
      <c r="ALO19" s="12"/>
      <c r="ALP19" s="12"/>
      <c r="ALQ19" s="12"/>
      <c r="ALR19" s="12"/>
      <c r="ALS19" s="12"/>
      <c r="ALT19" s="12"/>
      <c r="ALU19" s="12"/>
      <c r="ALV19" s="12"/>
      <c r="ALW19" s="12"/>
      <c r="ALX19" s="12"/>
      <c r="ALY19" s="12"/>
      <c r="ALZ19" s="12"/>
      <c r="AMA19" s="12"/>
      <c r="AMB19" s="12"/>
      <c r="AMC19" s="12"/>
      <c r="AMD19" s="12"/>
      <c r="AME19" s="12"/>
      <c r="AMF19" s="12"/>
      <c r="AMG19" s="12"/>
      <c r="AMH19" s="12"/>
      <c r="AMI19" s="12"/>
      <c r="AMJ19" s="12"/>
      <c r="AMK19" s="12"/>
      <c r="AML19" s="12"/>
      <c r="AMM19" s="12"/>
      <c r="AMN19" s="12"/>
      <c r="AMO19" s="12"/>
      <c r="AMP19" s="12"/>
      <c r="AMQ19" s="12"/>
      <c r="AMR19" s="12"/>
      <c r="AMS19" s="12"/>
      <c r="AMT19" s="12"/>
      <c r="AMU19" s="12"/>
      <c r="AMV19" s="12"/>
      <c r="AMW19" s="12"/>
      <c r="AMX19" s="12"/>
      <c r="AMY19" s="12"/>
      <c r="AMZ19" s="12"/>
      <c r="ANA19" s="12"/>
      <c r="ANB19" s="12"/>
      <c r="ANC19" s="12"/>
      <c r="AND19" s="12"/>
      <c r="ANE19" s="12"/>
      <c r="ANF19" s="12"/>
      <c r="ANG19" s="12"/>
      <c r="ANH19" s="12"/>
      <c r="ANI19" s="12"/>
      <c r="ANJ19" s="12"/>
      <c r="ANK19" s="12"/>
      <c r="ANL19" s="12"/>
      <c r="ANM19" s="12"/>
      <c r="ANN19" s="12"/>
      <c r="ANO19" s="12"/>
      <c r="ANP19" s="12"/>
      <c r="ANQ19" s="12"/>
      <c r="ANR19" s="12"/>
      <c r="ANS19" s="12"/>
      <c r="ANT19" s="12"/>
      <c r="ANU19" s="12"/>
      <c r="ANV19" s="12"/>
      <c r="ANW19" s="12"/>
      <c r="ANX19" s="12"/>
      <c r="ANY19" s="12"/>
      <c r="ANZ19" s="12"/>
      <c r="AOA19" s="12"/>
      <c r="AOB19" s="12"/>
      <c r="AOC19" s="12"/>
      <c r="AOD19" s="12"/>
      <c r="AOE19" s="12"/>
      <c r="AOF19" s="12"/>
      <c r="AOG19" s="12"/>
      <c r="AOH19" s="12"/>
      <c r="AOI19" s="12"/>
      <c r="AOJ19" s="12"/>
      <c r="AOK19" s="12"/>
      <c r="AOL19" s="12"/>
      <c r="AOM19" s="12"/>
      <c r="AON19" s="12"/>
      <c r="AOO19" s="12"/>
      <c r="AOP19" s="12"/>
      <c r="AOQ19" s="12"/>
      <c r="AOR19" s="12"/>
      <c r="AOS19" s="12"/>
      <c r="AOT19" s="12"/>
      <c r="AOU19" s="12"/>
      <c r="AOV19" s="12"/>
      <c r="AOW19" s="12"/>
      <c r="AOX19" s="12"/>
      <c r="AOY19" s="12"/>
      <c r="AOZ19" s="12"/>
      <c r="APA19" s="12"/>
      <c r="APB19" s="12"/>
      <c r="APC19" s="12"/>
      <c r="APD19" s="12"/>
      <c r="APE19" s="12"/>
      <c r="APF19" s="12"/>
      <c r="APG19" s="12"/>
      <c r="APH19" s="12"/>
      <c r="API19" s="12"/>
      <c r="APJ19" s="12"/>
      <c r="APK19" s="12"/>
      <c r="APL19" s="12"/>
      <c r="APM19" s="12"/>
      <c r="APN19" s="12"/>
      <c r="APO19" s="12"/>
      <c r="APP19" s="12"/>
      <c r="APQ19" s="12"/>
      <c r="APR19" s="12"/>
      <c r="APS19" s="12"/>
      <c r="APT19" s="12"/>
      <c r="APU19" s="12"/>
      <c r="APV19" s="12"/>
      <c r="APW19" s="12"/>
      <c r="APX19" s="12"/>
      <c r="APY19" s="12"/>
      <c r="APZ19" s="12"/>
      <c r="AQA19" s="12"/>
      <c r="AQB19" s="12"/>
      <c r="AQC19" s="12"/>
      <c r="AQD19" s="12"/>
      <c r="AQE19" s="12"/>
      <c r="AQF19" s="12"/>
      <c r="AQG19" s="12"/>
      <c r="AQH19" s="12"/>
      <c r="AQI19" s="12"/>
      <c r="AQJ19" s="12"/>
      <c r="AQK19" s="12"/>
      <c r="AQL19" s="12"/>
      <c r="AQM19" s="12"/>
      <c r="AQN19" s="12"/>
      <c r="AQO19" s="12"/>
      <c r="AQP19" s="12"/>
      <c r="AQQ19" s="12"/>
      <c r="AQR19" s="12"/>
      <c r="AQS19" s="12"/>
      <c r="AQT19" s="12"/>
      <c r="AQU19" s="12"/>
      <c r="AQV19" s="12"/>
      <c r="AQW19" s="12"/>
      <c r="AQX19" s="12"/>
      <c r="AQY19" s="12"/>
      <c r="AQZ19" s="12"/>
      <c r="ARA19" s="12"/>
      <c r="ARB19" s="12"/>
      <c r="ARC19" s="12"/>
      <c r="ARD19" s="12"/>
      <c r="ARE19" s="12"/>
      <c r="ARF19" s="12"/>
      <c r="ARG19" s="12"/>
      <c r="ARH19" s="12"/>
      <c r="ARI19" s="12"/>
      <c r="ARJ19" s="12"/>
      <c r="ARK19" s="12"/>
      <c r="ARL19" s="12"/>
      <c r="ARM19" s="12"/>
      <c r="ARN19" s="12"/>
      <c r="ARO19" s="12"/>
      <c r="ARP19" s="12"/>
      <c r="ARQ19" s="12"/>
      <c r="ARR19" s="12"/>
      <c r="ARS19" s="12"/>
      <c r="ART19" s="12"/>
      <c r="ARU19" s="12"/>
      <c r="ARV19" s="12"/>
      <c r="ARW19" s="12"/>
      <c r="ARX19" s="12"/>
      <c r="ARY19" s="12"/>
      <c r="ARZ19" s="12"/>
      <c r="ASA19" s="12"/>
      <c r="ASB19" s="12"/>
      <c r="ASC19" s="12"/>
      <c r="ASD19" s="12"/>
      <c r="ASE19" s="12"/>
      <c r="ASF19" s="12"/>
      <c r="ASG19" s="12"/>
      <c r="ASH19" s="12"/>
      <c r="ASI19" s="12"/>
      <c r="ASJ19" s="12"/>
      <c r="ASK19" s="12"/>
      <c r="ASL19" s="12"/>
      <c r="ASM19" s="12"/>
      <c r="ASN19" s="12"/>
      <c r="ASO19" s="12"/>
      <c r="ASP19" s="12"/>
      <c r="ASQ19" s="12"/>
      <c r="ASR19" s="12"/>
      <c r="ASS19" s="12"/>
      <c r="AST19" s="12"/>
      <c r="ASU19" s="12"/>
      <c r="ASV19" s="12"/>
      <c r="ASW19" s="12"/>
      <c r="ASX19" s="12"/>
      <c r="ASY19" s="12"/>
      <c r="ASZ19" s="12"/>
      <c r="ATA19" s="12"/>
      <c r="ATB19" s="12"/>
      <c r="ATC19" s="12"/>
      <c r="ATD19" s="12"/>
      <c r="ATE19" s="12"/>
      <c r="ATF19" s="12"/>
      <c r="ATG19" s="12"/>
      <c r="ATH19" s="12"/>
      <c r="ATI19" s="12"/>
      <c r="ATJ19" s="12"/>
      <c r="ATK19" s="12"/>
      <c r="ATL19" s="12"/>
      <c r="ATM19" s="12"/>
      <c r="ATN19" s="12"/>
      <c r="ATO19" s="12"/>
      <c r="ATP19" s="12"/>
      <c r="ATQ19" s="12"/>
      <c r="ATR19" s="12"/>
      <c r="ATS19" s="12"/>
      <c r="ATT19" s="12"/>
      <c r="ATU19" s="12"/>
      <c r="ATV19" s="12"/>
      <c r="ATW19" s="12"/>
      <c r="ATX19" s="12"/>
      <c r="ATY19" s="12"/>
      <c r="ATZ19" s="12"/>
      <c r="AUA19" s="12"/>
      <c r="AUB19" s="12"/>
      <c r="AUC19" s="12"/>
      <c r="AUD19" s="12"/>
      <c r="AUE19" s="12"/>
      <c r="AUF19" s="12"/>
      <c r="AUG19" s="12"/>
      <c r="AUH19" s="12"/>
      <c r="AUI19" s="12"/>
      <c r="AUJ19" s="12"/>
      <c r="AUK19" s="12"/>
      <c r="AUL19" s="12"/>
      <c r="AUM19" s="12"/>
      <c r="AUN19" s="12"/>
      <c r="AUO19" s="12"/>
      <c r="AUP19" s="12"/>
      <c r="AUQ19" s="12"/>
      <c r="AUR19" s="12"/>
      <c r="AUS19" s="12"/>
      <c r="AUT19" s="12"/>
      <c r="AUU19" s="12"/>
      <c r="AUV19" s="12"/>
      <c r="AUW19" s="12"/>
      <c r="AUX19" s="12"/>
      <c r="AUY19" s="12"/>
      <c r="AUZ19" s="12"/>
      <c r="AVA19" s="12"/>
      <c r="AVB19" s="12"/>
      <c r="AVC19" s="12"/>
      <c r="AVD19" s="12"/>
      <c r="AVE19" s="12"/>
      <c r="AVF19" s="12"/>
      <c r="AVG19" s="12"/>
      <c r="AVH19" s="12"/>
      <c r="AVI19" s="12"/>
      <c r="AVJ19" s="12"/>
      <c r="AVK19" s="12"/>
      <c r="AVL19" s="12"/>
      <c r="AVM19" s="12"/>
      <c r="AVN19" s="12"/>
      <c r="AVO19" s="12"/>
      <c r="AVP19" s="12"/>
      <c r="AVQ19" s="12"/>
      <c r="AVR19" s="12"/>
      <c r="AVS19" s="12"/>
      <c r="AVT19" s="12"/>
      <c r="AVU19" s="12"/>
      <c r="AVV19" s="12"/>
      <c r="AVW19" s="12"/>
      <c r="AVX19" s="12"/>
      <c r="AVY19" s="12"/>
      <c r="AVZ19" s="12"/>
      <c r="AWA19" s="12"/>
      <c r="AWB19" s="12"/>
      <c r="AWC19" s="12"/>
      <c r="AWD19" s="12"/>
      <c r="AWE19" s="12"/>
      <c r="AWF19" s="12"/>
      <c r="AWG19" s="12"/>
      <c r="AWH19" s="12"/>
      <c r="AWI19" s="12"/>
      <c r="AWJ19" s="12"/>
      <c r="AWK19" s="12"/>
      <c r="AWL19" s="12"/>
      <c r="AWM19" s="12"/>
      <c r="AWN19" s="12"/>
      <c r="AWO19" s="12"/>
      <c r="AWP19" s="12"/>
      <c r="AWQ19" s="12"/>
      <c r="AWR19" s="12"/>
      <c r="AWS19" s="12"/>
      <c r="AWT19" s="12"/>
      <c r="AWU19" s="12"/>
      <c r="AWV19" s="12"/>
      <c r="AWW19" s="12"/>
      <c r="AWX19" s="12"/>
      <c r="AWY19" s="12"/>
      <c r="AWZ19" s="12"/>
      <c r="AXA19" s="12"/>
      <c r="AXB19" s="12"/>
      <c r="AXC19" s="12"/>
      <c r="AXD19" s="12"/>
      <c r="AXE19" s="12"/>
      <c r="AXF19" s="12"/>
      <c r="AXG19" s="12"/>
      <c r="AXH19" s="12"/>
      <c r="AXI19" s="12"/>
      <c r="AXJ19" s="12"/>
      <c r="AXK19" s="12"/>
      <c r="AXL19" s="12"/>
      <c r="AXM19" s="12"/>
      <c r="AXN19" s="12"/>
      <c r="AXO19" s="12"/>
      <c r="AXP19" s="12"/>
      <c r="AXQ19" s="12"/>
      <c r="AXR19" s="12"/>
      <c r="AXS19" s="12"/>
      <c r="AXT19" s="12"/>
      <c r="AXU19" s="12"/>
      <c r="AXV19" s="12"/>
      <c r="AXW19" s="12"/>
      <c r="AXX19" s="12"/>
      <c r="AXY19" s="12"/>
      <c r="AXZ19" s="12"/>
      <c r="AYA19" s="12"/>
      <c r="AYB19" s="12"/>
      <c r="AYC19" s="12"/>
      <c r="AYD19" s="12"/>
      <c r="AYE19" s="12"/>
      <c r="AYF19" s="12"/>
      <c r="AYG19" s="12"/>
      <c r="AYH19" s="12"/>
      <c r="AYI19" s="12"/>
      <c r="AYJ19" s="12"/>
      <c r="AYK19" s="12"/>
      <c r="AYL19" s="12"/>
      <c r="AYM19" s="12"/>
      <c r="AYN19" s="12"/>
      <c r="AYO19" s="12"/>
      <c r="AYP19" s="12"/>
      <c r="AYQ19" s="12"/>
      <c r="AYR19" s="12"/>
      <c r="AYS19" s="12"/>
      <c r="AYT19" s="12"/>
      <c r="AYU19" s="12"/>
      <c r="AYV19" s="12"/>
      <c r="AYW19" s="12"/>
      <c r="AYX19" s="12"/>
      <c r="AYY19" s="12"/>
      <c r="AYZ19" s="12"/>
      <c r="AZA19" s="12"/>
      <c r="AZB19" s="12"/>
      <c r="AZC19" s="12"/>
      <c r="AZD19" s="12"/>
      <c r="AZE19" s="12"/>
      <c r="AZF19" s="12"/>
      <c r="AZG19" s="12"/>
      <c r="AZH19" s="12"/>
      <c r="AZI19" s="12"/>
      <c r="AZJ19" s="12"/>
      <c r="AZK19" s="12"/>
      <c r="AZL19" s="12"/>
      <c r="AZM19" s="12"/>
      <c r="AZN19" s="12"/>
      <c r="AZO19" s="12"/>
      <c r="AZP19" s="12"/>
      <c r="AZQ19" s="12"/>
      <c r="AZR19" s="12"/>
      <c r="AZS19" s="12"/>
      <c r="AZT19" s="12"/>
      <c r="AZU19" s="12"/>
      <c r="AZV19" s="12"/>
      <c r="AZW19" s="12"/>
      <c r="AZX19" s="12"/>
      <c r="AZY19" s="12"/>
      <c r="AZZ19" s="12"/>
      <c r="BAA19" s="12"/>
      <c r="BAB19" s="12"/>
      <c r="BAC19" s="12"/>
      <c r="BAD19" s="12"/>
      <c r="BAE19" s="12"/>
      <c r="BAF19" s="12"/>
      <c r="BAG19" s="12"/>
      <c r="BAH19" s="12"/>
      <c r="BAI19" s="12"/>
      <c r="BAJ19" s="12"/>
      <c r="BAK19" s="12"/>
      <c r="BAL19" s="12"/>
      <c r="BAM19" s="12"/>
      <c r="BAN19" s="12"/>
      <c r="BAO19" s="12"/>
      <c r="BAP19" s="12"/>
      <c r="BAQ19" s="12"/>
      <c r="BAR19" s="12"/>
      <c r="BAS19" s="12"/>
      <c r="BAT19" s="12"/>
      <c r="BAU19" s="12"/>
      <c r="BAV19" s="12"/>
      <c r="BAW19" s="12"/>
      <c r="BAX19" s="12"/>
      <c r="BAY19" s="12"/>
      <c r="BAZ19" s="12"/>
      <c r="BBA19" s="12"/>
      <c r="BBB19" s="12"/>
      <c r="BBC19" s="12"/>
      <c r="BBD19" s="12"/>
      <c r="BBE19" s="12"/>
      <c r="BBF19" s="12"/>
      <c r="BBG19" s="12"/>
      <c r="BBH19" s="12"/>
      <c r="BBI19" s="12"/>
      <c r="BBJ19" s="12"/>
      <c r="BBK19" s="12"/>
      <c r="BBL19" s="12"/>
      <c r="BBM19" s="12"/>
      <c r="BBN19" s="12"/>
      <c r="BBO19" s="12"/>
      <c r="BBP19" s="12"/>
      <c r="BBQ19" s="12"/>
      <c r="BBR19" s="12"/>
      <c r="BBS19" s="12"/>
      <c r="BBT19" s="12"/>
      <c r="BBU19" s="12"/>
      <c r="BBV19" s="12"/>
      <c r="BBW19" s="12"/>
      <c r="BBX19" s="12"/>
      <c r="BBY19" s="12"/>
      <c r="BBZ19" s="12"/>
      <c r="BCA19" s="12"/>
      <c r="BCB19" s="12"/>
      <c r="BCC19" s="12"/>
      <c r="BCD19" s="12"/>
      <c r="BCE19" s="12"/>
      <c r="BCF19" s="12"/>
      <c r="BCG19" s="12"/>
      <c r="BCH19" s="12"/>
      <c r="BCI19" s="12"/>
      <c r="BCJ19" s="12"/>
      <c r="BCK19" s="12"/>
      <c r="BCL19" s="12"/>
      <c r="BCM19" s="12"/>
      <c r="BCN19" s="12"/>
      <c r="BCO19" s="12"/>
      <c r="BCP19" s="12"/>
      <c r="BCQ19" s="12"/>
      <c r="BCR19" s="12"/>
      <c r="BCS19" s="12"/>
      <c r="BCT19" s="12"/>
      <c r="BCU19" s="12"/>
      <c r="BCV19" s="12"/>
      <c r="BCW19" s="12"/>
      <c r="BCX19" s="12"/>
      <c r="BCY19" s="12"/>
      <c r="BCZ19" s="12"/>
      <c r="BDA19" s="12"/>
      <c r="BDB19" s="12"/>
      <c r="BDC19" s="12"/>
      <c r="BDD19" s="12"/>
      <c r="BDE19" s="12"/>
      <c r="BDF19" s="12"/>
      <c r="BDG19" s="12"/>
      <c r="BDH19" s="12"/>
      <c r="BDI19" s="12"/>
      <c r="BDJ19" s="12"/>
      <c r="BDK19" s="12"/>
      <c r="BDL19" s="12"/>
      <c r="BDM19" s="12"/>
      <c r="BDN19" s="12"/>
      <c r="BDO19" s="12"/>
      <c r="BDP19" s="12"/>
      <c r="BDQ19" s="12"/>
      <c r="BDR19" s="12"/>
      <c r="BDS19" s="12"/>
      <c r="BDT19" s="12"/>
      <c r="BDU19" s="12"/>
      <c r="BDV19" s="12"/>
      <c r="BDW19" s="12"/>
      <c r="BDX19" s="12"/>
      <c r="BDY19" s="12"/>
      <c r="BDZ19" s="12"/>
      <c r="BEA19" s="12"/>
      <c r="BEB19" s="12"/>
      <c r="BEC19" s="12"/>
      <c r="BED19" s="12"/>
      <c r="BEE19" s="12"/>
      <c r="BEF19" s="12"/>
      <c r="BEG19" s="12"/>
      <c r="BEH19" s="12"/>
      <c r="BEI19" s="12"/>
      <c r="BEJ19" s="12"/>
      <c r="BEK19" s="12"/>
      <c r="BEL19" s="12"/>
      <c r="BEM19" s="12"/>
      <c r="BEN19" s="12"/>
      <c r="BEO19" s="12"/>
      <c r="BEP19" s="12"/>
      <c r="BEQ19" s="12"/>
      <c r="BER19" s="12"/>
      <c r="BES19" s="12"/>
      <c r="BET19" s="12"/>
      <c r="BEU19" s="12"/>
      <c r="BEV19" s="12"/>
      <c r="BEW19" s="12"/>
      <c r="BEX19" s="12"/>
      <c r="BEY19" s="12"/>
      <c r="BEZ19" s="12"/>
      <c r="BFA19" s="12"/>
      <c r="BFB19" s="12"/>
      <c r="BFC19" s="12"/>
      <c r="BFD19" s="12"/>
      <c r="BFE19" s="12"/>
      <c r="BFF19" s="12"/>
      <c r="BFG19" s="12"/>
      <c r="BFH19" s="12"/>
      <c r="BFI19" s="12"/>
      <c r="BFJ19" s="12"/>
      <c r="BFK19" s="12"/>
      <c r="BFL19" s="12"/>
      <c r="BFM19" s="12"/>
      <c r="BFN19" s="12"/>
      <c r="BFO19" s="12"/>
      <c r="BFP19" s="12"/>
      <c r="BFQ19" s="12"/>
      <c r="BFR19" s="12"/>
      <c r="BFS19" s="12"/>
      <c r="BFT19" s="12"/>
      <c r="BFU19" s="12"/>
      <c r="BFV19" s="12"/>
      <c r="BFW19" s="12"/>
      <c r="BFX19" s="12"/>
      <c r="BFY19" s="12"/>
      <c r="BFZ19" s="12"/>
      <c r="BGA19" s="12"/>
      <c r="BGB19" s="12"/>
      <c r="BGC19" s="12"/>
      <c r="BGD19" s="12"/>
      <c r="BGE19" s="12"/>
      <c r="BGF19" s="12"/>
      <c r="BGG19" s="12"/>
      <c r="BGH19" s="12"/>
      <c r="BGI19" s="12"/>
      <c r="BGJ19" s="12"/>
      <c r="BGK19" s="12"/>
      <c r="BGL19" s="12"/>
      <c r="BGM19" s="12"/>
      <c r="BGN19" s="12"/>
      <c r="BGO19" s="12"/>
      <c r="BGP19" s="12"/>
      <c r="BGQ19" s="12"/>
      <c r="BGR19" s="12"/>
      <c r="BGS19" s="12"/>
      <c r="BGT19" s="12"/>
      <c r="BGU19" s="12"/>
      <c r="BGV19" s="12"/>
      <c r="BGW19" s="12"/>
      <c r="BGX19" s="12"/>
      <c r="BGY19" s="12"/>
      <c r="BGZ19" s="12"/>
      <c r="BHA19" s="12"/>
      <c r="BHB19" s="12"/>
      <c r="BHC19" s="12"/>
      <c r="BHD19" s="12"/>
      <c r="BHE19" s="12"/>
      <c r="BHF19" s="12"/>
      <c r="BHG19" s="12"/>
      <c r="BHH19" s="12"/>
      <c r="BHI19" s="12"/>
      <c r="BHJ19" s="12"/>
      <c r="BHK19" s="12"/>
      <c r="BHL19" s="12"/>
      <c r="BHM19" s="12"/>
      <c r="BHN19" s="12"/>
      <c r="BHO19" s="12"/>
      <c r="BHP19" s="12"/>
      <c r="BHQ19" s="12"/>
      <c r="BHR19" s="12"/>
      <c r="BHS19" s="12"/>
      <c r="BHT19" s="12"/>
      <c r="BHU19" s="12"/>
      <c r="BHV19" s="12"/>
      <c r="BHW19" s="12"/>
      <c r="BHX19" s="12"/>
      <c r="BHY19" s="12"/>
      <c r="BHZ19" s="12"/>
      <c r="BIA19" s="12"/>
      <c r="BIB19" s="12"/>
      <c r="BIC19" s="12"/>
      <c r="BID19" s="12"/>
      <c r="BIE19" s="12"/>
      <c r="BIF19" s="12"/>
      <c r="BIG19" s="12"/>
      <c r="BIH19" s="12"/>
      <c r="BII19" s="12"/>
      <c r="BIJ19" s="12"/>
      <c r="BIK19" s="12"/>
      <c r="BIL19" s="12"/>
      <c r="BIM19" s="12"/>
      <c r="BIN19" s="12"/>
      <c r="BIO19" s="12"/>
      <c r="BIP19" s="12"/>
      <c r="BIQ19" s="12"/>
      <c r="BIR19" s="12"/>
      <c r="BIS19" s="12"/>
      <c r="BIT19" s="12"/>
      <c r="BIU19" s="12"/>
      <c r="BIV19" s="12"/>
      <c r="BIW19" s="12"/>
      <c r="BIX19" s="12"/>
      <c r="BIY19" s="12"/>
      <c r="BIZ19" s="12"/>
      <c r="BJA19" s="12"/>
      <c r="BJB19" s="12"/>
      <c r="BJC19" s="12"/>
      <c r="BJD19" s="12"/>
      <c r="BJE19" s="12"/>
      <c r="BJF19" s="12"/>
      <c r="BJG19" s="12"/>
      <c r="BJH19" s="12"/>
      <c r="BJI19" s="12"/>
      <c r="BJJ19" s="12"/>
      <c r="BJK19" s="12"/>
      <c r="BJL19" s="12"/>
      <c r="BJM19" s="12"/>
      <c r="BJN19" s="12"/>
      <c r="BJO19" s="12"/>
      <c r="BJP19" s="12"/>
      <c r="BJQ19" s="12"/>
      <c r="BJR19" s="12"/>
      <c r="BJS19" s="12"/>
      <c r="BJT19" s="12"/>
      <c r="BJU19" s="12"/>
      <c r="BJV19" s="12"/>
      <c r="BJW19" s="12"/>
      <c r="BJX19" s="12"/>
      <c r="BJY19" s="12"/>
      <c r="BJZ19" s="12"/>
      <c r="BKA19" s="12"/>
      <c r="BKB19" s="12"/>
      <c r="BKC19" s="12"/>
      <c r="BKD19" s="12"/>
      <c r="BKE19" s="12"/>
      <c r="BKF19" s="12"/>
      <c r="BKG19" s="12"/>
      <c r="BKH19" s="12"/>
      <c r="BKI19" s="12"/>
      <c r="BKJ19" s="12"/>
      <c r="BKK19" s="12"/>
      <c r="BKL19" s="12"/>
      <c r="BKM19" s="12"/>
      <c r="BKN19" s="12"/>
      <c r="BKO19" s="12"/>
      <c r="BKP19" s="12"/>
      <c r="BKQ19" s="12"/>
      <c r="BKR19" s="12"/>
      <c r="BKS19" s="12"/>
      <c r="BKT19" s="12"/>
      <c r="BKU19" s="12"/>
      <c r="BKV19" s="12"/>
      <c r="BKW19" s="12"/>
      <c r="BKX19" s="12"/>
      <c r="BKY19" s="12"/>
      <c r="BKZ19" s="12"/>
      <c r="BLA19" s="12"/>
      <c r="BLB19" s="12"/>
      <c r="BLC19" s="12"/>
      <c r="BLD19" s="12"/>
      <c r="BLE19" s="12"/>
      <c r="BLF19" s="12"/>
      <c r="BLG19" s="12"/>
      <c r="BLH19" s="12"/>
      <c r="BLI19" s="12"/>
      <c r="BLJ19" s="12"/>
      <c r="BLK19" s="12"/>
      <c r="BLL19" s="12"/>
      <c r="BLM19" s="12"/>
      <c r="BLN19" s="12"/>
      <c r="BLO19" s="12"/>
      <c r="BLP19" s="12"/>
      <c r="BLQ19" s="12"/>
      <c r="BLR19" s="12"/>
      <c r="BLS19" s="12"/>
      <c r="BLT19" s="12"/>
      <c r="BLU19" s="12"/>
      <c r="BLV19" s="12"/>
      <c r="BLW19" s="12"/>
      <c r="BLX19" s="12"/>
      <c r="BLY19" s="12"/>
      <c r="BLZ19" s="12"/>
      <c r="BMA19" s="12"/>
      <c r="BMB19" s="12"/>
      <c r="BMC19" s="12"/>
      <c r="BMD19" s="12"/>
      <c r="BME19" s="12"/>
      <c r="BMF19" s="12"/>
      <c r="BMG19" s="12"/>
      <c r="BMH19" s="12"/>
      <c r="BMI19" s="12"/>
      <c r="BMJ19" s="12"/>
      <c r="BMK19" s="12"/>
      <c r="BML19" s="12"/>
      <c r="BMM19" s="12"/>
      <c r="BMN19" s="12"/>
      <c r="BMO19" s="12"/>
      <c r="BMP19" s="12"/>
      <c r="BMQ19" s="12"/>
      <c r="BMR19" s="12"/>
      <c r="BMS19" s="12"/>
      <c r="BMT19" s="12"/>
      <c r="BMU19" s="12"/>
      <c r="BMV19" s="12"/>
      <c r="BMW19" s="12"/>
      <c r="BMX19" s="12"/>
      <c r="BMY19" s="12"/>
      <c r="BMZ19" s="12"/>
      <c r="BNA19" s="12"/>
      <c r="BNB19" s="12"/>
      <c r="BNC19" s="12"/>
      <c r="BND19" s="12"/>
      <c r="BNE19" s="12"/>
      <c r="BNF19" s="12"/>
      <c r="BNG19" s="12"/>
      <c r="BNH19" s="12"/>
      <c r="BNI19" s="12"/>
      <c r="BNJ19" s="12"/>
      <c r="BNK19" s="12"/>
      <c r="BNL19" s="12"/>
      <c r="BNM19" s="12"/>
      <c r="BNN19" s="12"/>
      <c r="BNO19" s="12"/>
      <c r="BNP19" s="12"/>
      <c r="BNQ19" s="12"/>
      <c r="BNR19" s="12"/>
      <c r="BNS19" s="12"/>
      <c r="BNT19" s="12"/>
      <c r="BNU19" s="12"/>
      <c r="BNV19" s="12"/>
      <c r="BNW19" s="12"/>
      <c r="BNX19" s="12"/>
      <c r="BNY19" s="12"/>
      <c r="BNZ19" s="12"/>
      <c r="BOA19" s="12"/>
      <c r="BOB19" s="12"/>
      <c r="BOC19" s="12"/>
      <c r="BOD19" s="12"/>
      <c r="BOE19" s="12"/>
      <c r="BOF19" s="12"/>
      <c r="BOG19" s="12"/>
      <c r="BOH19" s="12"/>
      <c r="BOI19" s="12"/>
      <c r="BOJ19" s="12"/>
      <c r="BOK19" s="12"/>
      <c r="BOL19" s="12"/>
      <c r="BOM19" s="12"/>
      <c r="BON19" s="12"/>
      <c r="BOO19" s="12"/>
      <c r="BOP19" s="12"/>
      <c r="BOQ19" s="12"/>
      <c r="BOR19" s="12"/>
      <c r="BOS19" s="12"/>
      <c r="BOT19" s="12"/>
      <c r="BOU19" s="12"/>
      <c r="BOV19" s="12"/>
      <c r="BOW19" s="12"/>
      <c r="BOX19" s="12"/>
      <c r="BOY19" s="12"/>
      <c r="BOZ19" s="12"/>
      <c r="BPA19" s="12"/>
      <c r="BPB19" s="12"/>
      <c r="BPC19" s="12"/>
      <c r="BPD19" s="12"/>
      <c r="BPE19" s="12"/>
      <c r="BPF19" s="12"/>
      <c r="BPG19" s="12"/>
      <c r="BPH19" s="12"/>
      <c r="BPI19" s="12"/>
      <c r="BPJ19" s="12"/>
      <c r="BPK19" s="12"/>
      <c r="BPL19" s="12"/>
      <c r="BPM19" s="12"/>
      <c r="BPN19" s="12"/>
      <c r="BPO19" s="12"/>
      <c r="BPP19" s="12"/>
      <c r="BPQ19" s="12"/>
      <c r="BPR19" s="12"/>
      <c r="BPS19" s="12"/>
      <c r="BPT19" s="12"/>
      <c r="BPU19" s="12"/>
      <c r="BPV19" s="12"/>
      <c r="BPW19" s="12"/>
      <c r="BPX19" s="12"/>
      <c r="BPY19" s="12"/>
      <c r="BPZ19" s="12"/>
      <c r="BQA19" s="12"/>
      <c r="BQB19" s="12"/>
      <c r="BQC19" s="12"/>
      <c r="BQD19" s="12"/>
      <c r="BQE19" s="12"/>
      <c r="BQF19" s="12"/>
      <c r="BQG19" s="12"/>
      <c r="BQH19" s="12"/>
      <c r="BQI19" s="12"/>
      <c r="BQJ19" s="12"/>
      <c r="BQK19" s="12"/>
      <c r="BQL19" s="12"/>
      <c r="BQM19" s="12"/>
      <c r="BQN19" s="12"/>
      <c r="BQO19" s="12"/>
      <c r="BQP19" s="12"/>
      <c r="BQQ19" s="12"/>
      <c r="BQR19" s="12"/>
      <c r="BQS19" s="12"/>
      <c r="BQT19" s="12"/>
      <c r="BQU19" s="12"/>
      <c r="BQV19" s="12"/>
      <c r="BQW19" s="12"/>
      <c r="BQX19" s="12"/>
      <c r="BQY19" s="12"/>
      <c r="BQZ19" s="12"/>
      <c r="BRA19" s="12"/>
      <c r="BRB19" s="12"/>
      <c r="BRC19" s="12"/>
      <c r="BRD19" s="12"/>
      <c r="BRE19" s="12"/>
      <c r="BRF19" s="12"/>
      <c r="BRG19" s="12"/>
      <c r="BRH19" s="12"/>
      <c r="BRI19" s="12"/>
      <c r="BRJ19" s="12"/>
      <c r="BRK19" s="12"/>
      <c r="BRL19" s="12"/>
      <c r="BRM19" s="12"/>
      <c r="BRN19" s="12"/>
      <c r="BRO19" s="12"/>
      <c r="BRP19" s="12"/>
      <c r="BRQ19" s="12"/>
      <c r="BRR19" s="12"/>
      <c r="BRS19" s="12"/>
      <c r="BRT19" s="12"/>
      <c r="BRU19" s="12"/>
      <c r="BRV19" s="12"/>
      <c r="BRW19" s="12"/>
      <c r="BRX19" s="12"/>
      <c r="BRY19" s="12"/>
      <c r="BRZ19" s="12"/>
      <c r="BSA19" s="12"/>
      <c r="BSB19" s="12"/>
      <c r="BSC19" s="12"/>
      <c r="BSD19" s="12"/>
      <c r="BSE19" s="12"/>
      <c r="BSF19" s="12"/>
      <c r="BSG19" s="12"/>
      <c r="BSH19" s="12"/>
      <c r="BSI19" s="12"/>
      <c r="BSJ19" s="12"/>
      <c r="BSK19" s="12"/>
      <c r="BSL19" s="12"/>
      <c r="BSM19" s="12"/>
      <c r="BSN19" s="12"/>
      <c r="BSO19" s="12"/>
      <c r="BSP19" s="12"/>
      <c r="BSQ19" s="12"/>
      <c r="BSR19" s="12"/>
      <c r="BSS19" s="12"/>
      <c r="BST19" s="12"/>
      <c r="BSU19" s="12"/>
      <c r="BSV19" s="12"/>
      <c r="BSW19" s="12"/>
      <c r="BSX19" s="12"/>
      <c r="BSY19" s="12"/>
      <c r="BSZ19" s="12"/>
      <c r="BTA19" s="12"/>
      <c r="BTB19" s="12"/>
      <c r="BTC19" s="12"/>
      <c r="BTD19" s="12"/>
      <c r="BTE19" s="12"/>
      <c r="BTF19" s="12"/>
      <c r="BTG19" s="12"/>
      <c r="BTH19" s="12"/>
      <c r="BTI19" s="12"/>
      <c r="BTJ19" s="12"/>
      <c r="BTK19" s="12"/>
      <c r="BTL19" s="12"/>
      <c r="BTM19" s="12"/>
      <c r="BTN19" s="12"/>
      <c r="BTO19" s="12"/>
      <c r="BTP19" s="12"/>
      <c r="BTQ19" s="12"/>
      <c r="BTR19" s="12"/>
      <c r="BTS19" s="12"/>
      <c r="BTT19" s="12"/>
      <c r="BTU19" s="12"/>
      <c r="BTV19" s="12"/>
      <c r="BTW19" s="12"/>
      <c r="BTX19" s="12"/>
      <c r="BTY19" s="12"/>
      <c r="BTZ19" s="12"/>
      <c r="BUA19" s="12"/>
      <c r="BUB19" s="12"/>
      <c r="BUC19" s="12"/>
      <c r="BUD19" s="12"/>
      <c r="BUE19" s="12"/>
      <c r="BUF19" s="12"/>
      <c r="BUG19" s="12"/>
      <c r="BUH19" s="12"/>
      <c r="BUI19" s="12"/>
      <c r="BUJ19" s="12"/>
      <c r="BUK19" s="12"/>
      <c r="BUL19" s="12"/>
      <c r="BUM19" s="12"/>
      <c r="BUN19" s="12"/>
      <c r="BUO19" s="12"/>
      <c r="BUP19" s="12"/>
      <c r="BUQ19" s="12"/>
      <c r="BUR19" s="12"/>
      <c r="BUS19" s="12"/>
      <c r="BUT19" s="12"/>
      <c r="BUU19" s="12"/>
      <c r="BUV19" s="12"/>
      <c r="BUW19" s="12"/>
      <c r="BUX19" s="12"/>
      <c r="BUY19" s="12"/>
      <c r="BUZ19" s="12"/>
      <c r="BVA19" s="12"/>
      <c r="BVB19" s="12"/>
      <c r="BVC19" s="12"/>
      <c r="BVD19" s="12"/>
      <c r="BVE19" s="12"/>
      <c r="BVF19" s="12"/>
      <c r="BVG19" s="12"/>
      <c r="BVH19" s="12"/>
      <c r="BVI19" s="12"/>
      <c r="BVJ19" s="12"/>
      <c r="BVK19" s="12"/>
      <c r="BVL19" s="12"/>
      <c r="BVM19" s="12"/>
      <c r="BVN19" s="12"/>
      <c r="BVO19" s="12"/>
      <c r="BVP19" s="12"/>
      <c r="BVQ19" s="12"/>
      <c r="BVR19" s="12"/>
      <c r="BVS19" s="12"/>
      <c r="BVT19" s="12"/>
      <c r="BVU19" s="12"/>
      <c r="BVV19" s="12"/>
      <c r="BVW19" s="12"/>
      <c r="BVX19" s="12"/>
      <c r="BVY19" s="12"/>
      <c r="BVZ19" s="12"/>
      <c r="BWA19" s="12"/>
      <c r="BWB19" s="12"/>
      <c r="BWC19" s="12"/>
      <c r="BWD19" s="12"/>
      <c r="BWE19" s="12"/>
      <c r="BWF19" s="12"/>
      <c r="BWG19" s="12"/>
      <c r="BWH19" s="12"/>
      <c r="BWI19" s="12"/>
      <c r="BWJ19" s="12"/>
      <c r="BWK19" s="12"/>
      <c r="BWL19" s="12"/>
      <c r="BWM19" s="12"/>
      <c r="BWN19" s="12"/>
      <c r="BWO19" s="12"/>
      <c r="BWP19" s="12"/>
      <c r="BWQ19" s="12"/>
      <c r="BWR19" s="12"/>
      <c r="BWS19" s="12"/>
      <c r="BWT19" s="12"/>
      <c r="BWU19" s="12"/>
      <c r="BWV19" s="12"/>
      <c r="BWW19" s="12"/>
      <c r="BWX19" s="12"/>
      <c r="BWY19" s="12"/>
      <c r="BWZ19" s="12"/>
      <c r="BXA19" s="12"/>
      <c r="BXB19" s="12"/>
      <c r="BXC19" s="12"/>
      <c r="BXD19" s="12"/>
      <c r="BXE19" s="12"/>
      <c r="BXF19" s="12"/>
      <c r="BXG19" s="12"/>
      <c r="BXH19" s="12"/>
      <c r="BXI19" s="12"/>
      <c r="BXJ19" s="12"/>
      <c r="BXK19" s="12"/>
      <c r="BXL19" s="12"/>
      <c r="BXM19" s="12"/>
      <c r="BXN19" s="12"/>
      <c r="BXO19" s="12"/>
      <c r="BXP19" s="12"/>
      <c r="BXQ19" s="12"/>
      <c r="BXR19" s="12"/>
      <c r="BXS19" s="12"/>
      <c r="BXT19" s="12"/>
      <c r="BXU19" s="12"/>
      <c r="BXV19" s="12"/>
      <c r="BXW19" s="12"/>
      <c r="BXX19" s="12"/>
      <c r="BXY19" s="12"/>
      <c r="BXZ19" s="12"/>
      <c r="BYA19" s="12"/>
      <c r="BYB19" s="12"/>
      <c r="BYC19" s="12"/>
      <c r="BYD19" s="12"/>
      <c r="BYE19" s="12"/>
      <c r="BYF19" s="12"/>
      <c r="BYG19" s="12"/>
      <c r="BYH19" s="12"/>
      <c r="BYI19" s="12"/>
      <c r="BYJ19" s="12"/>
      <c r="BYK19" s="12"/>
      <c r="BYL19" s="12"/>
      <c r="BYM19" s="12"/>
      <c r="BYN19" s="12"/>
      <c r="BYO19" s="12"/>
      <c r="BYP19" s="12"/>
      <c r="BYQ19" s="12"/>
      <c r="BYR19" s="12"/>
      <c r="BYS19" s="12"/>
      <c r="BYT19" s="12"/>
      <c r="BYU19" s="12"/>
      <c r="BYV19" s="12"/>
      <c r="BYW19" s="12"/>
      <c r="BYX19" s="12"/>
      <c r="BYY19" s="12"/>
      <c r="BYZ19" s="12"/>
      <c r="BZA19" s="12"/>
      <c r="BZB19" s="12"/>
      <c r="BZC19" s="12"/>
      <c r="BZD19" s="12"/>
      <c r="BZE19" s="12"/>
      <c r="BZF19" s="12"/>
      <c r="BZG19" s="12"/>
      <c r="BZH19" s="12"/>
      <c r="BZI19" s="12"/>
      <c r="BZJ19" s="12"/>
      <c r="BZK19" s="12"/>
      <c r="BZL19" s="12"/>
      <c r="BZM19" s="12"/>
      <c r="BZN19" s="12"/>
      <c r="BZO19" s="12"/>
      <c r="BZP19" s="12"/>
      <c r="BZQ19" s="12"/>
      <c r="BZR19" s="12"/>
      <c r="BZS19" s="12"/>
      <c r="BZT19" s="12"/>
      <c r="BZU19" s="12"/>
      <c r="BZV19" s="12"/>
      <c r="BZW19" s="12"/>
      <c r="BZX19" s="12"/>
      <c r="BZY19" s="12"/>
      <c r="BZZ19" s="12"/>
      <c r="CAA19" s="12"/>
      <c r="CAB19" s="12"/>
      <c r="CAC19" s="12"/>
      <c r="CAD19" s="12"/>
      <c r="CAE19" s="12"/>
      <c r="CAF19" s="12"/>
      <c r="CAG19" s="12"/>
      <c r="CAH19" s="12"/>
      <c r="CAI19" s="12"/>
      <c r="CAJ19" s="12"/>
      <c r="CAK19" s="12"/>
      <c r="CAL19" s="12"/>
      <c r="CAM19" s="12"/>
      <c r="CAN19" s="12"/>
      <c r="CAO19" s="12"/>
      <c r="CAP19" s="12"/>
      <c r="CAQ19" s="12"/>
      <c r="CAR19" s="12"/>
      <c r="CAS19" s="12"/>
      <c r="CAT19" s="12"/>
      <c r="CAU19" s="12"/>
      <c r="CAV19" s="12"/>
      <c r="CAW19" s="12"/>
      <c r="CAX19" s="12"/>
      <c r="CAY19" s="12"/>
      <c r="CAZ19" s="12"/>
      <c r="CBA19" s="12"/>
      <c r="CBB19" s="12"/>
      <c r="CBC19" s="12"/>
      <c r="CBD19" s="12"/>
      <c r="CBE19" s="12"/>
      <c r="CBF19" s="12"/>
      <c r="CBG19" s="12"/>
      <c r="CBH19" s="12"/>
      <c r="CBI19" s="12"/>
      <c r="CBJ19" s="12"/>
      <c r="CBK19" s="12"/>
      <c r="CBL19" s="12"/>
      <c r="CBM19" s="12"/>
      <c r="CBN19" s="12"/>
      <c r="CBO19" s="12"/>
      <c r="CBP19" s="12"/>
      <c r="CBQ19" s="12"/>
      <c r="CBR19" s="12"/>
      <c r="CBS19" s="12"/>
      <c r="CBT19" s="12"/>
      <c r="CBU19" s="12"/>
      <c r="CBV19" s="12"/>
      <c r="CBW19" s="12"/>
      <c r="CBX19" s="12"/>
      <c r="CBY19" s="12"/>
      <c r="CBZ19" s="12"/>
      <c r="CCA19" s="12"/>
      <c r="CCB19" s="12"/>
      <c r="CCC19" s="12"/>
      <c r="CCD19" s="12"/>
      <c r="CCE19" s="12"/>
      <c r="CCF19" s="12"/>
      <c r="CCG19" s="12"/>
      <c r="CCH19" s="12"/>
      <c r="CCI19" s="12"/>
      <c r="CCJ19" s="12"/>
      <c r="CCK19" s="12"/>
      <c r="CCL19" s="12"/>
      <c r="CCM19" s="12"/>
      <c r="CCN19" s="12"/>
      <c r="CCO19" s="12"/>
      <c r="CCP19" s="12"/>
      <c r="CCQ19" s="12"/>
      <c r="CCR19" s="12"/>
      <c r="CCS19" s="12"/>
      <c r="CCT19" s="12"/>
      <c r="CCU19" s="12"/>
      <c r="CCV19" s="12"/>
      <c r="CCW19" s="12"/>
      <c r="CCX19" s="12"/>
      <c r="CCY19" s="12"/>
      <c r="CCZ19" s="12"/>
      <c r="CDA19" s="12"/>
      <c r="CDB19" s="12"/>
      <c r="CDC19" s="12"/>
      <c r="CDD19" s="12"/>
      <c r="CDE19" s="12"/>
      <c r="CDF19" s="12"/>
      <c r="CDG19" s="12"/>
      <c r="CDH19" s="12"/>
      <c r="CDI19" s="12"/>
      <c r="CDJ19" s="12"/>
      <c r="CDK19" s="12"/>
      <c r="CDL19" s="12"/>
      <c r="CDM19" s="12"/>
      <c r="CDN19" s="12"/>
      <c r="CDO19" s="12"/>
      <c r="CDP19" s="12"/>
      <c r="CDQ19" s="12"/>
      <c r="CDR19" s="12"/>
      <c r="CDS19" s="12"/>
      <c r="CDT19" s="12"/>
      <c r="CDU19" s="12"/>
      <c r="CDV19" s="12"/>
      <c r="CDW19" s="12"/>
      <c r="CDX19" s="12"/>
      <c r="CDY19" s="12"/>
      <c r="CDZ19" s="12"/>
      <c r="CEA19" s="12"/>
      <c r="CEB19" s="12"/>
      <c r="CEC19" s="12"/>
      <c r="CED19" s="12"/>
      <c r="CEE19" s="12"/>
      <c r="CEF19" s="12"/>
      <c r="CEG19" s="12"/>
      <c r="CEH19" s="12"/>
      <c r="CEI19" s="12"/>
      <c r="CEJ19" s="12"/>
      <c r="CEK19" s="12"/>
      <c r="CEL19" s="12"/>
      <c r="CEM19" s="12"/>
      <c r="CEN19" s="12"/>
      <c r="CEO19" s="12"/>
      <c r="CEP19" s="12"/>
      <c r="CEQ19" s="12"/>
      <c r="CER19" s="12"/>
      <c r="CES19" s="12"/>
      <c r="CET19" s="12"/>
      <c r="CEU19" s="12"/>
      <c r="CEV19" s="12"/>
      <c r="CEW19" s="12"/>
      <c r="CEX19" s="12"/>
      <c r="CEY19" s="12"/>
      <c r="CEZ19" s="12"/>
      <c r="CFA19" s="12"/>
      <c r="CFB19" s="12"/>
      <c r="CFC19" s="12"/>
      <c r="CFD19" s="12"/>
      <c r="CFE19" s="12"/>
      <c r="CFF19" s="12"/>
      <c r="CFG19" s="12"/>
      <c r="CFH19" s="12"/>
      <c r="CFI19" s="12"/>
      <c r="CFJ19" s="12"/>
      <c r="CFK19" s="12"/>
      <c r="CFL19" s="12"/>
      <c r="CFM19" s="12"/>
      <c r="CFN19" s="12"/>
      <c r="CFO19" s="12"/>
      <c r="CFP19" s="12"/>
      <c r="CFQ19" s="12"/>
      <c r="CFR19" s="12"/>
      <c r="CFS19" s="12"/>
      <c r="CFT19" s="12"/>
      <c r="CFU19" s="12"/>
      <c r="CFV19" s="12"/>
      <c r="CFW19" s="12"/>
      <c r="CFX19" s="12"/>
      <c r="CFY19" s="12"/>
      <c r="CFZ19" s="12"/>
      <c r="CGA19" s="12"/>
      <c r="CGB19" s="12"/>
      <c r="CGC19" s="12"/>
      <c r="CGD19" s="12"/>
      <c r="CGE19" s="12"/>
      <c r="CGF19" s="12"/>
      <c r="CGG19" s="12"/>
      <c r="CGH19" s="12"/>
      <c r="CGI19" s="12"/>
      <c r="CGJ19" s="12"/>
      <c r="CGK19" s="12"/>
      <c r="CGL19" s="12"/>
      <c r="CGM19" s="12"/>
      <c r="CGN19" s="12"/>
      <c r="CGO19" s="12"/>
      <c r="CGP19" s="12"/>
      <c r="CGQ19" s="12"/>
      <c r="CGR19" s="12"/>
      <c r="CGS19" s="12"/>
      <c r="CGT19" s="12"/>
      <c r="CGU19" s="12"/>
      <c r="CGV19" s="12"/>
      <c r="CGW19" s="12"/>
      <c r="CGX19" s="12"/>
      <c r="CGY19" s="12"/>
      <c r="CGZ19" s="12"/>
      <c r="CHA19" s="12"/>
      <c r="CHB19" s="12"/>
      <c r="CHC19" s="12"/>
      <c r="CHD19" s="12"/>
      <c r="CHE19" s="12"/>
      <c r="CHF19" s="12"/>
      <c r="CHG19" s="12"/>
      <c r="CHH19" s="12"/>
      <c r="CHI19" s="12"/>
      <c r="CHJ19" s="12"/>
      <c r="CHK19" s="12"/>
      <c r="CHL19" s="12"/>
      <c r="CHM19" s="12"/>
      <c r="CHN19" s="12"/>
      <c r="CHO19" s="12"/>
      <c r="CHP19" s="12"/>
      <c r="CHQ19" s="12"/>
      <c r="CHR19" s="12"/>
      <c r="CHS19" s="12"/>
      <c r="CHT19" s="12"/>
      <c r="CHU19" s="12"/>
      <c r="CHV19" s="12"/>
      <c r="CHW19" s="12"/>
      <c r="CHX19" s="12"/>
      <c r="CHY19" s="12"/>
      <c r="CHZ19" s="12"/>
      <c r="CIA19" s="12"/>
      <c r="CIB19" s="12"/>
      <c r="CIC19" s="12"/>
      <c r="CID19" s="12"/>
      <c r="CIE19" s="12"/>
      <c r="CIF19" s="12"/>
      <c r="CIG19" s="12"/>
      <c r="CIH19" s="12"/>
      <c r="CII19" s="12"/>
      <c r="CIJ19" s="12"/>
      <c r="CIK19" s="12"/>
      <c r="CIL19" s="12"/>
      <c r="CIM19" s="12"/>
      <c r="CIN19" s="12"/>
      <c r="CIO19" s="12"/>
      <c r="CIP19" s="12"/>
      <c r="CIQ19" s="12"/>
      <c r="CIR19" s="12"/>
      <c r="CIS19" s="12"/>
      <c r="CIT19" s="12"/>
      <c r="CIU19" s="12"/>
      <c r="CIV19" s="12"/>
      <c r="CIW19" s="12"/>
      <c r="CIX19" s="12"/>
      <c r="CIY19" s="12"/>
      <c r="CIZ19" s="12"/>
      <c r="CJA19" s="12"/>
      <c r="CJB19" s="12"/>
      <c r="CJC19" s="12"/>
      <c r="CJD19" s="12"/>
      <c r="CJE19" s="12"/>
      <c r="CJF19" s="12"/>
      <c r="CJG19" s="12"/>
      <c r="CJH19" s="12"/>
      <c r="CJI19" s="12"/>
      <c r="CJJ19" s="12"/>
      <c r="CJK19" s="12"/>
      <c r="CJL19" s="12"/>
      <c r="CJM19" s="12"/>
      <c r="CJN19" s="12"/>
      <c r="CJO19" s="12"/>
      <c r="CJP19" s="12"/>
      <c r="CJQ19" s="12"/>
      <c r="CJR19" s="12"/>
      <c r="CJS19" s="12"/>
      <c r="CJT19" s="12"/>
      <c r="CJU19" s="12"/>
      <c r="CJV19" s="12"/>
      <c r="CJW19" s="12"/>
      <c r="CJX19" s="12"/>
      <c r="CJY19" s="12"/>
      <c r="CJZ19" s="12"/>
      <c r="CKA19" s="12"/>
      <c r="CKB19" s="12"/>
      <c r="CKC19" s="12"/>
      <c r="CKD19" s="12"/>
      <c r="CKE19" s="12"/>
      <c r="CKF19" s="12"/>
      <c r="CKG19" s="12"/>
      <c r="CKH19" s="12"/>
      <c r="CKI19" s="12"/>
      <c r="CKJ19" s="12"/>
      <c r="CKK19" s="12"/>
      <c r="CKL19" s="12"/>
      <c r="CKM19" s="12"/>
      <c r="CKN19" s="12"/>
      <c r="CKO19" s="12"/>
      <c r="CKP19" s="12"/>
      <c r="CKQ19" s="12"/>
      <c r="CKR19" s="12"/>
      <c r="CKS19" s="12"/>
      <c r="CKT19" s="12"/>
      <c r="CKU19" s="12"/>
      <c r="CKV19" s="12"/>
      <c r="CKW19" s="12"/>
      <c r="CKX19" s="12"/>
      <c r="CKY19" s="12"/>
      <c r="CKZ19" s="12"/>
      <c r="CLA19" s="12"/>
      <c r="CLB19" s="12"/>
      <c r="CLC19" s="12"/>
      <c r="CLD19" s="12"/>
      <c r="CLE19" s="12"/>
      <c r="CLF19" s="12"/>
      <c r="CLG19" s="12"/>
      <c r="CLH19" s="12"/>
      <c r="CLI19" s="12"/>
      <c r="CLJ19" s="12"/>
      <c r="CLK19" s="12"/>
      <c r="CLL19" s="12"/>
      <c r="CLM19" s="12"/>
      <c r="CLN19" s="12"/>
      <c r="CLO19" s="12"/>
      <c r="CLP19" s="12"/>
      <c r="CLQ19" s="12"/>
      <c r="CLR19" s="12"/>
      <c r="CLS19" s="12"/>
      <c r="CLT19" s="12"/>
      <c r="CLU19" s="12"/>
      <c r="CLV19" s="12"/>
      <c r="CLW19" s="12"/>
      <c r="CLX19" s="12"/>
      <c r="CLY19" s="12"/>
      <c r="CLZ19" s="12"/>
      <c r="CMA19" s="12"/>
      <c r="CMB19" s="12"/>
      <c r="CMC19" s="12"/>
      <c r="CMD19" s="12"/>
      <c r="CME19" s="12"/>
      <c r="CMF19" s="12"/>
      <c r="CMG19" s="12"/>
      <c r="CMH19" s="12"/>
      <c r="CMI19" s="12"/>
      <c r="CMJ19" s="12"/>
      <c r="CMK19" s="12"/>
      <c r="CML19" s="12"/>
      <c r="CMM19" s="12"/>
      <c r="CMN19" s="12"/>
      <c r="CMO19" s="12"/>
      <c r="CMP19" s="12"/>
      <c r="CMQ19" s="12"/>
      <c r="CMR19" s="12"/>
      <c r="CMS19" s="12"/>
      <c r="CMT19" s="12"/>
      <c r="CMU19" s="12"/>
      <c r="CMV19" s="12"/>
      <c r="CMW19" s="12"/>
      <c r="CMX19" s="12"/>
      <c r="CMY19" s="12"/>
      <c r="CMZ19" s="12"/>
      <c r="CNA19" s="12"/>
      <c r="CNB19" s="12"/>
      <c r="CNC19" s="12"/>
      <c r="CND19" s="12"/>
      <c r="CNE19" s="12"/>
      <c r="CNF19" s="12"/>
      <c r="CNG19" s="12"/>
      <c r="CNH19" s="12"/>
      <c r="CNI19" s="12"/>
      <c r="CNJ19" s="12"/>
      <c r="CNK19" s="12"/>
      <c r="CNL19" s="12"/>
      <c r="CNM19" s="12"/>
      <c r="CNN19" s="12"/>
      <c r="CNO19" s="12"/>
      <c r="CNP19" s="12"/>
      <c r="CNQ19" s="12"/>
      <c r="CNR19" s="12"/>
      <c r="CNS19" s="12"/>
      <c r="CNT19" s="12"/>
      <c r="CNU19" s="12"/>
      <c r="CNV19" s="12"/>
      <c r="CNW19" s="12"/>
      <c r="CNX19" s="12"/>
      <c r="CNY19" s="12"/>
      <c r="CNZ19" s="12"/>
      <c r="COA19" s="12"/>
      <c r="COB19" s="12"/>
      <c r="COC19" s="12"/>
      <c r="COD19" s="12"/>
      <c r="COE19" s="12"/>
      <c r="COF19" s="12"/>
      <c r="COG19" s="12"/>
      <c r="COH19" s="12"/>
      <c r="COI19" s="12"/>
      <c r="COJ19" s="12"/>
      <c r="COK19" s="12"/>
      <c r="COL19" s="12"/>
      <c r="COM19" s="12"/>
      <c r="CON19" s="12"/>
      <c r="COO19" s="12"/>
      <c r="COP19" s="12"/>
      <c r="COQ19" s="12"/>
      <c r="COR19" s="12"/>
      <c r="COS19" s="12"/>
      <c r="COT19" s="12"/>
      <c r="COU19" s="12"/>
      <c r="COV19" s="12"/>
      <c r="COW19" s="12"/>
      <c r="COX19" s="12"/>
      <c r="COY19" s="12"/>
      <c r="COZ19" s="12"/>
      <c r="CPA19" s="12"/>
      <c r="CPB19" s="12"/>
      <c r="CPC19" s="12"/>
      <c r="CPD19" s="12"/>
      <c r="CPE19" s="12"/>
      <c r="CPF19" s="12"/>
      <c r="CPG19" s="12"/>
      <c r="CPH19" s="12"/>
      <c r="CPI19" s="12"/>
      <c r="CPJ19" s="12"/>
      <c r="CPK19" s="12"/>
      <c r="CPL19" s="12"/>
      <c r="CPM19" s="12"/>
      <c r="CPN19" s="12"/>
      <c r="CPO19" s="12"/>
      <c r="CPP19" s="12"/>
      <c r="CPQ19" s="12"/>
      <c r="CPR19" s="12"/>
      <c r="CPS19" s="12"/>
      <c r="CPT19" s="12"/>
      <c r="CPU19" s="12"/>
      <c r="CPV19" s="12"/>
      <c r="CPW19" s="12"/>
      <c r="CPX19" s="12"/>
      <c r="CPY19" s="12"/>
      <c r="CPZ19" s="12"/>
      <c r="CQA19" s="12"/>
      <c r="CQB19" s="12"/>
      <c r="CQC19" s="12"/>
      <c r="CQD19" s="12"/>
      <c r="CQE19" s="12"/>
      <c r="CQF19" s="12"/>
      <c r="CQG19" s="12"/>
      <c r="CQH19" s="12"/>
      <c r="CQI19" s="12"/>
      <c r="CQJ19" s="12"/>
      <c r="CQK19" s="12"/>
      <c r="CQL19" s="12"/>
      <c r="CQM19" s="12"/>
      <c r="CQN19" s="12"/>
      <c r="CQO19" s="12"/>
      <c r="CQP19" s="12"/>
      <c r="CQQ19" s="12"/>
      <c r="CQR19" s="12"/>
      <c r="CQS19" s="12"/>
      <c r="CQT19" s="12"/>
      <c r="CQU19" s="12"/>
      <c r="CQV19" s="12"/>
      <c r="CQW19" s="12"/>
      <c r="CQX19" s="12"/>
      <c r="CQY19" s="12"/>
      <c r="CQZ19" s="12"/>
      <c r="CRA19" s="12"/>
      <c r="CRB19" s="12"/>
      <c r="CRC19" s="12"/>
      <c r="CRD19" s="12"/>
      <c r="CRE19" s="12"/>
      <c r="CRF19" s="12"/>
      <c r="CRG19" s="12"/>
      <c r="CRH19" s="12"/>
      <c r="CRI19" s="12"/>
      <c r="CRJ19" s="12"/>
      <c r="CRK19" s="12"/>
      <c r="CRL19" s="12"/>
      <c r="CRM19" s="12"/>
      <c r="CRN19" s="12"/>
      <c r="CRO19" s="12"/>
      <c r="CRP19" s="12"/>
      <c r="CRQ19" s="12"/>
      <c r="CRR19" s="12"/>
      <c r="CRS19" s="12"/>
      <c r="CRT19" s="12"/>
      <c r="CRU19" s="12"/>
      <c r="CRV19" s="12"/>
      <c r="CRW19" s="12"/>
      <c r="CRX19" s="12"/>
      <c r="CRY19" s="12"/>
      <c r="CRZ19" s="12"/>
      <c r="CSA19" s="12"/>
      <c r="CSB19" s="12"/>
      <c r="CSC19" s="12"/>
      <c r="CSD19" s="12"/>
      <c r="CSE19" s="12"/>
      <c r="CSF19" s="12"/>
      <c r="CSG19" s="12"/>
      <c r="CSH19" s="12"/>
      <c r="CSI19" s="12"/>
      <c r="CSJ19" s="12"/>
      <c r="CSK19" s="12"/>
      <c r="CSL19" s="12"/>
      <c r="CSM19" s="12"/>
      <c r="CSN19" s="12"/>
      <c r="CSO19" s="12"/>
      <c r="CSP19" s="12"/>
      <c r="CSQ19" s="12"/>
      <c r="CSR19" s="12"/>
      <c r="CSS19" s="12"/>
      <c r="CST19" s="12"/>
      <c r="CSU19" s="12"/>
      <c r="CSV19" s="12"/>
      <c r="CSW19" s="12"/>
      <c r="CSX19" s="12"/>
      <c r="CSY19" s="12"/>
      <c r="CSZ19" s="12"/>
      <c r="CTA19" s="12"/>
      <c r="CTB19" s="12"/>
      <c r="CTC19" s="12"/>
      <c r="CTD19" s="12"/>
      <c r="CTE19" s="12"/>
      <c r="CTF19" s="12"/>
      <c r="CTG19" s="12"/>
      <c r="CTH19" s="12"/>
      <c r="CTI19" s="12"/>
      <c r="CTJ19" s="12"/>
      <c r="CTK19" s="12"/>
      <c r="CTL19" s="12"/>
      <c r="CTM19" s="12"/>
      <c r="CTN19" s="12"/>
      <c r="CTO19" s="12"/>
      <c r="CTP19" s="12"/>
      <c r="CTQ19" s="12"/>
      <c r="CTR19" s="12"/>
      <c r="CTS19" s="12"/>
      <c r="CTT19" s="12"/>
      <c r="CTU19" s="12"/>
      <c r="CTV19" s="12"/>
      <c r="CTW19" s="12"/>
      <c r="CTX19" s="12"/>
      <c r="CTY19" s="12"/>
      <c r="CTZ19" s="12"/>
      <c r="CUA19" s="12"/>
      <c r="CUB19" s="12"/>
      <c r="CUC19" s="12"/>
      <c r="CUD19" s="12"/>
      <c r="CUE19" s="12"/>
      <c r="CUF19" s="12"/>
      <c r="CUG19" s="12"/>
      <c r="CUH19" s="12"/>
      <c r="CUI19" s="12"/>
      <c r="CUJ19" s="12"/>
      <c r="CUK19" s="12"/>
      <c r="CUL19" s="12"/>
      <c r="CUM19" s="12"/>
      <c r="CUN19" s="12"/>
      <c r="CUO19" s="12"/>
      <c r="CUP19" s="12"/>
      <c r="CUQ19" s="12"/>
      <c r="CUR19" s="12"/>
      <c r="CUS19" s="12"/>
      <c r="CUT19" s="12"/>
      <c r="CUU19" s="12"/>
      <c r="CUV19" s="12"/>
      <c r="CUW19" s="12"/>
      <c r="CUX19" s="12"/>
      <c r="CUY19" s="12"/>
      <c r="CUZ19" s="12"/>
      <c r="CVA19" s="12"/>
      <c r="CVB19" s="12"/>
      <c r="CVC19" s="12"/>
      <c r="CVD19" s="12"/>
      <c r="CVE19" s="12"/>
      <c r="CVF19" s="12"/>
      <c r="CVG19" s="12"/>
      <c r="CVH19" s="12"/>
      <c r="CVI19" s="12"/>
      <c r="CVJ19" s="12"/>
      <c r="CVK19" s="12"/>
      <c r="CVL19" s="12"/>
      <c r="CVM19" s="12"/>
      <c r="CVN19" s="12"/>
      <c r="CVO19" s="12"/>
      <c r="CVP19" s="12"/>
      <c r="CVQ19" s="12"/>
      <c r="CVR19" s="12"/>
      <c r="CVS19" s="12"/>
      <c r="CVT19" s="12"/>
      <c r="CVU19" s="12"/>
      <c r="CVV19" s="12"/>
      <c r="CVW19" s="12"/>
      <c r="CVX19" s="12"/>
      <c r="CVY19" s="12"/>
      <c r="CVZ19" s="12"/>
      <c r="CWA19" s="12"/>
      <c r="CWB19" s="12"/>
      <c r="CWC19" s="12"/>
      <c r="CWD19" s="12"/>
      <c r="CWE19" s="12"/>
      <c r="CWF19" s="12"/>
      <c r="CWG19" s="12"/>
      <c r="CWH19" s="12"/>
      <c r="CWI19" s="12"/>
      <c r="CWJ19" s="12"/>
      <c r="CWK19" s="12"/>
      <c r="CWL19" s="12"/>
      <c r="CWM19" s="12"/>
      <c r="CWN19" s="12"/>
      <c r="CWO19" s="12"/>
      <c r="CWP19" s="12"/>
      <c r="CWQ19" s="12"/>
      <c r="CWR19" s="12"/>
      <c r="CWS19" s="12"/>
      <c r="CWT19" s="12"/>
      <c r="CWU19" s="12"/>
      <c r="CWV19" s="12"/>
      <c r="CWW19" s="12"/>
      <c r="CWX19" s="12"/>
      <c r="CWY19" s="12"/>
      <c r="CWZ19" s="12"/>
      <c r="CXA19" s="12"/>
      <c r="CXB19" s="12"/>
      <c r="CXC19" s="12"/>
      <c r="CXD19" s="12"/>
      <c r="CXE19" s="12"/>
      <c r="CXF19" s="12"/>
      <c r="CXG19" s="12"/>
      <c r="CXH19" s="12"/>
      <c r="CXI19" s="12"/>
      <c r="CXJ19" s="12"/>
      <c r="CXK19" s="12"/>
      <c r="CXL19" s="12"/>
      <c r="CXM19" s="12"/>
      <c r="CXN19" s="12"/>
      <c r="CXO19" s="12"/>
      <c r="CXP19" s="12"/>
      <c r="CXQ19" s="12"/>
      <c r="CXR19" s="12"/>
      <c r="CXS19" s="12"/>
      <c r="CXT19" s="12"/>
      <c r="CXU19" s="12"/>
      <c r="CXV19" s="12"/>
      <c r="CXW19" s="12"/>
      <c r="CXX19" s="12"/>
      <c r="CXY19" s="12"/>
      <c r="CXZ19" s="12"/>
      <c r="CYA19" s="12"/>
      <c r="CYB19" s="12"/>
      <c r="CYC19" s="12"/>
      <c r="CYD19" s="12"/>
      <c r="CYE19" s="12"/>
      <c r="CYF19" s="12"/>
      <c r="CYG19" s="12"/>
      <c r="CYH19" s="12"/>
      <c r="CYI19" s="12"/>
      <c r="CYJ19" s="12"/>
      <c r="CYK19" s="12"/>
      <c r="CYL19" s="12"/>
      <c r="CYM19" s="12"/>
      <c r="CYN19" s="12"/>
      <c r="CYO19" s="12"/>
      <c r="CYP19" s="12"/>
      <c r="CYQ19" s="12"/>
      <c r="CYR19" s="12"/>
      <c r="CYS19" s="12"/>
      <c r="CYT19" s="12"/>
      <c r="CYU19" s="12"/>
      <c r="CYV19" s="12"/>
      <c r="CYW19" s="12"/>
      <c r="CYX19" s="12"/>
      <c r="CYY19" s="12"/>
      <c r="CYZ19" s="12"/>
      <c r="CZA19" s="12"/>
      <c r="CZB19" s="12"/>
      <c r="CZC19" s="12"/>
      <c r="CZD19" s="12"/>
      <c r="CZE19" s="12"/>
      <c r="CZF19" s="12"/>
      <c r="CZG19" s="12"/>
      <c r="CZH19" s="12"/>
      <c r="CZI19" s="12"/>
      <c r="CZJ19" s="12"/>
      <c r="CZK19" s="12"/>
      <c r="CZL19" s="12"/>
      <c r="CZM19" s="12"/>
      <c r="CZN19" s="12"/>
      <c r="CZO19" s="12"/>
      <c r="CZP19" s="12"/>
      <c r="CZQ19" s="12"/>
      <c r="CZR19" s="12"/>
      <c r="CZS19" s="12"/>
      <c r="CZT19" s="12"/>
      <c r="CZU19" s="12"/>
      <c r="CZV19" s="12"/>
      <c r="CZW19" s="12"/>
      <c r="CZX19" s="12"/>
      <c r="CZY19" s="12"/>
      <c r="CZZ19" s="12"/>
      <c r="DAA19" s="12"/>
      <c r="DAB19" s="12"/>
      <c r="DAC19" s="12"/>
      <c r="DAD19" s="12"/>
      <c r="DAE19" s="12"/>
      <c r="DAF19" s="12"/>
      <c r="DAG19" s="12"/>
      <c r="DAH19" s="12"/>
      <c r="DAI19" s="12"/>
      <c r="DAJ19" s="12"/>
      <c r="DAK19" s="12"/>
      <c r="DAL19" s="12"/>
      <c r="DAM19" s="12"/>
      <c r="DAN19" s="12"/>
      <c r="DAO19" s="12"/>
      <c r="DAP19" s="12"/>
      <c r="DAQ19" s="12"/>
      <c r="DAR19" s="12"/>
      <c r="DAS19" s="12"/>
      <c r="DAT19" s="12"/>
      <c r="DAU19" s="12"/>
      <c r="DAV19" s="12"/>
      <c r="DAW19" s="12"/>
      <c r="DAX19" s="12"/>
      <c r="DAY19" s="12"/>
      <c r="DAZ19" s="12"/>
      <c r="DBA19" s="12"/>
      <c r="DBB19" s="12"/>
      <c r="DBC19" s="12"/>
      <c r="DBD19" s="12"/>
      <c r="DBE19" s="12"/>
      <c r="DBF19" s="12"/>
      <c r="DBG19" s="12"/>
      <c r="DBH19" s="12"/>
      <c r="DBI19" s="12"/>
      <c r="DBJ19" s="12"/>
      <c r="DBK19" s="12"/>
      <c r="DBL19" s="12"/>
      <c r="DBM19" s="12"/>
      <c r="DBN19" s="12"/>
      <c r="DBO19" s="12"/>
      <c r="DBP19" s="12"/>
      <c r="DBQ19" s="12"/>
      <c r="DBR19" s="12"/>
      <c r="DBS19" s="12"/>
      <c r="DBT19" s="12"/>
      <c r="DBU19" s="12"/>
      <c r="DBV19" s="12"/>
      <c r="DBW19" s="12"/>
      <c r="DBX19" s="12"/>
      <c r="DBY19" s="12"/>
      <c r="DBZ19" s="12"/>
      <c r="DCA19" s="12"/>
      <c r="DCB19" s="12"/>
      <c r="DCC19" s="12"/>
      <c r="DCD19" s="12"/>
      <c r="DCE19" s="12"/>
      <c r="DCF19" s="12"/>
      <c r="DCG19" s="12"/>
      <c r="DCH19" s="12"/>
      <c r="DCI19" s="12"/>
      <c r="DCJ19" s="12"/>
      <c r="DCK19" s="12"/>
      <c r="DCL19" s="12"/>
      <c r="DCM19" s="12"/>
      <c r="DCN19" s="12"/>
      <c r="DCO19" s="12"/>
      <c r="DCP19" s="12"/>
      <c r="DCQ19" s="12"/>
      <c r="DCR19" s="12"/>
      <c r="DCS19" s="12"/>
      <c r="DCT19" s="12"/>
      <c r="DCU19" s="12"/>
      <c r="DCV19" s="12"/>
      <c r="DCW19" s="12"/>
      <c r="DCX19" s="12"/>
      <c r="DCY19" s="12"/>
      <c r="DCZ19" s="12"/>
      <c r="DDA19" s="12"/>
      <c r="DDB19" s="12"/>
      <c r="DDC19" s="12"/>
      <c r="DDD19" s="12"/>
      <c r="DDE19" s="12"/>
      <c r="DDF19" s="12"/>
      <c r="DDG19" s="12"/>
      <c r="DDH19" s="12"/>
      <c r="DDI19" s="12"/>
      <c r="DDJ19" s="12"/>
      <c r="DDK19" s="12"/>
      <c r="DDL19" s="12"/>
      <c r="DDM19" s="12"/>
      <c r="DDN19" s="12"/>
      <c r="DDO19" s="12"/>
      <c r="DDP19" s="12"/>
      <c r="DDQ19" s="12"/>
      <c r="DDR19" s="12"/>
      <c r="DDS19" s="12"/>
      <c r="DDT19" s="12"/>
      <c r="DDU19" s="12"/>
      <c r="DDV19" s="12"/>
      <c r="DDW19" s="12"/>
      <c r="DDX19" s="12"/>
      <c r="DDY19" s="12"/>
      <c r="DDZ19" s="12"/>
      <c r="DEA19" s="12"/>
      <c r="DEB19" s="12"/>
      <c r="DEC19" s="12"/>
      <c r="DED19" s="12"/>
      <c r="DEE19" s="12"/>
      <c r="DEF19" s="12"/>
      <c r="DEG19" s="12"/>
      <c r="DEH19" s="12"/>
      <c r="DEI19" s="12"/>
      <c r="DEJ19" s="12"/>
      <c r="DEK19" s="12"/>
      <c r="DEL19" s="12"/>
      <c r="DEM19" s="12"/>
      <c r="DEN19" s="12"/>
      <c r="DEO19" s="12"/>
      <c r="DEP19" s="12"/>
      <c r="DEQ19" s="12"/>
      <c r="DER19" s="12"/>
      <c r="DES19" s="12"/>
      <c r="DET19" s="12"/>
      <c r="DEU19" s="12"/>
      <c r="DEV19" s="12"/>
      <c r="DEW19" s="12"/>
      <c r="DEX19" s="12"/>
      <c r="DEY19" s="12"/>
      <c r="DEZ19" s="12"/>
      <c r="DFA19" s="12"/>
      <c r="DFB19" s="12"/>
      <c r="DFC19" s="12"/>
      <c r="DFD19" s="12"/>
      <c r="DFE19" s="12"/>
      <c r="DFF19" s="12"/>
      <c r="DFG19" s="12"/>
      <c r="DFH19" s="12"/>
      <c r="DFI19" s="12"/>
      <c r="DFJ19" s="12"/>
      <c r="DFK19" s="12"/>
      <c r="DFL19" s="12"/>
      <c r="DFM19" s="12"/>
      <c r="DFN19" s="12"/>
      <c r="DFO19" s="12"/>
      <c r="DFP19" s="12"/>
      <c r="DFQ19" s="12"/>
      <c r="DFR19" s="12"/>
      <c r="DFS19" s="12"/>
      <c r="DFT19" s="12"/>
      <c r="DFU19" s="12"/>
      <c r="DFV19" s="12"/>
      <c r="DFW19" s="12"/>
      <c r="DFX19" s="12"/>
      <c r="DFY19" s="12"/>
      <c r="DFZ19" s="12"/>
      <c r="DGA19" s="12"/>
      <c r="DGB19" s="12"/>
      <c r="DGC19" s="12"/>
      <c r="DGD19" s="12"/>
      <c r="DGE19" s="12"/>
      <c r="DGF19" s="12"/>
      <c r="DGG19" s="12"/>
      <c r="DGH19" s="12"/>
      <c r="DGI19" s="12"/>
      <c r="DGJ19" s="12"/>
      <c r="DGK19" s="12"/>
      <c r="DGL19" s="12"/>
      <c r="DGM19" s="12"/>
      <c r="DGN19" s="12"/>
      <c r="DGO19" s="12"/>
      <c r="DGP19" s="12"/>
      <c r="DGQ19" s="12"/>
      <c r="DGR19" s="12"/>
      <c r="DGS19" s="12"/>
      <c r="DGT19" s="12"/>
      <c r="DGU19" s="12"/>
      <c r="DGV19" s="12"/>
      <c r="DGW19" s="12"/>
      <c r="DGX19" s="12"/>
      <c r="DGY19" s="12"/>
      <c r="DGZ19" s="12"/>
      <c r="DHA19" s="12"/>
      <c r="DHB19" s="12"/>
      <c r="DHC19" s="12"/>
      <c r="DHD19" s="12"/>
      <c r="DHE19" s="12"/>
      <c r="DHF19" s="12"/>
      <c r="DHG19" s="12"/>
      <c r="DHH19" s="12"/>
      <c r="DHI19" s="12"/>
      <c r="DHJ19" s="12"/>
      <c r="DHK19" s="12"/>
      <c r="DHL19" s="12"/>
      <c r="DHM19" s="12"/>
      <c r="DHN19" s="12"/>
      <c r="DHO19" s="12"/>
      <c r="DHP19" s="12"/>
      <c r="DHQ19" s="12"/>
      <c r="DHR19" s="12"/>
      <c r="DHS19" s="12"/>
      <c r="DHT19" s="12"/>
      <c r="DHU19" s="12"/>
      <c r="DHV19" s="12"/>
      <c r="DHW19" s="12"/>
      <c r="DHX19" s="12"/>
      <c r="DHY19" s="12"/>
      <c r="DHZ19" s="12"/>
      <c r="DIA19" s="12"/>
      <c r="DIB19" s="12"/>
      <c r="DIC19" s="12"/>
      <c r="DID19" s="12"/>
      <c r="DIE19" s="12"/>
      <c r="DIF19" s="12"/>
      <c r="DIG19" s="12"/>
      <c r="DIH19" s="12"/>
      <c r="DII19" s="12"/>
      <c r="DIJ19" s="12"/>
      <c r="DIK19" s="12"/>
      <c r="DIL19" s="12"/>
      <c r="DIM19" s="12"/>
      <c r="DIN19" s="12"/>
      <c r="DIO19" s="12"/>
      <c r="DIP19" s="12"/>
      <c r="DIQ19" s="12"/>
      <c r="DIR19" s="12"/>
      <c r="DIS19" s="12"/>
      <c r="DIT19" s="12"/>
      <c r="DIU19" s="12"/>
      <c r="DIV19" s="12"/>
      <c r="DIW19" s="12"/>
      <c r="DIX19" s="12"/>
      <c r="DIY19" s="12"/>
      <c r="DIZ19" s="12"/>
      <c r="DJA19" s="12"/>
      <c r="DJB19" s="12"/>
      <c r="DJC19" s="12"/>
      <c r="DJD19" s="12"/>
      <c r="DJE19" s="12"/>
      <c r="DJF19" s="12"/>
      <c r="DJG19" s="12"/>
      <c r="DJH19" s="12"/>
      <c r="DJI19" s="12"/>
      <c r="DJJ19" s="12"/>
      <c r="DJK19" s="12"/>
      <c r="DJL19" s="12"/>
      <c r="DJM19" s="12"/>
      <c r="DJN19" s="12"/>
      <c r="DJO19" s="12"/>
      <c r="DJP19" s="12"/>
      <c r="DJQ19" s="12"/>
      <c r="DJR19" s="12"/>
      <c r="DJS19" s="12"/>
      <c r="DJT19" s="12"/>
      <c r="DJU19" s="12"/>
      <c r="DJV19" s="12"/>
      <c r="DJW19" s="12"/>
      <c r="DJX19" s="12"/>
      <c r="DJY19" s="12"/>
      <c r="DJZ19" s="12"/>
      <c r="DKA19" s="12"/>
      <c r="DKB19" s="12"/>
      <c r="DKC19" s="12"/>
      <c r="DKD19" s="12"/>
      <c r="DKE19" s="12"/>
      <c r="DKF19" s="12"/>
      <c r="DKG19" s="12"/>
      <c r="DKH19" s="12"/>
      <c r="DKI19" s="12"/>
      <c r="DKJ19" s="12"/>
      <c r="DKK19" s="12"/>
      <c r="DKL19" s="12"/>
      <c r="DKM19" s="12"/>
      <c r="DKN19" s="12"/>
      <c r="DKO19" s="12"/>
      <c r="DKP19" s="12"/>
      <c r="DKQ19" s="12"/>
      <c r="DKR19" s="12"/>
      <c r="DKS19" s="12"/>
      <c r="DKT19" s="12"/>
      <c r="DKU19" s="12"/>
      <c r="DKV19" s="12"/>
      <c r="DKW19" s="12"/>
      <c r="DKX19" s="12"/>
      <c r="DKY19" s="12"/>
      <c r="DKZ19" s="12"/>
      <c r="DLA19" s="12"/>
      <c r="DLB19" s="12"/>
      <c r="DLC19" s="12"/>
      <c r="DLD19" s="12"/>
      <c r="DLE19" s="12"/>
      <c r="DLF19" s="12"/>
      <c r="DLG19" s="12"/>
      <c r="DLH19" s="12"/>
      <c r="DLI19" s="12"/>
      <c r="DLJ19" s="12"/>
      <c r="DLK19" s="12"/>
      <c r="DLL19" s="12"/>
      <c r="DLM19" s="12"/>
      <c r="DLN19" s="12"/>
      <c r="DLO19" s="12"/>
      <c r="DLP19" s="12"/>
      <c r="DLQ19" s="12"/>
      <c r="DLR19" s="12"/>
      <c r="DLS19" s="12"/>
      <c r="DLT19" s="12"/>
      <c r="DLU19" s="12"/>
      <c r="DLV19" s="12"/>
      <c r="DLW19" s="12"/>
      <c r="DLX19" s="12"/>
      <c r="DLY19" s="12"/>
      <c r="DLZ19" s="12"/>
      <c r="DMA19" s="12"/>
      <c r="DMB19" s="12"/>
      <c r="DMC19" s="12"/>
      <c r="DMD19" s="12"/>
      <c r="DME19" s="12"/>
      <c r="DMF19" s="12"/>
      <c r="DMG19" s="12"/>
      <c r="DMH19" s="12"/>
      <c r="DMI19" s="12"/>
      <c r="DMJ19" s="12"/>
      <c r="DMK19" s="12"/>
      <c r="DML19" s="12"/>
      <c r="DMM19" s="12"/>
      <c r="DMN19" s="12"/>
      <c r="DMO19" s="12"/>
      <c r="DMP19" s="12"/>
      <c r="DMQ19" s="12"/>
      <c r="DMR19" s="12"/>
      <c r="DMS19" s="12"/>
      <c r="DMT19" s="12"/>
      <c r="DMU19" s="12"/>
      <c r="DMV19" s="12"/>
      <c r="DMW19" s="12"/>
      <c r="DMX19" s="12"/>
      <c r="DMY19" s="12"/>
      <c r="DMZ19" s="12"/>
      <c r="DNA19" s="12"/>
      <c r="DNB19" s="12"/>
      <c r="DNC19" s="12"/>
      <c r="DND19" s="12"/>
      <c r="DNE19" s="12"/>
      <c r="DNF19" s="12"/>
      <c r="DNG19" s="12"/>
      <c r="DNH19" s="12"/>
      <c r="DNI19" s="12"/>
      <c r="DNJ19" s="12"/>
      <c r="DNK19" s="12"/>
      <c r="DNL19" s="12"/>
      <c r="DNM19" s="12"/>
      <c r="DNN19" s="12"/>
      <c r="DNO19" s="12"/>
      <c r="DNP19" s="12"/>
      <c r="DNQ19" s="12"/>
      <c r="DNR19" s="12"/>
      <c r="DNS19" s="12"/>
      <c r="DNT19" s="12"/>
      <c r="DNU19" s="12"/>
      <c r="DNV19" s="12"/>
      <c r="DNW19" s="12"/>
      <c r="DNX19" s="12"/>
      <c r="DNY19" s="12"/>
      <c r="DNZ19" s="12"/>
      <c r="DOA19" s="12"/>
      <c r="DOB19" s="12"/>
      <c r="DOC19" s="12"/>
      <c r="DOD19" s="12"/>
      <c r="DOE19" s="12"/>
      <c r="DOF19" s="12"/>
      <c r="DOG19" s="12"/>
      <c r="DOH19" s="12"/>
      <c r="DOI19" s="12"/>
      <c r="DOJ19" s="12"/>
      <c r="DOK19" s="12"/>
      <c r="DOL19" s="12"/>
      <c r="DOM19" s="12"/>
      <c r="DON19" s="12"/>
      <c r="DOO19" s="12"/>
      <c r="DOP19" s="12"/>
      <c r="DOQ19" s="12"/>
      <c r="DOR19" s="12"/>
      <c r="DOS19" s="12"/>
      <c r="DOT19" s="12"/>
      <c r="DOU19" s="12"/>
      <c r="DOV19" s="12"/>
      <c r="DOW19" s="12"/>
      <c r="DOX19" s="12"/>
      <c r="DOY19" s="12"/>
      <c r="DOZ19" s="12"/>
      <c r="DPA19" s="12"/>
      <c r="DPB19" s="12"/>
      <c r="DPC19" s="12"/>
      <c r="DPD19" s="12"/>
      <c r="DPE19" s="12"/>
      <c r="DPF19" s="12"/>
      <c r="DPG19" s="12"/>
      <c r="DPH19" s="12"/>
      <c r="DPI19" s="12"/>
      <c r="DPJ19" s="12"/>
      <c r="DPK19" s="12"/>
      <c r="DPL19" s="12"/>
      <c r="DPM19" s="12"/>
      <c r="DPN19" s="12"/>
      <c r="DPO19" s="12"/>
      <c r="DPP19" s="12"/>
      <c r="DPQ19" s="12"/>
      <c r="DPR19" s="12"/>
      <c r="DPS19" s="12"/>
      <c r="DPT19" s="12"/>
      <c r="DPU19" s="12"/>
      <c r="DPV19" s="12"/>
      <c r="DPW19" s="12"/>
      <c r="DPX19" s="12"/>
      <c r="DPY19" s="12"/>
      <c r="DPZ19" s="12"/>
      <c r="DQA19" s="12"/>
      <c r="DQB19" s="12"/>
      <c r="DQC19" s="12"/>
      <c r="DQD19" s="12"/>
      <c r="DQE19" s="12"/>
      <c r="DQF19" s="12"/>
      <c r="DQG19" s="12"/>
      <c r="DQH19" s="12"/>
      <c r="DQI19" s="12"/>
      <c r="DQJ19" s="12"/>
      <c r="DQK19" s="12"/>
      <c r="DQL19" s="12"/>
      <c r="DQM19" s="12"/>
      <c r="DQN19" s="12"/>
      <c r="DQO19" s="12"/>
      <c r="DQP19" s="12"/>
      <c r="DQQ19" s="12"/>
      <c r="DQR19" s="12"/>
      <c r="DQS19" s="12"/>
      <c r="DQT19" s="12"/>
      <c r="DQU19" s="12"/>
      <c r="DQV19" s="12"/>
      <c r="DQW19" s="12"/>
      <c r="DQX19" s="12"/>
      <c r="DQY19" s="12"/>
      <c r="DQZ19" s="12"/>
      <c r="DRA19" s="12"/>
      <c r="DRB19" s="12"/>
      <c r="DRC19" s="12"/>
      <c r="DRD19" s="12"/>
      <c r="DRE19" s="12"/>
      <c r="DRF19" s="12"/>
      <c r="DRG19" s="12"/>
      <c r="DRH19" s="12"/>
      <c r="DRI19" s="12"/>
      <c r="DRJ19" s="12"/>
      <c r="DRK19" s="12"/>
      <c r="DRL19" s="12"/>
      <c r="DRM19" s="12"/>
      <c r="DRN19" s="12"/>
      <c r="DRO19" s="12"/>
      <c r="DRP19" s="12"/>
      <c r="DRQ19" s="12"/>
      <c r="DRR19" s="12"/>
      <c r="DRS19" s="12"/>
      <c r="DRT19" s="12"/>
      <c r="DRU19" s="12"/>
      <c r="DRV19" s="12"/>
      <c r="DRW19" s="12"/>
      <c r="DRX19" s="12"/>
      <c r="DRY19" s="12"/>
      <c r="DRZ19" s="12"/>
      <c r="DSA19" s="12"/>
      <c r="DSB19" s="12"/>
      <c r="DSC19" s="12"/>
      <c r="DSD19" s="12"/>
      <c r="DSE19" s="12"/>
      <c r="DSF19" s="12"/>
      <c r="DSG19" s="12"/>
      <c r="DSH19" s="12"/>
      <c r="DSI19" s="12"/>
      <c r="DSJ19" s="12"/>
      <c r="DSK19" s="12"/>
      <c r="DSL19" s="12"/>
      <c r="DSM19" s="12"/>
      <c r="DSN19" s="12"/>
      <c r="DSO19" s="12"/>
      <c r="DSP19" s="12"/>
      <c r="DSQ19" s="12"/>
      <c r="DSR19" s="12"/>
      <c r="DSS19" s="12"/>
      <c r="DST19" s="12"/>
      <c r="DSU19" s="12"/>
      <c r="DSV19" s="12"/>
      <c r="DSW19" s="12"/>
      <c r="DSX19" s="12"/>
      <c r="DSY19" s="12"/>
      <c r="DSZ19" s="12"/>
      <c r="DTA19" s="12"/>
      <c r="DTB19" s="12"/>
      <c r="DTC19" s="12"/>
      <c r="DTD19" s="12"/>
      <c r="DTE19" s="12"/>
      <c r="DTF19" s="12"/>
      <c r="DTG19" s="12"/>
      <c r="DTH19" s="12"/>
      <c r="DTI19" s="12"/>
      <c r="DTJ19" s="12"/>
      <c r="DTK19" s="12"/>
      <c r="DTL19" s="12"/>
      <c r="DTM19" s="12"/>
      <c r="DTN19" s="12"/>
      <c r="DTO19" s="12"/>
      <c r="DTP19" s="12"/>
      <c r="DTQ19" s="12"/>
      <c r="DTR19" s="12"/>
      <c r="DTS19" s="12"/>
      <c r="DTT19" s="12"/>
      <c r="DTU19" s="12"/>
      <c r="DTV19" s="12"/>
      <c r="DTW19" s="12"/>
      <c r="DTX19" s="12"/>
      <c r="DTY19" s="12"/>
      <c r="DTZ19" s="12"/>
      <c r="DUA19" s="12"/>
      <c r="DUB19" s="12"/>
      <c r="DUC19" s="12"/>
      <c r="DUD19" s="12"/>
      <c r="DUE19" s="12"/>
      <c r="DUF19" s="12"/>
      <c r="DUG19" s="12"/>
      <c r="DUH19" s="12"/>
      <c r="DUI19" s="12"/>
      <c r="DUJ19" s="12"/>
      <c r="DUK19" s="12"/>
      <c r="DUL19" s="12"/>
      <c r="DUM19" s="12"/>
      <c r="DUN19" s="12"/>
      <c r="DUO19" s="12"/>
      <c r="DUP19" s="12"/>
      <c r="DUQ19" s="12"/>
      <c r="DUR19" s="12"/>
      <c r="DUS19" s="12"/>
      <c r="DUT19" s="12"/>
      <c r="DUU19" s="12"/>
      <c r="DUV19" s="12"/>
      <c r="DUW19" s="12"/>
      <c r="DUX19" s="12"/>
      <c r="DUY19" s="12"/>
      <c r="DUZ19" s="12"/>
      <c r="DVA19" s="12"/>
      <c r="DVB19" s="12"/>
      <c r="DVC19" s="12"/>
      <c r="DVD19" s="12"/>
      <c r="DVE19" s="12"/>
      <c r="DVF19" s="12"/>
      <c r="DVG19" s="12"/>
      <c r="DVH19" s="12"/>
      <c r="DVI19" s="12"/>
      <c r="DVJ19" s="12"/>
      <c r="DVK19" s="12"/>
      <c r="DVL19" s="12"/>
      <c r="DVM19" s="12"/>
      <c r="DVN19" s="12"/>
      <c r="DVO19" s="12"/>
      <c r="DVP19" s="12"/>
      <c r="DVQ19" s="12"/>
      <c r="DVR19" s="12"/>
      <c r="DVS19" s="12"/>
      <c r="DVT19" s="12"/>
      <c r="DVU19" s="12"/>
      <c r="DVV19" s="12"/>
      <c r="DVW19" s="12"/>
      <c r="DVX19" s="12"/>
      <c r="DVY19" s="12"/>
      <c r="DVZ19" s="12"/>
      <c r="DWA19" s="12"/>
      <c r="DWB19" s="12"/>
      <c r="DWC19" s="12"/>
      <c r="DWD19" s="12"/>
      <c r="DWE19" s="12"/>
      <c r="DWF19" s="12"/>
      <c r="DWG19" s="12"/>
      <c r="DWH19" s="12"/>
      <c r="DWI19" s="12"/>
      <c r="DWJ19" s="12"/>
      <c r="DWK19" s="12"/>
      <c r="DWL19" s="12"/>
      <c r="DWM19" s="12"/>
      <c r="DWN19" s="12"/>
      <c r="DWO19" s="12"/>
      <c r="DWP19" s="12"/>
      <c r="DWQ19" s="12"/>
      <c r="DWR19" s="12"/>
      <c r="DWS19" s="12"/>
      <c r="DWT19" s="12"/>
      <c r="DWU19" s="12"/>
      <c r="DWV19" s="12"/>
      <c r="DWW19" s="12"/>
      <c r="DWX19" s="12"/>
      <c r="DWY19" s="12"/>
      <c r="DWZ19" s="12"/>
      <c r="DXA19" s="12"/>
      <c r="DXB19" s="12"/>
      <c r="DXC19" s="12"/>
      <c r="DXD19" s="12"/>
      <c r="DXE19" s="12"/>
      <c r="DXF19" s="12"/>
      <c r="DXG19" s="12"/>
      <c r="DXH19" s="12"/>
      <c r="DXI19" s="12"/>
      <c r="DXJ19" s="12"/>
      <c r="DXK19" s="12"/>
      <c r="DXL19" s="12"/>
      <c r="DXM19" s="12"/>
      <c r="DXN19" s="12"/>
      <c r="DXO19" s="12"/>
      <c r="DXP19" s="12"/>
      <c r="DXQ19" s="12"/>
      <c r="DXR19" s="12"/>
      <c r="DXS19" s="12"/>
      <c r="DXT19" s="12"/>
      <c r="DXU19" s="12"/>
      <c r="DXV19" s="12"/>
      <c r="DXW19" s="12"/>
      <c r="DXX19" s="12"/>
      <c r="DXY19" s="12"/>
      <c r="DXZ19" s="12"/>
      <c r="DYA19" s="12"/>
      <c r="DYB19" s="12"/>
      <c r="DYC19" s="12"/>
      <c r="DYD19" s="12"/>
      <c r="DYE19" s="12"/>
      <c r="DYF19" s="12"/>
      <c r="DYG19" s="12"/>
      <c r="DYH19" s="12"/>
      <c r="DYI19" s="12"/>
      <c r="DYJ19" s="12"/>
      <c r="DYK19" s="12"/>
      <c r="DYL19" s="12"/>
      <c r="DYM19" s="12"/>
      <c r="DYN19" s="12"/>
      <c r="DYO19" s="12"/>
      <c r="DYP19" s="12"/>
      <c r="DYQ19" s="12"/>
      <c r="DYR19" s="12"/>
      <c r="DYS19" s="12"/>
      <c r="DYT19" s="12"/>
      <c r="DYU19" s="12"/>
      <c r="DYV19" s="12"/>
      <c r="DYW19" s="12"/>
      <c r="DYX19" s="12"/>
      <c r="DYY19" s="12"/>
      <c r="DYZ19" s="12"/>
      <c r="DZA19" s="12"/>
      <c r="DZB19" s="12"/>
      <c r="DZC19" s="12"/>
      <c r="DZD19" s="12"/>
      <c r="DZE19" s="12"/>
      <c r="DZF19" s="12"/>
      <c r="DZG19" s="12"/>
      <c r="DZH19" s="12"/>
      <c r="DZI19" s="12"/>
      <c r="DZJ19" s="12"/>
      <c r="DZK19" s="12"/>
      <c r="DZL19" s="12"/>
      <c r="DZM19" s="12"/>
      <c r="DZN19" s="12"/>
      <c r="DZO19" s="12"/>
      <c r="DZP19" s="12"/>
      <c r="DZQ19" s="12"/>
      <c r="DZR19" s="12"/>
      <c r="DZS19" s="12"/>
      <c r="DZT19" s="12"/>
      <c r="DZU19" s="12"/>
      <c r="DZV19" s="12"/>
      <c r="DZW19" s="12"/>
      <c r="DZX19" s="12"/>
      <c r="DZY19" s="12"/>
      <c r="DZZ19" s="12"/>
      <c r="EAA19" s="12"/>
      <c r="EAB19" s="12"/>
      <c r="EAC19" s="12"/>
      <c r="EAD19" s="12"/>
      <c r="EAE19" s="12"/>
      <c r="EAF19" s="12"/>
      <c r="EAG19" s="12"/>
      <c r="EAH19" s="12"/>
      <c r="EAI19" s="12"/>
      <c r="EAJ19" s="12"/>
      <c r="EAK19" s="12"/>
      <c r="EAL19" s="12"/>
      <c r="EAM19" s="12"/>
      <c r="EAN19" s="12"/>
      <c r="EAO19" s="12"/>
      <c r="EAP19" s="12"/>
      <c r="EAQ19" s="12"/>
      <c r="EAR19" s="12"/>
      <c r="EAS19" s="12"/>
      <c r="EAT19" s="12"/>
      <c r="EAU19" s="12"/>
      <c r="EAV19" s="12"/>
      <c r="EAW19" s="12"/>
      <c r="EAX19" s="12"/>
      <c r="EAY19" s="12"/>
      <c r="EAZ19" s="12"/>
      <c r="EBA19" s="12"/>
      <c r="EBB19" s="12"/>
      <c r="EBC19" s="12"/>
      <c r="EBD19" s="12"/>
      <c r="EBE19" s="12"/>
      <c r="EBF19" s="12"/>
      <c r="EBG19" s="12"/>
      <c r="EBH19" s="12"/>
      <c r="EBI19" s="12"/>
      <c r="EBJ19" s="12"/>
      <c r="EBK19" s="12"/>
      <c r="EBL19" s="12"/>
      <c r="EBM19" s="12"/>
      <c r="EBN19" s="12"/>
      <c r="EBO19" s="12"/>
      <c r="EBP19" s="12"/>
      <c r="EBQ19" s="12"/>
      <c r="EBR19" s="12"/>
      <c r="EBS19" s="12"/>
      <c r="EBT19" s="12"/>
      <c r="EBU19" s="12"/>
      <c r="EBV19" s="12"/>
      <c r="EBW19" s="12"/>
      <c r="EBX19" s="12"/>
      <c r="EBY19" s="12"/>
      <c r="EBZ19" s="12"/>
      <c r="ECA19" s="12"/>
      <c r="ECB19" s="12"/>
      <c r="ECC19" s="12"/>
      <c r="ECD19" s="12"/>
      <c r="ECE19" s="12"/>
      <c r="ECF19" s="12"/>
      <c r="ECG19" s="12"/>
      <c r="ECH19" s="12"/>
      <c r="ECI19" s="12"/>
      <c r="ECJ19" s="12"/>
      <c r="ECK19" s="12"/>
      <c r="ECL19" s="12"/>
      <c r="ECM19" s="12"/>
      <c r="ECN19" s="12"/>
      <c r="ECO19" s="12"/>
      <c r="ECP19" s="12"/>
      <c r="ECQ19" s="12"/>
      <c r="ECR19" s="12"/>
      <c r="ECS19" s="12"/>
      <c r="ECT19" s="12"/>
      <c r="ECU19" s="12"/>
      <c r="ECV19" s="12"/>
      <c r="ECW19" s="12"/>
      <c r="ECX19" s="12"/>
      <c r="ECY19" s="12"/>
      <c r="ECZ19" s="12"/>
      <c r="EDA19" s="12"/>
      <c r="EDB19" s="12"/>
      <c r="EDC19" s="12"/>
      <c r="EDD19" s="12"/>
      <c r="EDE19" s="12"/>
      <c r="EDF19" s="12"/>
      <c r="EDG19" s="12"/>
      <c r="EDH19" s="12"/>
      <c r="EDI19" s="12"/>
      <c r="EDJ19" s="12"/>
      <c r="EDK19" s="12"/>
      <c r="EDL19" s="12"/>
      <c r="EDM19" s="12"/>
      <c r="EDN19" s="12"/>
      <c r="EDO19" s="12"/>
      <c r="EDP19" s="12"/>
      <c r="EDQ19" s="12"/>
      <c r="EDR19" s="12"/>
      <c r="EDS19" s="12"/>
      <c r="EDT19" s="12"/>
      <c r="EDU19" s="12"/>
      <c r="EDV19" s="12"/>
      <c r="EDW19" s="12"/>
      <c r="EDX19" s="12"/>
      <c r="EDY19" s="12"/>
      <c r="EDZ19" s="12"/>
      <c r="EEA19" s="12"/>
      <c r="EEB19" s="12"/>
      <c r="EEC19" s="12"/>
      <c r="EED19" s="12"/>
      <c r="EEE19" s="12"/>
      <c r="EEF19" s="12"/>
      <c r="EEG19" s="12"/>
      <c r="EEH19" s="12"/>
      <c r="EEI19" s="12"/>
      <c r="EEJ19" s="12"/>
      <c r="EEK19" s="12"/>
      <c r="EEL19" s="12"/>
      <c r="EEM19" s="12"/>
      <c r="EEN19" s="12"/>
      <c r="EEO19" s="12"/>
      <c r="EEP19" s="12"/>
      <c r="EEQ19" s="12"/>
      <c r="EER19" s="12"/>
      <c r="EES19" s="12"/>
      <c r="EET19" s="12"/>
      <c r="EEU19" s="12"/>
      <c r="EEV19" s="12"/>
      <c r="EEW19" s="12"/>
      <c r="EEX19" s="12"/>
      <c r="EEY19" s="12"/>
      <c r="EEZ19" s="12"/>
      <c r="EFA19" s="12"/>
      <c r="EFB19" s="12"/>
      <c r="EFC19" s="12"/>
      <c r="EFD19" s="12"/>
      <c r="EFE19" s="12"/>
      <c r="EFF19" s="12"/>
      <c r="EFG19" s="12"/>
      <c r="EFH19" s="12"/>
      <c r="EFI19" s="12"/>
      <c r="EFJ19" s="12"/>
      <c r="EFK19" s="12"/>
      <c r="EFL19" s="12"/>
      <c r="EFM19" s="12"/>
      <c r="EFN19" s="12"/>
      <c r="EFO19" s="12"/>
      <c r="EFP19" s="12"/>
      <c r="EFQ19" s="12"/>
      <c r="EFR19" s="12"/>
      <c r="EFS19" s="12"/>
      <c r="EFT19" s="12"/>
      <c r="EFU19" s="12"/>
      <c r="EFV19" s="12"/>
      <c r="EFW19" s="12"/>
      <c r="EFX19" s="12"/>
      <c r="EFY19" s="12"/>
      <c r="EFZ19" s="12"/>
      <c r="EGA19" s="12"/>
      <c r="EGB19" s="12"/>
      <c r="EGC19" s="12"/>
      <c r="EGD19" s="12"/>
      <c r="EGE19" s="12"/>
      <c r="EGF19" s="12"/>
      <c r="EGG19" s="12"/>
      <c r="EGH19" s="12"/>
      <c r="EGI19" s="12"/>
      <c r="EGJ19" s="12"/>
      <c r="EGK19" s="12"/>
      <c r="EGL19" s="12"/>
      <c r="EGM19" s="12"/>
      <c r="EGN19" s="12"/>
      <c r="EGO19" s="12"/>
      <c r="EGP19" s="12"/>
      <c r="EGQ19" s="12"/>
      <c r="EGR19" s="12"/>
      <c r="EGS19" s="12"/>
      <c r="EGT19" s="12"/>
      <c r="EGU19" s="12"/>
      <c r="EGV19" s="12"/>
      <c r="EGW19" s="12"/>
      <c r="EGX19" s="12"/>
      <c r="EGY19" s="12"/>
      <c r="EGZ19" s="12"/>
      <c r="EHA19" s="12"/>
      <c r="EHB19" s="12"/>
      <c r="EHC19" s="12"/>
      <c r="EHD19" s="12"/>
      <c r="EHE19" s="12"/>
      <c r="EHF19" s="12"/>
      <c r="EHG19" s="12"/>
      <c r="EHH19" s="12"/>
      <c r="EHI19" s="12"/>
      <c r="EHJ19" s="12"/>
      <c r="EHK19" s="12"/>
      <c r="EHL19" s="12"/>
      <c r="EHM19" s="12"/>
      <c r="EHN19" s="12"/>
      <c r="EHO19" s="12"/>
      <c r="EHP19" s="12"/>
      <c r="EHQ19" s="12"/>
      <c r="EHR19" s="12"/>
      <c r="EHS19" s="12"/>
      <c r="EHT19" s="12"/>
      <c r="EHU19" s="12"/>
      <c r="EHV19" s="12"/>
      <c r="EHW19" s="12"/>
      <c r="EHX19" s="12"/>
      <c r="EHY19" s="12"/>
      <c r="EHZ19" s="12"/>
      <c r="EIA19" s="12"/>
      <c r="EIB19" s="12"/>
      <c r="EIC19" s="12"/>
      <c r="EID19" s="12"/>
      <c r="EIE19" s="12"/>
      <c r="EIF19" s="12"/>
      <c r="EIG19" s="12"/>
      <c r="EIH19" s="12"/>
      <c r="EII19" s="12"/>
      <c r="EIJ19" s="12"/>
      <c r="EIK19" s="12"/>
      <c r="EIL19" s="12"/>
      <c r="EIM19" s="12"/>
      <c r="EIN19" s="12"/>
      <c r="EIO19" s="12"/>
      <c r="EIP19" s="12"/>
      <c r="EIQ19" s="12"/>
      <c r="EIR19" s="12"/>
      <c r="EIS19" s="12"/>
      <c r="EIT19" s="12"/>
      <c r="EIU19" s="12"/>
      <c r="EIV19" s="12"/>
      <c r="EIW19" s="12"/>
      <c r="EIX19" s="12"/>
      <c r="EIY19" s="12"/>
      <c r="EIZ19" s="12"/>
      <c r="EJA19" s="12"/>
      <c r="EJB19" s="12"/>
      <c r="EJC19" s="12"/>
      <c r="EJD19" s="12"/>
      <c r="EJE19" s="12"/>
      <c r="EJF19" s="12"/>
      <c r="EJG19" s="12"/>
      <c r="EJH19" s="12"/>
      <c r="EJI19" s="12"/>
      <c r="EJJ19" s="12"/>
      <c r="EJK19" s="12"/>
      <c r="EJL19" s="12"/>
      <c r="EJM19" s="12"/>
      <c r="EJN19" s="12"/>
      <c r="EJO19" s="12"/>
      <c r="EJP19" s="12"/>
      <c r="EJQ19" s="12"/>
      <c r="EJR19" s="12"/>
      <c r="EJS19" s="12"/>
      <c r="EJT19" s="12"/>
      <c r="EJU19" s="12"/>
      <c r="EJV19" s="12"/>
      <c r="EJW19" s="12"/>
      <c r="EJX19" s="12"/>
      <c r="EJY19" s="12"/>
      <c r="EJZ19" s="12"/>
      <c r="EKA19" s="12"/>
      <c r="EKB19" s="12"/>
      <c r="EKC19" s="12"/>
      <c r="EKD19" s="12"/>
      <c r="EKE19" s="12"/>
      <c r="EKF19" s="12"/>
      <c r="EKG19" s="12"/>
      <c r="EKH19" s="12"/>
      <c r="EKI19" s="12"/>
      <c r="EKJ19" s="12"/>
      <c r="EKK19" s="12"/>
      <c r="EKL19" s="12"/>
      <c r="EKM19" s="12"/>
      <c r="EKN19" s="12"/>
      <c r="EKO19" s="12"/>
      <c r="EKP19" s="12"/>
      <c r="EKQ19" s="12"/>
      <c r="EKR19" s="12"/>
      <c r="EKS19" s="12"/>
      <c r="EKT19" s="12"/>
      <c r="EKU19" s="12"/>
      <c r="EKV19" s="12"/>
      <c r="EKW19" s="12"/>
      <c r="EKX19" s="12"/>
      <c r="EKY19" s="12"/>
      <c r="EKZ19" s="12"/>
      <c r="ELA19" s="12"/>
      <c r="ELB19" s="12"/>
      <c r="ELC19" s="12"/>
      <c r="ELD19" s="12"/>
      <c r="ELE19" s="12"/>
      <c r="ELF19" s="12"/>
      <c r="ELG19" s="12"/>
      <c r="ELH19" s="12"/>
      <c r="ELI19" s="12"/>
      <c r="ELJ19" s="12"/>
      <c r="ELK19" s="12"/>
      <c r="ELL19" s="12"/>
      <c r="ELM19" s="12"/>
      <c r="ELN19" s="12"/>
      <c r="ELO19" s="12"/>
      <c r="ELP19" s="12"/>
      <c r="ELQ19" s="12"/>
      <c r="ELR19" s="12"/>
      <c r="ELS19" s="12"/>
      <c r="ELT19" s="12"/>
      <c r="ELU19" s="12"/>
      <c r="ELV19" s="12"/>
      <c r="ELW19" s="12"/>
      <c r="ELX19" s="12"/>
      <c r="ELY19" s="12"/>
      <c r="ELZ19" s="12"/>
      <c r="EMA19" s="12"/>
      <c r="EMB19" s="12"/>
      <c r="EMC19" s="12"/>
      <c r="EMD19" s="12"/>
      <c r="EME19" s="12"/>
      <c r="EMF19" s="12"/>
      <c r="EMG19" s="12"/>
      <c r="EMH19" s="12"/>
      <c r="EMI19" s="12"/>
      <c r="EMJ19" s="12"/>
      <c r="EMK19" s="12"/>
      <c r="EML19" s="12"/>
      <c r="EMM19" s="12"/>
      <c r="EMN19" s="12"/>
      <c r="EMO19" s="12"/>
      <c r="EMP19" s="12"/>
      <c r="EMQ19" s="12"/>
      <c r="EMR19" s="12"/>
      <c r="EMS19" s="12"/>
      <c r="EMT19" s="12"/>
      <c r="EMU19" s="12"/>
      <c r="EMV19" s="12"/>
      <c r="EMW19" s="12"/>
      <c r="EMX19" s="12"/>
      <c r="EMY19" s="12"/>
      <c r="EMZ19" s="12"/>
      <c r="ENA19" s="12"/>
      <c r="ENB19" s="12"/>
      <c r="ENC19" s="12"/>
      <c r="END19" s="12"/>
      <c r="ENE19" s="12"/>
      <c r="ENF19" s="12"/>
      <c r="ENG19" s="12"/>
      <c r="ENH19" s="12"/>
      <c r="ENI19" s="12"/>
      <c r="ENJ19" s="12"/>
      <c r="ENK19" s="12"/>
      <c r="ENL19" s="12"/>
      <c r="ENM19" s="12"/>
      <c r="ENN19" s="12"/>
      <c r="ENO19" s="12"/>
      <c r="ENP19" s="12"/>
      <c r="ENQ19" s="12"/>
      <c r="ENR19" s="12"/>
      <c r="ENS19" s="12"/>
      <c r="ENT19" s="12"/>
      <c r="ENU19" s="12"/>
      <c r="ENV19" s="12"/>
      <c r="ENW19" s="12"/>
      <c r="ENX19" s="12"/>
      <c r="ENY19" s="12"/>
      <c r="ENZ19" s="12"/>
      <c r="EOA19" s="12"/>
      <c r="EOB19" s="12"/>
      <c r="EOC19" s="12"/>
      <c r="EOD19" s="12"/>
      <c r="EOE19" s="12"/>
      <c r="EOF19" s="12"/>
      <c r="EOG19" s="12"/>
      <c r="EOH19" s="12"/>
      <c r="EOI19" s="12"/>
      <c r="EOJ19" s="12"/>
      <c r="EOK19" s="12"/>
      <c r="EOL19" s="12"/>
      <c r="EOM19" s="12"/>
      <c r="EON19" s="12"/>
      <c r="EOO19" s="12"/>
      <c r="EOP19" s="12"/>
      <c r="EOQ19" s="12"/>
      <c r="EOR19" s="12"/>
      <c r="EOS19" s="12"/>
      <c r="EOT19" s="12"/>
      <c r="EOU19" s="12"/>
      <c r="EOV19" s="12"/>
      <c r="EOW19" s="12"/>
      <c r="EOX19" s="12"/>
      <c r="EOY19" s="12"/>
      <c r="EOZ19" s="12"/>
      <c r="EPA19" s="12"/>
      <c r="EPB19" s="12"/>
      <c r="EPC19" s="12"/>
      <c r="EPD19" s="12"/>
      <c r="EPE19" s="12"/>
      <c r="EPF19" s="12"/>
      <c r="EPG19" s="12"/>
      <c r="EPH19" s="12"/>
      <c r="EPI19" s="12"/>
      <c r="EPJ19" s="12"/>
      <c r="EPK19" s="12"/>
      <c r="EPL19" s="12"/>
      <c r="EPM19" s="12"/>
      <c r="EPN19" s="12"/>
      <c r="EPO19" s="12"/>
      <c r="EPP19" s="12"/>
      <c r="EPQ19" s="12"/>
      <c r="EPR19" s="12"/>
      <c r="EPS19" s="12"/>
      <c r="EPT19" s="12"/>
      <c r="EPU19" s="12"/>
      <c r="EPV19" s="12"/>
      <c r="EPW19" s="12"/>
      <c r="EPX19" s="12"/>
      <c r="EPY19" s="12"/>
      <c r="EPZ19" s="12"/>
      <c r="EQA19" s="12"/>
      <c r="EQB19" s="12"/>
      <c r="EQC19" s="12"/>
      <c r="EQD19" s="12"/>
      <c r="EQE19" s="12"/>
      <c r="EQF19" s="12"/>
      <c r="EQG19" s="12"/>
      <c r="EQH19" s="12"/>
      <c r="EQI19" s="12"/>
      <c r="EQJ19" s="12"/>
      <c r="EQK19" s="12"/>
      <c r="EQL19" s="12"/>
      <c r="EQM19" s="12"/>
      <c r="EQN19" s="12"/>
      <c r="EQO19" s="12"/>
      <c r="EQP19" s="12"/>
      <c r="EQQ19" s="12"/>
      <c r="EQR19" s="12"/>
      <c r="EQS19" s="12"/>
      <c r="EQT19" s="12"/>
      <c r="EQU19" s="12"/>
      <c r="EQV19" s="12"/>
      <c r="EQW19" s="12"/>
      <c r="EQX19" s="12"/>
      <c r="EQY19" s="12"/>
      <c r="EQZ19" s="12"/>
      <c r="ERA19" s="12"/>
      <c r="ERB19" s="12"/>
      <c r="ERC19" s="12"/>
      <c r="ERD19" s="12"/>
      <c r="ERE19" s="12"/>
      <c r="ERF19" s="12"/>
      <c r="ERG19" s="12"/>
      <c r="ERH19" s="12"/>
      <c r="ERI19" s="12"/>
      <c r="ERJ19" s="12"/>
      <c r="ERK19" s="12"/>
      <c r="ERL19" s="12"/>
      <c r="ERM19" s="12"/>
      <c r="ERN19" s="12"/>
      <c r="ERO19" s="12"/>
      <c r="ERP19" s="12"/>
      <c r="ERQ19" s="12"/>
      <c r="ERR19" s="12"/>
      <c r="ERS19" s="12"/>
      <c r="ERT19" s="12"/>
      <c r="ERU19" s="12"/>
      <c r="ERV19" s="12"/>
      <c r="ERW19" s="12"/>
      <c r="ERX19" s="12"/>
      <c r="ERY19" s="12"/>
      <c r="ERZ19" s="12"/>
      <c r="ESA19" s="12"/>
      <c r="ESB19" s="12"/>
      <c r="ESC19" s="12"/>
      <c r="ESD19" s="12"/>
      <c r="ESE19" s="12"/>
      <c r="ESF19" s="12"/>
      <c r="ESG19" s="12"/>
      <c r="ESH19" s="12"/>
      <c r="ESI19" s="12"/>
      <c r="ESJ19" s="12"/>
      <c r="ESK19" s="12"/>
      <c r="ESL19" s="12"/>
      <c r="ESM19" s="12"/>
      <c r="ESN19" s="12"/>
      <c r="ESO19" s="12"/>
      <c r="ESP19" s="12"/>
      <c r="ESQ19" s="12"/>
      <c r="ESR19" s="12"/>
      <c r="ESS19" s="12"/>
      <c r="EST19" s="12"/>
      <c r="ESU19" s="12"/>
      <c r="ESV19" s="12"/>
      <c r="ESW19" s="12"/>
      <c r="ESX19" s="12"/>
      <c r="ESY19" s="12"/>
      <c r="ESZ19" s="12"/>
      <c r="ETA19" s="12"/>
      <c r="ETB19" s="12"/>
      <c r="ETC19" s="12"/>
      <c r="ETD19" s="12"/>
      <c r="ETE19" s="12"/>
      <c r="ETF19" s="12"/>
      <c r="ETG19" s="12"/>
      <c r="ETH19" s="12"/>
      <c r="ETI19" s="12"/>
      <c r="ETJ19" s="12"/>
      <c r="ETK19" s="12"/>
      <c r="ETL19" s="12"/>
      <c r="ETM19" s="12"/>
      <c r="ETN19" s="12"/>
      <c r="ETO19" s="12"/>
      <c r="ETP19" s="12"/>
      <c r="ETQ19" s="12"/>
      <c r="ETR19" s="12"/>
      <c r="ETS19" s="12"/>
      <c r="ETT19" s="12"/>
      <c r="ETU19" s="12"/>
      <c r="ETV19" s="12"/>
      <c r="ETW19" s="12"/>
      <c r="ETX19" s="12"/>
      <c r="ETY19" s="12"/>
      <c r="ETZ19" s="12"/>
      <c r="EUA19" s="12"/>
      <c r="EUB19" s="12"/>
      <c r="EUC19" s="12"/>
      <c r="EUD19" s="12"/>
      <c r="EUE19" s="12"/>
      <c r="EUF19" s="12"/>
      <c r="EUG19" s="12"/>
      <c r="EUH19" s="12"/>
      <c r="EUI19" s="12"/>
      <c r="EUJ19" s="12"/>
      <c r="EUK19" s="12"/>
      <c r="EUL19" s="12"/>
      <c r="EUM19" s="12"/>
      <c r="EUN19" s="12"/>
      <c r="EUO19" s="12"/>
      <c r="EUP19" s="12"/>
      <c r="EUQ19" s="12"/>
      <c r="EUR19" s="12"/>
      <c r="EUS19" s="12"/>
      <c r="EUT19" s="12"/>
      <c r="EUU19" s="12"/>
      <c r="EUV19" s="12"/>
      <c r="EUW19" s="12"/>
      <c r="EUX19" s="12"/>
      <c r="EUY19" s="12"/>
      <c r="EUZ19" s="12"/>
      <c r="EVA19" s="12"/>
      <c r="EVB19" s="12"/>
      <c r="EVC19" s="12"/>
      <c r="EVD19" s="12"/>
      <c r="EVE19" s="12"/>
      <c r="EVF19" s="12"/>
      <c r="EVG19" s="12"/>
      <c r="EVH19" s="12"/>
      <c r="EVI19" s="12"/>
      <c r="EVJ19" s="12"/>
      <c r="EVK19" s="12"/>
      <c r="EVL19" s="12"/>
      <c r="EVM19" s="12"/>
      <c r="EVN19" s="12"/>
      <c r="EVO19" s="12"/>
      <c r="EVP19" s="12"/>
      <c r="EVQ19" s="12"/>
      <c r="EVR19" s="12"/>
      <c r="EVS19" s="12"/>
      <c r="EVT19" s="12"/>
      <c r="EVU19" s="12"/>
      <c r="EVV19" s="12"/>
      <c r="EVW19" s="12"/>
      <c r="EVX19" s="12"/>
      <c r="EVY19" s="12"/>
      <c r="EVZ19" s="12"/>
      <c r="EWA19" s="12"/>
      <c r="EWB19" s="12"/>
      <c r="EWC19" s="12"/>
      <c r="EWD19" s="12"/>
      <c r="EWE19" s="12"/>
      <c r="EWF19" s="12"/>
      <c r="EWG19" s="12"/>
      <c r="EWH19" s="12"/>
      <c r="EWI19" s="12"/>
      <c r="EWJ19" s="12"/>
      <c r="EWK19" s="12"/>
      <c r="EWL19" s="12"/>
      <c r="EWM19" s="12"/>
      <c r="EWN19" s="12"/>
      <c r="EWO19" s="12"/>
      <c r="EWP19" s="12"/>
      <c r="EWQ19" s="12"/>
      <c r="EWR19" s="12"/>
      <c r="EWS19" s="12"/>
      <c r="EWT19" s="12"/>
      <c r="EWU19" s="12"/>
      <c r="EWV19" s="12"/>
      <c r="EWW19" s="12"/>
      <c r="EWX19" s="12"/>
      <c r="EWY19" s="12"/>
      <c r="EWZ19" s="12"/>
      <c r="EXA19" s="12"/>
      <c r="EXB19" s="12"/>
      <c r="EXC19" s="12"/>
      <c r="EXD19" s="12"/>
      <c r="EXE19" s="12"/>
      <c r="EXF19" s="12"/>
      <c r="EXG19" s="12"/>
      <c r="EXH19" s="12"/>
      <c r="EXI19" s="12"/>
      <c r="EXJ19" s="12"/>
      <c r="EXK19" s="12"/>
      <c r="EXL19" s="12"/>
      <c r="EXM19" s="12"/>
      <c r="EXN19" s="12"/>
      <c r="EXO19" s="12"/>
      <c r="EXP19" s="12"/>
      <c r="EXQ19" s="12"/>
      <c r="EXR19" s="12"/>
      <c r="EXS19" s="12"/>
      <c r="EXT19" s="12"/>
      <c r="EXU19" s="12"/>
      <c r="EXV19" s="12"/>
      <c r="EXW19" s="12"/>
      <c r="EXX19" s="12"/>
      <c r="EXY19" s="12"/>
      <c r="EXZ19" s="12"/>
      <c r="EYA19" s="12"/>
      <c r="EYB19" s="12"/>
      <c r="EYC19" s="12"/>
      <c r="EYD19" s="12"/>
      <c r="EYE19" s="12"/>
      <c r="EYF19" s="12"/>
      <c r="EYG19" s="12"/>
      <c r="EYH19" s="12"/>
      <c r="EYI19" s="12"/>
      <c r="EYJ19" s="12"/>
      <c r="EYK19" s="12"/>
      <c r="EYL19" s="12"/>
      <c r="EYM19" s="12"/>
      <c r="EYN19" s="12"/>
      <c r="EYO19" s="12"/>
      <c r="EYP19" s="12"/>
      <c r="EYQ19" s="12"/>
      <c r="EYR19" s="12"/>
      <c r="EYS19" s="12"/>
      <c r="EYT19" s="12"/>
      <c r="EYU19" s="12"/>
      <c r="EYV19" s="12"/>
      <c r="EYW19" s="12"/>
      <c r="EYX19" s="12"/>
      <c r="EYY19" s="12"/>
      <c r="EYZ19" s="12"/>
      <c r="EZA19" s="12"/>
      <c r="EZB19" s="12"/>
      <c r="EZC19" s="12"/>
      <c r="EZD19" s="12"/>
      <c r="EZE19" s="12"/>
      <c r="EZF19" s="12"/>
      <c r="EZG19" s="12"/>
      <c r="EZH19" s="12"/>
      <c r="EZI19" s="12"/>
      <c r="EZJ19" s="12"/>
      <c r="EZK19" s="12"/>
      <c r="EZL19" s="12"/>
      <c r="EZM19" s="12"/>
      <c r="EZN19" s="12"/>
      <c r="EZO19" s="12"/>
      <c r="EZP19" s="12"/>
      <c r="EZQ19" s="12"/>
      <c r="EZR19" s="12"/>
      <c r="EZS19" s="12"/>
      <c r="EZT19" s="12"/>
      <c r="EZU19" s="12"/>
      <c r="EZV19" s="12"/>
      <c r="EZW19" s="12"/>
      <c r="EZX19" s="12"/>
      <c r="EZY19" s="12"/>
      <c r="EZZ19" s="12"/>
      <c r="FAA19" s="12"/>
      <c r="FAB19" s="12"/>
      <c r="FAC19" s="12"/>
      <c r="FAD19" s="12"/>
      <c r="FAE19" s="12"/>
      <c r="FAF19" s="12"/>
      <c r="FAG19" s="12"/>
      <c r="FAH19" s="12"/>
      <c r="FAI19" s="12"/>
      <c r="FAJ19" s="12"/>
      <c r="FAK19" s="12"/>
      <c r="FAL19" s="12"/>
      <c r="FAM19" s="12"/>
      <c r="FAN19" s="12"/>
      <c r="FAO19" s="12"/>
      <c r="FAP19" s="12"/>
      <c r="FAQ19" s="12"/>
      <c r="FAR19" s="12"/>
      <c r="FAS19" s="12"/>
      <c r="FAT19" s="12"/>
      <c r="FAU19" s="12"/>
      <c r="FAV19" s="12"/>
      <c r="FAW19" s="12"/>
      <c r="FAX19" s="12"/>
      <c r="FAY19" s="12"/>
      <c r="FAZ19" s="12"/>
      <c r="FBA19" s="12"/>
      <c r="FBB19" s="12"/>
      <c r="FBC19" s="12"/>
      <c r="FBD19" s="12"/>
      <c r="FBE19" s="12"/>
      <c r="FBF19" s="12"/>
      <c r="FBG19" s="12"/>
      <c r="FBH19" s="12"/>
      <c r="FBI19" s="12"/>
      <c r="FBJ19" s="12"/>
      <c r="FBK19" s="12"/>
      <c r="FBL19" s="12"/>
      <c r="FBM19" s="12"/>
      <c r="FBN19" s="12"/>
      <c r="FBO19" s="12"/>
      <c r="FBP19" s="12"/>
      <c r="FBQ19" s="12"/>
      <c r="FBR19" s="12"/>
      <c r="FBS19" s="12"/>
      <c r="FBT19" s="12"/>
      <c r="FBU19" s="12"/>
      <c r="FBV19" s="12"/>
      <c r="FBW19" s="12"/>
      <c r="FBX19" s="12"/>
      <c r="FBY19" s="12"/>
      <c r="FBZ19" s="12"/>
      <c r="FCA19" s="12"/>
      <c r="FCB19" s="12"/>
      <c r="FCC19" s="12"/>
      <c r="FCD19" s="12"/>
      <c r="FCE19" s="12"/>
      <c r="FCF19" s="12"/>
      <c r="FCG19" s="12"/>
      <c r="FCH19" s="12"/>
      <c r="FCI19" s="12"/>
      <c r="FCJ19" s="12"/>
      <c r="FCK19" s="12"/>
      <c r="FCL19" s="12"/>
      <c r="FCM19" s="12"/>
      <c r="FCN19" s="12"/>
      <c r="FCO19" s="12"/>
      <c r="FCP19" s="12"/>
      <c r="FCQ19" s="12"/>
      <c r="FCR19" s="12"/>
      <c r="FCS19" s="12"/>
      <c r="FCT19" s="12"/>
      <c r="FCU19" s="12"/>
      <c r="FCV19" s="12"/>
      <c r="FCW19" s="12"/>
      <c r="FCX19" s="12"/>
      <c r="FCY19" s="12"/>
      <c r="FCZ19" s="12"/>
      <c r="FDA19" s="12"/>
      <c r="FDB19" s="12"/>
      <c r="FDC19" s="12"/>
      <c r="FDD19" s="12"/>
      <c r="FDE19" s="12"/>
      <c r="FDF19" s="12"/>
      <c r="FDG19" s="12"/>
      <c r="FDH19" s="12"/>
      <c r="FDI19" s="12"/>
      <c r="FDJ19" s="12"/>
      <c r="FDK19" s="12"/>
      <c r="FDL19" s="12"/>
      <c r="FDM19" s="12"/>
      <c r="FDN19" s="12"/>
      <c r="FDO19" s="12"/>
      <c r="FDP19" s="12"/>
      <c r="FDQ19" s="12"/>
      <c r="FDR19" s="12"/>
      <c r="FDS19" s="12"/>
      <c r="FDT19" s="12"/>
      <c r="FDU19" s="12"/>
      <c r="FDV19" s="12"/>
      <c r="FDW19" s="12"/>
      <c r="FDX19" s="12"/>
      <c r="FDY19" s="12"/>
      <c r="FDZ19" s="12"/>
      <c r="FEA19" s="12"/>
      <c r="FEB19" s="12"/>
      <c r="FEC19" s="12"/>
      <c r="FED19" s="12"/>
      <c r="FEE19" s="12"/>
      <c r="FEF19" s="12"/>
      <c r="FEG19" s="12"/>
      <c r="FEH19" s="12"/>
      <c r="FEI19" s="12"/>
      <c r="FEJ19" s="12"/>
      <c r="FEK19" s="12"/>
      <c r="FEL19" s="12"/>
      <c r="FEM19" s="12"/>
      <c r="FEN19" s="12"/>
      <c r="FEO19" s="12"/>
      <c r="FEP19" s="12"/>
      <c r="FEQ19" s="12"/>
      <c r="FER19" s="12"/>
      <c r="FES19" s="12"/>
      <c r="FET19" s="12"/>
      <c r="FEU19" s="12"/>
      <c r="FEV19" s="12"/>
      <c r="FEW19" s="12"/>
      <c r="FEX19" s="12"/>
      <c r="FEY19" s="12"/>
      <c r="FEZ19" s="12"/>
      <c r="FFA19" s="12"/>
      <c r="FFB19" s="12"/>
      <c r="FFC19" s="12"/>
      <c r="FFD19" s="12"/>
      <c r="FFE19" s="12"/>
      <c r="FFF19" s="12"/>
      <c r="FFG19" s="12"/>
      <c r="FFH19" s="12"/>
      <c r="FFI19" s="12"/>
      <c r="FFJ19" s="12"/>
      <c r="FFK19" s="12"/>
      <c r="FFL19" s="12"/>
      <c r="FFM19" s="12"/>
      <c r="FFN19" s="12"/>
      <c r="FFO19" s="12"/>
      <c r="FFP19" s="12"/>
      <c r="FFQ19" s="12"/>
      <c r="FFR19" s="12"/>
      <c r="FFS19" s="12"/>
      <c r="FFT19" s="12"/>
      <c r="FFU19" s="12"/>
      <c r="FFV19" s="12"/>
      <c r="FFW19" s="12"/>
      <c r="FFX19" s="12"/>
      <c r="FFY19" s="12"/>
      <c r="FFZ19" s="12"/>
      <c r="FGA19" s="12"/>
      <c r="FGB19" s="12"/>
      <c r="FGC19" s="12"/>
      <c r="FGD19" s="12"/>
      <c r="FGE19" s="12"/>
      <c r="FGF19" s="12"/>
      <c r="FGG19" s="12"/>
      <c r="FGH19" s="12"/>
      <c r="FGI19" s="12"/>
      <c r="FGJ19" s="12"/>
      <c r="FGK19" s="12"/>
      <c r="FGL19" s="12"/>
      <c r="FGM19" s="12"/>
      <c r="FGN19" s="12"/>
      <c r="FGO19" s="12"/>
      <c r="FGP19" s="12"/>
      <c r="FGQ19" s="12"/>
      <c r="FGR19" s="12"/>
      <c r="FGS19" s="12"/>
      <c r="FGT19" s="12"/>
      <c r="FGU19" s="12"/>
      <c r="FGV19" s="12"/>
      <c r="FGW19" s="12"/>
      <c r="FGX19" s="12"/>
      <c r="FGY19" s="12"/>
      <c r="FGZ19" s="12"/>
      <c r="FHA19" s="12"/>
      <c r="FHB19" s="12"/>
      <c r="FHC19" s="12"/>
      <c r="FHD19" s="12"/>
      <c r="FHE19" s="12"/>
      <c r="FHF19" s="12"/>
      <c r="FHG19" s="12"/>
      <c r="FHH19" s="12"/>
      <c r="FHI19" s="12"/>
      <c r="FHJ19" s="12"/>
      <c r="FHK19" s="12"/>
      <c r="FHL19" s="12"/>
      <c r="FHM19" s="12"/>
      <c r="FHN19" s="12"/>
      <c r="FHO19" s="12"/>
      <c r="FHP19" s="12"/>
      <c r="FHQ19" s="12"/>
      <c r="FHR19" s="12"/>
      <c r="FHS19" s="12"/>
      <c r="FHT19" s="12"/>
      <c r="FHU19" s="12"/>
      <c r="FHV19" s="12"/>
      <c r="FHW19" s="12"/>
      <c r="FHX19" s="12"/>
      <c r="FHY19" s="12"/>
      <c r="FHZ19" s="12"/>
      <c r="FIA19" s="12"/>
      <c r="FIB19" s="12"/>
      <c r="FIC19" s="12"/>
      <c r="FID19" s="12"/>
      <c r="FIE19" s="12"/>
      <c r="FIF19" s="12"/>
      <c r="FIG19" s="12"/>
      <c r="FIH19" s="12"/>
      <c r="FII19" s="12"/>
      <c r="FIJ19" s="12"/>
      <c r="FIK19" s="12"/>
      <c r="FIL19" s="12"/>
      <c r="FIM19" s="12"/>
      <c r="FIN19" s="12"/>
      <c r="FIO19" s="12"/>
      <c r="FIP19" s="12"/>
      <c r="FIQ19" s="12"/>
      <c r="FIR19" s="12"/>
      <c r="FIS19" s="12"/>
      <c r="FIT19" s="12"/>
      <c r="FIU19" s="12"/>
      <c r="FIV19" s="12"/>
      <c r="FIW19" s="12"/>
      <c r="FIX19" s="12"/>
      <c r="FIY19" s="12"/>
      <c r="FIZ19" s="12"/>
      <c r="FJA19" s="12"/>
      <c r="FJB19" s="12"/>
      <c r="FJC19" s="12"/>
      <c r="FJD19" s="12"/>
      <c r="FJE19" s="12"/>
      <c r="FJF19" s="12"/>
      <c r="FJG19" s="12"/>
      <c r="FJH19" s="12"/>
      <c r="FJI19" s="12"/>
      <c r="FJJ19" s="12"/>
      <c r="FJK19" s="12"/>
      <c r="FJL19" s="12"/>
      <c r="FJM19" s="12"/>
      <c r="FJN19" s="12"/>
      <c r="FJO19" s="12"/>
      <c r="FJP19" s="12"/>
      <c r="FJQ19" s="12"/>
      <c r="FJR19" s="12"/>
      <c r="FJS19" s="12"/>
      <c r="FJT19" s="12"/>
      <c r="FJU19" s="12"/>
      <c r="FJV19" s="12"/>
      <c r="FJW19" s="12"/>
      <c r="FJX19" s="12"/>
      <c r="FJY19" s="12"/>
      <c r="FJZ19" s="12"/>
      <c r="FKA19" s="12"/>
      <c r="FKB19" s="12"/>
      <c r="FKC19" s="12"/>
      <c r="FKD19" s="12"/>
      <c r="FKE19" s="12"/>
      <c r="FKF19" s="12"/>
      <c r="FKG19" s="12"/>
      <c r="FKH19" s="12"/>
      <c r="FKI19" s="12"/>
      <c r="FKJ19" s="12"/>
      <c r="FKK19" s="12"/>
      <c r="FKL19" s="12"/>
      <c r="FKM19" s="12"/>
      <c r="FKN19" s="12"/>
      <c r="FKO19" s="12"/>
      <c r="FKP19" s="12"/>
      <c r="FKQ19" s="12"/>
      <c r="FKR19" s="12"/>
      <c r="FKS19" s="12"/>
      <c r="FKT19" s="12"/>
      <c r="FKU19" s="12"/>
      <c r="FKV19" s="12"/>
      <c r="FKW19" s="12"/>
      <c r="FKX19" s="12"/>
      <c r="FKY19" s="12"/>
      <c r="FKZ19" s="12"/>
      <c r="FLA19" s="12"/>
      <c r="FLB19" s="12"/>
      <c r="FLC19" s="12"/>
      <c r="FLD19" s="12"/>
      <c r="FLE19" s="12"/>
      <c r="FLF19" s="12"/>
      <c r="FLG19" s="12"/>
      <c r="FLH19" s="12"/>
      <c r="FLI19" s="12"/>
      <c r="FLJ19" s="12"/>
      <c r="FLK19" s="12"/>
      <c r="FLL19" s="12"/>
      <c r="FLM19" s="12"/>
      <c r="FLN19" s="12"/>
      <c r="FLO19" s="12"/>
      <c r="FLP19" s="12"/>
      <c r="FLQ19" s="12"/>
      <c r="FLR19" s="12"/>
      <c r="FLS19" s="12"/>
      <c r="FLT19" s="12"/>
      <c r="FLU19" s="12"/>
      <c r="FLV19" s="12"/>
      <c r="FLW19" s="12"/>
      <c r="FLX19" s="12"/>
      <c r="FLY19" s="12"/>
      <c r="FLZ19" s="12"/>
      <c r="FMA19" s="12"/>
      <c r="FMB19" s="12"/>
      <c r="FMC19" s="12"/>
      <c r="FMD19" s="12"/>
      <c r="FME19" s="12"/>
      <c r="FMF19" s="12"/>
      <c r="FMG19" s="12"/>
      <c r="FMH19" s="12"/>
      <c r="FMI19" s="12"/>
      <c r="FMJ19" s="12"/>
      <c r="FMK19" s="12"/>
      <c r="FML19" s="12"/>
      <c r="FMM19" s="12"/>
      <c r="FMN19" s="12"/>
      <c r="FMO19" s="12"/>
      <c r="FMP19" s="12"/>
      <c r="FMQ19" s="12"/>
      <c r="FMR19" s="12"/>
      <c r="FMS19" s="12"/>
      <c r="FMT19" s="12"/>
      <c r="FMU19" s="12"/>
      <c r="FMV19" s="12"/>
      <c r="FMW19" s="12"/>
      <c r="FMX19" s="12"/>
      <c r="FMY19" s="12"/>
      <c r="FMZ19" s="12"/>
      <c r="FNA19" s="12"/>
      <c r="FNB19" s="12"/>
      <c r="FNC19" s="12"/>
      <c r="FND19" s="12"/>
      <c r="FNE19" s="12"/>
      <c r="FNF19" s="12"/>
      <c r="FNG19" s="12"/>
      <c r="FNH19" s="12"/>
      <c r="FNI19" s="12"/>
      <c r="FNJ19" s="12"/>
      <c r="FNK19" s="12"/>
      <c r="FNL19" s="12"/>
      <c r="FNM19" s="12"/>
      <c r="FNN19" s="12"/>
      <c r="FNO19" s="12"/>
      <c r="FNP19" s="12"/>
      <c r="FNQ19" s="12"/>
      <c r="FNR19" s="12"/>
      <c r="FNS19" s="12"/>
      <c r="FNT19" s="12"/>
      <c r="FNU19" s="12"/>
      <c r="FNV19" s="12"/>
      <c r="FNW19" s="12"/>
      <c r="FNX19" s="12"/>
      <c r="FNY19" s="12"/>
      <c r="FNZ19" s="12"/>
      <c r="FOA19" s="12"/>
      <c r="FOB19" s="12"/>
      <c r="FOC19" s="12"/>
      <c r="FOD19" s="12"/>
      <c r="FOE19" s="12"/>
      <c r="FOF19" s="12"/>
      <c r="FOG19" s="12"/>
      <c r="FOH19" s="12"/>
      <c r="FOI19" s="12"/>
      <c r="FOJ19" s="12"/>
      <c r="FOK19" s="12"/>
      <c r="FOL19" s="12"/>
      <c r="FOM19" s="12"/>
      <c r="FON19" s="12"/>
      <c r="FOO19" s="12"/>
      <c r="FOP19" s="12"/>
      <c r="FOQ19" s="12"/>
      <c r="FOR19" s="12"/>
      <c r="FOS19" s="12"/>
      <c r="FOT19" s="12"/>
      <c r="FOU19" s="12"/>
      <c r="FOV19" s="12"/>
      <c r="FOW19" s="12"/>
      <c r="FOX19" s="12"/>
      <c r="FOY19" s="12"/>
      <c r="FOZ19" s="12"/>
      <c r="FPA19" s="12"/>
      <c r="FPB19" s="12"/>
      <c r="FPC19" s="12"/>
      <c r="FPD19" s="12"/>
      <c r="FPE19" s="12"/>
      <c r="FPF19" s="12"/>
      <c r="FPG19" s="12"/>
      <c r="FPH19" s="12"/>
      <c r="FPI19" s="12"/>
      <c r="FPJ19" s="12"/>
      <c r="FPK19" s="12"/>
      <c r="FPL19" s="12"/>
      <c r="FPM19" s="12"/>
      <c r="FPN19" s="12"/>
      <c r="FPO19" s="12"/>
      <c r="FPP19" s="12"/>
      <c r="FPQ19" s="12"/>
      <c r="FPR19" s="12"/>
      <c r="FPS19" s="12"/>
      <c r="FPT19" s="12"/>
      <c r="FPU19" s="12"/>
      <c r="FPV19" s="12"/>
      <c r="FPW19" s="12"/>
      <c r="FPX19" s="12"/>
      <c r="FPY19" s="12"/>
      <c r="FPZ19" s="12"/>
      <c r="FQA19" s="12"/>
      <c r="FQB19" s="12"/>
      <c r="FQC19" s="12"/>
      <c r="FQD19" s="12"/>
      <c r="FQE19" s="12"/>
      <c r="FQF19" s="12"/>
      <c r="FQG19" s="12"/>
      <c r="FQH19" s="12"/>
      <c r="FQI19" s="12"/>
      <c r="FQJ19" s="12"/>
      <c r="FQK19" s="12"/>
      <c r="FQL19" s="12"/>
      <c r="FQM19" s="12"/>
      <c r="FQN19" s="12"/>
      <c r="FQO19" s="12"/>
      <c r="FQP19" s="12"/>
      <c r="FQQ19" s="12"/>
      <c r="FQR19" s="12"/>
      <c r="FQS19" s="12"/>
      <c r="FQT19" s="12"/>
      <c r="FQU19" s="12"/>
      <c r="FQV19" s="12"/>
      <c r="FQW19" s="12"/>
      <c r="FQX19" s="12"/>
      <c r="FQY19" s="12"/>
      <c r="FQZ19" s="12"/>
      <c r="FRA19" s="12"/>
      <c r="FRB19" s="12"/>
      <c r="FRC19" s="12"/>
      <c r="FRD19" s="12"/>
      <c r="FRE19" s="12"/>
      <c r="FRF19" s="12"/>
      <c r="FRG19" s="12"/>
      <c r="FRH19" s="12"/>
      <c r="FRI19" s="12"/>
      <c r="FRJ19" s="12"/>
      <c r="FRK19" s="12"/>
      <c r="FRL19" s="12"/>
      <c r="FRM19" s="12"/>
      <c r="FRN19" s="12"/>
      <c r="FRO19" s="12"/>
      <c r="FRP19" s="12"/>
      <c r="FRQ19" s="12"/>
      <c r="FRR19" s="12"/>
      <c r="FRS19" s="12"/>
      <c r="FRT19" s="12"/>
      <c r="FRU19" s="12"/>
      <c r="FRV19" s="12"/>
      <c r="FRW19" s="12"/>
      <c r="FRX19" s="12"/>
      <c r="FRY19" s="12"/>
      <c r="FRZ19" s="12"/>
      <c r="FSA19" s="12"/>
      <c r="FSB19" s="12"/>
      <c r="FSC19" s="12"/>
      <c r="FSD19" s="12"/>
      <c r="FSE19" s="12"/>
      <c r="FSF19" s="12"/>
      <c r="FSG19" s="12"/>
      <c r="FSH19" s="12"/>
      <c r="FSI19" s="12"/>
      <c r="FSJ19" s="12"/>
      <c r="FSK19" s="12"/>
      <c r="FSL19" s="12"/>
      <c r="FSM19" s="12"/>
      <c r="FSN19" s="12"/>
      <c r="FSO19" s="12"/>
      <c r="FSP19" s="12"/>
      <c r="FSQ19" s="12"/>
      <c r="FSR19" s="12"/>
      <c r="FSS19" s="12"/>
      <c r="FST19" s="12"/>
      <c r="FSU19" s="12"/>
      <c r="FSV19" s="12"/>
      <c r="FSW19" s="12"/>
      <c r="FSX19" s="12"/>
      <c r="FSY19" s="12"/>
      <c r="FSZ19" s="12"/>
      <c r="FTA19" s="12"/>
      <c r="FTB19" s="12"/>
      <c r="FTC19" s="12"/>
      <c r="FTD19" s="12"/>
      <c r="FTE19" s="12"/>
      <c r="FTF19" s="12"/>
      <c r="FTG19" s="12"/>
      <c r="FTH19" s="12"/>
      <c r="FTI19" s="12"/>
      <c r="FTJ19" s="12"/>
      <c r="FTK19" s="12"/>
      <c r="FTL19" s="12"/>
      <c r="FTM19" s="12"/>
      <c r="FTN19" s="12"/>
      <c r="FTO19" s="12"/>
      <c r="FTP19" s="12"/>
      <c r="FTQ19" s="12"/>
      <c r="FTR19" s="12"/>
      <c r="FTS19" s="12"/>
      <c r="FTT19" s="12"/>
      <c r="FTU19" s="12"/>
      <c r="FTV19" s="12"/>
      <c r="FTW19" s="12"/>
      <c r="FTX19" s="12"/>
      <c r="FTY19" s="12"/>
      <c r="FTZ19" s="12"/>
      <c r="FUA19" s="12"/>
      <c r="FUB19" s="12"/>
      <c r="FUC19" s="12"/>
      <c r="FUD19" s="12"/>
      <c r="FUE19" s="12"/>
      <c r="FUF19" s="12"/>
      <c r="FUG19" s="12"/>
      <c r="FUH19" s="12"/>
      <c r="FUI19" s="12"/>
      <c r="FUJ19" s="12"/>
      <c r="FUK19" s="12"/>
      <c r="FUL19" s="12"/>
      <c r="FUM19" s="12"/>
      <c r="FUN19" s="12"/>
      <c r="FUO19" s="12"/>
      <c r="FUP19" s="12"/>
      <c r="FUQ19" s="12"/>
      <c r="FUR19" s="12"/>
      <c r="FUS19" s="12"/>
      <c r="FUT19" s="12"/>
      <c r="FUU19" s="12"/>
      <c r="FUV19" s="12"/>
      <c r="FUW19" s="12"/>
      <c r="FUX19" s="12"/>
      <c r="FUY19" s="12"/>
      <c r="FUZ19" s="12"/>
      <c r="FVA19" s="12"/>
      <c r="FVB19" s="12"/>
      <c r="FVC19" s="12"/>
      <c r="FVD19" s="12"/>
      <c r="FVE19" s="12"/>
      <c r="FVF19" s="12"/>
      <c r="FVG19" s="12"/>
      <c r="FVH19" s="12"/>
      <c r="FVI19" s="12"/>
      <c r="FVJ19" s="12"/>
      <c r="FVK19" s="12"/>
      <c r="FVL19" s="12"/>
      <c r="FVM19" s="12"/>
      <c r="FVN19" s="12"/>
      <c r="FVO19" s="12"/>
      <c r="FVP19" s="12"/>
      <c r="FVQ19" s="12"/>
      <c r="FVR19" s="12"/>
      <c r="FVS19" s="12"/>
      <c r="FVT19" s="12"/>
      <c r="FVU19" s="12"/>
      <c r="FVV19" s="12"/>
      <c r="FVW19" s="12"/>
      <c r="FVX19" s="12"/>
      <c r="FVY19" s="12"/>
      <c r="FVZ19" s="12"/>
      <c r="FWA19" s="12"/>
      <c r="FWB19" s="12"/>
      <c r="FWC19" s="12"/>
      <c r="FWD19" s="12"/>
      <c r="FWE19" s="12"/>
      <c r="FWF19" s="12"/>
      <c r="FWG19" s="12"/>
      <c r="FWH19" s="12"/>
      <c r="FWI19" s="12"/>
      <c r="FWJ19" s="12"/>
      <c r="FWK19" s="12"/>
      <c r="FWL19" s="12"/>
      <c r="FWM19" s="12"/>
      <c r="FWN19" s="12"/>
      <c r="FWO19" s="12"/>
      <c r="FWP19" s="12"/>
      <c r="FWQ19" s="12"/>
      <c r="FWR19" s="12"/>
      <c r="FWS19" s="12"/>
      <c r="FWT19" s="12"/>
      <c r="FWU19" s="12"/>
      <c r="FWV19" s="12"/>
      <c r="FWW19" s="12"/>
      <c r="FWX19" s="12"/>
      <c r="FWY19" s="12"/>
      <c r="FWZ19" s="12"/>
      <c r="FXA19" s="12"/>
      <c r="FXB19" s="12"/>
      <c r="FXC19" s="12"/>
      <c r="FXD19" s="12"/>
      <c r="FXE19" s="12"/>
      <c r="FXF19" s="12"/>
      <c r="FXG19" s="12"/>
      <c r="FXH19" s="12"/>
      <c r="FXI19" s="12"/>
      <c r="FXJ19" s="12"/>
      <c r="FXK19" s="12"/>
      <c r="FXL19" s="12"/>
      <c r="FXM19" s="12"/>
      <c r="FXN19" s="12"/>
      <c r="FXO19" s="12"/>
      <c r="FXP19" s="12"/>
      <c r="FXQ19" s="12"/>
      <c r="FXR19" s="12"/>
      <c r="FXS19" s="12"/>
      <c r="FXT19" s="12"/>
      <c r="FXU19" s="12"/>
      <c r="FXV19" s="12"/>
      <c r="FXW19" s="12"/>
      <c r="FXX19" s="12"/>
      <c r="FXY19" s="12"/>
      <c r="FXZ19" s="12"/>
      <c r="FYA19" s="12"/>
      <c r="FYB19" s="12"/>
      <c r="FYC19" s="12"/>
      <c r="FYD19" s="12"/>
      <c r="FYE19" s="12"/>
      <c r="FYF19" s="12"/>
      <c r="FYG19" s="12"/>
      <c r="FYH19" s="12"/>
      <c r="FYI19" s="12"/>
      <c r="FYJ19" s="12"/>
      <c r="FYK19" s="12"/>
      <c r="FYL19" s="12"/>
      <c r="FYM19" s="12"/>
      <c r="FYN19" s="12"/>
      <c r="FYO19" s="12"/>
      <c r="FYP19" s="12"/>
      <c r="FYQ19" s="12"/>
      <c r="FYR19" s="12"/>
      <c r="FYS19" s="12"/>
      <c r="FYT19" s="12"/>
      <c r="FYU19" s="12"/>
      <c r="FYV19" s="12"/>
      <c r="FYW19" s="12"/>
      <c r="FYX19" s="12"/>
      <c r="FYY19" s="12"/>
      <c r="FYZ19" s="12"/>
      <c r="FZA19" s="12"/>
      <c r="FZB19" s="12"/>
      <c r="FZC19" s="12"/>
      <c r="FZD19" s="12"/>
      <c r="FZE19" s="12"/>
      <c r="FZF19" s="12"/>
      <c r="FZG19" s="12"/>
      <c r="FZH19" s="12"/>
      <c r="FZI19" s="12"/>
      <c r="FZJ19" s="12"/>
      <c r="FZK19" s="12"/>
      <c r="FZL19" s="12"/>
      <c r="FZM19" s="12"/>
      <c r="FZN19" s="12"/>
      <c r="FZO19" s="12"/>
      <c r="FZP19" s="12"/>
      <c r="FZQ19" s="12"/>
      <c r="FZR19" s="12"/>
      <c r="FZS19" s="12"/>
      <c r="FZT19" s="12"/>
      <c r="FZU19" s="12"/>
      <c r="FZV19" s="12"/>
      <c r="FZW19" s="12"/>
      <c r="FZX19" s="12"/>
      <c r="FZY19" s="12"/>
      <c r="FZZ19" s="12"/>
      <c r="GAA19" s="12"/>
      <c r="GAB19" s="12"/>
      <c r="GAC19" s="12"/>
      <c r="GAD19" s="12"/>
      <c r="GAE19" s="12"/>
      <c r="GAF19" s="12"/>
      <c r="GAG19" s="12"/>
      <c r="GAH19" s="12"/>
      <c r="GAI19" s="12"/>
      <c r="GAJ19" s="12"/>
      <c r="GAK19" s="12"/>
      <c r="GAL19" s="12"/>
      <c r="GAM19" s="12"/>
      <c r="GAN19" s="12"/>
      <c r="GAO19" s="12"/>
      <c r="GAP19" s="12"/>
      <c r="GAQ19" s="12"/>
      <c r="GAR19" s="12"/>
      <c r="GAS19" s="12"/>
      <c r="GAT19" s="12"/>
      <c r="GAU19" s="12"/>
      <c r="GAV19" s="12"/>
      <c r="GAW19" s="12"/>
      <c r="GAX19" s="12"/>
      <c r="GAY19" s="12"/>
      <c r="GAZ19" s="12"/>
      <c r="GBA19" s="12"/>
      <c r="GBB19" s="12"/>
      <c r="GBC19" s="12"/>
      <c r="GBD19" s="12"/>
      <c r="GBE19" s="12"/>
      <c r="GBF19" s="12"/>
      <c r="GBG19" s="12"/>
      <c r="GBH19" s="12"/>
      <c r="GBI19" s="12"/>
      <c r="GBJ19" s="12"/>
      <c r="GBK19" s="12"/>
      <c r="GBL19" s="12"/>
      <c r="GBM19" s="12"/>
      <c r="GBN19" s="12"/>
      <c r="GBO19" s="12"/>
      <c r="GBP19" s="12"/>
      <c r="GBQ19" s="12"/>
      <c r="GBR19" s="12"/>
      <c r="GBS19" s="12"/>
      <c r="GBT19" s="12"/>
      <c r="GBU19" s="12"/>
      <c r="GBV19" s="12"/>
      <c r="GBW19" s="12"/>
      <c r="GBX19" s="12"/>
      <c r="GBY19" s="12"/>
      <c r="GBZ19" s="12"/>
      <c r="GCA19" s="12"/>
      <c r="GCB19" s="12"/>
      <c r="GCC19" s="12"/>
      <c r="GCD19" s="12"/>
      <c r="GCE19" s="12"/>
      <c r="GCF19" s="12"/>
      <c r="GCG19" s="12"/>
      <c r="GCH19" s="12"/>
      <c r="GCI19" s="12"/>
      <c r="GCJ19" s="12"/>
      <c r="GCK19" s="12"/>
      <c r="GCL19" s="12"/>
      <c r="GCM19" s="12"/>
      <c r="GCN19" s="12"/>
      <c r="GCO19" s="12"/>
      <c r="GCP19" s="12"/>
      <c r="GCQ19" s="12"/>
      <c r="GCR19" s="12"/>
      <c r="GCS19" s="12"/>
      <c r="GCT19" s="12"/>
      <c r="GCU19" s="12"/>
      <c r="GCV19" s="12"/>
      <c r="GCW19" s="12"/>
      <c r="GCX19" s="12"/>
      <c r="GCY19" s="12"/>
      <c r="GCZ19" s="12"/>
      <c r="GDA19" s="12"/>
      <c r="GDB19" s="12"/>
      <c r="GDC19" s="12"/>
      <c r="GDD19" s="12"/>
      <c r="GDE19" s="12"/>
      <c r="GDF19" s="12"/>
      <c r="GDG19" s="12"/>
      <c r="GDH19" s="12"/>
      <c r="GDI19" s="12"/>
      <c r="GDJ19" s="12"/>
      <c r="GDK19" s="12"/>
      <c r="GDL19" s="12"/>
      <c r="GDM19" s="12"/>
      <c r="GDN19" s="12"/>
      <c r="GDO19" s="12"/>
      <c r="GDP19" s="12"/>
      <c r="GDQ19" s="12"/>
      <c r="GDR19" s="12"/>
      <c r="GDS19" s="12"/>
      <c r="GDT19" s="12"/>
      <c r="GDU19" s="12"/>
      <c r="GDV19" s="12"/>
      <c r="GDW19" s="12"/>
      <c r="GDX19" s="12"/>
      <c r="GDY19" s="12"/>
      <c r="GDZ19" s="12"/>
      <c r="GEA19" s="12"/>
      <c r="GEB19" s="12"/>
      <c r="GEC19" s="12"/>
      <c r="GED19" s="12"/>
      <c r="GEE19" s="12"/>
      <c r="GEF19" s="12"/>
      <c r="GEG19" s="12"/>
      <c r="GEH19" s="12"/>
      <c r="GEI19" s="12"/>
      <c r="GEJ19" s="12"/>
      <c r="GEK19" s="12"/>
      <c r="GEL19" s="12"/>
      <c r="GEM19" s="12"/>
      <c r="GEN19" s="12"/>
      <c r="GEO19" s="12"/>
      <c r="GEP19" s="12"/>
      <c r="GEQ19" s="12"/>
      <c r="GER19" s="12"/>
      <c r="GES19" s="12"/>
      <c r="GET19" s="12"/>
      <c r="GEU19" s="12"/>
      <c r="GEV19" s="12"/>
      <c r="GEW19" s="12"/>
      <c r="GEX19" s="12"/>
      <c r="GEY19" s="12"/>
      <c r="GEZ19" s="12"/>
      <c r="GFA19" s="12"/>
      <c r="GFB19" s="12"/>
      <c r="GFC19" s="12"/>
      <c r="GFD19" s="12"/>
      <c r="GFE19" s="12"/>
      <c r="GFF19" s="12"/>
      <c r="GFG19" s="12"/>
      <c r="GFH19" s="12"/>
      <c r="GFI19" s="12"/>
      <c r="GFJ19" s="12"/>
      <c r="GFK19" s="12"/>
      <c r="GFL19" s="12"/>
      <c r="GFM19" s="12"/>
      <c r="GFN19" s="12"/>
      <c r="GFO19" s="12"/>
      <c r="GFP19" s="12"/>
      <c r="GFQ19" s="12"/>
      <c r="GFR19" s="12"/>
      <c r="GFS19" s="12"/>
      <c r="GFT19" s="12"/>
      <c r="GFU19" s="12"/>
      <c r="GFV19" s="12"/>
      <c r="GFW19" s="12"/>
      <c r="GFX19" s="12"/>
      <c r="GFY19" s="12"/>
      <c r="GFZ19" s="12"/>
      <c r="GGA19" s="12"/>
      <c r="GGB19" s="12"/>
      <c r="GGC19" s="12"/>
      <c r="GGD19" s="12"/>
      <c r="GGE19" s="12"/>
      <c r="GGF19" s="12"/>
      <c r="GGG19" s="12"/>
      <c r="GGH19" s="12"/>
      <c r="GGI19" s="12"/>
      <c r="GGJ19" s="12"/>
      <c r="GGK19" s="12"/>
      <c r="GGL19" s="12"/>
      <c r="GGM19" s="12"/>
      <c r="GGN19" s="12"/>
      <c r="GGO19" s="12"/>
      <c r="GGP19" s="12"/>
      <c r="GGQ19" s="12"/>
      <c r="GGR19" s="12"/>
      <c r="GGS19" s="12"/>
      <c r="GGT19" s="12"/>
      <c r="GGU19" s="12"/>
      <c r="GGV19" s="12"/>
      <c r="GGW19" s="12"/>
      <c r="GGX19" s="12"/>
      <c r="GGY19" s="12"/>
      <c r="GGZ19" s="12"/>
      <c r="GHA19" s="12"/>
      <c r="GHB19" s="12"/>
      <c r="GHC19" s="12"/>
      <c r="GHD19" s="12"/>
      <c r="GHE19" s="12"/>
      <c r="GHF19" s="12"/>
      <c r="GHG19" s="12"/>
      <c r="GHH19" s="12"/>
      <c r="GHI19" s="12"/>
      <c r="GHJ19" s="12"/>
      <c r="GHK19" s="12"/>
      <c r="GHL19" s="12"/>
      <c r="GHM19" s="12"/>
      <c r="GHN19" s="12"/>
      <c r="GHO19" s="12"/>
      <c r="GHP19" s="12"/>
      <c r="GHQ19" s="12"/>
      <c r="GHR19" s="12"/>
      <c r="GHS19" s="12"/>
      <c r="GHT19" s="12"/>
      <c r="GHU19" s="12"/>
      <c r="GHV19" s="12"/>
      <c r="GHW19" s="12"/>
      <c r="GHX19" s="12"/>
      <c r="GHY19" s="12"/>
      <c r="GHZ19" s="12"/>
      <c r="GIA19" s="12"/>
      <c r="GIB19" s="12"/>
      <c r="GIC19" s="12"/>
      <c r="GID19" s="12"/>
      <c r="GIE19" s="12"/>
      <c r="GIF19" s="12"/>
      <c r="GIG19" s="12"/>
      <c r="GIH19" s="12"/>
      <c r="GII19" s="12"/>
      <c r="GIJ19" s="12"/>
      <c r="GIK19" s="12"/>
      <c r="GIL19" s="12"/>
      <c r="GIM19" s="12"/>
      <c r="GIN19" s="12"/>
      <c r="GIO19" s="12"/>
      <c r="GIP19" s="12"/>
      <c r="GIQ19" s="12"/>
      <c r="GIR19" s="12"/>
      <c r="GIS19" s="12"/>
      <c r="GIT19" s="12"/>
      <c r="GIU19" s="12"/>
      <c r="GIV19" s="12"/>
      <c r="GIW19" s="12"/>
      <c r="GIX19" s="12"/>
      <c r="GIY19" s="12"/>
      <c r="GIZ19" s="12"/>
      <c r="GJA19" s="12"/>
      <c r="GJB19" s="12"/>
      <c r="GJC19" s="12"/>
      <c r="GJD19" s="12"/>
      <c r="GJE19" s="12"/>
      <c r="GJF19" s="12"/>
      <c r="GJG19" s="12"/>
      <c r="GJH19" s="12"/>
      <c r="GJI19" s="12"/>
      <c r="GJJ19" s="12"/>
      <c r="GJK19" s="12"/>
      <c r="GJL19" s="12"/>
      <c r="GJM19" s="12"/>
      <c r="GJN19" s="12"/>
      <c r="GJO19" s="12"/>
      <c r="GJP19" s="12"/>
      <c r="GJQ19" s="12"/>
      <c r="GJR19" s="12"/>
      <c r="GJS19" s="12"/>
      <c r="GJT19" s="12"/>
      <c r="GJU19" s="12"/>
      <c r="GJV19" s="12"/>
      <c r="GJW19" s="12"/>
      <c r="GJX19" s="12"/>
      <c r="GJY19" s="12"/>
      <c r="GJZ19" s="12"/>
      <c r="GKA19" s="12"/>
      <c r="GKB19" s="12"/>
      <c r="GKC19" s="12"/>
      <c r="GKD19" s="12"/>
      <c r="GKE19" s="12"/>
      <c r="GKF19" s="12"/>
      <c r="GKG19" s="12"/>
      <c r="GKH19" s="12"/>
      <c r="GKI19" s="12"/>
      <c r="GKJ19" s="12"/>
      <c r="GKK19" s="12"/>
      <c r="GKL19" s="12"/>
      <c r="GKM19" s="12"/>
      <c r="GKN19" s="12"/>
      <c r="GKO19" s="12"/>
      <c r="GKP19" s="12"/>
      <c r="GKQ19" s="12"/>
      <c r="GKR19" s="12"/>
      <c r="GKS19" s="12"/>
      <c r="GKT19" s="12"/>
      <c r="GKU19" s="12"/>
      <c r="GKV19" s="12"/>
      <c r="GKW19" s="12"/>
      <c r="GKX19" s="12"/>
      <c r="GKY19" s="12"/>
      <c r="GKZ19" s="12"/>
      <c r="GLA19" s="12"/>
      <c r="GLB19" s="12"/>
      <c r="GLC19" s="12"/>
      <c r="GLD19" s="12"/>
      <c r="GLE19" s="12"/>
      <c r="GLF19" s="12"/>
      <c r="GLG19" s="12"/>
      <c r="GLH19" s="12"/>
      <c r="GLI19" s="12"/>
      <c r="GLJ19" s="12"/>
      <c r="GLK19" s="12"/>
      <c r="GLL19" s="12"/>
      <c r="GLM19" s="12"/>
      <c r="GLN19" s="12"/>
      <c r="GLO19" s="12"/>
      <c r="GLP19" s="12"/>
      <c r="GLQ19" s="12"/>
      <c r="GLR19" s="12"/>
      <c r="GLS19" s="12"/>
      <c r="GLT19" s="12"/>
      <c r="GLU19" s="12"/>
      <c r="GLV19" s="12"/>
      <c r="GLW19" s="12"/>
      <c r="GLX19" s="12"/>
      <c r="GLY19" s="12"/>
      <c r="GLZ19" s="12"/>
      <c r="GMA19" s="12"/>
      <c r="GMB19" s="12"/>
      <c r="GMC19" s="12"/>
      <c r="GMD19" s="12"/>
      <c r="GME19" s="12"/>
      <c r="GMF19" s="12"/>
      <c r="GMG19" s="12"/>
      <c r="GMH19" s="12"/>
      <c r="GMI19" s="12"/>
      <c r="GMJ19" s="12"/>
      <c r="GMK19" s="12"/>
      <c r="GML19" s="12"/>
      <c r="GMM19" s="12"/>
      <c r="GMN19" s="12"/>
      <c r="GMO19" s="12"/>
      <c r="GMP19" s="12"/>
      <c r="GMQ19" s="12"/>
      <c r="GMR19" s="12"/>
      <c r="GMS19" s="12"/>
      <c r="GMT19" s="12"/>
      <c r="GMU19" s="12"/>
      <c r="GMV19" s="12"/>
      <c r="GMW19" s="12"/>
      <c r="GMX19" s="12"/>
      <c r="GMY19" s="12"/>
      <c r="GMZ19" s="12"/>
      <c r="GNA19" s="12"/>
      <c r="GNB19" s="12"/>
      <c r="GNC19" s="12"/>
      <c r="GND19" s="12"/>
      <c r="GNE19" s="12"/>
      <c r="GNF19" s="12"/>
      <c r="GNG19" s="12"/>
      <c r="GNH19" s="12"/>
      <c r="GNI19" s="12"/>
      <c r="GNJ19" s="12"/>
      <c r="GNK19" s="12"/>
      <c r="GNL19" s="12"/>
      <c r="GNM19" s="12"/>
      <c r="GNN19" s="12"/>
      <c r="GNO19" s="12"/>
      <c r="GNP19" s="12"/>
      <c r="GNQ19" s="12"/>
      <c r="GNR19" s="12"/>
      <c r="GNS19" s="12"/>
      <c r="GNT19" s="12"/>
      <c r="GNU19" s="12"/>
      <c r="GNV19" s="12"/>
      <c r="GNW19" s="12"/>
      <c r="GNX19" s="12"/>
      <c r="GNY19" s="12"/>
      <c r="GNZ19" s="12"/>
      <c r="GOA19" s="12"/>
      <c r="GOB19" s="12"/>
      <c r="GOC19" s="12"/>
      <c r="GOD19" s="12"/>
      <c r="GOE19" s="12"/>
      <c r="GOF19" s="12"/>
      <c r="GOG19" s="12"/>
      <c r="GOH19" s="12"/>
      <c r="GOI19" s="12"/>
      <c r="GOJ19" s="12"/>
      <c r="GOK19" s="12"/>
      <c r="GOL19" s="12"/>
      <c r="GOM19" s="12"/>
      <c r="GON19" s="12"/>
      <c r="GOO19" s="12"/>
      <c r="GOP19" s="12"/>
      <c r="GOQ19" s="12"/>
      <c r="GOR19" s="12"/>
      <c r="GOS19" s="12"/>
      <c r="GOT19" s="12"/>
      <c r="GOU19" s="12"/>
      <c r="GOV19" s="12"/>
      <c r="GOW19" s="12"/>
      <c r="GOX19" s="12"/>
      <c r="GOY19" s="12"/>
      <c r="GOZ19" s="12"/>
      <c r="GPA19" s="12"/>
      <c r="GPB19" s="12"/>
      <c r="GPC19" s="12"/>
      <c r="GPD19" s="12"/>
      <c r="GPE19" s="12"/>
      <c r="GPF19" s="12"/>
      <c r="GPG19" s="12"/>
      <c r="GPH19" s="12"/>
      <c r="GPI19" s="12"/>
      <c r="GPJ19" s="12"/>
      <c r="GPK19" s="12"/>
      <c r="GPL19" s="12"/>
      <c r="GPM19" s="12"/>
      <c r="GPN19" s="12"/>
      <c r="GPO19" s="12"/>
      <c r="GPP19" s="12"/>
      <c r="GPQ19" s="12"/>
      <c r="GPR19" s="12"/>
      <c r="GPS19" s="12"/>
      <c r="GPT19" s="12"/>
      <c r="GPU19" s="12"/>
      <c r="GPV19" s="12"/>
      <c r="GPW19" s="12"/>
      <c r="GPX19" s="12"/>
      <c r="GPY19" s="12"/>
      <c r="GPZ19" s="12"/>
      <c r="GQA19" s="12"/>
      <c r="GQB19" s="12"/>
      <c r="GQC19" s="12"/>
      <c r="GQD19" s="12"/>
      <c r="GQE19" s="12"/>
      <c r="GQF19" s="12"/>
      <c r="GQG19" s="12"/>
      <c r="GQH19" s="12"/>
      <c r="GQI19" s="12"/>
      <c r="GQJ19" s="12"/>
      <c r="GQK19" s="12"/>
      <c r="GQL19" s="12"/>
      <c r="GQM19" s="12"/>
      <c r="GQN19" s="12"/>
      <c r="GQO19" s="12"/>
      <c r="GQP19" s="12"/>
      <c r="GQQ19" s="12"/>
      <c r="GQR19" s="12"/>
      <c r="GQS19" s="12"/>
      <c r="GQT19" s="12"/>
      <c r="GQU19" s="12"/>
      <c r="GQV19" s="12"/>
      <c r="GQW19" s="12"/>
      <c r="GQX19" s="12"/>
      <c r="GQY19" s="12"/>
      <c r="GQZ19" s="12"/>
      <c r="GRA19" s="12"/>
      <c r="GRB19" s="12"/>
      <c r="GRC19" s="12"/>
      <c r="GRD19" s="12"/>
      <c r="GRE19" s="12"/>
      <c r="GRF19" s="12"/>
      <c r="GRG19" s="12"/>
      <c r="GRH19" s="12"/>
      <c r="GRI19" s="12"/>
      <c r="GRJ19" s="12"/>
      <c r="GRK19" s="12"/>
      <c r="GRL19" s="12"/>
      <c r="GRM19" s="12"/>
      <c r="GRN19" s="12"/>
      <c r="GRO19" s="12"/>
      <c r="GRP19" s="12"/>
      <c r="GRQ19" s="12"/>
      <c r="GRR19" s="12"/>
      <c r="GRS19" s="12"/>
      <c r="GRT19" s="12"/>
      <c r="GRU19" s="12"/>
      <c r="GRV19" s="12"/>
      <c r="GRW19" s="12"/>
      <c r="GRX19" s="12"/>
      <c r="GRY19" s="12"/>
      <c r="GRZ19" s="12"/>
      <c r="GSA19" s="12"/>
      <c r="GSB19" s="12"/>
      <c r="GSC19" s="12"/>
      <c r="GSD19" s="12"/>
      <c r="GSE19" s="12"/>
      <c r="GSF19" s="12"/>
      <c r="GSG19" s="12"/>
      <c r="GSH19" s="12"/>
      <c r="GSI19" s="12"/>
      <c r="GSJ19" s="12"/>
      <c r="GSK19" s="12"/>
      <c r="GSL19" s="12"/>
      <c r="GSM19" s="12"/>
      <c r="GSN19" s="12"/>
      <c r="GSO19" s="12"/>
      <c r="GSP19" s="12"/>
      <c r="GSQ19" s="12"/>
      <c r="GSR19" s="12"/>
      <c r="GSS19" s="12"/>
      <c r="GST19" s="12"/>
      <c r="GSU19" s="12"/>
      <c r="GSV19" s="12"/>
      <c r="GSW19" s="12"/>
      <c r="GSX19" s="12"/>
      <c r="GSY19" s="12"/>
      <c r="GSZ19" s="12"/>
      <c r="GTA19" s="12"/>
      <c r="GTB19" s="12"/>
      <c r="GTC19" s="12"/>
      <c r="GTD19" s="12"/>
      <c r="GTE19" s="12"/>
      <c r="GTF19" s="12"/>
      <c r="GTG19" s="12"/>
      <c r="GTH19" s="12"/>
      <c r="GTI19" s="12"/>
      <c r="GTJ19" s="12"/>
      <c r="GTK19" s="12"/>
      <c r="GTL19" s="12"/>
      <c r="GTM19" s="12"/>
      <c r="GTN19" s="12"/>
      <c r="GTO19" s="12"/>
      <c r="GTP19" s="12"/>
      <c r="GTQ19" s="12"/>
      <c r="GTR19" s="12"/>
      <c r="GTS19" s="12"/>
      <c r="GTT19" s="12"/>
      <c r="GTU19" s="12"/>
      <c r="GTV19" s="12"/>
      <c r="GTW19" s="12"/>
      <c r="GTX19" s="12"/>
      <c r="GTY19" s="12"/>
      <c r="GTZ19" s="12"/>
      <c r="GUA19" s="12"/>
      <c r="GUB19" s="12"/>
      <c r="GUC19" s="12"/>
      <c r="GUD19" s="12"/>
      <c r="GUE19" s="12"/>
      <c r="GUF19" s="12"/>
      <c r="GUG19" s="12"/>
      <c r="GUH19" s="12"/>
      <c r="GUI19" s="12"/>
      <c r="GUJ19" s="12"/>
      <c r="GUK19" s="12"/>
      <c r="GUL19" s="12"/>
      <c r="GUM19" s="12"/>
      <c r="GUN19" s="12"/>
      <c r="GUO19" s="12"/>
      <c r="GUP19" s="12"/>
      <c r="GUQ19" s="12"/>
      <c r="GUR19" s="12"/>
      <c r="GUS19" s="12"/>
      <c r="GUT19" s="12"/>
      <c r="GUU19" s="12"/>
      <c r="GUV19" s="12"/>
      <c r="GUW19" s="12"/>
      <c r="GUX19" s="12"/>
      <c r="GUY19" s="12"/>
      <c r="GUZ19" s="12"/>
      <c r="GVA19" s="12"/>
      <c r="GVB19" s="12"/>
      <c r="GVC19" s="12"/>
      <c r="GVD19" s="12"/>
      <c r="GVE19" s="12"/>
      <c r="GVF19" s="12"/>
      <c r="GVG19" s="12"/>
      <c r="GVH19" s="12"/>
      <c r="GVI19" s="12"/>
      <c r="GVJ19" s="12"/>
      <c r="GVK19" s="12"/>
      <c r="GVL19" s="12"/>
      <c r="GVM19" s="12"/>
      <c r="GVN19" s="12"/>
      <c r="GVO19" s="12"/>
      <c r="GVP19" s="12"/>
      <c r="GVQ19" s="12"/>
      <c r="GVR19" s="12"/>
      <c r="GVS19" s="12"/>
      <c r="GVT19" s="12"/>
      <c r="GVU19" s="12"/>
      <c r="GVV19" s="12"/>
      <c r="GVW19" s="12"/>
      <c r="GVX19" s="12"/>
      <c r="GVY19" s="12"/>
      <c r="GVZ19" s="12"/>
      <c r="GWA19" s="12"/>
      <c r="GWB19" s="12"/>
      <c r="GWC19" s="12"/>
      <c r="GWD19" s="12"/>
      <c r="GWE19" s="12"/>
      <c r="GWF19" s="12"/>
      <c r="GWG19" s="12"/>
      <c r="GWH19" s="12"/>
      <c r="GWI19" s="12"/>
      <c r="GWJ19" s="12"/>
      <c r="GWK19" s="12"/>
      <c r="GWL19" s="12"/>
      <c r="GWM19" s="12"/>
      <c r="GWN19" s="12"/>
      <c r="GWO19" s="12"/>
      <c r="GWP19" s="12"/>
      <c r="GWQ19" s="12"/>
      <c r="GWR19" s="12"/>
      <c r="GWS19" s="12"/>
      <c r="GWT19" s="12"/>
      <c r="GWU19" s="12"/>
      <c r="GWV19" s="12"/>
      <c r="GWW19" s="12"/>
      <c r="GWX19" s="12"/>
      <c r="GWY19" s="12"/>
      <c r="GWZ19" s="12"/>
      <c r="GXA19" s="12"/>
      <c r="GXB19" s="12"/>
      <c r="GXC19" s="12"/>
      <c r="GXD19" s="12"/>
      <c r="GXE19" s="12"/>
      <c r="GXF19" s="12"/>
      <c r="GXG19" s="12"/>
      <c r="GXH19" s="12"/>
      <c r="GXI19" s="12"/>
      <c r="GXJ19" s="12"/>
      <c r="GXK19" s="12"/>
      <c r="GXL19" s="12"/>
      <c r="GXM19" s="12"/>
      <c r="GXN19" s="12"/>
      <c r="GXO19" s="12"/>
      <c r="GXP19" s="12"/>
      <c r="GXQ19" s="12"/>
      <c r="GXR19" s="12"/>
      <c r="GXS19" s="12"/>
      <c r="GXT19" s="12"/>
      <c r="GXU19" s="12"/>
      <c r="GXV19" s="12"/>
      <c r="GXW19" s="12"/>
      <c r="GXX19" s="12"/>
      <c r="GXY19" s="12"/>
      <c r="GXZ19" s="12"/>
      <c r="GYA19" s="12"/>
      <c r="GYB19" s="12"/>
      <c r="GYC19" s="12"/>
      <c r="GYD19" s="12"/>
      <c r="GYE19" s="12"/>
      <c r="GYF19" s="12"/>
      <c r="GYG19" s="12"/>
      <c r="GYH19" s="12"/>
      <c r="GYI19" s="12"/>
      <c r="GYJ19" s="12"/>
      <c r="GYK19" s="12"/>
      <c r="GYL19" s="12"/>
      <c r="GYM19" s="12"/>
      <c r="GYN19" s="12"/>
      <c r="GYO19" s="12"/>
      <c r="GYP19" s="12"/>
      <c r="GYQ19" s="12"/>
      <c r="GYR19" s="12"/>
      <c r="GYS19" s="12"/>
      <c r="GYT19" s="12"/>
      <c r="GYU19" s="12"/>
      <c r="GYV19" s="12"/>
      <c r="GYW19" s="12"/>
      <c r="GYX19" s="12"/>
      <c r="GYY19" s="12"/>
      <c r="GYZ19" s="12"/>
      <c r="GZA19" s="12"/>
      <c r="GZB19" s="12"/>
      <c r="GZC19" s="12"/>
      <c r="GZD19" s="12"/>
      <c r="GZE19" s="12"/>
      <c r="GZF19" s="12"/>
      <c r="GZG19" s="12"/>
      <c r="GZH19" s="12"/>
      <c r="GZI19" s="12"/>
      <c r="GZJ19" s="12"/>
      <c r="GZK19" s="12"/>
      <c r="GZL19" s="12"/>
      <c r="GZM19" s="12"/>
      <c r="GZN19" s="12"/>
      <c r="GZO19" s="12"/>
      <c r="GZP19" s="12"/>
      <c r="GZQ19" s="12"/>
      <c r="GZR19" s="12"/>
      <c r="GZS19" s="12"/>
      <c r="GZT19" s="12"/>
      <c r="GZU19" s="12"/>
      <c r="GZV19" s="12"/>
      <c r="GZW19" s="12"/>
      <c r="GZX19" s="12"/>
      <c r="GZY19" s="12"/>
      <c r="GZZ19" s="12"/>
      <c r="HAA19" s="12"/>
      <c r="HAB19" s="12"/>
      <c r="HAC19" s="12"/>
      <c r="HAD19" s="12"/>
      <c r="HAE19" s="12"/>
      <c r="HAF19" s="12"/>
      <c r="HAG19" s="12"/>
      <c r="HAH19" s="12"/>
      <c r="HAI19" s="12"/>
      <c r="HAJ19" s="12"/>
      <c r="HAK19" s="12"/>
      <c r="HAL19" s="12"/>
      <c r="HAM19" s="12"/>
      <c r="HAN19" s="12"/>
      <c r="HAO19" s="12"/>
      <c r="HAP19" s="12"/>
      <c r="HAQ19" s="12"/>
      <c r="HAR19" s="12"/>
      <c r="HAS19" s="12"/>
      <c r="HAT19" s="12"/>
      <c r="HAU19" s="12"/>
      <c r="HAV19" s="12"/>
      <c r="HAW19" s="12"/>
      <c r="HAX19" s="12"/>
      <c r="HAY19" s="12"/>
      <c r="HAZ19" s="12"/>
      <c r="HBA19" s="12"/>
      <c r="HBB19" s="12"/>
      <c r="HBC19" s="12"/>
      <c r="HBD19" s="12"/>
      <c r="HBE19" s="12"/>
      <c r="HBF19" s="12"/>
      <c r="HBG19" s="12"/>
      <c r="HBH19" s="12"/>
      <c r="HBI19" s="12"/>
      <c r="HBJ19" s="12"/>
      <c r="HBK19" s="12"/>
      <c r="HBL19" s="12"/>
      <c r="HBM19" s="12"/>
      <c r="HBN19" s="12"/>
      <c r="HBO19" s="12"/>
      <c r="HBP19" s="12"/>
      <c r="HBQ19" s="12"/>
      <c r="HBR19" s="12"/>
      <c r="HBS19" s="12"/>
      <c r="HBT19" s="12"/>
      <c r="HBU19" s="12"/>
      <c r="HBV19" s="12"/>
      <c r="HBW19" s="12"/>
      <c r="HBX19" s="12"/>
      <c r="HBY19" s="12"/>
      <c r="HBZ19" s="12"/>
      <c r="HCA19" s="12"/>
      <c r="HCB19" s="12"/>
      <c r="HCC19" s="12"/>
      <c r="HCD19" s="12"/>
      <c r="HCE19" s="12"/>
      <c r="HCF19" s="12"/>
      <c r="HCG19" s="12"/>
      <c r="HCH19" s="12"/>
      <c r="HCI19" s="12"/>
      <c r="HCJ19" s="12"/>
      <c r="HCK19" s="12"/>
      <c r="HCL19" s="12"/>
      <c r="HCM19" s="12"/>
      <c r="HCN19" s="12"/>
      <c r="HCO19" s="12"/>
      <c r="HCP19" s="12"/>
      <c r="HCQ19" s="12"/>
      <c r="HCR19" s="12"/>
      <c r="HCS19" s="12"/>
      <c r="HCT19" s="12"/>
      <c r="HCU19" s="12"/>
      <c r="HCV19" s="12"/>
      <c r="HCW19" s="12"/>
      <c r="HCX19" s="12"/>
      <c r="HCY19" s="12"/>
      <c r="HCZ19" s="12"/>
      <c r="HDA19" s="12"/>
      <c r="HDB19" s="12"/>
      <c r="HDC19" s="12"/>
      <c r="HDD19" s="12"/>
      <c r="HDE19" s="12"/>
      <c r="HDF19" s="12"/>
      <c r="HDG19" s="12"/>
      <c r="HDH19" s="12"/>
      <c r="HDI19" s="12"/>
      <c r="HDJ19" s="12"/>
      <c r="HDK19" s="12"/>
      <c r="HDL19" s="12"/>
      <c r="HDM19" s="12"/>
      <c r="HDN19" s="12"/>
      <c r="HDO19" s="12"/>
      <c r="HDP19" s="12"/>
      <c r="HDQ19" s="12"/>
      <c r="HDR19" s="12"/>
      <c r="HDS19" s="12"/>
      <c r="HDT19" s="12"/>
      <c r="HDU19" s="12"/>
      <c r="HDV19" s="12"/>
      <c r="HDW19" s="12"/>
      <c r="HDX19" s="12"/>
      <c r="HDY19" s="12"/>
      <c r="HDZ19" s="12"/>
      <c r="HEA19" s="12"/>
      <c r="HEB19" s="12"/>
      <c r="HEC19" s="12"/>
      <c r="HED19" s="12"/>
      <c r="HEE19" s="12"/>
      <c r="HEF19" s="12"/>
      <c r="HEG19" s="12"/>
      <c r="HEH19" s="12"/>
      <c r="HEI19" s="12"/>
      <c r="HEJ19" s="12"/>
      <c r="HEK19" s="12"/>
      <c r="HEL19" s="12"/>
      <c r="HEM19" s="12"/>
      <c r="HEN19" s="12"/>
      <c r="HEO19" s="12"/>
      <c r="HEP19" s="12"/>
      <c r="HEQ19" s="12"/>
      <c r="HER19" s="12"/>
      <c r="HES19" s="12"/>
      <c r="HET19" s="12"/>
      <c r="HEU19" s="12"/>
      <c r="HEV19" s="12"/>
      <c r="HEW19" s="12"/>
      <c r="HEX19" s="12"/>
      <c r="HEY19" s="12"/>
      <c r="HEZ19" s="12"/>
      <c r="HFA19" s="12"/>
      <c r="HFB19" s="12"/>
      <c r="HFC19" s="12"/>
      <c r="HFD19" s="12"/>
      <c r="HFE19" s="12"/>
      <c r="HFF19" s="12"/>
      <c r="HFG19" s="12"/>
      <c r="HFH19" s="12"/>
      <c r="HFI19" s="12"/>
      <c r="HFJ19" s="12"/>
      <c r="HFK19" s="12"/>
      <c r="HFL19" s="12"/>
      <c r="HFM19" s="12"/>
      <c r="HFN19" s="12"/>
      <c r="HFO19" s="12"/>
      <c r="HFP19" s="12"/>
      <c r="HFQ19" s="12"/>
      <c r="HFR19" s="12"/>
      <c r="HFS19" s="12"/>
      <c r="HFT19" s="12"/>
      <c r="HFU19" s="12"/>
      <c r="HFV19" s="12"/>
      <c r="HFW19" s="12"/>
      <c r="HFX19" s="12"/>
      <c r="HFY19" s="12"/>
      <c r="HFZ19" s="12"/>
      <c r="HGA19" s="12"/>
      <c r="HGB19" s="12"/>
      <c r="HGC19" s="12"/>
      <c r="HGD19" s="12"/>
      <c r="HGE19" s="12"/>
      <c r="HGF19" s="12"/>
      <c r="HGG19" s="12"/>
      <c r="HGH19" s="12"/>
      <c r="HGI19" s="12"/>
      <c r="HGJ19" s="12"/>
      <c r="HGK19" s="12"/>
      <c r="HGL19" s="12"/>
      <c r="HGM19" s="12"/>
      <c r="HGN19" s="12"/>
      <c r="HGO19" s="12"/>
      <c r="HGP19" s="12"/>
      <c r="HGQ19" s="12"/>
      <c r="HGR19" s="12"/>
      <c r="HGS19" s="12"/>
      <c r="HGT19" s="12"/>
      <c r="HGU19" s="12"/>
      <c r="HGV19" s="12"/>
      <c r="HGW19" s="12"/>
      <c r="HGX19" s="12"/>
      <c r="HGY19" s="12"/>
      <c r="HGZ19" s="12"/>
      <c r="HHA19" s="12"/>
      <c r="HHB19" s="12"/>
      <c r="HHC19" s="12"/>
      <c r="HHD19" s="12"/>
      <c r="HHE19" s="12"/>
      <c r="HHF19" s="12"/>
      <c r="HHG19" s="12"/>
      <c r="HHH19" s="12"/>
      <c r="HHI19" s="12"/>
      <c r="HHJ19" s="12"/>
      <c r="HHK19" s="12"/>
      <c r="HHL19" s="12"/>
      <c r="HHM19" s="12"/>
      <c r="HHN19" s="12"/>
      <c r="HHO19" s="12"/>
      <c r="HHP19" s="12"/>
      <c r="HHQ19" s="12"/>
      <c r="HHR19" s="12"/>
      <c r="HHS19" s="12"/>
      <c r="HHT19" s="12"/>
      <c r="HHU19" s="12"/>
      <c r="HHV19" s="12"/>
      <c r="HHW19" s="12"/>
      <c r="HHX19" s="12"/>
      <c r="HHY19" s="12"/>
      <c r="HHZ19" s="12"/>
      <c r="HIA19" s="12"/>
      <c r="HIB19" s="12"/>
      <c r="HIC19" s="12"/>
      <c r="HID19" s="12"/>
      <c r="HIE19" s="12"/>
      <c r="HIF19" s="12"/>
      <c r="HIG19" s="12"/>
      <c r="HIH19" s="12"/>
      <c r="HII19" s="12"/>
      <c r="HIJ19" s="12"/>
      <c r="HIK19" s="12"/>
      <c r="HIL19" s="12"/>
      <c r="HIM19" s="12"/>
      <c r="HIN19" s="12"/>
      <c r="HIO19" s="12"/>
      <c r="HIP19" s="12"/>
      <c r="HIQ19" s="12"/>
      <c r="HIR19" s="12"/>
      <c r="HIS19" s="12"/>
      <c r="HIT19" s="12"/>
      <c r="HIU19" s="12"/>
      <c r="HIV19" s="12"/>
      <c r="HIW19" s="12"/>
      <c r="HIX19" s="12"/>
      <c r="HIY19" s="12"/>
      <c r="HIZ19" s="12"/>
      <c r="HJA19" s="12"/>
      <c r="HJB19" s="12"/>
      <c r="HJC19" s="12"/>
      <c r="HJD19" s="12"/>
      <c r="HJE19" s="12"/>
      <c r="HJF19" s="12"/>
      <c r="HJG19" s="12"/>
      <c r="HJH19" s="12"/>
      <c r="HJI19" s="12"/>
      <c r="HJJ19" s="12"/>
      <c r="HJK19" s="12"/>
      <c r="HJL19" s="12"/>
      <c r="HJM19" s="12"/>
      <c r="HJN19" s="12"/>
      <c r="HJO19" s="12"/>
      <c r="HJP19" s="12"/>
      <c r="HJQ19" s="12"/>
      <c r="HJR19" s="12"/>
      <c r="HJS19" s="12"/>
      <c r="HJT19" s="12"/>
      <c r="HJU19" s="12"/>
      <c r="HJV19" s="12"/>
      <c r="HJW19" s="12"/>
      <c r="HJX19" s="12"/>
      <c r="HJY19" s="12"/>
      <c r="HJZ19" s="12"/>
      <c r="HKA19" s="12"/>
      <c r="HKB19" s="12"/>
      <c r="HKC19" s="12"/>
      <c r="HKD19" s="12"/>
      <c r="HKE19" s="12"/>
      <c r="HKF19" s="12"/>
      <c r="HKG19" s="12"/>
      <c r="HKH19" s="12"/>
      <c r="HKI19" s="12"/>
      <c r="HKJ19" s="12"/>
      <c r="HKK19" s="12"/>
      <c r="HKL19" s="12"/>
      <c r="HKM19" s="12"/>
      <c r="HKN19" s="12"/>
      <c r="HKO19" s="12"/>
      <c r="HKP19" s="12"/>
      <c r="HKQ19" s="12"/>
      <c r="HKR19" s="12"/>
      <c r="HKS19" s="12"/>
      <c r="HKT19" s="12"/>
      <c r="HKU19" s="12"/>
      <c r="HKV19" s="12"/>
      <c r="HKW19" s="12"/>
      <c r="HKX19" s="12"/>
      <c r="HKY19" s="12"/>
      <c r="HKZ19" s="12"/>
      <c r="HLA19" s="12"/>
      <c r="HLB19" s="12"/>
      <c r="HLC19" s="12"/>
      <c r="HLD19" s="12"/>
      <c r="HLE19" s="12"/>
      <c r="HLF19" s="12"/>
      <c r="HLG19" s="12"/>
      <c r="HLH19" s="12"/>
      <c r="HLI19" s="12"/>
      <c r="HLJ19" s="12"/>
      <c r="HLK19" s="12"/>
      <c r="HLL19" s="12"/>
      <c r="HLM19" s="12"/>
      <c r="HLN19" s="12"/>
      <c r="HLO19" s="12"/>
      <c r="HLP19" s="12"/>
      <c r="HLQ19" s="12"/>
      <c r="HLR19" s="12"/>
      <c r="HLS19" s="12"/>
      <c r="HLT19" s="12"/>
      <c r="HLU19" s="12"/>
      <c r="HLV19" s="12"/>
      <c r="HLW19" s="12"/>
      <c r="HLX19" s="12"/>
      <c r="HLY19" s="12"/>
      <c r="HLZ19" s="12"/>
      <c r="HMA19" s="12"/>
      <c r="HMB19" s="12"/>
      <c r="HMC19" s="12"/>
      <c r="HMD19" s="12"/>
      <c r="HME19" s="12"/>
      <c r="HMF19" s="12"/>
      <c r="HMG19" s="12"/>
      <c r="HMH19" s="12"/>
      <c r="HMI19" s="12"/>
      <c r="HMJ19" s="12"/>
      <c r="HMK19" s="12"/>
      <c r="HML19" s="12"/>
      <c r="HMM19" s="12"/>
      <c r="HMN19" s="12"/>
      <c r="HMO19" s="12"/>
      <c r="HMP19" s="12"/>
      <c r="HMQ19" s="12"/>
      <c r="HMR19" s="12"/>
      <c r="HMS19" s="12"/>
      <c r="HMT19" s="12"/>
      <c r="HMU19" s="12"/>
      <c r="HMV19" s="12"/>
      <c r="HMW19" s="12"/>
      <c r="HMX19" s="12"/>
      <c r="HMY19" s="12"/>
      <c r="HMZ19" s="12"/>
      <c r="HNA19" s="12"/>
      <c r="HNB19" s="12"/>
      <c r="HNC19" s="12"/>
      <c r="HND19" s="12"/>
      <c r="HNE19" s="12"/>
      <c r="HNF19" s="12"/>
      <c r="HNG19" s="12"/>
      <c r="HNH19" s="12"/>
      <c r="HNI19" s="12"/>
      <c r="HNJ19" s="12"/>
      <c r="HNK19" s="12"/>
      <c r="HNL19" s="12"/>
      <c r="HNM19" s="12"/>
      <c r="HNN19" s="12"/>
      <c r="HNO19" s="12"/>
      <c r="HNP19" s="12"/>
      <c r="HNQ19" s="12"/>
      <c r="HNR19" s="12"/>
      <c r="HNS19" s="12"/>
      <c r="HNT19" s="12"/>
      <c r="HNU19" s="12"/>
      <c r="HNV19" s="12"/>
      <c r="HNW19" s="12"/>
      <c r="HNX19" s="12"/>
      <c r="HNY19" s="12"/>
      <c r="HNZ19" s="12"/>
      <c r="HOA19" s="12"/>
      <c r="HOB19" s="12"/>
      <c r="HOC19" s="12"/>
      <c r="HOD19" s="12"/>
      <c r="HOE19" s="12"/>
      <c r="HOF19" s="12"/>
      <c r="HOG19" s="12"/>
      <c r="HOH19" s="12"/>
      <c r="HOI19" s="12"/>
      <c r="HOJ19" s="12"/>
      <c r="HOK19" s="12"/>
      <c r="HOL19" s="12"/>
      <c r="HOM19" s="12"/>
      <c r="HON19" s="12"/>
      <c r="HOO19" s="12"/>
      <c r="HOP19" s="12"/>
      <c r="HOQ19" s="12"/>
      <c r="HOR19" s="12"/>
      <c r="HOS19" s="12"/>
      <c r="HOT19" s="12"/>
      <c r="HOU19" s="12"/>
      <c r="HOV19" s="12"/>
      <c r="HOW19" s="12"/>
      <c r="HOX19" s="12"/>
      <c r="HOY19" s="12"/>
      <c r="HOZ19" s="12"/>
      <c r="HPA19" s="12"/>
      <c r="HPB19" s="12"/>
      <c r="HPC19" s="12"/>
      <c r="HPD19" s="12"/>
      <c r="HPE19" s="12"/>
      <c r="HPF19" s="12"/>
      <c r="HPG19" s="12"/>
      <c r="HPH19" s="12"/>
      <c r="HPI19" s="12"/>
      <c r="HPJ19" s="12"/>
      <c r="HPK19" s="12"/>
      <c r="HPL19" s="12"/>
      <c r="HPM19" s="12"/>
      <c r="HPN19" s="12"/>
      <c r="HPO19" s="12"/>
      <c r="HPP19" s="12"/>
      <c r="HPQ19" s="12"/>
      <c r="HPR19" s="12"/>
      <c r="HPS19" s="12"/>
      <c r="HPT19" s="12"/>
      <c r="HPU19" s="12"/>
      <c r="HPV19" s="12"/>
      <c r="HPW19" s="12"/>
      <c r="HPX19" s="12"/>
      <c r="HPY19" s="12"/>
      <c r="HPZ19" s="12"/>
      <c r="HQA19" s="12"/>
      <c r="HQB19" s="12"/>
      <c r="HQC19" s="12"/>
      <c r="HQD19" s="12"/>
      <c r="HQE19" s="12"/>
      <c r="HQF19" s="12"/>
      <c r="HQG19" s="12"/>
      <c r="HQH19" s="12"/>
      <c r="HQI19" s="12"/>
      <c r="HQJ19" s="12"/>
      <c r="HQK19" s="12"/>
      <c r="HQL19" s="12"/>
      <c r="HQM19" s="12"/>
      <c r="HQN19" s="12"/>
      <c r="HQO19" s="12"/>
      <c r="HQP19" s="12"/>
      <c r="HQQ19" s="12"/>
      <c r="HQR19" s="12"/>
      <c r="HQS19" s="12"/>
      <c r="HQT19" s="12"/>
      <c r="HQU19" s="12"/>
      <c r="HQV19" s="12"/>
      <c r="HQW19" s="12"/>
      <c r="HQX19" s="12"/>
      <c r="HQY19" s="12"/>
      <c r="HQZ19" s="12"/>
      <c r="HRA19" s="12"/>
      <c r="HRB19" s="12"/>
      <c r="HRC19" s="12"/>
      <c r="HRD19" s="12"/>
      <c r="HRE19" s="12"/>
      <c r="HRF19" s="12"/>
      <c r="HRG19" s="12"/>
      <c r="HRH19" s="12"/>
      <c r="HRI19" s="12"/>
      <c r="HRJ19" s="12"/>
      <c r="HRK19" s="12"/>
      <c r="HRL19" s="12"/>
      <c r="HRM19" s="12"/>
      <c r="HRN19" s="12"/>
      <c r="HRO19" s="12"/>
      <c r="HRP19" s="12"/>
      <c r="HRQ19" s="12"/>
      <c r="HRR19" s="12"/>
      <c r="HRS19" s="12"/>
      <c r="HRT19" s="12"/>
      <c r="HRU19" s="12"/>
      <c r="HRV19" s="12"/>
      <c r="HRW19" s="12"/>
      <c r="HRX19" s="12"/>
      <c r="HRY19" s="12"/>
      <c r="HRZ19" s="12"/>
      <c r="HSA19" s="12"/>
      <c r="HSB19" s="12"/>
      <c r="HSC19" s="12"/>
      <c r="HSD19" s="12"/>
      <c r="HSE19" s="12"/>
      <c r="HSF19" s="12"/>
      <c r="HSG19" s="12"/>
      <c r="HSH19" s="12"/>
      <c r="HSI19" s="12"/>
      <c r="HSJ19" s="12"/>
      <c r="HSK19" s="12"/>
      <c r="HSL19" s="12"/>
      <c r="HSM19" s="12"/>
      <c r="HSN19" s="12"/>
      <c r="HSO19" s="12"/>
      <c r="HSP19" s="12"/>
      <c r="HSQ19" s="12"/>
      <c r="HSR19" s="12"/>
      <c r="HSS19" s="12"/>
      <c r="HST19" s="12"/>
      <c r="HSU19" s="12"/>
      <c r="HSV19" s="12"/>
      <c r="HSW19" s="12"/>
      <c r="HSX19" s="12"/>
      <c r="HSY19" s="12"/>
      <c r="HSZ19" s="12"/>
      <c r="HTA19" s="12"/>
      <c r="HTB19" s="12"/>
      <c r="HTC19" s="12"/>
      <c r="HTD19" s="12"/>
      <c r="HTE19" s="12"/>
      <c r="HTF19" s="12"/>
      <c r="HTG19" s="12"/>
      <c r="HTH19" s="12"/>
      <c r="HTI19" s="12"/>
      <c r="HTJ19" s="12"/>
      <c r="HTK19" s="12"/>
      <c r="HTL19" s="12"/>
      <c r="HTM19" s="12"/>
      <c r="HTN19" s="12"/>
      <c r="HTO19" s="12"/>
      <c r="HTP19" s="12"/>
      <c r="HTQ19" s="12"/>
      <c r="HTR19" s="12"/>
      <c r="HTS19" s="12"/>
      <c r="HTT19" s="12"/>
      <c r="HTU19" s="12"/>
      <c r="HTV19" s="12"/>
      <c r="HTW19" s="12"/>
      <c r="HTX19" s="12"/>
      <c r="HTY19" s="12"/>
      <c r="HTZ19" s="12"/>
      <c r="HUA19" s="12"/>
      <c r="HUB19" s="12"/>
      <c r="HUC19" s="12"/>
      <c r="HUD19" s="12"/>
      <c r="HUE19" s="12"/>
      <c r="HUF19" s="12"/>
      <c r="HUG19" s="12"/>
      <c r="HUH19" s="12"/>
      <c r="HUI19" s="12"/>
      <c r="HUJ19" s="12"/>
      <c r="HUK19" s="12"/>
      <c r="HUL19" s="12"/>
      <c r="HUM19" s="12"/>
      <c r="HUN19" s="12"/>
      <c r="HUO19" s="12"/>
      <c r="HUP19" s="12"/>
      <c r="HUQ19" s="12"/>
      <c r="HUR19" s="12"/>
      <c r="HUS19" s="12"/>
      <c r="HUT19" s="12"/>
      <c r="HUU19" s="12"/>
      <c r="HUV19" s="12"/>
      <c r="HUW19" s="12"/>
      <c r="HUX19" s="12"/>
      <c r="HUY19" s="12"/>
      <c r="HUZ19" s="12"/>
      <c r="HVA19" s="12"/>
      <c r="HVB19" s="12"/>
      <c r="HVC19" s="12"/>
      <c r="HVD19" s="12"/>
      <c r="HVE19" s="12"/>
      <c r="HVF19" s="12"/>
      <c r="HVG19" s="12"/>
      <c r="HVH19" s="12"/>
      <c r="HVI19" s="12"/>
      <c r="HVJ19" s="12"/>
      <c r="HVK19" s="12"/>
      <c r="HVL19" s="12"/>
      <c r="HVM19" s="12"/>
      <c r="HVN19" s="12"/>
      <c r="HVO19" s="12"/>
      <c r="HVP19" s="12"/>
      <c r="HVQ19" s="12"/>
      <c r="HVR19" s="12"/>
      <c r="HVS19" s="12"/>
      <c r="HVT19" s="12"/>
      <c r="HVU19" s="12"/>
      <c r="HVV19" s="12"/>
      <c r="HVW19" s="12"/>
      <c r="HVX19" s="12"/>
      <c r="HVY19" s="12"/>
      <c r="HVZ19" s="12"/>
      <c r="HWA19" s="12"/>
      <c r="HWB19" s="12"/>
      <c r="HWC19" s="12"/>
      <c r="HWD19" s="12"/>
      <c r="HWE19" s="12"/>
      <c r="HWF19" s="12"/>
      <c r="HWG19" s="12"/>
      <c r="HWH19" s="12"/>
      <c r="HWI19" s="12"/>
      <c r="HWJ19" s="12"/>
      <c r="HWK19" s="12"/>
      <c r="HWL19" s="12"/>
      <c r="HWM19" s="12"/>
      <c r="HWN19" s="12"/>
      <c r="HWO19" s="12"/>
      <c r="HWP19" s="12"/>
      <c r="HWQ19" s="12"/>
      <c r="HWR19" s="12"/>
      <c r="HWS19" s="12"/>
      <c r="HWT19" s="12"/>
      <c r="HWU19" s="12"/>
      <c r="HWV19" s="12"/>
      <c r="HWW19" s="12"/>
      <c r="HWX19" s="12"/>
      <c r="HWY19" s="12"/>
      <c r="HWZ19" s="12"/>
      <c r="HXA19" s="12"/>
      <c r="HXB19" s="12"/>
      <c r="HXC19" s="12"/>
      <c r="HXD19" s="12"/>
      <c r="HXE19" s="12"/>
      <c r="HXF19" s="12"/>
      <c r="HXG19" s="12"/>
      <c r="HXH19" s="12"/>
      <c r="HXI19" s="12"/>
      <c r="HXJ19" s="12"/>
      <c r="HXK19" s="12"/>
      <c r="HXL19" s="12"/>
      <c r="HXM19" s="12"/>
      <c r="HXN19" s="12"/>
      <c r="HXO19" s="12"/>
      <c r="HXP19" s="12"/>
      <c r="HXQ19" s="12"/>
      <c r="HXR19" s="12"/>
      <c r="HXS19" s="12"/>
      <c r="HXT19" s="12"/>
      <c r="HXU19" s="12"/>
      <c r="HXV19" s="12"/>
      <c r="HXW19" s="12"/>
      <c r="HXX19" s="12"/>
      <c r="HXY19" s="12"/>
      <c r="HXZ19" s="12"/>
      <c r="HYA19" s="12"/>
      <c r="HYB19" s="12"/>
      <c r="HYC19" s="12"/>
      <c r="HYD19" s="12"/>
      <c r="HYE19" s="12"/>
      <c r="HYF19" s="12"/>
      <c r="HYG19" s="12"/>
      <c r="HYH19" s="12"/>
      <c r="HYI19" s="12"/>
      <c r="HYJ19" s="12"/>
      <c r="HYK19" s="12"/>
      <c r="HYL19" s="12"/>
      <c r="HYM19" s="12"/>
      <c r="HYN19" s="12"/>
      <c r="HYO19" s="12"/>
      <c r="HYP19" s="12"/>
      <c r="HYQ19" s="12"/>
      <c r="HYR19" s="12"/>
      <c r="HYS19" s="12"/>
      <c r="HYT19" s="12"/>
      <c r="HYU19" s="12"/>
      <c r="HYV19" s="12"/>
      <c r="HYW19" s="12"/>
      <c r="HYX19" s="12"/>
      <c r="HYY19" s="12"/>
      <c r="HYZ19" s="12"/>
      <c r="HZA19" s="12"/>
      <c r="HZB19" s="12"/>
      <c r="HZC19" s="12"/>
      <c r="HZD19" s="12"/>
      <c r="HZE19" s="12"/>
      <c r="HZF19" s="12"/>
      <c r="HZG19" s="12"/>
      <c r="HZH19" s="12"/>
      <c r="HZI19" s="12"/>
      <c r="HZJ19" s="12"/>
      <c r="HZK19" s="12"/>
      <c r="HZL19" s="12"/>
      <c r="HZM19" s="12"/>
      <c r="HZN19" s="12"/>
      <c r="HZO19" s="12"/>
      <c r="HZP19" s="12"/>
      <c r="HZQ19" s="12"/>
      <c r="HZR19" s="12"/>
      <c r="HZS19" s="12"/>
      <c r="HZT19" s="12"/>
      <c r="HZU19" s="12"/>
      <c r="HZV19" s="12"/>
      <c r="HZW19" s="12"/>
      <c r="HZX19" s="12"/>
      <c r="HZY19" s="12"/>
      <c r="HZZ19" s="12"/>
      <c r="IAA19" s="12"/>
      <c r="IAB19" s="12"/>
      <c r="IAC19" s="12"/>
      <c r="IAD19" s="12"/>
      <c r="IAE19" s="12"/>
      <c r="IAF19" s="12"/>
      <c r="IAG19" s="12"/>
      <c r="IAH19" s="12"/>
      <c r="IAI19" s="12"/>
      <c r="IAJ19" s="12"/>
      <c r="IAK19" s="12"/>
      <c r="IAL19" s="12"/>
      <c r="IAM19" s="12"/>
      <c r="IAN19" s="12"/>
      <c r="IAO19" s="12"/>
      <c r="IAP19" s="12"/>
      <c r="IAQ19" s="12"/>
      <c r="IAR19" s="12"/>
      <c r="IAS19" s="12"/>
      <c r="IAT19" s="12"/>
      <c r="IAU19" s="12"/>
      <c r="IAV19" s="12"/>
      <c r="IAW19" s="12"/>
      <c r="IAX19" s="12"/>
      <c r="IAY19" s="12"/>
      <c r="IAZ19" s="12"/>
      <c r="IBA19" s="12"/>
      <c r="IBB19" s="12"/>
      <c r="IBC19" s="12"/>
      <c r="IBD19" s="12"/>
      <c r="IBE19" s="12"/>
      <c r="IBF19" s="12"/>
      <c r="IBG19" s="12"/>
      <c r="IBH19" s="12"/>
      <c r="IBI19" s="12"/>
      <c r="IBJ19" s="12"/>
      <c r="IBK19" s="12"/>
      <c r="IBL19" s="12"/>
      <c r="IBM19" s="12"/>
      <c r="IBN19" s="12"/>
      <c r="IBO19" s="12"/>
      <c r="IBP19" s="12"/>
      <c r="IBQ19" s="12"/>
      <c r="IBR19" s="12"/>
      <c r="IBS19" s="12"/>
      <c r="IBT19" s="12"/>
      <c r="IBU19" s="12"/>
      <c r="IBV19" s="12"/>
      <c r="IBW19" s="12"/>
      <c r="IBX19" s="12"/>
      <c r="IBY19" s="12"/>
      <c r="IBZ19" s="12"/>
      <c r="ICA19" s="12"/>
      <c r="ICB19" s="12"/>
      <c r="ICC19" s="12"/>
      <c r="ICD19" s="12"/>
      <c r="ICE19" s="12"/>
      <c r="ICF19" s="12"/>
      <c r="ICG19" s="12"/>
      <c r="ICH19" s="12"/>
      <c r="ICI19" s="12"/>
      <c r="ICJ19" s="12"/>
      <c r="ICK19" s="12"/>
      <c r="ICL19" s="12"/>
      <c r="ICM19" s="12"/>
      <c r="ICN19" s="12"/>
      <c r="ICO19" s="12"/>
      <c r="ICP19" s="12"/>
      <c r="ICQ19" s="12"/>
      <c r="ICR19" s="12"/>
      <c r="ICS19" s="12"/>
      <c r="ICT19" s="12"/>
      <c r="ICU19" s="12"/>
      <c r="ICV19" s="12"/>
      <c r="ICW19" s="12"/>
      <c r="ICX19" s="12"/>
      <c r="ICY19" s="12"/>
      <c r="ICZ19" s="12"/>
      <c r="IDA19" s="12"/>
      <c r="IDB19" s="12"/>
      <c r="IDC19" s="12"/>
      <c r="IDD19" s="12"/>
      <c r="IDE19" s="12"/>
      <c r="IDF19" s="12"/>
      <c r="IDG19" s="12"/>
      <c r="IDH19" s="12"/>
      <c r="IDI19" s="12"/>
      <c r="IDJ19" s="12"/>
      <c r="IDK19" s="12"/>
      <c r="IDL19" s="12"/>
      <c r="IDM19" s="12"/>
      <c r="IDN19" s="12"/>
      <c r="IDO19" s="12"/>
      <c r="IDP19" s="12"/>
      <c r="IDQ19" s="12"/>
      <c r="IDR19" s="12"/>
      <c r="IDS19" s="12"/>
      <c r="IDT19" s="12"/>
      <c r="IDU19" s="12"/>
      <c r="IDV19" s="12"/>
      <c r="IDW19" s="12"/>
      <c r="IDX19" s="12"/>
      <c r="IDY19" s="12"/>
      <c r="IDZ19" s="12"/>
      <c r="IEA19" s="12"/>
      <c r="IEB19" s="12"/>
      <c r="IEC19" s="12"/>
      <c r="IED19" s="12"/>
      <c r="IEE19" s="12"/>
      <c r="IEF19" s="12"/>
      <c r="IEG19" s="12"/>
      <c r="IEH19" s="12"/>
      <c r="IEI19" s="12"/>
      <c r="IEJ19" s="12"/>
      <c r="IEK19" s="12"/>
      <c r="IEL19" s="12"/>
      <c r="IEM19" s="12"/>
      <c r="IEN19" s="12"/>
      <c r="IEO19" s="12"/>
      <c r="IEP19" s="12"/>
      <c r="IEQ19" s="12"/>
      <c r="IER19" s="12"/>
      <c r="IES19" s="12"/>
      <c r="IET19" s="12"/>
      <c r="IEU19" s="12"/>
      <c r="IEV19" s="12"/>
      <c r="IEW19" s="12"/>
      <c r="IEX19" s="12"/>
      <c r="IEY19" s="12"/>
      <c r="IEZ19" s="12"/>
      <c r="IFA19" s="12"/>
      <c r="IFB19" s="12"/>
      <c r="IFC19" s="12"/>
      <c r="IFD19" s="12"/>
      <c r="IFE19" s="12"/>
      <c r="IFF19" s="12"/>
      <c r="IFG19" s="12"/>
      <c r="IFH19" s="12"/>
      <c r="IFI19" s="12"/>
      <c r="IFJ19" s="12"/>
      <c r="IFK19" s="12"/>
      <c r="IFL19" s="12"/>
      <c r="IFM19" s="12"/>
      <c r="IFN19" s="12"/>
      <c r="IFO19" s="12"/>
      <c r="IFP19" s="12"/>
      <c r="IFQ19" s="12"/>
      <c r="IFR19" s="12"/>
      <c r="IFS19" s="12"/>
      <c r="IFT19" s="12"/>
      <c r="IFU19" s="12"/>
      <c r="IFV19" s="12"/>
      <c r="IFW19" s="12"/>
      <c r="IFX19" s="12"/>
      <c r="IFY19" s="12"/>
      <c r="IFZ19" s="12"/>
      <c r="IGA19" s="12"/>
      <c r="IGB19" s="12"/>
      <c r="IGC19" s="12"/>
      <c r="IGD19" s="12"/>
      <c r="IGE19" s="12"/>
      <c r="IGF19" s="12"/>
      <c r="IGG19" s="12"/>
      <c r="IGH19" s="12"/>
      <c r="IGI19" s="12"/>
      <c r="IGJ19" s="12"/>
      <c r="IGK19" s="12"/>
      <c r="IGL19" s="12"/>
      <c r="IGM19" s="12"/>
      <c r="IGN19" s="12"/>
      <c r="IGO19" s="12"/>
      <c r="IGP19" s="12"/>
      <c r="IGQ19" s="12"/>
      <c r="IGR19" s="12"/>
      <c r="IGS19" s="12"/>
      <c r="IGT19" s="12"/>
      <c r="IGU19" s="12"/>
      <c r="IGV19" s="12"/>
      <c r="IGW19" s="12"/>
      <c r="IGX19" s="12"/>
      <c r="IGY19" s="12"/>
      <c r="IGZ19" s="12"/>
      <c r="IHA19" s="12"/>
      <c r="IHB19" s="12"/>
      <c r="IHC19" s="12"/>
      <c r="IHD19" s="12"/>
      <c r="IHE19" s="12"/>
      <c r="IHF19" s="12"/>
      <c r="IHG19" s="12"/>
      <c r="IHH19" s="12"/>
      <c r="IHI19" s="12"/>
      <c r="IHJ19" s="12"/>
      <c r="IHK19" s="12"/>
      <c r="IHL19" s="12"/>
      <c r="IHM19" s="12"/>
      <c r="IHN19" s="12"/>
      <c r="IHO19" s="12"/>
      <c r="IHP19" s="12"/>
      <c r="IHQ19" s="12"/>
      <c r="IHR19" s="12"/>
      <c r="IHS19" s="12"/>
      <c r="IHT19" s="12"/>
      <c r="IHU19" s="12"/>
      <c r="IHV19" s="12"/>
      <c r="IHW19" s="12"/>
      <c r="IHX19" s="12"/>
      <c r="IHY19" s="12"/>
      <c r="IHZ19" s="12"/>
      <c r="IIA19" s="12"/>
      <c r="IIB19" s="12"/>
      <c r="IIC19" s="12"/>
      <c r="IID19" s="12"/>
      <c r="IIE19" s="12"/>
      <c r="IIF19" s="12"/>
      <c r="IIG19" s="12"/>
      <c r="IIH19" s="12"/>
      <c r="III19" s="12"/>
      <c r="IIJ19" s="12"/>
      <c r="IIK19" s="12"/>
      <c r="IIL19" s="12"/>
      <c r="IIM19" s="12"/>
      <c r="IIN19" s="12"/>
      <c r="IIO19" s="12"/>
      <c r="IIP19" s="12"/>
      <c r="IIQ19" s="12"/>
      <c r="IIR19" s="12"/>
      <c r="IIS19" s="12"/>
      <c r="IIT19" s="12"/>
      <c r="IIU19" s="12"/>
      <c r="IIV19" s="12"/>
      <c r="IIW19" s="12"/>
      <c r="IIX19" s="12"/>
      <c r="IIY19" s="12"/>
      <c r="IIZ19" s="12"/>
      <c r="IJA19" s="12"/>
      <c r="IJB19" s="12"/>
      <c r="IJC19" s="12"/>
      <c r="IJD19" s="12"/>
      <c r="IJE19" s="12"/>
      <c r="IJF19" s="12"/>
      <c r="IJG19" s="12"/>
      <c r="IJH19" s="12"/>
      <c r="IJI19" s="12"/>
      <c r="IJJ19" s="12"/>
      <c r="IJK19" s="12"/>
      <c r="IJL19" s="12"/>
      <c r="IJM19" s="12"/>
      <c r="IJN19" s="12"/>
      <c r="IJO19" s="12"/>
      <c r="IJP19" s="12"/>
      <c r="IJQ19" s="12"/>
      <c r="IJR19" s="12"/>
      <c r="IJS19" s="12"/>
      <c r="IJT19" s="12"/>
      <c r="IJU19" s="12"/>
      <c r="IJV19" s="12"/>
      <c r="IJW19" s="12"/>
      <c r="IJX19" s="12"/>
      <c r="IJY19" s="12"/>
      <c r="IJZ19" s="12"/>
      <c r="IKA19" s="12"/>
      <c r="IKB19" s="12"/>
      <c r="IKC19" s="12"/>
      <c r="IKD19" s="12"/>
      <c r="IKE19" s="12"/>
      <c r="IKF19" s="12"/>
      <c r="IKG19" s="12"/>
      <c r="IKH19" s="12"/>
      <c r="IKI19" s="12"/>
      <c r="IKJ19" s="12"/>
      <c r="IKK19" s="12"/>
      <c r="IKL19" s="12"/>
      <c r="IKM19" s="12"/>
      <c r="IKN19" s="12"/>
      <c r="IKO19" s="12"/>
      <c r="IKP19" s="12"/>
      <c r="IKQ19" s="12"/>
      <c r="IKR19" s="12"/>
      <c r="IKS19" s="12"/>
      <c r="IKT19" s="12"/>
      <c r="IKU19" s="12"/>
      <c r="IKV19" s="12"/>
      <c r="IKW19" s="12"/>
      <c r="IKX19" s="12"/>
      <c r="IKY19" s="12"/>
      <c r="IKZ19" s="12"/>
      <c r="ILA19" s="12"/>
      <c r="ILB19" s="12"/>
      <c r="ILC19" s="12"/>
      <c r="ILD19" s="12"/>
      <c r="ILE19" s="12"/>
      <c r="ILF19" s="12"/>
      <c r="ILG19" s="12"/>
      <c r="ILH19" s="12"/>
      <c r="ILI19" s="12"/>
      <c r="ILJ19" s="12"/>
      <c r="ILK19" s="12"/>
      <c r="ILL19" s="12"/>
      <c r="ILM19" s="12"/>
      <c r="ILN19" s="12"/>
      <c r="ILO19" s="12"/>
      <c r="ILP19" s="12"/>
      <c r="ILQ19" s="12"/>
      <c r="ILR19" s="12"/>
      <c r="ILS19" s="12"/>
      <c r="ILT19" s="12"/>
      <c r="ILU19" s="12"/>
      <c r="ILV19" s="12"/>
      <c r="ILW19" s="12"/>
      <c r="ILX19" s="12"/>
      <c r="ILY19" s="12"/>
      <c r="ILZ19" s="12"/>
      <c r="IMA19" s="12"/>
      <c r="IMB19" s="12"/>
      <c r="IMC19" s="12"/>
      <c r="IMD19" s="12"/>
      <c r="IME19" s="12"/>
      <c r="IMF19" s="12"/>
      <c r="IMG19" s="12"/>
      <c r="IMH19" s="12"/>
      <c r="IMI19" s="12"/>
      <c r="IMJ19" s="12"/>
      <c r="IMK19" s="12"/>
      <c r="IML19" s="12"/>
      <c r="IMM19" s="12"/>
      <c r="IMN19" s="12"/>
      <c r="IMO19" s="12"/>
      <c r="IMP19" s="12"/>
      <c r="IMQ19" s="12"/>
      <c r="IMR19" s="12"/>
      <c r="IMS19" s="12"/>
      <c r="IMT19" s="12"/>
      <c r="IMU19" s="12"/>
      <c r="IMV19" s="12"/>
      <c r="IMW19" s="12"/>
      <c r="IMX19" s="12"/>
      <c r="IMY19" s="12"/>
      <c r="IMZ19" s="12"/>
      <c r="INA19" s="12"/>
      <c r="INB19" s="12"/>
      <c r="INC19" s="12"/>
      <c r="IND19" s="12"/>
      <c r="INE19" s="12"/>
      <c r="INF19" s="12"/>
      <c r="ING19" s="12"/>
      <c r="INH19" s="12"/>
      <c r="INI19" s="12"/>
      <c r="INJ19" s="12"/>
      <c r="INK19" s="12"/>
      <c r="INL19" s="12"/>
      <c r="INM19" s="12"/>
      <c r="INN19" s="12"/>
      <c r="INO19" s="12"/>
      <c r="INP19" s="12"/>
      <c r="INQ19" s="12"/>
      <c r="INR19" s="12"/>
      <c r="INS19" s="12"/>
      <c r="INT19" s="12"/>
      <c r="INU19" s="12"/>
      <c r="INV19" s="12"/>
      <c r="INW19" s="12"/>
      <c r="INX19" s="12"/>
      <c r="INY19" s="12"/>
      <c r="INZ19" s="12"/>
      <c r="IOA19" s="12"/>
      <c r="IOB19" s="12"/>
      <c r="IOC19" s="12"/>
      <c r="IOD19" s="12"/>
      <c r="IOE19" s="12"/>
      <c r="IOF19" s="12"/>
      <c r="IOG19" s="12"/>
      <c r="IOH19" s="12"/>
      <c r="IOI19" s="12"/>
      <c r="IOJ19" s="12"/>
      <c r="IOK19" s="12"/>
      <c r="IOL19" s="12"/>
      <c r="IOM19" s="12"/>
      <c r="ION19" s="12"/>
      <c r="IOO19" s="12"/>
      <c r="IOP19" s="12"/>
      <c r="IOQ19" s="12"/>
      <c r="IOR19" s="12"/>
      <c r="IOS19" s="12"/>
      <c r="IOT19" s="12"/>
      <c r="IOU19" s="12"/>
      <c r="IOV19" s="12"/>
      <c r="IOW19" s="12"/>
      <c r="IOX19" s="12"/>
      <c r="IOY19" s="12"/>
      <c r="IOZ19" s="12"/>
      <c r="IPA19" s="12"/>
      <c r="IPB19" s="12"/>
      <c r="IPC19" s="12"/>
      <c r="IPD19" s="12"/>
      <c r="IPE19" s="12"/>
      <c r="IPF19" s="12"/>
      <c r="IPG19" s="12"/>
      <c r="IPH19" s="12"/>
      <c r="IPI19" s="12"/>
      <c r="IPJ19" s="12"/>
      <c r="IPK19" s="12"/>
      <c r="IPL19" s="12"/>
      <c r="IPM19" s="12"/>
      <c r="IPN19" s="12"/>
      <c r="IPO19" s="12"/>
      <c r="IPP19" s="12"/>
      <c r="IPQ19" s="12"/>
      <c r="IPR19" s="12"/>
      <c r="IPS19" s="12"/>
      <c r="IPT19" s="12"/>
      <c r="IPU19" s="12"/>
      <c r="IPV19" s="12"/>
      <c r="IPW19" s="12"/>
      <c r="IPX19" s="12"/>
      <c r="IPY19" s="12"/>
      <c r="IPZ19" s="12"/>
      <c r="IQA19" s="12"/>
      <c r="IQB19" s="12"/>
      <c r="IQC19" s="12"/>
      <c r="IQD19" s="12"/>
      <c r="IQE19" s="12"/>
      <c r="IQF19" s="12"/>
      <c r="IQG19" s="12"/>
      <c r="IQH19" s="12"/>
      <c r="IQI19" s="12"/>
      <c r="IQJ19" s="12"/>
      <c r="IQK19" s="12"/>
      <c r="IQL19" s="12"/>
      <c r="IQM19" s="12"/>
      <c r="IQN19" s="12"/>
      <c r="IQO19" s="12"/>
      <c r="IQP19" s="12"/>
      <c r="IQQ19" s="12"/>
      <c r="IQR19" s="12"/>
      <c r="IQS19" s="12"/>
      <c r="IQT19" s="12"/>
      <c r="IQU19" s="12"/>
      <c r="IQV19" s="12"/>
      <c r="IQW19" s="12"/>
      <c r="IQX19" s="12"/>
      <c r="IQY19" s="12"/>
      <c r="IQZ19" s="12"/>
      <c r="IRA19" s="12"/>
      <c r="IRB19" s="12"/>
      <c r="IRC19" s="12"/>
      <c r="IRD19" s="12"/>
      <c r="IRE19" s="12"/>
      <c r="IRF19" s="12"/>
      <c r="IRG19" s="12"/>
      <c r="IRH19" s="12"/>
      <c r="IRI19" s="12"/>
      <c r="IRJ19" s="12"/>
      <c r="IRK19" s="12"/>
      <c r="IRL19" s="12"/>
      <c r="IRM19" s="12"/>
      <c r="IRN19" s="12"/>
      <c r="IRO19" s="12"/>
      <c r="IRP19" s="12"/>
      <c r="IRQ19" s="12"/>
      <c r="IRR19" s="12"/>
      <c r="IRS19" s="12"/>
      <c r="IRT19" s="12"/>
      <c r="IRU19" s="12"/>
      <c r="IRV19" s="12"/>
      <c r="IRW19" s="12"/>
      <c r="IRX19" s="12"/>
      <c r="IRY19" s="12"/>
      <c r="IRZ19" s="12"/>
      <c r="ISA19" s="12"/>
      <c r="ISB19" s="12"/>
      <c r="ISC19" s="12"/>
      <c r="ISD19" s="12"/>
      <c r="ISE19" s="12"/>
      <c r="ISF19" s="12"/>
      <c r="ISG19" s="12"/>
      <c r="ISH19" s="12"/>
      <c r="ISI19" s="12"/>
      <c r="ISJ19" s="12"/>
      <c r="ISK19" s="12"/>
      <c r="ISL19" s="12"/>
      <c r="ISM19" s="12"/>
      <c r="ISN19" s="12"/>
      <c r="ISO19" s="12"/>
      <c r="ISP19" s="12"/>
      <c r="ISQ19" s="12"/>
      <c r="ISR19" s="12"/>
      <c r="ISS19" s="12"/>
      <c r="IST19" s="12"/>
      <c r="ISU19" s="12"/>
      <c r="ISV19" s="12"/>
      <c r="ISW19" s="12"/>
      <c r="ISX19" s="12"/>
      <c r="ISY19" s="12"/>
      <c r="ISZ19" s="12"/>
      <c r="ITA19" s="12"/>
      <c r="ITB19" s="12"/>
      <c r="ITC19" s="12"/>
      <c r="ITD19" s="12"/>
      <c r="ITE19" s="12"/>
      <c r="ITF19" s="12"/>
      <c r="ITG19" s="12"/>
      <c r="ITH19" s="12"/>
      <c r="ITI19" s="12"/>
      <c r="ITJ19" s="12"/>
      <c r="ITK19" s="12"/>
      <c r="ITL19" s="12"/>
      <c r="ITM19" s="12"/>
      <c r="ITN19" s="12"/>
      <c r="ITO19" s="12"/>
      <c r="ITP19" s="12"/>
      <c r="ITQ19" s="12"/>
      <c r="ITR19" s="12"/>
      <c r="ITS19" s="12"/>
      <c r="ITT19" s="12"/>
      <c r="ITU19" s="12"/>
      <c r="ITV19" s="12"/>
      <c r="ITW19" s="12"/>
      <c r="ITX19" s="12"/>
      <c r="ITY19" s="12"/>
      <c r="ITZ19" s="12"/>
      <c r="IUA19" s="12"/>
      <c r="IUB19" s="12"/>
      <c r="IUC19" s="12"/>
      <c r="IUD19" s="12"/>
      <c r="IUE19" s="12"/>
      <c r="IUF19" s="12"/>
      <c r="IUG19" s="12"/>
      <c r="IUH19" s="12"/>
      <c r="IUI19" s="12"/>
      <c r="IUJ19" s="12"/>
      <c r="IUK19" s="12"/>
      <c r="IUL19" s="12"/>
      <c r="IUM19" s="12"/>
      <c r="IUN19" s="12"/>
      <c r="IUO19" s="12"/>
      <c r="IUP19" s="12"/>
      <c r="IUQ19" s="12"/>
      <c r="IUR19" s="12"/>
      <c r="IUS19" s="12"/>
      <c r="IUT19" s="12"/>
      <c r="IUU19" s="12"/>
      <c r="IUV19" s="12"/>
      <c r="IUW19" s="12"/>
      <c r="IUX19" s="12"/>
      <c r="IUY19" s="12"/>
      <c r="IUZ19" s="12"/>
      <c r="IVA19" s="12"/>
      <c r="IVB19" s="12"/>
      <c r="IVC19" s="12"/>
      <c r="IVD19" s="12"/>
      <c r="IVE19" s="12"/>
      <c r="IVF19" s="12"/>
      <c r="IVG19" s="12"/>
      <c r="IVH19" s="12"/>
      <c r="IVI19" s="12"/>
      <c r="IVJ19" s="12"/>
      <c r="IVK19" s="12"/>
      <c r="IVL19" s="12"/>
      <c r="IVM19" s="12"/>
      <c r="IVN19" s="12"/>
      <c r="IVO19" s="12"/>
      <c r="IVP19" s="12"/>
      <c r="IVQ19" s="12"/>
      <c r="IVR19" s="12"/>
      <c r="IVS19" s="12"/>
      <c r="IVT19" s="12"/>
      <c r="IVU19" s="12"/>
      <c r="IVV19" s="12"/>
      <c r="IVW19" s="12"/>
      <c r="IVX19" s="12"/>
      <c r="IVY19" s="12"/>
      <c r="IVZ19" s="12"/>
      <c r="IWA19" s="12"/>
      <c r="IWB19" s="12"/>
      <c r="IWC19" s="12"/>
      <c r="IWD19" s="12"/>
      <c r="IWE19" s="12"/>
      <c r="IWF19" s="12"/>
      <c r="IWG19" s="12"/>
      <c r="IWH19" s="12"/>
      <c r="IWI19" s="12"/>
      <c r="IWJ19" s="12"/>
      <c r="IWK19" s="12"/>
      <c r="IWL19" s="12"/>
      <c r="IWM19" s="12"/>
      <c r="IWN19" s="12"/>
      <c r="IWO19" s="12"/>
      <c r="IWP19" s="12"/>
      <c r="IWQ19" s="12"/>
      <c r="IWR19" s="12"/>
      <c r="IWS19" s="12"/>
      <c r="IWT19" s="12"/>
      <c r="IWU19" s="12"/>
      <c r="IWV19" s="12"/>
      <c r="IWW19" s="12"/>
      <c r="IWX19" s="12"/>
      <c r="IWY19" s="12"/>
      <c r="IWZ19" s="12"/>
      <c r="IXA19" s="12"/>
      <c r="IXB19" s="12"/>
      <c r="IXC19" s="12"/>
      <c r="IXD19" s="12"/>
      <c r="IXE19" s="12"/>
      <c r="IXF19" s="12"/>
      <c r="IXG19" s="12"/>
      <c r="IXH19" s="12"/>
      <c r="IXI19" s="12"/>
      <c r="IXJ19" s="12"/>
      <c r="IXK19" s="12"/>
      <c r="IXL19" s="12"/>
      <c r="IXM19" s="12"/>
      <c r="IXN19" s="12"/>
      <c r="IXO19" s="12"/>
      <c r="IXP19" s="12"/>
      <c r="IXQ19" s="12"/>
      <c r="IXR19" s="12"/>
      <c r="IXS19" s="12"/>
      <c r="IXT19" s="12"/>
      <c r="IXU19" s="12"/>
      <c r="IXV19" s="12"/>
      <c r="IXW19" s="12"/>
      <c r="IXX19" s="12"/>
      <c r="IXY19" s="12"/>
      <c r="IXZ19" s="12"/>
      <c r="IYA19" s="12"/>
      <c r="IYB19" s="12"/>
      <c r="IYC19" s="12"/>
      <c r="IYD19" s="12"/>
      <c r="IYE19" s="12"/>
      <c r="IYF19" s="12"/>
      <c r="IYG19" s="12"/>
      <c r="IYH19" s="12"/>
      <c r="IYI19" s="12"/>
      <c r="IYJ19" s="12"/>
      <c r="IYK19" s="12"/>
      <c r="IYL19" s="12"/>
      <c r="IYM19" s="12"/>
      <c r="IYN19" s="12"/>
      <c r="IYO19" s="12"/>
      <c r="IYP19" s="12"/>
      <c r="IYQ19" s="12"/>
      <c r="IYR19" s="12"/>
      <c r="IYS19" s="12"/>
      <c r="IYT19" s="12"/>
      <c r="IYU19" s="12"/>
      <c r="IYV19" s="12"/>
      <c r="IYW19" s="12"/>
      <c r="IYX19" s="12"/>
      <c r="IYY19" s="12"/>
      <c r="IYZ19" s="12"/>
      <c r="IZA19" s="12"/>
      <c r="IZB19" s="12"/>
      <c r="IZC19" s="12"/>
      <c r="IZD19" s="12"/>
      <c r="IZE19" s="12"/>
      <c r="IZF19" s="12"/>
      <c r="IZG19" s="12"/>
      <c r="IZH19" s="12"/>
      <c r="IZI19" s="12"/>
      <c r="IZJ19" s="12"/>
      <c r="IZK19" s="12"/>
      <c r="IZL19" s="12"/>
      <c r="IZM19" s="12"/>
      <c r="IZN19" s="12"/>
      <c r="IZO19" s="12"/>
      <c r="IZP19" s="12"/>
      <c r="IZQ19" s="12"/>
      <c r="IZR19" s="12"/>
      <c r="IZS19" s="12"/>
      <c r="IZT19" s="12"/>
      <c r="IZU19" s="12"/>
      <c r="IZV19" s="12"/>
      <c r="IZW19" s="12"/>
      <c r="IZX19" s="12"/>
      <c r="IZY19" s="12"/>
      <c r="IZZ19" s="12"/>
      <c r="JAA19" s="12"/>
      <c r="JAB19" s="12"/>
      <c r="JAC19" s="12"/>
      <c r="JAD19" s="12"/>
      <c r="JAE19" s="12"/>
      <c r="JAF19" s="12"/>
      <c r="JAG19" s="12"/>
      <c r="JAH19" s="12"/>
      <c r="JAI19" s="12"/>
      <c r="JAJ19" s="12"/>
      <c r="JAK19" s="12"/>
      <c r="JAL19" s="12"/>
      <c r="JAM19" s="12"/>
      <c r="JAN19" s="12"/>
      <c r="JAO19" s="12"/>
      <c r="JAP19" s="12"/>
      <c r="JAQ19" s="12"/>
      <c r="JAR19" s="12"/>
      <c r="JAS19" s="12"/>
      <c r="JAT19" s="12"/>
      <c r="JAU19" s="12"/>
      <c r="JAV19" s="12"/>
      <c r="JAW19" s="12"/>
      <c r="JAX19" s="12"/>
      <c r="JAY19" s="12"/>
      <c r="JAZ19" s="12"/>
      <c r="JBA19" s="12"/>
      <c r="JBB19" s="12"/>
      <c r="JBC19" s="12"/>
      <c r="JBD19" s="12"/>
      <c r="JBE19" s="12"/>
      <c r="JBF19" s="12"/>
      <c r="JBG19" s="12"/>
      <c r="JBH19" s="12"/>
      <c r="JBI19" s="12"/>
      <c r="JBJ19" s="12"/>
      <c r="JBK19" s="12"/>
      <c r="JBL19" s="12"/>
      <c r="JBM19" s="12"/>
      <c r="JBN19" s="12"/>
      <c r="JBO19" s="12"/>
      <c r="JBP19" s="12"/>
      <c r="JBQ19" s="12"/>
      <c r="JBR19" s="12"/>
      <c r="JBS19" s="12"/>
      <c r="JBT19" s="12"/>
      <c r="JBU19" s="12"/>
      <c r="JBV19" s="12"/>
      <c r="JBW19" s="12"/>
      <c r="JBX19" s="12"/>
      <c r="JBY19" s="12"/>
      <c r="JBZ19" s="12"/>
      <c r="JCA19" s="12"/>
      <c r="JCB19" s="12"/>
      <c r="JCC19" s="12"/>
      <c r="JCD19" s="12"/>
      <c r="JCE19" s="12"/>
      <c r="JCF19" s="12"/>
      <c r="JCG19" s="12"/>
      <c r="JCH19" s="12"/>
      <c r="JCI19" s="12"/>
      <c r="JCJ19" s="12"/>
      <c r="JCK19" s="12"/>
      <c r="JCL19" s="12"/>
      <c r="JCM19" s="12"/>
      <c r="JCN19" s="12"/>
      <c r="JCO19" s="12"/>
      <c r="JCP19" s="12"/>
      <c r="JCQ19" s="12"/>
      <c r="JCR19" s="12"/>
      <c r="JCS19" s="12"/>
      <c r="JCT19" s="12"/>
      <c r="JCU19" s="12"/>
      <c r="JCV19" s="12"/>
      <c r="JCW19" s="12"/>
      <c r="JCX19" s="12"/>
      <c r="JCY19" s="12"/>
      <c r="JCZ19" s="12"/>
      <c r="JDA19" s="12"/>
      <c r="JDB19" s="12"/>
      <c r="JDC19" s="12"/>
      <c r="JDD19" s="12"/>
      <c r="JDE19" s="12"/>
      <c r="JDF19" s="12"/>
      <c r="JDG19" s="12"/>
      <c r="JDH19" s="12"/>
      <c r="JDI19" s="12"/>
      <c r="JDJ19" s="12"/>
      <c r="JDK19" s="12"/>
      <c r="JDL19" s="12"/>
      <c r="JDM19" s="12"/>
      <c r="JDN19" s="12"/>
      <c r="JDO19" s="12"/>
      <c r="JDP19" s="12"/>
      <c r="JDQ19" s="12"/>
      <c r="JDR19" s="12"/>
      <c r="JDS19" s="12"/>
      <c r="JDT19" s="12"/>
      <c r="JDU19" s="12"/>
      <c r="JDV19" s="12"/>
      <c r="JDW19" s="12"/>
      <c r="JDX19" s="12"/>
      <c r="JDY19" s="12"/>
      <c r="JDZ19" s="12"/>
      <c r="JEA19" s="12"/>
      <c r="JEB19" s="12"/>
      <c r="JEC19" s="12"/>
      <c r="JED19" s="12"/>
      <c r="JEE19" s="12"/>
      <c r="JEF19" s="12"/>
      <c r="JEG19" s="12"/>
      <c r="JEH19" s="12"/>
      <c r="JEI19" s="12"/>
      <c r="JEJ19" s="12"/>
      <c r="JEK19" s="12"/>
      <c r="JEL19" s="12"/>
      <c r="JEM19" s="12"/>
      <c r="JEN19" s="12"/>
      <c r="JEO19" s="12"/>
      <c r="JEP19" s="12"/>
      <c r="JEQ19" s="12"/>
      <c r="JER19" s="12"/>
      <c r="JES19" s="12"/>
      <c r="JET19" s="12"/>
      <c r="JEU19" s="12"/>
      <c r="JEV19" s="12"/>
      <c r="JEW19" s="12"/>
      <c r="JEX19" s="12"/>
      <c r="JEY19" s="12"/>
      <c r="JEZ19" s="12"/>
      <c r="JFA19" s="12"/>
      <c r="JFB19" s="12"/>
      <c r="JFC19" s="12"/>
      <c r="JFD19" s="12"/>
      <c r="JFE19" s="12"/>
      <c r="JFF19" s="12"/>
      <c r="JFG19" s="12"/>
      <c r="JFH19" s="12"/>
      <c r="JFI19" s="12"/>
      <c r="JFJ19" s="12"/>
      <c r="JFK19" s="12"/>
      <c r="JFL19" s="12"/>
      <c r="JFM19" s="12"/>
      <c r="JFN19" s="12"/>
      <c r="JFO19" s="12"/>
      <c r="JFP19" s="12"/>
      <c r="JFQ19" s="12"/>
      <c r="JFR19" s="12"/>
      <c r="JFS19" s="12"/>
      <c r="JFT19" s="12"/>
      <c r="JFU19" s="12"/>
      <c r="JFV19" s="12"/>
      <c r="JFW19" s="12"/>
      <c r="JFX19" s="12"/>
      <c r="JFY19" s="12"/>
      <c r="JFZ19" s="12"/>
      <c r="JGA19" s="12"/>
      <c r="JGB19" s="12"/>
      <c r="JGC19" s="12"/>
      <c r="JGD19" s="12"/>
      <c r="JGE19" s="12"/>
      <c r="JGF19" s="12"/>
      <c r="JGG19" s="12"/>
      <c r="JGH19" s="12"/>
      <c r="JGI19" s="12"/>
      <c r="JGJ19" s="12"/>
      <c r="JGK19" s="12"/>
      <c r="JGL19" s="12"/>
      <c r="JGM19" s="12"/>
      <c r="JGN19" s="12"/>
      <c r="JGO19" s="12"/>
      <c r="JGP19" s="12"/>
      <c r="JGQ19" s="12"/>
      <c r="JGR19" s="12"/>
      <c r="JGS19" s="12"/>
      <c r="JGT19" s="12"/>
      <c r="JGU19" s="12"/>
      <c r="JGV19" s="12"/>
      <c r="JGW19" s="12"/>
      <c r="JGX19" s="12"/>
      <c r="JGY19" s="12"/>
      <c r="JGZ19" s="12"/>
      <c r="JHA19" s="12"/>
      <c r="JHB19" s="12"/>
      <c r="JHC19" s="12"/>
      <c r="JHD19" s="12"/>
      <c r="JHE19" s="12"/>
      <c r="JHF19" s="12"/>
      <c r="JHG19" s="12"/>
      <c r="JHH19" s="12"/>
      <c r="JHI19" s="12"/>
      <c r="JHJ19" s="12"/>
      <c r="JHK19" s="12"/>
      <c r="JHL19" s="12"/>
      <c r="JHM19" s="12"/>
      <c r="JHN19" s="12"/>
      <c r="JHO19" s="12"/>
      <c r="JHP19" s="12"/>
      <c r="JHQ19" s="12"/>
      <c r="JHR19" s="12"/>
      <c r="JHS19" s="12"/>
      <c r="JHT19" s="12"/>
      <c r="JHU19" s="12"/>
      <c r="JHV19" s="12"/>
      <c r="JHW19" s="12"/>
      <c r="JHX19" s="12"/>
      <c r="JHY19" s="12"/>
      <c r="JHZ19" s="12"/>
      <c r="JIA19" s="12"/>
      <c r="JIB19" s="12"/>
      <c r="JIC19" s="12"/>
      <c r="JID19" s="12"/>
      <c r="JIE19" s="12"/>
      <c r="JIF19" s="12"/>
      <c r="JIG19" s="12"/>
      <c r="JIH19" s="12"/>
      <c r="JII19" s="12"/>
      <c r="JIJ19" s="12"/>
      <c r="JIK19" s="12"/>
      <c r="JIL19" s="12"/>
      <c r="JIM19" s="12"/>
      <c r="JIN19" s="12"/>
      <c r="JIO19" s="12"/>
      <c r="JIP19" s="12"/>
      <c r="JIQ19" s="12"/>
      <c r="JIR19" s="12"/>
      <c r="JIS19" s="12"/>
      <c r="JIT19" s="12"/>
      <c r="JIU19" s="12"/>
      <c r="JIV19" s="12"/>
      <c r="JIW19" s="12"/>
      <c r="JIX19" s="12"/>
      <c r="JIY19" s="12"/>
      <c r="JIZ19" s="12"/>
      <c r="JJA19" s="12"/>
      <c r="JJB19" s="12"/>
      <c r="JJC19" s="12"/>
      <c r="JJD19" s="12"/>
      <c r="JJE19" s="12"/>
      <c r="JJF19" s="12"/>
      <c r="JJG19" s="12"/>
      <c r="JJH19" s="12"/>
      <c r="JJI19" s="12"/>
      <c r="JJJ19" s="12"/>
      <c r="JJK19" s="12"/>
      <c r="JJL19" s="12"/>
      <c r="JJM19" s="12"/>
      <c r="JJN19" s="12"/>
      <c r="JJO19" s="12"/>
      <c r="JJP19" s="12"/>
      <c r="JJQ19" s="12"/>
      <c r="JJR19" s="12"/>
      <c r="JJS19" s="12"/>
      <c r="JJT19" s="12"/>
      <c r="JJU19" s="12"/>
      <c r="JJV19" s="12"/>
      <c r="JJW19" s="12"/>
      <c r="JJX19" s="12"/>
      <c r="JJY19" s="12"/>
      <c r="JJZ19" s="12"/>
      <c r="JKA19" s="12"/>
      <c r="JKB19" s="12"/>
      <c r="JKC19" s="12"/>
      <c r="JKD19" s="12"/>
      <c r="JKE19" s="12"/>
      <c r="JKF19" s="12"/>
      <c r="JKG19" s="12"/>
      <c r="JKH19" s="12"/>
      <c r="JKI19" s="12"/>
      <c r="JKJ19" s="12"/>
      <c r="JKK19" s="12"/>
      <c r="JKL19" s="12"/>
      <c r="JKM19" s="12"/>
      <c r="JKN19" s="12"/>
      <c r="JKO19" s="12"/>
      <c r="JKP19" s="12"/>
      <c r="JKQ19" s="12"/>
      <c r="JKR19" s="12"/>
      <c r="JKS19" s="12"/>
      <c r="JKT19" s="12"/>
      <c r="JKU19" s="12"/>
      <c r="JKV19" s="12"/>
      <c r="JKW19" s="12"/>
      <c r="JKX19" s="12"/>
      <c r="JKY19" s="12"/>
      <c r="JKZ19" s="12"/>
      <c r="JLA19" s="12"/>
      <c r="JLB19" s="12"/>
      <c r="JLC19" s="12"/>
      <c r="JLD19" s="12"/>
      <c r="JLE19" s="12"/>
      <c r="JLF19" s="12"/>
      <c r="JLG19" s="12"/>
      <c r="JLH19" s="12"/>
      <c r="JLI19" s="12"/>
      <c r="JLJ19" s="12"/>
      <c r="JLK19" s="12"/>
      <c r="JLL19" s="12"/>
      <c r="JLM19" s="12"/>
      <c r="JLN19" s="12"/>
      <c r="JLO19" s="12"/>
      <c r="JLP19" s="12"/>
      <c r="JLQ19" s="12"/>
      <c r="JLR19" s="12"/>
      <c r="JLS19" s="12"/>
      <c r="JLT19" s="12"/>
      <c r="JLU19" s="12"/>
      <c r="JLV19" s="12"/>
      <c r="JLW19" s="12"/>
      <c r="JLX19" s="12"/>
      <c r="JLY19" s="12"/>
      <c r="JLZ19" s="12"/>
      <c r="JMA19" s="12"/>
      <c r="JMB19" s="12"/>
      <c r="JMC19" s="12"/>
      <c r="JMD19" s="12"/>
      <c r="JME19" s="12"/>
      <c r="JMF19" s="12"/>
      <c r="JMG19" s="12"/>
      <c r="JMH19" s="12"/>
      <c r="JMI19" s="12"/>
      <c r="JMJ19" s="12"/>
      <c r="JMK19" s="12"/>
      <c r="JML19" s="12"/>
      <c r="JMM19" s="12"/>
      <c r="JMN19" s="12"/>
      <c r="JMO19" s="12"/>
      <c r="JMP19" s="12"/>
      <c r="JMQ19" s="12"/>
      <c r="JMR19" s="12"/>
      <c r="JMS19" s="12"/>
      <c r="JMT19" s="12"/>
      <c r="JMU19" s="12"/>
      <c r="JMV19" s="12"/>
      <c r="JMW19" s="12"/>
      <c r="JMX19" s="12"/>
      <c r="JMY19" s="12"/>
      <c r="JMZ19" s="12"/>
      <c r="JNA19" s="12"/>
      <c r="JNB19" s="12"/>
      <c r="JNC19" s="12"/>
      <c r="JND19" s="12"/>
      <c r="JNE19" s="12"/>
      <c r="JNF19" s="12"/>
      <c r="JNG19" s="12"/>
      <c r="JNH19" s="12"/>
      <c r="JNI19" s="12"/>
      <c r="JNJ19" s="12"/>
      <c r="JNK19" s="12"/>
      <c r="JNL19" s="12"/>
      <c r="JNM19" s="12"/>
      <c r="JNN19" s="12"/>
      <c r="JNO19" s="12"/>
      <c r="JNP19" s="12"/>
      <c r="JNQ19" s="12"/>
      <c r="JNR19" s="12"/>
      <c r="JNS19" s="12"/>
      <c r="JNT19" s="12"/>
      <c r="JNU19" s="12"/>
      <c r="JNV19" s="12"/>
      <c r="JNW19" s="12"/>
      <c r="JNX19" s="12"/>
      <c r="JNY19" s="12"/>
      <c r="JNZ19" s="12"/>
      <c r="JOA19" s="12"/>
      <c r="JOB19" s="12"/>
      <c r="JOC19" s="12"/>
      <c r="JOD19" s="12"/>
      <c r="JOE19" s="12"/>
      <c r="JOF19" s="12"/>
      <c r="JOG19" s="12"/>
      <c r="JOH19" s="12"/>
      <c r="JOI19" s="12"/>
      <c r="JOJ19" s="12"/>
      <c r="JOK19" s="12"/>
      <c r="JOL19" s="12"/>
      <c r="JOM19" s="12"/>
      <c r="JON19" s="12"/>
      <c r="JOO19" s="12"/>
      <c r="JOP19" s="12"/>
      <c r="JOQ19" s="12"/>
      <c r="JOR19" s="12"/>
      <c r="JOS19" s="12"/>
      <c r="JOT19" s="12"/>
      <c r="JOU19" s="12"/>
      <c r="JOV19" s="12"/>
      <c r="JOW19" s="12"/>
      <c r="JOX19" s="12"/>
      <c r="JOY19" s="12"/>
      <c r="JOZ19" s="12"/>
      <c r="JPA19" s="12"/>
      <c r="JPB19" s="12"/>
      <c r="JPC19" s="12"/>
      <c r="JPD19" s="12"/>
      <c r="JPE19" s="12"/>
      <c r="JPF19" s="12"/>
      <c r="JPG19" s="12"/>
      <c r="JPH19" s="12"/>
      <c r="JPI19" s="12"/>
      <c r="JPJ19" s="12"/>
      <c r="JPK19" s="12"/>
      <c r="JPL19" s="12"/>
      <c r="JPM19" s="12"/>
      <c r="JPN19" s="12"/>
      <c r="JPO19" s="12"/>
      <c r="JPP19" s="12"/>
      <c r="JPQ19" s="12"/>
      <c r="JPR19" s="12"/>
      <c r="JPS19" s="12"/>
      <c r="JPT19" s="12"/>
      <c r="JPU19" s="12"/>
      <c r="JPV19" s="12"/>
      <c r="JPW19" s="12"/>
      <c r="JPX19" s="12"/>
      <c r="JPY19" s="12"/>
      <c r="JPZ19" s="12"/>
      <c r="JQA19" s="12"/>
      <c r="JQB19" s="12"/>
      <c r="JQC19" s="12"/>
      <c r="JQD19" s="12"/>
      <c r="JQE19" s="12"/>
      <c r="JQF19" s="12"/>
      <c r="JQG19" s="12"/>
      <c r="JQH19" s="12"/>
      <c r="JQI19" s="12"/>
      <c r="JQJ19" s="12"/>
      <c r="JQK19" s="12"/>
      <c r="JQL19" s="12"/>
      <c r="JQM19" s="12"/>
      <c r="JQN19" s="12"/>
      <c r="JQO19" s="12"/>
      <c r="JQP19" s="12"/>
      <c r="JQQ19" s="12"/>
      <c r="JQR19" s="12"/>
      <c r="JQS19" s="12"/>
      <c r="JQT19" s="12"/>
      <c r="JQU19" s="12"/>
      <c r="JQV19" s="12"/>
      <c r="JQW19" s="12"/>
      <c r="JQX19" s="12"/>
      <c r="JQY19" s="12"/>
      <c r="JQZ19" s="12"/>
      <c r="JRA19" s="12"/>
      <c r="JRB19" s="12"/>
      <c r="JRC19" s="12"/>
      <c r="JRD19" s="12"/>
      <c r="JRE19" s="12"/>
      <c r="JRF19" s="12"/>
      <c r="JRG19" s="12"/>
      <c r="JRH19" s="12"/>
      <c r="JRI19" s="12"/>
      <c r="JRJ19" s="12"/>
      <c r="JRK19" s="12"/>
      <c r="JRL19" s="12"/>
      <c r="JRM19" s="12"/>
      <c r="JRN19" s="12"/>
      <c r="JRO19" s="12"/>
      <c r="JRP19" s="12"/>
      <c r="JRQ19" s="12"/>
      <c r="JRR19" s="12"/>
      <c r="JRS19" s="12"/>
      <c r="JRT19" s="12"/>
      <c r="JRU19" s="12"/>
      <c r="JRV19" s="12"/>
      <c r="JRW19" s="12"/>
      <c r="JRX19" s="12"/>
      <c r="JRY19" s="12"/>
      <c r="JRZ19" s="12"/>
      <c r="JSA19" s="12"/>
      <c r="JSB19" s="12"/>
      <c r="JSC19" s="12"/>
      <c r="JSD19" s="12"/>
      <c r="JSE19" s="12"/>
      <c r="JSF19" s="12"/>
      <c r="JSG19" s="12"/>
      <c r="JSH19" s="12"/>
      <c r="JSI19" s="12"/>
      <c r="JSJ19" s="12"/>
      <c r="JSK19" s="12"/>
      <c r="JSL19" s="12"/>
      <c r="JSM19" s="12"/>
      <c r="JSN19" s="12"/>
      <c r="JSO19" s="12"/>
      <c r="JSP19" s="12"/>
      <c r="JSQ19" s="12"/>
      <c r="JSR19" s="12"/>
      <c r="JSS19" s="12"/>
      <c r="JST19" s="12"/>
      <c r="JSU19" s="12"/>
      <c r="JSV19" s="12"/>
      <c r="JSW19" s="12"/>
      <c r="JSX19" s="12"/>
      <c r="JSY19" s="12"/>
      <c r="JSZ19" s="12"/>
      <c r="JTA19" s="12"/>
      <c r="JTB19" s="12"/>
      <c r="JTC19" s="12"/>
      <c r="JTD19" s="12"/>
      <c r="JTE19" s="12"/>
      <c r="JTF19" s="12"/>
      <c r="JTG19" s="12"/>
      <c r="JTH19" s="12"/>
      <c r="JTI19" s="12"/>
      <c r="JTJ19" s="12"/>
      <c r="JTK19" s="12"/>
      <c r="JTL19" s="12"/>
      <c r="JTM19" s="12"/>
      <c r="JTN19" s="12"/>
      <c r="JTO19" s="12"/>
      <c r="JTP19" s="12"/>
      <c r="JTQ19" s="12"/>
      <c r="JTR19" s="12"/>
      <c r="JTS19" s="12"/>
      <c r="JTT19" s="12"/>
      <c r="JTU19" s="12"/>
      <c r="JTV19" s="12"/>
      <c r="JTW19" s="12"/>
      <c r="JTX19" s="12"/>
      <c r="JTY19" s="12"/>
      <c r="JTZ19" s="12"/>
      <c r="JUA19" s="12"/>
      <c r="JUB19" s="12"/>
      <c r="JUC19" s="12"/>
      <c r="JUD19" s="12"/>
      <c r="JUE19" s="12"/>
      <c r="JUF19" s="12"/>
      <c r="JUG19" s="12"/>
      <c r="JUH19" s="12"/>
      <c r="JUI19" s="12"/>
      <c r="JUJ19" s="12"/>
      <c r="JUK19" s="12"/>
      <c r="JUL19" s="12"/>
      <c r="JUM19" s="12"/>
      <c r="JUN19" s="12"/>
      <c r="JUO19" s="12"/>
      <c r="JUP19" s="12"/>
      <c r="JUQ19" s="12"/>
      <c r="JUR19" s="12"/>
      <c r="JUS19" s="12"/>
      <c r="JUT19" s="12"/>
      <c r="JUU19" s="12"/>
      <c r="JUV19" s="12"/>
      <c r="JUW19" s="12"/>
      <c r="JUX19" s="12"/>
      <c r="JUY19" s="12"/>
      <c r="JUZ19" s="12"/>
      <c r="JVA19" s="12"/>
      <c r="JVB19" s="12"/>
      <c r="JVC19" s="12"/>
      <c r="JVD19" s="12"/>
      <c r="JVE19" s="12"/>
      <c r="JVF19" s="12"/>
      <c r="JVG19" s="12"/>
      <c r="JVH19" s="12"/>
      <c r="JVI19" s="12"/>
      <c r="JVJ19" s="12"/>
      <c r="JVK19" s="12"/>
      <c r="JVL19" s="12"/>
      <c r="JVM19" s="12"/>
      <c r="JVN19" s="12"/>
      <c r="JVO19" s="12"/>
      <c r="JVP19" s="12"/>
      <c r="JVQ19" s="12"/>
      <c r="JVR19" s="12"/>
      <c r="JVS19" s="12"/>
      <c r="JVT19" s="12"/>
      <c r="JVU19" s="12"/>
      <c r="JVV19" s="12"/>
      <c r="JVW19" s="12"/>
      <c r="JVX19" s="12"/>
      <c r="JVY19" s="12"/>
      <c r="JVZ19" s="12"/>
      <c r="JWA19" s="12"/>
      <c r="JWB19" s="12"/>
      <c r="JWC19" s="12"/>
      <c r="JWD19" s="12"/>
      <c r="JWE19" s="12"/>
      <c r="JWF19" s="12"/>
      <c r="JWG19" s="12"/>
      <c r="JWH19" s="12"/>
      <c r="JWI19" s="12"/>
      <c r="JWJ19" s="12"/>
      <c r="JWK19" s="12"/>
      <c r="JWL19" s="12"/>
      <c r="JWM19" s="12"/>
      <c r="JWN19" s="12"/>
      <c r="JWO19" s="12"/>
      <c r="JWP19" s="12"/>
      <c r="JWQ19" s="12"/>
      <c r="JWR19" s="12"/>
      <c r="JWS19" s="12"/>
      <c r="JWT19" s="12"/>
      <c r="JWU19" s="12"/>
      <c r="JWV19" s="12"/>
      <c r="JWW19" s="12"/>
      <c r="JWX19" s="12"/>
      <c r="JWY19" s="12"/>
      <c r="JWZ19" s="12"/>
      <c r="JXA19" s="12"/>
      <c r="JXB19" s="12"/>
      <c r="JXC19" s="12"/>
      <c r="JXD19" s="12"/>
      <c r="JXE19" s="12"/>
      <c r="JXF19" s="12"/>
      <c r="JXG19" s="12"/>
      <c r="JXH19" s="12"/>
      <c r="JXI19" s="12"/>
      <c r="JXJ19" s="12"/>
      <c r="JXK19" s="12"/>
      <c r="JXL19" s="12"/>
      <c r="JXM19" s="12"/>
      <c r="JXN19" s="12"/>
      <c r="JXO19" s="12"/>
      <c r="JXP19" s="12"/>
      <c r="JXQ19" s="12"/>
      <c r="JXR19" s="12"/>
      <c r="JXS19" s="12"/>
      <c r="JXT19" s="12"/>
      <c r="JXU19" s="12"/>
      <c r="JXV19" s="12"/>
      <c r="JXW19" s="12"/>
      <c r="JXX19" s="12"/>
      <c r="JXY19" s="12"/>
      <c r="JXZ19" s="12"/>
      <c r="JYA19" s="12"/>
      <c r="JYB19" s="12"/>
      <c r="JYC19" s="12"/>
      <c r="JYD19" s="12"/>
      <c r="JYE19" s="12"/>
      <c r="JYF19" s="12"/>
      <c r="JYG19" s="12"/>
      <c r="JYH19" s="12"/>
      <c r="JYI19" s="12"/>
      <c r="JYJ19" s="12"/>
      <c r="JYK19" s="12"/>
      <c r="JYL19" s="12"/>
      <c r="JYM19" s="12"/>
      <c r="JYN19" s="12"/>
      <c r="JYO19" s="12"/>
      <c r="JYP19" s="12"/>
      <c r="JYQ19" s="12"/>
      <c r="JYR19" s="12"/>
      <c r="JYS19" s="12"/>
      <c r="JYT19" s="12"/>
      <c r="JYU19" s="12"/>
      <c r="JYV19" s="12"/>
      <c r="JYW19" s="12"/>
      <c r="JYX19" s="12"/>
      <c r="JYY19" s="12"/>
      <c r="JYZ19" s="12"/>
      <c r="JZA19" s="12"/>
      <c r="JZB19" s="12"/>
      <c r="JZC19" s="12"/>
      <c r="JZD19" s="12"/>
      <c r="JZE19" s="12"/>
      <c r="JZF19" s="12"/>
      <c r="JZG19" s="12"/>
      <c r="JZH19" s="12"/>
      <c r="JZI19" s="12"/>
      <c r="JZJ19" s="12"/>
      <c r="JZK19" s="12"/>
      <c r="JZL19" s="12"/>
      <c r="JZM19" s="12"/>
      <c r="JZN19" s="12"/>
      <c r="JZO19" s="12"/>
      <c r="JZP19" s="12"/>
      <c r="JZQ19" s="12"/>
      <c r="JZR19" s="12"/>
      <c r="JZS19" s="12"/>
      <c r="JZT19" s="12"/>
      <c r="JZU19" s="12"/>
      <c r="JZV19" s="12"/>
      <c r="JZW19" s="12"/>
      <c r="JZX19" s="12"/>
      <c r="JZY19" s="12"/>
      <c r="JZZ19" s="12"/>
      <c r="KAA19" s="12"/>
      <c r="KAB19" s="12"/>
      <c r="KAC19" s="12"/>
      <c r="KAD19" s="12"/>
      <c r="KAE19" s="12"/>
      <c r="KAF19" s="12"/>
      <c r="KAG19" s="12"/>
      <c r="KAH19" s="12"/>
      <c r="KAI19" s="12"/>
      <c r="KAJ19" s="12"/>
      <c r="KAK19" s="12"/>
      <c r="KAL19" s="12"/>
      <c r="KAM19" s="12"/>
      <c r="KAN19" s="12"/>
      <c r="KAO19" s="12"/>
      <c r="KAP19" s="12"/>
      <c r="KAQ19" s="12"/>
      <c r="KAR19" s="12"/>
      <c r="KAS19" s="12"/>
      <c r="KAT19" s="12"/>
      <c r="KAU19" s="12"/>
      <c r="KAV19" s="12"/>
      <c r="KAW19" s="12"/>
      <c r="KAX19" s="12"/>
      <c r="KAY19" s="12"/>
      <c r="KAZ19" s="12"/>
      <c r="KBA19" s="12"/>
      <c r="KBB19" s="12"/>
      <c r="KBC19" s="12"/>
      <c r="KBD19" s="12"/>
      <c r="KBE19" s="12"/>
      <c r="KBF19" s="12"/>
      <c r="KBG19" s="12"/>
      <c r="KBH19" s="12"/>
      <c r="KBI19" s="12"/>
      <c r="KBJ19" s="12"/>
      <c r="KBK19" s="12"/>
      <c r="KBL19" s="12"/>
      <c r="KBM19" s="12"/>
      <c r="KBN19" s="12"/>
      <c r="KBO19" s="12"/>
      <c r="KBP19" s="12"/>
      <c r="KBQ19" s="12"/>
      <c r="KBR19" s="12"/>
      <c r="KBS19" s="12"/>
      <c r="KBT19" s="12"/>
      <c r="KBU19" s="12"/>
      <c r="KBV19" s="12"/>
      <c r="KBW19" s="12"/>
      <c r="KBX19" s="12"/>
      <c r="KBY19" s="12"/>
      <c r="KBZ19" s="12"/>
      <c r="KCA19" s="12"/>
      <c r="KCB19" s="12"/>
      <c r="KCC19" s="12"/>
      <c r="KCD19" s="12"/>
      <c r="KCE19" s="12"/>
      <c r="KCF19" s="12"/>
      <c r="KCG19" s="12"/>
      <c r="KCH19" s="12"/>
      <c r="KCI19" s="12"/>
      <c r="KCJ19" s="12"/>
      <c r="KCK19" s="12"/>
      <c r="KCL19" s="12"/>
      <c r="KCM19" s="12"/>
      <c r="KCN19" s="12"/>
      <c r="KCO19" s="12"/>
      <c r="KCP19" s="12"/>
      <c r="KCQ19" s="12"/>
      <c r="KCR19" s="12"/>
      <c r="KCS19" s="12"/>
      <c r="KCT19" s="12"/>
      <c r="KCU19" s="12"/>
      <c r="KCV19" s="12"/>
      <c r="KCW19" s="12"/>
      <c r="KCX19" s="12"/>
      <c r="KCY19" s="12"/>
      <c r="KCZ19" s="12"/>
      <c r="KDA19" s="12"/>
      <c r="KDB19" s="12"/>
      <c r="KDC19" s="12"/>
      <c r="KDD19" s="12"/>
      <c r="KDE19" s="12"/>
      <c r="KDF19" s="12"/>
      <c r="KDG19" s="12"/>
      <c r="KDH19" s="12"/>
      <c r="KDI19" s="12"/>
      <c r="KDJ19" s="12"/>
      <c r="KDK19" s="12"/>
      <c r="KDL19" s="12"/>
      <c r="KDM19" s="12"/>
      <c r="KDN19" s="12"/>
      <c r="KDO19" s="12"/>
      <c r="KDP19" s="12"/>
      <c r="KDQ19" s="12"/>
      <c r="KDR19" s="12"/>
      <c r="KDS19" s="12"/>
      <c r="KDT19" s="12"/>
      <c r="KDU19" s="12"/>
      <c r="KDV19" s="12"/>
      <c r="KDW19" s="12"/>
      <c r="KDX19" s="12"/>
      <c r="KDY19" s="12"/>
      <c r="KDZ19" s="12"/>
      <c r="KEA19" s="12"/>
      <c r="KEB19" s="12"/>
      <c r="KEC19" s="12"/>
      <c r="KED19" s="12"/>
      <c r="KEE19" s="12"/>
      <c r="KEF19" s="12"/>
      <c r="KEG19" s="12"/>
      <c r="KEH19" s="12"/>
      <c r="KEI19" s="12"/>
      <c r="KEJ19" s="12"/>
      <c r="KEK19" s="12"/>
      <c r="KEL19" s="12"/>
      <c r="KEM19" s="12"/>
      <c r="KEN19" s="12"/>
      <c r="KEO19" s="12"/>
      <c r="KEP19" s="12"/>
      <c r="KEQ19" s="12"/>
      <c r="KER19" s="12"/>
      <c r="KES19" s="12"/>
      <c r="KET19" s="12"/>
      <c r="KEU19" s="12"/>
      <c r="KEV19" s="12"/>
      <c r="KEW19" s="12"/>
      <c r="KEX19" s="12"/>
      <c r="KEY19" s="12"/>
      <c r="KEZ19" s="12"/>
      <c r="KFA19" s="12"/>
      <c r="KFB19" s="12"/>
      <c r="KFC19" s="12"/>
      <c r="KFD19" s="12"/>
      <c r="KFE19" s="12"/>
      <c r="KFF19" s="12"/>
      <c r="KFG19" s="12"/>
      <c r="KFH19" s="12"/>
      <c r="KFI19" s="12"/>
      <c r="KFJ19" s="12"/>
      <c r="KFK19" s="12"/>
      <c r="KFL19" s="12"/>
      <c r="KFM19" s="12"/>
      <c r="KFN19" s="12"/>
      <c r="KFO19" s="12"/>
      <c r="KFP19" s="12"/>
      <c r="KFQ19" s="12"/>
      <c r="KFR19" s="12"/>
      <c r="KFS19" s="12"/>
      <c r="KFT19" s="12"/>
      <c r="KFU19" s="12"/>
      <c r="KFV19" s="12"/>
      <c r="KFW19" s="12"/>
      <c r="KFX19" s="12"/>
      <c r="KFY19" s="12"/>
      <c r="KFZ19" s="12"/>
      <c r="KGA19" s="12"/>
      <c r="KGB19" s="12"/>
      <c r="KGC19" s="12"/>
      <c r="KGD19" s="12"/>
      <c r="KGE19" s="12"/>
      <c r="KGF19" s="12"/>
      <c r="KGG19" s="12"/>
      <c r="KGH19" s="12"/>
      <c r="KGI19" s="12"/>
      <c r="KGJ19" s="12"/>
      <c r="KGK19" s="12"/>
      <c r="KGL19" s="12"/>
      <c r="KGM19" s="12"/>
      <c r="KGN19" s="12"/>
      <c r="KGO19" s="12"/>
      <c r="KGP19" s="12"/>
      <c r="KGQ19" s="12"/>
      <c r="KGR19" s="12"/>
      <c r="KGS19" s="12"/>
      <c r="KGT19" s="12"/>
      <c r="KGU19" s="12"/>
      <c r="KGV19" s="12"/>
      <c r="KGW19" s="12"/>
      <c r="KGX19" s="12"/>
      <c r="KGY19" s="12"/>
      <c r="KGZ19" s="12"/>
      <c r="KHA19" s="12"/>
      <c r="KHB19" s="12"/>
      <c r="KHC19" s="12"/>
      <c r="KHD19" s="12"/>
      <c r="KHE19" s="12"/>
      <c r="KHF19" s="12"/>
      <c r="KHG19" s="12"/>
      <c r="KHH19" s="12"/>
      <c r="KHI19" s="12"/>
      <c r="KHJ19" s="12"/>
      <c r="KHK19" s="12"/>
      <c r="KHL19" s="12"/>
      <c r="KHM19" s="12"/>
      <c r="KHN19" s="12"/>
      <c r="KHO19" s="12"/>
      <c r="KHP19" s="12"/>
      <c r="KHQ19" s="12"/>
      <c r="KHR19" s="12"/>
      <c r="KHS19" s="12"/>
      <c r="KHT19" s="12"/>
      <c r="KHU19" s="12"/>
      <c r="KHV19" s="12"/>
      <c r="KHW19" s="12"/>
      <c r="KHX19" s="12"/>
      <c r="KHY19" s="12"/>
      <c r="KHZ19" s="12"/>
      <c r="KIA19" s="12"/>
      <c r="KIB19" s="12"/>
      <c r="KIC19" s="12"/>
      <c r="KID19" s="12"/>
      <c r="KIE19" s="12"/>
      <c r="KIF19" s="12"/>
      <c r="KIG19" s="12"/>
      <c r="KIH19" s="12"/>
      <c r="KII19" s="12"/>
      <c r="KIJ19" s="12"/>
      <c r="KIK19" s="12"/>
      <c r="KIL19" s="12"/>
      <c r="KIM19" s="12"/>
      <c r="KIN19" s="12"/>
      <c r="KIO19" s="12"/>
      <c r="KIP19" s="12"/>
      <c r="KIQ19" s="12"/>
      <c r="KIR19" s="12"/>
      <c r="KIS19" s="12"/>
      <c r="KIT19" s="12"/>
      <c r="KIU19" s="12"/>
      <c r="KIV19" s="12"/>
      <c r="KIW19" s="12"/>
      <c r="KIX19" s="12"/>
      <c r="KIY19" s="12"/>
      <c r="KIZ19" s="12"/>
      <c r="KJA19" s="12"/>
      <c r="KJB19" s="12"/>
      <c r="KJC19" s="12"/>
      <c r="KJD19" s="12"/>
      <c r="KJE19" s="12"/>
      <c r="KJF19" s="12"/>
      <c r="KJG19" s="12"/>
      <c r="KJH19" s="12"/>
      <c r="KJI19" s="12"/>
      <c r="KJJ19" s="12"/>
      <c r="KJK19" s="12"/>
      <c r="KJL19" s="12"/>
      <c r="KJM19" s="12"/>
      <c r="KJN19" s="12"/>
      <c r="KJO19" s="12"/>
      <c r="KJP19" s="12"/>
      <c r="KJQ19" s="12"/>
      <c r="KJR19" s="12"/>
      <c r="KJS19" s="12"/>
      <c r="KJT19" s="12"/>
      <c r="KJU19" s="12"/>
      <c r="KJV19" s="12"/>
      <c r="KJW19" s="12"/>
      <c r="KJX19" s="12"/>
      <c r="KJY19" s="12"/>
      <c r="KJZ19" s="12"/>
      <c r="KKA19" s="12"/>
      <c r="KKB19" s="12"/>
      <c r="KKC19" s="12"/>
      <c r="KKD19" s="12"/>
      <c r="KKE19" s="12"/>
      <c r="KKF19" s="12"/>
      <c r="KKG19" s="12"/>
      <c r="KKH19" s="12"/>
      <c r="KKI19" s="12"/>
      <c r="KKJ19" s="12"/>
      <c r="KKK19" s="12"/>
      <c r="KKL19" s="12"/>
      <c r="KKM19" s="12"/>
      <c r="KKN19" s="12"/>
      <c r="KKO19" s="12"/>
      <c r="KKP19" s="12"/>
      <c r="KKQ19" s="12"/>
      <c r="KKR19" s="12"/>
      <c r="KKS19" s="12"/>
      <c r="KKT19" s="12"/>
      <c r="KKU19" s="12"/>
      <c r="KKV19" s="12"/>
      <c r="KKW19" s="12"/>
      <c r="KKX19" s="12"/>
      <c r="KKY19" s="12"/>
      <c r="KKZ19" s="12"/>
      <c r="KLA19" s="12"/>
      <c r="KLB19" s="12"/>
      <c r="KLC19" s="12"/>
      <c r="KLD19" s="12"/>
      <c r="KLE19" s="12"/>
      <c r="KLF19" s="12"/>
      <c r="KLG19" s="12"/>
      <c r="KLH19" s="12"/>
      <c r="KLI19" s="12"/>
      <c r="KLJ19" s="12"/>
      <c r="KLK19" s="12"/>
      <c r="KLL19" s="12"/>
      <c r="KLM19" s="12"/>
      <c r="KLN19" s="12"/>
      <c r="KLO19" s="12"/>
      <c r="KLP19" s="12"/>
      <c r="KLQ19" s="12"/>
      <c r="KLR19" s="12"/>
      <c r="KLS19" s="12"/>
      <c r="KLT19" s="12"/>
      <c r="KLU19" s="12"/>
      <c r="KLV19" s="12"/>
      <c r="KLW19" s="12"/>
      <c r="KLX19" s="12"/>
      <c r="KLY19" s="12"/>
      <c r="KLZ19" s="12"/>
      <c r="KMA19" s="12"/>
      <c r="KMB19" s="12"/>
      <c r="KMC19" s="12"/>
      <c r="KMD19" s="12"/>
      <c r="KME19" s="12"/>
      <c r="KMF19" s="12"/>
      <c r="KMG19" s="12"/>
      <c r="KMH19" s="12"/>
      <c r="KMI19" s="12"/>
      <c r="KMJ19" s="12"/>
      <c r="KMK19" s="12"/>
      <c r="KML19" s="12"/>
      <c r="KMM19" s="12"/>
      <c r="KMN19" s="12"/>
      <c r="KMO19" s="12"/>
      <c r="KMP19" s="12"/>
      <c r="KMQ19" s="12"/>
      <c r="KMR19" s="12"/>
      <c r="KMS19" s="12"/>
      <c r="KMT19" s="12"/>
      <c r="KMU19" s="12"/>
      <c r="KMV19" s="12"/>
      <c r="KMW19" s="12"/>
      <c r="KMX19" s="12"/>
      <c r="KMY19" s="12"/>
      <c r="KMZ19" s="12"/>
      <c r="KNA19" s="12"/>
      <c r="KNB19" s="12"/>
      <c r="KNC19" s="12"/>
      <c r="KND19" s="12"/>
      <c r="KNE19" s="12"/>
      <c r="KNF19" s="12"/>
      <c r="KNG19" s="12"/>
      <c r="KNH19" s="12"/>
      <c r="KNI19" s="12"/>
      <c r="KNJ19" s="12"/>
      <c r="KNK19" s="12"/>
      <c r="KNL19" s="12"/>
      <c r="KNM19" s="12"/>
      <c r="KNN19" s="12"/>
      <c r="KNO19" s="12"/>
      <c r="KNP19" s="12"/>
      <c r="KNQ19" s="12"/>
      <c r="KNR19" s="12"/>
      <c r="KNS19" s="12"/>
      <c r="KNT19" s="12"/>
      <c r="KNU19" s="12"/>
      <c r="KNV19" s="12"/>
      <c r="KNW19" s="12"/>
      <c r="KNX19" s="12"/>
      <c r="KNY19" s="12"/>
      <c r="KNZ19" s="12"/>
      <c r="KOA19" s="12"/>
      <c r="KOB19" s="12"/>
      <c r="KOC19" s="12"/>
      <c r="KOD19" s="12"/>
      <c r="KOE19" s="12"/>
      <c r="KOF19" s="12"/>
      <c r="KOG19" s="12"/>
      <c r="KOH19" s="12"/>
      <c r="KOI19" s="12"/>
      <c r="KOJ19" s="12"/>
      <c r="KOK19" s="12"/>
      <c r="KOL19" s="12"/>
      <c r="KOM19" s="12"/>
      <c r="KON19" s="12"/>
      <c r="KOO19" s="12"/>
      <c r="KOP19" s="12"/>
      <c r="KOQ19" s="12"/>
      <c r="KOR19" s="12"/>
      <c r="KOS19" s="12"/>
      <c r="KOT19" s="12"/>
      <c r="KOU19" s="12"/>
      <c r="KOV19" s="12"/>
      <c r="KOW19" s="12"/>
      <c r="KOX19" s="12"/>
      <c r="KOY19" s="12"/>
      <c r="KOZ19" s="12"/>
      <c r="KPA19" s="12"/>
      <c r="KPB19" s="12"/>
      <c r="KPC19" s="12"/>
      <c r="KPD19" s="12"/>
      <c r="KPE19" s="12"/>
      <c r="KPF19" s="12"/>
      <c r="KPG19" s="12"/>
      <c r="KPH19" s="12"/>
      <c r="KPI19" s="12"/>
      <c r="KPJ19" s="12"/>
      <c r="KPK19" s="12"/>
      <c r="KPL19" s="12"/>
      <c r="KPM19" s="12"/>
      <c r="KPN19" s="12"/>
      <c r="KPO19" s="12"/>
      <c r="KPP19" s="12"/>
      <c r="KPQ19" s="12"/>
      <c r="KPR19" s="12"/>
      <c r="KPS19" s="12"/>
      <c r="KPT19" s="12"/>
      <c r="KPU19" s="12"/>
      <c r="KPV19" s="12"/>
      <c r="KPW19" s="12"/>
      <c r="KPX19" s="12"/>
      <c r="KPY19" s="12"/>
      <c r="KPZ19" s="12"/>
      <c r="KQA19" s="12"/>
      <c r="KQB19" s="12"/>
      <c r="KQC19" s="12"/>
      <c r="KQD19" s="12"/>
      <c r="KQE19" s="12"/>
      <c r="KQF19" s="12"/>
      <c r="KQG19" s="12"/>
      <c r="KQH19" s="12"/>
      <c r="KQI19" s="12"/>
      <c r="KQJ19" s="12"/>
      <c r="KQK19" s="12"/>
      <c r="KQL19" s="12"/>
      <c r="KQM19" s="12"/>
      <c r="KQN19" s="12"/>
      <c r="KQO19" s="12"/>
      <c r="KQP19" s="12"/>
      <c r="KQQ19" s="12"/>
      <c r="KQR19" s="12"/>
      <c r="KQS19" s="12"/>
      <c r="KQT19" s="12"/>
      <c r="KQU19" s="12"/>
      <c r="KQV19" s="12"/>
      <c r="KQW19" s="12"/>
      <c r="KQX19" s="12"/>
      <c r="KQY19" s="12"/>
      <c r="KQZ19" s="12"/>
      <c r="KRA19" s="12"/>
      <c r="KRB19" s="12"/>
      <c r="KRC19" s="12"/>
      <c r="KRD19" s="12"/>
      <c r="KRE19" s="12"/>
      <c r="KRF19" s="12"/>
      <c r="KRG19" s="12"/>
      <c r="KRH19" s="12"/>
      <c r="KRI19" s="12"/>
      <c r="KRJ19" s="12"/>
      <c r="KRK19" s="12"/>
      <c r="KRL19" s="12"/>
      <c r="KRM19" s="12"/>
      <c r="KRN19" s="12"/>
      <c r="KRO19" s="12"/>
      <c r="KRP19" s="12"/>
      <c r="KRQ19" s="12"/>
      <c r="KRR19" s="12"/>
      <c r="KRS19" s="12"/>
      <c r="KRT19" s="12"/>
      <c r="KRU19" s="12"/>
      <c r="KRV19" s="12"/>
      <c r="KRW19" s="12"/>
      <c r="KRX19" s="12"/>
      <c r="KRY19" s="12"/>
      <c r="KRZ19" s="12"/>
      <c r="KSA19" s="12"/>
      <c r="KSB19" s="12"/>
      <c r="KSC19" s="12"/>
      <c r="KSD19" s="12"/>
      <c r="KSE19" s="12"/>
      <c r="KSF19" s="12"/>
      <c r="KSG19" s="12"/>
      <c r="KSH19" s="12"/>
      <c r="KSI19" s="12"/>
      <c r="KSJ19" s="12"/>
      <c r="KSK19" s="12"/>
      <c r="KSL19" s="12"/>
      <c r="KSM19" s="12"/>
      <c r="KSN19" s="12"/>
      <c r="KSO19" s="12"/>
      <c r="KSP19" s="12"/>
      <c r="KSQ19" s="12"/>
      <c r="KSR19" s="12"/>
      <c r="KSS19" s="12"/>
      <c r="KST19" s="12"/>
      <c r="KSU19" s="12"/>
      <c r="KSV19" s="12"/>
      <c r="KSW19" s="12"/>
      <c r="KSX19" s="12"/>
      <c r="KSY19" s="12"/>
      <c r="KSZ19" s="12"/>
      <c r="KTA19" s="12"/>
      <c r="KTB19" s="12"/>
      <c r="KTC19" s="12"/>
      <c r="KTD19" s="12"/>
      <c r="KTE19" s="12"/>
      <c r="KTF19" s="12"/>
      <c r="KTG19" s="12"/>
      <c r="KTH19" s="12"/>
      <c r="KTI19" s="12"/>
      <c r="KTJ19" s="12"/>
      <c r="KTK19" s="12"/>
      <c r="KTL19" s="12"/>
      <c r="KTM19" s="12"/>
      <c r="KTN19" s="12"/>
      <c r="KTO19" s="12"/>
      <c r="KTP19" s="12"/>
      <c r="KTQ19" s="12"/>
      <c r="KTR19" s="12"/>
      <c r="KTS19" s="12"/>
      <c r="KTT19" s="12"/>
      <c r="KTU19" s="12"/>
      <c r="KTV19" s="12"/>
      <c r="KTW19" s="12"/>
      <c r="KTX19" s="12"/>
      <c r="KTY19" s="12"/>
      <c r="KTZ19" s="12"/>
      <c r="KUA19" s="12"/>
      <c r="KUB19" s="12"/>
      <c r="KUC19" s="12"/>
      <c r="KUD19" s="12"/>
      <c r="KUE19" s="12"/>
      <c r="KUF19" s="12"/>
      <c r="KUG19" s="12"/>
      <c r="KUH19" s="12"/>
      <c r="KUI19" s="12"/>
      <c r="KUJ19" s="12"/>
      <c r="KUK19" s="12"/>
      <c r="KUL19" s="12"/>
      <c r="KUM19" s="12"/>
      <c r="KUN19" s="12"/>
      <c r="KUO19" s="12"/>
      <c r="KUP19" s="12"/>
      <c r="KUQ19" s="12"/>
      <c r="KUR19" s="12"/>
      <c r="KUS19" s="12"/>
      <c r="KUT19" s="12"/>
      <c r="KUU19" s="12"/>
      <c r="KUV19" s="12"/>
      <c r="KUW19" s="12"/>
      <c r="KUX19" s="12"/>
      <c r="KUY19" s="12"/>
      <c r="KUZ19" s="12"/>
      <c r="KVA19" s="12"/>
      <c r="KVB19" s="12"/>
      <c r="KVC19" s="12"/>
      <c r="KVD19" s="12"/>
      <c r="KVE19" s="12"/>
      <c r="KVF19" s="12"/>
      <c r="KVG19" s="12"/>
      <c r="KVH19" s="12"/>
      <c r="KVI19" s="12"/>
      <c r="KVJ19" s="12"/>
      <c r="KVK19" s="12"/>
      <c r="KVL19" s="12"/>
      <c r="KVM19" s="12"/>
      <c r="KVN19" s="12"/>
      <c r="KVO19" s="12"/>
      <c r="KVP19" s="12"/>
      <c r="KVQ19" s="12"/>
      <c r="KVR19" s="12"/>
      <c r="KVS19" s="12"/>
      <c r="KVT19" s="12"/>
      <c r="KVU19" s="12"/>
      <c r="KVV19" s="12"/>
      <c r="KVW19" s="12"/>
      <c r="KVX19" s="12"/>
      <c r="KVY19" s="12"/>
      <c r="KVZ19" s="12"/>
      <c r="KWA19" s="12"/>
      <c r="KWB19" s="12"/>
      <c r="KWC19" s="12"/>
      <c r="KWD19" s="12"/>
      <c r="KWE19" s="12"/>
      <c r="KWF19" s="12"/>
      <c r="KWG19" s="12"/>
      <c r="KWH19" s="12"/>
      <c r="KWI19" s="12"/>
      <c r="KWJ19" s="12"/>
      <c r="KWK19" s="12"/>
      <c r="KWL19" s="12"/>
      <c r="KWM19" s="12"/>
      <c r="KWN19" s="12"/>
      <c r="KWO19" s="12"/>
      <c r="KWP19" s="12"/>
      <c r="KWQ19" s="12"/>
      <c r="KWR19" s="12"/>
      <c r="KWS19" s="12"/>
      <c r="KWT19" s="12"/>
      <c r="KWU19" s="12"/>
      <c r="KWV19" s="12"/>
      <c r="KWW19" s="12"/>
      <c r="KWX19" s="12"/>
      <c r="KWY19" s="12"/>
      <c r="KWZ19" s="12"/>
      <c r="KXA19" s="12"/>
      <c r="KXB19" s="12"/>
      <c r="KXC19" s="12"/>
      <c r="KXD19" s="12"/>
      <c r="KXE19" s="12"/>
      <c r="KXF19" s="12"/>
      <c r="KXG19" s="12"/>
      <c r="KXH19" s="12"/>
      <c r="KXI19" s="12"/>
      <c r="KXJ19" s="12"/>
      <c r="KXK19" s="12"/>
      <c r="KXL19" s="12"/>
      <c r="KXM19" s="12"/>
      <c r="KXN19" s="12"/>
      <c r="KXO19" s="12"/>
      <c r="KXP19" s="12"/>
      <c r="KXQ19" s="12"/>
      <c r="KXR19" s="12"/>
      <c r="KXS19" s="12"/>
      <c r="KXT19" s="12"/>
      <c r="KXU19" s="12"/>
      <c r="KXV19" s="12"/>
      <c r="KXW19" s="12"/>
      <c r="KXX19" s="12"/>
      <c r="KXY19" s="12"/>
      <c r="KXZ19" s="12"/>
      <c r="KYA19" s="12"/>
      <c r="KYB19" s="12"/>
      <c r="KYC19" s="12"/>
      <c r="KYD19" s="12"/>
      <c r="KYE19" s="12"/>
      <c r="KYF19" s="12"/>
      <c r="KYG19" s="12"/>
      <c r="KYH19" s="12"/>
      <c r="KYI19" s="12"/>
      <c r="KYJ19" s="12"/>
      <c r="KYK19" s="12"/>
      <c r="KYL19" s="12"/>
      <c r="KYM19" s="12"/>
      <c r="KYN19" s="12"/>
      <c r="KYO19" s="12"/>
      <c r="KYP19" s="12"/>
      <c r="KYQ19" s="12"/>
      <c r="KYR19" s="12"/>
      <c r="KYS19" s="12"/>
      <c r="KYT19" s="12"/>
      <c r="KYU19" s="12"/>
      <c r="KYV19" s="12"/>
      <c r="KYW19" s="12"/>
      <c r="KYX19" s="12"/>
      <c r="KYY19" s="12"/>
      <c r="KYZ19" s="12"/>
      <c r="KZA19" s="12"/>
      <c r="KZB19" s="12"/>
      <c r="KZC19" s="12"/>
      <c r="KZD19" s="12"/>
      <c r="KZE19" s="12"/>
      <c r="KZF19" s="12"/>
      <c r="KZG19" s="12"/>
      <c r="KZH19" s="12"/>
      <c r="KZI19" s="12"/>
      <c r="KZJ19" s="12"/>
      <c r="KZK19" s="12"/>
      <c r="KZL19" s="12"/>
      <c r="KZM19" s="12"/>
      <c r="KZN19" s="12"/>
      <c r="KZO19" s="12"/>
      <c r="KZP19" s="12"/>
      <c r="KZQ19" s="12"/>
      <c r="KZR19" s="12"/>
      <c r="KZS19" s="12"/>
      <c r="KZT19" s="12"/>
      <c r="KZU19" s="12"/>
      <c r="KZV19" s="12"/>
      <c r="KZW19" s="12"/>
      <c r="KZX19" s="12"/>
      <c r="KZY19" s="12"/>
      <c r="KZZ19" s="12"/>
      <c r="LAA19" s="12"/>
      <c r="LAB19" s="12"/>
      <c r="LAC19" s="12"/>
      <c r="LAD19" s="12"/>
      <c r="LAE19" s="12"/>
      <c r="LAF19" s="12"/>
      <c r="LAG19" s="12"/>
      <c r="LAH19" s="12"/>
      <c r="LAI19" s="12"/>
      <c r="LAJ19" s="12"/>
      <c r="LAK19" s="12"/>
      <c r="LAL19" s="12"/>
      <c r="LAM19" s="12"/>
      <c r="LAN19" s="12"/>
      <c r="LAO19" s="12"/>
      <c r="LAP19" s="12"/>
      <c r="LAQ19" s="12"/>
      <c r="LAR19" s="12"/>
      <c r="LAS19" s="12"/>
      <c r="LAT19" s="12"/>
      <c r="LAU19" s="12"/>
      <c r="LAV19" s="12"/>
      <c r="LAW19" s="12"/>
      <c r="LAX19" s="12"/>
      <c r="LAY19" s="12"/>
      <c r="LAZ19" s="12"/>
      <c r="LBA19" s="12"/>
      <c r="LBB19" s="12"/>
      <c r="LBC19" s="12"/>
      <c r="LBD19" s="12"/>
      <c r="LBE19" s="12"/>
      <c r="LBF19" s="12"/>
      <c r="LBG19" s="12"/>
      <c r="LBH19" s="12"/>
      <c r="LBI19" s="12"/>
      <c r="LBJ19" s="12"/>
      <c r="LBK19" s="12"/>
      <c r="LBL19" s="12"/>
      <c r="LBM19" s="12"/>
      <c r="LBN19" s="12"/>
      <c r="LBO19" s="12"/>
      <c r="LBP19" s="12"/>
      <c r="LBQ19" s="12"/>
      <c r="LBR19" s="12"/>
      <c r="LBS19" s="12"/>
      <c r="LBT19" s="12"/>
      <c r="LBU19" s="12"/>
      <c r="LBV19" s="12"/>
      <c r="LBW19" s="12"/>
      <c r="LBX19" s="12"/>
      <c r="LBY19" s="12"/>
      <c r="LBZ19" s="12"/>
      <c r="LCA19" s="12"/>
      <c r="LCB19" s="12"/>
      <c r="LCC19" s="12"/>
      <c r="LCD19" s="12"/>
      <c r="LCE19" s="12"/>
      <c r="LCF19" s="12"/>
      <c r="LCG19" s="12"/>
      <c r="LCH19" s="12"/>
      <c r="LCI19" s="12"/>
      <c r="LCJ19" s="12"/>
      <c r="LCK19" s="12"/>
      <c r="LCL19" s="12"/>
      <c r="LCM19" s="12"/>
      <c r="LCN19" s="12"/>
      <c r="LCO19" s="12"/>
      <c r="LCP19" s="12"/>
      <c r="LCQ19" s="12"/>
      <c r="LCR19" s="12"/>
      <c r="LCS19" s="12"/>
      <c r="LCT19" s="12"/>
      <c r="LCU19" s="12"/>
      <c r="LCV19" s="12"/>
      <c r="LCW19" s="12"/>
      <c r="LCX19" s="12"/>
      <c r="LCY19" s="12"/>
      <c r="LCZ19" s="12"/>
      <c r="LDA19" s="12"/>
      <c r="LDB19" s="12"/>
      <c r="LDC19" s="12"/>
      <c r="LDD19" s="12"/>
      <c r="LDE19" s="12"/>
      <c r="LDF19" s="12"/>
      <c r="LDG19" s="12"/>
      <c r="LDH19" s="12"/>
      <c r="LDI19" s="12"/>
      <c r="LDJ19" s="12"/>
      <c r="LDK19" s="12"/>
      <c r="LDL19" s="12"/>
      <c r="LDM19" s="12"/>
      <c r="LDN19" s="12"/>
      <c r="LDO19" s="12"/>
      <c r="LDP19" s="12"/>
      <c r="LDQ19" s="12"/>
      <c r="LDR19" s="12"/>
      <c r="LDS19" s="12"/>
      <c r="LDT19" s="12"/>
      <c r="LDU19" s="12"/>
      <c r="LDV19" s="12"/>
      <c r="LDW19" s="12"/>
      <c r="LDX19" s="12"/>
      <c r="LDY19" s="12"/>
      <c r="LDZ19" s="12"/>
      <c r="LEA19" s="12"/>
      <c r="LEB19" s="12"/>
      <c r="LEC19" s="12"/>
      <c r="LED19" s="12"/>
      <c r="LEE19" s="12"/>
      <c r="LEF19" s="12"/>
      <c r="LEG19" s="12"/>
      <c r="LEH19" s="12"/>
      <c r="LEI19" s="12"/>
      <c r="LEJ19" s="12"/>
      <c r="LEK19" s="12"/>
      <c r="LEL19" s="12"/>
      <c r="LEM19" s="12"/>
      <c r="LEN19" s="12"/>
      <c r="LEO19" s="12"/>
      <c r="LEP19" s="12"/>
      <c r="LEQ19" s="12"/>
      <c r="LER19" s="12"/>
      <c r="LES19" s="12"/>
      <c r="LET19" s="12"/>
      <c r="LEU19" s="12"/>
      <c r="LEV19" s="12"/>
      <c r="LEW19" s="12"/>
      <c r="LEX19" s="12"/>
      <c r="LEY19" s="12"/>
      <c r="LEZ19" s="12"/>
      <c r="LFA19" s="12"/>
      <c r="LFB19" s="12"/>
      <c r="LFC19" s="12"/>
      <c r="LFD19" s="12"/>
      <c r="LFE19" s="12"/>
      <c r="LFF19" s="12"/>
      <c r="LFG19" s="12"/>
      <c r="LFH19" s="12"/>
      <c r="LFI19" s="12"/>
      <c r="LFJ19" s="12"/>
      <c r="LFK19" s="12"/>
      <c r="LFL19" s="12"/>
      <c r="LFM19" s="12"/>
      <c r="LFN19" s="12"/>
      <c r="LFO19" s="12"/>
      <c r="LFP19" s="12"/>
      <c r="LFQ19" s="12"/>
      <c r="LFR19" s="12"/>
      <c r="LFS19" s="12"/>
      <c r="LFT19" s="12"/>
      <c r="LFU19" s="12"/>
      <c r="LFV19" s="12"/>
      <c r="LFW19" s="12"/>
      <c r="LFX19" s="12"/>
      <c r="LFY19" s="12"/>
      <c r="LFZ19" s="12"/>
      <c r="LGA19" s="12"/>
      <c r="LGB19" s="12"/>
      <c r="LGC19" s="12"/>
      <c r="LGD19" s="12"/>
      <c r="LGE19" s="12"/>
      <c r="LGF19" s="12"/>
      <c r="LGG19" s="12"/>
      <c r="LGH19" s="12"/>
      <c r="LGI19" s="12"/>
      <c r="LGJ19" s="12"/>
      <c r="LGK19" s="12"/>
      <c r="LGL19" s="12"/>
      <c r="LGM19" s="12"/>
      <c r="LGN19" s="12"/>
      <c r="LGO19" s="12"/>
      <c r="LGP19" s="12"/>
      <c r="LGQ19" s="12"/>
      <c r="LGR19" s="12"/>
      <c r="LGS19" s="12"/>
      <c r="LGT19" s="12"/>
      <c r="LGU19" s="12"/>
      <c r="LGV19" s="12"/>
      <c r="LGW19" s="12"/>
      <c r="LGX19" s="12"/>
      <c r="LGY19" s="12"/>
      <c r="LGZ19" s="12"/>
      <c r="LHA19" s="12"/>
      <c r="LHB19" s="12"/>
      <c r="LHC19" s="12"/>
      <c r="LHD19" s="12"/>
      <c r="LHE19" s="12"/>
      <c r="LHF19" s="12"/>
      <c r="LHG19" s="12"/>
      <c r="LHH19" s="12"/>
      <c r="LHI19" s="12"/>
      <c r="LHJ19" s="12"/>
      <c r="LHK19" s="12"/>
      <c r="LHL19" s="12"/>
      <c r="LHM19" s="12"/>
      <c r="LHN19" s="12"/>
      <c r="LHO19" s="12"/>
      <c r="LHP19" s="12"/>
      <c r="LHQ19" s="12"/>
      <c r="LHR19" s="12"/>
      <c r="LHS19" s="12"/>
      <c r="LHT19" s="12"/>
      <c r="LHU19" s="12"/>
      <c r="LHV19" s="12"/>
      <c r="LHW19" s="12"/>
      <c r="LHX19" s="12"/>
      <c r="LHY19" s="12"/>
      <c r="LHZ19" s="12"/>
      <c r="LIA19" s="12"/>
      <c r="LIB19" s="12"/>
      <c r="LIC19" s="12"/>
      <c r="LID19" s="12"/>
      <c r="LIE19" s="12"/>
      <c r="LIF19" s="12"/>
      <c r="LIG19" s="12"/>
      <c r="LIH19" s="12"/>
      <c r="LII19" s="12"/>
      <c r="LIJ19" s="12"/>
      <c r="LIK19" s="12"/>
      <c r="LIL19" s="12"/>
      <c r="LIM19" s="12"/>
      <c r="LIN19" s="12"/>
      <c r="LIO19" s="12"/>
      <c r="LIP19" s="12"/>
      <c r="LIQ19" s="12"/>
      <c r="LIR19" s="12"/>
      <c r="LIS19" s="12"/>
      <c r="LIT19" s="12"/>
      <c r="LIU19" s="12"/>
      <c r="LIV19" s="12"/>
      <c r="LIW19" s="12"/>
      <c r="LIX19" s="12"/>
      <c r="LIY19" s="12"/>
      <c r="LIZ19" s="12"/>
      <c r="LJA19" s="12"/>
      <c r="LJB19" s="12"/>
      <c r="LJC19" s="12"/>
      <c r="LJD19" s="12"/>
      <c r="LJE19" s="12"/>
      <c r="LJF19" s="12"/>
      <c r="LJG19" s="12"/>
      <c r="LJH19" s="12"/>
      <c r="LJI19" s="12"/>
      <c r="LJJ19" s="12"/>
      <c r="LJK19" s="12"/>
      <c r="LJL19" s="12"/>
      <c r="LJM19" s="12"/>
      <c r="LJN19" s="12"/>
      <c r="LJO19" s="12"/>
      <c r="LJP19" s="12"/>
      <c r="LJQ19" s="12"/>
      <c r="LJR19" s="12"/>
      <c r="LJS19" s="12"/>
      <c r="LJT19" s="12"/>
      <c r="LJU19" s="12"/>
      <c r="LJV19" s="12"/>
      <c r="LJW19" s="12"/>
      <c r="LJX19" s="12"/>
      <c r="LJY19" s="12"/>
      <c r="LJZ19" s="12"/>
      <c r="LKA19" s="12"/>
      <c r="LKB19" s="12"/>
      <c r="LKC19" s="12"/>
      <c r="LKD19" s="12"/>
      <c r="LKE19" s="12"/>
      <c r="LKF19" s="12"/>
      <c r="LKG19" s="12"/>
      <c r="LKH19" s="12"/>
      <c r="LKI19" s="12"/>
      <c r="LKJ19" s="12"/>
      <c r="LKK19" s="12"/>
      <c r="LKL19" s="12"/>
      <c r="LKM19" s="12"/>
      <c r="LKN19" s="12"/>
      <c r="LKO19" s="12"/>
      <c r="LKP19" s="12"/>
      <c r="LKQ19" s="12"/>
      <c r="LKR19" s="12"/>
      <c r="LKS19" s="12"/>
      <c r="LKT19" s="12"/>
      <c r="LKU19" s="12"/>
      <c r="LKV19" s="12"/>
      <c r="LKW19" s="12"/>
      <c r="LKX19" s="12"/>
      <c r="LKY19" s="12"/>
      <c r="LKZ19" s="12"/>
      <c r="LLA19" s="12"/>
      <c r="LLB19" s="12"/>
      <c r="LLC19" s="12"/>
      <c r="LLD19" s="12"/>
      <c r="LLE19" s="12"/>
      <c r="LLF19" s="12"/>
      <c r="LLG19" s="12"/>
      <c r="LLH19" s="12"/>
      <c r="LLI19" s="12"/>
      <c r="LLJ19" s="12"/>
      <c r="LLK19" s="12"/>
      <c r="LLL19" s="12"/>
      <c r="LLM19" s="12"/>
      <c r="LLN19" s="12"/>
      <c r="LLO19" s="12"/>
      <c r="LLP19" s="12"/>
      <c r="LLQ19" s="12"/>
      <c r="LLR19" s="12"/>
      <c r="LLS19" s="12"/>
      <c r="LLT19" s="12"/>
      <c r="LLU19" s="12"/>
      <c r="LLV19" s="12"/>
      <c r="LLW19" s="12"/>
      <c r="LLX19" s="12"/>
      <c r="LLY19" s="12"/>
      <c r="LLZ19" s="12"/>
      <c r="LMA19" s="12"/>
      <c r="LMB19" s="12"/>
      <c r="LMC19" s="12"/>
      <c r="LMD19" s="12"/>
      <c r="LME19" s="12"/>
      <c r="LMF19" s="12"/>
      <c r="LMG19" s="12"/>
      <c r="LMH19" s="12"/>
      <c r="LMI19" s="12"/>
      <c r="LMJ19" s="12"/>
      <c r="LMK19" s="12"/>
      <c r="LML19" s="12"/>
      <c r="LMM19" s="12"/>
      <c r="LMN19" s="12"/>
      <c r="LMO19" s="12"/>
      <c r="LMP19" s="12"/>
      <c r="LMQ19" s="12"/>
      <c r="LMR19" s="12"/>
      <c r="LMS19" s="12"/>
      <c r="LMT19" s="12"/>
      <c r="LMU19" s="12"/>
      <c r="LMV19" s="12"/>
      <c r="LMW19" s="12"/>
      <c r="LMX19" s="12"/>
      <c r="LMY19" s="12"/>
      <c r="LMZ19" s="12"/>
      <c r="LNA19" s="12"/>
      <c r="LNB19" s="12"/>
      <c r="LNC19" s="12"/>
      <c r="LND19" s="12"/>
      <c r="LNE19" s="12"/>
      <c r="LNF19" s="12"/>
      <c r="LNG19" s="12"/>
      <c r="LNH19" s="12"/>
      <c r="LNI19" s="12"/>
      <c r="LNJ19" s="12"/>
      <c r="LNK19" s="12"/>
      <c r="LNL19" s="12"/>
      <c r="LNM19" s="12"/>
      <c r="LNN19" s="12"/>
      <c r="LNO19" s="12"/>
      <c r="LNP19" s="12"/>
      <c r="LNQ19" s="12"/>
      <c r="LNR19" s="12"/>
      <c r="LNS19" s="12"/>
      <c r="LNT19" s="12"/>
      <c r="LNU19" s="12"/>
      <c r="LNV19" s="12"/>
      <c r="LNW19" s="12"/>
      <c r="LNX19" s="12"/>
      <c r="LNY19" s="12"/>
      <c r="LNZ19" s="12"/>
      <c r="LOA19" s="12"/>
      <c r="LOB19" s="12"/>
      <c r="LOC19" s="12"/>
      <c r="LOD19" s="12"/>
      <c r="LOE19" s="12"/>
      <c r="LOF19" s="12"/>
      <c r="LOG19" s="12"/>
      <c r="LOH19" s="12"/>
      <c r="LOI19" s="12"/>
      <c r="LOJ19" s="12"/>
      <c r="LOK19" s="12"/>
      <c r="LOL19" s="12"/>
      <c r="LOM19" s="12"/>
      <c r="LON19" s="12"/>
      <c r="LOO19" s="12"/>
      <c r="LOP19" s="12"/>
      <c r="LOQ19" s="12"/>
      <c r="LOR19" s="12"/>
      <c r="LOS19" s="12"/>
      <c r="LOT19" s="12"/>
      <c r="LOU19" s="12"/>
      <c r="LOV19" s="12"/>
      <c r="LOW19" s="12"/>
      <c r="LOX19" s="12"/>
      <c r="LOY19" s="12"/>
      <c r="LOZ19" s="12"/>
      <c r="LPA19" s="12"/>
      <c r="LPB19" s="12"/>
      <c r="LPC19" s="12"/>
      <c r="LPD19" s="12"/>
      <c r="LPE19" s="12"/>
      <c r="LPF19" s="12"/>
      <c r="LPG19" s="12"/>
      <c r="LPH19" s="12"/>
      <c r="LPI19" s="12"/>
      <c r="LPJ19" s="12"/>
      <c r="LPK19" s="12"/>
      <c r="LPL19" s="12"/>
      <c r="LPM19" s="12"/>
      <c r="LPN19" s="12"/>
      <c r="LPO19" s="12"/>
      <c r="LPP19" s="12"/>
      <c r="LPQ19" s="12"/>
      <c r="LPR19" s="12"/>
      <c r="LPS19" s="12"/>
      <c r="LPT19" s="12"/>
      <c r="LPU19" s="12"/>
      <c r="LPV19" s="12"/>
      <c r="LPW19" s="12"/>
      <c r="LPX19" s="12"/>
      <c r="LPY19" s="12"/>
      <c r="LPZ19" s="12"/>
      <c r="LQA19" s="12"/>
      <c r="LQB19" s="12"/>
      <c r="LQC19" s="12"/>
      <c r="LQD19" s="12"/>
      <c r="LQE19" s="12"/>
      <c r="LQF19" s="12"/>
      <c r="LQG19" s="12"/>
      <c r="LQH19" s="12"/>
      <c r="LQI19" s="12"/>
      <c r="LQJ19" s="12"/>
      <c r="LQK19" s="12"/>
      <c r="LQL19" s="12"/>
      <c r="LQM19" s="12"/>
      <c r="LQN19" s="12"/>
      <c r="LQO19" s="12"/>
      <c r="LQP19" s="12"/>
      <c r="LQQ19" s="12"/>
      <c r="LQR19" s="12"/>
      <c r="LQS19" s="12"/>
      <c r="LQT19" s="12"/>
      <c r="LQU19" s="12"/>
      <c r="LQV19" s="12"/>
      <c r="LQW19" s="12"/>
      <c r="LQX19" s="12"/>
      <c r="LQY19" s="12"/>
      <c r="LQZ19" s="12"/>
      <c r="LRA19" s="12"/>
      <c r="LRB19" s="12"/>
      <c r="LRC19" s="12"/>
      <c r="LRD19" s="12"/>
      <c r="LRE19" s="12"/>
      <c r="LRF19" s="12"/>
      <c r="LRG19" s="12"/>
      <c r="LRH19" s="12"/>
      <c r="LRI19" s="12"/>
      <c r="LRJ19" s="12"/>
      <c r="LRK19" s="12"/>
      <c r="LRL19" s="12"/>
      <c r="LRM19" s="12"/>
      <c r="LRN19" s="12"/>
      <c r="LRO19" s="12"/>
      <c r="LRP19" s="12"/>
      <c r="LRQ19" s="12"/>
      <c r="LRR19" s="12"/>
      <c r="LRS19" s="12"/>
      <c r="LRT19" s="12"/>
      <c r="LRU19" s="12"/>
      <c r="LRV19" s="12"/>
      <c r="LRW19" s="12"/>
      <c r="LRX19" s="12"/>
      <c r="LRY19" s="12"/>
      <c r="LRZ19" s="12"/>
      <c r="LSA19" s="12"/>
      <c r="LSB19" s="12"/>
      <c r="LSC19" s="12"/>
      <c r="LSD19" s="12"/>
      <c r="LSE19" s="12"/>
      <c r="LSF19" s="12"/>
      <c r="LSG19" s="12"/>
      <c r="LSH19" s="12"/>
      <c r="LSI19" s="12"/>
      <c r="LSJ19" s="12"/>
      <c r="LSK19" s="12"/>
      <c r="LSL19" s="12"/>
      <c r="LSM19" s="12"/>
      <c r="LSN19" s="12"/>
      <c r="LSO19" s="12"/>
      <c r="LSP19" s="12"/>
      <c r="LSQ19" s="12"/>
      <c r="LSR19" s="12"/>
      <c r="LSS19" s="12"/>
      <c r="LST19" s="12"/>
      <c r="LSU19" s="12"/>
      <c r="LSV19" s="12"/>
      <c r="LSW19" s="12"/>
      <c r="LSX19" s="12"/>
      <c r="LSY19" s="12"/>
      <c r="LSZ19" s="12"/>
      <c r="LTA19" s="12"/>
      <c r="LTB19" s="12"/>
      <c r="LTC19" s="12"/>
      <c r="LTD19" s="12"/>
      <c r="LTE19" s="12"/>
      <c r="LTF19" s="12"/>
      <c r="LTG19" s="12"/>
      <c r="LTH19" s="12"/>
      <c r="LTI19" s="12"/>
      <c r="LTJ19" s="12"/>
      <c r="LTK19" s="12"/>
      <c r="LTL19" s="12"/>
      <c r="LTM19" s="12"/>
      <c r="LTN19" s="12"/>
      <c r="LTO19" s="12"/>
      <c r="LTP19" s="12"/>
      <c r="LTQ19" s="12"/>
      <c r="LTR19" s="12"/>
      <c r="LTS19" s="12"/>
      <c r="LTT19" s="12"/>
      <c r="LTU19" s="12"/>
      <c r="LTV19" s="12"/>
      <c r="LTW19" s="12"/>
      <c r="LTX19" s="12"/>
      <c r="LTY19" s="12"/>
      <c r="LTZ19" s="12"/>
      <c r="LUA19" s="12"/>
      <c r="LUB19" s="12"/>
      <c r="LUC19" s="12"/>
      <c r="LUD19" s="12"/>
      <c r="LUE19" s="12"/>
      <c r="LUF19" s="12"/>
      <c r="LUG19" s="12"/>
      <c r="LUH19" s="12"/>
      <c r="LUI19" s="12"/>
      <c r="LUJ19" s="12"/>
      <c r="LUK19" s="12"/>
      <c r="LUL19" s="12"/>
      <c r="LUM19" s="12"/>
      <c r="LUN19" s="12"/>
      <c r="LUO19" s="12"/>
      <c r="LUP19" s="12"/>
      <c r="LUQ19" s="12"/>
      <c r="LUR19" s="12"/>
      <c r="LUS19" s="12"/>
      <c r="LUT19" s="12"/>
      <c r="LUU19" s="12"/>
      <c r="LUV19" s="12"/>
      <c r="LUW19" s="12"/>
      <c r="LUX19" s="12"/>
      <c r="LUY19" s="12"/>
      <c r="LUZ19" s="12"/>
      <c r="LVA19" s="12"/>
      <c r="LVB19" s="12"/>
      <c r="LVC19" s="12"/>
      <c r="LVD19" s="12"/>
      <c r="LVE19" s="12"/>
      <c r="LVF19" s="12"/>
      <c r="LVG19" s="12"/>
      <c r="LVH19" s="12"/>
      <c r="LVI19" s="12"/>
      <c r="LVJ19" s="12"/>
      <c r="LVK19" s="12"/>
      <c r="LVL19" s="12"/>
      <c r="LVM19" s="12"/>
      <c r="LVN19" s="12"/>
      <c r="LVO19" s="12"/>
      <c r="LVP19" s="12"/>
      <c r="LVQ19" s="12"/>
      <c r="LVR19" s="12"/>
      <c r="LVS19" s="12"/>
      <c r="LVT19" s="12"/>
      <c r="LVU19" s="12"/>
      <c r="LVV19" s="12"/>
      <c r="LVW19" s="12"/>
      <c r="LVX19" s="12"/>
      <c r="LVY19" s="12"/>
      <c r="LVZ19" s="12"/>
      <c r="LWA19" s="12"/>
      <c r="LWB19" s="12"/>
      <c r="LWC19" s="12"/>
      <c r="LWD19" s="12"/>
      <c r="LWE19" s="12"/>
      <c r="LWF19" s="12"/>
      <c r="LWG19" s="12"/>
      <c r="LWH19" s="12"/>
      <c r="LWI19" s="12"/>
      <c r="LWJ19" s="12"/>
      <c r="LWK19" s="12"/>
      <c r="LWL19" s="12"/>
      <c r="LWM19" s="12"/>
      <c r="LWN19" s="12"/>
      <c r="LWO19" s="12"/>
      <c r="LWP19" s="12"/>
      <c r="LWQ19" s="12"/>
      <c r="LWR19" s="12"/>
      <c r="LWS19" s="12"/>
      <c r="LWT19" s="12"/>
      <c r="LWU19" s="12"/>
      <c r="LWV19" s="12"/>
      <c r="LWW19" s="12"/>
      <c r="LWX19" s="12"/>
      <c r="LWY19" s="12"/>
      <c r="LWZ19" s="12"/>
      <c r="LXA19" s="12"/>
      <c r="LXB19" s="12"/>
      <c r="LXC19" s="12"/>
      <c r="LXD19" s="12"/>
      <c r="LXE19" s="12"/>
      <c r="LXF19" s="12"/>
      <c r="LXG19" s="12"/>
      <c r="LXH19" s="12"/>
      <c r="LXI19" s="12"/>
      <c r="LXJ19" s="12"/>
      <c r="LXK19" s="12"/>
      <c r="LXL19" s="12"/>
      <c r="LXM19" s="12"/>
      <c r="LXN19" s="12"/>
      <c r="LXO19" s="12"/>
      <c r="LXP19" s="12"/>
      <c r="LXQ19" s="12"/>
      <c r="LXR19" s="12"/>
      <c r="LXS19" s="12"/>
      <c r="LXT19" s="12"/>
      <c r="LXU19" s="12"/>
      <c r="LXV19" s="12"/>
      <c r="LXW19" s="12"/>
      <c r="LXX19" s="12"/>
      <c r="LXY19" s="12"/>
      <c r="LXZ19" s="12"/>
      <c r="LYA19" s="12"/>
      <c r="LYB19" s="12"/>
      <c r="LYC19" s="12"/>
      <c r="LYD19" s="12"/>
      <c r="LYE19" s="12"/>
      <c r="LYF19" s="12"/>
      <c r="LYG19" s="12"/>
      <c r="LYH19" s="12"/>
      <c r="LYI19" s="12"/>
      <c r="LYJ19" s="12"/>
      <c r="LYK19" s="12"/>
      <c r="LYL19" s="12"/>
      <c r="LYM19" s="12"/>
      <c r="LYN19" s="12"/>
      <c r="LYO19" s="12"/>
      <c r="LYP19" s="12"/>
      <c r="LYQ19" s="12"/>
      <c r="LYR19" s="12"/>
      <c r="LYS19" s="12"/>
      <c r="LYT19" s="12"/>
      <c r="LYU19" s="12"/>
      <c r="LYV19" s="12"/>
      <c r="LYW19" s="12"/>
      <c r="LYX19" s="12"/>
      <c r="LYY19" s="12"/>
      <c r="LYZ19" s="12"/>
      <c r="LZA19" s="12"/>
      <c r="LZB19" s="12"/>
      <c r="LZC19" s="12"/>
      <c r="LZD19" s="12"/>
      <c r="LZE19" s="12"/>
      <c r="LZF19" s="12"/>
      <c r="LZG19" s="12"/>
      <c r="LZH19" s="12"/>
      <c r="LZI19" s="12"/>
      <c r="LZJ19" s="12"/>
      <c r="LZK19" s="12"/>
      <c r="LZL19" s="12"/>
      <c r="LZM19" s="12"/>
      <c r="LZN19" s="12"/>
      <c r="LZO19" s="12"/>
      <c r="LZP19" s="12"/>
      <c r="LZQ19" s="12"/>
      <c r="LZR19" s="12"/>
      <c r="LZS19" s="12"/>
      <c r="LZT19" s="12"/>
      <c r="LZU19" s="12"/>
      <c r="LZV19" s="12"/>
      <c r="LZW19" s="12"/>
      <c r="LZX19" s="12"/>
      <c r="LZY19" s="12"/>
      <c r="LZZ19" s="12"/>
      <c r="MAA19" s="12"/>
      <c r="MAB19" s="12"/>
      <c r="MAC19" s="12"/>
      <c r="MAD19" s="12"/>
      <c r="MAE19" s="12"/>
      <c r="MAF19" s="12"/>
      <c r="MAG19" s="12"/>
      <c r="MAH19" s="12"/>
      <c r="MAI19" s="12"/>
      <c r="MAJ19" s="12"/>
      <c r="MAK19" s="12"/>
      <c r="MAL19" s="12"/>
      <c r="MAM19" s="12"/>
      <c r="MAN19" s="12"/>
      <c r="MAO19" s="12"/>
      <c r="MAP19" s="12"/>
      <c r="MAQ19" s="12"/>
      <c r="MAR19" s="12"/>
      <c r="MAS19" s="12"/>
      <c r="MAT19" s="12"/>
      <c r="MAU19" s="12"/>
      <c r="MAV19" s="12"/>
      <c r="MAW19" s="12"/>
      <c r="MAX19" s="12"/>
      <c r="MAY19" s="12"/>
      <c r="MAZ19" s="12"/>
      <c r="MBA19" s="12"/>
      <c r="MBB19" s="12"/>
      <c r="MBC19" s="12"/>
      <c r="MBD19" s="12"/>
      <c r="MBE19" s="12"/>
      <c r="MBF19" s="12"/>
      <c r="MBG19" s="12"/>
      <c r="MBH19" s="12"/>
      <c r="MBI19" s="12"/>
      <c r="MBJ19" s="12"/>
      <c r="MBK19" s="12"/>
      <c r="MBL19" s="12"/>
      <c r="MBM19" s="12"/>
      <c r="MBN19" s="12"/>
      <c r="MBO19" s="12"/>
      <c r="MBP19" s="12"/>
      <c r="MBQ19" s="12"/>
      <c r="MBR19" s="12"/>
      <c r="MBS19" s="12"/>
      <c r="MBT19" s="12"/>
      <c r="MBU19" s="12"/>
      <c r="MBV19" s="12"/>
      <c r="MBW19" s="12"/>
      <c r="MBX19" s="12"/>
      <c r="MBY19" s="12"/>
      <c r="MBZ19" s="12"/>
      <c r="MCA19" s="12"/>
      <c r="MCB19" s="12"/>
      <c r="MCC19" s="12"/>
      <c r="MCD19" s="12"/>
      <c r="MCE19" s="12"/>
      <c r="MCF19" s="12"/>
      <c r="MCG19" s="12"/>
      <c r="MCH19" s="12"/>
      <c r="MCI19" s="12"/>
      <c r="MCJ19" s="12"/>
      <c r="MCK19" s="12"/>
      <c r="MCL19" s="12"/>
      <c r="MCM19" s="12"/>
      <c r="MCN19" s="12"/>
      <c r="MCO19" s="12"/>
      <c r="MCP19" s="12"/>
      <c r="MCQ19" s="12"/>
      <c r="MCR19" s="12"/>
      <c r="MCS19" s="12"/>
      <c r="MCT19" s="12"/>
      <c r="MCU19" s="12"/>
      <c r="MCV19" s="12"/>
      <c r="MCW19" s="12"/>
      <c r="MCX19" s="12"/>
      <c r="MCY19" s="12"/>
      <c r="MCZ19" s="12"/>
      <c r="MDA19" s="12"/>
      <c r="MDB19" s="12"/>
      <c r="MDC19" s="12"/>
      <c r="MDD19" s="12"/>
      <c r="MDE19" s="12"/>
      <c r="MDF19" s="12"/>
      <c r="MDG19" s="12"/>
      <c r="MDH19" s="12"/>
      <c r="MDI19" s="12"/>
      <c r="MDJ19" s="12"/>
      <c r="MDK19" s="12"/>
      <c r="MDL19" s="12"/>
      <c r="MDM19" s="12"/>
      <c r="MDN19" s="12"/>
      <c r="MDO19" s="12"/>
      <c r="MDP19" s="12"/>
      <c r="MDQ19" s="12"/>
      <c r="MDR19" s="12"/>
      <c r="MDS19" s="12"/>
      <c r="MDT19" s="12"/>
      <c r="MDU19" s="12"/>
      <c r="MDV19" s="12"/>
      <c r="MDW19" s="12"/>
      <c r="MDX19" s="12"/>
      <c r="MDY19" s="12"/>
      <c r="MDZ19" s="12"/>
      <c r="MEA19" s="12"/>
      <c r="MEB19" s="12"/>
      <c r="MEC19" s="12"/>
      <c r="MED19" s="12"/>
      <c r="MEE19" s="12"/>
      <c r="MEF19" s="12"/>
      <c r="MEG19" s="12"/>
      <c r="MEH19" s="12"/>
      <c r="MEI19" s="12"/>
      <c r="MEJ19" s="12"/>
      <c r="MEK19" s="12"/>
      <c r="MEL19" s="12"/>
      <c r="MEM19" s="12"/>
      <c r="MEN19" s="12"/>
      <c r="MEO19" s="12"/>
      <c r="MEP19" s="12"/>
      <c r="MEQ19" s="12"/>
      <c r="MER19" s="12"/>
      <c r="MES19" s="12"/>
      <c r="MET19" s="12"/>
      <c r="MEU19" s="12"/>
      <c r="MEV19" s="12"/>
      <c r="MEW19" s="12"/>
      <c r="MEX19" s="12"/>
      <c r="MEY19" s="12"/>
      <c r="MEZ19" s="12"/>
      <c r="MFA19" s="12"/>
      <c r="MFB19" s="12"/>
      <c r="MFC19" s="12"/>
      <c r="MFD19" s="12"/>
      <c r="MFE19" s="12"/>
      <c r="MFF19" s="12"/>
      <c r="MFG19" s="12"/>
      <c r="MFH19" s="12"/>
      <c r="MFI19" s="12"/>
      <c r="MFJ19" s="12"/>
      <c r="MFK19" s="12"/>
      <c r="MFL19" s="12"/>
      <c r="MFM19" s="12"/>
      <c r="MFN19" s="12"/>
      <c r="MFO19" s="12"/>
      <c r="MFP19" s="12"/>
      <c r="MFQ19" s="12"/>
      <c r="MFR19" s="12"/>
      <c r="MFS19" s="12"/>
      <c r="MFT19" s="12"/>
      <c r="MFU19" s="12"/>
      <c r="MFV19" s="12"/>
      <c r="MFW19" s="12"/>
      <c r="MFX19" s="12"/>
      <c r="MFY19" s="12"/>
      <c r="MFZ19" s="12"/>
      <c r="MGA19" s="12"/>
      <c r="MGB19" s="12"/>
      <c r="MGC19" s="12"/>
      <c r="MGD19" s="12"/>
      <c r="MGE19" s="12"/>
      <c r="MGF19" s="12"/>
      <c r="MGG19" s="12"/>
      <c r="MGH19" s="12"/>
      <c r="MGI19" s="12"/>
      <c r="MGJ19" s="12"/>
      <c r="MGK19" s="12"/>
      <c r="MGL19" s="12"/>
      <c r="MGM19" s="12"/>
      <c r="MGN19" s="12"/>
      <c r="MGO19" s="12"/>
      <c r="MGP19" s="12"/>
      <c r="MGQ19" s="12"/>
      <c r="MGR19" s="12"/>
      <c r="MGS19" s="12"/>
      <c r="MGT19" s="12"/>
      <c r="MGU19" s="12"/>
      <c r="MGV19" s="12"/>
      <c r="MGW19" s="12"/>
      <c r="MGX19" s="12"/>
      <c r="MGY19" s="12"/>
      <c r="MGZ19" s="12"/>
      <c r="MHA19" s="12"/>
      <c r="MHB19" s="12"/>
      <c r="MHC19" s="12"/>
      <c r="MHD19" s="12"/>
      <c r="MHE19" s="12"/>
      <c r="MHF19" s="12"/>
      <c r="MHG19" s="12"/>
      <c r="MHH19" s="12"/>
      <c r="MHI19" s="12"/>
      <c r="MHJ19" s="12"/>
      <c r="MHK19" s="12"/>
      <c r="MHL19" s="12"/>
      <c r="MHM19" s="12"/>
      <c r="MHN19" s="12"/>
      <c r="MHO19" s="12"/>
      <c r="MHP19" s="12"/>
      <c r="MHQ19" s="12"/>
      <c r="MHR19" s="12"/>
      <c r="MHS19" s="12"/>
      <c r="MHT19" s="12"/>
      <c r="MHU19" s="12"/>
      <c r="MHV19" s="12"/>
      <c r="MHW19" s="12"/>
      <c r="MHX19" s="12"/>
      <c r="MHY19" s="12"/>
      <c r="MHZ19" s="12"/>
      <c r="MIA19" s="12"/>
      <c r="MIB19" s="12"/>
      <c r="MIC19" s="12"/>
      <c r="MID19" s="12"/>
      <c r="MIE19" s="12"/>
      <c r="MIF19" s="12"/>
      <c r="MIG19" s="12"/>
      <c r="MIH19" s="12"/>
      <c r="MII19" s="12"/>
      <c r="MIJ19" s="12"/>
      <c r="MIK19" s="12"/>
      <c r="MIL19" s="12"/>
      <c r="MIM19" s="12"/>
      <c r="MIN19" s="12"/>
      <c r="MIO19" s="12"/>
      <c r="MIP19" s="12"/>
      <c r="MIQ19" s="12"/>
      <c r="MIR19" s="12"/>
      <c r="MIS19" s="12"/>
      <c r="MIT19" s="12"/>
      <c r="MIU19" s="12"/>
      <c r="MIV19" s="12"/>
      <c r="MIW19" s="12"/>
      <c r="MIX19" s="12"/>
      <c r="MIY19" s="12"/>
      <c r="MIZ19" s="12"/>
      <c r="MJA19" s="12"/>
      <c r="MJB19" s="12"/>
      <c r="MJC19" s="12"/>
      <c r="MJD19" s="12"/>
      <c r="MJE19" s="12"/>
      <c r="MJF19" s="12"/>
      <c r="MJG19" s="12"/>
      <c r="MJH19" s="12"/>
      <c r="MJI19" s="12"/>
      <c r="MJJ19" s="12"/>
      <c r="MJK19" s="12"/>
      <c r="MJL19" s="12"/>
      <c r="MJM19" s="12"/>
      <c r="MJN19" s="12"/>
      <c r="MJO19" s="12"/>
      <c r="MJP19" s="12"/>
      <c r="MJQ19" s="12"/>
      <c r="MJR19" s="12"/>
      <c r="MJS19" s="12"/>
      <c r="MJT19" s="12"/>
      <c r="MJU19" s="12"/>
      <c r="MJV19" s="12"/>
      <c r="MJW19" s="12"/>
      <c r="MJX19" s="12"/>
      <c r="MJY19" s="12"/>
      <c r="MJZ19" s="12"/>
      <c r="MKA19" s="12"/>
      <c r="MKB19" s="12"/>
      <c r="MKC19" s="12"/>
      <c r="MKD19" s="12"/>
      <c r="MKE19" s="12"/>
      <c r="MKF19" s="12"/>
      <c r="MKG19" s="12"/>
      <c r="MKH19" s="12"/>
      <c r="MKI19" s="12"/>
      <c r="MKJ19" s="12"/>
      <c r="MKK19" s="12"/>
      <c r="MKL19" s="12"/>
      <c r="MKM19" s="12"/>
      <c r="MKN19" s="12"/>
      <c r="MKO19" s="12"/>
      <c r="MKP19" s="12"/>
      <c r="MKQ19" s="12"/>
      <c r="MKR19" s="12"/>
      <c r="MKS19" s="12"/>
      <c r="MKT19" s="12"/>
      <c r="MKU19" s="12"/>
      <c r="MKV19" s="12"/>
      <c r="MKW19" s="12"/>
      <c r="MKX19" s="12"/>
      <c r="MKY19" s="12"/>
      <c r="MKZ19" s="12"/>
      <c r="MLA19" s="12"/>
      <c r="MLB19" s="12"/>
      <c r="MLC19" s="12"/>
      <c r="MLD19" s="12"/>
      <c r="MLE19" s="12"/>
      <c r="MLF19" s="12"/>
      <c r="MLG19" s="12"/>
      <c r="MLH19" s="12"/>
      <c r="MLI19" s="12"/>
      <c r="MLJ19" s="12"/>
      <c r="MLK19" s="12"/>
      <c r="MLL19" s="12"/>
      <c r="MLM19" s="12"/>
      <c r="MLN19" s="12"/>
      <c r="MLO19" s="12"/>
      <c r="MLP19" s="12"/>
      <c r="MLQ19" s="12"/>
      <c r="MLR19" s="12"/>
      <c r="MLS19" s="12"/>
      <c r="MLT19" s="12"/>
      <c r="MLU19" s="12"/>
      <c r="MLV19" s="12"/>
      <c r="MLW19" s="12"/>
      <c r="MLX19" s="12"/>
      <c r="MLY19" s="12"/>
      <c r="MLZ19" s="12"/>
      <c r="MMA19" s="12"/>
      <c r="MMB19" s="12"/>
      <c r="MMC19" s="12"/>
      <c r="MMD19" s="12"/>
      <c r="MME19" s="12"/>
      <c r="MMF19" s="12"/>
      <c r="MMG19" s="12"/>
      <c r="MMH19" s="12"/>
      <c r="MMI19" s="12"/>
      <c r="MMJ19" s="12"/>
      <c r="MMK19" s="12"/>
      <c r="MML19" s="12"/>
      <c r="MMM19" s="12"/>
      <c r="MMN19" s="12"/>
      <c r="MMO19" s="12"/>
      <c r="MMP19" s="12"/>
      <c r="MMQ19" s="12"/>
      <c r="MMR19" s="12"/>
      <c r="MMS19" s="12"/>
      <c r="MMT19" s="12"/>
      <c r="MMU19" s="12"/>
      <c r="MMV19" s="12"/>
      <c r="MMW19" s="12"/>
      <c r="MMX19" s="12"/>
      <c r="MMY19" s="12"/>
      <c r="MMZ19" s="12"/>
      <c r="MNA19" s="12"/>
      <c r="MNB19" s="12"/>
      <c r="MNC19" s="12"/>
      <c r="MND19" s="12"/>
      <c r="MNE19" s="12"/>
      <c r="MNF19" s="12"/>
      <c r="MNG19" s="12"/>
      <c r="MNH19" s="12"/>
      <c r="MNI19" s="12"/>
      <c r="MNJ19" s="12"/>
      <c r="MNK19" s="12"/>
      <c r="MNL19" s="12"/>
      <c r="MNM19" s="12"/>
      <c r="MNN19" s="12"/>
      <c r="MNO19" s="12"/>
      <c r="MNP19" s="12"/>
      <c r="MNQ19" s="12"/>
      <c r="MNR19" s="12"/>
      <c r="MNS19" s="12"/>
      <c r="MNT19" s="12"/>
      <c r="MNU19" s="12"/>
      <c r="MNV19" s="12"/>
      <c r="MNW19" s="12"/>
      <c r="MNX19" s="12"/>
      <c r="MNY19" s="12"/>
      <c r="MNZ19" s="12"/>
      <c r="MOA19" s="12"/>
      <c r="MOB19" s="12"/>
      <c r="MOC19" s="12"/>
      <c r="MOD19" s="12"/>
      <c r="MOE19" s="12"/>
      <c r="MOF19" s="12"/>
      <c r="MOG19" s="12"/>
      <c r="MOH19" s="12"/>
      <c r="MOI19" s="12"/>
      <c r="MOJ19" s="12"/>
      <c r="MOK19" s="12"/>
      <c r="MOL19" s="12"/>
      <c r="MOM19" s="12"/>
      <c r="MON19" s="12"/>
      <c r="MOO19" s="12"/>
      <c r="MOP19" s="12"/>
      <c r="MOQ19" s="12"/>
      <c r="MOR19" s="12"/>
      <c r="MOS19" s="12"/>
      <c r="MOT19" s="12"/>
      <c r="MOU19" s="12"/>
      <c r="MOV19" s="12"/>
      <c r="MOW19" s="12"/>
      <c r="MOX19" s="12"/>
      <c r="MOY19" s="12"/>
      <c r="MOZ19" s="12"/>
      <c r="MPA19" s="12"/>
      <c r="MPB19" s="12"/>
      <c r="MPC19" s="12"/>
      <c r="MPD19" s="12"/>
      <c r="MPE19" s="12"/>
      <c r="MPF19" s="12"/>
      <c r="MPG19" s="12"/>
      <c r="MPH19" s="12"/>
      <c r="MPI19" s="12"/>
      <c r="MPJ19" s="12"/>
      <c r="MPK19" s="12"/>
      <c r="MPL19" s="12"/>
      <c r="MPM19" s="12"/>
      <c r="MPN19" s="12"/>
      <c r="MPO19" s="12"/>
      <c r="MPP19" s="12"/>
      <c r="MPQ19" s="12"/>
      <c r="MPR19" s="12"/>
      <c r="MPS19" s="12"/>
      <c r="MPT19" s="12"/>
      <c r="MPU19" s="12"/>
      <c r="MPV19" s="12"/>
      <c r="MPW19" s="12"/>
      <c r="MPX19" s="12"/>
      <c r="MPY19" s="12"/>
      <c r="MPZ19" s="12"/>
      <c r="MQA19" s="12"/>
      <c r="MQB19" s="12"/>
      <c r="MQC19" s="12"/>
      <c r="MQD19" s="12"/>
      <c r="MQE19" s="12"/>
      <c r="MQF19" s="12"/>
      <c r="MQG19" s="12"/>
      <c r="MQH19" s="12"/>
      <c r="MQI19" s="12"/>
      <c r="MQJ19" s="12"/>
      <c r="MQK19" s="12"/>
      <c r="MQL19" s="12"/>
      <c r="MQM19" s="12"/>
      <c r="MQN19" s="12"/>
      <c r="MQO19" s="12"/>
      <c r="MQP19" s="12"/>
      <c r="MQQ19" s="12"/>
      <c r="MQR19" s="12"/>
      <c r="MQS19" s="12"/>
      <c r="MQT19" s="12"/>
      <c r="MQU19" s="12"/>
      <c r="MQV19" s="12"/>
      <c r="MQW19" s="12"/>
      <c r="MQX19" s="12"/>
      <c r="MQY19" s="12"/>
      <c r="MQZ19" s="12"/>
      <c r="MRA19" s="12"/>
      <c r="MRB19" s="12"/>
      <c r="MRC19" s="12"/>
      <c r="MRD19" s="12"/>
      <c r="MRE19" s="12"/>
      <c r="MRF19" s="12"/>
      <c r="MRG19" s="12"/>
      <c r="MRH19" s="12"/>
      <c r="MRI19" s="12"/>
      <c r="MRJ19" s="12"/>
      <c r="MRK19" s="12"/>
      <c r="MRL19" s="12"/>
      <c r="MRM19" s="12"/>
      <c r="MRN19" s="12"/>
      <c r="MRO19" s="12"/>
      <c r="MRP19" s="12"/>
      <c r="MRQ19" s="12"/>
      <c r="MRR19" s="12"/>
      <c r="MRS19" s="12"/>
      <c r="MRT19" s="12"/>
      <c r="MRU19" s="12"/>
      <c r="MRV19" s="12"/>
      <c r="MRW19" s="12"/>
      <c r="MRX19" s="12"/>
      <c r="MRY19" s="12"/>
      <c r="MRZ19" s="12"/>
      <c r="MSA19" s="12"/>
      <c r="MSB19" s="12"/>
      <c r="MSC19" s="12"/>
      <c r="MSD19" s="12"/>
      <c r="MSE19" s="12"/>
      <c r="MSF19" s="12"/>
      <c r="MSG19" s="12"/>
      <c r="MSH19" s="12"/>
      <c r="MSI19" s="12"/>
      <c r="MSJ19" s="12"/>
      <c r="MSK19" s="12"/>
      <c r="MSL19" s="12"/>
      <c r="MSM19" s="12"/>
      <c r="MSN19" s="12"/>
      <c r="MSO19" s="12"/>
      <c r="MSP19" s="12"/>
      <c r="MSQ19" s="12"/>
      <c r="MSR19" s="12"/>
      <c r="MSS19" s="12"/>
      <c r="MST19" s="12"/>
      <c r="MSU19" s="12"/>
      <c r="MSV19" s="12"/>
      <c r="MSW19" s="12"/>
      <c r="MSX19" s="12"/>
      <c r="MSY19" s="12"/>
      <c r="MSZ19" s="12"/>
      <c r="MTA19" s="12"/>
      <c r="MTB19" s="12"/>
      <c r="MTC19" s="12"/>
      <c r="MTD19" s="12"/>
      <c r="MTE19" s="12"/>
      <c r="MTF19" s="12"/>
      <c r="MTG19" s="12"/>
      <c r="MTH19" s="12"/>
      <c r="MTI19" s="12"/>
      <c r="MTJ19" s="12"/>
      <c r="MTK19" s="12"/>
      <c r="MTL19" s="12"/>
      <c r="MTM19" s="12"/>
      <c r="MTN19" s="12"/>
      <c r="MTO19" s="12"/>
      <c r="MTP19" s="12"/>
      <c r="MTQ19" s="12"/>
      <c r="MTR19" s="12"/>
      <c r="MTS19" s="12"/>
      <c r="MTT19" s="12"/>
      <c r="MTU19" s="12"/>
      <c r="MTV19" s="12"/>
      <c r="MTW19" s="12"/>
      <c r="MTX19" s="12"/>
      <c r="MTY19" s="12"/>
      <c r="MTZ19" s="12"/>
      <c r="MUA19" s="12"/>
      <c r="MUB19" s="12"/>
      <c r="MUC19" s="12"/>
      <c r="MUD19" s="12"/>
      <c r="MUE19" s="12"/>
      <c r="MUF19" s="12"/>
      <c r="MUG19" s="12"/>
      <c r="MUH19" s="12"/>
      <c r="MUI19" s="12"/>
      <c r="MUJ19" s="12"/>
      <c r="MUK19" s="12"/>
      <c r="MUL19" s="12"/>
      <c r="MUM19" s="12"/>
      <c r="MUN19" s="12"/>
      <c r="MUO19" s="12"/>
      <c r="MUP19" s="12"/>
      <c r="MUQ19" s="12"/>
      <c r="MUR19" s="12"/>
      <c r="MUS19" s="12"/>
      <c r="MUT19" s="12"/>
      <c r="MUU19" s="12"/>
      <c r="MUV19" s="12"/>
      <c r="MUW19" s="12"/>
      <c r="MUX19" s="12"/>
      <c r="MUY19" s="12"/>
      <c r="MUZ19" s="12"/>
      <c r="MVA19" s="12"/>
      <c r="MVB19" s="12"/>
      <c r="MVC19" s="12"/>
      <c r="MVD19" s="12"/>
      <c r="MVE19" s="12"/>
      <c r="MVF19" s="12"/>
      <c r="MVG19" s="12"/>
      <c r="MVH19" s="12"/>
      <c r="MVI19" s="12"/>
      <c r="MVJ19" s="12"/>
      <c r="MVK19" s="12"/>
      <c r="MVL19" s="12"/>
      <c r="MVM19" s="12"/>
      <c r="MVN19" s="12"/>
      <c r="MVO19" s="12"/>
      <c r="MVP19" s="12"/>
      <c r="MVQ19" s="12"/>
      <c r="MVR19" s="12"/>
      <c r="MVS19" s="12"/>
      <c r="MVT19" s="12"/>
      <c r="MVU19" s="12"/>
      <c r="MVV19" s="12"/>
      <c r="MVW19" s="12"/>
      <c r="MVX19" s="12"/>
      <c r="MVY19" s="12"/>
      <c r="MVZ19" s="12"/>
      <c r="MWA19" s="12"/>
      <c r="MWB19" s="12"/>
      <c r="MWC19" s="12"/>
      <c r="MWD19" s="12"/>
      <c r="MWE19" s="12"/>
      <c r="MWF19" s="12"/>
      <c r="MWG19" s="12"/>
      <c r="MWH19" s="12"/>
      <c r="MWI19" s="12"/>
      <c r="MWJ19" s="12"/>
      <c r="MWK19" s="12"/>
      <c r="MWL19" s="12"/>
      <c r="MWM19" s="12"/>
      <c r="MWN19" s="12"/>
      <c r="MWO19" s="12"/>
      <c r="MWP19" s="12"/>
      <c r="MWQ19" s="12"/>
      <c r="MWR19" s="12"/>
      <c r="MWS19" s="12"/>
      <c r="MWT19" s="12"/>
      <c r="MWU19" s="12"/>
      <c r="MWV19" s="12"/>
      <c r="MWW19" s="12"/>
      <c r="MWX19" s="12"/>
      <c r="MWY19" s="12"/>
      <c r="MWZ19" s="12"/>
      <c r="MXA19" s="12"/>
      <c r="MXB19" s="12"/>
      <c r="MXC19" s="12"/>
      <c r="MXD19" s="12"/>
      <c r="MXE19" s="12"/>
      <c r="MXF19" s="12"/>
      <c r="MXG19" s="12"/>
      <c r="MXH19" s="12"/>
      <c r="MXI19" s="12"/>
      <c r="MXJ19" s="12"/>
      <c r="MXK19" s="12"/>
      <c r="MXL19" s="12"/>
      <c r="MXM19" s="12"/>
      <c r="MXN19" s="12"/>
      <c r="MXO19" s="12"/>
      <c r="MXP19" s="12"/>
      <c r="MXQ19" s="12"/>
      <c r="MXR19" s="12"/>
      <c r="MXS19" s="12"/>
      <c r="MXT19" s="12"/>
      <c r="MXU19" s="12"/>
      <c r="MXV19" s="12"/>
      <c r="MXW19" s="12"/>
      <c r="MXX19" s="12"/>
      <c r="MXY19" s="12"/>
      <c r="MXZ19" s="12"/>
      <c r="MYA19" s="12"/>
      <c r="MYB19" s="12"/>
      <c r="MYC19" s="12"/>
      <c r="MYD19" s="12"/>
      <c r="MYE19" s="12"/>
      <c r="MYF19" s="12"/>
      <c r="MYG19" s="12"/>
      <c r="MYH19" s="12"/>
      <c r="MYI19" s="12"/>
      <c r="MYJ19" s="12"/>
      <c r="MYK19" s="12"/>
      <c r="MYL19" s="12"/>
      <c r="MYM19" s="12"/>
      <c r="MYN19" s="12"/>
      <c r="MYO19" s="12"/>
      <c r="MYP19" s="12"/>
      <c r="MYQ19" s="12"/>
      <c r="MYR19" s="12"/>
      <c r="MYS19" s="12"/>
      <c r="MYT19" s="12"/>
      <c r="MYU19" s="12"/>
      <c r="MYV19" s="12"/>
      <c r="MYW19" s="12"/>
      <c r="MYX19" s="12"/>
      <c r="MYY19" s="12"/>
      <c r="MYZ19" s="12"/>
      <c r="MZA19" s="12"/>
      <c r="MZB19" s="12"/>
      <c r="MZC19" s="12"/>
      <c r="MZD19" s="12"/>
      <c r="MZE19" s="12"/>
      <c r="MZF19" s="12"/>
      <c r="MZG19" s="12"/>
      <c r="MZH19" s="12"/>
      <c r="MZI19" s="12"/>
      <c r="MZJ19" s="12"/>
      <c r="MZK19" s="12"/>
      <c r="MZL19" s="12"/>
      <c r="MZM19" s="12"/>
      <c r="MZN19" s="12"/>
      <c r="MZO19" s="12"/>
      <c r="MZP19" s="12"/>
      <c r="MZQ19" s="12"/>
      <c r="MZR19" s="12"/>
      <c r="MZS19" s="12"/>
      <c r="MZT19" s="12"/>
      <c r="MZU19" s="12"/>
      <c r="MZV19" s="12"/>
      <c r="MZW19" s="12"/>
      <c r="MZX19" s="12"/>
      <c r="MZY19" s="12"/>
      <c r="MZZ19" s="12"/>
      <c r="NAA19" s="12"/>
      <c r="NAB19" s="12"/>
      <c r="NAC19" s="12"/>
      <c r="NAD19" s="12"/>
      <c r="NAE19" s="12"/>
      <c r="NAF19" s="12"/>
      <c r="NAG19" s="12"/>
      <c r="NAH19" s="12"/>
      <c r="NAI19" s="12"/>
      <c r="NAJ19" s="12"/>
      <c r="NAK19" s="12"/>
      <c r="NAL19" s="12"/>
      <c r="NAM19" s="12"/>
      <c r="NAN19" s="12"/>
      <c r="NAO19" s="12"/>
      <c r="NAP19" s="12"/>
      <c r="NAQ19" s="12"/>
      <c r="NAR19" s="12"/>
      <c r="NAS19" s="12"/>
      <c r="NAT19" s="12"/>
      <c r="NAU19" s="12"/>
      <c r="NAV19" s="12"/>
      <c r="NAW19" s="12"/>
      <c r="NAX19" s="12"/>
      <c r="NAY19" s="12"/>
      <c r="NAZ19" s="12"/>
      <c r="NBA19" s="12"/>
      <c r="NBB19" s="12"/>
      <c r="NBC19" s="12"/>
      <c r="NBD19" s="12"/>
      <c r="NBE19" s="12"/>
      <c r="NBF19" s="12"/>
      <c r="NBG19" s="12"/>
      <c r="NBH19" s="12"/>
      <c r="NBI19" s="12"/>
      <c r="NBJ19" s="12"/>
      <c r="NBK19" s="12"/>
      <c r="NBL19" s="12"/>
      <c r="NBM19" s="12"/>
      <c r="NBN19" s="12"/>
      <c r="NBO19" s="12"/>
      <c r="NBP19" s="12"/>
      <c r="NBQ19" s="12"/>
      <c r="NBR19" s="12"/>
      <c r="NBS19" s="12"/>
      <c r="NBT19" s="12"/>
      <c r="NBU19" s="12"/>
      <c r="NBV19" s="12"/>
      <c r="NBW19" s="12"/>
      <c r="NBX19" s="12"/>
      <c r="NBY19" s="12"/>
      <c r="NBZ19" s="12"/>
      <c r="NCA19" s="12"/>
      <c r="NCB19" s="12"/>
      <c r="NCC19" s="12"/>
      <c r="NCD19" s="12"/>
      <c r="NCE19" s="12"/>
      <c r="NCF19" s="12"/>
      <c r="NCG19" s="12"/>
      <c r="NCH19" s="12"/>
      <c r="NCI19" s="12"/>
      <c r="NCJ19" s="12"/>
      <c r="NCK19" s="12"/>
      <c r="NCL19" s="12"/>
      <c r="NCM19" s="12"/>
      <c r="NCN19" s="12"/>
      <c r="NCO19" s="12"/>
      <c r="NCP19" s="12"/>
      <c r="NCQ19" s="12"/>
      <c r="NCR19" s="12"/>
      <c r="NCS19" s="12"/>
      <c r="NCT19" s="12"/>
      <c r="NCU19" s="12"/>
      <c r="NCV19" s="12"/>
      <c r="NCW19" s="12"/>
      <c r="NCX19" s="12"/>
      <c r="NCY19" s="12"/>
      <c r="NCZ19" s="12"/>
      <c r="NDA19" s="12"/>
      <c r="NDB19" s="12"/>
      <c r="NDC19" s="12"/>
      <c r="NDD19" s="12"/>
      <c r="NDE19" s="12"/>
      <c r="NDF19" s="12"/>
      <c r="NDG19" s="12"/>
      <c r="NDH19" s="12"/>
      <c r="NDI19" s="12"/>
      <c r="NDJ19" s="12"/>
      <c r="NDK19" s="12"/>
      <c r="NDL19" s="12"/>
      <c r="NDM19" s="12"/>
      <c r="NDN19" s="12"/>
      <c r="NDO19" s="12"/>
      <c r="NDP19" s="12"/>
      <c r="NDQ19" s="12"/>
      <c r="NDR19" s="12"/>
      <c r="NDS19" s="12"/>
      <c r="NDT19" s="12"/>
      <c r="NDU19" s="12"/>
      <c r="NDV19" s="12"/>
      <c r="NDW19" s="12"/>
      <c r="NDX19" s="12"/>
      <c r="NDY19" s="12"/>
      <c r="NDZ19" s="12"/>
      <c r="NEA19" s="12"/>
      <c r="NEB19" s="12"/>
      <c r="NEC19" s="12"/>
      <c r="NED19" s="12"/>
      <c r="NEE19" s="12"/>
      <c r="NEF19" s="12"/>
      <c r="NEG19" s="12"/>
      <c r="NEH19" s="12"/>
      <c r="NEI19" s="12"/>
      <c r="NEJ19" s="12"/>
      <c r="NEK19" s="12"/>
      <c r="NEL19" s="12"/>
      <c r="NEM19" s="12"/>
      <c r="NEN19" s="12"/>
      <c r="NEO19" s="12"/>
      <c r="NEP19" s="12"/>
      <c r="NEQ19" s="12"/>
      <c r="NER19" s="12"/>
      <c r="NES19" s="12"/>
      <c r="NET19" s="12"/>
      <c r="NEU19" s="12"/>
      <c r="NEV19" s="12"/>
      <c r="NEW19" s="12"/>
      <c r="NEX19" s="12"/>
      <c r="NEY19" s="12"/>
      <c r="NEZ19" s="12"/>
      <c r="NFA19" s="12"/>
      <c r="NFB19" s="12"/>
      <c r="NFC19" s="12"/>
      <c r="NFD19" s="12"/>
      <c r="NFE19" s="12"/>
      <c r="NFF19" s="12"/>
      <c r="NFG19" s="12"/>
      <c r="NFH19" s="12"/>
      <c r="NFI19" s="12"/>
      <c r="NFJ19" s="12"/>
      <c r="NFK19" s="12"/>
      <c r="NFL19" s="12"/>
      <c r="NFM19" s="12"/>
      <c r="NFN19" s="12"/>
      <c r="NFO19" s="12"/>
      <c r="NFP19" s="12"/>
      <c r="NFQ19" s="12"/>
      <c r="NFR19" s="12"/>
      <c r="NFS19" s="12"/>
      <c r="NFT19" s="12"/>
      <c r="NFU19" s="12"/>
      <c r="NFV19" s="12"/>
      <c r="NFW19" s="12"/>
      <c r="NFX19" s="12"/>
      <c r="NFY19" s="12"/>
      <c r="NFZ19" s="12"/>
      <c r="NGA19" s="12"/>
      <c r="NGB19" s="12"/>
      <c r="NGC19" s="12"/>
      <c r="NGD19" s="12"/>
      <c r="NGE19" s="12"/>
      <c r="NGF19" s="12"/>
      <c r="NGG19" s="12"/>
      <c r="NGH19" s="12"/>
      <c r="NGI19" s="12"/>
      <c r="NGJ19" s="12"/>
      <c r="NGK19" s="12"/>
      <c r="NGL19" s="12"/>
      <c r="NGM19" s="12"/>
      <c r="NGN19" s="12"/>
      <c r="NGO19" s="12"/>
      <c r="NGP19" s="12"/>
      <c r="NGQ19" s="12"/>
      <c r="NGR19" s="12"/>
      <c r="NGS19" s="12"/>
      <c r="NGT19" s="12"/>
      <c r="NGU19" s="12"/>
      <c r="NGV19" s="12"/>
      <c r="NGW19" s="12"/>
      <c r="NGX19" s="12"/>
      <c r="NGY19" s="12"/>
      <c r="NGZ19" s="12"/>
      <c r="NHA19" s="12"/>
      <c r="NHB19" s="12"/>
      <c r="NHC19" s="12"/>
      <c r="NHD19" s="12"/>
      <c r="NHE19" s="12"/>
      <c r="NHF19" s="12"/>
      <c r="NHG19" s="12"/>
      <c r="NHH19" s="12"/>
      <c r="NHI19" s="12"/>
      <c r="NHJ19" s="12"/>
      <c r="NHK19" s="12"/>
      <c r="NHL19" s="12"/>
      <c r="NHM19" s="12"/>
      <c r="NHN19" s="12"/>
      <c r="NHO19" s="12"/>
      <c r="NHP19" s="12"/>
      <c r="NHQ19" s="12"/>
      <c r="NHR19" s="12"/>
      <c r="NHS19" s="12"/>
      <c r="NHT19" s="12"/>
      <c r="NHU19" s="12"/>
      <c r="NHV19" s="12"/>
      <c r="NHW19" s="12"/>
      <c r="NHX19" s="12"/>
      <c r="NHY19" s="12"/>
      <c r="NHZ19" s="12"/>
      <c r="NIA19" s="12"/>
      <c r="NIB19" s="12"/>
      <c r="NIC19" s="12"/>
      <c r="NID19" s="12"/>
      <c r="NIE19" s="12"/>
      <c r="NIF19" s="12"/>
      <c r="NIG19" s="12"/>
      <c r="NIH19" s="12"/>
      <c r="NII19" s="12"/>
      <c r="NIJ19" s="12"/>
      <c r="NIK19" s="12"/>
      <c r="NIL19" s="12"/>
      <c r="NIM19" s="12"/>
      <c r="NIN19" s="12"/>
      <c r="NIO19" s="12"/>
      <c r="NIP19" s="12"/>
      <c r="NIQ19" s="12"/>
      <c r="NIR19" s="12"/>
      <c r="NIS19" s="12"/>
      <c r="NIT19" s="12"/>
      <c r="NIU19" s="12"/>
      <c r="NIV19" s="12"/>
      <c r="NIW19" s="12"/>
      <c r="NIX19" s="12"/>
      <c r="NIY19" s="12"/>
      <c r="NIZ19" s="12"/>
      <c r="NJA19" s="12"/>
      <c r="NJB19" s="12"/>
      <c r="NJC19" s="12"/>
      <c r="NJD19" s="12"/>
      <c r="NJE19" s="12"/>
      <c r="NJF19" s="12"/>
      <c r="NJG19" s="12"/>
      <c r="NJH19" s="12"/>
      <c r="NJI19" s="12"/>
      <c r="NJJ19" s="12"/>
      <c r="NJK19" s="12"/>
      <c r="NJL19" s="12"/>
      <c r="NJM19" s="12"/>
      <c r="NJN19" s="12"/>
      <c r="NJO19" s="12"/>
      <c r="NJP19" s="12"/>
      <c r="NJQ19" s="12"/>
      <c r="NJR19" s="12"/>
      <c r="NJS19" s="12"/>
      <c r="NJT19" s="12"/>
      <c r="NJU19" s="12"/>
      <c r="NJV19" s="12"/>
      <c r="NJW19" s="12"/>
      <c r="NJX19" s="12"/>
      <c r="NJY19" s="12"/>
      <c r="NJZ19" s="12"/>
      <c r="NKA19" s="12"/>
      <c r="NKB19" s="12"/>
      <c r="NKC19" s="12"/>
      <c r="NKD19" s="12"/>
      <c r="NKE19" s="12"/>
      <c r="NKF19" s="12"/>
      <c r="NKG19" s="12"/>
      <c r="NKH19" s="12"/>
      <c r="NKI19" s="12"/>
      <c r="NKJ19" s="12"/>
      <c r="NKK19" s="12"/>
      <c r="NKL19" s="12"/>
      <c r="NKM19" s="12"/>
      <c r="NKN19" s="12"/>
      <c r="NKO19" s="12"/>
      <c r="NKP19" s="12"/>
      <c r="NKQ19" s="12"/>
      <c r="NKR19" s="12"/>
      <c r="NKS19" s="12"/>
      <c r="NKT19" s="12"/>
      <c r="NKU19" s="12"/>
      <c r="NKV19" s="12"/>
      <c r="NKW19" s="12"/>
      <c r="NKX19" s="12"/>
      <c r="NKY19" s="12"/>
      <c r="NKZ19" s="12"/>
      <c r="NLA19" s="12"/>
      <c r="NLB19" s="12"/>
      <c r="NLC19" s="12"/>
      <c r="NLD19" s="12"/>
      <c r="NLE19" s="12"/>
      <c r="NLF19" s="12"/>
      <c r="NLG19" s="12"/>
      <c r="NLH19" s="12"/>
      <c r="NLI19" s="12"/>
      <c r="NLJ19" s="12"/>
      <c r="NLK19" s="12"/>
      <c r="NLL19" s="12"/>
      <c r="NLM19" s="12"/>
      <c r="NLN19" s="12"/>
      <c r="NLO19" s="12"/>
      <c r="NLP19" s="12"/>
      <c r="NLQ19" s="12"/>
      <c r="NLR19" s="12"/>
      <c r="NLS19" s="12"/>
      <c r="NLT19" s="12"/>
      <c r="NLU19" s="12"/>
      <c r="NLV19" s="12"/>
      <c r="NLW19" s="12"/>
      <c r="NLX19" s="12"/>
      <c r="NLY19" s="12"/>
      <c r="NLZ19" s="12"/>
      <c r="NMA19" s="12"/>
      <c r="NMB19" s="12"/>
      <c r="NMC19" s="12"/>
      <c r="NMD19" s="12"/>
      <c r="NME19" s="12"/>
      <c r="NMF19" s="12"/>
      <c r="NMG19" s="12"/>
      <c r="NMH19" s="12"/>
      <c r="NMI19" s="12"/>
      <c r="NMJ19" s="12"/>
      <c r="NMK19" s="12"/>
      <c r="NML19" s="12"/>
      <c r="NMM19" s="12"/>
      <c r="NMN19" s="12"/>
      <c r="NMO19" s="12"/>
      <c r="NMP19" s="12"/>
      <c r="NMQ19" s="12"/>
      <c r="NMR19" s="12"/>
      <c r="NMS19" s="12"/>
      <c r="NMT19" s="12"/>
      <c r="NMU19" s="12"/>
      <c r="NMV19" s="12"/>
      <c r="NMW19" s="12"/>
      <c r="NMX19" s="12"/>
      <c r="NMY19" s="12"/>
      <c r="NMZ19" s="12"/>
      <c r="NNA19" s="12"/>
      <c r="NNB19" s="12"/>
      <c r="NNC19" s="12"/>
      <c r="NND19" s="12"/>
      <c r="NNE19" s="12"/>
      <c r="NNF19" s="12"/>
      <c r="NNG19" s="12"/>
      <c r="NNH19" s="12"/>
      <c r="NNI19" s="12"/>
      <c r="NNJ19" s="12"/>
      <c r="NNK19" s="12"/>
      <c r="NNL19" s="12"/>
      <c r="NNM19" s="12"/>
      <c r="NNN19" s="12"/>
      <c r="NNO19" s="12"/>
      <c r="NNP19" s="12"/>
      <c r="NNQ19" s="12"/>
      <c r="NNR19" s="12"/>
      <c r="NNS19" s="12"/>
      <c r="NNT19" s="12"/>
      <c r="NNU19" s="12"/>
      <c r="NNV19" s="12"/>
      <c r="NNW19" s="12"/>
      <c r="NNX19" s="12"/>
      <c r="NNY19" s="12"/>
      <c r="NNZ19" s="12"/>
      <c r="NOA19" s="12"/>
      <c r="NOB19" s="12"/>
      <c r="NOC19" s="12"/>
      <c r="NOD19" s="12"/>
      <c r="NOE19" s="12"/>
      <c r="NOF19" s="12"/>
      <c r="NOG19" s="12"/>
      <c r="NOH19" s="12"/>
      <c r="NOI19" s="12"/>
      <c r="NOJ19" s="12"/>
      <c r="NOK19" s="12"/>
      <c r="NOL19" s="12"/>
      <c r="NOM19" s="12"/>
      <c r="NON19" s="12"/>
      <c r="NOO19" s="12"/>
      <c r="NOP19" s="12"/>
      <c r="NOQ19" s="12"/>
      <c r="NOR19" s="12"/>
      <c r="NOS19" s="12"/>
      <c r="NOT19" s="12"/>
      <c r="NOU19" s="12"/>
      <c r="NOV19" s="12"/>
      <c r="NOW19" s="12"/>
      <c r="NOX19" s="12"/>
      <c r="NOY19" s="12"/>
      <c r="NOZ19" s="12"/>
      <c r="NPA19" s="12"/>
      <c r="NPB19" s="12"/>
      <c r="NPC19" s="12"/>
      <c r="NPD19" s="12"/>
      <c r="NPE19" s="12"/>
      <c r="NPF19" s="12"/>
      <c r="NPG19" s="12"/>
      <c r="NPH19" s="12"/>
      <c r="NPI19" s="12"/>
      <c r="NPJ19" s="12"/>
      <c r="NPK19" s="12"/>
      <c r="NPL19" s="12"/>
      <c r="NPM19" s="12"/>
      <c r="NPN19" s="12"/>
      <c r="NPO19" s="12"/>
      <c r="NPP19" s="12"/>
      <c r="NPQ19" s="12"/>
      <c r="NPR19" s="12"/>
      <c r="NPS19" s="12"/>
      <c r="NPT19" s="12"/>
      <c r="NPU19" s="12"/>
      <c r="NPV19" s="12"/>
      <c r="NPW19" s="12"/>
      <c r="NPX19" s="12"/>
      <c r="NPY19" s="12"/>
      <c r="NPZ19" s="12"/>
      <c r="NQA19" s="12"/>
      <c r="NQB19" s="12"/>
      <c r="NQC19" s="12"/>
      <c r="NQD19" s="12"/>
      <c r="NQE19" s="12"/>
      <c r="NQF19" s="12"/>
      <c r="NQG19" s="12"/>
      <c r="NQH19" s="12"/>
      <c r="NQI19" s="12"/>
      <c r="NQJ19" s="12"/>
      <c r="NQK19" s="12"/>
      <c r="NQL19" s="12"/>
      <c r="NQM19" s="12"/>
      <c r="NQN19" s="12"/>
      <c r="NQO19" s="12"/>
      <c r="NQP19" s="12"/>
      <c r="NQQ19" s="12"/>
      <c r="NQR19" s="12"/>
      <c r="NQS19" s="12"/>
      <c r="NQT19" s="12"/>
      <c r="NQU19" s="12"/>
      <c r="NQV19" s="12"/>
      <c r="NQW19" s="12"/>
      <c r="NQX19" s="12"/>
      <c r="NQY19" s="12"/>
      <c r="NQZ19" s="12"/>
      <c r="NRA19" s="12"/>
      <c r="NRB19" s="12"/>
      <c r="NRC19" s="12"/>
      <c r="NRD19" s="12"/>
      <c r="NRE19" s="12"/>
      <c r="NRF19" s="12"/>
      <c r="NRG19" s="12"/>
      <c r="NRH19" s="12"/>
      <c r="NRI19" s="12"/>
      <c r="NRJ19" s="12"/>
      <c r="NRK19" s="12"/>
      <c r="NRL19" s="12"/>
      <c r="NRM19" s="12"/>
      <c r="NRN19" s="12"/>
      <c r="NRO19" s="12"/>
      <c r="NRP19" s="12"/>
      <c r="NRQ19" s="12"/>
      <c r="NRR19" s="12"/>
      <c r="NRS19" s="12"/>
      <c r="NRT19" s="12"/>
      <c r="NRU19" s="12"/>
      <c r="NRV19" s="12"/>
      <c r="NRW19" s="12"/>
      <c r="NRX19" s="12"/>
      <c r="NRY19" s="12"/>
      <c r="NRZ19" s="12"/>
      <c r="NSA19" s="12"/>
      <c r="NSB19" s="12"/>
      <c r="NSC19" s="12"/>
      <c r="NSD19" s="12"/>
      <c r="NSE19" s="12"/>
      <c r="NSF19" s="12"/>
      <c r="NSG19" s="12"/>
      <c r="NSH19" s="12"/>
      <c r="NSI19" s="12"/>
      <c r="NSJ19" s="12"/>
      <c r="NSK19" s="12"/>
      <c r="NSL19" s="12"/>
      <c r="NSM19" s="12"/>
      <c r="NSN19" s="12"/>
      <c r="NSO19" s="12"/>
      <c r="NSP19" s="12"/>
      <c r="NSQ19" s="12"/>
      <c r="NSR19" s="12"/>
      <c r="NSS19" s="12"/>
      <c r="NST19" s="12"/>
      <c r="NSU19" s="12"/>
      <c r="NSV19" s="12"/>
      <c r="NSW19" s="12"/>
      <c r="NSX19" s="12"/>
      <c r="NSY19" s="12"/>
      <c r="NSZ19" s="12"/>
      <c r="NTA19" s="12"/>
      <c r="NTB19" s="12"/>
      <c r="NTC19" s="12"/>
      <c r="NTD19" s="12"/>
      <c r="NTE19" s="12"/>
      <c r="NTF19" s="12"/>
      <c r="NTG19" s="12"/>
      <c r="NTH19" s="12"/>
      <c r="NTI19" s="12"/>
      <c r="NTJ19" s="12"/>
      <c r="NTK19" s="12"/>
      <c r="NTL19" s="12"/>
      <c r="NTM19" s="12"/>
      <c r="NTN19" s="12"/>
      <c r="NTO19" s="12"/>
      <c r="NTP19" s="12"/>
      <c r="NTQ19" s="12"/>
      <c r="NTR19" s="12"/>
      <c r="NTS19" s="12"/>
      <c r="NTT19" s="12"/>
      <c r="NTU19" s="12"/>
      <c r="NTV19" s="12"/>
      <c r="NTW19" s="12"/>
      <c r="NTX19" s="12"/>
      <c r="NTY19" s="12"/>
      <c r="NTZ19" s="12"/>
      <c r="NUA19" s="12"/>
      <c r="NUB19" s="12"/>
      <c r="NUC19" s="12"/>
      <c r="NUD19" s="12"/>
      <c r="NUE19" s="12"/>
      <c r="NUF19" s="12"/>
      <c r="NUG19" s="12"/>
      <c r="NUH19" s="12"/>
      <c r="NUI19" s="12"/>
      <c r="NUJ19" s="12"/>
      <c r="NUK19" s="12"/>
      <c r="NUL19" s="12"/>
      <c r="NUM19" s="12"/>
      <c r="NUN19" s="12"/>
      <c r="NUO19" s="12"/>
      <c r="NUP19" s="12"/>
      <c r="NUQ19" s="12"/>
      <c r="NUR19" s="12"/>
      <c r="NUS19" s="12"/>
      <c r="NUT19" s="12"/>
      <c r="NUU19" s="12"/>
      <c r="NUV19" s="12"/>
      <c r="NUW19" s="12"/>
      <c r="NUX19" s="12"/>
      <c r="NUY19" s="12"/>
      <c r="NUZ19" s="12"/>
      <c r="NVA19" s="12"/>
      <c r="NVB19" s="12"/>
      <c r="NVC19" s="12"/>
      <c r="NVD19" s="12"/>
      <c r="NVE19" s="12"/>
      <c r="NVF19" s="12"/>
      <c r="NVG19" s="12"/>
      <c r="NVH19" s="12"/>
      <c r="NVI19" s="12"/>
      <c r="NVJ19" s="12"/>
      <c r="NVK19" s="12"/>
      <c r="NVL19" s="12"/>
      <c r="NVM19" s="12"/>
      <c r="NVN19" s="12"/>
      <c r="NVO19" s="12"/>
      <c r="NVP19" s="12"/>
      <c r="NVQ19" s="12"/>
      <c r="NVR19" s="12"/>
      <c r="NVS19" s="12"/>
      <c r="NVT19" s="12"/>
      <c r="NVU19" s="12"/>
      <c r="NVV19" s="12"/>
      <c r="NVW19" s="12"/>
      <c r="NVX19" s="12"/>
      <c r="NVY19" s="12"/>
      <c r="NVZ19" s="12"/>
      <c r="NWA19" s="12"/>
      <c r="NWB19" s="12"/>
      <c r="NWC19" s="12"/>
      <c r="NWD19" s="12"/>
      <c r="NWE19" s="12"/>
      <c r="NWF19" s="12"/>
      <c r="NWG19" s="12"/>
      <c r="NWH19" s="12"/>
      <c r="NWI19" s="12"/>
      <c r="NWJ19" s="12"/>
      <c r="NWK19" s="12"/>
      <c r="NWL19" s="12"/>
      <c r="NWM19" s="12"/>
      <c r="NWN19" s="12"/>
      <c r="NWO19" s="12"/>
      <c r="NWP19" s="12"/>
      <c r="NWQ19" s="12"/>
      <c r="NWR19" s="12"/>
      <c r="NWS19" s="12"/>
      <c r="NWT19" s="12"/>
      <c r="NWU19" s="12"/>
      <c r="NWV19" s="12"/>
      <c r="NWW19" s="12"/>
      <c r="NWX19" s="12"/>
      <c r="NWY19" s="12"/>
      <c r="NWZ19" s="12"/>
      <c r="NXA19" s="12"/>
      <c r="NXB19" s="12"/>
      <c r="NXC19" s="12"/>
      <c r="NXD19" s="12"/>
      <c r="NXE19" s="12"/>
      <c r="NXF19" s="12"/>
      <c r="NXG19" s="12"/>
      <c r="NXH19" s="12"/>
      <c r="NXI19" s="12"/>
      <c r="NXJ19" s="12"/>
      <c r="NXK19" s="12"/>
      <c r="NXL19" s="12"/>
      <c r="NXM19" s="12"/>
      <c r="NXN19" s="12"/>
      <c r="NXO19" s="12"/>
      <c r="NXP19" s="12"/>
      <c r="NXQ19" s="12"/>
      <c r="NXR19" s="12"/>
      <c r="NXS19" s="12"/>
      <c r="NXT19" s="12"/>
      <c r="NXU19" s="12"/>
      <c r="NXV19" s="12"/>
      <c r="NXW19" s="12"/>
      <c r="NXX19" s="12"/>
      <c r="NXY19" s="12"/>
      <c r="NXZ19" s="12"/>
      <c r="NYA19" s="12"/>
      <c r="NYB19" s="12"/>
      <c r="NYC19" s="12"/>
      <c r="NYD19" s="12"/>
      <c r="NYE19" s="12"/>
      <c r="NYF19" s="12"/>
      <c r="NYG19" s="12"/>
      <c r="NYH19" s="12"/>
      <c r="NYI19" s="12"/>
      <c r="NYJ19" s="12"/>
      <c r="NYK19" s="12"/>
      <c r="NYL19" s="12"/>
      <c r="NYM19" s="12"/>
      <c r="NYN19" s="12"/>
      <c r="NYO19" s="12"/>
      <c r="NYP19" s="12"/>
      <c r="NYQ19" s="12"/>
      <c r="NYR19" s="12"/>
      <c r="NYS19" s="12"/>
      <c r="NYT19" s="12"/>
      <c r="NYU19" s="12"/>
      <c r="NYV19" s="12"/>
      <c r="NYW19" s="12"/>
      <c r="NYX19" s="12"/>
      <c r="NYY19" s="12"/>
      <c r="NYZ19" s="12"/>
      <c r="NZA19" s="12"/>
      <c r="NZB19" s="12"/>
      <c r="NZC19" s="12"/>
      <c r="NZD19" s="12"/>
      <c r="NZE19" s="12"/>
      <c r="NZF19" s="12"/>
      <c r="NZG19" s="12"/>
      <c r="NZH19" s="12"/>
      <c r="NZI19" s="12"/>
      <c r="NZJ19" s="12"/>
      <c r="NZK19" s="12"/>
      <c r="NZL19" s="12"/>
      <c r="NZM19" s="12"/>
      <c r="NZN19" s="12"/>
      <c r="NZO19" s="12"/>
      <c r="NZP19" s="12"/>
      <c r="NZQ19" s="12"/>
      <c r="NZR19" s="12"/>
      <c r="NZS19" s="12"/>
      <c r="NZT19" s="12"/>
      <c r="NZU19" s="12"/>
      <c r="NZV19" s="12"/>
      <c r="NZW19" s="12"/>
      <c r="NZX19" s="12"/>
      <c r="NZY19" s="12"/>
      <c r="NZZ19" s="12"/>
      <c r="OAA19" s="12"/>
      <c r="OAB19" s="12"/>
      <c r="OAC19" s="12"/>
      <c r="OAD19" s="12"/>
      <c r="OAE19" s="12"/>
      <c r="OAF19" s="12"/>
      <c r="OAG19" s="12"/>
      <c r="OAH19" s="12"/>
      <c r="OAI19" s="12"/>
      <c r="OAJ19" s="12"/>
      <c r="OAK19" s="12"/>
      <c r="OAL19" s="12"/>
      <c r="OAM19" s="12"/>
      <c r="OAN19" s="12"/>
      <c r="OAO19" s="12"/>
      <c r="OAP19" s="12"/>
      <c r="OAQ19" s="12"/>
      <c r="OAR19" s="12"/>
      <c r="OAS19" s="12"/>
      <c r="OAT19" s="12"/>
      <c r="OAU19" s="12"/>
      <c r="OAV19" s="12"/>
      <c r="OAW19" s="12"/>
      <c r="OAX19" s="12"/>
      <c r="OAY19" s="12"/>
      <c r="OAZ19" s="12"/>
      <c r="OBA19" s="12"/>
      <c r="OBB19" s="12"/>
      <c r="OBC19" s="12"/>
      <c r="OBD19" s="12"/>
      <c r="OBE19" s="12"/>
      <c r="OBF19" s="12"/>
      <c r="OBG19" s="12"/>
      <c r="OBH19" s="12"/>
      <c r="OBI19" s="12"/>
      <c r="OBJ19" s="12"/>
      <c r="OBK19" s="12"/>
      <c r="OBL19" s="12"/>
      <c r="OBM19" s="12"/>
      <c r="OBN19" s="12"/>
      <c r="OBO19" s="12"/>
      <c r="OBP19" s="12"/>
      <c r="OBQ19" s="12"/>
      <c r="OBR19" s="12"/>
      <c r="OBS19" s="12"/>
      <c r="OBT19" s="12"/>
      <c r="OBU19" s="12"/>
      <c r="OBV19" s="12"/>
      <c r="OBW19" s="12"/>
      <c r="OBX19" s="12"/>
      <c r="OBY19" s="12"/>
      <c r="OBZ19" s="12"/>
      <c r="OCA19" s="12"/>
      <c r="OCB19" s="12"/>
      <c r="OCC19" s="12"/>
      <c r="OCD19" s="12"/>
      <c r="OCE19" s="12"/>
      <c r="OCF19" s="12"/>
      <c r="OCG19" s="12"/>
      <c r="OCH19" s="12"/>
      <c r="OCI19" s="12"/>
      <c r="OCJ19" s="12"/>
      <c r="OCK19" s="12"/>
      <c r="OCL19" s="12"/>
      <c r="OCM19" s="12"/>
      <c r="OCN19" s="12"/>
      <c r="OCO19" s="12"/>
      <c r="OCP19" s="12"/>
      <c r="OCQ19" s="12"/>
      <c r="OCR19" s="12"/>
      <c r="OCS19" s="12"/>
      <c r="OCT19" s="12"/>
      <c r="OCU19" s="12"/>
      <c r="OCV19" s="12"/>
      <c r="OCW19" s="12"/>
      <c r="OCX19" s="12"/>
      <c r="OCY19" s="12"/>
      <c r="OCZ19" s="12"/>
      <c r="ODA19" s="12"/>
      <c r="ODB19" s="12"/>
      <c r="ODC19" s="12"/>
      <c r="ODD19" s="12"/>
      <c r="ODE19" s="12"/>
      <c r="ODF19" s="12"/>
      <c r="ODG19" s="12"/>
      <c r="ODH19" s="12"/>
      <c r="ODI19" s="12"/>
      <c r="ODJ19" s="12"/>
      <c r="ODK19" s="12"/>
      <c r="ODL19" s="12"/>
      <c r="ODM19" s="12"/>
      <c r="ODN19" s="12"/>
      <c r="ODO19" s="12"/>
      <c r="ODP19" s="12"/>
      <c r="ODQ19" s="12"/>
      <c r="ODR19" s="12"/>
      <c r="ODS19" s="12"/>
      <c r="ODT19" s="12"/>
      <c r="ODU19" s="12"/>
      <c r="ODV19" s="12"/>
      <c r="ODW19" s="12"/>
      <c r="ODX19" s="12"/>
      <c r="ODY19" s="12"/>
      <c r="ODZ19" s="12"/>
      <c r="OEA19" s="12"/>
      <c r="OEB19" s="12"/>
      <c r="OEC19" s="12"/>
      <c r="OED19" s="12"/>
      <c r="OEE19" s="12"/>
      <c r="OEF19" s="12"/>
      <c r="OEG19" s="12"/>
      <c r="OEH19" s="12"/>
      <c r="OEI19" s="12"/>
      <c r="OEJ19" s="12"/>
      <c r="OEK19" s="12"/>
      <c r="OEL19" s="12"/>
      <c r="OEM19" s="12"/>
      <c r="OEN19" s="12"/>
      <c r="OEO19" s="12"/>
      <c r="OEP19" s="12"/>
      <c r="OEQ19" s="12"/>
      <c r="OER19" s="12"/>
      <c r="OES19" s="12"/>
      <c r="OET19" s="12"/>
      <c r="OEU19" s="12"/>
      <c r="OEV19" s="12"/>
      <c r="OEW19" s="12"/>
      <c r="OEX19" s="12"/>
      <c r="OEY19" s="12"/>
      <c r="OEZ19" s="12"/>
      <c r="OFA19" s="12"/>
      <c r="OFB19" s="12"/>
      <c r="OFC19" s="12"/>
      <c r="OFD19" s="12"/>
      <c r="OFE19" s="12"/>
      <c r="OFF19" s="12"/>
      <c r="OFG19" s="12"/>
      <c r="OFH19" s="12"/>
      <c r="OFI19" s="12"/>
      <c r="OFJ19" s="12"/>
      <c r="OFK19" s="12"/>
      <c r="OFL19" s="12"/>
      <c r="OFM19" s="12"/>
      <c r="OFN19" s="12"/>
      <c r="OFO19" s="12"/>
      <c r="OFP19" s="12"/>
      <c r="OFQ19" s="12"/>
      <c r="OFR19" s="12"/>
      <c r="OFS19" s="12"/>
      <c r="OFT19" s="12"/>
      <c r="OFU19" s="12"/>
      <c r="OFV19" s="12"/>
      <c r="OFW19" s="12"/>
      <c r="OFX19" s="12"/>
      <c r="OFY19" s="12"/>
      <c r="OFZ19" s="12"/>
      <c r="OGA19" s="12"/>
      <c r="OGB19" s="12"/>
      <c r="OGC19" s="12"/>
      <c r="OGD19" s="12"/>
      <c r="OGE19" s="12"/>
      <c r="OGF19" s="12"/>
      <c r="OGG19" s="12"/>
      <c r="OGH19" s="12"/>
      <c r="OGI19" s="12"/>
      <c r="OGJ19" s="12"/>
      <c r="OGK19" s="12"/>
      <c r="OGL19" s="12"/>
      <c r="OGM19" s="12"/>
      <c r="OGN19" s="12"/>
      <c r="OGO19" s="12"/>
      <c r="OGP19" s="12"/>
      <c r="OGQ19" s="12"/>
      <c r="OGR19" s="12"/>
      <c r="OGS19" s="12"/>
      <c r="OGT19" s="12"/>
      <c r="OGU19" s="12"/>
      <c r="OGV19" s="12"/>
      <c r="OGW19" s="12"/>
      <c r="OGX19" s="12"/>
      <c r="OGY19" s="12"/>
      <c r="OGZ19" s="12"/>
      <c r="OHA19" s="12"/>
      <c r="OHB19" s="12"/>
      <c r="OHC19" s="12"/>
      <c r="OHD19" s="12"/>
      <c r="OHE19" s="12"/>
      <c r="OHF19" s="12"/>
      <c r="OHG19" s="12"/>
      <c r="OHH19" s="12"/>
      <c r="OHI19" s="12"/>
      <c r="OHJ19" s="12"/>
      <c r="OHK19" s="12"/>
      <c r="OHL19" s="12"/>
      <c r="OHM19" s="12"/>
      <c r="OHN19" s="12"/>
      <c r="OHO19" s="12"/>
      <c r="OHP19" s="12"/>
      <c r="OHQ19" s="12"/>
      <c r="OHR19" s="12"/>
      <c r="OHS19" s="12"/>
      <c r="OHT19" s="12"/>
      <c r="OHU19" s="12"/>
      <c r="OHV19" s="12"/>
      <c r="OHW19" s="12"/>
      <c r="OHX19" s="12"/>
      <c r="OHY19" s="12"/>
      <c r="OHZ19" s="12"/>
      <c r="OIA19" s="12"/>
      <c r="OIB19" s="12"/>
      <c r="OIC19" s="12"/>
      <c r="OID19" s="12"/>
      <c r="OIE19" s="12"/>
      <c r="OIF19" s="12"/>
      <c r="OIG19" s="12"/>
      <c r="OIH19" s="12"/>
      <c r="OII19" s="12"/>
      <c r="OIJ19" s="12"/>
      <c r="OIK19" s="12"/>
      <c r="OIL19" s="12"/>
      <c r="OIM19" s="12"/>
      <c r="OIN19" s="12"/>
      <c r="OIO19" s="12"/>
      <c r="OIP19" s="12"/>
      <c r="OIQ19" s="12"/>
      <c r="OIR19" s="12"/>
      <c r="OIS19" s="12"/>
      <c r="OIT19" s="12"/>
      <c r="OIU19" s="12"/>
      <c r="OIV19" s="12"/>
      <c r="OIW19" s="12"/>
      <c r="OIX19" s="12"/>
      <c r="OIY19" s="12"/>
      <c r="OIZ19" s="12"/>
      <c r="OJA19" s="12"/>
      <c r="OJB19" s="12"/>
      <c r="OJC19" s="12"/>
      <c r="OJD19" s="12"/>
      <c r="OJE19" s="12"/>
      <c r="OJF19" s="12"/>
      <c r="OJG19" s="12"/>
      <c r="OJH19" s="12"/>
      <c r="OJI19" s="12"/>
      <c r="OJJ19" s="12"/>
      <c r="OJK19" s="12"/>
      <c r="OJL19" s="12"/>
      <c r="OJM19" s="12"/>
      <c r="OJN19" s="12"/>
      <c r="OJO19" s="12"/>
      <c r="OJP19" s="12"/>
      <c r="OJQ19" s="12"/>
      <c r="OJR19" s="12"/>
      <c r="OJS19" s="12"/>
      <c r="OJT19" s="12"/>
      <c r="OJU19" s="12"/>
      <c r="OJV19" s="12"/>
      <c r="OJW19" s="12"/>
      <c r="OJX19" s="12"/>
      <c r="OJY19" s="12"/>
      <c r="OJZ19" s="12"/>
      <c r="OKA19" s="12"/>
      <c r="OKB19" s="12"/>
      <c r="OKC19" s="12"/>
      <c r="OKD19" s="12"/>
      <c r="OKE19" s="12"/>
      <c r="OKF19" s="12"/>
      <c r="OKG19" s="12"/>
      <c r="OKH19" s="12"/>
      <c r="OKI19" s="12"/>
      <c r="OKJ19" s="12"/>
      <c r="OKK19" s="12"/>
      <c r="OKL19" s="12"/>
      <c r="OKM19" s="12"/>
      <c r="OKN19" s="12"/>
      <c r="OKO19" s="12"/>
      <c r="OKP19" s="12"/>
      <c r="OKQ19" s="12"/>
      <c r="OKR19" s="12"/>
      <c r="OKS19" s="12"/>
      <c r="OKT19" s="12"/>
      <c r="OKU19" s="12"/>
      <c r="OKV19" s="12"/>
      <c r="OKW19" s="12"/>
      <c r="OKX19" s="12"/>
      <c r="OKY19" s="12"/>
      <c r="OKZ19" s="12"/>
      <c r="OLA19" s="12"/>
      <c r="OLB19" s="12"/>
      <c r="OLC19" s="12"/>
      <c r="OLD19" s="12"/>
      <c r="OLE19" s="12"/>
      <c r="OLF19" s="12"/>
      <c r="OLG19" s="12"/>
      <c r="OLH19" s="12"/>
      <c r="OLI19" s="12"/>
      <c r="OLJ19" s="12"/>
      <c r="OLK19" s="12"/>
      <c r="OLL19" s="12"/>
      <c r="OLM19" s="12"/>
      <c r="OLN19" s="12"/>
      <c r="OLO19" s="12"/>
      <c r="OLP19" s="12"/>
      <c r="OLQ19" s="12"/>
      <c r="OLR19" s="12"/>
      <c r="OLS19" s="12"/>
      <c r="OLT19" s="12"/>
      <c r="OLU19" s="12"/>
      <c r="OLV19" s="12"/>
      <c r="OLW19" s="12"/>
      <c r="OLX19" s="12"/>
      <c r="OLY19" s="12"/>
      <c r="OLZ19" s="12"/>
      <c r="OMA19" s="12"/>
      <c r="OMB19" s="12"/>
      <c r="OMC19" s="12"/>
      <c r="OMD19" s="12"/>
      <c r="OME19" s="12"/>
      <c r="OMF19" s="12"/>
      <c r="OMG19" s="12"/>
      <c r="OMH19" s="12"/>
      <c r="OMI19" s="12"/>
      <c r="OMJ19" s="12"/>
      <c r="OMK19" s="12"/>
      <c r="OML19" s="12"/>
      <c r="OMM19" s="12"/>
      <c r="OMN19" s="12"/>
      <c r="OMO19" s="12"/>
      <c r="OMP19" s="12"/>
      <c r="OMQ19" s="12"/>
      <c r="OMR19" s="12"/>
      <c r="OMS19" s="12"/>
      <c r="OMT19" s="12"/>
      <c r="OMU19" s="12"/>
      <c r="OMV19" s="12"/>
      <c r="OMW19" s="12"/>
      <c r="OMX19" s="12"/>
      <c r="OMY19" s="12"/>
      <c r="OMZ19" s="12"/>
      <c r="ONA19" s="12"/>
      <c r="ONB19" s="12"/>
      <c r="ONC19" s="12"/>
      <c r="OND19" s="12"/>
      <c r="ONE19" s="12"/>
      <c r="ONF19" s="12"/>
      <c r="ONG19" s="12"/>
      <c r="ONH19" s="12"/>
      <c r="ONI19" s="12"/>
      <c r="ONJ19" s="12"/>
      <c r="ONK19" s="12"/>
      <c r="ONL19" s="12"/>
      <c r="ONM19" s="12"/>
      <c r="ONN19" s="12"/>
      <c r="ONO19" s="12"/>
      <c r="ONP19" s="12"/>
      <c r="ONQ19" s="12"/>
      <c r="ONR19" s="12"/>
      <c r="ONS19" s="12"/>
      <c r="ONT19" s="12"/>
      <c r="ONU19" s="12"/>
      <c r="ONV19" s="12"/>
      <c r="ONW19" s="12"/>
      <c r="ONX19" s="12"/>
      <c r="ONY19" s="12"/>
      <c r="ONZ19" s="12"/>
      <c r="OOA19" s="12"/>
      <c r="OOB19" s="12"/>
      <c r="OOC19" s="12"/>
      <c r="OOD19" s="12"/>
      <c r="OOE19" s="12"/>
      <c r="OOF19" s="12"/>
      <c r="OOG19" s="12"/>
      <c r="OOH19" s="12"/>
      <c r="OOI19" s="12"/>
      <c r="OOJ19" s="12"/>
      <c r="OOK19" s="12"/>
      <c r="OOL19" s="12"/>
      <c r="OOM19" s="12"/>
      <c r="OON19" s="12"/>
      <c r="OOO19" s="12"/>
      <c r="OOP19" s="12"/>
      <c r="OOQ19" s="12"/>
      <c r="OOR19" s="12"/>
      <c r="OOS19" s="12"/>
      <c r="OOT19" s="12"/>
      <c r="OOU19" s="12"/>
      <c r="OOV19" s="12"/>
      <c r="OOW19" s="12"/>
      <c r="OOX19" s="12"/>
      <c r="OOY19" s="12"/>
      <c r="OOZ19" s="12"/>
      <c r="OPA19" s="12"/>
      <c r="OPB19" s="12"/>
      <c r="OPC19" s="12"/>
      <c r="OPD19" s="12"/>
      <c r="OPE19" s="12"/>
      <c r="OPF19" s="12"/>
      <c r="OPG19" s="12"/>
      <c r="OPH19" s="12"/>
      <c r="OPI19" s="12"/>
      <c r="OPJ19" s="12"/>
      <c r="OPK19" s="12"/>
      <c r="OPL19" s="12"/>
      <c r="OPM19" s="12"/>
      <c r="OPN19" s="12"/>
      <c r="OPO19" s="12"/>
      <c r="OPP19" s="12"/>
      <c r="OPQ19" s="12"/>
      <c r="OPR19" s="12"/>
      <c r="OPS19" s="12"/>
      <c r="OPT19" s="12"/>
      <c r="OPU19" s="12"/>
      <c r="OPV19" s="12"/>
      <c r="OPW19" s="12"/>
      <c r="OPX19" s="12"/>
      <c r="OPY19" s="12"/>
      <c r="OPZ19" s="12"/>
      <c r="OQA19" s="12"/>
      <c r="OQB19" s="12"/>
      <c r="OQC19" s="12"/>
      <c r="OQD19" s="12"/>
      <c r="OQE19" s="12"/>
      <c r="OQF19" s="12"/>
      <c r="OQG19" s="12"/>
      <c r="OQH19" s="12"/>
      <c r="OQI19" s="12"/>
      <c r="OQJ19" s="12"/>
      <c r="OQK19" s="12"/>
      <c r="OQL19" s="12"/>
      <c r="OQM19" s="12"/>
      <c r="OQN19" s="12"/>
      <c r="OQO19" s="12"/>
      <c r="OQP19" s="12"/>
      <c r="OQQ19" s="12"/>
      <c r="OQR19" s="12"/>
      <c r="OQS19" s="12"/>
      <c r="OQT19" s="12"/>
      <c r="OQU19" s="12"/>
      <c r="OQV19" s="12"/>
      <c r="OQW19" s="12"/>
      <c r="OQX19" s="12"/>
      <c r="OQY19" s="12"/>
      <c r="OQZ19" s="12"/>
      <c r="ORA19" s="12"/>
      <c r="ORB19" s="12"/>
      <c r="ORC19" s="12"/>
      <c r="ORD19" s="12"/>
      <c r="ORE19" s="12"/>
      <c r="ORF19" s="12"/>
      <c r="ORG19" s="12"/>
      <c r="ORH19" s="12"/>
      <c r="ORI19" s="12"/>
      <c r="ORJ19" s="12"/>
      <c r="ORK19" s="12"/>
      <c r="ORL19" s="12"/>
      <c r="ORM19" s="12"/>
      <c r="ORN19" s="12"/>
      <c r="ORO19" s="12"/>
      <c r="ORP19" s="12"/>
      <c r="ORQ19" s="12"/>
      <c r="ORR19" s="12"/>
      <c r="ORS19" s="12"/>
      <c r="ORT19" s="12"/>
      <c r="ORU19" s="12"/>
      <c r="ORV19" s="12"/>
      <c r="ORW19" s="12"/>
      <c r="ORX19" s="12"/>
      <c r="ORY19" s="12"/>
      <c r="ORZ19" s="12"/>
      <c r="OSA19" s="12"/>
      <c r="OSB19" s="12"/>
      <c r="OSC19" s="12"/>
      <c r="OSD19" s="12"/>
      <c r="OSE19" s="12"/>
      <c r="OSF19" s="12"/>
      <c r="OSG19" s="12"/>
      <c r="OSH19" s="12"/>
      <c r="OSI19" s="12"/>
      <c r="OSJ19" s="12"/>
      <c r="OSK19" s="12"/>
      <c r="OSL19" s="12"/>
      <c r="OSM19" s="12"/>
      <c r="OSN19" s="12"/>
      <c r="OSO19" s="12"/>
      <c r="OSP19" s="12"/>
      <c r="OSQ19" s="12"/>
      <c r="OSR19" s="12"/>
      <c r="OSS19" s="12"/>
      <c r="OST19" s="12"/>
      <c r="OSU19" s="12"/>
      <c r="OSV19" s="12"/>
      <c r="OSW19" s="12"/>
      <c r="OSX19" s="12"/>
      <c r="OSY19" s="12"/>
      <c r="OSZ19" s="12"/>
      <c r="OTA19" s="12"/>
      <c r="OTB19" s="12"/>
      <c r="OTC19" s="12"/>
      <c r="OTD19" s="12"/>
      <c r="OTE19" s="12"/>
      <c r="OTF19" s="12"/>
      <c r="OTG19" s="12"/>
      <c r="OTH19" s="12"/>
      <c r="OTI19" s="12"/>
      <c r="OTJ19" s="12"/>
      <c r="OTK19" s="12"/>
      <c r="OTL19" s="12"/>
      <c r="OTM19" s="12"/>
      <c r="OTN19" s="12"/>
      <c r="OTO19" s="12"/>
      <c r="OTP19" s="12"/>
      <c r="OTQ19" s="12"/>
      <c r="OTR19" s="12"/>
      <c r="OTS19" s="12"/>
      <c r="OTT19" s="12"/>
      <c r="OTU19" s="12"/>
      <c r="OTV19" s="12"/>
      <c r="OTW19" s="12"/>
      <c r="OTX19" s="12"/>
      <c r="OTY19" s="12"/>
      <c r="OTZ19" s="12"/>
      <c r="OUA19" s="12"/>
      <c r="OUB19" s="12"/>
      <c r="OUC19" s="12"/>
      <c r="OUD19" s="12"/>
      <c r="OUE19" s="12"/>
      <c r="OUF19" s="12"/>
      <c r="OUG19" s="12"/>
      <c r="OUH19" s="12"/>
      <c r="OUI19" s="12"/>
      <c r="OUJ19" s="12"/>
      <c r="OUK19" s="12"/>
      <c r="OUL19" s="12"/>
      <c r="OUM19" s="12"/>
      <c r="OUN19" s="12"/>
      <c r="OUO19" s="12"/>
      <c r="OUP19" s="12"/>
      <c r="OUQ19" s="12"/>
      <c r="OUR19" s="12"/>
      <c r="OUS19" s="12"/>
      <c r="OUT19" s="12"/>
      <c r="OUU19" s="12"/>
      <c r="OUV19" s="12"/>
      <c r="OUW19" s="12"/>
      <c r="OUX19" s="12"/>
      <c r="OUY19" s="12"/>
      <c r="OUZ19" s="12"/>
      <c r="OVA19" s="12"/>
      <c r="OVB19" s="12"/>
      <c r="OVC19" s="12"/>
      <c r="OVD19" s="12"/>
      <c r="OVE19" s="12"/>
      <c r="OVF19" s="12"/>
      <c r="OVG19" s="12"/>
      <c r="OVH19" s="12"/>
      <c r="OVI19" s="12"/>
      <c r="OVJ19" s="12"/>
      <c r="OVK19" s="12"/>
      <c r="OVL19" s="12"/>
      <c r="OVM19" s="12"/>
      <c r="OVN19" s="12"/>
      <c r="OVO19" s="12"/>
      <c r="OVP19" s="12"/>
      <c r="OVQ19" s="12"/>
      <c r="OVR19" s="12"/>
      <c r="OVS19" s="12"/>
      <c r="OVT19" s="12"/>
      <c r="OVU19" s="12"/>
      <c r="OVV19" s="12"/>
      <c r="OVW19" s="12"/>
      <c r="OVX19" s="12"/>
      <c r="OVY19" s="12"/>
      <c r="OVZ19" s="12"/>
      <c r="OWA19" s="12"/>
      <c r="OWB19" s="12"/>
      <c r="OWC19" s="12"/>
      <c r="OWD19" s="12"/>
      <c r="OWE19" s="12"/>
      <c r="OWF19" s="12"/>
      <c r="OWG19" s="12"/>
      <c r="OWH19" s="12"/>
      <c r="OWI19" s="12"/>
      <c r="OWJ19" s="12"/>
      <c r="OWK19" s="12"/>
      <c r="OWL19" s="12"/>
      <c r="OWM19" s="12"/>
      <c r="OWN19" s="12"/>
      <c r="OWO19" s="12"/>
      <c r="OWP19" s="12"/>
      <c r="OWQ19" s="12"/>
      <c r="OWR19" s="12"/>
      <c r="OWS19" s="12"/>
      <c r="OWT19" s="12"/>
      <c r="OWU19" s="12"/>
      <c r="OWV19" s="12"/>
      <c r="OWW19" s="12"/>
      <c r="OWX19" s="12"/>
      <c r="OWY19" s="12"/>
      <c r="OWZ19" s="12"/>
      <c r="OXA19" s="12"/>
      <c r="OXB19" s="12"/>
      <c r="OXC19" s="12"/>
      <c r="OXD19" s="12"/>
      <c r="OXE19" s="12"/>
      <c r="OXF19" s="12"/>
      <c r="OXG19" s="12"/>
      <c r="OXH19" s="12"/>
      <c r="OXI19" s="12"/>
      <c r="OXJ19" s="12"/>
      <c r="OXK19" s="12"/>
      <c r="OXL19" s="12"/>
      <c r="OXM19" s="12"/>
      <c r="OXN19" s="12"/>
      <c r="OXO19" s="12"/>
      <c r="OXP19" s="12"/>
      <c r="OXQ19" s="12"/>
      <c r="OXR19" s="12"/>
      <c r="OXS19" s="12"/>
      <c r="OXT19" s="12"/>
      <c r="OXU19" s="12"/>
      <c r="OXV19" s="12"/>
      <c r="OXW19" s="12"/>
      <c r="OXX19" s="12"/>
      <c r="OXY19" s="12"/>
      <c r="OXZ19" s="12"/>
      <c r="OYA19" s="12"/>
      <c r="OYB19" s="12"/>
      <c r="OYC19" s="12"/>
      <c r="OYD19" s="12"/>
      <c r="OYE19" s="12"/>
      <c r="OYF19" s="12"/>
      <c r="OYG19" s="12"/>
      <c r="OYH19" s="12"/>
      <c r="OYI19" s="12"/>
      <c r="OYJ19" s="12"/>
      <c r="OYK19" s="12"/>
      <c r="OYL19" s="12"/>
      <c r="OYM19" s="12"/>
      <c r="OYN19" s="12"/>
      <c r="OYO19" s="12"/>
      <c r="OYP19" s="12"/>
      <c r="OYQ19" s="12"/>
      <c r="OYR19" s="12"/>
      <c r="OYS19" s="12"/>
      <c r="OYT19" s="12"/>
      <c r="OYU19" s="12"/>
      <c r="OYV19" s="12"/>
      <c r="OYW19" s="12"/>
      <c r="OYX19" s="12"/>
      <c r="OYY19" s="12"/>
      <c r="OYZ19" s="12"/>
      <c r="OZA19" s="12"/>
      <c r="OZB19" s="12"/>
      <c r="OZC19" s="12"/>
      <c r="OZD19" s="12"/>
      <c r="OZE19" s="12"/>
      <c r="OZF19" s="12"/>
      <c r="OZG19" s="12"/>
      <c r="OZH19" s="12"/>
      <c r="OZI19" s="12"/>
      <c r="OZJ19" s="12"/>
      <c r="OZK19" s="12"/>
      <c r="OZL19" s="12"/>
      <c r="OZM19" s="12"/>
      <c r="OZN19" s="12"/>
      <c r="OZO19" s="12"/>
      <c r="OZP19" s="12"/>
      <c r="OZQ19" s="12"/>
      <c r="OZR19" s="12"/>
      <c r="OZS19" s="12"/>
      <c r="OZT19" s="12"/>
      <c r="OZU19" s="12"/>
      <c r="OZV19" s="12"/>
      <c r="OZW19" s="12"/>
      <c r="OZX19" s="12"/>
      <c r="OZY19" s="12"/>
      <c r="OZZ19" s="12"/>
      <c r="PAA19" s="12"/>
      <c r="PAB19" s="12"/>
      <c r="PAC19" s="12"/>
      <c r="PAD19" s="12"/>
      <c r="PAE19" s="12"/>
      <c r="PAF19" s="12"/>
      <c r="PAG19" s="12"/>
      <c r="PAH19" s="12"/>
      <c r="PAI19" s="12"/>
      <c r="PAJ19" s="12"/>
      <c r="PAK19" s="12"/>
      <c r="PAL19" s="12"/>
      <c r="PAM19" s="12"/>
      <c r="PAN19" s="12"/>
      <c r="PAO19" s="12"/>
      <c r="PAP19" s="12"/>
      <c r="PAQ19" s="12"/>
      <c r="PAR19" s="12"/>
      <c r="PAS19" s="12"/>
      <c r="PAT19" s="12"/>
      <c r="PAU19" s="12"/>
      <c r="PAV19" s="12"/>
      <c r="PAW19" s="12"/>
      <c r="PAX19" s="12"/>
      <c r="PAY19" s="12"/>
      <c r="PAZ19" s="12"/>
      <c r="PBA19" s="12"/>
      <c r="PBB19" s="12"/>
      <c r="PBC19" s="12"/>
      <c r="PBD19" s="12"/>
      <c r="PBE19" s="12"/>
      <c r="PBF19" s="12"/>
      <c r="PBG19" s="12"/>
      <c r="PBH19" s="12"/>
      <c r="PBI19" s="12"/>
      <c r="PBJ19" s="12"/>
      <c r="PBK19" s="12"/>
      <c r="PBL19" s="12"/>
      <c r="PBM19" s="12"/>
      <c r="PBN19" s="12"/>
      <c r="PBO19" s="12"/>
      <c r="PBP19" s="12"/>
      <c r="PBQ19" s="12"/>
      <c r="PBR19" s="12"/>
      <c r="PBS19" s="12"/>
      <c r="PBT19" s="12"/>
      <c r="PBU19" s="12"/>
      <c r="PBV19" s="12"/>
      <c r="PBW19" s="12"/>
      <c r="PBX19" s="12"/>
      <c r="PBY19" s="12"/>
      <c r="PBZ19" s="12"/>
      <c r="PCA19" s="12"/>
      <c r="PCB19" s="12"/>
      <c r="PCC19" s="12"/>
      <c r="PCD19" s="12"/>
      <c r="PCE19" s="12"/>
      <c r="PCF19" s="12"/>
      <c r="PCG19" s="12"/>
      <c r="PCH19" s="12"/>
      <c r="PCI19" s="12"/>
      <c r="PCJ19" s="12"/>
      <c r="PCK19" s="12"/>
      <c r="PCL19" s="12"/>
      <c r="PCM19" s="12"/>
      <c r="PCN19" s="12"/>
      <c r="PCO19" s="12"/>
      <c r="PCP19" s="12"/>
      <c r="PCQ19" s="12"/>
      <c r="PCR19" s="12"/>
      <c r="PCS19" s="12"/>
      <c r="PCT19" s="12"/>
      <c r="PCU19" s="12"/>
      <c r="PCV19" s="12"/>
      <c r="PCW19" s="12"/>
      <c r="PCX19" s="12"/>
      <c r="PCY19" s="12"/>
      <c r="PCZ19" s="12"/>
      <c r="PDA19" s="12"/>
      <c r="PDB19" s="12"/>
      <c r="PDC19" s="12"/>
      <c r="PDD19" s="12"/>
      <c r="PDE19" s="12"/>
      <c r="PDF19" s="12"/>
      <c r="PDG19" s="12"/>
      <c r="PDH19" s="12"/>
      <c r="PDI19" s="12"/>
      <c r="PDJ19" s="12"/>
      <c r="PDK19" s="12"/>
      <c r="PDL19" s="12"/>
      <c r="PDM19" s="12"/>
      <c r="PDN19" s="12"/>
      <c r="PDO19" s="12"/>
      <c r="PDP19" s="12"/>
      <c r="PDQ19" s="12"/>
      <c r="PDR19" s="12"/>
      <c r="PDS19" s="12"/>
      <c r="PDT19" s="12"/>
      <c r="PDU19" s="12"/>
      <c r="PDV19" s="12"/>
      <c r="PDW19" s="12"/>
      <c r="PDX19" s="12"/>
      <c r="PDY19" s="12"/>
      <c r="PDZ19" s="12"/>
      <c r="PEA19" s="12"/>
      <c r="PEB19" s="12"/>
      <c r="PEC19" s="12"/>
      <c r="PED19" s="12"/>
      <c r="PEE19" s="12"/>
      <c r="PEF19" s="12"/>
      <c r="PEG19" s="12"/>
      <c r="PEH19" s="12"/>
      <c r="PEI19" s="12"/>
      <c r="PEJ19" s="12"/>
      <c r="PEK19" s="12"/>
      <c r="PEL19" s="12"/>
      <c r="PEM19" s="12"/>
      <c r="PEN19" s="12"/>
      <c r="PEO19" s="12"/>
      <c r="PEP19" s="12"/>
      <c r="PEQ19" s="12"/>
      <c r="PER19" s="12"/>
      <c r="PES19" s="12"/>
      <c r="PET19" s="12"/>
      <c r="PEU19" s="12"/>
      <c r="PEV19" s="12"/>
      <c r="PEW19" s="12"/>
      <c r="PEX19" s="12"/>
      <c r="PEY19" s="12"/>
      <c r="PEZ19" s="12"/>
      <c r="PFA19" s="12"/>
      <c r="PFB19" s="12"/>
      <c r="PFC19" s="12"/>
      <c r="PFD19" s="12"/>
      <c r="PFE19" s="12"/>
      <c r="PFF19" s="12"/>
      <c r="PFG19" s="12"/>
      <c r="PFH19" s="12"/>
      <c r="PFI19" s="12"/>
      <c r="PFJ19" s="12"/>
      <c r="PFK19" s="12"/>
      <c r="PFL19" s="12"/>
      <c r="PFM19" s="12"/>
      <c r="PFN19" s="12"/>
      <c r="PFO19" s="12"/>
      <c r="PFP19" s="12"/>
      <c r="PFQ19" s="12"/>
      <c r="PFR19" s="12"/>
      <c r="PFS19" s="12"/>
      <c r="PFT19" s="12"/>
      <c r="PFU19" s="12"/>
      <c r="PFV19" s="12"/>
      <c r="PFW19" s="12"/>
      <c r="PFX19" s="12"/>
      <c r="PFY19" s="12"/>
      <c r="PFZ19" s="12"/>
      <c r="PGA19" s="12"/>
      <c r="PGB19" s="12"/>
      <c r="PGC19" s="12"/>
      <c r="PGD19" s="12"/>
      <c r="PGE19" s="12"/>
      <c r="PGF19" s="12"/>
      <c r="PGG19" s="12"/>
      <c r="PGH19" s="12"/>
      <c r="PGI19" s="12"/>
      <c r="PGJ19" s="12"/>
      <c r="PGK19" s="12"/>
      <c r="PGL19" s="12"/>
      <c r="PGM19" s="12"/>
      <c r="PGN19" s="12"/>
      <c r="PGO19" s="12"/>
      <c r="PGP19" s="12"/>
      <c r="PGQ19" s="12"/>
      <c r="PGR19" s="12"/>
      <c r="PGS19" s="12"/>
      <c r="PGT19" s="12"/>
      <c r="PGU19" s="12"/>
      <c r="PGV19" s="12"/>
      <c r="PGW19" s="12"/>
      <c r="PGX19" s="12"/>
      <c r="PGY19" s="12"/>
      <c r="PGZ19" s="12"/>
      <c r="PHA19" s="12"/>
      <c r="PHB19" s="12"/>
      <c r="PHC19" s="12"/>
      <c r="PHD19" s="12"/>
      <c r="PHE19" s="12"/>
      <c r="PHF19" s="12"/>
      <c r="PHG19" s="12"/>
      <c r="PHH19" s="12"/>
      <c r="PHI19" s="12"/>
      <c r="PHJ19" s="12"/>
      <c r="PHK19" s="12"/>
      <c r="PHL19" s="12"/>
      <c r="PHM19" s="12"/>
      <c r="PHN19" s="12"/>
      <c r="PHO19" s="12"/>
      <c r="PHP19" s="12"/>
      <c r="PHQ19" s="12"/>
      <c r="PHR19" s="12"/>
      <c r="PHS19" s="12"/>
      <c r="PHT19" s="12"/>
      <c r="PHU19" s="12"/>
      <c r="PHV19" s="12"/>
      <c r="PHW19" s="12"/>
      <c r="PHX19" s="12"/>
      <c r="PHY19" s="12"/>
      <c r="PHZ19" s="12"/>
      <c r="PIA19" s="12"/>
      <c r="PIB19" s="12"/>
      <c r="PIC19" s="12"/>
      <c r="PID19" s="12"/>
      <c r="PIE19" s="12"/>
      <c r="PIF19" s="12"/>
      <c r="PIG19" s="12"/>
      <c r="PIH19" s="12"/>
      <c r="PII19" s="12"/>
      <c r="PIJ19" s="12"/>
      <c r="PIK19" s="12"/>
      <c r="PIL19" s="12"/>
      <c r="PIM19" s="12"/>
      <c r="PIN19" s="12"/>
      <c r="PIO19" s="12"/>
      <c r="PIP19" s="12"/>
      <c r="PIQ19" s="12"/>
      <c r="PIR19" s="12"/>
      <c r="PIS19" s="12"/>
      <c r="PIT19" s="12"/>
      <c r="PIU19" s="12"/>
      <c r="PIV19" s="12"/>
      <c r="PIW19" s="12"/>
      <c r="PIX19" s="12"/>
      <c r="PIY19" s="12"/>
      <c r="PIZ19" s="12"/>
      <c r="PJA19" s="12"/>
      <c r="PJB19" s="12"/>
      <c r="PJC19" s="12"/>
      <c r="PJD19" s="12"/>
      <c r="PJE19" s="12"/>
      <c r="PJF19" s="12"/>
      <c r="PJG19" s="12"/>
      <c r="PJH19" s="12"/>
      <c r="PJI19" s="12"/>
      <c r="PJJ19" s="12"/>
      <c r="PJK19" s="12"/>
      <c r="PJL19" s="12"/>
      <c r="PJM19" s="12"/>
      <c r="PJN19" s="12"/>
      <c r="PJO19" s="12"/>
      <c r="PJP19" s="12"/>
      <c r="PJQ19" s="12"/>
      <c r="PJR19" s="12"/>
      <c r="PJS19" s="12"/>
      <c r="PJT19" s="12"/>
      <c r="PJU19" s="12"/>
      <c r="PJV19" s="12"/>
      <c r="PJW19" s="12"/>
      <c r="PJX19" s="12"/>
      <c r="PJY19" s="12"/>
      <c r="PJZ19" s="12"/>
      <c r="PKA19" s="12"/>
      <c r="PKB19" s="12"/>
      <c r="PKC19" s="12"/>
      <c r="PKD19" s="12"/>
      <c r="PKE19" s="12"/>
      <c r="PKF19" s="12"/>
      <c r="PKG19" s="12"/>
      <c r="PKH19" s="12"/>
      <c r="PKI19" s="12"/>
      <c r="PKJ19" s="12"/>
      <c r="PKK19" s="12"/>
      <c r="PKL19" s="12"/>
      <c r="PKM19" s="12"/>
      <c r="PKN19" s="12"/>
      <c r="PKO19" s="12"/>
      <c r="PKP19" s="12"/>
      <c r="PKQ19" s="12"/>
      <c r="PKR19" s="12"/>
      <c r="PKS19" s="12"/>
      <c r="PKT19" s="12"/>
      <c r="PKU19" s="12"/>
      <c r="PKV19" s="12"/>
      <c r="PKW19" s="12"/>
      <c r="PKX19" s="12"/>
      <c r="PKY19" s="12"/>
      <c r="PKZ19" s="12"/>
      <c r="PLA19" s="12"/>
      <c r="PLB19" s="12"/>
      <c r="PLC19" s="12"/>
      <c r="PLD19" s="12"/>
      <c r="PLE19" s="12"/>
      <c r="PLF19" s="12"/>
      <c r="PLG19" s="12"/>
      <c r="PLH19" s="12"/>
      <c r="PLI19" s="12"/>
      <c r="PLJ19" s="12"/>
      <c r="PLK19" s="12"/>
      <c r="PLL19" s="12"/>
      <c r="PLM19" s="12"/>
      <c r="PLN19" s="12"/>
      <c r="PLO19" s="12"/>
      <c r="PLP19" s="12"/>
      <c r="PLQ19" s="12"/>
      <c r="PLR19" s="12"/>
      <c r="PLS19" s="12"/>
      <c r="PLT19" s="12"/>
      <c r="PLU19" s="12"/>
      <c r="PLV19" s="12"/>
      <c r="PLW19" s="12"/>
      <c r="PLX19" s="12"/>
      <c r="PLY19" s="12"/>
      <c r="PLZ19" s="12"/>
      <c r="PMA19" s="12"/>
      <c r="PMB19" s="12"/>
      <c r="PMC19" s="12"/>
      <c r="PMD19" s="12"/>
      <c r="PME19" s="12"/>
      <c r="PMF19" s="12"/>
      <c r="PMG19" s="12"/>
      <c r="PMH19" s="12"/>
      <c r="PMI19" s="12"/>
      <c r="PMJ19" s="12"/>
      <c r="PMK19" s="12"/>
      <c r="PML19" s="12"/>
      <c r="PMM19" s="12"/>
      <c r="PMN19" s="12"/>
      <c r="PMO19" s="12"/>
      <c r="PMP19" s="12"/>
      <c r="PMQ19" s="12"/>
      <c r="PMR19" s="12"/>
      <c r="PMS19" s="12"/>
      <c r="PMT19" s="12"/>
      <c r="PMU19" s="12"/>
      <c r="PMV19" s="12"/>
      <c r="PMW19" s="12"/>
      <c r="PMX19" s="12"/>
      <c r="PMY19" s="12"/>
      <c r="PMZ19" s="12"/>
      <c r="PNA19" s="12"/>
      <c r="PNB19" s="12"/>
      <c r="PNC19" s="12"/>
      <c r="PND19" s="12"/>
      <c r="PNE19" s="12"/>
      <c r="PNF19" s="12"/>
      <c r="PNG19" s="12"/>
      <c r="PNH19" s="12"/>
      <c r="PNI19" s="12"/>
      <c r="PNJ19" s="12"/>
      <c r="PNK19" s="12"/>
      <c r="PNL19" s="12"/>
      <c r="PNM19" s="12"/>
      <c r="PNN19" s="12"/>
      <c r="PNO19" s="12"/>
      <c r="PNP19" s="12"/>
      <c r="PNQ19" s="12"/>
      <c r="PNR19" s="12"/>
      <c r="PNS19" s="12"/>
      <c r="PNT19" s="12"/>
      <c r="PNU19" s="12"/>
      <c r="PNV19" s="12"/>
      <c r="PNW19" s="12"/>
      <c r="PNX19" s="12"/>
      <c r="PNY19" s="12"/>
      <c r="PNZ19" s="12"/>
      <c r="POA19" s="12"/>
      <c r="POB19" s="12"/>
      <c r="POC19" s="12"/>
      <c r="POD19" s="12"/>
      <c r="POE19" s="12"/>
      <c r="POF19" s="12"/>
      <c r="POG19" s="12"/>
      <c r="POH19" s="12"/>
      <c r="POI19" s="12"/>
      <c r="POJ19" s="12"/>
      <c r="POK19" s="12"/>
      <c r="POL19" s="12"/>
      <c r="POM19" s="12"/>
      <c r="PON19" s="12"/>
      <c r="POO19" s="12"/>
      <c r="POP19" s="12"/>
      <c r="POQ19" s="12"/>
      <c r="POR19" s="12"/>
      <c r="POS19" s="12"/>
      <c r="POT19" s="12"/>
      <c r="POU19" s="12"/>
      <c r="POV19" s="12"/>
      <c r="POW19" s="12"/>
      <c r="POX19" s="12"/>
      <c r="POY19" s="12"/>
      <c r="POZ19" s="12"/>
      <c r="PPA19" s="12"/>
      <c r="PPB19" s="12"/>
      <c r="PPC19" s="12"/>
      <c r="PPD19" s="12"/>
      <c r="PPE19" s="12"/>
      <c r="PPF19" s="12"/>
      <c r="PPG19" s="12"/>
      <c r="PPH19" s="12"/>
      <c r="PPI19" s="12"/>
      <c r="PPJ19" s="12"/>
      <c r="PPK19" s="12"/>
      <c r="PPL19" s="12"/>
      <c r="PPM19" s="12"/>
      <c r="PPN19" s="12"/>
      <c r="PPO19" s="12"/>
      <c r="PPP19" s="12"/>
      <c r="PPQ19" s="12"/>
      <c r="PPR19" s="12"/>
      <c r="PPS19" s="12"/>
      <c r="PPT19" s="12"/>
      <c r="PPU19" s="12"/>
      <c r="PPV19" s="12"/>
      <c r="PPW19" s="12"/>
      <c r="PPX19" s="12"/>
      <c r="PPY19" s="12"/>
      <c r="PPZ19" s="12"/>
      <c r="PQA19" s="12"/>
      <c r="PQB19" s="12"/>
      <c r="PQC19" s="12"/>
      <c r="PQD19" s="12"/>
      <c r="PQE19" s="12"/>
      <c r="PQF19" s="12"/>
      <c r="PQG19" s="12"/>
      <c r="PQH19" s="12"/>
      <c r="PQI19" s="12"/>
      <c r="PQJ19" s="12"/>
      <c r="PQK19" s="12"/>
      <c r="PQL19" s="12"/>
      <c r="PQM19" s="12"/>
      <c r="PQN19" s="12"/>
      <c r="PQO19" s="12"/>
      <c r="PQP19" s="12"/>
      <c r="PQQ19" s="12"/>
      <c r="PQR19" s="12"/>
      <c r="PQS19" s="12"/>
      <c r="PQT19" s="12"/>
      <c r="PQU19" s="12"/>
      <c r="PQV19" s="12"/>
      <c r="PQW19" s="12"/>
      <c r="PQX19" s="12"/>
      <c r="PQY19" s="12"/>
      <c r="PQZ19" s="12"/>
      <c r="PRA19" s="12"/>
      <c r="PRB19" s="12"/>
      <c r="PRC19" s="12"/>
      <c r="PRD19" s="12"/>
      <c r="PRE19" s="12"/>
      <c r="PRF19" s="12"/>
      <c r="PRG19" s="12"/>
      <c r="PRH19" s="12"/>
      <c r="PRI19" s="12"/>
      <c r="PRJ19" s="12"/>
      <c r="PRK19" s="12"/>
      <c r="PRL19" s="12"/>
      <c r="PRM19" s="12"/>
      <c r="PRN19" s="12"/>
      <c r="PRO19" s="12"/>
      <c r="PRP19" s="12"/>
      <c r="PRQ19" s="12"/>
      <c r="PRR19" s="12"/>
      <c r="PRS19" s="12"/>
      <c r="PRT19" s="12"/>
      <c r="PRU19" s="12"/>
      <c r="PRV19" s="12"/>
      <c r="PRW19" s="12"/>
      <c r="PRX19" s="12"/>
      <c r="PRY19" s="12"/>
      <c r="PRZ19" s="12"/>
      <c r="PSA19" s="12"/>
      <c r="PSB19" s="12"/>
      <c r="PSC19" s="12"/>
      <c r="PSD19" s="12"/>
      <c r="PSE19" s="12"/>
      <c r="PSF19" s="12"/>
      <c r="PSG19" s="12"/>
      <c r="PSH19" s="12"/>
      <c r="PSI19" s="12"/>
      <c r="PSJ19" s="12"/>
      <c r="PSK19" s="12"/>
      <c r="PSL19" s="12"/>
      <c r="PSM19" s="12"/>
      <c r="PSN19" s="12"/>
      <c r="PSO19" s="12"/>
      <c r="PSP19" s="12"/>
      <c r="PSQ19" s="12"/>
      <c r="PSR19" s="12"/>
      <c r="PSS19" s="12"/>
      <c r="PST19" s="12"/>
      <c r="PSU19" s="12"/>
      <c r="PSV19" s="12"/>
      <c r="PSW19" s="12"/>
      <c r="PSX19" s="12"/>
      <c r="PSY19" s="12"/>
      <c r="PSZ19" s="12"/>
      <c r="PTA19" s="12"/>
      <c r="PTB19" s="12"/>
      <c r="PTC19" s="12"/>
      <c r="PTD19" s="12"/>
      <c r="PTE19" s="12"/>
      <c r="PTF19" s="12"/>
      <c r="PTG19" s="12"/>
      <c r="PTH19" s="12"/>
      <c r="PTI19" s="12"/>
      <c r="PTJ19" s="12"/>
      <c r="PTK19" s="12"/>
      <c r="PTL19" s="12"/>
      <c r="PTM19" s="12"/>
      <c r="PTN19" s="12"/>
      <c r="PTO19" s="12"/>
      <c r="PTP19" s="12"/>
      <c r="PTQ19" s="12"/>
      <c r="PTR19" s="12"/>
      <c r="PTS19" s="12"/>
      <c r="PTT19" s="12"/>
      <c r="PTU19" s="12"/>
      <c r="PTV19" s="12"/>
      <c r="PTW19" s="12"/>
      <c r="PTX19" s="12"/>
      <c r="PTY19" s="12"/>
      <c r="PTZ19" s="12"/>
      <c r="PUA19" s="12"/>
      <c r="PUB19" s="12"/>
      <c r="PUC19" s="12"/>
      <c r="PUD19" s="12"/>
      <c r="PUE19" s="12"/>
      <c r="PUF19" s="12"/>
      <c r="PUG19" s="12"/>
      <c r="PUH19" s="12"/>
      <c r="PUI19" s="12"/>
      <c r="PUJ19" s="12"/>
      <c r="PUK19" s="12"/>
      <c r="PUL19" s="12"/>
      <c r="PUM19" s="12"/>
      <c r="PUN19" s="12"/>
      <c r="PUO19" s="12"/>
      <c r="PUP19" s="12"/>
      <c r="PUQ19" s="12"/>
      <c r="PUR19" s="12"/>
      <c r="PUS19" s="12"/>
      <c r="PUT19" s="12"/>
      <c r="PUU19" s="12"/>
      <c r="PUV19" s="12"/>
      <c r="PUW19" s="12"/>
      <c r="PUX19" s="12"/>
      <c r="PUY19" s="12"/>
      <c r="PUZ19" s="12"/>
      <c r="PVA19" s="12"/>
      <c r="PVB19" s="12"/>
      <c r="PVC19" s="12"/>
      <c r="PVD19" s="12"/>
      <c r="PVE19" s="12"/>
      <c r="PVF19" s="12"/>
      <c r="PVG19" s="12"/>
      <c r="PVH19" s="12"/>
      <c r="PVI19" s="12"/>
      <c r="PVJ19" s="12"/>
      <c r="PVK19" s="12"/>
      <c r="PVL19" s="12"/>
      <c r="PVM19" s="12"/>
      <c r="PVN19" s="12"/>
      <c r="PVO19" s="12"/>
      <c r="PVP19" s="12"/>
      <c r="PVQ19" s="12"/>
      <c r="PVR19" s="12"/>
      <c r="PVS19" s="12"/>
      <c r="PVT19" s="12"/>
      <c r="PVU19" s="12"/>
      <c r="PVV19" s="12"/>
      <c r="PVW19" s="12"/>
      <c r="PVX19" s="12"/>
      <c r="PVY19" s="12"/>
      <c r="PVZ19" s="12"/>
      <c r="PWA19" s="12"/>
      <c r="PWB19" s="12"/>
      <c r="PWC19" s="12"/>
      <c r="PWD19" s="12"/>
      <c r="PWE19" s="12"/>
      <c r="PWF19" s="12"/>
      <c r="PWG19" s="12"/>
      <c r="PWH19" s="12"/>
      <c r="PWI19" s="12"/>
      <c r="PWJ19" s="12"/>
      <c r="PWK19" s="12"/>
      <c r="PWL19" s="12"/>
      <c r="PWM19" s="12"/>
      <c r="PWN19" s="12"/>
      <c r="PWO19" s="12"/>
      <c r="PWP19" s="12"/>
      <c r="PWQ19" s="12"/>
      <c r="PWR19" s="12"/>
      <c r="PWS19" s="12"/>
      <c r="PWT19" s="12"/>
      <c r="PWU19" s="12"/>
      <c r="PWV19" s="12"/>
      <c r="PWW19" s="12"/>
      <c r="PWX19" s="12"/>
      <c r="PWY19" s="12"/>
      <c r="PWZ19" s="12"/>
      <c r="PXA19" s="12"/>
      <c r="PXB19" s="12"/>
      <c r="PXC19" s="12"/>
      <c r="PXD19" s="12"/>
      <c r="PXE19" s="12"/>
      <c r="PXF19" s="12"/>
      <c r="PXG19" s="12"/>
      <c r="PXH19" s="12"/>
      <c r="PXI19" s="12"/>
      <c r="PXJ19" s="12"/>
      <c r="PXK19" s="12"/>
      <c r="PXL19" s="12"/>
      <c r="PXM19" s="12"/>
      <c r="PXN19" s="12"/>
      <c r="PXO19" s="12"/>
      <c r="PXP19" s="12"/>
      <c r="PXQ19" s="12"/>
      <c r="PXR19" s="12"/>
      <c r="PXS19" s="12"/>
      <c r="PXT19" s="12"/>
      <c r="PXU19" s="12"/>
      <c r="PXV19" s="12"/>
      <c r="PXW19" s="12"/>
      <c r="PXX19" s="12"/>
      <c r="PXY19" s="12"/>
      <c r="PXZ19" s="12"/>
      <c r="PYA19" s="12"/>
      <c r="PYB19" s="12"/>
      <c r="PYC19" s="12"/>
      <c r="PYD19" s="12"/>
      <c r="PYE19" s="12"/>
      <c r="PYF19" s="12"/>
      <c r="PYG19" s="12"/>
      <c r="PYH19" s="12"/>
      <c r="PYI19" s="12"/>
      <c r="PYJ19" s="12"/>
      <c r="PYK19" s="12"/>
      <c r="PYL19" s="12"/>
      <c r="PYM19" s="12"/>
      <c r="PYN19" s="12"/>
      <c r="PYO19" s="12"/>
      <c r="PYP19" s="12"/>
      <c r="PYQ19" s="12"/>
      <c r="PYR19" s="12"/>
      <c r="PYS19" s="12"/>
      <c r="PYT19" s="12"/>
      <c r="PYU19" s="12"/>
      <c r="PYV19" s="12"/>
      <c r="PYW19" s="12"/>
      <c r="PYX19" s="12"/>
      <c r="PYY19" s="12"/>
      <c r="PYZ19" s="12"/>
      <c r="PZA19" s="12"/>
      <c r="PZB19" s="12"/>
      <c r="PZC19" s="12"/>
      <c r="PZD19" s="12"/>
      <c r="PZE19" s="12"/>
      <c r="PZF19" s="12"/>
      <c r="PZG19" s="12"/>
      <c r="PZH19" s="12"/>
      <c r="PZI19" s="12"/>
      <c r="PZJ19" s="12"/>
      <c r="PZK19" s="12"/>
      <c r="PZL19" s="12"/>
      <c r="PZM19" s="12"/>
      <c r="PZN19" s="12"/>
      <c r="PZO19" s="12"/>
      <c r="PZP19" s="12"/>
      <c r="PZQ19" s="12"/>
      <c r="PZR19" s="12"/>
      <c r="PZS19" s="12"/>
      <c r="PZT19" s="12"/>
      <c r="PZU19" s="12"/>
      <c r="PZV19" s="12"/>
      <c r="PZW19" s="12"/>
      <c r="PZX19" s="12"/>
      <c r="PZY19" s="12"/>
      <c r="PZZ19" s="12"/>
      <c r="QAA19" s="12"/>
      <c r="QAB19" s="12"/>
      <c r="QAC19" s="12"/>
      <c r="QAD19" s="12"/>
      <c r="QAE19" s="12"/>
      <c r="QAF19" s="12"/>
      <c r="QAG19" s="12"/>
      <c r="QAH19" s="12"/>
      <c r="QAI19" s="12"/>
      <c r="QAJ19" s="12"/>
      <c r="QAK19" s="12"/>
      <c r="QAL19" s="12"/>
      <c r="QAM19" s="12"/>
      <c r="QAN19" s="12"/>
      <c r="QAO19" s="12"/>
      <c r="QAP19" s="12"/>
      <c r="QAQ19" s="12"/>
      <c r="QAR19" s="12"/>
      <c r="QAS19" s="12"/>
      <c r="QAT19" s="12"/>
      <c r="QAU19" s="12"/>
      <c r="QAV19" s="12"/>
      <c r="QAW19" s="12"/>
      <c r="QAX19" s="12"/>
      <c r="QAY19" s="12"/>
      <c r="QAZ19" s="12"/>
      <c r="QBA19" s="12"/>
      <c r="QBB19" s="12"/>
      <c r="QBC19" s="12"/>
      <c r="QBD19" s="12"/>
      <c r="QBE19" s="12"/>
      <c r="QBF19" s="12"/>
      <c r="QBG19" s="12"/>
      <c r="QBH19" s="12"/>
      <c r="QBI19" s="12"/>
      <c r="QBJ19" s="12"/>
      <c r="QBK19" s="12"/>
      <c r="QBL19" s="12"/>
      <c r="QBM19" s="12"/>
      <c r="QBN19" s="12"/>
      <c r="QBO19" s="12"/>
      <c r="QBP19" s="12"/>
      <c r="QBQ19" s="12"/>
      <c r="QBR19" s="12"/>
      <c r="QBS19" s="12"/>
      <c r="QBT19" s="12"/>
      <c r="QBU19" s="12"/>
      <c r="QBV19" s="12"/>
      <c r="QBW19" s="12"/>
      <c r="QBX19" s="12"/>
      <c r="QBY19" s="12"/>
      <c r="QBZ19" s="12"/>
      <c r="QCA19" s="12"/>
      <c r="QCB19" s="12"/>
      <c r="QCC19" s="12"/>
      <c r="QCD19" s="12"/>
      <c r="QCE19" s="12"/>
      <c r="QCF19" s="12"/>
      <c r="QCG19" s="12"/>
      <c r="QCH19" s="12"/>
      <c r="QCI19" s="12"/>
      <c r="QCJ19" s="12"/>
      <c r="QCK19" s="12"/>
      <c r="QCL19" s="12"/>
      <c r="QCM19" s="12"/>
      <c r="QCN19" s="12"/>
      <c r="QCO19" s="12"/>
      <c r="QCP19" s="12"/>
      <c r="QCQ19" s="12"/>
      <c r="QCR19" s="12"/>
      <c r="QCS19" s="12"/>
      <c r="QCT19" s="12"/>
      <c r="QCU19" s="12"/>
      <c r="QCV19" s="12"/>
      <c r="QCW19" s="12"/>
      <c r="QCX19" s="12"/>
      <c r="QCY19" s="12"/>
      <c r="QCZ19" s="12"/>
      <c r="QDA19" s="12"/>
      <c r="QDB19" s="12"/>
      <c r="QDC19" s="12"/>
      <c r="QDD19" s="12"/>
      <c r="QDE19" s="12"/>
      <c r="QDF19" s="12"/>
      <c r="QDG19" s="12"/>
      <c r="QDH19" s="12"/>
      <c r="QDI19" s="12"/>
      <c r="QDJ19" s="12"/>
      <c r="QDK19" s="12"/>
      <c r="QDL19" s="12"/>
      <c r="QDM19" s="12"/>
      <c r="QDN19" s="12"/>
      <c r="QDO19" s="12"/>
      <c r="QDP19" s="12"/>
      <c r="QDQ19" s="12"/>
      <c r="QDR19" s="12"/>
      <c r="QDS19" s="12"/>
      <c r="QDT19" s="12"/>
      <c r="QDU19" s="12"/>
      <c r="QDV19" s="12"/>
      <c r="QDW19" s="12"/>
      <c r="QDX19" s="12"/>
      <c r="QDY19" s="12"/>
      <c r="QDZ19" s="12"/>
      <c r="QEA19" s="12"/>
      <c r="QEB19" s="12"/>
      <c r="QEC19" s="12"/>
      <c r="QED19" s="12"/>
      <c r="QEE19" s="12"/>
      <c r="QEF19" s="12"/>
      <c r="QEG19" s="12"/>
      <c r="QEH19" s="12"/>
      <c r="QEI19" s="12"/>
      <c r="QEJ19" s="12"/>
      <c r="QEK19" s="12"/>
      <c r="QEL19" s="12"/>
      <c r="QEM19" s="12"/>
      <c r="QEN19" s="12"/>
      <c r="QEO19" s="12"/>
      <c r="QEP19" s="12"/>
      <c r="QEQ19" s="12"/>
      <c r="QER19" s="12"/>
      <c r="QES19" s="12"/>
      <c r="QET19" s="12"/>
      <c r="QEU19" s="12"/>
      <c r="QEV19" s="12"/>
      <c r="QEW19" s="12"/>
      <c r="QEX19" s="12"/>
      <c r="QEY19" s="12"/>
      <c r="QEZ19" s="12"/>
      <c r="QFA19" s="12"/>
      <c r="QFB19" s="12"/>
      <c r="QFC19" s="12"/>
      <c r="QFD19" s="12"/>
      <c r="QFE19" s="12"/>
      <c r="QFF19" s="12"/>
      <c r="QFG19" s="12"/>
      <c r="QFH19" s="12"/>
      <c r="QFI19" s="12"/>
      <c r="QFJ19" s="12"/>
      <c r="QFK19" s="12"/>
      <c r="QFL19" s="12"/>
      <c r="QFM19" s="12"/>
      <c r="QFN19" s="12"/>
      <c r="QFO19" s="12"/>
      <c r="QFP19" s="12"/>
      <c r="QFQ19" s="12"/>
      <c r="QFR19" s="12"/>
      <c r="QFS19" s="12"/>
      <c r="QFT19" s="12"/>
      <c r="QFU19" s="12"/>
      <c r="QFV19" s="12"/>
      <c r="QFW19" s="12"/>
      <c r="QFX19" s="12"/>
      <c r="QFY19" s="12"/>
      <c r="QFZ19" s="12"/>
      <c r="QGA19" s="12"/>
      <c r="QGB19" s="12"/>
      <c r="QGC19" s="12"/>
      <c r="QGD19" s="12"/>
      <c r="QGE19" s="12"/>
      <c r="QGF19" s="12"/>
      <c r="QGG19" s="12"/>
      <c r="QGH19" s="12"/>
      <c r="QGI19" s="12"/>
      <c r="QGJ19" s="12"/>
      <c r="QGK19" s="12"/>
      <c r="QGL19" s="12"/>
      <c r="QGM19" s="12"/>
      <c r="QGN19" s="12"/>
      <c r="QGO19" s="12"/>
      <c r="QGP19" s="12"/>
      <c r="QGQ19" s="12"/>
      <c r="QGR19" s="12"/>
      <c r="QGS19" s="12"/>
      <c r="QGT19" s="12"/>
      <c r="QGU19" s="12"/>
      <c r="QGV19" s="12"/>
      <c r="QGW19" s="12"/>
      <c r="QGX19" s="12"/>
      <c r="QGY19" s="12"/>
      <c r="QGZ19" s="12"/>
      <c r="QHA19" s="12"/>
      <c r="QHB19" s="12"/>
      <c r="QHC19" s="12"/>
      <c r="QHD19" s="12"/>
      <c r="QHE19" s="12"/>
      <c r="QHF19" s="12"/>
      <c r="QHG19" s="12"/>
      <c r="QHH19" s="12"/>
      <c r="QHI19" s="12"/>
      <c r="QHJ19" s="12"/>
      <c r="QHK19" s="12"/>
      <c r="QHL19" s="12"/>
      <c r="QHM19" s="12"/>
      <c r="QHN19" s="12"/>
      <c r="QHO19" s="12"/>
      <c r="QHP19" s="12"/>
      <c r="QHQ19" s="12"/>
      <c r="QHR19" s="12"/>
      <c r="QHS19" s="12"/>
      <c r="QHT19" s="12"/>
      <c r="QHU19" s="12"/>
      <c r="QHV19" s="12"/>
      <c r="QHW19" s="12"/>
      <c r="QHX19" s="12"/>
      <c r="QHY19" s="12"/>
      <c r="QHZ19" s="12"/>
      <c r="QIA19" s="12"/>
      <c r="QIB19" s="12"/>
      <c r="QIC19" s="12"/>
      <c r="QID19" s="12"/>
      <c r="QIE19" s="12"/>
      <c r="QIF19" s="12"/>
      <c r="QIG19" s="12"/>
      <c r="QIH19" s="12"/>
      <c r="QII19" s="12"/>
      <c r="QIJ19" s="12"/>
      <c r="QIK19" s="12"/>
      <c r="QIL19" s="12"/>
      <c r="QIM19" s="12"/>
      <c r="QIN19" s="12"/>
      <c r="QIO19" s="12"/>
      <c r="QIP19" s="12"/>
      <c r="QIQ19" s="12"/>
      <c r="QIR19" s="12"/>
      <c r="QIS19" s="12"/>
      <c r="QIT19" s="12"/>
      <c r="QIU19" s="12"/>
      <c r="QIV19" s="12"/>
      <c r="QIW19" s="12"/>
      <c r="QIX19" s="12"/>
      <c r="QIY19" s="12"/>
      <c r="QIZ19" s="12"/>
      <c r="QJA19" s="12"/>
      <c r="QJB19" s="12"/>
      <c r="QJC19" s="12"/>
      <c r="QJD19" s="12"/>
      <c r="QJE19" s="12"/>
      <c r="QJF19" s="12"/>
      <c r="QJG19" s="12"/>
      <c r="QJH19" s="12"/>
      <c r="QJI19" s="12"/>
      <c r="QJJ19" s="12"/>
      <c r="QJK19" s="12"/>
      <c r="QJL19" s="12"/>
      <c r="QJM19" s="12"/>
      <c r="QJN19" s="12"/>
      <c r="QJO19" s="12"/>
      <c r="QJP19" s="12"/>
      <c r="QJQ19" s="12"/>
      <c r="QJR19" s="12"/>
      <c r="QJS19" s="12"/>
      <c r="QJT19" s="12"/>
      <c r="QJU19" s="12"/>
      <c r="QJV19" s="12"/>
      <c r="QJW19" s="12"/>
      <c r="QJX19" s="12"/>
      <c r="QJY19" s="12"/>
      <c r="QJZ19" s="12"/>
      <c r="QKA19" s="12"/>
      <c r="QKB19" s="12"/>
      <c r="QKC19" s="12"/>
      <c r="QKD19" s="12"/>
      <c r="QKE19" s="12"/>
      <c r="QKF19" s="12"/>
      <c r="QKG19" s="12"/>
      <c r="QKH19" s="12"/>
      <c r="QKI19" s="12"/>
      <c r="QKJ19" s="12"/>
      <c r="QKK19" s="12"/>
      <c r="QKL19" s="12"/>
      <c r="QKM19" s="12"/>
      <c r="QKN19" s="12"/>
      <c r="QKO19" s="12"/>
      <c r="QKP19" s="12"/>
      <c r="QKQ19" s="12"/>
      <c r="QKR19" s="12"/>
      <c r="QKS19" s="12"/>
      <c r="QKT19" s="12"/>
      <c r="QKU19" s="12"/>
      <c r="QKV19" s="12"/>
      <c r="QKW19" s="12"/>
      <c r="QKX19" s="12"/>
      <c r="QKY19" s="12"/>
      <c r="QKZ19" s="12"/>
      <c r="QLA19" s="12"/>
      <c r="QLB19" s="12"/>
      <c r="QLC19" s="12"/>
      <c r="QLD19" s="12"/>
      <c r="QLE19" s="12"/>
      <c r="QLF19" s="12"/>
      <c r="QLG19" s="12"/>
      <c r="QLH19" s="12"/>
      <c r="QLI19" s="12"/>
      <c r="QLJ19" s="12"/>
      <c r="QLK19" s="12"/>
      <c r="QLL19" s="12"/>
      <c r="QLM19" s="12"/>
      <c r="QLN19" s="12"/>
      <c r="QLO19" s="12"/>
      <c r="QLP19" s="12"/>
      <c r="QLQ19" s="12"/>
      <c r="QLR19" s="12"/>
      <c r="QLS19" s="12"/>
      <c r="QLT19" s="12"/>
      <c r="QLU19" s="12"/>
      <c r="QLV19" s="12"/>
      <c r="QLW19" s="12"/>
      <c r="QLX19" s="12"/>
      <c r="QLY19" s="12"/>
      <c r="QLZ19" s="12"/>
      <c r="QMA19" s="12"/>
      <c r="QMB19" s="12"/>
      <c r="QMC19" s="12"/>
      <c r="QMD19" s="12"/>
      <c r="QME19" s="12"/>
      <c r="QMF19" s="12"/>
      <c r="QMG19" s="12"/>
      <c r="QMH19" s="12"/>
      <c r="QMI19" s="12"/>
      <c r="QMJ19" s="12"/>
      <c r="QMK19" s="12"/>
      <c r="QML19" s="12"/>
      <c r="QMM19" s="12"/>
      <c r="QMN19" s="12"/>
      <c r="QMO19" s="12"/>
      <c r="QMP19" s="12"/>
      <c r="QMQ19" s="12"/>
      <c r="QMR19" s="12"/>
      <c r="QMS19" s="12"/>
      <c r="QMT19" s="12"/>
      <c r="QMU19" s="12"/>
      <c r="QMV19" s="12"/>
      <c r="QMW19" s="12"/>
      <c r="QMX19" s="12"/>
      <c r="QMY19" s="12"/>
      <c r="QMZ19" s="12"/>
      <c r="QNA19" s="12"/>
      <c r="QNB19" s="12"/>
      <c r="QNC19" s="12"/>
      <c r="QND19" s="12"/>
      <c r="QNE19" s="12"/>
      <c r="QNF19" s="12"/>
      <c r="QNG19" s="12"/>
      <c r="QNH19" s="12"/>
      <c r="QNI19" s="12"/>
      <c r="QNJ19" s="12"/>
      <c r="QNK19" s="12"/>
      <c r="QNL19" s="12"/>
      <c r="QNM19" s="12"/>
      <c r="QNN19" s="12"/>
      <c r="QNO19" s="12"/>
      <c r="QNP19" s="12"/>
      <c r="QNQ19" s="12"/>
      <c r="QNR19" s="12"/>
      <c r="QNS19" s="12"/>
      <c r="QNT19" s="12"/>
      <c r="QNU19" s="12"/>
      <c r="QNV19" s="12"/>
      <c r="QNW19" s="12"/>
      <c r="QNX19" s="12"/>
      <c r="QNY19" s="12"/>
      <c r="QNZ19" s="12"/>
      <c r="QOA19" s="12"/>
      <c r="QOB19" s="12"/>
      <c r="QOC19" s="12"/>
      <c r="QOD19" s="12"/>
      <c r="QOE19" s="12"/>
      <c r="QOF19" s="12"/>
      <c r="QOG19" s="12"/>
      <c r="QOH19" s="12"/>
      <c r="QOI19" s="12"/>
      <c r="QOJ19" s="12"/>
      <c r="QOK19" s="12"/>
      <c r="QOL19" s="12"/>
      <c r="QOM19" s="12"/>
      <c r="QON19" s="12"/>
      <c r="QOO19" s="12"/>
      <c r="QOP19" s="12"/>
      <c r="QOQ19" s="12"/>
      <c r="QOR19" s="12"/>
      <c r="QOS19" s="12"/>
      <c r="QOT19" s="12"/>
      <c r="QOU19" s="12"/>
      <c r="QOV19" s="12"/>
      <c r="QOW19" s="12"/>
      <c r="QOX19" s="12"/>
      <c r="QOY19" s="12"/>
      <c r="QOZ19" s="12"/>
      <c r="QPA19" s="12"/>
      <c r="QPB19" s="12"/>
      <c r="QPC19" s="12"/>
      <c r="QPD19" s="12"/>
      <c r="QPE19" s="12"/>
      <c r="QPF19" s="12"/>
      <c r="QPG19" s="12"/>
      <c r="QPH19" s="12"/>
      <c r="QPI19" s="12"/>
      <c r="QPJ19" s="12"/>
      <c r="QPK19" s="12"/>
      <c r="QPL19" s="12"/>
      <c r="QPM19" s="12"/>
      <c r="QPN19" s="12"/>
      <c r="QPO19" s="12"/>
      <c r="QPP19" s="12"/>
      <c r="QPQ19" s="12"/>
      <c r="QPR19" s="12"/>
      <c r="QPS19" s="12"/>
      <c r="QPT19" s="12"/>
      <c r="QPU19" s="12"/>
      <c r="QPV19" s="12"/>
      <c r="QPW19" s="12"/>
      <c r="QPX19" s="12"/>
      <c r="QPY19" s="12"/>
      <c r="QPZ19" s="12"/>
      <c r="QQA19" s="12"/>
      <c r="QQB19" s="12"/>
      <c r="QQC19" s="12"/>
      <c r="QQD19" s="12"/>
      <c r="QQE19" s="12"/>
      <c r="QQF19" s="12"/>
      <c r="QQG19" s="12"/>
      <c r="QQH19" s="12"/>
      <c r="QQI19" s="12"/>
      <c r="QQJ19" s="12"/>
      <c r="QQK19" s="12"/>
      <c r="QQL19" s="12"/>
      <c r="QQM19" s="12"/>
      <c r="QQN19" s="12"/>
      <c r="QQO19" s="12"/>
      <c r="QQP19" s="12"/>
      <c r="QQQ19" s="12"/>
      <c r="QQR19" s="12"/>
      <c r="QQS19" s="12"/>
      <c r="QQT19" s="12"/>
      <c r="QQU19" s="12"/>
      <c r="QQV19" s="12"/>
      <c r="QQW19" s="12"/>
      <c r="QQX19" s="12"/>
      <c r="QQY19" s="12"/>
      <c r="QQZ19" s="12"/>
      <c r="QRA19" s="12"/>
      <c r="QRB19" s="12"/>
      <c r="QRC19" s="12"/>
      <c r="QRD19" s="12"/>
      <c r="QRE19" s="12"/>
      <c r="QRF19" s="12"/>
      <c r="QRG19" s="12"/>
      <c r="QRH19" s="12"/>
      <c r="QRI19" s="12"/>
      <c r="QRJ19" s="12"/>
      <c r="QRK19" s="12"/>
      <c r="QRL19" s="12"/>
      <c r="QRM19" s="12"/>
      <c r="QRN19" s="12"/>
      <c r="QRO19" s="12"/>
      <c r="QRP19" s="12"/>
      <c r="QRQ19" s="12"/>
      <c r="QRR19" s="12"/>
      <c r="QRS19" s="12"/>
      <c r="QRT19" s="12"/>
      <c r="QRU19" s="12"/>
      <c r="QRV19" s="12"/>
      <c r="QRW19" s="12"/>
      <c r="QRX19" s="12"/>
      <c r="QRY19" s="12"/>
      <c r="QRZ19" s="12"/>
      <c r="QSA19" s="12"/>
      <c r="QSB19" s="12"/>
      <c r="QSC19" s="12"/>
      <c r="QSD19" s="12"/>
      <c r="QSE19" s="12"/>
      <c r="QSF19" s="12"/>
      <c r="QSG19" s="12"/>
      <c r="QSH19" s="12"/>
      <c r="QSI19" s="12"/>
      <c r="QSJ19" s="12"/>
      <c r="QSK19" s="12"/>
      <c r="QSL19" s="12"/>
      <c r="QSM19" s="12"/>
      <c r="QSN19" s="12"/>
      <c r="QSO19" s="12"/>
      <c r="QSP19" s="12"/>
      <c r="QSQ19" s="12"/>
      <c r="QSR19" s="12"/>
      <c r="QSS19" s="12"/>
      <c r="QST19" s="12"/>
      <c r="QSU19" s="12"/>
      <c r="QSV19" s="12"/>
      <c r="QSW19" s="12"/>
      <c r="QSX19" s="12"/>
      <c r="QSY19" s="12"/>
      <c r="QSZ19" s="12"/>
      <c r="QTA19" s="12"/>
      <c r="QTB19" s="12"/>
      <c r="QTC19" s="12"/>
      <c r="QTD19" s="12"/>
      <c r="QTE19" s="12"/>
      <c r="QTF19" s="12"/>
      <c r="QTG19" s="12"/>
      <c r="QTH19" s="12"/>
      <c r="QTI19" s="12"/>
      <c r="QTJ19" s="12"/>
      <c r="QTK19" s="12"/>
      <c r="QTL19" s="12"/>
      <c r="QTM19" s="12"/>
      <c r="QTN19" s="12"/>
      <c r="QTO19" s="12"/>
      <c r="QTP19" s="12"/>
      <c r="QTQ19" s="12"/>
      <c r="QTR19" s="12"/>
      <c r="QTS19" s="12"/>
      <c r="QTT19" s="12"/>
      <c r="QTU19" s="12"/>
      <c r="QTV19" s="12"/>
      <c r="QTW19" s="12"/>
      <c r="QTX19" s="12"/>
      <c r="QTY19" s="12"/>
      <c r="QTZ19" s="12"/>
      <c r="QUA19" s="12"/>
      <c r="QUB19" s="12"/>
      <c r="QUC19" s="12"/>
      <c r="QUD19" s="12"/>
      <c r="QUE19" s="12"/>
      <c r="QUF19" s="12"/>
      <c r="QUG19" s="12"/>
      <c r="QUH19" s="12"/>
      <c r="QUI19" s="12"/>
      <c r="QUJ19" s="12"/>
      <c r="QUK19" s="12"/>
      <c r="QUL19" s="12"/>
      <c r="QUM19" s="12"/>
      <c r="QUN19" s="12"/>
      <c r="QUO19" s="12"/>
      <c r="QUP19" s="12"/>
      <c r="QUQ19" s="12"/>
      <c r="QUR19" s="12"/>
      <c r="QUS19" s="12"/>
      <c r="QUT19" s="12"/>
      <c r="QUU19" s="12"/>
      <c r="QUV19" s="12"/>
      <c r="QUW19" s="12"/>
      <c r="QUX19" s="12"/>
      <c r="QUY19" s="12"/>
      <c r="QUZ19" s="12"/>
      <c r="QVA19" s="12"/>
      <c r="QVB19" s="12"/>
      <c r="QVC19" s="12"/>
      <c r="QVD19" s="12"/>
      <c r="QVE19" s="12"/>
      <c r="QVF19" s="12"/>
      <c r="QVG19" s="12"/>
      <c r="QVH19" s="12"/>
      <c r="QVI19" s="12"/>
      <c r="QVJ19" s="12"/>
      <c r="QVK19" s="12"/>
      <c r="QVL19" s="12"/>
      <c r="QVM19" s="12"/>
      <c r="QVN19" s="12"/>
      <c r="QVO19" s="12"/>
      <c r="QVP19" s="12"/>
      <c r="QVQ19" s="12"/>
      <c r="QVR19" s="12"/>
      <c r="QVS19" s="12"/>
      <c r="QVT19" s="12"/>
      <c r="QVU19" s="12"/>
      <c r="QVV19" s="12"/>
      <c r="QVW19" s="12"/>
      <c r="QVX19" s="12"/>
      <c r="QVY19" s="12"/>
      <c r="QVZ19" s="12"/>
      <c r="QWA19" s="12"/>
      <c r="QWB19" s="12"/>
      <c r="QWC19" s="12"/>
      <c r="QWD19" s="12"/>
      <c r="QWE19" s="12"/>
      <c r="QWF19" s="12"/>
      <c r="QWG19" s="12"/>
      <c r="QWH19" s="12"/>
      <c r="QWI19" s="12"/>
      <c r="QWJ19" s="12"/>
      <c r="QWK19" s="12"/>
      <c r="QWL19" s="12"/>
      <c r="QWM19" s="12"/>
      <c r="QWN19" s="12"/>
      <c r="QWO19" s="12"/>
      <c r="QWP19" s="12"/>
      <c r="QWQ19" s="12"/>
      <c r="QWR19" s="12"/>
      <c r="QWS19" s="12"/>
      <c r="QWT19" s="12"/>
      <c r="QWU19" s="12"/>
      <c r="QWV19" s="12"/>
      <c r="QWW19" s="12"/>
      <c r="QWX19" s="12"/>
      <c r="QWY19" s="12"/>
      <c r="QWZ19" s="12"/>
      <c r="QXA19" s="12"/>
      <c r="QXB19" s="12"/>
      <c r="QXC19" s="12"/>
      <c r="QXD19" s="12"/>
      <c r="QXE19" s="12"/>
      <c r="QXF19" s="12"/>
      <c r="QXG19" s="12"/>
      <c r="QXH19" s="12"/>
      <c r="QXI19" s="12"/>
      <c r="QXJ19" s="12"/>
      <c r="QXK19" s="12"/>
      <c r="QXL19" s="12"/>
      <c r="QXM19" s="12"/>
      <c r="QXN19" s="12"/>
      <c r="QXO19" s="12"/>
      <c r="QXP19" s="12"/>
      <c r="QXQ19" s="12"/>
      <c r="QXR19" s="12"/>
      <c r="QXS19" s="12"/>
      <c r="QXT19" s="12"/>
      <c r="QXU19" s="12"/>
      <c r="QXV19" s="12"/>
      <c r="QXW19" s="12"/>
      <c r="QXX19" s="12"/>
      <c r="QXY19" s="12"/>
      <c r="QXZ19" s="12"/>
      <c r="QYA19" s="12"/>
      <c r="QYB19" s="12"/>
      <c r="QYC19" s="12"/>
      <c r="QYD19" s="12"/>
      <c r="QYE19" s="12"/>
      <c r="QYF19" s="12"/>
      <c r="QYG19" s="12"/>
      <c r="QYH19" s="12"/>
      <c r="QYI19" s="12"/>
      <c r="QYJ19" s="12"/>
      <c r="QYK19" s="12"/>
      <c r="QYL19" s="12"/>
      <c r="QYM19" s="12"/>
      <c r="QYN19" s="12"/>
      <c r="QYO19" s="12"/>
      <c r="QYP19" s="12"/>
      <c r="QYQ19" s="12"/>
      <c r="QYR19" s="12"/>
      <c r="QYS19" s="12"/>
      <c r="QYT19" s="12"/>
      <c r="QYU19" s="12"/>
      <c r="QYV19" s="12"/>
      <c r="QYW19" s="12"/>
      <c r="QYX19" s="12"/>
      <c r="QYY19" s="12"/>
      <c r="QYZ19" s="12"/>
      <c r="QZA19" s="12"/>
      <c r="QZB19" s="12"/>
      <c r="QZC19" s="12"/>
      <c r="QZD19" s="12"/>
      <c r="QZE19" s="12"/>
      <c r="QZF19" s="12"/>
      <c r="QZG19" s="12"/>
      <c r="QZH19" s="12"/>
      <c r="QZI19" s="12"/>
      <c r="QZJ19" s="12"/>
      <c r="QZK19" s="12"/>
      <c r="QZL19" s="12"/>
      <c r="QZM19" s="12"/>
      <c r="QZN19" s="12"/>
      <c r="QZO19" s="12"/>
      <c r="QZP19" s="12"/>
      <c r="QZQ19" s="12"/>
      <c r="QZR19" s="12"/>
      <c r="QZS19" s="12"/>
      <c r="QZT19" s="12"/>
      <c r="QZU19" s="12"/>
      <c r="QZV19" s="12"/>
      <c r="QZW19" s="12"/>
      <c r="QZX19" s="12"/>
      <c r="QZY19" s="12"/>
      <c r="QZZ19" s="12"/>
      <c r="RAA19" s="12"/>
      <c r="RAB19" s="12"/>
      <c r="RAC19" s="12"/>
      <c r="RAD19" s="12"/>
      <c r="RAE19" s="12"/>
      <c r="RAF19" s="12"/>
      <c r="RAG19" s="12"/>
      <c r="RAH19" s="12"/>
      <c r="RAI19" s="12"/>
      <c r="RAJ19" s="12"/>
      <c r="RAK19" s="12"/>
      <c r="RAL19" s="12"/>
      <c r="RAM19" s="12"/>
      <c r="RAN19" s="12"/>
      <c r="RAO19" s="12"/>
      <c r="RAP19" s="12"/>
      <c r="RAQ19" s="12"/>
      <c r="RAR19" s="12"/>
      <c r="RAS19" s="12"/>
      <c r="RAT19" s="12"/>
      <c r="RAU19" s="12"/>
      <c r="RAV19" s="12"/>
      <c r="RAW19" s="12"/>
      <c r="RAX19" s="12"/>
      <c r="RAY19" s="12"/>
      <c r="RAZ19" s="12"/>
      <c r="RBA19" s="12"/>
      <c r="RBB19" s="12"/>
      <c r="RBC19" s="12"/>
      <c r="RBD19" s="12"/>
      <c r="RBE19" s="12"/>
      <c r="RBF19" s="12"/>
      <c r="RBG19" s="12"/>
      <c r="RBH19" s="12"/>
      <c r="RBI19" s="12"/>
      <c r="RBJ19" s="12"/>
      <c r="RBK19" s="12"/>
      <c r="RBL19" s="12"/>
      <c r="RBM19" s="12"/>
      <c r="RBN19" s="12"/>
      <c r="RBO19" s="12"/>
      <c r="RBP19" s="12"/>
      <c r="RBQ19" s="12"/>
      <c r="RBR19" s="12"/>
      <c r="RBS19" s="12"/>
      <c r="RBT19" s="12"/>
      <c r="RBU19" s="12"/>
      <c r="RBV19" s="12"/>
      <c r="RBW19" s="12"/>
      <c r="RBX19" s="12"/>
      <c r="RBY19" s="12"/>
      <c r="RBZ19" s="12"/>
      <c r="RCA19" s="12"/>
      <c r="RCB19" s="12"/>
      <c r="RCC19" s="12"/>
      <c r="RCD19" s="12"/>
      <c r="RCE19" s="12"/>
      <c r="RCF19" s="12"/>
      <c r="RCG19" s="12"/>
      <c r="RCH19" s="12"/>
      <c r="RCI19" s="12"/>
      <c r="RCJ19" s="12"/>
      <c r="RCK19" s="12"/>
      <c r="RCL19" s="12"/>
      <c r="RCM19" s="12"/>
      <c r="RCN19" s="12"/>
      <c r="RCO19" s="12"/>
      <c r="RCP19" s="12"/>
      <c r="RCQ19" s="12"/>
      <c r="RCR19" s="12"/>
      <c r="RCS19" s="12"/>
      <c r="RCT19" s="12"/>
      <c r="RCU19" s="12"/>
      <c r="RCV19" s="12"/>
      <c r="RCW19" s="12"/>
      <c r="RCX19" s="12"/>
      <c r="RCY19" s="12"/>
      <c r="RCZ19" s="12"/>
      <c r="RDA19" s="12"/>
      <c r="RDB19" s="12"/>
      <c r="RDC19" s="12"/>
      <c r="RDD19" s="12"/>
      <c r="RDE19" s="12"/>
      <c r="RDF19" s="12"/>
      <c r="RDG19" s="12"/>
      <c r="RDH19" s="12"/>
      <c r="RDI19" s="12"/>
      <c r="RDJ19" s="12"/>
      <c r="RDK19" s="12"/>
      <c r="RDL19" s="12"/>
      <c r="RDM19" s="12"/>
      <c r="RDN19" s="12"/>
      <c r="RDO19" s="12"/>
      <c r="RDP19" s="12"/>
      <c r="RDQ19" s="12"/>
      <c r="RDR19" s="12"/>
      <c r="RDS19" s="12"/>
      <c r="RDT19" s="12"/>
      <c r="RDU19" s="12"/>
      <c r="RDV19" s="12"/>
      <c r="RDW19" s="12"/>
      <c r="RDX19" s="12"/>
      <c r="RDY19" s="12"/>
      <c r="RDZ19" s="12"/>
      <c r="REA19" s="12"/>
      <c r="REB19" s="12"/>
      <c r="REC19" s="12"/>
      <c r="RED19" s="12"/>
      <c r="REE19" s="12"/>
      <c r="REF19" s="12"/>
      <c r="REG19" s="12"/>
      <c r="REH19" s="12"/>
      <c r="REI19" s="12"/>
      <c r="REJ19" s="12"/>
      <c r="REK19" s="12"/>
      <c r="REL19" s="12"/>
      <c r="REM19" s="12"/>
      <c r="REN19" s="12"/>
      <c r="REO19" s="12"/>
      <c r="REP19" s="12"/>
      <c r="REQ19" s="12"/>
      <c r="RER19" s="12"/>
      <c r="RES19" s="12"/>
      <c r="RET19" s="12"/>
      <c r="REU19" s="12"/>
      <c r="REV19" s="12"/>
      <c r="REW19" s="12"/>
      <c r="REX19" s="12"/>
      <c r="REY19" s="12"/>
      <c r="REZ19" s="12"/>
      <c r="RFA19" s="12"/>
      <c r="RFB19" s="12"/>
      <c r="RFC19" s="12"/>
      <c r="RFD19" s="12"/>
      <c r="RFE19" s="12"/>
      <c r="RFF19" s="12"/>
      <c r="RFG19" s="12"/>
      <c r="RFH19" s="12"/>
      <c r="RFI19" s="12"/>
      <c r="RFJ19" s="12"/>
      <c r="RFK19" s="12"/>
      <c r="RFL19" s="12"/>
      <c r="RFM19" s="12"/>
      <c r="RFN19" s="12"/>
      <c r="RFO19" s="12"/>
      <c r="RFP19" s="12"/>
      <c r="RFQ19" s="12"/>
      <c r="RFR19" s="12"/>
      <c r="RFS19" s="12"/>
      <c r="RFT19" s="12"/>
      <c r="RFU19" s="12"/>
      <c r="RFV19" s="12"/>
      <c r="RFW19" s="12"/>
      <c r="RFX19" s="12"/>
      <c r="RFY19" s="12"/>
      <c r="RFZ19" s="12"/>
      <c r="RGA19" s="12"/>
      <c r="RGB19" s="12"/>
      <c r="RGC19" s="12"/>
      <c r="RGD19" s="12"/>
      <c r="RGE19" s="12"/>
      <c r="RGF19" s="12"/>
      <c r="RGG19" s="12"/>
      <c r="RGH19" s="12"/>
      <c r="RGI19" s="12"/>
      <c r="RGJ19" s="12"/>
      <c r="RGK19" s="12"/>
      <c r="RGL19" s="12"/>
      <c r="RGM19" s="12"/>
      <c r="RGN19" s="12"/>
      <c r="RGO19" s="12"/>
      <c r="RGP19" s="12"/>
      <c r="RGQ19" s="12"/>
      <c r="RGR19" s="12"/>
      <c r="RGS19" s="12"/>
      <c r="RGT19" s="12"/>
      <c r="RGU19" s="12"/>
      <c r="RGV19" s="12"/>
      <c r="RGW19" s="12"/>
      <c r="RGX19" s="12"/>
      <c r="RGY19" s="12"/>
      <c r="RGZ19" s="12"/>
      <c r="RHA19" s="12"/>
      <c r="RHB19" s="12"/>
      <c r="RHC19" s="12"/>
      <c r="RHD19" s="12"/>
      <c r="RHE19" s="12"/>
      <c r="RHF19" s="12"/>
      <c r="RHG19" s="12"/>
      <c r="RHH19" s="12"/>
      <c r="RHI19" s="12"/>
      <c r="RHJ19" s="12"/>
      <c r="RHK19" s="12"/>
      <c r="RHL19" s="12"/>
      <c r="RHM19" s="12"/>
      <c r="RHN19" s="12"/>
      <c r="RHO19" s="12"/>
      <c r="RHP19" s="12"/>
      <c r="RHQ19" s="12"/>
      <c r="RHR19" s="12"/>
      <c r="RHS19" s="12"/>
      <c r="RHT19" s="12"/>
      <c r="RHU19" s="12"/>
      <c r="RHV19" s="12"/>
      <c r="RHW19" s="12"/>
      <c r="RHX19" s="12"/>
      <c r="RHY19" s="12"/>
      <c r="RHZ19" s="12"/>
      <c r="RIA19" s="12"/>
      <c r="RIB19" s="12"/>
      <c r="RIC19" s="12"/>
      <c r="RID19" s="12"/>
      <c r="RIE19" s="12"/>
      <c r="RIF19" s="12"/>
      <c r="RIG19" s="12"/>
      <c r="RIH19" s="12"/>
      <c r="RII19" s="12"/>
      <c r="RIJ19" s="12"/>
      <c r="RIK19" s="12"/>
      <c r="RIL19" s="12"/>
      <c r="RIM19" s="12"/>
      <c r="RIN19" s="12"/>
      <c r="RIO19" s="12"/>
      <c r="RIP19" s="12"/>
      <c r="RIQ19" s="12"/>
      <c r="RIR19" s="12"/>
      <c r="RIS19" s="12"/>
      <c r="RIT19" s="12"/>
      <c r="RIU19" s="12"/>
      <c r="RIV19" s="12"/>
      <c r="RIW19" s="12"/>
      <c r="RIX19" s="12"/>
      <c r="RIY19" s="12"/>
      <c r="RIZ19" s="12"/>
      <c r="RJA19" s="12"/>
      <c r="RJB19" s="12"/>
      <c r="RJC19" s="12"/>
      <c r="RJD19" s="12"/>
      <c r="RJE19" s="12"/>
      <c r="RJF19" s="12"/>
      <c r="RJG19" s="12"/>
      <c r="RJH19" s="12"/>
      <c r="RJI19" s="12"/>
      <c r="RJJ19" s="12"/>
      <c r="RJK19" s="12"/>
      <c r="RJL19" s="12"/>
      <c r="RJM19" s="12"/>
      <c r="RJN19" s="12"/>
      <c r="RJO19" s="12"/>
      <c r="RJP19" s="12"/>
      <c r="RJQ19" s="12"/>
      <c r="RJR19" s="12"/>
      <c r="RJS19" s="12"/>
      <c r="RJT19" s="12"/>
      <c r="RJU19" s="12"/>
      <c r="RJV19" s="12"/>
      <c r="RJW19" s="12"/>
      <c r="RJX19" s="12"/>
      <c r="RJY19" s="12"/>
      <c r="RJZ19" s="12"/>
      <c r="RKA19" s="12"/>
      <c r="RKB19" s="12"/>
      <c r="RKC19" s="12"/>
      <c r="RKD19" s="12"/>
      <c r="RKE19" s="12"/>
      <c r="RKF19" s="12"/>
      <c r="RKG19" s="12"/>
      <c r="RKH19" s="12"/>
      <c r="RKI19" s="12"/>
      <c r="RKJ19" s="12"/>
      <c r="RKK19" s="12"/>
      <c r="RKL19" s="12"/>
      <c r="RKM19" s="12"/>
      <c r="RKN19" s="12"/>
      <c r="RKO19" s="12"/>
      <c r="RKP19" s="12"/>
      <c r="RKQ19" s="12"/>
      <c r="RKR19" s="12"/>
      <c r="RKS19" s="12"/>
      <c r="RKT19" s="12"/>
      <c r="RKU19" s="12"/>
      <c r="RKV19" s="12"/>
      <c r="RKW19" s="12"/>
      <c r="RKX19" s="12"/>
      <c r="RKY19" s="12"/>
      <c r="RKZ19" s="12"/>
      <c r="RLA19" s="12"/>
      <c r="RLB19" s="12"/>
      <c r="RLC19" s="12"/>
      <c r="RLD19" s="12"/>
      <c r="RLE19" s="12"/>
      <c r="RLF19" s="12"/>
      <c r="RLG19" s="12"/>
      <c r="RLH19" s="12"/>
      <c r="RLI19" s="12"/>
      <c r="RLJ19" s="12"/>
      <c r="RLK19" s="12"/>
      <c r="RLL19" s="12"/>
      <c r="RLM19" s="12"/>
      <c r="RLN19" s="12"/>
      <c r="RLO19" s="12"/>
      <c r="RLP19" s="12"/>
      <c r="RLQ19" s="12"/>
      <c r="RLR19" s="12"/>
      <c r="RLS19" s="12"/>
      <c r="RLT19" s="12"/>
      <c r="RLU19" s="12"/>
      <c r="RLV19" s="12"/>
      <c r="RLW19" s="12"/>
      <c r="RLX19" s="12"/>
      <c r="RLY19" s="12"/>
      <c r="RLZ19" s="12"/>
      <c r="RMA19" s="12"/>
      <c r="RMB19" s="12"/>
      <c r="RMC19" s="12"/>
      <c r="RMD19" s="12"/>
      <c r="RME19" s="12"/>
      <c r="RMF19" s="12"/>
      <c r="RMG19" s="12"/>
      <c r="RMH19" s="12"/>
      <c r="RMI19" s="12"/>
      <c r="RMJ19" s="12"/>
      <c r="RMK19" s="12"/>
      <c r="RML19" s="12"/>
      <c r="RMM19" s="12"/>
      <c r="RMN19" s="12"/>
      <c r="RMO19" s="12"/>
      <c r="RMP19" s="12"/>
      <c r="RMQ19" s="12"/>
      <c r="RMR19" s="12"/>
      <c r="RMS19" s="12"/>
      <c r="RMT19" s="12"/>
      <c r="RMU19" s="12"/>
      <c r="RMV19" s="12"/>
      <c r="RMW19" s="12"/>
      <c r="RMX19" s="12"/>
      <c r="RMY19" s="12"/>
      <c r="RMZ19" s="12"/>
      <c r="RNA19" s="12"/>
      <c r="RNB19" s="12"/>
      <c r="RNC19" s="12"/>
      <c r="RND19" s="12"/>
      <c r="RNE19" s="12"/>
      <c r="RNF19" s="12"/>
      <c r="RNG19" s="12"/>
      <c r="RNH19" s="12"/>
      <c r="RNI19" s="12"/>
      <c r="RNJ19" s="12"/>
      <c r="RNK19" s="12"/>
      <c r="RNL19" s="12"/>
      <c r="RNM19" s="12"/>
      <c r="RNN19" s="12"/>
      <c r="RNO19" s="12"/>
      <c r="RNP19" s="12"/>
      <c r="RNQ19" s="12"/>
      <c r="RNR19" s="12"/>
      <c r="RNS19" s="12"/>
      <c r="RNT19" s="12"/>
      <c r="RNU19" s="12"/>
      <c r="RNV19" s="12"/>
      <c r="RNW19" s="12"/>
      <c r="RNX19" s="12"/>
      <c r="RNY19" s="12"/>
      <c r="RNZ19" s="12"/>
      <c r="ROA19" s="12"/>
      <c r="ROB19" s="12"/>
      <c r="ROC19" s="12"/>
      <c r="ROD19" s="12"/>
      <c r="ROE19" s="12"/>
      <c r="ROF19" s="12"/>
      <c r="ROG19" s="12"/>
      <c r="ROH19" s="12"/>
      <c r="ROI19" s="12"/>
      <c r="ROJ19" s="12"/>
      <c r="ROK19" s="12"/>
      <c r="ROL19" s="12"/>
      <c r="ROM19" s="12"/>
      <c r="RON19" s="12"/>
      <c r="ROO19" s="12"/>
      <c r="ROP19" s="12"/>
      <c r="ROQ19" s="12"/>
      <c r="ROR19" s="12"/>
      <c r="ROS19" s="12"/>
      <c r="ROT19" s="12"/>
      <c r="ROU19" s="12"/>
      <c r="ROV19" s="12"/>
      <c r="ROW19" s="12"/>
      <c r="ROX19" s="12"/>
      <c r="ROY19" s="12"/>
      <c r="ROZ19" s="12"/>
      <c r="RPA19" s="12"/>
      <c r="RPB19" s="12"/>
      <c r="RPC19" s="12"/>
      <c r="RPD19" s="12"/>
      <c r="RPE19" s="12"/>
      <c r="RPF19" s="12"/>
      <c r="RPG19" s="12"/>
      <c r="RPH19" s="12"/>
      <c r="RPI19" s="12"/>
      <c r="RPJ19" s="12"/>
      <c r="RPK19" s="12"/>
      <c r="RPL19" s="12"/>
      <c r="RPM19" s="12"/>
      <c r="RPN19" s="12"/>
      <c r="RPO19" s="12"/>
      <c r="RPP19" s="12"/>
      <c r="RPQ19" s="12"/>
      <c r="RPR19" s="12"/>
      <c r="RPS19" s="12"/>
      <c r="RPT19" s="12"/>
      <c r="RPU19" s="12"/>
      <c r="RPV19" s="12"/>
      <c r="RPW19" s="12"/>
      <c r="RPX19" s="12"/>
      <c r="RPY19" s="12"/>
      <c r="RPZ19" s="12"/>
      <c r="RQA19" s="12"/>
      <c r="RQB19" s="12"/>
      <c r="RQC19" s="12"/>
      <c r="RQD19" s="12"/>
      <c r="RQE19" s="12"/>
      <c r="RQF19" s="12"/>
      <c r="RQG19" s="12"/>
      <c r="RQH19" s="12"/>
      <c r="RQI19" s="12"/>
      <c r="RQJ19" s="12"/>
      <c r="RQK19" s="12"/>
      <c r="RQL19" s="12"/>
      <c r="RQM19" s="12"/>
      <c r="RQN19" s="12"/>
      <c r="RQO19" s="12"/>
      <c r="RQP19" s="12"/>
      <c r="RQQ19" s="12"/>
      <c r="RQR19" s="12"/>
      <c r="RQS19" s="12"/>
      <c r="RQT19" s="12"/>
      <c r="RQU19" s="12"/>
      <c r="RQV19" s="12"/>
      <c r="RQW19" s="12"/>
      <c r="RQX19" s="12"/>
      <c r="RQY19" s="12"/>
      <c r="RQZ19" s="12"/>
      <c r="RRA19" s="12"/>
      <c r="RRB19" s="12"/>
      <c r="RRC19" s="12"/>
      <c r="RRD19" s="12"/>
      <c r="RRE19" s="12"/>
      <c r="RRF19" s="12"/>
      <c r="RRG19" s="12"/>
      <c r="RRH19" s="12"/>
      <c r="RRI19" s="12"/>
      <c r="RRJ19" s="12"/>
      <c r="RRK19" s="12"/>
      <c r="RRL19" s="12"/>
      <c r="RRM19" s="12"/>
      <c r="RRN19" s="12"/>
      <c r="RRO19" s="12"/>
      <c r="RRP19" s="12"/>
      <c r="RRQ19" s="12"/>
      <c r="RRR19" s="12"/>
      <c r="RRS19" s="12"/>
      <c r="RRT19" s="12"/>
      <c r="RRU19" s="12"/>
      <c r="RRV19" s="12"/>
      <c r="RRW19" s="12"/>
      <c r="RRX19" s="12"/>
      <c r="RRY19" s="12"/>
      <c r="RRZ19" s="12"/>
      <c r="RSA19" s="12"/>
      <c r="RSB19" s="12"/>
      <c r="RSC19" s="12"/>
      <c r="RSD19" s="12"/>
      <c r="RSE19" s="12"/>
      <c r="RSF19" s="12"/>
      <c r="RSG19" s="12"/>
      <c r="RSH19" s="12"/>
      <c r="RSI19" s="12"/>
      <c r="RSJ19" s="12"/>
      <c r="RSK19" s="12"/>
      <c r="RSL19" s="12"/>
      <c r="RSM19" s="12"/>
      <c r="RSN19" s="12"/>
      <c r="RSO19" s="12"/>
      <c r="RSP19" s="12"/>
      <c r="RSQ19" s="12"/>
      <c r="RSR19" s="12"/>
      <c r="RSS19" s="12"/>
      <c r="RST19" s="12"/>
      <c r="RSU19" s="12"/>
      <c r="RSV19" s="12"/>
      <c r="RSW19" s="12"/>
      <c r="RSX19" s="12"/>
      <c r="RSY19" s="12"/>
      <c r="RSZ19" s="12"/>
      <c r="RTA19" s="12"/>
      <c r="RTB19" s="12"/>
      <c r="RTC19" s="12"/>
      <c r="RTD19" s="12"/>
      <c r="RTE19" s="12"/>
      <c r="RTF19" s="12"/>
      <c r="RTG19" s="12"/>
      <c r="RTH19" s="12"/>
      <c r="RTI19" s="12"/>
      <c r="RTJ19" s="12"/>
      <c r="RTK19" s="12"/>
      <c r="RTL19" s="12"/>
      <c r="RTM19" s="12"/>
      <c r="RTN19" s="12"/>
      <c r="RTO19" s="12"/>
      <c r="RTP19" s="12"/>
      <c r="RTQ19" s="12"/>
      <c r="RTR19" s="12"/>
      <c r="RTS19" s="12"/>
      <c r="RTT19" s="12"/>
      <c r="RTU19" s="12"/>
      <c r="RTV19" s="12"/>
      <c r="RTW19" s="12"/>
      <c r="RTX19" s="12"/>
      <c r="RTY19" s="12"/>
      <c r="RTZ19" s="12"/>
      <c r="RUA19" s="12"/>
      <c r="RUB19" s="12"/>
      <c r="RUC19" s="12"/>
      <c r="RUD19" s="12"/>
      <c r="RUE19" s="12"/>
      <c r="RUF19" s="12"/>
      <c r="RUG19" s="12"/>
      <c r="RUH19" s="12"/>
      <c r="RUI19" s="12"/>
      <c r="RUJ19" s="12"/>
      <c r="RUK19" s="12"/>
      <c r="RUL19" s="12"/>
      <c r="RUM19" s="12"/>
      <c r="RUN19" s="12"/>
      <c r="RUO19" s="12"/>
      <c r="RUP19" s="12"/>
      <c r="RUQ19" s="12"/>
      <c r="RUR19" s="12"/>
      <c r="RUS19" s="12"/>
      <c r="RUT19" s="12"/>
      <c r="RUU19" s="12"/>
      <c r="RUV19" s="12"/>
      <c r="RUW19" s="12"/>
      <c r="RUX19" s="12"/>
      <c r="RUY19" s="12"/>
      <c r="RUZ19" s="12"/>
      <c r="RVA19" s="12"/>
      <c r="RVB19" s="12"/>
      <c r="RVC19" s="12"/>
      <c r="RVD19" s="12"/>
      <c r="RVE19" s="12"/>
      <c r="RVF19" s="12"/>
      <c r="RVG19" s="12"/>
      <c r="RVH19" s="12"/>
      <c r="RVI19" s="12"/>
      <c r="RVJ19" s="12"/>
      <c r="RVK19" s="12"/>
      <c r="RVL19" s="12"/>
      <c r="RVM19" s="12"/>
      <c r="RVN19" s="12"/>
      <c r="RVO19" s="12"/>
      <c r="RVP19" s="12"/>
      <c r="RVQ19" s="12"/>
      <c r="RVR19" s="12"/>
      <c r="RVS19" s="12"/>
      <c r="RVT19" s="12"/>
      <c r="RVU19" s="12"/>
      <c r="RVV19" s="12"/>
      <c r="RVW19" s="12"/>
      <c r="RVX19" s="12"/>
      <c r="RVY19" s="12"/>
      <c r="RVZ19" s="12"/>
      <c r="RWA19" s="12"/>
      <c r="RWB19" s="12"/>
      <c r="RWC19" s="12"/>
      <c r="RWD19" s="12"/>
      <c r="RWE19" s="12"/>
      <c r="RWF19" s="12"/>
      <c r="RWG19" s="12"/>
      <c r="RWH19" s="12"/>
      <c r="RWI19" s="12"/>
      <c r="RWJ19" s="12"/>
      <c r="RWK19" s="12"/>
      <c r="RWL19" s="12"/>
      <c r="RWM19" s="12"/>
      <c r="RWN19" s="12"/>
      <c r="RWO19" s="12"/>
      <c r="RWP19" s="12"/>
      <c r="RWQ19" s="12"/>
      <c r="RWR19" s="12"/>
      <c r="RWS19" s="12"/>
      <c r="RWT19" s="12"/>
      <c r="RWU19" s="12"/>
      <c r="RWV19" s="12"/>
      <c r="RWW19" s="12"/>
      <c r="RWX19" s="12"/>
      <c r="RWY19" s="12"/>
      <c r="RWZ19" s="12"/>
      <c r="RXA19" s="12"/>
      <c r="RXB19" s="12"/>
      <c r="RXC19" s="12"/>
      <c r="RXD19" s="12"/>
      <c r="RXE19" s="12"/>
      <c r="RXF19" s="12"/>
      <c r="RXG19" s="12"/>
      <c r="RXH19" s="12"/>
      <c r="RXI19" s="12"/>
      <c r="RXJ19" s="12"/>
      <c r="RXK19" s="12"/>
      <c r="RXL19" s="12"/>
      <c r="RXM19" s="12"/>
      <c r="RXN19" s="12"/>
      <c r="RXO19" s="12"/>
      <c r="RXP19" s="12"/>
      <c r="RXQ19" s="12"/>
      <c r="RXR19" s="12"/>
      <c r="RXS19" s="12"/>
      <c r="RXT19" s="12"/>
      <c r="RXU19" s="12"/>
      <c r="RXV19" s="12"/>
      <c r="RXW19" s="12"/>
      <c r="RXX19" s="12"/>
      <c r="RXY19" s="12"/>
      <c r="RXZ19" s="12"/>
      <c r="RYA19" s="12"/>
      <c r="RYB19" s="12"/>
      <c r="RYC19" s="12"/>
      <c r="RYD19" s="12"/>
      <c r="RYE19" s="12"/>
      <c r="RYF19" s="12"/>
      <c r="RYG19" s="12"/>
      <c r="RYH19" s="12"/>
      <c r="RYI19" s="12"/>
      <c r="RYJ19" s="12"/>
      <c r="RYK19" s="12"/>
      <c r="RYL19" s="12"/>
      <c r="RYM19" s="12"/>
      <c r="RYN19" s="12"/>
      <c r="RYO19" s="12"/>
      <c r="RYP19" s="12"/>
      <c r="RYQ19" s="12"/>
      <c r="RYR19" s="12"/>
      <c r="RYS19" s="12"/>
      <c r="RYT19" s="12"/>
      <c r="RYU19" s="12"/>
      <c r="RYV19" s="12"/>
      <c r="RYW19" s="12"/>
      <c r="RYX19" s="12"/>
      <c r="RYY19" s="12"/>
      <c r="RYZ19" s="12"/>
      <c r="RZA19" s="12"/>
      <c r="RZB19" s="12"/>
      <c r="RZC19" s="12"/>
      <c r="RZD19" s="12"/>
      <c r="RZE19" s="12"/>
      <c r="RZF19" s="12"/>
      <c r="RZG19" s="12"/>
      <c r="RZH19" s="12"/>
      <c r="RZI19" s="12"/>
      <c r="RZJ19" s="12"/>
      <c r="RZK19" s="12"/>
      <c r="RZL19" s="12"/>
      <c r="RZM19" s="12"/>
      <c r="RZN19" s="12"/>
      <c r="RZO19" s="12"/>
      <c r="RZP19" s="12"/>
      <c r="RZQ19" s="12"/>
      <c r="RZR19" s="12"/>
      <c r="RZS19" s="12"/>
      <c r="RZT19" s="12"/>
      <c r="RZU19" s="12"/>
      <c r="RZV19" s="12"/>
      <c r="RZW19" s="12"/>
      <c r="RZX19" s="12"/>
      <c r="RZY19" s="12"/>
      <c r="RZZ19" s="12"/>
      <c r="SAA19" s="12"/>
      <c r="SAB19" s="12"/>
      <c r="SAC19" s="12"/>
      <c r="SAD19" s="12"/>
      <c r="SAE19" s="12"/>
      <c r="SAF19" s="12"/>
      <c r="SAG19" s="12"/>
      <c r="SAH19" s="12"/>
      <c r="SAI19" s="12"/>
      <c r="SAJ19" s="12"/>
      <c r="SAK19" s="12"/>
      <c r="SAL19" s="12"/>
      <c r="SAM19" s="12"/>
      <c r="SAN19" s="12"/>
      <c r="SAO19" s="12"/>
      <c r="SAP19" s="12"/>
      <c r="SAQ19" s="12"/>
      <c r="SAR19" s="12"/>
      <c r="SAS19" s="12"/>
      <c r="SAT19" s="12"/>
      <c r="SAU19" s="12"/>
      <c r="SAV19" s="12"/>
      <c r="SAW19" s="12"/>
      <c r="SAX19" s="12"/>
      <c r="SAY19" s="12"/>
      <c r="SAZ19" s="12"/>
      <c r="SBA19" s="12"/>
      <c r="SBB19" s="12"/>
      <c r="SBC19" s="12"/>
      <c r="SBD19" s="12"/>
      <c r="SBE19" s="12"/>
      <c r="SBF19" s="12"/>
      <c r="SBG19" s="12"/>
      <c r="SBH19" s="12"/>
      <c r="SBI19" s="12"/>
      <c r="SBJ19" s="12"/>
      <c r="SBK19" s="12"/>
      <c r="SBL19" s="12"/>
      <c r="SBM19" s="12"/>
      <c r="SBN19" s="12"/>
      <c r="SBO19" s="12"/>
      <c r="SBP19" s="12"/>
      <c r="SBQ19" s="12"/>
      <c r="SBR19" s="12"/>
      <c r="SBS19" s="12"/>
      <c r="SBT19" s="12"/>
      <c r="SBU19" s="12"/>
      <c r="SBV19" s="12"/>
      <c r="SBW19" s="12"/>
      <c r="SBX19" s="12"/>
      <c r="SBY19" s="12"/>
      <c r="SBZ19" s="12"/>
      <c r="SCA19" s="12"/>
      <c r="SCB19" s="12"/>
      <c r="SCC19" s="12"/>
      <c r="SCD19" s="12"/>
      <c r="SCE19" s="12"/>
      <c r="SCF19" s="12"/>
      <c r="SCG19" s="12"/>
      <c r="SCH19" s="12"/>
      <c r="SCI19" s="12"/>
      <c r="SCJ19" s="12"/>
      <c r="SCK19" s="12"/>
      <c r="SCL19" s="12"/>
      <c r="SCM19" s="12"/>
      <c r="SCN19" s="12"/>
      <c r="SCO19" s="12"/>
      <c r="SCP19" s="12"/>
      <c r="SCQ19" s="12"/>
      <c r="SCR19" s="12"/>
      <c r="SCS19" s="12"/>
      <c r="SCT19" s="12"/>
      <c r="SCU19" s="12"/>
      <c r="SCV19" s="12"/>
      <c r="SCW19" s="12"/>
      <c r="SCX19" s="12"/>
      <c r="SCY19" s="12"/>
      <c r="SCZ19" s="12"/>
      <c r="SDA19" s="12"/>
      <c r="SDB19" s="12"/>
      <c r="SDC19" s="12"/>
      <c r="SDD19" s="12"/>
      <c r="SDE19" s="12"/>
      <c r="SDF19" s="12"/>
      <c r="SDG19" s="12"/>
      <c r="SDH19" s="12"/>
      <c r="SDI19" s="12"/>
      <c r="SDJ19" s="12"/>
      <c r="SDK19" s="12"/>
      <c r="SDL19" s="12"/>
      <c r="SDM19" s="12"/>
      <c r="SDN19" s="12"/>
      <c r="SDO19" s="12"/>
      <c r="SDP19" s="12"/>
      <c r="SDQ19" s="12"/>
      <c r="SDR19" s="12"/>
      <c r="SDS19" s="12"/>
      <c r="SDT19" s="12"/>
      <c r="SDU19" s="12"/>
      <c r="SDV19" s="12"/>
      <c r="SDW19" s="12"/>
      <c r="SDX19" s="12"/>
      <c r="SDY19" s="12"/>
      <c r="SDZ19" s="12"/>
      <c r="SEA19" s="12"/>
      <c r="SEB19" s="12"/>
      <c r="SEC19" s="12"/>
      <c r="SED19" s="12"/>
      <c r="SEE19" s="12"/>
      <c r="SEF19" s="12"/>
      <c r="SEG19" s="12"/>
      <c r="SEH19" s="12"/>
      <c r="SEI19" s="12"/>
      <c r="SEJ19" s="12"/>
      <c r="SEK19" s="12"/>
      <c r="SEL19" s="12"/>
      <c r="SEM19" s="12"/>
      <c r="SEN19" s="12"/>
      <c r="SEO19" s="12"/>
      <c r="SEP19" s="12"/>
      <c r="SEQ19" s="12"/>
      <c r="SER19" s="12"/>
      <c r="SES19" s="12"/>
      <c r="SET19" s="12"/>
      <c r="SEU19" s="12"/>
      <c r="SEV19" s="12"/>
      <c r="SEW19" s="12"/>
      <c r="SEX19" s="12"/>
      <c r="SEY19" s="12"/>
      <c r="SEZ19" s="12"/>
      <c r="SFA19" s="12"/>
      <c r="SFB19" s="12"/>
      <c r="SFC19" s="12"/>
      <c r="SFD19" s="12"/>
      <c r="SFE19" s="12"/>
      <c r="SFF19" s="12"/>
      <c r="SFG19" s="12"/>
      <c r="SFH19" s="12"/>
      <c r="SFI19" s="12"/>
      <c r="SFJ19" s="12"/>
      <c r="SFK19" s="12"/>
      <c r="SFL19" s="12"/>
      <c r="SFM19" s="12"/>
      <c r="SFN19" s="12"/>
      <c r="SFO19" s="12"/>
      <c r="SFP19" s="12"/>
      <c r="SFQ19" s="12"/>
      <c r="SFR19" s="12"/>
      <c r="SFS19" s="12"/>
      <c r="SFT19" s="12"/>
      <c r="SFU19" s="12"/>
      <c r="SFV19" s="12"/>
      <c r="SFW19" s="12"/>
      <c r="SFX19" s="12"/>
      <c r="SFY19" s="12"/>
      <c r="SFZ19" s="12"/>
      <c r="SGA19" s="12"/>
      <c r="SGB19" s="12"/>
      <c r="SGC19" s="12"/>
      <c r="SGD19" s="12"/>
      <c r="SGE19" s="12"/>
      <c r="SGF19" s="12"/>
      <c r="SGG19" s="12"/>
      <c r="SGH19" s="12"/>
      <c r="SGI19" s="12"/>
      <c r="SGJ19" s="12"/>
      <c r="SGK19" s="12"/>
      <c r="SGL19" s="12"/>
      <c r="SGM19" s="12"/>
      <c r="SGN19" s="12"/>
      <c r="SGO19" s="12"/>
      <c r="SGP19" s="12"/>
      <c r="SGQ19" s="12"/>
      <c r="SGR19" s="12"/>
      <c r="SGS19" s="12"/>
      <c r="SGT19" s="12"/>
      <c r="SGU19" s="12"/>
      <c r="SGV19" s="12"/>
      <c r="SGW19" s="12"/>
      <c r="SGX19" s="12"/>
      <c r="SGY19" s="12"/>
      <c r="SGZ19" s="12"/>
      <c r="SHA19" s="12"/>
      <c r="SHB19" s="12"/>
      <c r="SHC19" s="12"/>
      <c r="SHD19" s="12"/>
      <c r="SHE19" s="12"/>
      <c r="SHF19" s="12"/>
      <c r="SHG19" s="12"/>
      <c r="SHH19" s="12"/>
      <c r="SHI19" s="12"/>
      <c r="SHJ19" s="12"/>
      <c r="SHK19" s="12"/>
      <c r="SHL19" s="12"/>
      <c r="SHM19" s="12"/>
      <c r="SHN19" s="12"/>
      <c r="SHO19" s="12"/>
      <c r="SHP19" s="12"/>
      <c r="SHQ19" s="12"/>
      <c r="SHR19" s="12"/>
      <c r="SHS19" s="12"/>
      <c r="SHT19" s="12"/>
      <c r="SHU19" s="12"/>
      <c r="SHV19" s="12"/>
      <c r="SHW19" s="12"/>
      <c r="SHX19" s="12"/>
      <c r="SHY19" s="12"/>
      <c r="SHZ19" s="12"/>
      <c r="SIA19" s="12"/>
      <c r="SIB19" s="12"/>
      <c r="SIC19" s="12"/>
      <c r="SID19" s="12"/>
      <c r="SIE19" s="12"/>
      <c r="SIF19" s="12"/>
      <c r="SIG19" s="12"/>
      <c r="SIH19" s="12"/>
      <c r="SII19" s="12"/>
      <c r="SIJ19" s="12"/>
      <c r="SIK19" s="12"/>
      <c r="SIL19" s="12"/>
      <c r="SIM19" s="12"/>
      <c r="SIN19" s="12"/>
      <c r="SIO19" s="12"/>
      <c r="SIP19" s="12"/>
      <c r="SIQ19" s="12"/>
      <c r="SIR19" s="12"/>
      <c r="SIS19" s="12"/>
      <c r="SIT19" s="12"/>
      <c r="SIU19" s="12"/>
      <c r="SIV19" s="12"/>
      <c r="SIW19" s="12"/>
      <c r="SIX19" s="12"/>
      <c r="SIY19" s="12"/>
      <c r="SIZ19" s="12"/>
      <c r="SJA19" s="12"/>
      <c r="SJB19" s="12"/>
      <c r="SJC19" s="12"/>
      <c r="SJD19" s="12"/>
      <c r="SJE19" s="12"/>
      <c r="SJF19" s="12"/>
      <c r="SJG19" s="12"/>
      <c r="SJH19" s="12"/>
      <c r="SJI19" s="12"/>
      <c r="SJJ19" s="12"/>
      <c r="SJK19" s="12"/>
      <c r="SJL19" s="12"/>
      <c r="SJM19" s="12"/>
      <c r="SJN19" s="12"/>
      <c r="SJO19" s="12"/>
      <c r="SJP19" s="12"/>
      <c r="SJQ19" s="12"/>
      <c r="SJR19" s="12"/>
      <c r="SJS19" s="12"/>
      <c r="SJT19" s="12"/>
      <c r="SJU19" s="12"/>
      <c r="SJV19" s="12"/>
      <c r="SJW19" s="12"/>
      <c r="SJX19" s="12"/>
      <c r="SJY19" s="12"/>
      <c r="SJZ19" s="12"/>
      <c r="SKA19" s="12"/>
      <c r="SKB19" s="12"/>
      <c r="SKC19" s="12"/>
      <c r="SKD19" s="12"/>
      <c r="SKE19" s="12"/>
      <c r="SKF19" s="12"/>
      <c r="SKG19" s="12"/>
      <c r="SKH19" s="12"/>
      <c r="SKI19" s="12"/>
      <c r="SKJ19" s="12"/>
      <c r="SKK19" s="12"/>
      <c r="SKL19" s="12"/>
      <c r="SKM19" s="12"/>
      <c r="SKN19" s="12"/>
      <c r="SKO19" s="12"/>
      <c r="SKP19" s="12"/>
      <c r="SKQ19" s="12"/>
      <c r="SKR19" s="12"/>
      <c r="SKS19" s="12"/>
      <c r="SKT19" s="12"/>
      <c r="SKU19" s="12"/>
      <c r="SKV19" s="12"/>
      <c r="SKW19" s="12"/>
      <c r="SKX19" s="12"/>
      <c r="SKY19" s="12"/>
      <c r="SKZ19" s="12"/>
      <c r="SLA19" s="12"/>
      <c r="SLB19" s="12"/>
      <c r="SLC19" s="12"/>
      <c r="SLD19" s="12"/>
      <c r="SLE19" s="12"/>
      <c r="SLF19" s="12"/>
      <c r="SLG19" s="12"/>
      <c r="SLH19" s="12"/>
      <c r="SLI19" s="12"/>
      <c r="SLJ19" s="12"/>
      <c r="SLK19" s="12"/>
      <c r="SLL19" s="12"/>
      <c r="SLM19" s="12"/>
      <c r="SLN19" s="12"/>
      <c r="SLO19" s="12"/>
      <c r="SLP19" s="12"/>
      <c r="SLQ19" s="12"/>
      <c r="SLR19" s="12"/>
      <c r="SLS19" s="12"/>
      <c r="SLT19" s="12"/>
      <c r="SLU19" s="12"/>
      <c r="SLV19" s="12"/>
      <c r="SLW19" s="12"/>
      <c r="SLX19" s="12"/>
      <c r="SLY19" s="12"/>
      <c r="SLZ19" s="12"/>
      <c r="SMA19" s="12"/>
      <c r="SMB19" s="12"/>
      <c r="SMC19" s="12"/>
      <c r="SMD19" s="12"/>
      <c r="SME19" s="12"/>
      <c r="SMF19" s="12"/>
      <c r="SMG19" s="12"/>
      <c r="SMH19" s="12"/>
      <c r="SMI19" s="12"/>
      <c r="SMJ19" s="12"/>
      <c r="SMK19" s="12"/>
      <c r="SML19" s="12"/>
      <c r="SMM19" s="12"/>
      <c r="SMN19" s="12"/>
      <c r="SMO19" s="12"/>
      <c r="SMP19" s="12"/>
      <c r="SMQ19" s="12"/>
      <c r="SMR19" s="12"/>
      <c r="SMS19" s="12"/>
      <c r="SMT19" s="12"/>
      <c r="SMU19" s="12"/>
      <c r="SMV19" s="12"/>
      <c r="SMW19" s="12"/>
      <c r="SMX19" s="12"/>
      <c r="SMY19" s="12"/>
      <c r="SMZ19" s="12"/>
      <c r="SNA19" s="12"/>
      <c r="SNB19" s="12"/>
      <c r="SNC19" s="12"/>
      <c r="SND19" s="12"/>
      <c r="SNE19" s="12"/>
      <c r="SNF19" s="12"/>
      <c r="SNG19" s="12"/>
      <c r="SNH19" s="12"/>
      <c r="SNI19" s="12"/>
      <c r="SNJ19" s="12"/>
      <c r="SNK19" s="12"/>
      <c r="SNL19" s="12"/>
      <c r="SNM19" s="12"/>
      <c r="SNN19" s="12"/>
      <c r="SNO19" s="12"/>
      <c r="SNP19" s="12"/>
      <c r="SNQ19" s="12"/>
      <c r="SNR19" s="12"/>
      <c r="SNS19" s="12"/>
      <c r="SNT19" s="12"/>
      <c r="SNU19" s="12"/>
      <c r="SNV19" s="12"/>
      <c r="SNW19" s="12"/>
      <c r="SNX19" s="12"/>
      <c r="SNY19" s="12"/>
      <c r="SNZ19" s="12"/>
      <c r="SOA19" s="12"/>
      <c r="SOB19" s="12"/>
      <c r="SOC19" s="12"/>
      <c r="SOD19" s="12"/>
      <c r="SOE19" s="12"/>
      <c r="SOF19" s="12"/>
      <c r="SOG19" s="12"/>
      <c r="SOH19" s="12"/>
      <c r="SOI19" s="12"/>
      <c r="SOJ19" s="12"/>
      <c r="SOK19" s="12"/>
      <c r="SOL19" s="12"/>
      <c r="SOM19" s="12"/>
      <c r="SON19" s="12"/>
      <c r="SOO19" s="12"/>
      <c r="SOP19" s="12"/>
      <c r="SOQ19" s="12"/>
      <c r="SOR19" s="12"/>
      <c r="SOS19" s="12"/>
      <c r="SOT19" s="12"/>
      <c r="SOU19" s="12"/>
      <c r="SOV19" s="12"/>
      <c r="SOW19" s="12"/>
      <c r="SOX19" s="12"/>
      <c r="SOY19" s="12"/>
      <c r="SOZ19" s="12"/>
      <c r="SPA19" s="12"/>
      <c r="SPB19" s="12"/>
      <c r="SPC19" s="12"/>
      <c r="SPD19" s="12"/>
      <c r="SPE19" s="12"/>
      <c r="SPF19" s="12"/>
      <c r="SPG19" s="12"/>
      <c r="SPH19" s="12"/>
      <c r="SPI19" s="12"/>
      <c r="SPJ19" s="12"/>
      <c r="SPK19" s="12"/>
      <c r="SPL19" s="12"/>
      <c r="SPM19" s="12"/>
      <c r="SPN19" s="12"/>
      <c r="SPO19" s="12"/>
      <c r="SPP19" s="12"/>
      <c r="SPQ19" s="12"/>
      <c r="SPR19" s="12"/>
      <c r="SPS19" s="12"/>
      <c r="SPT19" s="12"/>
      <c r="SPU19" s="12"/>
      <c r="SPV19" s="12"/>
      <c r="SPW19" s="12"/>
      <c r="SPX19" s="12"/>
      <c r="SPY19" s="12"/>
      <c r="SPZ19" s="12"/>
      <c r="SQA19" s="12"/>
      <c r="SQB19" s="12"/>
      <c r="SQC19" s="12"/>
      <c r="SQD19" s="12"/>
      <c r="SQE19" s="12"/>
      <c r="SQF19" s="12"/>
      <c r="SQG19" s="12"/>
      <c r="SQH19" s="12"/>
      <c r="SQI19" s="12"/>
      <c r="SQJ19" s="12"/>
      <c r="SQK19" s="12"/>
      <c r="SQL19" s="12"/>
      <c r="SQM19" s="12"/>
      <c r="SQN19" s="12"/>
      <c r="SQO19" s="12"/>
      <c r="SQP19" s="12"/>
      <c r="SQQ19" s="12"/>
      <c r="SQR19" s="12"/>
      <c r="SQS19" s="12"/>
      <c r="SQT19" s="12"/>
      <c r="SQU19" s="12"/>
      <c r="SQV19" s="12"/>
      <c r="SQW19" s="12"/>
      <c r="SQX19" s="12"/>
      <c r="SQY19" s="12"/>
      <c r="SQZ19" s="12"/>
      <c r="SRA19" s="12"/>
      <c r="SRB19" s="12"/>
      <c r="SRC19" s="12"/>
      <c r="SRD19" s="12"/>
      <c r="SRE19" s="12"/>
      <c r="SRF19" s="12"/>
      <c r="SRG19" s="12"/>
      <c r="SRH19" s="12"/>
      <c r="SRI19" s="12"/>
      <c r="SRJ19" s="12"/>
      <c r="SRK19" s="12"/>
      <c r="SRL19" s="12"/>
      <c r="SRM19" s="12"/>
      <c r="SRN19" s="12"/>
      <c r="SRO19" s="12"/>
      <c r="SRP19" s="12"/>
      <c r="SRQ19" s="12"/>
      <c r="SRR19" s="12"/>
      <c r="SRS19" s="12"/>
      <c r="SRT19" s="12"/>
      <c r="SRU19" s="12"/>
      <c r="SRV19" s="12"/>
      <c r="SRW19" s="12"/>
      <c r="SRX19" s="12"/>
      <c r="SRY19" s="12"/>
      <c r="SRZ19" s="12"/>
      <c r="SSA19" s="12"/>
      <c r="SSB19" s="12"/>
      <c r="SSC19" s="12"/>
      <c r="SSD19" s="12"/>
      <c r="SSE19" s="12"/>
      <c r="SSF19" s="12"/>
      <c r="SSG19" s="12"/>
      <c r="SSH19" s="12"/>
      <c r="SSI19" s="12"/>
      <c r="SSJ19" s="12"/>
      <c r="SSK19" s="12"/>
      <c r="SSL19" s="12"/>
      <c r="SSM19" s="12"/>
      <c r="SSN19" s="12"/>
      <c r="SSO19" s="12"/>
      <c r="SSP19" s="12"/>
      <c r="SSQ19" s="12"/>
      <c r="SSR19" s="12"/>
      <c r="SSS19" s="12"/>
      <c r="SST19" s="12"/>
      <c r="SSU19" s="12"/>
      <c r="SSV19" s="12"/>
      <c r="SSW19" s="12"/>
      <c r="SSX19" s="12"/>
      <c r="SSY19" s="12"/>
      <c r="SSZ19" s="12"/>
      <c r="STA19" s="12"/>
      <c r="STB19" s="12"/>
      <c r="STC19" s="12"/>
      <c r="STD19" s="12"/>
      <c r="STE19" s="12"/>
      <c r="STF19" s="12"/>
      <c r="STG19" s="12"/>
      <c r="STH19" s="12"/>
      <c r="STI19" s="12"/>
      <c r="STJ19" s="12"/>
      <c r="STK19" s="12"/>
      <c r="STL19" s="12"/>
      <c r="STM19" s="12"/>
      <c r="STN19" s="12"/>
      <c r="STO19" s="12"/>
      <c r="STP19" s="12"/>
      <c r="STQ19" s="12"/>
      <c r="STR19" s="12"/>
      <c r="STS19" s="12"/>
      <c r="STT19" s="12"/>
      <c r="STU19" s="12"/>
      <c r="STV19" s="12"/>
      <c r="STW19" s="12"/>
      <c r="STX19" s="12"/>
      <c r="STY19" s="12"/>
      <c r="STZ19" s="12"/>
      <c r="SUA19" s="12"/>
      <c r="SUB19" s="12"/>
      <c r="SUC19" s="12"/>
      <c r="SUD19" s="12"/>
      <c r="SUE19" s="12"/>
      <c r="SUF19" s="12"/>
      <c r="SUG19" s="12"/>
      <c r="SUH19" s="12"/>
      <c r="SUI19" s="12"/>
      <c r="SUJ19" s="12"/>
      <c r="SUK19" s="12"/>
      <c r="SUL19" s="12"/>
      <c r="SUM19" s="12"/>
      <c r="SUN19" s="12"/>
      <c r="SUO19" s="12"/>
      <c r="SUP19" s="12"/>
      <c r="SUQ19" s="12"/>
      <c r="SUR19" s="12"/>
      <c r="SUS19" s="12"/>
      <c r="SUT19" s="12"/>
      <c r="SUU19" s="12"/>
      <c r="SUV19" s="12"/>
      <c r="SUW19" s="12"/>
      <c r="SUX19" s="12"/>
      <c r="SUY19" s="12"/>
      <c r="SUZ19" s="12"/>
      <c r="SVA19" s="12"/>
      <c r="SVB19" s="12"/>
      <c r="SVC19" s="12"/>
      <c r="SVD19" s="12"/>
      <c r="SVE19" s="12"/>
      <c r="SVF19" s="12"/>
      <c r="SVG19" s="12"/>
      <c r="SVH19" s="12"/>
      <c r="SVI19" s="12"/>
      <c r="SVJ19" s="12"/>
      <c r="SVK19" s="12"/>
      <c r="SVL19" s="12"/>
      <c r="SVM19" s="12"/>
      <c r="SVN19" s="12"/>
      <c r="SVO19" s="12"/>
      <c r="SVP19" s="12"/>
      <c r="SVQ19" s="12"/>
      <c r="SVR19" s="12"/>
      <c r="SVS19" s="12"/>
      <c r="SVT19" s="12"/>
      <c r="SVU19" s="12"/>
      <c r="SVV19" s="12"/>
      <c r="SVW19" s="12"/>
      <c r="SVX19" s="12"/>
      <c r="SVY19" s="12"/>
      <c r="SVZ19" s="12"/>
      <c r="SWA19" s="12"/>
      <c r="SWB19" s="12"/>
      <c r="SWC19" s="12"/>
      <c r="SWD19" s="12"/>
      <c r="SWE19" s="12"/>
      <c r="SWF19" s="12"/>
      <c r="SWG19" s="12"/>
      <c r="SWH19" s="12"/>
      <c r="SWI19" s="12"/>
      <c r="SWJ19" s="12"/>
      <c r="SWK19" s="12"/>
      <c r="SWL19" s="12"/>
      <c r="SWM19" s="12"/>
      <c r="SWN19" s="12"/>
      <c r="SWO19" s="12"/>
      <c r="SWP19" s="12"/>
      <c r="SWQ19" s="12"/>
      <c r="SWR19" s="12"/>
      <c r="SWS19" s="12"/>
      <c r="SWT19" s="12"/>
      <c r="SWU19" s="12"/>
      <c r="SWV19" s="12"/>
      <c r="SWW19" s="12"/>
      <c r="SWX19" s="12"/>
      <c r="SWY19" s="12"/>
      <c r="SWZ19" s="12"/>
      <c r="SXA19" s="12"/>
      <c r="SXB19" s="12"/>
      <c r="SXC19" s="12"/>
      <c r="SXD19" s="12"/>
      <c r="SXE19" s="12"/>
      <c r="SXF19" s="12"/>
      <c r="SXG19" s="12"/>
      <c r="SXH19" s="12"/>
      <c r="SXI19" s="12"/>
      <c r="SXJ19" s="12"/>
      <c r="SXK19" s="12"/>
      <c r="SXL19" s="12"/>
      <c r="SXM19" s="12"/>
      <c r="SXN19" s="12"/>
      <c r="SXO19" s="12"/>
      <c r="SXP19" s="12"/>
      <c r="SXQ19" s="12"/>
      <c r="SXR19" s="12"/>
      <c r="SXS19" s="12"/>
      <c r="SXT19" s="12"/>
      <c r="SXU19" s="12"/>
      <c r="SXV19" s="12"/>
      <c r="SXW19" s="12"/>
      <c r="SXX19" s="12"/>
      <c r="SXY19" s="12"/>
      <c r="SXZ19" s="12"/>
      <c r="SYA19" s="12"/>
      <c r="SYB19" s="12"/>
      <c r="SYC19" s="12"/>
      <c r="SYD19" s="12"/>
      <c r="SYE19" s="12"/>
      <c r="SYF19" s="12"/>
      <c r="SYG19" s="12"/>
      <c r="SYH19" s="12"/>
      <c r="SYI19" s="12"/>
      <c r="SYJ19" s="12"/>
      <c r="SYK19" s="12"/>
      <c r="SYL19" s="12"/>
      <c r="SYM19" s="12"/>
      <c r="SYN19" s="12"/>
      <c r="SYO19" s="12"/>
      <c r="SYP19" s="12"/>
      <c r="SYQ19" s="12"/>
      <c r="SYR19" s="12"/>
      <c r="SYS19" s="12"/>
      <c r="SYT19" s="12"/>
      <c r="SYU19" s="12"/>
      <c r="SYV19" s="12"/>
      <c r="SYW19" s="12"/>
      <c r="SYX19" s="12"/>
      <c r="SYY19" s="12"/>
      <c r="SYZ19" s="12"/>
      <c r="SZA19" s="12"/>
      <c r="SZB19" s="12"/>
      <c r="SZC19" s="12"/>
      <c r="SZD19" s="12"/>
      <c r="SZE19" s="12"/>
      <c r="SZF19" s="12"/>
      <c r="SZG19" s="12"/>
      <c r="SZH19" s="12"/>
      <c r="SZI19" s="12"/>
      <c r="SZJ19" s="12"/>
      <c r="SZK19" s="12"/>
      <c r="SZL19" s="12"/>
      <c r="SZM19" s="12"/>
      <c r="SZN19" s="12"/>
      <c r="SZO19" s="12"/>
      <c r="SZP19" s="12"/>
      <c r="SZQ19" s="12"/>
      <c r="SZR19" s="12"/>
      <c r="SZS19" s="12"/>
      <c r="SZT19" s="12"/>
      <c r="SZU19" s="12"/>
      <c r="SZV19" s="12"/>
      <c r="SZW19" s="12"/>
      <c r="SZX19" s="12"/>
      <c r="SZY19" s="12"/>
      <c r="SZZ19" s="12"/>
      <c r="TAA19" s="12"/>
      <c r="TAB19" s="12"/>
      <c r="TAC19" s="12"/>
      <c r="TAD19" s="12"/>
      <c r="TAE19" s="12"/>
      <c r="TAF19" s="12"/>
      <c r="TAG19" s="12"/>
      <c r="TAH19" s="12"/>
      <c r="TAI19" s="12"/>
      <c r="TAJ19" s="12"/>
      <c r="TAK19" s="12"/>
      <c r="TAL19" s="12"/>
      <c r="TAM19" s="12"/>
      <c r="TAN19" s="12"/>
      <c r="TAO19" s="12"/>
      <c r="TAP19" s="12"/>
      <c r="TAQ19" s="12"/>
      <c r="TAR19" s="12"/>
      <c r="TAS19" s="12"/>
      <c r="TAT19" s="12"/>
      <c r="TAU19" s="12"/>
      <c r="TAV19" s="12"/>
      <c r="TAW19" s="12"/>
      <c r="TAX19" s="12"/>
      <c r="TAY19" s="12"/>
      <c r="TAZ19" s="12"/>
      <c r="TBA19" s="12"/>
      <c r="TBB19" s="12"/>
      <c r="TBC19" s="12"/>
      <c r="TBD19" s="12"/>
      <c r="TBE19" s="12"/>
      <c r="TBF19" s="12"/>
      <c r="TBG19" s="12"/>
      <c r="TBH19" s="12"/>
      <c r="TBI19" s="12"/>
      <c r="TBJ19" s="12"/>
      <c r="TBK19" s="12"/>
      <c r="TBL19" s="12"/>
      <c r="TBM19" s="12"/>
      <c r="TBN19" s="12"/>
      <c r="TBO19" s="12"/>
      <c r="TBP19" s="12"/>
      <c r="TBQ19" s="12"/>
      <c r="TBR19" s="12"/>
      <c r="TBS19" s="12"/>
      <c r="TBT19" s="12"/>
      <c r="TBU19" s="12"/>
      <c r="TBV19" s="12"/>
      <c r="TBW19" s="12"/>
      <c r="TBX19" s="12"/>
      <c r="TBY19" s="12"/>
      <c r="TBZ19" s="12"/>
      <c r="TCA19" s="12"/>
      <c r="TCB19" s="12"/>
      <c r="TCC19" s="12"/>
      <c r="TCD19" s="12"/>
      <c r="TCE19" s="12"/>
      <c r="TCF19" s="12"/>
      <c r="TCG19" s="12"/>
      <c r="TCH19" s="12"/>
      <c r="TCI19" s="12"/>
      <c r="TCJ19" s="12"/>
      <c r="TCK19" s="12"/>
      <c r="TCL19" s="12"/>
      <c r="TCM19" s="12"/>
      <c r="TCN19" s="12"/>
      <c r="TCO19" s="12"/>
      <c r="TCP19" s="12"/>
      <c r="TCQ19" s="12"/>
      <c r="TCR19" s="12"/>
      <c r="TCS19" s="12"/>
      <c r="TCT19" s="12"/>
      <c r="TCU19" s="12"/>
      <c r="TCV19" s="12"/>
      <c r="TCW19" s="12"/>
      <c r="TCX19" s="12"/>
      <c r="TCY19" s="12"/>
      <c r="TCZ19" s="12"/>
      <c r="TDA19" s="12"/>
      <c r="TDB19" s="12"/>
      <c r="TDC19" s="12"/>
      <c r="TDD19" s="12"/>
      <c r="TDE19" s="12"/>
      <c r="TDF19" s="12"/>
      <c r="TDG19" s="12"/>
      <c r="TDH19" s="12"/>
      <c r="TDI19" s="12"/>
      <c r="TDJ19" s="12"/>
      <c r="TDK19" s="12"/>
      <c r="TDL19" s="12"/>
      <c r="TDM19" s="12"/>
      <c r="TDN19" s="12"/>
      <c r="TDO19" s="12"/>
      <c r="TDP19" s="12"/>
      <c r="TDQ19" s="12"/>
      <c r="TDR19" s="12"/>
      <c r="TDS19" s="12"/>
      <c r="TDT19" s="12"/>
      <c r="TDU19" s="12"/>
      <c r="TDV19" s="12"/>
      <c r="TDW19" s="12"/>
      <c r="TDX19" s="12"/>
      <c r="TDY19" s="12"/>
      <c r="TDZ19" s="12"/>
      <c r="TEA19" s="12"/>
      <c r="TEB19" s="12"/>
      <c r="TEC19" s="12"/>
      <c r="TED19" s="12"/>
      <c r="TEE19" s="12"/>
      <c r="TEF19" s="12"/>
      <c r="TEG19" s="12"/>
      <c r="TEH19" s="12"/>
      <c r="TEI19" s="12"/>
      <c r="TEJ19" s="12"/>
      <c r="TEK19" s="12"/>
      <c r="TEL19" s="12"/>
      <c r="TEM19" s="12"/>
      <c r="TEN19" s="12"/>
      <c r="TEO19" s="12"/>
      <c r="TEP19" s="12"/>
      <c r="TEQ19" s="12"/>
      <c r="TER19" s="12"/>
      <c r="TES19" s="12"/>
      <c r="TET19" s="12"/>
      <c r="TEU19" s="12"/>
      <c r="TEV19" s="12"/>
      <c r="TEW19" s="12"/>
      <c r="TEX19" s="12"/>
      <c r="TEY19" s="12"/>
      <c r="TEZ19" s="12"/>
      <c r="TFA19" s="12"/>
      <c r="TFB19" s="12"/>
      <c r="TFC19" s="12"/>
      <c r="TFD19" s="12"/>
      <c r="TFE19" s="12"/>
      <c r="TFF19" s="12"/>
      <c r="TFG19" s="12"/>
      <c r="TFH19" s="12"/>
      <c r="TFI19" s="12"/>
      <c r="TFJ19" s="12"/>
      <c r="TFK19" s="12"/>
      <c r="TFL19" s="12"/>
      <c r="TFM19" s="12"/>
      <c r="TFN19" s="12"/>
      <c r="TFO19" s="12"/>
      <c r="TFP19" s="12"/>
      <c r="TFQ19" s="12"/>
      <c r="TFR19" s="12"/>
      <c r="TFS19" s="12"/>
      <c r="TFT19" s="12"/>
      <c r="TFU19" s="12"/>
      <c r="TFV19" s="12"/>
      <c r="TFW19" s="12"/>
      <c r="TFX19" s="12"/>
      <c r="TFY19" s="12"/>
      <c r="TFZ19" s="12"/>
      <c r="TGA19" s="12"/>
      <c r="TGB19" s="12"/>
      <c r="TGC19" s="12"/>
      <c r="TGD19" s="12"/>
      <c r="TGE19" s="12"/>
      <c r="TGF19" s="12"/>
      <c r="TGG19" s="12"/>
      <c r="TGH19" s="12"/>
      <c r="TGI19" s="12"/>
      <c r="TGJ19" s="12"/>
      <c r="TGK19" s="12"/>
      <c r="TGL19" s="12"/>
      <c r="TGM19" s="12"/>
      <c r="TGN19" s="12"/>
      <c r="TGO19" s="12"/>
      <c r="TGP19" s="12"/>
      <c r="TGQ19" s="12"/>
      <c r="TGR19" s="12"/>
      <c r="TGS19" s="12"/>
      <c r="TGT19" s="12"/>
      <c r="TGU19" s="12"/>
      <c r="TGV19" s="12"/>
      <c r="TGW19" s="12"/>
      <c r="TGX19" s="12"/>
      <c r="TGY19" s="12"/>
      <c r="TGZ19" s="12"/>
      <c r="THA19" s="12"/>
      <c r="THB19" s="12"/>
      <c r="THC19" s="12"/>
      <c r="THD19" s="12"/>
      <c r="THE19" s="12"/>
      <c r="THF19" s="12"/>
      <c r="THG19" s="12"/>
      <c r="THH19" s="12"/>
      <c r="THI19" s="12"/>
      <c r="THJ19" s="12"/>
      <c r="THK19" s="12"/>
      <c r="THL19" s="12"/>
      <c r="THM19" s="12"/>
      <c r="THN19" s="12"/>
      <c r="THO19" s="12"/>
      <c r="THP19" s="12"/>
      <c r="THQ19" s="12"/>
      <c r="THR19" s="12"/>
      <c r="THS19" s="12"/>
      <c r="THT19" s="12"/>
      <c r="THU19" s="12"/>
      <c r="THV19" s="12"/>
      <c r="THW19" s="12"/>
      <c r="THX19" s="12"/>
      <c r="THY19" s="12"/>
      <c r="THZ19" s="12"/>
      <c r="TIA19" s="12"/>
      <c r="TIB19" s="12"/>
      <c r="TIC19" s="12"/>
      <c r="TID19" s="12"/>
      <c r="TIE19" s="12"/>
      <c r="TIF19" s="12"/>
      <c r="TIG19" s="12"/>
      <c r="TIH19" s="12"/>
      <c r="TII19" s="12"/>
      <c r="TIJ19" s="12"/>
      <c r="TIK19" s="12"/>
      <c r="TIL19" s="12"/>
      <c r="TIM19" s="12"/>
      <c r="TIN19" s="12"/>
      <c r="TIO19" s="12"/>
      <c r="TIP19" s="12"/>
      <c r="TIQ19" s="12"/>
      <c r="TIR19" s="12"/>
      <c r="TIS19" s="12"/>
      <c r="TIT19" s="12"/>
      <c r="TIU19" s="12"/>
      <c r="TIV19" s="12"/>
      <c r="TIW19" s="12"/>
      <c r="TIX19" s="12"/>
      <c r="TIY19" s="12"/>
      <c r="TIZ19" s="12"/>
      <c r="TJA19" s="12"/>
      <c r="TJB19" s="12"/>
      <c r="TJC19" s="12"/>
      <c r="TJD19" s="12"/>
      <c r="TJE19" s="12"/>
      <c r="TJF19" s="12"/>
      <c r="TJG19" s="12"/>
      <c r="TJH19" s="12"/>
      <c r="TJI19" s="12"/>
      <c r="TJJ19" s="12"/>
      <c r="TJK19" s="12"/>
      <c r="TJL19" s="12"/>
      <c r="TJM19" s="12"/>
      <c r="TJN19" s="12"/>
      <c r="TJO19" s="12"/>
      <c r="TJP19" s="12"/>
      <c r="TJQ19" s="12"/>
      <c r="TJR19" s="12"/>
      <c r="TJS19" s="12"/>
      <c r="TJT19" s="12"/>
      <c r="TJU19" s="12"/>
      <c r="TJV19" s="12"/>
      <c r="TJW19" s="12"/>
      <c r="TJX19" s="12"/>
      <c r="TJY19" s="12"/>
      <c r="TJZ19" s="12"/>
      <c r="TKA19" s="12"/>
      <c r="TKB19" s="12"/>
      <c r="TKC19" s="12"/>
      <c r="TKD19" s="12"/>
      <c r="TKE19" s="12"/>
      <c r="TKF19" s="12"/>
      <c r="TKG19" s="12"/>
      <c r="TKH19" s="12"/>
      <c r="TKI19" s="12"/>
      <c r="TKJ19" s="12"/>
      <c r="TKK19" s="12"/>
      <c r="TKL19" s="12"/>
      <c r="TKM19" s="12"/>
      <c r="TKN19" s="12"/>
      <c r="TKO19" s="12"/>
      <c r="TKP19" s="12"/>
      <c r="TKQ19" s="12"/>
      <c r="TKR19" s="12"/>
      <c r="TKS19" s="12"/>
      <c r="TKT19" s="12"/>
      <c r="TKU19" s="12"/>
      <c r="TKV19" s="12"/>
      <c r="TKW19" s="12"/>
      <c r="TKX19" s="12"/>
      <c r="TKY19" s="12"/>
      <c r="TKZ19" s="12"/>
      <c r="TLA19" s="12"/>
      <c r="TLB19" s="12"/>
      <c r="TLC19" s="12"/>
      <c r="TLD19" s="12"/>
      <c r="TLE19" s="12"/>
      <c r="TLF19" s="12"/>
      <c r="TLG19" s="12"/>
      <c r="TLH19" s="12"/>
      <c r="TLI19" s="12"/>
      <c r="TLJ19" s="12"/>
      <c r="TLK19" s="12"/>
      <c r="TLL19" s="12"/>
      <c r="TLM19" s="12"/>
      <c r="TLN19" s="12"/>
      <c r="TLO19" s="12"/>
      <c r="TLP19" s="12"/>
      <c r="TLQ19" s="12"/>
      <c r="TLR19" s="12"/>
      <c r="TLS19" s="12"/>
      <c r="TLT19" s="12"/>
      <c r="TLU19" s="12"/>
      <c r="TLV19" s="12"/>
      <c r="TLW19" s="12"/>
      <c r="TLX19" s="12"/>
      <c r="TLY19" s="12"/>
      <c r="TLZ19" s="12"/>
      <c r="TMA19" s="12"/>
      <c r="TMB19" s="12"/>
      <c r="TMC19" s="12"/>
      <c r="TMD19" s="12"/>
      <c r="TME19" s="12"/>
      <c r="TMF19" s="12"/>
      <c r="TMG19" s="12"/>
      <c r="TMH19" s="12"/>
      <c r="TMI19" s="12"/>
      <c r="TMJ19" s="12"/>
      <c r="TMK19" s="12"/>
      <c r="TML19" s="12"/>
      <c r="TMM19" s="12"/>
      <c r="TMN19" s="12"/>
      <c r="TMO19" s="12"/>
      <c r="TMP19" s="12"/>
      <c r="TMQ19" s="12"/>
      <c r="TMR19" s="12"/>
      <c r="TMS19" s="12"/>
      <c r="TMT19" s="12"/>
      <c r="TMU19" s="12"/>
      <c r="TMV19" s="12"/>
      <c r="TMW19" s="12"/>
      <c r="TMX19" s="12"/>
      <c r="TMY19" s="12"/>
      <c r="TMZ19" s="12"/>
      <c r="TNA19" s="12"/>
      <c r="TNB19" s="12"/>
      <c r="TNC19" s="12"/>
      <c r="TND19" s="12"/>
      <c r="TNE19" s="12"/>
      <c r="TNF19" s="12"/>
      <c r="TNG19" s="12"/>
      <c r="TNH19" s="12"/>
      <c r="TNI19" s="12"/>
      <c r="TNJ19" s="12"/>
      <c r="TNK19" s="12"/>
      <c r="TNL19" s="12"/>
      <c r="TNM19" s="12"/>
      <c r="TNN19" s="12"/>
      <c r="TNO19" s="12"/>
      <c r="TNP19" s="12"/>
      <c r="TNQ19" s="12"/>
      <c r="TNR19" s="12"/>
      <c r="TNS19" s="12"/>
      <c r="TNT19" s="12"/>
      <c r="TNU19" s="12"/>
      <c r="TNV19" s="12"/>
      <c r="TNW19" s="12"/>
      <c r="TNX19" s="12"/>
      <c r="TNY19" s="12"/>
      <c r="TNZ19" s="12"/>
      <c r="TOA19" s="12"/>
      <c r="TOB19" s="12"/>
      <c r="TOC19" s="12"/>
      <c r="TOD19" s="12"/>
      <c r="TOE19" s="12"/>
      <c r="TOF19" s="12"/>
      <c r="TOG19" s="12"/>
      <c r="TOH19" s="12"/>
      <c r="TOI19" s="12"/>
      <c r="TOJ19" s="12"/>
      <c r="TOK19" s="12"/>
      <c r="TOL19" s="12"/>
      <c r="TOM19" s="12"/>
      <c r="TON19" s="12"/>
      <c r="TOO19" s="12"/>
      <c r="TOP19" s="12"/>
      <c r="TOQ19" s="12"/>
      <c r="TOR19" s="12"/>
      <c r="TOS19" s="12"/>
      <c r="TOT19" s="12"/>
      <c r="TOU19" s="12"/>
      <c r="TOV19" s="12"/>
      <c r="TOW19" s="12"/>
      <c r="TOX19" s="12"/>
      <c r="TOY19" s="12"/>
      <c r="TOZ19" s="12"/>
      <c r="TPA19" s="12"/>
      <c r="TPB19" s="12"/>
      <c r="TPC19" s="12"/>
      <c r="TPD19" s="12"/>
      <c r="TPE19" s="12"/>
      <c r="TPF19" s="12"/>
      <c r="TPG19" s="12"/>
      <c r="TPH19" s="12"/>
      <c r="TPI19" s="12"/>
      <c r="TPJ19" s="12"/>
      <c r="TPK19" s="12"/>
      <c r="TPL19" s="12"/>
      <c r="TPM19" s="12"/>
      <c r="TPN19" s="12"/>
      <c r="TPO19" s="12"/>
      <c r="TPP19" s="12"/>
      <c r="TPQ19" s="12"/>
      <c r="TPR19" s="12"/>
      <c r="TPS19" s="12"/>
      <c r="TPT19" s="12"/>
      <c r="TPU19" s="12"/>
      <c r="TPV19" s="12"/>
      <c r="TPW19" s="12"/>
      <c r="TPX19" s="12"/>
      <c r="TPY19" s="12"/>
      <c r="TPZ19" s="12"/>
      <c r="TQA19" s="12"/>
      <c r="TQB19" s="12"/>
      <c r="TQC19" s="12"/>
      <c r="TQD19" s="12"/>
      <c r="TQE19" s="12"/>
      <c r="TQF19" s="12"/>
      <c r="TQG19" s="12"/>
      <c r="TQH19" s="12"/>
      <c r="TQI19" s="12"/>
      <c r="TQJ19" s="12"/>
      <c r="TQK19" s="12"/>
      <c r="TQL19" s="12"/>
      <c r="TQM19" s="12"/>
      <c r="TQN19" s="12"/>
      <c r="TQO19" s="12"/>
      <c r="TQP19" s="12"/>
      <c r="TQQ19" s="12"/>
      <c r="TQR19" s="12"/>
      <c r="TQS19" s="12"/>
      <c r="TQT19" s="12"/>
      <c r="TQU19" s="12"/>
      <c r="TQV19" s="12"/>
      <c r="TQW19" s="12"/>
      <c r="TQX19" s="12"/>
      <c r="TQY19" s="12"/>
      <c r="TQZ19" s="12"/>
      <c r="TRA19" s="12"/>
      <c r="TRB19" s="12"/>
      <c r="TRC19" s="12"/>
      <c r="TRD19" s="12"/>
      <c r="TRE19" s="12"/>
      <c r="TRF19" s="12"/>
      <c r="TRG19" s="12"/>
      <c r="TRH19" s="12"/>
      <c r="TRI19" s="12"/>
      <c r="TRJ19" s="12"/>
      <c r="TRK19" s="12"/>
      <c r="TRL19" s="12"/>
      <c r="TRM19" s="12"/>
      <c r="TRN19" s="12"/>
      <c r="TRO19" s="12"/>
      <c r="TRP19" s="12"/>
      <c r="TRQ19" s="12"/>
      <c r="TRR19" s="12"/>
      <c r="TRS19" s="12"/>
      <c r="TRT19" s="12"/>
      <c r="TRU19" s="12"/>
      <c r="TRV19" s="12"/>
      <c r="TRW19" s="12"/>
      <c r="TRX19" s="12"/>
      <c r="TRY19" s="12"/>
      <c r="TRZ19" s="12"/>
      <c r="TSA19" s="12"/>
      <c r="TSB19" s="12"/>
      <c r="TSC19" s="12"/>
      <c r="TSD19" s="12"/>
      <c r="TSE19" s="12"/>
      <c r="TSF19" s="12"/>
      <c r="TSG19" s="12"/>
      <c r="TSH19" s="12"/>
      <c r="TSI19" s="12"/>
      <c r="TSJ19" s="12"/>
      <c r="TSK19" s="12"/>
      <c r="TSL19" s="12"/>
      <c r="TSM19" s="12"/>
      <c r="TSN19" s="12"/>
      <c r="TSO19" s="12"/>
      <c r="TSP19" s="12"/>
      <c r="TSQ19" s="12"/>
      <c r="TSR19" s="12"/>
      <c r="TSS19" s="12"/>
      <c r="TST19" s="12"/>
      <c r="TSU19" s="12"/>
      <c r="TSV19" s="12"/>
      <c r="TSW19" s="12"/>
      <c r="TSX19" s="12"/>
      <c r="TSY19" s="12"/>
      <c r="TSZ19" s="12"/>
      <c r="TTA19" s="12"/>
      <c r="TTB19" s="12"/>
      <c r="TTC19" s="12"/>
      <c r="TTD19" s="12"/>
      <c r="TTE19" s="12"/>
      <c r="TTF19" s="12"/>
      <c r="TTG19" s="12"/>
      <c r="TTH19" s="12"/>
      <c r="TTI19" s="12"/>
      <c r="TTJ19" s="12"/>
      <c r="TTK19" s="12"/>
      <c r="TTL19" s="12"/>
      <c r="TTM19" s="12"/>
      <c r="TTN19" s="12"/>
      <c r="TTO19" s="12"/>
      <c r="TTP19" s="12"/>
      <c r="TTQ19" s="12"/>
      <c r="TTR19" s="12"/>
      <c r="TTS19" s="12"/>
      <c r="TTT19" s="12"/>
      <c r="TTU19" s="12"/>
      <c r="TTV19" s="12"/>
      <c r="TTW19" s="12"/>
      <c r="TTX19" s="12"/>
      <c r="TTY19" s="12"/>
      <c r="TTZ19" s="12"/>
      <c r="TUA19" s="12"/>
      <c r="TUB19" s="12"/>
      <c r="TUC19" s="12"/>
      <c r="TUD19" s="12"/>
      <c r="TUE19" s="12"/>
      <c r="TUF19" s="12"/>
      <c r="TUG19" s="12"/>
      <c r="TUH19" s="12"/>
      <c r="TUI19" s="12"/>
      <c r="TUJ19" s="12"/>
      <c r="TUK19" s="12"/>
      <c r="TUL19" s="12"/>
      <c r="TUM19" s="12"/>
      <c r="TUN19" s="12"/>
      <c r="TUO19" s="12"/>
      <c r="TUP19" s="12"/>
      <c r="TUQ19" s="12"/>
      <c r="TUR19" s="12"/>
      <c r="TUS19" s="12"/>
      <c r="TUT19" s="12"/>
      <c r="TUU19" s="12"/>
      <c r="TUV19" s="12"/>
      <c r="TUW19" s="12"/>
      <c r="TUX19" s="12"/>
      <c r="TUY19" s="12"/>
      <c r="TUZ19" s="12"/>
      <c r="TVA19" s="12"/>
      <c r="TVB19" s="12"/>
      <c r="TVC19" s="12"/>
      <c r="TVD19" s="12"/>
      <c r="TVE19" s="12"/>
      <c r="TVF19" s="12"/>
      <c r="TVG19" s="12"/>
      <c r="TVH19" s="12"/>
      <c r="TVI19" s="12"/>
      <c r="TVJ19" s="12"/>
      <c r="TVK19" s="12"/>
      <c r="TVL19" s="12"/>
      <c r="TVM19" s="12"/>
      <c r="TVN19" s="12"/>
      <c r="TVO19" s="12"/>
      <c r="TVP19" s="12"/>
      <c r="TVQ19" s="12"/>
      <c r="TVR19" s="12"/>
      <c r="TVS19" s="12"/>
      <c r="TVT19" s="12"/>
      <c r="TVU19" s="12"/>
      <c r="TVV19" s="12"/>
      <c r="TVW19" s="12"/>
      <c r="TVX19" s="12"/>
      <c r="TVY19" s="12"/>
      <c r="TVZ19" s="12"/>
      <c r="TWA19" s="12"/>
      <c r="TWB19" s="12"/>
      <c r="TWC19" s="12"/>
      <c r="TWD19" s="12"/>
      <c r="TWE19" s="12"/>
      <c r="TWF19" s="12"/>
      <c r="TWG19" s="12"/>
      <c r="TWH19" s="12"/>
      <c r="TWI19" s="12"/>
      <c r="TWJ19" s="12"/>
      <c r="TWK19" s="12"/>
      <c r="TWL19" s="12"/>
      <c r="TWM19" s="12"/>
      <c r="TWN19" s="12"/>
      <c r="TWO19" s="12"/>
      <c r="TWP19" s="12"/>
      <c r="TWQ19" s="12"/>
      <c r="TWR19" s="12"/>
      <c r="TWS19" s="12"/>
      <c r="TWT19" s="12"/>
      <c r="TWU19" s="12"/>
      <c r="TWV19" s="12"/>
      <c r="TWW19" s="12"/>
      <c r="TWX19" s="12"/>
      <c r="TWY19" s="12"/>
      <c r="TWZ19" s="12"/>
      <c r="TXA19" s="12"/>
      <c r="TXB19" s="12"/>
      <c r="TXC19" s="12"/>
      <c r="TXD19" s="12"/>
      <c r="TXE19" s="12"/>
      <c r="TXF19" s="12"/>
      <c r="TXG19" s="12"/>
      <c r="TXH19" s="12"/>
      <c r="TXI19" s="12"/>
      <c r="TXJ19" s="12"/>
      <c r="TXK19" s="12"/>
      <c r="TXL19" s="12"/>
      <c r="TXM19" s="12"/>
      <c r="TXN19" s="12"/>
      <c r="TXO19" s="12"/>
      <c r="TXP19" s="12"/>
      <c r="TXQ19" s="12"/>
      <c r="TXR19" s="12"/>
      <c r="TXS19" s="12"/>
      <c r="TXT19" s="12"/>
      <c r="TXU19" s="12"/>
      <c r="TXV19" s="12"/>
      <c r="TXW19" s="12"/>
      <c r="TXX19" s="12"/>
      <c r="TXY19" s="12"/>
      <c r="TXZ19" s="12"/>
      <c r="TYA19" s="12"/>
      <c r="TYB19" s="12"/>
      <c r="TYC19" s="12"/>
      <c r="TYD19" s="12"/>
      <c r="TYE19" s="12"/>
      <c r="TYF19" s="12"/>
      <c r="TYG19" s="12"/>
      <c r="TYH19" s="12"/>
      <c r="TYI19" s="12"/>
      <c r="TYJ19" s="12"/>
      <c r="TYK19" s="12"/>
      <c r="TYL19" s="12"/>
      <c r="TYM19" s="12"/>
      <c r="TYN19" s="12"/>
      <c r="TYO19" s="12"/>
      <c r="TYP19" s="12"/>
      <c r="TYQ19" s="12"/>
      <c r="TYR19" s="12"/>
      <c r="TYS19" s="12"/>
      <c r="TYT19" s="12"/>
      <c r="TYU19" s="12"/>
      <c r="TYV19" s="12"/>
      <c r="TYW19" s="12"/>
      <c r="TYX19" s="12"/>
      <c r="TYY19" s="12"/>
      <c r="TYZ19" s="12"/>
      <c r="TZA19" s="12"/>
      <c r="TZB19" s="12"/>
      <c r="TZC19" s="12"/>
      <c r="TZD19" s="12"/>
      <c r="TZE19" s="12"/>
      <c r="TZF19" s="12"/>
      <c r="TZG19" s="12"/>
      <c r="TZH19" s="12"/>
      <c r="TZI19" s="12"/>
      <c r="TZJ19" s="12"/>
      <c r="TZK19" s="12"/>
      <c r="TZL19" s="12"/>
      <c r="TZM19" s="12"/>
      <c r="TZN19" s="12"/>
      <c r="TZO19" s="12"/>
      <c r="TZP19" s="12"/>
      <c r="TZQ19" s="12"/>
      <c r="TZR19" s="12"/>
      <c r="TZS19" s="12"/>
      <c r="TZT19" s="12"/>
      <c r="TZU19" s="12"/>
      <c r="TZV19" s="12"/>
      <c r="TZW19" s="12"/>
      <c r="TZX19" s="12"/>
      <c r="TZY19" s="12"/>
      <c r="TZZ19" s="12"/>
      <c r="UAA19" s="12"/>
      <c r="UAB19" s="12"/>
      <c r="UAC19" s="12"/>
      <c r="UAD19" s="12"/>
      <c r="UAE19" s="12"/>
      <c r="UAF19" s="12"/>
      <c r="UAG19" s="12"/>
      <c r="UAH19" s="12"/>
      <c r="UAI19" s="12"/>
      <c r="UAJ19" s="12"/>
      <c r="UAK19" s="12"/>
      <c r="UAL19" s="12"/>
      <c r="UAM19" s="12"/>
      <c r="UAN19" s="12"/>
      <c r="UAO19" s="12"/>
      <c r="UAP19" s="12"/>
      <c r="UAQ19" s="12"/>
      <c r="UAR19" s="12"/>
      <c r="UAS19" s="12"/>
      <c r="UAT19" s="12"/>
      <c r="UAU19" s="12"/>
      <c r="UAV19" s="12"/>
      <c r="UAW19" s="12"/>
      <c r="UAX19" s="12"/>
      <c r="UAY19" s="12"/>
      <c r="UAZ19" s="12"/>
      <c r="UBA19" s="12"/>
      <c r="UBB19" s="12"/>
      <c r="UBC19" s="12"/>
      <c r="UBD19" s="12"/>
      <c r="UBE19" s="12"/>
      <c r="UBF19" s="12"/>
      <c r="UBG19" s="12"/>
      <c r="UBH19" s="12"/>
      <c r="UBI19" s="12"/>
      <c r="UBJ19" s="12"/>
      <c r="UBK19" s="12"/>
      <c r="UBL19" s="12"/>
      <c r="UBM19" s="12"/>
      <c r="UBN19" s="12"/>
      <c r="UBO19" s="12"/>
      <c r="UBP19" s="12"/>
      <c r="UBQ19" s="12"/>
      <c r="UBR19" s="12"/>
      <c r="UBS19" s="12"/>
      <c r="UBT19" s="12"/>
      <c r="UBU19" s="12"/>
      <c r="UBV19" s="12"/>
      <c r="UBW19" s="12"/>
      <c r="UBX19" s="12"/>
      <c r="UBY19" s="12"/>
      <c r="UBZ19" s="12"/>
      <c r="UCA19" s="12"/>
      <c r="UCB19" s="12"/>
      <c r="UCC19" s="12"/>
      <c r="UCD19" s="12"/>
      <c r="UCE19" s="12"/>
      <c r="UCF19" s="12"/>
      <c r="UCG19" s="12"/>
      <c r="UCH19" s="12"/>
      <c r="UCI19" s="12"/>
      <c r="UCJ19" s="12"/>
      <c r="UCK19" s="12"/>
      <c r="UCL19" s="12"/>
      <c r="UCM19" s="12"/>
      <c r="UCN19" s="12"/>
      <c r="UCO19" s="12"/>
      <c r="UCP19" s="12"/>
      <c r="UCQ19" s="12"/>
      <c r="UCR19" s="12"/>
      <c r="UCS19" s="12"/>
      <c r="UCT19" s="12"/>
      <c r="UCU19" s="12"/>
      <c r="UCV19" s="12"/>
      <c r="UCW19" s="12"/>
      <c r="UCX19" s="12"/>
      <c r="UCY19" s="12"/>
      <c r="UCZ19" s="12"/>
      <c r="UDA19" s="12"/>
      <c r="UDB19" s="12"/>
      <c r="UDC19" s="12"/>
      <c r="UDD19" s="12"/>
      <c r="UDE19" s="12"/>
      <c r="UDF19" s="12"/>
      <c r="UDG19" s="12"/>
      <c r="UDH19" s="12"/>
      <c r="UDI19" s="12"/>
      <c r="UDJ19" s="12"/>
      <c r="UDK19" s="12"/>
      <c r="UDL19" s="12"/>
      <c r="UDM19" s="12"/>
      <c r="UDN19" s="12"/>
      <c r="UDO19" s="12"/>
      <c r="UDP19" s="12"/>
      <c r="UDQ19" s="12"/>
      <c r="UDR19" s="12"/>
      <c r="UDS19" s="12"/>
      <c r="UDT19" s="12"/>
      <c r="UDU19" s="12"/>
      <c r="UDV19" s="12"/>
      <c r="UDW19" s="12"/>
      <c r="UDX19" s="12"/>
      <c r="UDY19" s="12"/>
      <c r="UDZ19" s="12"/>
      <c r="UEA19" s="12"/>
      <c r="UEB19" s="12"/>
      <c r="UEC19" s="12"/>
      <c r="UED19" s="12"/>
      <c r="UEE19" s="12"/>
      <c r="UEF19" s="12"/>
      <c r="UEG19" s="12"/>
      <c r="UEH19" s="12"/>
      <c r="UEI19" s="12"/>
      <c r="UEJ19" s="12"/>
      <c r="UEK19" s="12"/>
      <c r="UEL19" s="12"/>
      <c r="UEM19" s="12"/>
      <c r="UEN19" s="12"/>
      <c r="UEO19" s="12"/>
      <c r="UEP19" s="12"/>
      <c r="UEQ19" s="12"/>
      <c r="UER19" s="12"/>
      <c r="UES19" s="12"/>
      <c r="UET19" s="12"/>
      <c r="UEU19" s="12"/>
      <c r="UEV19" s="12"/>
      <c r="UEW19" s="12"/>
      <c r="UEX19" s="12"/>
      <c r="UEY19" s="12"/>
      <c r="UEZ19" s="12"/>
      <c r="UFA19" s="12"/>
      <c r="UFB19" s="12"/>
      <c r="UFC19" s="12"/>
      <c r="UFD19" s="12"/>
      <c r="UFE19" s="12"/>
      <c r="UFF19" s="12"/>
      <c r="UFG19" s="12"/>
      <c r="UFH19" s="12"/>
      <c r="UFI19" s="12"/>
      <c r="UFJ19" s="12"/>
      <c r="UFK19" s="12"/>
      <c r="UFL19" s="12"/>
      <c r="UFM19" s="12"/>
      <c r="UFN19" s="12"/>
      <c r="UFO19" s="12"/>
      <c r="UFP19" s="12"/>
      <c r="UFQ19" s="12"/>
      <c r="UFR19" s="12"/>
      <c r="UFS19" s="12"/>
      <c r="UFT19" s="12"/>
      <c r="UFU19" s="12"/>
      <c r="UFV19" s="12"/>
      <c r="UFW19" s="12"/>
      <c r="UFX19" s="12"/>
      <c r="UFY19" s="12"/>
      <c r="UFZ19" s="12"/>
      <c r="UGA19" s="12"/>
      <c r="UGB19" s="12"/>
      <c r="UGC19" s="12"/>
      <c r="UGD19" s="12"/>
      <c r="UGE19" s="12"/>
      <c r="UGF19" s="12"/>
      <c r="UGG19" s="12"/>
      <c r="UGH19" s="12"/>
      <c r="UGI19" s="12"/>
      <c r="UGJ19" s="12"/>
      <c r="UGK19" s="12"/>
      <c r="UGL19" s="12"/>
      <c r="UGM19" s="12"/>
      <c r="UGN19" s="12"/>
      <c r="UGO19" s="12"/>
      <c r="UGP19" s="12"/>
      <c r="UGQ19" s="12"/>
      <c r="UGR19" s="12"/>
      <c r="UGS19" s="12"/>
      <c r="UGT19" s="12"/>
      <c r="UGU19" s="12"/>
      <c r="UGV19" s="12"/>
      <c r="UGW19" s="12"/>
      <c r="UGX19" s="12"/>
      <c r="UGY19" s="12"/>
      <c r="UGZ19" s="12"/>
      <c r="UHA19" s="12"/>
      <c r="UHB19" s="12"/>
      <c r="UHC19" s="12"/>
      <c r="UHD19" s="12"/>
      <c r="UHE19" s="12"/>
      <c r="UHF19" s="12"/>
      <c r="UHG19" s="12"/>
      <c r="UHH19" s="12"/>
      <c r="UHI19" s="12"/>
      <c r="UHJ19" s="12"/>
      <c r="UHK19" s="12"/>
      <c r="UHL19" s="12"/>
      <c r="UHM19" s="12"/>
      <c r="UHN19" s="12"/>
      <c r="UHO19" s="12"/>
      <c r="UHP19" s="12"/>
      <c r="UHQ19" s="12"/>
      <c r="UHR19" s="12"/>
      <c r="UHS19" s="12"/>
      <c r="UHT19" s="12"/>
      <c r="UHU19" s="12"/>
      <c r="UHV19" s="12"/>
      <c r="UHW19" s="12"/>
      <c r="UHX19" s="12"/>
      <c r="UHY19" s="12"/>
      <c r="UHZ19" s="12"/>
      <c r="UIA19" s="12"/>
      <c r="UIB19" s="12"/>
      <c r="UIC19" s="12"/>
      <c r="UID19" s="12"/>
      <c r="UIE19" s="12"/>
      <c r="UIF19" s="12"/>
      <c r="UIG19" s="12"/>
      <c r="UIH19" s="12"/>
      <c r="UII19" s="12"/>
      <c r="UIJ19" s="12"/>
      <c r="UIK19" s="12"/>
      <c r="UIL19" s="12"/>
      <c r="UIM19" s="12"/>
      <c r="UIN19" s="12"/>
      <c r="UIO19" s="12"/>
      <c r="UIP19" s="12"/>
      <c r="UIQ19" s="12"/>
      <c r="UIR19" s="12"/>
      <c r="UIS19" s="12"/>
      <c r="UIT19" s="12"/>
      <c r="UIU19" s="12"/>
      <c r="UIV19" s="12"/>
      <c r="UIW19" s="12"/>
      <c r="UIX19" s="12"/>
      <c r="UIY19" s="12"/>
      <c r="UIZ19" s="12"/>
      <c r="UJA19" s="12"/>
      <c r="UJB19" s="12"/>
      <c r="UJC19" s="12"/>
      <c r="UJD19" s="12"/>
      <c r="UJE19" s="12"/>
      <c r="UJF19" s="12"/>
      <c r="UJG19" s="12"/>
      <c r="UJH19" s="12"/>
      <c r="UJI19" s="12"/>
      <c r="UJJ19" s="12"/>
      <c r="UJK19" s="12"/>
      <c r="UJL19" s="12"/>
      <c r="UJM19" s="12"/>
      <c r="UJN19" s="12"/>
      <c r="UJO19" s="12"/>
      <c r="UJP19" s="12"/>
      <c r="UJQ19" s="12"/>
      <c r="UJR19" s="12"/>
      <c r="UJS19" s="12"/>
      <c r="UJT19" s="12"/>
      <c r="UJU19" s="12"/>
      <c r="UJV19" s="12"/>
      <c r="UJW19" s="12"/>
      <c r="UJX19" s="12"/>
      <c r="UJY19" s="12"/>
      <c r="UJZ19" s="12"/>
      <c r="UKA19" s="12"/>
      <c r="UKB19" s="12"/>
      <c r="UKC19" s="12"/>
      <c r="UKD19" s="12"/>
      <c r="UKE19" s="12"/>
      <c r="UKF19" s="12"/>
      <c r="UKG19" s="12"/>
      <c r="UKH19" s="12"/>
      <c r="UKI19" s="12"/>
      <c r="UKJ19" s="12"/>
      <c r="UKK19" s="12"/>
      <c r="UKL19" s="12"/>
      <c r="UKM19" s="12"/>
      <c r="UKN19" s="12"/>
      <c r="UKO19" s="12"/>
      <c r="UKP19" s="12"/>
      <c r="UKQ19" s="12"/>
      <c r="UKR19" s="12"/>
      <c r="UKS19" s="12"/>
      <c r="UKT19" s="12"/>
      <c r="UKU19" s="12"/>
      <c r="UKV19" s="12"/>
      <c r="UKW19" s="12"/>
      <c r="UKX19" s="12"/>
      <c r="UKY19" s="12"/>
      <c r="UKZ19" s="12"/>
      <c r="ULA19" s="12"/>
      <c r="ULB19" s="12"/>
      <c r="ULC19" s="12"/>
      <c r="ULD19" s="12"/>
      <c r="ULE19" s="12"/>
      <c r="ULF19" s="12"/>
      <c r="ULG19" s="12"/>
      <c r="ULH19" s="12"/>
      <c r="ULI19" s="12"/>
      <c r="ULJ19" s="12"/>
      <c r="ULK19" s="12"/>
      <c r="ULL19" s="12"/>
      <c r="ULM19" s="12"/>
      <c r="ULN19" s="12"/>
      <c r="ULO19" s="12"/>
      <c r="ULP19" s="12"/>
      <c r="ULQ19" s="12"/>
      <c r="ULR19" s="12"/>
      <c r="ULS19" s="12"/>
      <c r="ULT19" s="12"/>
      <c r="ULU19" s="12"/>
      <c r="ULV19" s="12"/>
      <c r="ULW19" s="12"/>
      <c r="ULX19" s="12"/>
      <c r="ULY19" s="12"/>
      <c r="ULZ19" s="12"/>
      <c r="UMA19" s="12"/>
      <c r="UMB19" s="12"/>
      <c r="UMC19" s="12"/>
      <c r="UMD19" s="12"/>
      <c r="UME19" s="12"/>
      <c r="UMF19" s="12"/>
      <c r="UMG19" s="12"/>
      <c r="UMH19" s="12"/>
      <c r="UMI19" s="12"/>
      <c r="UMJ19" s="12"/>
      <c r="UMK19" s="12"/>
      <c r="UML19" s="12"/>
      <c r="UMM19" s="12"/>
      <c r="UMN19" s="12"/>
      <c r="UMO19" s="12"/>
      <c r="UMP19" s="12"/>
      <c r="UMQ19" s="12"/>
      <c r="UMR19" s="12"/>
      <c r="UMS19" s="12"/>
      <c r="UMT19" s="12"/>
      <c r="UMU19" s="12"/>
      <c r="UMV19" s="12"/>
      <c r="UMW19" s="12"/>
      <c r="UMX19" s="12"/>
      <c r="UMY19" s="12"/>
      <c r="UMZ19" s="12"/>
      <c r="UNA19" s="12"/>
      <c r="UNB19" s="12"/>
      <c r="UNC19" s="12"/>
      <c r="UND19" s="12"/>
      <c r="UNE19" s="12"/>
      <c r="UNF19" s="12"/>
      <c r="UNG19" s="12"/>
      <c r="UNH19" s="12"/>
      <c r="UNI19" s="12"/>
      <c r="UNJ19" s="12"/>
      <c r="UNK19" s="12"/>
      <c r="UNL19" s="12"/>
      <c r="UNM19" s="12"/>
      <c r="UNN19" s="12"/>
      <c r="UNO19" s="12"/>
      <c r="UNP19" s="12"/>
      <c r="UNQ19" s="12"/>
      <c r="UNR19" s="12"/>
      <c r="UNS19" s="12"/>
      <c r="UNT19" s="12"/>
      <c r="UNU19" s="12"/>
      <c r="UNV19" s="12"/>
      <c r="UNW19" s="12"/>
      <c r="UNX19" s="12"/>
      <c r="UNY19" s="12"/>
      <c r="UNZ19" s="12"/>
      <c r="UOA19" s="12"/>
      <c r="UOB19" s="12"/>
      <c r="UOC19" s="12"/>
      <c r="UOD19" s="12"/>
      <c r="UOE19" s="12"/>
      <c r="UOF19" s="12"/>
      <c r="UOG19" s="12"/>
      <c r="UOH19" s="12"/>
      <c r="UOI19" s="12"/>
      <c r="UOJ19" s="12"/>
      <c r="UOK19" s="12"/>
      <c r="UOL19" s="12"/>
      <c r="UOM19" s="12"/>
      <c r="UON19" s="12"/>
      <c r="UOO19" s="12"/>
      <c r="UOP19" s="12"/>
      <c r="UOQ19" s="12"/>
      <c r="UOR19" s="12"/>
      <c r="UOS19" s="12"/>
      <c r="UOT19" s="12"/>
      <c r="UOU19" s="12"/>
      <c r="UOV19" s="12"/>
      <c r="UOW19" s="12"/>
      <c r="UOX19" s="12"/>
      <c r="UOY19" s="12"/>
      <c r="UOZ19" s="12"/>
      <c r="UPA19" s="12"/>
      <c r="UPB19" s="12"/>
      <c r="UPC19" s="12"/>
      <c r="UPD19" s="12"/>
      <c r="UPE19" s="12"/>
      <c r="UPF19" s="12"/>
      <c r="UPG19" s="12"/>
      <c r="UPH19" s="12"/>
      <c r="UPI19" s="12"/>
      <c r="UPJ19" s="12"/>
      <c r="UPK19" s="12"/>
      <c r="UPL19" s="12"/>
      <c r="UPM19" s="12"/>
      <c r="UPN19" s="12"/>
      <c r="UPO19" s="12"/>
      <c r="UPP19" s="12"/>
      <c r="UPQ19" s="12"/>
      <c r="UPR19" s="12"/>
      <c r="UPS19" s="12"/>
      <c r="UPT19" s="12"/>
      <c r="UPU19" s="12"/>
      <c r="UPV19" s="12"/>
      <c r="UPW19" s="12"/>
      <c r="UPX19" s="12"/>
      <c r="UPY19" s="12"/>
      <c r="UPZ19" s="12"/>
      <c r="UQA19" s="12"/>
      <c r="UQB19" s="12"/>
      <c r="UQC19" s="12"/>
      <c r="UQD19" s="12"/>
      <c r="UQE19" s="12"/>
      <c r="UQF19" s="12"/>
      <c r="UQG19" s="12"/>
      <c r="UQH19" s="12"/>
      <c r="UQI19" s="12"/>
      <c r="UQJ19" s="12"/>
      <c r="UQK19" s="12"/>
      <c r="UQL19" s="12"/>
      <c r="UQM19" s="12"/>
      <c r="UQN19" s="12"/>
      <c r="UQO19" s="12"/>
      <c r="UQP19" s="12"/>
      <c r="UQQ19" s="12"/>
      <c r="UQR19" s="12"/>
      <c r="UQS19" s="12"/>
      <c r="UQT19" s="12"/>
      <c r="UQU19" s="12"/>
      <c r="UQV19" s="12"/>
      <c r="UQW19" s="12"/>
      <c r="UQX19" s="12"/>
      <c r="UQY19" s="12"/>
      <c r="UQZ19" s="12"/>
      <c r="URA19" s="12"/>
      <c r="URB19" s="12"/>
      <c r="URC19" s="12"/>
      <c r="URD19" s="12"/>
      <c r="URE19" s="12"/>
      <c r="URF19" s="12"/>
      <c r="URG19" s="12"/>
      <c r="URH19" s="12"/>
      <c r="URI19" s="12"/>
      <c r="URJ19" s="12"/>
      <c r="URK19" s="12"/>
      <c r="URL19" s="12"/>
      <c r="URM19" s="12"/>
      <c r="URN19" s="12"/>
      <c r="URO19" s="12"/>
      <c r="URP19" s="12"/>
      <c r="URQ19" s="12"/>
      <c r="URR19" s="12"/>
      <c r="URS19" s="12"/>
      <c r="URT19" s="12"/>
      <c r="URU19" s="12"/>
      <c r="URV19" s="12"/>
      <c r="URW19" s="12"/>
      <c r="URX19" s="12"/>
      <c r="URY19" s="12"/>
      <c r="URZ19" s="12"/>
      <c r="USA19" s="12"/>
      <c r="USB19" s="12"/>
      <c r="USC19" s="12"/>
      <c r="USD19" s="12"/>
      <c r="USE19" s="12"/>
      <c r="USF19" s="12"/>
      <c r="USG19" s="12"/>
      <c r="USH19" s="12"/>
      <c r="USI19" s="12"/>
      <c r="USJ19" s="12"/>
      <c r="USK19" s="12"/>
      <c r="USL19" s="12"/>
      <c r="USM19" s="12"/>
      <c r="USN19" s="12"/>
      <c r="USO19" s="12"/>
      <c r="USP19" s="12"/>
      <c r="USQ19" s="12"/>
      <c r="USR19" s="12"/>
      <c r="USS19" s="12"/>
      <c r="UST19" s="12"/>
      <c r="USU19" s="12"/>
      <c r="USV19" s="12"/>
      <c r="USW19" s="12"/>
      <c r="USX19" s="12"/>
      <c r="USY19" s="12"/>
      <c r="USZ19" s="12"/>
      <c r="UTA19" s="12"/>
      <c r="UTB19" s="12"/>
      <c r="UTC19" s="12"/>
      <c r="UTD19" s="12"/>
      <c r="UTE19" s="12"/>
      <c r="UTF19" s="12"/>
      <c r="UTG19" s="12"/>
      <c r="UTH19" s="12"/>
      <c r="UTI19" s="12"/>
      <c r="UTJ19" s="12"/>
      <c r="UTK19" s="12"/>
      <c r="UTL19" s="12"/>
      <c r="UTM19" s="12"/>
      <c r="UTN19" s="12"/>
      <c r="UTO19" s="12"/>
      <c r="UTP19" s="12"/>
      <c r="UTQ19" s="12"/>
      <c r="UTR19" s="12"/>
      <c r="UTS19" s="12"/>
      <c r="UTT19" s="12"/>
      <c r="UTU19" s="12"/>
      <c r="UTV19" s="12"/>
      <c r="UTW19" s="12"/>
      <c r="UTX19" s="12"/>
      <c r="UTY19" s="12"/>
      <c r="UTZ19" s="12"/>
      <c r="UUA19" s="12"/>
      <c r="UUB19" s="12"/>
      <c r="UUC19" s="12"/>
      <c r="UUD19" s="12"/>
      <c r="UUE19" s="12"/>
      <c r="UUF19" s="12"/>
      <c r="UUG19" s="12"/>
      <c r="UUH19" s="12"/>
      <c r="UUI19" s="12"/>
      <c r="UUJ19" s="12"/>
      <c r="UUK19" s="12"/>
      <c r="UUL19" s="12"/>
      <c r="UUM19" s="12"/>
      <c r="UUN19" s="12"/>
      <c r="UUO19" s="12"/>
      <c r="UUP19" s="12"/>
      <c r="UUQ19" s="12"/>
      <c r="UUR19" s="12"/>
      <c r="UUS19" s="12"/>
      <c r="UUT19" s="12"/>
      <c r="UUU19" s="12"/>
      <c r="UUV19" s="12"/>
      <c r="UUW19" s="12"/>
      <c r="UUX19" s="12"/>
      <c r="UUY19" s="12"/>
      <c r="UUZ19" s="12"/>
      <c r="UVA19" s="12"/>
      <c r="UVB19" s="12"/>
      <c r="UVC19" s="12"/>
      <c r="UVD19" s="12"/>
      <c r="UVE19" s="12"/>
      <c r="UVF19" s="12"/>
      <c r="UVG19" s="12"/>
      <c r="UVH19" s="12"/>
      <c r="UVI19" s="12"/>
      <c r="UVJ19" s="12"/>
      <c r="UVK19" s="12"/>
      <c r="UVL19" s="12"/>
      <c r="UVM19" s="12"/>
      <c r="UVN19" s="12"/>
      <c r="UVO19" s="12"/>
      <c r="UVP19" s="12"/>
      <c r="UVQ19" s="12"/>
      <c r="UVR19" s="12"/>
      <c r="UVS19" s="12"/>
      <c r="UVT19" s="12"/>
      <c r="UVU19" s="12"/>
      <c r="UVV19" s="12"/>
      <c r="UVW19" s="12"/>
      <c r="UVX19" s="12"/>
      <c r="UVY19" s="12"/>
      <c r="UVZ19" s="12"/>
      <c r="UWA19" s="12"/>
      <c r="UWB19" s="12"/>
      <c r="UWC19" s="12"/>
      <c r="UWD19" s="12"/>
      <c r="UWE19" s="12"/>
      <c r="UWF19" s="12"/>
      <c r="UWG19" s="12"/>
      <c r="UWH19" s="12"/>
      <c r="UWI19" s="12"/>
      <c r="UWJ19" s="12"/>
      <c r="UWK19" s="12"/>
      <c r="UWL19" s="12"/>
      <c r="UWM19" s="12"/>
      <c r="UWN19" s="12"/>
      <c r="UWO19" s="12"/>
      <c r="UWP19" s="12"/>
      <c r="UWQ19" s="12"/>
      <c r="UWR19" s="12"/>
      <c r="UWS19" s="12"/>
      <c r="UWT19" s="12"/>
      <c r="UWU19" s="12"/>
      <c r="UWV19" s="12"/>
      <c r="UWW19" s="12"/>
      <c r="UWX19" s="12"/>
      <c r="UWY19" s="12"/>
      <c r="UWZ19" s="12"/>
      <c r="UXA19" s="12"/>
      <c r="UXB19" s="12"/>
      <c r="UXC19" s="12"/>
      <c r="UXD19" s="12"/>
      <c r="UXE19" s="12"/>
      <c r="UXF19" s="12"/>
      <c r="UXG19" s="12"/>
      <c r="UXH19" s="12"/>
      <c r="UXI19" s="12"/>
      <c r="UXJ19" s="12"/>
      <c r="UXK19" s="12"/>
      <c r="UXL19" s="12"/>
      <c r="UXM19" s="12"/>
      <c r="UXN19" s="12"/>
      <c r="UXO19" s="12"/>
      <c r="UXP19" s="12"/>
      <c r="UXQ19" s="12"/>
      <c r="UXR19" s="12"/>
      <c r="UXS19" s="12"/>
      <c r="UXT19" s="12"/>
      <c r="UXU19" s="12"/>
      <c r="UXV19" s="12"/>
      <c r="UXW19" s="12"/>
      <c r="UXX19" s="12"/>
      <c r="UXY19" s="12"/>
      <c r="UXZ19" s="12"/>
      <c r="UYA19" s="12"/>
      <c r="UYB19" s="12"/>
      <c r="UYC19" s="12"/>
      <c r="UYD19" s="12"/>
      <c r="UYE19" s="12"/>
      <c r="UYF19" s="12"/>
      <c r="UYG19" s="12"/>
      <c r="UYH19" s="12"/>
      <c r="UYI19" s="12"/>
      <c r="UYJ19" s="12"/>
      <c r="UYK19" s="12"/>
      <c r="UYL19" s="12"/>
      <c r="UYM19" s="12"/>
      <c r="UYN19" s="12"/>
      <c r="UYO19" s="12"/>
      <c r="UYP19" s="12"/>
      <c r="UYQ19" s="12"/>
      <c r="UYR19" s="12"/>
      <c r="UYS19" s="12"/>
      <c r="UYT19" s="12"/>
      <c r="UYU19" s="12"/>
      <c r="UYV19" s="12"/>
      <c r="UYW19" s="12"/>
      <c r="UYX19" s="12"/>
      <c r="UYY19" s="12"/>
      <c r="UYZ19" s="12"/>
      <c r="UZA19" s="12"/>
      <c r="UZB19" s="12"/>
      <c r="UZC19" s="12"/>
      <c r="UZD19" s="12"/>
      <c r="UZE19" s="12"/>
      <c r="UZF19" s="12"/>
      <c r="UZG19" s="12"/>
      <c r="UZH19" s="12"/>
      <c r="UZI19" s="12"/>
      <c r="UZJ19" s="12"/>
      <c r="UZK19" s="12"/>
      <c r="UZL19" s="12"/>
      <c r="UZM19" s="12"/>
      <c r="UZN19" s="12"/>
      <c r="UZO19" s="12"/>
      <c r="UZP19" s="12"/>
      <c r="UZQ19" s="12"/>
      <c r="UZR19" s="12"/>
      <c r="UZS19" s="12"/>
      <c r="UZT19" s="12"/>
      <c r="UZU19" s="12"/>
      <c r="UZV19" s="12"/>
      <c r="UZW19" s="12"/>
      <c r="UZX19" s="12"/>
      <c r="UZY19" s="12"/>
      <c r="UZZ19" s="12"/>
      <c r="VAA19" s="12"/>
      <c r="VAB19" s="12"/>
      <c r="VAC19" s="12"/>
      <c r="VAD19" s="12"/>
      <c r="VAE19" s="12"/>
      <c r="VAF19" s="12"/>
      <c r="VAG19" s="12"/>
      <c r="VAH19" s="12"/>
      <c r="VAI19" s="12"/>
      <c r="VAJ19" s="12"/>
      <c r="VAK19" s="12"/>
      <c r="VAL19" s="12"/>
      <c r="VAM19" s="12"/>
      <c r="VAN19" s="12"/>
      <c r="VAO19" s="12"/>
      <c r="VAP19" s="12"/>
      <c r="VAQ19" s="12"/>
      <c r="VAR19" s="12"/>
      <c r="VAS19" s="12"/>
      <c r="VAT19" s="12"/>
      <c r="VAU19" s="12"/>
      <c r="VAV19" s="12"/>
      <c r="VAW19" s="12"/>
      <c r="VAX19" s="12"/>
      <c r="VAY19" s="12"/>
      <c r="VAZ19" s="12"/>
      <c r="VBA19" s="12"/>
      <c r="VBB19" s="12"/>
      <c r="VBC19" s="12"/>
      <c r="VBD19" s="12"/>
      <c r="VBE19" s="12"/>
      <c r="VBF19" s="12"/>
      <c r="VBG19" s="12"/>
      <c r="VBH19" s="12"/>
      <c r="VBI19" s="12"/>
      <c r="VBJ19" s="12"/>
      <c r="VBK19" s="12"/>
      <c r="VBL19" s="12"/>
      <c r="VBM19" s="12"/>
      <c r="VBN19" s="12"/>
      <c r="VBO19" s="12"/>
      <c r="VBP19" s="12"/>
      <c r="VBQ19" s="12"/>
      <c r="VBR19" s="12"/>
      <c r="VBS19" s="12"/>
      <c r="VBT19" s="12"/>
      <c r="VBU19" s="12"/>
      <c r="VBV19" s="12"/>
      <c r="VBW19" s="12"/>
      <c r="VBX19" s="12"/>
      <c r="VBY19" s="12"/>
      <c r="VBZ19" s="12"/>
      <c r="VCA19" s="12"/>
      <c r="VCB19" s="12"/>
      <c r="VCC19" s="12"/>
      <c r="VCD19" s="12"/>
      <c r="VCE19" s="12"/>
      <c r="VCF19" s="12"/>
      <c r="VCG19" s="12"/>
      <c r="VCH19" s="12"/>
      <c r="VCI19" s="12"/>
      <c r="VCJ19" s="12"/>
      <c r="VCK19" s="12"/>
      <c r="VCL19" s="12"/>
      <c r="VCM19" s="12"/>
      <c r="VCN19" s="12"/>
      <c r="VCO19" s="12"/>
      <c r="VCP19" s="12"/>
      <c r="VCQ19" s="12"/>
      <c r="VCR19" s="12"/>
      <c r="VCS19" s="12"/>
      <c r="VCT19" s="12"/>
      <c r="VCU19" s="12"/>
      <c r="VCV19" s="12"/>
      <c r="VCW19" s="12"/>
      <c r="VCX19" s="12"/>
      <c r="VCY19" s="12"/>
      <c r="VCZ19" s="12"/>
      <c r="VDA19" s="12"/>
      <c r="VDB19" s="12"/>
      <c r="VDC19" s="12"/>
      <c r="VDD19" s="12"/>
      <c r="VDE19" s="12"/>
      <c r="VDF19" s="12"/>
      <c r="VDG19" s="12"/>
      <c r="VDH19" s="12"/>
      <c r="VDI19" s="12"/>
      <c r="VDJ19" s="12"/>
      <c r="VDK19" s="12"/>
      <c r="VDL19" s="12"/>
      <c r="VDM19" s="12"/>
      <c r="VDN19" s="12"/>
      <c r="VDO19" s="12"/>
      <c r="VDP19" s="12"/>
      <c r="VDQ19" s="12"/>
      <c r="VDR19" s="12"/>
      <c r="VDS19" s="12"/>
      <c r="VDT19" s="12"/>
      <c r="VDU19" s="12"/>
      <c r="VDV19" s="12"/>
      <c r="VDW19" s="12"/>
      <c r="VDX19" s="12"/>
      <c r="VDY19" s="12"/>
      <c r="VDZ19" s="12"/>
      <c r="VEA19" s="12"/>
      <c r="VEB19" s="12"/>
      <c r="VEC19" s="12"/>
      <c r="VED19" s="12"/>
      <c r="VEE19" s="12"/>
      <c r="VEF19" s="12"/>
      <c r="VEG19" s="12"/>
      <c r="VEH19" s="12"/>
      <c r="VEI19" s="12"/>
      <c r="VEJ19" s="12"/>
      <c r="VEK19" s="12"/>
      <c r="VEL19" s="12"/>
      <c r="VEM19" s="12"/>
      <c r="VEN19" s="12"/>
      <c r="VEO19" s="12"/>
      <c r="VEP19" s="12"/>
      <c r="VEQ19" s="12"/>
      <c r="VER19" s="12"/>
      <c r="VES19" s="12"/>
      <c r="VET19" s="12"/>
      <c r="VEU19" s="12"/>
      <c r="VEV19" s="12"/>
      <c r="VEW19" s="12"/>
      <c r="VEX19" s="12"/>
      <c r="VEY19" s="12"/>
      <c r="VEZ19" s="12"/>
      <c r="VFA19" s="12"/>
      <c r="VFB19" s="12"/>
      <c r="VFC19" s="12"/>
      <c r="VFD19" s="12"/>
      <c r="VFE19" s="12"/>
      <c r="VFF19" s="12"/>
      <c r="VFG19" s="12"/>
      <c r="VFH19" s="12"/>
      <c r="VFI19" s="12"/>
      <c r="VFJ19" s="12"/>
      <c r="VFK19" s="12"/>
      <c r="VFL19" s="12"/>
      <c r="VFM19" s="12"/>
      <c r="VFN19" s="12"/>
      <c r="VFO19" s="12"/>
      <c r="VFP19" s="12"/>
      <c r="VFQ19" s="12"/>
      <c r="VFR19" s="12"/>
      <c r="VFS19" s="12"/>
      <c r="VFT19" s="12"/>
      <c r="VFU19" s="12"/>
      <c r="VFV19" s="12"/>
      <c r="VFW19" s="12"/>
      <c r="VFX19" s="12"/>
      <c r="VFY19" s="12"/>
      <c r="VFZ19" s="12"/>
      <c r="VGA19" s="12"/>
      <c r="VGB19" s="12"/>
      <c r="VGC19" s="12"/>
      <c r="VGD19" s="12"/>
      <c r="VGE19" s="12"/>
      <c r="VGF19" s="12"/>
      <c r="VGG19" s="12"/>
      <c r="VGH19" s="12"/>
      <c r="VGI19" s="12"/>
      <c r="VGJ19" s="12"/>
      <c r="VGK19" s="12"/>
      <c r="VGL19" s="12"/>
      <c r="VGM19" s="12"/>
      <c r="VGN19" s="12"/>
      <c r="VGO19" s="12"/>
      <c r="VGP19" s="12"/>
      <c r="VGQ19" s="12"/>
      <c r="VGR19" s="12"/>
      <c r="VGS19" s="12"/>
      <c r="VGT19" s="12"/>
      <c r="VGU19" s="12"/>
      <c r="VGV19" s="12"/>
      <c r="VGW19" s="12"/>
      <c r="VGX19" s="12"/>
      <c r="VGY19" s="12"/>
      <c r="VGZ19" s="12"/>
      <c r="VHA19" s="12"/>
      <c r="VHB19" s="12"/>
      <c r="VHC19" s="12"/>
      <c r="VHD19" s="12"/>
      <c r="VHE19" s="12"/>
      <c r="VHF19" s="12"/>
      <c r="VHG19" s="12"/>
      <c r="VHH19" s="12"/>
      <c r="VHI19" s="12"/>
      <c r="VHJ19" s="12"/>
      <c r="VHK19" s="12"/>
      <c r="VHL19" s="12"/>
      <c r="VHM19" s="12"/>
      <c r="VHN19" s="12"/>
      <c r="VHO19" s="12"/>
      <c r="VHP19" s="12"/>
      <c r="VHQ19" s="12"/>
      <c r="VHR19" s="12"/>
      <c r="VHS19" s="12"/>
      <c r="VHT19" s="12"/>
      <c r="VHU19" s="12"/>
      <c r="VHV19" s="12"/>
      <c r="VHW19" s="12"/>
      <c r="VHX19" s="12"/>
      <c r="VHY19" s="12"/>
      <c r="VHZ19" s="12"/>
      <c r="VIA19" s="12"/>
      <c r="VIB19" s="12"/>
      <c r="VIC19" s="12"/>
      <c r="VID19" s="12"/>
      <c r="VIE19" s="12"/>
      <c r="VIF19" s="12"/>
      <c r="VIG19" s="12"/>
      <c r="VIH19" s="12"/>
      <c r="VII19" s="12"/>
      <c r="VIJ19" s="12"/>
      <c r="VIK19" s="12"/>
      <c r="VIL19" s="12"/>
      <c r="VIM19" s="12"/>
      <c r="VIN19" s="12"/>
      <c r="VIO19" s="12"/>
      <c r="VIP19" s="12"/>
      <c r="VIQ19" s="12"/>
      <c r="VIR19" s="12"/>
      <c r="VIS19" s="12"/>
      <c r="VIT19" s="12"/>
      <c r="VIU19" s="12"/>
      <c r="VIV19" s="12"/>
      <c r="VIW19" s="12"/>
      <c r="VIX19" s="12"/>
      <c r="VIY19" s="12"/>
      <c r="VIZ19" s="12"/>
      <c r="VJA19" s="12"/>
      <c r="VJB19" s="12"/>
      <c r="VJC19" s="12"/>
      <c r="VJD19" s="12"/>
      <c r="VJE19" s="12"/>
      <c r="VJF19" s="12"/>
      <c r="VJG19" s="12"/>
      <c r="VJH19" s="12"/>
      <c r="VJI19" s="12"/>
      <c r="VJJ19" s="12"/>
      <c r="VJK19" s="12"/>
      <c r="VJL19" s="12"/>
      <c r="VJM19" s="12"/>
      <c r="VJN19" s="12"/>
      <c r="VJO19" s="12"/>
      <c r="VJP19" s="12"/>
      <c r="VJQ19" s="12"/>
      <c r="VJR19" s="12"/>
      <c r="VJS19" s="12"/>
      <c r="VJT19" s="12"/>
      <c r="VJU19" s="12"/>
      <c r="VJV19" s="12"/>
      <c r="VJW19" s="12"/>
      <c r="VJX19" s="12"/>
      <c r="VJY19" s="12"/>
      <c r="VJZ19" s="12"/>
      <c r="VKA19" s="12"/>
      <c r="VKB19" s="12"/>
      <c r="VKC19" s="12"/>
      <c r="VKD19" s="12"/>
      <c r="VKE19" s="12"/>
      <c r="VKF19" s="12"/>
      <c r="VKG19" s="12"/>
      <c r="VKH19" s="12"/>
      <c r="VKI19" s="12"/>
      <c r="VKJ19" s="12"/>
      <c r="VKK19" s="12"/>
      <c r="VKL19" s="12"/>
      <c r="VKM19" s="12"/>
      <c r="VKN19" s="12"/>
      <c r="VKO19" s="12"/>
      <c r="VKP19" s="12"/>
      <c r="VKQ19" s="12"/>
      <c r="VKR19" s="12"/>
      <c r="VKS19" s="12"/>
      <c r="VKT19" s="12"/>
      <c r="VKU19" s="12"/>
      <c r="VKV19" s="12"/>
      <c r="VKW19" s="12"/>
      <c r="VKX19" s="12"/>
      <c r="VKY19" s="12"/>
      <c r="VKZ19" s="12"/>
      <c r="VLA19" s="12"/>
      <c r="VLB19" s="12"/>
      <c r="VLC19" s="12"/>
      <c r="VLD19" s="12"/>
      <c r="VLE19" s="12"/>
      <c r="VLF19" s="12"/>
      <c r="VLG19" s="12"/>
      <c r="VLH19" s="12"/>
      <c r="VLI19" s="12"/>
      <c r="VLJ19" s="12"/>
      <c r="VLK19" s="12"/>
      <c r="VLL19" s="12"/>
      <c r="VLM19" s="12"/>
      <c r="VLN19" s="12"/>
      <c r="VLO19" s="12"/>
      <c r="VLP19" s="12"/>
      <c r="VLQ19" s="12"/>
      <c r="VLR19" s="12"/>
      <c r="VLS19" s="12"/>
      <c r="VLT19" s="12"/>
      <c r="VLU19" s="12"/>
      <c r="VLV19" s="12"/>
      <c r="VLW19" s="12"/>
      <c r="VLX19" s="12"/>
      <c r="VLY19" s="12"/>
      <c r="VLZ19" s="12"/>
      <c r="VMA19" s="12"/>
      <c r="VMB19" s="12"/>
      <c r="VMC19" s="12"/>
      <c r="VMD19" s="12"/>
      <c r="VME19" s="12"/>
      <c r="VMF19" s="12"/>
      <c r="VMG19" s="12"/>
      <c r="VMH19" s="12"/>
      <c r="VMI19" s="12"/>
      <c r="VMJ19" s="12"/>
      <c r="VMK19" s="12"/>
      <c r="VML19" s="12"/>
      <c r="VMM19" s="12"/>
      <c r="VMN19" s="12"/>
      <c r="VMO19" s="12"/>
      <c r="VMP19" s="12"/>
      <c r="VMQ19" s="12"/>
      <c r="VMR19" s="12"/>
      <c r="VMS19" s="12"/>
      <c r="VMT19" s="12"/>
      <c r="VMU19" s="12"/>
      <c r="VMV19" s="12"/>
      <c r="VMW19" s="12"/>
      <c r="VMX19" s="12"/>
      <c r="VMY19" s="12"/>
      <c r="VMZ19" s="12"/>
      <c r="VNA19" s="12"/>
      <c r="VNB19" s="12"/>
      <c r="VNC19" s="12"/>
      <c r="VND19" s="12"/>
      <c r="VNE19" s="12"/>
      <c r="VNF19" s="12"/>
      <c r="VNG19" s="12"/>
      <c r="VNH19" s="12"/>
      <c r="VNI19" s="12"/>
      <c r="VNJ19" s="12"/>
      <c r="VNK19" s="12"/>
      <c r="VNL19" s="12"/>
      <c r="VNM19" s="12"/>
      <c r="VNN19" s="12"/>
      <c r="VNO19" s="12"/>
      <c r="VNP19" s="12"/>
      <c r="VNQ19" s="12"/>
      <c r="VNR19" s="12"/>
      <c r="VNS19" s="12"/>
      <c r="VNT19" s="12"/>
      <c r="VNU19" s="12"/>
      <c r="VNV19" s="12"/>
      <c r="VNW19" s="12"/>
      <c r="VNX19" s="12"/>
      <c r="VNY19" s="12"/>
      <c r="VNZ19" s="12"/>
      <c r="VOA19" s="12"/>
      <c r="VOB19" s="12"/>
      <c r="VOC19" s="12"/>
      <c r="VOD19" s="12"/>
      <c r="VOE19" s="12"/>
      <c r="VOF19" s="12"/>
      <c r="VOG19" s="12"/>
      <c r="VOH19" s="12"/>
      <c r="VOI19" s="12"/>
      <c r="VOJ19" s="12"/>
      <c r="VOK19" s="12"/>
      <c r="VOL19" s="12"/>
      <c r="VOM19" s="12"/>
      <c r="VON19" s="12"/>
      <c r="VOO19" s="12"/>
      <c r="VOP19" s="12"/>
      <c r="VOQ19" s="12"/>
      <c r="VOR19" s="12"/>
      <c r="VOS19" s="12"/>
      <c r="VOT19" s="12"/>
      <c r="VOU19" s="12"/>
      <c r="VOV19" s="12"/>
      <c r="VOW19" s="12"/>
      <c r="VOX19" s="12"/>
      <c r="VOY19" s="12"/>
      <c r="VOZ19" s="12"/>
      <c r="VPA19" s="12"/>
      <c r="VPB19" s="12"/>
      <c r="VPC19" s="12"/>
      <c r="VPD19" s="12"/>
      <c r="VPE19" s="12"/>
      <c r="VPF19" s="12"/>
      <c r="VPG19" s="12"/>
      <c r="VPH19" s="12"/>
      <c r="VPI19" s="12"/>
      <c r="VPJ19" s="12"/>
      <c r="VPK19" s="12"/>
      <c r="VPL19" s="12"/>
      <c r="VPM19" s="12"/>
      <c r="VPN19" s="12"/>
      <c r="VPO19" s="12"/>
      <c r="VPP19" s="12"/>
      <c r="VPQ19" s="12"/>
      <c r="VPR19" s="12"/>
      <c r="VPS19" s="12"/>
      <c r="VPT19" s="12"/>
      <c r="VPU19" s="12"/>
      <c r="VPV19" s="12"/>
      <c r="VPW19" s="12"/>
      <c r="VPX19" s="12"/>
      <c r="VPY19" s="12"/>
      <c r="VPZ19" s="12"/>
      <c r="VQA19" s="12"/>
      <c r="VQB19" s="12"/>
      <c r="VQC19" s="12"/>
      <c r="VQD19" s="12"/>
      <c r="VQE19" s="12"/>
      <c r="VQF19" s="12"/>
      <c r="VQG19" s="12"/>
      <c r="VQH19" s="12"/>
      <c r="VQI19" s="12"/>
      <c r="VQJ19" s="12"/>
      <c r="VQK19" s="12"/>
      <c r="VQL19" s="12"/>
      <c r="VQM19" s="12"/>
      <c r="VQN19" s="12"/>
      <c r="VQO19" s="12"/>
      <c r="VQP19" s="12"/>
      <c r="VQQ19" s="12"/>
      <c r="VQR19" s="12"/>
      <c r="VQS19" s="12"/>
      <c r="VQT19" s="12"/>
      <c r="VQU19" s="12"/>
      <c r="VQV19" s="12"/>
      <c r="VQW19" s="12"/>
      <c r="VQX19" s="12"/>
      <c r="VQY19" s="12"/>
      <c r="VQZ19" s="12"/>
      <c r="VRA19" s="12"/>
      <c r="VRB19" s="12"/>
      <c r="VRC19" s="12"/>
      <c r="VRD19" s="12"/>
      <c r="VRE19" s="12"/>
      <c r="VRF19" s="12"/>
      <c r="VRG19" s="12"/>
      <c r="VRH19" s="12"/>
      <c r="VRI19" s="12"/>
      <c r="VRJ19" s="12"/>
      <c r="VRK19" s="12"/>
      <c r="VRL19" s="12"/>
      <c r="VRM19" s="12"/>
      <c r="VRN19" s="12"/>
      <c r="VRO19" s="12"/>
      <c r="VRP19" s="12"/>
      <c r="VRQ19" s="12"/>
      <c r="VRR19" s="12"/>
      <c r="VRS19" s="12"/>
      <c r="VRT19" s="12"/>
      <c r="VRU19" s="12"/>
      <c r="VRV19" s="12"/>
      <c r="VRW19" s="12"/>
      <c r="VRX19" s="12"/>
      <c r="VRY19" s="12"/>
      <c r="VRZ19" s="12"/>
      <c r="VSA19" s="12"/>
      <c r="VSB19" s="12"/>
      <c r="VSC19" s="12"/>
      <c r="VSD19" s="12"/>
      <c r="VSE19" s="12"/>
      <c r="VSF19" s="12"/>
      <c r="VSG19" s="12"/>
      <c r="VSH19" s="12"/>
      <c r="VSI19" s="12"/>
      <c r="VSJ19" s="12"/>
      <c r="VSK19" s="12"/>
      <c r="VSL19" s="12"/>
      <c r="VSM19" s="12"/>
      <c r="VSN19" s="12"/>
      <c r="VSO19" s="12"/>
      <c r="VSP19" s="12"/>
      <c r="VSQ19" s="12"/>
      <c r="VSR19" s="12"/>
      <c r="VSS19" s="12"/>
      <c r="VST19" s="12"/>
      <c r="VSU19" s="12"/>
      <c r="VSV19" s="12"/>
      <c r="VSW19" s="12"/>
      <c r="VSX19" s="12"/>
      <c r="VSY19" s="12"/>
      <c r="VSZ19" s="12"/>
      <c r="VTA19" s="12"/>
      <c r="VTB19" s="12"/>
      <c r="VTC19" s="12"/>
      <c r="VTD19" s="12"/>
      <c r="VTE19" s="12"/>
      <c r="VTF19" s="12"/>
      <c r="VTG19" s="12"/>
      <c r="VTH19" s="12"/>
      <c r="VTI19" s="12"/>
      <c r="VTJ19" s="12"/>
      <c r="VTK19" s="12"/>
      <c r="VTL19" s="12"/>
      <c r="VTM19" s="12"/>
      <c r="VTN19" s="12"/>
      <c r="VTO19" s="12"/>
      <c r="VTP19" s="12"/>
      <c r="VTQ19" s="12"/>
      <c r="VTR19" s="12"/>
      <c r="VTS19" s="12"/>
      <c r="VTT19" s="12"/>
      <c r="VTU19" s="12"/>
      <c r="VTV19" s="12"/>
      <c r="VTW19" s="12"/>
      <c r="VTX19" s="12"/>
      <c r="VTY19" s="12"/>
      <c r="VTZ19" s="12"/>
      <c r="VUA19" s="12"/>
      <c r="VUB19" s="12"/>
      <c r="VUC19" s="12"/>
      <c r="VUD19" s="12"/>
      <c r="VUE19" s="12"/>
      <c r="VUF19" s="12"/>
      <c r="VUG19" s="12"/>
      <c r="VUH19" s="12"/>
      <c r="VUI19" s="12"/>
      <c r="VUJ19" s="12"/>
      <c r="VUK19" s="12"/>
      <c r="VUL19" s="12"/>
      <c r="VUM19" s="12"/>
      <c r="VUN19" s="12"/>
      <c r="VUO19" s="12"/>
      <c r="VUP19" s="12"/>
      <c r="VUQ19" s="12"/>
      <c r="VUR19" s="12"/>
      <c r="VUS19" s="12"/>
      <c r="VUT19" s="12"/>
      <c r="VUU19" s="12"/>
      <c r="VUV19" s="12"/>
      <c r="VUW19" s="12"/>
      <c r="VUX19" s="12"/>
      <c r="VUY19" s="12"/>
      <c r="VUZ19" s="12"/>
      <c r="VVA19" s="12"/>
      <c r="VVB19" s="12"/>
      <c r="VVC19" s="12"/>
      <c r="VVD19" s="12"/>
      <c r="VVE19" s="12"/>
      <c r="VVF19" s="12"/>
      <c r="VVG19" s="12"/>
      <c r="VVH19" s="12"/>
      <c r="VVI19" s="12"/>
      <c r="VVJ19" s="12"/>
      <c r="VVK19" s="12"/>
      <c r="VVL19" s="12"/>
      <c r="VVM19" s="12"/>
      <c r="VVN19" s="12"/>
      <c r="VVO19" s="12"/>
      <c r="VVP19" s="12"/>
      <c r="VVQ19" s="12"/>
      <c r="VVR19" s="12"/>
      <c r="VVS19" s="12"/>
      <c r="VVT19" s="12"/>
      <c r="VVU19" s="12"/>
      <c r="VVV19" s="12"/>
      <c r="VVW19" s="12"/>
      <c r="VVX19" s="12"/>
      <c r="VVY19" s="12"/>
      <c r="VVZ19" s="12"/>
      <c r="VWA19" s="12"/>
      <c r="VWB19" s="12"/>
      <c r="VWC19" s="12"/>
      <c r="VWD19" s="12"/>
      <c r="VWE19" s="12"/>
      <c r="VWF19" s="12"/>
      <c r="VWG19" s="12"/>
      <c r="VWH19" s="12"/>
      <c r="VWI19" s="12"/>
      <c r="VWJ19" s="12"/>
      <c r="VWK19" s="12"/>
      <c r="VWL19" s="12"/>
      <c r="VWM19" s="12"/>
      <c r="VWN19" s="12"/>
      <c r="VWO19" s="12"/>
      <c r="VWP19" s="12"/>
      <c r="VWQ19" s="12"/>
      <c r="VWR19" s="12"/>
      <c r="VWS19" s="12"/>
      <c r="VWT19" s="12"/>
      <c r="VWU19" s="12"/>
      <c r="VWV19" s="12"/>
      <c r="VWW19" s="12"/>
      <c r="VWX19" s="12"/>
      <c r="VWY19" s="12"/>
      <c r="VWZ19" s="12"/>
      <c r="VXA19" s="12"/>
      <c r="VXB19" s="12"/>
      <c r="VXC19" s="12"/>
      <c r="VXD19" s="12"/>
      <c r="VXE19" s="12"/>
      <c r="VXF19" s="12"/>
      <c r="VXG19" s="12"/>
      <c r="VXH19" s="12"/>
      <c r="VXI19" s="12"/>
      <c r="VXJ19" s="12"/>
      <c r="VXK19" s="12"/>
      <c r="VXL19" s="12"/>
      <c r="VXM19" s="12"/>
      <c r="VXN19" s="12"/>
      <c r="VXO19" s="12"/>
      <c r="VXP19" s="12"/>
      <c r="VXQ19" s="12"/>
      <c r="VXR19" s="12"/>
      <c r="VXS19" s="12"/>
      <c r="VXT19" s="12"/>
      <c r="VXU19" s="12"/>
      <c r="VXV19" s="12"/>
      <c r="VXW19" s="12"/>
      <c r="VXX19" s="12"/>
      <c r="VXY19" s="12"/>
      <c r="VXZ19" s="12"/>
      <c r="VYA19" s="12"/>
      <c r="VYB19" s="12"/>
      <c r="VYC19" s="12"/>
      <c r="VYD19" s="12"/>
      <c r="VYE19" s="12"/>
      <c r="VYF19" s="12"/>
      <c r="VYG19" s="12"/>
      <c r="VYH19" s="12"/>
      <c r="VYI19" s="12"/>
      <c r="VYJ19" s="12"/>
      <c r="VYK19" s="12"/>
      <c r="VYL19" s="12"/>
      <c r="VYM19" s="12"/>
      <c r="VYN19" s="12"/>
      <c r="VYO19" s="12"/>
      <c r="VYP19" s="12"/>
      <c r="VYQ19" s="12"/>
      <c r="VYR19" s="12"/>
      <c r="VYS19" s="12"/>
      <c r="VYT19" s="12"/>
      <c r="VYU19" s="12"/>
      <c r="VYV19" s="12"/>
      <c r="VYW19" s="12"/>
      <c r="VYX19" s="12"/>
      <c r="VYY19" s="12"/>
      <c r="VYZ19" s="12"/>
      <c r="VZA19" s="12"/>
      <c r="VZB19" s="12"/>
      <c r="VZC19" s="12"/>
      <c r="VZD19" s="12"/>
      <c r="VZE19" s="12"/>
      <c r="VZF19" s="12"/>
      <c r="VZG19" s="12"/>
      <c r="VZH19" s="12"/>
      <c r="VZI19" s="12"/>
      <c r="VZJ19" s="12"/>
      <c r="VZK19" s="12"/>
      <c r="VZL19" s="12"/>
      <c r="VZM19" s="12"/>
      <c r="VZN19" s="12"/>
      <c r="VZO19" s="12"/>
      <c r="VZP19" s="12"/>
      <c r="VZQ19" s="12"/>
      <c r="VZR19" s="12"/>
      <c r="VZS19" s="12"/>
      <c r="VZT19" s="12"/>
      <c r="VZU19" s="12"/>
      <c r="VZV19" s="12"/>
      <c r="VZW19" s="12"/>
      <c r="VZX19" s="12"/>
      <c r="VZY19" s="12"/>
      <c r="VZZ19" s="12"/>
      <c r="WAA19" s="12"/>
      <c r="WAB19" s="12"/>
      <c r="WAC19" s="12"/>
      <c r="WAD19" s="12"/>
      <c r="WAE19" s="12"/>
      <c r="WAF19" s="12"/>
      <c r="WAG19" s="12"/>
      <c r="WAH19" s="12"/>
      <c r="WAI19" s="12"/>
      <c r="WAJ19" s="12"/>
      <c r="WAK19" s="12"/>
      <c r="WAL19" s="12"/>
      <c r="WAM19" s="12"/>
      <c r="WAN19" s="12"/>
      <c r="WAO19" s="12"/>
      <c r="WAP19" s="12"/>
      <c r="WAQ19" s="12"/>
      <c r="WAR19" s="12"/>
      <c r="WAS19" s="12"/>
      <c r="WAT19" s="12"/>
      <c r="WAU19" s="12"/>
      <c r="WAV19" s="12"/>
      <c r="WAW19" s="12"/>
      <c r="WAX19" s="12"/>
      <c r="WAY19" s="12"/>
      <c r="WAZ19" s="12"/>
      <c r="WBA19" s="12"/>
      <c r="WBB19" s="12"/>
      <c r="WBC19" s="12"/>
      <c r="WBD19" s="12"/>
      <c r="WBE19" s="12"/>
      <c r="WBF19" s="12"/>
      <c r="WBG19" s="12"/>
      <c r="WBH19" s="12"/>
      <c r="WBI19" s="12"/>
      <c r="WBJ19" s="12"/>
      <c r="WBK19" s="12"/>
      <c r="WBL19" s="12"/>
      <c r="WBM19" s="12"/>
      <c r="WBN19" s="12"/>
      <c r="WBO19" s="12"/>
      <c r="WBP19" s="12"/>
      <c r="WBQ19" s="12"/>
      <c r="WBR19" s="12"/>
      <c r="WBS19" s="12"/>
      <c r="WBT19" s="12"/>
      <c r="WBU19" s="12"/>
      <c r="WBV19" s="12"/>
      <c r="WBW19" s="12"/>
      <c r="WBX19" s="12"/>
      <c r="WBY19" s="12"/>
      <c r="WBZ19" s="12"/>
      <c r="WCA19" s="12"/>
      <c r="WCB19" s="12"/>
      <c r="WCC19" s="12"/>
      <c r="WCD19" s="12"/>
      <c r="WCE19" s="12"/>
      <c r="WCF19" s="12"/>
      <c r="WCG19" s="12"/>
      <c r="WCH19" s="12"/>
      <c r="WCI19" s="12"/>
      <c r="WCJ19" s="12"/>
      <c r="WCK19" s="12"/>
      <c r="WCL19" s="12"/>
      <c r="WCM19" s="12"/>
      <c r="WCN19" s="12"/>
      <c r="WCO19" s="12"/>
      <c r="WCP19" s="12"/>
      <c r="WCQ19" s="12"/>
      <c r="WCR19" s="12"/>
      <c r="WCS19" s="12"/>
      <c r="WCT19" s="12"/>
      <c r="WCU19" s="12"/>
      <c r="WCV19" s="12"/>
      <c r="WCW19" s="12"/>
      <c r="WCX19" s="12"/>
      <c r="WCY19" s="12"/>
      <c r="WCZ19" s="12"/>
      <c r="WDA19" s="12"/>
      <c r="WDB19" s="12"/>
      <c r="WDC19" s="12"/>
      <c r="WDD19" s="12"/>
      <c r="WDE19" s="12"/>
      <c r="WDF19" s="12"/>
      <c r="WDG19" s="12"/>
      <c r="WDH19" s="12"/>
      <c r="WDI19" s="12"/>
      <c r="WDJ19" s="12"/>
      <c r="WDK19" s="12"/>
      <c r="WDL19" s="12"/>
      <c r="WDM19" s="12"/>
      <c r="WDN19" s="12"/>
      <c r="WDO19" s="12"/>
      <c r="WDP19" s="12"/>
      <c r="WDQ19" s="12"/>
      <c r="WDR19" s="12"/>
      <c r="WDS19" s="12"/>
      <c r="WDT19" s="12"/>
      <c r="WDU19" s="12"/>
      <c r="WDV19" s="12"/>
      <c r="WDW19" s="12"/>
      <c r="WDX19" s="12"/>
      <c r="WDY19" s="12"/>
      <c r="WDZ19" s="12"/>
      <c r="WEA19" s="12"/>
      <c r="WEB19" s="12"/>
      <c r="WEC19" s="12"/>
      <c r="WED19" s="12"/>
      <c r="WEE19" s="12"/>
      <c r="WEF19" s="12"/>
      <c r="WEG19" s="12"/>
      <c r="WEH19" s="12"/>
      <c r="WEI19" s="12"/>
      <c r="WEJ19" s="12"/>
      <c r="WEK19" s="12"/>
      <c r="WEL19" s="12"/>
      <c r="WEM19" s="12"/>
      <c r="WEN19" s="12"/>
      <c r="WEO19" s="12"/>
      <c r="WEP19" s="12"/>
      <c r="WEQ19" s="12"/>
      <c r="WER19" s="12"/>
      <c r="WES19" s="12"/>
      <c r="WET19" s="12"/>
      <c r="WEU19" s="12"/>
      <c r="WEV19" s="12"/>
      <c r="WEW19" s="12"/>
      <c r="WEX19" s="12"/>
      <c r="WEY19" s="12"/>
      <c r="WEZ19" s="12"/>
      <c r="WFA19" s="12"/>
      <c r="WFB19" s="12"/>
      <c r="WFC19" s="12"/>
      <c r="WFD19" s="12"/>
      <c r="WFE19" s="12"/>
      <c r="WFF19" s="12"/>
      <c r="WFG19" s="12"/>
      <c r="WFH19" s="12"/>
      <c r="WFI19" s="12"/>
      <c r="WFJ19" s="12"/>
      <c r="WFK19" s="12"/>
      <c r="WFL19" s="12"/>
      <c r="WFM19" s="12"/>
      <c r="WFN19" s="12"/>
      <c r="WFO19" s="12"/>
      <c r="WFP19" s="12"/>
      <c r="WFQ19" s="12"/>
      <c r="WFR19" s="12"/>
      <c r="WFS19" s="12"/>
      <c r="WFT19" s="12"/>
      <c r="WFU19" s="12"/>
      <c r="WFV19" s="12"/>
      <c r="WFW19" s="12"/>
      <c r="WFX19" s="12"/>
      <c r="WFY19" s="12"/>
      <c r="WFZ19" s="12"/>
      <c r="WGA19" s="12"/>
      <c r="WGB19" s="12"/>
      <c r="WGC19" s="12"/>
      <c r="WGD19" s="12"/>
      <c r="WGE19" s="12"/>
      <c r="WGF19" s="12"/>
      <c r="WGG19" s="12"/>
      <c r="WGH19" s="12"/>
      <c r="WGI19" s="12"/>
      <c r="WGJ19" s="12"/>
      <c r="WGK19" s="12"/>
      <c r="WGL19" s="12"/>
      <c r="WGM19" s="12"/>
      <c r="WGN19" s="12"/>
      <c r="WGO19" s="12"/>
      <c r="WGP19" s="12"/>
      <c r="WGQ19" s="12"/>
      <c r="WGR19" s="12"/>
      <c r="WGS19" s="12"/>
      <c r="WGT19" s="12"/>
      <c r="WGU19" s="12"/>
      <c r="WGV19" s="12"/>
      <c r="WGW19" s="12"/>
      <c r="WGX19" s="12"/>
      <c r="WGY19" s="12"/>
      <c r="WGZ19" s="12"/>
      <c r="WHA19" s="12"/>
      <c r="WHB19" s="12"/>
      <c r="WHC19" s="12"/>
      <c r="WHD19" s="12"/>
      <c r="WHE19" s="12"/>
      <c r="WHF19" s="12"/>
      <c r="WHG19" s="12"/>
      <c r="WHH19" s="12"/>
      <c r="WHI19" s="12"/>
      <c r="WHJ19" s="12"/>
      <c r="WHK19" s="12"/>
      <c r="WHL19" s="12"/>
      <c r="WHM19" s="12"/>
      <c r="WHN19" s="12"/>
      <c r="WHO19" s="12"/>
      <c r="WHP19" s="12"/>
      <c r="WHQ19" s="12"/>
      <c r="WHR19" s="12"/>
      <c r="WHS19" s="12"/>
      <c r="WHT19" s="12"/>
      <c r="WHU19" s="12"/>
      <c r="WHV19" s="12"/>
      <c r="WHW19" s="12"/>
      <c r="WHX19" s="12"/>
      <c r="WHY19" s="12"/>
      <c r="WHZ19" s="12"/>
      <c r="WIA19" s="12"/>
      <c r="WIB19" s="12"/>
      <c r="WIC19" s="12"/>
      <c r="WID19" s="12"/>
      <c r="WIE19" s="12"/>
      <c r="WIF19" s="12"/>
      <c r="WIG19" s="12"/>
      <c r="WIH19" s="12"/>
      <c r="WII19" s="12"/>
      <c r="WIJ19" s="12"/>
      <c r="WIK19" s="12"/>
      <c r="WIL19" s="12"/>
      <c r="WIM19" s="12"/>
      <c r="WIN19" s="12"/>
      <c r="WIO19" s="12"/>
      <c r="WIP19" s="12"/>
      <c r="WIQ19" s="12"/>
      <c r="WIR19" s="12"/>
      <c r="WIS19" s="12"/>
      <c r="WIT19" s="12"/>
      <c r="WIU19" s="12"/>
      <c r="WIV19" s="12"/>
      <c r="WIW19" s="12"/>
      <c r="WIX19" s="12"/>
      <c r="WIY19" s="12"/>
      <c r="WIZ19" s="12"/>
      <c r="WJA19" s="12"/>
      <c r="WJB19" s="12"/>
      <c r="WJC19" s="12"/>
      <c r="WJD19" s="12"/>
      <c r="WJE19" s="12"/>
      <c r="WJF19" s="12"/>
      <c r="WJG19" s="12"/>
      <c r="WJH19" s="12"/>
      <c r="WJI19" s="12"/>
      <c r="WJJ19" s="12"/>
      <c r="WJK19" s="12"/>
      <c r="WJL19" s="12"/>
      <c r="WJM19" s="12"/>
      <c r="WJN19" s="12"/>
      <c r="WJO19" s="12"/>
      <c r="WJP19" s="12"/>
      <c r="WJQ19" s="12"/>
      <c r="WJR19" s="12"/>
      <c r="WJS19" s="12"/>
      <c r="WJT19" s="12"/>
      <c r="WJU19" s="12"/>
      <c r="WJV19" s="12"/>
      <c r="WJW19" s="12"/>
      <c r="WJX19" s="12"/>
      <c r="WJY19" s="12"/>
      <c r="WJZ19" s="12"/>
      <c r="WKA19" s="12"/>
      <c r="WKB19" s="12"/>
      <c r="WKC19" s="12"/>
      <c r="WKD19" s="12"/>
      <c r="WKE19" s="12"/>
      <c r="WKF19" s="12"/>
      <c r="WKG19" s="12"/>
      <c r="WKH19" s="12"/>
      <c r="WKI19" s="12"/>
      <c r="WKJ19" s="12"/>
      <c r="WKK19" s="12"/>
      <c r="WKL19" s="12"/>
      <c r="WKM19" s="12"/>
      <c r="WKN19" s="12"/>
      <c r="WKO19" s="12"/>
      <c r="WKP19" s="12"/>
      <c r="WKQ19" s="12"/>
      <c r="WKR19" s="12"/>
      <c r="WKS19" s="12"/>
      <c r="WKT19" s="12"/>
      <c r="WKU19" s="12"/>
      <c r="WKV19" s="12"/>
      <c r="WKW19" s="12"/>
      <c r="WKX19" s="12"/>
      <c r="WKY19" s="12"/>
      <c r="WKZ19" s="12"/>
      <c r="WLA19" s="12"/>
      <c r="WLB19" s="12"/>
      <c r="WLC19" s="12"/>
      <c r="WLD19" s="12"/>
      <c r="WLE19" s="12"/>
      <c r="WLF19" s="12"/>
      <c r="WLG19" s="12"/>
      <c r="WLH19" s="12"/>
      <c r="WLI19" s="12"/>
      <c r="WLJ19" s="12"/>
      <c r="WLK19" s="12"/>
      <c r="WLL19" s="12"/>
      <c r="WLM19" s="12"/>
      <c r="WLN19" s="12"/>
      <c r="WLO19" s="12"/>
      <c r="WLP19" s="12"/>
      <c r="WLQ19" s="12"/>
      <c r="WLR19" s="12"/>
      <c r="WLS19" s="12"/>
      <c r="WLT19" s="12"/>
      <c r="WLU19" s="12"/>
      <c r="WLV19" s="12"/>
      <c r="WLW19" s="12"/>
      <c r="WLX19" s="12"/>
      <c r="WLY19" s="12"/>
      <c r="WLZ19" s="12"/>
      <c r="WMA19" s="12"/>
      <c r="WMB19" s="12"/>
      <c r="WMC19" s="12"/>
      <c r="WMD19" s="12"/>
      <c r="WME19" s="12"/>
      <c r="WMF19" s="12"/>
      <c r="WMG19" s="12"/>
      <c r="WMH19" s="12"/>
      <c r="WMI19" s="12"/>
      <c r="WMJ19" s="12"/>
      <c r="WMK19" s="12"/>
      <c r="WML19" s="12"/>
      <c r="WMM19" s="12"/>
      <c r="WMN19" s="12"/>
      <c r="WMO19" s="12"/>
      <c r="WMP19" s="12"/>
      <c r="WMQ19" s="12"/>
      <c r="WMR19" s="12"/>
      <c r="WMS19" s="12"/>
      <c r="WMT19" s="12"/>
      <c r="WMU19" s="12"/>
      <c r="WMV19" s="12"/>
      <c r="WMW19" s="12"/>
      <c r="WMX19" s="12"/>
      <c r="WMY19" s="12"/>
      <c r="WMZ19" s="12"/>
      <c r="WNA19" s="12"/>
      <c r="WNB19" s="12"/>
      <c r="WNC19" s="12"/>
      <c r="WND19" s="12"/>
      <c r="WNE19" s="12"/>
      <c r="WNF19" s="12"/>
      <c r="WNG19" s="12"/>
      <c r="WNH19" s="12"/>
      <c r="WNI19" s="12"/>
      <c r="WNJ19" s="12"/>
      <c r="WNK19" s="12"/>
      <c r="WNL19" s="12"/>
      <c r="WNM19" s="12"/>
      <c r="WNN19" s="12"/>
      <c r="WNO19" s="12"/>
      <c r="WNP19" s="12"/>
      <c r="WNQ19" s="12"/>
      <c r="WNR19" s="12"/>
      <c r="WNS19" s="12"/>
      <c r="WNT19" s="12"/>
      <c r="WNU19" s="12"/>
      <c r="WNV19" s="12"/>
      <c r="WNW19" s="12"/>
      <c r="WNX19" s="12"/>
      <c r="WNY19" s="12"/>
      <c r="WNZ19" s="12"/>
      <c r="WOA19" s="12"/>
      <c r="WOB19" s="12"/>
      <c r="WOC19" s="12"/>
      <c r="WOD19" s="12"/>
      <c r="WOE19" s="12"/>
      <c r="WOF19" s="12"/>
      <c r="WOG19" s="12"/>
      <c r="WOH19" s="12"/>
      <c r="WOI19" s="12"/>
      <c r="WOJ19" s="12"/>
      <c r="WOK19" s="12"/>
      <c r="WOL19" s="12"/>
      <c r="WOM19" s="12"/>
      <c r="WON19" s="12"/>
      <c r="WOO19" s="12"/>
      <c r="WOP19" s="12"/>
      <c r="WOQ19" s="12"/>
      <c r="WOR19" s="12"/>
      <c r="WOS19" s="12"/>
      <c r="WOT19" s="12"/>
      <c r="WOU19" s="12"/>
      <c r="WOV19" s="12"/>
      <c r="WOW19" s="12"/>
      <c r="WOX19" s="12"/>
      <c r="WOY19" s="12"/>
      <c r="WOZ19" s="12"/>
      <c r="WPA19" s="12"/>
      <c r="WPB19" s="12"/>
      <c r="WPC19" s="12"/>
      <c r="WPD19" s="12"/>
      <c r="WPE19" s="12"/>
      <c r="WPF19" s="12"/>
      <c r="WPG19" s="12"/>
      <c r="WPH19" s="12"/>
      <c r="WPI19" s="12"/>
      <c r="WPJ19" s="12"/>
      <c r="WPK19" s="12"/>
      <c r="WPL19" s="12"/>
      <c r="WPM19" s="12"/>
      <c r="WPN19" s="12"/>
      <c r="WPO19" s="12"/>
      <c r="WPP19" s="12"/>
      <c r="WPQ19" s="12"/>
      <c r="WPR19" s="12"/>
      <c r="WPS19" s="12"/>
      <c r="WPT19" s="12"/>
      <c r="WPU19" s="12"/>
      <c r="WPV19" s="12"/>
      <c r="WPW19" s="12"/>
      <c r="WPX19" s="12"/>
      <c r="WPY19" s="12"/>
      <c r="WPZ19" s="12"/>
      <c r="WQA19" s="12"/>
      <c r="WQB19" s="12"/>
      <c r="WQC19" s="12"/>
      <c r="WQD19" s="12"/>
      <c r="WQE19" s="12"/>
      <c r="WQF19" s="12"/>
      <c r="WQG19" s="12"/>
      <c r="WQH19" s="12"/>
      <c r="WQI19" s="12"/>
      <c r="WQJ19" s="12"/>
      <c r="WQK19" s="12"/>
      <c r="WQL19" s="12"/>
      <c r="WQM19" s="12"/>
      <c r="WQN19" s="12"/>
      <c r="WQO19" s="12"/>
      <c r="WQP19" s="12"/>
      <c r="WQQ19" s="12"/>
      <c r="WQR19" s="12"/>
      <c r="WQS19" s="12"/>
      <c r="WQT19" s="12"/>
      <c r="WQU19" s="12"/>
      <c r="WQV19" s="12"/>
      <c r="WQW19" s="12"/>
      <c r="WQX19" s="12"/>
      <c r="WQY19" s="12"/>
      <c r="WQZ19" s="12"/>
      <c r="WRA19" s="12"/>
      <c r="WRB19" s="12"/>
      <c r="WRC19" s="12"/>
      <c r="WRD19" s="12"/>
      <c r="WRE19" s="12"/>
      <c r="WRF19" s="12"/>
      <c r="WRG19" s="12"/>
      <c r="WRH19" s="12"/>
      <c r="WRI19" s="12"/>
      <c r="WRJ19" s="12"/>
      <c r="WRK19" s="12"/>
      <c r="WRL19" s="12"/>
      <c r="WRM19" s="12"/>
      <c r="WRN19" s="12"/>
      <c r="WRO19" s="12"/>
      <c r="WRP19" s="12"/>
      <c r="WRQ19" s="12"/>
      <c r="WRR19" s="12"/>
      <c r="WRS19" s="12"/>
      <c r="WRT19" s="12"/>
      <c r="WRU19" s="12"/>
      <c r="WRV19" s="12"/>
      <c r="WRW19" s="12"/>
      <c r="WRX19" s="12"/>
      <c r="WRY19" s="12"/>
      <c r="WRZ19" s="12"/>
      <c r="WSA19" s="12"/>
      <c r="WSB19" s="12"/>
      <c r="WSC19" s="12"/>
      <c r="WSD19" s="12"/>
      <c r="WSE19" s="12"/>
      <c r="WSF19" s="12"/>
      <c r="WSG19" s="12"/>
      <c r="WSH19" s="12"/>
      <c r="WSI19" s="12"/>
      <c r="WSJ19" s="12"/>
      <c r="WSK19" s="12"/>
      <c r="WSL19" s="12"/>
      <c r="WSM19" s="12"/>
      <c r="WSN19" s="12"/>
      <c r="WSO19" s="12"/>
      <c r="WSP19" s="12"/>
      <c r="WSQ19" s="12"/>
      <c r="WSR19" s="12"/>
      <c r="WSS19" s="12"/>
      <c r="WST19" s="12"/>
      <c r="WSU19" s="12"/>
      <c r="WSV19" s="12"/>
      <c r="WSW19" s="12"/>
      <c r="WSX19" s="12"/>
      <c r="WSY19" s="12"/>
      <c r="WSZ19" s="12"/>
      <c r="WTA19" s="12"/>
      <c r="WTB19" s="12"/>
      <c r="WTC19" s="12"/>
      <c r="WTD19" s="12"/>
      <c r="WTE19" s="12"/>
      <c r="WTF19" s="12"/>
      <c r="WTG19" s="12"/>
      <c r="WTH19" s="12"/>
      <c r="WTI19" s="12"/>
      <c r="WTJ19" s="12"/>
      <c r="WTK19" s="12"/>
      <c r="WTL19" s="12"/>
      <c r="WTM19" s="12"/>
      <c r="WTN19" s="12"/>
      <c r="WTO19" s="12"/>
      <c r="WTP19" s="12"/>
      <c r="WTQ19" s="12"/>
      <c r="WTR19" s="12"/>
      <c r="WTS19" s="12"/>
      <c r="WTT19" s="12"/>
      <c r="WTU19" s="12"/>
      <c r="WTV19" s="12"/>
      <c r="WTW19" s="12"/>
      <c r="WTX19" s="12"/>
      <c r="WTY19" s="12"/>
      <c r="WTZ19" s="12"/>
      <c r="WUA19" s="12"/>
      <c r="WUB19" s="12"/>
      <c r="WUC19" s="12"/>
      <c r="WUD19" s="12"/>
      <c r="WUE19" s="12"/>
      <c r="WUF19" s="12"/>
      <c r="WUG19" s="12"/>
      <c r="WUH19" s="12"/>
      <c r="WUI19" s="12"/>
      <c r="WUJ19" s="12"/>
      <c r="WUK19" s="12"/>
      <c r="WUL19" s="12"/>
      <c r="WUM19" s="12"/>
      <c r="WUN19" s="12"/>
      <c r="WUO19" s="12"/>
      <c r="WUP19" s="12"/>
      <c r="WUQ19" s="12"/>
      <c r="WUR19" s="12"/>
      <c r="WUS19" s="12"/>
      <c r="WUT19" s="12"/>
      <c r="WUU19" s="12"/>
      <c r="WUV19" s="12"/>
      <c r="WUW19" s="12"/>
      <c r="WUX19" s="12"/>
      <c r="WUY19" s="12"/>
      <c r="WUZ19" s="12"/>
      <c r="WVA19" s="12"/>
      <c r="WVB19" s="12"/>
      <c r="WVC19" s="12"/>
      <c r="WVD19" s="12"/>
      <c r="WVE19" s="12"/>
      <c r="WVF19" s="12"/>
      <c r="WVG19" s="12"/>
      <c r="WVH19" s="12"/>
      <c r="WVI19" s="12"/>
      <c r="WVJ19" s="12"/>
      <c r="WVK19" s="12"/>
      <c r="WVL19" s="12"/>
      <c r="WVM19" s="12"/>
      <c r="WVN19" s="12"/>
      <c r="WVO19" s="12"/>
      <c r="WVP19" s="12"/>
      <c r="WVQ19" s="12"/>
      <c r="WVR19" s="12"/>
      <c r="WVS19" s="12"/>
      <c r="WVT19" s="12"/>
      <c r="WVU19" s="12"/>
      <c r="WVV19" s="12"/>
      <c r="WVW19" s="12"/>
      <c r="WVX19" s="12"/>
    </row>
    <row r="20" spans="1:16144" s="750" customFormat="1" ht="13.15" customHeight="1" thickTop="1" thickBot="1" x14ac:dyDescent="0.25">
      <c r="A20" s="441"/>
      <c r="B20" s="441"/>
      <c r="C20" s="441"/>
      <c r="D20" s="441"/>
      <c r="E20" s="441"/>
      <c r="F20" s="441"/>
      <c r="G20" s="441"/>
      <c r="H20" s="441"/>
      <c r="I20" s="441"/>
      <c r="J20" s="441"/>
      <c r="K20" s="441"/>
      <c r="L20" s="441"/>
      <c r="M20" s="441"/>
      <c r="N20" s="442"/>
      <c r="O20" s="441"/>
      <c r="P20" s="441"/>
      <c r="Q20" s="442"/>
      <c r="R20" s="443"/>
      <c r="S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c r="GS20" s="12"/>
      <c r="GT20" s="12"/>
      <c r="GU20" s="12"/>
      <c r="GV20" s="12"/>
      <c r="GW20" s="12"/>
      <c r="GX20" s="12"/>
      <c r="GY20" s="12"/>
      <c r="GZ20" s="12"/>
      <c r="HA20" s="12"/>
      <c r="HB20" s="12"/>
      <c r="HC20" s="12"/>
      <c r="HD20" s="12"/>
      <c r="HE20" s="12"/>
      <c r="HF20" s="12"/>
      <c r="HG20" s="12"/>
      <c r="HH20" s="12"/>
      <c r="HI20" s="12"/>
      <c r="HJ20" s="12"/>
      <c r="HK20" s="12"/>
      <c r="HL20" s="12"/>
      <c r="HM20" s="12"/>
      <c r="HN20" s="12"/>
      <c r="HO20" s="12"/>
      <c r="HP20" s="12"/>
      <c r="HQ20" s="12"/>
      <c r="HR20" s="12"/>
      <c r="HS20" s="12"/>
      <c r="HT20" s="12"/>
      <c r="HU20" s="12"/>
      <c r="HV20" s="12"/>
      <c r="HW20" s="12"/>
      <c r="HX20" s="12"/>
      <c r="HY20" s="12"/>
      <c r="HZ20" s="12"/>
      <c r="IA20" s="12"/>
      <c r="IB20" s="12"/>
      <c r="IC20" s="12"/>
      <c r="ID20" s="12"/>
      <c r="IE20" s="12"/>
      <c r="IF20" s="12"/>
      <c r="IG20" s="12"/>
      <c r="IH20" s="12"/>
      <c r="II20" s="12"/>
      <c r="IJ20" s="12"/>
      <c r="IK20" s="12"/>
      <c r="IL20" s="12"/>
      <c r="IM20" s="12"/>
      <c r="IN20" s="12"/>
      <c r="IO20" s="12"/>
      <c r="IP20" s="12"/>
      <c r="IQ20" s="12"/>
      <c r="IR20" s="12"/>
      <c r="IS20" s="12"/>
      <c r="IT20" s="12"/>
      <c r="IU20" s="12"/>
      <c r="IV20" s="12"/>
      <c r="IW20" s="12"/>
      <c r="IX20" s="12"/>
      <c r="IY20" s="12"/>
      <c r="IZ20" s="12"/>
      <c r="JA20" s="12"/>
      <c r="JB20" s="12"/>
      <c r="JC20" s="12"/>
      <c r="JD20" s="12"/>
      <c r="JE20" s="12"/>
      <c r="JF20" s="12"/>
      <c r="JG20" s="12"/>
      <c r="JH20" s="12"/>
      <c r="JI20" s="12"/>
      <c r="JJ20" s="12"/>
      <c r="JK20" s="12"/>
      <c r="JL20" s="12"/>
      <c r="JM20" s="12"/>
      <c r="JN20" s="12"/>
      <c r="JO20" s="12"/>
      <c r="JP20" s="12"/>
      <c r="JQ20" s="12"/>
      <c r="JR20" s="12"/>
      <c r="JS20" s="12"/>
      <c r="JT20" s="12"/>
      <c r="JU20" s="12"/>
      <c r="JV20" s="12"/>
      <c r="JW20" s="12"/>
      <c r="JX20" s="12"/>
      <c r="JY20" s="12"/>
      <c r="JZ20" s="12"/>
      <c r="KA20" s="12"/>
      <c r="KB20" s="12"/>
      <c r="KC20" s="12"/>
      <c r="KD20" s="12"/>
      <c r="KE20" s="12"/>
      <c r="KF20" s="12"/>
      <c r="KG20" s="12"/>
      <c r="KH20" s="12"/>
      <c r="KI20" s="12"/>
      <c r="KJ20" s="12"/>
      <c r="KK20" s="12"/>
      <c r="KL20" s="12"/>
      <c r="KM20" s="12"/>
      <c r="KN20" s="12"/>
      <c r="KO20" s="12"/>
      <c r="KP20" s="12"/>
      <c r="KQ20" s="12"/>
      <c r="KR20" s="12"/>
      <c r="KS20" s="12"/>
      <c r="KT20" s="12"/>
      <c r="KU20" s="12"/>
      <c r="KV20" s="12"/>
      <c r="KW20" s="12"/>
      <c r="KX20" s="12"/>
      <c r="KY20" s="12"/>
      <c r="KZ20" s="12"/>
      <c r="LA20" s="12"/>
      <c r="LB20" s="12"/>
      <c r="LC20" s="12"/>
      <c r="LD20" s="12"/>
      <c r="LE20" s="12"/>
      <c r="LF20" s="12"/>
      <c r="LG20" s="12"/>
      <c r="LH20" s="12"/>
      <c r="LI20" s="12"/>
      <c r="LJ20" s="12"/>
      <c r="LK20" s="12"/>
      <c r="LL20" s="12"/>
      <c r="LM20" s="12"/>
      <c r="LN20" s="12"/>
      <c r="LO20" s="12"/>
      <c r="LP20" s="12"/>
      <c r="LQ20" s="12"/>
      <c r="LR20" s="12"/>
      <c r="LS20" s="12"/>
      <c r="LT20" s="12"/>
      <c r="LU20" s="12"/>
      <c r="LV20" s="12"/>
      <c r="LW20" s="12"/>
      <c r="LX20" s="12"/>
      <c r="LY20" s="12"/>
      <c r="LZ20" s="12"/>
      <c r="MA20" s="12"/>
      <c r="MB20" s="12"/>
      <c r="MC20" s="12"/>
      <c r="MD20" s="12"/>
      <c r="ME20" s="12"/>
      <c r="MF20" s="12"/>
      <c r="MG20" s="12"/>
      <c r="MH20" s="12"/>
      <c r="MI20" s="12"/>
      <c r="MJ20" s="12"/>
      <c r="MK20" s="12"/>
      <c r="ML20" s="12"/>
      <c r="MM20" s="12"/>
      <c r="MN20" s="12"/>
      <c r="MO20" s="12"/>
      <c r="MP20" s="12"/>
      <c r="MQ20" s="12"/>
      <c r="MR20" s="12"/>
      <c r="MS20" s="12"/>
      <c r="MT20" s="12"/>
      <c r="MU20" s="12"/>
      <c r="MV20" s="12"/>
      <c r="MW20" s="12"/>
      <c r="MX20" s="12"/>
      <c r="MY20" s="12"/>
      <c r="MZ20" s="12"/>
      <c r="NA20" s="12"/>
      <c r="NB20" s="12"/>
      <c r="NC20" s="12"/>
      <c r="ND20" s="12"/>
      <c r="NE20" s="12"/>
      <c r="NF20" s="12"/>
      <c r="NG20" s="12"/>
      <c r="NH20" s="12"/>
      <c r="NI20" s="12"/>
      <c r="NJ20" s="12"/>
      <c r="NK20" s="12"/>
      <c r="NL20" s="12"/>
      <c r="NM20" s="12"/>
      <c r="NN20" s="12"/>
      <c r="NO20" s="12"/>
      <c r="NP20" s="12"/>
      <c r="NQ20" s="12"/>
      <c r="NR20" s="12"/>
      <c r="NS20" s="12"/>
      <c r="NT20" s="12"/>
      <c r="NU20" s="12"/>
      <c r="NV20" s="12"/>
      <c r="NW20" s="12"/>
      <c r="NX20" s="12"/>
      <c r="NY20" s="12"/>
      <c r="NZ20" s="12"/>
      <c r="OA20" s="12"/>
      <c r="OB20" s="12"/>
      <c r="OC20" s="12"/>
      <c r="OD20" s="12"/>
      <c r="OE20" s="12"/>
      <c r="OF20" s="12"/>
      <c r="OG20" s="12"/>
      <c r="OH20" s="12"/>
      <c r="OI20" s="12"/>
      <c r="OJ20" s="12"/>
      <c r="OK20" s="12"/>
      <c r="OL20" s="12"/>
      <c r="OM20" s="12"/>
      <c r="ON20" s="12"/>
      <c r="OO20" s="12"/>
      <c r="OP20" s="12"/>
      <c r="OQ20" s="12"/>
      <c r="OR20" s="12"/>
      <c r="OS20" s="12"/>
      <c r="OT20" s="12"/>
      <c r="OU20" s="12"/>
      <c r="OV20" s="12"/>
      <c r="OW20" s="12"/>
      <c r="OX20" s="12"/>
      <c r="OY20" s="12"/>
      <c r="OZ20" s="12"/>
      <c r="PA20" s="12"/>
      <c r="PB20" s="12"/>
      <c r="PC20" s="12"/>
      <c r="PD20" s="12"/>
      <c r="PE20" s="12"/>
      <c r="PF20" s="12"/>
      <c r="PG20" s="12"/>
      <c r="PH20" s="12"/>
      <c r="PI20" s="12"/>
      <c r="PJ20" s="12"/>
      <c r="PK20" s="12"/>
      <c r="PL20" s="12"/>
      <c r="PM20" s="12"/>
      <c r="PN20" s="12"/>
      <c r="PO20" s="12"/>
      <c r="PP20" s="12"/>
      <c r="PQ20" s="12"/>
      <c r="PR20" s="12"/>
      <c r="PS20" s="12"/>
      <c r="PT20" s="12"/>
      <c r="PU20" s="12"/>
      <c r="PV20" s="12"/>
      <c r="PW20" s="12"/>
      <c r="PX20" s="12"/>
      <c r="PY20" s="12"/>
      <c r="PZ20" s="12"/>
      <c r="QA20" s="12"/>
      <c r="QB20" s="12"/>
      <c r="QC20" s="12"/>
      <c r="QD20" s="12"/>
      <c r="QE20" s="12"/>
      <c r="QF20" s="12"/>
      <c r="QG20" s="12"/>
      <c r="QH20" s="12"/>
      <c r="QI20" s="12"/>
      <c r="QJ20" s="12"/>
      <c r="QK20" s="12"/>
      <c r="QL20" s="12"/>
      <c r="QM20" s="12"/>
      <c r="QN20" s="12"/>
      <c r="QO20" s="12"/>
      <c r="QP20" s="12"/>
      <c r="QQ20" s="12"/>
      <c r="QR20" s="12"/>
      <c r="QS20" s="12"/>
      <c r="QT20" s="12"/>
      <c r="QU20" s="12"/>
      <c r="QV20" s="12"/>
      <c r="QW20" s="12"/>
      <c r="QX20" s="12"/>
      <c r="QY20" s="12"/>
      <c r="QZ20" s="12"/>
      <c r="RA20" s="12"/>
      <c r="RB20" s="12"/>
      <c r="RC20" s="12"/>
      <c r="RD20" s="12"/>
      <c r="RE20" s="12"/>
      <c r="RF20" s="12"/>
      <c r="RG20" s="12"/>
      <c r="RH20" s="12"/>
      <c r="RI20" s="12"/>
      <c r="RJ20" s="12"/>
      <c r="RK20" s="12"/>
      <c r="RL20" s="12"/>
      <c r="RM20" s="12"/>
      <c r="RN20" s="12"/>
      <c r="RO20" s="12"/>
      <c r="RP20" s="12"/>
      <c r="RQ20" s="12"/>
      <c r="RR20" s="12"/>
      <c r="RS20" s="12"/>
      <c r="RT20" s="12"/>
      <c r="RU20" s="12"/>
      <c r="RV20" s="12"/>
      <c r="RW20" s="12"/>
      <c r="RX20" s="12"/>
      <c r="RY20" s="12"/>
      <c r="RZ20" s="12"/>
      <c r="SA20" s="12"/>
      <c r="SB20" s="12"/>
      <c r="SC20" s="12"/>
      <c r="SD20" s="12"/>
      <c r="SE20" s="12"/>
      <c r="SF20" s="12"/>
      <c r="SG20" s="12"/>
      <c r="SH20" s="12"/>
      <c r="SI20" s="12"/>
      <c r="SJ20" s="12"/>
      <c r="SK20" s="12"/>
      <c r="SL20" s="12"/>
      <c r="SM20" s="12"/>
      <c r="SN20" s="12"/>
      <c r="SO20" s="12"/>
      <c r="SP20" s="12"/>
      <c r="SQ20" s="12"/>
      <c r="SR20" s="12"/>
      <c r="SS20" s="12"/>
      <c r="ST20" s="12"/>
      <c r="SU20" s="12"/>
      <c r="SV20" s="12"/>
      <c r="SW20" s="12"/>
      <c r="SX20" s="12"/>
      <c r="SY20" s="12"/>
      <c r="SZ20" s="12"/>
      <c r="TA20" s="12"/>
      <c r="TB20" s="12"/>
      <c r="TC20" s="12"/>
      <c r="TD20" s="12"/>
      <c r="TE20" s="12"/>
      <c r="TF20" s="12"/>
      <c r="TG20" s="12"/>
      <c r="TH20" s="12"/>
      <c r="TI20" s="12"/>
      <c r="TJ20" s="12"/>
      <c r="TK20" s="12"/>
      <c r="TL20" s="12"/>
      <c r="TM20" s="12"/>
      <c r="TN20" s="12"/>
      <c r="TO20" s="12"/>
      <c r="TP20" s="12"/>
      <c r="TQ20" s="12"/>
      <c r="TR20" s="12"/>
      <c r="TS20" s="12"/>
      <c r="TT20" s="12"/>
      <c r="TU20" s="12"/>
      <c r="TV20" s="12"/>
      <c r="TW20" s="12"/>
      <c r="TX20" s="12"/>
      <c r="TY20" s="12"/>
      <c r="TZ20" s="12"/>
      <c r="UA20" s="12"/>
      <c r="UB20" s="12"/>
      <c r="UC20" s="12"/>
      <c r="UD20" s="12"/>
      <c r="UE20" s="12"/>
      <c r="UF20" s="12"/>
      <c r="UG20" s="12"/>
      <c r="UH20" s="12"/>
      <c r="UI20" s="12"/>
      <c r="UJ20" s="12"/>
      <c r="UK20" s="12"/>
      <c r="UL20" s="12"/>
      <c r="UM20" s="12"/>
      <c r="UN20" s="12"/>
      <c r="UO20" s="12"/>
      <c r="UP20" s="12"/>
      <c r="UQ20" s="12"/>
      <c r="UR20" s="12"/>
      <c r="US20" s="12"/>
      <c r="UT20" s="12"/>
      <c r="UU20" s="12"/>
      <c r="UV20" s="12"/>
      <c r="UW20" s="12"/>
      <c r="UX20" s="12"/>
      <c r="UY20" s="12"/>
      <c r="UZ20" s="12"/>
      <c r="VA20" s="12"/>
      <c r="VB20" s="12"/>
      <c r="VC20" s="12"/>
      <c r="VD20" s="12"/>
      <c r="VE20" s="12"/>
      <c r="VF20" s="12"/>
      <c r="VG20" s="12"/>
      <c r="VH20" s="12"/>
      <c r="VI20" s="12"/>
      <c r="VJ20" s="12"/>
      <c r="VK20" s="12"/>
      <c r="VL20" s="12"/>
      <c r="VM20" s="12"/>
      <c r="VN20" s="12"/>
      <c r="VO20" s="12"/>
      <c r="VP20" s="12"/>
      <c r="VQ20" s="12"/>
      <c r="VR20" s="12"/>
      <c r="VS20" s="12"/>
      <c r="VT20" s="12"/>
      <c r="VU20" s="12"/>
      <c r="VV20" s="12"/>
      <c r="VW20" s="12"/>
      <c r="VX20" s="12"/>
      <c r="VY20" s="12"/>
      <c r="VZ20" s="12"/>
      <c r="WA20" s="12"/>
      <c r="WB20" s="12"/>
      <c r="WC20" s="12"/>
      <c r="WD20" s="12"/>
      <c r="WE20" s="12"/>
      <c r="WF20" s="12"/>
      <c r="WG20" s="12"/>
      <c r="WH20" s="12"/>
      <c r="WI20" s="12"/>
      <c r="WJ20" s="12"/>
      <c r="WK20" s="12"/>
      <c r="WL20" s="12"/>
      <c r="WM20" s="12"/>
      <c r="WN20" s="12"/>
      <c r="WO20" s="12"/>
      <c r="WP20" s="12"/>
      <c r="WQ20" s="12"/>
      <c r="WR20" s="12"/>
      <c r="WS20" s="12"/>
      <c r="WT20" s="12"/>
      <c r="WU20" s="12"/>
      <c r="WV20" s="12"/>
      <c r="WW20" s="12"/>
      <c r="WX20" s="12"/>
      <c r="WY20" s="12"/>
      <c r="WZ20" s="12"/>
      <c r="XA20" s="12"/>
      <c r="XB20" s="12"/>
      <c r="XC20" s="12"/>
      <c r="XD20" s="12"/>
      <c r="XE20" s="12"/>
      <c r="XF20" s="12"/>
      <c r="XG20" s="12"/>
      <c r="XH20" s="12"/>
      <c r="XI20" s="12"/>
      <c r="XJ20" s="12"/>
      <c r="XK20" s="12"/>
      <c r="XL20" s="12"/>
      <c r="XM20" s="12"/>
      <c r="XN20" s="12"/>
      <c r="XO20" s="12"/>
      <c r="XP20" s="12"/>
      <c r="XQ20" s="12"/>
      <c r="XR20" s="12"/>
      <c r="XS20" s="12"/>
      <c r="XT20" s="12"/>
      <c r="XU20" s="12"/>
      <c r="XV20" s="12"/>
      <c r="XW20" s="12"/>
      <c r="XX20" s="12"/>
      <c r="XY20" s="12"/>
      <c r="XZ20" s="12"/>
      <c r="YA20" s="12"/>
      <c r="YB20" s="12"/>
      <c r="YC20" s="12"/>
      <c r="YD20" s="12"/>
      <c r="YE20" s="12"/>
      <c r="YF20" s="12"/>
      <c r="YG20" s="12"/>
      <c r="YH20" s="12"/>
      <c r="YI20" s="12"/>
      <c r="YJ20" s="12"/>
      <c r="YK20" s="12"/>
      <c r="YL20" s="12"/>
      <c r="YM20" s="12"/>
      <c r="YN20" s="12"/>
      <c r="YO20" s="12"/>
      <c r="YP20" s="12"/>
      <c r="YQ20" s="12"/>
      <c r="YR20" s="12"/>
      <c r="YS20" s="12"/>
      <c r="YT20" s="12"/>
      <c r="YU20" s="12"/>
      <c r="YV20" s="12"/>
      <c r="YW20" s="12"/>
      <c r="YX20" s="12"/>
      <c r="YY20" s="12"/>
      <c r="YZ20" s="12"/>
      <c r="ZA20" s="12"/>
      <c r="ZB20" s="12"/>
      <c r="ZC20" s="12"/>
      <c r="ZD20" s="12"/>
      <c r="ZE20" s="12"/>
      <c r="ZF20" s="12"/>
      <c r="ZG20" s="12"/>
      <c r="ZH20" s="12"/>
      <c r="ZI20" s="12"/>
      <c r="ZJ20" s="12"/>
      <c r="ZK20" s="12"/>
      <c r="ZL20" s="12"/>
      <c r="ZM20" s="12"/>
      <c r="ZN20" s="12"/>
      <c r="ZO20" s="12"/>
      <c r="ZP20" s="12"/>
      <c r="ZQ20" s="12"/>
      <c r="ZR20" s="12"/>
      <c r="ZS20" s="12"/>
      <c r="ZT20" s="12"/>
      <c r="ZU20" s="12"/>
      <c r="ZV20" s="12"/>
      <c r="ZW20" s="12"/>
      <c r="ZX20" s="12"/>
      <c r="ZY20" s="12"/>
      <c r="ZZ20" s="12"/>
      <c r="AAA20" s="12"/>
      <c r="AAB20" s="12"/>
      <c r="AAC20" s="12"/>
      <c r="AAD20" s="12"/>
      <c r="AAE20" s="12"/>
      <c r="AAF20" s="12"/>
      <c r="AAG20" s="12"/>
      <c r="AAH20" s="12"/>
      <c r="AAI20" s="12"/>
      <c r="AAJ20" s="12"/>
      <c r="AAK20" s="12"/>
      <c r="AAL20" s="12"/>
      <c r="AAM20" s="12"/>
      <c r="AAN20" s="12"/>
      <c r="AAO20" s="12"/>
      <c r="AAP20" s="12"/>
      <c r="AAQ20" s="12"/>
      <c r="AAR20" s="12"/>
      <c r="AAS20" s="12"/>
      <c r="AAT20" s="12"/>
      <c r="AAU20" s="12"/>
      <c r="AAV20" s="12"/>
      <c r="AAW20" s="12"/>
      <c r="AAX20" s="12"/>
      <c r="AAY20" s="12"/>
      <c r="AAZ20" s="12"/>
      <c r="ABA20" s="12"/>
      <c r="ABB20" s="12"/>
      <c r="ABC20" s="12"/>
      <c r="ABD20" s="12"/>
      <c r="ABE20" s="12"/>
      <c r="ABF20" s="12"/>
      <c r="ABG20" s="12"/>
      <c r="ABH20" s="12"/>
      <c r="ABI20" s="12"/>
      <c r="ABJ20" s="12"/>
      <c r="ABK20" s="12"/>
      <c r="ABL20" s="12"/>
      <c r="ABM20" s="12"/>
      <c r="ABN20" s="12"/>
      <c r="ABO20" s="12"/>
      <c r="ABP20" s="12"/>
      <c r="ABQ20" s="12"/>
      <c r="ABR20" s="12"/>
      <c r="ABS20" s="12"/>
      <c r="ABT20" s="12"/>
      <c r="ABU20" s="12"/>
      <c r="ABV20" s="12"/>
      <c r="ABW20" s="12"/>
      <c r="ABX20" s="12"/>
      <c r="ABY20" s="12"/>
      <c r="ABZ20" s="12"/>
      <c r="ACA20" s="12"/>
      <c r="ACB20" s="12"/>
      <c r="ACC20" s="12"/>
      <c r="ACD20" s="12"/>
      <c r="ACE20" s="12"/>
      <c r="ACF20" s="12"/>
      <c r="ACG20" s="12"/>
      <c r="ACH20" s="12"/>
      <c r="ACI20" s="12"/>
      <c r="ACJ20" s="12"/>
      <c r="ACK20" s="12"/>
      <c r="ACL20" s="12"/>
      <c r="ACM20" s="12"/>
      <c r="ACN20" s="12"/>
      <c r="ACO20" s="12"/>
      <c r="ACP20" s="12"/>
      <c r="ACQ20" s="12"/>
      <c r="ACR20" s="12"/>
      <c r="ACS20" s="12"/>
      <c r="ACT20" s="12"/>
      <c r="ACU20" s="12"/>
      <c r="ACV20" s="12"/>
      <c r="ACW20" s="12"/>
      <c r="ACX20" s="12"/>
      <c r="ACY20" s="12"/>
      <c r="ACZ20" s="12"/>
      <c r="ADA20" s="12"/>
      <c r="ADB20" s="12"/>
      <c r="ADC20" s="12"/>
      <c r="ADD20" s="12"/>
      <c r="ADE20" s="12"/>
      <c r="ADF20" s="12"/>
      <c r="ADG20" s="12"/>
      <c r="ADH20" s="12"/>
      <c r="ADI20" s="12"/>
      <c r="ADJ20" s="12"/>
      <c r="ADK20" s="12"/>
      <c r="ADL20" s="12"/>
      <c r="ADM20" s="12"/>
      <c r="ADN20" s="12"/>
      <c r="ADO20" s="12"/>
      <c r="ADP20" s="12"/>
      <c r="ADQ20" s="12"/>
      <c r="ADR20" s="12"/>
      <c r="ADS20" s="12"/>
      <c r="ADT20" s="12"/>
      <c r="ADU20" s="12"/>
      <c r="ADV20" s="12"/>
      <c r="ADW20" s="12"/>
      <c r="ADX20" s="12"/>
      <c r="ADY20" s="12"/>
      <c r="ADZ20" s="12"/>
      <c r="AEA20" s="12"/>
      <c r="AEB20" s="12"/>
      <c r="AEC20" s="12"/>
      <c r="AED20" s="12"/>
      <c r="AEE20" s="12"/>
      <c r="AEF20" s="12"/>
      <c r="AEG20" s="12"/>
      <c r="AEH20" s="12"/>
      <c r="AEI20" s="12"/>
      <c r="AEJ20" s="12"/>
      <c r="AEK20" s="12"/>
      <c r="AEL20" s="12"/>
      <c r="AEM20" s="12"/>
      <c r="AEN20" s="12"/>
      <c r="AEO20" s="12"/>
      <c r="AEP20" s="12"/>
      <c r="AEQ20" s="12"/>
      <c r="AER20" s="12"/>
      <c r="AES20" s="12"/>
      <c r="AET20" s="12"/>
      <c r="AEU20" s="12"/>
      <c r="AEV20" s="12"/>
      <c r="AEW20" s="12"/>
      <c r="AEX20" s="12"/>
      <c r="AEY20" s="12"/>
      <c r="AEZ20" s="12"/>
      <c r="AFA20" s="12"/>
      <c r="AFB20" s="12"/>
      <c r="AFC20" s="12"/>
      <c r="AFD20" s="12"/>
      <c r="AFE20" s="12"/>
      <c r="AFF20" s="12"/>
      <c r="AFG20" s="12"/>
      <c r="AFH20" s="12"/>
      <c r="AFI20" s="12"/>
      <c r="AFJ20" s="12"/>
      <c r="AFK20" s="12"/>
      <c r="AFL20" s="12"/>
      <c r="AFM20" s="12"/>
      <c r="AFN20" s="12"/>
      <c r="AFO20" s="12"/>
      <c r="AFP20" s="12"/>
      <c r="AFQ20" s="12"/>
      <c r="AFR20" s="12"/>
      <c r="AFS20" s="12"/>
      <c r="AFT20" s="12"/>
      <c r="AFU20" s="12"/>
      <c r="AFV20" s="12"/>
      <c r="AFW20" s="12"/>
      <c r="AFX20" s="12"/>
      <c r="AFY20" s="12"/>
      <c r="AFZ20" s="12"/>
      <c r="AGA20" s="12"/>
      <c r="AGB20" s="12"/>
      <c r="AGC20" s="12"/>
      <c r="AGD20" s="12"/>
      <c r="AGE20" s="12"/>
      <c r="AGF20" s="12"/>
      <c r="AGG20" s="12"/>
      <c r="AGH20" s="12"/>
      <c r="AGI20" s="12"/>
      <c r="AGJ20" s="12"/>
      <c r="AGK20" s="12"/>
      <c r="AGL20" s="12"/>
      <c r="AGM20" s="12"/>
      <c r="AGN20" s="12"/>
      <c r="AGO20" s="12"/>
      <c r="AGP20" s="12"/>
      <c r="AGQ20" s="12"/>
      <c r="AGR20" s="12"/>
      <c r="AGS20" s="12"/>
      <c r="AGT20" s="12"/>
      <c r="AGU20" s="12"/>
      <c r="AGV20" s="12"/>
      <c r="AGW20" s="12"/>
      <c r="AGX20" s="12"/>
      <c r="AGY20" s="12"/>
      <c r="AGZ20" s="12"/>
      <c r="AHA20" s="12"/>
      <c r="AHB20" s="12"/>
      <c r="AHC20" s="12"/>
      <c r="AHD20" s="12"/>
      <c r="AHE20" s="12"/>
      <c r="AHF20" s="12"/>
      <c r="AHG20" s="12"/>
      <c r="AHH20" s="12"/>
      <c r="AHI20" s="12"/>
      <c r="AHJ20" s="12"/>
      <c r="AHK20" s="12"/>
      <c r="AHL20" s="12"/>
      <c r="AHM20" s="12"/>
      <c r="AHN20" s="12"/>
      <c r="AHO20" s="12"/>
      <c r="AHP20" s="12"/>
      <c r="AHQ20" s="12"/>
      <c r="AHR20" s="12"/>
      <c r="AHS20" s="12"/>
      <c r="AHT20" s="12"/>
      <c r="AHU20" s="12"/>
      <c r="AHV20" s="12"/>
      <c r="AHW20" s="12"/>
      <c r="AHX20" s="12"/>
      <c r="AHY20" s="12"/>
      <c r="AHZ20" s="12"/>
      <c r="AIA20" s="12"/>
      <c r="AIB20" s="12"/>
      <c r="AIC20" s="12"/>
      <c r="AID20" s="12"/>
      <c r="AIE20" s="12"/>
      <c r="AIF20" s="12"/>
      <c r="AIG20" s="12"/>
      <c r="AIH20" s="12"/>
      <c r="AII20" s="12"/>
      <c r="AIJ20" s="12"/>
      <c r="AIK20" s="12"/>
      <c r="AIL20" s="12"/>
      <c r="AIM20" s="12"/>
      <c r="AIN20" s="12"/>
      <c r="AIO20" s="12"/>
      <c r="AIP20" s="12"/>
      <c r="AIQ20" s="12"/>
      <c r="AIR20" s="12"/>
      <c r="AIS20" s="12"/>
      <c r="AIT20" s="12"/>
      <c r="AIU20" s="12"/>
      <c r="AIV20" s="12"/>
      <c r="AIW20" s="12"/>
      <c r="AIX20" s="12"/>
      <c r="AIY20" s="12"/>
      <c r="AIZ20" s="12"/>
      <c r="AJA20" s="12"/>
      <c r="AJB20" s="12"/>
      <c r="AJC20" s="12"/>
      <c r="AJD20" s="12"/>
      <c r="AJE20" s="12"/>
      <c r="AJF20" s="12"/>
      <c r="AJG20" s="12"/>
      <c r="AJH20" s="12"/>
      <c r="AJI20" s="12"/>
      <c r="AJJ20" s="12"/>
      <c r="AJK20" s="12"/>
      <c r="AJL20" s="12"/>
      <c r="AJM20" s="12"/>
      <c r="AJN20" s="12"/>
      <c r="AJO20" s="12"/>
      <c r="AJP20" s="12"/>
      <c r="AJQ20" s="12"/>
      <c r="AJR20" s="12"/>
      <c r="AJS20" s="12"/>
      <c r="AJT20" s="12"/>
      <c r="AJU20" s="12"/>
      <c r="AJV20" s="12"/>
      <c r="AJW20" s="12"/>
      <c r="AJX20" s="12"/>
      <c r="AJY20" s="12"/>
      <c r="AJZ20" s="12"/>
      <c r="AKA20" s="12"/>
      <c r="AKB20" s="12"/>
      <c r="AKC20" s="12"/>
      <c r="AKD20" s="12"/>
      <c r="AKE20" s="12"/>
      <c r="AKF20" s="12"/>
      <c r="AKG20" s="12"/>
      <c r="AKH20" s="12"/>
      <c r="AKI20" s="12"/>
      <c r="AKJ20" s="12"/>
      <c r="AKK20" s="12"/>
      <c r="AKL20" s="12"/>
      <c r="AKM20" s="12"/>
      <c r="AKN20" s="12"/>
      <c r="AKO20" s="12"/>
      <c r="AKP20" s="12"/>
      <c r="AKQ20" s="12"/>
      <c r="AKR20" s="12"/>
      <c r="AKS20" s="12"/>
      <c r="AKT20" s="12"/>
      <c r="AKU20" s="12"/>
      <c r="AKV20" s="12"/>
      <c r="AKW20" s="12"/>
      <c r="AKX20" s="12"/>
      <c r="AKY20" s="12"/>
      <c r="AKZ20" s="12"/>
      <c r="ALA20" s="12"/>
      <c r="ALB20" s="12"/>
      <c r="ALC20" s="12"/>
      <c r="ALD20" s="12"/>
      <c r="ALE20" s="12"/>
      <c r="ALF20" s="12"/>
      <c r="ALG20" s="12"/>
      <c r="ALH20" s="12"/>
      <c r="ALI20" s="12"/>
      <c r="ALJ20" s="12"/>
      <c r="ALK20" s="12"/>
      <c r="ALL20" s="12"/>
      <c r="ALM20" s="12"/>
      <c r="ALN20" s="12"/>
      <c r="ALO20" s="12"/>
      <c r="ALP20" s="12"/>
      <c r="ALQ20" s="12"/>
      <c r="ALR20" s="12"/>
      <c r="ALS20" s="12"/>
      <c r="ALT20" s="12"/>
      <c r="ALU20" s="12"/>
      <c r="ALV20" s="12"/>
      <c r="ALW20" s="12"/>
      <c r="ALX20" s="12"/>
      <c r="ALY20" s="12"/>
      <c r="ALZ20" s="12"/>
      <c r="AMA20" s="12"/>
      <c r="AMB20" s="12"/>
      <c r="AMC20" s="12"/>
      <c r="AMD20" s="12"/>
      <c r="AME20" s="12"/>
      <c r="AMF20" s="12"/>
      <c r="AMG20" s="12"/>
      <c r="AMH20" s="12"/>
      <c r="AMI20" s="12"/>
      <c r="AMJ20" s="12"/>
      <c r="AMK20" s="12"/>
      <c r="AML20" s="12"/>
      <c r="AMM20" s="12"/>
      <c r="AMN20" s="12"/>
      <c r="AMO20" s="12"/>
      <c r="AMP20" s="12"/>
      <c r="AMQ20" s="12"/>
      <c r="AMR20" s="12"/>
      <c r="AMS20" s="12"/>
      <c r="AMT20" s="12"/>
      <c r="AMU20" s="12"/>
      <c r="AMV20" s="12"/>
      <c r="AMW20" s="12"/>
      <c r="AMX20" s="12"/>
      <c r="AMY20" s="12"/>
      <c r="AMZ20" s="12"/>
      <c r="ANA20" s="12"/>
      <c r="ANB20" s="12"/>
      <c r="ANC20" s="12"/>
      <c r="AND20" s="12"/>
      <c r="ANE20" s="12"/>
      <c r="ANF20" s="12"/>
      <c r="ANG20" s="12"/>
      <c r="ANH20" s="12"/>
      <c r="ANI20" s="12"/>
      <c r="ANJ20" s="12"/>
      <c r="ANK20" s="12"/>
      <c r="ANL20" s="12"/>
      <c r="ANM20" s="12"/>
      <c r="ANN20" s="12"/>
      <c r="ANO20" s="12"/>
      <c r="ANP20" s="12"/>
      <c r="ANQ20" s="12"/>
      <c r="ANR20" s="12"/>
      <c r="ANS20" s="12"/>
      <c r="ANT20" s="12"/>
      <c r="ANU20" s="12"/>
      <c r="ANV20" s="12"/>
      <c r="ANW20" s="12"/>
      <c r="ANX20" s="12"/>
      <c r="ANY20" s="12"/>
      <c r="ANZ20" s="12"/>
      <c r="AOA20" s="12"/>
      <c r="AOB20" s="12"/>
      <c r="AOC20" s="12"/>
      <c r="AOD20" s="12"/>
      <c r="AOE20" s="12"/>
      <c r="AOF20" s="12"/>
      <c r="AOG20" s="12"/>
      <c r="AOH20" s="12"/>
      <c r="AOI20" s="12"/>
      <c r="AOJ20" s="12"/>
      <c r="AOK20" s="12"/>
      <c r="AOL20" s="12"/>
      <c r="AOM20" s="12"/>
      <c r="AON20" s="12"/>
      <c r="AOO20" s="12"/>
      <c r="AOP20" s="12"/>
      <c r="AOQ20" s="12"/>
      <c r="AOR20" s="12"/>
      <c r="AOS20" s="12"/>
      <c r="AOT20" s="12"/>
      <c r="AOU20" s="12"/>
      <c r="AOV20" s="12"/>
      <c r="AOW20" s="12"/>
      <c r="AOX20" s="12"/>
      <c r="AOY20" s="12"/>
      <c r="AOZ20" s="12"/>
      <c r="APA20" s="12"/>
      <c r="APB20" s="12"/>
      <c r="APC20" s="12"/>
      <c r="APD20" s="12"/>
      <c r="APE20" s="12"/>
      <c r="APF20" s="12"/>
      <c r="APG20" s="12"/>
      <c r="APH20" s="12"/>
      <c r="API20" s="12"/>
      <c r="APJ20" s="12"/>
      <c r="APK20" s="12"/>
      <c r="APL20" s="12"/>
      <c r="APM20" s="12"/>
      <c r="APN20" s="12"/>
      <c r="APO20" s="12"/>
      <c r="APP20" s="12"/>
      <c r="APQ20" s="12"/>
      <c r="APR20" s="12"/>
      <c r="APS20" s="12"/>
      <c r="APT20" s="12"/>
      <c r="APU20" s="12"/>
      <c r="APV20" s="12"/>
      <c r="APW20" s="12"/>
      <c r="APX20" s="12"/>
      <c r="APY20" s="12"/>
      <c r="APZ20" s="12"/>
      <c r="AQA20" s="12"/>
      <c r="AQB20" s="12"/>
      <c r="AQC20" s="12"/>
      <c r="AQD20" s="12"/>
      <c r="AQE20" s="12"/>
      <c r="AQF20" s="12"/>
      <c r="AQG20" s="12"/>
      <c r="AQH20" s="12"/>
      <c r="AQI20" s="12"/>
      <c r="AQJ20" s="12"/>
      <c r="AQK20" s="12"/>
      <c r="AQL20" s="12"/>
      <c r="AQM20" s="12"/>
      <c r="AQN20" s="12"/>
      <c r="AQO20" s="12"/>
      <c r="AQP20" s="12"/>
      <c r="AQQ20" s="12"/>
      <c r="AQR20" s="12"/>
      <c r="AQS20" s="12"/>
      <c r="AQT20" s="12"/>
      <c r="AQU20" s="12"/>
      <c r="AQV20" s="12"/>
      <c r="AQW20" s="12"/>
      <c r="AQX20" s="12"/>
      <c r="AQY20" s="12"/>
      <c r="AQZ20" s="12"/>
      <c r="ARA20" s="12"/>
      <c r="ARB20" s="12"/>
      <c r="ARC20" s="12"/>
      <c r="ARD20" s="12"/>
      <c r="ARE20" s="12"/>
      <c r="ARF20" s="12"/>
      <c r="ARG20" s="12"/>
      <c r="ARH20" s="12"/>
      <c r="ARI20" s="12"/>
      <c r="ARJ20" s="12"/>
      <c r="ARK20" s="12"/>
      <c r="ARL20" s="12"/>
      <c r="ARM20" s="12"/>
      <c r="ARN20" s="12"/>
      <c r="ARO20" s="12"/>
      <c r="ARP20" s="12"/>
      <c r="ARQ20" s="12"/>
      <c r="ARR20" s="12"/>
      <c r="ARS20" s="12"/>
      <c r="ART20" s="12"/>
      <c r="ARU20" s="12"/>
      <c r="ARV20" s="12"/>
      <c r="ARW20" s="12"/>
      <c r="ARX20" s="12"/>
      <c r="ARY20" s="12"/>
      <c r="ARZ20" s="12"/>
      <c r="ASA20" s="12"/>
      <c r="ASB20" s="12"/>
      <c r="ASC20" s="12"/>
      <c r="ASD20" s="12"/>
      <c r="ASE20" s="12"/>
      <c r="ASF20" s="12"/>
      <c r="ASG20" s="12"/>
      <c r="ASH20" s="12"/>
      <c r="ASI20" s="12"/>
      <c r="ASJ20" s="12"/>
      <c r="ASK20" s="12"/>
      <c r="ASL20" s="12"/>
      <c r="ASM20" s="12"/>
      <c r="ASN20" s="12"/>
      <c r="ASO20" s="12"/>
      <c r="ASP20" s="12"/>
      <c r="ASQ20" s="12"/>
      <c r="ASR20" s="12"/>
      <c r="ASS20" s="12"/>
      <c r="AST20" s="12"/>
      <c r="ASU20" s="12"/>
      <c r="ASV20" s="12"/>
      <c r="ASW20" s="12"/>
      <c r="ASX20" s="12"/>
      <c r="ASY20" s="12"/>
      <c r="ASZ20" s="12"/>
      <c r="ATA20" s="12"/>
      <c r="ATB20" s="12"/>
      <c r="ATC20" s="12"/>
      <c r="ATD20" s="12"/>
      <c r="ATE20" s="12"/>
      <c r="ATF20" s="12"/>
      <c r="ATG20" s="12"/>
      <c r="ATH20" s="12"/>
      <c r="ATI20" s="12"/>
      <c r="ATJ20" s="12"/>
      <c r="ATK20" s="12"/>
      <c r="ATL20" s="12"/>
      <c r="ATM20" s="12"/>
      <c r="ATN20" s="12"/>
      <c r="ATO20" s="12"/>
      <c r="ATP20" s="12"/>
      <c r="ATQ20" s="12"/>
      <c r="ATR20" s="12"/>
      <c r="ATS20" s="12"/>
      <c r="ATT20" s="12"/>
      <c r="ATU20" s="12"/>
      <c r="ATV20" s="12"/>
      <c r="ATW20" s="12"/>
      <c r="ATX20" s="12"/>
      <c r="ATY20" s="12"/>
      <c r="ATZ20" s="12"/>
      <c r="AUA20" s="12"/>
      <c r="AUB20" s="12"/>
      <c r="AUC20" s="12"/>
      <c r="AUD20" s="12"/>
      <c r="AUE20" s="12"/>
      <c r="AUF20" s="12"/>
      <c r="AUG20" s="12"/>
      <c r="AUH20" s="12"/>
      <c r="AUI20" s="12"/>
      <c r="AUJ20" s="12"/>
      <c r="AUK20" s="12"/>
      <c r="AUL20" s="12"/>
      <c r="AUM20" s="12"/>
      <c r="AUN20" s="12"/>
      <c r="AUO20" s="12"/>
      <c r="AUP20" s="12"/>
      <c r="AUQ20" s="12"/>
      <c r="AUR20" s="12"/>
      <c r="AUS20" s="12"/>
      <c r="AUT20" s="12"/>
      <c r="AUU20" s="12"/>
      <c r="AUV20" s="12"/>
      <c r="AUW20" s="12"/>
      <c r="AUX20" s="12"/>
      <c r="AUY20" s="12"/>
      <c r="AUZ20" s="12"/>
      <c r="AVA20" s="12"/>
      <c r="AVB20" s="12"/>
      <c r="AVC20" s="12"/>
      <c r="AVD20" s="12"/>
      <c r="AVE20" s="12"/>
      <c r="AVF20" s="12"/>
      <c r="AVG20" s="12"/>
      <c r="AVH20" s="12"/>
      <c r="AVI20" s="12"/>
      <c r="AVJ20" s="12"/>
      <c r="AVK20" s="12"/>
      <c r="AVL20" s="12"/>
      <c r="AVM20" s="12"/>
      <c r="AVN20" s="12"/>
      <c r="AVO20" s="12"/>
      <c r="AVP20" s="12"/>
      <c r="AVQ20" s="12"/>
      <c r="AVR20" s="12"/>
      <c r="AVS20" s="12"/>
      <c r="AVT20" s="12"/>
      <c r="AVU20" s="12"/>
      <c r="AVV20" s="12"/>
      <c r="AVW20" s="12"/>
      <c r="AVX20" s="12"/>
      <c r="AVY20" s="12"/>
      <c r="AVZ20" s="12"/>
      <c r="AWA20" s="12"/>
      <c r="AWB20" s="12"/>
      <c r="AWC20" s="12"/>
      <c r="AWD20" s="12"/>
      <c r="AWE20" s="12"/>
      <c r="AWF20" s="12"/>
      <c r="AWG20" s="12"/>
      <c r="AWH20" s="12"/>
      <c r="AWI20" s="12"/>
      <c r="AWJ20" s="12"/>
      <c r="AWK20" s="12"/>
      <c r="AWL20" s="12"/>
      <c r="AWM20" s="12"/>
      <c r="AWN20" s="12"/>
      <c r="AWO20" s="12"/>
      <c r="AWP20" s="12"/>
      <c r="AWQ20" s="12"/>
      <c r="AWR20" s="12"/>
      <c r="AWS20" s="12"/>
      <c r="AWT20" s="12"/>
      <c r="AWU20" s="12"/>
      <c r="AWV20" s="12"/>
      <c r="AWW20" s="12"/>
      <c r="AWX20" s="12"/>
      <c r="AWY20" s="12"/>
      <c r="AWZ20" s="12"/>
      <c r="AXA20" s="12"/>
      <c r="AXB20" s="12"/>
      <c r="AXC20" s="12"/>
      <c r="AXD20" s="12"/>
      <c r="AXE20" s="12"/>
      <c r="AXF20" s="12"/>
      <c r="AXG20" s="12"/>
      <c r="AXH20" s="12"/>
      <c r="AXI20" s="12"/>
      <c r="AXJ20" s="12"/>
      <c r="AXK20" s="12"/>
      <c r="AXL20" s="12"/>
      <c r="AXM20" s="12"/>
      <c r="AXN20" s="12"/>
      <c r="AXO20" s="12"/>
      <c r="AXP20" s="12"/>
      <c r="AXQ20" s="12"/>
      <c r="AXR20" s="12"/>
      <c r="AXS20" s="12"/>
      <c r="AXT20" s="12"/>
      <c r="AXU20" s="12"/>
      <c r="AXV20" s="12"/>
      <c r="AXW20" s="12"/>
      <c r="AXX20" s="12"/>
      <c r="AXY20" s="12"/>
      <c r="AXZ20" s="12"/>
      <c r="AYA20" s="12"/>
      <c r="AYB20" s="12"/>
      <c r="AYC20" s="12"/>
      <c r="AYD20" s="12"/>
      <c r="AYE20" s="12"/>
      <c r="AYF20" s="12"/>
      <c r="AYG20" s="12"/>
      <c r="AYH20" s="12"/>
      <c r="AYI20" s="12"/>
      <c r="AYJ20" s="12"/>
      <c r="AYK20" s="12"/>
      <c r="AYL20" s="12"/>
      <c r="AYM20" s="12"/>
      <c r="AYN20" s="12"/>
      <c r="AYO20" s="12"/>
      <c r="AYP20" s="12"/>
      <c r="AYQ20" s="12"/>
      <c r="AYR20" s="12"/>
      <c r="AYS20" s="12"/>
      <c r="AYT20" s="12"/>
      <c r="AYU20" s="12"/>
      <c r="AYV20" s="12"/>
      <c r="AYW20" s="12"/>
      <c r="AYX20" s="12"/>
      <c r="AYY20" s="12"/>
      <c r="AYZ20" s="12"/>
      <c r="AZA20" s="12"/>
      <c r="AZB20" s="12"/>
      <c r="AZC20" s="12"/>
      <c r="AZD20" s="12"/>
      <c r="AZE20" s="12"/>
      <c r="AZF20" s="12"/>
      <c r="AZG20" s="12"/>
      <c r="AZH20" s="12"/>
      <c r="AZI20" s="12"/>
      <c r="AZJ20" s="12"/>
      <c r="AZK20" s="12"/>
      <c r="AZL20" s="12"/>
      <c r="AZM20" s="12"/>
      <c r="AZN20" s="12"/>
      <c r="AZO20" s="12"/>
      <c r="AZP20" s="12"/>
      <c r="AZQ20" s="12"/>
      <c r="AZR20" s="12"/>
      <c r="AZS20" s="12"/>
      <c r="AZT20" s="12"/>
      <c r="AZU20" s="12"/>
      <c r="AZV20" s="12"/>
      <c r="AZW20" s="12"/>
      <c r="AZX20" s="12"/>
      <c r="AZY20" s="12"/>
      <c r="AZZ20" s="12"/>
      <c r="BAA20" s="12"/>
      <c r="BAB20" s="12"/>
      <c r="BAC20" s="12"/>
      <c r="BAD20" s="12"/>
      <c r="BAE20" s="12"/>
      <c r="BAF20" s="12"/>
      <c r="BAG20" s="12"/>
      <c r="BAH20" s="12"/>
      <c r="BAI20" s="12"/>
      <c r="BAJ20" s="12"/>
      <c r="BAK20" s="12"/>
      <c r="BAL20" s="12"/>
      <c r="BAM20" s="12"/>
      <c r="BAN20" s="12"/>
      <c r="BAO20" s="12"/>
      <c r="BAP20" s="12"/>
      <c r="BAQ20" s="12"/>
      <c r="BAR20" s="12"/>
      <c r="BAS20" s="12"/>
      <c r="BAT20" s="12"/>
      <c r="BAU20" s="12"/>
      <c r="BAV20" s="12"/>
      <c r="BAW20" s="12"/>
      <c r="BAX20" s="12"/>
      <c r="BAY20" s="12"/>
      <c r="BAZ20" s="12"/>
      <c r="BBA20" s="12"/>
      <c r="BBB20" s="12"/>
      <c r="BBC20" s="12"/>
      <c r="BBD20" s="12"/>
      <c r="BBE20" s="12"/>
      <c r="BBF20" s="12"/>
      <c r="BBG20" s="12"/>
      <c r="BBH20" s="12"/>
      <c r="BBI20" s="12"/>
      <c r="BBJ20" s="12"/>
      <c r="BBK20" s="12"/>
      <c r="BBL20" s="12"/>
      <c r="BBM20" s="12"/>
      <c r="BBN20" s="12"/>
      <c r="BBO20" s="12"/>
      <c r="BBP20" s="12"/>
      <c r="BBQ20" s="12"/>
      <c r="BBR20" s="12"/>
      <c r="BBS20" s="12"/>
      <c r="BBT20" s="12"/>
      <c r="BBU20" s="12"/>
      <c r="BBV20" s="12"/>
      <c r="BBW20" s="12"/>
      <c r="BBX20" s="12"/>
      <c r="BBY20" s="12"/>
      <c r="BBZ20" s="12"/>
      <c r="BCA20" s="12"/>
      <c r="BCB20" s="12"/>
      <c r="BCC20" s="12"/>
      <c r="BCD20" s="12"/>
      <c r="BCE20" s="12"/>
      <c r="BCF20" s="12"/>
      <c r="BCG20" s="12"/>
      <c r="BCH20" s="12"/>
      <c r="BCI20" s="12"/>
      <c r="BCJ20" s="12"/>
      <c r="BCK20" s="12"/>
      <c r="BCL20" s="12"/>
      <c r="BCM20" s="12"/>
      <c r="BCN20" s="12"/>
      <c r="BCO20" s="12"/>
      <c r="BCP20" s="12"/>
      <c r="BCQ20" s="12"/>
      <c r="BCR20" s="12"/>
      <c r="BCS20" s="12"/>
      <c r="BCT20" s="12"/>
      <c r="BCU20" s="12"/>
      <c r="BCV20" s="12"/>
      <c r="BCW20" s="12"/>
      <c r="BCX20" s="12"/>
      <c r="BCY20" s="12"/>
      <c r="BCZ20" s="12"/>
      <c r="BDA20" s="12"/>
      <c r="BDB20" s="12"/>
      <c r="BDC20" s="12"/>
      <c r="BDD20" s="12"/>
      <c r="BDE20" s="12"/>
      <c r="BDF20" s="12"/>
      <c r="BDG20" s="12"/>
      <c r="BDH20" s="12"/>
      <c r="BDI20" s="12"/>
      <c r="BDJ20" s="12"/>
      <c r="BDK20" s="12"/>
      <c r="BDL20" s="12"/>
      <c r="BDM20" s="12"/>
      <c r="BDN20" s="12"/>
      <c r="BDO20" s="12"/>
      <c r="BDP20" s="12"/>
      <c r="BDQ20" s="12"/>
      <c r="BDR20" s="12"/>
      <c r="BDS20" s="12"/>
      <c r="BDT20" s="12"/>
      <c r="BDU20" s="12"/>
      <c r="BDV20" s="12"/>
      <c r="BDW20" s="12"/>
      <c r="BDX20" s="12"/>
      <c r="BDY20" s="12"/>
      <c r="BDZ20" s="12"/>
      <c r="BEA20" s="12"/>
      <c r="BEB20" s="12"/>
      <c r="BEC20" s="12"/>
      <c r="BED20" s="12"/>
      <c r="BEE20" s="12"/>
      <c r="BEF20" s="12"/>
      <c r="BEG20" s="12"/>
      <c r="BEH20" s="12"/>
      <c r="BEI20" s="12"/>
      <c r="BEJ20" s="12"/>
      <c r="BEK20" s="12"/>
      <c r="BEL20" s="12"/>
      <c r="BEM20" s="12"/>
      <c r="BEN20" s="12"/>
      <c r="BEO20" s="12"/>
      <c r="BEP20" s="12"/>
      <c r="BEQ20" s="12"/>
      <c r="BER20" s="12"/>
      <c r="BES20" s="12"/>
      <c r="BET20" s="12"/>
      <c r="BEU20" s="12"/>
      <c r="BEV20" s="12"/>
      <c r="BEW20" s="12"/>
      <c r="BEX20" s="12"/>
      <c r="BEY20" s="12"/>
      <c r="BEZ20" s="12"/>
      <c r="BFA20" s="12"/>
      <c r="BFB20" s="12"/>
      <c r="BFC20" s="12"/>
      <c r="BFD20" s="12"/>
      <c r="BFE20" s="12"/>
      <c r="BFF20" s="12"/>
      <c r="BFG20" s="12"/>
      <c r="BFH20" s="12"/>
      <c r="BFI20" s="12"/>
      <c r="BFJ20" s="12"/>
      <c r="BFK20" s="12"/>
      <c r="BFL20" s="12"/>
      <c r="BFM20" s="12"/>
      <c r="BFN20" s="12"/>
      <c r="BFO20" s="12"/>
      <c r="BFP20" s="12"/>
      <c r="BFQ20" s="12"/>
      <c r="BFR20" s="12"/>
      <c r="BFS20" s="12"/>
      <c r="BFT20" s="12"/>
      <c r="BFU20" s="12"/>
      <c r="BFV20" s="12"/>
      <c r="BFW20" s="12"/>
      <c r="BFX20" s="12"/>
      <c r="BFY20" s="12"/>
      <c r="BFZ20" s="12"/>
      <c r="BGA20" s="12"/>
      <c r="BGB20" s="12"/>
      <c r="BGC20" s="12"/>
      <c r="BGD20" s="12"/>
      <c r="BGE20" s="12"/>
      <c r="BGF20" s="12"/>
      <c r="BGG20" s="12"/>
      <c r="BGH20" s="12"/>
      <c r="BGI20" s="12"/>
      <c r="BGJ20" s="12"/>
      <c r="BGK20" s="12"/>
      <c r="BGL20" s="12"/>
      <c r="BGM20" s="12"/>
      <c r="BGN20" s="12"/>
      <c r="BGO20" s="12"/>
      <c r="BGP20" s="12"/>
      <c r="BGQ20" s="12"/>
      <c r="BGR20" s="12"/>
      <c r="BGS20" s="12"/>
      <c r="BGT20" s="12"/>
      <c r="BGU20" s="12"/>
      <c r="BGV20" s="12"/>
      <c r="BGW20" s="12"/>
      <c r="BGX20" s="12"/>
      <c r="BGY20" s="12"/>
      <c r="BGZ20" s="12"/>
      <c r="BHA20" s="12"/>
      <c r="BHB20" s="12"/>
      <c r="BHC20" s="12"/>
      <c r="BHD20" s="12"/>
      <c r="BHE20" s="12"/>
      <c r="BHF20" s="12"/>
      <c r="BHG20" s="12"/>
      <c r="BHH20" s="12"/>
      <c r="BHI20" s="12"/>
      <c r="BHJ20" s="12"/>
      <c r="BHK20" s="12"/>
      <c r="BHL20" s="12"/>
      <c r="BHM20" s="12"/>
      <c r="BHN20" s="12"/>
      <c r="BHO20" s="12"/>
      <c r="BHP20" s="12"/>
      <c r="BHQ20" s="12"/>
      <c r="BHR20" s="12"/>
      <c r="BHS20" s="12"/>
      <c r="BHT20" s="12"/>
      <c r="BHU20" s="12"/>
      <c r="BHV20" s="12"/>
      <c r="BHW20" s="12"/>
      <c r="BHX20" s="12"/>
      <c r="BHY20" s="12"/>
      <c r="BHZ20" s="12"/>
      <c r="BIA20" s="12"/>
      <c r="BIB20" s="12"/>
      <c r="BIC20" s="12"/>
      <c r="BID20" s="12"/>
      <c r="BIE20" s="12"/>
      <c r="BIF20" s="12"/>
      <c r="BIG20" s="12"/>
      <c r="BIH20" s="12"/>
      <c r="BII20" s="12"/>
      <c r="BIJ20" s="12"/>
      <c r="BIK20" s="12"/>
      <c r="BIL20" s="12"/>
      <c r="BIM20" s="12"/>
      <c r="BIN20" s="12"/>
      <c r="BIO20" s="12"/>
      <c r="BIP20" s="12"/>
      <c r="BIQ20" s="12"/>
      <c r="BIR20" s="12"/>
      <c r="BIS20" s="12"/>
      <c r="BIT20" s="12"/>
      <c r="BIU20" s="12"/>
      <c r="BIV20" s="12"/>
      <c r="BIW20" s="12"/>
      <c r="BIX20" s="12"/>
      <c r="BIY20" s="12"/>
      <c r="BIZ20" s="12"/>
      <c r="BJA20" s="12"/>
      <c r="BJB20" s="12"/>
      <c r="BJC20" s="12"/>
      <c r="BJD20" s="12"/>
      <c r="BJE20" s="12"/>
      <c r="BJF20" s="12"/>
      <c r="BJG20" s="12"/>
      <c r="BJH20" s="12"/>
      <c r="BJI20" s="12"/>
      <c r="BJJ20" s="12"/>
      <c r="BJK20" s="12"/>
      <c r="BJL20" s="12"/>
      <c r="BJM20" s="12"/>
      <c r="BJN20" s="12"/>
      <c r="BJO20" s="12"/>
      <c r="BJP20" s="12"/>
      <c r="BJQ20" s="12"/>
      <c r="BJR20" s="12"/>
      <c r="BJS20" s="12"/>
      <c r="BJT20" s="12"/>
      <c r="BJU20" s="12"/>
      <c r="BJV20" s="12"/>
      <c r="BJW20" s="12"/>
      <c r="BJX20" s="12"/>
      <c r="BJY20" s="12"/>
      <c r="BJZ20" s="12"/>
      <c r="BKA20" s="12"/>
      <c r="BKB20" s="12"/>
      <c r="BKC20" s="12"/>
      <c r="BKD20" s="12"/>
      <c r="BKE20" s="12"/>
      <c r="BKF20" s="12"/>
      <c r="BKG20" s="12"/>
      <c r="BKH20" s="12"/>
      <c r="BKI20" s="12"/>
      <c r="BKJ20" s="12"/>
      <c r="BKK20" s="12"/>
      <c r="BKL20" s="12"/>
      <c r="BKM20" s="12"/>
      <c r="BKN20" s="12"/>
      <c r="BKO20" s="12"/>
      <c r="BKP20" s="12"/>
      <c r="BKQ20" s="12"/>
      <c r="BKR20" s="12"/>
      <c r="BKS20" s="12"/>
      <c r="BKT20" s="12"/>
      <c r="BKU20" s="12"/>
      <c r="BKV20" s="12"/>
      <c r="BKW20" s="12"/>
      <c r="BKX20" s="12"/>
      <c r="BKY20" s="12"/>
      <c r="BKZ20" s="12"/>
      <c r="BLA20" s="12"/>
      <c r="BLB20" s="12"/>
      <c r="BLC20" s="12"/>
      <c r="BLD20" s="12"/>
      <c r="BLE20" s="12"/>
      <c r="BLF20" s="12"/>
      <c r="BLG20" s="12"/>
      <c r="BLH20" s="12"/>
      <c r="BLI20" s="12"/>
      <c r="BLJ20" s="12"/>
      <c r="BLK20" s="12"/>
      <c r="BLL20" s="12"/>
      <c r="BLM20" s="12"/>
      <c r="BLN20" s="12"/>
      <c r="BLO20" s="12"/>
      <c r="BLP20" s="12"/>
      <c r="BLQ20" s="12"/>
      <c r="BLR20" s="12"/>
      <c r="BLS20" s="12"/>
      <c r="BLT20" s="12"/>
      <c r="BLU20" s="12"/>
      <c r="BLV20" s="12"/>
      <c r="BLW20" s="12"/>
      <c r="BLX20" s="12"/>
      <c r="BLY20" s="12"/>
      <c r="BLZ20" s="12"/>
      <c r="BMA20" s="12"/>
      <c r="BMB20" s="12"/>
      <c r="BMC20" s="12"/>
      <c r="BMD20" s="12"/>
      <c r="BME20" s="12"/>
      <c r="BMF20" s="12"/>
      <c r="BMG20" s="12"/>
      <c r="BMH20" s="12"/>
      <c r="BMI20" s="12"/>
      <c r="BMJ20" s="12"/>
      <c r="BMK20" s="12"/>
      <c r="BML20" s="12"/>
      <c r="BMM20" s="12"/>
      <c r="BMN20" s="12"/>
      <c r="BMO20" s="12"/>
      <c r="BMP20" s="12"/>
      <c r="BMQ20" s="12"/>
      <c r="BMR20" s="12"/>
      <c r="BMS20" s="12"/>
      <c r="BMT20" s="12"/>
      <c r="BMU20" s="12"/>
      <c r="BMV20" s="12"/>
      <c r="BMW20" s="12"/>
      <c r="BMX20" s="12"/>
      <c r="BMY20" s="12"/>
      <c r="BMZ20" s="12"/>
      <c r="BNA20" s="12"/>
      <c r="BNB20" s="12"/>
      <c r="BNC20" s="12"/>
      <c r="BND20" s="12"/>
      <c r="BNE20" s="12"/>
      <c r="BNF20" s="12"/>
      <c r="BNG20" s="12"/>
      <c r="BNH20" s="12"/>
      <c r="BNI20" s="12"/>
      <c r="BNJ20" s="12"/>
      <c r="BNK20" s="12"/>
      <c r="BNL20" s="12"/>
      <c r="BNM20" s="12"/>
      <c r="BNN20" s="12"/>
      <c r="BNO20" s="12"/>
      <c r="BNP20" s="12"/>
      <c r="BNQ20" s="12"/>
      <c r="BNR20" s="12"/>
      <c r="BNS20" s="12"/>
      <c r="BNT20" s="12"/>
      <c r="BNU20" s="12"/>
      <c r="BNV20" s="12"/>
      <c r="BNW20" s="12"/>
      <c r="BNX20" s="12"/>
      <c r="BNY20" s="12"/>
      <c r="BNZ20" s="12"/>
      <c r="BOA20" s="12"/>
      <c r="BOB20" s="12"/>
      <c r="BOC20" s="12"/>
      <c r="BOD20" s="12"/>
      <c r="BOE20" s="12"/>
      <c r="BOF20" s="12"/>
      <c r="BOG20" s="12"/>
      <c r="BOH20" s="12"/>
      <c r="BOI20" s="12"/>
      <c r="BOJ20" s="12"/>
      <c r="BOK20" s="12"/>
      <c r="BOL20" s="12"/>
      <c r="BOM20" s="12"/>
      <c r="BON20" s="12"/>
      <c r="BOO20" s="12"/>
      <c r="BOP20" s="12"/>
      <c r="BOQ20" s="12"/>
      <c r="BOR20" s="12"/>
      <c r="BOS20" s="12"/>
      <c r="BOT20" s="12"/>
      <c r="BOU20" s="12"/>
      <c r="BOV20" s="12"/>
      <c r="BOW20" s="12"/>
      <c r="BOX20" s="12"/>
      <c r="BOY20" s="12"/>
      <c r="BOZ20" s="12"/>
      <c r="BPA20" s="12"/>
      <c r="BPB20" s="12"/>
      <c r="BPC20" s="12"/>
      <c r="BPD20" s="12"/>
      <c r="BPE20" s="12"/>
      <c r="BPF20" s="12"/>
      <c r="BPG20" s="12"/>
      <c r="BPH20" s="12"/>
      <c r="BPI20" s="12"/>
      <c r="BPJ20" s="12"/>
      <c r="BPK20" s="12"/>
      <c r="BPL20" s="12"/>
      <c r="BPM20" s="12"/>
      <c r="BPN20" s="12"/>
      <c r="BPO20" s="12"/>
      <c r="BPP20" s="12"/>
      <c r="BPQ20" s="12"/>
      <c r="BPR20" s="12"/>
      <c r="BPS20" s="12"/>
      <c r="BPT20" s="12"/>
      <c r="BPU20" s="12"/>
      <c r="BPV20" s="12"/>
      <c r="BPW20" s="12"/>
      <c r="BPX20" s="12"/>
      <c r="BPY20" s="12"/>
      <c r="BPZ20" s="12"/>
      <c r="BQA20" s="12"/>
      <c r="BQB20" s="12"/>
      <c r="BQC20" s="12"/>
      <c r="BQD20" s="12"/>
      <c r="BQE20" s="12"/>
      <c r="BQF20" s="12"/>
      <c r="BQG20" s="12"/>
      <c r="BQH20" s="12"/>
      <c r="BQI20" s="12"/>
      <c r="BQJ20" s="12"/>
      <c r="BQK20" s="12"/>
      <c r="BQL20" s="12"/>
      <c r="BQM20" s="12"/>
      <c r="BQN20" s="12"/>
      <c r="BQO20" s="12"/>
      <c r="BQP20" s="12"/>
      <c r="BQQ20" s="12"/>
      <c r="BQR20" s="12"/>
      <c r="BQS20" s="12"/>
      <c r="BQT20" s="12"/>
      <c r="BQU20" s="12"/>
      <c r="BQV20" s="12"/>
      <c r="BQW20" s="12"/>
      <c r="BQX20" s="12"/>
      <c r="BQY20" s="12"/>
      <c r="BQZ20" s="12"/>
      <c r="BRA20" s="12"/>
      <c r="BRB20" s="12"/>
      <c r="BRC20" s="12"/>
      <c r="BRD20" s="12"/>
      <c r="BRE20" s="12"/>
      <c r="BRF20" s="12"/>
      <c r="BRG20" s="12"/>
      <c r="BRH20" s="12"/>
      <c r="BRI20" s="12"/>
      <c r="BRJ20" s="12"/>
      <c r="BRK20" s="12"/>
      <c r="BRL20" s="12"/>
      <c r="BRM20" s="12"/>
      <c r="BRN20" s="12"/>
      <c r="BRO20" s="12"/>
      <c r="BRP20" s="12"/>
      <c r="BRQ20" s="12"/>
      <c r="BRR20" s="12"/>
      <c r="BRS20" s="12"/>
      <c r="BRT20" s="12"/>
      <c r="BRU20" s="12"/>
      <c r="BRV20" s="12"/>
      <c r="BRW20" s="12"/>
      <c r="BRX20" s="12"/>
      <c r="BRY20" s="12"/>
      <c r="BRZ20" s="12"/>
      <c r="BSA20" s="12"/>
      <c r="BSB20" s="12"/>
      <c r="BSC20" s="12"/>
      <c r="BSD20" s="12"/>
      <c r="BSE20" s="12"/>
      <c r="BSF20" s="12"/>
      <c r="BSG20" s="12"/>
      <c r="BSH20" s="12"/>
      <c r="BSI20" s="12"/>
      <c r="BSJ20" s="12"/>
      <c r="BSK20" s="12"/>
      <c r="BSL20" s="12"/>
      <c r="BSM20" s="12"/>
      <c r="BSN20" s="12"/>
      <c r="BSO20" s="12"/>
      <c r="BSP20" s="12"/>
      <c r="BSQ20" s="12"/>
      <c r="BSR20" s="12"/>
      <c r="BSS20" s="12"/>
      <c r="BST20" s="12"/>
      <c r="BSU20" s="12"/>
      <c r="BSV20" s="12"/>
      <c r="BSW20" s="12"/>
      <c r="BSX20" s="12"/>
      <c r="BSY20" s="12"/>
      <c r="BSZ20" s="12"/>
      <c r="BTA20" s="12"/>
      <c r="BTB20" s="12"/>
      <c r="BTC20" s="12"/>
      <c r="BTD20" s="12"/>
      <c r="BTE20" s="12"/>
      <c r="BTF20" s="12"/>
      <c r="BTG20" s="12"/>
      <c r="BTH20" s="12"/>
      <c r="BTI20" s="12"/>
      <c r="BTJ20" s="12"/>
      <c r="BTK20" s="12"/>
      <c r="BTL20" s="12"/>
      <c r="BTM20" s="12"/>
      <c r="BTN20" s="12"/>
      <c r="BTO20" s="12"/>
      <c r="BTP20" s="12"/>
      <c r="BTQ20" s="12"/>
      <c r="BTR20" s="12"/>
      <c r="BTS20" s="12"/>
      <c r="BTT20" s="12"/>
      <c r="BTU20" s="12"/>
      <c r="BTV20" s="12"/>
      <c r="BTW20" s="12"/>
      <c r="BTX20" s="12"/>
      <c r="BTY20" s="12"/>
      <c r="BTZ20" s="12"/>
      <c r="BUA20" s="12"/>
      <c r="BUB20" s="12"/>
      <c r="BUC20" s="12"/>
      <c r="BUD20" s="12"/>
      <c r="BUE20" s="12"/>
      <c r="BUF20" s="12"/>
      <c r="BUG20" s="12"/>
      <c r="BUH20" s="12"/>
      <c r="BUI20" s="12"/>
      <c r="BUJ20" s="12"/>
      <c r="BUK20" s="12"/>
      <c r="BUL20" s="12"/>
      <c r="BUM20" s="12"/>
      <c r="BUN20" s="12"/>
      <c r="BUO20" s="12"/>
      <c r="BUP20" s="12"/>
      <c r="BUQ20" s="12"/>
      <c r="BUR20" s="12"/>
      <c r="BUS20" s="12"/>
      <c r="BUT20" s="12"/>
      <c r="BUU20" s="12"/>
      <c r="BUV20" s="12"/>
      <c r="BUW20" s="12"/>
      <c r="BUX20" s="12"/>
      <c r="BUY20" s="12"/>
      <c r="BUZ20" s="12"/>
      <c r="BVA20" s="12"/>
      <c r="BVB20" s="12"/>
      <c r="BVC20" s="12"/>
      <c r="BVD20" s="12"/>
      <c r="BVE20" s="12"/>
      <c r="BVF20" s="12"/>
      <c r="BVG20" s="12"/>
      <c r="BVH20" s="12"/>
      <c r="BVI20" s="12"/>
      <c r="BVJ20" s="12"/>
      <c r="BVK20" s="12"/>
      <c r="BVL20" s="12"/>
      <c r="BVM20" s="12"/>
      <c r="BVN20" s="12"/>
      <c r="BVO20" s="12"/>
      <c r="BVP20" s="12"/>
      <c r="BVQ20" s="12"/>
      <c r="BVR20" s="12"/>
      <c r="BVS20" s="12"/>
      <c r="BVT20" s="12"/>
      <c r="BVU20" s="12"/>
      <c r="BVV20" s="12"/>
      <c r="BVW20" s="12"/>
      <c r="BVX20" s="12"/>
      <c r="BVY20" s="12"/>
      <c r="BVZ20" s="12"/>
      <c r="BWA20" s="12"/>
      <c r="BWB20" s="12"/>
      <c r="BWC20" s="12"/>
      <c r="BWD20" s="12"/>
      <c r="BWE20" s="12"/>
      <c r="BWF20" s="12"/>
      <c r="BWG20" s="12"/>
      <c r="BWH20" s="12"/>
      <c r="BWI20" s="12"/>
      <c r="BWJ20" s="12"/>
      <c r="BWK20" s="12"/>
      <c r="BWL20" s="12"/>
      <c r="BWM20" s="12"/>
      <c r="BWN20" s="12"/>
      <c r="BWO20" s="12"/>
      <c r="BWP20" s="12"/>
      <c r="BWQ20" s="12"/>
      <c r="BWR20" s="12"/>
      <c r="BWS20" s="12"/>
      <c r="BWT20" s="12"/>
      <c r="BWU20" s="12"/>
      <c r="BWV20" s="12"/>
      <c r="BWW20" s="12"/>
      <c r="BWX20" s="12"/>
      <c r="BWY20" s="12"/>
      <c r="BWZ20" s="12"/>
      <c r="BXA20" s="12"/>
      <c r="BXB20" s="12"/>
      <c r="BXC20" s="12"/>
      <c r="BXD20" s="12"/>
      <c r="BXE20" s="12"/>
      <c r="BXF20" s="12"/>
      <c r="BXG20" s="12"/>
      <c r="BXH20" s="12"/>
      <c r="BXI20" s="12"/>
      <c r="BXJ20" s="12"/>
      <c r="BXK20" s="12"/>
      <c r="BXL20" s="12"/>
      <c r="BXM20" s="12"/>
      <c r="BXN20" s="12"/>
      <c r="BXO20" s="12"/>
      <c r="BXP20" s="12"/>
      <c r="BXQ20" s="12"/>
      <c r="BXR20" s="12"/>
      <c r="BXS20" s="12"/>
      <c r="BXT20" s="12"/>
      <c r="BXU20" s="12"/>
      <c r="BXV20" s="12"/>
      <c r="BXW20" s="12"/>
      <c r="BXX20" s="12"/>
      <c r="BXY20" s="12"/>
      <c r="BXZ20" s="12"/>
      <c r="BYA20" s="12"/>
      <c r="BYB20" s="12"/>
      <c r="BYC20" s="12"/>
      <c r="BYD20" s="12"/>
      <c r="BYE20" s="12"/>
      <c r="BYF20" s="12"/>
      <c r="BYG20" s="12"/>
      <c r="BYH20" s="12"/>
      <c r="BYI20" s="12"/>
      <c r="BYJ20" s="12"/>
      <c r="BYK20" s="12"/>
      <c r="BYL20" s="12"/>
      <c r="BYM20" s="12"/>
      <c r="BYN20" s="12"/>
      <c r="BYO20" s="12"/>
      <c r="BYP20" s="12"/>
      <c r="BYQ20" s="12"/>
      <c r="BYR20" s="12"/>
      <c r="BYS20" s="12"/>
      <c r="BYT20" s="12"/>
      <c r="BYU20" s="12"/>
      <c r="BYV20" s="12"/>
      <c r="BYW20" s="12"/>
      <c r="BYX20" s="12"/>
      <c r="BYY20" s="12"/>
      <c r="BYZ20" s="12"/>
      <c r="BZA20" s="12"/>
      <c r="BZB20" s="12"/>
      <c r="BZC20" s="12"/>
      <c r="BZD20" s="12"/>
      <c r="BZE20" s="12"/>
      <c r="BZF20" s="12"/>
      <c r="BZG20" s="12"/>
      <c r="BZH20" s="12"/>
      <c r="BZI20" s="12"/>
      <c r="BZJ20" s="12"/>
      <c r="BZK20" s="12"/>
      <c r="BZL20" s="12"/>
      <c r="BZM20" s="12"/>
      <c r="BZN20" s="12"/>
      <c r="BZO20" s="12"/>
      <c r="BZP20" s="12"/>
      <c r="BZQ20" s="12"/>
      <c r="BZR20" s="12"/>
      <c r="BZS20" s="12"/>
      <c r="BZT20" s="12"/>
      <c r="BZU20" s="12"/>
      <c r="BZV20" s="12"/>
      <c r="BZW20" s="12"/>
      <c r="BZX20" s="12"/>
      <c r="BZY20" s="12"/>
      <c r="BZZ20" s="12"/>
      <c r="CAA20" s="12"/>
      <c r="CAB20" s="12"/>
      <c r="CAC20" s="12"/>
      <c r="CAD20" s="12"/>
      <c r="CAE20" s="12"/>
      <c r="CAF20" s="12"/>
      <c r="CAG20" s="12"/>
      <c r="CAH20" s="12"/>
      <c r="CAI20" s="12"/>
      <c r="CAJ20" s="12"/>
      <c r="CAK20" s="12"/>
      <c r="CAL20" s="12"/>
      <c r="CAM20" s="12"/>
      <c r="CAN20" s="12"/>
      <c r="CAO20" s="12"/>
      <c r="CAP20" s="12"/>
      <c r="CAQ20" s="12"/>
      <c r="CAR20" s="12"/>
      <c r="CAS20" s="12"/>
      <c r="CAT20" s="12"/>
      <c r="CAU20" s="12"/>
      <c r="CAV20" s="12"/>
      <c r="CAW20" s="12"/>
      <c r="CAX20" s="12"/>
      <c r="CAY20" s="12"/>
      <c r="CAZ20" s="12"/>
      <c r="CBA20" s="12"/>
      <c r="CBB20" s="12"/>
      <c r="CBC20" s="12"/>
      <c r="CBD20" s="12"/>
      <c r="CBE20" s="12"/>
      <c r="CBF20" s="12"/>
      <c r="CBG20" s="12"/>
      <c r="CBH20" s="12"/>
      <c r="CBI20" s="12"/>
      <c r="CBJ20" s="12"/>
      <c r="CBK20" s="12"/>
      <c r="CBL20" s="12"/>
      <c r="CBM20" s="12"/>
      <c r="CBN20" s="12"/>
      <c r="CBO20" s="12"/>
      <c r="CBP20" s="12"/>
      <c r="CBQ20" s="12"/>
      <c r="CBR20" s="12"/>
      <c r="CBS20" s="12"/>
      <c r="CBT20" s="12"/>
      <c r="CBU20" s="12"/>
      <c r="CBV20" s="12"/>
      <c r="CBW20" s="12"/>
      <c r="CBX20" s="12"/>
      <c r="CBY20" s="12"/>
      <c r="CBZ20" s="12"/>
      <c r="CCA20" s="12"/>
      <c r="CCB20" s="12"/>
      <c r="CCC20" s="12"/>
      <c r="CCD20" s="12"/>
      <c r="CCE20" s="12"/>
      <c r="CCF20" s="12"/>
      <c r="CCG20" s="12"/>
      <c r="CCH20" s="12"/>
      <c r="CCI20" s="12"/>
      <c r="CCJ20" s="12"/>
      <c r="CCK20" s="12"/>
      <c r="CCL20" s="12"/>
      <c r="CCM20" s="12"/>
      <c r="CCN20" s="12"/>
      <c r="CCO20" s="12"/>
      <c r="CCP20" s="12"/>
      <c r="CCQ20" s="12"/>
      <c r="CCR20" s="12"/>
      <c r="CCS20" s="12"/>
      <c r="CCT20" s="12"/>
      <c r="CCU20" s="12"/>
      <c r="CCV20" s="12"/>
      <c r="CCW20" s="12"/>
      <c r="CCX20" s="12"/>
      <c r="CCY20" s="12"/>
      <c r="CCZ20" s="12"/>
      <c r="CDA20" s="12"/>
      <c r="CDB20" s="12"/>
      <c r="CDC20" s="12"/>
      <c r="CDD20" s="12"/>
      <c r="CDE20" s="12"/>
      <c r="CDF20" s="12"/>
      <c r="CDG20" s="12"/>
      <c r="CDH20" s="12"/>
      <c r="CDI20" s="12"/>
      <c r="CDJ20" s="12"/>
      <c r="CDK20" s="12"/>
      <c r="CDL20" s="12"/>
      <c r="CDM20" s="12"/>
      <c r="CDN20" s="12"/>
      <c r="CDO20" s="12"/>
      <c r="CDP20" s="12"/>
      <c r="CDQ20" s="12"/>
      <c r="CDR20" s="12"/>
      <c r="CDS20" s="12"/>
      <c r="CDT20" s="12"/>
      <c r="CDU20" s="12"/>
      <c r="CDV20" s="12"/>
      <c r="CDW20" s="12"/>
      <c r="CDX20" s="12"/>
      <c r="CDY20" s="12"/>
      <c r="CDZ20" s="12"/>
      <c r="CEA20" s="12"/>
      <c r="CEB20" s="12"/>
      <c r="CEC20" s="12"/>
      <c r="CED20" s="12"/>
      <c r="CEE20" s="12"/>
      <c r="CEF20" s="12"/>
      <c r="CEG20" s="12"/>
      <c r="CEH20" s="12"/>
      <c r="CEI20" s="12"/>
      <c r="CEJ20" s="12"/>
      <c r="CEK20" s="12"/>
      <c r="CEL20" s="12"/>
      <c r="CEM20" s="12"/>
      <c r="CEN20" s="12"/>
      <c r="CEO20" s="12"/>
      <c r="CEP20" s="12"/>
      <c r="CEQ20" s="12"/>
      <c r="CER20" s="12"/>
      <c r="CES20" s="12"/>
      <c r="CET20" s="12"/>
      <c r="CEU20" s="12"/>
      <c r="CEV20" s="12"/>
      <c r="CEW20" s="12"/>
      <c r="CEX20" s="12"/>
      <c r="CEY20" s="12"/>
      <c r="CEZ20" s="12"/>
      <c r="CFA20" s="12"/>
      <c r="CFB20" s="12"/>
      <c r="CFC20" s="12"/>
      <c r="CFD20" s="12"/>
      <c r="CFE20" s="12"/>
      <c r="CFF20" s="12"/>
      <c r="CFG20" s="12"/>
      <c r="CFH20" s="12"/>
      <c r="CFI20" s="12"/>
      <c r="CFJ20" s="12"/>
      <c r="CFK20" s="12"/>
      <c r="CFL20" s="12"/>
      <c r="CFM20" s="12"/>
      <c r="CFN20" s="12"/>
      <c r="CFO20" s="12"/>
      <c r="CFP20" s="12"/>
      <c r="CFQ20" s="12"/>
      <c r="CFR20" s="12"/>
      <c r="CFS20" s="12"/>
      <c r="CFT20" s="12"/>
      <c r="CFU20" s="12"/>
      <c r="CFV20" s="12"/>
      <c r="CFW20" s="12"/>
      <c r="CFX20" s="12"/>
      <c r="CFY20" s="12"/>
      <c r="CFZ20" s="12"/>
      <c r="CGA20" s="12"/>
      <c r="CGB20" s="12"/>
      <c r="CGC20" s="12"/>
      <c r="CGD20" s="12"/>
      <c r="CGE20" s="12"/>
      <c r="CGF20" s="12"/>
      <c r="CGG20" s="12"/>
      <c r="CGH20" s="12"/>
      <c r="CGI20" s="12"/>
      <c r="CGJ20" s="12"/>
      <c r="CGK20" s="12"/>
      <c r="CGL20" s="12"/>
      <c r="CGM20" s="12"/>
      <c r="CGN20" s="12"/>
      <c r="CGO20" s="12"/>
      <c r="CGP20" s="12"/>
      <c r="CGQ20" s="12"/>
      <c r="CGR20" s="12"/>
      <c r="CGS20" s="12"/>
      <c r="CGT20" s="12"/>
      <c r="CGU20" s="12"/>
      <c r="CGV20" s="12"/>
      <c r="CGW20" s="12"/>
      <c r="CGX20" s="12"/>
      <c r="CGY20" s="12"/>
      <c r="CGZ20" s="12"/>
      <c r="CHA20" s="12"/>
      <c r="CHB20" s="12"/>
      <c r="CHC20" s="12"/>
      <c r="CHD20" s="12"/>
      <c r="CHE20" s="12"/>
      <c r="CHF20" s="12"/>
      <c r="CHG20" s="12"/>
      <c r="CHH20" s="12"/>
      <c r="CHI20" s="12"/>
      <c r="CHJ20" s="12"/>
      <c r="CHK20" s="12"/>
      <c r="CHL20" s="12"/>
      <c r="CHM20" s="12"/>
      <c r="CHN20" s="12"/>
      <c r="CHO20" s="12"/>
      <c r="CHP20" s="12"/>
      <c r="CHQ20" s="12"/>
      <c r="CHR20" s="12"/>
      <c r="CHS20" s="12"/>
      <c r="CHT20" s="12"/>
      <c r="CHU20" s="12"/>
      <c r="CHV20" s="12"/>
      <c r="CHW20" s="12"/>
      <c r="CHX20" s="12"/>
      <c r="CHY20" s="12"/>
      <c r="CHZ20" s="12"/>
      <c r="CIA20" s="12"/>
      <c r="CIB20" s="12"/>
      <c r="CIC20" s="12"/>
      <c r="CID20" s="12"/>
      <c r="CIE20" s="12"/>
      <c r="CIF20" s="12"/>
      <c r="CIG20" s="12"/>
      <c r="CIH20" s="12"/>
      <c r="CII20" s="12"/>
      <c r="CIJ20" s="12"/>
      <c r="CIK20" s="12"/>
      <c r="CIL20" s="12"/>
      <c r="CIM20" s="12"/>
      <c r="CIN20" s="12"/>
      <c r="CIO20" s="12"/>
      <c r="CIP20" s="12"/>
      <c r="CIQ20" s="12"/>
      <c r="CIR20" s="12"/>
      <c r="CIS20" s="12"/>
      <c r="CIT20" s="12"/>
      <c r="CIU20" s="12"/>
      <c r="CIV20" s="12"/>
      <c r="CIW20" s="12"/>
      <c r="CIX20" s="12"/>
      <c r="CIY20" s="12"/>
      <c r="CIZ20" s="12"/>
      <c r="CJA20" s="12"/>
      <c r="CJB20" s="12"/>
      <c r="CJC20" s="12"/>
      <c r="CJD20" s="12"/>
      <c r="CJE20" s="12"/>
      <c r="CJF20" s="12"/>
      <c r="CJG20" s="12"/>
      <c r="CJH20" s="12"/>
      <c r="CJI20" s="12"/>
      <c r="CJJ20" s="12"/>
      <c r="CJK20" s="12"/>
      <c r="CJL20" s="12"/>
      <c r="CJM20" s="12"/>
      <c r="CJN20" s="12"/>
      <c r="CJO20" s="12"/>
      <c r="CJP20" s="12"/>
      <c r="CJQ20" s="12"/>
      <c r="CJR20" s="12"/>
      <c r="CJS20" s="12"/>
      <c r="CJT20" s="12"/>
      <c r="CJU20" s="12"/>
      <c r="CJV20" s="12"/>
      <c r="CJW20" s="12"/>
      <c r="CJX20" s="12"/>
      <c r="CJY20" s="12"/>
      <c r="CJZ20" s="12"/>
      <c r="CKA20" s="12"/>
      <c r="CKB20" s="12"/>
      <c r="CKC20" s="12"/>
      <c r="CKD20" s="12"/>
      <c r="CKE20" s="12"/>
      <c r="CKF20" s="12"/>
      <c r="CKG20" s="12"/>
      <c r="CKH20" s="12"/>
      <c r="CKI20" s="12"/>
      <c r="CKJ20" s="12"/>
      <c r="CKK20" s="12"/>
      <c r="CKL20" s="12"/>
      <c r="CKM20" s="12"/>
      <c r="CKN20" s="12"/>
      <c r="CKO20" s="12"/>
      <c r="CKP20" s="12"/>
      <c r="CKQ20" s="12"/>
      <c r="CKR20" s="12"/>
      <c r="CKS20" s="12"/>
      <c r="CKT20" s="12"/>
      <c r="CKU20" s="12"/>
      <c r="CKV20" s="12"/>
      <c r="CKW20" s="12"/>
      <c r="CKX20" s="12"/>
      <c r="CKY20" s="12"/>
      <c r="CKZ20" s="12"/>
      <c r="CLA20" s="12"/>
      <c r="CLB20" s="12"/>
      <c r="CLC20" s="12"/>
      <c r="CLD20" s="12"/>
      <c r="CLE20" s="12"/>
      <c r="CLF20" s="12"/>
      <c r="CLG20" s="12"/>
      <c r="CLH20" s="12"/>
      <c r="CLI20" s="12"/>
      <c r="CLJ20" s="12"/>
      <c r="CLK20" s="12"/>
      <c r="CLL20" s="12"/>
      <c r="CLM20" s="12"/>
      <c r="CLN20" s="12"/>
      <c r="CLO20" s="12"/>
      <c r="CLP20" s="12"/>
      <c r="CLQ20" s="12"/>
      <c r="CLR20" s="12"/>
      <c r="CLS20" s="12"/>
      <c r="CLT20" s="12"/>
      <c r="CLU20" s="12"/>
      <c r="CLV20" s="12"/>
      <c r="CLW20" s="12"/>
      <c r="CLX20" s="12"/>
      <c r="CLY20" s="12"/>
      <c r="CLZ20" s="12"/>
      <c r="CMA20" s="12"/>
      <c r="CMB20" s="12"/>
      <c r="CMC20" s="12"/>
      <c r="CMD20" s="12"/>
      <c r="CME20" s="12"/>
      <c r="CMF20" s="12"/>
      <c r="CMG20" s="12"/>
      <c r="CMH20" s="12"/>
      <c r="CMI20" s="12"/>
      <c r="CMJ20" s="12"/>
      <c r="CMK20" s="12"/>
      <c r="CML20" s="12"/>
      <c r="CMM20" s="12"/>
      <c r="CMN20" s="12"/>
      <c r="CMO20" s="12"/>
      <c r="CMP20" s="12"/>
      <c r="CMQ20" s="12"/>
      <c r="CMR20" s="12"/>
      <c r="CMS20" s="12"/>
      <c r="CMT20" s="12"/>
      <c r="CMU20" s="12"/>
      <c r="CMV20" s="12"/>
      <c r="CMW20" s="12"/>
      <c r="CMX20" s="12"/>
      <c r="CMY20" s="12"/>
      <c r="CMZ20" s="12"/>
      <c r="CNA20" s="12"/>
      <c r="CNB20" s="12"/>
      <c r="CNC20" s="12"/>
      <c r="CND20" s="12"/>
      <c r="CNE20" s="12"/>
      <c r="CNF20" s="12"/>
      <c r="CNG20" s="12"/>
      <c r="CNH20" s="12"/>
      <c r="CNI20" s="12"/>
      <c r="CNJ20" s="12"/>
      <c r="CNK20" s="12"/>
      <c r="CNL20" s="12"/>
      <c r="CNM20" s="12"/>
      <c r="CNN20" s="12"/>
      <c r="CNO20" s="12"/>
      <c r="CNP20" s="12"/>
      <c r="CNQ20" s="12"/>
      <c r="CNR20" s="12"/>
      <c r="CNS20" s="12"/>
      <c r="CNT20" s="12"/>
      <c r="CNU20" s="12"/>
      <c r="CNV20" s="12"/>
      <c r="CNW20" s="12"/>
      <c r="CNX20" s="12"/>
      <c r="CNY20" s="12"/>
      <c r="CNZ20" s="12"/>
      <c r="COA20" s="12"/>
      <c r="COB20" s="12"/>
      <c r="COC20" s="12"/>
      <c r="COD20" s="12"/>
      <c r="COE20" s="12"/>
      <c r="COF20" s="12"/>
      <c r="COG20" s="12"/>
      <c r="COH20" s="12"/>
      <c r="COI20" s="12"/>
      <c r="COJ20" s="12"/>
      <c r="COK20" s="12"/>
      <c r="COL20" s="12"/>
      <c r="COM20" s="12"/>
      <c r="CON20" s="12"/>
      <c r="COO20" s="12"/>
      <c r="COP20" s="12"/>
      <c r="COQ20" s="12"/>
      <c r="COR20" s="12"/>
      <c r="COS20" s="12"/>
      <c r="COT20" s="12"/>
      <c r="COU20" s="12"/>
      <c r="COV20" s="12"/>
      <c r="COW20" s="12"/>
      <c r="COX20" s="12"/>
      <c r="COY20" s="12"/>
      <c r="COZ20" s="12"/>
      <c r="CPA20" s="12"/>
      <c r="CPB20" s="12"/>
      <c r="CPC20" s="12"/>
      <c r="CPD20" s="12"/>
      <c r="CPE20" s="12"/>
      <c r="CPF20" s="12"/>
      <c r="CPG20" s="12"/>
      <c r="CPH20" s="12"/>
      <c r="CPI20" s="12"/>
      <c r="CPJ20" s="12"/>
      <c r="CPK20" s="12"/>
      <c r="CPL20" s="12"/>
      <c r="CPM20" s="12"/>
      <c r="CPN20" s="12"/>
      <c r="CPO20" s="12"/>
      <c r="CPP20" s="12"/>
      <c r="CPQ20" s="12"/>
      <c r="CPR20" s="12"/>
      <c r="CPS20" s="12"/>
      <c r="CPT20" s="12"/>
      <c r="CPU20" s="12"/>
      <c r="CPV20" s="12"/>
      <c r="CPW20" s="12"/>
      <c r="CPX20" s="12"/>
      <c r="CPY20" s="12"/>
      <c r="CPZ20" s="12"/>
      <c r="CQA20" s="12"/>
      <c r="CQB20" s="12"/>
      <c r="CQC20" s="12"/>
      <c r="CQD20" s="12"/>
      <c r="CQE20" s="12"/>
      <c r="CQF20" s="12"/>
      <c r="CQG20" s="12"/>
      <c r="CQH20" s="12"/>
      <c r="CQI20" s="12"/>
      <c r="CQJ20" s="12"/>
      <c r="CQK20" s="12"/>
      <c r="CQL20" s="12"/>
      <c r="CQM20" s="12"/>
      <c r="CQN20" s="12"/>
      <c r="CQO20" s="12"/>
      <c r="CQP20" s="12"/>
      <c r="CQQ20" s="12"/>
      <c r="CQR20" s="12"/>
      <c r="CQS20" s="12"/>
      <c r="CQT20" s="12"/>
      <c r="CQU20" s="12"/>
      <c r="CQV20" s="12"/>
      <c r="CQW20" s="12"/>
      <c r="CQX20" s="12"/>
      <c r="CQY20" s="12"/>
      <c r="CQZ20" s="12"/>
      <c r="CRA20" s="12"/>
      <c r="CRB20" s="12"/>
      <c r="CRC20" s="12"/>
      <c r="CRD20" s="12"/>
      <c r="CRE20" s="12"/>
      <c r="CRF20" s="12"/>
      <c r="CRG20" s="12"/>
      <c r="CRH20" s="12"/>
      <c r="CRI20" s="12"/>
      <c r="CRJ20" s="12"/>
      <c r="CRK20" s="12"/>
      <c r="CRL20" s="12"/>
      <c r="CRM20" s="12"/>
      <c r="CRN20" s="12"/>
      <c r="CRO20" s="12"/>
      <c r="CRP20" s="12"/>
      <c r="CRQ20" s="12"/>
      <c r="CRR20" s="12"/>
      <c r="CRS20" s="12"/>
      <c r="CRT20" s="12"/>
      <c r="CRU20" s="12"/>
      <c r="CRV20" s="12"/>
      <c r="CRW20" s="12"/>
      <c r="CRX20" s="12"/>
      <c r="CRY20" s="12"/>
      <c r="CRZ20" s="12"/>
      <c r="CSA20" s="12"/>
      <c r="CSB20" s="12"/>
      <c r="CSC20" s="12"/>
      <c r="CSD20" s="12"/>
      <c r="CSE20" s="12"/>
      <c r="CSF20" s="12"/>
      <c r="CSG20" s="12"/>
      <c r="CSH20" s="12"/>
      <c r="CSI20" s="12"/>
      <c r="CSJ20" s="12"/>
      <c r="CSK20" s="12"/>
      <c r="CSL20" s="12"/>
      <c r="CSM20" s="12"/>
      <c r="CSN20" s="12"/>
      <c r="CSO20" s="12"/>
      <c r="CSP20" s="12"/>
      <c r="CSQ20" s="12"/>
      <c r="CSR20" s="12"/>
      <c r="CSS20" s="12"/>
      <c r="CST20" s="12"/>
      <c r="CSU20" s="12"/>
      <c r="CSV20" s="12"/>
      <c r="CSW20" s="12"/>
      <c r="CSX20" s="12"/>
      <c r="CSY20" s="12"/>
      <c r="CSZ20" s="12"/>
      <c r="CTA20" s="12"/>
      <c r="CTB20" s="12"/>
      <c r="CTC20" s="12"/>
      <c r="CTD20" s="12"/>
      <c r="CTE20" s="12"/>
      <c r="CTF20" s="12"/>
      <c r="CTG20" s="12"/>
      <c r="CTH20" s="12"/>
      <c r="CTI20" s="12"/>
      <c r="CTJ20" s="12"/>
      <c r="CTK20" s="12"/>
      <c r="CTL20" s="12"/>
      <c r="CTM20" s="12"/>
      <c r="CTN20" s="12"/>
      <c r="CTO20" s="12"/>
      <c r="CTP20" s="12"/>
      <c r="CTQ20" s="12"/>
      <c r="CTR20" s="12"/>
      <c r="CTS20" s="12"/>
      <c r="CTT20" s="12"/>
      <c r="CTU20" s="12"/>
      <c r="CTV20" s="12"/>
      <c r="CTW20" s="12"/>
      <c r="CTX20" s="12"/>
      <c r="CTY20" s="12"/>
      <c r="CTZ20" s="12"/>
      <c r="CUA20" s="12"/>
      <c r="CUB20" s="12"/>
      <c r="CUC20" s="12"/>
      <c r="CUD20" s="12"/>
      <c r="CUE20" s="12"/>
      <c r="CUF20" s="12"/>
      <c r="CUG20" s="12"/>
      <c r="CUH20" s="12"/>
      <c r="CUI20" s="12"/>
      <c r="CUJ20" s="12"/>
      <c r="CUK20" s="12"/>
      <c r="CUL20" s="12"/>
      <c r="CUM20" s="12"/>
      <c r="CUN20" s="12"/>
      <c r="CUO20" s="12"/>
      <c r="CUP20" s="12"/>
      <c r="CUQ20" s="12"/>
      <c r="CUR20" s="12"/>
      <c r="CUS20" s="12"/>
      <c r="CUT20" s="12"/>
      <c r="CUU20" s="12"/>
      <c r="CUV20" s="12"/>
      <c r="CUW20" s="12"/>
      <c r="CUX20" s="12"/>
      <c r="CUY20" s="12"/>
      <c r="CUZ20" s="12"/>
      <c r="CVA20" s="12"/>
      <c r="CVB20" s="12"/>
      <c r="CVC20" s="12"/>
      <c r="CVD20" s="12"/>
      <c r="CVE20" s="12"/>
      <c r="CVF20" s="12"/>
      <c r="CVG20" s="12"/>
      <c r="CVH20" s="12"/>
      <c r="CVI20" s="12"/>
      <c r="CVJ20" s="12"/>
      <c r="CVK20" s="12"/>
      <c r="CVL20" s="12"/>
      <c r="CVM20" s="12"/>
      <c r="CVN20" s="12"/>
      <c r="CVO20" s="12"/>
      <c r="CVP20" s="12"/>
      <c r="CVQ20" s="12"/>
      <c r="CVR20" s="12"/>
      <c r="CVS20" s="12"/>
      <c r="CVT20" s="12"/>
      <c r="CVU20" s="12"/>
      <c r="CVV20" s="12"/>
      <c r="CVW20" s="12"/>
      <c r="CVX20" s="12"/>
      <c r="CVY20" s="12"/>
      <c r="CVZ20" s="12"/>
      <c r="CWA20" s="12"/>
      <c r="CWB20" s="12"/>
      <c r="CWC20" s="12"/>
      <c r="CWD20" s="12"/>
      <c r="CWE20" s="12"/>
      <c r="CWF20" s="12"/>
      <c r="CWG20" s="12"/>
      <c r="CWH20" s="12"/>
      <c r="CWI20" s="12"/>
      <c r="CWJ20" s="12"/>
      <c r="CWK20" s="12"/>
      <c r="CWL20" s="12"/>
      <c r="CWM20" s="12"/>
      <c r="CWN20" s="12"/>
      <c r="CWO20" s="12"/>
      <c r="CWP20" s="12"/>
      <c r="CWQ20" s="12"/>
      <c r="CWR20" s="12"/>
      <c r="CWS20" s="12"/>
      <c r="CWT20" s="12"/>
      <c r="CWU20" s="12"/>
      <c r="CWV20" s="12"/>
      <c r="CWW20" s="12"/>
      <c r="CWX20" s="12"/>
      <c r="CWY20" s="12"/>
      <c r="CWZ20" s="12"/>
      <c r="CXA20" s="12"/>
      <c r="CXB20" s="12"/>
      <c r="CXC20" s="12"/>
      <c r="CXD20" s="12"/>
      <c r="CXE20" s="12"/>
      <c r="CXF20" s="12"/>
      <c r="CXG20" s="12"/>
      <c r="CXH20" s="12"/>
      <c r="CXI20" s="12"/>
      <c r="CXJ20" s="12"/>
      <c r="CXK20" s="12"/>
      <c r="CXL20" s="12"/>
      <c r="CXM20" s="12"/>
      <c r="CXN20" s="12"/>
      <c r="CXO20" s="12"/>
      <c r="CXP20" s="12"/>
      <c r="CXQ20" s="12"/>
      <c r="CXR20" s="12"/>
      <c r="CXS20" s="12"/>
      <c r="CXT20" s="12"/>
      <c r="CXU20" s="12"/>
      <c r="CXV20" s="12"/>
      <c r="CXW20" s="12"/>
      <c r="CXX20" s="12"/>
      <c r="CXY20" s="12"/>
      <c r="CXZ20" s="12"/>
      <c r="CYA20" s="12"/>
      <c r="CYB20" s="12"/>
      <c r="CYC20" s="12"/>
      <c r="CYD20" s="12"/>
      <c r="CYE20" s="12"/>
      <c r="CYF20" s="12"/>
      <c r="CYG20" s="12"/>
      <c r="CYH20" s="12"/>
      <c r="CYI20" s="12"/>
      <c r="CYJ20" s="12"/>
      <c r="CYK20" s="12"/>
      <c r="CYL20" s="12"/>
      <c r="CYM20" s="12"/>
      <c r="CYN20" s="12"/>
      <c r="CYO20" s="12"/>
      <c r="CYP20" s="12"/>
      <c r="CYQ20" s="12"/>
      <c r="CYR20" s="12"/>
      <c r="CYS20" s="12"/>
      <c r="CYT20" s="12"/>
      <c r="CYU20" s="12"/>
      <c r="CYV20" s="12"/>
      <c r="CYW20" s="12"/>
      <c r="CYX20" s="12"/>
      <c r="CYY20" s="12"/>
      <c r="CYZ20" s="12"/>
      <c r="CZA20" s="12"/>
      <c r="CZB20" s="12"/>
      <c r="CZC20" s="12"/>
      <c r="CZD20" s="12"/>
      <c r="CZE20" s="12"/>
      <c r="CZF20" s="12"/>
      <c r="CZG20" s="12"/>
      <c r="CZH20" s="12"/>
      <c r="CZI20" s="12"/>
      <c r="CZJ20" s="12"/>
      <c r="CZK20" s="12"/>
      <c r="CZL20" s="12"/>
      <c r="CZM20" s="12"/>
      <c r="CZN20" s="12"/>
      <c r="CZO20" s="12"/>
      <c r="CZP20" s="12"/>
      <c r="CZQ20" s="12"/>
      <c r="CZR20" s="12"/>
      <c r="CZS20" s="12"/>
      <c r="CZT20" s="12"/>
      <c r="CZU20" s="12"/>
      <c r="CZV20" s="12"/>
      <c r="CZW20" s="12"/>
      <c r="CZX20" s="12"/>
      <c r="CZY20" s="12"/>
      <c r="CZZ20" s="12"/>
      <c r="DAA20" s="12"/>
      <c r="DAB20" s="12"/>
      <c r="DAC20" s="12"/>
      <c r="DAD20" s="12"/>
      <c r="DAE20" s="12"/>
      <c r="DAF20" s="12"/>
      <c r="DAG20" s="12"/>
      <c r="DAH20" s="12"/>
      <c r="DAI20" s="12"/>
      <c r="DAJ20" s="12"/>
      <c r="DAK20" s="12"/>
      <c r="DAL20" s="12"/>
      <c r="DAM20" s="12"/>
      <c r="DAN20" s="12"/>
      <c r="DAO20" s="12"/>
      <c r="DAP20" s="12"/>
      <c r="DAQ20" s="12"/>
      <c r="DAR20" s="12"/>
      <c r="DAS20" s="12"/>
      <c r="DAT20" s="12"/>
      <c r="DAU20" s="12"/>
      <c r="DAV20" s="12"/>
      <c r="DAW20" s="12"/>
      <c r="DAX20" s="12"/>
      <c r="DAY20" s="12"/>
      <c r="DAZ20" s="12"/>
      <c r="DBA20" s="12"/>
      <c r="DBB20" s="12"/>
      <c r="DBC20" s="12"/>
      <c r="DBD20" s="12"/>
      <c r="DBE20" s="12"/>
      <c r="DBF20" s="12"/>
      <c r="DBG20" s="12"/>
      <c r="DBH20" s="12"/>
      <c r="DBI20" s="12"/>
      <c r="DBJ20" s="12"/>
      <c r="DBK20" s="12"/>
      <c r="DBL20" s="12"/>
      <c r="DBM20" s="12"/>
      <c r="DBN20" s="12"/>
      <c r="DBO20" s="12"/>
      <c r="DBP20" s="12"/>
      <c r="DBQ20" s="12"/>
      <c r="DBR20" s="12"/>
      <c r="DBS20" s="12"/>
      <c r="DBT20" s="12"/>
      <c r="DBU20" s="12"/>
      <c r="DBV20" s="12"/>
      <c r="DBW20" s="12"/>
      <c r="DBX20" s="12"/>
      <c r="DBY20" s="12"/>
      <c r="DBZ20" s="12"/>
      <c r="DCA20" s="12"/>
      <c r="DCB20" s="12"/>
      <c r="DCC20" s="12"/>
      <c r="DCD20" s="12"/>
      <c r="DCE20" s="12"/>
      <c r="DCF20" s="12"/>
      <c r="DCG20" s="12"/>
      <c r="DCH20" s="12"/>
      <c r="DCI20" s="12"/>
      <c r="DCJ20" s="12"/>
      <c r="DCK20" s="12"/>
      <c r="DCL20" s="12"/>
      <c r="DCM20" s="12"/>
      <c r="DCN20" s="12"/>
      <c r="DCO20" s="12"/>
      <c r="DCP20" s="12"/>
      <c r="DCQ20" s="12"/>
      <c r="DCR20" s="12"/>
      <c r="DCS20" s="12"/>
      <c r="DCT20" s="12"/>
      <c r="DCU20" s="12"/>
      <c r="DCV20" s="12"/>
      <c r="DCW20" s="12"/>
      <c r="DCX20" s="12"/>
      <c r="DCY20" s="12"/>
      <c r="DCZ20" s="12"/>
      <c r="DDA20" s="12"/>
      <c r="DDB20" s="12"/>
      <c r="DDC20" s="12"/>
      <c r="DDD20" s="12"/>
      <c r="DDE20" s="12"/>
      <c r="DDF20" s="12"/>
      <c r="DDG20" s="12"/>
      <c r="DDH20" s="12"/>
      <c r="DDI20" s="12"/>
      <c r="DDJ20" s="12"/>
      <c r="DDK20" s="12"/>
      <c r="DDL20" s="12"/>
      <c r="DDM20" s="12"/>
      <c r="DDN20" s="12"/>
      <c r="DDO20" s="12"/>
      <c r="DDP20" s="12"/>
      <c r="DDQ20" s="12"/>
      <c r="DDR20" s="12"/>
      <c r="DDS20" s="12"/>
      <c r="DDT20" s="12"/>
      <c r="DDU20" s="12"/>
      <c r="DDV20" s="12"/>
      <c r="DDW20" s="12"/>
      <c r="DDX20" s="12"/>
      <c r="DDY20" s="12"/>
      <c r="DDZ20" s="12"/>
      <c r="DEA20" s="12"/>
      <c r="DEB20" s="12"/>
      <c r="DEC20" s="12"/>
      <c r="DED20" s="12"/>
      <c r="DEE20" s="12"/>
      <c r="DEF20" s="12"/>
      <c r="DEG20" s="12"/>
      <c r="DEH20" s="12"/>
      <c r="DEI20" s="12"/>
      <c r="DEJ20" s="12"/>
      <c r="DEK20" s="12"/>
      <c r="DEL20" s="12"/>
      <c r="DEM20" s="12"/>
      <c r="DEN20" s="12"/>
      <c r="DEO20" s="12"/>
      <c r="DEP20" s="12"/>
      <c r="DEQ20" s="12"/>
      <c r="DER20" s="12"/>
      <c r="DES20" s="12"/>
      <c r="DET20" s="12"/>
      <c r="DEU20" s="12"/>
      <c r="DEV20" s="12"/>
      <c r="DEW20" s="12"/>
      <c r="DEX20" s="12"/>
      <c r="DEY20" s="12"/>
      <c r="DEZ20" s="12"/>
      <c r="DFA20" s="12"/>
      <c r="DFB20" s="12"/>
      <c r="DFC20" s="12"/>
      <c r="DFD20" s="12"/>
      <c r="DFE20" s="12"/>
      <c r="DFF20" s="12"/>
      <c r="DFG20" s="12"/>
      <c r="DFH20" s="12"/>
      <c r="DFI20" s="12"/>
      <c r="DFJ20" s="12"/>
      <c r="DFK20" s="12"/>
      <c r="DFL20" s="12"/>
      <c r="DFM20" s="12"/>
      <c r="DFN20" s="12"/>
      <c r="DFO20" s="12"/>
      <c r="DFP20" s="12"/>
      <c r="DFQ20" s="12"/>
      <c r="DFR20" s="12"/>
      <c r="DFS20" s="12"/>
      <c r="DFT20" s="12"/>
      <c r="DFU20" s="12"/>
      <c r="DFV20" s="12"/>
      <c r="DFW20" s="12"/>
      <c r="DFX20" s="12"/>
      <c r="DFY20" s="12"/>
      <c r="DFZ20" s="12"/>
      <c r="DGA20" s="12"/>
      <c r="DGB20" s="12"/>
      <c r="DGC20" s="12"/>
      <c r="DGD20" s="12"/>
      <c r="DGE20" s="12"/>
      <c r="DGF20" s="12"/>
      <c r="DGG20" s="12"/>
      <c r="DGH20" s="12"/>
      <c r="DGI20" s="12"/>
      <c r="DGJ20" s="12"/>
      <c r="DGK20" s="12"/>
      <c r="DGL20" s="12"/>
      <c r="DGM20" s="12"/>
      <c r="DGN20" s="12"/>
      <c r="DGO20" s="12"/>
      <c r="DGP20" s="12"/>
      <c r="DGQ20" s="12"/>
      <c r="DGR20" s="12"/>
      <c r="DGS20" s="12"/>
      <c r="DGT20" s="12"/>
      <c r="DGU20" s="12"/>
      <c r="DGV20" s="12"/>
      <c r="DGW20" s="12"/>
      <c r="DGX20" s="12"/>
      <c r="DGY20" s="12"/>
      <c r="DGZ20" s="12"/>
      <c r="DHA20" s="12"/>
      <c r="DHB20" s="12"/>
      <c r="DHC20" s="12"/>
      <c r="DHD20" s="12"/>
      <c r="DHE20" s="12"/>
      <c r="DHF20" s="12"/>
      <c r="DHG20" s="12"/>
      <c r="DHH20" s="12"/>
      <c r="DHI20" s="12"/>
      <c r="DHJ20" s="12"/>
      <c r="DHK20" s="12"/>
      <c r="DHL20" s="12"/>
      <c r="DHM20" s="12"/>
      <c r="DHN20" s="12"/>
      <c r="DHO20" s="12"/>
      <c r="DHP20" s="12"/>
      <c r="DHQ20" s="12"/>
      <c r="DHR20" s="12"/>
      <c r="DHS20" s="12"/>
      <c r="DHT20" s="12"/>
      <c r="DHU20" s="12"/>
      <c r="DHV20" s="12"/>
      <c r="DHW20" s="12"/>
      <c r="DHX20" s="12"/>
      <c r="DHY20" s="12"/>
      <c r="DHZ20" s="12"/>
      <c r="DIA20" s="12"/>
      <c r="DIB20" s="12"/>
      <c r="DIC20" s="12"/>
      <c r="DID20" s="12"/>
      <c r="DIE20" s="12"/>
      <c r="DIF20" s="12"/>
      <c r="DIG20" s="12"/>
      <c r="DIH20" s="12"/>
      <c r="DII20" s="12"/>
      <c r="DIJ20" s="12"/>
      <c r="DIK20" s="12"/>
      <c r="DIL20" s="12"/>
      <c r="DIM20" s="12"/>
      <c r="DIN20" s="12"/>
      <c r="DIO20" s="12"/>
      <c r="DIP20" s="12"/>
      <c r="DIQ20" s="12"/>
      <c r="DIR20" s="12"/>
      <c r="DIS20" s="12"/>
      <c r="DIT20" s="12"/>
      <c r="DIU20" s="12"/>
      <c r="DIV20" s="12"/>
      <c r="DIW20" s="12"/>
      <c r="DIX20" s="12"/>
      <c r="DIY20" s="12"/>
      <c r="DIZ20" s="12"/>
      <c r="DJA20" s="12"/>
      <c r="DJB20" s="12"/>
      <c r="DJC20" s="12"/>
      <c r="DJD20" s="12"/>
      <c r="DJE20" s="12"/>
      <c r="DJF20" s="12"/>
      <c r="DJG20" s="12"/>
      <c r="DJH20" s="12"/>
      <c r="DJI20" s="12"/>
      <c r="DJJ20" s="12"/>
      <c r="DJK20" s="12"/>
      <c r="DJL20" s="12"/>
      <c r="DJM20" s="12"/>
      <c r="DJN20" s="12"/>
      <c r="DJO20" s="12"/>
      <c r="DJP20" s="12"/>
      <c r="DJQ20" s="12"/>
      <c r="DJR20" s="12"/>
      <c r="DJS20" s="12"/>
      <c r="DJT20" s="12"/>
      <c r="DJU20" s="12"/>
      <c r="DJV20" s="12"/>
      <c r="DJW20" s="12"/>
      <c r="DJX20" s="12"/>
      <c r="DJY20" s="12"/>
      <c r="DJZ20" s="12"/>
      <c r="DKA20" s="12"/>
      <c r="DKB20" s="12"/>
      <c r="DKC20" s="12"/>
      <c r="DKD20" s="12"/>
      <c r="DKE20" s="12"/>
      <c r="DKF20" s="12"/>
      <c r="DKG20" s="12"/>
      <c r="DKH20" s="12"/>
      <c r="DKI20" s="12"/>
      <c r="DKJ20" s="12"/>
      <c r="DKK20" s="12"/>
      <c r="DKL20" s="12"/>
      <c r="DKM20" s="12"/>
      <c r="DKN20" s="12"/>
      <c r="DKO20" s="12"/>
      <c r="DKP20" s="12"/>
      <c r="DKQ20" s="12"/>
      <c r="DKR20" s="12"/>
      <c r="DKS20" s="12"/>
      <c r="DKT20" s="12"/>
      <c r="DKU20" s="12"/>
      <c r="DKV20" s="12"/>
      <c r="DKW20" s="12"/>
      <c r="DKX20" s="12"/>
      <c r="DKY20" s="12"/>
      <c r="DKZ20" s="12"/>
      <c r="DLA20" s="12"/>
      <c r="DLB20" s="12"/>
      <c r="DLC20" s="12"/>
      <c r="DLD20" s="12"/>
      <c r="DLE20" s="12"/>
      <c r="DLF20" s="12"/>
      <c r="DLG20" s="12"/>
      <c r="DLH20" s="12"/>
      <c r="DLI20" s="12"/>
      <c r="DLJ20" s="12"/>
      <c r="DLK20" s="12"/>
      <c r="DLL20" s="12"/>
      <c r="DLM20" s="12"/>
      <c r="DLN20" s="12"/>
      <c r="DLO20" s="12"/>
      <c r="DLP20" s="12"/>
      <c r="DLQ20" s="12"/>
      <c r="DLR20" s="12"/>
      <c r="DLS20" s="12"/>
      <c r="DLT20" s="12"/>
      <c r="DLU20" s="12"/>
      <c r="DLV20" s="12"/>
      <c r="DLW20" s="12"/>
      <c r="DLX20" s="12"/>
      <c r="DLY20" s="12"/>
      <c r="DLZ20" s="12"/>
      <c r="DMA20" s="12"/>
      <c r="DMB20" s="12"/>
      <c r="DMC20" s="12"/>
      <c r="DMD20" s="12"/>
      <c r="DME20" s="12"/>
      <c r="DMF20" s="12"/>
      <c r="DMG20" s="12"/>
      <c r="DMH20" s="12"/>
      <c r="DMI20" s="12"/>
      <c r="DMJ20" s="12"/>
      <c r="DMK20" s="12"/>
      <c r="DML20" s="12"/>
      <c r="DMM20" s="12"/>
      <c r="DMN20" s="12"/>
      <c r="DMO20" s="12"/>
      <c r="DMP20" s="12"/>
      <c r="DMQ20" s="12"/>
      <c r="DMR20" s="12"/>
      <c r="DMS20" s="12"/>
      <c r="DMT20" s="12"/>
      <c r="DMU20" s="12"/>
      <c r="DMV20" s="12"/>
      <c r="DMW20" s="12"/>
      <c r="DMX20" s="12"/>
      <c r="DMY20" s="12"/>
      <c r="DMZ20" s="12"/>
      <c r="DNA20" s="12"/>
      <c r="DNB20" s="12"/>
      <c r="DNC20" s="12"/>
      <c r="DND20" s="12"/>
      <c r="DNE20" s="12"/>
      <c r="DNF20" s="12"/>
      <c r="DNG20" s="12"/>
      <c r="DNH20" s="12"/>
      <c r="DNI20" s="12"/>
      <c r="DNJ20" s="12"/>
      <c r="DNK20" s="12"/>
      <c r="DNL20" s="12"/>
      <c r="DNM20" s="12"/>
      <c r="DNN20" s="12"/>
      <c r="DNO20" s="12"/>
      <c r="DNP20" s="12"/>
      <c r="DNQ20" s="12"/>
      <c r="DNR20" s="12"/>
      <c r="DNS20" s="12"/>
      <c r="DNT20" s="12"/>
      <c r="DNU20" s="12"/>
      <c r="DNV20" s="12"/>
      <c r="DNW20" s="12"/>
      <c r="DNX20" s="12"/>
      <c r="DNY20" s="12"/>
      <c r="DNZ20" s="12"/>
      <c r="DOA20" s="12"/>
      <c r="DOB20" s="12"/>
      <c r="DOC20" s="12"/>
      <c r="DOD20" s="12"/>
      <c r="DOE20" s="12"/>
      <c r="DOF20" s="12"/>
      <c r="DOG20" s="12"/>
      <c r="DOH20" s="12"/>
      <c r="DOI20" s="12"/>
      <c r="DOJ20" s="12"/>
      <c r="DOK20" s="12"/>
      <c r="DOL20" s="12"/>
      <c r="DOM20" s="12"/>
      <c r="DON20" s="12"/>
      <c r="DOO20" s="12"/>
      <c r="DOP20" s="12"/>
      <c r="DOQ20" s="12"/>
      <c r="DOR20" s="12"/>
      <c r="DOS20" s="12"/>
      <c r="DOT20" s="12"/>
      <c r="DOU20" s="12"/>
      <c r="DOV20" s="12"/>
      <c r="DOW20" s="12"/>
      <c r="DOX20" s="12"/>
      <c r="DOY20" s="12"/>
      <c r="DOZ20" s="12"/>
      <c r="DPA20" s="12"/>
      <c r="DPB20" s="12"/>
      <c r="DPC20" s="12"/>
      <c r="DPD20" s="12"/>
      <c r="DPE20" s="12"/>
      <c r="DPF20" s="12"/>
      <c r="DPG20" s="12"/>
      <c r="DPH20" s="12"/>
      <c r="DPI20" s="12"/>
      <c r="DPJ20" s="12"/>
      <c r="DPK20" s="12"/>
      <c r="DPL20" s="12"/>
      <c r="DPM20" s="12"/>
      <c r="DPN20" s="12"/>
      <c r="DPO20" s="12"/>
      <c r="DPP20" s="12"/>
      <c r="DPQ20" s="12"/>
      <c r="DPR20" s="12"/>
      <c r="DPS20" s="12"/>
      <c r="DPT20" s="12"/>
      <c r="DPU20" s="12"/>
      <c r="DPV20" s="12"/>
      <c r="DPW20" s="12"/>
      <c r="DPX20" s="12"/>
      <c r="DPY20" s="12"/>
      <c r="DPZ20" s="12"/>
      <c r="DQA20" s="12"/>
      <c r="DQB20" s="12"/>
      <c r="DQC20" s="12"/>
      <c r="DQD20" s="12"/>
      <c r="DQE20" s="12"/>
      <c r="DQF20" s="12"/>
      <c r="DQG20" s="12"/>
      <c r="DQH20" s="12"/>
      <c r="DQI20" s="12"/>
      <c r="DQJ20" s="12"/>
      <c r="DQK20" s="12"/>
      <c r="DQL20" s="12"/>
      <c r="DQM20" s="12"/>
      <c r="DQN20" s="12"/>
      <c r="DQO20" s="12"/>
      <c r="DQP20" s="12"/>
      <c r="DQQ20" s="12"/>
      <c r="DQR20" s="12"/>
      <c r="DQS20" s="12"/>
      <c r="DQT20" s="12"/>
      <c r="DQU20" s="12"/>
      <c r="DQV20" s="12"/>
      <c r="DQW20" s="12"/>
      <c r="DQX20" s="12"/>
      <c r="DQY20" s="12"/>
      <c r="DQZ20" s="12"/>
      <c r="DRA20" s="12"/>
      <c r="DRB20" s="12"/>
      <c r="DRC20" s="12"/>
      <c r="DRD20" s="12"/>
      <c r="DRE20" s="12"/>
      <c r="DRF20" s="12"/>
      <c r="DRG20" s="12"/>
      <c r="DRH20" s="12"/>
      <c r="DRI20" s="12"/>
      <c r="DRJ20" s="12"/>
      <c r="DRK20" s="12"/>
      <c r="DRL20" s="12"/>
      <c r="DRM20" s="12"/>
      <c r="DRN20" s="12"/>
      <c r="DRO20" s="12"/>
      <c r="DRP20" s="12"/>
      <c r="DRQ20" s="12"/>
      <c r="DRR20" s="12"/>
      <c r="DRS20" s="12"/>
      <c r="DRT20" s="12"/>
      <c r="DRU20" s="12"/>
      <c r="DRV20" s="12"/>
      <c r="DRW20" s="12"/>
      <c r="DRX20" s="12"/>
      <c r="DRY20" s="12"/>
      <c r="DRZ20" s="12"/>
      <c r="DSA20" s="12"/>
      <c r="DSB20" s="12"/>
      <c r="DSC20" s="12"/>
      <c r="DSD20" s="12"/>
      <c r="DSE20" s="12"/>
      <c r="DSF20" s="12"/>
      <c r="DSG20" s="12"/>
      <c r="DSH20" s="12"/>
      <c r="DSI20" s="12"/>
      <c r="DSJ20" s="12"/>
      <c r="DSK20" s="12"/>
      <c r="DSL20" s="12"/>
      <c r="DSM20" s="12"/>
      <c r="DSN20" s="12"/>
      <c r="DSO20" s="12"/>
      <c r="DSP20" s="12"/>
      <c r="DSQ20" s="12"/>
      <c r="DSR20" s="12"/>
      <c r="DSS20" s="12"/>
      <c r="DST20" s="12"/>
      <c r="DSU20" s="12"/>
      <c r="DSV20" s="12"/>
      <c r="DSW20" s="12"/>
      <c r="DSX20" s="12"/>
      <c r="DSY20" s="12"/>
      <c r="DSZ20" s="12"/>
      <c r="DTA20" s="12"/>
      <c r="DTB20" s="12"/>
      <c r="DTC20" s="12"/>
      <c r="DTD20" s="12"/>
      <c r="DTE20" s="12"/>
      <c r="DTF20" s="12"/>
      <c r="DTG20" s="12"/>
      <c r="DTH20" s="12"/>
      <c r="DTI20" s="12"/>
      <c r="DTJ20" s="12"/>
      <c r="DTK20" s="12"/>
      <c r="DTL20" s="12"/>
      <c r="DTM20" s="12"/>
      <c r="DTN20" s="12"/>
      <c r="DTO20" s="12"/>
      <c r="DTP20" s="12"/>
      <c r="DTQ20" s="12"/>
      <c r="DTR20" s="12"/>
      <c r="DTS20" s="12"/>
      <c r="DTT20" s="12"/>
      <c r="DTU20" s="12"/>
      <c r="DTV20" s="12"/>
      <c r="DTW20" s="12"/>
      <c r="DTX20" s="12"/>
      <c r="DTY20" s="12"/>
      <c r="DTZ20" s="12"/>
      <c r="DUA20" s="12"/>
      <c r="DUB20" s="12"/>
      <c r="DUC20" s="12"/>
      <c r="DUD20" s="12"/>
      <c r="DUE20" s="12"/>
      <c r="DUF20" s="12"/>
      <c r="DUG20" s="12"/>
      <c r="DUH20" s="12"/>
      <c r="DUI20" s="12"/>
      <c r="DUJ20" s="12"/>
      <c r="DUK20" s="12"/>
      <c r="DUL20" s="12"/>
      <c r="DUM20" s="12"/>
      <c r="DUN20" s="12"/>
      <c r="DUO20" s="12"/>
      <c r="DUP20" s="12"/>
      <c r="DUQ20" s="12"/>
      <c r="DUR20" s="12"/>
      <c r="DUS20" s="12"/>
      <c r="DUT20" s="12"/>
      <c r="DUU20" s="12"/>
      <c r="DUV20" s="12"/>
      <c r="DUW20" s="12"/>
      <c r="DUX20" s="12"/>
      <c r="DUY20" s="12"/>
      <c r="DUZ20" s="12"/>
      <c r="DVA20" s="12"/>
      <c r="DVB20" s="12"/>
      <c r="DVC20" s="12"/>
      <c r="DVD20" s="12"/>
      <c r="DVE20" s="12"/>
      <c r="DVF20" s="12"/>
      <c r="DVG20" s="12"/>
      <c r="DVH20" s="12"/>
      <c r="DVI20" s="12"/>
      <c r="DVJ20" s="12"/>
      <c r="DVK20" s="12"/>
      <c r="DVL20" s="12"/>
      <c r="DVM20" s="12"/>
      <c r="DVN20" s="12"/>
      <c r="DVO20" s="12"/>
      <c r="DVP20" s="12"/>
      <c r="DVQ20" s="12"/>
      <c r="DVR20" s="12"/>
      <c r="DVS20" s="12"/>
      <c r="DVT20" s="12"/>
      <c r="DVU20" s="12"/>
      <c r="DVV20" s="12"/>
      <c r="DVW20" s="12"/>
      <c r="DVX20" s="12"/>
      <c r="DVY20" s="12"/>
      <c r="DVZ20" s="12"/>
      <c r="DWA20" s="12"/>
      <c r="DWB20" s="12"/>
      <c r="DWC20" s="12"/>
      <c r="DWD20" s="12"/>
      <c r="DWE20" s="12"/>
      <c r="DWF20" s="12"/>
      <c r="DWG20" s="12"/>
      <c r="DWH20" s="12"/>
      <c r="DWI20" s="12"/>
      <c r="DWJ20" s="12"/>
      <c r="DWK20" s="12"/>
      <c r="DWL20" s="12"/>
      <c r="DWM20" s="12"/>
      <c r="DWN20" s="12"/>
      <c r="DWO20" s="12"/>
      <c r="DWP20" s="12"/>
      <c r="DWQ20" s="12"/>
      <c r="DWR20" s="12"/>
      <c r="DWS20" s="12"/>
      <c r="DWT20" s="12"/>
      <c r="DWU20" s="12"/>
      <c r="DWV20" s="12"/>
      <c r="DWW20" s="12"/>
      <c r="DWX20" s="12"/>
      <c r="DWY20" s="12"/>
      <c r="DWZ20" s="12"/>
      <c r="DXA20" s="12"/>
      <c r="DXB20" s="12"/>
      <c r="DXC20" s="12"/>
      <c r="DXD20" s="12"/>
      <c r="DXE20" s="12"/>
      <c r="DXF20" s="12"/>
      <c r="DXG20" s="12"/>
      <c r="DXH20" s="12"/>
      <c r="DXI20" s="12"/>
      <c r="DXJ20" s="12"/>
      <c r="DXK20" s="12"/>
      <c r="DXL20" s="12"/>
      <c r="DXM20" s="12"/>
      <c r="DXN20" s="12"/>
      <c r="DXO20" s="12"/>
      <c r="DXP20" s="12"/>
      <c r="DXQ20" s="12"/>
      <c r="DXR20" s="12"/>
      <c r="DXS20" s="12"/>
      <c r="DXT20" s="12"/>
      <c r="DXU20" s="12"/>
      <c r="DXV20" s="12"/>
      <c r="DXW20" s="12"/>
      <c r="DXX20" s="12"/>
      <c r="DXY20" s="12"/>
      <c r="DXZ20" s="12"/>
      <c r="DYA20" s="12"/>
      <c r="DYB20" s="12"/>
      <c r="DYC20" s="12"/>
      <c r="DYD20" s="12"/>
      <c r="DYE20" s="12"/>
      <c r="DYF20" s="12"/>
      <c r="DYG20" s="12"/>
      <c r="DYH20" s="12"/>
      <c r="DYI20" s="12"/>
      <c r="DYJ20" s="12"/>
      <c r="DYK20" s="12"/>
      <c r="DYL20" s="12"/>
      <c r="DYM20" s="12"/>
      <c r="DYN20" s="12"/>
      <c r="DYO20" s="12"/>
      <c r="DYP20" s="12"/>
      <c r="DYQ20" s="12"/>
      <c r="DYR20" s="12"/>
      <c r="DYS20" s="12"/>
      <c r="DYT20" s="12"/>
      <c r="DYU20" s="12"/>
      <c r="DYV20" s="12"/>
      <c r="DYW20" s="12"/>
      <c r="DYX20" s="12"/>
      <c r="DYY20" s="12"/>
      <c r="DYZ20" s="12"/>
      <c r="DZA20" s="12"/>
      <c r="DZB20" s="12"/>
      <c r="DZC20" s="12"/>
      <c r="DZD20" s="12"/>
      <c r="DZE20" s="12"/>
      <c r="DZF20" s="12"/>
      <c r="DZG20" s="12"/>
      <c r="DZH20" s="12"/>
      <c r="DZI20" s="12"/>
      <c r="DZJ20" s="12"/>
      <c r="DZK20" s="12"/>
      <c r="DZL20" s="12"/>
      <c r="DZM20" s="12"/>
      <c r="DZN20" s="12"/>
      <c r="DZO20" s="12"/>
      <c r="DZP20" s="12"/>
      <c r="DZQ20" s="12"/>
      <c r="DZR20" s="12"/>
      <c r="DZS20" s="12"/>
      <c r="DZT20" s="12"/>
      <c r="DZU20" s="12"/>
      <c r="DZV20" s="12"/>
      <c r="DZW20" s="12"/>
      <c r="DZX20" s="12"/>
      <c r="DZY20" s="12"/>
      <c r="DZZ20" s="12"/>
      <c r="EAA20" s="12"/>
      <c r="EAB20" s="12"/>
      <c r="EAC20" s="12"/>
      <c r="EAD20" s="12"/>
      <c r="EAE20" s="12"/>
      <c r="EAF20" s="12"/>
      <c r="EAG20" s="12"/>
      <c r="EAH20" s="12"/>
      <c r="EAI20" s="12"/>
      <c r="EAJ20" s="12"/>
      <c r="EAK20" s="12"/>
      <c r="EAL20" s="12"/>
      <c r="EAM20" s="12"/>
      <c r="EAN20" s="12"/>
      <c r="EAO20" s="12"/>
      <c r="EAP20" s="12"/>
      <c r="EAQ20" s="12"/>
      <c r="EAR20" s="12"/>
      <c r="EAS20" s="12"/>
      <c r="EAT20" s="12"/>
      <c r="EAU20" s="12"/>
      <c r="EAV20" s="12"/>
      <c r="EAW20" s="12"/>
      <c r="EAX20" s="12"/>
      <c r="EAY20" s="12"/>
      <c r="EAZ20" s="12"/>
      <c r="EBA20" s="12"/>
      <c r="EBB20" s="12"/>
      <c r="EBC20" s="12"/>
      <c r="EBD20" s="12"/>
      <c r="EBE20" s="12"/>
      <c r="EBF20" s="12"/>
      <c r="EBG20" s="12"/>
      <c r="EBH20" s="12"/>
      <c r="EBI20" s="12"/>
      <c r="EBJ20" s="12"/>
      <c r="EBK20" s="12"/>
      <c r="EBL20" s="12"/>
      <c r="EBM20" s="12"/>
      <c r="EBN20" s="12"/>
      <c r="EBO20" s="12"/>
      <c r="EBP20" s="12"/>
      <c r="EBQ20" s="12"/>
      <c r="EBR20" s="12"/>
      <c r="EBS20" s="12"/>
      <c r="EBT20" s="12"/>
      <c r="EBU20" s="12"/>
      <c r="EBV20" s="12"/>
      <c r="EBW20" s="12"/>
      <c r="EBX20" s="12"/>
      <c r="EBY20" s="12"/>
      <c r="EBZ20" s="12"/>
      <c r="ECA20" s="12"/>
      <c r="ECB20" s="12"/>
      <c r="ECC20" s="12"/>
      <c r="ECD20" s="12"/>
      <c r="ECE20" s="12"/>
      <c r="ECF20" s="12"/>
      <c r="ECG20" s="12"/>
      <c r="ECH20" s="12"/>
      <c r="ECI20" s="12"/>
      <c r="ECJ20" s="12"/>
      <c r="ECK20" s="12"/>
      <c r="ECL20" s="12"/>
      <c r="ECM20" s="12"/>
      <c r="ECN20" s="12"/>
      <c r="ECO20" s="12"/>
      <c r="ECP20" s="12"/>
      <c r="ECQ20" s="12"/>
      <c r="ECR20" s="12"/>
      <c r="ECS20" s="12"/>
      <c r="ECT20" s="12"/>
      <c r="ECU20" s="12"/>
      <c r="ECV20" s="12"/>
      <c r="ECW20" s="12"/>
      <c r="ECX20" s="12"/>
      <c r="ECY20" s="12"/>
      <c r="ECZ20" s="12"/>
      <c r="EDA20" s="12"/>
      <c r="EDB20" s="12"/>
      <c r="EDC20" s="12"/>
      <c r="EDD20" s="12"/>
      <c r="EDE20" s="12"/>
      <c r="EDF20" s="12"/>
      <c r="EDG20" s="12"/>
      <c r="EDH20" s="12"/>
      <c r="EDI20" s="12"/>
      <c r="EDJ20" s="12"/>
      <c r="EDK20" s="12"/>
      <c r="EDL20" s="12"/>
      <c r="EDM20" s="12"/>
      <c r="EDN20" s="12"/>
      <c r="EDO20" s="12"/>
      <c r="EDP20" s="12"/>
      <c r="EDQ20" s="12"/>
      <c r="EDR20" s="12"/>
      <c r="EDS20" s="12"/>
      <c r="EDT20" s="12"/>
      <c r="EDU20" s="12"/>
      <c r="EDV20" s="12"/>
      <c r="EDW20" s="12"/>
      <c r="EDX20" s="12"/>
      <c r="EDY20" s="12"/>
      <c r="EDZ20" s="12"/>
      <c r="EEA20" s="12"/>
      <c r="EEB20" s="12"/>
      <c r="EEC20" s="12"/>
      <c r="EED20" s="12"/>
      <c r="EEE20" s="12"/>
      <c r="EEF20" s="12"/>
      <c r="EEG20" s="12"/>
      <c r="EEH20" s="12"/>
      <c r="EEI20" s="12"/>
      <c r="EEJ20" s="12"/>
      <c r="EEK20" s="12"/>
      <c r="EEL20" s="12"/>
      <c r="EEM20" s="12"/>
      <c r="EEN20" s="12"/>
      <c r="EEO20" s="12"/>
      <c r="EEP20" s="12"/>
      <c r="EEQ20" s="12"/>
      <c r="EER20" s="12"/>
      <c r="EES20" s="12"/>
      <c r="EET20" s="12"/>
      <c r="EEU20" s="12"/>
      <c r="EEV20" s="12"/>
      <c r="EEW20" s="12"/>
      <c r="EEX20" s="12"/>
      <c r="EEY20" s="12"/>
      <c r="EEZ20" s="12"/>
      <c r="EFA20" s="12"/>
      <c r="EFB20" s="12"/>
      <c r="EFC20" s="12"/>
      <c r="EFD20" s="12"/>
      <c r="EFE20" s="12"/>
      <c r="EFF20" s="12"/>
      <c r="EFG20" s="12"/>
      <c r="EFH20" s="12"/>
      <c r="EFI20" s="12"/>
      <c r="EFJ20" s="12"/>
      <c r="EFK20" s="12"/>
      <c r="EFL20" s="12"/>
      <c r="EFM20" s="12"/>
      <c r="EFN20" s="12"/>
      <c r="EFO20" s="12"/>
      <c r="EFP20" s="12"/>
      <c r="EFQ20" s="12"/>
      <c r="EFR20" s="12"/>
      <c r="EFS20" s="12"/>
      <c r="EFT20" s="12"/>
      <c r="EFU20" s="12"/>
      <c r="EFV20" s="12"/>
      <c r="EFW20" s="12"/>
      <c r="EFX20" s="12"/>
      <c r="EFY20" s="12"/>
      <c r="EFZ20" s="12"/>
      <c r="EGA20" s="12"/>
      <c r="EGB20" s="12"/>
      <c r="EGC20" s="12"/>
      <c r="EGD20" s="12"/>
      <c r="EGE20" s="12"/>
      <c r="EGF20" s="12"/>
      <c r="EGG20" s="12"/>
      <c r="EGH20" s="12"/>
      <c r="EGI20" s="12"/>
      <c r="EGJ20" s="12"/>
      <c r="EGK20" s="12"/>
      <c r="EGL20" s="12"/>
      <c r="EGM20" s="12"/>
      <c r="EGN20" s="12"/>
      <c r="EGO20" s="12"/>
      <c r="EGP20" s="12"/>
      <c r="EGQ20" s="12"/>
      <c r="EGR20" s="12"/>
      <c r="EGS20" s="12"/>
      <c r="EGT20" s="12"/>
      <c r="EGU20" s="12"/>
      <c r="EGV20" s="12"/>
      <c r="EGW20" s="12"/>
      <c r="EGX20" s="12"/>
      <c r="EGY20" s="12"/>
      <c r="EGZ20" s="12"/>
      <c r="EHA20" s="12"/>
      <c r="EHB20" s="12"/>
      <c r="EHC20" s="12"/>
      <c r="EHD20" s="12"/>
      <c r="EHE20" s="12"/>
      <c r="EHF20" s="12"/>
      <c r="EHG20" s="12"/>
      <c r="EHH20" s="12"/>
      <c r="EHI20" s="12"/>
      <c r="EHJ20" s="12"/>
      <c r="EHK20" s="12"/>
      <c r="EHL20" s="12"/>
      <c r="EHM20" s="12"/>
      <c r="EHN20" s="12"/>
      <c r="EHO20" s="12"/>
      <c r="EHP20" s="12"/>
      <c r="EHQ20" s="12"/>
      <c r="EHR20" s="12"/>
      <c r="EHS20" s="12"/>
      <c r="EHT20" s="12"/>
      <c r="EHU20" s="12"/>
      <c r="EHV20" s="12"/>
      <c r="EHW20" s="12"/>
      <c r="EHX20" s="12"/>
      <c r="EHY20" s="12"/>
      <c r="EHZ20" s="12"/>
      <c r="EIA20" s="12"/>
      <c r="EIB20" s="12"/>
      <c r="EIC20" s="12"/>
      <c r="EID20" s="12"/>
      <c r="EIE20" s="12"/>
      <c r="EIF20" s="12"/>
      <c r="EIG20" s="12"/>
      <c r="EIH20" s="12"/>
      <c r="EII20" s="12"/>
      <c r="EIJ20" s="12"/>
      <c r="EIK20" s="12"/>
      <c r="EIL20" s="12"/>
      <c r="EIM20" s="12"/>
      <c r="EIN20" s="12"/>
      <c r="EIO20" s="12"/>
      <c r="EIP20" s="12"/>
      <c r="EIQ20" s="12"/>
      <c r="EIR20" s="12"/>
      <c r="EIS20" s="12"/>
      <c r="EIT20" s="12"/>
      <c r="EIU20" s="12"/>
      <c r="EIV20" s="12"/>
      <c r="EIW20" s="12"/>
      <c r="EIX20" s="12"/>
      <c r="EIY20" s="12"/>
      <c r="EIZ20" s="12"/>
      <c r="EJA20" s="12"/>
      <c r="EJB20" s="12"/>
      <c r="EJC20" s="12"/>
      <c r="EJD20" s="12"/>
      <c r="EJE20" s="12"/>
      <c r="EJF20" s="12"/>
      <c r="EJG20" s="12"/>
      <c r="EJH20" s="12"/>
      <c r="EJI20" s="12"/>
      <c r="EJJ20" s="12"/>
      <c r="EJK20" s="12"/>
      <c r="EJL20" s="12"/>
      <c r="EJM20" s="12"/>
      <c r="EJN20" s="12"/>
      <c r="EJO20" s="12"/>
      <c r="EJP20" s="12"/>
      <c r="EJQ20" s="12"/>
      <c r="EJR20" s="12"/>
      <c r="EJS20" s="12"/>
      <c r="EJT20" s="12"/>
      <c r="EJU20" s="12"/>
      <c r="EJV20" s="12"/>
      <c r="EJW20" s="12"/>
      <c r="EJX20" s="12"/>
      <c r="EJY20" s="12"/>
      <c r="EJZ20" s="12"/>
      <c r="EKA20" s="12"/>
      <c r="EKB20" s="12"/>
      <c r="EKC20" s="12"/>
      <c r="EKD20" s="12"/>
      <c r="EKE20" s="12"/>
      <c r="EKF20" s="12"/>
      <c r="EKG20" s="12"/>
      <c r="EKH20" s="12"/>
      <c r="EKI20" s="12"/>
      <c r="EKJ20" s="12"/>
      <c r="EKK20" s="12"/>
      <c r="EKL20" s="12"/>
      <c r="EKM20" s="12"/>
      <c r="EKN20" s="12"/>
      <c r="EKO20" s="12"/>
      <c r="EKP20" s="12"/>
      <c r="EKQ20" s="12"/>
      <c r="EKR20" s="12"/>
      <c r="EKS20" s="12"/>
      <c r="EKT20" s="12"/>
      <c r="EKU20" s="12"/>
      <c r="EKV20" s="12"/>
      <c r="EKW20" s="12"/>
      <c r="EKX20" s="12"/>
      <c r="EKY20" s="12"/>
      <c r="EKZ20" s="12"/>
      <c r="ELA20" s="12"/>
      <c r="ELB20" s="12"/>
      <c r="ELC20" s="12"/>
      <c r="ELD20" s="12"/>
      <c r="ELE20" s="12"/>
      <c r="ELF20" s="12"/>
      <c r="ELG20" s="12"/>
      <c r="ELH20" s="12"/>
      <c r="ELI20" s="12"/>
      <c r="ELJ20" s="12"/>
      <c r="ELK20" s="12"/>
      <c r="ELL20" s="12"/>
      <c r="ELM20" s="12"/>
      <c r="ELN20" s="12"/>
      <c r="ELO20" s="12"/>
      <c r="ELP20" s="12"/>
      <c r="ELQ20" s="12"/>
      <c r="ELR20" s="12"/>
      <c r="ELS20" s="12"/>
      <c r="ELT20" s="12"/>
      <c r="ELU20" s="12"/>
      <c r="ELV20" s="12"/>
      <c r="ELW20" s="12"/>
      <c r="ELX20" s="12"/>
      <c r="ELY20" s="12"/>
      <c r="ELZ20" s="12"/>
      <c r="EMA20" s="12"/>
      <c r="EMB20" s="12"/>
      <c r="EMC20" s="12"/>
      <c r="EMD20" s="12"/>
      <c r="EME20" s="12"/>
      <c r="EMF20" s="12"/>
      <c r="EMG20" s="12"/>
      <c r="EMH20" s="12"/>
      <c r="EMI20" s="12"/>
      <c r="EMJ20" s="12"/>
      <c r="EMK20" s="12"/>
      <c r="EML20" s="12"/>
      <c r="EMM20" s="12"/>
      <c r="EMN20" s="12"/>
      <c r="EMO20" s="12"/>
      <c r="EMP20" s="12"/>
      <c r="EMQ20" s="12"/>
      <c r="EMR20" s="12"/>
      <c r="EMS20" s="12"/>
      <c r="EMT20" s="12"/>
      <c r="EMU20" s="12"/>
      <c r="EMV20" s="12"/>
      <c r="EMW20" s="12"/>
      <c r="EMX20" s="12"/>
      <c r="EMY20" s="12"/>
      <c r="EMZ20" s="12"/>
      <c r="ENA20" s="12"/>
      <c r="ENB20" s="12"/>
      <c r="ENC20" s="12"/>
      <c r="END20" s="12"/>
      <c r="ENE20" s="12"/>
      <c r="ENF20" s="12"/>
      <c r="ENG20" s="12"/>
      <c r="ENH20" s="12"/>
      <c r="ENI20" s="12"/>
      <c r="ENJ20" s="12"/>
      <c r="ENK20" s="12"/>
      <c r="ENL20" s="12"/>
      <c r="ENM20" s="12"/>
      <c r="ENN20" s="12"/>
      <c r="ENO20" s="12"/>
      <c r="ENP20" s="12"/>
      <c r="ENQ20" s="12"/>
      <c r="ENR20" s="12"/>
      <c r="ENS20" s="12"/>
      <c r="ENT20" s="12"/>
      <c r="ENU20" s="12"/>
      <c r="ENV20" s="12"/>
      <c r="ENW20" s="12"/>
      <c r="ENX20" s="12"/>
      <c r="ENY20" s="12"/>
      <c r="ENZ20" s="12"/>
      <c r="EOA20" s="12"/>
      <c r="EOB20" s="12"/>
      <c r="EOC20" s="12"/>
      <c r="EOD20" s="12"/>
      <c r="EOE20" s="12"/>
      <c r="EOF20" s="12"/>
      <c r="EOG20" s="12"/>
      <c r="EOH20" s="12"/>
      <c r="EOI20" s="12"/>
      <c r="EOJ20" s="12"/>
      <c r="EOK20" s="12"/>
      <c r="EOL20" s="12"/>
      <c r="EOM20" s="12"/>
      <c r="EON20" s="12"/>
      <c r="EOO20" s="12"/>
      <c r="EOP20" s="12"/>
      <c r="EOQ20" s="12"/>
      <c r="EOR20" s="12"/>
      <c r="EOS20" s="12"/>
      <c r="EOT20" s="12"/>
      <c r="EOU20" s="12"/>
      <c r="EOV20" s="12"/>
      <c r="EOW20" s="12"/>
      <c r="EOX20" s="12"/>
      <c r="EOY20" s="12"/>
      <c r="EOZ20" s="12"/>
      <c r="EPA20" s="12"/>
      <c r="EPB20" s="12"/>
      <c r="EPC20" s="12"/>
      <c r="EPD20" s="12"/>
      <c r="EPE20" s="12"/>
      <c r="EPF20" s="12"/>
      <c r="EPG20" s="12"/>
      <c r="EPH20" s="12"/>
      <c r="EPI20" s="12"/>
      <c r="EPJ20" s="12"/>
      <c r="EPK20" s="12"/>
      <c r="EPL20" s="12"/>
      <c r="EPM20" s="12"/>
      <c r="EPN20" s="12"/>
      <c r="EPO20" s="12"/>
      <c r="EPP20" s="12"/>
      <c r="EPQ20" s="12"/>
      <c r="EPR20" s="12"/>
      <c r="EPS20" s="12"/>
      <c r="EPT20" s="12"/>
      <c r="EPU20" s="12"/>
      <c r="EPV20" s="12"/>
      <c r="EPW20" s="12"/>
      <c r="EPX20" s="12"/>
      <c r="EPY20" s="12"/>
      <c r="EPZ20" s="12"/>
      <c r="EQA20" s="12"/>
      <c r="EQB20" s="12"/>
      <c r="EQC20" s="12"/>
      <c r="EQD20" s="12"/>
      <c r="EQE20" s="12"/>
      <c r="EQF20" s="12"/>
      <c r="EQG20" s="12"/>
      <c r="EQH20" s="12"/>
      <c r="EQI20" s="12"/>
      <c r="EQJ20" s="12"/>
      <c r="EQK20" s="12"/>
      <c r="EQL20" s="12"/>
      <c r="EQM20" s="12"/>
      <c r="EQN20" s="12"/>
      <c r="EQO20" s="12"/>
      <c r="EQP20" s="12"/>
      <c r="EQQ20" s="12"/>
      <c r="EQR20" s="12"/>
      <c r="EQS20" s="12"/>
      <c r="EQT20" s="12"/>
      <c r="EQU20" s="12"/>
      <c r="EQV20" s="12"/>
      <c r="EQW20" s="12"/>
      <c r="EQX20" s="12"/>
      <c r="EQY20" s="12"/>
      <c r="EQZ20" s="12"/>
      <c r="ERA20" s="12"/>
      <c r="ERB20" s="12"/>
      <c r="ERC20" s="12"/>
      <c r="ERD20" s="12"/>
      <c r="ERE20" s="12"/>
      <c r="ERF20" s="12"/>
      <c r="ERG20" s="12"/>
      <c r="ERH20" s="12"/>
      <c r="ERI20" s="12"/>
      <c r="ERJ20" s="12"/>
      <c r="ERK20" s="12"/>
      <c r="ERL20" s="12"/>
      <c r="ERM20" s="12"/>
      <c r="ERN20" s="12"/>
      <c r="ERO20" s="12"/>
      <c r="ERP20" s="12"/>
      <c r="ERQ20" s="12"/>
      <c r="ERR20" s="12"/>
      <c r="ERS20" s="12"/>
      <c r="ERT20" s="12"/>
      <c r="ERU20" s="12"/>
      <c r="ERV20" s="12"/>
      <c r="ERW20" s="12"/>
      <c r="ERX20" s="12"/>
      <c r="ERY20" s="12"/>
      <c r="ERZ20" s="12"/>
      <c r="ESA20" s="12"/>
      <c r="ESB20" s="12"/>
      <c r="ESC20" s="12"/>
      <c r="ESD20" s="12"/>
      <c r="ESE20" s="12"/>
      <c r="ESF20" s="12"/>
      <c r="ESG20" s="12"/>
      <c r="ESH20" s="12"/>
      <c r="ESI20" s="12"/>
      <c r="ESJ20" s="12"/>
      <c r="ESK20" s="12"/>
      <c r="ESL20" s="12"/>
      <c r="ESM20" s="12"/>
      <c r="ESN20" s="12"/>
      <c r="ESO20" s="12"/>
      <c r="ESP20" s="12"/>
      <c r="ESQ20" s="12"/>
      <c r="ESR20" s="12"/>
      <c r="ESS20" s="12"/>
      <c r="EST20" s="12"/>
      <c r="ESU20" s="12"/>
      <c r="ESV20" s="12"/>
      <c r="ESW20" s="12"/>
      <c r="ESX20" s="12"/>
      <c r="ESY20" s="12"/>
      <c r="ESZ20" s="12"/>
      <c r="ETA20" s="12"/>
      <c r="ETB20" s="12"/>
      <c r="ETC20" s="12"/>
      <c r="ETD20" s="12"/>
      <c r="ETE20" s="12"/>
      <c r="ETF20" s="12"/>
      <c r="ETG20" s="12"/>
      <c r="ETH20" s="12"/>
      <c r="ETI20" s="12"/>
      <c r="ETJ20" s="12"/>
      <c r="ETK20" s="12"/>
      <c r="ETL20" s="12"/>
      <c r="ETM20" s="12"/>
      <c r="ETN20" s="12"/>
      <c r="ETO20" s="12"/>
      <c r="ETP20" s="12"/>
      <c r="ETQ20" s="12"/>
      <c r="ETR20" s="12"/>
      <c r="ETS20" s="12"/>
      <c r="ETT20" s="12"/>
      <c r="ETU20" s="12"/>
      <c r="ETV20" s="12"/>
      <c r="ETW20" s="12"/>
      <c r="ETX20" s="12"/>
      <c r="ETY20" s="12"/>
      <c r="ETZ20" s="12"/>
      <c r="EUA20" s="12"/>
      <c r="EUB20" s="12"/>
      <c r="EUC20" s="12"/>
      <c r="EUD20" s="12"/>
      <c r="EUE20" s="12"/>
      <c r="EUF20" s="12"/>
      <c r="EUG20" s="12"/>
      <c r="EUH20" s="12"/>
      <c r="EUI20" s="12"/>
      <c r="EUJ20" s="12"/>
      <c r="EUK20" s="12"/>
      <c r="EUL20" s="12"/>
      <c r="EUM20" s="12"/>
      <c r="EUN20" s="12"/>
      <c r="EUO20" s="12"/>
      <c r="EUP20" s="12"/>
      <c r="EUQ20" s="12"/>
      <c r="EUR20" s="12"/>
      <c r="EUS20" s="12"/>
      <c r="EUT20" s="12"/>
      <c r="EUU20" s="12"/>
      <c r="EUV20" s="12"/>
      <c r="EUW20" s="12"/>
      <c r="EUX20" s="12"/>
      <c r="EUY20" s="12"/>
      <c r="EUZ20" s="12"/>
      <c r="EVA20" s="12"/>
      <c r="EVB20" s="12"/>
      <c r="EVC20" s="12"/>
      <c r="EVD20" s="12"/>
      <c r="EVE20" s="12"/>
      <c r="EVF20" s="12"/>
      <c r="EVG20" s="12"/>
      <c r="EVH20" s="12"/>
      <c r="EVI20" s="12"/>
      <c r="EVJ20" s="12"/>
      <c r="EVK20" s="12"/>
      <c r="EVL20" s="12"/>
      <c r="EVM20" s="12"/>
      <c r="EVN20" s="12"/>
      <c r="EVO20" s="12"/>
      <c r="EVP20" s="12"/>
      <c r="EVQ20" s="12"/>
      <c r="EVR20" s="12"/>
      <c r="EVS20" s="12"/>
      <c r="EVT20" s="12"/>
      <c r="EVU20" s="12"/>
      <c r="EVV20" s="12"/>
      <c r="EVW20" s="12"/>
      <c r="EVX20" s="12"/>
      <c r="EVY20" s="12"/>
      <c r="EVZ20" s="12"/>
      <c r="EWA20" s="12"/>
      <c r="EWB20" s="12"/>
      <c r="EWC20" s="12"/>
      <c r="EWD20" s="12"/>
      <c r="EWE20" s="12"/>
      <c r="EWF20" s="12"/>
      <c r="EWG20" s="12"/>
      <c r="EWH20" s="12"/>
      <c r="EWI20" s="12"/>
      <c r="EWJ20" s="12"/>
      <c r="EWK20" s="12"/>
      <c r="EWL20" s="12"/>
      <c r="EWM20" s="12"/>
      <c r="EWN20" s="12"/>
      <c r="EWO20" s="12"/>
      <c r="EWP20" s="12"/>
      <c r="EWQ20" s="12"/>
      <c r="EWR20" s="12"/>
      <c r="EWS20" s="12"/>
      <c r="EWT20" s="12"/>
      <c r="EWU20" s="12"/>
      <c r="EWV20" s="12"/>
      <c r="EWW20" s="12"/>
      <c r="EWX20" s="12"/>
      <c r="EWY20" s="12"/>
      <c r="EWZ20" s="12"/>
      <c r="EXA20" s="12"/>
      <c r="EXB20" s="12"/>
      <c r="EXC20" s="12"/>
      <c r="EXD20" s="12"/>
      <c r="EXE20" s="12"/>
      <c r="EXF20" s="12"/>
      <c r="EXG20" s="12"/>
      <c r="EXH20" s="12"/>
      <c r="EXI20" s="12"/>
      <c r="EXJ20" s="12"/>
      <c r="EXK20" s="12"/>
      <c r="EXL20" s="12"/>
      <c r="EXM20" s="12"/>
      <c r="EXN20" s="12"/>
      <c r="EXO20" s="12"/>
      <c r="EXP20" s="12"/>
      <c r="EXQ20" s="12"/>
      <c r="EXR20" s="12"/>
      <c r="EXS20" s="12"/>
      <c r="EXT20" s="12"/>
      <c r="EXU20" s="12"/>
      <c r="EXV20" s="12"/>
      <c r="EXW20" s="12"/>
      <c r="EXX20" s="12"/>
      <c r="EXY20" s="12"/>
      <c r="EXZ20" s="12"/>
      <c r="EYA20" s="12"/>
      <c r="EYB20" s="12"/>
      <c r="EYC20" s="12"/>
      <c r="EYD20" s="12"/>
      <c r="EYE20" s="12"/>
      <c r="EYF20" s="12"/>
      <c r="EYG20" s="12"/>
      <c r="EYH20" s="12"/>
      <c r="EYI20" s="12"/>
      <c r="EYJ20" s="12"/>
      <c r="EYK20" s="12"/>
      <c r="EYL20" s="12"/>
      <c r="EYM20" s="12"/>
      <c r="EYN20" s="12"/>
      <c r="EYO20" s="12"/>
      <c r="EYP20" s="12"/>
      <c r="EYQ20" s="12"/>
      <c r="EYR20" s="12"/>
      <c r="EYS20" s="12"/>
      <c r="EYT20" s="12"/>
      <c r="EYU20" s="12"/>
      <c r="EYV20" s="12"/>
      <c r="EYW20" s="12"/>
      <c r="EYX20" s="12"/>
      <c r="EYY20" s="12"/>
      <c r="EYZ20" s="12"/>
      <c r="EZA20" s="12"/>
      <c r="EZB20" s="12"/>
      <c r="EZC20" s="12"/>
      <c r="EZD20" s="12"/>
      <c r="EZE20" s="12"/>
      <c r="EZF20" s="12"/>
      <c r="EZG20" s="12"/>
      <c r="EZH20" s="12"/>
      <c r="EZI20" s="12"/>
      <c r="EZJ20" s="12"/>
      <c r="EZK20" s="12"/>
      <c r="EZL20" s="12"/>
      <c r="EZM20" s="12"/>
      <c r="EZN20" s="12"/>
      <c r="EZO20" s="12"/>
      <c r="EZP20" s="12"/>
      <c r="EZQ20" s="12"/>
      <c r="EZR20" s="12"/>
      <c r="EZS20" s="12"/>
      <c r="EZT20" s="12"/>
      <c r="EZU20" s="12"/>
      <c r="EZV20" s="12"/>
      <c r="EZW20" s="12"/>
      <c r="EZX20" s="12"/>
      <c r="EZY20" s="12"/>
      <c r="EZZ20" s="12"/>
      <c r="FAA20" s="12"/>
      <c r="FAB20" s="12"/>
      <c r="FAC20" s="12"/>
      <c r="FAD20" s="12"/>
      <c r="FAE20" s="12"/>
      <c r="FAF20" s="12"/>
      <c r="FAG20" s="12"/>
      <c r="FAH20" s="12"/>
      <c r="FAI20" s="12"/>
      <c r="FAJ20" s="12"/>
      <c r="FAK20" s="12"/>
      <c r="FAL20" s="12"/>
      <c r="FAM20" s="12"/>
      <c r="FAN20" s="12"/>
      <c r="FAO20" s="12"/>
      <c r="FAP20" s="12"/>
      <c r="FAQ20" s="12"/>
      <c r="FAR20" s="12"/>
      <c r="FAS20" s="12"/>
      <c r="FAT20" s="12"/>
      <c r="FAU20" s="12"/>
      <c r="FAV20" s="12"/>
      <c r="FAW20" s="12"/>
      <c r="FAX20" s="12"/>
      <c r="FAY20" s="12"/>
      <c r="FAZ20" s="12"/>
      <c r="FBA20" s="12"/>
      <c r="FBB20" s="12"/>
      <c r="FBC20" s="12"/>
      <c r="FBD20" s="12"/>
      <c r="FBE20" s="12"/>
      <c r="FBF20" s="12"/>
      <c r="FBG20" s="12"/>
      <c r="FBH20" s="12"/>
      <c r="FBI20" s="12"/>
      <c r="FBJ20" s="12"/>
      <c r="FBK20" s="12"/>
      <c r="FBL20" s="12"/>
      <c r="FBM20" s="12"/>
      <c r="FBN20" s="12"/>
      <c r="FBO20" s="12"/>
      <c r="FBP20" s="12"/>
      <c r="FBQ20" s="12"/>
      <c r="FBR20" s="12"/>
      <c r="FBS20" s="12"/>
      <c r="FBT20" s="12"/>
      <c r="FBU20" s="12"/>
      <c r="FBV20" s="12"/>
      <c r="FBW20" s="12"/>
      <c r="FBX20" s="12"/>
      <c r="FBY20" s="12"/>
      <c r="FBZ20" s="12"/>
      <c r="FCA20" s="12"/>
      <c r="FCB20" s="12"/>
      <c r="FCC20" s="12"/>
      <c r="FCD20" s="12"/>
      <c r="FCE20" s="12"/>
      <c r="FCF20" s="12"/>
      <c r="FCG20" s="12"/>
      <c r="FCH20" s="12"/>
      <c r="FCI20" s="12"/>
      <c r="FCJ20" s="12"/>
      <c r="FCK20" s="12"/>
      <c r="FCL20" s="12"/>
      <c r="FCM20" s="12"/>
      <c r="FCN20" s="12"/>
      <c r="FCO20" s="12"/>
      <c r="FCP20" s="12"/>
      <c r="FCQ20" s="12"/>
      <c r="FCR20" s="12"/>
      <c r="FCS20" s="12"/>
      <c r="FCT20" s="12"/>
      <c r="FCU20" s="12"/>
      <c r="FCV20" s="12"/>
      <c r="FCW20" s="12"/>
      <c r="FCX20" s="12"/>
      <c r="FCY20" s="12"/>
      <c r="FCZ20" s="12"/>
      <c r="FDA20" s="12"/>
      <c r="FDB20" s="12"/>
      <c r="FDC20" s="12"/>
      <c r="FDD20" s="12"/>
      <c r="FDE20" s="12"/>
      <c r="FDF20" s="12"/>
      <c r="FDG20" s="12"/>
      <c r="FDH20" s="12"/>
      <c r="FDI20" s="12"/>
      <c r="FDJ20" s="12"/>
      <c r="FDK20" s="12"/>
      <c r="FDL20" s="12"/>
      <c r="FDM20" s="12"/>
      <c r="FDN20" s="12"/>
      <c r="FDO20" s="12"/>
      <c r="FDP20" s="12"/>
      <c r="FDQ20" s="12"/>
      <c r="FDR20" s="12"/>
      <c r="FDS20" s="12"/>
      <c r="FDT20" s="12"/>
      <c r="FDU20" s="12"/>
      <c r="FDV20" s="12"/>
      <c r="FDW20" s="12"/>
      <c r="FDX20" s="12"/>
      <c r="FDY20" s="12"/>
      <c r="FDZ20" s="12"/>
      <c r="FEA20" s="12"/>
      <c r="FEB20" s="12"/>
      <c r="FEC20" s="12"/>
      <c r="FED20" s="12"/>
      <c r="FEE20" s="12"/>
      <c r="FEF20" s="12"/>
      <c r="FEG20" s="12"/>
      <c r="FEH20" s="12"/>
      <c r="FEI20" s="12"/>
      <c r="FEJ20" s="12"/>
      <c r="FEK20" s="12"/>
      <c r="FEL20" s="12"/>
      <c r="FEM20" s="12"/>
      <c r="FEN20" s="12"/>
      <c r="FEO20" s="12"/>
      <c r="FEP20" s="12"/>
      <c r="FEQ20" s="12"/>
      <c r="FER20" s="12"/>
      <c r="FES20" s="12"/>
      <c r="FET20" s="12"/>
      <c r="FEU20" s="12"/>
      <c r="FEV20" s="12"/>
      <c r="FEW20" s="12"/>
      <c r="FEX20" s="12"/>
      <c r="FEY20" s="12"/>
      <c r="FEZ20" s="12"/>
      <c r="FFA20" s="12"/>
      <c r="FFB20" s="12"/>
      <c r="FFC20" s="12"/>
      <c r="FFD20" s="12"/>
      <c r="FFE20" s="12"/>
      <c r="FFF20" s="12"/>
      <c r="FFG20" s="12"/>
      <c r="FFH20" s="12"/>
      <c r="FFI20" s="12"/>
      <c r="FFJ20" s="12"/>
      <c r="FFK20" s="12"/>
      <c r="FFL20" s="12"/>
      <c r="FFM20" s="12"/>
      <c r="FFN20" s="12"/>
      <c r="FFO20" s="12"/>
      <c r="FFP20" s="12"/>
      <c r="FFQ20" s="12"/>
      <c r="FFR20" s="12"/>
      <c r="FFS20" s="12"/>
      <c r="FFT20" s="12"/>
      <c r="FFU20" s="12"/>
      <c r="FFV20" s="12"/>
      <c r="FFW20" s="12"/>
      <c r="FFX20" s="12"/>
      <c r="FFY20" s="12"/>
      <c r="FFZ20" s="12"/>
      <c r="FGA20" s="12"/>
      <c r="FGB20" s="12"/>
      <c r="FGC20" s="12"/>
      <c r="FGD20" s="12"/>
      <c r="FGE20" s="12"/>
      <c r="FGF20" s="12"/>
      <c r="FGG20" s="12"/>
      <c r="FGH20" s="12"/>
      <c r="FGI20" s="12"/>
      <c r="FGJ20" s="12"/>
      <c r="FGK20" s="12"/>
      <c r="FGL20" s="12"/>
      <c r="FGM20" s="12"/>
      <c r="FGN20" s="12"/>
      <c r="FGO20" s="12"/>
      <c r="FGP20" s="12"/>
      <c r="FGQ20" s="12"/>
      <c r="FGR20" s="12"/>
      <c r="FGS20" s="12"/>
      <c r="FGT20" s="12"/>
      <c r="FGU20" s="12"/>
      <c r="FGV20" s="12"/>
      <c r="FGW20" s="12"/>
      <c r="FGX20" s="12"/>
      <c r="FGY20" s="12"/>
      <c r="FGZ20" s="12"/>
      <c r="FHA20" s="12"/>
      <c r="FHB20" s="12"/>
      <c r="FHC20" s="12"/>
      <c r="FHD20" s="12"/>
      <c r="FHE20" s="12"/>
      <c r="FHF20" s="12"/>
      <c r="FHG20" s="12"/>
      <c r="FHH20" s="12"/>
      <c r="FHI20" s="12"/>
      <c r="FHJ20" s="12"/>
      <c r="FHK20" s="12"/>
      <c r="FHL20" s="12"/>
      <c r="FHM20" s="12"/>
      <c r="FHN20" s="12"/>
      <c r="FHO20" s="12"/>
      <c r="FHP20" s="12"/>
      <c r="FHQ20" s="12"/>
      <c r="FHR20" s="12"/>
      <c r="FHS20" s="12"/>
      <c r="FHT20" s="12"/>
      <c r="FHU20" s="12"/>
      <c r="FHV20" s="12"/>
      <c r="FHW20" s="12"/>
      <c r="FHX20" s="12"/>
      <c r="FHY20" s="12"/>
      <c r="FHZ20" s="12"/>
      <c r="FIA20" s="12"/>
      <c r="FIB20" s="12"/>
      <c r="FIC20" s="12"/>
      <c r="FID20" s="12"/>
      <c r="FIE20" s="12"/>
      <c r="FIF20" s="12"/>
      <c r="FIG20" s="12"/>
      <c r="FIH20" s="12"/>
      <c r="FII20" s="12"/>
      <c r="FIJ20" s="12"/>
      <c r="FIK20" s="12"/>
      <c r="FIL20" s="12"/>
      <c r="FIM20" s="12"/>
      <c r="FIN20" s="12"/>
      <c r="FIO20" s="12"/>
      <c r="FIP20" s="12"/>
      <c r="FIQ20" s="12"/>
      <c r="FIR20" s="12"/>
      <c r="FIS20" s="12"/>
      <c r="FIT20" s="12"/>
      <c r="FIU20" s="12"/>
      <c r="FIV20" s="12"/>
      <c r="FIW20" s="12"/>
      <c r="FIX20" s="12"/>
      <c r="FIY20" s="12"/>
      <c r="FIZ20" s="12"/>
      <c r="FJA20" s="12"/>
      <c r="FJB20" s="12"/>
      <c r="FJC20" s="12"/>
      <c r="FJD20" s="12"/>
      <c r="FJE20" s="12"/>
      <c r="FJF20" s="12"/>
      <c r="FJG20" s="12"/>
      <c r="FJH20" s="12"/>
      <c r="FJI20" s="12"/>
      <c r="FJJ20" s="12"/>
      <c r="FJK20" s="12"/>
      <c r="FJL20" s="12"/>
      <c r="FJM20" s="12"/>
      <c r="FJN20" s="12"/>
      <c r="FJO20" s="12"/>
      <c r="FJP20" s="12"/>
      <c r="FJQ20" s="12"/>
      <c r="FJR20" s="12"/>
      <c r="FJS20" s="12"/>
      <c r="FJT20" s="12"/>
      <c r="FJU20" s="12"/>
      <c r="FJV20" s="12"/>
      <c r="FJW20" s="12"/>
      <c r="FJX20" s="12"/>
      <c r="FJY20" s="12"/>
      <c r="FJZ20" s="12"/>
      <c r="FKA20" s="12"/>
      <c r="FKB20" s="12"/>
      <c r="FKC20" s="12"/>
      <c r="FKD20" s="12"/>
      <c r="FKE20" s="12"/>
      <c r="FKF20" s="12"/>
      <c r="FKG20" s="12"/>
      <c r="FKH20" s="12"/>
      <c r="FKI20" s="12"/>
      <c r="FKJ20" s="12"/>
      <c r="FKK20" s="12"/>
      <c r="FKL20" s="12"/>
      <c r="FKM20" s="12"/>
      <c r="FKN20" s="12"/>
      <c r="FKO20" s="12"/>
      <c r="FKP20" s="12"/>
      <c r="FKQ20" s="12"/>
      <c r="FKR20" s="12"/>
      <c r="FKS20" s="12"/>
      <c r="FKT20" s="12"/>
      <c r="FKU20" s="12"/>
      <c r="FKV20" s="12"/>
      <c r="FKW20" s="12"/>
      <c r="FKX20" s="12"/>
      <c r="FKY20" s="12"/>
      <c r="FKZ20" s="12"/>
      <c r="FLA20" s="12"/>
      <c r="FLB20" s="12"/>
      <c r="FLC20" s="12"/>
      <c r="FLD20" s="12"/>
      <c r="FLE20" s="12"/>
      <c r="FLF20" s="12"/>
      <c r="FLG20" s="12"/>
      <c r="FLH20" s="12"/>
      <c r="FLI20" s="12"/>
      <c r="FLJ20" s="12"/>
      <c r="FLK20" s="12"/>
      <c r="FLL20" s="12"/>
      <c r="FLM20" s="12"/>
      <c r="FLN20" s="12"/>
      <c r="FLO20" s="12"/>
      <c r="FLP20" s="12"/>
      <c r="FLQ20" s="12"/>
      <c r="FLR20" s="12"/>
      <c r="FLS20" s="12"/>
      <c r="FLT20" s="12"/>
      <c r="FLU20" s="12"/>
      <c r="FLV20" s="12"/>
      <c r="FLW20" s="12"/>
      <c r="FLX20" s="12"/>
      <c r="FLY20" s="12"/>
      <c r="FLZ20" s="12"/>
      <c r="FMA20" s="12"/>
      <c r="FMB20" s="12"/>
      <c r="FMC20" s="12"/>
      <c r="FMD20" s="12"/>
      <c r="FME20" s="12"/>
      <c r="FMF20" s="12"/>
      <c r="FMG20" s="12"/>
      <c r="FMH20" s="12"/>
      <c r="FMI20" s="12"/>
      <c r="FMJ20" s="12"/>
      <c r="FMK20" s="12"/>
      <c r="FML20" s="12"/>
      <c r="FMM20" s="12"/>
      <c r="FMN20" s="12"/>
      <c r="FMO20" s="12"/>
      <c r="FMP20" s="12"/>
      <c r="FMQ20" s="12"/>
      <c r="FMR20" s="12"/>
      <c r="FMS20" s="12"/>
      <c r="FMT20" s="12"/>
      <c r="FMU20" s="12"/>
      <c r="FMV20" s="12"/>
      <c r="FMW20" s="12"/>
      <c r="FMX20" s="12"/>
      <c r="FMY20" s="12"/>
      <c r="FMZ20" s="12"/>
      <c r="FNA20" s="12"/>
      <c r="FNB20" s="12"/>
      <c r="FNC20" s="12"/>
      <c r="FND20" s="12"/>
      <c r="FNE20" s="12"/>
      <c r="FNF20" s="12"/>
      <c r="FNG20" s="12"/>
      <c r="FNH20" s="12"/>
      <c r="FNI20" s="12"/>
      <c r="FNJ20" s="12"/>
      <c r="FNK20" s="12"/>
      <c r="FNL20" s="12"/>
      <c r="FNM20" s="12"/>
      <c r="FNN20" s="12"/>
      <c r="FNO20" s="12"/>
      <c r="FNP20" s="12"/>
      <c r="FNQ20" s="12"/>
      <c r="FNR20" s="12"/>
      <c r="FNS20" s="12"/>
      <c r="FNT20" s="12"/>
      <c r="FNU20" s="12"/>
      <c r="FNV20" s="12"/>
      <c r="FNW20" s="12"/>
      <c r="FNX20" s="12"/>
      <c r="FNY20" s="12"/>
      <c r="FNZ20" s="12"/>
      <c r="FOA20" s="12"/>
      <c r="FOB20" s="12"/>
      <c r="FOC20" s="12"/>
      <c r="FOD20" s="12"/>
      <c r="FOE20" s="12"/>
      <c r="FOF20" s="12"/>
      <c r="FOG20" s="12"/>
      <c r="FOH20" s="12"/>
      <c r="FOI20" s="12"/>
      <c r="FOJ20" s="12"/>
      <c r="FOK20" s="12"/>
      <c r="FOL20" s="12"/>
      <c r="FOM20" s="12"/>
      <c r="FON20" s="12"/>
      <c r="FOO20" s="12"/>
      <c r="FOP20" s="12"/>
      <c r="FOQ20" s="12"/>
      <c r="FOR20" s="12"/>
      <c r="FOS20" s="12"/>
      <c r="FOT20" s="12"/>
      <c r="FOU20" s="12"/>
      <c r="FOV20" s="12"/>
      <c r="FOW20" s="12"/>
      <c r="FOX20" s="12"/>
      <c r="FOY20" s="12"/>
      <c r="FOZ20" s="12"/>
      <c r="FPA20" s="12"/>
      <c r="FPB20" s="12"/>
      <c r="FPC20" s="12"/>
      <c r="FPD20" s="12"/>
      <c r="FPE20" s="12"/>
      <c r="FPF20" s="12"/>
      <c r="FPG20" s="12"/>
      <c r="FPH20" s="12"/>
      <c r="FPI20" s="12"/>
      <c r="FPJ20" s="12"/>
      <c r="FPK20" s="12"/>
      <c r="FPL20" s="12"/>
      <c r="FPM20" s="12"/>
      <c r="FPN20" s="12"/>
      <c r="FPO20" s="12"/>
      <c r="FPP20" s="12"/>
      <c r="FPQ20" s="12"/>
      <c r="FPR20" s="12"/>
      <c r="FPS20" s="12"/>
      <c r="FPT20" s="12"/>
      <c r="FPU20" s="12"/>
      <c r="FPV20" s="12"/>
      <c r="FPW20" s="12"/>
      <c r="FPX20" s="12"/>
      <c r="FPY20" s="12"/>
      <c r="FPZ20" s="12"/>
      <c r="FQA20" s="12"/>
      <c r="FQB20" s="12"/>
      <c r="FQC20" s="12"/>
      <c r="FQD20" s="12"/>
      <c r="FQE20" s="12"/>
      <c r="FQF20" s="12"/>
      <c r="FQG20" s="12"/>
      <c r="FQH20" s="12"/>
      <c r="FQI20" s="12"/>
      <c r="FQJ20" s="12"/>
      <c r="FQK20" s="12"/>
      <c r="FQL20" s="12"/>
      <c r="FQM20" s="12"/>
      <c r="FQN20" s="12"/>
      <c r="FQO20" s="12"/>
      <c r="FQP20" s="12"/>
      <c r="FQQ20" s="12"/>
      <c r="FQR20" s="12"/>
      <c r="FQS20" s="12"/>
      <c r="FQT20" s="12"/>
      <c r="FQU20" s="12"/>
      <c r="FQV20" s="12"/>
      <c r="FQW20" s="12"/>
      <c r="FQX20" s="12"/>
      <c r="FQY20" s="12"/>
      <c r="FQZ20" s="12"/>
      <c r="FRA20" s="12"/>
      <c r="FRB20" s="12"/>
      <c r="FRC20" s="12"/>
      <c r="FRD20" s="12"/>
      <c r="FRE20" s="12"/>
      <c r="FRF20" s="12"/>
      <c r="FRG20" s="12"/>
      <c r="FRH20" s="12"/>
      <c r="FRI20" s="12"/>
      <c r="FRJ20" s="12"/>
      <c r="FRK20" s="12"/>
      <c r="FRL20" s="12"/>
      <c r="FRM20" s="12"/>
      <c r="FRN20" s="12"/>
      <c r="FRO20" s="12"/>
      <c r="FRP20" s="12"/>
      <c r="FRQ20" s="12"/>
      <c r="FRR20" s="12"/>
      <c r="FRS20" s="12"/>
      <c r="FRT20" s="12"/>
      <c r="FRU20" s="12"/>
      <c r="FRV20" s="12"/>
      <c r="FRW20" s="12"/>
      <c r="FRX20" s="12"/>
      <c r="FRY20" s="12"/>
      <c r="FRZ20" s="12"/>
      <c r="FSA20" s="12"/>
      <c r="FSB20" s="12"/>
      <c r="FSC20" s="12"/>
      <c r="FSD20" s="12"/>
      <c r="FSE20" s="12"/>
      <c r="FSF20" s="12"/>
      <c r="FSG20" s="12"/>
      <c r="FSH20" s="12"/>
      <c r="FSI20" s="12"/>
      <c r="FSJ20" s="12"/>
      <c r="FSK20" s="12"/>
      <c r="FSL20" s="12"/>
      <c r="FSM20" s="12"/>
      <c r="FSN20" s="12"/>
      <c r="FSO20" s="12"/>
      <c r="FSP20" s="12"/>
      <c r="FSQ20" s="12"/>
      <c r="FSR20" s="12"/>
      <c r="FSS20" s="12"/>
      <c r="FST20" s="12"/>
      <c r="FSU20" s="12"/>
      <c r="FSV20" s="12"/>
      <c r="FSW20" s="12"/>
      <c r="FSX20" s="12"/>
      <c r="FSY20" s="12"/>
      <c r="FSZ20" s="12"/>
      <c r="FTA20" s="12"/>
      <c r="FTB20" s="12"/>
      <c r="FTC20" s="12"/>
      <c r="FTD20" s="12"/>
      <c r="FTE20" s="12"/>
      <c r="FTF20" s="12"/>
      <c r="FTG20" s="12"/>
      <c r="FTH20" s="12"/>
      <c r="FTI20" s="12"/>
      <c r="FTJ20" s="12"/>
      <c r="FTK20" s="12"/>
      <c r="FTL20" s="12"/>
      <c r="FTM20" s="12"/>
      <c r="FTN20" s="12"/>
      <c r="FTO20" s="12"/>
      <c r="FTP20" s="12"/>
      <c r="FTQ20" s="12"/>
      <c r="FTR20" s="12"/>
      <c r="FTS20" s="12"/>
      <c r="FTT20" s="12"/>
      <c r="FTU20" s="12"/>
      <c r="FTV20" s="12"/>
      <c r="FTW20" s="12"/>
      <c r="FTX20" s="12"/>
      <c r="FTY20" s="12"/>
      <c r="FTZ20" s="12"/>
      <c r="FUA20" s="12"/>
      <c r="FUB20" s="12"/>
      <c r="FUC20" s="12"/>
      <c r="FUD20" s="12"/>
      <c r="FUE20" s="12"/>
      <c r="FUF20" s="12"/>
      <c r="FUG20" s="12"/>
      <c r="FUH20" s="12"/>
      <c r="FUI20" s="12"/>
      <c r="FUJ20" s="12"/>
      <c r="FUK20" s="12"/>
      <c r="FUL20" s="12"/>
      <c r="FUM20" s="12"/>
      <c r="FUN20" s="12"/>
      <c r="FUO20" s="12"/>
      <c r="FUP20" s="12"/>
      <c r="FUQ20" s="12"/>
      <c r="FUR20" s="12"/>
      <c r="FUS20" s="12"/>
      <c r="FUT20" s="12"/>
      <c r="FUU20" s="12"/>
      <c r="FUV20" s="12"/>
      <c r="FUW20" s="12"/>
      <c r="FUX20" s="12"/>
      <c r="FUY20" s="12"/>
      <c r="FUZ20" s="12"/>
      <c r="FVA20" s="12"/>
      <c r="FVB20" s="12"/>
      <c r="FVC20" s="12"/>
      <c r="FVD20" s="12"/>
      <c r="FVE20" s="12"/>
      <c r="FVF20" s="12"/>
      <c r="FVG20" s="12"/>
      <c r="FVH20" s="12"/>
      <c r="FVI20" s="12"/>
      <c r="FVJ20" s="12"/>
      <c r="FVK20" s="12"/>
      <c r="FVL20" s="12"/>
      <c r="FVM20" s="12"/>
      <c r="FVN20" s="12"/>
      <c r="FVO20" s="12"/>
      <c r="FVP20" s="12"/>
      <c r="FVQ20" s="12"/>
      <c r="FVR20" s="12"/>
      <c r="FVS20" s="12"/>
      <c r="FVT20" s="12"/>
      <c r="FVU20" s="12"/>
      <c r="FVV20" s="12"/>
      <c r="FVW20" s="12"/>
      <c r="FVX20" s="12"/>
      <c r="FVY20" s="12"/>
      <c r="FVZ20" s="12"/>
      <c r="FWA20" s="12"/>
      <c r="FWB20" s="12"/>
      <c r="FWC20" s="12"/>
      <c r="FWD20" s="12"/>
      <c r="FWE20" s="12"/>
      <c r="FWF20" s="12"/>
      <c r="FWG20" s="12"/>
      <c r="FWH20" s="12"/>
      <c r="FWI20" s="12"/>
      <c r="FWJ20" s="12"/>
      <c r="FWK20" s="12"/>
      <c r="FWL20" s="12"/>
      <c r="FWM20" s="12"/>
      <c r="FWN20" s="12"/>
      <c r="FWO20" s="12"/>
      <c r="FWP20" s="12"/>
      <c r="FWQ20" s="12"/>
      <c r="FWR20" s="12"/>
      <c r="FWS20" s="12"/>
      <c r="FWT20" s="12"/>
      <c r="FWU20" s="12"/>
      <c r="FWV20" s="12"/>
      <c r="FWW20" s="12"/>
      <c r="FWX20" s="12"/>
      <c r="FWY20" s="12"/>
      <c r="FWZ20" s="12"/>
      <c r="FXA20" s="12"/>
      <c r="FXB20" s="12"/>
      <c r="FXC20" s="12"/>
      <c r="FXD20" s="12"/>
      <c r="FXE20" s="12"/>
      <c r="FXF20" s="12"/>
      <c r="FXG20" s="12"/>
      <c r="FXH20" s="12"/>
      <c r="FXI20" s="12"/>
      <c r="FXJ20" s="12"/>
      <c r="FXK20" s="12"/>
      <c r="FXL20" s="12"/>
      <c r="FXM20" s="12"/>
      <c r="FXN20" s="12"/>
      <c r="FXO20" s="12"/>
      <c r="FXP20" s="12"/>
      <c r="FXQ20" s="12"/>
      <c r="FXR20" s="12"/>
      <c r="FXS20" s="12"/>
      <c r="FXT20" s="12"/>
      <c r="FXU20" s="12"/>
      <c r="FXV20" s="12"/>
      <c r="FXW20" s="12"/>
      <c r="FXX20" s="12"/>
      <c r="FXY20" s="12"/>
      <c r="FXZ20" s="12"/>
      <c r="FYA20" s="12"/>
      <c r="FYB20" s="12"/>
      <c r="FYC20" s="12"/>
      <c r="FYD20" s="12"/>
      <c r="FYE20" s="12"/>
      <c r="FYF20" s="12"/>
      <c r="FYG20" s="12"/>
      <c r="FYH20" s="12"/>
      <c r="FYI20" s="12"/>
      <c r="FYJ20" s="12"/>
      <c r="FYK20" s="12"/>
      <c r="FYL20" s="12"/>
      <c r="FYM20" s="12"/>
      <c r="FYN20" s="12"/>
      <c r="FYO20" s="12"/>
      <c r="FYP20" s="12"/>
      <c r="FYQ20" s="12"/>
      <c r="FYR20" s="12"/>
      <c r="FYS20" s="12"/>
      <c r="FYT20" s="12"/>
      <c r="FYU20" s="12"/>
      <c r="FYV20" s="12"/>
      <c r="FYW20" s="12"/>
      <c r="FYX20" s="12"/>
      <c r="FYY20" s="12"/>
      <c r="FYZ20" s="12"/>
      <c r="FZA20" s="12"/>
      <c r="FZB20" s="12"/>
      <c r="FZC20" s="12"/>
      <c r="FZD20" s="12"/>
      <c r="FZE20" s="12"/>
      <c r="FZF20" s="12"/>
      <c r="FZG20" s="12"/>
      <c r="FZH20" s="12"/>
      <c r="FZI20" s="12"/>
      <c r="FZJ20" s="12"/>
      <c r="FZK20" s="12"/>
      <c r="FZL20" s="12"/>
      <c r="FZM20" s="12"/>
      <c r="FZN20" s="12"/>
      <c r="FZO20" s="12"/>
      <c r="FZP20" s="12"/>
      <c r="FZQ20" s="12"/>
      <c r="FZR20" s="12"/>
      <c r="FZS20" s="12"/>
      <c r="FZT20" s="12"/>
      <c r="FZU20" s="12"/>
      <c r="FZV20" s="12"/>
      <c r="FZW20" s="12"/>
      <c r="FZX20" s="12"/>
      <c r="FZY20" s="12"/>
      <c r="FZZ20" s="12"/>
      <c r="GAA20" s="12"/>
      <c r="GAB20" s="12"/>
      <c r="GAC20" s="12"/>
      <c r="GAD20" s="12"/>
      <c r="GAE20" s="12"/>
      <c r="GAF20" s="12"/>
      <c r="GAG20" s="12"/>
      <c r="GAH20" s="12"/>
      <c r="GAI20" s="12"/>
      <c r="GAJ20" s="12"/>
      <c r="GAK20" s="12"/>
      <c r="GAL20" s="12"/>
      <c r="GAM20" s="12"/>
      <c r="GAN20" s="12"/>
      <c r="GAO20" s="12"/>
      <c r="GAP20" s="12"/>
      <c r="GAQ20" s="12"/>
      <c r="GAR20" s="12"/>
      <c r="GAS20" s="12"/>
      <c r="GAT20" s="12"/>
      <c r="GAU20" s="12"/>
      <c r="GAV20" s="12"/>
      <c r="GAW20" s="12"/>
      <c r="GAX20" s="12"/>
      <c r="GAY20" s="12"/>
      <c r="GAZ20" s="12"/>
      <c r="GBA20" s="12"/>
      <c r="GBB20" s="12"/>
      <c r="GBC20" s="12"/>
      <c r="GBD20" s="12"/>
      <c r="GBE20" s="12"/>
      <c r="GBF20" s="12"/>
      <c r="GBG20" s="12"/>
      <c r="GBH20" s="12"/>
      <c r="GBI20" s="12"/>
      <c r="GBJ20" s="12"/>
      <c r="GBK20" s="12"/>
      <c r="GBL20" s="12"/>
      <c r="GBM20" s="12"/>
      <c r="GBN20" s="12"/>
      <c r="GBO20" s="12"/>
      <c r="GBP20" s="12"/>
      <c r="GBQ20" s="12"/>
      <c r="GBR20" s="12"/>
      <c r="GBS20" s="12"/>
      <c r="GBT20" s="12"/>
      <c r="GBU20" s="12"/>
      <c r="GBV20" s="12"/>
      <c r="GBW20" s="12"/>
      <c r="GBX20" s="12"/>
      <c r="GBY20" s="12"/>
      <c r="GBZ20" s="12"/>
      <c r="GCA20" s="12"/>
      <c r="GCB20" s="12"/>
      <c r="GCC20" s="12"/>
      <c r="GCD20" s="12"/>
      <c r="GCE20" s="12"/>
      <c r="GCF20" s="12"/>
      <c r="GCG20" s="12"/>
      <c r="GCH20" s="12"/>
      <c r="GCI20" s="12"/>
      <c r="GCJ20" s="12"/>
      <c r="GCK20" s="12"/>
      <c r="GCL20" s="12"/>
      <c r="GCM20" s="12"/>
      <c r="GCN20" s="12"/>
      <c r="GCO20" s="12"/>
      <c r="GCP20" s="12"/>
      <c r="GCQ20" s="12"/>
      <c r="GCR20" s="12"/>
      <c r="GCS20" s="12"/>
      <c r="GCT20" s="12"/>
      <c r="GCU20" s="12"/>
      <c r="GCV20" s="12"/>
      <c r="GCW20" s="12"/>
      <c r="GCX20" s="12"/>
      <c r="GCY20" s="12"/>
      <c r="GCZ20" s="12"/>
      <c r="GDA20" s="12"/>
      <c r="GDB20" s="12"/>
      <c r="GDC20" s="12"/>
      <c r="GDD20" s="12"/>
      <c r="GDE20" s="12"/>
      <c r="GDF20" s="12"/>
      <c r="GDG20" s="12"/>
      <c r="GDH20" s="12"/>
      <c r="GDI20" s="12"/>
      <c r="GDJ20" s="12"/>
      <c r="GDK20" s="12"/>
      <c r="GDL20" s="12"/>
      <c r="GDM20" s="12"/>
      <c r="GDN20" s="12"/>
      <c r="GDO20" s="12"/>
      <c r="GDP20" s="12"/>
      <c r="GDQ20" s="12"/>
      <c r="GDR20" s="12"/>
      <c r="GDS20" s="12"/>
      <c r="GDT20" s="12"/>
      <c r="GDU20" s="12"/>
      <c r="GDV20" s="12"/>
      <c r="GDW20" s="12"/>
      <c r="GDX20" s="12"/>
      <c r="GDY20" s="12"/>
      <c r="GDZ20" s="12"/>
      <c r="GEA20" s="12"/>
      <c r="GEB20" s="12"/>
      <c r="GEC20" s="12"/>
      <c r="GED20" s="12"/>
      <c r="GEE20" s="12"/>
      <c r="GEF20" s="12"/>
      <c r="GEG20" s="12"/>
      <c r="GEH20" s="12"/>
      <c r="GEI20" s="12"/>
      <c r="GEJ20" s="12"/>
      <c r="GEK20" s="12"/>
      <c r="GEL20" s="12"/>
      <c r="GEM20" s="12"/>
      <c r="GEN20" s="12"/>
      <c r="GEO20" s="12"/>
      <c r="GEP20" s="12"/>
      <c r="GEQ20" s="12"/>
      <c r="GER20" s="12"/>
      <c r="GES20" s="12"/>
      <c r="GET20" s="12"/>
      <c r="GEU20" s="12"/>
      <c r="GEV20" s="12"/>
      <c r="GEW20" s="12"/>
      <c r="GEX20" s="12"/>
      <c r="GEY20" s="12"/>
      <c r="GEZ20" s="12"/>
      <c r="GFA20" s="12"/>
      <c r="GFB20" s="12"/>
      <c r="GFC20" s="12"/>
      <c r="GFD20" s="12"/>
      <c r="GFE20" s="12"/>
      <c r="GFF20" s="12"/>
      <c r="GFG20" s="12"/>
      <c r="GFH20" s="12"/>
      <c r="GFI20" s="12"/>
      <c r="GFJ20" s="12"/>
      <c r="GFK20" s="12"/>
      <c r="GFL20" s="12"/>
      <c r="GFM20" s="12"/>
      <c r="GFN20" s="12"/>
      <c r="GFO20" s="12"/>
      <c r="GFP20" s="12"/>
      <c r="GFQ20" s="12"/>
      <c r="GFR20" s="12"/>
      <c r="GFS20" s="12"/>
      <c r="GFT20" s="12"/>
      <c r="GFU20" s="12"/>
      <c r="GFV20" s="12"/>
      <c r="GFW20" s="12"/>
      <c r="GFX20" s="12"/>
      <c r="GFY20" s="12"/>
      <c r="GFZ20" s="12"/>
      <c r="GGA20" s="12"/>
      <c r="GGB20" s="12"/>
      <c r="GGC20" s="12"/>
      <c r="GGD20" s="12"/>
      <c r="GGE20" s="12"/>
      <c r="GGF20" s="12"/>
      <c r="GGG20" s="12"/>
      <c r="GGH20" s="12"/>
      <c r="GGI20" s="12"/>
      <c r="GGJ20" s="12"/>
      <c r="GGK20" s="12"/>
      <c r="GGL20" s="12"/>
      <c r="GGM20" s="12"/>
      <c r="GGN20" s="12"/>
      <c r="GGO20" s="12"/>
      <c r="GGP20" s="12"/>
      <c r="GGQ20" s="12"/>
      <c r="GGR20" s="12"/>
      <c r="GGS20" s="12"/>
      <c r="GGT20" s="12"/>
      <c r="GGU20" s="12"/>
      <c r="GGV20" s="12"/>
      <c r="GGW20" s="12"/>
      <c r="GGX20" s="12"/>
      <c r="GGY20" s="12"/>
      <c r="GGZ20" s="12"/>
      <c r="GHA20" s="12"/>
      <c r="GHB20" s="12"/>
      <c r="GHC20" s="12"/>
      <c r="GHD20" s="12"/>
      <c r="GHE20" s="12"/>
      <c r="GHF20" s="12"/>
      <c r="GHG20" s="12"/>
      <c r="GHH20" s="12"/>
      <c r="GHI20" s="12"/>
      <c r="GHJ20" s="12"/>
      <c r="GHK20" s="12"/>
      <c r="GHL20" s="12"/>
      <c r="GHM20" s="12"/>
      <c r="GHN20" s="12"/>
      <c r="GHO20" s="12"/>
      <c r="GHP20" s="12"/>
      <c r="GHQ20" s="12"/>
      <c r="GHR20" s="12"/>
      <c r="GHS20" s="12"/>
      <c r="GHT20" s="12"/>
      <c r="GHU20" s="12"/>
      <c r="GHV20" s="12"/>
      <c r="GHW20" s="12"/>
      <c r="GHX20" s="12"/>
      <c r="GHY20" s="12"/>
      <c r="GHZ20" s="12"/>
      <c r="GIA20" s="12"/>
      <c r="GIB20" s="12"/>
      <c r="GIC20" s="12"/>
      <c r="GID20" s="12"/>
      <c r="GIE20" s="12"/>
      <c r="GIF20" s="12"/>
      <c r="GIG20" s="12"/>
      <c r="GIH20" s="12"/>
      <c r="GII20" s="12"/>
      <c r="GIJ20" s="12"/>
      <c r="GIK20" s="12"/>
      <c r="GIL20" s="12"/>
      <c r="GIM20" s="12"/>
      <c r="GIN20" s="12"/>
      <c r="GIO20" s="12"/>
      <c r="GIP20" s="12"/>
      <c r="GIQ20" s="12"/>
      <c r="GIR20" s="12"/>
      <c r="GIS20" s="12"/>
      <c r="GIT20" s="12"/>
      <c r="GIU20" s="12"/>
      <c r="GIV20" s="12"/>
      <c r="GIW20" s="12"/>
      <c r="GIX20" s="12"/>
      <c r="GIY20" s="12"/>
      <c r="GIZ20" s="12"/>
      <c r="GJA20" s="12"/>
      <c r="GJB20" s="12"/>
      <c r="GJC20" s="12"/>
      <c r="GJD20" s="12"/>
      <c r="GJE20" s="12"/>
      <c r="GJF20" s="12"/>
      <c r="GJG20" s="12"/>
      <c r="GJH20" s="12"/>
      <c r="GJI20" s="12"/>
      <c r="GJJ20" s="12"/>
      <c r="GJK20" s="12"/>
      <c r="GJL20" s="12"/>
      <c r="GJM20" s="12"/>
      <c r="GJN20" s="12"/>
      <c r="GJO20" s="12"/>
      <c r="GJP20" s="12"/>
      <c r="GJQ20" s="12"/>
      <c r="GJR20" s="12"/>
      <c r="GJS20" s="12"/>
      <c r="GJT20" s="12"/>
      <c r="GJU20" s="12"/>
      <c r="GJV20" s="12"/>
      <c r="GJW20" s="12"/>
      <c r="GJX20" s="12"/>
      <c r="GJY20" s="12"/>
      <c r="GJZ20" s="12"/>
      <c r="GKA20" s="12"/>
      <c r="GKB20" s="12"/>
      <c r="GKC20" s="12"/>
      <c r="GKD20" s="12"/>
      <c r="GKE20" s="12"/>
      <c r="GKF20" s="12"/>
      <c r="GKG20" s="12"/>
      <c r="GKH20" s="12"/>
      <c r="GKI20" s="12"/>
      <c r="GKJ20" s="12"/>
      <c r="GKK20" s="12"/>
      <c r="GKL20" s="12"/>
      <c r="GKM20" s="12"/>
      <c r="GKN20" s="12"/>
      <c r="GKO20" s="12"/>
      <c r="GKP20" s="12"/>
      <c r="GKQ20" s="12"/>
      <c r="GKR20" s="12"/>
      <c r="GKS20" s="12"/>
      <c r="GKT20" s="12"/>
      <c r="GKU20" s="12"/>
      <c r="GKV20" s="12"/>
      <c r="GKW20" s="12"/>
      <c r="GKX20" s="12"/>
      <c r="GKY20" s="12"/>
      <c r="GKZ20" s="12"/>
      <c r="GLA20" s="12"/>
      <c r="GLB20" s="12"/>
      <c r="GLC20" s="12"/>
      <c r="GLD20" s="12"/>
      <c r="GLE20" s="12"/>
      <c r="GLF20" s="12"/>
      <c r="GLG20" s="12"/>
      <c r="GLH20" s="12"/>
      <c r="GLI20" s="12"/>
      <c r="GLJ20" s="12"/>
      <c r="GLK20" s="12"/>
      <c r="GLL20" s="12"/>
      <c r="GLM20" s="12"/>
      <c r="GLN20" s="12"/>
      <c r="GLO20" s="12"/>
      <c r="GLP20" s="12"/>
      <c r="GLQ20" s="12"/>
      <c r="GLR20" s="12"/>
      <c r="GLS20" s="12"/>
      <c r="GLT20" s="12"/>
      <c r="GLU20" s="12"/>
      <c r="GLV20" s="12"/>
      <c r="GLW20" s="12"/>
      <c r="GLX20" s="12"/>
      <c r="GLY20" s="12"/>
      <c r="GLZ20" s="12"/>
      <c r="GMA20" s="12"/>
      <c r="GMB20" s="12"/>
      <c r="GMC20" s="12"/>
      <c r="GMD20" s="12"/>
      <c r="GME20" s="12"/>
      <c r="GMF20" s="12"/>
      <c r="GMG20" s="12"/>
      <c r="GMH20" s="12"/>
      <c r="GMI20" s="12"/>
      <c r="GMJ20" s="12"/>
      <c r="GMK20" s="12"/>
      <c r="GML20" s="12"/>
      <c r="GMM20" s="12"/>
      <c r="GMN20" s="12"/>
      <c r="GMO20" s="12"/>
      <c r="GMP20" s="12"/>
      <c r="GMQ20" s="12"/>
      <c r="GMR20" s="12"/>
      <c r="GMS20" s="12"/>
      <c r="GMT20" s="12"/>
      <c r="GMU20" s="12"/>
      <c r="GMV20" s="12"/>
      <c r="GMW20" s="12"/>
      <c r="GMX20" s="12"/>
      <c r="GMY20" s="12"/>
      <c r="GMZ20" s="12"/>
      <c r="GNA20" s="12"/>
      <c r="GNB20" s="12"/>
      <c r="GNC20" s="12"/>
      <c r="GND20" s="12"/>
      <c r="GNE20" s="12"/>
      <c r="GNF20" s="12"/>
      <c r="GNG20" s="12"/>
      <c r="GNH20" s="12"/>
      <c r="GNI20" s="12"/>
      <c r="GNJ20" s="12"/>
      <c r="GNK20" s="12"/>
      <c r="GNL20" s="12"/>
      <c r="GNM20" s="12"/>
      <c r="GNN20" s="12"/>
      <c r="GNO20" s="12"/>
      <c r="GNP20" s="12"/>
      <c r="GNQ20" s="12"/>
      <c r="GNR20" s="12"/>
      <c r="GNS20" s="12"/>
      <c r="GNT20" s="12"/>
      <c r="GNU20" s="12"/>
      <c r="GNV20" s="12"/>
      <c r="GNW20" s="12"/>
      <c r="GNX20" s="12"/>
      <c r="GNY20" s="12"/>
      <c r="GNZ20" s="12"/>
      <c r="GOA20" s="12"/>
      <c r="GOB20" s="12"/>
      <c r="GOC20" s="12"/>
      <c r="GOD20" s="12"/>
      <c r="GOE20" s="12"/>
      <c r="GOF20" s="12"/>
      <c r="GOG20" s="12"/>
      <c r="GOH20" s="12"/>
      <c r="GOI20" s="12"/>
      <c r="GOJ20" s="12"/>
      <c r="GOK20" s="12"/>
      <c r="GOL20" s="12"/>
      <c r="GOM20" s="12"/>
      <c r="GON20" s="12"/>
      <c r="GOO20" s="12"/>
      <c r="GOP20" s="12"/>
      <c r="GOQ20" s="12"/>
      <c r="GOR20" s="12"/>
      <c r="GOS20" s="12"/>
      <c r="GOT20" s="12"/>
      <c r="GOU20" s="12"/>
      <c r="GOV20" s="12"/>
      <c r="GOW20" s="12"/>
      <c r="GOX20" s="12"/>
      <c r="GOY20" s="12"/>
      <c r="GOZ20" s="12"/>
      <c r="GPA20" s="12"/>
      <c r="GPB20" s="12"/>
      <c r="GPC20" s="12"/>
      <c r="GPD20" s="12"/>
      <c r="GPE20" s="12"/>
      <c r="GPF20" s="12"/>
      <c r="GPG20" s="12"/>
      <c r="GPH20" s="12"/>
      <c r="GPI20" s="12"/>
      <c r="GPJ20" s="12"/>
      <c r="GPK20" s="12"/>
      <c r="GPL20" s="12"/>
      <c r="GPM20" s="12"/>
      <c r="GPN20" s="12"/>
      <c r="GPO20" s="12"/>
      <c r="GPP20" s="12"/>
      <c r="GPQ20" s="12"/>
      <c r="GPR20" s="12"/>
      <c r="GPS20" s="12"/>
      <c r="GPT20" s="12"/>
      <c r="GPU20" s="12"/>
      <c r="GPV20" s="12"/>
      <c r="GPW20" s="12"/>
      <c r="GPX20" s="12"/>
      <c r="GPY20" s="12"/>
      <c r="GPZ20" s="12"/>
      <c r="GQA20" s="12"/>
      <c r="GQB20" s="12"/>
      <c r="GQC20" s="12"/>
      <c r="GQD20" s="12"/>
      <c r="GQE20" s="12"/>
      <c r="GQF20" s="12"/>
      <c r="GQG20" s="12"/>
      <c r="GQH20" s="12"/>
      <c r="GQI20" s="12"/>
      <c r="GQJ20" s="12"/>
      <c r="GQK20" s="12"/>
      <c r="GQL20" s="12"/>
      <c r="GQM20" s="12"/>
      <c r="GQN20" s="12"/>
      <c r="GQO20" s="12"/>
      <c r="GQP20" s="12"/>
      <c r="GQQ20" s="12"/>
      <c r="GQR20" s="12"/>
      <c r="GQS20" s="12"/>
      <c r="GQT20" s="12"/>
      <c r="GQU20" s="12"/>
      <c r="GQV20" s="12"/>
      <c r="GQW20" s="12"/>
      <c r="GQX20" s="12"/>
      <c r="GQY20" s="12"/>
      <c r="GQZ20" s="12"/>
      <c r="GRA20" s="12"/>
      <c r="GRB20" s="12"/>
      <c r="GRC20" s="12"/>
      <c r="GRD20" s="12"/>
      <c r="GRE20" s="12"/>
      <c r="GRF20" s="12"/>
      <c r="GRG20" s="12"/>
      <c r="GRH20" s="12"/>
      <c r="GRI20" s="12"/>
      <c r="GRJ20" s="12"/>
      <c r="GRK20" s="12"/>
      <c r="GRL20" s="12"/>
      <c r="GRM20" s="12"/>
      <c r="GRN20" s="12"/>
      <c r="GRO20" s="12"/>
      <c r="GRP20" s="12"/>
      <c r="GRQ20" s="12"/>
      <c r="GRR20" s="12"/>
      <c r="GRS20" s="12"/>
      <c r="GRT20" s="12"/>
      <c r="GRU20" s="12"/>
      <c r="GRV20" s="12"/>
      <c r="GRW20" s="12"/>
      <c r="GRX20" s="12"/>
      <c r="GRY20" s="12"/>
      <c r="GRZ20" s="12"/>
      <c r="GSA20" s="12"/>
      <c r="GSB20" s="12"/>
      <c r="GSC20" s="12"/>
      <c r="GSD20" s="12"/>
      <c r="GSE20" s="12"/>
      <c r="GSF20" s="12"/>
      <c r="GSG20" s="12"/>
      <c r="GSH20" s="12"/>
      <c r="GSI20" s="12"/>
      <c r="GSJ20" s="12"/>
      <c r="GSK20" s="12"/>
      <c r="GSL20" s="12"/>
      <c r="GSM20" s="12"/>
      <c r="GSN20" s="12"/>
      <c r="GSO20" s="12"/>
      <c r="GSP20" s="12"/>
      <c r="GSQ20" s="12"/>
      <c r="GSR20" s="12"/>
      <c r="GSS20" s="12"/>
      <c r="GST20" s="12"/>
      <c r="GSU20" s="12"/>
      <c r="GSV20" s="12"/>
      <c r="GSW20" s="12"/>
      <c r="GSX20" s="12"/>
      <c r="GSY20" s="12"/>
      <c r="GSZ20" s="12"/>
      <c r="GTA20" s="12"/>
      <c r="GTB20" s="12"/>
      <c r="GTC20" s="12"/>
      <c r="GTD20" s="12"/>
      <c r="GTE20" s="12"/>
      <c r="GTF20" s="12"/>
      <c r="GTG20" s="12"/>
      <c r="GTH20" s="12"/>
      <c r="GTI20" s="12"/>
      <c r="GTJ20" s="12"/>
      <c r="GTK20" s="12"/>
      <c r="GTL20" s="12"/>
      <c r="GTM20" s="12"/>
      <c r="GTN20" s="12"/>
      <c r="GTO20" s="12"/>
      <c r="GTP20" s="12"/>
      <c r="GTQ20" s="12"/>
      <c r="GTR20" s="12"/>
      <c r="GTS20" s="12"/>
      <c r="GTT20" s="12"/>
      <c r="GTU20" s="12"/>
      <c r="GTV20" s="12"/>
      <c r="GTW20" s="12"/>
      <c r="GTX20" s="12"/>
      <c r="GTY20" s="12"/>
      <c r="GTZ20" s="12"/>
      <c r="GUA20" s="12"/>
      <c r="GUB20" s="12"/>
      <c r="GUC20" s="12"/>
      <c r="GUD20" s="12"/>
      <c r="GUE20" s="12"/>
      <c r="GUF20" s="12"/>
      <c r="GUG20" s="12"/>
      <c r="GUH20" s="12"/>
      <c r="GUI20" s="12"/>
      <c r="GUJ20" s="12"/>
      <c r="GUK20" s="12"/>
      <c r="GUL20" s="12"/>
      <c r="GUM20" s="12"/>
      <c r="GUN20" s="12"/>
      <c r="GUO20" s="12"/>
      <c r="GUP20" s="12"/>
      <c r="GUQ20" s="12"/>
      <c r="GUR20" s="12"/>
      <c r="GUS20" s="12"/>
      <c r="GUT20" s="12"/>
      <c r="GUU20" s="12"/>
      <c r="GUV20" s="12"/>
      <c r="GUW20" s="12"/>
      <c r="GUX20" s="12"/>
      <c r="GUY20" s="12"/>
      <c r="GUZ20" s="12"/>
      <c r="GVA20" s="12"/>
      <c r="GVB20" s="12"/>
      <c r="GVC20" s="12"/>
      <c r="GVD20" s="12"/>
      <c r="GVE20" s="12"/>
      <c r="GVF20" s="12"/>
      <c r="GVG20" s="12"/>
      <c r="GVH20" s="12"/>
      <c r="GVI20" s="12"/>
      <c r="GVJ20" s="12"/>
      <c r="GVK20" s="12"/>
      <c r="GVL20" s="12"/>
      <c r="GVM20" s="12"/>
      <c r="GVN20" s="12"/>
      <c r="GVO20" s="12"/>
      <c r="GVP20" s="12"/>
      <c r="GVQ20" s="12"/>
      <c r="GVR20" s="12"/>
      <c r="GVS20" s="12"/>
      <c r="GVT20" s="12"/>
      <c r="GVU20" s="12"/>
      <c r="GVV20" s="12"/>
      <c r="GVW20" s="12"/>
      <c r="GVX20" s="12"/>
      <c r="GVY20" s="12"/>
      <c r="GVZ20" s="12"/>
      <c r="GWA20" s="12"/>
      <c r="GWB20" s="12"/>
      <c r="GWC20" s="12"/>
      <c r="GWD20" s="12"/>
      <c r="GWE20" s="12"/>
      <c r="GWF20" s="12"/>
      <c r="GWG20" s="12"/>
      <c r="GWH20" s="12"/>
      <c r="GWI20" s="12"/>
      <c r="GWJ20" s="12"/>
      <c r="GWK20" s="12"/>
      <c r="GWL20" s="12"/>
      <c r="GWM20" s="12"/>
      <c r="GWN20" s="12"/>
      <c r="GWO20" s="12"/>
      <c r="GWP20" s="12"/>
      <c r="GWQ20" s="12"/>
      <c r="GWR20" s="12"/>
      <c r="GWS20" s="12"/>
      <c r="GWT20" s="12"/>
      <c r="GWU20" s="12"/>
      <c r="GWV20" s="12"/>
      <c r="GWW20" s="12"/>
      <c r="GWX20" s="12"/>
      <c r="GWY20" s="12"/>
      <c r="GWZ20" s="12"/>
      <c r="GXA20" s="12"/>
      <c r="GXB20" s="12"/>
      <c r="GXC20" s="12"/>
      <c r="GXD20" s="12"/>
      <c r="GXE20" s="12"/>
      <c r="GXF20" s="12"/>
      <c r="GXG20" s="12"/>
      <c r="GXH20" s="12"/>
      <c r="GXI20" s="12"/>
      <c r="GXJ20" s="12"/>
      <c r="GXK20" s="12"/>
      <c r="GXL20" s="12"/>
      <c r="GXM20" s="12"/>
      <c r="GXN20" s="12"/>
      <c r="GXO20" s="12"/>
      <c r="GXP20" s="12"/>
      <c r="GXQ20" s="12"/>
      <c r="GXR20" s="12"/>
      <c r="GXS20" s="12"/>
      <c r="GXT20" s="12"/>
      <c r="GXU20" s="12"/>
      <c r="GXV20" s="12"/>
      <c r="GXW20" s="12"/>
      <c r="GXX20" s="12"/>
      <c r="GXY20" s="12"/>
      <c r="GXZ20" s="12"/>
      <c r="GYA20" s="12"/>
      <c r="GYB20" s="12"/>
      <c r="GYC20" s="12"/>
      <c r="GYD20" s="12"/>
      <c r="GYE20" s="12"/>
      <c r="GYF20" s="12"/>
      <c r="GYG20" s="12"/>
      <c r="GYH20" s="12"/>
      <c r="GYI20" s="12"/>
      <c r="GYJ20" s="12"/>
      <c r="GYK20" s="12"/>
      <c r="GYL20" s="12"/>
      <c r="GYM20" s="12"/>
      <c r="GYN20" s="12"/>
      <c r="GYO20" s="12"/>
      <c r="GYP20" s="12"/>
      <c r="GYQ20" s="12"/>
      <c r="GYR20" s="12"/>
      <c r="GYS20" s="12"/>
      <c r="GYT20" s="12"/>
      <c r="GYU20" s="12"/>
      <c r="GYV20" s="12"/>
      <c r="GYW20" s="12"/>
      <c r="GYX20" s="12"/>
      <c r="GYY20" s="12"/>
      <c r="GYZ20" s="12"/>
      <c r="GZA20" s="12"/>
      <c r="GZB20" s="12"/>
      <c r="GZC20" s="12"/>
      <c r="GZD20" s="12"/>
      <c r="GZE20" s="12"/>
      <c r="GZF20" s="12"/>
      <c r="GZG20" s="12"/>
      <c r="GZH20" s="12"/>
      <c r="GZI20" s="12"/>
      <c r="GZJ20" s="12"/>
      <c r="GZK20" s="12"/>
      <c r="GZL20" s="12"/>
      <c r="GZM20" s="12"/>
      <c r="GZN20" s="12"/>
      <c r="GZO20" s="12"/>
      <c r="GZP20" s="12"/>
      <c r="GZQ20" s="12"/>
      <c r="GZR20" s="12"/>
      <c r="GZS20" s="12"/>
      <c r="GZT20" s="12"/>
      <c r="GZU20" s="12"/>
      <c r="GZV20" s="12"/>
      <c r="GZW20" s="12"/>
      <c r="GZX20" s="12"/>
      <c r="GZY20" s="12"/>
      <c r="GZZ20" s="12"/>
      <c r="HAA20" s="12"/>
      <c r="HAB20" s="12"/>
      <c r="HAC20" s="12"/>
      <c r="HAD20" s="12"/>
      <c r="HAE20" s="12"/>
      <c r="HAF20" s="12"/>
      <c r="HAG20" s="12"/>
      <c r="HAH20" s="12"/>
      <c r="HAI20" s="12"/>
      <c r="HAJ20" s="12"/>
      <c r="HAK20" s="12"/>
      <c r="HAL20" s="12"/>
      <c r="HAM20" s="12"/>
      <c r="HAN20" s="12"/>
      <c r="HAO20" s="12"/>
      <c r="HAP20" s="12"/>
      <c r="HAQ20" s="12"/>
      <c r="HAR20" s="12"/>
      <c r="HAS20" s="12"/>
      <c r="HAT20" s="12"/>
      <c r="HAU20" s="12"/>
      <c r="HAV20" s="12"/>
      <c r="HAW20" s="12"/>
      <c r="HAX20" s="12"/>
      <c r="HAY20" s="12"/>
      <c r="HAZ20" s="12"/>
      <c r="HBA20" s="12"/>
      <c r="HBB20" s="12"/>
      <c r="HBC20" s="12"/>
      <c r="HBD20" s="12"/>
      <c r="HBE20" s="12"/>
      <c r="HBF20" s="12"/>
      <c r="HBG20" s="12"/>
      <c r="HBH20" s="12"/>
      <c r="HBI20" s="12"/>
      <c r="HBJ20" s="12"/>
      <c r="HBK20" s="12"/>
      <c r="HBL20" s="12"/>
      <c r="HBM20" s="12"/>
      <c r="HBN20" s="12"/>
      <c r="HBO20" s="12"/>
      <c r="HBP20" s="12"/>
      <c r="HBQ20" s="12"/>
      <c r="HBR20" s="12"/>
      <c r="HBS20" s="12"/>
      <c r="HBT20" s="12"/>
      <c r="HBU20" s="12"/>
      <c r="HBV20" s="12"/>
      <c r="HBW20" s="12"/>
      <c r="HBX20" s="12"/>
      <c r="HBY20" s="12"/>
      <c r="HBZ20" s="12"/>
      <c r="HCA20" s="12"/>
      <c r="HCB20" s="12"/>
      <c r="HCC20" s="12"/>
      <c r="HCD20" s="12"/>
      <c r="HCE20" s="12"/>
      <c r="HCF20" s="12"/>
      <c r="HCG20" s="12"/>
      <c r="HCH20" s="12"/>
      <c r="HCI20" s="12"/>
      <c r="HCJ20" s="12"/>
      <c r="HCK20" s="12"/>
      <c r="HCL20" s="12"/>
      <c r="HCM20" s="12"/>
      <c r="HCN20" s="12"/>
      <c r="HCO20" s="12"/>
      <c r="HCP20" s="12"/>
      <c r="HCQ20" s="12"/>
      <c r="HCR20" s="12"/>
      <c r="HCS20" s="12"/>
      <c r="HCT20" s="12"/>
      <c r="HCU20" s="12"/>
      <c r="HCV20" s="12"/>
      <c r="HCW20" s="12"/>
      <c r="HCX20" s="12"/>
      <c r="HCY20" s="12"/>
      <c r="HCZ20" s="12"/>
      <c r="HDA20" s="12"/>
      <c r="HDB20" s="12"/>
      <c r="HDC20" s="12"/>
      <c r="HDD20" s="12"/>
      <c r="HDE20" s="12"/>
      <c r="HDF20" s="12"/>
      <c r="HDG20" s="12"/>
      <c r="HDH20" s="12"/>
      <c r="HDI20" s="12"/>
      <c r="HDJ20" s="12"/>
      <c r="HDK20" s="12"/>
      <c r="HDL20" s="12"/>
      <c r="HDM20" s="12"/>
      <c r="HDN20" s="12"/>
      <c r="HDO20" s="12"/>
      <c r="HDP20" s="12"/>
      <c r="HDQ20" s="12"/>
      <c r="HDR20" s="12"/>
      <c r="HDS20" s="12"/>
      <c r="HDT20" s="12"/>
      <c r="HDU20" s="12"/>
      <c r="HDV20" s="12"/>
      <c r="HDW20" s="12"/>
      <c r="HDX20" s="12"/>
      <c r="HDY20" s="12"/>
      <c r="HDZ20" s="12"/>
      <c r="HEA20" s="12"/>
      <c r="HEB20" s="12"/>
      <c r="HEC20" s="12"/>
      <c r="HED20" s="12"/>
      <c r="HEE20" s="12"/>
      <c r="HEF20" s="12"/>
      <c r="HEG20" s="12"/>
      <c r="HEH20" s="12"/>
      <c r="HEI20" s="12"/>
      <c r="HEJ20" s="12"/>
      <c r="HEK20" s="12"/>
      <c r="HEL20" s="12"/>
      <c r="HEM20" s="12"/>
      <c r="HEN20" s="12"/>
      <c r="HEO20" s="12"/>
      <c r="HEP20" s="12"/>
      <c r="HEQ20" s="12"/>
      <c r="HER20" s="12"/>
      <c r="HES20" s="12"/>
      <c r="HET20" s="12"/>
      <c r="HEU20" s="12"/>
      <c r="HEV20" s="12"/>
      <c r="HEW20" s="12"/>
      <c r="HEX20" s="12"/>
      <c r="HEY20" s="12"/>
      <c r="HEZ20" s="12"/>
      <c r="HFA20" s="12"/>
      <c r="HFB20" s="12"/>
      <c r="HFC20" s="12"/>
      <c r="HFD20" s="12"/>
      <c r="HFE20" s="12"/>
      <c r="HFF20" s="12"/>
      <c r="HFG20" s="12"/>
      <c r="HFH20" s="12"/>
      <c r="HFI20" s="12"/>
      <c r="HFJ20" s="12"/>
      <c r="HFK20" s="12"/>
      <c r="HFL20" s="12"/>
      <c r="HFM20" s="12"/>
      <c r="HFN20" s="12"/>
      <c r="HFO20" s="12"/>
      <c r="HFP20" s="12"/>
      <c r="HFQ20" s="12"/>
      <c r="HFR20" s="12"/>
      <c r="HFS20" s="12"/>
      <c r="HFT20" s="12"/>
      <c r="HFU20" s="12"/>
      <c r="HFV20" s="12"/>
      <c r="HFW20" s="12"/>
      <c r="HFX20" s="12"/>
      <c r="HFY20" s="12"/>
      <c r="HFZ20" s="12"/>
      <c r="HGA20" s="12"/>
      <c r="HGB20" s="12"/>
      <c r="HGC20" s="12"/>
      <c r="HGD20" s="12"/>
      <c r="HGE20" s="12"/>
      <c r="HGF20" s="12"/>
      <c r="HGG20" s="12"/>
      <c r="HGH20" s="12"/>
      <c r="HGI20" s="12"/>
      <c r="HGJ20" s="12"/>
      <c r="HGK20" s="12"/>
      <c r="HGL20" s="12"/>
      <c r="HGM20" s="12"/>
      <c r="HGN20" s="12"/>
      <c r="HGO20" s="12"/>
      <c r="HGP20" s="12"/>
      <c r="HGQ20" s="12"/>
      <c r="HGR20" s="12"/>
      <c r="HGS20" s="12"/>
      <c r="HGT20" s="12"/>
      <c r="HGU20" s="12"/>
      <c r="HGV20" s="12"/>
      <c r="HGW20" s="12"/>
      <c r="HGX20" s="12"/>
      <c r="HGY20" s="12"/>
      <c r="HGZ20" s="12"/>
      <c r="HHA20" s="12"/>
      <c r="HHB20" s="12"/>
      <c r="HHC20" s="12"/>
      <c r="HHD20" s="12"/>
      <c r="HHE20" s="12"/>
      <c r="HHF20" s="12"/>
      <c r="HHG20" s="12"/>
      <c r="HHH20" s="12"/>
      <c r="HHI20" s="12"/>
      <c r="HHJ20" s="12"/>
      <c r="HHK20" s="12"/>
      <c r="HHL20" s="12"/>
      <c r="HHM20" s="12"/>
      <c r="HHN20" s="12"/>
      <c r="HHO20" s="12"/>
      <c r="HHP20" s="12"/>
      <c r="HHQ20" s="12"/>
      <c r="HHR20" s="12"/>
      <c r="HHS20" s="12"/>
      <c r="HHT20" s="12"/>
      <c r="HHU20" s="12"/>
      <c r="HHV20" s="12"/>
      <c r="HHW20" s="12"/>
      <c r="HHX20" s="12"/>
      <c r="HHY20" s="12"/>
      <c r="HHZ20" s="12"/>
      <c r="HIA20" s="12"/>
      <c r="HIB20" s="12"/>
      <c r="HIC20" s="12"/>
      <c r="HID20" s="12"/>
      <c r="HIE20" s="12"/>
      <c r="HIF20" s="12"/>
      <c r="HIG20" s="12"/>
      <c r="HIH20" s="12"/>
      <c r="HII20" s="12"/>
      <c r="HIJ20" s="12"/>
      <c r="HIK20" s="12"/>
      <c r="HIL20" s="12"/>
      <c r="HIM20" s="12"/>
      <c r="HIN20" s="12"/>
      <c r="HIO20" s="12"/>
      <c r="HIP20" s="12"/>
      <c r="HIQ20" s="12"/>
      <c r="HIR20" s="12"/>
      <c r="HIS20" s="12"/>
      <c r="HIT20" s="12"/>
      <c r="HIU20" s="12"/>
      <c r="HIV20" s="12"/>
      <c r="HIW20" s="12"/>
      <c r="HIX20" s="12"/>
      <c r="HIY20" s="12"/>
      <c r="HIZ20" s="12"/>
      <c r="HJA20" s="12"/>
      <c r="HJB20" s="12"/>
      <c r="HJC20" s="12"/>
      <c r="HJD20" s="12"/>
      <c r="HJE20" s="12"/>
      <c r="HJF20" s="12"/>
      <c r="HJG20" s="12"/>
      <c r="HJH20" s="12"/>
      <c r="HJI20" s="12"/>
      <c r="HJJ20" s="12"/>
      <c r="HJK20" s="12"/>
      <c r="HJL20" s="12"/>
      <c r="HJM20" s="12"/>
      <c r="HJN20" s="12"/>
      <c r="HJO20" s="12"/>
      <c r="HJP20" s="12"/>
      <c r="HJQ20" s="12"/>
      <c r="HJR20" s="12"/>
      <c r="HJS20" s="12"/>
      <c r="HJT20" s="12"/>
      <c r="HJU20" s="12"/>
      <c r="HJV20" s="12"/>
      <c r="HJW20" s="12"/>
      <c r="HJX20" s="12"/>
      <c r="HJY20" s="12"/>
      <c r="HJZ20" s="12"/>
      <c r="HKA20" s="12"/>
      <c r="HKB20" s="12"/>
      <c r="HKC20" s="12"/>
      <c r="HKD20" s="12"/>
      <c r="HKE20" s="12"/>
      <c r="HKF20" s="12"/>
      <c r="HKG20" s="12"/>
      <c r="HKH20" s="12"/>
      <c r="HKI20" s="12"/>
      <c r="HKJ20" s="12"/>
      <c r="HKK20" s="12"/>
      <c r="HKL20" s="12"/>
      <c r="HKM20" s="12"/>
      <c r="HKN20" s="12"/>
      <c r="HKO20" s="12"/>
      <c r="HKP20" s="12"/>
      <c r="HKQ20" s="12"/>
      <c r="HKR20" s="12"/>
      <c r="HKS20" s="12"/>
      <c r="HKT20" s="12"/>
      <c r="HKU20" s="12"/>
      <c r="HKV20" s="12"/>
      <c r="HKW20" s="12"/>
      <c r="HKX20" s="12"/>
      <c r="HKY20" s="12"/>
      <c r="HKZ20" s="12"/>
      <c r="HLA20" s="12"/>
      <c r="HLB20" s="12"/>
      <c r="HLC20" s="12"/>
      <c r="HLD20" s="12"/>
      <c r="HLE20" s="12"/>
      <c r="HLF20" s="12"/>
      <c r="HLG20" s="12"/>
      <c r="HLH20" s="12"/>
      <c r="HLI20" s="12"/>
      <c r="HLJ20" s="12"/>
      <c r="HLK20" s="12"/>
      <c r="HLL20" s="12"/>
      <c r="HLM20" s="12"/>
      <c r="HLN20" s="12"/>
      <c r="HLO20" s="12"/>
      <c r="HLP20" s="12"/>
      <c r="HLQ20" s="12"/>
      <c r="HLR20" s="12"/>
      <c r="HLS20" s="12"/>
      <c r="HLT20" s="12"/>
      <c r="HLU20" s="12"/>
      <c r="HLV20" s="12"/>
      <c r="HLW20" s="12"/>
      <c r="HLX20" s="12"/>
      <c r="HLY20" s="12"/>
      <c r="HLZ20" s="12"/>
      <c r="HMA20" s="12"/>
      <c r="HMB20" s="12"/>
      <c r="HMC20" s="12"/>
      <c r="HMD20" s="12"/>
      <c r="HME20" s="12"/>
      <c r="HMF20" s="12"/>
      <c r="HMG20" s="12"/>
      <c r="HMH20" s="12"/>
      <c r="HMI20" s="12"/>
      <c r="HMJ20" s="12"/>
      <c r="HMK20" s="12"/>
      <c r="HML20" s="12"/>
      <c r="HMM20" s="12"/>
      <c r="HMN20" s="12"/>
      <c r="HMO20" s="12"/>
      <c r="HMP20" s="12"/>
      <c r="HMQ20" s="12"/>
      <c r="HMR20" s="12"/>
      <c r="HMS20" s="12"/>
      <c r="HMT20" s="12"/>
      <c r="HMU20" s="12"/>
      <c r="HMV20" s="12"/>
      <c r="HMW20" s="12"/>
      <c r="HMX20" s="12"/>
      <c r="HMY20" s="12"/>
      <c r="HMZ20" s="12"/>
      <c r="HNA20" s="12"/>
      <c r="HNB20" s="12"/>
      <c r="HNC20" s="12"/>
      <c r="HND20" s="12"/>
      <c r="HNE20" s="12"/>
      <c r="HNF20" s="12"/>
      <c r="HNG20" s="12"/>
      <c r="HNH20" s="12"/>
      <c r="HNI20" s="12"/>
      <c r="HNJ20" s="12"/>
      <c r="HNK20" s="12"/>
      <c r="HNL20" s="12"/>
      <c r="HNM20" s="12"/>
      <c r="HNN20" s="12"/>
      <c r="HNO20" s="12"/>
      <c r="HNP20" s="12"/>
      <c r="HNQ20" s="12"/>
      <c r="HNR20" s="12"/>
      <c r="HNS20" s="12"/>
      <c r="HNT20" s="12"/>
      <c r="HNU20" s="12"/>
      <c r="HNV20" s="12"/>
      <c r="HNW20" s="12"/>
      <c r="HNX20" s="12"/>
      <c r="HNY20" s="12"/>
      <c r="HNZ20" s="12"/>
      <c r="HOA20" s="12"/>
      <c r="HOB20" s="12"/>
      <c r="HOC20" s="12"/>
      <c r="HOD20" s="12"/>
      <c r="HOE20" s="12"/>
      <c r="HOF20" s="12"/>
      <c r="HOG20" s="12"/>
      <c r="HOH20" s="12"/>
      <c r="HOI20" s="12"/>
      <c r="HOJ20" s="12"/>
      <c r="HOK20" s="12"/>
      <c r="HOL20" s="12"/>
      <c r="HOM20" s="12"/>
      <c r="HON20" s="12"/>
      <c r="HOO20" s="12"/>
      <c r="HOP20" s="12"/>
      <c r="HOQ20" s="12"/>
      <c r="HOR20" s="12"/>
      <c r="HOS20" s="12"/>
      <c r="HOT20" s="12"/>
      <c r="HOU20" s="12"/>
      <c r="HOV20" s="12"/>
      <c r="HOW20" s="12"/>
      <c r="HOX20" s="12"/>
      <c r="HOY20" s="12"/>
      <c r="HOZ20" s="12"/>
      <c r="HPA20" s="12"/>
      <c r="HPB20" s="12"/>
      <c r="HPC20" s="12"/>
      <c r="HPD20" s="12"/>
      <c r="HPE20" s="12"/>
      <c r="HPF20" s="12"/>
      <c r="HPG20" s="12"/>
      <c r="HPH20" s="12"/>
      <c r="HPI20" s="12"/>
      <c r="HPJ20" s="12"/>
      <c r="HPK20" s="12"/>
      <c r="HPL20" s="12"/>
      <c r="HPM20" s="12"/>
      <c r="HPN20" s="12"/>
      <c r="HPO20" s="12"/>
      <c r="HPP20" s="12"/>
      <c r="HPQ20" s="12"/>
      <c r="HPR20" s="12"/>
      <c r="HPS20" s="12"/>
      <c r="HPT20" s="12"/>
      <c r="HPU20" s="12"/>
      <c r="HPV20" s="12"/>
      <c r="HPW20" s="12"/>
      <c r="HPX20" s="12"/>
      <c r="HPY20" s="12"/>
      <c r="HPZ20" s="12"/>
      <c r="HQA20" s="12"/>
      <c r="HQB20" s="12"/>
      <c r="HQC20" s="12"/>
      <c r="HQD20" s="12"/>
      <c r="HQE20" s="12"/>
      <c r="HQF20" s="12"/>
      <c r="HQG20" s="12"/>
      <c r="HQH20" s="12"/>
      <c r="HQI20" s="12"/>
      <c r="HQJ20" s="12"/>
      <c r="HQK20" s="12"/>
      <c r="HQL20" s="12"/>
      <c r="HQM20" s="12"/>
      <c r="HQN20" s="12"/>
      <c r="HQO20" s="12"/>
      <c r="HQP20" s="12"/>
      <c r="HQQ20" s="12"/>
      <c r="HQR20" s="12"/>
      <c r="HQS20" s="12"/>
      <c r="HQT20" s="12"/>
      <c r="HQU20" s="12"/>
      <c r="HQV20" s="12"/>
      <c r="HQW20" s="12"/>
      <c r="HQX20" s="12"/>
      <c r="HQY20" s="12"/>
      <c r="HQZ20" s="12"/>
      <c r="HRA20" s="12"/>
      <c r="HRB20" s="12"/>
      <c r="HRC20" s="12"/>
      <c r="HRD20" s="12"/>
      <c r="HRE20" s="12"/>
      <c r="HRF20" s="12"/>
      <c r="HRG20" s="12"/>
      <c r="HRH20" s="12"/>
      <c r="HRI20" s="12"/>
      <c r="HRJ20" s="12"/>
      <c r="HRK20" s="12"/>
      <c r="HRL20" s="12"/>
      <c r="HRM20" s="12"/>
      <c r="HRN20" s="12"/>
      <c r="HRO20" s="12"/>
      <c r="HRP20" s="12"/>
      <c r="HRQ20" s="12"/>
      <c r="HRR20" s="12"/>
      <c r="HRS20" s="12"/>
      <c r="HRT20" s="12"/>
      <c r="HRU20" s="12"/>
      <c r="HRV20" s="12"/>
      <c r="HRW20" s="12"/>
      <c r="HRX20" s="12"/>
      <c r="HRY20" s="12"/>
      <c r="HRZ20" s="12"/>
      <c r="HSA20" s="12"/>
      <c r="HSB20" s="12"/>
      <c r="HSC20" s="12"/>
      <c r="HSD20" s="12"/>
      <c r="HSE20" s="12"/>
      <c r="HSF20" s="12"/>
      <c r="HSG20" s="12"/>
      <c r="HSH20" s="12"/>
      <c r="HSI20" s="12"/>
      <c r="HSJ20" s="12"/>
      <c r="HSK20" s="12"/>
      <c r="HSL20" s="12"/>
      <c r="HSM20" s="12"/>
      <c r="HSN20" s="12"/>
      <c r="HSO20" s="12"/>
      <c r="HSP20" s="12"/>
      <c r="HSQ20" s="12"/>
      <c r="HSR20" s="12"/>
      <c r="HSS20" s="12"/>
      <c r="HST20" s="12"/>
      <c r="HSU20" s="12"/>
      <c r="HSV20" s="12"/>
      <c r="HSW20" s="12"/>
      <c r="HSX20" s="12"/>
      <c r="HSY20" s="12"/>
      <c r="HSZ20" s="12"/>
      <c r="HTA20" s="12"/>
      <c r="HTB20" s="12"/>
      <c r="HTC20" s="12"/>
      <c r="HTD20" s="12"/>
      <c r="HTE20" s="12"/>
      <c r="HTF20" s="12"/>
      <c r="HTG20" s="12"/>
      <c r="HTH20" s="12"/>
      <c r="HTI20" s="12"/>
      <c r="HTJ20" s="12"/>
      <c r="HTK20" s="12"/>
      <c r="HTL20" s="12"/>
      <c r="HTM20" s="12"/>
      <c r="HTN20" s="12"/>
      <c r="HTO20" s="12"/>
      <c r="HTP20" s="12"/>
      <c r="HTQ20" s="12"/>
      <c r="HTR20" s="12"/>
      <c r="HTS20" s="12"/>
      <c r="HTT20" s="12"/>
      <c r="HTU20" s="12"/>
      <c r="HTV20" s="12"/>
      <c r="HTW20" s="12"/>
      <c r="HTX20" s="12"/>
      <c r="HTY20" s="12"/>
      <c r="HTZ20" s="12"/>
      <c r="HUA20" s="12"/>
      <c r="HUB20" s="12"/>
      <c r="HUC20" s="12"/>
      <c r="HUD20" s="12"/>
      <c r="HUE20" s="12"/>
      <c r="HUF20" s="12"/>
      <c r="HUG20" s="12"/>
      <c r="HUH20" s="12"/>
      <c r="HUI20" s="12"/>
      <c r="HUJ20" s="12"/>
      <c r="HUK20" s="12"/>
      <c r="HUL20" s="12"/>
      <c r="HUM20" s="12"/>
      <c r="HUN20" s="12"/>
      <c r="HUO20" s="12"/>
      <c r="HUP20" s="12"/>
      <c r="HUQ20" s="12"/>
      <c r="HUR20" s="12"/>
      <c r="HUS20" s="12"/>
      <c r="HUT20" s="12"/>
      <c r="HUU20" s="12"/>
      <c r="HUV20" s="12"/>
      <c r="HUW20" s="12"/>
      <c r="HUX20" s="12"/>
      <c r="HUY20" s="12"/>
      <c r="HUZ20" s="12"/>
      <c r="HVA20" s="12"/>
      <c r="HVB20" s="12"/>
      <c r="HVC20" s="12"/>
      <c r="HVD20" s="12"/>
      <c r="HVE20" s="12"/>
      <c r="HVF20" s="12"/>
      <c r="HVG20" s="12"/>
      <c r="HVH20" s="12"/>
      <c r="HVI20" s="12"/>
      <c r="HVJ20" s="12"/>
      <c r="HVK20" s="12"/>
      <c r="HVL20" s="12"/>
      <c r="HVM20" s="12"/>
      <c r="HVN20" s="12"/>
      <c r="HVO20" s="12"/>
      <c r="HVP20" s="12"/>
      <c r="HVQ20" s="12"/>
      <c r="HVR20" s="12"/>
      <c r="HVS20" s="12"/>
      <c r="HVT20" s="12"/>
      <c r="HVU20" s="12"/>
      <c r="HVV20" s="12"/>
      <c r="HVW20" s="12"/>
      <c r="HVX20" s="12"/>
      <c r="HVY20" s="12"/>
      <c r="HVZ20" s="12"/>
      <c r="HWA20" s="12"/>
      <c r="HWB20" s="12"/>
      <c r="HWC20" s="12"/>
      <c r="HWD20" s="12"/>
      <c r="HWE20" s="12"/>
      <c r="HWF20" s="12"/>
      <c r="HWG20" s="12"/>
      <c r="HWH20" s="12"/>
      <c r="HWI20" s="12"/>
      <c r="HWJ20" s="12"/>
      <c r="HWK20" s="12"/>
      <c r="HWL20" s="12"/>
      <c r="HWM20" s="12"/>
      <c r="HWN20" s="12"/>
      <c r="HWO20" s="12"/>
      <c r="HWP20" s="12"/>
      <c r="HWQ20" s="12"/>
      <c r="HWR20" s="12"/>
      <c r="HWS20" s="12"/>
      <c r="HWT20" s="12"/>
      <c r="HWU20" s="12"/>
      <c r="HWV20" s="12"/>
      <c r="HWW20" s="12"/>
      <c r="HWX20" s="12"/>
      <c r="HWY20" s="12"/>
      <c r="HWZ20" s="12"/>
      <c r="HXA20" s="12"/>
      <c r="HXB20" s="12"/>
      <c r="HXC20" s="12"/>
      <c r="HXD20" s="12"/>
      <c r="HXE20" s="12"/>
      <c r="HXF20" s="12"/>
      <c r="HXG20" s="12"/>
      <c r="HXH20" s="12"/>
      <c r="HXI20" s="12"/>
      <c r="HXJ20" s="12"/>
      <c r="HXK20" s="12"/>
      <c r="HXL20" s="12"/>
      <c r="HXM20" s="12"/>
      <c r="HXN20" s="12"/>
      <c r="HXO20" s="12"/>
      <c r="HXP20" s="12"/>
      <c r="HXQ20" s="12"/>
      <c r="HXR20" s="12"/>
      <c r="HXS20" s="12"/>
      <c r="HXT20" s="12"/>
      <c r="HXU20" s="12"/>
      <c r="HXV20" s="12"/>
      <c r="HXW20" s="12"/>
      <c r="HXX20" s="12"/>
      <c r="HXY20" s="12"/>
      <c r="HXZ20" s="12"/>
      <c r="HYA20" s="12"/>
      <c r="HYB20" s="12"/>
      <c r="HYC20" s="12"/>
      <c r="HYD20" s="12"/>
      <c r="HYE20" s="12"/>
      <c r="HYF20" s="12"/>
      <c r="HYG20" s="12"/>
      <c r="HYH20" s="12"/>
      <c r="HYI20" s="12"/>
      <c r="HYJ20" s="12"/>
      <c r="HYK20" s="12"/>
      <c r="HYL20" s="12"/>
      <c r="HYM20" s="12"/>
      <c r="HYN20" s="12"/>
      <c r="HYO20" s="12"/>
      <c r="HYP20" s="12"/>
      <c r="HYQ20" s="12"/>
      <c r="HYR20" s="12"/>
      <c r="HYS20" s="12"/>
      <c r="HYT20" s="12"/>
      <c r="HYU20" s="12"/>
      <c r="HYV20" s="12"/>
      <c r="HYW20" s="12"/>
      <c r="HYX20" s="12"/>
      <c r="HYY20" s="12"/>
      <c r="HYZ20" s="12"/>
      <c r="HZA20" s="12"/>
      <c r="HZB20" s="12"/>
      <c r="HZC20" s="12"/>
      <c r="HZD20" s="12"/>
      <c r="HZE20" s="12"/>
      <c r="HZF20" s="12"/>
      <c r="HZG20" s="12"/>
      <c r="HZH20" s="12"/>
      <c r="HZI20" s="12"/>
      <c r="HZJ20" s="12"/>
      <c r="HZK20" s="12"/>
      <c r="HZL20" s="12"/>
      <c r="HZM20" s="12"/>
      <c r="HZN20" s="12"/>
      <c r="HZO20" s="12"/>
      <c r="HZP20" s="12"/>
      <c r="HZQ20" s="12"/>
      <c r="HZR20" s="12"/>
      <c r="HZS20" s="12"/>
      <c r="HZT20" s="12"/>
      <c r="HZU20" s="12"/>
      <c r="HZV20" s="12"/>
      <c r="HZW20" s="12"/>
      <c r="HZX20" s="12"/>
      <c r="HZY20" s="12"/>
      <c r="HZZ20" s="12"/>
      <c r="IAA20" s="12"/>
      <c r="IAB20" s="12"/>
      <c r="IAC20" s="12"/>
      <c r="IAD20" s="12"/>
      <c r="IAE20" s="12"/>
      <c r="IAF20" s="12"/>
      <c r="IAG20" s="12"/>
      <c r="IAH20" s="12"/>
      <c r="IAI20" s="12"/>
      <c r="IAJ20" s="12"/>
      <c r="IAK20" s="12"/>
      <c r="IAL20" s="12"/>
      <c r="IAM20" s="12"/>
      <c r="IAN20" s="12"/>
      <c r="IAO20" s="12"/>
      <c r="IAP20" s="12"/>
      <c r="IAQ20" s="12"/>
      <c r="IAR20" s="12"/>
      <c r="IAS20" s="12"/>
      <c r="IAT20" s="12"/>
      <c r="IAU20" s="12"/>
      <c r="IAV20" s="12"/>
      <c r="IAW20" s="12"/>
      <c r="IAX20" s="12"/>
      <c r="IAY20" s="12"/>
      <c r="IAZ20" s="12"/>
      <c r="IBA20" s="12"/>
      <c r="IBB20" s="12"/>
      <c r="IBC20" s="12"/>
      <c r="IBD20" s="12"/>
      <c r="IBE20" s="12"/>
      <c r="IBF20" s="12"/>
      <c r="IBG20" s="12"/>
      <c r="IBH20" s="12"/>
      <c r="IBI20" s="12"/>
      <c r="IBJ20" s="12"/>
      <c r="IBK20" s="12"/>
      <c r="IBL20" s="12"/>
      <c r="IBM20" s="12"/>
      <c r="IBN20" s="12"/>
      <c r="IBO20" s="12"/>
      <c r="IBP20" s="12"/>
      <c r="IBQ20" s="12"/>
      <c r="IBR20" s="12"/>
      <c r="IBS20" s="12"/>
      <c r="IBT20" s="12"/>
      <c r="IBU20" s="12"/>
      <c r="IBV20" s="12"/>
      <c r="IBW20" s="12"/>
      <c r="IBX20" s="12"/>
      <c r="IBY20" s="12"/>
      <c r="IBZ20" s="12"/>
      <c r="ICA20" s="12"/>
      <c r="ICB20" s="12"/>
      <c r="ICC20" s="12"/>
      <c r="ICD20" s="12"/>
      <c r="ICE20" s="12"/>
      <c r="ICF20" s="12"/>
      <c r="ICG20" s="12"/>
      <c r="ICH20" s="12"/>
      <c r="ICI20" s="12"/>
      <c r="ICJ20" s="12"/>
      <c r="ICK20" s="12"/>
      <c r="ICL20" s="12"/>
      <c r="ICM20" s="12"/>
      <c r="ICN20" s="12"/>
      <c r="ICO20" s="12"/>
      <c r="ICP20" s="12"/>
      <c r="ICQ20" s="12"/>
      <c r="ICR20" s="12"/>
      <c r="ICS20" s="12"/>
      <c r="ICT20" s="12"/>
      <c r="ICU20" s="12"/>
      <c r="ICV20" s="12"/>
      <c r="ICW20" s="12"/>
      <c r="ICX20" s="12"/>
      <c r="ICY20" s="12"/>
      <c r="ICZ20" s="12"/>
      <c r="IDA20" s="12"/>
      <c r="IDB20" s="12"/>
      <c r="IDC20" s="12"/>
      <c r="IDD20" s="12"/>
      <c r="IDE20" s="12"/>
      <c r="IDF20" s="12"/>
      <c r="IDG20" s="12"/>
      <c r="IDH20" s="12"/>
      <c r="IDI20" s="12"/>
      <c r="IDJ20" s="12"/>
      <c r="IDK20" s="12"/>
      <c r="IDL20" s="12"/>
      <c r="IDM20" s="12"/>
      <c r="IDN20" s="12"/>
      <c r="IDO20" s="12"/>
      <c r="IDP20" s="12"/>
      <c r="IDQ20" s="12"/>
      <c r="IDR20" s="12"/>
      <c r="IDS20" s="12"/>
      <c r="IDT20" s="12"/>
      <c r="IDU20" s="12"/>
      <c r="IDV20" s="12"/>
      <c r="IDW20" s="12"/>
      <c r="IDX20" s="12"/>
      <c r="IDY20" s="12"/>
      <c r="IDZ20" s="12"/>
      <c r="IEA20" s="12"/>
      <c r="IEB20" s="12"/>
      <c r="IEC20" s="12"/>
      <c r="IED20" s="12"/>
      <c r="IEE20" s="12"/>
      <c r="IEF20" s="12"/>
      <c r="IEG20" s="12"/>
      <c r="IEH20" s="12"/>
      <c r="IEI20" s="12"/>
      <c r="IEJ20" s="12"/>
      <c r="IEK20" s="12"/>
      <c r="IEL20" s="12"/>
      <c r="IEM20" s="12"/>
      <c r="IEN20" s="12"/>
      <c r="IEO20" s="12"/>
      <c r="IEP20" s="12"/>
      <c r="IEQ20" s="12"/>
      <c r="IER20" s="12"/>
      <c r="IES20" s="12"/>
      <c r="IET20" s="12"/>
      <c r="IEU20" s="12"/>
      <c r="IEV20" s="12"/>
      <c r="IEW20" s="12"/>
      <c r="IEX20" s="12"/>
      <c r="IEY20" s="12"/>
      <c r="IEZ20" s="12"/>
      <c r="IFA20" s="12"/>
      <c r="IFB20" s="12"/>
      <c r="IFC20" s="12"/>
      <c r="IFD20" s="12"/>
      <c r="IFE20" s="12"/>
      <c r="IFF20" s="12"/>
      <c r="IFG20" s="12"/>
      <c r="IFH20" s="12"/>
      <c r="IFI20" s="12"/>
      <c r="IFJ20" s="12"/>
      <c r="IFK20" s="12"/>
      <c r="IFL20" s="12"/>
      <c r="IFM20" s="12"/>
      <c r="IFN20" s="12"/>
      <c r="IFO20" s="12"/>
      <c r="IFP20" s="12"/>
      <c r="IFQ20" s="12"/>
      <c r="IFR20" s="12"/>
      <c r="IFS20" s="12"/>
      <c r="IFT20" s="12"/>
      <c r="IFU20" s="12"/>
      <c r="IFV20" s="12"/>
      <c r="IFW20" s="12"/>
      <c r="IFX20" s="12"/>
      <c r="IFY20" s="12"/>
      <c r="IFZ20" s="12"/>
      <c r="IGA20" s="12"/>
      <c r="IGB20" s="12"/>
      <c r="IGC20" s="12"/>
      <c r="IGD20" s="12"/>
      <c r="IGE20" s="12"/>
      <c r="IGF20" s="12"/>
      <c r="IGG20" s="12"/>
      <c r="IGH20" s="12"/>
      <c r="IGI20" s="12"/>
      <c r="IGJ20" s="12"/>
      <c r="IGK20" s="12"/>
      <c r="IGL20" s="12"/>
      <c r="IGM20" s="12"/>
      <c r="IGN20" s="12"/>
      <c r="IGO20" s="12"/>
      <c r="IGP20" s="12"/>
      <c r="IGQ20" s="12"/>
      <c r="IGR20" s="12"/>
      <c r="IGS20" s="12"/>
      <c r="IGT20" s="12"/>
      <c r="IGU20" s="12"/>
      <c r="IGV20" s="12"/>
      <c r="IGW20" s="12"/>
      <c r="IGX20" s="12"/>
      <c r="IGY20" s="12"/>
      <c r="IGZ20" s="12"/>
      <c r="IHA20" s="12"/>
      <c r="IHB20" s="12"/>
      <c r="IHC20" s="12"/>
      <c r="IHD20" s="12"/>
      <c r="IHE20" s="12"/>
      <c r="IHF20" s="12"/>
      <c r="IHG20" s="12"/>
      <c r="IHH20" s="12"/>
      <c r="IHI20" s="12"/>
      <c r="IHJ20" s="12"/>
      <c r="IHK20" s="12"/>
      <c r="IHL20" s="12"/>
      <c r="IHM20" s="12"/>
      <c r="IHN20" s="12"/>
      <c r="IHO20" s="12"/>
      <c r="IHP20" s="12"/>
      <c r="IHQ20" s="12"/>
      <c r="IHR20" s="12"/>
      <c r="IHS20" s="12"/>
      <c r="IHT20" s="12"/>
      <c r="IHU20" s="12"/>
      <c r="IHV20" s="12"/>
      <c r="IHW20" s="12"/>
      <c r="IHX20" s="12"/>
      <c r="IHY20" s="12"/>
      <c r="IHZ20" s="12"/>
      <c r="IIA20" s="12"/>
      <c r="IIB20" s="12"/>
      <c r="IIC20" s="12"/>
      <c r="IID20" s="12"/>
      <c r="IIE20" s="12"/>
      <c r="IIF20" s="12"/>
      <c r="IIG20" s="12"/>
      <c r="IIH20" s="12"/>
      <c r="III20" s="12"/>
      <c r="IIJ20" s="12"/>
      <c r="IIK20" s="12"/>
      <c r="IIL20" s="12"/>
      <c r="IIM20" s="12"/>
      <c r="IIN20" s="12"/>
      <c r="IIO20" s="12"/>
      <c r="IIP20" s="12"/>
      <c r="IIQ20" s="12"/>
      <c r="IIR20" s="12"/>
      <c r="IIS20" s="12"/>
      <c r="IIT20" s="12"/>
      <c r="IIU20" s="12"/>
      <c r="IIV20" s="12"/>
      <c r="IIW20" s="12"/>
      <c r="IIX20" s="12"/>
      <c r="IIY20" s="12"/>
      <c r="IIZ20" s="12"/>
      <c r="IJA20" s="12"/>
      <c r="IJB20" s="12"/>
      <c r="IJC20" s="12"/>
      <c r="IJD20" s="12"/>
      <c r="IJE20" s="12"/>
      <c r="IJF20" s="12"/>
      <c r="IJG20" s="12"/>
      <c r="IJH20" s="12"/>
      <c r="IJI20" s="12"/>
      <c r="IJJ20" s="12"/>
      <c r="IJK20" s="12"/>
      <c r="IJL20" s="12"/>
      <c r="IJM20" s="12"/>
      <c r="IJN20" s="12"/>
      <c r="IJO20" s="12"/>
      <c r="IJP20" s="12"/>
      <c r="IJQ20" s="12"/>
      <c r="IJR20" s="12"/>
      <c r="IJS20" s="12"/>
      <c r="IJT20" s="12"/>
      <c r="IJU20" s="12"/>
      <c r="IJV20" s="12"/>
      <c r="IJW20" s="12"/>
      <c r="IJX20" s="12"/>
      <c r="IJY20" s="12"/>
      <c r="IJZ20" s="12"/>
      <c r="IKA20" s="12"/>
      <c r="IKB20" s="12"/>
      <c r="IKC20" s="12"/>
      <c r="IKD20" s="12"/>
      <c r="IKE20" s="12"/>
      <c r="IKF20" s="12"/>
      <c r="IKG20" s="12"/>
      <c r="IKH20" s="12"/>
      <c r="IKI20" s="12"/>
      <c r="IKJ20" s="12"/>
      <c r="IKK20" s="12"/>
      <c r="IKL20" s="12"/>
      <c r="IKM20" s="12"/>
      <c r="IKN20" s="12"/>
      <c r="IKO20" s="12"/>
      <c r="IKP20" s="12"/>
      <c r="IKQ20" s="12"/>
      <c r="IKR20" s="12"/>
      <c r="IKS20" s="12"/>
      <c r="IKT20" s="12"/>
      <c r="IKU20" s="12"/>
      <c r="IKV20" s="12"/>
      <c r="IKW20" s="12"/>
      <c r="IKX20" s="12"/>
      <c r="IKY20" s="12"/>
      <c r="IKZ20" s="12"/>
      <c r="ILA20" s="12"/>
      <c r="ILB20" s="12"/>
      <c r="ILC20" s="12"/>
      <c r="ILD20" s="12"/>
      <c r="ILE20" s="12"/>
      <c r="ILF20" s="12"/>
      <c r="ILG20" s="12"/>
      <c r="ILH20" s="12"/>
      <c r="ILI20" s="12"/>
      <c r="ILJ20" s="12"/>
      <c r="ILK20" s="12"/>
      <c r="ILL20" s="12"/>
      <c r="ILM20" s="12"/>
      <c r="ILN20" s="12"/>
      <c r="ILO20" s="12"/>
      <c r="ILP20" s="12"/>
      <c r="ILQ20" s="12"/>
      <c r="ILR20" s="12"/>
      <c r="ILS20" s="12"/>
      <c r="ILT20" s="12"/>
      <c r="ILU20" s="12"/>
      <c r="ILV20" s="12"/>
      <c r="ILW20" s="12"/>
      <c r="ILX20" s="12"/>
      <c r="ILY20" s="12"/>
      <c r="ILZ20" s="12"/>
      <c r="IMA20" s="12"/>
      <c r="IMB20" s="12"/>
      <c r="IMC20" s="12"/>
      <c r="IMD20" s="12"/>
      <c r="IME20" s="12"/>
      <c r="IMF20" s="12"/>
      <c r="IMG20" s="12"/>
      <c r="IMH20" s="12"/>
      <c r="IMI20" s="12"/>
      <c r="IMJ20" s="12"/>
      <c r="IMK20" s="12"/>
      <c r="IML20" s="12"/>
      <c r="IMM20" s="12"/>
      <c r="IMN20" s="12"/>
      <c r="IMO20" s="12"/>
      <c r="IMP20" s="12"/>
      <c r="IMQ20" s="12"/>
      <c r="IMR20" s="12"/>
      <c r="IMS20" s="12"/>
      <c r="IMT20" s="12"/>
      <c r="IMU20" s="12"/>
      <c r="IMV20" s="12"/>
      <c r="IMW20" s="12"/>
      <c r="IMX20" s="12"/>
      <c r="IMY20" s="12"/>
      <c r="IMZ20" s="12"/>
      <c r="INA20" s="12"/>
      <c r="INB20" s="12"/>
      <c r="INC20" s="12"/>
      <c r="IND20" s="12"/>
      <c r="INE20" s="12"/>
      <c r="INF20" s="12"/>
      <c r="ING20" s="12"/>
      <c r="INH20" s="12"/>
      <c r="INI20" s="12"/>
      <c r="INJ20" s="12"/>
      <c r="INK20" s="12"/>
      <c r="INL20" s="12"/>
      <c r="INM20" s="12"/>
      <c r="INN20" s="12"/>
      <c r="INO20" s="12"/>
      <c r="INP20" s="12"/>
      <c r="INQ20" s="12"/>
      <c r="INR20" s="12"/>
      <c r="INS20" s="12"/>
      <c r="INT20" s="12"/>
      <c r="INU20" s="12"/>
      <c r="INV20" s="12"/>
      <c r="INW20" s="12"/>
      <c r="INX20" s="12"/>
      <c r="INY20" s="12"/>
      <c r="INZ20" s="12"/>
      <c r="IOA20" s="12"/>
      <c r="IOB20" s="12"/>
      <c r="IOC20" s="12"/>
      <c r="IOD20" s="12"/>
      <c r="IOE20" s="12"/>
      <c r="IOF20" s="12"/>
      <c r="IOG20" s="12"/>
      <c r="IOH20" s="12"/>
      <c r="IOI20" s="12"/>
      <c r="IOJ20" s="12"/>
      <c r="IOK20" s="12"/>
      <c r="IOL20" s="12"/>
      <c r="IOM20" s="12"/>
      <c r="ION20" s="12"/>
      <c r="IOO20" s="12"/>
      <c r="IOP20" s="12"/>
      <c r="IOQ20" s="12"/>
      <c r="IOR20" s="12"/>
      <c r="IOS20" s="12"/>
      <c r="IOT20" s="12"/>
      <c r="IOU20" s="12"/>
      <c r="IOV20" s="12"/>
      <c r="IOW20" s="12"/>
      <c r="IOX20" s="12"/>
      <c r="IOY20" s="12"/>
      <c r="IOZ20" s="12"/>
      <c r="IPA20" s="12"/>
      <c r="IPB20" s="12"/>
      <c r="IPC20" s="12"/>
      <c r="IPD20" s="12"/>
      <c r="IPE20" s="12"/>
      <c r="IPF20" s="12"/>
      <c r="IPG20" s="12"/>
      <c r="IPH20" s="12"/>
      <c r="IPI20" s="12"/>
      <c r="IPJ20" s="12"/>
      <c r="IPK20" s="12"/>
      <c r="IPL20" s="12"/>
      <c r="IPM20" s="12"/>
      <c r="IPN20" s="12"/>
      <c r="IPO20" s="12"/>
      <c r="IPP20" s="12"/>
      <c r="IPQ20" s="12"/>
      <c r="IPR20" s="12"/>
      <c r="IPS20" s="12"/>
      <c r="IPT20" s="12"/>
      <c r="IPU20" s="12"/>
      <c r="IPV20" s="12"/>
      <c r="IPW20" s="12"/>
      <c r="IPX20" s="12"/>
      <c r="IPY20" s="12"/>
      <c r="IPZ20" s="12"/>
      <c r="IQA20" s="12"/>
      <c r="IQB20" s="12"/>
      <c r="IQC20" s="12"/>
      <c r="IQD20" s="12"/>
      <c r="IQE20" s="12"/>
      <c r="IQF20" s="12"/>
      <c r="IQG20" s="12"/>
      <c r="IQH20" s="12"/>
      <c r="IQI20" s="12"/>
      <c r="IQJ20" s="12"/>
      <c r="IQK20" s="12"/>
      <c r="IQL20" s="12"/>
      <c r="IQM20" s="12"/>
      <c r="IQN20" s="12"/>
      <c r="IQO20" s="12"/>
      <c r="IQP20" s="12"/>
      <c r="IQQ20" s="12"/>
      <c r="IQR20" s="12"/>
      <c r="IQS20" s="12"/>
      <c r="IQT20" s="12"/>
      <c r="IQU20" s="12"/>
      <c r="IQV20" s="12"/>
      <c r="IQW20" s="12"/>
      <c r="IQX20" s="12"/>
      <c r="IQY20" s="12"/>
      <c r="IQZ20" s="12"/>
      <c r="IRA20" s="12"/>
      <c r="IRB20" s="12"/>
      <c r="IRC20" s="12"/>
      <c r="IRD20" s="12"/>
      <c r="IRE20" s="12"/>
      <c r="IRF20" s="12"/>
      <c r="IRG20" s="12"/>
      <c r="IRH20" s="12"/>
      <c r="IRI20" s="12"/>
      <c r="IRJ20" s="12"/>
      <c r="IRK20" s="12"/>
      <c r="IRL20" s="12"/>
      <c r="IRM20" s="12"/>
      <c r="IRN20" s="12"/>
      <c r="IRO20" s="12"/>
      <c r="IRP20" s="12"/>
      <c r="IRQ20" s="12"/>
      <c r="IRR20" s="12"/>
      <c r="IRS20" s="12"/>
      <c r="IRT20" s="12"/>
      <c r="IRU20" s="12"/>
      <c r="IRV20" s="12"/>
      <c r="IRW20" s="12"/>
      <c r="IRX20" s="12"/>
      <c r="IRY20" s="12"/>
      <c r="IRZ20" s="12"/>
      <c r="ISA20" s="12"/>
      <c r="ISB20" s="12"/>
      <c r="ISC20" s="12"/>
      <c r="ISD20" s="12"/>
      <c r="ISE20" s="12"/>
      <c r="ISF20" s="12"/>
      <c r="ISG20" s="12"/>
      <c r="ISH20" s="12"/>
      <c r="ISI20" s="12"/>
      <c r="ISJ20" s="12"/>
      <c r="ISK20" s="12"/>
      <c r="ISL20" s="12"/>
      <c r="ISM20" s="12"/>
      <c r="ISN20" s="12"/>
      <c r="ISO20" s="12"/>
      <c r="ISP20" s="12"/>
      <c r="ISQ20" s="12"/>
      <c r="ISR20" s="12"/>
      <c r="ISS20" s="12"/>
      <c r="IST20" s="12"/>
      <c r="ISU20" s="12"/>
      <c r="ISV20" s="12"/>
      <c r="ISW20" s="12"/>
      <c r="ISX20" s="12"/>
      <c r="ISY20" s="12"/>
      <c r="ISZ20" s="12"/>
      <c r="ITA20" s="12"/>
      <c r="ITB20" s="12"/>
      <c r="ITC20" s="12"/>
      <c r="ITD20" s="12"/>
      <c r="ITE20" s="12"/>
      <c r="ITF20" s="12"/>
      <c r="ITG20" s="12"/>
      <c r="ITH20" s="12"/>
      <c r="ITI20" s="12"/>
      <c r="ITJ20" s="12"/>
      <c r="ITK20" s="12"/>
      <c r="ITL20" s="12"/>
      <c r="ITM20" s="12"/>
      <c r="ITN20" s="12"/>
      <c r="ITO20" s="12"/>
      <c r="ITP20" s="12"/>
      <c r="ITQ20" s="12"/>
      <c r="ITR20" s="12"/>
      <c r="ITS20" s="12"/>
      <c r="ITT20" s="12"/>
      <c r="ITU20" s="12"/>
      <c r="ITV20" s="12"/>
      <c r="ITW20" s="12"/>
      <c r="ITX20" s="12"/>
      <c r="ITY20" s="12"/>
      <c r="ITZ20" s="12"/>
      <c r="IUA20" s="12"/>
      <c r="IUB20" s="12"/>
      <c r="IUC20" s="12"/>
      <c r="IUD20" s="12"/>
      <c r="IUE20" s="12"/>
      <c r="IUF20" s="12"/>
      <c r="IUG20" s="12"/>
      <c r="IUH20" s="12"/>
      <c r="IUI20" s="12"/>
      <c r="IUJ20" s="12"/>
      <c r="IUK20" s="12"/>
      <c r="IUL20" s="12"/>
      <c r="IUM20" s="12"/>
      <c r="IUN20" s="12"/>
      <c r="IUO20" s="12"/>
      <c r="IUP20" s="12"/>
      <c r="IUQ20" s="12"/>
      <c r="IUR20" s="12"/>
      <c r="IUS20" s="12"/>
      <c r="IUT20" s="12"/>
      <c r="IUU20" s="12"/>
      <c r="IUV20" s="12"/>
      <c r="IUW20" s="12"/>
      <c r="IUX20" s="12"/>
      <c r="IUY20" s="12"/>
      <c r="IUZ20" s="12"/>
      <c r="IVA20" s="12"/>
      <c r="IVB20" s="12"/>
      <c r="IVC20" s="12"/>
      <c r="IVD20" s="12"/>
      <c r="IVE20" s="12"/>
      <c r="IVF20" s="12"/>
      <c r="IVG20" s="12"/>
      <c r="IVH20" s="12"/>
      <c r="IVI20" s="12"/>
      <c r="IVJ20" s="12"/>
      <c r="IVK20" s="12"/>
      <c r="IVL20" s="12"/>
      <c r="IVM20" s="12"/>
      <c r="IVN20" s="12"/>
      <c r="IVO20" s="12"/>
      <c r="IVP20" s="12"/>
      <c r="IVQ20" s="12"/>
      <c r="IVR20" s="12"/>
      <c r="IVS20" s="12"/>
      <c r="IVT20" s="12"/>
      <c r="IVU20" s="12"/>
      <c r="IVV20" s="12"/>
      <c r="IVW20" s="12"/>
      <c r="IVX20" s="12"/>
      <c r="IVY20" s="12"/>
      <c r="IVZ20" s="12"/>
      <c r="IWA20" s="12"/>
      <c r="IWB20" s="12"/>
      <c r="IWC20" s="12"/>
      <c r="IWD20" s="12"/>
      <c r="IWE20" s="12"/>
      <c r="IWF20" s="12"/>
      <c r="IWG20" s="12"/>
      <c r="IWH20" s="12"/>
      <c r="IWI20" s="12"/>
      <c r="IWJ20" s="12"/>
      <c r="IWK20" s="12"/>
      <c r="IWL20" s="12"/>
      <c r="IWM20" s="12"/>
      <c r="IWN20" s="12"/>
      <c r="IWO20" s="12"/>
      <c r="IWP20" s="12"/>
      <c r="IWQ20" s="12"/>
      <c r="IWR20" s="12"/>
      <c r="IWS20" s="12"/>
      <c r="IWT20" s="12"/>
      <c r="IWU20" s="12"/>
      <c r="IWV20" s="12"/>
      <c r="IWW20" s="12"/>
      <c r="IWX20" s="12"/>
      <c r="IWY20" s="12"/>
      <c r="IWZ20" s="12"/>
      <c r="IXA20" s="12"/>
      <c r="IXB20" s="12"/>
      <c r="IXC20" s="12"/>
      <c r="IXD20" s="12"/>
      <c r="IXE20" s="12"/>
      <c r="IXF20" s="12"/>
      <c r="IXG20" s="12"/>
      <c r="IXH20" s="12"/>
      <c r="IXI20" s="12"/>
      <c r="IXJ20" s="12"/>
      <c r="IXK20" s="12"/>
      <c r="IXL20" s="12"/>
      <c r="IXM20" s="12"/>
      <c r="IXN20" s="12"/>
      <c r="IXO20" s="12"/>
      <c r="IXP20" s="12"/>
      <c r="IXQ20" s="12"/>
      <c r="IXR20" s="12"/>
      <c r="IXS20" s="12"/>
      <c r="IXT20" s="12"/>
      <c r="IXU20" s="12"/>
      <c r="IXV20" s="12"/>
      <c r="IXW20" s="12"/>
      <c r="IXX20" s="12"/>
      <c r="IXY20" s="12"/>
      <c r="IXZ20" s="12"/>
      <c r="IYA20" s="12"/>
      <c r="IYB20" s="12"/>
      <c r="IYC20" s="12"/>
      <c r="IYD20" s="12"/>
      <c r="IYE20" s="12"/>
      <c r="IYF20" s="12"/>
      <c r="IYG20" s="12"/>
      <c r="IYH20" s="12"/>
      <c r="IYI20" s="12"/>
      <c r="IYJ20" s="12"/>
      <c r="IYK20" s="12"/>
      <c r="IYL20" s="12"/>
      <c r="IYM20" s="12"/>
      <c r="IYN20" s="12"/>
      <c r="IYO20" s="12"/>
      <c r="IYP20" s="12"/>
      <c r="IYQ20" s="12"/>
      <c r="IYR20" s="12"/>
      <c r="IYS20" s="12"/>
      <c r="IYT20" s="12"/>
      <c r="IYU20" s="12"/>
      <c r="IYV20" s="12"/>
      <c r="IYW20" s="12"/>
      <c r="IYX20" s="12"/>
      <c r="IYY20" s="12"/>
      <c r="IYZ20" s="12"/>
      <c r="IZA20" s="12"/>
      <c r="IZB20" s="12"/>
      <c r="IZC20" s="12"/>
      <c r="IZD20" s="12"/>
      <c r="IZE20" s="12"/>
      <c r="IZF20" s="12"/>
      <c r="IZG20" s="12"/>
      <c r="IZH20" s="12"/>
      <c r="IZI20" s="12"/>
      <c r="IZJ20" s="12"/>
      <c r="IZK20" s="12"/>
      <c r="IZL20" s="12"/>
      <c r="IZM20" s="12"/>
      <c r="IZN20" s="12"/>
      <c r="IZO20" s="12"/>
      <c r="IZP20" s="12"/>
      <c r="IZQ20" s="12"/>
      <c r="IZR20" s="12"/>
      <c r="IZS20" s="12"/>
      <c r="IZT20" s="12"/>
      <c r="IZU20" s="12"/>
      <c r="IZV20" s="12"/>
      <c r="IZW20" s="12"/>
      <c r="IZX20" s="12"/>
      <c r="IZY20" s="12"/>
      <c r="IZZ20" s="12"/>
      <c r="JAA20" s="12"/>
      <c r="JAB20" s="12"/>
      <c r="JAC20" s="12"/>
      <c r="JAD20" s="12"/>
      <c r="JAE20" s="12"/>
      <c r="JAF20" s="12"/>
      <c r="JAG20" s="12"/>
      <c r="JAH20" s="12"/>
      <c r="JAI20" s="12"/>
      <c r="JAJ20" s="12"/>
      <c r="JAK20" s="12"/>
      <c r="JAL20" s="12"/>
      <c r="JAM20" s="12"/>
      <c r="JAN20" s="12"/>
      <c r="JAO20" s="12"/>
      <c r="JAP20" s="12"/>
      <c r="JAQ20" s="12"/>
      <c r="JAR20" s="12"/>
      <c r="JAS20" s="12"/>
      <c r="JAT20" s="12"/>
      <c r="JAU20" s="12"/>
      <c r="JAV20" s="12"/>
      <c r="JAW20" s="12"/>
      <c r="JAX20" s="12"/>
      <c r="JAY20" s="12"/>
      <c r="JAZ20" s="12"/>
      <c r="JBA20" s="12"/>
      <c r="JBB20" s="12"/>
      <c r="JBC20" s="12"/>
      <c r="JBD20" s="12"/>
      <c r="JBE20" s="12"/>
      <c r="JBF20" s="12"/>
      <c r="JBG20" s="12"/>
      <c r="JBH20" s="12"/>
      <c r="JBI20" s="12"/>
      <c r="JBJ20" s="12"/>
      <c r="JBK20" s="12"/>
      <c r="JBL20" s="12"/>
      <c r="JBM20" s="12"/>
      <c r="JBN20" s="12"/>
      <c r="JBO20" s="12"/>
      <c r="JBP20" s="12"/>
      <c r="JBQ20" s="12"/>
      <c r="JBR20" s="12"/>
      <c r="JBS20" s="12"/>
      <c r="JBT20" s="12"/>
      <c r="JBU20" s="12"/>
      <c r="JBV20" s="12"/>
      <c r="JBW20" s="12"/>
      <c r="JBX20" s="12"/>
      <c r="JBY20" s="12"/>
      <c r="JBZ20" s="12"/>
      <c r="JCA20" s="12"/>
      <c r="JCB20" s="12"/>
      <c r="JCC20" s="12"/>
      <c r="JCD20" s="12"/>
      <c r="JCE20" s="12"/>
      <c r="JCF20" s="12"/>
      <c r="JCG20" s="12"/>
      <c r="JCH20" s="12"/>
      <c r="JCI20" s="12"/>
      <c r="JCJ20" s="12"/>
      <c r="JCK20" s="12"/>
      <c r="JCL20" s="12"/>
      <c r="JCM20" s="12"/>
      <c r="JCN20" s="12"/>
      <c r="JCO20" s="12"/>
      <c r="JCP20" s="12"/>
      <c r="JCQ20" s="12"/>
      <c r="JCR20" s="12"/>
      <c r="JCS20" s="12"/>
      <c r="JCT20" s="12"/>
      <c r="JCU20" s="12"/>
      <c r="JCV20" s="12"/>
      <c r="JCW20" s="12"/>
      <c r="JCX20" s="12"/>
      <c r="JCY20" s="12"/>
      <c r="JCZ20" s="12"/>
      <c r="JDA20" s="12"/>
      <c r="JDB20" s="12"/>
      <c r="JDC20" s="12"/>
      <c r="JDD20" s="12"/>
      <c r="JDE20" s="12"/>
      <c r="JDF20" s="12"/>
      <c r="JDG20" s="12"/>
      <c r="JDH20" s="12"/>
      <c r="JDI20" s="12"/>
      <c r="JDJ20" s="12"/>
      <c r="JDK20" s="12"/>
      <c r="JDL20" s="12"/>
      <c r="JDM20" s="12"/>
      <c r="JDN20" s="12"/>
      <c r="JDO20" s="12"/>
      <c r="JDP20" s="12"/>
      <c r="JDQ20" s="12"/>
      <c r="JDR20" s="12"/>
      <c r="JDS20" s="12"/>
      <c r="JDT20" s="12"/>
      <c r="JDU20" s="12"/>
      <c r="JDV20" s="12"/>
      <c r="JDW20" s="12"/>
      <c r="JDX20" s="12"/>
      <c r="JDY20" s="12"/>
      <c r="JDZ20" s="12"/>
      <c r="JEA20" s="12"/>
      <c r="JEB20" s="12"/>
      <c r="JEC20" s="12"/>
      <c r="JED20" s="12"/>
      <c r="JEE20" s="12"/>
      <c r="JEF20" s="12"/>
      <c r="JEG20" s="12"/>
      <c r="JEH20" s="12"/>
      <c r="JEI20" s="12"/>
      <c r="JEJ20" s="12"/>
      <c r="JEK20" s="12"/>
      <c r="JEL20" s="12"/>
      <c r="JEM20" s="12"/>
      <c r="JEN20" s="12"/>
      <c r="JEO20" s="12"/>
      <c r="JEP20" s="12"/>
      <c r="JEQ20" s="12"/>
      <c r="JER20" s="12"/>
      <c r="JES20" s="12"/>
      <c r="JET20" s="12"/>
      <c r="JEU20" s="12"/>
      <c r="JEV20" s="12"/>
      <c r="JEW20" s="12"/>
      <c r="JEX20" s="12"/>
      <c r="JEY20" s="12"/>
      <c r="JEZ20" s="12"/>
      <c r="JFA20" s="12"/>
      <c r="JFB20" s="12"/>
      <c r="JFC20" s="12"/>
      <c r="JFD20" s="12"/>
      <c r="JFE20" s="12"/>
      <c r="JFF20" s="12"/>
      <c r="JFG20" s="12"/>
      <c r="JFH20" s="12"/>
      <c r="JFI20" s="12"/>
      <c r="JFJ20" s="12"/>
      <c r="JFK20" s="12"/>
      <c r="JFL20" s="12"/>
      <c r="JFM20" s="12"/>
      <c r="JFN20" s="12"/>
      <c r="JFO20" s="12"/>
      <c r="JFP20" s="12"/>
      <c r="JFQ20" s="12"/>
      <c r="JFR20" s="12"/>
      <c r="JFS20" s="12"/>
      <c r="JFT20" s="12"/>
      <c r="JFU20" s="12"/>
      <c r="JFV20" s="12"/>
      <c r="JFW20" s="12"/>
      <c r="JFX20" s="12"/>
      <c r="JFY20" s="12"/>
      <c r="JFZ20" s="12"/>
      <c r="JGA20" s="12"/>
      <c r="JGB20" s="12"/>
      <c r="JGC20" s="12"/>
      <c r="JGD20" s="12"/>
      <c r="JGE20" s="12"/>
      <c r="JGF20" s="12"/>
      <c r="JGG20" s="12"/>
      <c r="JGH20" s="12"/>
      <c r="JGI20" s="12"/>
      <c r="JGJ20" s="12"/>
      <c r="JGK20" s="12"/>
      <c r="JGL20" s="12"/>
      <c r="JGM20" s="12"/>
      <c r="JGN20" s="12"/>
      <c r="JGO20" s="12"/>
      <c r="JGP20" s="12"/>
      <c r="JGQ20" s="12"/>
      <c r="JGR20" s="12"/>
      <c r="JGS20" s="12"/>
      <c r="JGT20" s="12"/>
      <c r="JGU20" s="12"/>
      <c r="JGV20" s="12"/>
      <c r="JGW20" s="12"/>
      <c r="JGX20" s="12"/>
      <c r="JGY20" s="12"/>
      <c r="JGZ20" s="12"/>
      <c r="JHA20" s="12"/>
      <c r="JHB20" s="12"/>
      <c r="JHC20" s="12"/>
      <c r="JHD20" s="12"/>
      <c r="JHE20" s="12"/>
      <c r="JHF20" s="12"/>
      <c r="JHG20" s="12"/>
      <c r="JHH20" s="12"/>
      <c r="JHI20" s="12"/>
      <c r="JHJ20" s="12"/>
      <c r="JHK20" s="12"/>
      <c r="JHL20" s="12"/>
      <c r="JHM20" s="12"/>
      <c r="JHN20" s="12"/>
      <c r="JHO20" s="12"/>
      <c r="JHP20" s="12"/>
      <c r="JHQ20" s="12"/>
      <c r="JHR20" s="12"/>
      <c r="JHS20" s="12"/>
      <c r="JHT20" s="12"/>
      <c r="JHU20" s="12"/>
      <c r="JHV20" s="12"/>
      <c r="JHW20" s="12"/>
      <c r="JHX20" s="12"/>
      <c r="JHY20" s="12"/>
      <c r="JHZ20" s="12"/>
      <c r="JIA20" s="12"/>
      <c r="JIB20" s="12"/>
      <c r="JIC20" s="12"/>
      <c r="JID20" s="12"/>
      <c r="JIE20" s="12"/>
      <c r="JIF20" s="12"/>
      <c r="JIG20" s="12"/>
      <c r="JIH20" s="12"/>
      <c r="JII20" s="12"/>
      <c r="JIJ20" s="12"/>
      <c r="JIK20" s="12"/>
      <c r="JIL20" s="12"/>
      <c r="JIM20" s="12"/>
      <c r="JIN20" s="12"/>
      <c r="JIO20" s="12"/>
      <c r="JIP20" s="12"/>
      <c r="JIQ20" s="12"/>
      <c r="JIR20" s="12"/>
      <c r="JIS20" s="12"/>
      <c r="JIT20" s="12"/>
      <c r="JIU20" s="12"/>
      <c r="JIV20" s="12"/>
      <c r="JIW20" s="12"/>
      <c r="JIX20" s="12"/>
      <c r="JIY20" s="12"/>
      <c r="JIZ20" s="12"/>
      <c r="JJA20" s="12"/>
      <c r="JJB20" s="12"/>
      <c r="JJC20" s="12"/>
      <c r="JJD20" s="12"/>
      <c r="JJE20" s="12"/>
      <c r="JJF20" s="12"/>
      <c r="JJG20" s="12"/>
      <c r="JJH20" s="12"/>
      <c r="JJI20" s="12"/>
      <c r="JJJ20" s="12"/>
      <c r="JJK20" s="12"/>
      <c r="JJL20" s="12"/>
      <c r="JJM20" s="12"/>
      <c r="JJN20" s="12"/>
      <c r="JJO20" s="12"/>
      <c r="JJP20" s="12"/>
      <c r="JJQ20" s="12"/>
      <c r="JJR20" s="12"/>
      <c r="JJS20" s="12"/>
      <c r="JJT20" s="12"/>
      <c r="JJU20" s="12"/>
      <c r="JJV20" s="12"/>
      <c r="JJW20" s="12"/>
      <c r="JJX20" s="12"/>
      <c r="JJY20" s="12"/>
      <c r="JJZ20" s="12"/>
      <c r="JKA20" s="12"/>
      <c r="JKB20" s="12"/>
      <c r="JKC20" s="12"/>
      <c r="JKD20" s="12"/>
      <c r="JKE20" s="12"/>
      <c r="JKF20" s="12"/>
      <c r="JKG20" s="12"/>
      <c r="JKH20" s="12"/>
      <c r="JKI20" s="12"/>
      <c r="JKJ20" s="12"/>
      <c r="JKK20" s="12"/>
      <c r="JKL20" s="12"/>
      <c r="JKM20" s="12"/>
      <c r="JKN20" s="12"/>
      <c r="JKO20" s="12"/>
      <c r="JKP20" s="12"/>
      <c r="JKQ20" s="12"/>
      <c r="JKR20" s="12"/>
      <c r="JKS20" s="12"/>
      <c r="JKT20" s="12"/>
      <c r="JKU20" s="12"/>
      <c r="JKV20" s="12"/>
      <c r="JKW20" s="12"/>
      <c r="JKX20" s="12"/>
      <c r="JKY20" s="12"/>
      <c r="JKZ20" s="12"/>
      <c r="JLA20" s="12"/>
      <c r="JLB20" s="12"/>
      <c r="JLC20" s="12"/>
      <c r="JLD20" s="12"/>
      <c r="JLE20" s="12"/>
      <c r="JLF20" s="12"/>
      <c r="JLG20" s="12"/>
      <c r="JLH20" s="12"/>
      <c r="JLI20" s="12"/>
      <c r="JLJ20" s="12"/>
      <c r="JLK20" s="12"/>
      <c r="JLL20" s="12"/>
      <c r="JLM20" s="12"/>
      <c r="JLN20" s="12"/>
      <c r="JLO20" s="12"/>
      <c r="JLP20" s="12"/>
      <c r="JLQ20" s="12"/>
      <c r="JLR20" s="12"/>
      <c r="JLS20" s="12"/>
      <c r="JLT20" s="12"/>
      <c r="JLU20" s="12"/>
      <c r="JLV20" s="12"/>
      <c r="JLW20" s="12"/>
      <c r="JLX20" s="12"/>
      <c r="JLY20" s="12"/>
      <c r="JLZ20" s="12"/>
      <c r="JMA20" s="12"/>
      <c r="JMB20" s="12"/>
      <c r="JMC20" s="12"/>
      <c r="JMD20" s="12"/>
      <c r="JME20" s="12"/>
      <c r="JMF20" s="12"/>
      <c r="JMG20" s="12"/>
      <c r="JMH20" s="12"/>
      <c r="JMI20" s="12"/>
      <c r="JMJ20" s="12"/>
      <c r="JMK20" s="12"/>
      <c r="JML20" s="12"/>
      <c r="JMM20" s="12"/>
      <c r="JMN20" s="12"/>
      <c r="JMO20" s="12"/>
      <c r="JMP20" s="12"/>
      <c r="JMQ20" s="12"/>
      <c r="JMR20" s="12"/>
      <c r="JMS20" s="12"/>
      <c r="JMT20" s="12"/>
      <c r="JMU20" s="12"/>
      <c r="JMV20" s="12"/>
      <c r="JMW20" s="12"/>
      <c r="JMX20" s="12"/>
      <c r="JMY20" s="12"/>
      <c r="JMZ20" s="12"/>
      <c r="JNA20" s="12"/>
      <c r="JNB20" s="12"/>
      <c r="JNC20" s="12"/>
      <c r="JND20" s="12"/>
      <c r="JNE20" s="12"/>
      <c r="JNF20" s="12"/>
      <c r="JNG20" s="12"/>
      <c r="JNH20" s="12"/>
      <c r="JNI20" s="12"/>
      <c r="JNJ20" s="12"/>
      <c r="JNK20" s="12"/>
      <c r="JNL20" s="12"/>
      <c r="JNM20" s="12"/>
      <c r="JNN20" s="12"/>
      <c r="JNO20" s="12"/>
      <c r="JNP20" s="12"/>
      <c r="JNQ20" s="12"/>
      <c r="JNR20" s="12"/>
      <c r="JNS20" s="12"/>
      <c r="JNT20" s="12"/>
      <c r="JNU20" s="12"/>
      <c r="JNV20" s="12"/>
      <c r="JNW20" s="12"/>
      <c r="JNX20" s="12"/>
      <c r="JNY20" s="12"/>
      <c r="JNZ20" s="12"/>
      <c r="JOA20" s="12"/>
      <c r="JOB20" s="12"/>
      <c r="JOC20" s="12"/>
      <c r="JOD20" s="12"/>
      <c r="JOE20" s="12"/>
      <c r="JOF20" s="12"/>
      <c r="JOG20" s="12"/>
      <c r="JOH20" s="12"/>
      <c r="JOI20" s="12"/>
      <c r="JOJ20" s="12"/>
      <c r="JOK20" s="12"/>
      <c r="JOL20" s="12"/>
      <c r="JOM20" s="12"/>
      <c r="JON20" s="12"/>
      <c r="JOO20" s="12"/>
      <c r="JOP20" s="12"/>
      <c r="JOQ20" s="12"/>
      <c r="JOR20" s="12"/>
      <c r="JOS20" s="12"/>
      <c r="JOT20" s="12"/>
      <c r="JOU20" s="12"/>
      <c r="JOV20" s="12"/>
      <c r="JOW20" s="12"/>
      <c r="JOX20" s="12"/>
      <c r="JOY20" s="12"/>
      <c r="JOZ20" s="12"/>
      <c r="JPA20" s="12"/>
      <c r="JPB20" s="12"/>
      <c r="JPC20" s="12"/>
      <c r="JPD20" s="12"/>
      <c r="JPE20" s="12"/>
      <c r="JPF20" s="12"/>
      <c r="JPG20" s="12"/>
      <c r="JPH20" s="12"/>
      <c r="JPI20" s="12"/>
      <c r="JPJ20" s="12"/>
      <c r="JPK20" s="12"/>
      <c r="JPL20" s="12"/>
      <c r="JPM20" s="12"/>
      <c r="JPN20" s="12"/>
      <c r="JPO20" s="12"/>
      <c r="JPP20" s="12"/>
      <c r="JPQ20" s="12"/>
      <c r="JPR20" s="12"/>
      <c r="JPS20" s="12"/>
      <c r="JPT20" s="12"/>
      <c r="JPU20" s="12"/>
      <c r="JPV20" s="12"/>
      <c r="JPW20" s="12"/>
      <c r="JPX20" s="12"/>
      <c r="JPY20" s="12"/>
      <c r="JPZ20" s="12"/>
      <c r="JQA20" s="12"/>
      <c r="JQB20" s="12"/>
      <c r="JQC20" s="12"/>
      <c r="JQD20" s="12"/>
      <c r="JQE20" s="12"/>
      <c r="JQF20" s="12"/>
      <c r="JQG20" s="12"/>
      <c r="JQH20" s="12"/>
      <c r="JQI20" s="12"/>
      <c r="JQJ20" s="12"/>
      <c r="JQK20" s="12"/>
      <c r="JQL20" s="12"/>
      <c r="JQM20" s="12"/>
      <c r="JQN20" s="12"/>
      <c r="JQO20" s="12"/>
      <c r="JQP20" s="12"/>
      <c r="JQQ20" s="12"/>
      <c r="JQR20" s="12"/>
      <c r="JQS20" s="12"/>
      <c r="JQT20" s="12"/>
      <c r="JQU20" s="12"/>
      <c r="JQV20" s="12"/>
      <c r="JQW20" s="12"/>
      <c r="JQX20" s="12"/>
      <c r="JQY20" s="12"/>
      <c r="JQZ20" s="12"/>
      <c r="JRA20" s="12"/>
      <c r="JRB20" s="12"/>
      <c r="JRC20" s="12"/>
      <c r="JRD20" s="12"/>
      <c r="JRE20" s="12"/>
      <c r="JRF20" s="12"/>
      <c r="JRG20" s="12"/>
      <c r="JRH20" s="12"/>
      <c r="JRI20" s="12"/>
      <c r="JRJ20" s="12"/>
      <c r="JRK20" s="12"/>
      <c r="JRL20" s="12"/>
      <c r="JRM20" s="12"/>
      <c r="JRN20" s="12"/>
      <c r="JRO20" s="12"/>
      <c r="JRP20" s="12"/>
      <c r="JRQ20" s="12"/>
      <c r="JRR20" s="12"/>
      <c r="JRS20" s="12"/>
      <c r="JRT20" s="12"/>
      <c r="JRU20" s="12"/>
      <c r="JRV20" s="12"/>
      <c r="JRW20" s="12"/>
      <c r="JRX20" s="12"/>
      <c r="JRY20" s="12"/>
      <c r="JRZ20" s="12"/>
      <c r="JSA20" s="12"/>
      <c r="JSB20" s="12"/>
      <c r="JSC20" s="12"/>
      <c r="JSD20" s="12"/>
      <c r="JSE20" s="12"/>
      <c r="JSF20" s="12"/>
      <c r="JSG20" s="12"/>
      <c r="JSH20" s="12"/>
      <c r="JSI20" s="12"/>
      <c r="JSJ20" s="12"/>
      <c r="JSK20" s="12"/>
      <c r="JSL20" s="12"/>
      <c r="JSM20" s="12"/>
      <c r="JSN20" s="12"/>
      <c r="JSO20" s="12"/>
      <c r="JSP20" s="12"/>
      <c r="JSQ20" s="12"/>
      <c r="JSR20" s="12"/>
      <c r="JSS20" s="12"/>
      <c r="JST20" s="12"/>
      <c r="JSU20" s="12"/>
      <c r="JSV20" s="12"/>
      <c r="JSW20" s="12"/>
      <c r="JSX20" s="12"/>
      <c r="JSY20" s="12"/>
      <c r="JSZ20" s="12"/>
      <c r="JTA20" s="12"/>
      <c r="JTB20" s="12"/>
      <c r="JTC20" s="12"/>
      <c r="JTD20" s="12"/>
      <c r="JTE20" s="12"/>
      <c r="JTF20" s="12"/>
      <c r="JTG20" s="12"/>
      <c r="JTH20" s="12"/>
      <c r="JTI20" s="12"/>
      <c r="JTJ20" s="12"/>
      <c r="JTK20" s="12"/>
      <c r="JTL20" s="12"/>
      <c r="JTM20" s="12"/>
      <c r="JTN20" s="12"/>
      <c r="JTO20" s="12"/>
      <c r="JTP20" s="12"/>
      <c r="JTQ20" s="12"/>
      <c r="JTR20" s="12"/>
      <c r="JTS20" s="12"/>
      <c r="JTT20" s="12"/>
      <c r="JTU20" s="12"/>
      <c r="JTV20" s="12"/>
      <c r="JTW20" s="12"/>
      <c r="JTX20" s="12"/>
      <c r="JTY20" s="12"/>
      <c r="JTZ20" s="12"/>
      <c r="JUA20" s="12"/>
      <c r="JUB20" s="12"/>
      <c r="JUC20" s="12"/>
      <c r="JUD20" s="12"/>
      <c r="JUE20" s="12"/>
      <c r="JUF20" s="12"/>
      <c r="JUG20" s="12"/>
      <c r="JUH20" s="12"/>
      <c r="JUI20" s="12"/>
      <c r="JUJ20" s="12"/>
      <c r="JUK20" s="12"/>
      <c r="JUL20" s="12"/>
      <c r="JUM20" s="12"/>
      <c r="JUN20" s="12"/>
      <c r="JUO20" s="12"/>
      <c r="JUP20" s="12"/>
      <c r="JUQ20" s="12"/>
      <c r="JUR20" s="12"/>
      <c r="JUS20" s="12"/>
      <c r="JUT20" s="12"/>
      <c r="JUU20" s="12"/>
      <c r="JUV20" s="12"/>
      <c r="JUW20" s="12"/>
      <c r="JUX20" s="12"/>
      <c r="JUY20" s="12"/>
      <c r="JUZ20" s="12"/>
      <c r="JVA20" s="12"/>
      <c r="JVB20" s="12"/>
      <c r="JVC20" s="12"/>
      <c r="JVD20" s="12"/>
      <c r="JVE20" s="12"/>
      <c r="JVF20" s="12"/>
      <c r="JVG20" s="12"/>
      <c r="JVH20" s="12"/>
      <c r="JVI20" s="12"/>
      <c r="JVJ20" s="12"/>
      <c r="JVK20" s="12"/>
      <c r="JVL20" s="12"/>
      <c r="JVM20" s="12"/>
      <c r="JVN20" s="12"/>
      <c r="JVO20" s="12"/>
      <c r="JVP20" s="12"/>
      <c r="JVQ20" s="12"/>
      <c r="JVR20" s="12"/>
      <c r="JVS20" s="12"/>
      <c r="JVT20" s="12"/>
      <c r="JVU20" s="12"/>
      <c r="JVV20" s="12"/>
      <c r="JVW20" s="12"/>
      <c r="JVX20" s="12"/>
      <c r="JVY20" s="12"/>
      <c r="JVZ20" s="12"/>
      <c r="JWA20" s="12"/>
      <c r="JWB20" s="12"/>
      <c r="JWC20" s="12"/>
      <c r="JWD20" s="12"/>
      <c r="JWE20" s="12"/>
      <c r="JWF20" s="12"/>
      <c r="JWG20" s="12"/>
      <c r="JWH20" s="12"/>
      <c r="JWI20" s="12"/>
      <c r="JWJ20" s="12"/>
      <c r="JWK20" s="12"/>
      <c r="JWL20" s="12"/>
      <c r="JWM20" s="12"/>
      <c r="JWN20" s="12"/>
      <c r="JWO20" s="12"/>
      <c r="JWP20" s="12"/>
      <c r="JWQ20" s="12"/>
      <c r="JWR20" s="12"/>
      <c r="JWS20" s="12"/>
      <c r="JWT20" s="12"/>
      <c r="JWU20" s="12"/>
      <c r="JWV20" s="12"/>
      <c r="JWW20" s="12"/>
      <c r="JWX20" s="12"/>
      <c r="JWY20" s="12"/>
      <c r="JWZ20" s="12"/>
      <c r="JXA20" s="12"/>
      <c r="JXB20" s="12"/>
      <c r="JXC20" s="12"/>
      <c r="JXD20" s="12"/>
      <c r="JXE20" s="12"/>
      <c r="JXF20" s="12"/>
      <c r="JXG20" s="12"/>
      <c r="JXH20" s="12"/>
      <c r="JXI20" s="12"/>
      <c r="JXJ20" s="12"/>
      <c r="JXK20" s="12"/>
      <c r="JXL20" s="12"/>
      <c r="JXM20" s="12"/>
      <c r="JXN20" s="12"/>
      <c r="JXO20" s="12"/>
      <c r="JXP20" s="12"/>
      <c r="JXQ20" s="12"/>
      <c r="JXR20" s="12"/>
      <c r="JXS20" s="12"/>
      <c r="JXT20" s="12"/>
      <c r="JXU20" s="12"/>
      <c r="JXV20" s="12"/>
      <c r="JXW20" s="12"/>
      <c r="JXX20" s="12"/>
      <c r="JXY20" s="12"/>
      <c r="JXZ20" s="12"/>
      <c r="JYA20" s="12"/>
      <c r="JYB20" s="12"/>
      <c r="JYC20" s="12"/>
      <c r="JYD20" s="12"/>
      <c r="JYE20" s="12"/>
      <c r="JYF20" s="12"/>
      <c r="JYG20" s="12"/>
      <c r="JYH20" s="12"/>
      <c r="JYI20" s="12"/>
      <c r="JYJ20" s="12"/>
      <c r="JYK20" s="12"/>
      <c r="JYL20" s="12"/>
      <c r="JYM20" s="12"/>
      <c r="JYN20" s="12"/>
      <c r="JYO20" s="12"/>
      <c r="JYP20" s="12"/>
      <c r="JYQ20" s="12"/>
      <c r="JYR20" s="12"/>
      <c r="JYS20" s="12"/>
      <c r="JYT20" s="12"/>
      <c r="JYU20" s="12"/>
      <c r="JYV20" s="12"/>
      <c r="JYW20" s="12"/>
      <c r="JYX20" s="12"/>
      <c r="JYY20" s="12"/>
      <c r="JYZ20" s="12"/>
      <c r="JZA20" s="12"/>
      <c r="JZB20" s="12"/>
      <c r="JZC20" s="12"/>
      <c r="JZD20" s="12"/>
      <c r="JZE20" s="12"/>
      <c r="JZF20" s="12"/>
      <c r="JZG20" s="12"/>
      <c r="JZH20" s="12"/>
      <c r="JZI20" s="12"/>
      <c r="JZJ20" s="12"/>
      <c r="JZK20" s="12"/>
      <c r="JZL20" s="12"/>
      <c r="JZM20" s="12"/>
      <c r="JZN20" s="12"/>
      <c r="JZO20" s="12"/>
      <c r="JZP20" s="12"/>
      <c r="JZQ20" s="12"/>
      <c r="JZR20" s="12"/>
      <c r="JZS20" s="12"/>
      <c r="JZT20" s="12"/>
      <c r="JZU20" s="12"/>
      <c r="JZV20" s="12"/>
      <c r="JZW20" s="12"/>
      <c r="JZX20" s="12"/>
      <c r="JZY20" s="12"/>
      <c r="JZZ20" s="12"/>
      <c r="KAA20" s="12"/>
      <c r="KAB20" s="12"/>
      <c r="KAC20" s="12"/>
      <c r="KAD20" s="12"/>
      <c r="KAE20" s="12"/>
      <c r="KAF20" s="12"/>
      <c r="KAG20" s="12"/>
      <c r="KAH20" s="12"/>
      <c r="KAI20" s="12"/>
      <c r="KAJ20" s="12"/>
      <c r="KAK20" s="12"/>
      <c r="KAL20" s="12"/>
      <c r="KAM20" s="12"/>
      <c r="KAN20" s="12"/>
      <c r="KAO20" s="12"/>
      <c r="KAP20" s="12"/>
      <c r="KAQ20" s="12"/>
      <c r="KAR20" s="12"/>
      <c r="KAS20" s="12"/>
      <c r="KAT20" s="12"/>
      <c r="KAU20" s="12"/>
      <c r="KAV20" s="12"/>
      <c r="KAW20" s="12"/>
      <c r="KAX20" s="12"/>
      <c r="KAY20" s="12"/>
      <c r="KAZ20" s="12"/>
      <c r="KBA20" s="12"/>
      <c r="KBB20" s="12"/>
      <c r="KBC20" s="12"/>
      <c r="KBD20" s="12"/>
      <c r="KBE20" s="12"/>
      <c r="KBF20" s="12"/>
      <c r="KBG20" s="12"/>
      <c r="KBH20" s="12"/>
      <c r="KBI20" s="12"/>
      <c r="KBJ20" s="12"/>
      <c r="KBK20" s="12"/>
      <c r="KBL20" s="12"/>
      <c r="KBM20" s="12"/>
      <c r="KBN20" s="12"/>
      <c r="KBO20" s="12"/>
      <c r="KBP20" s="12"/>
      <c r="KBQ20" s="12"/>
      <c r="KBR20" s="12"/>
      <c r="KBS20" s="12"/>
      <c r="KBT20" s="12"/>
      <c r="KBU20" s="12"/>
      <c r="KBV20" s="12"/>
      <c r="KBW20" s="12"/>
      <c r="KBX20" s="12"/>
      <c r="KBY20" s="12"/>
      <c r="KBZ20" s="12"/>
      <c r="KCA20" s="12"/>
      <c r="KCB20" s="12"/>
      <c r="KCC20" s="12"/>
      <c r="KCD20" s="12"/>
      <c r="KCE20" s="12"/>
      <c r="KCF20" s="12"/>
      <c r="KCG20" s="12"/>
      <c r="KCH20" s="12"/>
      <c r="KCI20" s="12"/>
      <c r="KCJ20" s="12"/>
      <c r="KCK20" s="12"/>
      <c r="KCL20" s="12"/>
      <c r="KCM20" s="12"/>
      <c r="KCN20" s="12"/>
      <c r="KCO20" s="12"/>
      <c r="KCP20" s="12"/>
      <c r="KCQ20" s="12"/>
      <c r="KCR20" s="12"/>
      <c r="KCS20" s="12"/>
      <c r="KCT20" s="12"/>
      <c r="KCU20" s="12"/>
      <c r="KCV20" s="12"/>
      <c r="KCW20" s="12"/>
      <c r="KCX20" s="12"/>
      <c r="KCY20" s="12"/>
      <c r="KCZ20" s="12"/>
      <c r="KDA20" s="12"/>
      <c r="KDB20" s="12"/>
      <c r="KDC20" s="12"/>
      <c r="KDD20" s="12"/>
      <c r="KDE20" s="12"/>
      <c r="KDF20" s="12"/>
      <c r="KDG20" s="12"/>
      <c r="KDH20" s="12"/>
      <c r="KDI20" s="12"/>
      <c r="KDJ20" s="12"/>
      <c r="KDK20" s="12"/>
      <c r="KDL20" s="12"/>
      <c r="KDM20" s="12"/>
      <c r="KDN20" s="12"/>
      <c r="KDO20" s="12"/>
      <c r="KDP20" s="12"/>
      <c r="KDQ20" s="12"/>
      <c r="KDR20" s="12"/>
      <c r="KDS20" s="12"/>
      <c r="KDT20" s="12"/>
      <c r="KDU20" s="12"/>
      <c r="KDV20" s="12"/>
      <c r="KDW20" s="12"/>
      <c r="KDX20" s="12"/>
      <c r="KDY20" s="12"/>
      <c r="KDZ20" s="12"/>
      <c r="KEA20" s="12"/>
      <c r="KEB20" s="12"/>
      <c r="KEC20" s="12"/>
      <c r="KED20" s="12"/>
      <c r="KEE20" s="12"/>
      <c r="KEF20" s="12"/>
      <c r="KEG20" s="12"/>
      <c r="KEH20" s="12"/>
      <c r="KEI20" s="12"/>
      <c r="KEJ20" s="12"/>
      <c r="KEK20" s="12"/>
      <c r="KEL20" s="12"/>
      <c r="KEM20" s="12"/>
      <c r="KEN20" s="12"/>
      <c r="KEO20" s="12"/>
      <c r="KEP20" s="12"/>
      <c r="KEQ20" s="12"/>
      <c r="KER20" s="12"/>
      <c r="KES20" s="12"/>
      <c r="KET20" s="12"/>
      <c r="KEU20" s="12"/>
      <c r="KEV20" s="12"/>
      <c r="KEW20" s="12"/>
      <c r="KEX20" s="12"/>
      <c r="KEY20" s="12"/>
      <c r="KEZ20" s="12"/>
      <c r="KFA20" s="12"/>
      <c r="KFB20" s="12"/>
      <c r="KFC20" s="12"/>
      <c r="KFD20" s="12"/>
      <c r="KFE20" s="12"/>
      <c r="KFF20" s="12"/>
      <c r="KFG20" s="12"/>
      <c r="KFH20" s="12"/>
      <c r="KFI20" s="12"/>
      <c r="KFJ20" s="12"/>
      <c r="KFK20" s="12"/>
      <c r="KFL20" s="12"/>
      <c r="KFM20" s="12"/>
      <c r="KFN20" s="12"/>
      <c r="KFO20" s="12"/>
      <c r="KFP20" s="12"/>
      <c r="KFQ20" s="12"/>
      <c r="KFR20" s="12"/>
      <c r="KFS20" s="12"/>
      <c r="KFT20" s="12"/>
      <c r="KFU20" s="12"/>
      <c r="KFV20" s="12"/>
      <c r="KFW20" s="12"/>
      <c r="KFX20" s="12"/>
      <c r="KFY20" s="12"/>
      <c r="KFZ20" s="12"/>
      <c r="KGA20" s="12"/>
      <c r="KGB20" s="12"/>
      <c r="KGC20" s="12"/>
      <c r="KGD20" s="12"/>
      <c r="KGE20" s="12"/>
      <c r="KGF20" s="12"/>
      <c r="KGG20" s="12"/>
      <c r="KGH20" s="12"/>
      <c r="KGI20" s="12"/>
      <c r="KGJ20" s="12"/>
      <c r="KGK20" s="12"/>
      <c r="KGL20" s="12"/>
      <c r="KGM20" s="12"/>
      <c r="KGN20" s="12"/>
      <c r="KGO20" s="12"/>
      <c r="KGP20" s="12"/>
      <c r="KGQ20" s="12"/>
      <c r="KGR20" s="12"/>
      <c r="KGS20" s="12"/>
      <c r="KGT20" s="12"/>
      <c r="KGU20" s="12"/>
      <c r="KGV20" s="12"/>
      <c r="KGW20" s="12"/>
      <c r="KGX20" s="12"/>
      <c r="KGY20" s="12"/>
      <c r="KGZ20" s="12"/>
      <c r="KHA20" s="12"/>
      <c r="KHB20" s="12"/>
      <c r="KHC20" s="12"/>
      <c r="KHD20" s="12"/>
      <c r="KHE20" s="12"/>
      <c r="KHF20" s="12"/>
      <c r="KHG20" s="12"/>
      <c r="KHH20" s="12"/>
      <c r="KHI20" s="12"/>
      <c r="KHJ20" s="12"/>
      <c r="KHK20" s="12"/>
      <c r="KHL20" s="12"/>
      <c r="KHM20" s="12"/>
      <c r="KHN20" s="12"/>
      <c r="KHO20" s="12"/>
      <c r="KHP20" s="12"/>
      <c r="KHQ20" s="12"/>
      <c r="KHR20" s="12"/>
      <c r="KHS20" s="12"/>
      <c r="KHT20" s="12"/>
      <c r="KHU20" s="12"/>
      <c r="KHV20" s="12"/>
      <c r="KHW20" s="12"/>
      <c r="KHX20" s="12"/>
      <c r="KHY20" s="12"/>
      <c r="KHZ20" s="12"/>
      <c r="KIA20" s="12"/>
      <c r="KIB20" s="12"/>
      <c r="KIC20" s="12"/>
      <c r="KID20" s="12"/>
      <c r="KIE20" s="12"/>
      <c r="KIF20" s="12"/>
      <c r="KIG20" s="12"/>
      <c r="KIH20" s="12"/>
      <c r="KII20" s="12"/>
      <c r="KIJ20" s="12"/>
      <c r="KIK20" s="12"/>
      <c r="KIL20" s="12"/>
      <c r="KIM20" s="12"/>
      <c r="KIN20" s="12"/>
      <c r="KIO20" s="12"/>
      <c r="KIP20" s="12"/>
      <c r="KIQ20" s="12"/>
      <c r="KIR20" s="12"/>
      <c r="KIS20" s="12"/>
      <c r="KIT20" s="12"/>
      <c r="KIU20" s="12"/>
      <c r="KIV20" s="12"/>
      <c r="KIW20" s="12"/>
      <c r="KIX20" s="12"/>
      <c r="KIY20" s="12"/>
      <c r="KIZ20" s="12"/>
      <c r="KJA20" s="12"/>
      <c r="KJB20" s="12"/>
      <c r="KJC20" s="12"/>
      <c r="KJD20" s="12"/>
      <c r="KJE20" s="12"/>
      <c r="KJF20" s="12"/>
      <c r="KJG20" s="12"/>
      <c r="KJH20" s="12"/>
      <c r="KJI20" s="12"/>
      <c r="KJJ20" s="12"/>
      <c r="KJK20" s="12"/>
      <c r="KJL20" s="12"/>
      <c r="KJM20" s="12"/>
      <c r="KJN20" s="12"/>
      <c r="KJO20" s="12"/>
      <c r="KJP20" s="12"/>
      <c r="KJQ20" s="12"/>
      <c r="KJR20" s="12"/>
      <c r="KJS20" s="12"/>
      <c r="KJT20" s="12"/>
      <c r="KJU20" s="12"/>
      <c r="KJV20" s="12"/>
      <c r="KJW20" s="12"/>
      <c r="KJX20" s="12"/>
      <c r="KJY20" s="12"/>
      <c r="KJZ20" s="12"/>
      <c r="KKA20" s="12"/>
      <c r="KKB20" s="12"/>
      <c r="KKC20" s="12"/>
      <c r="KKD20" s="12"/>
      <c r="KKE20" s="12"/>
      <c r="KKF20" s="12"/>
      <c r="KKG20" s="12"/>
      <c r="KKH20" s="12"/>
      <c r="KKI20" s="12"/>
      <c r="KKJ20" s="12"/>
      <c r="KKK20" s="12"/>
      <c r="KKL20" s="12"/>
      <c r="KKM20" s="12"/>
      <c r="KKN20" s="12"/>
      <c r="KKO20" s="12"/>
      <c r="KKP20" s="12"/>
      <c r="KKQ20" s="12"/>
      <c r="KKR20" s="12"/>
      <c r="KKS20" s="12"/>
      <c r="KKT20" s="12"/>
      <c r="KKU20" s="12"/>
      <c r="KKV20" s="12"/>
      <c r="KKW20" s="12"/>
      <c r="KKX20" s="12"/>
      <c r="KKY20" s="12"/>
      <c r="KKZ20" s="12"/>
      <c r="KLA20" s="12"/>
      <c r="KLB20" s="12"/>
      <c r="KLC20" s="12"/>
      <c r="KLD20" s="12"/>
      <c r="KLE20" s="12"/>
      <c r="KLF20" s="12"/>
      <c r="KLG20" s="12"/>
      <c r="KLH20" s="12"/>
      <c r="KLI20" s="12"/>
      <c r="KLJ20" s="12"/>
      <c r="KLK20" s="12"/>
      <c r="KLL20" s="12"/>
      <c r="KLM20" s="12"/>
      <c r="KLN20" s="12"/>
      <c r="KLO20" s="12"/>
      <c r="KLP20" s="12"/>
      <c r="KLQ20" s="12"/>
      <c r="KLR20" s="12"/>
      <c r="KLS20" s="12"/>
      <c r="KLT20" s="12"/>
      <c r="KLU20" s="12"/>
      <c r="KLV20" s="12"/>
      <c r="KLW20" s="12"/>
      <c r="KLX20" s="12"/>
      <c r="KLY20" s="12"/>
      <c r="KLZ20" s="12"/>
      <c r="KMA20" s="12"/>
      <c r="KMB20" s="12"/>
      <c r="KMC20" s="12"/>
      <c r="KMD20" s="12"/>
      <c r="KME20" s="12"/>
      <c r="KMF20" s="12"/>
      <c r="KMG20" s="12"/>
      <c r="KMH20" s="12"/>
      <c r="KMI20" s="12"/>
      <c r="KMJ20" s="12"/>
      <c r="KMK20" s="12"/>
      <c r="KML20" s="12"/>
      <c r="KMM20" s="12"/>
      <c r="KMN20" s="12"/>
      <c r="KMO20" s="12"/>
      <c r="KMP20" s="12"/>
      <c r="KMQ20" s="12"/>
      <c r="KMR20" s="12"/>
      <c r="KMS20" s="12"/>
      <c r="KMT20" s="12"/>
      <c r="KMU20" s="12"/>
      <c r="KMV20" s="12"/>
      <c r="KMW20" s="12"/>
      <c r="KMX20" s="12"/>
      <c r="KMY20" s="12"/>
      <c r="KMZ20" s="12"/>
      <c r="KNA20" s="12"/>
      <c r="KNB20" s="12"/>
      <c r="KNC20" s="12"/>
      <c r="KND20" s="12"/>
      <c r="KNE20" s="12"/>
      <c r="KNF20" s="12"/>
      <c r="KNG20" s="12"/>
      <c r="KNH20" s="12"/>
      <c r="KNI20" s="12"/>
      <c r="KNJ20" s="12"/>
      <c r="KNK20" s="12"/>
      <c r="KNL20" s="12"/>
      <c r="KNM20" s="12"/>
      <c r="KNN20" s="12"/>
      <c r="KNO20" s="12"/>
      <c r="KNP20" s="12"/>
      <c r="KNQ20" s="12"/>
      <c r="KNR20" s="12"/>
      <c r="KNS20" s="12"/>
      <c r="KNT20" s="12"/>
      <c r="KNU20" s="12"/>
      <c r="KNV20" s="12"/>
      <c r="KNW20" s="12"/>
      <c r="KNX20" s="12"/>
      <c r="KNY20" s="12"/>
      <c r="KNZ20" s="12"/>
      <c r="KOA20" s="12"/>
      <c r="KOB20" s="12"/>
      <c r="KOC20" s="12"/>
      <c r="KOD20" s="12"/>
      <c r="KOE20" s="12"/>
      <c r="KOF20" s="12"/>
      <c r="KOG20" s="12"/>
      <c r="KOH20" s="12"/>
      <c r="KOI20" s="12"/>
      <c r="KOJ20" s="12"/>
      <c r="KOK20" s="12"/>
      <c r="KOL20" s="12"/>
      <c r="KOM20" s="12"/>
      <c r="KON20" s="12"/>
      <c r="KOO20" s="12"/>
      <c r="KOP20" s="12"/>
      <c r="KOQ20" s="12"/>
      <c r="KOR20" s="12"/>
      <c r="KOS20" s="12"/>
      <c r="KOT20" s="12"/>
      <c r="KOU20" s="12"/>
      <c r="KOV20" s="12"/>
      <c r="KOW20" s="12"/>
      <c r="KOX20" s="12"/>
      <c r="KOY20" s="12"/>
      <c r="KOZ20" s="12"/>
      <c r="KPA20" s="12"/>
      <c r="KPB20" s="12"/>
      <c r="KPC20" s="12"/>
      <c r="KPD20" s="12"/>
      <c r="KPE20" s="12"/>
      <c r="KPF20" s="12"/>
      <c r="KPG20" s="12"/>
      <c r="KPH20" s="12"/>
      <c r="KPI20" s="12"/>
      <c r="KPJ20" s="12"/>
      <c r="KPK20" s="12"/>
      <c r="KPL20" s="12"/>
      <c r="KPM20" s="12"/>
      <c r="KPN20" s="12"/>
      <c r="KPO20" s="12"/>
      <c r="KPP20" s="12"/>
      <c r="KPQ20" s="12"/>
      <c r="KPR20" s="12"/>
      <c r="KPS20" s="12"/>
      <c r="KPT20" s="12"/>
      <c r="KPU20" s="12"/>
      <c r="KPV20" s="12"/>
      <c r="KPW20" s="12"/>
      <c r="KPX20" s="12"/>
      <c r="KPY20" s="12"/>
      <c r="KPZ20" s="12"/>
      <c r="KQA20" s="12"/>
      <c r="KQB20" s="12"/>
      <c r="KQC20" s="12"/>
      <c r="KQD20" s="12"/>
      <c r="KQE20" s="12"/>
      <c r="KQF20" s="12"/>
      <c r="KQG20" s="12"/>
      <c r="KQH20" s="12"/>
      <c r="KQI20" s="12"/>
      <c r="KQJ20" s="12"/>
      <c r="KQK20" s="12"/>
      <c r="KQL20" s="12"/>
      <c r="KQM20" s="12"/>
      <c r="KQN20" s="12"/>
      <c r="KQO20" s="12"/>
      <c r="KQP20" s="12"/>
      <c r="KQQ20" s="12"/>
      <c r="KQR20" s="12"/>
      <c r="KQS20" s="12"/>
      <c r="KQT20" s="12"/>
      <c r="KQU20" s="12"/>
      <c r="KQV20" s="12"/>
      <c r="KQW20" s="12"/>
      <c r="KQX20" s="12"/>
      <c r="KQY20" s="12"/>
      <c r="KQZ20" s="12"/>
      <c r="KRA20" s="12"/>
      <c r="KRB20" s="12"/>
      <c r="KRC20" s="12"/>
      <c r="KRD20" s="12"/>
      <c r="KRE20" s="12"/>
      <c r="KRF20" s="12"/>
      <c r="KRG20" s="12"/>
      <c r="KRH20" s="12"/>
      <c r="KRI20" s="12"/>
      <c r="KRJ20" s="12"/>
      <c r="KRK20" s="12"/>
      <c r="KRL20" s="12"/>
      <c r="KRM20" s="12"/>
      <c r="KRN20" s="12"/>
      <c r="KRO20" s="12"/>
      <c r="KRP20" s="12"/>
      <c r="KRQ20" s="12"/>
      <c r="KRR20" s="12"/>
      <c r="KRS20" s="12"/>
      <c r="KRT20" s="12"/>
      <c r="KRU20" s="12"/>
      <c r="KRV20" s="12"/>
      <c r="KRW20" s="12"/>
      <c r="KRX20" s="12"/>
      <c r="KRY20" s="12"/>
      <c r="KRZ20" s="12"/>
      <c r="KSA20" s="12"/>
      <c r="KSB20" s="12"/>
      <c r="KSC20" s="12"/>
      <c r="KSD20" s="12"/>
      <c r="KSE20" s="12"/>
      <c r="KSF20" s="12"/>
      <c r="KSG20" s="12"/>
      <c r="KSH20" s="12"/>
      <c r="KSI20" s="12"/>
      <c r="KSJ20" s="12"/>
      <c r="KSK20" s="12"/>
      <c r="KSL20" s="12"/>
      <c r="KSM20" s="12"/>
      <c r="KSN20" s="12"/>
      <c r="KSO20" s="12"/>
      <c r="KSP20" s="12"/>
      <c r="KSQ20" s="12"/>
      <c r="KSR20" s="12"/>
      <c r="KSS20" s="12"/>
      <c r="KST20" s="12"/>
      <c r="KSU20" s="12"/>
      <c r="KSV20" s="12"/>
      <c r="KSW20" s="12"/>
      <c r="KSX20" s="12"/>
      <c r="KSY20" s="12"/>
      <c r="KSZ20" s="12"/>
      <c r="KTA20" s="12"/>
      <c r="KTB20" s="12"/>
      <c r="KTC20" s="12"/>
      <c r="KTD20" s="12"/>
      <c r="KTE20" s="12"/>
      <c r="KTF20" s="12"/>
      <c r="KTG20" s="12"/>
      <c r="KTH20" s="12"/>
      <c r="KTI20" s="12"/>
      <c r="KTJ20" s="12"/>
      <c r="KTK20" s="12"/>
      <c r="KTL20" s="12"/>
      <c r="KTM20" s="12"/>
      <c r="KTN20" s="12"/>
      <c r="KTO20" s="12"/>
      <c r="KTP20" s="12"/>
      <c r="KTQ20" s="12"/>
      <c r="KTR20" s="12"/>
      <c r="KTS20" s="12"/>
      <c r="KTT20" s="12"/>
      <c r="KTU20" s="12"/>
      <c r="KTV20" s="12"/>
      <c r="KTW20" s="12"/>
      <c r="KTX20" s="12"/>
      <c r="KTY20" s="12"/>
      <c r="KTZ20" s="12"/>
      <c r="KUA20" s="12"/>
      <c r="KUB20" s="12"/>
      <c r="KUC20" s="12"/>
      <c r="KUD20" s="12"/>
      <c r="KUE20" s="12"/>
      <c r="KUF20" s="12"/>
      <c r="KUG20" s="12"/>
      <c r="KUH20" s="12"/>
      <c r="KUI20" s="12"/>
      <c r="KUJ20" s="12"/>
      <c r="KUK20" s="12"/>
      <c r="KUL20" s="12"/>
      <c r="KUM20" s="12"/>
      <c r="KUN20" s="12"/>
      <c r="KUO20" s="12"/>
      <c r="KUP20" s="12"/>
      <c r="KUQ20" s="12"/>
      <c r="KUR20" s="12"/>
      <c r="KUS20" s="12"/>
      <c r="KUT20" s="12"/>
      <c r="KUU20" s="12"/>
      <c r="KUV20" s="12"/>
      <c r="KUW20" s="12"/>
      <c r="KUX20" s="12"/>
      <c r="KUY20" s="12"/>
      <c r="KUZ20" s="12"/>
      <c r="KVA20" s="12"/>
      <c r="KVB20" s="12"/>
      <c r="KVC20" s="12"/>
      <c r="KVD20" s="12"/>
      <c r="KVE20" s="12"/>
      <c r="KVF20" s="12"/>
      <c r="KVG20" s="12"/>
      <c r="KVH20" s="12"/>
      <c r="KVI20" s="12"/>
      <c r="KVJ20" s="12"/>
      <c r="KVK20" s="12"/>
      <c r="KVL20" s="12"/>
      <c r="KVM20" s="12"/>
      <c r="KVN20" s="12"/>
      <c r="KVO20" s="12"/>
      <c r="KVP20" s="12"/>
      <c r="KVQ20" s="12"/>
      <c r="KVR20" s="12"/>
      <c r="KVS20" s="12"/>
      <c r="KVT20" s="12"/>
      <c r="KVU20" s="12"/>
      <c r="KVV20" s="12"/>
      <c r="KVW20" s="12"/>
      <c r="KVX20" s="12"/>
      <c r="KVY20" s="12"/>
      <c r="KVZ20" s="12"/>
      <c r="KWA20" s="12"/>
      <c r="KWB20" s="12"/>
      <c r="KWC20" s="12"/>
      <c r="KWD20" s="12"/>
      <c r="KWE20" s="12"/>
      <c r="KWF20" s="12"/>
      <c r="KWG20" s="12"/>
      <c r="KWH20" s="12"/>
      <c r="KWI20" s="12"/>
      <c r="KWJ20" s="12"/>
      <c r="KWK20" s="12"/>
      <c r="KWL20" s="12"/>
      <c r="KWM20" s="12"/>
      <c r="KWN20" s="12"/>
      <c r="KWO20" s="12"/>
      <c r="KWP20" s="12"/>
      <c r="KWQ20" s="12"/>
      <c r="KWR20" s="12"/>
      <c r="KWS20" s="12"/>
      <c r="KWT20" s="12"/>
      <c r="KWU20" s="12"/>
      <c r="KWV20" s="12"/>
      <c r="KWW20" s="12"/>
      <c r="KWX20" s="12"/>
      <c r="KWY20" s="12"/>
      <c r="KWZ20" s="12"/>
      <c r="KXA20" s="12"/>
      <c r="KXB20" s="12"/>
      <c r="KXC20" s="12"/>
      <c r="KXD20" s="12"/>
      <c r="KXE20" s="12"/>
      <c r="KXF20" s="12"/>
      <c r="KXG20" s="12"/>
      <c r="KXH20" s="12"/>
      <c r="KXI20" s="12"/>
      <c r="KXJ20" s="12"/>
      <c r="KXK20" s="12"/>
      <c r="KXL20" s="12"/>
      <c r="KXM20" s="12"/>
      <c r="KXN20" s="12"/>
      <c r="KXO20" s="12"/>
      <c r="KXP20" s="12"/>
      <c r="KXQ20" s="12"/>
      <c r="KXR20" s="12"/>
      <c r="KXS20" s="12"/>
      <c r="KXT20" s="12"/>
      <c r="KXU20" s="12"/>
      <c r="KXV20" s="12"/>
      <c r="KXW20" s="12"/>
      <c r="KXX20" s="12"/>
      <c r="KXY20" s="12"/>
      <c r="KXZ20" s="12"/>
      <c r="KYA20" s="12"/>
      <c r="KYB20" s="12"/>
      <c r="KYC20" s="12"/>
      <c r="KYD20" s="12"/>
      <c r="KYE20" s="12"/>
      <c r="KYF20" s="12"/>
      <c r="KYG20" s="12"/>
      <c r="KYH20" s="12"/>
      <c r="KYI20" s="12"/>
      <c r="KYJ20" s="12"/>
      <c r="KYK20" s="12"/>
      <c r="KYL20" s="12"/>
      <c r="KYM20" s="12"/>
      <c r="KYN20" s="12"/>
      <c r="KYO20" s="12"/>
      <c r="KYP20" s="12"/>
      <c r="KYQ20" s="12"/>
      <c r="KYR20" s="12"/>
      <c r="KYS20" s="12"/>
      <c r="KYT20" s="12"/>
      <c r="KYU20" s="12"/>
      <c r="KYV20" s="12"/>
      <c r="KYW20" s="12"/>
      <c r="KYX20" s="12"/>
      <c r="KYY20" s="12"/>
      <c r="KYZ20" s="12"/>
      <c r="KZA20" s="12"/>
      <c r="KZB20" s="12"/>
      <c r="KZC20" s="12"/>
      <c r="KZD20" s="12"/>
      <c r="KZE20" s="12"/>
      <c r="KZF20" s="12"/>
      <c r="KZG20" s="12"/>
      <c r="KZH20" s="12"/>
      <c r="KZI20" s="12"/>
      <c r="KZJ20" s="12"/>
      <c r="KZK20" s="12"/>
      <c r="KZL20" s="12"/>
      <c r="KZM20" s="12"/>
      <c r="KZN20" s="12"/>
      <c r="KZO20" s="12"/>
      <c r="KZP20" s="12"/>
      <c r="KZQ20" s="12"/>
      <c r="KZR20" s="12"/>
      <c r="KZS20" s="12"/>
      <c r="KZT20" s="12"/>
      <c r="KZU20" s="12"/>
      <c r="KZV20" s="12"/>
      <c r="KZW20" s="12"/>
      <c r="KZX20" s="12"/>
      <c r="KZY20" s="12"/>
      <c r="KZZ20" s="12"/>
      <c r="LAA20" s="12"/>
      <c r="LAB20" s="12"/>
      <c r="LAC20" s="12"/>
      <c r="LAD20" s="12"/>
      <c r="LAE20" s="12"/>
      <c r="LAF20" s="12"/>
      <c r="LAG20" s="12"/>
      <c r="LAH20" s="12"/>
      <c r="LAI20" s="12"/>
      <c r="LAJ20" s="12"/>
      <c r="LAK20" s="12"/>
      <c r="LAL20" s="12"/>
      <c r="LAM20" s="12"/>
      <c r="LAN20" s="12"/>
      <c r="LAO20" s="12"/>
      <c r="LAP20" s="12"/>
      <c r="LAQ20" s="12"/>
      <c r="LAR20" s="12"/>
      <c r="LAS20" s="12"/>
      <c r="LAT20" s="12"/>
      <c r="LAU20" s="12"/>
      <c r="LAV20" s="12"/>
      <c r="LAW20" s="12"/>
      <c r="LAX20" s="12"/>
      <c r="LAY20" s="12"/>
      <c r="LAZ20" s="12"/>
      <c r="LBA20" s="12"/>
      <c r="LBB20" s="12"/>
      <c r="LBC20" s="12"/>
      <c r="LBD20" s="12"/>
      <c r="LBE20" s="12"/>
      <c r="LBF20" s="12"/>
      <c r="LBG20" s="12"/>
      <c r="LBH20" s="12"/>
      <c r="LBI20" s="12"/>
      <c r="LBJ20" s="12"/>
      <c r="LBK20" s="12"/>
      <c r="LBL20" s="12"/>
      <c r="LBM20" s="12"/>
      <c r="LBN20" s="12"/>
      <c r="LBO20" s="12"/>
      <c r="LBP20" s="12"/>
      <c r="LBQ20" s="12"/>
      <c r="LBR20" s="12"/>
      <c r="LBS20" s="12"/>
      <c r="LBT20" s="12"/>
      <c r="LBU20" s="12"/>
      <c r="LBV20" s="12"/>
      <c r="LBW20" s="12"/>
      <c r="LBX20" s="12"/>
      <c r="LBY20" s="12"/>
      <c r="LBZ20" s="12"/>
      <c r="LCA20" s="12"/>
      <c r="LCB20" s="12"/>
      <c r="LCC20" s="12"/>
      <c r="LCD20" s="12"/>
      <c r="LCE20" s="12"/>
      <c r="LCF20" s="12"/>
      <c r="LCG20" s="12"/>
      <c r="LCH20" s="12"/>
      <c r="LCI20" s="12"/>
      <c r="LCJ20" s="12"/>
      <c r="LCK20" s="12"/>
      <c r="LCL20" s="12"/>
      <c r="LCM20" s="12"/>
      <c r="LCN20" s="12"/>
      <c r="LCO20" s="12"/>
      <c r="LCP20" s="12"/>
      <c r="LCQ20" s="12"/>
      <c r="LCR20" s="12"/>
      <c r="LCS20" s="12"/>
      <c r="LCT20" s="12"/>
      <c r="LCU20" s="12"/>
      <c r="LCV20" s="12"/>
      <c r="LCW20" s="12"/>
      <c r="LCX20" s="12"/>
      <c r="LCY20" s="12"/>
      <c r="LCZ20" s="12"/>
      <c r="LDA20" s="12"/>
      <c r="LDB20" s="12"/>
      <c r="LDC20" s="12"/>
      <c r="LDD20" s="12"/>
      <c r="LDE20" s="12"/>
      <c r="LDF20" s="12"/>
      <c r="LDG20" s="12"/>
      <c r="LDH20" s="12"/>
      <c r="LDI20" s="12"/>
      <c r="LDJ20" s="12"/>
      <c r="LDK20" s="12"/>
      <c r="LDL20" s="12"/>
      <c r="LDM20" s="12"/>
      <c r="LDN20" s="12"/>
      <c r="LDO20" s="12"/>
      <c r="LDP20" s="12"/>
      <c r="LDQ20" s="12"/>
      <c r="LDR20" s="12"/>
      <c r="LDS20" s="12"/>
      <c r="LDT20" s="12"/>
      <c r="LDU20" s="12"/>
      <c r="LDV20" s="12"/>
      <c r="LDW20" s="12"/>
      <c r="LDX20" s="12"/>
      <c r="LDY20" s="12"/>
      <c r="LDZ20" s="12"/>
      <c r="LEA20" s="12"/>
      <c r="LEB20" s="12"/>
      <c r="LEC20" s="12"/>
      <c r="LED20" s="12"/>
      <c r="LEE20" s="12"/>
      <c r="LEF20" s="12"/>
      <c r="LEG20" s="12"/>
      <c r="LEH20" s="12"/>
      <c r="LEI20" s="12"/>
      <c r="LEJ20" s="12"/>
      <c r="LEK20" s="12"/>
      <c r="LEL20" s="12"/>
      <c r="LEM20" s="12"/>
      <c r="LEN20" s="12"/>
      <c r="LEO20" s="12"/>
      <c r="LEP20" s="12"/>
      <c r="LEQ20" s="12"/>
      <c r="LER20" s="12"/>
      <c r="LES20" s="12"/>
      <c r="LET20" s="12"/>
      <c r="LEU20" s="12"/>
      <c r="LEV20" s="12"/>
      <c r="LEW20" s="12"/>
      <c r="LEX20" s="12"/>
      <c r="LEY20" s="12"/>
      <c r="LEZ20" s="12"/>
      <c r="LFA20" s="12"/>
      <c r="LFB20" s="12"/>
      <c r="LFC20" s="12"/>
      <c r="LFD20" s="12"/>
      <c r="LFE20" s="12"/>
      <c r="LFF20" s="12"/>
      <c r="LFG20" s="12"/>
      <c r="LFH20" s="12"/>
      <c r="LFI20" s="12"/>
      <c r="LFJ20" s="12"/>
      <c r="LFK20" s="12"/>
      <c r="LFL20" s="12"/>
      <c r="LFM20" s="12"/>
      <c r="LFN20" s="12"/>
      <c r="LFO20" s="12"/>
      <c r="LFP20" s="12"/>
      <c r="LFQ20" s="12"/>
      <c r="LFR20" s="12"/>
      <c r="LFS20" s="12"/>
      <c r="LFT20" s="12"/>
      <c r="LFU20" s="12"/>
      <c r="LFV20" s="12"/>
      <c r="LFW20" s="12"/>
      <c r="LFX20" s="12"/>
      <c r="LFY20" s="12"/>
      <c r="LFZ20" s="12"/>
      <c r="LGA20" s="12"/>
      <c r="LGB20" s="12"/>
      <c r="LGC20" s="12"/>
      <c r="LGD20" s="12"/>
      <c r="LGE20" s="12"/>
      <c r="LGF20" s="12"/>
      <c r="LGG20" s="12"/>
      <c r="LGH20" s="12"/>
      <c r="LGI20" s="12"/>
      <c r="LGJ20" s="12"/>
      <c r="LGK20" s="12"/>
      <c r="LGL20" s="12"/>
      <c r="LGM20" s="12"/>
      <c r="LGN20" s="12"/>
      <c r="LGO20" s="12"/>
      <c r="LGP20" s="12"/>
      <c r="LGQ20" s="12"/>
      <c r="LGR20" s="12"/>
      <c r="LGS20" s="12"/>
      <c r="LGT20" s="12"/>
      <c r="LGU20" s="12"/>
      <c r="LGV20" s="12"/>
      <c r="LGW20" s="12"/>
      <c r="LGX20" s="12"/>
      <c r="LGY20" s="12"/>
      <c r="LGZ20" s="12"/>
      <c r="LHA20" s="12"/>
      <c r="LHB20" s="12"/>
      <c r="LHC20" s="12"/>
      <c r="LHD20" s="12"/>
      <c r="LHE20" s="12"/>
      <c r="LHF20" s="12"/>
      <c r="LHG20" s="12"/>
      <c r="LHH20" s="12"/>
      <c r="LHI20" s="12"/>
      <c r="LHJ20" s="12"/>
      <c r="LHK20" s="12"/>
      <c r="LHL20" s="12"/>
      <c r="LHM20" s="12"/>
      <c r="LHN20" s="12"/>
      <c r="LHO20" s="12"/>
      <c r="LHP20" s="12"/>
      <c r="LHQ20" s="12"/>
      <c r="LHR20" s="12"/>
      <c r="LHS20" s="12"/>
      <c r="LHT20" s="12"/>
      <c r="LHU20" s="12"/>
      <c r="LHV20" s="12"/>
      <c r="LHW20" s="12"/>
      <c r="LHX20" s="12"/>
      <c r="LHY20" s="12"/>
      <c r="LHZ20" s="12"/>
      <c r="LIA20" s="12"/>
      <c r="LIB20" s="12"/>
      <c r="LIC20" s="12"/>
      <c r="LID20" s="12"/>
      <c r="LIE20" s="12"/>
      <c r="LIF20" s="12"/>
      <c r="LIG20" s="12"/>
      <c r="LIH20" s="12"/>
      <c r="LII20" s="12"/>
      <c r="LIJ20" s="12"/>
      <c r="LIK20" s="12"/>
      <c r="LIL20" s="12"/>
      <c r="LIM20" s="12"/>
      <c r="LIN20" s="12"/>
      <c r="LIO20" s="12"/>
      <c r="LIP20" s="12"/>
      <c r="LIQ20" s="12"/>
      <c r="LIR20" s="12"/>
      <c r="LIS20" s="12"/>
      <c r="LIT20" s="12"/>
      <c r="LIU20" s="12"/>
      <c r="LIV20" s="12"/>
      <c r="LIW20" s="12"/>
      <c r="LIX20" s="12"/>
      <c r="LIY20" s="12"/>
      <c r="LIZ20" s="12"/>
      <c r="LJA20" s="12"/>
      <c r="LJB20" s="12"/>
      <c r="LJC20" s="12"/>
      <c r="LJD20" s="12"/>
      <c r="LJE20" s="12"/>
      <c r="LJF20" s="12"/>
      <c r="LJG20" s="12"/>
      <c r="LJH20" s="12"/>
      <c r="LJI20" s="12"/>
      <c r="LJJ20" s="12"/>
      <c r="LJK20" s="12"/>
      <c r="LJL20" s="12"/>
      <c r="LJM20" s="12"/>
      <c r="LJN20" s="12"/>
      <c r="LJO20" s="12"/>
      <c r="LJP20" s="12"/>
      <c r="LJQ20" s="12"/>
      <c r="LJR20" s="12"/>
      <c r="LJS20" s="12"/>
      <c r="LJT20" s="12"/>
      <c r="LJU20" s="12"/>
      <c r="LJV20" s="12"/>
      <c r="LJW20" s="12"/>
      <c r="LJX20" s="12"/>
      <c r="LJY20" s="12"/>
      <c r="LJZ20" s="12"/>
      <c r="LKA20" s="12"/>
      <c r="LKB20" s="12"/>
      <c r="LKC20" s="12"/>
      <c r="LKD20" s="12"/>
      <c r="LKE20" s="12"/>
      <c r="LKF20" s="12"/>
      <c r="LKG20" s="12"/>
      <c r="LKH20" s="12"/>
      <c r="LKI20" s="12"/>
      <c r="LKJ20" s="12"/>
      <c r="LKK20" s="12"/>
      <c r="LKL20" s="12"/>
      <c r="LKM20" s="12"/>
      <c r="LKN20" s="12"/>
      <c r="LKO20" s="12"/>
      <c r="LKP20" s="12"/>
      <c r="LKQ20" s="12"/>
      <c r="LKR20" s="12"/>
      <c r="LKS20" s="12"/>
      <c r="LKT20" s="12"/>
      <c r="LKU20" s="12"/>
      <c r="LKV20" s="12"/>
      <c r="LKW20" s="12"/>
      <c r="LKX20" s="12"/>
      <c r="LKY20" s="12"/>
      <c r="LKZ20" s="12"/>
      <c r="LLA20" s="12"/>
      <c r="LLB20" s="12"/>
      <c r="LLC20" s="12"/>
      <c r="LLD20" s="12"/>
      <c r="LLE20" s="12"/>
      <c r="LLF20" s="12"/>
      <c r="LLG20" s="12"/>
      <c r="LLH20" s="12"/>
      <c r="LLI20" s="12"/>
      <c r="LLJ20" s="12"/>
      <c r="LLK20" s="12"/>
      <c r="LLL20" s="12"/>
      <c r="LLM20" s="12"/>
      <c r="LLN20" s="12"/>
      <c r="LLO20" s="12"/>
      <c r="LLP20" s="12"/>
      <c r="LLQ20" s="12"/>
      <c r="LLR20" s="12"/>
      <c r="LLS20" s="12"/>
      <c r="LLT20" s="12"/>
      <c r="LLU20" s="12"/>
      <c r="LLV20" s="12"/>
      <c r="LLW20" s="12"/>
      <c r="LLX20" s="12"/>
      <c r="LLY20" s="12"/>
      <c r="LLZ20" s="12"/>
      <c r="LMA20" s="12"/>
      <c r="LMB20" s="12"/>
      <c r="LMC20" s="12"/>
      <c r="LMD20" s="12"/>
      <c r="LME20" s="12"/>
      <c r="LMF20" s="12"/>
      <c r="LMG20" s="12"/>
      <c r="LMH20" s="12"/>
      <c r="LMI20" s="12"/>
      <c r="LMJ20" s="12"/>
      <c r="LMK20" s="12"/>
      <c r="LML20" s="12"/>
      <c r="LMM20" s="12"/>
      <c r="LMN20" s="12"/>
      <c r="LMO20" s="12"/>
      <c r="LMP20" s="12"/>
      <c r="LMQ20" s="12"/>
      <c r="LMR20" s="12"/>
      <c r="LMS20" s="12"/>
      <c r="LMT20" s="12"/>
      <c r="LMU20" s="12"/>
      <c r="LMV20" s="12"/>
      <c r="LMW20" s="12"/>
      <c r="LMX20" s="12"/>
      <c r="LMY20" s="12"/>
      <c r="LMZ20" s="12"/>
      <c r="LNA20" s="12"/>
      <c r="LNB20" s="12"/>
      <c r="LNC20" s="12"/>
      <c r="LND20" s="12"/>
      <c r="LNE20" s="12"/>
      <c r="LNF20" s="12"/>
      <c r="LNG20" s="12"/>
      <c r="LNH20" s="12"/>
      <c r="LNI20" s="12"/>
      <c r="LNJ20" s="12"/>
      <c r="LNK20" s="12"/>
      <c r="LNL20" s="12"/>
      <c r="LNM20" s="12"/>
      <c r="LNN20" s="12"/>
      <c r="LNO20" s="12"/>
      <c r="LNP20" s="12"/>
      <c r="LNQ20" s="12"/>
      <c r="LNR20" s="12"/>
      <c r="LNS20" s="12"/>
      <c r="LNT20" s="12"/>
      <c r="LNU20" s="12"/>
      <c r="LNV20" s="12"/>
      <c r="LNW20" s="12"/>
      <c r="LNX20" s="12"/>
      <c r="LNY20" s="12"/>
      <c r="LNZ20" s="12"/>
      <c r="LOA20" s="12"/>
      <c r="LOB20" s="12"/>
      <c r="LOC20" s="12"/>
      <c r="LOD20" s="12"/>
      <c r="LOE20" s="12"/>
      <c r="LOF20" s="12"/>
      <c r="LOG20" s="12"/>
      <c r="LOH20" s="12"/>
      <c r="LOI20" s="12"/>
      <c r="LOJ20" s="12"/>
      <c r="LOK20" s="12"/>
      <c r="LOL20" s="12"/>
      <c r="LOM20" s="12"/>
      <c r="LON20" s="12"/>
      <c r="LOO20" s="12"/>
      <c r="LOP20" s="12"/>
      <c r="LOQ20" s="12"/>
      <c r="LOR20" s="12"/>
      <c r="LOS20" s="12"/>
      <c r="LOT20" s="12"/>
      <c r="LOU20" s="12"/>
      <c r="LOV20" s="12"/>
      <c r="LOW20" s="12"/>
      <c r="LOX20" s="12"/>
      <c r="LOY20" s="12"/>
      <c r="LOZ20" s="12"/>
      <c r="LPA20" s="12"/>
      <c r="LPB20" s="12"/>
      <c r="LPC20" s="12"/>
      <c r="LPD20" s="12"/>
      <c r="LPE20" s="12"/>
      <c r="LPF20" s="12"/>
      <c r="LPG20" s="12"/>
      <c r="LPH20" s="12"/>
      <c r="LPI20" s="12"/>
      <c r="LPJ20" s="12"/>
      <c r="LPK20" s="12"/>
      <c r="LPL20" s="12"/>
      <c r="LPM20" s="12"/>
      <c r="LPN20" s="12"/>
      <c r="LPO20" s="12"/>
      <c r="LPP20" s="12"/>
      <c r="LPQ20" s="12"/>
      <c r="LPR20" s="12"/>
      <c r="LPS20" s="12"/>
      <c r="LPT20" s="12"/>
      <c r="LPU20" s="12"/>
      <c r="LPV20" s="12"/>
      <c r="LPW20" s="12"/>
      <c r="LPX20" s="12"/>
      <c r="LPY20" s="12"/>
      <c r="LPZ20" s="12"/>
      <c r="LQA20" s="12"/>
      <c r="LQB20" s="12"/>
      <c r="LQC20" s="12"/>
      <c r="LQD20" s="12"/>
      <c r="LQE20" s="12"/>
      <c r="LQF20" s="12"/>
      <c r="LQG20" s="12"/>
      <c r="LQH20" s="12"/>
      <c r="LQI20" s="12"/>
      <c r="LQJ20" s="12"/>
      <c r="LQK20" s="12"/>
      <c r="LQL20" s="12"/>
      <c r="LQM20" s="12"/>
      <c r="LQN20" s="12"/>
      <c r="LQO20" s="12"/>
      <c r="LQP20" s="12"/>
      <c r="LQQ20" s="12"/>
      <c r="LQR20" s="12"/>
      <c r="LQS20" s="12"/>
      <c r="LQT20" s="12"/>
      <c r="LQU20" s="12"/>
      <c r="LQV20" s="12"/>
      <c r="LQW20" s="12"/>
      <c r="LQX20" s="12"/>
      <c r="LQY20" s="12"/>
      <c r="LQZ20" s="12"/>
      <c r="LRA20" s="12"/>
      <c r="LRB20" s="12"/>
      <c r="LRC20" s="12"/>
      <c r="LRD20" s="12"/>
      <c r="LRE20" s="12"/>
      <c r="LRF20" s="12"/>
      <c r="LRG20" s="12"/>
      <c r="LRH20" s="12"/>
      <c r="LRI20" s="12"/>
      <c r="LRJ20" s="12"/>
      <c r="LRK20" s="12"/>
      <c r="LRL20" s="12"/>
      <c r="LRM20" s="12"/>
      <c r="LRN20" s="12"/>
      <c r="LRO20" s="12"/>
      <c r="LRP20" s="12"/>
      <c r="LRQ20" s="12"/>
      <c r="LRR20" s="12"/>
      <c r="LRS20" s="12"/>
      <c r="LRT20" s="12"/>
      <c r="LRU20" s="12"/>
      <c r="LRV20" s="12"/>
      <c r="LRW20" s="12"/>
      <c r="LRX20" s="12"/>
      <c r="LRY20" s="12"/>
      <c r="LRZ20" s="12"/>
      <c r="LSA20" s="12"/>
      <c r="LSB20" s="12"/>
      <c r="LSC20" s="12"/>
      <c r="LSD20" s="12"/>
      <c r="LSE20" s="12"/>
      <c r="LSF20" s="12"/>
      <c r="LSG20" s="12"/>
      <c r="LSH20" s="12"/>
      <c r="LSI20" s="12"/>
      <c r="LSJ20" s="12"/>
      <c r="LSK20" s="12"/>
      <c r="LSL20" s="12"/>
      <c r="LSM20" s="12"/>
      <c r="LSN20" s="12"/>
      <c r="LSO20" s="12"/>
      <c r="LSP20" s="12"/>
      <c r="LSQ20" s="12"/>
      <c r="LSR20" s="12"/>
      <c r="LSS20" s="12"/>
      <c r="LST20" s="12"/>
      <c r="LSU20" s="12"/>
      <c r="LSV20" s="12"/>
      <c r="LSW20" s="12"/>
      <c r="LSX20" s="12"/>
      <c r="LSY20" s="12"/>
      <c r="LSZ20" s="12"/>
      <c r="LTA20" s="12"/>
      <c r="LTB20" s="12"/>
      <c r="LTC20" s="12"/>
      <c r="LTD20" s="12"/>
      <c r="LTE20" s="12"/>
      <c r="LTF20" s="12"/>
      <c r="LTG20" s="12"/>
      <c r="LTH20" s="12"/>
      <c r="LTI20" s="12"/>
      <c r="LTJ20" s="12"/>
      <c r="LTK20" s="12"/>
      <c r="LTL20" s="12"/>
      <c r="LTM20" s="12"/>
      <c r="LTN20" s="12"/>
      <c r="LTO20" s="12"/>
      <c r="LTP20" s="12"/>
      <c r="LTQ20" s="12"/>
      <c r="LTR20" s="12"/>
      <c r="LTS20" s="12"/>
      <c r="LTT20" s="12"/>
      <c r="LTU20" s="12"/>
      <c r="LTV20" s="12"/>
      <c r="LTW20" s="12"/>
      <c r="LTX20" s="12"/>
      <c r="LTY20" s="12"/>
      <c r="LTZ20" s="12"/>
      <c r="LUA20" s="12"/>
      <c r="LUB20" s="12"/>
      <c r="LUC20" s="12"/>
      <c r="LUD20" s="12"/>
      <c r="LUE20" s="12"/>
      <c r="LUF20" s="12"/>
      <c r="LUG20" s="12"/>
      <c r="LUH20" s="12"/>
      <c r="LUI20" s="12"/>
      <c r="LUJ20" s="12"/>
      <c r="LUK20" s="12"/>
      <c r="LUL20" s="12"/>
      <c r="LUM20" s="12"/>
      <c r="LUN20" s="12"/>
      <c r="LUO20" s="12"/>
      <c r="LUP20" s="12"/>
      <c r="LUQ20" s="12"/>
      <c r="LUR20" s="12"/>
      <c r="LUS20" s="12"/>
      <c r="LUT20" s="12"/>
      <c r="LUU20" s="12"/>
      <c r="LUV20" s="12"/>
      <c r="LUW20" s="12"/>
      <c r="LUX20" s="12"/>
      <c r="LUY20" s="12"/>
      <c r="LUZ20" s="12"/>
      <c r="LVA20" s="12"/>
      <c r="LVB20" s="12"/>
      <c r="LVC20" s="12"/>
      <c r="LVD20" s="12"/>
      <c r="LVE20" s="12"/>
      <c r="LVF20" s="12"/>
      <c r="LVG20" s="12"/>
      <c r="LVH20" s="12"/>
      <c r="LVI20" s="12"/>
      <c r="LVJ20" s="12"/>
      <c r="LVK20" s="12"/>
      <c r="LVL20" s="12"/>
      <c r="LVM20" s="12"/>
      <c r="LVN20" s="12"/>
      <c r="LVO20" s="12"/>
      <c r="LVP20" s="12"/>
      <c r="LVQ20" s="12"/>
      <c r="LVR20" s="12"/>
      <c r="LVS20" s="12"/>
      <c r="LVT20" s="12"/>
      <c r="LVU20" s="12"/>
      <c r="LVV20" s="12"/>
      <c r="LVW20" s="12"/>
      <c r="LVX20" s="12"/>
      <c r="LVY20" s="12"/>
      <c r="LVZ20" s="12"/>
      <c r="LWA20" s="12"/>
      <c r="LWB20" s="12"/>
      <c r="LWC20" s="12"/>
      <c r="LWD20" s="12"/>
      <c r="LWE20" s="12"/>
      <c r="LWF20" s="12"/>
      <c r="LWG20" s="12"/>
      <c r="LWH20" s="12"/>
      <c r="LWI20" s="12"/>
      <c r="LWJ20" s="12"/>
      <c r="LWK20" s="12"/>
      <c r="LWL20" s="12"/>
      <c r="LWM20" s="12"/>
      <c r="LWN20" s="12"/>
      <c r="LWO20" s="12"/>
      <c r="LWP20" s="12"/>
      <c r="LWQ20" s="12"/>
      <c r="LWR20" s="12"/>
      <c r="LWS20" s="12"/>
      <c r="LWT20" s="12"/>
      <c r="LWU20" s="12"/>
      <c r="LWV20" s="12"/>
      <c r="LWW20" s="12"/>
      <c r="LWX20" s="12"/>
      <c r="LWY20" s="12"/>
      <c r="LWZ20" s="12"/>
      <c r="LXA20" s="12"/>
      <c r="LXB20" s="12"/>
      <c r="LXC20" s="12"/>
      <c r="LXD20" s="12"/>
      <c r="LXE20" s="12"/>
      <c r="LXF20" s="12"/>
      <c r="LXG20" s="12"/>
      <c r="LXH20" s="12"/>
      <c r="LXI20" s="12"/>
      <c r="LXJ20" s="12"/>
      <c r="LXK20" s="12"/>
      <c r="LXL20" s="12"/>
      <c r="LXM20" s="12"/>
      <c r="LXN20" s="12"/>
      <c r="LXO20" s="12"/>
      <c r="LXP20" s="12"/>
      <c r="LXQ20" s="12"/>
      <c r="LXR20" s="12"/>
      <c r="LXS20" s="12"/>
      <c r="LXT20" s="12"/>
      <c r="LXU20" s="12"/>
      <c r="LXV20" s="12"/>
      <c r="LXW20" s="12"/>
      <c r="LXX20" s="12"/>
      <c r="LXY20" s="12"/>
      <c r="LXZ20" s="12"/>
      <c r="LYA20" s="12"/>
      <c r="LYB20" s="12"/>
      <c r="LYC20" s="12"/>
      <c r="LYD20" s="12"/>
      <c r="LYE20" s="12"/>
      <c r="LYF20" s="12"/>
      <c r="LYG20" s="12"/>
      <c r="LYH20" s="12"/>
      <c r="LYI20" s="12"/>
      <c r="LYJ20" s="12"/>
      <c r="LYK20" s="12"/>
      <c r="LYL20" s="12"/>
      <c r="LYM20" s="12"/>
      <c r="LYN20" s="12"/>
      <c r="LYO20" s="12"/>
      <c r="LYP20" s="12"/>
      <c r="LYQ20" s="12"/>
      <c r="LYR20" s="12"/>
      <c r="LYS20" s="12"/>
      <c r="LYT20" s="12"/>
      <c r="LYU20" s="12"/>
      <c r="LYV20" s="12"/>
      <c r="LYW20" s="12"/>
      <c r="LYX20" s="12"/>
      <c r="LYY20" s="12"/>
      <c r="LYZ20" s="12"/>
      <c r="LZA20" s="12"/>
      <c r="LZB20" s="12"/>
      <c r="LZC20" s="12"/>
      <c r="LZD20" s="12"/>
      <c r="LZE20" s="12"/>
      <c r="LZF20" s="12"/>
      <c r="LZG20" s="12"/>
      <c r="LZH20" s="12"/>
      <c r="LZI20" s="12"/>
      <c r="LZJ20" s="12"/>
      <c r="LZK20" s="12"/>
      <c r="LZL20" s="12"/>
      <c r="LZM20" s="12"/>
      <c r="LZN20" s="12"/>
      <c r="LZO20" s="12"/>
      <c r="LZP20" s="12"/>
      <c r="LZQ20" s="12"/>
      <c r="LZR20" s="12"/>
      <c r="LZS20" s="12"/>
      <c r="LZT20" s="12"/>
      <c r="LZU20" s="12"/>
      <c r="LZV20" s="12"/>
      <c r="LZW20" s="12"/>
      <c r="LZX20" s="12"/>
      <c r="LZY20" s="12"/>
      <c r="LZZ20" s="12"/>
      <c r="MAA20" s="12"/>
      <c r="MAB20" s="12"/>
      <c r="MAC20" s="12"/>
      <c r="MAD20" s="12"/>
      <c r="MAE20" s="12"/>
      <c r="MAF20" s="12"/>
      <c r="MAG20" s="12"/>
      <c r="MAH20" s="12"/>
      <c r="MAI20" s="12"/>
      <c r="MAJ20" s="12"/>
      <c r="MAK20" s="12"/>
      <c r="MAL20" s="12"/>
      <c r="MAM20" s="12"/>
      <c r="MAN20" s="12"/>
      <c r="MAO20" s="12"/>
      <c r="MAP20" s="12"/>
      <c r="MAQ20" s="12"/>
      <c r="MAR20" s="12"/>
      <c r="MAS20" s="12"/>
      <c r="MAT20" s="12"/>
      <c r="MAU20" s="12"/>
      <c r="MAV20" s="12"/>
      <c r="MAW20" s="12"/>
      <c r="MAX20" s="12"/>
      <c r="MAY20" s="12"/>
      <c r="MAZ20" s="12"/>
      <c r="MBA20" s="12"/>
      <c r="MBB20" s="12"/>
      <c r="MBC20" s="12"/>
      <c r="MBD20" s="12"/>
      <c r="MBE20" s="12"/>
      <c r="MBF20" s="12"/>
      <c r="MBG20" s="12"/>
      <c r="MBH20" s="12"/>
      <c r="MBI20" s="12"/>
      <c r="MBJ20" s="12"/>
      <c r="MBK20" s="12"/>
      <c r="MBL20" s="12"/>
      <c r="MBM20" s="12"/>
      <c r="MBN20" s="12"/>
      <c r="MBO20" s="12"/>
      <c r="MBP20" s="12"/>
      <c r="MBQ20" s="12"/>
      <c r="MBR20" s="12"/>
      <c r="MBS20" s="12"/>
      <c r="MBT20" s="12"/>
      <c r="MBU20" s="12"/>
      <c r="MBV20" s="12"/>
      <c r="MBW20" s="12"/>
      <c r="MBX20" s="12"/>
      <c r="MBY20" s="12"/>
      <c r="MBZ20" s="12"/>
      <c r="MCA20" s="12"/>
      <c r="MCB20" s="12"/>
      <c r="MCC20" s="12"/>
      <c r="MCD20" s="12"/>
      <c r="MCE20" s="12"/>
      <c r="MCF20" s="12"/>
      <c r="MCG20" s="12"/>
      <c r="MCH20" s="12"/>
      <c r="MCI20" s="12"/>
      <c r="MCJ20" s="12"/>
      <c r="MCK20" s="12"/>
      <c r="MCL20" s="12"/>
      <c r="MCM20" s="12"/>
      <c r="MCN20" s="12"/>
      <c r="MCO20" s="12"/>
      <c r="MCP20" s="12"/>
      <c r="MCQ20" s="12"/>
      <c r="MCR20" s="12"/>
      <c r="MCS20" s="12"/>
      <c r="MCT20" s="12"/>
      <c r="MCU20" s="12"/>
      <c r="MCV20" s="12"/>
      <c r="MCW20" s="12"/>
      <c r="MCX20" s="12"/>
      <c r="MCY20" s="12"/>
      <c r="MCZ20" s="12"/>
      <c r="MDA20" s="12"/>
      <c r="MDB20" s="12"/>
      <c r="MDC20" s="12"/>
      <c r="MDD20" s="12"/>
      <c r="MDE20" s="12"/>
      <c r="MDF20" s="12"/>
      <c r="MDG20" s="12"/>
      <c r="MDH20" s="12"/>
      <c r="MDI20" s="12"/>
      <c r="MDJ20" s="12"/>
      <c r="MDK20" s="12"/>
      <c r="MDL20" s="12"/>
      <c r="MDM20" s="12"/>
      <c r="MDN20" s="12"/>
      <c r="MDO20" s="12"/>
      <c r="MDP20" s="12"/>
      <c r="MDQ20" s="12"/>
      <c r="MDR20" s="12"/>
      <c r="MDS20" s="12"/>
      <c r="MDT20" s="12"/>
      <c r="MDU20" s="12"/>
      <c r="MDV20" s="12"/>
      <c r="MDW20" s="12"/>
      <c r="MDX20" s="12"/>
      <c r="MDY20" s="12"/>
      <c r="MDZ20" s="12"/>
      <c r="MEA20" s="12"/>
      <c r="MEB20" s="12"/>
      <c r="MEC20" s="12"/>
      <c r="MED20" s="12"/>
      <c r="MEE20" s="12"/>
      <c r="MEF20" s="12"/>
      <c r="MEG20" s="12"/>
      <c r="MEH20" s="12"/>
      <c r="MEI20" s="12"/>
      <c r="MEJ20" s="12"/>
      <c r="MEK20" s="12"/>
      <c r="MEL20" s="12"/>
      <c r="MEM20" s="12"/>
      <c r="MEN20" s="12"/>
      <c r="MEO20" s="12"/>
      <c r="MEP20" s="12"/>
      <c r="MEQ20" s="12"/>
      <c r="MER20" s="12"/>
      <c r="MES20" s="12"/>
      <c r="MET20" s="12"/>
      <c r="MEU20" s="12"/>
      <c r="MEV20" s="12"/>
      <c r="MEW20" s="12"/>
      <c r="MEX20" s="12"/>
      <c r="MEY20" s="12"/>
      <c r="MEZ20" s="12"/>
      <c r="MFA20" s="12"/>
      <c r="MFB20" s="12"/>
      <c r="MFC20" s="12"/>
      <c r="MFD20" s="12"/>
      <c r="MFE20" s="12"/>
      <c r="MFF20" s="12"/>
      <c r="MFG20" s="12"/>
      <c r="MFH20" s="12"/>
      <c r="MFI20" s="12"/>
      <c r="MFJ20" s="12"/>
      <c r="MFK20" s="12"/>
      <c r="MFL20" s="12"/>
      <c r="MFM20" s="12"/>
      <c r="MFN20" s="12"/>
      <c r="MFO20" s="12"/>
      <c r="MFP20" s="12"/>
      <c r="MFQ20" s="12"/>
      <c r="MFR20" s="12"/>
      <c r="MFS20" s="12"/>
      <c r="MFT20" s="12"/>
      <c r="MFU20" s="12"/>
      <c r="MFV20" s="12"/>
      <c r="MFW20" s="12"/>
      <c r="MFX20" s="12"/>
      <c r="MFY20" s="12"/>
      <c r="MFZ20" s="12"/>
      <c r="MGA20" s="12"/>
      <c r="MGB20" s="12"/>
      <c r="MGC20" s="12"/>
      <c r="MGD20" s="12"/>
      <c r="MGE20" s="12"/>
      <c r="MGF20" s="12"/>
      <c r="MGG20" s="12"/>
      <c r="MGH20" s="12"/>
      <c r="MGI20" s="12"/>
      <c r="MGJ20" s="12"/>
      <c r="MGK20" s="12"/>
      <c r="MGL20" s="12"/>
      <c r="MGM20" s="12"/>
      <c r="MGN20" s="12"/>
      <c r="MGO20" s="12"/>
      <c r="MGP20" s="12"/>
      <c r="MGQ20" s="12"/>
      <c r="MGR20" s="12"/>
      <c r="MGS20" s="12"/>
      <c r="MGT20" s="12"/>
      <c r="MGU20" s="12"/>
      <c r="MGV20" s="12"/>
      <c r="MGW20" s="12"/>
      <c r="MGX20" s="12"/>
      <c r="MGY20" s="12"/>
      <c r="MGZ20" s="12"/>
      <c r="MHA20" s="12"/>
      <c r="MHB20" s="12"/>
      <c r="MHC20" s="12"/>
      <c r="MHD20" s="12"/>
      <c r="MHE20" s="12"/>
      <c r="MHF20" s="12"/>
      <c r="MHG20" s="12"/>
      <c r="MHH20" s="12"/>
      <c r="MHI20" s="12"/>
      <c r="MHJ20" s="12"/>
      <c r="MHK20" s="12"/>
      <c r="MHL20" s="12"/>
      <c r="MHM20" s="12"/>
      <c r="MHN20" s="12"/>
      <c r="MHO20" s="12"/>
      <c r="MHP20" s="12"/>
      <c r="MHQ20" s="12"/>
      <c r="MHR20" s="12"/>
      <c r="MHS20" s="12"/>
      <c r="MHT20" s="12"/>
      <c r="MHU20" s="12"/>
      <c r="MHV20" s="12"/>
      <c r="MHW20" s="12"/>
      <c r="MHX20" s="12"/>
      <c r="MHY20" s="12"/>
      <c r="MHZ20" s="12"/>
      <c r="MIA20" s="12"/>
      <c r="MIB20" s="12"/>
      <c r="MIC20" s="12"/>
      <c r="MID20" s="12"/>
      <c r="MIE20" s="12"/>
      <c r="MIF20" s="12"/>
      <c r="MIG20" s="12"/>
      <c r="MIH20" s="12"/>
      <c r="MII20" s="12"/>
      <c r="MIJ20" s="12"/>
      <c r="MIK20" s="12"/>
      <c r="MIL20" s="12"/>
      <c r="MIM20" s="12"/>
      <c r="MIN20" s="12"/>
      <c r="MIO20" s="12"/>
      <c r="MIP20" s="12"/>
      <c r="MIQ20" s="12"/>
      <c r="MIR20" s="12"/>
      <c r="MIS20" s="12"/>
      <c r="MIT20" s="12"/>
      <c r="MIU20" s="12"/>
      <c r="MIV20" s="12"/>
      <c r="MIW20" s="12"/>
      <c r="MIX20" s="12"/>
      <c r="MIY20" s="12"/>
      <c r="MIZ20" s="12"/>
      <c r="MJA20" s="12"/>
      <c r="MJB20" s="12"/>
      <c r="MJC20" s="12"/>
      <c r="MJD20" s="12"/>
      <c r="MJE20" s="12"/>
      <c r="MJF20" s="12"/>
      <c r="MJG20" s="12"/>
      <c r="MJH20" s="12"/>
      <c r="MJI20" s="12"/>
      <c r="MJJ20" s="12"/>
      <c r="MJK20" s="12"/>
      <c r="MJL20" s="12"/>
      <c r="MJM20" s="12"/>
      <c r="MJN20" s="12"/>
      <c r="MJO20" s="12"/>
      <c r="MJP20" s="12"/>
      <c r="MJQ20" s="12"/>
      <c r="MJR20" s="12"/>
      <c r="MJS20" s="12"/>
      <c r="MJT20" s="12"/>
      <c r="MJU20" s="12"/>
      <c r="MJV20" s="12"/>
      <c r="MJW20" s="12"/>
      <c r="MJX20" s="12"/>
      <c r="MJY20" s="12"/>
      <c r="MJZ20" s="12"/>
      <c r="MKA20" s="12"/>
      <c r="MKB20" s="12"/>
      <c r="MKC20" s="12"/>
      <c r="MKD20" s="12"/>
      <c r="MKE20" s="12"/>
      <c r="MKF20" s="12"/>
      <c r="MKG20" s="12"/>
      <c r="MKH20" s="12"/>
      <c r="MKI20" s="12"/>
      <c r="MKJ20" s="12"/>
      <c r="MKK20" s="12"/>
      <c r="MKL20" s="12"/>
      <c r="MKM20" s="12"/>
      <c r="MKN20" s="12"/>
      <c r="MKO20" s="12"/>
      <c r="MKP20" s="12"/>
      <c r="MKQ20" s="12"/>
      <c r="MKR20" s="12"/>
      <c r="MKS20" s="12"/>
      <c r="MKT20" s="12"/>
      <c r="MKU20" s="12"/>
      <c r="MKV20" s="12"/>
      <c r="MKW20" s="12"/>
      <c r="MKX20" s="12"/>
      <c r="MKY20" s="12"/>
      <c r="MKZ20" s="12"/>
      <c r="MLA20" s="12"/>
      <c r="MLB20" s="12"/>
      <c r="MLC20" s="12"/>
      <c r="MLD20" s="12"/>
      <c r="MLE20" s="12"/>
      <c r="MLF20" s="12"/>
      <c r="MLG20" s="12"/>
      <c r="MLH20" s="12"/>
      <c r="MLI20" s="12"/>
      <c r="MLJ20" s="12"/>
      <c r="MLK20" s="12"/>
      <c r="MLL20" s="12"/>
      <c r="MLM20" s="12"/>
      <c r="MLN20" s="12"/>
      <c r="MLO20" s="12"/>
      <c r="MLP20" s="12"/>
      <c r="MLQ20" s="12"/>
      <c r="MLR20" s="12"/>
      <c r="MLS20" s="12"/>
      <c r="MLT20" s="12"/>
      <c r="MLU20" s="12"/>
      <c r="MLV20" s="12"/>
      <c r="MLW20" s="12"/>
      <c r="MLX20" s="12"/>
      <c r="MLY20" s="12"/>
      <c r="MLZ20" s="12"/>
      <c r="MMA20" s="12"/>
      <c r="MMB20" s="12"/>
      <c r="MMC20" s="12"/>
      <c r="MMD20" s="12"/>
      <c r="MME20" s="12"/>
      <c r="MMF20" s="12"/>
      <c r="MMG20" s="12"/>
      <c r="MMH20" s="12"/>
      <c r="MMI20" s="12"/>
      <c r="MMJ20" s="12"/>
      <c r="MMK20" s="12"/>
      <c r="MML20" s="12"/>
      <c r="MMM20" s="12"/>
      <c r="MMN20" s="12"/>
      <c r="MMO20" s="12"/>
      <c r="MMP20" s="12"/>
      <c r="MMQ20" s="12"/>
      <c r="MMR20" s="12"/>
      <c r="MMS20" s="12"/>
      <c r="MMT20" s="12"/>
      <c r="MMU20" s="12"/>
      <c r="MMV20" s="12"/>
      <c r="MMW20" s="12"/>
      <c r="MMX20" s="12"/>
      <c r="MMY20" s="12"/>
      <c r="MMZ20" s="12"/>
      <c r="MNA20" s="12"/>
      <c r="MNB20" s="12"/>
      <c r="MNC20" s="12"/>
      <c r="MND20" s="12"/>
      <c r="MNE20" s="12"/>
      <c r="MNF20" s="12"/>
      <c r="MNG20" s="12"/>
      <c r="MNH20" s="12"/>
      <c r="MNI20" s="12"/>
      <c r="MNJ20" s="12"/>
      <c r="MNK20" s="12"/>
      <c r="MNL20" s="12"/>
      <c r="MNM20" s="12"/>
      <c r="MNN20" s="12"/>
      <c r="MNO20" s="12"/>
      <c r="MNP20" s="12"/>
      <c r="MNQ20" s="12"/>
      <c r="MNR20" s="12"/>
      <c r="MNS20" s="12"/>
      <c r="MNT20" s="12"/>
      <c r="MNU20" s="12"/>
      <c r="MNV20" s="12"/>
      <c r="MNW20" s="12"/>
      <c r="MNX20" s="12"/>
      <c r="MNY20" s="12"/>
      <c r="MNZ20" s="12"/>
      <c r="MOA20" s="12"/>
      <c r="MOB20" s="12"/>
      <c r="MOC20" s="12"/>
      <c r="MOD20" s="12"/>
      <c r="MOE20" s="12"/>
      <c r="MOF20" s="12"/>
      <c r="MOG20" s="12"/>
      <c r="MOH20" s="12"/>
      <c r="MOI20" s="12"/>
      <c r="MOJ20" s="12"/>
      <c r="MOK20" s="12"/>
      <c r="MOL20" s="12"/>
      <c r="MOM20" s="12"/>
      <c r="MON20" s="12"/>
      <c r="MOO20" s="12"/>
      <c r="MOP20" s="12"/>
      <c r="MOQ20" s="12"/>
      <c r="MOR20" s="12"/>
      <c r="MOS20" s="12"/>
      <c r="MOT20" s="12"/>
      <c r="MOU20" s="12"/>
      <c r="MOV20" s="12"/>
      <c r="MOW20" s="12"/>
      <c r="MOX20" s="12"/>
      <c r="MOY20" s="12"/>
      <c r="MOZ20" s="12"/>
      <c r="MPA20" s="12"/>
      <c r="MPB20" s="12"/>
      <c r="MPC20" s="12"/>
      <c r="MPD20" s="12"/>
      <c r="MPE20" s="12"/>
      <c r="MPF20" s="12"/>
      <c r="MPG20" s="12"/>
      <c r="MPH20" s="12"/>
      <c r="MPI20" s="12"/>
      <c r="MPJ20" s="12"/>
      <c r="MPK20" s="12"/>
      <c r="MPL20" s="12"/>
      <c r="MPM20" s="12"/>
      <c r="MPN20" s="12"/>
      <c r="MPO20" s="12"/>
      <c r="MPP20" s="12"/>
      <c r="MPQ20" s="12"/>
      <c r="MPR20" s="12"/>
      <c r="MPS20" s="12"/>
      <c r="MPT20" s="12"/>
      <c r="MPU20" s="12"/>
      <c r="MPV20" s="12"/>
      <c r="MPW20" s="12"/>
      <c r="MPX20" s="12"/>
      <c r="MPY20" s="12"/>
      <c r="MPZ20" s="12"/>
      <c r="MQA20" s="12"/>
      <c r="MQB20" s="12"/>
      <c r="MQC20" s="12"/>
      <c r="MQD20" s="12"/>
      <c r="MQE20" s="12"/>
      <c r="MQF20" s="12"/>
      <c r="MQG20" s="12"/>
      <c r="MQH20" s="12"/>
      <c r="MQI20" s="12"/>
      <c r="MQJ20" s="12"/>
      <c r="MQK20" s="12"/>
      <c r="MQL20" s="12"/>
      <c r="MQM20" s="12"/>
      <c r="MQN20" s="12"/>
      <c r="MQO20" s="12"/>
      <c r="MQP20" s="12"/>
      <c r="MQQ20" s="12"/>
      <c r="MQR20" s="12"/>
      <c r="MQS20" s="12"/>
      <c r="MQT20" s="12"/>
      <c r="MQU20" s="12"/>
      <c r="MQV20" s="12"/>
      <c r="MQW20" s="12"/>
      <c r="MQX20" s="12"/>
      <c r="MQY20" s="12"/>
      <c r="MQZ20" s="12"/>
      <c r="MRA20" s="12"/>
      <c r="MRB20" s="12"/>
      <c r="MRC20" s="12"/>
      <c r="MRD20" s="12"/>
      <c r="MRE20" s="12"/>
      <c r="MRF20" s="12"/>
      <c r="MRG20" s="12"/>
      <c r="MRH20" s="12"/>
      <c r="MRI20" s="12"/>
      <c r="MRJ20" s="12"/>
      <c r="MRK20" s="12"/>
      <c r="MRL20" s="12"/>
      <c r="MRM20" s="12"/>
      <c r="MRN20" s="12"/>
      <c r="MRO20" s="12"/>
      <c r="MRP20" s="12"/>
      <c r="MRQ20" s="12"/>
      <c r="MRR20" s="12"/>
      <c r="MRS20" s="12"/>
      <c r="MRT20" s="12"/>
      <c r="MRU20" s="12"/>
      <c r="MRV20" s="12"/>
      <c r="MRW20" s="12"/>
      <c r="MRX20" s="12"/>
      <c r="MRY20" s="12"/>
      <c r="MRZ20" s="12"/>
      <c r="MSA20" s="12"/>
      <c r="MSB20" s="12"/>
      <c r="MSC20" s="12"/>
      <c r="MSD20" s="12"/>
      <c r="MSE20" s="12"/>
      <c r="MSF20" s="12"/>
      <c r="MSG20" s="12"/>
      <c r="MSH20" s="12"/>
      <c r="MSI20" s="12"/>
      <c r="MSJ20" s="12"/>
      <c r="MSK20" s="12"/>
      <c r="MSL20" s="12"/>
      <c r="MSM20" s="12"/>
      <c r="MSN20" s="12"/>
      <c r="MSO20" s="12"/>
      <c r="MSP20" s="12"/>
      <c r="MSQ20" s="12"/>
      <c r="MSR20" s="12"/>
      <c r="MSS20" s="12"/>
      <c r="MST20" s="12"/>
      <c r="MSU20" s="12"/>
      <c r="MSV20" s="12"/>
      <c r="MSW20" s="12"/>
      <c r="MSX20" s="12"/>
      <c r="MSY20" s="12"/>
      <c r="MSZ20" s="12"/>
      <c r="MTA20" s="12"/>
      <c r="MTB20" s="12"/>
      <c r="MTC20" s="12"/>
      <c r="MTD20" s="12"/>
      <c r="MTE20" s="12"/>
      <c r="MTF20" s="12"/>
      <c r="MTG20" s="12"/>
      <c r="MTH20" s="12"/>
      <c r="MTI20" s="12"/>
      <c r="MTJ20" s="12"/>
      <c r="MTK20" s="12"/>
      <c r="MTL20" s="12"/>
      <c r="MTM20" s="12"/>
      <c r="MTN20" s="12"/>
      <c r="MTO20" s="12"/>
      <c r="MTP20" s="12"/>
      <c r="MTQ20" s="12"/>
      <c r="MTR20" s="12"/>
      <c r="MTS20" s="12"/>
      <c r="MTT20" s="12"/>
      <c r="MTU20" s="12"/>
      <c r="MTV20" s="12"/>
      <c r="MTW20" s="12"/>
      <c r="MTX20" s="12"/>
      <c r="MTY20" s="12"/>
      <c r="MTZ20" s="12"/>
      <c r="MUA20" s="12"/>
      <c r="MUB20" s="12"/>
      <c r="MUC20" s="12"/>
      <c r="MUD20" s="12"/>
      <c r="MUE20" s="12"/>
      <c r="MUF20" s="12"/>
      <c r="MUG20" s="12"/>
      <c r="MUH20" s="12"/>
      <c r="MUI20" s="12"/>
      <c r="MUJ20" s="12"/>
      <c r="MUK20" s="12"/>
      <c r="MUL20" s="12"/>
      <c r="MUM20" s="12"/>
      <c r="MUN20" s="12"/>
      <c r="MUO20" s="12"/>
      <c r="MUP20" s="12"/>
      <c r="MUQ20" s="12"/>
      <c r="MUR20" s="12"/>
      <c r="MUS20" s="12"/>
      <c r="MUT20" s="12"/>
      <c r="MUU20" s="12"/>
      <c r="MUV20" s="12"/>
      <c r="MUW20" s="12"/>
      <c r="MUX20" s="12"/>
      <c r="MUY20" s="12"/>
      <c r="MUZ20" s="12"/>
      <c r="MVA20" s="12"/>
      <c r="MVB20" s="12"/>
      <c r="MVC20" s="12"/>
      <c r="MVD20" s="12"/>
      <c r="MVE20" s="12"/>
      <c r="MVF20" s="12"/>
      <c r="MVG20" s="12"/>
      <c r="MVH20" s="12"/>
      <c r="MVI20" s="12"/>
      <c r="MVJ20" s="12"/>
      <c r="MVK20" s="12"/>
      <c r="MVL20" s="12"/>
      <c r="MVM20" s="12"/>
      <c r="MVN20" s="12"/>
      <c r="MVO20" s="12"/>
      <c r="MVP20" s="12"/>
      <c r="MVQ20" s="12"/>
      <c r="MVR20" s="12"/>
      <c r="MVS20" s="12"/>
      <c r="MVT20" s="12"/>
      <c r="MVU20" s="12"/>
      <c r="MVV20" s="12"/>
      <c r="MVW20" s="12"/>
      <c r="MVX20" s="12"/>
      <c r="MVY20" s="12"/>
      <c r="MVZ20" s="12"/>
      <c r="MWA20" s="12"/>
      <c r="MWB20" s="12"/>
      <c r="MWC20" s="12"/>
      <c r="MWD20" s="12"/>
      <c r="MWE20" s="12"/>
      <c r="MWF20" s="12"/>
      <c r="MWG20" s="12"/>
      <c r="MWH20" s="12"/>
      <c r="MWI20" s="12"/>
      <c r="MWJ20" s="12"/>
      <c r="MWK20" s="12"/>
      <c r="MWL20" s="12"/>
      <c r="MWM20" s="12"/>
      <c r="MWN20" s="12"/>
      <c r="MWO20" s="12"/>
      <c r="MWP20" s="12"/>
      <c r="MWQ20" s="12"/>
      <c r="MWR20" s="12"/>
      <c r="MWS20" s="12"/>
      <c r="MWT20" s="12"/>
      <c r="MWU20" s="12"/>
      <c r="MWV20" s="12"/>
      <c r="MWW20" s="12"/>
      <c r="MWX20" s="12"/>
      <c r="MWY20" s="12"/>
      <c r="MWZ20" s="12"/>
      <c r="MXA20" s="12"/>
      <c r="MXB20" s="12"/>
      <c r="MXC20" s="12"/>
      <c r="MXD20" s="12"/>
      <c r="MXE20" s="12"/>
      <c r="MXF20" s="12"/>
      <c r="MXG20" s="12"/>
      <c r="MXH20" s="12"/>
      <c r="MXI20" s="12"/>
      <c r="MXJ20" s="12"/>
      <c r="MXK20" s="12"/>
      <c r="MXL20" s="12"/>
      <c r="MXM20" s="12"/>
      <c r="MXN20" s="12"/>
      <c r="MXO20" s="12"/>
      <c r="MXP20" s="12"/>
      <c r="MXQ20" s="12"/>
      <c r="MXR20" s="12"/>
      <c r="MXS20" s="12"/>
      <c r="MXT20" s="12"/>
      <c r="MXU20" s="12"/>
      <c r="MXV20" s="12"/>
      <c r="MXW20" s="12"/>
      <c r="MXX20" s="12"/>
      <c r="MXY20" s="12"/>
      <c r="MXZ20" s="12"/>
      <c r="MYA20" s="12"/>
      <c r="MYB20" s="12"/>
      <c r="MYC20" s="12"/>
      <c r="MYD20" s="12"/>
      <c r="MYE20" s="12"/>
      <c r="MYF20" s="12"/>
      <c r="MYG20" s="12"/>
      <c r="MYH20" s="12"/>
      <c r="MYI20" s="12"/>
      <c r="MYJ20" s="12"/>
      <c r="MYK20" s="12"/>
      <c r="MYL20" s="12"/>
      <c r="MYM20" s="12"/>
      <c r="MYN20" s="12"/>
      <c r="MYO20" s="12"/>
      <c r="MYP20" s="12"/>
      <c r="MYQ20" s="12"/>
      <c r="MYR20" s="12"/>
      <c r="MYS20" s="12"/>
      <c r="MYT20" s="12"/>
      <c r="MYU20" s="12"/>
      <c r="MYV20" s="12"/>
      <c r="MYW20" s="12"/>
      <c r="MYX20" s="12"/>
      <c r="MYY20" s="12"/>
      <c r="MYZ20" s="12"/>
      <c r="MZA20" s="12"/>
      <c r="MZB20" s="12"/>
      <c r="MZC20" s="12"/>
      <c r="MZD20" s="12"/>
      <c r="MZE20" s="12"/>
      <c r="MZF20" s="12"/>
      <c r="MZG20" s="12"/>
      <c r="MZH20" s="12"/>
      <c r="MZI20" s="12"/>
      <c r="MZJ20" s="12"/>
      <c r="MZK20" s="12"/>
      <c r="MZL20" s="12"/>
      <c r="MZM20" s="12"/>
      <c r="MZN20" s="12"/>
      <c r="MZO20" s="12"/>
      <c r="MZP20" s="12"/>
      <c r="MZQ20" s="12"/>
      <c r="MZR20" s="12"/>
      <c r="MZS20" s="12"/>
      <c r="MZT20" s="12"/>
      <c r="MZU20" s="12"/>
      <c r="MZV20" s="12"/>
      <c r="MZW20" s="12"/>
      <c r="MZX20" s="12"/>
      <c r="MZY20" s="12"/>
      <c r="MZZ20" s="12"/>
      <c r="NAA20" s="12"/>
      <c r="NAB20" s="12"/>
      <c r="NAC20" s="12"/>
      <c r="NAD20" s="12"/>
      <c r="NAE20" s="12"/>
      <c r="NAF20" s="12"/>
      <c r="NAG20" s="12"/>
      <c r="NAH20" s="12"/>
      <c r="NAI20" s="12"/>
      <c r="NAJ20" s="12"/>
      <c r="NAK20" s="12"/>
      <c r="NAL20" s="12"/>
      <c r="NAM20" s="12"/>
      <c r="NAN20" s="12"/>
      <c r="NAO20" s="12"/>
      <c r="NAP20" s="12"/>
      <c r="NAQ20" s="12"/>
      <c r="NAR20" s="12"/>
      <c r="NAS20" s="12"/>
      <c r="NAT20" s="12"/>
      <c r="NAU20" s="12"/>
      <c r="NAV20" s="12"/>
      <c r="NAW20" s="12"/>
      <c r="NAX20" s="12"/>
      <c r="NAY20" s="12"/>
      <c r="NAZ20" s="12"/>
      <c r="NBA20" s="12"/>
      <c r="NBB20" s="12"/>
      <c r="NBC20" s="12"/>
      <c r="NBD20" s="12"/>
      <c r="NBE20" s="12"/>
      <c r="NBF20" s="12"/>
      <c r="NBG20" s="12"/>
      <c r="NBH20" s="12"/>
      <c r="NBI20" s="12"/>
      <c r="NBJ20" s="12"/>
      <c r="NBK20" s="12"/>
      <c r="NBL20" s="12"/>
      <c r="NBM20" s="12"/>
      <c r="NBN20" s="12"/>
      <c r="NBO20" s="12"/>
      <c r="NBP20" s="12"/>
      <c r="NBQ20" s="12"/>
      <c r="NBR20" s="12"/>
      <c r="NBS20" s="12"/>
      <c r="NBT20" s="12"/>
      <c r="NBU20" s="12"/>
      <c r="NBV20" s="12"/>
      <c r="NBW20" s="12"/>
      <c r="NBX20" s="12"/>
      <c r="NBY20" s="12"/>
      <c r="NBZ20" s="12"/>
      <c r="NCA20" s="12"/>
      <c r="NCB20" s="12"/>
      <c r="NCC20" s="12"/>
      <c r="NCD20" s="12"/>
      <c r="NCE20" s="12"/>
      <c r="NCF20" s="12"/>
      <c r="NCG20" s="12"/>
      <c r="NCH20" s="12"/>
      <c r="NCI20" s="12"/>
      <c r="NCJ20" s="12"/>
      <c r="NCK20" s="12"/>
      <c r="NCL20" s="12"/>
      <c r="NCM20" s="12"/>
      <c r="NCN20" s="12"/>
      <c r="NCO20" s="12"/>
      <c r="NCP20" s="12"/>
      <c r="NCQ20" s="12"/>
      <c r="NCR20" s="12"/>
      <c r="NCS20" s="12"/>
      <c r="NCT20" s="12"/>
      <c r="NCU20" s="12"/>
      <c r="NCV20" s="12"/>
      <c r="NCW20" s="12"/>
      <c r="NCX20" s="12"/>
      <c r="NCY20" s="12"/>
      <c r="NCZ20" s="12"/>
      <c r="NDA20" s="12"/>
      <c r="NDB20" s="12"/>
      <c r="NDC20" s="12"/>
      <c r="NDD20" s="12"/>
      <c r="NDE20" s="12"/>
      <c r="NDF20" s="12"/>
      <c r="NDG20" s="12"/>
      <c r="NDH20" s="12"/>
      <c r="NDI20" s="12"/>
      <c r="NDJ20" s="12"/>
      <c r="NDK20" s="12"/>
      <c r="NDL20" s="12"/>
      <c r="NDM20" s="12"/>
      <c r="NDN20" s="12"/>
      <c r="NDO20" s="12"/>
      <c r="NDP20" s="12"/>
      <c r="NDQ20" s="12"/>
      <c r="NDR20" s="12"/>
      <c r="NDS20" s="12"/>
      <c r="NDT20" s="12"/>
      <c r="NDU20" s="12"/>
      <c r="NDV20" s="12"/>
      <c r="NDW20" s="12"/>
      <c r="NDX20" s="12"/>
      <c r="NDY20" s="12"/>
      <c r="NDZ20" s="12"/>
      <c r="NEA20" s="12"/>
      <c r="NEB20" s="12"/>
      <c r="NEC20" s="12"/>
      <c r="NED20" s="12"/>
      <c r="NEE20" s="12"/>
      <c r="NEF20" s="12"/>
      <c r="NEG20" s="12"/>
      <c r="NEH20" s="12"/>
      <c r="NEI20" s="12"/>
      <c r="NEJ20" s="12"/>
      <c r="NEK20" s="12"/>
      <c r="NEL20" s="12"/>
      <c r="NEM20" s="12"/>
      <c r="NEN20" s="12"/>
      <c r="NEO20" s="12"/>
      <c r="NEP20" s="12"/>
      <c r="NEQ20" s="12"/>
      <c r="NER20" s="12"/>
      <c r="NES20" s="12"/>
      <c r="NET20" s="12"/>
      <c r="NEU20" s="12"/>
      <c r="NEV20" s="12"/>
      <c r="NEW20" s="12"/>
      <c r="NEX20" s="12"/>
      <c r="NEY20" s="12"/>
      <c r="NEZ20" s="12"/>
      <c r="NFA20" s="12"/>
      <c r="NFB20" s="12"/>
      <c r="NFC20" s="12"/>
      <c r="NFD20" s="12"/>
      <c r="NFE20" s="12"/>
      <c r="NFF20" s="12"/>
      <c r="NFG20" s="12"/>
      <c r="NFH20" s="12"/>
      <c r="NFI20" s="12"/>
      <c r="NFJ20" s="12"/>
      <c r="NFK20" s="12"/>
      <c r="NFL20" s="12"/>
      <c r="NFM20" s="12"/>
      <c r="NFN20" s="12"/>
      <c r="NFO20" s="12"/>
      <c r="NFP20" s="12"/>
      <c r="NFQ20" s="12"/>
      <c r="NFR20" s="12"/>
      <c r="NFS20" s="12"/>
      <c r="NFT20" s="12"/>
      <c r="NFU20" s="12"/>
      <c r="NFV20" s="12"/>
      <c r="NFW20" s="12"/>
      <c r="NFX20" s="12"/>
      <c r="NFY20" s="12"/>
      <c r="NFZ20" s="12"/>
      <c r="NGA20" s="12"/>
      <c r="NGB20" s="12"/>
      <c r="NGC20" s="12"/>
      <c r="NGD20" s="12"/>
      <c r="NGE20" s="12"/>
      <c r="NGF20" s="12"/>
      <c r="NGG20" s="12"/>
      <c r="NGH20" s="12"/>
      <c r="NGI20" s="12"/>
      <c r="NGJ20" s="12"/>
      <c r="NGK20" s="12"/>
      <c r="NGL20" s="12"/>
      <c r="NGM20" s="12"/>
      <c r="NGN20" s="12"/>
      <c r="NGO20" s="12"/>
      <c r="NGP20" s="12"/>
      <c r="NGQ20" s="12"/>
      <c r="NGR20" s="12"/>
      <c r="NGS20" s="12"/>
      <c r="NGT20" s="12"/>
      <c r="NGU20" s="12"/>
      <c r="NGV20" s="12"/>
      <c r="NGW20" s="12"/>
      <c r="NGX20" s="12"/>
      <c r="NGY20" s="12"/>
      <c r="NGZ20" s="12"/>
      <c r="NHA20" s="12"/>
      <c r="NHB20" s="12"/>
      <c r="NHC20" s="12"/>
      <c r="NHD20" s="12"/>
      <c r="NHE20" s="12"/>
      <c r="NHF20" s="12"/>
      <c r="NHG20" s="12"/>
      <c r="NHH20" s="12"/>
      <c r="NHI20" s="12"/>
      <c r="NHJ20" s="12"/>
      <c r="NHK20" s="12"/>
      <c r="NHL20" s="12"/>
      <c r="NHM20" s="12"/>
      <c r="NHN20" s="12"/>
      <c r="NHO20" s="12"/>
      <c r="NHP20" s="12"/>
      <c r="NHQ20" s="12"/>
      <c r="NHR20" s="12"/>
      <c r="NHS20" s="12"/>
      <c r="NHT20" s="12"/>
      <c r="NHU20" s="12"/>
      <c r="NHV20" s="12"/>
      <c r="NHW20" s="12"/>
      <c r="NHX20" s="12"/>
      <c r="NHY20" s="12"/>
      <c r="NHZ20" s="12"/>
      <c r="NIA20" s="12"/>
      <c r="NIB20" s="12"/>
      <c r="NIC20" s="12"/>
      <c r="NID20" s="12"/>
      <c r="NIE20" s="12"/>
      <c r="NIF20" s="12"/>
      <c r="NIG20" s="12"/>
      <c r="NIH20" s="12"/>
      <c r="NII20" s="12"/>
      <c r="NIJ20" s="12"/>
      <c r="NIK20" s="12"/>
      <c r="NIL20" s="12"/>
      <c r="NIM20" s="12"/>
      <c r="NIN20" s="12"/>
      <c r="NIO20" s="12"/>
      <c r="NIP20" s="12"/>
      <c r="NIQ20" s="12"/>
      <c r="NIR20" s="12"/>
      <c r="NIS20" s="12"/>
      <c r="NIT20" s="12"/>
      <c r="NIU20" s="12"/>
      <c r="NIV20" s="12"/>
      <c r="NIW20" s="12"/>
      <c r="NIX20" s="12"/>
      <c r="NIY20" s="12"/>
      <c r="NIZ20" s="12"/>
      <c r="NJA20" s="12"/>
      <c r="NJB20" s="12"/>
      <c r="NJC20" s="12"/>
      <c r="NJD20" s="12"/>
      <c r="NJE20" s="12"/>
      <c r="NJF20" s="12"/>
      <c r="NJG20" s="12"/>
      <c r="NJH20" s="12"/>
      <c r="NJI20" s="12"/>
      <c r="NJJ20" s="12"/>
      <c r="NJK20" s="12"/>
      <c r="NJL20" s="12"/>
      <c r="NJM20" s="12"/>
      <c r="NJN20" s="12"/>
      <c r="NJO20" s="12"/>
      <c r="NJP20" s="12"/>
      <c r="NJQ20" s="12"/>
      <c r="NJR20" s="12"/>
      <c r="NJS20" s="12"/>
      <c r="NJT20" s="12"/>
      <c r="NJU20" s="12"/>
      <c r="NJV20" s="12"/>
      <c r="NJW20" s="12"/>
      <c r="NJX20" s="12"/>
      <c r="NJY20" s="12"/>
      <c r="NJZ20" s="12"/>
      <c r="NKA20" s="12"/>
      <c r="NKB20" s="12"/>
      <c r="NKC20" s="12"/>
      <c r="NKD20" s="12"/>
      <c r="NKE20" s="12"/>
      <c r="NKF20" s="12"/>
      <c r="NKG20" s="12"/>
      <c r="NKH20" s="12"/>
      <c r="NKI20" s="12"/>
      <c r="NKJ20" s="12"/>
      <c r="NKK20" s="12"/>
      <c r="NKL20" s="12"/>
      <c r="NKM20" s="12"/>
      <c r="NKN20" s="12"/>
      <c r="NKO20" s="12"/>
      <c r="NKP20" s="12"/>
      <c r="NKQ20" s="12"/>
      <c r="NKR20" s="12"/>
      <c r="NKS20" s="12"/>
      <c r="NKT20" s="12"/>
      <c r="NKU20" s="12"/>
      <c r="NKV20" s="12"/>
      <c r="NKW20" s="12"/>
      <c r="NKX20" s="12"/>
      <c r="NKY20" s="12"/>
      <c r="NKZ20" s="12"/>
      <c r="NLA20" s="12"/>
      <c r="NLB20" s="12"/>
      <c r="NLC20" s="12"/>
      <c r="NLD20" s="12"/>
      <c r="NLE20" s="12"/>
      <c r="NLF20" s="12"/>
      <c r="NLG20" s="12"/>
      <c r="NLH20" s="12"/>
      <c r="NLI20" s="12"/>
      <c r="NLJ20" s="12"/>
      <c r="NLK20" s="12"/>
      <c r="NLL20" s="12"/>
      <c r="NLM20" s="12"/>
      <c r="NLN20" s="12"/>
      <c r="NLO20" s="12"/>
      <c r="NLP20" s="12"/>
      <c r="NLQ20" s="12"/>
      <c r="NLR20" s="12"/>
      <c r="NLS20" s="12"/>
      <c r="NLT20" s="12"/>
      <c r="NLU20" s="12"/>
      <c r="NLV20" s="12"/>
      <c r="NLW20" s="12"/>
      <c r="NLX20" s="12"/>
      <c r="NLY20" s="12"/>
      <c r="NLZ20" s="12"/>
      <c r="NMA20" s="12"/>
      <c r="NMB20" s="12"/>
      <c r="NMC20" s="12"/>
      <c r="NMD20" s="12"/>
      <c r="NME20" s="12"/>
      <c r="NMF20" s="12"/>
      <c r="NMG20" s="12"/>
      <c r="NMH20" s="12"/>
      <c r="NMI20" s="12"/>
      <c r="NMJ20" s="12"/>
      <c r="NMK20" s="12"/>
      <c r="NML20" s="12"/>
      <c r="NMM20" s="12"/>
      <c r="NMN20" s="12"/>
      <c r="NMO20" s="12"/>
      <c r="NMP20" s="12"/>
      <c r="NMQ20" s="12"/>
      <c r="NMR20" s="12"/>
      <c r="NMS20" s="12"/>
      <c r="NMT20" s="12"/>
      <c r="NMU20" s="12"/>
      <c r="NMV20" s="12"/>
      <c r="NMW20" s="12"/>
      <c r="NMX20" s="12"/>
      <c r="NMY20" s="12"/>
      <c r="NMZ20" s="12"/>
      <c r="NNA20" s="12"/>
      <c r="NNB20" s="12"/>
      <c r="NNC20" s="12"/>
      <c r="NND20" s="12"/>
      <c r="NNE20" s="12"/>
      <c r="NNF20" s="12"/>
      <c r="NNG20" s="12"/>
      <c r="NNH20" s="12"/>
      <c r="NNI20" s="12"/>
      <c r="NNJ20" s="12"/>
      <c r="NNK20" s="12"/>
      <c r="NNL20" s="12"/>
      <c r="NNM20" s="12"/>
      <c r="NNN20" s="12"/>
      <c r="NNO20" s="12"/>
      <c r="NNP20" s="12"/>
      <c r="NNQ20" s="12"/>
      <c r="NNR20" s="12"/>
      <c r="NNS20" s="12"/>
      <c r="NNT20" s="12"/>
      <c r="NNU20" s="12"/>
      <c r="NNV20" s="12"/>
      <c r="NNW20" s="12"/>
      <c r="NNX20" s="12"/>
      <c r="NNY20" s="12"/>
      <c r="NNZ20" s="12"/>
      <c r="NOA20" s="12"/>
      <c r="NOB20" s="12"/>
      <c r="NOC20" s="12"/>
      <c r="NOD20" s="12"/>
      <c r="NOE20" s="12"/>
      <c r="NOF20" s="12"/>
      <c r="NOG20" s="12"/>
      <c r="NOH20" s="12"/>
      <c r="NOI20" s="12"/>
      <c r="NOJ20" s="12"/>
      <c r="NOK20" s="12"/>
      <c r="NOL20" s="12"/>
      <c r="NOM20" s="12"/>
      <c r="NON20" s="12"/>
      <c r="NOO20" s="12"/>
      <c r="NOP20" s="12"/>
      <c r="NOQ20" s="12"/>
      <c r="NOR20" s="12"/>
      <c r="NOS20" s="12"/>
      <c r="NOT20" s="12"/>
      <c r="NOU20" s="12"/>
      <c r="NOV20" s="12"/>
      <c r="NOW20" s="12"/>
      <c r="NOX20" s="12"/>
      <c r="NOY20" s="12"/>
      <c r="NOZ20" s="12"/>
      <c r="NPA20" s="12"/>
      <c r="NPB20" s="12"/>
      <c r="NPC20" s="12"/>
      <c r="NPD20" s="12"/>
      <c r="NPE20" s="12"/>
      <c r="NPF20" s="12"/>
      <c r="NPG20" s="12"/>
      <c r="NPH20" s="12"/>
      <c r="NPI20" s="12"/>
      <c r="NPJ20" s="12"/>
      <c r="NPK20" s="12"/>
      <c r="NPL20" s="12"/>
      <c r="NPM20" s="12"/>
      <c r="NPN20" s="12"/>
      <c r="NPO20" s="12"/>
      <c r="NPP20" s="12"/>
      <c r="NPQ20" s="12"/>
      <c r="NPR20" s="12"/>
      <c r="NPS20" s="12"/>
      <c r="NPT20" s="12"/>
      <c r="NPU20" s="12"/>
      <c r="NPV20" s="12"/>
      <c r="NPW20" s="12"/>
      <c r="NPX20" s="12"/>
      <c r="NPY20" s="12"/>
      <c r="NPZ20" s="12"/>
      <c r="NQA20" s="12"/>
      <c r="NQB20" s="12"/>
      <c r="NQC20" s="12"/>
      <c r="NQD20" s="12"/>
      <c r="NQE20" s="12"/>
      <c r="NQF20" s="12"/>
      <c r="NQG20" s="12"/>
      <c r="NQH20" s="12"/>
      <c r="NQI20" s="12"/>
      <c r="NQJ20" s="12"/>
      <c r="NQK20" s="12"/>
      <c r="NQL20" s="12"/>
      <c r="NQM20" s="12"/>
      <c r="NQN20" s="12"/>
      <c r="NQO20" s="12"/>
      <c r="NQP20" s="12"/>
      <c r="NQQ20" s="12"/>
      <c r="NQR20" s="12"/>
      <c r="NQS20" s="12"/>
      <c r="NQT20" s="12"/>
      <c r="NQU20" s="12"/>
      <c r="NQV20" s="12"/>
      <c r="NQW20" s="12"/>
      <c r="NQX20" s="12"/>
      <c r="NQY20" s="12"/>
      <c r="NQZ20" s="12"/>
      <c r="NRA20" s="12"/>
      <c r="NRB20" s="12"/>
      <c r="NRC20" s="12"/>
      <c r="NRD20" s="12"/>
      <c r="NRE20" s="12"/>
      <c r="NRF20" s="12"/>
      <c r="NRG20" s="12"/>
      <c r="NRH20" s="12"/>
      <c r="NRI20" s="12"/>
      <c r="NRJ20" s="12"/>
      <c r="NRK20" s="12"/>
      <c r="NRL20" s="12"/>
      <c r="NRM20" s="12"/>
      <c r="NRN20" s="12"/>
      <c r="NRO20" s="12"/>
      <c r="NRP20" s="12"/>
      <c r="NRQ20" s="12"/>
      <c r="NRR20" s="12"/>
      <c r="NRS20" s="12"/>
      <c r="NRT20" s="12"/>
      <c r="NRU20" s="12"/>
      <c r="NRV20" s="12"/>
      <c r="NRW20" s="12"/>
      <c r="NRX20" s="12"/>
      <c r="NRY20" s="12"/>
      <c r="NRZ20" s="12"/>
      <c r="NSA20" s="12"/>
      <c r="NSB20" s="12"/>
      <c r="NSC20" s="12"/>
      <c r="NSD20" s="12"/>
      <c r="NSE20" s="12"/>
      <c r="NSF20" s="12"/>
      <c r="NSG20" s="12"/>
      <c r="NSH20" s="12"/>
      <c r="NSI20" s="12"/>
      <c r="NSJ20" s="12"/>
      <c r="NSK20" s="12"/>
      <c r="NSL20" s="12"/>
      <c r="NSM20" s="12"/>
      <c r="NSN20" s="12"/>
      <c r="NSO20" s="12"/>
      <c r="NSP20" s="12"/>
      <c r="NSQ20" s="12"/>
      <c r="NSR20" s="12"/>
      <c r="NSS20" s="12"/>
      <c r="NST20" s="12"/>
      <c r="NSU20" s="12"/>
      <c r="NSV20" s="12"/>
      <c r="NSW20" s="12"/>
      <c r="NSX20" s="12"/>
      <c r="NSY20" s="12"/>
      <c r="NSZ20" s="12"/>
      <c r="NTA20" s="12"/>
      <c r="NTB20" s="12"/>
      <c r="NTC20" s="12"/>
      <c r="NTD20" s="12"/>
      <c r="NTE20" s="12"/>
      <c r="NTF20" s="12"/>
      <c r="NTG20" s="12"/>
      <c r="NTH20" s="12"/>
      <c r="NTI20" s="12"/>
      <c r="NTJ20" s="12"/>
      <c r="NTK20" s="12"/>
      <c r="NTL20" s="12"/>
      <c r="NTM20" s="12"/>
      <c r="NTN20" s="12"/>
      <c r="NTO20" s="12"/>
      <c r="NTP20" s="12"/>
      <c r="NTQ20" s="12"/>
      <c r="NTR20" s="12"/>
      <c r="NTS20" s="12"/>
      <c r="NTT20" s="12"/>
      <c r="NTU20" s="12"/>
      <c r="NTV20" s="12"/>
      <c r="NTW20" s="12"/>
      <c r="NTX20" s="12"/>
      <c r="NTY20" s="12"/>
      <c r="NTZ20" s="12"/>
      <c r="NUA20" s="12"/>
      <c r="NUB20" s="12"/>
      <c r="NUC20" s="12"/>
      <c r="NUD20" s="12"/>
      <c r="NUE20" s="12"/>
      <c r="NUF20" s="12"/>
      <c r="NUG20" s="12"/>
      <c r="NUH20" s="12"/>
      <c r="NUI20" s="12"/>
      <c r="NUJ20" s="12"/>
      <c r="NUK20" s="12"/>
      <c r="NUL20" s="12"/>
      <c r="NUM20" s="12"/>
      <c r="NUN20" s="12"/>
      <c r="NUO20" s="12"/>
      <c r="NUP20" s="12"/>
      <c r="NUQ20" s="12"/>
      <c r="NUR20" s="12"/>
      <c r="NUS20" s="12"/>
      <c r="NUT20" s="12"/>
      <c r="NUU20" s="12"/>
      <c r="NUV20" s="12"/>
      <c r="NUW20" s="12"/>
      <c r="NUX20" s="12"/>
      <c r="NUY20" s="12"/>
      <c r="NUZ20" s="12"/>
      <c r="NVA20" s="12"/>
      <c r="NVB20" s="12"/>
      <c r="NVC20" s="12"/>
      <c r="NVD20" s="12"/>
      <c r="NVE20" s="12"/>
      <c r="NVF20" s="12"/>
      <c r="NVG20" s="12"/>
      <c r="NVH20" s="12"/>
      <c r="NVI20" s="12"/>
      <c r="NVJ20" s="12"/>
      <c r="NVK20" s="12"/>
      <c r="NVL20" s="12"/>
      <c r="NVM20" s="12"/>
      <c r="NVN20" s="12"/>
      <c r="NVO20" s="12"/>
      <c r="NVP20" s="12"/>
      <c r="NVQ20" s="12"/>
      <c r="NVR20" s="12"/>
      <c r="NVS20" s="12"/>
      <c r="NVT20" s="12"/>
      <c r="NVU20" s="12"/>
      <c r="NVV20" s="12"/>
      <c r="NVW20" s="12"/>
      <c r="NVX20" s="12"/>
      <c r="NVY20" s="12"/>
      <c r="NVZ20" s="12"/>
      <c r="NWA20" s="12"/>
      <c r="NWB20" s="12"/>
      <c r="NWC20" s="12"/>
      <c r="NWD20" s="12"/>
      <c r="NWE20" s="12"/>
      <c r="NWF20" s="12"/>
      <c r="NWG20" s="12"/>
      <c r="NWH20" s="12"/>
      <c r="NWI20" s="12"/>
      <c r="NWJ20" s="12"/>
      <c r="NWK20" s="12"/>
      <c r="NWL20" s="12"/>
      <c r="NWM20" s="12"/>
      <c r="NWN20" s="12"/>
      <c r="NWO20" s="12"/>
      <c r="NWP20" s="12"/>
      <c r="NWQ20" s="12"/>
      <c r="NWR20" s="12"/>
      <c r="NWS20" s="12"/>
      <c r="NWT20" s="12"/>
      <c r="NWU20" s="12"/>
      <c r="NWV20" s="12"/>
      <c r="NWW20" s="12"/>
      <c r="NWX20" s="12"/>
      <c r="NWY20" s="12"/>
      <c r="NWZ20" s="12"/>
      <c r="NXA20" s="12"/>
      <c r="NXB20" s="12"/>
      <c r="NXC20" s="12"/>
      <c r="NXD20" s="12"/>
      <c r="NXE20" s="12"/>
      <c r="NXF20" s="12"/>
      <c r="NXG20" s="12"/>
      <c r="NXH20" s="12"/>
      <c r="NXI20" s="12"/>
      <c r="NXJ20" s="12"/>
      <c r="NXK20" s="12"/>
      <c r="NXL20" s="12"/>
      <c r="NXM20" s="12"/>
      <c r="NXN20" s="12"/>
      <c r="NXO20" s="12"/>
      <c r="NXP20" s="12"/>
      <c r="NXQ20" s="12"/>
      <c r="NXR20" s="12"/>
      <c r="NXS20" s="12"/>
      <c r="NXT20" s="12"/>
      <c r="NXU20" s="12"/>
      <c r="NXV20" s="12"/>
      <c r="NXW20" s="12"/>
      <c r="NXX20" s="12"/>
      <c r="NXY20" s="12"/>
      <c r="NXZ20" s="12"/>
      <c r="NYA20" s="12"/>
      <c r="NYB20" s="12"/>
      <c r="NYC20" s="12"/>
      <c r="NYD20" s="12"/>
      <c r="NYE20" s="12"/>
      <c r="NYF20" s="12"/>
      <c r="NYG20" s="12"/>
      <c r="NYH20" s="12"/>
      <c r="NYI20" s="12"/>
      <c r="NYJ20" s="12"/>
      <c r="NYK20" s="12"/>
      <c r="NYL20" s="12"/>
      <c r="NYM20" s="12"/>
      <c r="NYN20" s="12"/>
      <c r="NYO20" s="12"/>
      <c r="NYP20" s="12"/>
      <c r="NYQ20" s="12"/>
      <c r="NYR20" s="12"/>
      <c r="NYS20" s="12"/>
      <c r="NYT20" s="12"/>
      <c r="NYU20" s="12"/>
      <c r="NYV20" s="12"/>
      <c r="NYW20" s="12"/>
      <c r="NYX20" s="12"/>
      <c r="NYY20" s="12"/>
      <c r="NYZ20" s="12"/>
      <c r="NZA20" s="12"/>
      <c r="NZB20" s="12"/>
      <c r="NZC20" s="12"/>
      <c r="NZD20" s="12"/>
      <c r="NZE20" s="12"/>
      <c r="NZF20" s="12"/>
      <c r="NZG20" s="12"/>
      <c r="NZH20" s="12"/>
      <c r="NZI20" s="12"/>
      <c r="NZJ20" s="12"/>
      <c r="NZK20" s="12"/>
      <c r="NZL20" s="12"/>
      <c r="NZM20" s="12"/>
      <c r="NZN20" s="12"/>
      <c r="NZO20" s="12"/>
      <c r="NZP20" s="12"/>
      <c r="NZQ20" s="12"/>
      <c r="NZR20" s="12"/>
      <c r="NZS20" s="12"/>
      <c r="NZT20" s="12"/>
      <c r="NZU20" s="12"/>
      <c r="NZV20" s="12"/>
      <c r="NZW20" s="12"/>
      <c r="NZX20" s="12"/>
      <c r="NZY20" s="12"/>
      <c r="NZZ20" s="12"/>
      <c r="OAA20" s="12"/>
      <c r="OAB20" s="12"/>
      <c r="OAC20" s="12"/>
      <c r="OAD20" s="12"/>
      <c r="OAE20" s="12"/>
      <c r="OAF20" s="12"/>
      <c r="OAG20" s="12"/>
      <c r="OAH20" s="12"/>
      <c r="OAI20" s="12"/>
      <c r="OAJ20" s="12"/>
      <c r="OAK20" s="12"/>
      <c r="OAL20" s="12"/>
      <c r="OAM20" s="12"/>
      <c r="OAN20" s="12"/>
      <c r="OAO20" s="12"/>
      <c r="OAP20" s="12"/>
      <c r="OAQ20" s="12"/>
      <c r="OAR20" s="12"/>
      <c r="OAS20" s="12"/>
      <c r="OAT20" s="12"/>
      <c r="OAU20" s="12"/>
      <c r="OAV20" s="12"/>
      <c r="OAW20" s="12"/>
      <c r="OAX20" s="12"/>
      <c r="OAY20" s="12"/>
      <c r="OAZ20" s="12"/>
      <c r="OBA20" s="12"/>
      <c r="OBB20" s="12"/>
      <c r="OBC20" s="12"/>
      <c r="OBD20" s="12"/>
      <c r="OBE20" s="12"/>
      <c r="OBF20" s="12"/>
      <c r="OBG20" s="12"/>
      <c r="OBH20" s="12"/>
      <c r="OBI20" s="12"/>
      <c r="OBJ20" s="12"/>
      <c r="OBK20" s="12"/>
      <c r="OBL20" s="12"/>
      <c r="OBM20" s="12"/>
      <c r="OBN20" s="12"/>
      <c r="OBO20" s="12"/>
      <c r="OBP20" s="12"/>
      <c r="OBQ20" s="12"/>
      <c r="OBR20" s="12"/>
      <c r="OBS20" s="12"/>
      <c r="OBT20" s="12"/>
      <c r="OBU20" s="12"/>
      <c r="OBV20" s="12"/>
      <c r="OBW20" s="12"/>
      <c r="OBX20" s="12"/>
      <c r="OBY20" s="12"/>
      <c r="OBZ20" s="12"/>
      <c r="OCA20" s="12"/>
      <c r="OCB20" s="12"/>
      <c r="OCC20" s="12"/>
      <c r="OCD20" s="12"/>
      <c r="OCE20" s="12"/>
      <c r="OCF20" s="12"/>
      <c r="OCG20" s="12"/>
      <c r="OCH20" s="12"/>
      <c r="OCI20" s="12"/>
      <c r="OCJ20" s="12"/>
      <c r="OCK20" s="12"/>
      <c r="OCL20" s="12"/>
      <c r="OCM20" s="12"/>
      <c r="OCN20" s="12"/>
      <c r="OCO20" s="12"/>
      <c r="OCP20" s="12"/>
      <c r="OCQ20" s="12"/>
      <c r="OCR20" s="12"/>
      <c r="OCS20" s="12"/>
      <c r="OCT20" s="12"/>
      <c r="OCU20" s="12"/>
      <c r="OCV20" s="12"/>
      <c r="OCW20" s="12"/>
      <c r="OCX20" s="12"/>
      <c r="OCY20" s="12"/>
      <c r="OCZ20" s="12"/>
      <c r="ODA20" s="12"/>
      <c r="ODB20" s="12"/>
      <c r="ODC20" s="12"/>
      <c r="ODD20" s="12"/>
      <c r="ODE20" s="12"/>
      <c r="ODF20" s="12"/>
      <c r="ODG20" s="12"/>
      <c r="ODH20" s="12"/>
      <c r="ODI20" s="12"/>
      <c r="ODJ20" s="12"/>
      <c r="ODK20" s="12"/>
      <c r="ODL20" s="12"/>
      <c r="ODM20" s="12"/>
      <c r="ODN20" s="12"/>
      <c r="ODO20" s="12"/>
      <c r="ODP20" s="12"/>
      <c r="ODQ20" s="12"/>
      <c r="ODR20" s="12"/>
      <c r="ODS20" s="12"/>
      <c r="ODT20" s="12"/>
      <c r="ODU20" s="12"/>
      <c r="ODV20" s="12"/>
      <c r="ODW20" s="12"/>
      <c r="ODX20" s="12"/>
      <c r="ODY20" s="12"/>
      <c r="ODZ20" s="12"/>
      <c r="OEA20" s="12"/>
      <c r="OEB20" s="12"/>
      <c r="OEC20" s="12"/>
      <c r="OED20" s="12"/>
      <c r="OEE20" s="12"/>
      <c r="OEF20" s="12"/>
      <c r="OEG20" s="12"/>
      <c r="OEH20" s="12"/>
      <c r="OEI20" s="12"/>
      <c r="OEJ20" s="12"/>
      <c r="OEK20" s="12"/>
      <c r="OEL20" s="12"/>
      <c r="OEM20" s="12"/>
      <c r="OEN20" s="12"/>
      <c r="OEO20" s="12"/>
      <c r="OEP20" s="12"/>
      <c r="OEQ20" s="12"/>
      <c r="OER20" s="12"/>
      <c r="OES20" s="12"/>
      <c r="OET20" s="12"/>
      <c r="OEU20" s="12"/>
      <c r="OEV20" s="12"/>
      <c r="OEW20" s="12"/>
      <c r="OEX20" s="12"/>
      <c r="OEY20" s="12"/>
      <c r="OEZ20" s="12"/>
      <c r="OFA20" s="12"/>
      <c r="OFB20" s="12"/>
      <c r="OFC20" s="12"/>
      <c r="OFD20" s="12"/>
      <c r="OFE20" s="12"/>
      <c r="OFF20" s="12"/>
      <c r="OFG20" s="12"/>
      <c r="OFH20" s="12"/>
      <c r="OFI20" s="12"/>
      <c r="OFJ20" s="12"/>
      <c r="OFK20" s="12"/>
      <c r="OFL20" s="12"/>
      <c r="OFM20" s="12"/>
      <c r="OFN20" s="12"/>
      <c r="OFO20" s="12"/>
      <c r="OFP20" s="12"/>
      <c r="OFQ20" s="12"/>
      <c r="OFR20" s="12"/>
      <c r="OFS20" s="12"/>
      <c r="OFT20" s="12"/>
      <c r="OFU20" s="12"/>
      <c r="OFV20" s="12"/>
      <c r="OFW20" s="12"/>
      <c r="OFX20" s="12"/>
      <c r="OFY20" s="12"/>
      <c r="OFZ20" s="12"/>
      <c r="OGA20" s="12"/>
      <c r="OGB20" s="12"/>
      <c r="OGC20" s="12"/>
      <c r="OGD20" s="12"/>
      <c r="OGE20" s="12"/>
      <c r="OGF20" s="12"/>
      <c r="OGG20" s="12"/>
      <c r="OGH20" s="12"/>
      <c r="OGI20" s="12"/>
      <c r="OGJ20" s="12"/>
      <c r="OGK20" s="12"/>
      <c r="OGL20" s="12"/>
      <c r="OGM20" s="12"/>
      <c r="OGN20" s="12"/>
      <c r="OGO20" s="12"/>
      <c r="OGP20" s="12"/>
      <c r="OGQ20" s="12"/>
      <c r="OGR20" s="12"/>
      <c r="OGS20" s="12"/>
      <c r="OGT20" s="12"/>
      <c r="OGU20" s="12"/>
      <c r="OGV20" s="12"/>
      <c r="OGW20" s="12"/>
      <c r="OGX20" s="12"/>
      <c r="OGY20" s="12"/>
      <c r="OGZ20" s="12"/>
      <c r="OHA20" s="12"/>
      <c r="OHB20" s="12"/>
      <c r="OHC20" s="12"/>
      <c r="OHD20" s="12"/>
      <c r="OHE20" s="12"/>
      <c r="OHF20" s="12"/>
      <c r="OHG20" s="12"/>
      <c r="OHH20" s="12"/>
      <c r="OHI20" s="12"/>
      <c r="OHJ20" s="12"/>
      <c r="OHK20" s="12"/>
      <c r="OHL20" s="12"/>
      <c r="OHM20" s="12"/>
      <c r="OHN20" s="12"/>
      <c r="OHO20" s="12"/>
      <c r="OHP20" s="12"/>
      <c r="OHQ20" s="12"/>
      <c r="OHR20" s="12"/>
      <c r="OHS20" s="12"/>
      <c r="OHT20" s="12"/>
      <c r="OHU20" s="12"/>
      <c r="OHV20" s="12"/>
      <c r="OHW20" s="12"/>
      <c r="OHX20" s="12"/>
      <c r="OHY20" s="12"/>
      <c r="OHZ20" s="12"/>
      <c r="OIA20" s="12"/>
      <c r="OIB20" s="12"/>
      <c r="OIC20" s="12"/>
      <c r="OID20" s="12"/>
      <c r="OIE20" s="12"/>
      <c r="OIF20" s="12"/>
      <c r="OIG20" s="12"/>
      <c r="OIH20" s="12"/>
      <c r="OII20" s="12"/>
      <c r="OIJ20" s="12"/>
      <c r="OIK20" s="12"/>
      <c r="OIL20" s="12"/>
      <c r="OIM20" s="12"/>
      <c r="OIN20" s="12"/>
      <c r="OIO20" s="12"/>
      <c r="OIP20" s="12"/>
      <c r="OIQ20" s="12"/>
      <c r="OIR20" s="12"/>
      <c r="OIS20" s="12"/>
      <c r="OIT20" s="12"/>
      <c r="OIU20" s="12"/>
      <c r="OIV20" s="12"/>
      <c r="OIW20" s="12"/>
      <c r="OIX20" s="12"/>
      <c r="OIY20" s="12"/>
      <c r="OIZ20" s="12"/>
      <c r="OJA20" s="12"/>
      <c r="OJB20" s="12"/>
      <c r="OJC20" s="12"/>
      <c r="OJD20" s="12"/>
      <c r="OJE20" s="12"/>
      <c r="OJF20" s="12"/>
      <c r="OJG20" s="12"/>
      <c r="OJH20" s="12"/>
      <c r="OJI20" s="12"/>
      <c r="OJJ20" s="12"/>
      <c r="OJK20" s="12"/>
      <c r="OJL20" s="12"/>
      <c r="OJM20" s="12"/>
      <c r="OJN20" s="12"/>
      <c r="OJO20" s="12"/>
      <c r="OJP20" s="12"/>
      <c r="OJQ20" s="12"/>
      <c r="OJR20" s="12"/>
      <c r="OJS20" s="12"/>
      <c r="OJT20" s="12"/>
      <c r="OJU20" s="12"/>
      <c r="OJV20" s="12"/>
      <c r="OJW20" s="12"/>
      <c r="OJX20" s="12"/>
      <c r="OJY20" s="12"/>
      <c r="OJZ20" s="12"/>
      <c r="OKA20" s="12"/>
      <c r="OKB20" s="12"/>
      <c r="OKC20" s="12"/>
      <c r="OKD20" s="12"/>
      <c r="OKE20" s="12"/>
      <c r="OKF20" s="12"/>
      <c r="OKG20" s="12"/>
      <c r="OKH20" s="12"/>
      <c r="OKI20" s="12"/>
      <c r="OKJ20" s="12"/>
      <c r="OKK20" s="12"/>
      <c r="OKL20" s="12"/>
      <c r="OKM20" s="12"/>
      <c r="OKN20" s="12"/>
      <c r="OKO20" s="12"/>
      <c r="OKP20" s="12"/>
      <c r="OKQ20" s="12"/>
      <c r="OKR20" s="12"/>
      <c r="OKS20" s="12"/>
      <c r="OKT20" s="12"/>
      <c r="OKU20" s="12"/>
      <c r="OKV20" s="12"/>
      <c r="OKW20" s="12"/>
      <c r="OKX20" s="12"/>
      <c r="OKY20" s="12"/>
      <c r="OKZ20" s="12"/>
      <c r="OLA20" s="12"/>
      <c r="OLB20" s="12"/>
      <c r="OLC20" s="12"/>
      <c r="OLD20" s="12"/>
      <c r="OLE20" s="12"/>
      <c r="OLF20" s="12"/>
      <c r="OLG20" s="12"/>
      <c r="OLH20" s="12"/>
      <c r="OLI20" s="12"/>
      <c r="OLJ20" s="12"/>
      <c r="OLK20" s="12"/>
      <c r="OLL20" s="12"/>
      <c r="OLM20" s="12"/>
      <c r="OLN20" s="12"/>
      <c r="OLO20" s="12"/>
      <c r="OLP20" s="12"/>
      <c r="OLQ20" s="12"/>
      <c r="OLR20" s="12"/>
      <c r="OLS20" s="12"/>
      <c r="OLT20" s="12"/>
      <c r="OLU20" s="12"/>
      <c r="OLV20" s="12"/>
      <c r="OLW20" s="12"/>
      <c r="OLX20" s="12"/>
      <c r="OLY20" s="12"/>
      <c r="OLZ20" s="12"/>
      <c r="OMA20" s="12"/>
      <c r="OMB20" s="12"/>
      <c r="OMC20" s="12"/>
      <c r="OMD20" s="12"/>
      <c r="OME20" s="12"/>
      <c r="OMF20" s="12"/>
      <c r="OMG20" s="12"/>
      <c r="OMH20" s="12"/>
      <c r="OMI20" s="12"/>
      <c r="OMJ20" s="12"/>
      <c r="OMK20" s="12"/>
      <c r="OML20" s="12"/>
      <c r="OMM20" s="12"/>
      <c r="OMN20" s="12"/>
      <c r="OMO20" s="12"/>
      <c r="OMP20" s="12"/>
      <c r="OMQ20" s="12"/>
      <c r="OMR20" s="12"/>
      <c r="OMS20" s="12"/>
      <c r="OMT20" s="12"/>
      <c r="OMU20" s="12"/>
      <c r="OMV20" s="12"/>
      <c r="OMW20" s="12"/>
      <c r="OMX20" s="12"/>
      <c r="OMY20" s="12"/>
      <c r="OMZ20" s="12"/>
      <c r="ONA20" s="12"/>
      <c r="ONB20" s="12"/>
      <c r="ONC20" s="12"/>
      <c r="OND20" s="12"/>
      <c r="ONE20" s="12"/>
      <c r="ONF20" s="12"/>
      <c r="ONG20" s="12"/>
      <c r="ONH20" s="12"/>
      <c r="ONI20" s="12"/>
      <c r="ONJ20" s="12"/>
      <c r="ONK20" s="12"/>
      <c r="ONL20" s="12"/>
      <c r="ONM20" s="12"/>
      <c r="ONN20" s="12"/>
      <c r="ONO20" s="12"/>
      <c r="ONP20" s="12"/>
      <c r="ONQ20" s="12"/>
      <c r="ONR20" s="12"/>
      <c r="ONS20" s="12"/>
      <c r="ONT20" s="12"/>
      <c r="ONU20" s="12"/>
      <c r="ONV20" s="12"/>
      <c r="ONW20" s="12"/>
      <c r="ONX20" s="12"/>
      <c r="ONY20" s="12"/>
      <c r="ONZ20" s="12"/>
      <c r="OOA20" s="12"/>
      <c r="OOB20" s="12"/>
      <c r="OOC20" s="12"/>
      <c r="OOD20" s="12"/>
      <c r="OOE20" s="12"/>
      <c r="OOF20" s="12"/>
      <c r="OOG20" s="12"/>
      <c r="OOH20" s="12"/>
      <c r="OOI20" s="12"/>
      <c r="OOJ20" s="12"/>
      <c r="OOK20" s="12"/>
      <c r="OOL20" s="12"/>
      <c r="OOM20" s="12"/>
      <c r="OON20" s="12"/>
      <c r="OOO20" s="12"/>
      <c r="OOP20" s="12"/>
      <c r="OOQ20" s="12"/>
      <c r="OOR20" s="12"/>
      <c r="OOS20" s="12"/>
      <c r="OOT20" s="12"/>
      <c r="OOU20" s="12"/>
      <c r="OOV20" s="12"/>
      <c r="OOW20" s="12"/>
      <c r="OOX20" s="12"/>
      <c r="OOY20" s="12"/>
      <c r="OOZ20" s="12"/>
      <c r="OPA20" s="12"/>
      <c r="OPB20" s="12"/>
      <c r="OPC20" s="12"/>
      <c r="OPD20" s="12"/>
      <c r="OPE20" s="12"/>
      <c r="OPF20" s="12"/>
      <c r="OPG20" s="12"/>
      <c r="OPH20" s="12"/>
      <c r="OPI20" s="12"/>
      <c r="OPJ20" s="12"/>
      <c r="OPK20" s="12"/>
      <c r="OPL20" s="12"/>
      <c r="OPM20" s="12"/>
      <c r="OPN20" s="12"/>
      <c r="OPO20" s="12"/>
      <c r="OPP20" s="12"/>
      <c r="OPQ20" s="12"/>
      <c r="OPR20" s="12"/>
      <c r="OPS20" s="12"/>
      <c r="OPT20" s="12"/>
      <c r="OPU20" s="12"/>
      <c r="OPV20" s="12"/>
      <c r="OPW20" s="12"/>
      <c r="OPX20" s="12"/>
      <c r="OPY20" s="12"/>
      <c r="OPZ20" s="12"/>
      <c r="OQA20" s="12"/>
      <c r="OQB20" s="12"/>
      <c r="OQC20" s="12"/>
      <c r="OQD20" s="12"/>
      <c r="OQE20" s="12"/>
      <c r="OQF20" s="12"/>
      <c r="OQG20" s="12"/>
      <c r="OQH20" s="12"/>
      <c r="OQI20" s="12"/>
      <c r="OQJ20" s="12"/>
      <c r="OQK20" s="12"/>
      <c r="OQL20" s="12"/>
      <c r="OQM20" s="12"/>
      <c r="OQN20" s="12"/>
      <c r="OQO20" s="12"/>
      <c r="OQP20" s="12"/>
      <c r="OQQ20" s="12"/>
      <c r="OQR20" s="12"/>
      <c r="OQS20" s="12"/>
      <c r="OQT20" s="12"/>
      <c r="OQU20" s="12"/>
      <c r="OQV20" s="12"/>
      <c r="OQW20" s="12"/>
      <c r="OQX20" s="12"/>
      <c r="OQY20" s="12"/>
      <c r="OQZ20" s="12"/>
      <c r="ORA20" s="12"/>
      <c r="ORB20" s="12"/>
      <c r="ORC20" s="12"/>
      <c r="ORD20" s="12"/>
      <c r="ORE20" s="12"/>
      <c r="ORF20" s="12"/>
      <c r="ORG20" s="12"/>
      <c r="ORH20" s="12"/>
      <c r="ORI20" s="12"/>
      <c r="ORJ20" s="12"/>
      <c r="ORK20" s="12"/>
      <c r="ORL20" s="12"/>
      <c r="ORM20" s="12"/>
      <c r="ORN20" s="12"/>
      <c r="ORO20" s="12"/>
      <c r="ORP20" s="12"/>
      <c r="ORQ20" s="12"/>
      <c r="ORR20" s="12"/>
      <c r="ORS20" s="12"/>
      <c r="ORT20" s="12"/>
      <c r="ORU20" s="12"/>
      <c r="ORV20" s="12"/>
      <c r="ORW20" s="12"/>
      <c r="ORX20" s="12"/>
      <c r="ORY20" s="12"/>
      <c r="ORZ20" s="12"/>
      <c r="OSA20" s="12"/>
      <c r="OSB20" s="12"/>
      <c r="OSC20" s="12"/>
      <c r="OSD20" s="12"/>
      <c r="OSE20" s="12"/>
      <c r="OSF20" s="12"/>
      <c r="OSG20" s="12"/>
      <c r="OSH20" s="12"/>
      <c r="OSI20" s="12"/>
      <c r="OSJ20" s="12"/>
      <c r="OSK20" s="12"/>
      <c r="OSL20" s="12"/>
      <c r="OSM20" s="12"/>
      <c r="OSN20" s="12"/>
      <c r="OSO20" s="12"/>
      <c r="OSP20" s="12"/>
      <c r="OSQ20" s="12"/>
      <c r="OSR20" s="12"/>
      <c r="OSS20" s="12"/>
      <c r="OST20" s="12"/>
      <c r="OSU20" s="12"/>
      <c r="OSV20" s="12"/>
      <c r="OSW20" s="12"/>
      <c r="OSX20" s="12"/>
      <c r="OSY20" s="12"/>
      <c r="OSZ20" s="12"/>
      <c r="OTA20" s="12"/>
      <c r="OTB20" s="12"/>
      <c r="OTC20" s="12"/>
      <c r="OTD20" s="12"/>
      <c r="OTE20" s="12"/>
      <c r="OTF20" s="12"/>
      <c r="OTG20" s="12"/>
      <c r="OTH20" s="12"/>
      <c r="OTI20" s="12"/>
      <c r="OTJ20" s="12"/>
      <c r="OTK20" s="12"/>
      <c r="OTL20" s="12"/>
      <c r="OTM20" s="12"/>
      <c r="OTN20" s="12"/>
      <c r="OTO20" s="12"/>
      <c r="OTP20" s="12"/>
      <c r="OTQ20" s="12"/>
      <c r="OTR20" s="12"/>
      <c r="OTS20" s="12"/>
      <c r="OTT20" s="12"/>
      <c r="OTU20" s="12"/>
      <c r="OTV20" s="12"/>
      <c r="OTW20" s="12"/>
      <c r="OTX20" s="12"/>
      <c r="OTY20" s="12"/>
      <c r="OTZ20" s="12"/>
      <c r="OUA20" s="12"/>
      <c r="OUB20" s="12"/>
      <c r="OUC20" s="12"/>
      <c r="OUD20" s="12"/>
      <c r="OUE20" s="12"/>
      <c r="OUF20" s="12"/>
      <c r="OUG20" s="12"/>
      <c r="OUH20" s="12"/>
      <c r="OUI20" s="12"/>
      <c r="OUJ20" s="12"/>
      <c r="OUK20" s="12"/>
      <c r="OUL20" s="12"/>
      <c r="OUM20" s="12"/>
      <c r="OUN20" s="12"/>
      <c r="OUO20" s="12"/>
      <c r="OUP20" s="12"/>
      <c r="OUQ20" s="12"/>
      <c r="OUR20" s="12"/>
      <c r="OUS20" s="12"/>
      <c r="OUT20" s="12"/>
      <c r="OUU20" s="12"/>
      <c r="OUV20" s="12"/>
      <c r="OUW20" s="12"/>
      <c r="OUX20" s="12"/>
      <c r="OUY20" s="12"/>
      <c r="OUZ20" s="12"/>
      <c r="OVA20" s="12"/>
      <c r="OVB20" s="12"/>
      <c r="OVC20" s="12"/>
      <c r="OVD20" s="12"/>
      <c r="OVE20" s="12"/>
      <c r="OVF20" s="12"/>
      <c r="OVG20" s="12"/>
      <c r="OVH20" s="12"/>
      <c r="OVI20" s="12"/>
      <c r="OVJ20" s="12"/>
      <c r="OVK20" s="12"/>
      <c r="OVL20" s="12"/>
      <c r="OVM20" s="12"/>
      <c r="OVN20" s="12"/>
      <c r="OVO20" s="12"/>
      <c r="OVP20" s="12"/>
      <c r="OVQ20" s="12"/>
      <c r="OVR20" s="12"/>
      <c r="OVS20" s="12"/>
      <c r="OVT20" s="12"/>
      <c r="OVU20" s="12"/>
      <c r="OVV20" s="12"/>
      <c r="OVW20" s="12"/>
      <c r="OVX20" s="12"/>
      <c r="OVY20" s="12"/>
      <c r="OVZ20" s="12"/>
      <c r="OWA20" s="12"/>
      <c r="OWB20" s="12"/>
      <c r="OWC20" s="12"/>
      <c r="OWD20" s="12"/>
      <c r="OWE20" s="12"/>
      <c r="OWF20" s="12"/>
      <c r="OWG20" s="12"/>
      <c r="OWH20" s="12"/>
      <c r="OWI20" s="12"/>
      <c r="OWJ20" s="12"/>
      <c r="OWK20" s="12"/>
      <c r="OWL20" s="12"/>
      <c r="OWM20" s="12"/>
      <c r="OWN20" s="12"/>
      <c r="OWO20" s="12"/>
      <c r="OWP20" s="12"/>
      <c r="OWQ20" s="12"/>
      <c r="OWR20" s="12"/>
      <c r="OWS20" s="12"/>
      <c r="OWT20" s="12"/>
      <c r="OWU20" s="12"/>
      <c r="OWV20" s="12"/>
      <c r="OWW20" s="12"/>
      <c r="OWX20" s="12"/>
      <c r="OWY20" s="12"/>
      <c r="OWZ20" s="12"/>
      <c r="OXA20" s="12"/>
      <c r="OXB20" s="12"/>
      <c r="OXC20" s="12"/>
      <c r="OXD20" s="12"/>
      <c r="OXE20" s="12"/>
      <c r="OXF20" s="12"/>
      <c r="OXG20" s="12"/>
      <c r="OXH20" s="12"/>
      <c r="OXI20" s="12"/>
      <c r="OXJ20" s="12"/>
      <c r="OXK20" s="12"/>
      <c r="OXL20" s="12"/>
      <c r="OXM20" s="12"/>
      <c r="OXN20" s="12"/>
      <c r="OXO20" s="12"/>
      <c r="OXP20" s="12"/>
      <c r="OXQ20" s="12"/>
      <c r="OXR20" s="12"/>
      <c r="OXS20" s="12"/>
      <c r="OXT20" s="12"/>
      <c r="OXU20" s="12"/>
      <c r="OXV20" s="12"/>
      <c r="OXW20" s="12"/>
      <c r="OXX20" s="12"/>
      <c r="OXY20" s="12"/>
      <c r="OXZ20" s="12"/>
      <c r="OYA20" s="12"/>
      <c r="OYB20" s="12"/>
      <c r="OYC20" s="12"/>
      <c r="OYD20" s="12"/>
      <c r="OYE20" s="12"/>
      <c r="OYF20" s="12"/>
      <c r="OYG20" s="12"/>
      <c r="OYH20" s="12"/>
      <c r="OYI20" s="12"/>
      <c r="OYJ20" s="12"/>
      <c r="OYK20" s="12"/>
      <c r="OYL20" s="12"/>
      <c r="OYM20" s="12"/>
      <c r="OYN20" s="12"/>
      <c r="OYO20" s="12"/>
      <c r="OYP20" s="12"/>
      <c r="OYQ20" s="12"/>
      <c r="OYR20" s="12"/>
      <c r="OYS20" s="12"/>
      <c r="OYT20" s="12"/>
      <c r="OYU20" s="12"/>
      <c r="OYV20" s="12"/>
      <c r="OYW20" s="12"/>
      <c r="OYX20" s="12"/>
      <c r="OYY20" s="12"/>
      <c r="OYZ20" s="12"/>
      <c r="OZA20" s="12"/>
      <c r="OZB20" s="12"/>
      <c r="OZC20" s="12"/>
      <c r="OZD20" s="12"/>
      <c r="OZE20" s="12"/>
      <c r="OZF20" s="12"/>
      <c r="OZG20" s="12"/>
      <c r="OZH20" s="12"/>
      <c r="OZI20" s="12"/>
      <c r="OZJ20" s="12"/>
      <c r="OZK20" s="12"/>
      <c r="OZL20" s="12"/>
      <c r="OZM20" s="12"/>
      <c r="OZN20" s="12"/>
      <c r="OZO20" s="12"/>
      <c r="OZP20" s="12"/>
      <c r="OZQ20" s="12"/>
      <c r="OZR20" s="12"/>
      <c r="OZS20" s="12"/>
      <c r="OZT20" s="12"/>
      <c r="OZU20" s="12"/>
      <c r="OZV20" s="12"/>
      <c r="OZW20" s="12"/>
      <c r="OZX20" s="12"/>
      <c r="OZY20" s="12"/>
      <c r="OZZ20" s="12"/>
      <c r="PAA20" s="12"/>
      <c r="PAB20" s="12"/>
      <c r="PAC20" s="12"/>
      <c r="PAD20" s="12"/>
      <c r="PAE20" s="12"/>
      <c r="PAF20" s="12"/>
      <c r="PAG20" s="12"/>
      <c r="PAH20" s="12"/>
      <c r="PAI20" s="12"/>
      <c r="PAJ20" s="12"/>
      <c r="PAK20" s="12"/>
      <c r="PAL20" s="12"/>
      <c r="PAM20" s="12"/>
      <c r="PAN20" s="12"/>
      <c r="PAO20" s="12"/>
      <c r="PAP20" s="12"/>
      <c r="PAQ20" s="12"/>
      <c r="PAR20" s="12"/>
      <c r="PAS20" s="12"/>
      <c r="PAT20" s="12"/>
      <c r="PAU20" s="12"/>
      <c r="PAV20" s="12"/>
      <c r="PAW20" s="12"/>
      <c r="PAX20" s="12"/>
      <c r="PAY20" s="12"/>
      <c r="PAZ20" s="12"/>
      <c r="PBA20" s="12"/>
      <c r="PBB20" s="12"/>
      <c r="PBC20" s="12"/>
      <c r="PBD20" s="12"/>
      <c r="PBE20" s="12"/>
      <c r="PBF20" s="12"/>
      <c r="PBG20" s="12"/>
      <c r="PBH20" s="12"/>
      <c r="PBI20" s="12"/>
      <c r="PBJ20" s="12"/>
      <c r="PBK20" s="12"/>
      <c r="PBL20" s="12"/>
      <c r="PBM20" s="12"/>
      <c r="PBN20" s="12"/>
      <c r="PBO20" s="12"/>
      <c r="PBP20" s="12"/>
      <c r="PBQ20" s="12"/>
      <c r="PBR20" s="12"/>
      <c r="PBS20" s="12"/>
      <c r="PBT20" s="12"/>
      <c r="PBU20" s="12"/>
      <c r="PBV20" s="12"/>
      <c r="PBW20" s="12"/>
      <c r="PBX20" s="12"/>
      <c r="PBY20" s="12"/>
      <c r="PBZ20" s="12"/>
      <c r="PCA20" s="12"/>
      <c r="PCB20" s="12"/>
      <c r="PCC20" s="12"/>
      <c r="PCD20" s="12"/>
      <c r="PCE20" s="12"/>
      <c r="PCF20" s="12"/>
      <c r="PCG20" s="12"/>
      <c r="PCH20" s="12"/>
      <c r="PCI20" s="12"/>
      <c r="PCJ20" s="12"/>
      <c r="PCK20" s="12"/>
      <c r="PCL20" s="12"/>
      <c r="PCM20" s="12"/>
      <c r="PCN20" s="12"/>
      <c r="PCO20" s="12"/>
      <c r="PCP20" s="12"/>
      <c r="PCQ20" s="12"/>
      <c r="PCR20" s="12"/>
      <c r="PCS20" s="12"/>
      <c r="PCT20" s="12"/>
      <c r="PCU20" s="12"/>
      <c r="PCV20" s="12"/>
      <c r="PCW20" s="12"/>
      <c r="PCX20" s="12"/>
      <c r="PCY20" s="12"/>
      <c r="PCZ20" s="12"/>
      <c r="PDA20" s="12"/>
      <c r="PDB20" s="12"/>
      <c r="PDC20" s="12"/>
      <c r="PDD20" s="12"/>
      <c r="PDE20" s="12"/>
      <c r="PDF20" s="12"/>
      <c r="PDG20" s="12"/>
      <c r="PDH20" s="12"/>
      <c r="PDI20" s="12"/>
      <c r="PDJ20" s="12"/>
      <c r="PDK20" s="12"/>
      <c r="PDL20" s="12"/>
      <c r="PDM20" s="12"/>
      <c r="PDN20" s="12"/>
      <c r="PDO20" s="12"/>
      <c r="PDP20" s="12"/>
      <c r="PDQ20" s="12"/>
      <c r="PDR20" s="12"/>
      <c r="PDS20" s="12"/>
      <c r="PDT20" s="12"/>
      <c r="PDU20" s="12"/>
      <c r="PDV20" s="12"/>
      <c r="PDW20" s="12"/>
      <c r="PDX20" s="12"/>
      <c r="PDY20" s="12"/>
      <c r="PDZ20" s="12"/>
      <c r="PEA20" s="12"/>
      <c r="PEB20" s="12"/>
      <c r="PEC20" s="12"/>
      <c r="PED20" s="12"/>
      <c r="PEE20" s="12"/>
      <c r="PEF20" s="12"/>
      <c r="PEG20" s="12"/>
      <c r="PEH20" s="12"/>
      <c r="PEI20" s="12"/>
      <c r="PEJ20" s="12"/>
      <c r="PEK20" s="12"/>
      <c r="PEL20" s="12"/>
      <c r="PEM20" s="12"/>
      <c r="PEN20" s="12"/>
      <c r="PEO20" s="12"/>
      <c r="PEP20" s="12"/>
      <c r="PEQ20" s="12"/>
      <c r="PER20" s="12"/>
      <c r="PES20" s="12"/>
      <c r="PET20" s="12"/>
      <c r="PEU20" s="12"/>
      <c r="PEV20" s="12"/>
      <c r="PEW20" s="12"/>
      <c r="PEX20" s="12"/>
      <c r="PEY20" s="12"/>
      <c r="PEZ20" s="12"/>
      <c r="PFA20" s="12"/>
      <c r="PFB20" s="12"/>
      <c r="PFC20" s="12"/>
      <c r="PFD20" s="12"/>
      <c r="PFE20" s="12"/>
      <c r="PFF20" s="12"/>
      <c r="PFG20" s="12"/>
      <c r="PFH20" s="12"/>
      <c r="PFI20" s="12"/>
      <c r="PFJ20" s="12"/>
      <c r="PFK20" s="12"/>
      <c r="PFL20" s="12"/>
      <c r="PFM20" s="12"/>
      <c r="PFN20" s="12"/>
      <c r="PFO20" s="12"/>
      <c r="PFP20" s="12"/>
      <c r="PFQ20" s="12"/>
      <c r="PFR20" s="12"/>
      <c r="PFS20" s="12"/>
      <c r="PFT20" s="12"/>
      <c r="PFU20" s="12"/>
      <c r="PFV20" s="12"/>
      <c r="PFW20" s="12"/>
      <c r="PFX20" s="12"/>
      <c r="PFY20" s="12"/>
      <c r="PFZ20" s="12"/>
      <c r="PGA20" s="12"/>
      <c r="PGB20" s="12"/>
      <c r="PGC20" s="12"/>
      <c r="PGD20" s="12"/>
      <c r="PGE20" s="12"/>
      <c r="PGF20" s="12"/>
      <c r="PGG20" s="12"/>
      <c r="PGH20" s="12"/>
      <c r="PGI20" s="12"/>
      <c r="PGJ20" s="12"/>
      <c r="PGK20" s="12"/>
      <c r="PGL20" s="12"/>
      <c r="PGM20" s="12"/>
      <c r="PGN20" s="12"/>
      <c r="PGO20" s="12"/>
      <c r="PGP20" s="12"/>
      <c r="PGQ20" s="12"/>
      <c r="PGR20" s="12"/>
      <c r="PGS20" s="12"/>
      <c r="PGT20" s="12"/>
      <c r="PGU20" s="12"/>
      <c r="PGV20" s="12"/>
      <c r="PGW20" s="12"/>
      <c r="PGX20" s="12"/>
      <c r="PGY20" s="12"/>
      <c r="PGZ20" s="12"/>
      <c r="PHA20" s="12"/>
      <c r="PHB20" s="12"/>
      <c r="PHC20" s="12"/>
      <c r="PHD20" s="12"/>
      <c r="PHE20" s="12"/>
      <c r="PHF20" s="12"/>
      <c r="PHG20" s="12"/>
      <c r="PHH20" s="12"/>
      <c r="PHI20" s="12"/>
      <c r="PHJ20" s="12"/>
      <c r="PHK20" s="12"/>
      <c r="PHL20" s="12"/>
      <c r="PHM20" s="12"/>
      <c r="PHN20" s="12"/>
      <c r="PHO20" s="12"/>
      <c r="PHP20" s="12"/>
      <c r="PHQ20" s="12"/>
      <c r="PHR20" s="12"/>
      <c r="PHS20" s="12"/>
      <c r="PHT20" s="12"/>
      <c r="PHU20" s="12"/>
      <c r="PHV20" s="12"/>
      <c r="PHW20" s="12"/>
      <c r="PHX20" s="12"/>
      <c r="PHY20" s="12"/>
      <c r="PHZ20" s="12"/>
      <c r="PIA20" s="12"/>
      <c r="PIB20" s="12"/>
      <c r="PIC20" s="12"/>
      <c r="PID20" s="12"/>
      <c r="PIE20" s="12"/>
      <c r="PIF20" s="12"/>
      <c r="PIG20" s="12"/>
      <c r="PIH20" s="12"/>
      <c r="PII20" s="12"/>
      <c r="PIJ20" s="12"/>
      <c r="PIK20" s="12"/>
      <c r="PIL20" s="12"/>
      <c r="PIM20" s="12"/>
      <c r="PIN20" s="12"/>
      <c r="PIO20" s="12"/>
      <c r="PIP20" s="12"/>
      <c r="PIQ20" s="12"/>
      <c r="PIR20" s="12"/>
      <c r="PIS20" s="12"/>
      <c r="PIT20" s="12"/>
      <c r="PIU20" s="12"/>
      <c r="PIV20" s="12"/>
      <c r="PIW20" s="12"/>
      <c r="PIX20" s="12"/>
      <c r="PIY20" s="12"/>
      <c r="PIZ20" s="12"/>
      <c r="PJA20" s="12"/>
      <c r="PJB20" s="12"/>
      <c r="PJC20" s="12"/>
      <c r="PJD20" s="12"/>
      <c r="PJE20" s="12"/>
      <c r="PJF20" s="12"/>
      <c r="PJG20" s="12"/>
      <c r="PJH20" s="12"/>
      <c r="PJI20" s="12"/>
      <c r="PJJ20" s="12"/>
      <c r="PJK20" s="12"/>
      <c r="PJL20" s="12"/>
      <c r="PJM20" s="12"/>
      <c r="PJN20" s="12"/>
      <c r="PJO20" s="12"/>
      <c r="PJP20" s="12"/>
      <c r="PJQ20" s="12"/>
      <c r="PJR20" s="12"/>
      <c r="PJS20" s="12"/>
      <c r="PJT20" s="12"/>
      <c r="PJU20" s="12"/>
      <c r="PJV20" s="12"/>
      <c r="PJW20" s="12"/>
      <c r="PJX20" s="12"/>
      <c r="PJY20" s="12"/>
      <c r="PJZ20" s="12"/>
      <c r="PKA20" s="12"/>
      <c r="PKB20" s="12"/>
      <c r="PKC20" s="12"/>
      <c r="PKD20" s="12"/>
      <c r="PKE20" s="12"/>
      <c r="PKF20" s="12"/>
      <c r="PKG20" s="12"/>
      <c r="PKH20" s="12"/>
      <c r="PKI20" s="12"/>
      <c r="PKJ20" s="12"/>
      <c r="PKK20" s="12"/>
      <c r="PKL20" s="12"/>
      <c r="PKM20" s="12"/>
      <c r="PKN20" s="12"/>
      <c r="PKO20" s="12"/>
      <c r="PKP20" s="12"/>
      <c r="PKQ20" s="12"/>
      <c r="PKR20" s="12"/>
      <c r="PKS20" s="12"/>
      <c r="PKT20" s="12"/>
      <c r="PKU20" s="12"/>
      <c r="PKV20" s="12"/>
      <c r="PKW20" s="12"/>
      <c r="PKX20" s="12"/>
      <c r="PKY20" s="12"/>
      <c r="PKZ20" s="12"/>
      <c r="PLA20" s="12"/>
      <c r="PLB20" s="12"/>
      <c r="PLC20" s="12"/>
      <c r="PLD20" s="12"/>
      <c r="PLE20" s="12"/>
      <c r="PLF20" s="12"/>
      <c r="PLG20" s="12"/>
      <c r="PLH20" s="12"/>
      <c r="PLI20" s="12"/>
      <c r="PLJ20" s="12"/>
      <c r="PLK20" s="12"/>
      <c r="PLL20" s="12"/>
      <c r="PLM20" s="12"/>
      <c r="PLN20" s="12"/>
      <c r="PLO20" s="12"/>
      <c r="PLP20" s="12"/>
      <c r="PLQ20" s="12"/>
      <c r="PLR20" s="12"/>
      <c r="PLS20" s="12"/>
      <c r="PLT20" s="12"/>
      <c r="PLU20" s="12"/>
      <c r="PLV20" s="12"/>
      <c r="PLW20" s="12"/>
      <c r="PLX20" s="12"/>
      <c r="PLY20" s="12"/>
      <c r="PLZ20" s="12"/>
      <c r="PMA20" s="12"/>
      <c r="PMB20" s="12"/>
      <c r="PMC20" s="12"/>
      <c r="PMD20" s="12"/>
      <c r="PME20" s="12"/>
      <c r="PMF20" s="12"/>
      <c r="PMG20" s="12"/>
      <c r="PMH20" s="12"/>
      <c r="PMI20" s="12"/>
      <c r="PMJ20" s="12"/>
      <c r="PMK20" s="12"/>
      <c r="PML20" s="12"/>
      <c r="PMM20" s="12"/>
      <c r="PMN20" s="12"/>
      <c r="PMO20" s="12"/>
      <c r="PMP20" s="12"/>
      <c r="PMQ20" s="12"/>
      <c r="PMR20" s="12"/>
      <c r="PMS20" s="12"/>
      <c r="PMT20" s="12"/>
      <c r="PMU20" s="12"/>
      <c r="PMV20" s="12"/>
      <c r="PMW20" s="12"/>
      <c r="PMX20" s="12"/>
      <c r="PMY20" s="12"/>
      <c r="PMZ20" s="12"/>
      <c r="PNA20" s="12"/>
      <c r="PNB20" s="12"/>
      <c r="PNC20" s="12"/>
      <c r="PND20" s="12"/>
      <c r="PNE20" s="12"/>
      <c r="PNF20" s="12"/>
      <c r="PNG20" s="12"/>
      <c r="PNH20" s="12"/>
      <c r="PNI20" s="12"/>
      <c r="PNJ20" s="12"/>
      <c r="PNK20" s="12"/>
      <c r="PNL20" s="12"/>
      <c r="PNM20" s="12"/>
      <c r="PNN20" s="12"/>
      <c r="PNO20" s="12"/>
      <c r="PNP20" s="12"/>
      <c r="PNQ20" s="12"/>
      <c r="PNR20" s="12"/>
      <c r="PNS20" s="12"/>
      <c r="PNT20" s="12"/>
      <c r="PNU20" s="12"/>
      <c r="PNV20" s="12"/>
      <c r="PNW20" s="12"/>
      <c r="PNX20" s="12"/>
      <c r="PNY20" s="12"/>
      <c r="PNZ20" s="12"/>
      <c r="POA20" s="12"/>
      <c r="POB20" s="12"/>
      <c r="POC20" s="12"/>
      <c r="POD20" s="12"/>
      <c r="POE20" s="12"/>
      <c r="POF20" s="12"/>
      <c r="POG20" s="12"/>
      <c r="POH20" s="12"/>
      <c r="POI20" s="12"/>
      <c r="POJ20" s="12"/>
      <c r="POK20" s="12"/>
      <c r="POL20" s="12"/>
      <c r="POM20" s="12"/>
      <c r="PON20" s="12"/>
      <c r="POO20" s="12"/>
      <c r="POP20" s="12"/>
      <c r="POQ20" s="12"/>
      <c r="POR20" s="12"/>
      <c r="POS20" s="12"/>
      <c r="POT20" s="12"/>
      <c r="POU20" s="12"/>
      <c r="POV20" s="12"/>
      <c r="POW20" s="12"/>
      <c r="POX20" s="12"/>
      <c r="POY20" s="12"/>
      <c r="POZ20" s="12"/>
      <c r="PPA20" s="12"/>
      <c r="PPB20" s="12"/>
      <c r="PPC20" s="12"/>
      <c r="PPD20" s="12"/>
      <c r="PPE20" s="12"/>
      <c r="PPF20" s="12"/>
      <c r="PPG20" s="12"/>
      <c r="PPH20" s="12"/>
      <c r="PPI20" s="12"/>
      <c r="PPJ20" s="12"/>
      <c r="PPK20" s="12"/>
      <c r="PPL20" s="12"/>
      <c r="PPM20" s="12"/>
      <c r="PPN20" s="12"/>
      <c r="PPO20" s="12"/>
      <c r="PPP20" s="12"/>
      <c r="PPQ20" s="12"/>
      <c r="PPR20" s="12"/>
      <c r="PPS20" s="12"/>
      <c r="PPT20" s="12"/>
      <c r="PPU20" s="12"/>
      <c r="PPV20" s="12"/>
      <c r="PPW20" s="12"/>
      <c r="PPX20" s="12"/>
      <c r="PPY20" s="12"/>
      <c r="PPZ20" s="12"/>
      <c r="PQA20" s="12"/>
      <c r="PQB20" s="12"/>
      <c r="PQC20" s="12"/>
      <c r="PQD20" s="12"/>
      <c r="PQE20" s="12"/>
      <c r="PQF20" s="12"/>
      <c r="PQG20" s="12"/>
      <c r="PQH20" s="12"/>
      <c r="PQI20" s="12"/>
      <c r="PQJ20" s="12"/>
      <c r="PQK20" s="12"/>
      <c r="PQL20" s="12"/>
      <c r="PQM20" s="12"/>
      <c r="PQN20" s="12"/>
      <c r="PQO20" s="12"/>
      <c r="PQP20" s="12"/>
      <c r="PQQ20" s="12"/>
      <c r="PQR20" s="12"/>
      <c r="PQS20" s="12"/>
      <c r="PQT20" s="12"/>
      <c r="PQU20" s="12"/>
      <c r="PQV20" s="12"/>
      <c r="PQW20" s="12"/>
      <c r="PQX20" s="12"/>
      <c r="PQY20" s="12"/>
      <c r="PQZ20" s="12"/>
      <c r="PRA20" s="12"/>
      <c r="PRB20" s="12"/>
      <c r="PRC20" s="12"/>
      <c r="PRD20" s="12"/>
      <c r="PRE20" s="12"/>
      <c r="PRF20" s="12"/>
      <c r="PRG20" s="12"/>
      <c r="PRH20" s="12"/>
      <c r="PRI20" s="12"/>
      <c r="PRJ20" s="12"/>
      <c r="PRK20" s="12"/>
      <c r="PRL20" s="12"/>
      <c r="PRM20" s="12"/>
      <c r="PRN20" s="12"/>
      <c r="PRO20" s="12"/>
      <c r="PRP20" s="12"/>
      <c r="PRQ20" s="12"/>
      <c r="PRR20" s="12"/>
      <c r="PRS20" s="12"/>
      <c r="PRT20" s="12"/>
      <c r="PRU20" s="12"/>
      <c r="PRV20" s="12"/>
      <c r="PRW20" s="12"/>
      <c r="PRX20" s="12"/>
      <c r="PRY20" s="12"/>
      <c r="PRZ20" s="12"/>
      <c r="PSA20" s="12"/>
      <c r="PSB20" s="12"/>
      <c r="PSC20" s="12"/>
      <c r="PSD20" s="12"/>
      <c r="PSE20" s="12"/>
      <c r="PSF20" s="12"/>
      <c r="PSG20" s="12"/>
      <c r="PSH20" s="12"/>
      <c r="PSI20" s="12"/>
      <c r="PSJ20" s="12"/>
      <c r="PSK20" s="12"/>
      <c r="PSL20" s="12"/>
      <c r="PSM20" s="12"/>
      <c r="PSN20" s="12"/>
      <c r="PSO20" s="12"/>
      <c r="PSP20" s="12"/>
      <c r="PSQ20" s="12"/>
      <c r="PSR20" s="12"/>
      <c r="PSS20" s="12"/>
      <c r="PST20" s="12"/>
      <c r="PSU20" s="12"/>
      <c r="PSV20" s="12"/>
      <c r="PSW20" s="12"/>
      <c r="PSX20" s="12"/>
      <c r="PSY20" s="12"/>
      <c r="PSZ20" s="12"/>
      <c r="PTA20" s="12"/>
      <c r="PTB20" s="12"/>
      <c r="PTC20" s="12"/>
      <c r="PTD20" s="12"/>
      <c r="PTE20" s="12"/>
      <c r="PTF20" s="12"/>
      <c r="PTG20" s="12"/>
      <c r="PTH20" s="12"/>
      <c r="PTI20" s="12"/>
      <c r="PTJ20" s="12"/>
      <c r="PTK20" s="12"/>
      <c r="PTL20" s="12"/>
      <c r="PTM20" s="12"/>
      <c r="PTN20" s="12"/>
      <c r="PTO20" s="12"/>
      <c r="PTP20" s="12"/>
      <c r="PTQ20" s="12"/>
      <c r="PTR20" s="12"/>
      <c r="PTS20" s="12"/>
      <c r="PTT20" s="12"/>
      <c r="PTU20" s="12"/>
      <c r="PTV20" s="12"/>
      <c r="PTW20" s="12"/>
      <c r="PTX20" s="12"/>
      <c r="PTY20" s="12"/>
      <c r="PTZ20" s="12"/>
      <c r="PUA20" s="12"/>
      <c r="PUB20" s="12"/>
      <c r="PUC20" s="12"/>
      <c r="PUD20" s="12"/>
      <c r="PUE20" s="12"/>
      <c r="PUF20" s="12"/>
      <c r="PUG20" s="12"/>
      <c r="PUH20" s="12"/>
      <c r="PUI20" s="12"/>
      <c r="PUJ20" s="12"/>
      <c r="PUK20" s="12"/>
      <c r="PUL20" s="12"/>
      <c r="PUM20" s="12"/>
      <c r="PUN20" s="12"/>
      <c r="PUO20" s="12"/>
      <c r="PUP20" s="12"/>
      <c r="PUQ20" s="12"/>
      <c r="PUR20" s="12"/>
      <c r="PUS20" s="12"/>
      <c r="PUT20" s="12"/>
      <c r="PUU20" s="12"/>
      <c r="PUV20" s="12"/>
      <c r="PUW20" s="12"/>
      <c r="PUX20" s="12"/>
      <c r="PUY20" s="12"/>
      <c r="PUZ20" s="12"/>
      <c r="PVA20" s="12"/>
      <c r="PVB20" s="12"/>
      <c r="PVC20" s="12"/>
      <c r="PVD20" s="12"/>
      <c r="PVE20" s="12"/>
      <c r="PVF20" s="12"/>
      <c r="PVG20" s="12"/>
      <c r="PVH20" s="12"/>
      <c r="PVI20" s="12"/>
      <c r="PVJ20" s="12"/>
      <c r="PVK20" s="12"/>
      <c r="PVL20" s="12"/>
      <c r="PVM20" s="12"/>
      <c r="PVN20" s="12"/>
      <c r="PVO20" s="12"/>
      <c r="PVP20" s="12"/>
      <c r="PVQ20" s="12"/>
      <c r="PVR20" s="12"/>
      <c r="PVS20" s="12"/>
      <c r="PVT20" s="12"/>
      <c r="PVU20" s="12"/>
      <c r="PVV20" s="12"/>
      <c r="PVW20" s="12"/>
      <c r="PVX20" s="12"/>
      <c r="PVY20" s="12"/>
      <c r="PVZ20" s="12"/>
      <c r="PWA20" s="12"/>
      <c r="PWB20" s="12"/>
      <c r="PWC20" s="12"/>
      <c r="PWD20" s="12"/>
      <c r="PWE20" s="12"/>
      <c r="PWF20" s="12"/>
      <c r="PWG20" s="12"/>
      <c r="PWH20" s="12"/>
      <c r="PWI20" s="12"/>
      <c r="PWJ20" s="12"/>
      <c r="PWK20" s="12"/>
      <c r="PWL20" s="12"/>
      <c r="PWM20" s="12"/>
      <c r="PWN20" s="12"/>
      <c r="PWO20" s="12"/>
      <c r="PWP20" s="12"/>
      <c r="PWQ20" s="12"/>
      <c r="PWR20" s="12"/>
      <c r="PWS20" s="12"/>
      <c r="PWT20" s="12"/>
      <c r="PWU20" s="12"/>
      <c r="PWV20" s="12"/>
      <c r="PWW20" s="12"/>
      <c r="PWX20" s="12"/>
      <c r="PWY20" s="12"/>
      <c r="PWZ20" s="12"/>
      <c r="PXA20" s="12"/>
      <c r="PXB20" s="12"/>
      <c r="PXC20" s="12"/>
      <c r="PXD20" s="12"/>
      <c r="PXE20" s="12"/>
      <c r="PXF20" s="12"/>
      <c r="PXG20" s="12"/>
      <c r="PXH20" s="12"/>
      <c r="PXI20" s="12"/>
      <c r="PXJ20" s="12"/>
      <c r="PXK20" s="12"/>
      <c r="PXL20" s="12"/>
      <c r="PXM20" s="12"/>
      <c r="PXN20" s="12"/>
      <c r="PXO20" s="12"/>
      <c r="PXP20" s="12"/>
      <c r="PXQ20" s="12"/>
      <c r="PXR20" s="12"/>
      <c r="PXS20" s="12"/>
      <c r="PXT20" s="12"/>
      <c r="PXU20" s="12"/>
      <c r="PXV20" s="12"/>
      <c r="PXW20" s="12"/>
      <c r="PXX20" s="12"/>
      <c r="PXY20" s="12"/>
      <c r="PXZ20" s="12"/>
      <c r="PYA20" s="12"/>
      <c r="PYB20" s="12"/>
      <c r="PYC20" s="12"/>
      <c r="PYD20" s="12"/>
      <c r="PYE20" s="12"/>
      <c r="PYF20" s="12"/>
      <c r="PYG20" s="12"/>
      <c r="PYH20" s="12"/>
      <c r="PYI20" s="12"/>
      <c r="PYJ20" s="12"/>
      <c r="PYK20" s="12"/>
      <c r="PYL20" s="12"/>
      <c r="PYM20" s="12"/>
      <c r="PYN20" s="12"/>
      <c r="PYO20" s="12"/>
      <c r="PYP20" s="12"/>
      <c r="PYQ20" s="12"/>
      <c r="PYR20" s="12"/>
      <c r="PYS20" s="12"/>
      <c r="PYT20" s="12"/>
      <c r="PYU20" s="12"/>
      <c r="PYV20" s="12"/>
      <c r="PYW20" s="12"/>
      <c r="PYX20" s="12"/>
      <c r="PYY20" s="12"/>
      <c r="PYZ20" s="12"/>
      <c r="PZA20" s="12"/>
      <c r="PZB20" s="12"/>
      <c r="PZC20" s="12"/>
      <c r="PZD20" s="12"/>
      <c r="PZE20" s="12"/>
      <c r="PZF20" s="12"/>
      <c r="PZG20" s="12"/>
      <c r="PZH20" s="12"/>
      <c r="PZI20" s="12"/>
      <c r="PZJ20" s="12"/>
      <c r="PZK20" s="12"/>
      <c r="PZL20" s="12"/>
      <c r="PZM20" s="12"/>
      <c r="PZN20" s="12"/>
      <c r="PZO20" s="12"/>
      <c r="PZP20" s="12"/>
      <c r="PZQ20" s="12"/>
      <c r="PZR20" s="12"/>
      <c r="PZS20" s="12"/>
      <c r="PZT20" s="12"/>
      <c r="PZU20" s="12"/>
      <c r="PZV20" s="12"/>
      <c r="PZW20" s="12"/>
      <c r="PZX20" s="12"/>
      <c r="PZY20" s="12"/>
      <c r="PZZ20" s="12"/>
      <c r="QAA20" s="12"/>
      <c r="QAB20" s="12"/>
      <c r="QAC20" s="12"/>
      <c r="QAD20" s="12"/>
      <c r="QAE20" s="12"/>
      <c r="QAF20" s="12"/>
      <c r="QAG20" s="12"/>
      <c r="QAH20" s="12"/>
      <c r="QAI20" s="12"/>
      <c r="QAJ20" s="12"/>
      <c r="QAK20" s="12"/>
      <c r="QAL20" s="12"/>
      <c r="QAM20" s="12"/>
      <c r="QAN20" s="12"/>
      <c r="QAO20" s="12"/>
      <c r="QAP20" s="12"/>
      <c r="QAQ20" s="12"/>
      <c r="QAR20" s="12"/>
      <c r="QAS20" s="12"/>
      <c r="QAT20" s="12"/>
      <c r="QAU20" s="12"/>
      <c r="QAV20" s="12"/>
      <c r="QAW20" s="12"/>
      <c r="QAX20" s="12"/>
      <c r="QAY20" s="12"/>
      <c r="QAZ20" s="12"/>
      <c r="QBA20" s="12"/>
      <c r="QBB20" s="12"/>
      <c r="QBC20" s="12"/>
      <c r="QBD20" s="12"/>
      <c r="QBE20" s="12"/>
      <c r="QBF20" s="12"/>
      <c r="QBG20" s="12"/>
      <c r="QBH20" s="12"/>
      <c r="QBI20" s="12"/>
      <c r="QBJ20" s="12"/>
      <c r="QBK20" s="12"/>
      <c r="QBL20" s="12"/>
      <c r="QBM20" s="12"/>
      <c r="QBN20" s="12"/>
      <c r="QBO20" s="12"/>
      <c r="QBP20" s="12"/>
      <c r="QBQ20" s="12"/>
      <c r="QBR20" s="12"/>
      <c r="QBS20" s="12"/>
      <c r="QBT20" s="12"/>
      <c r="QBU20" s="12"/>
      <c r="QBV20" s="12"/>
      <c r="QBW20" s="12"/>
      <c r="QBX20" s="12"/>
      <c r="QBY20" s="12"/>
      <c r="QBZ20" s="12"/>
      <c r="QCA20" s="12"/>
      <c r="QCB20" s="12"/>
      <c r="QCC20" s="12"/>
      <c r="QCD20" s="12"/>
      <c r="QCE20" s="12"/>
      <c r="QCF20" s="12"/>
      <c r="QCG20" s="12"/>
      <c r="QCH20" s="12"/>
      <c r="QCI20" s="12"/>
      <c r="QCJ20" s="12"/>
      <c r="QCK20" s="12"/>
      <c r="QCL20" s="12"/>
      <c r="QCM20" s="12"/>
      <c r="QCN20" s="12"/>
      <c r="QCO20" s="12"/>
      <c r="QCP20" s="12"/>
      <c r="QCQ20" s="12"/>
      <c r="QCR20" s="12"/>
      <c r="QCS20" s="12"/>
      <c r="QCT20" s="12"/>
      <c r="QCU20" s="12"/>
      <c r="QCV20" s="12"/>
      <c r="QCW20" s="12"/>
      <c r="QCX20" s="12"/>
      <c r="QCY20" s="12"/>
      <c r="QCZ20" s="12"/>
      <c r="QDA20" s="12"/>
      <c r="QDB20" s="12"/>
      <c r="QDC20" s="12"/>
      <c r="QDD20" s="12"/>
      <c r="QDE20" s="12"/>
      <c r="QDF20" s="12"/>
      <c r="QDG20" s="12"/>
      <c r="QDH20" s="12"/>
      <c r="QDI20" s="12"/>
      <c r="QDJ20" s="12"/>
      <c r="QDK20" s="12"/>
      <c r="QDL20" s="12"/>
      <c r="QDM20" s="12"/>
      <c r="QDN20" s="12"/>
      <c r="QDO20" s="12"/>
      <c r="QDP20" s="12"/>
      <c r="QDQ20" s="12"/>
      <c r="QDR20" s="12"/>
      <c r="QDS20" s="12"/>
      <c r="QDT20" s="12"/>
      <c r="QDU20" s="12"/>
      <c r="QDV20" s="12"/>
      <c r="QDW20" s="12"/>
      <c r="QDX20" s="12"/>
      <c r="QDY20" s="12"/>
      <c r="QDZ20" s="12"/>
      <c r="QEA20" s="12"/>
      <c r="QEB20" s="12"/>
      <c r="QEC20" s="12"/>
      <c r="QED20" s="12"/>
      <c r="QEE20" s="12"/>
      <c r="QEF20" s="12"/>
      <c r="QEG20" s="12"/>
      <c r="QEH20" s="12"/>
      <c r="QEI20" s="12"/>
      <c r="QEJ20" s="12"/>
      <c r="QEK20" s="12"/>
      <c r="QEL20" s="12"/>
      <c r="QEM20" s="12"/>
      <c r="QEN20" s="12"/>
      <c r="QEO20" s="12"/>
      <c r="QEP20" s="12"/>
      <c r="QEQ20" s="12"/>
      <c r="QER20" s="12"/>
      <c r="QES20" s="12"/>
      <c r="QET20" s="12"/>
      <c r="QEU20" s="12"/>
      <c r="QEV20" s="12"/>
      <c r="QEW20" s="12"/>
      <c r="QEX20" s="12"/>
      <c r="QEY20" s="12"/>
      <c r="QEZ20" s="12"/>
      <c r="QFA20" s="12"/>
      <c r="QFB20" s="12"/>
      <c r="QFC20" s="12"/>
      <c r="QFD20" s="12"/>
      <c r="QFE20" s="12"/>
      <c r="QFF20" s="12"/>
      <c r="QFG20" s="12"/>
      <c r="QFH20" s="12"/>
      <c r="QFI20" s="12"/>
      <c r="QFJ20" s="12"/>
      <c r="QFK20" s="12"/>
      <c r="QFL20" s="12"/>
      <c r="QFM20" s="12"/>
      <c r="QFN20" s="12"/>
      <c r="QFO20" s="12"/>
      <c r="QFP20" s="12"/>
      <c r="QFQ20" s="12"/>
      <c r="QFR20" s="12"/>
      <c r="QFS20" s="12"/>
      <c r="QFT20" s="12"/>
      <c r="QFU20" s="12"/>
      <c r="QFV20" s="12"/>
      <c r="QFW20" s="12"/>
      <c r="QFX20" s="12"/>
      <c r="QFY20" s="12"/>
      <c r="QFZ20" s="12"/>
      <c r="QGA20" s="12"/>
      <c r="QGB20" s="12"/>
      <c r="QGC20" s="12"/>
      <c r="QGD20" s="12"/>
      <c r="QGE20" s="12"/>
      <c r="QGF20" s="12"/>
      <c r="QGG20" s="12"/>
      <c r="QGH20" s="12"/>
      <c r="QGI20" s="12"/>
      <c r="QGJ20" s="12"/>
      <c r="QGK20" s="12"/>
      <c r="QGL20" s="12"/>
      <c r="QGM20" s="12"/>
      <c r="QGN20" s="12"/>
      <c r="QGO20" s="12"/>
      <c r="QGP20" s="12"/>
      <c r="QGQ20" s="12"/>
      <c r="QGR20" s="12"/>
      <c r="QGS20" s="12"/>
      <c r="QGT20" s="12"/>
      <c r="QGU20" s="12"/>
      <c r="QGV20" s="12"/>
      <c r="QGW20" s="12"/>
      <c r="QGX20" s="12"/>
      <c r="QGY20" s="12"/>
      <c r="QGZ20" s="12"/>
      <c r="QHA20" s="12"/>
      <c r="QHB20" s="12"/>
      <c r="QHC20" s="12"/>
      <c r="QHD20" s="12"/>
      <c r="QHE20" s="12"/>
      <c r="QHF20" s="12"/>
      <c r="QHG20" s="12"/>
      <c r="QHH20" s="12"/>
      <c r="QHI20" s="12"/>
      <c r="QHJ20" s="12"/>
      <c r="QHK20" s="12"/>
      <c r="QHL20" s="12"/>
      <c r="QHM20" s="12"/>
      <c r="QHN20" s="12"/>
      <c r="QHO20" s="12"/>
      <c r="QHP20" s="12"/>
      <c r="QHQ20" s="12"/>
      <c r="QHR20" s="12"/>
      <c r="QHS20" s="12"/>
      <c r="QHT20" s="12"/>
      <c r="QHU20" s="12"/>
      <c r="QHV20" s="12"/>
      <c r="QHW20" s="12"/>
      <c r="QHX20" s="12"/>
      <c r="QHY20" s="12"/>
      <c r="QHZ20" s="12"/>
      <c r="QIA20" s="12"/>
      <c r="QIB20" s="12"/>
      <c r="QIC20" s="12"/>
      <c r="QID20" s="12"/>
      <c r="QIE20" s="12"/>
      <c r="QIF20" s="12"/>
      <c r="QIG20" s="12"/>
      <c r="QIH20" s="12"/>
      <c r="QII20" s="12"/>
      <c r="QIJ20" s="12"/>
      <c r="QIK20" s="12"/>
      <c r="QIL20" s="12"/>
      <c r="QIM20" s="12"/>
      <c r="QIN20" s="12"/>
      <c r="QIO20" s="12"/>
      <c r="QIP20" s="12"/>
      <c r="QIQ20" s="12"/>
      <c r="QIR20" s="12"/>
      <c r="QIS20" s="12"/>
      <c r="QIT20" s="12"/>
      <c r="QIU20" s="12"/>
      <c r="QIV20" s="12"/>
      <c r="QIW20" s="12"/>
      <c r="QIX20" s="12"/>
      <c r="QIY20" s="12"/>
      <c r="QIZ20" s="12"/>
      <c r="QJA20" s="12"/>
      <c r="QJB20" s="12"/>
      <c r="QJC20" s="12"/>
      <c r="QJD20" s="12"/>
      <c r="QJE20" s="12"/>
      <c r="QJF20" s="12"/>
      <c r="QJG20" s="12"/>
      <c r="QJH20" s="12"/>
      <c r="QJI20" s="12"/>
      <c r="QJJ20" s="12"/>
      <c r="QJK20" s="12"/>
      <c r="QJL20" s="12"/>
      <c r="QJM20" s="12"/>
      <c r="QJN20" s="12"/>
      <c r="QJO20" s="12"/>
      <c r="QJP20" s="12"/>
      <c r="QJQ20" s="12"/>
      <c r="QJR20" s="12"/>
      <c r="QJS20" s="12"/>
      <c r="QJT20" s="12"/>
      <c r="QJU20" s="12"/>
      <c r="QJV20" s="12"/>
      <c r="QJW20" s="12"/>
      <c r="QJX20" s="12"/>
      <c r="QJY20" s="12"/>
      <c r="QJZ20" s="12"/>
      <c r="QKA20" s="12"/>
      <c r="QKB20" s="12"/>
      <c r="QKC20" s="12"/>
      <c r="QKD20" s="12"/>
      <c r="QKE20" s="12"/>
      <c r="QKF20" s="12"/>
      <c r="QKG20" s="12"/>
      <c r="QKH20" s="12"/>
      <c r="QKI20" s="12"/>
      <c r="QKJ20" s="12"/>
      <c r="QKK20" s="12"/>
      <c r="QKL20" s="12"/>
      <c r="QKM20" s="12"/>
      <c r="QKN20" s="12"/>
      <c r="QKO20" s="12"/>
      <c r="QKP20" s="12"/>
      <c r="QKQ20" s="12"/>
      <c r="QKR20" s="12"/>
      <c r="QKS20" s="12"/>
      <c r="QKT20" s="12"/>
      <c r="QKU20" s="12"/>
      <c r="QKV20" s="12"/>
      <c r="QKW20" s="12"/>
      <c r="QKX20" s="12"/>
      <c r="QKY20" s="12"/>
      <c r="QKZ20" s="12"/>
      <c r="QLA20" s="12"/>
      <c r="QLB20" s="12"/>
      <c r="QLC20" s="12"/>
      <c r="QLD20" s="12"/>
      <c r="QLE20" s="12"/>
      <c r="QLF20" s="12"/>
      <c r="QLG20" s="12"/>
      <c r="QLH20" s="12"/>
      <c r="QLI20" s="12"/>
      <c r="QLJ20" s="12"/>
      <c r="QLK20" s="12"/>
      <c r="QLL20" s="12"/>
      <c r="QLM20" s="12"/>
      <c r="QLN20" s="12"/>
      <c r="QLO20" s="12"/>
      <c r="QLP20" s="12"/>
      <c r="QLQ20" s="12"/>
      <c r="QLR20" s="12"/>
      <c r="QLS20" s="12"/>
      <c r="QLT20" s="12"/>
      <c r="QLU20" s="12"/>
      <c r="QLV20" s="12"/>
      <c r="QLW20" s="12"/>
      <c r="QLX20" s="12"/>
      <c r="QLY20" s="12"/>
      <c r="QLZ20" s="12"/>
      <c r="QMA20" s="12"/>
      <c r="QMB20" s="12"/>
      <c r="QMC20" s="12"/>
      <c r="QMD20" s="12"/>
      <c r="QME20" s="12"/>
      <c r="QMF20" s="12"/>
      <c r="QMG20" s="12"/>
      <c r="QMH20" s="12"/>
      <c r="QMI20" s="12"/>
      <c r="QMJ20" s="12"/>
      <c r="QMK20" s="12"/>
      <c r="QML20" s="12"/>
      <c r="QMM20" s="12"/>
      <c r="QMN20" s="12"/>
      <c r="QMO20" s="12"/>
      <c r="QMP20" s="12"/>
      <c r="QMQ20" s="12"/>
      <c r="QMR20" s="12"/>
      <c r="QMS20" s="12"/>
      <c r="QMT20" s="12"/>
      <c r="QMU20" s="12"/>
      <c r="QMV20" s="12"/>
      <c r="QMW20" s="12"/>
      <c r="QMX20" s="12"/>
      <c r="QMY20" s="12"/>
      <c r="QMZ20" s="12"/>
      <c r="QNA20" s="12"/>
      <c r="QNB20" s="12"/>
      <c r="QNC20" s="12"/>
      <c r="QND20" s="12"/>
      <c r="QNE20" s="12"/>
      <c r="QNF20" s="12"/>
      <c r="QNG20" s="12"/>
      <c r="QNH20" s="12"/>
      <c r="QNI20" s="12"/>
      <c r="QNJ20" s="12"/>
      <c r="QNK20" s="12"/>
      <c r="QNL20" s="12"/>
      <c r="QNM20" s="12"/>
      <c r="QNN20" s="12"/>
      <c r="QNO20" s="12"/>
      <c r="QNP20" s="12"/>
      <c r="QNQ20" s="12"/>
      <c r="QNR20" s="12"/>
      <c r="QNS20" s="12"/>
      <c r="QNT20" s="12"/>
      <c r="QNU20" s="12"/>
      <c r="QNV20" s="12"/>
      <c r="QNW20" s="12"/>
      <c r="QNX20" s="12"/>
      <c r="QNY20" s="12"/>
      <c r="QNZ20" s="12"/>
      <c r="QOA20" s="12"/>
      <c r="QOB20" s="12"/>
      <c r="QOC20" s="12"/>
      <c r="QOD20" s="12"/>
      <c r="QOE20" s="12"/>
      <c r="QOF20" s="12"/>
      <c r="QOG20" s="12"/>
      <c r="QOH20" s="12"/>
      <c r="QOI20" s="12"/>
      <c r="QOJ20" s="12"/>
      <c r="QOK20" s="12"/>
      <c r="QOL20" s="12"/>
      <c r="QOM20" s="12"/>
      <c r="QON20" s="12"/>
      <c r="QOO20" s="12"/>
      <c r="QOP20" s="12"/>
      <c r="QOQ20" s="12"/>
      <c r="QOR20" s="12"/>
      <c r="QOS20" s="12"/>
      <c r="QOT20" s="12"/>
      <c r="QOU20" s="12"/>
      <c r="QOV20" s="12"/>
      <c r="QOW20" s="12"/>
      <c r="QOX20" s="12"/>
      <c r="QOY20" s="12"/>
      <c r="QOZ20" s="12"/>
      <c r="QPA20" s="12"/>
      <c r="QPB20" s="12"/>
      <c r="QPC20" s="12"/>
      <c r="QPD20" s="12"/>
      <c r="QPE20" s="12"/>
      <c r="QPF20" s="12"/>
      <c r="QPG20" s="12"/>
      <c r="QPH20" s="12"/>
      <c r="QPI20" s="12"/>
      <c r="QPJ20" s="12"/>
      <c r="QPK20" s="12"/>
      <c r="QPL20" s="12"/>
      <c r="QPM20" s="12"/>
      <c r="QPN20" s="12"/>
      <c r="QPO20" s="12"/>
      <c r="QPP20" s="12"/>
      <c r="QPQ20" s="12"/>
      <c r="QPR20" s="12"/>
      <c r="QPS20" s="12"/>
      <c r="QPT20" s="12"/>
      <c r="QPU20" s="12"/>
      <c r="QPV20" s="12"/>
      <c r="QPW20" s="12"/>
      <c r="QPX20" s="12"/>
      <c r="QPY20" s="12"/>
      <c r="QPZ20" s="12"/>
      <c r="QQA20" s="12"/>
      <c r="QQB20" s="12"/>
      <c r="QQC20" s="12"/>
      <c r="QQD20" s="12"/>
      <c r="QQE20" s="12"/>
      <c r="QQF20" s="12"/>
      <c r="QQG20" s="12"/>
      <c r="QQH20" s="12"/>
      <c r="QQI20" s="12"/>
      <c r="QQJ20" s="12"/>
      <c r="QQK20" s="12"/>
      <c r="QQL20" s="12"/>
      <c r="QQM20" s="12"/>
      <c r="QQN20" s="12"/>
      <c r="QQO20" s="12"/>
      <c r="QQP20" s="12"/>
      <c r="QQQ20" s="12"/>
      <c r="QQR20" s="12"/>
      <c r="QQS20" s="12"/>
      <c r="QQT20" s="12"/>
      <c r="QQU20" s="12"/>
      <c r="QQV20" s="12"/>
      <c r="QQW20" s="12"/>
      <c r="QQX20" s="12"/>
      <c r="QQY20" s="12"/>
      <c r="QQZ20" s="12"/>
      <c r="QRA20" s="12"/>
      <c r="QRB20" s="12"/>
      <c r="QRC20" s="12"/>
      <c r="QRD20" s="12"/>
      <c r="QRE20" s="12"/>
      <c r="QRF20" s="12"/>
      <c r="QRG20" s="12"/>
      <c r="QRH20" s="12"/>
      <c r="QRI20" s="12"/>
      <c r="QRJ20" s="12"/>
      <c r="QRK20" s="12"/>
      <c r="QRL20" s="12"/>
      <c r="QRM20" s="12"/>
      <c r="QRN20" s="12"/>
      <c r="QRO20" s="12"/>
      <c r="QRP20" s="12"/>
      <c r="QRQ20" s="12"/>
      <c r="QRR20" s="12"/>
      <c r="QRS20" s="12"/>
      <c r="QRT20" s="12"/>
      <c r="QRU20" s="12"/>
      <c r="QRV20" s="12"/>
      <c r="QRW20" s="12"/>
      <c r="QRX20" s="12"/>
      <c r="QRY20" s="12"/>
      <c r="QRZ20" s="12"/>
      <c r="QSA20" s="12"/>
      <c r="QSB20" s="12"/>
      <c r="QSC20" s="12"/>
      <c r="QSD20" s="12"/>
      <c r="QSE20" s="12"/>
      <c r="QSF20" s="12"/>
      <c r="QSG20" s="12"/>
      <c r="QSH20" s="12"/>
      <c r="QSI20" s="12"/>
      <c r="QSJ20" s="12"/>
      <c r="QSK20" s="12"/>
      <c r="QSL20" s="12"/>
      <c r="QSM20" s="12"/>
      <c r="QSN20" s="12"/>
      <c r="QSO20" s="12"/>
      <c r="QSP20" s="12"/>
      <c r="QSQ20" s="12"/>
      <c r="QSR20" s="12"/>
      <c r="QSS20" s="12"/>
      <c r="QST20" s="12"/>
      <c r="QSU20" s="12"/>
      <c r="QSV20" s="12"/>
      <c r="QSW20" s="12"/>
      <c r="QSX20" s="12"/>
      <c r="QSY20" s="12"/>
      <c r="QSZ20" s="12"/>
      <c r="QTA20" s="12"/>
      <c r="QTB20" s="12"/>
      <c r="QTC20" s="12"/>
      <c r="QTD20" s="12"/>
      <c r="QTE20" s="12"/>
      <c r="QTF20" s="12"/>
      <c r="QTG20" s="12"/>
      <c r="QTH20" s="12"/>
      <c r="QTI20" s="12"/>
      <c r="QTJ20" s="12"/>
      <c r="QTK20" s="12"/>
      <c r="QTL20" s="12"/>
      <c r="QTM20" s="12"/>
      <c r="QTN20" s="12"/>
      <c r="QTO20" s="12"/>
      <c r="QTP20" s="12"/>
      <c r="QTQ20" s="12"/>
      <c r="QTR20" s="12"/>
      <c r="QTS20" s="12"/>
      <c r="QTT20" s="12"/>
      <c r="QTU20" s="12"/>
      <c r="QTV20" s="12"/>
      <c r="QTW20" s="12"/>
      <c r="QTX20" s="12"/>
      <c r="QTY20" s="12"/>
      <c r="QTZ20" s="12"/>
      <c r="QUA20" s="12"/>
      <c r="QUB20" s="12"/>
      <c r="QUC20" s="12"/>
      <c r="QUD20" s="12"/>
      <c r="QUE20" s="12"/>
      <c r="QUF20" s="12"/>
      <c r="QUG20" s="12"/>
      <c r="QUH20" s="12"/>
      <c r="QUI20" s="12"/>
      <c r="QUJ20" s="12"/>
      <c r="QUK20" s="12"/>
      <c r="QUL20" s="12"/>
      <c r="QUM20" s="12"/>
      <c r="QUN20" s="12"/>
      <c r="QUO20" s="12"/>
      <c r="QUP20" s="12"/>
      <c r="QUQ20" s="12"/>
      <c r="QUR20" s="12"/>
      <c r="QUS20" s="12"/>
      <c r="QUT20" s="12"/>
      <c r="QUU20" s="12"/>
      <c r="QUV20" s="12"/>
      <c r="QUW20" s="12"/>
      <c r="QUX20" s="12"/>
      <c r="QUY20" s="12"/>
      <c r="QUZ20" s="12"/>
      <c r="QVA20" s="12"/>
      <c r="QVB20" s="12"/>
      <c r="QVC20" s="12"/>
      <c r="QVD20" s="12"/>
      <c r="QVE20" s="12"/>
      <c r="QVF20" s="12"/>
      <c r="QVG20" s="12"/>
      <c r="QVH20" s="12"/>
      <c r="QVI20" s="12"/>
      <c r="QVJ20" s="12"/>
      <c r="QVK20" s="12"/>
      <c r="QVL20" s="12"/>
      <c r="QVM20" s="12"/>
      <c r="QVN20" s="12"/>
      <c r="QVO20" s="12"/>
      <c r="QVP20" s="12"/>
      <c r="QVQ20" s="12"/>
      <c r="QVR20" s="12"/>
      <c r="QVS20" s="12"/>
      <c r="QVT20" s="12"/>
      <c r="QVU20" s="12"/>
      <c r="QVV20" s="12"/>
      <c r="QVW20" s="12"/>
      <c r="QVX20" s="12"/>
      <c r="QVY20" s="12"/>
      <c r="QVZ20" s="12"/>
      <c r="QWA20" s="12"/>
      <c r="QWB20" s="12"/>
      <c r="QWC20" s="12"/>
      <c r="QWD20" s="12"/>
      <c r="QWE20" s="12"/>
      <c r="QWF20" s="12"/>
      <c r="QWG20" s="12"/>
      <c r="QWH20" s="12"/>
      <c r="QWI20" s="12"/>
      <c r="QWJ20" s="12"/>
      <c r="QWK20" s="12"/>
      <c r="QWL20" s="12"/>
      <c r="QWM20" s="12"/>
      <c r="QWN20" s="12"/>
      <c r="QWO20" s="12"/>
      <c r="QWP20" s="12"/>
      <c r="QWQ20" s="12"/>
      <c r="QWR20" s="12"/>
      <c r="QWS20" s="12"/>
      <c r="QWT20" s="12"/>
      <c r="QWU20" s="12"/>
      <c r="QWV20" s="12"/>
      <c r="QWW20" s="12"/>
      <c r="QWX20" s="12"/>
      <c r="QWY20" s="12"/>
      <c r="QWZ20" s="12"/>
      <c r="QXA20" s="12"/>
      <c r="QXB20" s="12"/>
      <c r="QXC20" s="12"/>
      <c r="QXD20" s="12"/>
      <c r="QXE20" s="12"/>
      <c r="QXF20" s="12"/>
      <c r="QXG20" s="12"/>
      <c r="QXH20" s="12"/>
      <c r="QXI20" s="12"/>
      <c r="QXJ20" s="12"/>
      <c r="QXK20" s="12"/>
      <c r="QXL20" s="12"/>
      <c r="QXM20" s="12"/>
      <c r="QXN20" s="12"/>
      <c r="QXO20" s="12"/>
      <c r="QXP20" s="12"/>
      <c r="QXQ20" s="12"/>
      <c r="QXR20" s="12"/>
      <c r="QXS20" s="12"/>
      <c r="QXT20" s="12"/>
      <c r="QXU20" s="12"/>
      <c r="QXV20" s="12"/>
      <c r="QXW20" s="12"/>
      <c r="QXX20" s="12"/>
      <c r="QXY20" s="12"/>
      <c r="QXZ20" s="12"/>
      <c r="QYA20" s="12"/>
      <c r="QYB20" s="12"/>
      <c r="QYC20" s="12"/>
      <c r="QYD20" s="12"/>
      <c r="QYE20" s="12"/>
      <c r="QYF20" s="12"/>
      <c r="QYG20" s="12"/>
      <c r="QYH20" s="12"/>
      <c r="QYI20" s="12"/>
      <c r="QYJ20" s="12"/>
      <c r="QYK20" s="12"/>
      <c r="QYL20" s="12"/>
      <c r="QYM20" s="12"/>
      <c r="QYN20" s="12"/>
      <c r="QYO20" s="12"/>
      <c r="QYP20" s="12"/>
      <c r="QYQ20" s="12"/>
      <c r="QYR20" s="12"/>
      <c r="QYS20" s="12"/>
      <c r="QYT20" s="12"/>
      <c r="QYU20" s="12"/>
      <c r="QYV20" s="12"/>
      <c r="QYW20" s="12"/>
      <c r="QYX20" s="12"/>
      <c r="QYY20" s="12"/>
      <c r="QYZ20" s="12"/>
      <c r="QZA20" s="12"/>
      <c r="QZB20" s="12"/>
      <c r="QZC20" s="12"/>
      <c r="QZD20" s="12"/>
      <c r="QZE20" s="12"/>
      <c r="QZF20" s="12"/>
      <c r="QZG20" s="12"/>
      <c r="QZH20" s="12"/>
      <c r="QZI20" s="12"/>
      <c r="QZJ20" s="12"/>
      <c r="QZK20" s="12"/>
      <c r="QZL20" s="12"/>
      <c r="QZM20" s="12"/>
      <c r="QZN20" s="12"/>
      <c r="QZO20" s="12"/>
      <c r="QZP20" s="12"/>
      <c r="QZQ20" s="12"/>
      <c r="QZR20" s="12"/>
      <c r="QZS20" s="12"/>
      <c r="QZT20" s="12"/>
      <c r="QZU20" s="12"/>
      <c r="QZV20" s="12"/>
      <c r="QZW20" s="12"/>
      <c r="QZX20" s="12"/>
      <c r="QZY20" s="12"/>
      <c r="QZZ20" s="12"/>
      <c r="RAA20" s="12"/>
      <c r="RAB20" s="12"/>
      <c r="RAC20" s="12"/>
      <c r="RAD20" s="12"/>
      <c r="RAE20" s="12"/>
      <c r="RAF20" s="12"/>
      <c r="RAG20" s="12"/>
      <c r="RAH20" s="12"/>
      <c r="RAI20" s="12"/>
      <c r="RAJ20" s="12"/>
      <c r="RAK20" s="12"/>
      <c r="RAL20" s="12"/>
      <c r="RAM20" s="12"/>
      <c r="RAN20" s="12"/>
      <c r="RAO20" s="12"/>
      <c r="RAP20" s="12"/>
      <c r="RAQ20" s="12"/>
      <c r="RAR20" s="12"/>
      <c r="RAS20" s="12"/>
      <c r="RAT20" s="12"/>
      <c r="RAU20" s="12"/>
      <c r="RAV20" s="12"/>
      <c r="RAW20" s="12"/>
      <c r="RAX20" s="12"/>
      <c r="RAY20" s="12"/>
      <c r="RAZ20" s="12"/>
      <c r="RBA20" s="12"/>
      <c r="RBB20" s="12"/>
      <c r="RBC20" s="12"/>
      <c r="RBD20" s="12"/>
      <c r="RBE20" s="12"/>
      <c r="RBF20" s="12"/>
      <c r="RBG20" s="12"/>
      <c r="RBH20" s="12"/>
      <c r="RBI20" s="12"/>
      <c r="RBJ20" s="12"/>
      <c r="RBK20" s="12"/>
      <c r="RBL20" s="12"/>
      <c r="RBM20" s="12"/>
      <c r="RBN20" s="12"/>
      <c r="RBO20" s="12"/>
      <c r="RBP20" s="12"/>
      <c r="RBQ20" s="12"/>
      <c r="RBR20" s="12"/>
      <c r="RBS20" s="12"/>
      <c r="RBT20" s="12"/>
      <c r="RBU20" s="12"/>
      <c r="RBV20" s="12"/>
      <c r="RBW20" s="12"/>
      <c r="RBX20" s="12"/>
      <c r="RBY20" s="12"/>
      <c r="RBZ20" s="12"/>
      <c r="RCA20" s="12"/>
      <c r="RCB20" s="12"/>
      <c r="RCC20" s="12"/>
      <c r="RCD20" s="12"/>
      <c r="RCE20" s="12"/>
      <c r="RCF20" s="12"/>
      <c r="RCG20" s="12"/>
      <c r="RCH20" s="12"/>
      <c r="RCI20" s="12"/>
      <c r="RCJ20" s="12"/>
      <c r="RCK20" s="12"/>
      <c r="RCL20" s="12"/>
      <c r="RCM20" s="12"/>
      <c r="RCN20" s="12"/>
      <c r="RCO20" s="12"/>
      <c r="RCP20" s="12"/>
      <c r="RCQ20" s="12"/>
      <c r="RCR20" s="12"/>
      <c r="RCS20" s="12"/>
      <c r="RCT20" s="12"/>
      <c r="RCU20" s="12"/>
      <c r="RCV20" s="12"/>
      <c r="RCW20" s="12"/>
      <c r="RCX20" s="12"/>
      <c r="RCY20" s="12"/>
      <c r="RCZ20" s="12"/>
      <c r="RDA20" s="12"/>
      <c r="RDB20" s="12"/>
      <c r="RDC20" s="12"/>
      <c r="RDD20" s="12"/>
      <c r="RDE20" s="12"/>
      <c r="RDF20" s="12"/>
      <c r="RDG20" s="12"/>
      <c r="RDH20" s="12"/>
      <c r="RDI20" s="12"/>
      <c r="RDJ20" s="12"/>
      <c r="RDK20" s="12"/>
      <c r="RDL20" s="12"/>
      <c r="RDM20" s="12"/>
      <c r="RDN20" s="12"/>
      <c r="RDO20" s="12"/>
      <c r="RDP20" s="12"/>
      <c r="RDQ20" s="12"/>
      <c r="RDR20" s="12"/>
      <c r="RDS20" s="12"/>
      <c r="RDT20" s="12"/>
      <c r="RDU20" s="12"/>
      <c r="RDV20" s="12"/>
      <c r="RDW20" s="12"/>
      <c r="RDX20" s="12"/>
      <c r="RDY20" s="12"/>
      <c r="RDZ20" s="12"/>
      <c r="REA20" s="12"/>
      <c r="REB20" s="12"/>
      <c r="REC20" s="12"/>
      <c r="RED20" s="12"/>
      <c r="REE20" s="12"/>
      <c r="REF20" s="12"/>
      <c r="REG20" s="12"/>
      <c r="REH20" s="12"/>
      <c r="REI20" s="12"/>
      <c r="REJ20" s="12"/>
      <c r="REK20" s="12"/>
      <c r="REL20" s="12"/>
      <c r="REM20" s="12"/>
      <c r="REN20" s="12"/>
      <c r="REO20" s="12"/>
      <c r="REP20" s="12"/>
      <c r="REQ20" s="12"/>
      <c r="RER20" s="12"/>
      <c r="RES20" s="12"/>
      <c r="RET20" s="12"/>
      <c r="REU20" s="12"/>
      <c r="REV20" s="12"/>
      <c r="REW20" s="12"/>
      <c r="REX20" s="12"/>
      <c r="REY20" s="12"/>
      <c r="REZ20" s="12"/>
      <c r="RFA20" s="12"/>
      <c r="RFB20" s="12"/>
      <c r="RFC20" s="12"/>
      <c r="RFD20" s="12"/>
      <c r="RFE20" s="12"/>
      <c r="RFF20" s="12"/>
      <c r="RFG20" s="12"/>
      <c r="RFH20" s="12"/>
      <c r="RFI20" s="12"/>
      <c r="RFJ20" s="12"/>
      <c r="RFK20" s="12"/>
      <c r="RFL20" s="12"/>
      <c r="RFM20" s="12"/>
      <c r="RFN20" s="12"/>
      <c r="RFO20" s="12"/>
      <c r="RFP20" s="12"/>
      <c r="RFQ20" s="12"/>
      <c r="RFR20" s="12"/>
      <c r="RFS20" s="12"/>
      <c r="RFT20" s="12"/>
      <c r="RFU20" s="12"/>
      <c r="RFV20" s="12"/>
      <c r="RFW20" s="12"/>
      <c r="RFX20" s="12"/>
      <c r="RFY20" s="12"/>
      <c r="RFZ20" s="12"/>
      <c r="RGA20" s="12"/>
      <c r="RGB20" s="12"/>
      <c r="RGC20" s="12"/>
      <c r="RGD20" s="12"/>
      <c r="RGE20" s="12"/>
      <c r="RGF20" s="12"/>
      <c r="RGG20" s="12"/>
      <c r="RGH20" s="12"/>
      <c r="RGI20" s="12"/>
      <c r="RGJ20" s="12"/>
      <c r="RGK20" s="12"/>
      <c r="RGL20" s="12"/>
      <c r="RGM20" s="12"/>
      <c r="RGN20" s="12"/>
      <c r="RGO20" s="12"/>
      <c r="RGP20" s="12"/>
      <c r="RGQ20" s="12"/>
      <c r="RGR20" s="12"/>
      <c r="RGS20" s="12"/>
      <c r="RGT20" s="12"/>
      <c r="RGU20" s="12"/>
      <c r="RGV20" s="12"/>
      <c r="RGW20" s="12"/>
      <c r="RGX20" s="12"/>
      <c r="RGY20" s="12"/>
      <c r="RGZ20" s="12"/>
      <c r="RHA20" s="12"/>
      <c r="RHB20" s="12"/>
      <c r="RHC20" s="12"/>
      <c r="RHD20" s="12"/>
      <c r="RHE20" s="12"/>
      <c r="RHF20" s="12"/>
      <c r="RHG20" s="12"/>
      <c r="RHH20" s="12"/>
      <c r="RHI20" s="12"/>
      <c r="RHJ20" s="12"/>
      <c r="RHK20" s="12"/>
      <c r="RHL20" s="12"/>
      <c r="RHM20" s="12"/>
      <c r="RHN20" s="12"/>
      <c r="RHO20" s="12"/>
      <c r="RHP20" s="12"/>
      <c r="RHQ20" s="12"/>
      <c r="RHR20" s="12"/>
      <c r="RHS20" s="12"/>
      <c r="RHT20" s="12"/>
      <c r="RHU20" s="12"/>
      <c r="RHV20" s="12"/>
      <c r="RHW20" s="12"/>
      <c r="RHX20" s="12"/>
      <c r="RHY20" s="12"/>
      <c r="RHZ20" s="12"/>
      <c r="RIA20" s="12"/>
      <c r="RIB20" s="12"/>
      <c r="RIC20" s="12"/>
      <c r="RID20" s="12"/>
      <c r="RIE20" s="12"/>
      <c r="RIF20" s="12"/>
      <c r="RIG20" s="12"/>
      <c r="RIH20" s="12"/>
      <c r="RII20" s="12"/>
      <c r="RIJ20" s="12"/>
      <c r="RIK20" s="12"/>
      <c r="RIL20" s="12"/>
      <c r="RIM20" s="12"/>
      <c r="RIN20" s="12"/>
      <c r="RIO20" s="12"/>
      <c r="RIP20" s="12"/>
      <c r="RIQ20" s="12"/>
      <c r="RIR20" s="12"/>
      <c r="RIS20" s="12"/>
      <c r="RIT20" s="12"/>
      <c r="RIU20" s="12"/>
      <c r="RIV20" s="12"/>
      <c r="RIW20" s="12"/>
      <c r="RIX20" s="12"/>
      <c r="RIY20" s="12"/>
      <c r="RIZ20" s="12"/>
      <c r="RJA20" s="12"/>
      <c r="RJB20" s="12"/>
      <c r="RJC20" s="12"/>
      <c r="RJD20" s="12"/>
      <c r="RJE20" s="12"/>
      <c r="RJF20" s="12"/>
      <c r="RJG20" s="12"/>
      <c r="RJH20" s="12"/>
      <c r="RJI20" s="12"/>
      <c r="RJJ20" s="12"/>
      <c r="RJK20" s="12"/>
      <c r="RJL20" s="12"/>
      <c r="RJM20" s="12"/>
      <c r="RJN20" s="12"/>
      <c r="RJO20" s="12"/>
      <c r="RJP20" s="12"/>
      <c r="RJQ20" s="12"/>
      <c r="RJR20" s="12"/>
      <c r="RJS20" s="12"/>
      <c r="RJT20" s="12"/>
      <c r="RJU20" s="12"/>
      <c r="RJV20" s="12"/>
      <c r="RJW20" s="12"/>
      <c r="RJX20" s="12"/>
      <c r="RJY20" s="12"/>
      <c r="RJZ20" s="12"/>
      <c r="RKA20" s="12"/>
      <c r="RKB20" s="12"/>
      <c r="RKC20" s="12"/>
      <c r="RKD20" s="12"/>
      <c r="RKE20" s="12"/>
      <c r="RKF20" s="12"/>
      <c r="RKG20" s="12"/>
      <c r="RKH20" s="12"/>
      <c r="RKI20" s="12"/>
      <c r="RKJ20" s="12"/>
      <c r="RKK20" s="12"/>
      <c r="RKL20" s="12"/>
      <c r="RKM20" s="12"/>
      <c r="RKN20" s="12"/>
      <c r="RKO20" s="12"/>
      <c r="RKP20" s="12"/>
      <c r="RKQ20" s="12"/>
      <c r="RKR20" s="12"/>
      <c r="RKS20" s="12"/>
      <c r="RKT20" s="12"/>
      <c r="RKU20" s="12"/>
      <c r="RKV20" s="12"/>
      <c r="RKW20" s="12"/>
      <c r="RKX20" s="12"/>
      <c r="RKY20" s="12"/>
      <c r="RKZ20" s="12"/>
      <c r="RLA20" s="12"/>
      <c r="RLB20" s="12"/>
      <c r="RLC20" s="12"/>
      <c r="RLD20" s="12"/>
      <c r="RLE20" s="12"/>
      <c r="RLF20" s="12"/>
      <c r="RLG20" s="12"/>
      <c r="RLH20" s="12"/>
      <c r="RLI20" s="12"/>
      <c r="RLJ20" s="12"/>
      <c r="RLK20" s="12"/>
      <c r="RLL20" s="12"/>
      <c r="RLM20" s="12"/>
      <c r="RLN20" s="12"/>
      <c r="RLO20" s="12"/>
      <c r="RLP20" s="12"/>
      <c r="RLQ20" s="12"/>
      <c r="RLR20" s="12"/>
      <c r="RLS20" s="12"/>
      <c r="RLT20" s="12"/>
      <c r="RLU20" s="12"/>
      <c r="RLV20" s="12"/>
      <c r="RLW20" s="12"/>
      <c r="RLX20" s="12"/>
      <c r="RLY20" s="12"/>
      <c r="RLZ20" s="12"/>
      <c r="RMA20" s="12"/>
      <c r="RMB20" s="12"/>
      <c r="RMC20" s="12"/>
      <c r="RMD20" s="12"/>
      <c r="RME20" s="12"/>
      <c r="RMF20" s="12"/>
      <c r="RMG20" s="12"/>
      <c r="RMH20" s="12"/>
      <c r="RMI20" s="12"/>
      <c r="RMJ20" s="12"/>
      <c r="RMK20" s="12"/>
      <c r="RML20" s="12"/>
      <c r="RMM20" s="12"/>
      <c r="RMN20" s="12"/>
      <c r="RMO20" s="12"/>
      <c r="RMP20" s="12"/>
      <c r="RMQ20" s="12"/>
      <c r="RMR20" s="12"/>
      <c r="RMS20" s="12"/>
      <c r="RMT20" s="12"/>
      <c r="RMU20" s="12"/>
      <c r="RMV20" s="12"/>
      <c r="RMW20" s="12"/>
      <c r="RMX20" s="12"/>
      <c r="RMY20" s="12"/>
      <c r="RMZ20" s="12"/>
      <c r="RNA20" s="12"/>
      <c r="RNB20" s="12"/>
      <c r="RNC20" s="12"/>
      <c r="RND20" s="12"/>
      <c r="RNE20" s="12"/>
      <c r="RNF20" s="12"/>
      <c r="RNG20" s="12"/>
      <c r="RNH20" s="12"/>
      <c r="RNI20" s="12"/>
      <c r="RNJ20" s="12"/>
      <c r="RNK20" s="12"/>
      <c r="RNL20" s="12"/>
      <c r="RNM20" s="12"/>
      <c r="RNN20" s="12"/>
      <c r="RNO20" s="12"/>
      <c r="RNP20" s="12"/>
      <c r="RNQ20" s="12"/>
      <c r="RNR20" s="12"/>
      <c r="RNS20" s="12"/>
      <c r="RNT20" s="12"/>
      <c r="RNU20" s="12"/>
      <c r="RNV20" s="12"/>
      <c r="RNW20" s="12"/>
      <c r="RNX20" s="12"/>
      <c r="RNY20" s="12"/>
      <c r="RNZ20" s="12"/>
      <c r="ROA20" s="12"/>
      <c r="ROB20" s="12"/>
      <c r="ROC20" s="12"/>
      <c r="ROD20" s="12"/>
      <c r="ROE20" s="12"/>
      <c r="ROF20" s="12"/>
      <c r="ROG20" s="12"/>
      <c r="ROH20" s="12"/>
      <c r="ROI20" s="12"/>
      <c r="ROJ20" s="12"/>
      <c r="ROK20" s="12"/>
      <c r="ROL20" s="12"/>
      <c r="ROM20" s="12"/>
      <c r="RON20" s="12"/>
      <c r="ROO20" s="12"/>
      <c r="ROP20" s="12"/>
      <c r="ROQ20" s="12"/>
      <c r="ROR20" s="12"/>
      <c r="ROS20" s="12"/>
      <c r="ROT20" s="12"/>
      <c r="ROU20" s="12"/>
      <c r="ROV20" s="12"/>
      <c r="ROW20" s="12"/>
      <c r="ROX20" s="12"/>
      <c r="ROY20" s="12"/>
      <c r="ROZ20" s="12"/>
      <c r="RPA20" s="12"/>
      <c r="RPB20" s="12"/>
      <c r="RPC20" s="12"/>
      <c r="RPD20" s="12"/>
      <c r="RPE20" s="12"/>
      <c r="RPF20" s="12"/>
      <c r="RPG20" s="12"/>
      <c r="RPH20" s="12"/>
      <c r="RPI20" s="12"/>
      <c r="RPJ20" s="12"/>
      <c r="RPK20" s="12"/>
      <c r="RPL20" s="12"/>
      <c r="RPM20" s="12"/>
      <c r="RPN20" s="12"/>
      <c r="RPO20" s="12"/>
      <c r="RPP20" s="12"/>
      <c r="RPQ20" s="12"/>
      <c r="RPR20" s="12"/>
      <c r="RPS20" s="12"/>
      <c r="RPT20" s="12"/>
      <c r="RPU20" s="12"/>
      <c r="RPV20" s="12"/>
      <c r="RPW20" s="12"/>
      <c r="RPX20" s="12"/>
      <c r="RPY20" s="12"/>
      <c r="RPZ20" s="12"/>
      <c r="RQA20" s="12"/>
      <c r="RQB20" s="12"/>
      <c r="RQC20" s="12"/>
      <c r="RQD20" s="12"/>
      <c r="RQE20" s="12"/>
      <c r="RQF20" s="12"/>
      <c r="RQG20" s="12"/>
      <c r="RQH20" s="12"/>
      <c r="RQI20" s="12"/>
      <c r="RQJ20" s="12"/>
      <c r="RQK20" s="12"/>
      <c r="RQL20" s="12"/>
      <c r="RQM20" s="12"/>
      <c r="RQN20" s="12"/>
      <c r="RQO20" s="12"/>
      <c r="RQP20" s="12"/>
      <c r="RQQ20" s="12"/>
      <c r="RQR20" s="12"/>
      <c r="RQS20" s="12"/>
      <c r="RQT20" s="12"/>
      <c r="RQU20" s="12"/>
      <c r="RQV20" s="12"/>
      <c r="RQW20" s="12"/>
      <c r="RQX20" s="12"/>
      <c r="RQY20" s="12"/>
      <c r="RQZ20" s="12"/>
      <c r="RRA20" s="12"/>
      <c r="RRB20" s="12"/>
      <c r="RRC20" s="12"/>
      <c r="RRD20" s="12"/>
      <c r="RRE20" s="12"/>
      <c r="RRF20" s="12"/>
      <c r="RRG20" s="12"/>
      <c r="RRH20" s="12"/>
      <c r="RRI20" s="12"/>
      <c r="RRJ20" s="12"/>
      <c r="RRK20" s="12"/>
      <c r="RRL20" s="12"/>
      <c r="RRM20" s="12"/>
      <c r="RRN20" s="12"/>
      <c r="RRO20" s="12"/>
      <c r="RRP20" s="12"/>
      <c r="RRQ20" s="12"/>
      <c r="RRR20" s="12"/>
      <c r="RRS20" s="12"/>
      <c r="RRT20" s="12"/>
      <c r="RRU20" s="12"/>
      <c r="RRV20" s="12"/>
      <c r="RRW20" s="12"/>
      <c r="RRX20" s="12"/>
      <c r="RRY20" s="12"/>
      <c r="RRZ20" s="12"/>
      <c r="RSA20" s="12"/>
      <c r="RSB20" s="12"/>
      <c r="RSC20" s="12"/>
      <c r="RSD20" s="12"/>
      <c r="RSE20" s="12"/>
      <c r="RSF20" s="12"/>
      <c r="RSG20" s="12"/>
      <c r="RSH20" s="12"/>
      <c r="RSI20" s="12"/>
      <c r="RSJ20" s="12"/>
      <c r="RSK20" s="12"/>
      <c r="RSL20" s="12"/>
      <c r="RSM20" s="12"/>
      <c r="RSN20" s="12"/>
      <c r="RSO20" s="12"/>
      <c r="RSP20" s="12"/>
      <c r="RSQ20" s="12"/>
      <c r="RSR20" s="12"/>
      <c r="RSS20" s="12"/>
      <c r="RST20" s="12"/>
      <c r="RSU20" s="12"/>
      <c r="RSV20" s="12"/>
      <c r="RSW20" s="12"/>
      <c r="RSX20" s="12"/>
      <c r="RSY20" s="12"/>
      <c r="RSZ20" s="12"/>
      <c r="RTA20" s="12"/>
      <c r="RTB20" s="12"/>
      <c r="RTC20" s="12"/>
      <c r="RTD20" s="12"/>
      <c r="RTE20" s="12"/>
      <c r="RTF20" s="12"/>
      <c r="RTG20" s="12"/>
      <c r="RTH20" s="12"/>
      <c r="RTI20" s="12"/>
      <c r="RTJ20" s="12"/>
      <c r="RTK20" s="12"/>
      <c r="RTL20" s="12"/>
      <c r="RTM20" s="12"/>
      <c r="RTN20" s="12"/>
      <c r="RTO20" s="12"/>
      <c r="RTP20" s="12"/>
      <c r="RTQ20" s="12"/>
      <c r="RTR20" s="12"/>
      <c r="RTS20" s="12"/>
      <c r="RTT20" s="12"/>
      <c r="RTU20" s="12"/>
      <c r="RTV20" s="12"/>
      <c r="RTW20" s="12"/>
      <c r="RTX20" s="12"/>
      <c r="RTY20" s="12"/>
      <c r="RTZ20" s="12"/>
      <c r="RUA20" s="12"/>
      <c r="RUB20" s="12"/>
      <c r="RUC20" s="12"/>
      <c r="RUD20" s="12"/>
      <c r="RUE20" s="12"/>
      <c r="RUF20" s="12"/>
      <c r="RUG20" s="12"/>
      <c r="RUH20" s="12"/>
      <c r="RUI20" s="12"/>
      <c r="RUJ20" s="12"/>
      <c r="RUK20" s="12"/>
      <c r="RUL20" s="12"/>
      <c r="RUM20" s="12"/>
      <c r="RUN20" s="12"/>
      <c r="RUO20" s="12"/>
      <c r="RUP20" s="12"/>
      <c r="RUQ20" s="12"/>
      <c r="RUR20" s="12"/>
      <c r="RUS20" s="12"/>
      <c r="RUT20" s="12"/>
      <c r="RUU20" s="12"/>
      <c r="RUV20" s="12"/>
      <c r="RUW20" s="12"/>
      <c r="RUX20" s="12"/>
      <c r="RUY20" s="12"/>
      <c r="RUZ20" s="12"/>
      <c r="RVA20" s="12"/>
      <c r="RVB20" s="12"/>
      <c r="RVC20" s="12"/>
      <c r="RVD20" s="12"/>
      <c r="RVE20" s="12"/>
      <c r="RVF20" s="12"/>
      <c r="RVG20" s="12"/>
      <c r="RVH20" s="12"/>
      <c r="RVI20" s="12"/>
      <c r="RVJ20" s="12"/>
      <c r="RVK20" s="12"/>
      <c r="RVL20" s="12"/>
      <c r="RVM20" s="12"/>
      <c r="RVN20" s="12"/>
      <c r="RVO20" s="12"/>
      <c r="RVP20" s="12"/>
      <c r="RVQ20" s="12"/>
      <c r="RVR20" s="12"/>
      <c r="RVS20" s="12"/>
      <c r="RVT20" s="12"/>
      <c r="RVU20" s="12"/>
      <c r="RVV20" s="12"/>
      <c r="RVW20" s="12"/>
      <c r="RVX20" s="12"/>
      <c r="RVY20" s="12"/>
      <c r="RVZ20" s="12"/>
      <c r="RWA20" s="12"/>
      <c r="RWB20" s="12"/>
      <c r="RWC20" s="12"/>
      <c r="RWD20" s="12"/>
      <c r="RWE20" s="12"/>
      <c r="RWF20" s="12"/>
      <c r="RWG20" s="12"/>
      <c r="RWH20" s="12"/>
      <c r="RWI20" s="12"/>
      <c r="RWJ20" s="12"/>
      <c r="RWK20" s="12"/>
      <c r="RWL20" s="12"/>
      <c r="RWM20" s="12"/>
      <c r="RWN20" s="12"/>
      <c r="RWO20" s="12"/>
      <c r="RWP20" s="12"/>
      <c r="RWQ20" s="12"/>
      <c r="RWR20" s="12"/>
      <c r="RWS20" s="12"/>
      <c r="RWT20" s="12"/>
      <c r="RWU20" s="12"/>
      <c r="RWV20" s="12"/>
      <c r="RWW20" s="12"/>
      <c r="RWX20" s="12"/>
      <c r="RWY20" s="12"/>
      <c r="RWZ20" s="12"/>
      <c r="RXA20" s="12"/>
      <c r="RXB20" s="12"/>
      <c r="RXC20" s="12"/>
      <c r="RXD20" s="12"/>
      <c r="RXE20" s="12"/>
      <c r="RXF20" s="12"/>
      <c r="RXG20" s="12"/>
      <c r="RXH20" s="12"/>
      <c r="RXI20" s="12"/>
      <c r="RXJ20" s="12"/>
      <c r="RXK20" s="12"/>
      <c r="RXL20" s="12"/>
      <c r="RXM20" s="12"/>
      <c r="RXN20" s="12"/>
      <c r="RXO20" s="12"/>
      <c r="RXP20" s="12"/>
      <c r="RXQ20" s="12"/>
      <c r="RXR20" s="12"/>
      <c r="RXS20" s="12"/>
      <c r="RXT20" s="12"/>
      <c r="RXU20" s="12"/>
      <c r="RXV20" s="12"/>
      <c r="RXW20" s="12"/>
      <c r="RXX20" s="12"/>
      <c r="RXY20" s="12"/>
      <c r="RXZ20" s="12"/>
      <c r="RYA20" s="12"/>
      <c r="RYB20" s="12"/>
      <c r="RYC20" s="12"/>
      <c r="RYD20" s="12"/>
      <c r="RYE20" s="12"/>
      <c r="RYF20" s="12"/>
      <c r="RYG20" s="12"/>
      <c r="RYH20" s="12"/>
      <c r="RYI20" s="12"/>
      <c r="RYJ20" s="12"/>
      <c r="RYK20" s="12"/>
      <c r="RYL20" s="12"/>
      <c r="RYM20" s="12"/>
      <c r="RYN20" s="12"/>
      <c r="RYO20" s="12"/>
      <c r="RYP20" s="12"/>
      <c r="RYQ20" s="12"/>
      <c r="RYR20" s="12"/>
      <c r="RYS20" s="12"/>
      <c r="RYT20" s="12"/>
      <c r="RYU20" s="12"/>
      <c r="RYV20" s="12"/>
      <c r="RYW20" s="12"/>
      <c r="RYX20" s="12"/>
      <c r="RYY20" s="12"/>
      <c r="RYZ20" s="12"/>
      <c r="RZA20" s="12"/>
      <c r="RZB20" s="12"/>
      <c r="RZC20" s="12"/>
      <c r="RZD20" s="12"/>
      <c r="RZE20" s="12"/>
      <c r="RZF20" s="12"/>
      <c r="RZG20" s="12"/>
      <c r="RZH20" s="12"/>
      <c r="RZI20" s="12"/>
      <c r="RZJ20" s="12"/>
      <c r="RZK20" s="12"/>
      <c r="RZL20" s="12"/>
      <c r="RZM20" s="12"/>
      <c r="RZN20" s="12"/>
      <c r="RZO20" s="12"/>
      <c r="RZP20" s="12"/>
      <c r="RZQ20" s="12"/>
      <c r="RZR20" s="12"/>
      <c r="RZS20" s="12"/>
      <c r="RZT20" s="12"/>
      <c r="RZU20" s="12"/>
      <c r="RZV20" s="12"/>
      <c r="RZW20" s="12"/>
      <c r="RZX20" s="12"/>
      <c r="RZY20" s="12"/>
      <c r="RZZ20" s="12"/>
      <c r="SAA20" s="12"/>
      <c r="SAB20" s="12"/>
      <c r="SAC20" s="12"/>
      <c r="SAD20" s="12"/>
      <c r="SAE20" s="12"/>
      <c r="SAF20" s="12"/>
      <c r="SAG20" s="12"/>
      <c r="SAH20" s="12"/>
      <c r="SAI20" s="12"/>
      <c r="SAJ20" s="12"/>
      <c r="SAK20" s="12"/>
      <c r="SAL20" s="12"/>
      <c r="SAM20" s="12"/>
      <c r="SAN20" s="12"/>
      <c r="SAO20" s="12"/>
      <c r="SAP20" s="12"/>
      <c r="SAQ20" s="12"/>
      <c r="SAR20" s="12"/>
      <c r="SAS20" s="12"/>
      <c r="SAT20" s="12"/>
      <c r="SAU20" s="12"/>
      <c r="SAV20" s="12"/>
      <c r="SAW20" s="12"/>
      <c r="SAX20" s="12"/>
      <c r="SAY20" s="12"/>
      <c r="SAZ20" s="12"/>
      <c r="SBA20" s="12"/>
      <c r="SBB20" s="12"/>
      <c r="SBC20" s="12"/>
      <c r="SBD20" s="12"/>
      <c r="SBE20" s="12"/>
      <c r="SBF20" s="12"/>
      <c r="SBG20" s="12"/>
      <c r="SBH20" s="12"/>
      <c r="SBI20" s="12"/>
      <c r="SBJ20" s="12"/>
      <c r="SBK20" s="12"/>
      <c r="SBL20" s="12"/>
      <c r="SBM20" s="12"/>
      <c r="SBN20" s="12"/>
      <c r="SBO20" s="12"/>
      <c r="SBP20" s="12"/>
      <c r="SBQ20" s="12"/>
      <c r="SBR20" s="12"/>
      <c r="SBS20" s="12"/>
      <c r="SBT20" s="12"/>
      <c r="SBU20" s="12"/>
      <c r="SBV20" s="12"/>
      <c r="SBW20" s="12"/>
      <c r="SBX20" s="12"/>
      <c r="SBY20" s="12"/>
      <c r="SBZ20" s="12"/>
      <c r="SCA20" s="12"/>
      <c r="SCB20" s="12"/>
      <c r="SCC20" s="12"/>
      <c r="SCD20" s="12"/>
      <c r="SCE20" s="12"/>
      <c r="SCF20" s="12"/>
      <c r="SCG20" s="12"/>
      <c r="SCH20" s="12"/>
      <c r="SCI20" s="12"/>
      <c r="SCJ20" s="12"/>
      <c r="SCK20" s="12"/>
      <c r="SCL20" s="12"/>
      <c r="SCM20" s="12"/>
      <c r="SCN20" s="12"/>
      <c r="SCO20" s="12"/>
      <c r="SCP20" s="12"/>
      <c r="SCQ20" s="12"/>
      <c r="SCR20" s="12"/>
      <c r="SCS20" s="12"/>
      <c r="SCT20" s="12"/>
      <c r="SCU20" s="12"/>
      <c r="SCV20" s="12"/>
      <c r="SCW20" s="12"/>
      <c r="SCX20" s="12"/>
      <c r="SCY20" s="12"/>
      <c r="SCZ20" s="12"/>
      <c r="SDA20" s="12"/>
      <c r="SDB20" s="12"/>
      <c r="SDC20" s="12"/>
      <c r="SDD20" s="12"/>
      <c r="SDE20" s="12"/>
      <c r="SDF20" s="12"/>
      <c r="SDG20" s="12"/>
      <c r="SDH20" s="12"/>
      <c r="SDI20" s="12"/>
      <c r="SDJ20" s="12"/>
      <c r="SDK20" s="12"/>
      <c r="SDL20" s="12"/>
      <c r="SDM20" s="12"/>
      <c r="SDN20" s="12"/>
      <c r="SDO20" s="12"/>
      <c r="SDP20" s="12"/>
      <c r="SDQ20" s="12"/>
      <c r="SDR20" s="12"/>
      <c r="SDS20" s="12"/>
      <c r="SDT20" s="12"/>
      <c r="SDU20" s="12"/>
      <c r="SDV20" s="12"/>
      <c r="SDW20" s="12"/>
      <c r="SDX20" s="12"/>
      <c r="SDY20" s="12"/>
      <c r="SDZ20" s="12"/>
      <c r="SEA20" s="12"/>
      <c r="SEB20" s="12"/>
      <c r="SEC20" s="12"/>
      <c r="SED20" s="12"/>
      <c r="SEE20" s="12"/>
      <c r="SEF20" s="12"/>
      <c r="SEG20" s="12"/>
      <c r="SEH20" s="12"/>
      <c r="SEI20" s="12"/>
      <c r="SEJ20" s="12"/>
      <c r="SEK20" s="12"/>
      <c r="SEL20" s="12"/>
      <c r="SEM20" s="12"/>
      <c r="SEN20" s="12"/>
      <c r="SEO20" s="12"/>
      <c r="SEP20" s="12"/>
      <c r="SEQ20" s="12"/>
      <c r="SER20" s="12"/>
      <c r="SES20" s="12"/>
      <c r="SET20" s="12"/>
      <c r="SEU20" s="12"/>
      <c r="SEV20" s="12"/>
      <c r="SEW20" s="12"/>
      <c r="SEX20" s="12"/>
      <c r="SEY20" s="12"/>
      <c r="SEZ20" s="12"/>
      <c r="SFA20" s="12"/>
      <c r="SFB20" s="12"/>
      <c r="SFC20" s="12"/>
      <c r="SFD20" s="12"/>
      <c r="SFE20" s="12"/>
      <c r="SFF20" s="12"/>
      <c r="SFG20" s="12"/>
      <c r="SFH20" s="12"/>
      <c r="SFI20" s="12"/>
      <c r="SFJ20" s="12"/>
      <c r="SFK20" s="12"/>
      <c r="SFL20" s="12"/>
      <c r="SFM20" s="12"/>
      <c r="SFN20" s="12"/>
      <c r="SFO20" s="12"/>
      <c r="SFP20" s="12"/>
      <c r="SFQ20" s="12"/>
      <c r="SFR20" s="12"/>
      <c r="SFS20" s="12"/>
      <c r="SFT20" s="12"/>
      <c r="SFU20" s="12"/>
      <c r="SFV20" s="12"/>
      <c r="SFW20" s="12"/>
      <c r="SFX20" s="12"/>
      <c r="SFY20" s="12"/>
      <c r="SFZ20" s="12"/>
      <c r="SGA20" s="12"/>
      <c r="SGB20" s="12"/>
      <c r="SGC20" s="12"/>
      <c r="SGD20" s="12"/>
      <c r="SGE20" s="12"/>
      <c r="SGF20" s="12"/>
      <c r="SGG20" s="12"/>
      <c r="SGH20" s="12"/>
      <c r="SGI20" s="12"/>
      <c r="SGJ20" s="12"/>
      <c r="SGK20" s="12"/>
      <c r="SGL20" s="12"/>
      <c r="SGM20" s="12"/>
      <c r="SGN20" s="12"/>
      <c r="SGO20" s="12"/>
      <c r="SGP20" s="12"/>
      <c r="SGQ20" s="12"/>
      <c r="SGR20" s="12"/>
      <c r="SGS20" s="12"/>
      <c r="SGT20" s="12"/>
      <c r="SGU20" s="12"/>
      <c r="SGV20" s="12"/>
      <c r="SGW20" s="12"/>
      <c r="SGX20" s="12"/>
      <c r="SGY20" s="12"/>
      <c r="SGZ20" s="12"/>
      <c r="SHA20" s="12"/>
      <c r="SHB20" s="12"/>
      <c r="SHC20" s="12"/>
      <c r="SHD20" s="12"/>
      <c r="SHE20" s="12"/>
      <c r="SHF20" s="12"/>
      <c r="SHG20" s="12"/>
      <c r="SHH20" s="12"/>
      <c r="SHI20" s="12"/>
      <c r="SHJ20" s="12"/>
      <c r="SHK20" s="12"/>
      <c r="SHL20" s="12"/>
      <c r="SHM20" s="12"/>
      <c r="SHN20" s="12"/>
      <c r="SHO20" s="12"/>
      <c r="SHP20" s="12"/>
      <c r="SHQ20" s="12"/>
      <c r="SHR20" s="12"/>
      <c r="SHS20" s="12"/>
      <c r="SHT20" s="12"/>
      <c r="SHU20" s="12"/>
      <c r="SHV20" s="12"/>
      <c r="SHW20" s="12"/>
      <c r="SHX20" s="12"/>
      <c r="SHY20" s="12"/>
      <c r="SHZ20" s="12"/>
      <c r="SIA20" s="12"/>
      <c r="SIB20" s="12"/>
      <c r="SIC20" s="12"/>
      <c r="SID20" s="12"/>
      <c r="SIE20" s="12"/>
      <c r="SIF20" s="12"/>
      <c r="SIG20" s="12"/>
      <c r="SIH20" s="12"/>
      <c r="SII20" s="12"/>
      <c r="SIJ20" s="12"/>
      <c r="SIK20" s="12"/>
      <c r="SIL20" s="12"/>
      <c r="SIM20" s="12"/>
      <c r="SIN20" s="12"/>
      <c r="SIO20" s="12"/>
      <c r="SIP20" s="12"/>
      <c r="SIQ20" s="12"/>
      <c r="SIR20" s="12"/>
      <c r="SIS20" s="12"/>
      <c r="SIT20" s="12"/>
      <c r="SIU20" s="12"/>
      <c r="SIV20" s="12"/>
      <c r="SIW20" s="12"/>
      <c r="SIX20" s="12"/>
      <c r="SIY20" s="12"/>
      <c r="SIZ20" s="12"/>
      <c r="SJA20" s="12"/>
      <c r="SJB20" s="12"/>
      <c r="SJC20" s="12"/>
      <c r="SJD20" s="12"/>
      <c r="SJE20" s="12"/>
      <c r="SJF20" s="12"/>
      <c r="SJG20" s="12"/>
      <c r="SJH20" s="12"/>
      <c r="SJI20" s="12"/>
      <c r="SJJ20" s="12"/>
      <c r="SJK20" s="12"/>
      <c r="SJL20" s="12"/>
      <c r="SJM20" s="12"/>
      <c r="SJN20" s="12"/>
      <c r="SJO20" s="12"/>
      <c r="SJP20" s="12"/>
      <c r="SJQ20" s="12"/>
      <c r="SJR20" s="12"/>
      <c r="SJS20" s="12"/>
      <c r="SJT20" s="12"/>
      <c r="SJU20" s="12"/>
      <c r="SJV20" s="12"/>
      <c r="SJW20" s="12"/>
      <c r="SJX20" s="12"/>
      <c r="SJY20" s="12"/>
      <c r="SJZ20" s="12"/>
      <c r="SKA20" s="12"/>
      <c r="SKB20" s="12"/>
      <c r="SKC20" s="12"/>
      <c r="SKD20" s="12"/>
      <c r="SKE20" s="12"/>
      <c r="SKF20" s="12"/>
      <c r="SKG20" s="12"/>
      <c r="SKH20" s="12"/>
      <c r="SKI20" s="12"/>
      <c r="SKJ20" s="12"/>
      <c r="SKK20" s="12"/>
      <c r="SKL20" s="12"/>
      <c r="SKM20" s="12"/>
      <c r="SKN20" s="12"/>
      <c r="SKO20" s="12"/>
      <c r="SKP20" s="12"/>
      <c r="SKQ20" s="12"/>
      <c r="SKR20" s="12"/>
      <c r="SKS20" s="12"/>
      <c r="SKT20" s="12"/>
      <c r="SKU20" s="12"/>
      <c r="SKV20" s="12"/>
      <c r="SKW20" s="12"/>
      <c r="SKX20" s="12"/>
      <c r="SKY20" s="12"/>
      <c r="SKZ20" s="12"/>
      <c r="SLA20" s="12"/>
      <c r="SLB20" s="12"/>
      <c r="SLC20" s="12"/>
      <c r="SLD20" s="12"/>
      <c r="SLE20" s="12"/>
      <c r="SLF20" s="12"/>
      <c r="SLG20" s="12"/>
      <c r="SLH20" s="12"/>
      <c r="SLI20" s="12"/>
      <c r="SLJ20" s="12"/>
      <c r="SLK20" s="12"/>
      <c r="SLL20" s="12"/>
      <c r="SLM20" s="12"/>
      <c r="SLN20" s="12"/>
      <c r="SLO20" s="12"/>
      <c r="SLP20" s="12"/>
      <c r="SLQ20" s="12"/>
      <c r="SLR20" s="12"/>
      <c r="SLS20" s="12"/>
      <c r="SLT20" s="12"/>
      <c r="SLU20" s="12"/>
      <c r="SLV20" s="12"/>
      <c r="SLW20" s="12"/>
      <c r="SLX20" s="12"/>
      <c r="SLY20" s="12"/>
      <c r="SLZ20" s="12"/>
      <c r="SMA20" s="12"/>
      <c r="SMB20" s="12"/>
      <c r="SMC20" s="12"/>
      <c r="SMD20" s="12"/>
      <c r="SME20" s="12"/>
      <c r="SMF20" s="12"/>
      <c r="SMG20" s="12"/>
      <c r="SMH20" s="12"/>
      <c r="SMI20" s="12"/>
      <c r="SMJ20" s="12"/>
      <c r="SMK20" s="12"/>
      <c r="SML20" s="12"/>
      <c r="SMM20" s="12"/>
      <c r="SMN20" s="12"/>
      <c r="SMO20" s="12"/>
      <c r="SMP20" s="12"/>
      <c r="SMQ20" s="12"/>
      <c r="SMR20" s="12"/>
      <c r="SMS20" s="12"/>
      <c r="SMT20" s="12"/>
      <c r="SMU20" s="12"/>
      <c r="SMV20" s="12"/>
      <c r="SMW20" s="12"/>
      <c r="SMX20" s="12"/>
      <c r="SMY20" s="12"/>
      <c r="SMZ20" s="12"/>
      <c r="SNA20" s="12"/>
      <c r="SNB20" s="12"/>
      <c r="SNC20" s="12"/>
      <c r="SND20" s="12"/>
      <c r="SNE20" s="12"/>
      <c r="SNF20" s="12"/>
      <c r="SNG20" s="12"/>
      <c r="SNH20" s="12"/>
      <c r="SNI20" s="12"/>
      <c r="SNJ20" s="12"/>
      <c r="SNK20" s="12"/>
      <c r="SNL20" s="12"/>
      <c r="SNM20" s="12"/>
      <c r="SNN20" s="12"/>
      <c r="SNO20" s="12"/>
      <c r="SNP20" s="12"/>
      <c r="SNQ20" s="12"/>
      <c r="SNR20" s="12"/>
      <c r="SNS20" s="12"/>
      <c r="SNT20" s="12"/>
      <c r="SNU20" s="12"/>
      <c r="SNV20" s="12"/>
      <c r="SNW20" s="12"/>
      <c r="SNX20" s="12"/>
      <c r="SNY20" s="12"/>
      <c r="SNZ20" s="12"/>
      <c r="SOA20" s="12"/>
      <c r="SOB20" s="12"/>
      <c r="SOC20" s="12"/>
      <c r="SOD20" s="12"/>
      <c r="SOE20" s="12"/>
      <c r="SOF20" s="12"/>
      <c r="SOG20" s="12"/>
      <c r="SOH20" s="12"/>
      <c r="SOI20" s="12"/>
      <c r="SOJ20" s="12"/>
      <c r="SOK20" s="12"/>
      <c r="SOL20" s="12"/>
      <c r="SOM20" s="12"/>
      <c r="SON20" s="12"/>
      <c r="SOO20" s="12"/>
      <c r="SOP20" s="12"/>
      <c r="SOQ20" s="12"/>
      <c r="SOR20" s="12"/>
      <c r="SOS20" s="12"/>
      <c r="SOT20" s="12"/>
      <c r="SOU20" s="12"/>
      <c r="SOV20" s="12"/>
      <c r="SOW20" s="12"/>
      <c r="SOX20" s="12"/>
      <c r="SOY20" s="12"/>
      <c r="SOZ20" s="12"/>
      <c r="SPA20" s="12"/>
      <c r="SPB20" s="12"/>
      <c r="SPC20" s="12"/>
      <c r="SPD20" s="12"/>
      <c r="SPE20" s="12"/>
      <c r="SPF20" s="12"/>
      <c r="SPG20" s="12"/>
      <c r="SPH20" s="12"/>
      <c r="SPI20" s="12"/>
      <c r="SPJ20" s="12"/>
      <c r="SPK20" s="12"/>
      <c r="SPL20" s="12"/>
      <c r="SPM20" s="12"/>
      <c r="SPN20" s="12"/>
      <c r="SPO20" s="12"/>
      <c r="SPP20" s="12"/>
      <c r="SPQ20" s="12"/>
      <c r="SPR20" s="12"/>
      <c r="SPS20" s="12"/>
      <c r="SPT20" s="12"/>
      <c r="SPU20" s="12"/>
      <c r="SPV20" s="12"/>
      <c r="SPW20" s="12"/>
      <c r="SPX20" s="12"/>
      <c r="SPY20" s="12"/>
      <c r="SPZ20" s="12"/>
      <c r="SQA20" s="12"/>
      <c r="SQB20" s="12"/>
      <c r="SQC20" s="12"/>
      <c r="SQD20" s="12"/>
      <c r="SQE20" s="12"/>
      <c r="SQF20" s="12"/>
      <c r="SQG20" s="12"/>
      <c r="SQH20" s="12"/>
      <c r="SQI20" s="12"/>
      <c r="SQJ20" s="12"/>
      <c r="SQK20" s="12"/>
      <c r="SQL20" s="12"/>
      <c r="SQM20" s="12"/>
      <c r="SQN20" s="12"/>
      <c r="SQO20" s="12"/>
      <c r="SQP20" s="12"/>
      <c r="SQQ20" s="12"/>
      <c r="SQR20" s="12"/>
      <c r="SQS20" s="12"/>
      <c r="SQT20" s="12"/>
      <c r="SQU20" s="12"/>
      <c r="SQV20" s="12"/>
      <c r="SQW20" s="12"/>
      <c r="SQX20" s="12"/>
      <c r="SQY20" s="12"/>
      <c r="SQZ20" s="12"/>
      <c r="SRA20" s="12"/>
      <c r="SRB20" s="12"/>
      <c r="SRC20" s="12"/>
      <c r="SRD20" s="12"/>
      <c r="SRE20" s="12"/>
      <c r="SRF20" s="12"/>
      <c r="SRG20" s="12"/>
      <c r="SRH20" s="12"/>
      <c r="SRI20" s="12"/>
      <c r="SRJ20" s="12"/>
      <c r="SRK20" s="12"/>
      <c r="SRL20" s="12"/>
      <c r="SRM20" s="12"/>
      <c r="SRN20" s="12"/>
      <c r="SRO20" s="12"/>
      <c r="SRP20" s="12"/>
      <c r="SRQ20" s="12"/>
      <c r="SRR20" s="12"/>
      <c r="SRS20" s="12"/>
      <c r="SRT20" s="12"/>
      <c r="SRU20" s="12"/>
      <c r="SRV20" s="12"/>
      <c r="SRW20" s="12"/>
      <c r="SRX20" s="12"/>
      <c r="SRY20" s="12"/>
      <c r="SRZ20" s="12"/>
      <c r="SSA20" s="12"/>
      <c r="SSB20" s="12"/>
      <c r="SSC20" s="12"/>
      <c r="SSD20" s="12"/>
      <c r="SSE20" s="12"/>
      <c r="SSF20" s="12"/>
      <c r="SSG20" s="12"/>
      <c r="SSH20" s="12"/>
      <c r="SSI20" s="12"/>
      <c r="SSJ20" s="12"/>
      <c r="SSK20" s="12"/>
      <c r="SSL20" s="12"/>
      <c r="SSM20" s="12"/>
      <c r="SSN20" s="12"/>
      <c r="SSO20" s="12"/>
      <c r="SSP20" s="12"/>
      <c r="SSQ20" s="12"/>
      <c r="SSR20" s="12"/>
      <c r="SSS20" s="12"/>
      <c r="SST20" s="12"/>
      <c r="SSU20" s="12"/>
      <c r="SSV20" s="12"/>
      <c r="SSW20" s="12"/>
      <c r="SSX20" s="12"/>
      <c r="SSY20" s="12"/>
      <c r="SSZ20" s="12"/>
      <c r="STA20" s="12"/>
      <c r="STB20" s="12"/>
      <c r="STC20" s="12"/>
      <c r="STD20" s="12"/>
      <c r="STE20" s="12"/>
      <c r="STF20" s="12"/>
      <c r="STG20" s="12"/>
      <c r="STH20" s="12"/>
      <c r="STI20" s="12"/>
      <c r="STJ20" s="12"/>
      <c r="STK20" s="12"/>
      <c r="STL20" s="12"/>
      <c r="STM20" s="12"/>
      <c r="STN20" s="12"/>
      <c r="STO20" s="12"/>
      <c r="STP20" s="12"/>
      <c r="STQ20" s="12"/>
      <c r="STR20" s="12"/>
      <c r="STS20" s="12"/>
      <c r="STT20" s="12"/>
      <c r="STU20" s="12"/>
      <c r="STV20" s="12"/>
      <c r="STW20" s="12"/>
      <c r="STX20" s="12"/>
      <c r="STY20" s="12"/>
      <c r="STZ20" s="12"/>
      <c r="SUA20" s="12"/>
      <c r="SUB20" s="12"/>
      <c r="SUC20" s="12"/>
      <c r="SUD20" s="12"/>
      <c r="SUE20" s="12"/>
      <c r="SUF20" s="12"/>
      <c r="SUG20" s="12"/>
      <c r="SUH20" s="12"/>
      <c r="SUI20" s="12"/>
      <c r="SUJ20" s="12"/>
      <c r="SUK20" s="12"/>
      <c r="SUL20" s="12"/>
      <c r="SUM20" s="12"/>
      <c r="SUN20" s="12"/>
      <c r="SUO20" s="12"/>
      <c r="SUP20" s="12"/>
      <c r="SUQ20" s="12"/>
      <c r="SUR20" s="12"/>
      <c r="SUS20" s="12"/>
      <c r="SUT20" s="12"/>
      <c r="SUU20" s="12"/>
      <c r="SUV20" s="12"/>
      <c r="SUW20" s="12"/>
      <c r="SUX20" s="12"/>
      <c r="SUY20" s="12"/>
      <c r="SUZ20" s="12"/>
      <c r="SVA20" s="12"/>
      <c r="SVB20" s="12"/>
      <c r="SVC20" s="12"/>
      <c r="SVD20" s="12"/>
      <c r="SVE20" s="12"/>
      <c r="SVF20" s="12"/>
      <c r="SVG20" s="12"/>
      <c r="SVH20" s="12"/>
      <c r="SVI20" s="12"/>
      <c r="SVJ20" s="12"/>
      <c r="SVK20" s="12"/>
      <c r="SVL20" s="12"/>
      <c r="SVM20" s="12"/>
      <c r="SVN20" s="12"/>
      <c r="SVO20" s="12"/>
      <c r="SVP20" s="12"/>
      <c r="SVQ20" s="12"/>
      <c r="SVR20" s="12"/>
      <c r="SVS20" s="12"/>
      <c r="SVT20" s="12"/>
      <c r="SVU20" s="12"/>
      <c r="SVV20" s="12"/>
      <c r="SVW20" s="12"/>
      <c r="SVX20" s="12"/>
      <c r="SVY20" s="12"/>
      <c r="SVZ20" s="12"/>
      <c r="SWA20" s="12"/>
      <c r="SWB20" s="12"/>
      <c r="SWC20" s="12"/>
      <c r="SWD20" s="12"/>
      <c r="SWE20" s="12"/>
      <c r="SWF20" s="12"/>
      <c r="SWG20" s="12"/>
      <c r="SWH20" s="12"/>
      <c r="SWI20" s="12"/>
      <c r="SWJ20" s="12"/>
      <c r="SWK20" s="12"/>
      <c r="SWL20" s="12"/>
      <c r="SWM20" s="12"/>
      <c r="SWN20" s="12"/>
      <c r="SWO20" s="12"/>
      <c r="SWP20" s="12"/>
      <c r="SWQ20" s="12"/>
      <c r="SWR20" s="12"/>
      <c r="SWS20" s="12"/>
      <c r="SWT20" s="12"/>
      <c r="SWU20" s="12"/>
      <c r="SWV20" s="12"/>
      <c r="SWW20" s="12"/>
      <c r="SWX20" s="12"/>
      <c r="SWY20" s="12"/>
      <c r="SWZ20" s="12"/>
      <c r="SXA20" s="12"/>
      <c r="SXB20" s="12"/>
      <c r="SXC20" s="12"/>
      <c r="SXD20" s="12"/>
      <c r="SXE20" s="12"/>
      <c r="SXF20" s="12"/>
      <c r="SXG20" s="12"/>
      <c r="SXH20" s="12"/>
      <c r="SXI20" s="12"/>
      <c r="SXJ20" s="12"/>
      <c r="SXK20" s="12"/>
      <c r="SXL20" s="12"/>
      <c r="SXM20" s="12"/>
      <c r="SXN20" s="12"/>
      <c r="SXO20" s="12"/>
      <c r="SXP20" s="12"/>
      <c r="SXQ20" s="12"/>
      <c r="SXR20" s="12"/>
      <c r="SXS20" s="12"/>
      <c r="SXT20" s="12"/>
      <c r="SXU20" s="12"/>
      <c r="SXV20" s="12"/>
      <c r="SXW20" s="12"/>
      <c r="SXX20" s="12"/>
      <c r="SXY20" s="12"/>
      <c r="SXZ20" s="12"/>
      <c r="SYA20" s="12"/>
      <c r="SYB20" s="12"/>
      <c r="SYC20" s="12"/>
      <c r="SYD20" s="12"/>
      <c r="SYE20" s="12"/>
      <c r="SYF20" s="12"/>
      <c r="SYG20" s="12"/>
      <c r="SYH20" s="12"/>
      <c r="SYI20" s="12"/>
      <c r="SYJ20" s="12"/>
      <c r="SYK20" s="12"/>
      <c r="SYL20" s="12"/>
      <c r="SYM20" s="12"/>
      <c r="SYN20" s="12"/>
      <c r="SYO20" s="12"/>
      <c r="SYP20" s="12"/>
      <c r="SYQ20" s="12"/>
      <c r="SYR20" s="12"/>
      <c r="SYS20" s="12"/>
      <c r="SYT20" s="12"/>
      <c r="SYU20" s="12"/>
      <c r="SYV20" s="12"/>
      <c r="SYW20" s="12"/>
      <c r="SYX20" s="12"/>
      <c r="SYY20" s="12"/>
      <c r="SYZ20" s="12"/>
      <c r="SZA20" s="12"/>
      <c r="SZB20" s="12"/>
      <c r="SZC20" s="12"/>
      <c r="SZD20" s="12"/>
      <c r="SZE20" s="12"/>
      <c r="SZF20" s="12"/>
      <c r="SZG20" s="12"/>
      <c r="SZH20" s="12"/>
      <c r="SZI20" s="12"/>
      <c r="SZJ20" s="12"/>
      <c r="SZK20" s="12"/>
      <c r="SZL20" s="12"/>
      <c r="SZM20" s="12"/>
      <c r="SZN20" s="12"/>
      <c r="SZO20" s="12"/>
      <c r="SZP20" s="12"/>
      <c r="SZQ20" s="12"/>
      <c r="SZR20" s="12"/>
      <c r="SZS20" s="12"/>
      <c r="SZT20" s="12"/>
      <c r="SZU20" s="12"/>
      <c r="SZV20" s="12"/>
      <c r="SZW20" s="12"/>
      <c r="SZX20" s="12"/>
      <c r="SZY20" s="12"/>
      <c r="SZZ20" s="12"/>
      <c r="TAA20" s="12"/>
      <c r="TAB20" s="12"/>
      <c r="TAC20" s="12"/>
      <c r="TAD20" s="12"/>
      <c r="TAE20" s="12"/>
      <c r="TAF20" s="12"/>
      <c r="TAG20" s="12"/>
      <c r="TAH20" s="12"/>
      <c r="TAI20" s="12"/>
      <c r="TAJ20" s="12"/>
      <c r="TAK20" s="12"/>
      <c r="TAL20" s="12"/>
      <c r="TAM20" s="12"/>
      <c r="TAN20" s="12"/>
      <c r="TAO20" s="12"/>
      <c r="TAP20" s="12"/>
      <c r="TAQ20" s="12"/>
      <c r="TAR20" s="12"/>
      <c r="TAS20" s="12"/>
      <c r="TAT20" s="12"/>
      <c r="TAU20" s="12"/>
      <c r="TAV20" s="12"/>
      <c r="TAW20" s="12"/>
      <c r="TAX20" s="12"/>
      <c r="TAY20" s="12"/>
      <c r="TAZ20" s="12"/>
      <c r="TBA20" s="12"/>
      <c r="TBB20" s="12"/>
      <c r="TBC20" s="12"/>
      <c r="TBD20" s="12"/>
      <c r="TBE20" s="12"/>
      <c r="TBF20" s="12"/>
      <c r="TBG20" s="12"/>
      <c r="TBH20" s="12"/>
      <c r="TBI20" s="12"/>
      <c r="TBJ20" s="12"/>
      <c r="TBK20" s="12"/>
      <c r="TBL20" s="12"/>
      <c r="TBM20" s="12"/>
      <c r="TBN20" s="12"/>
      <c r="TBO20" s="12"/>
      <c r="TBP20" s="12"/>
      <c r="TBQ20" s="12"/>
      <c r="TBR20" s="12"/>
      <c r="TBS20" s="12"/>
      <c r="TBT20" s="12"/>
      <c r="TBU20" s="12"/>
      <c r="TBV20" s="12"/>
      <c r="TBW20" s="12"/>
      <c r="TBX20" s="12"/>
      <c r="TBY20" s="12"/>
      <c r="TBZ20" s="12"/>
      <c r="TCA20" s="12"/>
      <c r="TCB20" s="12"/>
      <c r="TCC20" s="12"/>
      <c r="TCD20" s="12"/>
      <c r="TCE20" s="12"/>
      <c r="TCF20" s="12"/>
      <c r="TCG20" s="12"/>
      <c r="TCH20" s="12"/>
      <c r="TCI20" s="12"/>
      <c r="TCJ20" s="12"/>
      <c r="TCK20" s="12"/>
      <c r="TCL20" s="12"/>
      <c r="TCM20" s="12"/>
      <c r="TCN20" s="12"/>
      <c r="TCO20" s="12"/>
      <c r="TCP20" s="12"/>
      <c r="TCQ20" s="12"/>
      <c r="TCR20" s="12"/>
      <c r="TCS20" s="12"/>
      <c r="TCT20" s="12"/>
      <c r="TCU20" s="12"/>
      <c r="TCV20" s="12"/>
      <c r="TCW20" s="12"/>
      <c r="TCX20" s="12"/>
      <c r="TCY20" s="12"/>
      <c r="TCZ20" s="12"/>
      <c r="TDA20" s="12"/>
      <c r="TDB20" s="12"/>
      <c r="TDC20" s="12"/>
      <c r="TDD20" s="12"/>
      <c r="TDE20" s="12"/>
      <c r="TDF20" s="12"/>
      <c r="TDG20" s="12"/>
      <c r="TDH20" s="12"/>
      <c r="TDI20" s="12"/>
      <c r="TDJ20" s="12"/>
      <c r="TDK20" s="12"/>
      <c r="TDL20" s="12"/>
      <c r="TDM20" s="12"/>
      <c r="TDN20" s="12"/>
      <c r="TDO20" s="12"/>
      <c r="TDP20" s="12"/>
      <c r="TDQ20" s="12"/>
      <c r="TDR20" s="12"/>
      <c r="TDS20" s="12"/>
      <c r="TDT20" s="12"/>
      <c r="TDU20" s="12"/>
      <c r="TDV20" s="12"/>
      <c r="TDW20" s="12"/>
      <c r="TDX20" s="12"/>
      <c r="TDY20" s="12"/>
      <c r="TDZ20" s="12"/>
      <c r="TEA20" s="12"/>
      <c r="TEB20" s="12"/>
      <c r="TEC20" s="12"/>
      <c r="TED20" s="12"/>
      <c r="TEE20" s="12"/>
      <c r="TEF20" s="12"/>
      <c r="TEG20" s="12"/>
      <c r="TEH20" s="12"/>
      <c r="TEI20" s="12"/>
      <c r="TEJ20" s="12"/>
      <c r="TEK20" s="12"/>
      <c r="TEL20" s="12"/>
      <c r="TEM20" s="12"/>
      <c r="TEN20" s="12"/>
      <c r="TEO20" s="12"/>
      <c r="TEP20" s="12"/>
      <c r="TEQ20" s="12"/>
      <c r="TER20" s="12"/>
      <c r="TES20" s="12"/>
      <c r="TET20" s="12"/>
      <c r="TEU20" s="12"/>
      <c r="TEV20" s="12"/>
      <c r="TEW20" s="12"/>
      <c r="TEX20" s="12"/>
      <c r="TEY20" s="12"/>
      <c r="TEZ20" s="12"/>
      <c r="TFA20" s="12"/>
      <c r="TFB20" s="12"/>
      <c r="TFC20" s="12"/>
      <c r="TFD20" s="12"/>
      <c r="TFE20" s="12"/>
      <c r="TFF20" s="12"/>
      <c r="TFG20" s="12"/>
      <c r="TFH20" s="12"/>
      <c r="TFI20" s="12"/>
      <c r="TFJ20" s="12"/>
      <c r="TFK20" s="12"/>
      <c r="TFL20" s="12"/>
      <c r="TFM20" s="12"/>
      <c r="TFN20" s="12"/>
      <c r="TFO20" s="12"/>
      <c r="TFP20" s="12"/>
      <c r="TFQ20" s="12"/>
      <c r="TFR20" s="12"/>
      <c r="TFS20" s="12"/>
      <c r="TFT20" s="12"/>
      <c r="TFU20" s="12"/>
      <c r="TFV20" s="12"/>
      <c r="TFW20" s="12"/>
      <c r="TFX20" s="12"/>
      <c r="TFY20" s="12"/>
      <c r="TFZ20" s="12"/>
      <c r="TGA20" s="12"/>
      <c r="TGB20" s="12"/>
      <c r="TGC20" s="12"/>
      <c r="TGD20" s="12"/>
      <c r="TGE20" s="12"/>
      <c r="TGF20" s="12"/>
      <c r="TGG20" s="12"/>
      <c r="TGH20" s="12"/>
      <c r="TGI20" s="12"/>
      <c r="TGJ20" s="12"/>
      <c r="TGK20" s="12"/>
      <c r="TGL20" s="12"/>
      <c r="TGM20" s="12"/>
      <c r="TGN20" s="12"/>
      <c r="TGO20" s="12"/>
      <c r="TGP20" s="12"/>
      <c r="TGQ20" s="12"/>
      <c r="TGR20" s="12"/>
      <c r="TGS20" s="12"/>
      <c r="TGT20" s="12"/>
      <c r="TGU20" s="12"/>
      <c r="TGV20" s="12"/>
      <c r="TGW20" s="12"/>
      <c r="TGX20" s="12"/>
      <c r="TGY20" s="12"/>
      <c r="TGZ20" s="12"/>
      <c r="THA20" s="12"/>
      <c r="THB20" s="12"/>
      <c r="THC20" s="12"/>
      <c r="THD20" s="12"/>
      <c r="THE20" s="12"/>
      <c r="THF20" s="12"/>
      <c r="THG20" s="12"/>
      <c r="THH20" s="12"/>
      <c r="THI20" s="12"/>
      <c r="THJ20" s="12"/>
      <c r="THK20" s="12"/>
      <c r="THL20" s="12"/>
      <c r="THM20" s="12"/>
      <c r="THN20" s="12"/>
      <c r="THO20" s="12"/>
      <c r="THP20" s="12"/>
      <c r="THQ20" s="12"/>
      <c r="THR20" s="12"/>
      <c r="THS20" s="12"/>
      <c r="THT20" s="12"/>
      <c r="THU20" s="12"/>
      <c r="THV20" s="12"/>
      <c r="THW20" s="12"/>
      <c r="THX20" s="12"/>
      <c r="THY20" s="12"/>
      <c r="THZ20" s="12"/>
      <c r="TIA20" s="12"/>
      <c r="TIB20" s="12"/>
      <c r="TIC20" s="12"/>
      <c r="TID20" s="12"/>
      <c r="TIE20" s="12"/>
      <c r="TIF20" s="12"/>
      <c r="TIG20" s="12"/>
      <c r="TIH20" s="12"/>
      <c r="TII20" s="12"/>
      <c r="TIJ20" s="12"/>
      <c r="TIK20" s="12"/>
      <c r="TIL20" s="12"/>
      <c r="TIM20" s="12"/>
      <c r="TIN20" s="12"/>
      <c r="TIO20" s="12"/>
      <c r="TIP20" s="12"/>
      <c r="TIQ20" s="12"/>
      <c r="TIR20" s="12"/>
      <c r="TIS20" s="12"/>
      <c r="TIT20" s="12"/>
      <c r="TIU20" s="12"/>
      <c r="TIV20" s="12"/>
      <c r="TIW20" s="12"/>
      <c r="TIX20" s="12"/>
      <c r="TIY20" s="12"/>
      <c r="TIZ20" s="12"/>
      <c r="TJA20" s="12"/>
      <c r="TJB20" s="12"/>
      <c r="TJC20" s="12"/>
      <c r="TJD20" s="12"/>
      <c r="TJE20" s="12"/>
      <c r="TJF20" s="12"/>
      <c r="TJG20" s="12"/>
      <c r="TJH20" s="12"/>
      <c r="TJI20" s="12"/>
      <c r="TJJ20" s="12"/>
      <c r="TJK20" s="12"/>
      <c r="TJL20" s="12"/>
      <c r="TJM20" s="12"/>
      <c r="TJN20" s="12"/>
      <c r="TJO20" s="12"/>
      <c r="TJP20" s="12"/>
      <c r="TJQ20" s="12"/>
      <c r="TJR20" s="12"/>
      <c r="TJS20" s="12"/>
      <c r="TJT20" s="12"/>
      <c r="TJU20" s="12"/>
      <c r="TJV20" s="12"/>
      <c r="TJW20" s="12"/>
      <c r="TJX20" s="12"/>
      <c r="TJY20" s="12"/>
      <c r="TJZ20" s="12"/>
      <c r="TKA20" s="12"/>
      <c r="TKB20" s="12"/>
      <c r="TKC20" s="12"/>
      <c r="TKD20" s="12"/>
      <c r="TKE20" s="12"/>
      <c r="TKF20" s="12"/>
      <c r="TKG20" s="12"/>
      <c r="TKH20" s="12"/>
      <c r="TKI20" s="12"/>
      <c r="TKJ20" s="12"/>
      <c r="TKK20" s="12"/>
      <c r="TKL20" s="12"/>
      <c r="TKM20" s="12"/>
      <c r="TKN20" s="12"/>
      <c r="TKO20" s="12"/>
      <c r="TKP20" s="12"/>
      <c r="TKQ20" s="12"/>
      <c r="TKR20" s="12"/>
      <c r="TKS20" s="12"/>
      <c r="TKT20" s="12"/>
      <c r="TKU20" s="12"/>
      <c r="TKV20" s="12"/>
      <c r="TKW20" s="12"/>
      <c r="TKX20" s="12"/>
      <c r="TKY20" s="12"/>
      <c r="TKZ20" s="12"/>
      <c r="TLA20" s="12"/>
      <c r="TLB20" s="12"/>
      <c r="TLC20" s="12"/>
      <c r="TLD20" s="12"/>
      <c r="TLE20" s="12"/>
      <c r="TLF20" s="12"/>
      <c r="TLG20" s="12"/>
      <c r="TLH20" s="12"/>
      <c r="TLI20" s="12"/>
      <c r="TLJ20" s="12"/>
      <c r="TLK20" s="12"/>
      <c r="TLL20" s="12"/>
      <c r="TLM20" s="12"/>
      <c r="TLN20" s="12"/>
      <c r="TLO20" s="12"/>
      <c r="TLP20" s="12"/>
      <c r="TLQ20" s="12"/>
      <c r="TLR20" s="12"/>
      <c r="TLS20" s="12"/>
      <c r="TLT20" s="12"/>
      <c r="TLU20" s="12"/>
      <c r="TLV20" s="12"/>
      <c r="TLW20" s="12"/>
      <c r="TLX20" s="12"/>
      <c r="TLY20" s="12"/>
      <c r="TLZ20" s="12"/>
      <c r="TMA20" s="12"/>
      <c r="TMB20" s="12"/>
      <c r="TMC20" s="12"/>
      <c r="TMD20" s="12"/>
      <c r="TME20" s="12"/>
      <c r="TMF20" s="12"/>
      <c r="TMG20" s="12"/>
      <c r="TMH20" s="12"/>
      <c r="TMI20" s="12"/>
      <c r="TMJ20" s="12"/>
      <c r="TMK20" s="12"/>
      <c r="TML20" s="12"/>
      <c r="TMM20" s="12"/>
      <c r="TMN20" s="12"/>
      <c r="TMO20" s="12"/>
      <c r="TMP20" s="12"/>
      <c r="TMQ20" s="12"/>
      <c r="TMR20" s="12"/>
      <c r="TMS20" s="12"/>
      <c r="TMT20" s="12"/>
      <c r="TMU20" s="12"/>
      <c r="TMV20" s="12"/>
      <c r="TMW20" s="12"/>
      <c r="TMX20" s="12"/>
      <c r="TMY20" s="12"/>
      <c r="TMZ20" s="12"/>
      <c r="TNA20" s="12"/>
      <c r="TNB20" s="12"/>
      <c r="TNC20" s="12"/>
      <c r="TND20" s="12"/>
      <c r="TNE20" s="12"/>
      <c r="TNF20" s="12"/>
      <c r="TNG20" s="12"/>
      <c r="TNH20" s="12"/>
      <c r="TNI20" s="12"/>
      <c r="TNJ20" s="12"/>
      <c r="TNK20" s="12"/>
      <c r="TNL20" s="12"/>
      <c r="TNM20" s="12"/>
      <c r="TNN20" s="12"/>
      <c r="TNO20" s="12"/>
      <c r="TNP20" s="12"/>
      <c r="TNQ20" s="12"/>
      <c r="TNR20" s="12"/>
      <c r="TNS20" s="12"/>
      <c r="TNT20" s="12"/>
      <c r="TNU20" s="12"/>
      <c r="TNV20" s="12"/>
      <c r="TNW20" s="12"/>
      <c r="TNX20" s="12"/>
      <c r="TNY20" s="12"/>
      <c r="TNZ20" s="12"/>
      <c r="TOA20" s="12"/>
      <c r="TOB20" s="12"/>
      <c r="TOC20" s="12"/>
      <c r="TOD20" s="12"/>
      <c r="TOE20" s="12"/>
      <c r="TOF20" s="12"/>
      <c r="TOG20" s="12"/>
      <c r="TOH20" s="12"/>
      <c r="TOI20" s="12"/>
      <c r="TOJ20" s="12"/>
      <c r="TOK20" s="12"/>
      <c r="TOL20" s="12"/>
      <c r="TOM20" s="12"/>
      <c r="TON20" s="12"/>
      <c r="TOO20" s="12"/>
      <c r="TOP20" s="12"/>
      <c r="TOQ20" s="12"/>
      <c r="TOR20" s="12"/>
      <c r="TOS20" s="12"/>
      <c r="TOT20" s="12"/>
      <c r="TOU20" s="12"/>
      <c r="TOV20" s="12"/>
      <c r="TOW20" s="12"/>
      <c r="TOX20" s="12"/>
      <c r="TOY20" s="12"/>
      <c r="TOZ20" s="12"/>
      <c r="TPA20" s="12"/>
      <c r="TPB20" s="12"/>
      <c r="TPC20" s="12"/>
      <c r="TPD20" s="12"/>
      <c r="TPE20" s="12"/>
      <c r="TPF20" s="12"/>
      <c r="TPG20" s="12"/>
      <c r="TPH20" s="12"/>
      <c r="TPI20" s="12"/>
      <c r="TPJ20" s="12"/>
      <c r="TPK20" s="12"/>
      <c r="TPL20" s="12"/>
      <c r="TPM20" s="12"/>
      <c r="TPN20" s="12"/>
      <c r="TPO20" s="12"/>
      <c r="TPP20" s="12"/>
      <c r="TPQ20" s="12"/>
      <c r="TPR20" s="12"/>
      <c r="TPS20" s="12"/>
      <c r="TPT20" s="12"/>
      <c r="TPU20" s="12"/>
      <c r="TPV20" s="12"/>
      <c r="TPW20" s="12"/>
      <c r="TPX20" s="12"/>
      <c r="TPY20" s="12"/>
      <c r="TPZ20" s="12"/>
      <c r="TQA20" s="12"/>
      <c r="TQB20" s="12"/>
      <c r="TQC20" s="12"/>
      <c r="TQD20" s="12"/>
      <c r="TQE20" s="12"/>
      <c r="TQF20" s="12"/>
      <c r="TQG20" s="12"/>
      <c r="TQH20" s="12"/>
      <c r="TQI20" s="12"/>
      <c r="TQJ20" s="12"/>
      <c r="TQK20" s="12"/>
      <c r="TQL20" s="12"/>
      <c r="TQM20" s="12"/>
      <c r="TQN20" s="12"/>
      <c r="TQO20" s="12"/>
      <c r="TQP20" s="12"/>
      <c r="TQQ20" s="12"/>
      <c r="TQR20" s="12"/>
      <c r="TQS20" s="12"/>
      <c r="TQT20" s="12"/>
      <c r="TQU20" s="12"/>
      <c r="TQV20" s="12"/>
      <c r="TQW20" s="12"/>
      <c r="TQX20" s="12"/>
      <c r="TQY20" s="12"/>
      <c r="TQZ20" s="12"/>
      <c r="TRA20" s="12"/>
      <c r="TRB20" s="12"/>
      <c r="TRC20" s="12"/>
      <c r="TRD20" s="12"/>
      <c r="TRE20" s="12"/>
      <c r="TRF20" s="12"/>
      <c r="TRG20" s="12"/>
      <c r="TRH20" s="12"/>
      <c r="TRI20" s="12"/>
      <c r="TRJ20" s="12"/>
      <c r="TRK20" s="12"/>
      <c r="TRL20" s="12"/>
      <c r="TRM20" s="12"/>
      <c r="TRN20" s="12"/>
      <c r="TRO20" s="12"/>
      <c r="TRP20" s="12"/>
      <c r="TRQ20" s="12"/>
      <c r="TRR20" s="12"/>
      <c r="TRS20" s="12"/>
      <c r="TRT20" s="12"/>
      <c r="TRU20" s="12"/>
      <c r="TRV20" s="12"/>
      <c r="TRW20" s="12"/>
      <c r="TRX20" s="12"/>
      <c r="TRY20" s="12"/>
      <c r="TRZ20" s="12"/>
      <c r="TSA20" s="12"/>
      <c r="TSB20" s="12"/>
      <c r="TSC20" s="12"/>
      <c r="TSD20" s="12"/>
      <c r="TSE20" s="12"/>
      <c r="TSF20" s="12"/>
      <c r="TSG20" s="12"/>
      <c r="TSH20" s="12"/>
      <c r="TSI20" s="12"/>
      <c r="TSJ20" s="12"/>
      <c r="TSK20" s="12"/>
      <c r="TSL20" s="12"/>
      <c r="TSM20" s="12"/>
      <c r="TSN20" s="12"/>
      <c r="TSO20" s="12"/>
      <c r="TSP20" s="12"/>
      <c r="TSQ20" s="12"/>
      <c r="TSR20" s="12"/>
      <c r="TSS20" s="12"/>
      <c r="TST20" s="12"/>
      <c r="TSU20" s="12"/>
      <c r="TSV20" s="12"/>
      <c r="TSW20" s="12"/>
      <c r="TSX20" s="12"/>
      <c r="TSY20" s="12"/>
      <c r="TSZ20" s="12"/>
      <c r="TTA20" s="12"/>
      <c r="TTB20" s="12"/>
      <c r="TTC20" s="12"/>
      <c r="TTD20" s="12"/>
      <c r="TTE20" s="12"/>
      <c r="TTF20" s="12"/>
      <c r="TTG20" s="12"/>
      <c r="TTH20" s="12"/>
      <c r="TTI20" s="12"/>
      <c r="TTJ20" s="12"/>
      <c r="TTK20" s="12"/>
      <c r="TTL20" s="12"/>
      <c r="TTM20" s="12"/>
      <c r="TTN20" s="12"/>
      <c r="TTO20" s="12"/>
      <c r="TTP20" s="12"/>
      <c r="TTQ20" s="12"/>
      <c r="TTR20" s="12"/>
      <c r="TTS20" s="12"/>
      <c r="TTT20" s="12"/>
      <c r="TTU20" s="12"/>
      <c r="TTV20" s="12"/>
      <c r="TTW20" s="12"/>
      <c r="TTX20" s="12"/>
      <c r="TTY20" s="12"/>
      <c r="TTZ20" s="12"/>
      <c r="TUA20" s="12"/>
      <c r="TUB20" s="12"/>
      <c r="TUC20" s="12"/>
      <c r="TUD20" s="12"/>
      <c r="TUE20" s="12"/>
      <c r="TUF20" s="12"/>
      <c r="TUG20" s="12"/>
      <c r="TUH20" s="12"/>
      <c r="TUI20" s="12"/>
      <c r="TUJ20" s="12"/>
      <c r="TUK20" s="12"/>
      <c r="TUL20" s="12"/>
      <c r="TUM20" s="12"/>
      <c r="TUN20" s="12"/>
      <c r="TUO20" s="12"/>
      <c r="TUP20" s="12"/>
      <c r="TUQ20" s="12"/>
      <c r="TUR20" s="12"/>
      <c r="TUS20" s="12"/>
      <c r="TUT20" s="12"/>
      <c r="TUU20" s="12"/>
      <c r="TUV20" s="12"/>
      <c r="TUW20" s="12"/>
      <c r="TUX20" s="12"/>
      <c r="TUY20" s="12"/>
      <c r="TUZ20" s="12"/>
      <c r="TVA20" s="12"/>
      <c r="TVB20" s="12"/>
      <c r="TVC20" s="12"/>
      <c r="TVD20" s="12"/>
      <c r="TVE20" s="12"/>
      <c r="TVF20" s="12"/>
      <c r="TVG20" s="12"/>
      <c r="TVH20" s="12"/>
      <c r="TVI20" s="12"/>
      <c r="TVJ20" s="12"/>
      <c r="TVK20" s="12"/>
      <c r="TVL20" s="12"/>
      <c r="TVM20" s="12"/>
      <c r="TVN20" s="12"/>
      <c r="TVO20" s="12"/>
      <c r="TVP20" s="12"/>
      <c r="TVQ20" s="12"/>
      <c r="TVR20" s="12"/>
      <c r="TVS20" s="12"/>
      <c r="TVT20" s="12"/>
      <c r="TVU20" s="12"/>
      <c r="TVV20" s="12"/>
      <c r="TVW20" s="12"/>
      <c r="TVX20" s="12"/>
      <c r="TVY20" s="12"/>
      <c r="TVZ20" s="12"/>
      <c r="TWA20" s="12"/>
      <c r="TWB20" s="12"/>
      <c r="TWC20" s="12"/>
      <c r="TWD20" s="12"/>
      <c r="TWE20" s="12"/>
      <c r="TWF20" s="12"/>
      <c r="TWG20" s="12"/>
      <c r="TWH20" s="12"/>
      <c r="TWI20" s="12"/>
      <c r="TWJ20" s="12"/>
      <c r="TWK20" s="12"/>
      <c r="TWL20" s="12"/>
      <c r="TWM20" s="12"/>
      <c r="TWN20" s="12"/>
      <c r="TWO20" s="12"/>
      <c r="TWP20" s="12"/>
      <c r="TWQ20" s="12"/>
      <c r="TWR20" s="12"/>
      <c r="TWS20" s="12"/>
      <c r="TWT20" s="12"/>
      <c r="TWU20" s="12"/>
      <c r="TWV20" s="12"/>
      <c r="TWW20" s="12"/>
      <c r="TWX20" s="12"/>
      <c r="TWY20" s="12"/>
      <c r="TWZ20" s="12"/>
      <c r="TXA20" s="12"/>
      <c r="TXB20" s="12"/>
      <c r="TXC20" s="12"/>
      <c r="TXD20" s="12"/>
      <c r="TXE20" s="12"/>
      <c r="TXF20" s="12"/>
      <c r="TXG20" s="12"/>
      <c r="TXH20" s="12"/>
      <c r="TXI20" s="12"/>
      <c r="TXJ20" s="12"/>
      <c r="TXK20" s="12"/>
      <c r="TXL20" s="12"/>
      <c r="TXM20" s="12"/>
      <c r="TXN20" s="12"/>
      <c r="TXO20" s="12"/>
      <c r="TXP20" s="12"/>
      <c r="TXQ20" s="12"/>
      <c r="TXR20" s="12"/>
      <c r="TXS20" s="12"/>
      <c r="TXT20" s="12"/>
      <c r="TXU20" s="12"/>
      <c r="TXV20" s="12"/>
      <c r="TXW20" s="12"/>
      <c r="TXX20" s="12"/>
      <c r="TXY20" s="12"/>
      <c r="TXZ20" s="12"/>
      <c r="TYA20" s="12"/>
      <c r="TYB20" s="12"/>
      <c r="TYC20" s="12"/>
      <c r="TYD20" s="12"/>
      <c r="TYE20" s="12"/>
      <c r="TYF20" s="12"/>
      <c r="TYG20" s="12"/>
      <c r="TYH20" s="12"/>
      <c r="TYI20" s="12"/>
      <c r="TYJ20" s="12"/>
      <c r="TYK20" s="12"/>
      <c r="TYL20" s="12"/>
      <c r="TYM20" s="12"/>
      <c r="TYN20" s="12"/>
      <c r="TYO20" s="12"/>
      <c r="TYP20" s="12"/>
      <c r="TYQ20" s="12"/>
      <c r="TYR20" s="12"/>
      <c r="TYS20" s="12"/>
      <c r="TYT20" s="12"/>
      <c r="TYU20" s="12"/>
      <c r="TYV20" s="12"/>
      <c r="TYW20" s="12"/>
      <c r="TYX20" s="12"/>
      <c r="TYY20" s="12"/>
      <c r="TYZ20" s="12"/>
      <c r="TZA20" s="12"/>
      <c r="TZB20" s="12"/>
      <c r="TZC20" s="12"/>
      <c r="TZD20" s="12"/>
      <c r="TZE20" s="12"/>
      <c r="TZF20" s="12"/>
      <c r="TZG20" s="12"/>
      <c r="TZH20" s="12"/>
      <c r="TZI20" s="12"/>
      <c r="TZJ20" s="12"/>
      <c r="TZK20" s="12"/>
      <c r="TZL20" s="12"/>
      <c r="TZM20" s="12"/>
      <c r="TZN20" s="12"/>
      <c r="TZO20" s="12"/>
      <c r="TZP20" s="12"/>
      <c r="TZQ20" s="12"/>
      <c r="TZR20" s="12"/>
      <c r="TZS20" s="12"/>
      <c r="TZT20" s="12"/>
      <c r="TZU20" s="12"/>
      <c r="TZV20" s="12"/>
      <c r="TZW20" s="12"/>
      <c r="TZX20" s="12"/>
      <c r="TZY20" s="12"/>
      <c r="TZZ20" s="12"/>
      <c r="UAA20" s="12"/>
      <c r="UAB20" s="12"/>
      <c r="UAC20" s="12"/>
      <c r="UAD20" s="12"/>
      <c r="UAE20" s="12"/>
      <c r="UAF20" s="12"/>
      <c r="UAG20" s="12"/>
      <c r="UAH20" s="12"/>
      <c r="UAI20" s="12"/>
      <c r="UAJ20" s="12"/>
      <c r="UAK20" s="12"/>
      <c r="UAL20" s="12"/>
      <c r="UAM20" s="12"/>
      <c r="UAN20" s="12"/>
      <c r="UAO20" s="12"/>
      <c r="UAP20" s="12"/>
      <c r="UAQ20" s="12"/>
      <c r="UAR20" s="12"/>
      <c r="UAS20" s="12"/>
      <c r="UAT20" s="12"/>
      <c r="UAU20" s="12"/>
      <c r="UAV20" s="12"/>
      <c r="UAW20" s="12"/>
      <c r="UAX20" s="12"/>
      <c r="UAY20" s="12"/>
      <c r="UAZ20" s="12"/>
      <c r="UBA20" s="12"/>
      <c r="UBB20" s="12"/>
      <c r="UBC20" s="12"/>
      <c r="UBD20" s="12"/>
      <c r="UBE20" s="12"/>
      <c r="UBF20" s="12"/>
      <c r="UBG20" s="12"/>
      <c r="UBH20" s="12"/>
      <c r="UBI20" s="12"/>
      <c r="UBJ20" s="12"/>
      <c r="UBK20" s="12"/>
      <c r="UBL20" s="12"/>
      <c r="UBM20" s="12"/>
      <c r="UBN20" s="12"/>
      <c r="UBO20" s="12"/>
      <c r="UBP20" s="12"/>
      <c r="UBQ20" s="12"/>
      <c r="UBR20" s="12"/>
      <c r="UBS20" s="12"/>
      <c r="UBT20" s="12"/>
      <c r="UBU20" s="12"/>
      <c r="UBV20" s="12"/>
      <c r="UBW20" s="12"/>
      <c r="UBX20" s="12"/>
      <c r="UBY20" s="12"/>
      <c r="UBZ20" s="12"/>
      <c r="UCA20" s="12"/>
      <c r="UCB20" s="12"/>
      <c r="UCC20" s="12"/>
      <c r="UCD20" s="12"/>
      <c r="UCE20" s="12"/>
      <c r="UCF20" s="12"/>
      <c r="UCG20" s="12"/>
      <c r="UCH20" s="12"/>
      <c r="UCI20" s="12"/>
      <c r="UCJ20" s="12"/>
      <c r="UCK20" s="12"/>
      <c r="UCL20" s="12"/>
      <c r="UCM20" s="12"/>
      <c r="UCN20" s="12"/>
      <c r="UCO20" s="12"/>
      <c r="UCP20" s="12"/>
      <c r="UCQ20" s="12"/>
      <c r="UCR20" s="12"/>
      <c r="UCS20" s="12"/>
      <c r="UCT20" s="12"/>
      <c r="UCU20" s="12"/>
      <c r="UCV20" s="12"/>
      <c r="UCW20" s="12"/>
      <c r="UCX20" s="12"/>
      <c r="UCY20" s="12"/>
      <c r="UCZ20" s="12"/>
      <c r="UDA20" s="12"/>
      <c r="UDB20" s="12"/>
      <c r="UDC20" s="12"/>
      <c r="UDD20" s="12"/>
      <c r="UDE20" s="12"/>
      <c r="UDF20" s="12"/>
      <c r="UDG20" s="12"/>
      <c r="UDH20" s="12"/>
      <c r="UDI20" s="12"/>
      <c r="UDJ20" s="12"/>
      <c r="UDK20" s="12"/>
      <c r="UDL20" s="12"/>
      <c r="UDM20" s="12"/>
      <c r="UDN20" s="12"/>
      <c r="UDO20" s="12"/>
      <c r="UDP20" s="12"/>
      <c r="UDQ20" s="12"/>
      <c r="UDR20" s="12"/>
      <c r="UDS20" s="12"/>
      <c r="UDT20" s="12"/>
      <c r="UDU20" s="12"/>
      <c r="UDV20" s="12"/>
      <c r="UDW20" s="12"/>
      <c r="UDX20" s="12"/>
      <c r="UDY20" s="12"/>
      <c r="UDZ20" s="12"/>
      <c r="UEA20" s="12"/>
      <c r="UEB20" s="12"/>
      <c r="UEC20" s="12"/>
      <c r="UED20" s="12"/>
      <c r="UEE20" s="12"/>
      <c r="UEF20" s="12"/>
      <c r="UEG20" s="12"/>
      <c r="UEH20" s="12"/>
      <c r="UEI20" s="12"/>
      <c r="UEJ20" s="12"/>
      <c r="UEK20" s="12"/>
      <c r="UEL20" s="12"/>
      <c r="UEM20" s="12"/>
      <c r="UEN20" s="12"/>
      <c r="UEO20" s="12"/>
      <c r="UEP20" s="12"/>
      <c r="UEQ20" s="12"/>
      <c r="UER20" s="12"/>
      <c r="UES20" s="12"/>
      <c r="UET20" s="12"/>
      <c r="UEU20" s="12"/>
      <c r="UEV20" s="12"/>
      <c r="UEW20" s="12"/>
      <c r="UEX20" s="12"/>
      <c r="UEY20" s="12"/>
      <c r="UEZ20" s="12"/>
      <c r="UFA20" s="12"/>
      <c r="UFB20" s="12"/>
      <c r="UFC20" s="12"/>
      <c r="UFD20" s="12"/>
      <c r="UFE20" s="12"/>
      <c r="UFF20" s="12"/>
      <c r="UFG20" s="12"/>
      <c r="UFH20" s="12"/>
      <c r="UFI20" s="12"/>
      <c r="UFJ20" s="12"/>
      <c r="UFK20" s="12"/>
      <c r="UFL20" s="12"/>
      <c r="UFM20" s="12"/>
      <c r="UFN20" s="12"/>
      <c r="UFO20" s="12"/>
      <c r="UFP20" s="12"/>
      <c r="UFQ20" s="12"/>
      <c r="UFR20" s="12"/>
      <c r="UFS20" s="12"/>
      <c r="UFT20" s="12"/>
      <c r="UFU20" s="12"/>
      <c r="UFV20" s="12"/>
      <c r="UFW20" s="12"/>
      <c r="UFX20" s="12"/>
      <c r="UFY20" s="12"/>
      <c r="UFZ20" s="12"/>
      <c r="UGA20" s="12"/>
      <c r="UGB20" s="12"/>
      <c r="UGC20" s="12"/>
      <c r="UGD20" s="12"/>
      <c r="UGE20" s="12"/>
      <c r="UGF20" s="12"/>
      <c r="UGG20" s="12"/>
      <c r="UGH20" s="12"/>
      <c r="UGI20" s="12"/>
      <c r="UGJ20" s="12"/>
      <c r="UGK20" s="12"/>
      <c r="UGL20" s="12"/>
      <c r="UGM20" s="12"/>
      <c r="UGN20" s="12"/>
      <c r="UGO20" s="12"/>
      <c r="UGP20" s="12"/>
      <c r="UGQ20" s="12"/>
      <c r="UGR20" s="12"/>
      <c r="UGS20" s="12"/>
      <c r="UGT20" s="12"/>
      <c r="UGU20" s="12"/>
      <c r="UGV20" s="12"/>
      <c r="UGW20" s="12"/>
      <c r="UGX20" s="12"/>
      <c r="UGY20" s="12"/>
      <c r="UGZ20" s="12"/>
      <c r="UHA20" s="12"/>
      <c r="UHB20" s="12"/>
      <c r="UHC20" s="12"/>
      <c r="UHD20" s="12"/>
      <c r="UHE20" s="12"/>
      <c r="UHF20" s="12"/>
      <c r="UHG20" s="12"/>
      <c r="UHH20" s="12"/>
      <c r="UHI20" s="12"/>
      <c r="UHJ20" s="12"/>
      <c r="UHK20" s="12"/>
      <c r="UHL20" s="12"/>
      <c r="UHM20" s="12"/>
      <c r="UHN20" s="12"/>
      <c r="UHO20" s="12"/>
      <c r="UHP20" s="12"/>
      <c r="UHQ20" s="12"/>
      <c r="UHR20" s="12"/>
      <c r="UHS20" s="12"/>
      <c r="UHT20" s="12"/>
      <c r="UHU20" s="12"/>
      <c r="UHV20" s="12"/>
      <c r="UHW20" s="12"/>
      <c r="UHX20" s="12"/>
      <c r="UHY20" s="12"/>
      <c r="UHZ20" s="12"/>
      <c r="UIA20" s="12"/>
      <c r="UIB20" s="12"/>
      <c r="UIC20" s="12"/>
      <c r="UID20" s="12"/>
      <c r="UIE20" s="12"/>
      <c r="UIF20" s="12"/>
      <c r="UIG20" s="12"/>
      <c r="UIH20" s="12"/>
      <c r="UII20" s="12"/>
      <c r="UIJ20" s="12"/>
      <c r="UIK20" s="12"/>
      <c r="UIL20" s="12"/>
      <c r="UIM20" s="12"/>
      <c r="UIN20" s="12"/>
      <c r="UIO20" s="12"/>
      <c r="UIP20" s="12"/>
      <c r="UIQ20" s="12"/>
      <c r="UIR20" s="12"/>
      <c r="UIS20" s="12"/>
      <c r="UIT20" s="12"/>
      <c r="UIU20" s="12"/>
      <c r="UIV20" s="12"/>
      <c r="UIW20" s="12"/>
      <c r="UIX20" s="12"/>
      <c r="UIY20" s="12"/>
      <c r="UIZ20" s="12"/>
      <c r="UJA20" s="12"/>
      <c r="UJB20" s="12"/>
      <c r="UJC20" s="12"/>
      <c r="UJD20" s="12"/>
      <c r="UJE20" s="12"/>
      <c r="UJF20" s="12"/>
      <c r="UJG20" s="12"/>
      <c r="UJH20" s="12"/>
      <c r="UJI20" s="12"/>
      <c r="UJJ20" s="12"/>
      <c r="UJK20" s="12"/>
      <c r="UJL20" s="12"/>
      <c r="UJM20" s="12"/>
      <c r="UJN20" s="12"/>
      <c r="UJO20" s="12"/>
      <c r="UJP20" s="12"/>
      <c r="UJQ20" s="12"/>
      <c r="UJR20" s="12"/>
      <c r="UJS20" s="12"/>
      <c r="UJT20" s="12"/>
      <c r="UJU20" s="12"/>
      <c r="UJV20" s="12"/>
      <c r="UJW20" s="12"/>
      <c r="UJX20" s="12"/>
      <c r="UJY20" s="12"/>
      <c r="UJZ20" s="12"/>
      <c r="UKA20" s="12"/>
      <c r="UKB20" s="12"/>
      <c r="UKC20" s="12"/>
      <c r="UKD20" s="12"/>
      <c r="UKE20" s="12"/>
      <c r="UKF20" s="12"/>
      <c r="UKG20" s="12"/>
      <c r="UKH20" s="12"/>
      <c r="UKI20" s="12"/>
      <c r="UKJ20" s="12"/>
      <c r="UKK20" s="12"/>
      <c r="UKL20" s="12"/>
      <c r="UKM20" s="12"/>
      <c r="UKN20" s="12"/>
      <c r="UKO20" s="12"/>
      <c r="UKP20" s="12"/>
      <c r="UKQ20" s="12"/>
      <c r="UKR20" s="12"/>
      <c r="UKS20" s="12"/>
      <c r="UKT20" s="12"/>
      <c r="UKU20" s="12"/>
      <c r="UKV20" s="12"/>
      <c r="UKW20" s="12"/>
      <c r="UKX20" s="12"/>
      <c r="UKY20" s="12"/>
      <c r="UKZ20" s="12"/>
      <c r="ULA20" s="12"/>
      <c r="ULB20" s="12"/>
      <c r="ULC20" s="12"/>
      <c r="ULD20" s="12"/>
      <c r="ULE20" s="12"/>
      <c r="ULF20" s="12"/>
      <c r="ULG20" s="12"/>
      <c r="ULH20" s="12"/>
      <c r="ULI20" s="12"/>
      <c r="ULJ20" s="12"/>
      <c r="ULK20" s="12"/>
      <c r="ULL20" s="12"/>
      <c r="ULM20" s="12"/>
      <c r="ULN20" s="12"/>
      <c r="ULO20" s="12"/>
      <c r="ULP20" s="12"/>
      <c r="ULQ20" s="12"/>
      <c r="ULR20" s="12"/>
      <c r="ULS20" s="12"/>
      <c r="ULT20" s="12"/>
      <c r="ULU20" s="12"/>
      <c r="ULV20" s="12"/>
      <c r="ULW20" s="12"/>
      <c r="ULX20" s="12"/>
      <c r="ULY20" s="12"/>
      <c r="ULZ20" s="12"/>
      <c r="UMA20" s="12"/>
      <c r="UMB20" s="12"/>
      <c r="UMC20" s="12"/>
      <c r="UMD20" s="12"/>
      <c r="UME20" s="12"/>
      <c r="UMF20" s="12"/>
      <c r="UMG20" s="12"/>
      <c r="UMH20" s="12"/>
      <c r="UMI20" s="12"/>
      <c r="UMJ20" s="12"/>
      <c r="UMK20" s="12"/>
      <c r="UML20" s="12"/>
      <c r="UMM20" s="12"/>
      <c r="UMN20" s="12"/>
      <c r="UMO20" s="12"/>
      <c r="UMP20" s="12"/>
      <c r="UMQ20" s="12"/>
      <c r="UMR20" s="12"/>
      <c r="UMS20" s="12"/>
      <c r="UMT20" s="12"/>
      <c r="UMU20" s="12"/>
      <c r="UMV20" s="12"/>
      <c r="UMW20" s="12"/>
      <c r="UMX20" s="12"/>
      <c r="UMY20" s="12"/>
      <c r="UMZ20" s="12"/>
      <c r="UNA20" s="12"/>
      <c r="UNB20" s="12"/>
      <c r="UNC20" s="12"/>
      <c r="UND20" s="12"/>
      <c r="UNE20" s="12"/>
      <c r="UNF20" s="12"/>
      <c r="UNG20" s="12"/>
      <c r="UNH20" s="12"/>
      <c r="UNI20" s="12"/>
      <c r="UNJ20" s="12"/>
      <c r="UNK20" s="12"/>
      <c r="UNL20" s="12"/>
      <c r="UNM20" s="12"/>
      <c r="UNN20" s="12"/>
      <c r="UNO20" s="12"/>
      <c r="UNP20" s="12"/>
      <c r="UNQ20" s="12"/>
      <c r="UNR20" s="12"/>
      <c r="UNS20" s="12"/>
      <c r="UNT20" s="12"/>
      <c r="UNU20" s="12"/>
      <c r="UNV20" s="12"/>
      <c r="UNW20" s="12"/>
      <c r="UNX20" s="12"/>
      <c r="UNY20" s="12"/>
      <c r="UNZ20" s="12"/>
      <c r="UOA20" s="12"/>
      <c r="UOB20" s="12"/>
      <c r="UOC20" s="12"/>
      <c r="UOD20" s="12"/>
      <c r="UOE20" s="12"/>
      <c r="UOF20" s="12"/>
      <c r="UOG20" s="12"/>
      <c r="UOH20" s="12"/>
      <c r="UOI20" s="12"/>
      <c r="UOJ20" s="12"/>
      <c r="UOK20" s="12"/>
      <c r="UOL20" s="12"/>
      <c r="UOM20" s="12"/>
      <c r="UON20" s="12"/>
      <c r="UOO20" s="12"/>
      <c r="UOP20" s="12"/>
      <c r="UOQ20" s="12"/>
      <c r="UOR20" s="12"/>
      <c r="UOS20" s="12"/>
      <c r="UOT20" s="12"/>
      <c r="UOU20" s="12"/>
      <c r="UOV20" s="12"/>
      <c r="UOW20" s="12"/>
      <c r="UOX20" s="12"/>
      <c r="UOY20" s="12"/>
      <c r="UOZ20" s="12"/>
      <c r="UPA20" s="12"/>
      <c r="UPB20" s="12"/>
      <c r="UPC20" s="12"/>
      <c r="UPD20" s="12"/>
      <c r="UPE20" s="12"/>
      <c r="UPF20" s="12"/>
      <c r="UPG20" s="12"/>
      <c r="UPH20" s="12"/>
      <c r="UPI20" s="12"/>
      <c r="UPJ20" s="12"/>
      <c r="UPK20" s="12"/>
      <c r="UPL20" s="12"/>
      <c r="UPM20" s="12"/>
      <c r="UPN20" s="12"/>
      <c r="UPO20" s="12"/>
      <c r="UPP20" s="12"/>
      <c r="UPQ20" s="12"/>
      <c r="UPR20" s="12"/>
      <c r="UPS20" s="12"/>
      <c r="UPT20" s="12"/>
      <c r="UPU20" s="12"/>
      <c r="UPV20" s="12"/>
      <c r="UPW20" s="12"/>
      <c r="UPX20" s="12"/>
      <c r="UPY20" s="12"/>
      <c r="UPZ20" s="12"/>
      <c r="UQA20" s="12"/>
      <c r="UQB20" s="12"/>
      <c r="UQC20" s="12"/>
      <c r="UQD20" s="12"/>
      <c r="UQE20" s="12"/>
      <c r="UQF20" s="12"/>
      <c r="UQG20" s="12"/>
      <c r="UQH20" s="12"/>
      <c r="UQI20" s="12"/>
      <c r="UQJ20" s="12"/>
      <c r="UQK20" s="12"/>
      <c r="UQL20" s="12"/>
      <c r="UQM20" s="12"/>
      <c r="UQN20" s="12"/>
      <c r="UQO20" s="12"/>
      <c r="UQP20" s="12"/>
      <c r="UQQ20" s="12"/>
      <c r="UQR20" s="12"/>
      <c r="UQS20" s="12"/>
      <c r="UQT20" s="12"/>
      <c r="UQU20" s="12"/>
      <c r="UQV20" s="12"/>
      <c r="UQW20" s="12"/>
      <c r="UQX20" s="12"/>
      <c r="UQY20" s="12"/>
      <c r="UQZ20" s="12"/>
      <c r="URA20" s="12"/>
      <c r="URB20" s="12"/>
      <c r="URC20" s="12"/>
      <c r="URD20" s="12"/>
      <c r="URE20" s="12"/>
      <c r="URF20" s="12"/>
      <c r="URG20" s="12"/>
      <c r="URH20" s="12"/>
      <c r="URI20" s="12"/>
      <c r="URJ20" s="12"/>
      <c r="URK20" s="12"/>
      <c r="URL20" s="12"/>
      <c r="URM20" s="12"/>
      <c r="URN20" s="12"/>
      <c r="URO20" s="12"/>
      <c r="URP20" s="12"/>
      <c r="URQ20" s="12"/>
      <c r="URR20" s="12"/>
      <c r="URS20" s="12"/>
      <c r="URT20" s="12"/>
      <c r="URU20" s="12"/>
      <c r="URV20" s="12"/>
      <c r="URW20" s="12"/>
      <c r="URX20" s="12"/>
      <c r="URY20" s="12"/>
      <c r="URZ20" s="12"/>
      <c r="USA20" s="12"/>
      <c r="USB20" s="12"/>
      <c r="USC20" s="12"/>
      <c r="USD20" s="12"/>
      <c r="USE20" s="12"/>
      <c r="USF20" s="12"/>
      <c r="USG20" s="12"/>
      <c r="USH20" s="12"/>
      <c r="USI20" s="12"/>
      <c r="USJ20" s="12"/>
      <c r="USK20" s="12"/>
      <c r="USL20" s="12"/>
      <c r="USM20" s="12"/>
      <c r="USN20" s="12"/>
      <c r="USO20" s="12"/>
      <c r="USP20" s="12"/>
      <c r="USQ20" s="12"/>
      <c r="USR20" s="12"/>
      <c r="USS20" s="12"/>
      <c r="UST20" s="12"/>
      <c r="USU20" s="12"/>
      <c r="USV20" s="12"/>
      <c r="USW20" s="12"/>
      <c r="USX20" s="12"/>
      <c r="USY20" s="12"/>
      <c r="USZ20" s="12"/>
      <c r="UTA20" s="12"/>
      <c r="UTB20" s="12"/>
      <c r="UTC20" s="12"/>
      <c r="UTD20" s="12"/>
      <c r="UTE20" s="12"/>
      <c r="UTF20" s="12"/>
      <c r="UTG20" s="12"/>
      <c r="UTH20" s="12"/>
      <c r="UTI20" s="12"/>
      <c r="UTJ20" s="12"/>
      <c r="UTK20" s="12"/>
      <c r="UTL20" s="12"/>
      <c r="UTM20" s="12"/>
      <c r="UTN20" s="12"/>
      <c r="UTO20" s="12"/>
      <c r="UTP20" s="12"/>
      <c r="UTQ20" s="12"/>
      <c r="UTR20" s="12"/>
      <c r="UTS20" s="12"/>
      <c r="UTT20" s="12"/>
      <c r="UTU20" s="12"/>
      <c r="UTV20" s="12"/>
      <c r="UTW20" s="12"/>
      <c r="UTX20" s="12"/>
      <c r="UTY20" s="12"/>
      <c r="UTZ20" s="12"/>
      <c r="UUA20" s="12"/>
      <c r="UUB20" s="12"/>
      <c r="UUC20" s="12"/>
      <c r="UUD20" s="12"/>
      <c r="UUE20" s="12"/>
      <c r="UUF20" s="12"/>
      <c r="UUG20" s="12"/>
      <c r="UUH20" s="12"/>
      <c r="UUI20" s="12"/>
      <c r="UUJ20" s="12"/>
      <c r="UUK20" s="12"/>
      <c r="UUL20" s="12"/>
      <c r="UUM20" s="12"/>
      <c r="UUN20" s="12"/>
      <c r="UUO20" s="12"/>
      <c r="UUP20" s="12"/>
      <c r="UUQ20" s="12"/>
      <c r="UUR20" s="12"/>
      <c r="UUS20" s="12"/>
      <c r="UUT20" s="12"/>
      <c r="UUU20" s="12"/>
      <c r="UUV20" s="12"/>
      <c r="UUW20" s="12"/>
      <c r="UUX20" s="12"/>
      <c r="UUY20" s="12"/>
      <c r="UUZ20" s="12"/>
      <c r="UVA20" s="12"/>
      <c r="UVB20" s="12"/>
      <c r="UVC20" s="12"/>
      <c r="UVD20" s="12"/>
      <c r="UVE20" s="12"/>
      <c r="UVF20" s="12"/>
      <c r="UVG20" s="12"/>
      <c r="UVH20" s="12"/>
      <c r="UVI20" s="12"/>
      <c r="UVJ20" s="12"/>
      <c r="UVK20" s="12"/>
      <c r="UVL20" s="12"/>
      <c r="UVM20" s="12"/>
      <c r="UVN20" s="12"/>
      <c r="UVO20" s="12"/>
      <c r="UVP20" s="12"/>
      <c r="UVQ20" s="12"/>
      <c r="UVR20" s="12"/>
      <c r="UVS20" s="12"/>
      <c r="UVT20" s="12"/>
      <c r="UVU20" s="12"/>
      <c r="UVV20" s="12"/>
      <c r="UVW20" s="12"/>
      <c r="UVX20" s="12"/>
      <c r="UVY20" s="12"/>
      <c r="UVZ20" s="12"/>
      <c r="UWA20" s="12"/>
      <c r="UWB20" s="12"/>
      <c r="UWC20" s="12"/>
      <c r="UWD20" s="12"/>
      <c r="UWE20" s="12"/>
      <c r="UWF20" s="12"/>
      <c r="UWG20" s="12"/>
      <c r="UWH20" s="12"/>
      <c r="UWI20" s="12"/>
      <c r="UWJ20" s="12"/>
      <c r="UWK20" s="12"/>
      <c r="UWL20" s="12"/>
      <c r="UWM20" s="12"/>
      <c r="UWN20" s="12"/>
      <c r="UWO20" s="12"/>
      <c r="UWP20" s="12"/>
      <c r="UWQ20" s="12"/>
      <c r="UWR20" s="12"/>
      <c r="UWS20" s="12"/>
      <c r="UWT20" s="12"/>
      <c r="UWU20" s="12"/>
      <c r="UWV20" s="12"/>
      <c r="UWW20" s="12"/>
      <c r="UWX20" s="12"/>
      <c r="UWY20" s="12"/>
      <c r="UWZ20" s="12"/>
      <c r="UXA20" s="12"/>
      <c r="UXB20" s="12"/>
      <c r="UXC20" s="12"/>
      <c r="UXD20" s="12"/>
      <c r="UXE20" s="12"/>
      <c r="UXF20" s="12"/>
      <c r="UXG20" s="12"/>
      <c r="UXH20" s="12"/>
      <c r="UXI20" s="12"/>
      <c r="UXJ20" s="12"/>
      <c r="UXK20" s="12"/>
      <c r="UXL20" s="12"/>
      <c r="UXM20" s="12"/>
      <c r="UXN20" s="12"/>
      <c r="UXO20" s="12"/>
      <c r="UXP20" s="12"/>
      <c r="UXQ20" s="12"/>
      <c r="UXR20" s="12"/>
      <c r="UXS20" s="12"/>
      <c r="UXT20" s="12"/>
      <c r="UXU20" s="12"/>
      <c r="UXV20" s="12"/>
      <c r="UXW20" s="12"/>
      <c r="UXX20" s="12"/>
      <c r="UXY20" s="12"/>
      <c r="UXZ20" s="12"/>
      <c r="UYA20" s="12"/>
      <c r="UYB20" s="12"/>
      <c r="UYC20" s="12"/>
      <c r="UYD20" s="12"/>
      <c r="UYE20" s="12"/>
      <c r="UYF20" s="12"/>
      <c r="UYG20" s="12"/>
      <c r="UYH20" s="12"/>
      <c r="UYI20" s="12"/>
      <c r="UYJ20" s="12"/>
      <c r="UYK20" s="12"/>
      <c r="UYL20" s="12"/>
      <c r="UYM20" s="12"/>
      <c r="UYN20" s="12"/>
      <c r="UYO20" s="12"/>
      <c r="UYP20" s="12"/>
      <c r="UYQ20" s="12"/>
      <c r="UYR20" s="12"/>
      <c r="UYS20" s="12"/>
      <c r="UYT20" s="12"/>
      <c r="UYU20" s="12"/>
      <c r="UYV20" s="12"/>
      <c r="UYW20" s="12"/>
      <c r="UYX20" s="12"/>
      <c r="UYY20" s="12"/>
      <c r="UYZ20" s="12"/>
      <c r="UZA20" s="12"/>
      <c r="UZB20" s="12"/>
      <c r="UZC20" s="12"/>
      <c r="UZD20" s="12"/>
      <c r="UZE20" s="12"/>
      <c r="UZF20" s="12"/>
      <c r="UZG20" s="12"/>
      <c r="UZH20" s="12"/>
      <c r="UZI20" s="12"/>
      <c r="UZJ20" s="12"/>
      <c r="UZK20" s="12"/>
      <c r="UZL20" s="12"/>
      <c r="UZM20" s="12"/>
      <c r="UZN20" s="12"/>
      <c r="UZO20" s="12"/>
      <c r="UZP20" s="12"/>
      <c r="UZQ20" s="12"/>
      <c r="UZR20" s="12"/>
      <c r="UZS20" s="12"/>
      <c r="UZT20" s="12"/>
      <c r="UZU20" s="12"/>
      <c r="UZV20" s="12"/>
      <c r="UZW20" s="12"/>
      <c r="UZX20" s="12"/>
      <c r="UZY20" s="12"/>
      <c r="UZZ20" s="12"/>
      <c r="VAA20" s="12"/>
      <c r="VAB20" s="12"/>
      <c r="VAC20" s="12"/>
      <c r="VAD20" s="12"/>
      <c r="VAE20" s="12"/>
      <c r="VAF20" s="12"/>
      <c r="VAG20" s="12"/>
      <c r="VAH20" s="12"/>
      <c r="VAI20" s="12"/>
      <c r="VAJ20" s="12"/>
      <c r="VAK20" s="12"/>
      <c r="VAL20" s="12"/>
      <c r="VAM20" s="12"/>
      <c r="VAN20" s="12"/>
      <c r="VAO20" s="12"/>
      <c r="VAP20" s="12"/>
      <c r="VAQ20" s="12"/>
      <c r="VAR20" s="12"/>
      <c r="VAS20" s="12"/>
      <c r="VAT20" s="12"/>
      <c r="VAU20" s="12"/>
      <c r="VAV20" s="12"/>
      <c r="VAW20" s="12"/>
      <c r="VAX20" s="12"/>
      <c r="VAY20" s="12"/>
      <c r="VAZ20" s="12"/>
      <c r="VBA20" s="12"/>
      <c r="VBB20" s="12"/>
      <c r="VBC20" s="12"/>
      <c r="VBD20" s="12"/>
      <c r="VBE20" s="12"/>
      <c r="VBF20" s="12"/>
      <c r="VBG20" s="12"/>
      <c r="VBH20" s="12"/>
      <c r="VBI20" s="12"/>
      <c r="VBJ20" s="12"/>
      <c r="VBK20" s="12"/>
      <c r="VBL20" s="12"/>
      <c r="VBM20" s="12"/>
      <c r="VBN20" s="12"/>
      <c r="VBO20" s="12"/>
      <c r="VBP20" s="12"/>
      <c r="VBQ20" s="12"/>
      <c r="VBR20" s="12"/>
      <c r="VBS20" s="12"/>
      <c r="VBT20" s="12"/>
      <c r="VBU20" s="12"/>
      <c r="VBV20" s="12"/>
      <c r="VBW20" s="12"/>
      <c r="VBX20" s="12"/>
      <c r="VBY20" s="12"/>
      <c r="VBZ20" s="12"/>
      <c r="VCA20" s="12"/>
      <c r="VCB20" s="12"/>
      <c r="VCC20" s="12"/>
      <c r="VCD20" s="12"/>
      <c r="VCE20" s="12"/>
      <c r="VCF20" s="12"/>
      <c r="VCG20" s="12"/>
      <c r="VCH20" s="12"/>
      <c r="VCI20" s="12"/>
      <c r="VCJ20" s="12"/>
      <c r="VCK20" s="12"/>
      <c r="VCL20" s="12"/>
      <c r="VCM20" s="12"/>
      <c r="VCN20" s="12"/>
      <c r="VCO20" s="12"/>
      <c r="VCP20" s="12"/>
      <c r="VCQ20" s="12"/>
      <c r="VCR20" s="12"/>
      <c r="VCS20" s="12"/>
      <c r="VCT20" s="12"/>
      <c r="VCU20" s="12"/>
      <c r="VCV20" s="12"/>
      <c r="VCW20" s="12"/>
      <c r="VCX20" s="12"/>
      <c r="VCY20" s="12"/>
      <c r="VCZ20" s="12"/>
      <c r="VDA20" s="12"/>
      <c r="VDB20" s="12"/>
      <c r="VDC20" s="12"/>
      <c r="VDD20" s="12"/>
      <c r="VDE20" s="12"/>
      <c r="VDF20" s="12"/>
      <c r="VDG20" s="12"/>
      <c r="VDH20" s="12"/>
      <c r="VDI20" s="12"/>
      <c r="VDJ20" s="12"/>
      <c r="VDK20" s="12"/>
      <c r="VDL20" s="12"/>
      <c r="VDM20" s="12"/>
      <c r="VDN20" s="12"/>
      <c r="VDO20" s="12"/>
      <c r="VDP20" s="12"/>
      <c r="VDQ20" s="12"/>
      <c r="VDR20" s="12"/>
      <c r="VDS20" s="12"/>
      <c r="VDT20" s="12"/>
      <c r="VDU20" s="12"/>
      <c r="VDV20" s="12"/>
      <c r="VDW20" s="12"/>
      <c r="VDX20" s="12"/>
      <c r="VDY20" s="12"/>
      <c r="VDZ20" s="12"/>
      <c r="VEA20" s="12"/>
      <c r="VEB20" s="12"/>
      <c r="VEC20" s="12"/>
      <c r="VED20" s="12"/>
      <c r="VEE20" s="12"/>
      <c r="VEF20" s="12"/>
      <c r="VEG20" s="12"/>
      <c r="VEH20" s="12"/>
      <c r="VEI20" s="12"/>
      <c r="VEJ20" s="12"/>
      <c r="VEK20" s="12"/>
      <c r="VEL20" s="12"/>
      <c r="VEM20" s="12"/>
      <c r="VEN20" s="12"/>
      <c r="VEO20" s="12"/>
      <c r="VEP20" s="12"/>
      <c r="VEQ20" s="12"/>
      <c r="VER20" s="12"/>
      <c r="VES20" s="12"/>
      <c r="VET20" s="12"/>
      <c r="VEU20" s="12"/>
      <c r="VEV20" s="12"/>
      <c r="VEW20" s="12"/>
      <c r="VEX20" s="12"/>
      <c r="VEY20" s="12"/>
      <c r="VEZ20" s="12"/>
      <c r="VFA20" s="12"/>
      <c r="VFB20" s="12"/>
      <c r="VFC20" s="12"/>
      <c r="VFD20" s="12"/>
      <c r="VFE20" s="12"/>
      <c r="VFF20" s="12"/>
      <c r="VFG20" s="12"/>
      <c r="VFH20" s="12"/>
      <c r="VFI20" s="12"/>
      <c r="VFJ20" s="12"/>
      <c r="VFK20" s="12"/>
      <c r="VFL20" s="12"/>
      <c r="VFM20" s="12"/>
      <c r="VFN20" s="12"/>
      <c r="VFO20" s="12"/>
      <c r="VFP20" s="12"/>
      <c r="VFQ20" s="12"/>
      <c r="VFR20" s="12"/>
      <c r="VFS20" s="12"/>
      <c r="VFT20" s="12"/>
      <c r="VFU20" s="12"/>
      <c r="VFV20" s="12"/>
      <c r="VFW20" s="12"/>
      <c r="VFX20" s="12"/>
      <c r="VFY20" s="12"/>
      <c r="VFZ20" s="12"/>
      <c r="VGA20" s="12"/>
      <c r="VGB20" s="12"/>
      <c r="VGC20" s="12"/>
      <c r="VGD20" s="12"/>
      <c r="VGE20" s="12"/>
      <c r="VGF20" s="12"/>
      <c r="VGG20" s="12"/>
      <c r="VGH20" s="12"/>
      <c r="VGI20" s="12"/>
      <c r="VGJ20" s="12"/>
      <c r="VGK20" s="12"/>
      <c r="VGL20" s="12"/>
      <c r="VGM20" s="12"/>
      <c r="VGN20" s="12"/>
      <c r="VGO20" s="12"/>
      <c r="VGP20" s="12"/>
      <c r="VGQ20" s="12"/>
      <c r="VGR20" s="12"/>
      <c r="VGS20" s="12"/>
      <c r="VGT20" s="12"/>
      <c r="VGU20" s="12"/>
      <c r="VGV20" s="12"/>
      <c r="VGW20" s="12"/>
      <c r="VGX20" s="12"/>
      <c r="VGY20" s="12"/>
      <c r="VGZ20" s="12"/>
      <c r="VHA20" s="12"/>
      <c r="VHB20" s="12"/>
      <c r="VHC20" s="12"/>
      <c r="VHD20" s="12"/>
      <c r="VHE20" s="12"/>
      <c r="VHF20" s="12"/>
      <c r="VHG20" s="12"/>
      <c r="VHH20" s="12"/>
      <c r="VHI20" s="12"/>
      <c r="VHJ20" s="12"/>
      <c r="VHK20" s="12"/>
      <c r="VHL20" s="12"/>
      <c r="VHM20" s="12"/>
      <c r="VHN20" s="12"/>
      <c r="VHO20" s="12"/>
      <c r="VHP20" s="12"/>
      <c r="VHQ20" s="12"/>
      <c r="VHR20" s="12"/>
      <c r="VHS20" s="12"/>
      <c r="VHT20" s="12"/>
      <c r="VHU20" s="12"/>
      <c r="VHV20" s="12"/>
      <c r="VHW20" s="12"/>
      <c r="VHX20" s="12"/>
      <c r="VHY20" s="12"/>
      <c r="VHZ20" s="12"/>
      <c r="VIA20" s="12"/>
      <c r="VIB20" s="12"/>
      <c r="VIC20" s="12"/>
      <c r="VID20" s="12"/>
      <c r="VIE20" s="12"/>
      <c r="VIF20" s="12"/>
      <c r="VIG20" s="12"/>
      <c r="VIH20" s="12"/>
      <c r="VII20" s="12"/>
      <c r="VIJ20" s="12"/>
      <c r="VIK20" s="12"/>
      <c r="VIL20" s="12"/>
      <c r="VIM20" s="12"/>
      <c r="VIN20" s="12"/>
      <c r="VIO20" s="12"/>
      <c r="VIP20" s="12"/>
      <c r="VIQ20" s="12"/>
      <c r="VIR20" s="12"/>
      <c r="VIS20" s="12"/>
      <c r="VIT20" s="12"/>
      <c r="VIU20" s="12"/>
      <c r="VIV20" s="12"/>
      <c r="VIW20" s="12"/>
      <c r="VIX20" s="12"/>
      <c r="VIY20" s="12"/>
      <c r="VIZ20" s="12"/>
      <c r="VJA20" s="12"/>
      <c r="VJB20" s="12"/>
      <c r="VJC20" s="12"/>
      <c r="VJD20" s="12"/>
      <c r="VJE20" s="12"/>
      <c r="VJF20" s="12"/>
      <c r="VJG20" s="12"/>
      <c r="VJH20" s="12"/>
      <c r="VJI20" s="12"/>
      <c r="VJJ20" s="12"/>
      <c r="VJK20" s="12"/>
      <c r="VJL20" s="12"/>
      <c r="VJM20" s="12"/>
      <c r="VJN20" s="12"/>
      <c r="VJO20" s="12"/>
      <c r="VJP20" s="12"/>
      <c r="VJQ20" s="12"/>
      <c r="VJR20" s="12"/>
      <c r="VJS20" s="12"/>
      <c r="VJT20" s="12"/>
      <c r="VJU20" s="12"/>
      <c r="VJV20" s="12"/>
      <c r="VJW20" s="12"/>
      <c r="VJX20" s="12"/>
      <c r="VJY20" s="12"/>
      <c r="VJZ20" s="12"/>
      <c r="VKA20" s="12"/>
      <c r="VKB20" s="12"/>
      <c r="VKC20" s="12"/>
      <c r="VKD20" s="12"/>
      <c r="VKE20" s="12"/>
      <c r="VKF20" s="12"/>
      <c r="VKG20" s="12"/>
      <c r="VKH20" s="12"/>
      <c r="VKI20" s="12"/>
      <c r="VKJ20" s="12"/>
      <c r="VKK20" s="12"/>
      <c r="VKL20" s="12"/>
      <c r="VKM20" s="12"/>
      <c r="VKN20" s="12"/>
      <c r="VKO20" s="12"/>
      <c r="VKP20" s="12"/>
      <c r="VKQ20" s="12"/>
      <c r="VKR20" s="12"/>
      <c r="VKS20" s="12"/>
      <c r="VKT20" s="12"/>
      <c r="VKU20" s="12"/>
      <c r="VKV20" s="12"/>
      <c r="VKW20" s="12"/>
      <c r="VKX20" s="12"/>
      <c r="VKY20" s="12"/>
      <c r="VKZ20" s="12"/>
      <c r="VLA20" s="12"/>
      <c r="VLB20" s="12"/>
      <c r="VLC20" s="12"/>
      <c r="VLD20" s="12"/>
      <c r="VLE20" s="12"/>
      <c r="VLF20" s="12"/>
      <c r="VLG20" s="12"/>
      <c r="VLH20" s="12"/>
      <c r="VLI20" s="12"/>
      <c r="VLJ20" s="12"/>
      <c r="VLK20" s="12"/>
      <c r="VLL20" s="12"/>
      <c r="VLM20" s="12"/>
      <c r="VLN20" s="12"/>
      <c r="VLO20" s="12"/>
      <c r="VLP20" s="12"/>
      <c r="VLQ20" s="12"/>
      <c r="VLR20" s="12"/>
      <c r="VLS20" s="12"/>
      <c r="VLT20" s="12"/>
      <c r="VLU20" s="12"/>
      <c r="VLV20" s="12"/>
      <c r="VLW20" s="12"/>
      <c r="VLX20" s="12"/>
      <c r="VLY20" s="12"/>
      <c r="VLZ20" s="12"/>
      <c r="VMA20" s="12"/>
      <c r="VMB20" s="12"/>
      <c r="VMC20" s="12"/>
      <c r="VMD20" s="12"/>
      <c r="VME20" s="12"/>
      <c r="VMF20" s="12"/>
      <c r="VMG20" s="12"/>
      <c r="VMH20" s="12"/>
      <c r="VMI20" s="12"/>
      <c r="VMJ20" s="12"/>
      <c r="VMK20" s="12"/>
      <c r="VML20" s="12"/>
      <c r="VMM20" s="12"/>
      <c r="VMN20" s="12"/>
      <c r="VMO20" s="12"/>
      <c r="VMP20" s="12"/>
      <c r="VMQ20" s="12"/>
      <c r="VMR20" s="12"/>
      <c r="VMS20" s="12"/>
      <c r="VMT20" s="12"/>
      <c r="VMU20" s="12"/>
      <c r="VMV20" s="12"/>
      <c r="VMW20" s="12"/>
      <c r="VMX20" s="12"/>
      <c r="VMY20" s="12"/>
      <c r="VMZ20" s="12"/>
      <c r="VNA20" s="12"/>
      <c r="VNB20" s="12"/>
      <c r="VNC20" s="12"/>
      <c r="VND20" s="12"/>
      <c r="VNE20" s="12"/>
      <c r="VNF20" s="12"/>
      <c r="VNG20" s="12"/>
      <c r="VNH20" s="12"/>
      <c r="VNI20" s="12"/>
      <c r="VNJ20" s="12"/>
      <c r="VNK20" s="12"/>
      <c r="VNL20" s="12"/>
      <c r="VNM20" s="12"/>
      <c r="VNN20" s="12"/>
      <c r="VNO20" s="12"/>
      <c r="VNP20" s="12"/>
      <c r="VNQ20" s="12"/>
      <c r="VNR20" s="12"/>
      <c r="VNS20" s="12"/>
      <c r="VNT20" s="12"/>
      <c r="VNU20" s="12"/>
      <c r="VNV20" s="12"/>
      <c r="VNW20" s="12"/>
      <c r="VNX20" s="12"/>
      <c r="VNY20" s="12"/>
      <c r="VNZ20" s="12"/>
      <c r="VOA20" s="12"/>
      <c r="VOB20" s="12"/>
      <c r="VOC20" s="12"/>
      <c r="VOD20" s="12"/>
      <c r="VOE20" s="12"/>
      <c r="VOF20" s="12"/>
      <c r="VOG20" s="12"/>
      <c r="VOH20" s="12"/>
      <c r="VOI20" s="12"/>
      <c r="VOJ20" s="12"/>
      <c r="VOK20" s="12"/>
      <c r="VOL20" s="12"/>
      <c r="VOM20" s="12"/>
      <c r="VON20" s="12"/>
      <c r="VOO20" s="12"/>
      <c r="VOP20" s="12"/>
      <c r="VOQ20" s="12"/>
      <c r="VOR20" s="12"/>
      <c r="VOS20" s="12"/>
      <c r="VOT20" s="12"/>
      <c r="VOU20" s="12"/>
      <c r="VOV20" s="12"/>
      <c r="VOW20" s="12"/>
      <c r="VOX20" s="12"/>
      <c r="VOY20" s="12"/>
      <c r="VOZ20" s="12"/>
      <c r="VPA20" s="12"/>
      <c r="VPB20" s="12"/>
      <c r="VPC20" s="12"/>
      <c r="VPD20" s="12"/>
      <c r="VPE20" s="12"/>
      <c r="VPF20" s="12"/>
      <c r="VPG20" s="12"/>
      <c r="VPH20" s="12"/>
      <c r="VPI20" s="12"/>
      <c r="VPJ20" s="12"/>
      <c r="VPK20" s="12"/>
      <c r="VPL20" s="12"/>
      <c r="VPM20" s="12"/>
      <c r="VPN20" s="12"/>
      <c r="VPO20" s="12"/>
      <c r="VPP20" s="12"/>
      <c r="VPQ20" s="12"/>
      <c r="VPR20" s="12"/>
      <c r="VPS20" s="12"/>
      <c r="VPT20" s="12"/>
      <c r="VPU20" s="12"/>
      <c r="VPV20" s="12"/>
      <c r="VPW20" s="12"/>
      <c r="VPX20" s="12"/>
      <c r="VPY20" s="12"/>
      <c r="VPZ20" s="12"/>
      <c r="VQA20" s="12"/>
      <c r="VQB20" s="12"/>
      <c r="VQC20" s="12"/>
      <c r="VQD20" s="12"/>
      <c r="VQE20" s="12"/>
      <c r="VQF20" s="12"/>
      <c r="VQG20" s="12"/>
      <c r="VQH20" s="12"/>
      <c r="VQI20" s="12"/>
      <c r="VQJ20" s="12"/>
      <c r="VQK20" s="12"/>
      <c r="VQL20" s="12"/>
      <c r="VQM20" s="12"/>
      <c r="VQN20" s="12"/>
      <c r="VQO20" s="12"/>
      <c r="VQP20" s="12"/>
      <c r="VQQ20" s="12"/>
      <c r="VQR20" s="12"/>
      <c r="VQS20" s="12"/>
      <c r="VQT20" s="12"/>
      <c r="VQU20" s="12"/>
      <c r="VQV20" s="12"/>
      <c r="VQW20" s="12"/>
      <c r="VQX20" s="12"/>
      <c r="VQY20" s="12"/>
      <c r="VQZ20" s="12"/>
      <c r="VRA20" s="12"/>
      <c r="VRB20" s="12"/>
      <c r="VRC20" s="12"/>
      <c r="VRD20" s="12"/>
      <c r="VRE20" s="12"/>
      <c r="VRF20" s="12"/>
      <c r="VRG20" s="12"/>
      <c r="VRH20" s="12"/>
      <c r="VRI20" s="12"/>
      <c r="VRJ20" s="12"/>
      <c r="VRK20" s="12"/>
      <c r="VRL20" s="12"/>
      <c r="VRM20" s="12"/>
      <c r="VRN20" s="12"/>
      <c r="VRO20" s="12"/>
      <c r="VRP20" s="12"/>
      <c r="VRQ20" s="12"/>
      <c r="VRR20" s="12"/>
      <c r="VRS20" s="12"/>
      <c r="VRT20" s="12"/>
      <c r="VRU20" s="12"/>
      <c r="VRV20" s="12"/>
      <c r="VRW20" s="12"/>
      <c r="VRX20" s="12"/>
      <c r="VRY20" s="12"/>
      <c r="VRZ20" s="12"/>
      <c r="VSA20" s="12"/>
      <c r="VSB20" s="12"/>
      <c r="VSC20" s="12"/>
      <c r="VSD20" s="12"/>
      <c r="VSE20" s="12"/>
      <c r="VSF20" s="12"/>
      <c r="VSG20" s="12"/>
      <c r="VSH20" s="12"/>
      <c r="VSI20" s="12"/>
      <c r="VSJ20" s="12"/>
      <c r="VSK20" s="12"/>
      <c r="VSL20" s="12"/>
      <c r="VSM20" s="12"/>
      <c r="VSN20" s="12"/>
      <c r="VSO20" s="12"/>
      <c r="VSP20" s="12"/>
      <c r="VSQ20" s="12"/>
      <c r="VSR20" s="12"/>
      <c r="VSS20" s="12"/>
      <c r="VST20" s="12"/>
      <c r="VSU20" s="12"/>
      <c r="VSV20" s="12"/>
      <c r="VSW20" s="12"/>
      <c r="VSX20" s="12"/>
      <c r="VSY20" s="12"/>
      <c r="VSZ20" s="12"/>
      <c r="VTA20" s="12"/>
      <c r="VTB20" s="12"/>
      <c r="VTC20" s="12"/>
      <c r="VTD20" s="12"/>
      <c r="VTE20" s="12"/>
      <c r="VTF20" s="12"/>
      <c r="VTG20" s="12"/>
      <c r="VTH20" s="12"/>
      <c r="VTI20" s="12"/>
      <c r="VTJ20" s="12"/>
      <c r="VTK20" s="12"/>
      <c r="VTL20" s="12"/>
      <c r="VTM20" s="12"/>
      <c r="VTN20" s="12"/>
      <c r="VTO20" s="12"/>
      <c r="VTP20" s="12"/>
      <c r="VTQ20" s="12"/>
      <c r="VTR20" s="12"/>
      <c r="VTS20" s="12"/>
      <c r="VTT20" s="12"/>
      <c r="VTU20" s="12"/>
      <c r="VTV20" s="12"/>
      <c r="VTW20" s="12"/>
      <c r="VTX20" s="12"/>
      <c r="VTY20" s="12"/>
      <c r="VTZ20" s="12"/>
      <c r="VUA20" s="12"/>
      <c r="VUB20" s="12"/>
      <c r="VUC20" s="12"/>
      <c r="VUD20" s="12"/>
      <c r="VUE20" s="12"/>
      <c r="VUF20" s="12"/>
      <c r="VUG20" s="12"/>
      <c r="VUH20" s="12"/>
      <c r="VUI20" s="12"/>
      <c r="VUJ20" s="12"/>
      <c r="VUK20" s="12"/>
      <c r="VUL20" s="12"/>
      <c r="VUM20" s="12"/>
      <c r="VUN20" s="12"/>
      <c r="VUO20" s="12"/>
      <c r="VUP20" s="12"/>
      <c r="VUQ20" s="12"/>
      <c r="VUR20" s="12"/>
      <c r="VUS20" s="12"/>
      <c r="VUT20" s="12"/>
      <c r="VUU20" s="12"/>
      <c r="VUV20" s="12"/>
      <c r="VUW20" s="12"/>
      <c r="VUX20" s="12"/>
      <c r="VUY20" s="12"/>
      <c r="VUZ20" s="12"/>
      <c r="VVA20" s="12"/>
      <c r="VVB20" s="12"/>
      <c r="VVC20" s="12"/>
      <c r="VVD20" s="12"/>
      <c r="VVE20" s="12"/>
      <c r="VVF20" s="12"/>
      <c r="VVG20" s="12"/>
      <c r="VVH20" s="12"/>
      <c r="VVI20" s="12"/>
      <c r="VVJ20" s="12"/>
      <c r="VVK20" s="12"/>
      <c r="VVL20" s="12"/>
      <c r="VVM20" s="12"/>
      <c r="VVN20" s="12"/>
      <c r="VVO20" s="12"/>
      <c r="VVP20" s="12"/>
      <c r="VVQ20" s="12"/>
      <c r="VVR20" s="12"/>
      <c r="VVS20" s="12"/>
      <c r="VVT20" s="12"/>
      <c r="VVU20" s="12"/>
      <c r="VVV20" s="12"/>
      <c r="VVW20" s="12"/>
      <c r="VVX20" s="12"/>
      <c r="VVY20" s="12"/>
      <c r="VVZ20" s="12"/>
      <c r="VWA20" s="12"/>
      <c r="VWB20" s="12"/>
      <c r="VWC20" s="12"/>
      <c r="VWD20" s="12"/>
      <c r="VWE20" s="12"/>
      <c r="VWF20" s="12"/>
      <c r="VWG20" s="12"/>
      <c r="VWH20" s="12"/>
      <c r="VWI20" s="12"/>
      <c r="VWJ20" s="12"/>
      <c r="VWK20" s="12"/>
      <c r="VWL20" s="12"/>
      <c r="VWM20" s="12"/>
      <c r="VWN20" s="12"/>
      <c r="VWO20" s="12"/>
      <c r="VWP20" s="12"/>
      <c r="VWQ20" s="12"/>
      <c r="VWR20" s="12"/>
      <c r="VWS20" s="12"/>
      <c r="VWT20" s="12"/>
      <c r="VWU20" s="12"/>
      <c r="VWV20" s="12"/>
      <c r="VWW20" s="12"/>
      <c r="VWX20" s="12"/>
      <c r="VWY20" s="12"/>
      <c r="VWZ20" s="12"/>
      <c r="VXA20" s="12"/>
      <c r="VXB20" s="12"/>
      <c r="VXC20" s="12"/>
      <c r="VXD20" s="12"/>
      <c r="VXE20" s="12"/>
      <c r="VXF20" s="12"/>
      <c r="VXG20" s="12"/>
      <c r="VXH20" s="12"/>
      <c r="VXI20" s="12"/>
      <c r="VXJ20" s="12"/>
      <c r="VXK20" s="12"/>
      <c r="VXL20" s="12"/>
      <c r="VXM20" s="12"/>
      <c r="VXN20" s="12"/>
      <c r="VXO20" s="12"/>
      <c r="VXP20" s="12"/>
      <c r="VXQ20" s="12"/>
      <c r="VXR20" s="12"/>
      <c r="VXS20" s="12"/>
      <c r="VXT20" s="12"/>
      <c r="VXU20" s="12"/>
      <c r="VXV20" s="12"/>
      <c r="VXW20" s="12"/>
      <c r="VXX20" s="12"/>
      <c r="VXY20" s="12"/>
      <c r="VXZ20" s="12"/>
      <c r="VYA20" s="12"/>
      <c r="VYB20" s="12"/>
      <c r="VYC20" s="12"/>
      <c r="VYD20" s="12"/>
      <c r="VYE20" s="12"/>
      <c r="VYF20" s="12"/>
      <c r="VYG20" s="12"/>
      <c r="VYH20" s="12"/>
      <c r="VYI20" s="12"/>
      <c r="VYJ20" s="12"/>
      <c r="VYK20" s="12"/>
      <c r="VYL20" s="12"/>
      <c r="VYM20" s="12"/>
      <c r="VYN20" s="12"/>
      <c r="VYO20" s="12"/>
      <c r="VYP20" s="12"/>
      <c r="VYQ20" s="12"/>
      <c r="VYR20" s="12"/>
      <c r="VYS20" s="12"/>
      <c r="VYT20" s="12"/>
      <c r="VYU20" s="12"/>
      <c r="VYV20" s="12"/>
      <c r="VYW20" s="12"/>
      <c r="VYX20" s="12"/>
      <c r="VYY20" s="12"/>
      <c r="VYZ20" s="12"/>
      <c r="VZA20" s="12"/>
      <c r="VZB20" s="12"/>
      <c r="VZC20" s="12"/>
      <c r="VZD20" s="12"/>
      <c r="VZE20" s="12"/>
      <c r="VZF20" s="12"/>
      <c r="VZG20" s="12"/>
      <c r="VZH20" s="12"/>
      <c r="VZI20" s="12"/>
      <c r="VZJ20" s="12"/>
      <c r="VZK20" s="12"/>
      <c r="VZL20" s="12"/>
      <c r="VZM20" s="12"/>
      <c r="VZN20" s="12"/>
      <c r="VZO20" s="12"/>
      <c r="VZP20" s="12"/>
      <c r="VZQ20" s="12"/>
      <c r="VZR20" s="12"/>
      <c r="VZS20" s="12"/>
      <c r="VZT20" s="12"/>
      <c r="VZU20" s="12"/>
      <c r="VZV20" s="12"/>
      <c r="VZW20" s="12"/>
      <c r="VZX20" s="12"/>
      <c r="VZY20" s="12"/>
      <c r="VZZ20" s="12"/>
      <c r="WAA20" s="12"/>
      <c r="WAB20" s="12"/>
      <c r="WAC20" s="12"/>
      <c r="WAD20" s="12"/>
      <c r="WAE20" s="12"/>
      <c r="WAF20" s="12"/>
      <c r="WAG20" s="12"/>
      <c r="WAH20" s="12"/>
      <c r="WAI20" s="12"/>
      <c r="WAJ20" s="12"/>
      <c r="WAK20" s="12"/>
      <c r="WAL20" s="12"/>
      <c r="WAM20" s="12"/>
      <c r="WAN20" s="12"/>
      <c r="WAO20" s="12"/>
      <c r="WAP20" s="12"/>
      <c r="WAQ20" s="12"/>
      <c r="WAR20" s="12"/>
      <c r="WAS20" s="12"/>
      <c r="WAT20" s="12"/>
      <c r="WAU20" s="12"/>
      <c r="WAV20" s="12"/>
      <c r="WAW20" s="12"/>
      <c r="WAX20" s="12"/>
      <c r="WAY20" s="12"/>
      <c r="WAZ20" s="12"/>
      <c r="WBA20" s="12"/>
      <c r="WBB20" s="12"/>
      <c r="WBC20" s="12"/>
      <c r="WBD20" s="12"/>
      <c r="WBE20" s="12"/>
      <c r="WBF20" s="12"/>
      <c r="WBG20" s="12"/>
      <c r="WBH20" s="12"/>
      <c r="WBI20" s="12"/>
      <c r="WBJ20" s="12"/>
      <c r="WBK20" s="12"/>
      <c r="WBL20" s="12"/>
      <c r="WBM20" s="12"/>
      <c r="WBN20" s="12"/>
      <c r="WBO20" s="12"/>
      <c r="WBP20" s="12"/>
      <c r="WBQ20" s="12"/>
      <c r="WBR20" s="12"/>
      <c r="WBS20" s="12"/>
      <c r="WBT20" s="12"/>
      <c r="WBU20" s="12"/>
      <c r="WBV20" s="12"/>
      <c r="WBW20" s="12"/>
      <c r="WBX20" s="12"/>
      <c r="WBY20" s="12"/>
      <c r="WBZ20" s="12"/>
      <c r="WCA20" s="12"/>
      <c r="WCB20" s="12"/>
      <c r="WCC20" s="12"/>
      <c r="WCD20" s="12"/>
      <c r="WCE20" s="12"/>
      <c r="WCF20" s="12"/>
      <c r="WCG20" s="12"/>
      <c r="WCH20" s="12"/>
      <c r="WCI20" s="12"/>
      <c r="WCJ20" s="12"/>
      <c r="WCK20" s="12"/>
      <c r="WCL20" s="12"/>
      <c r="WCM20" s="12"/>
      <c r="WCN20" s="12"/>
      <c r="WCO20" s="12"/>
      <c r="WCP20" s="12"/>
      <c r="WCQ20" s="12"/>
      <c r="WCR20" s="12"/>
      <c r="WCS20" s="12"/>
      <c r="WCT20" s="12"/>
      <c r="WCU20" s="12"/>
      <c r="WCV20" s="12"/>
      <c r="WCW20" s="12"/>
      <c r="WCX20" s="12"/>
      <c r="WCY20" s="12"/>
      <c r="WCZ20" s="12"/>
      <c r="WDA20" s="12"/>
      <c r="WDB20" s="12"/>
      <c r="WDC20" s="12"/>
      <c r="WDD20" s="12"/>
      <c r="WDE20" s="12"/>
      <c r="WDF20" s="12"/>
      <c r="WDG20" s="12"/>
      <c r="WDH20" s="12"/>
      <c r="WDI20" s="12"/>
      <c r="WDJ20" s="12"/>
      <c r="WDK20" s="12"/>
      <c r="WDL20" s="12"/>
      <c r="WDM20" s="12"/>
      <c r="WDN20" s="12"/>
      <c r="WDO20" s="12"/>
      <c r="WDP20" s="12"/>
      <c r="WDQ20" s="12"/>
      <c r="WDR20" s="12"/>
      <c r="WDS20" s="12"/>
      <c r="WDT20" s="12"/>
      <c r="WDU20" s="12"/>
      <c r="WDV20" s="12"/>
      <c r="WDW20" s="12"/>
      <c r="WDX20" s="12"/>
      <c r="WDY20" s="12"/>
      <c r="WDZ20" s="12"/>
      <c r="WEA20" s="12"/>
      <c r="WEB20" s="12"/>
      <c r="WEC20" s="12"/>
      <c r="WED20" s="12"/>
      <c r="WEE20" s="12"/>
      <c r="WEF20" s="12"/>
      <c r="WEG20" s="12"/>
      <c r="WEH20" s="12"/>
      <c r="WEI20" s="12"/>
      <c r="WEJ20" s="12"/>
      <c r="WEK20" s="12"/>
      <c r="WEL20" s="12"/>
      <c r="WEM20" s="12"/>
      <c r="WEN20" s="12"/>
      <c r="WEO20" s="12"/>
      <c r="WEP20" s="12"/>
      <c r="WEQ20" s="12"/>
      <c r="WER20" s="12"/>
      <c r="WES20" s="12"/>
      <c r="WET20" s="12"/>
      <c r="WEU20" s="12"/>
      <c r="WEV20" s="12"/>
      <c r="WEW20" s="12"/>
      <c r="WEX20" s="12"/>
      <c r="WEY20" s="12"/>
      <c r="WEZ20" s="12"/>
      <c r="WFA20" s="12"/>
      <c r="WFB20" s="12"/>
      <c r="WFC20" s="12"/>
      <c r="WFD20" s="12"/>
      <c r="WFE20" s="12"/>
      <c r="WFF20" s="12"/>
      <c r="WFG20" s="12"/>
      <c r="WFH20" s="12"/>
      <c r="WFI20" s="12"/>
      <c r="WFJ20" s="12"/>
      <c r="WFK20" s="12"/>
      <c r="WFL20" s="12"/>
      <c r="WFM20" s="12"/>
      <c r="WFN20" s="12"/>
      <c r="WFO20" s="12"/>
      <c r="WFP20" s="12"/>
      <c r="WFQ20" s="12"/>
      <c r="WFR20" s="12"/>
      <c r="WFS20" s="12"/>
      <c r="WFT20" s="12"/>
      <c r="WFU20" s="12"/>
      <c r="WFV20" s="12"/>
      <c r="WFW20" s="12"/>
      <c r="WFX20" s="12"/>
      <c r="WFY20" s="12"/>
      <c r="WFZ20" s="12"/>
      <c r="WGA20" s="12"/>
      <c r="WGB20" s="12"/>
      <c r="WGC20" s="12"/>
      <c r="WGD20" s="12"/>
      <c r="WGE20" s="12"/>
      <c r="WGF20" s="12"/>
      <c r="WGG20" s="12"/>
      <c r="WGH20" s="12"/>
      <c r="WGI20" s="12"/>
      <c r="WGJ20" s="12"/>
      <c r="WGK20" s="12"/>
      <c r="WGL20" s="12"/>
      <c r="WGM20" s="12"/>
      <c r="WGN20" s="12"/>
      <c r="WGO20" s="12"/>
      <c r="WGP20" s="12"/>
      <c r="WGQ20" s="12"/>
      <c r="WGR20" s="12"/>
      <c r="WGS20" s="12"/>
      <c r="WGT20" s="12"/>
      <c r="WGU20" s="12"/>
      <c r="WGV20" s="12"/>
      <c r="WGW20" s="12"/>
      <c r="WGX20" s="12"/>
      <c r="WGY20" s="12"/>
      <c r="WGZ20" s="12"/>
      <c r="WHA20" s="12"/>
      <c r="WHB20" s="12"/>
      <c r="WHC20" s="12"/>
      <c r="WHD20" s="12"/>
      <c r="WHE20" s="12"/>
      <c r="WHF20" s="12"/>
      <c r="WHG20" s="12"/>
      <c r="WHH20" s="12"/>
      <c r="WHI20" s="12"/>
      <c r="WHJ20" s="12"/>
      <c r="WHK20" s="12"/>
      <c r="WHL20" s="12"/>
      <c r="WHM20" s="12"/>
      <c r="WHN20" s="12"/>
      <c r="WHO20" s="12"/>
      <c r="WHP20" s="12"/>
      <c r="WHQ20" s="12"/>
      <c r="WHR20" s="12"/>
      <c r="WHS20" s="12"/>
      <c r="WHT20" s="12"/>
      <c r="WHU20" s="12"/>
      <c r="WHV20" s="12"/>
      <c r="WHW20" s="12"/>
      <c r="WHX20" s="12"/>
      <c r="WHY20" s="12"/>
      <c r="WHZ20" s="12"/>
      <c r="WIA20" s="12"/>
      <c r="WIB20" s="12"/>
      <c r="WIC20" s="12"/>
      <c r="WID20" s="12"/>
      <c r="WIE20" s="12"/>
      <c r="WIF20" s="12"/>
      <c r="WIG20" s="12"/>
      <c r="WIH20" s="12"/>
      <c r="WII20" s="12"/>
      <c r="WIJ20" s="12"/>
      <c r="WIK20" s="12"/>
      <c r="WIL20" s="12"/>
      <c r="WIM20" s="12"/>
      <c r="WIN20" s="12"/>
      <c r="WIO20" s="12"/>
      <c r="WIP20" s="12"/>
      <c r="WIQ20" s="12"/>
      <c r="WIR20" s="12"/>
      <c r="WIS20" s="12"/>
      <c r="WIT20" s="12"/>
      <c r="WIU20" s="12"/>
      <c r="WIV20" s="12"/>
      <c r="WIW20" s="12"/>
      <c r="WIX20" s="12"/>
      <c r="WIY20" s="12"/>
      <c r="WIZ20" s="12"/>
      <c r="WJA20" s="12"/>
      <c r="WJB20" s="12"/>
      <c r="WJC20" s="12"/>
      <c r="WJD20" s="12"/>
      <c r="WJE20" s="12"/>
      <c r="WJF20" s="12"/>
      <c r="WJG20" s="12"/>
      <c r="WJH20" s="12"/>
      <c r="WJI20" s="12"/>
      <c r="WJJ20" s="12"/>
      <c r="WJK20" s="12"/>
      <c r="WJL20" s="12"/>
      <c r="WJM20" s="12"/>
      <c r="WJN20" s="12"/>
      <c r="WJO20" s="12"/>
      <c r="WJP20" s="12"/>
      <c r="WJQ20" s="12"/>
      <c r="WJR20" s="12"/>
      <c r="WJS20" s="12"/>
      <c r="WJT20" s="12"/>
      <c r="WJU20" s="12"/>
      <c r="WJV20" s="12"/>
      <c r="WJW20" s="12"/>
      <c r="WJX20" s="12"/>
      <c r="WJY20" s="12"/>
      <c r="WJZ20" s="12"/>
      <c r="WKA20" s="12"/>
      <c r="WKB20" s="12"/>
      <c r="WKC20" s="12"/>
      <c r="WKD20" s="12"/>
      <c r="WKE20" s="12"/>
      <c r="WKF20" s="12"/>
      <c r="WKG20" s="12"/>
      <c r="WKH20" s="12"/>
      <c r="WKI20" s="12"/>
      <c r="WKJ20" s="12"/>
      <c r="WKK20" s="12"/>
      <c r="WKL20" s="12"/>
      <c r="WKM20" s="12"/>
      <c r="WKN20" s="12"/>
      <c r="WKO20" s="12"/>
      <c r="WKP20" s="12"/>
      <c r="WKQ20" s="12"/>
      <c r="WKR20" s="12"/>
      <c r="WKS20" s="12"/>
      <c r="WKT20" s="12"/>
      <c r="WKU20" s="12"/>
      <c r="WKV20" s="12"/>
      <c r="WKW20" s="12"/>
      <c r="WKX20" s="12"/>
      <c r="WKY20" s="12"/>
      <c r="WKZ20" s="12"/>
      <c r="WLA20" s="12"/>
      <c r="WLB20" s="12"/>
      <c r="WLC20" s="12"/>
      <c r="WLD20" s="12"/>
      <c r="WLE20" s="12"/>
      <c r="WLF20" s="12"/>
      <c r="WLG20" s="12"/>
      <c r="WLH20" s="12"/>
      <c r="WLI20" s="12"/>
      <c r="WLJ20" s="12"/>
      <c r="WLK20" s="12"/>
      <c r="WLL20" s="12"/>
      <c r="WLM20" s="12"/>
      <c r="WLN20" s="12"/>
      <c r="WLO20" s="12"/>
      <c r="WLP20" s="12"/>
      <c r="WLQ20" s="12"/>
      <c r="WLR20" s="12"/>
      <c r="WLS20" s="12"/>
      <c r="WLT20" s="12"/>
      <c r="WLU20" s="12"/>
      <c r="WLV20" s="12"/>
      <c r="WLW20" s="12"/>
      <c r="WLX20" s="12"/>
      <c r="WLY20" s="12"/>
      <c r="WLZ20" s="12"/>
      <c r="WMA20" s="12"/>
      <c r="WMB20" s="12"/>
      <c r="WMC20" s="12"/>
      <c r="WMD20" s="12"/>
      <c r="WME20" s="12"/>
      <c r="WMF20" s="12"/>
      <c r="WMG20" s="12"/>
      <c r="WMH20" s="12"/>
      <c r="WMI20" s="12"/>
      <c r="WMJ20" s="12"/>
      <c r="WMK20" s="12"/>
      <c r="WML20" s="12"/>
      <c r="WMM20" s="12"/>
      <c r="WMN20" s="12"/>
      <c r="WMO20" s="12"/>
      <c r="WMP20" s="12"/>
      <c r="WMQ20" s="12"/>
      <c r="WMR20" s="12"/>
      <c r="WMS20" s="12"/>
      <c r="WMT20" s="12"/>
      <c r="WMU20" s="12"/>
      <c r="WMV20" s="12"/>
      <c r="WMW20" s="12"/>
      <c r="WMX20" s="12"/>
      <c r="WMY20" s="12"/>
      <c r="WMZ20" s="12"/>
      <c r="WNA20" s="12"/>
      <c r="WNB20" s="12"/>
      <c r="WNC20" s="12"/>
      <c r="WND20" s="12"/>
      <c r="WNE20" s="12"/>
      <c r="WNF20" s="12"/>
      <c r="WNG20" s="12"/>
      <c r="WNH20" s="12"/>
      <c r="WNI20" s="12"/>
      <c r="WNJ20" s="12"/>
      <c r="WNK20" s="12"/>
      <c r="WNL20" s="12"/>
      <c r="WNM20" s="12"/>
      <c r="WNN20" s="12"/>
      <c r="WNO20" s="12"/>
      <c r="WNP20" s="12"/>
      <c r="WNQ20" s="12"/>
      <c r="WNR20" s="12"/>
      <c r="WNS20" s="12"/>
      <c r="WNT20" s="12"/>
      <c r="WNU20" s="12"/>
      <c r="WNV20" s="12"/>
      <c r="WNW20" s="12"/>
      <c r="WNX20" s="12"/>
      <c r="WNY20" s="12"/>
      <c r="WNZ20" s="12"/>
      <c r="WOA20" s="12"/>
      <c r="WOB20" s="12"/>
      <c r="WOC20" s="12"/>
      <c r="WOD20" s="12"/>
      <c r="WOE20" s="12"/>
      <c r="WOF20" s="12"/>
      <c r="WOG20" s="12"/>
      <c r="WOH20" s="12"/>
      <c r="WOI20" s="12"/>
      <c r="WOJ20" s="12"/>
      <c r="WOK20" s="12"/>
      <c r="WOL20" s="12"/>
      <c r="WOM20" s="12"/>
      <c r="WON20" s="12"/>
      <c r="WOO20" s="12"/>
      <c r="WOP20" s="12"/>
      <c r="WOQ20" s="12"/>
      <c r="WOR20" s="12"/>
      <c r="WOS20" s="12"/>
      <c r="WOT20" s="12"/>
      <c r="WOU20" s="12"/>
      <c r="WOV20" s="12"/>
      <c r="WOW20" s="12"/>
      <c r="WOX20" s="12"/>
      <c r="WOY20" s="12"/>
      <c r="WOZ20" s="12"/>
      <c r="WPA20" s="12"/>
      <c r="WPB20" s="12"/>
      <c r="WPC20" s="12"/>
      <c r="WPD20" s="12"/>
      <c r="WPE20" s="12"/>
      <c r="WPF20" s="12"/>
      <c r="WPG20" s="12"/>
      <c r="WPH20" s="12"/>
      <c r="WPI20" s="12"/>
      <c r="WPJ20" s="12"/>
      <c r="WPK20" s="12"/>
      <c r="WPL20" s="12"/>
      <c r="WPM20" s="12"/>
      <c r="WPN20" s="12"/>
      <c r="WPO20" s="12"/>
      <c r="WPP20" s="12"/>
      <c r="WPQ20" s="12"/>
      <c r="WPR20" s="12"/>
      <c r="WPS20" s="12"/>
      <c r="WPT20" s="12"/>
      <c r="WPU20" s="12"/>
      <c r="WPV20" s="12"/>
      <c r="WPW20" s="12"/>
      <c r="WPX20" s="12"/>
      <c r="WPY20" s="12"/>
      <c r="WPZ20" s="12"/>
      <c r="WQA20" s="12"/>
      <c r="WQB20" s="12"/>
      <c r="WQC20" s="12"/>
      <c r="WQD20" s="12"/>
      <c r="WQE20" s="12"/>
      <c r="WQF20" s="12"/>
      <c r="WQG20" s="12"/>
      <c r="WQH20" s="12"/>
      <c r="WQI20" s="12"/>
      <c r="WQJ20" s="12"/>
      <c r="WQK20" s="12"/>
      <c r="WQL20" s="12"/>
      <c r="WQM20" s="12"/>
      <c r="WQN20" s="12"/>
      <c r="WQO20" s="12"/>
      <c r="WQP20" s="12"/>
      <c r="WQQ20" s="12"/>
      <c r="WQR20" s="12"/>
      <c r="WQS20" s="12"/>
      <c r="WQT20" s="12"/>
      <c r="WQU20" s="12"/>
      <c r="WQV20" s="12"/>
      <c r="WQW20" s="12"/>
      <c r="WQX20" s="12"/>
      <c r="WQY20" s="12"/>
      <c r="WQZ20" s="12"/>
      <c r="WRA20" s="12"/>
      <c r="WRB20" s="12"/>
      <c r="WRC20" s="12"/>
      <c r="WRD20" s="12"/>
      <c r="WRE20" s="12"/>
      <c r="WRF20" s="12"/>
      <c r="WRG20" s="12"/>
      <c r="WRH20" s="12"/>
      <c r="WRI20" s="12"/>
      <c r="WRJ20" s="12"/>
      <c r="WRK20" s="12"/>
      <c r="WRL20" s="12"/>
      <c r="WRM20" s="12"/>
      <c r="WRN20" s="12"/>
      <c r="WRO20" s="12"/>
      <c r="WRP20" s="12"/>
      <c r="WRQ20" s="12"/>
      <c r="WRR20" s="12"/>
      <c r="WRS20" s="12"/>
      <c r="WRT20" s="12"/>
      <c r="WRU20" s="12"/>
      <c r="WRV20" s="12"/>
      <c r="WRW20" s="12"/>
      <c r="WRX20" s="12"/>
      <c r="WRY20" s="12"/>
      <c r="WRZ20" s="12"/>
      <c r="WSA20" s="12"/>
      <c r="WSB20" s="12"/>
      <c r="WSC20" s="12"/>
      <c r="WSD20" s="12"/>
      <c r="WSE20" s="12"/>
      <c r="WSF20" s="12"/>
      <c r="WSG20" s="12"/>
      <c r="WSH20" s="12"/>
      <c r="WSI20" s="12"/>
      <c r="WSJ20" s="12"/>
      <c r="WSK20" s="12"/>
      <c r="WSL20" s="12"/>
      <c r="WSM20" s="12"/>
      <c r="WSN20" s="12"/>
      <c r="WSO20" s="12"/>
      <c r="WSP20" s="12"/>
      <c r="WSQ20" s="12"/>
      <c r="WSR20" s="12"/>
      <c r="WSS20" s="12"/>
      <c r="WST20" s="12"/>
      <c r="WSU20" s="12"/>
      <c r="WSV20" s="12"/>
      <c r="WSW20" s="12"/>
      <c r="WSX20" s="12"/>
      <c r="WSY20" s="12"/>
      <c r="WSZ20" s="12"/>
      <c r="WTA20" s="12"/>
      <c r="WTB20" s="12"/>
      <c r="WTC20" s="12"/>
      <c r="WTD20" s="12"/>
      <c r="WTE20" s="12"/>
      <c r="WTF20" s="12"/>
      <c r="WTG20" s="12"/>
      <c r="WTH20" s="12"/>
      <c r="WTI20" s="12"/>
      <c r="WTJ20" s="12"/>
      <c r="WTK20" s="12"/>
      <c r="WTL20" s="12"/>
      <c r="WTM20" s="12"/>
      <c r="WTN20" s="12"/>
      <c r="WTO20" s="12"/>
      <c r="WTP20" s="12"/>
      <c r="WTQ20" s="12"/>
      <c r="WTR20" s="12"/>
      <c r="WTS20" s="12"/>
      <c r="WTT20" s="12"/>
      <c r="WTU20" s="12"/>
      <c r="WTV20" s="12"/>
      <c r="WTW20" s="12"/>
      <c r="WTX20" s="12"/>
      <c r="WTY20" s="12"/>
      <c r="WTZ20" s="12"/>
      <c r="WUA20" s="12"/>
      <c r="WUB20" s="12"/>
      <c r="WUC20" s="12"/>
      <c r="WUD20" s="12"/>
      <c r="WUE20" s="12"/>
      <c r="WUF20" s="12"/>
      <c r="WUG20" s="12"/>
      <c r="WUH20" s="12"/>
      <c r="WUI20" s="12"/>
      <c r="WUJ20" s="12"/>
      <c r="WUK20" s="12"/>
      <c r="WUL20" s="12"/>
      <c r="WUM20" s="12"/>
      <c r="WUN20" s="12"/>
      <c r="WUO20" s="12"/>
      <c r="WUP20" s="12"/>
      <c r="WUQ20" s="12"/>
      <c r="WUR20" s="12"/>
      <c r="WUS20" s="12"/>
      <c r="WUT20" s="12"/>
      <c r="WUU20" s="12"/>
      <c r="WUV20" s="12"/>
      <c r="WUW20" s="12"/>
      <c r="WUX20" s="12"/>
      <c r="WUY20" s="12"/>
      <c r="WUZ20" s="12"/>
      <c r="WVA20" s="12"/>
      <c r="WVB20" s="12"/>
      <c r="WVC20" s="12"/>
      <c r="WVD20" s="12"/>
      <c r="WVE20" s="12"/>
      <c r="WVF20" s="12"/>
      <c r="WVG20" s="12"/>
      <c r="WVH20" s="12"/>
      <c r="WVI20" s="12"/>
      <c r="WVJ20" s="12"/>
      <c r="WVK20" s="12"/>
      <c r="WVL20" s="12"/>
      <c r="WVM20" s="12"/>
      <c r="WVN20" s="12"/>
      <c r="WVO20" s="12"/>
      <c r="WVP20" s="12"/>
      <c r="WVQ20" s="12"/>
      <c r="WVR20" s="12"/>
      <c r="WVS20" s="12"/>
      <c r="WVT20" s="12"/>
      <c r="WVU20" s="12"/>
      <c r="WVV20" s="12"/>
      <c r="WVW20" s="12"/>
      <c r="WVX20" s="12"/>
    </row>
    <row r="21" spans="1:16144" s="750" customFormat="1" ht="13.15" customHeight="1" thickTop="1" thickBot="1" x14ac:dyDescent="0.25">
      <c r="A21" s="324"/>
      <c r="B21" s="242"/>
      <c r="C21" s="242"/>
      <c r="D21" s="242"/>
      <c r="E21" s="242"/>
      <c r="F21" s="242"/>
      <c r="G21" s="242"/>
      <c r="H21" s="242"/>
      <c r="I21" s="242"/>
      <c r="J21" s="243" t="s">
        <v>190</v>
      </c>
      <c r="K21" s="242"/>
      <c r="L21" s="244"/>
      <c r="M21" s="243"/>
      <c r="N21" s="243">
        <f>SUM(N7:N17)</f>
        <v>0</v>
      </c>
      <c r="O21" s="242" t="s">
        <v>14</v>
      </c>
      <c r="P21" s="242"/>
      <c r="Q21" s="242"/>
      <c r="R21" s="439"/>
      <c r="S21" s="12"/>
      <c r="T21" s="751"/>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c r="GS21" s="12"/>
      <c r="GT21" s="12"/>
      <c r="GU21" s="12"/>
      <c r="GV21" s="12"/>
      <c r="GW21" s="12"/>
      <c r="GX21" s="12"/>
      <c r="GY21" s="12"/>
      <c r="GZ21" s="12"/>
      <c r="HA21" s="12"/>
      <c r="HB21" s="12"/>
      <c r="HC21" s="12"/>
      <c r="HD21" s="12"/>
      <c r="HE21" s="12"/>
      <c r="HF21" s="12"/>
      <c r="HG21" s="12"/>
      <c r="HH21" s="12"/>
      <c r="HI21" s="12"/>
      <c r="HJ21" s="12"/>
      <c r="HK21" s="12"/>
      <c r="HL21" s="12"/>
      <c r="HM21" s="12"/>
      <c r="HN21" s="12"/>
      <c r="HO21" s="12"/>
      <c r="HP21" s="12"/>
      <c r="HQ21" s="12"/>
      <c r="HR21" s="12"/>
      <c r="HS21" s="12"/>
      <c r="HT21" s="12"/>
      <c r="HU21" s="12"/>
      <c r="HV21" s="12"/>
      <c r="HW21" s="12"/>
      <c r="HX21" s="12"/>
      <c r="HY21" s="12"/>
      <c r="HZ21" s="12"/>
      <c r="IA21" s="12"/>
      <c r="IB21" s="12"/>
      <c r="IC21" s="12"/>
      <c r="ID21" s="12"/>
      <c r="IE21" s="12"/>
      <c r="IF21" s="12"/>
      <c r="IG21" s="12"/>
      <c r="IH21" s="12"/>
      <c r="II21" s="12"/>
      <c r="IJ21" s="12"/>
      <c r="IK21" s="12"/>
      <c r="IL21" s="12"/>
      <c r="IM21" s="12"/>
      <c r="IN21" s="12"/>
      <c r="IO21" s="12"/>
      <c r="IP21" s="12"/>
      <c r="IQ21" s="12"/>
      <c r="IR21" s="12"/>
      <c r="IS21" s="12"/>
      <c r="IT21" s="12"/>
      <c r="IU21" s="12"/>
      <c r="IV21" s="12"/>
      <c r="IW21" s="12"/>
      <c r="IX21" s="12"/>
      <c r="IY21" s="12"/>
      <c r="IZ21" s="12"/>
      <c r="JA21" s="12"/>
      <c r="JB21" s="12"/>
      <c r="JC21" s="12"/>
      <c r="JD21" s="12"/>
      <c r="JE21" s="12"/>
      <c r="JF21" s="12"/>
      <c r="JG21" s="12"/>
      <c r="JH21" s="12"/>
      <c r="JI21" s="12"/>
      <c r="JJ21" s="12"/>
      <c r="JK21" s="12"/>
      <c r="JL21" s="12"/>
      <c r="JM21" s="12"/>
      <c r="JN21" s="12"/>
      <c r="JO21" s="12"/>
      <c r="JP21" s="12"/>
      <c r="JQ21" s="12"/>
      <c r="JR21" s="12"/>
      <c r="JS21" s="12"/>
      <c r="JT21" s="12"/>
      <c r="JU21" s="12"/>
      <c r="JV21" s="12"/>
      <c r="JW21" s="12"/>
      <c r="JX21" s="12"/>
      <c r="JY21" s="12"/>
      <c r="JZ21" s="12"/>
      <c r="KA21" s="12"/>
      <c r="KB21" s="12"/>
      <c r="KC21" s="12"/>
      <c r="KD21" s="12"/>
      <c r="KE21" s="12"/>
      <c r="KF21" s="12"/>
      <c r="KG21" s="12"/>
      <c r="KH21" s="12"/>
      <c r="KI21" s="12"/>
      <c r="KJ21" s="12"/>
      <c r="KK21" s="12"/>
      <c r="KL21" s="12"/>
      <c r="KM21" s="12"/>
      <c r="KN21" s="12"/>
      <c r="KO21" s="12"/>
      <c r="KP21" s="12"/>
      <c r="KQ21" s="12"/>
      <c r="KR21" s="12"/>
      <c r="KS21" s="12"/>
      <c r="KT21" s="12"/>
      <c r="KU21" s="12"/>
      <c r="KV21" s="12"/>
      <c r="KW21" s="12"/>
      <c r="KX21" s="12"/>
      <c r="KY21" s="12"/>
      <c r="KZ21" s="12"/>
      <c r="LA21" s="12"/>
      <c r="LB21" s="12"/>
      <c r="LC21" s="12"/>
      <c r="LD21" s="12"/>
      <c r="LE21" s="12"/>
      <c r="LF21" s="12"/>
      <c r="LG21" s="12"/>
      <c r="LH21" s="12"/>
      <c r="LI21" s="12"/>
      <c r="LJ21" s="12"/>
      <c r="LK21" s="12"/>
      <c r="LL21" s="12"/>
      <c r="LM21" s="12"/>
      <c r="LN21" s="12"/>
      <c r="LO21" s="12"/>
      <c r="LP21" s="12"/>
      <c r="LQ21" s="12"/>
      <c r="LR21" s="12"/>
      <c r="LS21" s="12"/>
      <c r="LT21" s="12"/>
      <c r="LU21" s="12"/>
      <c r="LV21" s="12"/>
      <c r="LW21" s="12"/>
      <c r="LX21" s="12"/>
      <c r="LY21" s="12"/>
      <c r="LZ21" s="12"/>
      <c r="MA21" s="12"/>
      <c r="MB21" s="12"/>
      <c r="MC21" s="12"/>
      <c r="MD21" s="12"/>
      <c r="ME21" s="12"/>
      <c r="MF21" s="12"/>
      <c r="MG21" s="12"/>
      <c r="MH21" s="12"/>
      <c r="MI21" s="12"/>
      <c r="MJ21" s="12"/>
      <c r="MK21" s="12"/>
      <c r="ML21" s="12"/>
      <c r="MM21" s="12"/>
      <c r="MN21" s="12"/>
      <c r="MO21" s="12"/>
      <c r="MP21" s="12"/>
      <c r="MQ21" s="12"/>
      <c r="MR21" s="12"/>
      <c r="MS21" s="12"/>
      <c r="MT21" s="12"/>
      <c r="MU21" s="12"/>
      <c r="MV21" s="12"/>
      <c r="MW21" s="12"/>
      <c r="MX21" s="12"/>
      <c r="MY21" s="12"/>
      <c r="MZ21" s="12"/>
      <c r="NA21" s="12"/>
      <c r="NB21" s="12"/>
      <c r="NC21" s="12"/>
      <c r="ND21" s="12"/>
      <c r="NE21" s="12"/>
      <c r="NF21" s="12"/>
      <c r="NG21" s="12"/>
      <c r="NH21" s="12"/>
      <c r="NI21" s="12"/>
      <c r="NJ21" s="12"/>
      <c r="NK21" s="12"/>
      <c r="NL21" s="12"/>
      <c r="NM21" s="12"/>
      <c r="NN21" s="12"/>
      <c r="NO21" s="12"/>
      <c r="NP21" s="12"/>
      <c r="NQ21" s="12"/>
      <c r="NR21" s="12"/>
      <c r="NS21" s="12"/>
      <c r="NT21" s="12"/>
      <c r="NU21" s="12"/>
      <c r="NV21" s="12"/>
      <c r="NW21" s="12"/>
      <c r="NX21" s="12"/>
      <c r="NY21" s="12"/>
      <c r="NZ21" s="12"/>
      <c r="OA21" s="12"/>
      <c r="OB21" s="12"/>
      <c r="OC21" s="12"/>
      <c r="OD21" s="12"/>
      <c r="OE21" s="12"/>
      <c r="OF21" s="12"/>
      <c r="OG21" s="12"/>
      <c r="OH21" s="12"/>
      <c r="OI21" s="12"/>
      <c r="OJ21" s="12"/>
      <c r="OK21" s="12"/>
      <c r="OL21" s="12"/>
      <c r="OM21" s="12"/>
      <c r="ON21" s="12"/>
      <c r="OO21" s="12"/>
      <c r="OP21" s="12"/>
      <c r="OQ21" s="12"/>
      <c r="OR21" s="12"/>
      <c r="OS21" s="12"/>
      <c r="OT21" s="12"/>
      <c r="OU21" s="12"/>
      <c r="OV21" s="12"/>
      <c r="OW21" s="12"/>
      <c r="OX21" s="12"/>
      <c r="OY21" s="12"/>
      <c r="OZ21" s="12"/>
      <c r="PA21" s="12"/>
      <c r="PB21" s="12"/>
      <c r="PC21" s="12"/>
      <c r="PD21" s="12"/>
      <c r="PE21" s="12"/>
      <c r="PF21" s="12"/>
      <c r="PG21" s="12"/>
      <c r="PH21" s="12"/>
      <c r="PI21" s="12"/>
      <c r="PJ21" s="12"/>
      <c r="PK21" s="12"/>
      <c r="PL21" s="12"/>
      <c r="PM21" s="12"/>
      <c r="PN21" s="12"/>
      <c r="PO21" s="12"/>
      <c r="PP21" s="12"/>
      <c r="PQ21" s="12"/>
      <c r="PR21" s="12"/>
      <c r="PS21" s="12"/>
      <c r="PT21" s="12"/>
      <c r="PU21" s="12"/>
      <c r="PV21" s="12"/>
      <c r="PW21" s="12"/>
      <c r="PX21" s="12"/>
      <c r="PY21" s="12"/>
      <c r="PZ21" s="12"/>
      <c r="QA21" s="12"/>
      <c r="QB21" s="12"/>
      <c r="QC21" s="12"/>
      <c r="QD21" s="12"/>
      <c r="QE21" s="12"/>
      <c r="QF21" s="12"/>
      <c r="QG21" s="12"/>
      <c r="QH21" s="12"/>
      <c r="QI21" s="12"/>
      <c r="QJ21" s="12"/>
      <c r="QK21" s="12"/>
      <c r="QL21" s="12"/>
      <c r="QM21" s="12"/>
      <c r="QN21" s="12"/>
      <c r="QO21" s="12"/>
      <c r="QP21" s="12"/>
      <c r="QQ21" s="12"/>
      <c r="QR21" s="12"/>
      <c r="QS21" s="12"/>
      <c r="QT21" s="12"/>
      <c r="QU21" s="12"/>
      <c r="QV21" s="12"/>
      <c r="QW21" s="12"/>
      <c r="QX21" s="12"/>
      <c r="QY21" s="12"/>
      <c r="QZ21" s="12"/>
      <c r="RA21" s="12"/>
      <c r="RB21" s="12"/>
      <c r="RC21" s="12"/>
      <c r="RD21" s="12"/>
      <c r="RE21" s="12"/>
      <c r="RF21" s="12"/>
      <c r="RG21" s="12"/>
      <c r="RH21" s="12"/>
      <c r="RI21" s="12"/>
      <c r="RJ21" s="12"/>
      <c r="RK21" s="12"/>
      <c r="RL21" s="12"/>
      <c r="RM21" s="12"/>
      <c r="RN21" s="12"/>
      <c r="RO21" s="12"/>
      <c r="RP21" s="12"/>
      <c r="RQ21" s="12"/>
      <c r="RR21" s="12"/>
      <c r="RS21" s="12"/>
      <c r="RT21" s="12"/>
      <c r="RU21" s="12"/>
      <c r="RV21" s="12"/>
      <c r="RW21" s="12"/>
      <c r="RX21" s="12"/>
      <c r="RY21" s="12"/>
      <c r="RZ21" s="12"/>
      <c r="SA21" s="12"/>
      <c r="SB21" s="12"/>
      <c r="SC21" s="12"/>
      <c r="SD21" s="12"/>
      <c r="SE21" s="12"/>
      <c r="SF21" s="12"/>
      <c r="SG21" s="12"/>
      <c r="SH21" s="12"/>
      <c r="SI21" s="12"/>
      <c r="SJ21" s="12"/>
      <c r="SK21" s="12"/>
      <c r="SL21" s="12"/>
      <c r="SM21" s="12"/>
      <c r="SN21" s="12"/>
      <c r="SO21" s="12"/>
      <c r="SP21" s="12"/>
      <c r="SQ21" s="12"/>
      <c r="SR21" s="12"/>
      <c r="SS21" s="12"/>
      <c r="ST21" s="12"/>
      <c r="SU21" s="12"/>
      <c r="SV21" s="12"/>
      <c r="SW21" s="12"/>
      <c r="SX21" s="12"/>
      <c r="SY21" s="12"/>
      <c r="SZ21" s="12"/>
      <c r="TA21" s="12"/>
      <c r="TB21" s="12"/>
      <c r="TC21" s="12"/>
      <c r="TD21" s="12"/>
      <c r="TE21" s="12"/>
      <c r="TF21" s="12"/>
      <c r="TG21" s="12"/>
      <c r="TH21" s="12"/>
      <c r="TI21" s="12"/>
      <c r="TJ21" s="12"/>
      <c r="TK21" s="12"/>
      <c r="TL21" s="12"/>
      <c r="TM21" s="12"/>
      <c r="TN21" s="12"/>
      <c r="TO21" s="12"/>
      <c r="TP21" s="12"/>
      <c r="TQ21" s="12"/>
      <c r="TR21" s="12"/>
      <c r="TS21" s="12"/>
      <c r="TT21" s="12"/>
      <c r="TU21" s="12"/>
      <c r="TV21" s="12"/>
      <c r="TW21" s="12"/>
      <c r="TX21" s="12"/>
      <c r="TY21" s="12"/>
      <c r="TZ21" s="12"/>
      <c r="UA21" s="12"/>
      <c r="UB21" s="12"/>
      <c r="UC21" s="12"/>
      <c r="UD21" s="12"/>
      <c r="UE21" s="12"/>
      <c r="UF21" s="12"/>
      <c r="UG21" s="12"/>
      <c r="UH21" s="12"/>
      <c r="UI21" s="12"/>
      <c r="UJ21" s="12"/>
      <c r="UK21" s="12"/>
      <c r="UL21" s="12"/>
      <c r="UM21" s="12"/>
      <c r="UN21" s="12"/>
      <c r="UO21" s="12"/>
      <c r="UP21" s="12"/>
      <c r="UQ21" s="12"/>
      <c r="UR21" s="12"/>
      <c r="US21" s="12"/>
      <c r="UT21" s="12"/>
      <c r="UU21" s="12"/>
      <c r="UV21" s="12"/>
      <c r="UW21" s="12"/>
      <c r="UX21" s="12"/>
      <c r="UY21" s="12"/>
      <c r="UZ21" s="12"/>
      <c r="VA21" s="12"/>
      <c r="VB21" s="12"/>
      <c r="VC21" s="12"/>
      <c r="VD21" s="12"/>
      <c r="VE21" s="12"/>
      <c r="VF21" s="12"/>
      <c r="VG21" s="12"/>
      <c r="VH21" s="12"/>
      <c r="VI21" s="12"/>
      <c r="VJ21" s="12"/>
      <c r="VK21" s="12"/>
      <c r="VL21" s="12"/>
      <c r="VM21" s="12"/>
      <c r="VN21" s="12"/>
      <c r="VO21" s="12"/>
      <c r="VP21" s="12"/>
      <c r="VQ21" s="12"/>
      <c r="VR21" s="12"/>
      <c r="VS21" s="12"/>
      <c r="VT21" s="12"/>
      <c r="VU21" s="12"/>
      <c r="VV21" s="12"/>
      <c r="VW21" s="12"/>
      <c r="VX21" s="12"/>
      <c r="VY21" s="12"/>
      <c r="VZ21" s="12"/>
      <c r="WA21" s="12"/>
      <c r="WB21" s="12"/>
      <c r="WC21" s="12"/>
      <c r="WD21" s="12"/>
      <c r="WE21" s="12"/>
      <c r="WF21" s="12"/>
      <c r="WG21" s="12"/>
      <c r="WH21" s="12"/>
      <c r="WI21" s="12"/>
      <c r="WJ21" s="12"/>
      <c r="WK21" s="12"/>
      <c r="WL21" s="12"/>
      <c r="WM21" s="12"/>
      <c r="WN21" s="12"/>
      <c r="WO21" s="12"/>
      <c r="WP21" s="12"/>
      <c r="WQ21" s="12"/>
      <c r="WR21" s="12"/>
      <c r="WS21" s="12"/>
      <c r="WT21" s="12"/>
      <c r="WU21" s="12"/>
      <c r="WV21" s="12"/>
      <c r="WW21" s="12"/>
      <c r="WX21" s="12"/>
      <c r="WY21" s="12"/>
      <c r="WZ21" s="12"/>
      <c r="XA21" s="12"/>
      <c r="XB21" s="12"/>
      <c r="XC21" s="12"/>
      <c r="XD21" s="12"/>
      <c r="XE21" s="12"/>
      <c r="XF21" s="12"/>
      <c r="XG21" s="12"/>
      <c r="XH21" s="12"/>
      <c r="XI21" s="12"/>
      <c r="XJ21" s="12"/>
      <c r="XK21" s="12"/>
      <c r="XL21" s="12"/>
      <c r="XM21" s="12"/>
      <c r="XN21" s="12"/>
      <c r="XO21" s="12"/>
      <c r="XP21" s="12"/>
      <c r="XQ21" s="12"/>
      <c r="XR21" s="12"/>
      <c r="XS21" s="12"/>
      <c r="XT21" s="12"/>
      <c r="XU21" s="12"/>
      <c r="XV21" s="12"/>
      <c r="XW21" s="12"/>
      <c r="XX21" s="12"/>
      <c r="XY21" s="12"/>
      <c r="XZ21" s="12"/>
      <c r="YA21" s="12"/>
      <c r="YB21" s="12"/>
      <c r="YC21" s="12"/>
      <c r="YD21" s="12"/>
      <c r="YE21" s="12"/>
      <c r="YF21" s="12"/>
      <c r="YG21" s="12"/>
      <c r="YH21" s="12"/>
      <c r="YI21" s="12"/>
      <c r="YJ21" s="12"/>
      <c r="YK21" s="12"/>
      <c r="YL21" s="12"/>
      <c r="YM21" s="12"/>
      <c r="YN21" s="12"/>
      <c r="YO21" s="12"/>
      <c r="YP21" s="12"/>
      <c r="YQ21" s="12"/>
      <c r="YR21" s="12"/>
      <c r="YS21" s="12"/>
      <c r="YT21" s="12"/>
      <c r="YU21" s="12"/>
      <c r="YV21" s="12"/>
      <c r="YW21" s="12"/>
      <c r="YX21" s="12"/>
      <c r="YY21" s="12"/>
      <c r="YZ21" s="12"/>
      <c r="ZA21" s="12"/>
      <c r="ZB21" s="12"/>
      <c r="ZC21" s="12"/>
      <c r="ZD21" s="12"/>
      <c r="ZE21" s="12"/>
      <c r="ZF21" s="12"/>
      <c r="ZG21" s="12"/>
      <c r="ZH21" s="12"/>
      <c r="ZI21" s="12"/>
      <c r="ZJ21" s="12"/>
      <c r="ZK21" s="12"/>
      <c r="ZL21" s="12"/>
      <c r="ZM21" s="12"/>
      <c r="ZN21" s="12"/>
      <c r="ZO21" s="12"/>
      <c r="ZP21" s="12"/>
      <c r="ZQ21" s="12"/>
      <c r="ZR21" s="12"/>
      <c r="ZS21" s="12"/>
      <c r="ZT21" s="12"/>
      <c r="ZU21" s="12"/>
      <c r="ZV21" s="12"/>
      <c r="ZW21" s="12"/>
      <c r="ZX21" s="12"/>
      <c r="ZY21" s="12"/>
      <c r="ZZ21" s="12"/>
      <c r="AAA21" s="12"/>
      <c r="AAB21" s="12"/>
      <c r="AAC21" s="12"/>
      <c r="AAD21" s="12"/>
      <c r="AAE21" s="12"/>
      <c r="AAF21" s="12"/>
      <c r="AAG21" s="12"/>
      <c r="AAH21" s="12"/>
      <c r="AAI21" s="12"/>
      <c r="AAJ21" s="12"/>
      <c r="AAK21" s="12"/>
      <c r="AAL21" s="12"/>
      <c r="AAM21" s="12"/>
      <c r="AAN21" s="12"/>
      <c r="AAO21" s="12"/>
      <c r="AAP21" s="12"/>
      <c r="AAQ21" s="12"/>
      <c r="AAR21" s="12"/>
      <c r="AAS21" s="12"/>
      <c r="AAT21" s="12"/>
      <c r="AAU21" s="12"/>
      <c r="AAV21" s="12"/>
      <c r="AAW21" s="12"/>
      <c r="AAX21" s="12"/>
      <c r="AAY21" s="12"/>
      <c r="AAZ21" s="12"/>
      <c r="ABA21" s="12"/>
      <c r="ABB21" s="12"/>
      <c r="ABC21" s="12"/>
      <c r="ABD21" s="12"/>
      <c r="ABE21" s="12"/>
      <c r="ABF21" s="12"/>
      <c r="ABG21" s="12"/>
      <c r="ABH21" s="12"/>
      <c r="ABI21" s="12"/>
      <c r="ABJ21" s="12"/>
      <c r="ABK21" s="12"/>
      <c r="ABL21" s="12"/>
      <c r="ABM21" s="12"/>
      <c r="ABN21" s="12"/>
      <c r="ABO21" s="12"/>
      <c r="ABP21" s="12"/>
      <c r="ABQ21" s="12"/>
      <c r="ABR21" s="12"/>
      <c r="ABS21" s="12"/>
      <c r="ABT21" s="12"/>
      <c r="ABU21" s="12"/>
      <c r="ABV21" s="12"/>
      <c r="ABW21" s="12"/>
      <c r="ABX21" s="12"/>
      <c r="ABY21" s="12"/>
      <c r="ABZ21" s="12"/>
      <c r="ACA21" s="12"/>
      <c r="ACB21" s="12"/>
      <c r="ACC21" s="12"/>
      <c r="ACD21" s="12"/>
      <c r="ACE21" s="12"/>
      <c r="ACF21" s="12"/>
      <c r="ACG21" s="12"/>
      <c r="ACH21" s="12"/>
      <c r="ACI21" s="12"/>
      <c r="ACJ21" s="12"/>
      <c r="ACK21" s="12"/>
      <c r="ACL21" s="12"/>
      <c r="ACM21" s="12"/>
      <c r="ACN21" s="12"/>
      <c r="ACO21" s="12"/>
      <c r="ACP21" s="12"/>
      <c r="ACQ21" s="12"/>
      <c r="ACR21" s="12"/>
      <c r="ACS21" s="12"/>
      <c r="ACT21" s="12"/>
      <c r="ACU21" s="12"/>
      <c r="ACV21" s="12"/>
      <c r="ACW21" s="12"/>
      <c r="ACX21" s="12"/>
      <c r="ACY21" s="12"/>
      <c r="ACZ21" s="12"/>
      <c r="ADA21" s="12"/>
      <c r="ADB21" s="12"/>
      <c r="ADC21" s="12"/>
      <c r="ADD21" s="12"/>
      <c r="ADE21" s="12"/>
      <c r="ADF21" s="12"/>
      <c r="ADG21" s="12"/>
      <c r="ADH21" s="12"/>
      <c r="ADI21" s="12"/>
      <c r="ADJ21" s="12"/>
      <c r="ADK21" s="12"/>
      <c r="ADL21" s="12"/>
      <c r="ADM21" s="12"/>
      <c r="ADN21" s="12"/>
      <c r="ADO21" s="12"/>
      <c r="ADP21" s="12"/>
      <c r="ADQ21" s="12"/>
      <c r="ADR21" s="12"/>
      <c r="ADS21" s="12"/>
      <c r="ADT21" s="12"/>
      <c r="ADU21" s="12"/>
      <c r="ADV21" s="12"/>
      <c r="ADW21" s="12"/>
      <c r="ADX21" s="12"/>
      <c r="ADY21" s="12"/>
      <c r="ADZ21" s="12"/>
      <c r="AEA21" s="12"/>
      <c r="AEB21" s="12"/>
      <c r="AEC21" s="12"/>
      <c r="AED21" s="12"/>
      <c r="AEE21" s="12"/>
      <c r="AEF21" s="12"/>
      <c r="AEG21" s="12"/>
      <c r="AEH21" s="12"/>
      <c r="AEI21" s="12"/>
      <c r="AEJ21" s="12"/>
      <c r="AEK21" s="12"/>
      <c r="AEL21" s="12"/>
      <c r="AEM21" s="12"/>
      <c r="AEN21" s="12"/>
      <c r="AEO21" s="12"/>
      <c r="AEP21" s="12"/>
      <c r="AEQ21" s="12"/>
      <c r="AER21" s="12"/>
      <c r="AES21" s="12"/>
      <c r="AET21" s="12"/>
      <c r="AEU21" s="12"/>
      <c r="AEV21" s="12"/>
      <c r="AEW21" s="12"/>
      <c r="AEX21" s="12"/>
      <c r="AEY21" s="12"/>
      <c r="AEZ21" s="12"/>
      <c r="AFA21" s="12"/>
      <c r="AFB21" s="12"/>
      <c r="AFC21" s="12"/>
      <c r="AFD21" s="12"/>
      <c r="AFE21" s="12"/>
      <c r="AFF21" s="12"/>
      <c r="AFG21" s="12"/>
      <c r="AFH21" s="12"/>
      <c r="AFI21" s="12"/>
      <c r="AFJ21" s="12"/>
      <c r="AFK21" s="12"/>
      <c r="AFL21" s="12"/>
      <c r="AFM21" s="12"/>
      <c r="AFN21" s="12"/>
      <c r="AFO21" s="12"/>
      <c r="AFP21" s="12"/>
      <c r="AFQ21" s="12"/>
      <c r="AFR21" s="12"/>
      <c r="AFS21" s="12"/>
      <c r="AFT21" s="12"/>
      <c r="AFU21" s="12"/>
      <c r="AFV21" s="12"/>
      <c r="AFW21" s="12"/>
      <c r="AFX21" s="12"/>
      <c r="AFY21" s="12"/>
      <c r="AFZ21" s="12"/>
      <c r="AGA21" s="12"/>
      <c r="AGB21" s="12"/>
      <c r="AGC21" s="12"/>
      <c r="AGD21" s="12"/>
      <c r="AGE21" s="12"/>
      <c r="AGF21" s="12"/>
      <c r="AGG21" s="12"/>
      <c r="AGH21" s="12"/>
      <c r="AGI21" s="12"/>
      <c r="AGJ21" s="12"/>
      <c r="AGK21" s="12"/>
      <c r="AGL21" s="12"/>
      <c r="AGM21" s="12"/>
      <c r="AGN21" s="12"/>
      <c r="AGO21" s="12"/>
      <c r="AGP21" s="12"/>
      <c r="AGQ21" s="12"/>
      <c r="AGR21" s="12"/>
      <c r="AGS21" s="12"/>
      <c r="AGT21" s="12"/>
      <c r="AGU21" s="12"/>
      <c r="AGV21" s="12"/>
      <c r="AGW21" s="12"/>
      <c r="AGX21" s="12"/>
      <c r="AGY21" s="12"/>
      <c r="AGZ21" s="12"/>
      <c r="AHA21" s="12"/>
      <c r="AHB21" s="12"/>
      <c r="AHC21" s="12"/>
      <c r="AHD21" s="12"/>
      <c r="AHE21" s="12"/>
      <c r="AHF21" s="12"/>
      <c r="AHG21" s="12"/>
      <c r="AHH21" s="12"/>
      <c r="AHI21" s="12"/>
      <c r="AHJ21" s="12"/>
      <c r="AHK21" s="12"/>
      <c r="AHL21" s="12"/>
      <c r="AHM21" s="12"/>
      <c r="AHN21" s="12"/>
      <c r="AHO21" s="12"/>
      <c r="AHP21" s="12"/>
      <c r="AHQ21" s="12"/>
      <c r="AHR21" s="12"/>
      <c r="AHS21" s="12"/>
      <c r="AHT21" s="12"/>
      <c r="AHU21" s="12"/>
      <c r="AHV21" s="12"/>
      <c r="AHW21" s="12"/>
      <c r="AHX21" s="12"/>
      <c r="AHY21" s="12"/>
      <c r="AHZ21" s="12"/>
      <c r="AIA21" s="12"/>
      <c r="AIB21" s="12"/>
      <c r="AIC21" s="12"/>
      <c r="AID21" s="12"/>
      <c r="AIE21" s="12"/>
      <c r="AIF21" s="12"/>
      <c r="AIG21" s="12"/>
      <c r="AIH21" s="12"/>
      <c r="AII21" s="12"/>
      <c r="AIJ21" s="12"/>
      <c r="AIK21" s="12"/>
      <c r="AIL21" s="12"/>
      <c r="AIM21" s="12"/>
      <c r="AIN21" s="12"/>
      <c r="AIO21" s="12"/>
      <c r="AIP21" s="12"/>
      <c r="AIQ21" s="12"/>
      <c r="AIR21" s="12"/>
      <c r="AIS21" s="12"/>
      <c r="AIT21" s="12"/>
      <c r="AIU21" s="12"/>
      <c r="AIV21" s="12"/>
      <c r="AIW21" s="12"/>
      <c r="AIX21" s="12"/>
      <c r="AIY21" s="12"/>
      <c r="AIZ21" s="12"/>
      <c r="AJA21" s="12"/>
      <c r="AJB21" s="12"/>
      <c r="AJC21" s="12"/>
      <c r="AJD21" s="12"/>
      <c r="AJE21" s="12"/>
      <c r="AJF21" s="12"/>
      <c r="AJG21" s="12"/>
      <c r="AJH21" s="12"/>
      <c r="AJI21" s="12"/>
      <c r="AJJ21" s="12"/>
      <c r="AJK21" s="12"/>
      <c r="AJL21" s="12"/>
      <c r="AJM21" s="12"/>
      <c r="AJN21" s="12"/>
      <c r="AJO21" s="12"/>
      <c r="AJP21" s="12"/>
      <c r="AJQ21" s="12"/>
      <c r="AJR21" s="12"/>
      <c r="AJS21" s="12"/>
      <c r="AJT21" s="12"/>
      <c r="AJU21" s="12"/>
      <c r="AJV21" s="12"/>
      <c r="AJW21" s="12"/>
      <c r="AJX21" s="12"/>
      <c r="AJY21" s="12"/>
      <c r="AJZ21" s="12"/>
      <c r="AKA21" s="12"/>
      <c r="AKB21" s="12"/>
      <c r="AKC21" s="12"/>
      <c r="AKD21" s="12"/>
      <c r="AKE21" s="12"/>
      <c r="AKF21" s="12"/>
      <c r="AKG21" s="12"/>
      <c r="AKH21" s="12"/>
      <c r="AKI21" s="12"/>
      <c r="AKJ21" s="12"/>
      <c r="AKK21" s="12"/>
      <c r="AKL21" s="12"/>
      <c r="AKM21" s="12"/>
      <c r="AKN21" s="12"/>
      <c r="AKO21" s="12"/>
      <c r="AKP21" s="12"/>
      <c r="AKQ21" s="12"/>
      <c r="AKR21" s="12"/>
      <c r="AKS21" s="12"/>
      <c r="AKT21" s="12"/>
      <c r="AKU21" s="12"/>
      <c r="AKV21" s="12"/>
      <c r="AKW21" s="12"/>
      <c r="AKX21" s="12"/>
      <c r="AKY21" s="12"/>
      <c r="AKZ21" s="12"/>
      <c r="ALA21" s="12"/>
      <c r="ALB21" s="12"/>
      <c r="ALC21" s="12"/>
      <c r="ALD21" s="12"/>
      <c r="ALE21" s="12"/>
      <c r="ALF21" s="12"/>
      <c r="ALG21" s="12"/>
      <c r="ALH21" s="12"/>
      <c r="ALI21" s="12"/>
      <c r="ALJ21" s="12"/>
      <c r="ALK21" s="12"/>
      <c r="ALL21" s="12"/>
      <c r="ALM21" s="12"/>
      <c r="ALN21" s="12"/>
      <c r="ALO21" s="12"/>
      <c r="ALP21" s="12"/>
      <c r="ALQ21" s="12"/>
      <c r="ALR21" s="12"/>
      <c r="ALS21" s="12"/>
      <c r="ALT21" s="12"/>
      <c r="ALU21" s="12"/>
      <c r="ALV21" s="12"/>
      <c r="ALW21" s="12"/>
      <c r="ALX21" s="12"/>
      <c r="ALY21" s="12"/>
      <c r="ALZ21" s="12"/>
      <c r="AMA21" s="12"/>
      <c r="AMB21" s="12"/>
      <c r="AMC21" s="12"/>
      <c r="AMD21" s="12"/>
      <c r="AME21" s="12"/>
      <c r="AMF21" s="12"/>
      <c r="AMG21" s="12"/>
      <c r="AMH21" s="12"/>
      <c r="AMI21" s="12"/>
      <c r="AMJ21" s="12"/>
      <c r="AMK21" s="12"/>
      <c r="AML21" s="12"/>
      <c r="AMM21" s="12"/>
      <c r="AMN21" s="12"/>
      <c r="AMO21" s="12"/>
      <c r="AMP21" s="12"/>
      <c r="AMQ21" s="12"/>
      <c r="AMR21" s="12"/>
      <c r="AMS21" s="12"/>
      <c r="AMT21" s="12"/>
      <c r="AMU21" s="12"/>
      <c r="AMV21" s="12"/>
      <c r="AMW21" s="12"/>
      <c r="AMX21" s="12"/>
      <c r="AMY21" s="12"/>
      <c r="AMZ21" s="12"/>
      <c r="ANA21" s="12"/>
      <c r="ANB21" s="12"/>
      <c r="ANC21" s="12"/>
      <c r="AND21" s="12"/>
      <c r="ANE21" s="12"/>
      <c r="ANF21" s="12"/>
      <c r="ANG21" s="12"/>
      <c r="ANH21" s="12"/>
      <c r="ANI21" s="12"/>
      <c r="ANJ21" s="12"/>
      <c r="ANK21" s="12"/>
      <c r="ANL21" s="12"/>
      <c r="ANM21" s="12"/>
      <c r="ANN21" s="12"/>
      <c r="ANO21" s="12"/>
      <c r="ANP21" s="12"/>
      <c r="ANQ21" s="12"/>
      <c r="ANR21" s="12"/>
      <c r="ANS21" s="12"/>
      <c r="ANT21" s="12"/>
      <c r="ANU21" s="12"/>
      <c r="ANV21" s="12"/>
      <c r="ANW21" s="12"/>
      <c r="ANX21" s="12"/>
      <c r="ANY21" s="12"/>
      <c r="ANZ21" s="12"/>
      <c r="AOA21" s="12"/>
      <c r="AOB21" s="12"/>
      <c r="AOC21" s="12"/>
      <c r="AOD21" s="12"/>
      <c r="AOE21" s="12"/>
      <c r="AOF21" s="12"/>
      <c r="AOG21" s="12"/>
      <c r="AOH21" s="12"/>
      <c r="AOI21" s="12"/>
      <c r="AOJ21" s="12"/>
      <c r="AOK21" s="12"/>
      <c r="AOL21" s="12"/>
      <c r="AOM21" s="12"/>
      <c r="AON21" s="12"/>
      <c r="AOO21" s="12"/>
      <c r="AOP21" s="12"/>
      <c r="AOQ21" s="12"/>
      <c r="AOR21" s="12"/>
      <c r="AOS21" s="12"/>
      <c r="AOT21" s="12"/>
      <c r="AOU21" s="12"/>
      <c r="AOV21" s="12"/>
      <c r="AOW21" s="12"/>
      <c r="AOX21" s="12"/>
      <c r="AOY21" s="12"/>
      <c r="AOZ21" s="12"/>
      <c r="APA21" s="12"/>
      <c r="APB21" s="12"/>
      <c r="APC21" s="12"/>
      <c r="APD21" s="12"/>
      <c r="APE21" s="12"/>
      <c r="APF21" s="12"/>
      <c r="APG21" s="12"/>
      <c r="APH21" s="12"/>
      <c r="API21" s="12"/>
      <c r="APJ21" s="12"/>
      <c r="APK21" s="12"/>
      <c r="APL21" s="12"/>
      <c r="APM21" s="12"/>
      <c r="APN21" s="12"/>
      <c r="APO21" s="12"/>
      <c r="APP21" s="12"/>
      <c r="APQ21" s="12"/>
      <c r="APR21" s="12"/>
      <c r="APS21" s="12"/>
      <c r="APT21" s="12"/>
      <c r="APU21" s="12"/>
      <c r="APV21" s="12"/>
      <c r="APW21" s="12"/>
      <c r="APX21" s="12"/>
      <c r="APY21" s="12"/>
      <c r="APZ21" s="12"/>
      <c r="AQA21" s="12"/>
      <c r="AQB21" s="12"/>
      <c r="AQC21" s="12"/>
      <c r="AQD21" s="12"/>
      <c r="AQE21" s="12"/>
      <c r="AQF21" s="12"/>
      <c r="AQG21" s="12"/>
      <c r="AQH21" s="12"/>
      <c r="AQI21" s="12"/>
      <c r="AQJ21" s="12"/>
      <c r="AQK21" s="12"/>
      <c r="AQL21" s="12"/>
      <c r="AQM21" s="12"/>
      <c r="AQN21" s="12"/>
      <c r="AQO21" s="12"/>
      <c r="AQP21" s="12"/>
      <c r="AQQ21" s="12"/>
      <c r="AQR21" s="12"/>
      <c r="AQS21" s="12"/>
      <c r="AQT21" s="12"/>
      <c r="AQU21" s="12"/>
      <c r="AQV21" s="12"/>
      <c r="AQW21" s="12"/>
      <c r="AQX21" s="12"/>
      <c r="AQY21" s="12"/>
      <c r="AQZ21" s="12"/>
      <c r="ARA21" s="12"/>
      <c r="ARB21" s="12"/>
      <c r="ARC21" s="12"/>
      <c r="ARD21" s="12"/>
      <c r="ARE21" s="12"/>
      <c r="ARF21" s="12"/>
      <c r="ARG21" s="12"/>
      <c r="ARH21" s="12"/>
      <c r="ARI21" s="12"/>
      <c r="ARJ21" s="12"/>
      <c r="ARK21" s="12"/>
      <c r="ARL21" s="12"/>
      <c r="ARM21" s="12"/>
      <c r="ARN21" s="12"/>
      <c r="ARO21" s="12"/>
      <c r="ARP21" s="12"/>
      <c r="ARQ21" s="12"/>
      <c r="ARR21" s="12"/>
      <c r="ARS21" s="12"/>
      <c r="ART21" s="12"/>
      <c r="ARU21" s="12"/>
      <c r="ARV21" s="12"/>
      <c r="ARW21" s="12"/>
      <c r="ARX21" s="12"/>
      <c r="ARY21" s="12"/>
      <c r="ARZ21" s="12"/>
      <c r="ASA21" s="12"/>
      <c r="ASB21" s="12"/>
      <c r="ASC21" s="12"/>
      <c r="ASD21" s="12"/>
      <c r="ASE21" s="12"/>
      <c r="ASF21" s="12"/>
      <c r="ASG21" s="12"/>
      <c r="ASH21" s="12"/>
      <c r="ASI21" s="12"/>
      <c r="ASJ21" s="12"/>
      <c r="ASK21" s="12"/>
      <c r="ASL21" s="12"/>
      <c r="ASM21" s="12"/>
      <c r="ASN21" s="12"/>
      <c r="ASO21" s="12"/>
      <c r="ASP21" s="12"/>
      <c r="ASQ21" s="12"/>
      <c r="ASR21" s="12"/>
      <c r="ASS21" s="12"/>
      <c r="AST21" s="12"/>
      <c r="ASU21" s="12"/>
      <c r="ASV21" s="12"/>
      <c r="ASW21" s="12"/>
      <c r="ASX21" s="12"/>
      <c r="ASY21" s="12"/>
      <c r="ASZ21" s="12"/>
      <c r="ATA21" s="12"/>
      <c r="ATB21" s="12"/>
      <c r="ATC21" s="12"/>
      <c r="ATD21" s="12"/>
      <c r="ATE21" s="12"/>
      <c r="ATF21" s="12"/>
      <c r="ATG21" s="12"/>
      <c r="ATH21" s="12"/>
      <c r="ATI21" s="12"/>
      <c r="ATJ21" s="12"/>
      <c r="ATK21" s="12"/>
      <c r="ATL21" s="12"/>
      <c r="ATM21" s="12"/>
      <c r="ATN21" s="12"/>
      <c r="ATO21" s="12"/>
      <c r="ATP21" s="12"/>
      <c r="ATQ21" s="12"/>
      <c r="ATR21" s="12"/>
      <c r="ATS21" s="12"/>
      <c r="ATT21" s="12"/>
      <c r="ATU21" s="12"/>
      <c r="ATV21" s="12"/>
      <c r="ATW21" s="12"/>
      <c r="ATX21" s="12"/>
      <c r="ATY21" s="12"/>
      <c r="ATZ21" s="12"/>
      <c r="AUA21" s="12"/>
      <c r="AUB21" s="12"/>
      <c r="AUC21" s="12"/>
      <c r="AUD21" s="12"/>
      <c r="AUE21" s="12"/>
      <c r="AUF21" s="12"/>
      <c r="AUG21" s="12"/>
      <c r="AUH21" s="12"/>
      <c r="AUI21" s="12"/>
      <c r="AUJ21" s="12"/>
      <c r="AUK21" s="12"/>
      <c r="AUL21" s="12"/>
      <c r="AUM21" s="12"/>
      <c r="AUN21" s="12"/>
      <c r="AUO21" s="12"/>
      <c r="AUP21" s="12"/>
      <c r="AUQ21" s="12"/>
      <c r="AUR21" s="12"/>
      <c r="AUS21" s="12"/>
      <c r="AUT21" s="12"/>
      <c r="AUU21" s="12"/>
      <c r="AUV21" s="12"/>
      <c r="AUW21" s="12"/>
      <c r="AUX21" s="12"/>
      <c r="AUY21" s="12"/>
      <c r="AUZ21" s="12"/>
      <c r="AVA21" s="12"/>
      <c r="AVB21" s="12"/>
      <c r="AVC21" s="12"/>
      <c r="AVD21" s="12"/>
      <c r="AVE21" s="12"/>
      <c r="AVF21" s="12"/>
      <c r="AVG21" s="12"/>
      <c r="AVH21" s="12"/>
      <c r="AVI21" s="12"/>
      <c r="AVJ21" s="12"/>
      <c r="AVK21" s="12"/>
      <c r="AVL21" s="12"/>
      <c r="AVM21" s="12"/>
      <c r="AVN21" s="12"/>
      <c r="AVO21" s="12"/>
      <c r="AVP21" s="12"/>
      <c r="AVQ21" s="12"/>
      <c r="AVR21" s="12"/>
      <c r="AVS21" s="12"/>
      <c r="AVT21" s="12"/>
      <c r="AVU21" s="12"/>
      <c r="AVV21" s="12"/>
      <c r="AVW21" s="12"/>
      <c r="AVX21" s="12"/>
      <c r="AVY21" s="12"/>
      <c r="AVZ21" s="12"/>
      <c r="AWA21" s="12"/>
      <c r="AWB21" s="12"/>
      <c r="AWC21" s="12"/>
      <c r="AWD21" s="12"/>
      <c r="AWE21" s="12"/>
      <c r="AWF21" s="12"/>
      <c r="AWG21" s="12"/>
      <c r="AWH21" s="12"/>
      <c r="AWI21" s="12"/>
      <c r="AWJ21" s="12"/>
      <c r="AWK21" s="12"/>
      <c r="AWL21" s="12"/>
      <c r="AWM21" s="12"/>
      <c r="AWN21" s="12"/>
      <c r="AWO21" s="12"/>
      <c r="AWP21" s="12"/>
      <c r="AWQ21" s="12"/>
      <c r="AWR21" s="12"/>
      <c r="AWS21" s="12"/>
      <c r="AWT21" s="12"/>
      <c r="AWU21" s="12"/>
      <c r="AWV21" s="12"/>
      <c r="AWW21" s="12"/>
      <c r="AWX21" s="12"/>
      <c r="AWY21" s="12"/>
      <c r="AWZ21" s="12"/>
      <c r="AXA21" s="12"/>
      <c r="AXB21" s="12"/>
      <c r="AXC21" s="12"/>
      <c r="AXD21" s="12"/>
      <c r="AXE21" s="12"/>
      <c r="AXF21" s="12"/>
      <c r="AXG21" s="12"/>
      <c r="AXH21" s="12"/>
      <c r="AXI21" s="12"/>
      <c r="AXJ21" s="12"/>
      <c r="AXK21" s="12"/>
      <c r="AXL21" s="12"/>
      <c r="AXM21" s="12"/>
      <c r="AXN21" s="12"/>
      <c r="AXO21" s="12"/>
      <c r="AXP21" s="12"/>
      <c r="AXQ21" s="12"/>
      <c r="AXR21" s="12"/>
      <c r="AXS21" s="12"/>
      <c r="AXT21" s="12"/>
      <c r="AXU21" s="12"/>
      <c r="AXV21" s="12"/>
      <c r="AXW21" s="12"/>
      <c r="AXX21" s="12"/>
      <c r="AXY21" s="12"/>
      <c r="AXZ21" s="12"/>
      <c r="AYA21" s="12"/>
      <c r="AYB21" s="12"/>
      <c r="AYC21" s="12"/>
      <c r="AYD21" s="12"/>
      <c r="AYE21" s="12"/>
      <c r="AYF21" s="12"/>
      <c r="AYG21" s="12"/>
      <c r="AYH21" s="12"/>
      <c r="AYI21" s="12"/>
      <c r="AYJ21" s="12"/>
      <c r="AYK21" s="12"/>
      <c r="AYL21" s="12"/>
      <c r="AYM21" s="12"/>
      <c r="AYN21" s="12"/>
      <c r="AYO21" s="12"/>
      <c r="AYP21" s="12"/>
      <c r="AYQ21" s="12"/>
      <c r="AYR21" s="12"/>
      <c r="AYS21" s="12"/>
      <c r="AYT21" s="12"/>
      <c r="AYU21" s="12"/>
      <c r="AYV21" s="12"/>
      <c r="AYW21" s="12"/>
      <c r="AYX21" s="12"/>
      <c r="AYY21" s="12"/>
      <c r="AYZ21" s="12"/>
      <c r="AZA21" s="12"/>
      <c r="AZB21" s="12"/>
      <c r="AZC21" s="12"/>
      <c r="AZD21" s="12"/>
      <c r="AZE21" s="12"/>
      <c r="AZF21" s="12"/>
      <c r="AZG21" s="12"/>
      <c r="AZH21" s="12"/>
      <c r="AZI21" s="12"/>
      <c r="AZJ21" s="12"/>
      <c r="AZK21" s="12"/>
      <c r="AZL21" s="12"/>
      <c r="AZM21" s="12"/>
      <c r="AZN21" s="12"/>
      <c r="AZO21" s="12"/>
      <c r="AZP21" s="12"/>
      <c r="AZQ21" s="12"/>
      <c r="AZR21" s="12"/>
      <c r="AZS21" s="12"/>
      <c r="AZT21" s="12"/>
      <c r="AZU21" s="12"/>
      <c r="AZV21" s="12"/>
      <c r="AZW21" s="12"/>
      <c r="AZX21" s="12"/>
      <c r="AZY21" s="12"/>
      <c r="AZZ21" s="12"/>
      <c r="BAA21" s="12"/>
      <c r="BAB21" s="12"/>
      <c r="BAC21" s="12"/>
      <c r="BAD21" s="12"/>
      <c r="BAE21" s="12"/>
      <c r="BAF21" s="12"/>
      <c r="BAG21" s="12"/>
      <c r="BAH21" s="12"/>
      <c r="BAI21" s="12"/>
      <c r="BAJ21" s="12"/>
      <c r="BAK21" s="12"/>
      <c r="BAL21" s="12"/>
      <c r="BAM21" s="12"/>
      <c r="BAN21" s="12"/>
      <c r="BAO21" s="12"/>
      <c r="BAP21" s="12"/>
      <c r="BAQ21" s="12"/>
      <c r="BAR21" s="12"/>
      <c r="BAS21" s="12"/>
      <c r="BAT21" s="12"/>
      <c r="BAU21" s="12"/>
      <c r="BAV21" s="12"/>
      <c r="BAW21" s="12"/>
      <c r="BAX21" s="12"/>
      <c r="BAY21" s="12"/>
      <c r="BAZ21" s="12"/>
      <c r="BBA21" s="12"/>
      <c r="BBB21" s="12"/>
      <c r="BBC21" s="12"/>
      <c r="BBD21" s="12"/>
      <c r="BBE21" s="12"/>
      <c r="BBF21" s="12"/>
      <c r="BBG21" s="12"/>
      <c r="BBH21" s="12"/>
      <c r="BBI21" s="12"/>
      <c r="BBJ21" s="12"/>
      <c r="BBK21" s="12"/>
      <c r="BBL21" s="12"/>
      <c r="BBM21" s="12"/>
      <c r="BBN21" s="12"/>
      <c r="BBO21" s="12"/>
      <c r="BBP21" s="12"/>
      <c r="BBQ21" s="12"/>
      <c r="BBR21" s="12"/>
      <c r="BBS21" s="12"/>
      <c r="BBT21" s="12"/>
      <c r="BBU21" s="12"/>
      <c r="BBV21" s="12"/>
      <c r="BBW21" s="12"/>
      <c r="BBX21" s="12"/>
      <c r="BBY21" s="12"/>
      <c r="BBZ21" s="12"/>
      <c r="BCA21" s="12"/>
      <c r="BCB21" s="12"/>
      <c r="BCC21" s="12"/>
      <c r="BCD21" s="12"/>
      <c r="BCE21" s="12"/>
      <c r="BCF21" s="12"/>
      <c r="BCG21" s="12"/>
      <c r="BCH21" s="12"/>
      <c r="BCI21" s="12"/>
      <c r="BCJ21" s="12"/>
      <c r="BCK21" s="12"/>
      <c r="BCL21" s="12"/>
      <c r="BCM21" s="12"/>
      <c r="BCN21" s="12"/>
      <c r="BCO21" s="12"/>
      <c r="BCP21" s="12"/>
      <c r="BCQ21" s="12"/>
      <c r="BCR21" s="12"/>
      <c r="BCS21" s="12"/>
      <c r="BCT21" s="12"/>
      <c r="BCU21" s="12"/>
      <c r="BCV21" s="12"/>
      <c r="BCW21" s="12"/>
      <c r="BCX21" s="12"/>
      <c r="BCY21" s="12"/>
      <c r="BCZ21" s="12"/>
      <c r="BDA21" s="12"/>
      <c r="BDB21" s="12"/>
      <c r="BDC21" s="12"/>
      <c r="BDD21" s="12"/>
      <c r="BDE21" s="12"/>
      <c r="BDF21" s="12"/>
      <c r="BDG21" s="12"/>
      <c r="BDH21" s="12"/>
      <c r="BDI21" s="12"/>
      <c r="BDJ21" s="12"/>
      <c r="BDK21" s="12"/>
      <c r="BDL21" s="12"/>
      <c r="BDM21" s="12"/>
      <c r="BDN21" s="12"/>
      <c r="BDO21" s="12"/>
      <c r="BDP21" s="12"/>
      <c r="BDQ21" s="12"/>
      <c r="BDR21" s="12"/>
      <c r="BDS21" s="12"/>
      <c r="BDT21" s="12"/>
      <c r="BDU21" s="12"/>
      <c r="BDV21" s="12"/>
      <c r="BDW21" s="12"/>
      <c r="BDX21" s="12"/>
      <c r="BDY21" s="12"/>
      <c r="BDZ21" s="12"/>
      <c r="BEA21" s="12"/>
      <c r="BEB21" s="12"/>
      <c r="BEC21" s="12"/>
      <c r="BED21" s="12"/>
      <c r="BEE21" s="12"/>
      <c r="BEF21" s="12"/>
      <c r="BEG21" s="12"/>
      <c r="BEH21" s="12"/>
      <c r="BEI21" s="12"/>
      <c r="BEJ21" s="12"/>
      <c r="BEK21" s="12"/>
      <c r="BEL21" s="12"/>
      <c r="BEM21" s="12"/>
      <c r="BEN21" s="12"/>
      <c r="BEO21" s="12"/>
      <c r="BEP21" s="12"/>
      <c r="BEQ21" s="12"/>
      <c r="BER21" s="12"/>
      <c r="BES21" s="12"/>
      <c r="BET21" s="12"/>
      <c r="BEU21" s="12"/>
      <c r="BEV21" s="12"/>
      <c r="BEW21" s="12"/>
      <c r="BEX21" s="12"/>
      <c r="BEY21" s="12"/>
      <c r="BEZ21" s="12"/>
      <c r="BFA21" s="12"/>
      <c r="BFB21" s="12"/>
      <c r="BFC21" s="12"/>
      <c r="BFD21" s="12"/>
      <c r="BFE21" s="12"/>
      <c r="BFF21" s="12"/>
      <c r="BFG21" s="12"/>
      <c r="BFH21" s="12"/>
      <c r="BFI21" s="12"/>
      <c r="BFJ21" s="12"/>
      <c r="BFK21" s="12"/>
      <c r="BFL21" s="12"/>
      <c r="BFM21" s="12"/>
      <c r="BFN21" s="12"/>
      <c r="BFO21" s="12"/>
      <c r="BFP21" s="12"/>
      <c r="BFQ21" s="12"/>
      <c r="BFR21" s="12"/>
      <c r="BFS21" s="12"/>
      <c r="BFT21" s="12"/>
      <c r="BFU21" s="12"/>
      <c r="BFV21" s="12"/>
      <c r="BFW21" s="12"/>
      <c r="BFX21" s="12"/>
      <c r="BFY21" s="12"/>
      <c r="BFZ21" s="12"/>
      <c r="BGA21" s="12"/>
      <c r="BGB21" s="12"/>
      <c r="BGC21" s="12"/>
      <c r="BGD21" s="12"/>
      <c r="BGE21" s="12"/>
      <c r="BGF21" s="12"/>
      <c r="BGG21" s="12"/>
      <c r="BGH21" s="12"/>
      <c r="BGI21" s="12"/>
      <c r="BGJ21" s="12"/>
      <c r="BGK21" s="12"/>
      <c r="BGL21" s="12"/>
      <c r="BGM21" s="12"/>
      <c r="BGN21" s="12"/>
      <c r="BGO21" s="12"/>
      <c r="BGP21" s="12"/>
      <c r="BGQ21" s="12"/>
      <c r="BGR21" s="12"/>
      <c r="BGS21" s="12"/>
      <c r="BGT21" s="12"/>
      <c r="BGU21" s="12"/>
      <c r="BGV21" s="12"/>
      <c r="BGW21" s="12"/>
      <c r="BGX21" s="12"/>
      <c r="BGY21" s="12"/>
      <c r="BGZ21" s="12"/>
      <c r="BHA21" s="12"/>
      <c r="BHB21" s="12"/>
      <c r="BHC21" s="12"/>
      <c r="BHD21" s="12"/>
      <c r="BHE21" s="12"/>
      <c r="BHF21" s="12"/>
      <c r="BHG21" s="12"/>
      <c r="BHH21" s="12"/>
      <c r="BHI21" s="12"/>
      <c r="BHJ21" s="12"/>
      <c r="BHK21" s="12"/>
      <c r="BHL21" s="12"/>
      <c r="BHM21" s="12"/>
      <c r="BHN21" s="12"/>
      <c r="BHO21" s="12"/>
      <c r="BHP21" s="12"/>
      <c r="BHQ21" s="12"/>
      <c r="BHR21" s="12"/>
      <c r="BHS21" s="12"/>
      <c r="BHT21" s="12"/>
      <c r="BHU21" s="12"/>
      <c r="BHV21" s="12"/>
      <c r="BHW21" s="12"/>
      <c r="BHX21" s="12"/>
      <c r="BHY21" s="12"/>
      <c r="BHZ21" s="12"/>
      <c r="BIA21" s="12"/>
      <c r="BIB21" s="12"/>
      <c r="BIC21" s="12"/>
      <c r="BID21" s="12"/>
      <c r="BIE21" s="12"/>
      <c r="BIF21" s="12"/>
      <c r="BIG21" s="12"/>
      <c r="BIH21" s="12"/>
      <c r="BII21" s="12"/>
      <c r="BIJ21" s="12"/>
      <c r="BIK21" s="12"/>
      <c r="BIL21" s="12"/>
      <c r="BIM21" s="12"/>
      <c r="BIN21" s="12"/>
      <c r="BIO21" s="12"/>
      <c r="BIP21" s="12"/>
      <c r="BIQ21" s="12"/>
      <c r="BIR21" s="12"/>
      <c r="BIS21" s="12"/>
      <c r="BIT21" s="12"/>
      <c r="BIU21" s="12"/>
      <c r="BIV21" s="12"/>
      <c r="BIW21" s="12"/>
      <c r="BIX21" s="12"/>
      <c r="BIY21" s="12"/>
      <c r="BIZ21" s="12"/>
      <c r="BJA21" s="12"/>
      <c r="BJB21" s="12"/>
      <c r="BJC21" s="12"/>
      <c r="BJD21" s="12"/>
      <c r="BJE21" s="12"/>
      <c r="BJF21" s="12"/>
      <c r="BJG21" s="12"/>
      <c r="BJH21" s="12"/>
      <c r="BJI21" s="12"/>
      <c r="BJJ21" s="12"/>
      <c r="BJK21" s="12"/>
      <c r="BJL21" s="12"/>
      <c r="BJM21" s="12"/>
      <c r="BJN21" s="12"/>
      <c r="BJO21" s="12"/>
      <c r="BJP21" s="12"/>
      <c r="BJQ21" s="12"/>
      <c r="BJR21" s="12"/>
      <c r="BJS21" s="12"/>
      <c r="BJT21" s="12"/>
      <c r="BJU21" s="12"/>
      <c r="BJV21" s="12"/>
      <c r="BJW21" s="12"/>
      <c r="BJX21" s="12"/>
      <c r="BJY21" s="12"/>
      <c r="BJZ21" s="12"/>
      <c r="BKA21" s="12"/>
      <c r="BKB21" s="12"/>
      <c r="BKC21" s="12"/>
      <c r="BKD21" s="12"/>
      <c r="BKE21" s="12"/>
      <c r="BKF21" s="12"/>
      <c r="BKG21" s="12"/>
      <c r="BKH21" s="12"/>
      <c r="BKI21" s="12"/>
      <c r="BKJ21" s="12"/>
      <c r="BKK21" s="12"/>
      <c r="BKL21" s="12"/>
      <c r="BKM21" s="12"/>
      <c r="BKN21" s="12"/>
      <c r="BKO21" s="12"/>
      <c r="BKP21" s="12"/>
      <c r="BKQ21" s="12"/>
      <c r="BKR21" s="12"/>
      <c r="BKS21" s="12"/>
      <c r="BKT21" s="12"/>
      <c r="BKU21" s="12"/>
      <c r="BKV21" s="12"/>
      <c r="BKW21" s="12"/>
      <c r="BKX21" s="12"/>
      <c r="BKY21" s="12"/>
      <c r="BKZ21" s="12"/>
      <c r="BLA21" s="12"/>
      <c r="BLB21" s="12"/>
      <c r="BLC21" s="12"/>
      <c r="BLD21" s="12"/>
      <c r="BLE21" s="12"/>
      <c r="BLF21" s="12"/>
      <c r="BLG21" s="12"/>
      <c r="BLH21" s="12"/>
      <c r="BLI21" s="12"/>
      <c r="BLJ21" s="12"/>
      <c r="BLK21" s="12"/>
      <c r="BLL21" s="12"/>
      <c r="BLM21" s="12"/>
      <c r="BLN21" s="12"/>
      <c r="BLO21" s="12"/>
      <c r="BLP21" s="12"/>
      <c r="BLQ21" s="12"/>
      <c r="BLR21" s="12"/>
      <c r="BLS21" s="12"/>
      <c r="BLT21" s="12"/>
      <c r="BLU21" s="12"/>
      <c r="BLV21" s="12"/>
      <c r="BLW21" s="12"/>
      <c r="BLX21" s="12"/>
      <c r="BLY21" s="12"/>
      <c r="BLZ21" s="12"/>
      <c r="BMA21" s="12"/>
      <c r="BMB21" s="12"/>
      <c r="BMC21" s="12"/>
      <c r="BMD21" s="12"/>
      <c r="BME21" s="12"/>
      <c r="BMF21" s="12"/>
      <c r="BMG21" s="12"/>
      <c r="BMH21" s="12"/>
      <c r="BMI21" s="12"/>
      <c r="BMJ21" s="12"/>
      <c r="BMK21" s="12"/>
      <c r="BML21" s="12"/>
      <c r="BMM21" s="12"/>
      <c r="BMN21" s="12"/>
      <c r="BMO21" s="12"/>
      <c r="BMP21" s="12"/>
      <c r="BMQ21" s="12"/>
      <c r="BMR21" s="12"/>
      <c r="BMS21" s="12"/>
      <c r="BMT21" s="12"/>
      <c r="BMU21" s="12"/>
      <c r="BMV21" s="12"/>
      <c r="BMW21" s="12"/>
      <c r="BMX21" s="12"/>
      <c r="BMY21" s="12"/>
      <c r="BMZ21" s="12"/>
      <c r="BNA21" s="12"/>
      <c r="BNB21" s="12"/>
      <c r="BNC21" s="12"/>
      <c r="BND21" s="12"/>
      <c r="BNE21" s="12"/>
      <c r="BNF21" s="12"/>
      <c r="BNG21" s="12"/>
      <c r="BNH21" s="12"/>
      <c r="BNI21" s="12"/>
      <c r="BNJ21" s="12"/>
      <c r="BNK21" s="12"/>
      <c r="BNL21" s="12"/>
      <c r="BNM21" s="12"/>
      <c r="BNN21" s="12"/>
      <c r="BNO21" s="12"/>
      <c r="BNP21" s="12"/>
      <c r="BNQ21" s="12"/>
      <c r="BNR21" s="12"/>
      <c r="BNS21" s="12"/>
      <c r="BNT21" s="12"/>
      <c r="BNU21" s="12"/>
      <c r="BNV21" s="12"/>
      <c r="BNW21" s="12"/>
      <c r="BNX21" s="12"/>
      <c r="BNY21" s="12"/>
      <c r="BNZ21" s="12"/>
      <c r="BOA21" s="12"/>
      <c r="BOB21" s="12"/>
      <c r="BOC21" s="12"/>
      <c r="BOD21" s="12"/>
      <c r="BOE21" s="12"/>
      <c r="BOF21" s="12"/>
      <c r="BOG21" s="12"/>
      <c r="BOH21" s="12"/>
      <c r="BOI21" s="12"/>
      <c r="BOJ21" s="12"/>
      <c r="BOK21" s="12"/>
      <c r="BOL21" s="12"/>
      <c r="BOM21" s="12"/>
      <c r="BON21" s="12"/>
      <c r="BOO21" s="12"/>
      <c r="BOP21" s="12"/>
      <c r="BOQ21" s="12"/>
      <c r="BOR21" s="12"/>
      <c r="BOS21" s="12"/>
      <c r="BOT21" s="12"/>
      <c r="BOU21" s="12"/>
      <c r="BOV21" s="12"/>
      <c r="BOW21" s="12"/>
      <c r="BOX21" s="12"/>
      <c r="BOY21" s="12"/>
      <c r="BOZ21" s="12"/>
      <c r="BPA21" s="12"/>
      <c r="BPB21" s="12"/>
      <c r="BPC21" s="12"/>
      <c r="BPD21" s="12"/>
      <c r="BPE21" s="12"/>
      <c r="BPF21" s="12"/>
      <c r="BPG21" s="12"/>
      <c r="BPH21" s="12"/>
      <c r="BPI21" s="12"/>
      <c r="BPJ21" s="12"/>
      <c r="BPK21" s="12"/>
      <c r="BPL21" s="12"/>
      <c r="BPM21" s="12"/>
      <c r="BPN21" s="12"/>
      <c r="BPO21" s="12"/>
      <c r="BPP21" s="12"/>
      <c r="BPQ21" s="12"/>
      <c r="BPR21" s="12"/>
      <c r="BPS21" s="12"/>
      <c r="BPT21" s="12"/>
      <c r="BPU21" s="12"/>
      <c r="BPV21" s="12"/>
      <c r="BPW21" s="12"/>
      <c r="BPX21" s="12"/>
      <c r="BPY21" s="12"/>
      <c r="BPZ21" s="12"/>
      <c r="BQA21" s="12"/>
      <c r="BQB21" s="12"/>
      <c r="BQC21" s="12"/>
      <c r="BQD21" s="12"/>
      <c r="BQE21" s="12"/>
      <c r="BQF21" s="12"/>
      <c r="BQG21" s="12"/>
      <c r="BQH21" s="12"/>
      <c r="BQI21" s="12"/>
      <c r="BQJ21" s="12"/>
      <c r="BQK21" s="12"/>
      <c r="BQL21" s="12"/>
      <c r="BQM21" s="12"/>
      <c r="BQN21" s="12"/>
      <c r="BQO21" s="12"/>
      <c r="BQP21" s="12"/>
      <c r="BQQ21" s="12"/>
      <c r="BQR21" s="12"/>
      <c r="BQS21" s="12"/>
      <c r="BQT21" s="12"/>
      <c r="BQU21" s="12"/>
      <c r="BQV21" s="12"/>
      <c r="BQW21" s="12"/>
      <c r="BQX21" s="12"/>
      <c r="BQY21" s="12"/>
      <c r="BQZ21" s="12"/>
      <c r="BRA21" s="12"/>
      <c r="BRB21" s="12"/>
      <c r="BRC21" s="12"/>
      <c r="BRD21" s="12"/>
      <c r="BRE21" s="12"/>
      <c r="BRF21" s="12"/>
      <c r="BRG21" s="12"/>
      <c r="BRH21" s="12"/>
      <c r="BRI21" s="12"/>
      <c r="BRJ21" s="12"/>
      <c r="BRK21" s="12"/>
      <c r="BRL21" s="12"/>
      <c r="BRM21" s="12"/>
      <c r="BRN21" s="12"/>
      <c r="BRO21" s="12"/>
      <c r="BRP21" s="12"/>
      <c r="BRQ21" s="12"/>
      <c r="BRR21" s="12"/>
      <c r="BRS21" s="12"/>
      <c r="BRT21" s="12"/>
      <c r="BRU21" s="12"/>
      <c r="BRV21" s="12"/>
      <c r="BRW21" s="12"/>
      <c r="BRX21" s="12"/>
      <c r="BRY21" s="12"/>
      <c r="BRZ21" s="12"/>
      <c r="BSA21" s="12"/>
      <c r="BSB21" s="12"/>
      <c r="BSC21" s="12"/>
      <c r="BSD21" s="12"/>
      <c r="BSE21" s="12"/>
      <c r="BSF21" s="12"/>
      <c r="BSG21" s="12"/>
      <c r="BSH21" s="12"/>
      <c r="BSI21" s="12"/>
      <c r="BSJ21" s="12"/>
      <c r="BSK21" s="12"/>
      <c r="BSL21" s="12"/>
      <c r="BSM21" s="12"/>
      <c r="BSN21" s="12"/>
      <c r="BSO21" s="12"/>
      <c r="BSP21" s="12"/>
      <c r="BSQ21" s="12"/>
      <c r="BSR21" s="12"/>
      <c r="BSS21" s="12"/>
      <c r="BST21" s="12"/>
      <c r="BSU21" s="12"/>
      <c r="BSV21" s="12"/>
      <c r="BSW21" s="12"/>
      <c r="BSX21" s="12"/>
      <c r="BSY21" s="12"/>
      <c r="BSZ21" s="12"/>
      <c r="BTA21" s="12"/>
      <c r="BTB21" s="12"/>
      <c r="BTC21" s="12"/>
      <c r="BTD21" s="12"/>
      <c r="BTE21" s="12"/>
      <c r="BTF21" s="12"/>
      <c r="BTG21" s="12"/>
      <c r="BTH21" s="12"/>
      <c r="BTI21" s="12"/>
      <c r="BTJ21" s="12"/>
      <c r="BTK21" s="12"/>
      <c r="BTL21" s="12"/>
      <c r="BTM21" s="12"/>
      <c r="BTN21" s="12"/>
      <c r="BTO21" s="12"/>
      <c r="BTP21" s="12"/>
      <c r="BTQ21" s="12"/>
      <c r="BTR21" s="12"/>
      <c r="BTS21" s="12"/>
      <c r="BTT21" s="12"/>
      <c r="BTU21" s="12"/>
      <c r="BTV21" s="12"/>
      <c r="BTW21" s="12"/>
      <c r="BTX21" s="12"/>
      <c r="BTY21" s="12"/>
      <c r="BTZ21" s="12"/>
      <c r="BUA21" s="12"/>
      <c r="BUB21" s="12"/>
      <c r="BUC21" s="12"/>
      <c r="BUD21" s="12"/>
      <c r="BUE21" s="12"/>
      <c r="BUF21" s="12"/>
      <c r="BUG21" s="12"/>
      <c r="BUH21" s="12"/>
      <c r="BUI21" s="12"/>
      <c r="BUJ21" s="12"/>
      <c r="BUK21" s="12"/>
      <c r="BUL21" s="12"/>
      <c r="BUM21" s="12"/>
      <c r="BUN21" s="12"/>
      <c r="BUO21" s="12"/>
      <c r="BUP21" s="12"/>
      <c r="BUQ21" s="12"/>
      <c r="BUR21" s="12"/>
      <c r="BUS21" s="12"/>
      <c r="BUT21" s="12"/>
      <c r="BUU21" s="12"/>
      <c r="BUV21" s="12"/>
      <c r="BUW21" s="12"/>
      <c r="BUX21" s="12"/>
      <c r="BUY21" s="12"/>
      <c r="BUZ21" s="12"/>
      <c r="BVA21" s="12"/>
      <c r="BVB21" s="12"/>
      <c r="BVC21" s="12"/>
      <c r="BVD21" s="12"/>
      <c r="BVE21" s="12"/>
      <c r="BVF21" s="12"/>
      <c r="BVG21" s="12"/>
      <c r="BVH21" s="12"/>
      <c r="BVI21" s="12"/>
      <c r="BVJ21" s="12"/>
      <c r="BVK21" s="12"/>
      <c r="BVL21" s="12"/>
      <c r="BVM21" s="12"/>
      <c r="BVN21" s="12"/>
      <c r="BVO21" s="12"/>
      <c r="BVP21" s="12"/>
      <c r="BVQ21" s="12"/>
      <c r="BVR21" s="12"/>
      <c r="BVS21" s="12"/>
      <c r="BVT21" s="12"/>
      <c r="BVU21" s="12"/>
      <c r="BVV21" s="12"/>
      <c r="BVW21" s="12"/>
      <c r="BVX21" s="12"/>
      <c r="BVY21" s="12"/>
      <c r="BVZ21" s="12"/>
      <c r="BWA21" s="12"/>
      <c r="BWB21" s="12"/>
      <c r="BWC21" s="12"/>
      <c r="BWD21" s="12"/>
      <c r="BWE21" s="12"/>
      <c r="BWF21" s="12"/>
      <c r="BWG21" s="12"/>
      <c r="BWH21" s="12"/>
      <c r="BWI21" s="12"/>
      <c r="BWJ21" s="12"/>
      <c r="BWK21" s="12"/>
      <c r="BWL21" s="12"/>
      <c r="BWM21" s="12"/>
      <c r="BWN21" s="12"/>
      <c r="BWO21" s="12"/>
      <c r="BWP21" s="12"/>
      <c r="BWQ21" s="12"/>
      <c r="BWR21" s="12"/>
      <c r="BWS21" s="12"/>
      <c r="BWT21" s="12"/>
      <c r="BWU21" s="12"/>
      <c r="BWV21" s="12"/>
      <c r="BWW21" s="12"/>
      <c r="BWX21" s="12"/>
      <c r="BWY21" s="12"/>
      <c r="BWZ21" s="12"/>
      <c r="BXA21" s="12"/>
      <c r="BXB21" s="12"/>
      <c r="BXC21" s="12"/>
      <c r="BXD21" s="12"/>
      <c r="BXE21" s="12"/>
      <c r="BXF21" s="12"/>
      <c r="BXG21" s="12"/>
      <c r="BXH21" s="12"/>
      <c r="BXI21" s="12"/>
      <c r="BXJ21" s="12"/>
      <c r="BXK21" s="12"/>
      <c r="BXL21" s="12"/>
      <c r="BXM21" s="12"/>
      <c r="BXN21" s="12"/>
      <c r="BXO21" s="12"/>
      <c r="BXP21" s="12"/>
      <c r="BXQ21" s="12"/>
      <c r="BXR21" s="12"/>
      <c r="BXS21" s="12"/>
      <c r="BXT21" s="12"/>
      <c r="BXU21" s="12"/>
      <c r="BXV21" s="12"/>
      <c r="BXW21" s="12"/>
      <c r="BXX21" s="12"/>
      <c r="BXY21" s="12"/>
      <c r="BXZ21" s="12"/>
      <c r="BYA21" s="12"/>
      <c r="BYB21" s="12"/>
      <c r="BYC21" s="12"/>
      <c r="BYD21" s="12"/>
      <c r="BYE21" s="12"/>
      <c r="BYF21" s="12"/>
      <c r="BYG21" s="12"/>
      <c r="BYH21" s="12"/>
      <c r="BYI21" s="12"/>
      <c r="BYJ21" s="12"/>
      <c r="BYK21" s="12"/>
      <c r="BYL21" s="12"/>
      <c r="BYM21" s="12"/>
      <c r="BYN21" s="12"/>
      <c r="BYO21" s="12"/>
      <c r="BYP21" s="12"/>
      <c r="BYQ21" s="12"/>
      <c r="BYR21" s="12"/>
      <c r="BYS21" s="12"/>
      <c r="BYT21" s="12"/>
      <c r="BYU21" s="12"/>
      <c r="BYV21" s="12"/>
      <c r="BYW21" s="12"/>
      <c r="BYX21" s="12"/>
      <c r="BYY21" s="12"/>
      <c r="BYZ21" s="12"/>
      <c r="BZA21" s="12"/>
      <c r="BZB21" s="12"/>
      <c r="BZC21" s="12"/>
      <c r="BZD21" s="12"/>
      <c r="BZE21" s="12"/>
      <c r="BZF21" s="12"/>
      <c r="BZG21" s="12"/>
      <c r="BZH21" s="12"/>
      <c r="BZI21" s="12"/>
      <c r="BZJ21" s="12"/>
      <c r="BZK21" s="12"/>
      <c r="BZL21" s="12"/>
      <c r="BZM21" s="12"/>
      <c r="BZN21" s="12"/>
      <c r="BZO21" s="12"/>
      <c r="BZP21" s="12"/>
      <c r="BZQ21" s="12"/>
      <c r="BZR21" s="12"/>
      <c r="BZS21" s="12"/>
      <c r="BZT21" s="12"/>
      <c r="BZU21" s="12"/>
      <c r="BZV21" s="12"/>
      <c r="BZW21" s="12"/>
      <c r="BZX21" s="12"/>
      <c r="BZY21" s="12"/>
      <c r="BZZ21" s="12"/>
      <c r="CAA21" s="12"/>
      <c r="CAB21" s="12"/>
      <c r="CAC21" s="12"/>
      <c r="CAD21" s="12"/>
      <c r="CAE21" s="12"/>
      <c r="CAF21" s="12"/>
      <c r="CAG21" s="12"/>
      <c r="CAH21" s="12"/>
      <c r="CAI21" s="12"/>
      <c r="CAJ21" s="12"/>
      <c r="CAK21" s="12"/>
      <c r="CAL21" s="12"/>
      <c r="CAM21" s="12"/>
      <c r="CAN21" s="12"/>
      <c r="CAO21" s="12"/>
      <c r="CAP21" s="12"/>
      <c r="CAQ21" s="12"/>
      <c r="CAR21" s="12"/>
      <c r="CAS21" s="12"/>
      <c r="CAT21" s="12"/>
      <c r="CAU21" s="12"/>
      <c r="CAV21" s="12"/>
      <c r="CAW21" s="12"/>
      <c r="CAX21" s="12"/>
      <c r="CAY21" s="12"/>
      <c r="CAZ21" s="12"/>
      <c r="CBA21" s="12"/>
      <c r="CBB21" s="12"/>
      <c r="CBC21" s="12"/>
      <c r="CBD21" s="12"/>
      <c r="CBE21" s="12"/>
      <c r="CBF21" s="12"/>
      <c r="CBG21" s="12"/>
      <c r="CBH21" s="12"/>
      <c r="CBI21" s="12"/>
      <c r="CBJ21" s="12"/>
      <c r="CBK21" s="12"/>
      <c r="CBL21" s="12"/>
      <c r="CBM21" s="12"/>
      <c r="CBN21" s="12"/>
      <c r="CBO21" s="12"/>
      <c r="CBP21" s="12"/>
      <c r="CBQ21" s="12"/>
      <c r="CBR21" s="12"/>
      <c r="CBS21" s="12"/>
      <c r="CBT21" s="12"/>
      <c r="CBU21" s="12"/>
      <c r="CBV21" s="12"/>
      <c r="CBW21" s="12"/>
      <c r="CBX21" s="12"/>
      <c r="CBY21" s="12"/>
      <c r="CBZ21" s="12"/>
      <c r="CCA21" s="12"/>
      <c r="CCB21" s="12"/>
      <c r="CCC21" s="12"/>
      <c r="CCD21" s="12"/>
      <c r="CCE21" s="12"/>
      <c r="CCF21" s="12"/>
      <c r="CCG21" s="12"/>
      <c r="CCH21" s="12"/>
      <c r="CCI21" s="12"/>
      <c r="CCJ21" s="12"/>
      <c r="CCK21" s="12"/>
      <c r="CCL21" s="12"/>
      <c r="CCM21" s="12"/>
      <c r="CCN21" s="12"/>
      <c r="CCO21" s="12"/>
      <c r="CCP21" s="12"/>
      <c r="CCQ21" s="12"/>
      <c r="CCR21" s="12"/>
      <c r="CCS21" s="12"/>
      <c r="CCT21" s="12"/>
      <c r="CCU21" s="12"/>
      <c r="CCV21" s="12"/>
      <c r="CCW21" s="12"/>
      <c r="CCX21" s="12"/>
      <c r="CCY21" s="12"/>
      <c r="CCZ21" s="12"/>
      <c r="CDA21" s="12"/>
      <c r="CDB21" s="12"/>
      <c r="CDC21" s="12"/>
      <c r="CDD21" s="12"/>
      <c r="CDE21" s="12"/>
      <c r="CDF21" s="12"/>
      <c r="CDG21" s="12"/>
      <c r="CDH21" s="12"/>
      <c r="CDI21" s="12"/>
      <c r="CDJ21" s="12"/>
      <c r="CDK21" s="12"/>
      <c r="CDL21" s="12"/>
      <c r="CDM21" s="12"/>
      <c r="CDN21" s="12"/>
      <c r="CDO21" s="12"/>
      <c r="CDP21" s="12"/>
      <c r="CDQ21" s="12"/>
      <c r="CDR21" s="12"/>
      <c r="CDS21" s="12"/>
      <c r="CDT21" s="12"/>
      <c r="CDU21" s="12"/>
      <c r="CDV21" s="12"/>
      <c r="CDW21" s="12"/>
      <c r="CDX21" s="12"/>
      <c r="CDY21" s="12"/>
      <c r="CDZ21" s="12"/>
      <c r="CEA21" s="12"/>
      <c r="CEB21" s="12"/>
      <c r="CEC21" s="12"/>
      <c r="CED21" s="12"/>
      <c r="CEE21" s="12"/>
      <c r="CEF21" s="12"/>
      <c r="CEG21" s="12"/>
      <c r="CEH21" s="12"/>
      <c r="CEI21" s="12"/>
      <c r="CEJ21" s="12"/>
      <c r="CEK21" s="12"/>
      <c r="CEL21" s="12"/>
      <c r="CEM21" s="12"/>
      <c r="CEN21" s="12"/>
      <c r="CEO21" s="12"/>
      <c r="CEP21" s="12"/>
      <c r="CEQ21" s="12"/>
      <c r="CER21" s="12"/>
      <c r="CES21" s="12"/>
      <c r="CET21" s="12"/>
      <c r="CEU21" s="12"/>
      <c r="CEV21" s="12"/>
      <c r="CEW21" s="12"/>
      <c r="CEX21" s="12"/>
      <c r="CEY21" s="12"/>
      <c r="CEZ21" s="12"/>
      <c r="CFA21" s="12"/>
      <c r="CFB21" s="12"/>
      <c r="CFC21" s="12"/>
      <c r="CFD21" s="12"/>
      <c r="CFE21" s="12"/>
      <c r="CFF21" s="12"/>
      <c r="CFG21" s="12"/>
      <c r="CFH21" s="12"/>
      <c r="CFI21" s="12"/>
      <c r="CFJ21" s="12"/>
      <c r="CFK21" s="12"/>
      <c r="CFL21" s="12"/>
      <c r="CFM21" s="12"/>
      <c r="CFN21" s="12"/>
      <c r="CFO21" s="12"/>
      <c r="CFP21" s="12"/>
      <c r="CFQ21" s="12"/>
      <c r="CFR21" s="12"/>
      <c r="CFS21" s="12"/>
      <c r="CFT21" s="12"/>
      <c r="CFU21" s="12"/>
      <c r="CFV21" s="12"/>
      <c r="CFW21" s="12"/>
      <c r="CFX21" s="12"/>
      <c r="CFY21" s="12"/>
      <c r="CFZ21" s="12"/>
      <c r="CGA21" s="12"/>
      <c r="CGB21" s="12"/>
      <c r="CGC21" s="12"/>
      <c r="CGD21" s="12"/>
      <c r="CGE21" s="12"/>
      <c r="CGF21" s="12"/>
      <c r="CGG21" s="12"/>
      <c r="CGH21" s="12"/>
      <c r="CGI21" s="12"/>
      <c r="CGJ21" s="12"/>
      <c r="CGK21" s="12"/>
      <c r="CGL21" s="12"/>
      <c r="CGM21" s="12"/>
      <c r="CGN21" s="12"/>
      <c r="CGO21" s="12"/>
      <c r="CGP21" s="12"/>
      <c r="CGQ21" s="12"/>
      <c r="CGR21" s="12"/>
      <c r="CGS21" s="12"/>
      <c r="CGT21" s="12"/>
      <c r="CGU21" s="12"/>
      <c r="CGV21" s="12"/>
      <c r="CGW21" s="12"/>
      <c r="CGX21" s="12"/>
      <c r="CGY21" s="12"/>
      <c r="CGZ21" s="12"/>
      <c r="CHA21" s="12"/>
      <c r="CHB21" s="12"/>
      <c r="CHC21" s="12"/>
      <c r="CHD21" s="12"/>
      <c r="CHE21" s="12"/>
      <c r="CHF21" s="12"/>
      <c r="CHG21" s="12"/>
      <c r="CHH21" s="12"/>
      <c r="CHI21" s="12"/>
      <c r="CHJ21" s="12"/>
      <c r="CHK21" s="12"/>
      <c r="CHL21" s="12"/>
      <c r="CHM21" s="12"/>
      <c r="CHN21" s="12"/>
      <c r="CHO21" s="12"/>
      <c r="CHP21" s="12"/>
      <c r="CHQ21" s="12"/>
      <c r="CHR21" s="12"/>
      <c r="CHS21" s="12"/>
      <c r="CHT21" s="12"/>
      <c r="CHU21" s="12"/>
      <c r="CHV21" s="12"/>
      <c r="CHW21" s="12"/>
      <c r="CHX21" s="12"/>
      <c r="CHY21" s="12"/>
      <c r="CHZ21" s="12"/>
      <c r="CIA21" s="12"/>
      <c r="CIB21" s="12"/>
      <c r="CIC21" s="12"/>
      <c r="CID21" s="12"/>
      <c r="CIE21" s="12"/>
      <c r="CIF21" s="12"/>
      <c r="CIG21" s="12"/>
      <c r="CIH21" s="12"/>
      <c r="CII21" s="12"/>
      <c r="CIJ21" s="12"/>
      <c r="CIK21" s="12"/>
      <c r="CIL21" s="12"/>
      <c r="CIM21" s="12"/>
      <c r="CIN21" s="12"/>
      <c r="CIO21" s="12"/>
      <c r="CIP21" s="12"/>
      <c r="CIQ21" s="12"/>
      <c r="CIR21" s="12"/>
      <c r="CIS21" s="12"/>
      <c r="CIT21" s="12"/>
      <c r="CIU21" s="12"/>
      <c r="CIV21" s="12"/>
      <c r="CIW21" s="12"/>
      <c r="CIX21" s="12"/>
      <c r="CIY21" s="12"/>
      <c r="CIZ21" s="12"/>
      <c r="CJA21" s="12"/>
      <c r="CJB21" s="12"/>
      <c r="CJC21" s="12"/>
      <c r="CJD21" s="12"/>
      <c r="CJE21" s="12"/>
      <c r="CJF21" s="12"/>
      <c r="CJG21" s="12"/>
      <c r="CJH21" s="12"/>
      <c r="CJI21" s="12"/>
      <c r="CJJ21" s="12"/>
      <c r="CJK21" s="12"/>
      <c r="CJL21" s="12"/>
      <c r="CJM21" s="12"/>
      <c r="CJN21" s="12"/>
      <c r="CJO21" s="12"/>
      <c r="CJP21" s="12"/>
      <c r="CJQ21" s="12"/>
      <c r="CJR21" s="12"/>
      <c r="CJS21" s="12"/>
      <c r="CJT21" s="12"/>
      <c r="CJU21" s="12"/>
      <c r="CJV21" s="12"/>
      <c r="CJW21" s="12"/>
      <c r="CJX21" s="12"/>
      <c r="CJY21" s="12"/>
      <c r="CJZ21" s="12"/>
      <c r="CKA21" s="12"/>
      <c r="CKB21" s="12"/>
      <c r="CKC21" s="12"/>
      <c r="CKD21" s="12"/>
      <c r="CKE21" s="12"/>
      <c r="CKF21" s="12"/>
      <c r="CKG21" s="12"/>
      <c r="CKH21" s="12"/>
      <c r="CKI21" s="12"/>
      <c r="CKJ21" s="12"/>
      <c r="CKK21" s="12"/>
      <c r="CKL21" s="12"/>
      <c r="CKM21" s="12"/>
      <c r="CKN21" s="12"/>
      <c r="CKO21" s="12"/>
      <c r="CKP21" s="12"/>
      <c r="CKQ21" s="12"/>
      <c r="CKR21" s="12"/>
      <c r="CKS21" s="12"/>
      <c r="CKT21" s="12"/>
      <c r="CKU21" s="12"/>
      <c r="CKV21" s="12"/>
      <c r="CKW21" s="12"/>
      <c r="CKX21" s="12"/>
      <c r="CKY21" s="12"/>
      <c r="CKZ21" s="12"/>
      <c r="CLA21" s="12"/>
      <c r="CLB21" s="12"/>
      <c r="CLC21" s="12"/>
      <c r="CLD21" s="12"/>
      <c r="CLE21" s="12"/>
      <c r="CLF21" s="12"/>
      <c r="CLG21" s="12"/>
      <c r="CLH21" s="12"/>
      <c r="CLI21" s="12"/>
      <c r="CLJ21" s="12"/>
      <c r="CLK21" s="12"/>
      <c r="CLL21" s="12"/>
      <c r="CLM21" s="12"/>
      <c r="CLN21" s="12"/>
      <c r="CLO21" s="12"/>
      <c r="CLP21" s="12"/>
      <c r="CLQ21" s="12"/>
      <c r="CLR21" s="12"/>
      <c r="CLS21" s="12"/>
      <c r="CLT21" s="12"/>
      <c r="CLU21" s="12"/>
      <c r="CLV21" s="12"/>
      <c r="CLW21" s="12"/>
      <c r="CLX21" s="12"/>
      <c r="CLY21" s="12"/>
      <c r="CLZ21" s="12"/>
      <c r="CMA21" s="12"/>
      <c r="CMB21" s="12"/>
      <c r="CMC21" s="12"/>
      <c r="CMD21" s="12"/>
      <c r="CME21" s="12"/>
      <c r="CMF21" s="12"/>
      <c r="CMG21" s="12"/>
      <c r="CMH21" s="12"/>
      <c r="CMI21" s="12"/>
      <c r="CMJ21" s="12"/>
      <c r="CMK21" s="12"/>
      <c r="CML21" s="12"/>
      <c r="CMM21" s="12"/>
      <c r="CMN21" s="12"/>
      <c r="CMO21" s="12"/>
      <c r="CMP21" s="12"/>
      <c r="CMQ21" s="12"/>
      <c r="CMR21" s="12"/>
      <c r="CMS21" s="12"/>
      <c r="CMT21" s="12"/>
      <c r="CMU21" s="12"/>
      <c r="CMV21" s="12"/>
      <c r="CMW21" s="12"/>
      <c r="CMX21" s="12"/>
      <c r="CMY21" s="12"/>
      <c r="CMZ21" s="12"/>
      <c r="CNA21" s="12"/>
      <c r="CNB21" s="12"/>
      <c r="CNC21" s="12"/>
      <c r="CND21" s="12"/>
      <c r="CNE21" s="12"/>
      <c r="CNF21" s="12"/>
      <c r="CNG21" s="12"/>
      <c r="CNH21" s="12"/>
      <c r="CNI21" s="12"/>
      <c r="CNJ21" s="12"/>
      <c r="CNK21" s="12"/>
      <c r="CNL21" s="12"/>
      <c r="CNM21" s="12"/>
      <c r="CNN21" s="12"/>
      <c r="CNO21" s="12"/>
      <c r="CNP21" s="12"/>
      <c r="CNQ21" s="12"/>
      <c r="CNR21" s="12"/>
      <c r="CNS21" s="12"/>
      <c r="CNT21" s="12"/>
      <c r="CNU21" s="12"/>
      <c r="CNV21" s="12"/>
      <c r="CNW21" s="12"/>
      <c r="CNX21" s="12"/>
      <c r="CNY21" s="12"/>
      <c r="CNZ21" s="12"/>
      <c r="COA21" s="12"/>
      <c r="COB21" s="12"/>
      <c r="COC21" s="12"/>
      <c r="COD21" s="12"/>
      <c r="COE21" s="12"/>
      <c r="COF21" s="12"/>
      <c r="COG21" s="12"/>
      <c r="COH21" s="12"/>
      <c r="COI21" s="12"/>
      <c r="COJ21" s="12"/>
      <c r="COK21" s="12"/>
      <c r="COL21" s="12"/>
      <c r="COM21" s="12"/>
      <c r="CON21" s="12"/>
      <c r="COO21" s="12"/>
      <c r="COP21" s="12"/>
      <c r="COQ21" s="12"/>
      <c r="COR21" s="12"/>
      <c r="COS21" s="12"/>
      <c r="COT21" s="12"/>
      <c r="COU21" s="12"/>
      <c r="COV21" s="12"/>
      <c r="COW21" s="12"/>
      <c r="COX21" s="12"/>
      <c r="COY21" s="12"/>
      <c r="COZ21" s="12"/>
      <c r="CPA21" s="12"/>
      <c r="CPB21" s="12"/>
      <c r="CPC21" s="12"/>
      <c r="CPD21" s="12"/>
      <c r="CPE21" s="12"/>
      <c r="CPF21" s="12"/>
      <c r="CPG21" s="12"/>
      <c r="CPH21" s="12"/>
      <c r="CPI21" s="12"/>
      <c r="CPJ21" s="12"/>
      <c r="CPK21" s="12"/>
      <c r="CPL21" s="12"/>
      <c r="CPM21" s="12"/>
      <c r="CPN21" s="12"/>
      <c r="CPO21" s="12"/>
      <c r="CPP21" s="12"/>
      <c r="CPQ21" s="12"/>
      <c r="CPR21" s="12"/>
      <c r="CPS21" s="12"/>
      <c r="CPT21" s="12"/>
      <c r="CPU21" s="12"/>
      <c r="CPV21" s="12"/>
      <c r="CPW21" s="12"/>
      <c r="CPX21" s="12"/>
      <c r="CPY21" s="12"/>
      <c r="CPZ21" s="12"/>
      <c r="CQA21" s="12"/>
      <c r="CQB21" s="12"/>
      <c r="CQC21" s="12"/>
      <c r="CQD21" s="12"/>
      <c r="CQE21" s="12"/>
      <c r="CQF21" s="12"/>
      <c r="CQG21" s="12"/>
      <c r="CQH21" s="12"/>
      <c r="CQI21" s="12"/>
      <c r="CQJ21" s="12"/>
      <c r="CQK21" s="12"/>
      <c r="CQL21" s="12"/>
      <c r="CQM21" s="12"/>
      <c r="CQN21" s="12"/>
      <c r="CQO21" s="12"/>
      <c r="CQP21" s="12"/>
      <c r="CQQ21" s="12"/>
      <c r="CQR21" s="12"/>
      <c r="CQS21" s="12"/>
      <c r="CQT21" s="12"/>
      <c r="CQU21" s="12"/>
      <c r="CQV21" s="12"/>
      <c r="CQW21" s="12"/>
      <c r="CQX21" s="12"/>
      <c r="CQY21" s="12"/>
      <c r="CQZ21" s="12"/>
      <c r="CRA21" s="12"/>
      <c r="CRB21" s="12"/>
      <c r="CRC21" s="12"/>
      <c r="CRD21" s="12"/>
      <c r="CRE21" s="12"/>
      <c r="CRF21" s="12"/>
      <c r="CRG21" s="12"/>
      <c r="CRH21" s="12"/>
      <c r="CRI21" s="12"/>
      <c r="CRJ21" s="12"/>
      <c r="CRK21" s="12"/>
      <c r="CRL21" s="12"/>
      <c r="CRM21" s="12"/>
      <c r="CRN21" s="12"/>
      <c r="CRO21" s="12"/>
      <c r="CRP21" s="12"/>
      <c r="CRQ21" s="12"/>
      <c r="CRR21" s="12"/>
      <c r="CRS21" s="12"/>
      <c r="CRT21" s="12"/>
      <c r="CRU21" s="12"/>
      <c r="CRV21" s="12"/>
      <c r="CRW21" s="12"/>
      <c r="CRX21" s="12"/>
      <c r="CRY21" s="12"/>
      <c r="CRZ21" s="12"/>
      <c r="CSA21" s="12"/>
      <c r="CSB21" s="12"/>
      <c r="CSC21" s="12"/>
      <c r="CSD21" s="12"/>
      <c r="CSE21" s="12"/>
      <c r="CSF21" s="12"/>
      <c r="CSG21" s="12"/>
      <c r="CSH21" s="12"/>
      <c r="CSI21" s="12"/>
      <c r="CSJ21" s="12"/>
      <c r="CSK21" s="12"/>
      <c r="CSL21" s="12"/>
      <c r="CSM21" s="12"/>
      <c r="CSN21" s="12"/>
      <c r="CSO21" s="12"/>
      <c r="CSP21" s="12"/>
      <c r="CSQ21" s="12"/>
      <c r="CSR21" s="12"/>
      <c r="CSS21" s="12"/>
      <c r="CST21" s="12"/>
      <c r="CSU21" s="12"/>
      <c r="CSV21" s="12"/>
      <c r="CSW21" s="12"/>
      <c r="CSX21" s="12"/>
      <c r="CSY21" s="12"/>
      <c r="CSZ21" s="12"/>
      <c r="CTA21" s="12"/>
      <c r="CTB21" s="12"/>
      <c r="CTC21" s="12"/>
      <c r="CTD21" s="12"/>
      <c r="CTE21" s="12"/>
      <c r="CTF21" s="12"/>
      <c r="CTG21" s="12"/>
      <c r="CTH21" s="12"/>
      <c r="CTI21" s="12"/>
      <c r="CTJ21" s="12"/>
      <c r="CTK21" s="12"/>
      <c r="CTL21" s="12"/>
      <c r="CTM21" s="12"/>
      <c r="CTN21" s="12"/>
      <c r="CTO21" s="12"/>
      <c r="CTP21" s="12"/>
      <c r="CTQ21" s="12"/>
      <c r="CTR21" s="12"/>
      <c r="CTS21" s="12"/>
      <c r="CTT21" s="12"/>
      <c r="CTU21" s="12"/>
      <c r="CTV21" s="12"/>
      <c r="CTW21" s="12"/>
      <c r="CTX21" s="12"/>
      <c r="CTY21" s="12"/>
      <c r="CTZ21" s="12"/>
      <c r="CUA21" s="12"/>
      <c r="CUB21" s="12"/>
      <c r="CUC21" s="12"/>
      <c r="CUD21" s="12"/>
      <c r="CUE21" s="12"/>
      <c r="CUF21" s="12"/>
      <c r="CUG21" s="12"/>
      <c r="CUH21" s="12"/>
      <c r="CUI21" s="12"/>
      <c r="CUJ21" s="12"/>
      <c r="CUK21" s="12"/>
      <c r="CUL21" s="12"/>
      <c r="CUM21" s="12"/>
      <c r="CUN21" s="12"/>
      <c r="CUO21" s="12"/>
      <c r="CUP21" s="12"/>
      <c r="CUQ21" s="12"/>
      <c r="CUR21" s="12"/>
      <c r="CUS21" s="12"/>
      <c r="CUT21" s="12"/>
      <c r="CUU21" s="12"/>
      <c r="CUV21" s="12"/>
      <c r="CUW21" s="12"/>
      <c r="CUX21" s="12"/>
      <c r="CUY21" s="12"/>
      <c r="CUZ21" s="12"/>
      <c r="CVA21" s="12"/>
      <c r="CVB21" s="12"/>
      <c r="CVC21" s="12"/>
      <c r="CVD21" s="12"/>
      <c r="CVE21" s="12"/>
      <c r="CVF21" s="12"/>
      <c r="CVG21" s="12"/>
      <c r="CVH21" s="12"/>
      <c r="CVI21" s="12"/>
      <c r="CVJ21" s="12"/>
      <c r="CVK21" s="12"/>
      <c r="CVL21" s="12"/>
      <c r="CVM21" s="12"/>
      <c r="CVN21" s="12"/>
      <c r="CVO21" s="12"/>
      <c r="CVP21" s="12"/>
      <c r="CVQ21" s="12"/>
      <c r="CVR21" s="12"/>
      <c r="CVS21" s="12"/>
      <c r="CVT21" s="12"/>
      <c r="CVU21" s="12"/>
      <c r="CVV21" s="12"/>
      <c r="CVW21" s="12"/>
      <c r="CVX21" s="12"/>
      <c r="CVY21" s="12"/>
      <c r="CVZ21" s="12"/>
      <c r="CWA21" s="12"/>
      <c r="CWB21" s="12"/>
      <c r="CWC21" s="12"/>
      <c r="CWD21" s="12"/>
      <c r="CWE21" s="12"/>
      <c r="CWF21" s="12"/>
      <c r="CWG21" s="12"/>
      <c r="CWH21" s="12"/>
      <c r="CWI21" s="12"/>
      <c r="CWJ21" s="12"/>
      <c r="CWK21" s="12"/>
      <c r="CWL21" s="12"/>
      <c r="CWM21" s="12"/>
      <c r="CWN21" s="12"/>
      <c r="CWO21" s="12"/>
      <c r="CWP21" s="12"/>
      <c r="CWQ21" s="12"/>
      <c r="CWR21" s="12"/>
      <c r="CWS21" s="12"/>
      <c r="CWT21" s="12"/>
      <c r="CWU21" s="12"/>
      <c r="CWV21" s="12"/>
      <c r="CWW21" s="12"/>
      <c r="CWX21" s="12"/>
      <c r="CWY21" s="12"/>
      <c r="CWZ21" s="12"/>
      <c r="CXA21" s="12"/>
      <c r="CXB21" s="12"/>
      <c r="CXC21" s="12"/>
      <c r="CXD21" s="12"/>
      <c r="CXE21" s="12"/>
      <c r="CXF21" s="12"/>
      <c r="CXG21" s="12"/>
      <c r="CXH21" s="12"/>
      <c r="CXI21" s="12"/>
      <c r="CXJ21" s="12"/>
      <c r="CXK21" s="12"/>
      <c r="CXL21" s="12"/>
      <c r="CXM21" s="12"/>
      <c r="CXN21" s="12"/>
      <c r="CXO21" s="12"/>
      <c r="CXP21" s="12"/>
      <c r="CXQ21" s="12"/>
      <c r="CXR21" s="12"/>
      <c r="CXS21" s="12"/>
      <c r="CXT21" s="12"/>
      <c r="CXU21" s="12"/>
      <c r="CXV21" s="12"/>
      <c r="CXW21" s="12"/>
      <c r="CXX21" s="12"/>
      <c r="CXY21" s="12"/>
      <c r="CXZ21" s="12"/>
      <c r="CYA21" s="12"/>
      <c r="CYB21" s="12"/>
      <c r="CYC21" s="12"/>
      <c r="CYD21" s="12"/>
      <c r="CYE21" s="12"/>
      <c r="CYF21" s="12"/>
      <c r="CYG21" s="12"/>
      <c r="CYH21" s="12"/>
      <c r="CYI21" s="12"/>
      <c r="CYJ21" s="12"/>
      <c r="CYK21" s="12"/>
      <c r="CYL21" s="12"/>
      <c r="CYM21" s="12"/>
      <c r="CYN21" s="12"/>
      <c r="CYO21" s="12"/>
      <c r="CYP21" s="12"/>
      <c r="CYQ21" s="12"/>
      <c r="CYR21" s="12"/>
      <c r="CYS21" s="12"/>
      <c r="CYT21" s="12"/>
      <c r="CYU21" s="12"/>
      <c r="CYV21" s="12"/>
      <c r="CYW21" s="12"/>
      <c r="CYX21" s="12"/>
      <c r="CYY21" s="12"/>
      <c r="CYZ21" s="12"/>
      <c r="CZA21" s="12"/>
      <c r="CZB21" s="12"/>
      <c r="CZC21" s="12"/>
      <c r="CZD21" s="12"/>
      <c r="CZE21" s="12"/>
      <c r="CZF21" s="12"/>
      <c r="CZG21" s="12"/>
      <c r="CZH21" s="12"/>
      <c r="CZI21" s="12"/>
      <c r="CZJ21" s="12"/>
      <c r="CZK21" s="12"/>
      <c r="CZL21" s="12"/>
      <c r="CZM21" s="12"/>
      <c r="CZN21" s="12"/>
      <c r="CZO21" s="12"/>
      <c r="CZP21" s="12"/>
      <c r="CZQ21" s="12"/>
      <c r="CZR21" s="12"/>
      <c r="CZS21" s="12"/>
      <c r="CZT21" s="12"/>
      <c r="CZU21" s="12"/>
      <c r="CZV21" s="12"/>
      <c r="CZW21" s="12"/>
      <c r="CZX21" s="12"/>
      <c r="CZY21" s="12"/>
      <c r="CZZ21" s="12"/>
      <c r="DAA21" s="12"/>
      <c r="DAB21" s="12"/>
      <c r="DAC21" s="12"/>
      <c r="DAD21" s="12"/>
      <c r="DAE21" s="12"/>
      <c r="DAF21" s="12"/>
      <c r="DAG21" s="12"/>
      <c r="DAH21" s="12"/>
      <c r="DAI21" s="12"/>
      <c r="DAJ21" s="12"/>
      <c r="DAK21" s="12"/>
      <c r="DAL21" s="12"/>
      <c r="DAM21" s="12"/>
      <c r="DAN21" s="12"/>
      <c r="DAO21" s="12"/>
      <c r="DAP21" s="12"/>
      <c r="DAQ21" s="12"/>
      <c r="DAR21" s="12"/>
      <c r="DAS21" s="12"/>
      <c r="DAT21" s="12"/>
      <c r="DAU21" s="12"/>
      <c r="DAV21" s="12"/>
      <c r="DAW21" s="12"/>
      <c r="DAX21" s="12"/>
      <c r="DAY21" s="12"/>
      <c r="DAZ21" s="12"/>
      <c r="DBA21" s="12"/>
      <c r="DBB21" s="12"/>
      <c r="DBC21" s="12"/>
      <c r="DBD21" s="12"/>
      <c r="DBE21" s="12"/>
      <c r="DBF21" s="12"/>
      <c r="DBG21" s="12"/>
      <c r="DBH21" s="12"/>
      <c r="DBI21" s="12"/>
      <c r="DBJ21" s="12"/>
      <c r="DBK21" s="12"/>
      <c r="DBL21" s="12"/>
      <c r="DBM21" s="12"/>
      <c r="DBN21" s="12"/>
      <c r="DBO21" s="12"/>
      <c r="DBP21" s="12"/>
      <c r="DBQ21" s="12"/>
      <c r="DBR21" s="12"/>
      <c r="DBS21" s="12"/>
      <c r="DBT21" s="12"/>
      <c r="DBU21" s="12"/>
      <c r="DBV21" s="12"/>
      <c r="DBW21" s="12"/>
      <c r="DBX21" s="12"/>
      <c r="DBY21" s="12"/>
      <c r="DBZ21" s="12"/>
      <c r="DCA21" s="12"/>
      <c r="DCB21" s="12"/>
      <c r="DCC21" s="12"/>
      <c r="DCD21" s="12"/>
      <c r="DCE21" s="12"/>
      <c r="DCF21" s="12"/>
      <c r="DCG21" s="12"/>
      <c r="DCH21" s="12"/>
      <c r="DCI21" s="12"/>
      <c r="DCJ21" s="12"/>
      <c r="DCK21" s="12"/>
      <c r="DCL21" s="12"/>
      <c r="DCM21" s="12"/>
      <c r="DCN21" s="12"/>
      <c r="DCO21" s="12"/>
      <c r="DCP21" s="12"/>
      <c r="DCQ21" s="12"/>
      <c r="DCR21" s="12"/>
      <c r="DCS21" s="12"/>
      <c r="DCT21" s="12"/>
      <c r="DCU21" s="12"/>
      <c r="DCV21" s="12"/>
      <c r="DCW21" s="12"/>
      <c r="DCX21" s="12"/>
      <c r="DCY21" s="12"/>
      <c r="DCZ21" s="12"/>
      <c r="DDA21" s="12"/>
      <c r="DDB21" s="12"/>
      <c r="DDC21" s="12"/>
      <c r="DDD21" s="12"/>
      <c r="DDE21" s="12"/>
      <c r="DDF21" s="12"/>
      <c r="DDG21" s="12"/>
      <c r="DDH21" s="12"/>
      <c r="DDI21" s="12"/>
      <c r="DDJ21" s="12"/>
      <c r="DDK21" s="12"/>
      <c r="DDL21" s="12"/>
      <c r="DDM21" s="12"/>
      <c r="DDN21" s="12"/>
      <c r="DDO21" s="12"/>
      <c r="DDP21" s="12"/>
      <c r="DDQ21" s="12"/>
      <c r="DDR21" s="12"/>
      <c r="DDS21" s="12"/>
      <c r="DDT21" s="12"/>
      <c r="DDU21" s="12"/>
      <c r="DDV21" s="12"/>
      <c r="DDW21" s="12"/>
      <c r="DDX21" s="12"/>
      <c r="DDY21" s="12"/>
      <c r="DDZ21" s="12"/>
      <c r="DEA21" s="12"/>
      <c r="DEB21" s="12"/>
      <c r="DEC21" s="12"/>
      <c r="DED21" s="12"/>
      <c r="DEE21" s="12"/>
      <c r="DEF21" s="12"/>
      <c r="DEG21" s="12"/>
      <c r="DEH21" s="12"/>
      <c r="DEI21" s="12"/>
      <c r="DEJ21" s="12"/>
      <c r="DEK21" s="12"/>
      <c r="DEL21" s="12"/>
      <c r="DEM21" s="12"/>
      <c r="DEN21" s="12"/>
      <c r="DEO21" s="12"/>
      <c r="DEP21" s="12"/>
      <c r="DEQ21" s="12"/>
      <c r="DER21" s="12"/>
      <c r="DES21" s="12"/>
      <c r="DET21" s="12"/>
      <c r="DEU21" s="12"/>
      <c r="DEV21" s="12"/>
      <c r="DEW21" s="12"/>
      <c r="DEX21" s="12"/>
      <c r="DEY21" s="12"/>
      <c r="DEZ21" s="12"/>
      <c r="DFA21" s="12"/>
      <c r="DFB21" s="12"/>
      <c r="DFC21" s="12"/>
      <c r="DFD21" s="12"/>
      <c r="DFE21" s="12"/>
      <c r="DFF21" s="12"/>
      <c r="DFG21" s="12"/>
      <c r="DFH21" s="12"/>
      <c r="DFI21" s="12"/>
      <c r="DFJ21" s="12"/>
      <c r="DFK21" s="12"/>
      <c r="DFL21" s="12"/>
      <c r="DFM21" s="12"/>
      <c r="DFN21" s="12"/>
      <c r="DFO21" s="12"/>
      <c r="DFP21" s="12"/>
      <c r="DFQ21" s="12"/>
      <c r="DFR21" s="12"/>
      <c r="DFS21" s="12"/>
      <c r="DFT21" s="12"/>
      <c r="DFU21" s="12"/>
      <c r="DFV21" s="12"/>
      <c r="DFW21" s="12"/>
      <c r="DFX21" s="12"/>
      <c r="DFY21" s="12"/>
      <c r="DFZ21" s="12"/>
      <c r="DGA21" s="12"/>
      <c r="DGB21" s="12"/>
      <c r="DGC21" s="12"/>
      <c r="DGD21" s="12"/>
      <c r="DGE21" s="12"/>
      <c r="DGF21" s="12"/>
      <c r="DGG21" s="12"/>
      <c r="DGH21" s="12"/>
      <c r="DGI21" s="12"/>
      <c r="DGJ21" s="12"/>
      <c r="DGK21" s="12"/>
      <c r="DGL21" s="12"/>
      <c r="DGM21" s="12"/>
      <c r="DGN21" s="12"/>
      <c r="DGO21" s="12"/>
      <c r="DGP21" s="12"/>
      <c r="DGQ21" s="12"/>
      <c r="DGR21" s="12"/>
      <c r="DGS21" s="12"/>
      <c r="DGT21" s="12"/>
      <c r="DGU21" s="12"/>
      <c r="DGV21" s="12"/>
      <c r="DGW21" s="12"/>
      <c r="DGX21" s="12"/>
      <c r="DGY21" s="12"/>
      <c r="DGZ21" s="12"/>
      <c r="DHA21" s="12"/>
      <c r="DHB21" s="12"/>
      <c r="DHC21" s="12"/>
      <c r="DHD21" s="12"/>
      <c r="DHE21" s="12"/>
      <c r="DHF21" s="12"/>
      <c r="DHG21" s="12"/>
      <c r="DHH21" s="12"/>
      <c r="DHI21" s="12"/>
      <c r="DHJ21" s="12"/>
      <c r="DHK21" s="12"/>
      <c r="DHL21" s="12"/>
      <c r="DHM21" s="12"/>
      <c r="DHN21" s="12"/>
      <c r="DHO21" s="12"/>
      <c r="DHP21" s="12"/>
      <c r="DHQ21" s="12"/>
      <c r="DHR21" s="12"/>
      <c r="DHS21" s="12"/>
      <c r="DHT21" s="12"/>
      <c r="DHU21" s="12"/>
      <c r="DHV21" s="12"/>
      <c r="DHW21" s="12"/>
      <c r="DHX21" s="12"/>
      <c r="DHY21" s="12"/>
      <c r="DHZ21" s="12"/>
      <c r="DIA21" s="12"/>
      <c r="DIB21" s="12"/>
      <c r="DIC21" s="12"/>
      <c r="DID21" s="12"/>
      <c r="DIE21" s="12"/>
      <c r="DIF21" s="12"/>
      <c r="DIG21" s="12"/>
      <c r="DIH21" s="12"/>
      <c r="DII21" s="12"/>
      <c r="DIJ21" s="12"/>
      <c r="DIK21" s="12"/>
      <c r="DIL21" s="12"/>
      <c r="DIM21" s="12"/>
      <c r="DIN21" s="12"/>
      <c r="DIO21" s="12"/>
      <c r="DIP21" s="12"/>
      <c r="DIQ21" s="12"/>
      <c r="DIR21" s="12"/>
      <c r="DIS21" s="12"/>
      <c r="DIT21" s="12"/>
      <c r="DIU21" s="12"/>
      <c r="DIV21" s="12"/>
      <c r="DIW21" s="12"/>
      <c r="DIX21" s="12"/>
      <c r="DIY21" s="12"/>
      <c r="DIZ21" s="12"/>
      <c r="DJA21" s="12"/>
      <c r="DJB21" s="12"/>
      <c r="DJC21" s="12"/>
      <c r="DJD21" s="12"/>
      <c r="DJE21" s="12"/>
      <c r="DJF21" s="12"/>
      <c r="DJG21" s="12"/>
      <c r="DJH21" s="12"/>
      <c r="DJI21" s="12"/>
      <c r="DJJ21" s="12"/>
      <c r="DJK21" s="12"/>
      <c r="DJL21" s="12"/>
      <c r="DJM21" s="12"/>
      <c r="DJN21" s="12"/>
      <c r="DJO21" s="12"/>
      <c r="DJP21" s="12"/>
      <c r="DJQ21" s="12"/>
      <c r="DJR21" s="12"/>
      <c r="DJS21" s="12"/>
      <c r="DJT21" s="12"/>
      <c r="DJU21" s="12"/>
      <c r="DJV21" s="12"/>
      <c r="DJW21" s="12"/>
      <c r="DJX21" s="12"/>
      <c r="DJY21" s="12"/>
      <c r="DJZ21" s="12"/>
      <c r="DKA21" s="12"/>
      <c r="DKB21" s="12"/>
      <c r="DKC21" s="12"/>
      <c r="DKD21" s="12"/>
      <c r="DKE21" s="12"/>
      <c r="DKF21" s="12"/>
      <c r="DKG21" s="12"/>
      <c r="DKH21" s="12"/>
      <c r="DKI21" s="12"/>
      <c r="DKJ21" s="12"/>
      <c r="DKK21" s="12"/>
      <c r="DKL21" s="12"/>
      <c r="DKM21" s="12"/>
      <c r="DKN21" s="12"/>
      <c r="DKO21" s="12"/>
      <c r="DKP21" s="12"/>
      <c r="DKQ21" s="12"/>
      <c r="DKR21" s="12"/>
      <c r="DKS21" s="12"/>
      <c r="DKT21" s="12"/>
      <c r="DKU21" s="12"/>
      <c r="DKV21" s="12"/>
      <c r="DKW21" s="12"/>
      <c r="DKX21" s="12"/>
      <c r="DKY21" s="12"/>
      <c r="DKZ21" s="12"/>
      <c r="DLA21" s="12"/>
      <c r="DLB21" s="12"/>
      <c r="DLC21" s="12"/>
      <c r="DLD21" s="12"/>
      <c r="DLE21" s="12"/>
      <c r="DLF21" s="12"/>
      <c r="DLG21" s="12"/>
      <c r="DLH21" s="12"/>
      <c r="DLI21" s="12"/>
      <c r="DLJ21" s="12"/>
      <c r="DLK21" s="12"/>
      <c r="DLL21" s="12"/>
      <c r="DLM21" s="12"/>
      <c r="DLN21" s="12"/>
      <c r="DLO21" s="12"/>
      <c r="DLP21" s="12"/>
      <c r="DLQ21" s="12"/>
      <c r="DLR21" s="12"/>
      <c r="DLS21" s="12"/>
      <c r="DLT21" s="12"/>
      <c r="DLU21" s="12"/>
      <c r="DLV21" s="12"/>
      <c r="DLW21" s="12"/>
      <c r="DLX21" s="12"/>
      <c r="DLY21" s="12"/>
      <c r="DLZ21" s="12"/>
      <c r="DMA21" s="12"/>
      <c r="DMB21" s="12"/>
      <c r="DMC21" s="12"/>
      <c r="DMD21" s="12"/>
      <c r="DME21" s="12"/>
      <c r="DMF21" s="12"/>
      <c r="DMG21" s="12"/>
      <c r="DMH21" s="12"/>
      <c r="DMI21" s="12"/>
      <c r="DMJ21" s="12"/>
      <c r="DMK21" s="12"/>
      <c r="DML21" s="12"/>
      <c r="DMM21" s="12"/>
      <c r="DMN21" s="12"/>
      <c r="DMO21" s="12"/>
      <c r="DMP21" s="12"/>
      <c r="DMQ21" s="12"/>
      <c r="DMR21" s="12"/>
      <c r="DMS21" s="12"/>
      <c r="DMT21" s="12"/>
      <c r="DMU21" s="12"/>
      <c r="DMV21" s="12"/>
      <c r="DMW21" s="12"/>
      <c r="DMX21" s="12"/>
      <c r="DMY21" s="12"/>
      <c r="DMZ21" s="12"/>
      <c r="DNA21" s="12"/>
      <c r="DNB21" s="12"/>
      <c r="DNC21" s="12"/>
      <c r="DND21" s="12"/>
      <c r="DNE21" s="12"/>
      <c r="DNF21" s="12"/>
      <c r="DNG21" s="12"/>
      <c r="DNH21" s="12"/>
      <c r="DNI21" s="12"/>
      <c r="DNJ21" s="12"/>
      <c r="DNK21" s="12"/>
      <c r="DNL21" s="12"/>
      <c r="DNM21" s="12"/>
      <c r="DNN21" s="12"/>
      <c r="DNO21" s="12"/>
      <c r="DNP21" s="12"/>
      <c r="DNQ21" s="12"/>
      <c r="DNR21" s="12"/>
      <c r="DNS21" s="12"/>
      <c r="DNT21" s="12"/>
      <c r="DNU21" s="12"/>
      <c r="DNV21" s="12"/>
      <c r="DNW21" s="12"/>
      <c r="DNX21" s="12"/>
      <c r="DNY21" s="12"/>
      <c r="DNZ21" s="12"/>
      <c r="DOA21" s="12"/>
      <c r="DOB21" s="12"/>
      <c r="DOC21" s="12"/>
      <c r="DOD21" s="12"/>
      <c r="DOE21" s="12"/>
      <c r="DOF21" s="12"/>
      <c r="DOG21" s="12"/>
      <c r="DOH21" s="12"/>
      <c r="DOI21" s="12"/>
      <c r="DOJ21" s="12"/>
      <c r="DOK21" s="12"/>
      <c r="DOL21" s="12"/>
      <c r="DOM21" s="12"/>
      <c r="DON21" s="12"/>
      <c r="DOO21" s="12"/>
      <c r="DOP21" s="12"/>
      <c r="DOQ21" s="12"/>
      <c r="DOR21" s="12"/>
      <c r="DOS21" s="12"/>
      <c r="DOT21" s="12"/>
      <c r="DOU21" s="12"/>
      <c r="DOV21" s="12"/>
      <c r="DOW21" s="12"/>
      <c r="DOX21" s="12"/>
      <c r="DOY21" s="12"/>
      <c r="DOZ21" s="12"/>
      <c r="DPA21" s="12"/>
      <c r="DPB21" s="12"/>
      <c r="DPC21" s="12"/>
      <c r="DPD21" s="12"/>
      <c r="DPE21" s="12"/>
      <c r="DPF21" s="12"/>
      <c r="DPG21" s="12"/>
      <c r="DPH21" s="12"/>
      <c r="DPI21" s="12"/>
      <c r="DPJ21" s="12"/>
      <c r="DPK21" s="12"/>
      <c r="DPL21" s="12"/>
      <c r="DPM21" s="12"/>
      <c r="DPN21" s="12"/>
      <c r="DPO21" s="12"/>
      <c r="DPP21" s="12"/>
      <c r="DPQ21" s="12"/>
      <c r="DPR21" s="12"/>
      <c r="DPS21" s="12"/>
      <c r="DPT21" s="12"/>
      <c r="DPU21" s="12"/>
      <c r="DPV21" s="12"/>
      <c r="DPW21" s="12"/>
      <c r="DPX21" s="12"/>
      <c r="DPY21" s="12"/>
      <c r="DPZ21" s="12"/>
      <c r="DQA21" s="12"/>
      <c r="DQB21" s="12"/>
      <c r="DQC21" s="12"/>
      <c r="DQD21" s="12"/>
      <c r="DQE21" s="12"/>
      <c r="DQF21" s="12"/>
      <c r="DQG21" s="12"/>
      <c r="DQH21" s="12"/>
      <c r="DQI21" s="12"/>
      <c r="DQJ21" s="12"/>
      <c r="DQK21" s="12"/>
      <c r="DQL21" s="12"/>
      <c r="DQM21" s="12"/>
      <c r="DQN21" s="12"/>
      <c r="DQO21" s="12"/>
      <c r="DQP21" s="12"/>
      <c r="DQQ21" s="12"/>
      <c r="DQR21" s="12"/>
      <c r="DQS21" s="12"/>
      <c r="DQT21" s="12"/>
      <c r="DQU21" s="12"/>
      <c r="DQV21" s="12"/>
      <c r="DQW21" s="12"/>
      <c r="DQX21" s="12"/>
      <c r="DQY21" s="12"/>
      <c r="DQZ21" s="12"/>
      <c r="DRA21" s="12"/>
      <c r="DRB21" s="12"/>
      <c r="DRC21" s="12"/>
      <c r="DRD21" s="12"/>
      <c r="DRE21" s="12"/>
      <c r="DRF21" s="12"/>
      <c r="DRG21" s="12"/>
      <c r="DRH21" s="12"/>
      <c r="DRI21" s="12"/>
      <c r="DRJ21" s="12"/>
      <c r="DRK21" s="12"/>
      <c r="DRL21" s="12"/>
      <c r="DRM21" s="12"/>
      <c r="DRN21" s="12"/>
      <c r="DRO21" s="12"/>
      <c r="DRP21" s="12"/>
      <c r="DRQ21" s="12"/>
      <c r="DRR21" s="12"/>
      <c r="DRS21" s="12"/>
      <c r="DRT21" s="12"/>
      <c r="DRU21" s="12"/>
      <c r="DRV21" s="12"/>
      <c r="DRW21" s="12"/>
      <c r="DRX21" s="12"/>
      <c r="DRY21" s="12"/>
      <c r="DRZ21" s="12"/>
      <c r="DSA21" s="12"/>
      <c r="DSB21" s="12"/>
      <c r="DSC21" s="12"/>
      <c r="DSD21" s="12"/>
      <c r="DSE21" s="12"/>
      <c r="DSF21" s="12"/>
      <c r="DSG21" s="12"/>
      <c r="DSH21" s="12"/>
      <c r="DSI21" s="12"/>
      <c r="DSJ21" s="12"/>
      <c r="DSK21" s="12"/>
      <c r="DSL21" s="12"/>
      <c r="DSM21" s="12"/>
      <c r="DSN21" s="12"/>
      <c r="DSO21" s="12"/>
      <c r="DSP21" s="12"/>
      <c r="DSQ21" s="12"/>
      <c r="DSR21" s="12"/>
      <c r="DSS21" s="12"/>
      <c r="DST21" s="12"/>
      <c r="DSU21" s="12"/>
      <c r="DSV21" s="12"/>
      <c r="DSW21" s="12"/>
      <c r="DSX21" s="12"/>
      <c r="DSY21" s="12"/>
      <c r="DSZ21" s="12"/>
      <c r="DTA21" s="12"/>
      <c r="DTB21" s="12"/>
      <c r="DTC21" s="12"/>
      <c r="DTD21" s="12"/>
      <c r="DTE21" s="12"/>
      <c r="DTF21" s="12"/>
      <c r="DTG21" s="12"/>
      <c r="DTH21" s="12"/>
      <c r="DTI21" s="12"/>
      <c r="DTJ21" s="12"/>
      <c r="DTK21" s="12"/>
      <c r="DTL21" s="12"/>
      <c r="DTM21" s="12"/>
      <c r="DTN21" s="12"/>
      <c r="DTO21" s="12"/>
      <c r="DTP21" s="12"/>
      <c r="DTQ21" s="12"/>
      <c r="DTR21" s="12"/>
      <c r="DTS21" s="12"/>
      <c r="DTT21" s="12"/>
      <c r="DTU21" s="12"/>
      <c r="DTV21" s="12"/>
      <c r="DTW21" s="12"/>
      <c r="DTX21" s="12"/>
      <c r="DTY21" s="12"/>
      <c r="DTZ21" s="12"/>
      <c r="DUA21" s="12"/>
      <c r="DUB21" s="12"/>
      <c r="DUC21" s="12"/>
      <c r="DUD21" s="12"/>
      <c r="DUE21" s="12"/>
      <c r="DUF21" s="12"/>
      <c r="DUG21" s="12"/>
      <c r="DUH21" s="12"/>
      <c r="DUI21" s="12"/>
      <c r="DUJ21" s="12"/>
      <c r="DUK21" s="12"/>
      <c r="DUL21" s="12"/>
      <c r="DUM21" s="12"/>
      <c r="DUN21" s="12"/>
      <c r="DUO21" s="12"/>
      <c r="DUP21" s="12"/>
      <c r="DUQ21" s="12"/>
      <c r="DUR21" s="12"/>
      <c r="DUS21" s="12"/>
      <c r="DUT21" s="12"/>
      <c r="DUU21" s="12"/>
      <c r="DUV21" s="12"/>
      <c r="DUW21" s="12"/>
      <c r="DUX21" s="12"/>
      <c r="DUY21" s="12"/>
      <c r="DUZ21" s="12"/>
      <c r="DVA21" s="12"/>
      <c r="DVB21" s="12"/>
      <c r="DVC21" s="12"/>
      <c r="DVD21" s="12"/>
      <c r="DVE21" s="12"/>
      <c r="DVF21" s="12"/>
      <c r="DVG21" s="12"/>
      <c r="DVH21" s="12"/>
      <c r="DVI21" s="12"/>
      <c r="DVJ21" s="12"/>
      <c r="DVK21" s="12"/>
      <c r="DVL21" s="12"/>
      <c r="DVM21" s="12"/>
      <c r="DVN21" s="12"/>
      <c r="DVO21" s="12"/>
      <c r="DVP21" s="12"/>
      <c r="DVQ21" s="12"/>
      <c r="DVR21" s="12"/>
      <c r="DVS21" s="12"/>
      <c r="DVT21" s="12"/>
      <c r="DVU21" s="12"/>
      <c r="DVV21" s="12"/>
      <c r="DVW21" s="12"/>
      <c r="DVX21" s="12"/>
      <c r="DVY21" s="12"/>
      <c r="DVZ21" s="12"/>
      <c r="DWA21" s="12"/>
      <c r="DWB21" s="12"/>
      <c r="DWC21" s="12"/>
      <c r="DWD21" s="12"/>
      <c r="DWE21" s="12"/>
      <c r="DWF21" s="12"/>
      <c r="DWG21" s="12"/>
      <c r="DWH21" s="12"/>
      <c r="DWI21" s="12"/>
      <c r="DWJ21" s="12"/>
      <c r="DWK21" s="12"/>
      <c r="DWL21" s="12"/>
      <c r="DWM21" s="12"/>
      <c r="DWN21" s="12"/>
      <c r="DWO21" s="12"/>
      <c r="DWP21" s="12"/>
      <c r="DWQ21" s="12"/>
      <c r="DWR21" s="12"/>
      <c r="DWS21" s="12"/>
      <c r="DWT21" s="12"/>
      <c r="DWU21" s="12"/>
      <c r="DWV21" s="12"/>
      <c r="DWW21" s="12"/>
      <c r="DWX21" s="12"/>
      <c r="DWY21" s="12"/>
      <c r="DWZ21" s="12"/>
      <c r="DXA21" s="12"/>
      <c r="DXB21" s="12"/>
      <c r="DXC21" s="12"/>
      <c r="DXD21" s="12"/>
      <c r="DXE21" s="12"/>
      <c r="DXF21" s="12"/>
      <c r="DXG21" s="12"/>
      <c r="DXH21" s="12"/>
      <c r="DXI21" s="12"/>
      <c r="DXJ21" s="12"/>
      <c r="DXK21" s="12"/>
      <c r="DXL21" s="12"/>
      <c r="DXM21" s="12"/>
      <c r="DXN21" s="12"/>
      <c r="DXO21" s="12"/>
      <c r="DXP21" s="12"/>
      <c r="DXQ21" s="12"/>
      <c r="DXR21" s="12"/>
      <c r="DXS21" s="12"/>
      <c r="DXT21" s="12"/>
      <c r="DXU21" s="12"/>
      <c r="DXV21" s="12"/>
      <c r="DXW21" s="12"/>
      <c r="DXX21" s="12"/>
      <c r="DXY21" s="12"/>
      <c r="DXZ21" s="12"/>
      <c r="DYA21" s="12"/>
      <c r="DYB21" s="12"/>
      <c r="DYC21" s="12"/>
      <c r="DYD21" s="12"/>
      <c r="DYE21" s="12"/>
      <c r="DYF21" s="12"/>
      <c r="DYG21" s="12"/>
      <c r="DYH21" s="12"/>
      <c r="DYI21" s="12"/>
      <c r="DYJ21" s="12"/>
      <c r="DYK21" s="12"/>
      <c r="DYL21" s="12"/>
      <c r="DYM21" s="12"/>
      <c r="DYN21" s="12"/>
      <c r="DYO21" s="12"/>
      <c r="DYP21" s="12"/>
      <c r="DYQ21" s="12"/>
      <c r="DYR21" s="12"/>
      <c r="DYS21" s="12"/>
      <c r="DYT21" s="12"/>
      <c r="DYU21" s="12"/>
      <c r="DYV21" s="12"/>
      <c r="DYW21" s="12"/>
      <c r="DYX21" s="12"/>
      <c r="DYY21" s="12"/>
      <c r="DYZ21" s="12"/>
      <c r="DZA21" s="12"/>
      <c r="DZB21" s="12"/>
      <c r="DZC21" s="12"/>
      <c r="DZD21" s="12"/>
      <c r="DZE21" s="12"/>
      <c r="DZF21" s="12"/>
      <c r="DZG21" s="12"/>
      <c r="DZH21" s="12"/>
      <c r="DZI21" s="12"/>
      <c r="DZJ21" s="12"/>
      <c r="DZK21" s="12"/>
      <c r="DZL21" s="12"/>
      <c r="DZM21" s="12"/>
      <c r="DZN21" s="12"/>
      <c r="DZO21" s="12"/>
      <c r="DZP21" s="12"/>
      <c r="DZQ21" s="12"/>
      <c r="DZR21" s="12"/>
      <c r="DZS21" s="12"/>
      <c r="DZT21" s="12"/>
      <c r="DZU21" s="12"/>
      <c r="DZV21" s="12"/>
      <c r="DZW21" s="12"/>
      <c r="DZX21" s="12"/>
      <c r="DZY21" s="12"/>
      <c r="DZZ21" s="12"/>
      <c r="EAA21" s="12"/>
      <c r="EAB21" s="12"/>
      <c r="EAC21" s="12"/>
      <c r="EAD21" s="12"/>
      <c r="EAE21" s="12"/>
      <c r="EAF21" s="12"/>
      <c r="EAG21" s="12"/>
      <c r="EAH21" s="12"/>
      <c r="EAI21" s="12"/>
      <c r="EAJ21" s="12"/>
      <c r="EAK21" s="12"/>
      <c r="EAL21" s="12"/>
      <c r="EAM21" s="12"/>
      <c r="EAN21" s="12"/>
      <c r="EAO21" s="12"/>
      <c r="EAP21" s="12"/>
      <c r="EAQ21" s="12"/>
      <c r="EAR21" s="12"/>
      <c r="EAS21" s="12"/>
      <c r="EAT21" s="12"/>
      <c r="EAU21" s="12"/>
      <c r="EAV21" s="12"/>
      <c r="EAW21" s="12"/>
      <c r="EAX21" s="12"/>
      <c r="EAY21" s="12"/>
      <c r="EAZ21" s="12"/>
      <c r="EBA21" s="12"/>
      <c r="EBB21" s="12"/>
      <c r="EBC21" s="12"/>
      <c r="EBD21" s="12"/>
      <c r="EBE21" s="12"/>
      <c r="EBF21" s="12"/>
      <c r="EBG21" s="12"/>
      <c r="EBH21" s="12"/>
      <c r="EBI21" s="12"/>
      <c r="EBJ21" s="12"/>
      <c r="EBK21" s="12"/>
      <c r="EBL21" s="12"/>
      <c r="EBM21" s="12"/>
      <c r="EBN21" s="12"/>
      <c r="EBO21" s="12"/>
      <c r="EBP21" s="12"/>
      <c r="EBQ21" s="12"/>
      <c r="EBR21" s="12"/>
      <c r="EBS21" s="12"/>
      <c r="EBT21" s="12"/>
      <c r="EBU21" s="12"/>
      <c r="EBV21" s="12"/>
      <c r="EBW21" s="12"/>
      <c r="EBX21" s="12"/>
      <c r="EBY21" s="12"/>
      <c r="EBZ21" s="12"/>
      <c r="ECA21" s="12"/>
      <c r="ECB21" s="12"/>
      <c r="ECC21" s="12"/>
      <c r="ECD21" s="12"/>
      <c r="ECE21" s="12"/>
      <c r="ECF21" s="12"/>
      <c r="ECG21" s="12"/>
      <c r="ECH21" s="12"/>
      <c r="ECI21" s="12"/>
      <c r="ECJ21" s="12"/>
      <c r="ECK21" s="12"/>
      <c r="ECL21" s="12"/>
      <c r="ECM21" s="12"/>
      <c r="ECN21" s="12"/>
      <c r="ECO21" s="12"/>
      <c r="ECP21" s="12"/>
      <c r="ECQ21" s="12"/>
      <c r="ECR21" s="12"/>
      <c r="ECS21" s="12"/>
      <c r="ECT21" s="12"/>
      <c r="ECU21" s="12"/>
      <c r="ECV21" s="12"/>
      <c r="ECW21" s="12"/>
      <c r="ECX21" s="12"/>
      <c r="ECY21" s="12"/>
      <c r="ECZ21" s="12"/>
      <c r="EDA21" s="12"/>
      <c r="EDB21" s="12"/>
      <c r="EDC21" s="12"/>
      <c r="EDD21" s="12"/>
      <c r="EDE21" s="12"/>
      <c r="EDF21" s="12"/>
      <c r="EDG21" s="12"/>
      <c r="EDH21" s="12"/>
      <c r="EDI21" s="12"/>
      <c r="EDJ21" s="12"/>
      <c r="EDK21" s="12"/>
      <c r="EDL21" s="12"/>
      <c r="EDM21" s="12"/>
      <c r="EDN21" s="12"/>
      <c r="EDO21" s="12"/>
      <c r="EDP21" s="12"/>
      <c r="EDQ21" s="12"/>
      <c r="EDR21" s="12"/>
      <c r="EDS21" s="12"/>
      <c r="EDT21" s="12"/>
      <c r="EDU21" s="12"/>
      <c r="EDV21" s="12"/>
      <c r="EDW21" s="12"/>
      <c r="EDX21" s="12"/>
      <c r="EDY21" s="12"/>
      <c r="EDZ21" s="12"/>
      <c r="EEA21" s="12"/>
      <c r="EEB21" s="12"/>
      <c r="EEC21" s="12"/>
      <c r="EED21" s="12"/>
      <c r="EEE21" s="12"/>
      <c r="EEF21" s="12"/>
      <c r="EEG21" s="12"/>
      <c r="EEH21" s="12"/>
      <c r="EEI21" s="12"/>
      <c r="EEJ21" s="12"/>
      <c r="EEK21" s="12"/>
      <c r="EEL21" s="12"/>
      <c r="EEM21" s="12"/>
      <c r="EEN21" s="12"/>
      <c r="EEO21" s="12"/>
      <c r="EEP21" s="12"/>
      <c r="EEQ21" s="12"/>
      <c r="EER21" s="12"/>
      <c r="EES21" s="12"/>
      <c r="EET21" s="12"/>
      <c r="EEU21" s="12"/>
      <c r="EEV21" s="12"/>
      <c r="EEW21" s="12"/>
      <c r="EEX21" s="12"/>
      <c r="EEY21" s="12"/>
      <c r="EEZ21" s="12"/>
      <c r="EFA21" s="12"/>
      <c r="EFB21" s="12"/>
      <c r="EFC21" s="12"/>
      <c r="EFD21" s="12"/>
      <c r="EFE21" s="12"/>
      <c r="EFF21" s="12"/>
      <c r="EFG21" s="12"/>
      <c r="EFH21" s="12"/>
      <c r="EFI21" s="12"/>
      <c r="EFJ21" s="12"/>
      <c r="EFK21" s="12"/>
      <c r="EFL21" s="12"/>
      <c r="EFM21" s="12"/>
      <c r="EFN21" s="12"/>
      <c r="EFO21" s="12"/>
      <c r="EFP21" s="12"/>
      <c r="EFQ21" s="12"/>
      <c r="EFR21" s="12"/>
      <c r="EFS21" s="12"/>
      <c r="EFT21" s="12"/>
      <c r="EFU21" s="12"/>
      <c r="EFV21" s="12"/>
      <c r="EFW21" s="12"/>
      <c r="EFX21" s="12"/>
      <c r="EFY21" s="12"/>
      <c r="EFZ21" s="12"/>
      <c r="EGA21" s="12"/>
      <c r="EGB21" s="12"/>
      <c r="EGC21" s="12"/>
      <c r="EGD21" s="12"/>
      <c r="EGE21" s="12"/>
      <c r="EGF21" s="12"/>
      <c r="EGG21" s="12"/>
      <c r="EGH21" s="12"/>
      <c r="EGI21" s="12"/>
      <c r="EGJ21" s="12"/>
      <c r="EGK21" s="12"/>
      <c r="EGL21" s="12"/>
      <c r="EGM21" s="12"/>
      <c r="EGN21" s="12"/>
      <c r="EGO21" s="12"/>
      <c r="EGP21" s="12"/>
      <c r="EGQ21" s="12"/>
      <c r="EGR21" s="12"/>
      <c r="EGS21" s="12"/>
      <c r="EGT21" s="12"/>
      <c r="EGU21" s="12"/>
      <c r="EGV21" s="12"/>
      <c r="EGW21" s="12"/>
      <c r="EGX21" s="12"/>
      <c r="EGY21" s="12"/>
      <c r="EGZ21" s="12"/>
      <c r="EHA21" s="12"/>
      <c r="EHB21" s="12"/>
      <c r="EHC21" s="12"/>
      <c r="EHD21" s="12"/>
      <c r="EHE21" s="12"/>
      <c r="EHF21" s="12"/>
      <c r="EHG21" s="12"/>
      <c r="EHH21" s="12"/>
      <c r="EHI21" s="12"/>
      <c r="EHJ21" s="12"/>
      <c r="EHK21" s="12"/>
      <c r="EHL21" s="12"/>
      <c r="EHM21" s="12"/>
      <c r="EHN21" s="12"/>
      <c r="EHO21" s="12"/>
      <c r="EHP21" s="12"/>
      <c r="EHQ21" s="12"/>
      <c r="EHR21" s="12"/>
      <c r="EHS21" s="12"/>
      <c r="EHT21" s="12"/>
      <c r="EHU21" s="12"/>
      <c r="EHV21" s="12"/>
      <c r="EHW21" s="12"/>
      <c r="EHX21" s="12"/>
      <c r="EHY21" s="12"/>
      <c r="EHZ21" s="12"/>
      <c r="EIA21" s="12"/>
      <c r="EIB21" s="12"/>
      <c r="EIC21" s="12"/>
      <c r="EID21" s="12"/>
      <c r="EIE21" s="12"/>
      <c r="EIF21" s="12"/>
      <c r="EIG21" s="12"/>
      <c r="EIH21" s="12"/>
      <c r="EII21" s="12"/>
      <c r="EIJ21" s="12"/>
      <c r="EIK21" s="12"/>
      <c r="EIL21" s="12"/>
      <c r="EIM21" s="12"/>
      <c r="EIN21" s="12"/>
      <c r="EIO21" s="12"/>
      <c r="EIP21" s="12"/>
      <c r="EIQ21" s="12"/>
      <c r="EIR21" s="12"/>
      <c r="EIS21" s="12"/>
      <c r="EIT21" s="12"/>
      <c r="EIU21" s="12"/>
      <c r="EIV21" s="12"/>
      <c r="EIW21" s="12"/>
      <c r="EIX21" s="12"/>
      <c r="EIY21" s="12"/>
      <c r="EIZ21" s="12"/>
      <c r="EJA21" s="12"/>
      <c r="EJB21" s="12"/>
      <c r="EJC21" s="12"/>
      <c r="EJD21" s="12"/>
      <c r="EJE21" s="12"/>
      <c r="EJF21" s="12"/>
      <c r="EJG21" s="12"/>
      <c r="EJH21" s="12"/>
      <c r="EJI21" s="12"/>
      <c r="EJJ21" s="12"/>
      <c r="EJK21" s="12"/>
      <c r="EJL21" s="12"/>
      <c r="EJM21" s="12"/>
      <c r="EJN21" s="12"/>
      <c r="EJO21" s="12"/>
      <c r="EJP21" s="12"/>
      <c r="EJQ21" s="12"/>
      <c r="EJR21" s="12"/>
      <c r="EJS21" s="12"/>
      <c r="EJT21" s="12"/>
      <c r="EJU21" s="12"/>
      <c r="EJV21" s="12"/>
      <c r="EJW21" s="12"/>
      <c r="EJX21" s="12"/>
      <c r="EJY21" s="12"/>
      <c r="EJZ21" s="12"/>
      <c r="EKA21" s="12"/>
      <c r="EKB21" s="12"/>
      <c r="EKC21" s="12"/>
      <c r="EKD21" s="12"/>
      <c r="EKE21" s="12"/>
      <c r="EKF21" s="12"/>
      <c r="EKG21" s="12"/>
      <c r="EKH21" s="12"/>
      <c r="EKI21" s="12"/>
      <c r="EKJ21" s="12"/>
      <c r="EKK21" s="12"/>
      <c r="EKL21" s="12"/>
      <c r="EKM21" s="12"/>
      <c r="EKN21" s="12"/>
      <c r="EKO21" s="12"/>
      <c r="EKP21" s="12"/>
      <c r="EKQ21" s="12"/>
      <c r="EKR21" s="12"/>
      <c r="EKS21" s="12"/>
      <c r="EKT21" s="12"/>
      <c r="EKU21" s="12"/>
      <c r="EKV21" s="12"/>
      <c r="EKW21" s="12"/>
      <c r="EKX21" s="12"/>
      <c r="EKY21" s="12"/>
      <c r="EKZ21" s="12"/>
      <c r="ELA21" s="12"/>
      <c r="ELB21" s="12"/>
      <c r="ELC21" s="12"/>
      <c r="ELD21" s="12"/>
      <c r="ELE21" s="12"/>
      <c r="ELF21" s="12"/>
      <c r="ELG21" s="12"/>
      <c r="ELH21" s="12"/>
      <c r="ELI21" s="12"/>
      <c r="ELJ21" s="12"/>
      <c r="ELK21" s="12"/>
      <c r="ELL21" s="12"/>
      <c r="ELM21" s="12"/>
      <c r="ELN21" s="12"/>
      <c r="ELO21" s="12"/>
      <c r="ELP21" s="12"/>
      <c r="ELQ21" s="12"/>
      <c r="ELR21" s="12"/>
      <c r="ELS21" s="12"/>
      <c r="ELT21" s="12"/>
      <c r="ELU21" s="12"/>
      <c r="ELV21" s="12"/>
      <c r="ELW21" s="12"/>
      <c r="ELX21" s="12"/>
      <c r="ELY21" s="12"/>
      <c r="ELZ21" s="12"/>
      <c r="EMA21" s="12"/>
      <c r="EMB21" s="12"/>
      <c r="EMC21" s="12"/>
      <c r="EMD21" s="12"/>
      <c r="EME21" s="12"/>
      <c r="EMF21" s="12"/>
      <c r="EMG21" s="12"/>
      <c r="EMH21" s="12"/>
      <c r="EMI21" s="12"/>
      <c r="EMJ21" s="12"/>
      <c r="EMK21" s="12"/>
      <c r="EML21" s="12"/>
      <c r="EMM21" s="12"/>
      <c r="EMN21" s="12"/>
      <c r="EMO21" s="12"/>
      <c r="EMP21" s="12"/>
      <c r="EMQ21" s="12"/>
      <c r="EMR21" s="12"/>
      <c r="EMS21" s="12"/>
      <c r="EMT21" s="12"/>
      <c r="EMU21" s="12"/>
      <c r="EMV21" s="12"/>
      <c r="EMW21" s="12"/>
      <c r="EMX21" s="12"/>
      <c r="EMY21" s="12"/>
      <c r="EMZ21" s="12"/>
      <c r="ENA21" s="12"/>
      <c r="ENB21" s="12"/>
      <c r="ENC21" s="12"/>
      <c r="END21" s="12"/>
      <c r="ENE21" s="12"/>
      <c r="ENF21" s="12"/>
      <c r="ENG21" s="12"/>
      <c r="ENH21" s="12"/>
      <c r="ENI21" s="12"/>
      <c r="ENJ21" s="12"/>
      <c r="ENK21" s="12"/>
      <c r="ENL21" s="12"/>
      <c r="ENM21" s="12"/>
      <c r="ENN21" s="12"/>
      <c r="ENO21" s="12"/>
      <c r="ENP21" s="12"/>
      <c r="ENQ21" s="12"/>
      <c r="ENR21" s="12"/>
      <c r="ENS21" s="12"/>
      <c r="ENT21" s="12"/>
      <c r="ENU21" s="12"/>
      <c r="ENV21" s="12"/>
      <c r="ENW21" s="12"/>
      <c r="ENX21" s="12"/>
      <c r="ENY21" s="12"/>
      <c r="ENZ21" s="12"/>
      <c r="EOA21" s="12"/>
      <c r="EOB21" s="12"/>
      <c r="EOC21" s="12"/>
      <c r="EOD21" s="12"/>
      <c r="EOE21" s="12"/>
      <c r="EOF21" s="12"/>
      <c r="EOG21" s="12"/>
      <c r="EOH21" s="12"/>
      <c r="EOI21" s="12"/>
      <c r="EOJ21" s="12"/>
      <c r="EOK21" s="12"/>
      <c r="EOL21" s="12"/>
      <c r="EOM21" s="12"/>
      <c r="EON21" s="12"/>
      <c r="EOO21" s="12"/>
      <c r="EOP21" s="12"/>
      <c r="EOQ21" s="12"/>
      <c r="EOR21" s="12"/>
      <c r="EOS21" s="12"/>
      <c r="EOT21" s="12"/>
      <c r="EOU21" s="12"/>
      <c r="EOV21" s="12"/>
      <c r="EOW21" s="12"/>
      <c r="EOX21" s="12"/>
      <c r="EOY21" s="12"/>
      <c r="EOZ21" s="12"/>
      <c r="EPA21" s="12"/>
      <c r="EPB21" s="12"/>
      <c r="EPC21" s="12"/>
      <c r="EPD21" s="12"/>
      <c r="EPE21" s="12"/>
      <c r="EPF21" s="12"/>
      <c r="EPG21" s="12"/>
      <c r="EPH21" s="12"/>
      <c r="EPI21" s="12"/>
      <c r="EPJ21" s="12"/>
      <c r="EPK21" s="12"/>
      <c r="EPL21" s="12"/>
      <c r="EPM21" s="12"/>
      <c r="EPN21" s="12"/>
      <c r="EPO21" s="12"/>
      <c r="EPP21" s="12"/>
      <c r="EPQ21" s="12"/>
      <c r="EPR21" s="12"/>
      <c r="EPS21" s="12"/>
      <c r="EPT21" s="12"/>
      <c r="EPU21" s="12"/>
      <c r="EPV21" s="12"/>
      <c r="EPW21" s="12"/>
      <c r="EPX21" s="12"/>
      <c r="EPY21" s="12"/>
      <c r="EPZ21" s="12"/>
      <c r="EQA21" s="12"/>
      <c r="EQB21" s="12"/>
      <c r="EQC21" s="12"/>
      <c r="EQD21" s="12"/>
      <c r="EQE21" s="12"/>
      <c r="EQF21" s="12"/>
      <c r="EQG21" s="12"/>
      <c r="EQH21" s="12"/>
      <c r="EQI21" s="12"/>
      <c r="EQJ21" s="12"/>
      <c r="EQK21" s="12"/>
      <c r="EQL21" s="12"/>
      <c r="EQM21" s="12"/>
      <c r="EQN21" s="12"/>
      <c r="EQO21" s="12"/>
      <c r="EQP21" s="12"/>
      <c r="EQQ21" s="12"/>
      <c r="EQR21" s="12"/>
      <c r="EQS21" s="12"/>
      <c r="EQT21" s="12"/>
      <c r="EQU21" s="12"/>
      <c r="EQV21" s="12"/>
      <c r="EQW21" s="12"/>
      <c r="EQX21" s="12"/>
      <c r="EQY21" s="12"/>
      <c r="EQZ21" s="12"/>
      <c r="ERA21" s="12"/>
      <c r="ERB21" s="12"/>
      <c r="ERC21" s="12"/>
      <c r="ERD21" s="12"/>
      <c r="ERE21" s="12"/>
      <c r="ERF21" s="12"/>
      <c r="ERG21" s="12"/>
      <c r="ERH21" s="12"/>
      <c r="ERI21" s="12"/>
      <c r="ERJ21" s="12"/>
      <c r="ERK21" s="12"/>
      <c r="ERL21" s="12"/>
      <c r="ERM21" s="12"/>
      <c r="ERN21" s="12"/>
      <c r="ERO21" s="12"/>
      <c r="ERP21" s="12"/>
      <c r="ERQ21" s="12"/>
      <c r="ERR21" s="12"/>
      <c r="ERS21" s="12"/>
      <c r="ERT21" s="12"/>
      <c r="ERU21" s="12"/>
      <c r="ERV21" s="12"/>
      <c r="ERW21" s="12"/>
      <c r="ERX21" s="12"/>
      <c r="ERY21" s="12"/>
      <c r="ERZ21" s="12"/>
      <c r="ESA21" s="12"/>
      <c r="ESB21" s="12"/>
      <c r="ESC21" s="12"/>
      <c r="ESD21" s="12"/>
      <c r="ESE21" s="12"/>
      <c r="ESF21" s="12"/>
      <c r="ESG21" s="12"/>
      <c r="ESH21" s="12"/>
      <c r="ESI21" s="12"/>
      <c r="ESJ21" s="12"/>
      <c r="ESK21" s="12"/>
      <c r="ESL21" s="12"/>
      <c r="ESM21" s="12"/>
      <c r="ESN21" s="12"/>
      <c r="ESO21" s="12"/>
      <c r="ESP21" s="12"/>
      <c r="ESQ21" s="12"/>
      <c r="ESR21" s="12"/>
      <c r="ESS21" s="12"/>
      <c r="EST21" s="12"/>
      <c r="ESU21" s="12"/>
      <c r="ESV21" s="12"/>
      <c r="ESW21" s="12"/>
      <c r="ESX21" s="12"/>
      <c r="ESY21" s="12"/>
      <c r="ESZ21" s="12"/>
      <c r="ETA21" s="12"/>
      <c r="ETB21" s="12"/>
      <c r="ETC21" s="12"/>
      <c r="ETD21" s="12"/>
      <c r="ETE21" s="12"/>
      <c r="ETF21" s="12"/>
      <c r="ETG21" s="12"/>
      <c r="ETH21" s="12"/>
      <c r="ETI21" s="12"/>
      <c r="ETJ21" s="12"/>
      <c r="ETK21" s="12"/>
      <c r="ETL21" s="12"/>
      <c r="ETM21" s="12"/>
      <c r="ETN21" s="12"/>
      <c r="ETO21" s="12"/>
      <c r="ETP21" s="12"/>
      <c r="ETQ21" s="12"/>
      <c r="ETR21" s="12"/>
      <c r="ETS21" s="12"/>
      <c r="ETT21" s="12"/>
      <c r="ETU21" s="12"/>
      <c r="ETV21" s="12"/>
      <c r="ETW21" s="12"/>
      <c r="ETX21" s="12"/>
      <c r="ETY21" s="12"/>
      <c r="ETZ21" s="12"/>
      <c r="EUA21" s="12"/>
      <c r="EUB21" s="12"/>
      <c r="EUC21" s="12"/>
      <c r="EUD21" s="12"/>
      <c r="EUE21" s="12"/>
      <c r="EUF21" s="12"/>
      <c r="EUG21" s="12"/>
      <c r="EUH21" s="12"/>
      <c r="EUI21" s="12"/>
      <c r="EUJ21" s="12"/>
      <c r="EUK21" s="12"/>
      <c r="EUL21" s="12"/>
      <c r="EUM21" s="12"/>
      <c r="EUN21" s="12"/>
      <c r="EUO21" s="12"/>
      <c r="EUP21" s="12"/>
      <c r="EUQ21" s="12"/>
      <c r="EUR21" s="12"/>
      <c r="EUS21" s="12"/>
      <c r="EUT21" s="12"/>
      <c r="EUU21" s="12"/>
      <c r="EUV21" s="12"/>
      <c r="EUW21" s="12"/>
      <c r="EUX21" s="12"/>
      <c r="EUY21" s="12"/>
      <c r="EUZ21" s="12"/>
      <c r="EVA21" s="12"/>
      <c r="EVB21" s="12"/>
      <c r="EVC21" s="12"/>
      <c r="EVD21" s="12"/>
      <c r="EVE21" s="12"/>
      <c r="EVF21" s="12"/>
      <c r="EVG21" s="12"/>
      <c r="EVH21" s="12"/>
      <c r="EVI21" s="12"/>
      <c r="EVJ21" s="12"/>
      <c r="EVK21" s="12"/>
      <c r="EVL21" s="12"/>
      <c r="EVM21" s="12"/>
      <c r="EVN21" s="12"/>
      <c r="EVO21" s="12"/>
      <c r="EVP21" s="12"/>
      <c r="EVQ21" s="12"/>
      <c r="EVR21" s="12"/>
      <c r="EVS21" s="12"/>
      <c r="EVT21" s="12"/>
      <c r="EVU21" s="12"/>
      <c r="EVV21" s="12"/>
      <c r="EVW21" s="12"/>
      <c r="EVX21" s="12"/>
      <c r="EVY21" s="12"/>
      <c r="EVZ21" s="12"/>
      <c r="EWA21" s="12"/>
      <c r="EWB21" s="12"/>
      <c r="EWC21" s="12"/>
      <c r="EWD21" s="12"/>
      <c r="EWE21" s="12"/>
      <c r="EWF21" s="12"/>
      <c r="EWG21" s="12"/>
      <c r="EWH21" s="12"/>
      <c r="EWI21" s="12"/>
      <c r="EWJ21" s="12"/>
      <c r="EWK21" s="12"/>
      <c r="EWL21" s="12"/>
      <c r="EWM21" s="12"/>
      <c r="EWN21" s="12"/>
      <c r="EWO21" s="12"/>
      <c r="EWP21" s="12"/>
      <c r="EWQ21" s="12"/>
      <c r="EWR21" s="12"/>
      <c r="EWS21" s="12"/>
      <c r="EWT21" s="12"/>
      <c r="EWU21" s="12"/>
      <c r="EWV21" s="12"/>
      <c r="EWW21" s="12"/>
      <c r="EWX21" s="12"/>
      <c r="EWY21" s="12"/>
      <c r="EWZ21" s="12"/>
      <c r="EXA21" s="12"/>
      <c r="EXB21" s="12"/>
      <c r="EXC21" s="12"/>
      <c r="EXD21" s="12"/>
      <c r="EXE21" s="12"/>
      <c r="EXF21" s="12"/>
      <c r="EXG21" s="12"/>
      <c r="EXH21" s="12"/>
      <c r="EXI21" s="12"/>
      <c r="EXJ21" s="12"/>
      <c r="EXK21" s="12"/>
      <c r="EXL21" s="12"/>
      <c r="EXM21" s="12"/>
      <c r="EXN21" s="12"/>
      <c r="EXO21" s="12"/>
      <c r="EXP21" s="12"/>
      <c r="EXQ21" s="12"/>
      <c r="EXR21" s="12"/>
      <c r="EXS21" s="12"/>
      <c r="EXT21" s="12"/>
      <c r="EXU21" s="12"/>
      <c r="EXV21" s="12"/>
      <c r="EXW21" s="12"/>
      <c r="EXX21" s="12"/>
      <c r="EXY21" s="12"/>
      <c r="EXZ21" s="12"/>
      <c r="EYA21" s="12"/>
      <c r="EYB21" s="12"/>
      <c r="EYC21" s="12"/>
      <c r="EYD21" s="12"/>
      <c r="EYE21" s="12"/>
      <c r="EYF21" s="12"/>
      <c r="EYG21" s="12"/>
      <c r="EYH21" s="12"/>
      <c r="EYI21" s="12"/>
      <c r="EYJ21" s="12"/>
      <c r="EYK21" s="12"/>
      <c r="EYL21" s="12"/>
      <c r="EYM21" s="12"/>
      <c r="EYN21" s="12"/>
      <c r="EYO21" s="12"/>
      <c r="EYP21" s="12"/>
      <c r="EYQ21" s="12"/>
      <c r="EYR21" s="12"/>
      <c r="EYS21" s="12"/>
      <c r="EYT21" s="12"/>
      <c r="EYU21" s="12"/>
      <c r="EYV21" s="12"/>
      <c r="EYW21" s="12"/>
      <c r="EYX21" s="12"/>
      <c r="EYY21" s="12"/>
      <c r="EYZ21" s="12"/>
      <c r="EZA21" s="12"/>
      <c r="EZB21" s="12"/>
      <c r="EZC21" s="12"/>
      <c r="EZD21" s="12"/>
      <c r="EZE21" s="12"/>
      <c r="EZF21" s="12"/>
      <c r="EZG21" s="12"/>
      <c r="EZH21" s="12"/>
      <c r="EZI21" s="12"/>
      <c r="EZJ21" s="12"/>
      <c r="EZK21" s="12"/>
      <c r="EZL21" s="12"/>
      <c r="EZM21" s="12"/>
      <c r="EZN21" s="12"/>
      <c r="EZO21" s="12"/>
      <c r="EZP21" s="12"/>
      <c r="EZQ21" s="12"/>
      <c r="EZR21" s="12"/>
      <c r="EZS21" s="12"/>
      <c r="EZT21" s="12"/>
      <c r="EZU21" s="12"/>
      <c r="EZV21" s="12"/>
      <c r="EZW21" s="12"/>
      <c r="EZX21" s="12"/>
      <c r="EZY21" s="12"/>
      <c r="EZZ21" s="12"/>
      <c r="FAA21" s="12"/>
      <c r="FAB21" s="12"/>
      <c r="FAC21" s="12"/>
      <c r="FAD21" s="12"/>
      <c r="FAE21" s="12"/>
      <c r="FAF21" s="12"/>
      <c r="FAG21" s="12"/>
      <c r="FAH21" s="12"/>
      <c r="FAI21" s="12"/>
      <c r="FAJ21" s="12"/>
      <c r="FAK21" s="12"/>
      <c r="FAL21" s="12"/>
      <c r="FAM21" s="12"/>
      <c r="FAN21" s="12"/>
      <c r="FAO21" s="12"/>
      <c r="FAP21" s="12"/>
      <c r="FAQ21" s="12"/>
      <c r="FAR21" s="12"/>
      <c r="FAS21" s="12"/>
      <c r="FAT21" s="12"/>
      <c r="FAU21" s="12"/>
      <c r="FAV21" s="12"/>
      <c r="FAW21" s="12"/>
      <c r="FAX21" s="12"/>
      <c r="FAY21" s="12"/>
      <c r="FAZ21" s="12"/>
      <c r="FBA21" s="12"/>
      <c r="FBB21" s="12"/>
      <c r="FBC21" s="12"/>
      <c r="FBD21" s="12"/>
      <c r="FBE21" s="12"/>
      <c r="FBF21" s="12"/>
      <c r="FBG21" s="12"/>
      <c r="FBH21" s="12"/>
      <c r="FBI21" s="12"/>
      <c r="FBJ21" s="12"/>
      <c r="FBK21" s="12"/>
      <c r="FBL21" s="12"/>
      <c r="FBM21" s="12"/>
      <c r="FBN21" s="12"/>
      <c r="FBO21" s="12"/>
      <c r="FBP21" s="12"/>
      <c r="FBQ21" s="12"/>
      <c r="FBR21" s="12"/>
      <c r="FBS21" s="12"/>
      <c r="FBT21" s="12"/>
      <c r="FBU21" s="12"/>
      <c r="FBV21" s="12"/>
      <c r="FBW21" s="12"/>
      <c r="FBX21" s="12"/>
      <c r="FBY21" s="12"/>
      <c r="FBZ21" s="12"/>
      <c r="FCA21" s="12"/>
      <c r="FCB21" s="12"/>
      <c r="FCC21" s="12"/>
      <c r="FCD21" s="12"/>
      <c r="FCE21" s="12"/>
      <c r="FCF21" s="12"/>
      <c r="FCG21" s="12"/>
      <c r="FCH21" s="12"/>
      <c r="FCI21" s="12"/>
      <c r="FCJ21" s="12"/>
      <c r="FCK21" s="12"/>
      <c r="FCL21" s="12"/>
      <c r="FCM21" s="12"/>
      <c r="FCN21" s="12"/>
      <c r="FCO21" s="12"/>
      <c r="FCP21" s="12"/>
      <c r="FCQ21" s="12"/>
      <c r="FCR21" s="12"/>
      <c r="FCS21" s="12"/>
      <c r="FCT21" s="12"/>
      <c r="FCU21" s="12"/>
      <c r="FCV21" s="12"/>
      <c r="FCW21" s="12"/>
      <c r="FCX21" s="12"/>
      <c r="FCY21" s="12"/>
      <c r="FCZ21" s="12"/>
      <c r="FDA21" s="12"/>
      <c r="FDB21" s="12"/>
      <c r="FDC21" s="12"/>
      <c r="FDD21" s="12"/>
      <c r="FDE21" s="12"/>
      <c r="FDF21" s="12"/>
      <c r="FDG21" s="12"/>
      <c r="FDH21" s="12"/>
      <c r="FDI21" s="12"/>
      <c r="FDJ21" s="12"/>
      <c r="FDK21" s="12"/>
      <c r="FDL21" s="12"/>
      <c r="FDM21" s="12"/>
      <c r="FDN21" s="12"/>
      <c r="FDO21" s="12"/>
      <c r="FDP21" s="12"/>
      <c r="FDQ21" s="12"/>
      <c r="FDR21" s="12"/>
      <c r="FDS21" s="12"/>
      <c r="FDT21" s="12"/>
      <c r="FDU21" s="12"/>
      <c r="FDV21" s="12"/>
      <c r="FDW21" s="12"/>
      <c r="FDX21" s="12"/>
      <c r="FDY21" s="12"/>
      <c r="FDZ21" s="12"/>
      <c r="FEA21" s="12"/>
      <c r="FEB21" s="12"/>
      <c r="FEC21" s="12"/>
      <c r="FED21" s="12"/>
      <c r="FEE21" s="12"/>
      <c r="FEF21" s="12"/>
      <c r="FEG21" s="12"/>
      <c r="FEH21" s="12"/>
      <c r="FEI21" s="12"/>
      <c r="FEJ21" s="12"/>
      <c r="FEK21" s="12"/>
      <c r="FEL21" s="12"/>
      <c r="FEM21" s="12"/>
      <c r="FEN21" s="12"/>
      <c r="FEO21" s="12"/>
      <c r="FEP21" s="12"/>
      <c r="FEQ21" s="12"/>
      <c r="FER21" s="12"/>
      <c r="FES21" s="12"/>
      <c r="FET21" s="12"/>
      <c r="FEU21" s="12"/>
      <c r="FEV21" s="12"/>
      <c r="FEW21" s="12"/>
      <c r="FEX21" s="12"/>
      <c r="FEY21" s="12"/>
      <c r="FEZ21" s="12"/>
      <c r="FFA21" s="12"/>
      <c r="FFB21" s="12"/>
      <c r="FFC21" s="12"/>
      <c r="FFD21" s="12"/>
      <c r="FFE21" s="12"/>
      <c r="FFF21" s="12"/>
      <c r="FFG21" s="12"/>
      <c r="FFH21" s="12"/>
      <c r="FFI21" s="12"/>
      <c r="FFJ21" s="12"/>
      <c r="FFK21" s="12"/>
      <c r="FFL21" s="12"/>
      <c r="FFM21" s="12"/>
      <c r="FFN21" s="12"/>
      <c r="FFO21" s="12"/>
      <c r="FFP21" s="12"/>
      <c r="FFQ21" s="12"/>
      <c r="FFR21" s="12"/>
      <c r="FFS21" s="12"/>
      <c r="FFT21" s="12"/>
      <c r="FFU21" s="12"/>
      <c r="FFV21" s="12"/>
      <c r="FFW21" s="12"/>
      <c r="FFX21" s="12"/>
      <c r="FFY21" s="12"/>
      <c r="FFZ21" s="12"/>
      <c r="FGA21" s="12"/>
      <c r="FGB21" s="12"/>
      <c r="FGC21" s="12"/>
      <c r="FGD21" s="12"/>
      <c r="FGE21" s="12"/>
      <c r="FGF21" s="12"/>
      <c r="FGG21" s="12"/>
      <c r="FGH21" s="12"/>
      <c r="FGI21" s="12"/>
      <c r="FGJ21" s="12"/>
      <c r="FGK21" s="12"/>
      <c r="FGL21" s="12"/>
      <c r="FGM21" s="12"/>
      <c r="FGN21" s="12"/>
      <c r="FGO21" s="12"/>
      <c r="FGP21" s="12"/>
      <c r="FGQ21" s="12"/>
      <c r="FGR21" s="12"/>
      <c r="FGS21" s="12"/>
      <c r="FGT21" s="12"/>
      <c r="FGU21" s="12"/>
      <c r="FGV21" s="12"/>
      <c r="FGW21" s="12"/>
      <c r="FGX21" s="12"/>
      <c r="FGY21" s="12"/>
      <c r="FGZ21" s="12"/>
      <c r="FHA21" s="12"/>
      <c r="FHB21" s="12"/>
      <c r="FHC21" s="12"/>
      <c r="FHD21" s="12"/>
      <c r="FHE21" s="12"/>
      <c r="FHF21" s="12"/>
      <c r="FHG21" s="12"/>
      <c r="FHH21" s="12"/>
      <c r="FHI21" s="12"/>
      <c r="FHJ21" s="12"/>
      <c r="FHK21" s="12"/>
      <c r="FHL21" s="12"/>
      <c r="FHM21" s="12"/>
      <c r="FHN21" s="12"/>
      <c r="FHO21" s="12"/>
      <c r="FHP21" s="12"/>
      <c r="FHQ21" s="12"/>
      <c r="FHR21" s="12"/>
      <c r="FHS21" s="12"/>
      <c r="FHT21" s="12"/>
      <c r="FHU21" s="12"/>
      <c r="FHV21" s="12"/>
      <c r="FHW21" s="12"/>
      <c r="FHX21" s="12"/>
      <c r="FHY21" s="12"/>
      <c r="FHZ21" s="12"/>
      <c r="FIA21" s="12"/>
      <c r="FIB21" s="12"/>
      <c r="FIC21" s="12"/>
      <c r="FID21" s="12"/>
      <c r="FIE21" s="12"/>
      <c r="FIF21" s="12"/>
      <c r="FIG21" s="12"/>
      <c r="FIH21" s="12"/>
      <c r="FII21" s="12"/>
      <c r="FIJ21" s="12"/>
      <c r="FIK21" s="12"/>
      <c r="FIL21" s="12"/>
      <c r="FIM21" s="12"/>
      <c r="FIN21" s="12"/>
      <c r="FIO21" s="12"/>
      <c r="FIP21" s="12"/>
      <c r="FIQ21" s="12"/>
      <c r="FIR21" s="12"/>
      <c r="FIS21" s="12"/>
      <c r="FIT21" s="12"/>
      <c r="FIU21" s="12"/>
      <c r="FIV21" s="12"/>
      <c r="FIW21" s="12"/>
      <c r="FIX21" s="12"/>
      <c r="FIY21" s="12"/>
      <c r="FIZ21" s="12"/>
      <c r="FJA21" s="12"/>
      <c r="FJB21" s="12"/>
      <c r="FJC21" s="12"/>
      <c r="FJD21" s="12"/>
      <c r="FJE21" s="12"/>
      <c r="FJF21" s="12"/>
      <c r="FJG21" s="12"/>
      <c r="FJH21" s="12"/>
      <c r="FJI21" s="12"/>
      <c r="FJJ21" s="12"/>
      <c r="FJK21" s="12"/>
      <c r="FJL21" s="12"/>
      <c r="FJM21" s="12"/>
      <c r="FJN21" s="12"/>
      <c r="FJO21" s="12"/>
      <c r="FJP21" s="12"/>
      <c r="FJQ21" s="12"/>
      <c r="FJR21" s="12"/>
      <c r="FJS21" s="12"/>
      <c r="FJT21" s="12"/>
      <c r="FJU21" s="12"/>
      <c r="FJV21" s="12"/>
      <c r="FJW21" s="12"/>
      <c r="FJX21" s="12"/>
      <c r="FJY21" s="12"/>
      <c r="FJZ21" s="12"/>
      <c r="FKA21" s="12"/>
      <c r="FKB21" s="12"/>
      <c r="FKC21" s="12"/>
      <c r="FKD21" s="12"/>
      <c r="FKE21" s="12"/>
      <c r="FKF21" s="12"/>
      <c r="FKG21" s="12"/>
      <c r="FKH21" s="12"/>
      <c r="FKI21" s="12"/>
      <c r="FKJ21" s="12"/>
      <c r="FKK21" s="12"/>
      <c r="FKL21" s="12"/>
      <c r="FKM21" s="12"/>
      <c r="FKN21" s="12"/>
      <c r="FKO21" s="12"/>
      <c r="FKP21" s="12"/>
      <c r="FKQ21" s="12"/>
      <c r="FKR21" s="12"/>
      <c r="FKS21" s="12"/>
      <c r="FKT21" s="12"/>
      <c r="FKU21" s="12"/>
      <c r="FKV21" s="12"/>
      <c r="FKW21" s="12"/>
      <c r="FKX21" s="12"/>
      <c r="FKY21" s="12"/>
      <c r="FKZ21" s="12"/>
      <c r="FLA21" s="12"/>
      <c r="FLB21" s="12"/>
      <c r="FLC21" s="12"/>
      <c r="FLD21" s="12"/>
      <c r="FLE21" s="12"/>
      <c r="FLF21" s="12"/>
      <c r="FLG21" s="12"/>
      <c r="FLH21" s="12"/>
      <c r="FLI21" s="12"/>
      <c r="FLJ21" s="12"/>
      <c r="FLK21" s="12"/>
      <c r="FLL21" s="12"/>
      <c r="FLM21" s="12"/>
      <c r="FLN21" s="12"/>
      <c r="FLO21" s="12"/>
      <c r="FLP21" s="12"/>
      <c r="FLQ21" s="12"/>
      <c r="FLR21" s="12"/>
      <c r="FLS21" s="12"/>
      <c r="FLT21" s="12"/>
      <c r="FLU21" s="12"/>
      <c r="FLV21" s="12"/>
      <c r="FLW21" s="12"/>
      <c r="FLX21" s="12"/>
      <c r="FLY21" s="12"/>
      <c r="FLZ21" s="12"/>
      <c r="FMA21" s="12"/>
      <c r="FMB21" s="12"/>
      <c r="FMC21" s="12"/>
      <c r="FMD21" s="12"/>
      <c r="FME21" s="12"/>
      <c r="FMF21" s="12"/>
      <c r="FMG21" s="12"/>
      <c r="FMH21" s="12"/>
      <c r="FMI21" s="12"/>
      <c r="FMJ21" s="12"/>
      <c r="FMK21" s="12"/>
      <c r="FML21" s="12"/>
      <c r="FMM21" s="12"/>
      <c r="FMN21" s="12"/>
      <c r="FMO21" s="12"/>
      <c r="FMP21" s="12"/>
      <c r="FMQ21" s="12"/>
      <c r="FMR21" s="12"/>
      <c r="FMS21" s="12"/>
      <c r="FMT21" s="12"/>
      <c r="FMU21" s="12"/>
      <c r="FMV21" s="12"/>
      <c r="FMW21" s="12"/>
      <c r="FMX21" s="12"/>
      <c r="FMY21" s="12"/>
      <c r="FMZ21" s="12"/>
      <c r="FNA21" s="12"/>
      <c r="FNB21" s="12"/>
      <c r="FNC21" s="12"/>
      <c r="FND21" s="12"/>
      <c r="FNE21" s="12"/>
      <c r="FNF21" s="12"/>
      <c r="FNG21" s="12"/>
      <c r="FNH21" s="12"/>
      <c r="FNI21" s="12"/>
      <c r="FNJ21" s="12"/>
      <c r="FNK21" s="12"/>
      <c r="FNL21" s="12"/>
      <c r="FNM21" s="12"/>
      <c r="FNN21" s="12"/>
      <c r="FNO21" s="12"/>
      <c r="FNP21" s="12"/>
      <c r="FNQ21" s="12"/>
      <c r="FNR21" s="12"/>
      <c r="FNS21" s="12"/>
      <c r="FNT21" s="12"/>
      <c r="FNU21" s="12"/>
      <c r="FNV21" s="12"/>
      <c r="FNW21" s="12"/>
      <c r="FNX21" s="12"/>
      <c r="FNY21" s="12"/>
      <c r="FNZ21" s="12"/>
      <c r="FOA21" s="12"/>
      <c r="FOB21" s="12"/>
      <c r="FOC21" s="12"/>
      <c r="FOD21" s="12"/>
      <c r="FOE21" s="12"/>
      <c r="FOF21" s="12"/>
      <c r="FOG21" s="12"/>
      <c r="FOH21" s="12"/>
      <c r="FOI21" s="12"/>
      <c r="FOJ21" s="12"/>
      <c r="FOK21" s="12"/>
      <c r="FOL21" s="12"/>
      <c r="FOM21" s="12"/>
      <c r="FON21" s="12"/>
      <c r="FOO21" s="12"/>
      <c r="FOP21" s="12"/>
      <c r="FOQ21" s="12"/>
      <c r="FOR21" s="12"/>
      <c r="FOS21" s="12"/>
      <c r="FOT21" s="12"/>
      <c r="FOU21" s="12"/>
      <c r="FOV21" s="12"/>
      <c r="FOW21" s="12"/>
      <c r="FOX21" s="12"/>
      <c r="FOY21" s="12"/>
      <c r="FOZ21" s="12"/>
      <c r="FPA21" s="12"/>
      <c r="FPB21" s="12"/>
      <c r="FPC21" s="12"/>
      <c r="FPD21" s="12"/>
      <c r="FPE21" s="12"/>
      <c r="FPF21" s="12"/>
      <c r="FPG21" s="12"/>
      <c r="FPH21" s="12"/>
      <c r="FPI21" s="12"/>
      <c r="FPJ21" s="12"/>
      <c r="FPK21" s="12"/>
      <c r="FPL21" s="12"/>
      <c r="FPM21" s="12"/>
      <c r="FPN21" s="12"/>
      <c r="FPO21" s="12"/>
      <c r="FPP21" s="12"/>
      <c r="FPQ21" s="12"/>
      <c r="FPR21" s="12"/>
      <c r="FPS21" s="12"/>
      <c r="FPT21" s="12"/>
      <c r="FPU21" s="12"/>
      <c r="FPV21" s="12"/>
      <c r="FPW21" s="12"/>
      <c r="FPX21" s="12"/>
      <c r="FPY21" s="12"/>
      <c r="FPZ21" s="12"/>
      <c r="FQA21" s="12"/>
      <c r="FQB21" s="12"/>
      <c r="FQC21" s="12"/>
      <c r="FQD21" s="12"/>
      <c r="FQE21" s="12"/>
      <c r="FQF21" s="12"/>
      <c r="FQG21" s="12"/>
      <c r="FQH21" s="12"/>
      <c r="FQI21" s="12"/>
      <c r="FQJ21" s="12"/>
      <c r="FQK21" s="12"/>
      <c r="FQL21" s="12"/>
      <c r="FQM21" s="12"/>
      <c r="FQN21" s="12"/>
      <c r="FQO21" s="12"/>
      <c r="FQP21" s="12"/>
      <c r="FQQ21" s="12"/>
      <c r="FQR21" s="12"/>
      <c r="FQS21" s="12"/>
      <c r="FQT21" s="12"/>
      <c r="FQU21" s="12"/>
      <c r="FQV21" s="12"/>
      <c r="FQW21" s="12"/>
      <c r="FQX21" s="12"/>
      <c r="FQY21" s="12"/>
      <c r="FQZ21" s="12"/>
      <c r="FRA21" s="12"/>
      <c r="FRB21" s="12"/>
      <c r="FRC21" s="12"/>
      <c r="FRD21" s="12"/>
      <c r="FRE21" s="12"/>
      <c r="FRF21" s="12"/>
      <c r="FRG21" s="12"/>
      <c r="FRH21" s="12"/>
      <c r="FRI21" s="12"/>
      <c r="FRJ21" s="12"/>
      <c r="FRK21" s="12"/>
      <c r="FRL21" s="12"/>
      <c r="FRM21" s="12"/>
      <c r="FRN21" s="12"/>
      <c r="FRO21" s="12"/>
      <c r="FRP21" s="12"/>
      <c r="FRQ21" s="12"/>
      <c r="FRR21" s="12"/>
      <c r="FRS21" s="12"/>
      <c r="FRT21" s="12"/>
      <c r="FRU21" s="12"/>
      <c r="FRV21" s="12"/>
      <c r="FRW21" s="12"/>
      <c r="FRX21" s="12"/>
      <c r="FRY21" s="12"/>
      <c r="FRZ21" s="12"/>
      <c r="FSA21" s="12"/>
      <c r="FSB21" s="12"/>
      <c r="FSC21" s="12"/>
      <c r="FSD21" s="12"/>
      <c r="FSE21" s="12"/>
      <c r="FSF21" s="12"/>
      <c r="FSG21" s="12"/>
      <c r="FSH21" s="12"/>
      <c r="FSI21" s="12"/>
      <c r="FSJ21" s="12"/>
      <c r="FSK21" s="12"/>
      <c r="FSL21" s="12"/>
      <c r="FSM21" s="12"/>
      <c r="FSN21" s="12"/>
      <c r="FSO21" s="12"/>
      <c r="FSP21" s="12"/>
      <c r="FSQ21" s="12"/>
      <c r="FSR21" s="12"/>
      <c r="FSS21" s="12"/>
      <c r="FST21" s="12"/>
      <c r="FSU21" s="12"/>
      <c r="FSV21" s="12"/>
      <c r="FSW21" s="12"/>
      <c r="FSX21" s="12"/>
      <c r="FSY21" s="12"/>
      <c r="FSZ21" s="12"/>
      <c r="FTA21" s="12"/>
      <c r="FTB21" s="12"/>
      <c r="FTC21" s="12"/>
      <c r="FTD21" s="12"/>
      <c r="FTE21" s="12"/>
      <c r="FTF21" s="12"/>
      <c r="FTG21" s="12"/>
      <c r="FTH21" s="12"/>
      <c r="FTI21" s="12"/>
      <c r="FTJ21" s="12"/>
      <c r="FTK21" s="12"/>
      <c r="FTL21" s="12"/>
      <c r="FTM21" s="12"/>
      <c r="FTN21" s="12"/>
      <c r="FTO21" s="12"/>
      <c r="FTP21" s="12"/>
      <c r="FTQ21" s="12"/>
      <c r="FTR21" s="12"/>
      <c r="FTS21" s="12"/>
      <c r="FTT21" s="12"/>
      <c r="FTU21" s="12"/>
      <c r="FTV21" s="12"/>
      <c r="FTW21" s="12"/>
      <c r="FTX21" s="12"/>
      <c r="FTY21" s="12"/>
      <c r="FTZ21" s="12"/>
      <c r="FUA21" s="12"/>
      <c r="FUB21" s="12"/>
      <c r="FUC21" s="12"/>
      <c r="FUD21" s="12"/>
      <c r="FUE21" s="12"/>
      <c r="FUF21" s="12"/>
      <c r="FUG21" s="12"/>
      <c r="FUH21" s="12"/>
      <c r="FUI21" s="12"/>
      <c r="FUJ21" s="12"/>
      <c r="FUK21" s="12"/>
      <c r="FUL21" s="12"/>
      <c r="FUM21" s="12"/>
      <c r="FUN21" s="12"/>
      <c r="FUO21" s="12"/>
      <c r="FUP21" s="12"/>
      <c r="FUQ21" s="12"/>
      <c r="FUR21" s="12"/>
      <c r="FUS21" s="12"/>
      <c r="FUT21" s="12"/>
      <c r="FUU21" s="12"/>
      <c r="FUV21" s="12"/>
      <c r="FUW21" s="12"/>
      <c r="FUX21" s="12"/>
      <c r="FUY21" s="12"/>
      <c r="FUZ21" s="12"/>
      <c r="FVA21" s="12"/>
      <c r="FVB21" s="12"/>
      <c r="FVC21" s="12"/>
      <c r="FVD21" s="12"/>
      <c r="FVE21" s="12"/>
      <c r="FVF21" s="12"/>
      <c r="FVG21" s="12"/>
      <c r="FVH21" s="12"/>
      <c r="FVI21" s="12"/>
      <c r="FVJ21" s="12"/>
      <c r="FVK21" s="12"/>
      <c r="FVL21" s="12"/>
      <c r="FVM21" s="12"/>
      <c r="FVN21" s="12"/>
      <c r="FVO21" s="12"/>
      <c r="FVP21" s="12"/>
      <c r="FVQ21" s="12"/>
      <c r="FVR21" s="12"/>
      <c r="FVS21" s="12"/>
      <c r="FVT21" s="12"/>
      <c r="FVU21" s="12"/>
      <c r="FVV21" s="12"/>
      <c r="FVW21" s="12"/>
      <c r="FVX21" s="12"/>
      <c r="FVY21" s="12"/>
      <c r="FVZ21" s="12"/>
      <c r="FWA21" s="12"/>
      <c r="FWB21" s="12"/>
      <c r="FWC21" s="12"/>
      <c r="FWD21" s="12"/>
      <c r="FWE21" s="12"/>
      <c r="FWF21" s="12"/>
      <c r="FWG21" s="12"/>
      <c r="FWH21" s="12"/>
      <c r="FWI21" s="12"/>
      <c r="FWJ21" s="12"/>
      <c r="FWK21" s="12"/>
      <c r="FWL21" s="12"/>
      <c r="FWM21" s="12"/>
      <c r="FWN21" s="12"/>
      <c r="FWO21" s="12"/>
      <c r="FWP21" s="12"/>
      <c r="FWQ21" s="12"/>
      <c r="FWR21" s="12"/>
      <c r="FWS21" s="12"/>
      <c r="FWT21" s="12"/>
      <c r="FWU21" s="12"/>
      <c r="FWV21" s="12"/>
      <c r="FWW21" s="12"/>
      <c r="FWX21" s="12"/>
      <c r="FWY21" s="12"/>
      <c r="FWZ21" s="12"/>
      <c r="FXA21" s="12"/>
      <c r="FXB21" s="12"/>
      <c r="FXC21" s="12"/>
      <c r="FXD21" s="12"/>
      <c r="FXE21" s="12"/>
      <c r="FXF21" s="12"/>
      <c r="FXG21" s="12"/>
      <c r="FXH21" s="12"/>
      <c r="FXI21" s="12"/>
      <c r="FXJ21" s="12"/>
      <c r="FXK21" s="12"/>
      <c r="FXL21" s="12"/>
      <c r="FXM21" s="12"/>
      <c r="FXN21" s="12"/>
      <c r="FXO21" s="12"/>
      <c r="FXP21" s="12"/>
      <c r="FXQ21" s="12"/>
      <c r="FXR21" s="12"/>
      <c r="FXS21" s="12"/>
      <c r="FXT21" s="12"/>
      <c r="FXU21" s="12"/>
      <c r="FXV21" s="12"/>
      <c r="FXW21" s="12"/>
      <c r="FXX21" s="12"/>
      <c r="FXY21" s="12"/>
      <c r="FXZ21" s="12"/>
      <c r="FYA21" s="12"/>
      <c r="FYB21" s="12"/>
      <c r="FYC21" s="12"/>
      <c r="FYD21" s="12"/>
      <c r="FYE21" s="12"/>
      <c r="FYF21" s="12"/>
      <c r="FYG21" s="12"/>
      <c r="FYH21" s="12"/>
      <c r="FYI21" s="12"/>
      <c r="FYJ21" s="12"/>
      <c r="FYK21" s="12"/>
      <c r="FYL21" s="12"/>
      <c r="FYM21" s="12"/>
      <c r="FYN21" s="12"/>
      <c r="FYO21" s="12"/>
      <c r="FYP21" s="12"/>
      <c r="FYQ21" s="12"/>
      <c r="FYR21" s="12"/>
      <c r="FYS21" s="12"/>
      <c r="FYT21" s="12"/>
      <c r="FYU21" s="12"/>
      <c r="FYV21" s="12"/>
      <c r="FYW21" s="12"/>
      <c r="FYX21" s="12"/>
      <c r="FYY21" s="12"/>
      <c r="FYZ21" s="12"/>
      <c r="FZA21" s="12"/>
      <c r="FZB21" s="12"/>
      <c r="FZC21" s="12"/>
      <c r="FZD21" s="12"/>
      <c r="FZE21" s="12"/>
      <c r="FZF21" s="12"/>
      <c r="FZG21" s="12"/>
      <c r="FZH21" s="12"/>
      <c r="FZI21" s="12"/>
      <c r="FZJ21" s="12"/>
      <c r="FZK21" s="12"/>
      <c r="FZL21" s="12"/>
      <c r="FZM21" s="12"/>
      <c r="FZN21" s="12"/>
      <c r="FZO21" s="12"/>
      <c r="FZP21" s="12"/>
      <c r="FZQ21" s="12"/>
      <c r="FZR21" s="12"/>
      <c r="FZS21" s="12"/>
      <c r="FZT21" s="12"/>
      <c r="FZU21" s="12"/>
      <c r="FZV21" s="12"/>
      <c r="FZW21" s="12"/>
      <c r="FZX21" s="12"/>
      <c r="FZY21" s="12"/>
      <c r="FZZ21" s="12"/>
      <c r="GAA21" s="12"/>
      <c r="GAB21" s="12"/>
      <c r="GAC21" s="12"/>
      <c r="GAD21" s="12"/>
      <c r="GAE21" s="12"/>
      <c r="GAF21" s="12"/>
      <c r="GAG21" s="12"/>
      <c r="GAH21" s="12"/>
      <c r="GAI21" s="12"/>
      <c r="GAJ21" s="12"/>
      <c r="GAK21" s="12"/>
      <c r="GAL21" s="12"/>
      <c r="GAM21" s="12"/>
      <c r="GAN21" s="12"/>
      <c r="GAO21" s="12"/>
      <c r="GAP21" s="12"/>
      <c r="GAQ21" s="12"/>
      <c r="GAR21" s="12"/>
      <c r="GAS21" s="12"/>
      <c r="GAT21" s="12"/>
      <c r="GAU21" s="12"/>
      <c r="GAV21" s="12"/>
      <c r="GAW21" s="12"/>
      <c r="GAX21" s="12"/>
      <c r="GAY21" s="12"/>
      <c r="GAZ21" s="12"/>
      <c r="GBA21" s="12"/>
      <c r="GBB21" s="12"/>
      <c r="GBC21" s="12"/>
      <c r="GBD21" s="12"/>
      <c r="GBE21" s="12"/>
      <c r="GBF21" s="12"/>
      <c r="GBG21" s="12"/>
      <c r="GBH21" s="12"/>
      <c r="GBI21" s="12"/>
      <c r="GBJ21" s="12"/>
      <c r="GBK21" s="12"/>
      <c r="GBL21" s="12"/>
      <c r="GBM21" s="12"/>
      <c r="GBN21" s="12"/>
      <c r="GBO21" s="12"/>
      <c r="GBP21" s="12"/>
      <c r="GBQ21" s="12"/>
      <c r="GBR21" s="12"/>
      <c r="GBS21" s="12"/>
      <c r="GBT21" s="12"/>
      <c r="GBU21" s="12"/>
      <c r="GBV21" s="12"/>
      <c r="GBW21" s="12"/>
      <c r="GBX21" s="12"/>
      <c r="GBY21" s="12"/>
      <c r="GBZ21" s="12"/>
      <c r="GCA21" s="12"/>
      <c r="GCB21" s="12"/>
      <c r="GCC21" s="12"/>
      <c r="GCD21" s="12"/>
      <c r="GCE21" s="12"/>
      <c r="GCF21" s="12"/>
      <c r="GCG21" s="12"/>
      <c r="GCH21" s="12"/>
      <c r="GCI21" s="12"/>
      <c r="GCJ21" s="12"/>
      <c r="GCK21" s="12"/>
      <c r="GCL21" s="12"/>
      <c r="GCM21" s="12"/>
      <c r="GCN21" s="12"/>
      <c r="GCO21" s="12"/>
      <c r="GCP21" s="12"/>
      <c r="GCQ21" s="12"/>
      <c r="GCR21" s="12"/>
      <c r="GCS21" s="12"/>
      <c r="GCT21" s="12"/>
      <c r="GCU21" s="12"/>
      <c r="GCV21" s="12"/>
      <c r="GCW21" s="12"/>
      <c r="GCX21" s="12"/>
      <c r="GCY21" s="12"/>
      <c r="GCZ21" s="12"/>
      <c r="GDA21" s="12"/>
      <c r="GDB21" s="12"/>
      <c r="GDC21" s="12"/>
      <c r="GDD21" s="12"/>
      <c r="GDE21" s="12"/>
      <c r="GDF21" s="12"/>
      <c r="GDG21" s="12"/>
      <c r="GDH21" s="12"/>
      <c r="GDI21" s="12"/>
      <c r="GDJ21" s="12"/>
      <c r="GDK21" s="12"/>
      <c r="GDL21" s="12"/>
      <c r="GDM21" s="12"/>
      <c r="GDN21" s="12"/>
      <c r="GDO21" s="12"/>
      <c r="GDP21" s="12"/>
      <c r="GDQ21" s="12"/>
      <c r="GDR21" s="12"/>
      <c r="GDS21" s="12"/>
      <c r="GDT21" s="12"/>
      <c r="GDU21" s="12"/>
      <c r="GDV21" s="12"/>
      <c r="GDW21" s="12"/>
      <c r="GDX21" s="12"/>
      <c r="GDY21" s="12"/>
      <c r="GDZ21" s="12"/>
      <c r="GEA21" s="12"/>
      <c r="GEB21" s="12"/>
      <c r="GEC21" s="12"/>
      <c r="GED21" s="12"/>
      <c r="GEE21" s="12"/>
      <c r="GEF21" s="12"/>
      <c r="GEG21" s="12"/>
      <c r="GEH21" s="12"/>
      <c r="GEI21" s="12"/>
      <c r="GEJ21" s="12"/>
      <c r="GEK21" s="12"/>
      <c r="GEL21" s="12"/>
      <c r="GEM21" s="12"/>
      <c r="GEN21" s="12"/>
      <c r="GEO21" s="12"/>
      <c r="GEP21" s="12"/>
      <c r="GEQ21" s="12"/>
      <c r="GER21" s="12"/>
      <c r="GES21" s="12"/>
      <c r="GET21" s="12"/>
      <c r="GEU21" s="12"/>
      <c r="GEV21" s="12"/>
      <c r="GEW21" s="12"/>
      <c r="GEX21" s="12"/>
      <c r="GEY21" s="12"/>
      <c r="GEZ21" s="12"/>
      <c r="GFA21" s="12"/>
      <c r="GFB21" s="12"/>
      <c r="GFC21" s="12"/>
      <c r="GFD21" s="12"/>
      <c r="GFE21" s="12"/>
      <c r="GFF21" s="12"/>
      <c r="GFG21" s="12"/>
      <c r="GFH21" s="12"/>
      <c r="GFI21" s="12"/>
      <c r="GFJ21" s="12"/>
      <c r="GFK21" s="12"/>
      <c r="GFL21" s="12"/>
      <c r="GFM21" s="12"/>
      <c r="GFN21" s="12"/>
      <c r="GFO21" s="12"/>
      <c r="GFP21" s="12"/>
      <c r="GFQ21" s="12"/>
      <c r="GFR21" s="12"/>
      <c r="GFS21" s="12"/>
      <c r="GFT21" s="12"/>
      <c r="GFU21" s="12"/>
      <c r="GFV21" s="12"/>
      <c r="GFW21" s="12"/>
      <c r="GFX21" s="12"/>
      <c r="GFY21" s="12"/>
      <c r="GFZ21" s="12"/>
      <c r="GGA21" s="12"/>
      <c r="GGB21" s="12"/>
      <c r="GGC21" s="12"/>
      <c r="GGD21" s="12"/>
      <c r="GGE21" s="12"/>
      <c r="GGF21" s="12"/>
      <c r="GGG21" s="12"/>
      <c r="GGH21" s="12"/>
      <c r="GGI21" s="12"/>
      <c r="GGJ21" s="12"/>
      <c r="GGK21" s="12"/>
      <c r="GGL21" s="12"/>
      <c r="GGM21" s="12"/>
      <c r="GGN21" s="12"/>
      <c r="GGO21" s="12"/>
      <c r="GGP21" s="12"/>
      <c r="GGQ21" s="12"/>
      <c r="GGR21" s="12"/>
      <c r="GGS21" s="12"/>
      <c r="GGT21" s="12"/>
      <c r="GGU21" s="12"/>
      <c r="GGV21" s="12"/>
      <c r="GGW21" s="12"/>
      <c r="GGX21" s="12"/>
      <c r="GGY21" s="12"/>
      <c r="GGZ21" s="12"/>
      <c r="GHA21" s="12"/>
      <c r="GHB21" s="12"/>
      <c r="GHC21" s="12"/>
      <c r="GHD21" s="12"/>
      <c r="GHE21" s="12"/>
      <c r="GHF21" s="12"/>
      <c r="GHG21" s="12"/>
      <c r="GHH21" s="12"/>
      <c r="GHI21" s="12"/>
      <c r="GHJ21" s="12"/>
      <c r="GHK21" s="12"/>
      <c r="GHL21" s="12"/>
      <c r="GHM21" s="12"/>
      <c r="GHN21" s="12"/>
      <c r="GHO21" s="12"/>
      <c r="GHP21" s="12"/>
      <c r="GHQ21" s="12"/>
      <c r="GHR21" s="12"/>
      <c r="GHS21" s="12"/>
      <c r="GHT21" s="12"/>
      <c r="GHU21" s="12"/>
      <c r="GHV21" s="12"/>
      <c r="GHW21" s="12"/>
      <c r="GHX21" s="12"/>
      <c r="GHY21" s="12"/>
      <c r="GHZ21" s="12"/>
      <c r="GIA21" s="12"/>
      <c r="GIB21" s="12"/>
      <c r="GIC21" s="12"/>
      <c r="GID21" s="12"/>
      <c r="GIE21" s="12"/>
      <c r="GIF21" s="12"/>
      <c r="GIG21" s="12"/>
      <c r="GIH21" s="12"/>
      <c r="GII21" s="12"/>
      <c r="GIJ21" s="12"/>
      <c r="GIK21" s="12"/>
      <c r="GIL21" s="12"/>
      <c r="GIM21" s="12"/>
      <c r="GIN21" s="12"/>
      <c r="GIO21" s="12"/>
      <c r="GIP21" s="12"/>
      <c r="GIQ21" s="12"/>
      <c r="GIR21" s="12"/>
      <c r="GIS21" s="12"/>
      <c r="GIT21" s="12"/>
      <c r="GIU21" s="12"/>
      <c r="GIV21" s="12"/>
      <c r="GIW21" s="12"/>
      <c r="GIX21" s="12"/>
      <c r="GIY21" s="12"/>
      <c r="GIZ21" s="12"/>
      <c r="GJA21" s="12"/>
      <c r="GJB21" s="12"/>
      <c r="GJC21" s="12"/>
      <c r="GJD21" s="12"/>
      <c r="GJE21" s="12"/>
      <c r="GJF21" s="12"/>
      <c r="GJG21" s="12"/>
      <c r="GJH21" s="12"/>
      <c r="GJI21" s="12"/>
      <c r="GJJ21" s="12"/>
      <c r="GJK21" s="12"/>
      <c r="GJL21" s="12"/>
      <c r="GJM21" s="12"/>
      <c r="GJN21" s="12"/>
      <c r="GJO21" s="12"/>
      <c r="GJP21" s="12"/>
      <c r="GJQ21" s="12"/>
      <c r="GJR21" s="12"/>
      <c r="GJS21" s="12"/>
      <c r="GJT21" s="12"/>
      <c r="GJU21" s="12"/>
      <c r="GJV21" s="12"/>
      <c r="GJW21" s="12"/>
      <c r="GJX21" s="12"/>
      <c r="GJY21" s="12"/>
      <c r="GJZ21" s="12"/>
      <c r="GKA21" s="12"/>
      <c r="GKB21" s="12"/>
      <c r="GKC21" s="12"/>
      <c r="GKD21" s="12"/>
      <c r="GKE21" s="12"/>
      <c r="GKF21" s="12"/>
      <c r="GKG21" s="12"/>
      <c r="GKH21" s="12"/>
      <c r="GKI21" s="12"/>
      <c r="GKJ21" s="12"/>
      <c r="GKK21" s="12"/>
      <c r="GKL21" s="12"/>
      <c r="GKM21" s="12"/>
      <c r="GKN21" s="12"/>
      <c r="GKO21" s="12"/>
      <c r="GKP21" s="12"/>
      <c r="GKQ21" s="12"/>
      <c r="GKR21" s="12"/>
      <c r="GKS21" s="12"/>
      <c r="GKT21" s="12"/>
      <c r="GKU21" s="12"/>
      <c r="GKV21" s="12"/>
      <c r="GKW21" s="12"/>
      <c r="GKX21" s="12"/>
      <c r="GKY21" s="12"/>
      <c r="GKZ21" s="12"/>
      <c r="GLA21" s="12"/>
      <c r="GLB21" s="12"/>
      <c r="GLC21" s="12"/>
      <c r="GLD21" s="12"/>
      <c r="GLE21" s="12"/>
      <c r="GLF21" s="12"/>
      <c r="GLG21" s="12"/>
      <c r="GLH21" s="12"/>
      <c r="GLI21" s="12"/>
      <c r="GLJ21" s="12"/>
      <c r="GLK21" s="12"/>
      <c r="GLL21" s="12"/>
      <c r="GLM21" s="12"/>
      <c r="GLN21" s="12"/>
      <c r="GLO21" s="12"/>
      <c r="GLP21" s="12"/>
      <c r="GLQ21" s="12"/>
      <c r="GLR21" s="12"/>
      <c r="GLS21" s="12"/>
      <c r="GLT21" s="12"/>
      <c r="GLU21" s="12"/>
      <c r="GLV21" s="12"/>
      <c r="GLW21" s="12"/>
      <c r="GLX21" s="12"/>
      <c r="GLY21" s="12"/>
      <c r="GLZ21" s="12"/>
      <c r="GMA21" s="12"/>
      <c r="GMB21" s="12"/>
      <c r="GMC21" s="12"/>
      <c r="GMD21" s="12"/>
      <c r="GME21" s="12"/>
      <c r="GMF21" s="12"/>
      <c r="GMG21" s="12"/>
      <c r="GMH21" s="12"/>
      <c r="GMI21" s="12"/>
      <c r="GMJ21" s="12"/>
      <c r="GMK21" s="12"/>
      <c r="GML21" s="12"/>
      <c r="GMM21" s="12"/>
      <c r="GMN21" s="12"/>
      <c r="GMO21" s="12"/>
      <c r="GMP21" s="12"/>
      <c r="GMQ21" s="12"/>
      <c r="GMR21" s="12"/>
      <c r="GMS21" s="12"/>
      <c r="GMT21" s="12"/>
      <c r="GMU21" s="12"/>
      <c r="GMV21" s="12"/>
      <c r="GMW21" s="12"/>
      <c r="GMX21" s="12"/>
      <c r="GMY21" s="12"/>
      <c r="GMZ21" s="12"/>
      <c r="GNA21" s="12"/>
      <c r="GNB21" s="12"/>
      <c r="GNC21" s="12"/>
      <c r="GND21" s="12"/>
      <c r="GNE21" s="12"/>
      <c r="GNF21" s="12"/>
      <c r="GNG21" s="12"/>
      <c r="GNH21" s="12"/>
      <c r="GNI21" s="12"/>
      <c r="GNJ21" s="12"/>
      <c r="GNK21" s="12"/>
      <c r="GNL21" s="12"/>
      <c r="GNM21" s="12"/>
      <c r="GNN21" s="12"/>
      <c r="GNO21" s="12"/>
      <c r="GNP21" s="12"/>
      <c r="GNQ21" s="12"/>
      <c r="GNR21" s="12"/>
      <c r="GNS21" s="12"/>
      <c r="GNT21" s="12"/>
      <c r="GNU21" s="12"/>
      <c r="GNV21" s="12"/>
      <c r="GNW21" s="12"/>
      <c r="GNX21" s="12"/>
      <c r="GNY21" s="12"/>
      <c r="GNZ21" s="12"/>
      <c r="GOA21" s="12"/>
      <c r="GOB21" s="12"/>
      <c r="GOC21" s="12"/>
      <c r="GOD21" s="12"/>
      <c r="GOE21" s="12"/>
      <c r="GOF21" s="12"/>
      <c r="GOG21" s="12"/>
      <c r="GOH21" s="12"/>
      <c r="GOI21" s="12"/>
      <c r="GOJ21" s="12"/>
      <c r="GOK21" s="12"/>
      <c r="GOL21" s="12"/>
      <c r="GOM21" s="12"/>
      <c r="GON21" s="12"/>
      <c r="GOO21" s="12"/>
      <c r="GOP21" s="12"/>
      <c r="GOQ21" s="12"/>
      <c r="GOR21" s="12"/>
      <c r="GOS21" s="12"/>
      <c r="GOT21" s="12"/>
      <c r="GOU21" s="12"/>
      <c r="GOV21" s="12"/>
      <c r="GOW21" s="12"/>
      <c r="GOX21" s="12"/>
      <c r="GOY21" s="12"/>
      <c r="GOZ21" s="12"/>
      <c r="GPA21" s="12"/>
      <c r="GPB21" s="12"/>
      <c r="GPC21" s="12"/>
      <c r="GPD21" s="12"/>
      <c r="GPE21" s="12"/>
      <c r="GPF21" s="12"/>
      <c r="GPG21" s="12"/>
      <c r="GPH21" s="12"/>
      <c r="GPI21" s="12"/>
      <c r="GPJ21" s="12"/>
      <c r="GPK21" s="12"/>
      <c r="GPL21" s="12"/>
      <c r="GPM21" s="12"/>
      <c r="GPN21" s="12"/>
      <c r="GPO21" s="12"/>
      <c r="GPP21" s="12"/>
      <c r="GPQ21" s="12"/>
      <c r="GPR21" s="12"/>
      <c r="GPS21" s="12"/>
      <c r="GPT21" s="12"/>
      <c r="GPU21" s="12"/>
      <c r="GPV21" s="12"/>
      <c r="GPW21" s="12"/>
      <c r="GPX21" s="12"/>
      <c r="GPY21" s="12"/>
      <c r="GPZ21" s="12"/>
      <c r="GQA21" s="12"/>
      <c r="GQB21" s="12"/>
      <c r="GQC21" s="12"/>
      <c r="GQD21" s="12"/>
      <c r="GQE21" s="12"/>
      <c r="GQF21" s="12"/>
      <c r="GQG21" s="12"/>
      <c r="GQH21" s="12"/>
      <c r="GQI21" s="12"/>
      <c r="GQJ21" s="12"/>
      <c r="GQK21" s="12"/>
      <c r="GQL21" s="12"/>
      <c r="GQM21" s="12"/>
      <c r="GQN21" s="12"/>
      <c r="GQO21" s="12"/>
      <c r="GQP21" s="12"/>
      <c r="GQQ21" s="12"/>
      <c r="GQR21" s="12"/>
      <c r="GQS21" s="12"/>
      <c r="GQT21" s="12"/>
      <c r="GQU21" s="12"/>
      <c r="GQV21" s="12"/>
      <c r="GQW21" s="12"/>
      <c r="GQX21" s="12"/>
      <c r="GQY21" s="12"/>
      <c r="GQZ21" s="12"/>
      <c r="GRA21" s="12"/>
      <c r="GRB21" s="12"/>
      <c r="GRC21" s="12"/>
      <c r="GRD21" s="12"/>
      <c r="GRE21" s="12"/>
      <c r="GRF21" s="12"/>
      <c r="GRG21" s="12"/>
      <c r="GRH21" s="12"/>
      <c r="GRI21" s="12"/>
      <c r="GRJ21" s="12"/>
      <c r="GRK21" s="12"/>
      <c r="GRL21" s="12"/>
      <c r="GRM21" s="12"/>
      <c r="GRN21" s="12"/>
      <c r="GRO21" s="12"/>
      <c r="GRP21" s="12"/>
      <c r="GRQ21" s="12"/>
      <c r="GRR21" s="12"/>
      <c r="GRS21" s="12"/>
      <c r="GRT21" s="12"/>
      <c r="GRU21" s="12"/>
      <c r="GRV21" s="12"/>
      <c r="GRW21" s="12"/>
      <c r="GRX21" s="12"/>
      <c r="GRY21" s="12"/>
      <c r="GRZ21" s="12"/>
      <c r="GSA21" s="12"/>
      <c r="GSB21" s="12"/>
      <c r="GSC21" s="12"/>
      <c r="GSD21" s="12"/>
      <c r="GSE21" s="12"/>
      <c r="GSF21" s="12"/>
      <c r="GSG21" s="12"/>
      <c r="GSH21" s="12"/>
      <c r="GSI21" s="12"/>
      <c r="GSJ21" s="12"/>
      <c r="GSK21" s="12"/>
      <c r="GSL21" s="12"/>
      <c r="GSM21" s="12"/>
      <c r="GSN21" s="12"/>
      <c r="GSO21" s="12"/>
      <c r="GSP21" s="12"/>
      <c r="GSQ21" s="12"/>
      <c r="GSR21" s="12"/>
      <c r="GSS21" s="12"/>
      <c r="GST21" s="12"/>
      <c r="GSU21" s="12"/>
      <c r="GSV21" s="12"/>
      <c r="GSW21" s="12"/>
      <c r="GSX21" s="12"/>
      <c r="GSY21" s="12"/>
      <c r="GSZ21" s="12"/>
      <c r="GTA21" s="12"/>
      <c r="GTB21" s="12"/>
      <c r="GTC21" s="12"/>
      <c r="GTD21" s="12"/>
      <c r="GTE21" s="12"/>
      <c r="GTF21" s="12"/>
      <c r="GTG21" s="12"/>
      <c r="GTH21" s="12"/>
      <c r="GTI21" s="12"/>
      <c r="GTJ21" s="12"/>
      <c r="GTK21" s="12"/>
      <c r="GTL21" s="12"/>
      <c r="GTM21" s="12"/>
      <c r="GTN21" s="12"/>
      <c r="GTO21" s="12"/>
      <c r="GTP21" s="12"/>
      <c r="GTQ21" s="12"/>
      <c r="GTR21" s="12"/>
      <c r="GTS21" s="12"/>
      <c r="GTT21" s="12"/>
      <c r="GTU21" s="12"/>
      <c r="GTV21" s="12"/>
      <c r="GTW21" s="12"/>
      <c r="GTX21" s="12"/>
      <c r="GTY21" s="12"/>
      <c r="GTZ21" s="12"/>
      <c r="GUA21" s="12"/>
      <c r="GUB21" s="12"/>
      <c r="GUC21" s="12"/>
      <c r="GUD21" s="12"/>
      <c r="GUE21" s="12"/>
      <c r="GUF21" s="12"/>
      <c r="GUG21" s="12"/>
      <c r="GUH21" s="12"/>
      <c r="GUI21" s="12"/>
      <c r="GUJ21" s="12"/>
      <c r="GUK21" s="12"/>
      <c r="GUL21" s="12"/>
      <c r="GUM21" s="12"/>
      <c r="GUN21" s="12"/>
      <c r="GUO21" s="12"/>
      <c r="GUP21" s="12"/>
      <c r="GUQ21" s="12"/>
      <c r="GUR21" s="12"/>
      <c r="GUS21" s="12"/>
      <c r="GUT21" s="12"/>
      <c r="GUU21" s="12"/>
      <c r="GUV21" s="12"/>
      <c r="GUW21" s="12"/>
      <c r="GUX21" s="12"/>
      <c r="GUY21" s="12"/>
      <c r="GUZ21" s="12"/>
      <c r="GVA21" s="12"/>
      <c r="GVB21" s="12"/>
      <c r="GVC21" s="12"/>
      <c r="GVD21" s="12"/>
      <c r="GVE21" s="12"/>
      <c r="GVF21" s="12"/>
      <c r="GVG21" s="12"/>
      <c r="GVH21" s="12"/>
      <c r="GVI21" s="12"/>
      <c r="GVJ21" s="12"/>
      <c r="GVK21" s="12"/>
      <c r="GVL21" s="12"/>
      <c r="GVM21" s="12"/>
      <c r="GVN21" s="12"/>
      <c r="GVO21" s="12"/>
      <c r="GVP21" s="12"/>
      <c r="GVQ21" s="12"/>
      <c r="GVR21" s="12"/>
      <c r="GVS21" s="12"/>
      <c r="GVT21" s="12"/>
      <c r="GVU21" s="12"/>
      <c r="GVV21" s="12"/>
      <c r="GVW21" s="12"/>
      <c r="GVX21" s="12"/>
      <c r="GVY21" s="12"/>
      <c r="GVZ21" s="12"/>
      <c r="GWA21" s="12"/>
      <c r="GWB21" s="12"/>
      <c r="GWC21" s="12"/>
      <c r="GWD21" s="12"/>
      <c r="GWE21" s="12"/>
      <c r="GWF21" s="12"/>
      <c r="GWG21" s="12"/>
      <c r="GWH21" s="12"/>
      <c r="GWI21" s="12"/>
      <c r="GWJ21" s="12"/>
      <c r="GWK21" s="12"/>
      <c r="GWL21" s="12"/>
      <c r="GWM21" s="12"/>
      <c r="GWN21" s="12"/>
      <c r="GWO21" s="12"/>
      <c r="GWP21" s="12"/>
      <c r="GWQ21" s="12"/>
      <c r="GWR21" s="12"/>
      <c r="GWS21" s="12"/>
      <c r="GWT21" s="12"/>
      <c r="GWU21" s="12"/>
      <c r="GWV21" s="12"/>
      <c r="GWW21" s="12"/>
      <c r="GWX21" s="12"/>
      <c r="GWY21" s="12"/>
      <c r="GWZ21" s="12"/>
      <c r="GXA21" s="12"/>
      <c r="GXB21" s="12"/>
      <c r="GXC21" s="12"/>
      <c r="GXD21" s="12"/>
      <c r="GXE21" s="12"/>
      <c r="GXF21" s="12"/>
      <c r="GXG21" s="12"/>
      <c r="GXH21" s="12"/>
      <c r="GXI21" s="12"/>
      <c r="GXJ21" s="12"/>
      <c r="GXK21" s="12"/>
      <c r="GXL21" s="12"/>
      <c r="GXM21" s="12"/>
      <c r="GXN21" s="12"/>
      <c r="GXO21" s="12"/>
      <c r="GXP21" s="12"/>
      <c r="GXQ21" s="12"/>
      <c r="GXR21" s="12"/>
      <c r="GXS21" s="12"/>
      <c r="GXT21" s="12"/>
      <c r="GXU21" s="12"/>
      <c r="GXV21" s="12"/>
      <c r="GXW21" s="12"/>
      <c r="GXX21" s="12"/>
      <c r="GXY21" s="12"/>
      <c r="GXZ21" s="12"/>
      <c r="GYA21" s="12"/>
      <c r="GYB21" s="12"/>
      <c r="GYC21" s="12"/>
      <c r="GYD21" s="12"/>
      <c r="GYE21" s="12"/>
      <c r="GYF21" s="12"/>
      <c r="GYG21" s="12"/>
      <c r="GYH21" s="12"/>
      <c r="GYI21" s="12"/>
      <c r="GYJ21" s="12"/>
      <c r="GYK21" s="12"/>
      <c r="GYL21" s="12"/>
      <c r="GYM21" s="12"/>
      <c r="GYN21" s="12"/>
      <c r="GYO21" s="12"/>
      <c r="GYP21" s="12"/>
      <c r="GYQ21" s="12"/>
      <c r="GYR21" s="12"/>
      <c r="GYS21" s="12"/>
      <c r="GYT21" s="12"/>
      <c r="GYU21" s="12"/>
      <c r="GYV21" s="12"/>
      <c r="GYW21" s="12"/>
      <c r="GYX21" s="12"/>
      <c r="GYY21" s="12"/>
      <c r="GYZ21" s="12"/>
      <c r="GZA21" s="12"/>
      <c r="GZB21" s="12"/>
      <c r="GZC21" s="12"/>
      <c r="GZD21" s="12"/>
      <c r="GZE21" s="12"/>
      <c r="GZF21" s="12"/>
      <c r="GZG21" s="12"/>
      <c r="GZH21" s="12"/>
      <c r="GZI21" s="12"/>
      <c r="GZJ21" s="12"/>
      <c r="GZK21" s="12"/>
      <c r="GZL21" s="12"/>
      <c r="GZM21" s="12"/>
      <c r="GZN21" s="12"/>
      <c r="GZO21" s="12"/>
      <c r="GZP21" s="12"/>
      <c r="GZQ21" s="12"/>
      <c r="GZR21" s="12"/>
      <c r="GZS21" s="12"/>
      <c r="GZT21" s="12"/>
      <c r="GZU21" s="12"/>
      <c r="GZV21" s="12"/>
      <c r="GZW21" s="12"/>
      <c r="GZX21" s="12"/>
      <c r="GZY21" s="12"/>
      <c r="GZZ21" s="12"/>
      <c r="HAA21" s="12"/>
      <c r="HAB21" s="12"/>
      <c r="HAC21" s="12"/>
      <c r="HAD21" s="12"/>
      <c r="HAE21" s="12"/>
      <c r="HAF21" s="12"/>
      <c r="HAG21" s="12"/>
      <c r="HAH21" s="12"/>
      <c r="HAI21" s="12"/>
      <c r="HAJ21" s="12"/>
      <c r="HAK21" s="12"/>
      <c r="HAL21" s="12"/>
      <c r="HAM21" s="12"/>
      <c r="HAN21" s="12"/>
      <c r="HAO21" s="12"/>
      <c r="HAP21" s="12"/>
      <c r="HAQ21" s="12"/>
      <c r="HAR21" s="12"/>
      <c r="HAS21" s="12"/>
      <c r="HAT21" s="12"/>
      <c r="HAU21" s="12"/>
      <c r="HAV21" s="12"/>
      <c r="HAW21" s="12"/>
      <c r="HAX21" s="12"/>
      <c r="HAY21" s="12"/>
      <c r="HAZ21" s="12"/>
      <c r="HBA21" s="12"/>
      <c r="HBB21" s="12"/>
      <c r="HBC21" s="12"/>
      <c r="HBD21" s="12"/>
      <c r="HBE21" s="12"/>
      <c r="HBF21" s="12"/>
      <c r="HBG21" s="12"/>
      <c r="HBH21" s="12"/>
      <c r="HBI21" s="12"/>
      <c r="HBJ21" s="12"/>
      <c r="HBK21" s="12"/>
      <c r="HBL21" s="12"/>
      <c r="HBM21" s="12"/>
      <c r="HBN21" s="12"/>
      <c r="HBO21" s="12"/>
      <c r="HBP21" s="12"/>
      <c r="HBQ21" s="12"/>
      <c r="HBR21" s="12"/>
      <c r="HBS21" s="12"/>
      <c r="HBT21" s="12"/>
      <c r="HBU21" s="12"/>
      <c r="HBV21" s="12"/>
      <c r="HBW21" s="12"/>
      <c r="HBX21" s="12"/>
      <c r="HBY21" s="12"/>
      <c r="HBZ21" s="12"/>
      <c r="HCA21" s="12"/>
      <c r="HCB21" s="12"/>
      <c r="HCC21" s="12"/>
      <c r="HCD21" s="12"/>
      <c r="HCE21" s="12"/>
      <c r="HCF21" s="12"/>
      <c r="HCG21" s="12"/>
      <c r="HCH21" s="12"/>
      <c r="HCI21" s="12"/>
      <c r="HCJ21" s="12"/>
      <c r="HCK21" s="12"/>
      <c r="HCL21" s="12"/>
      <c r="HCM21" s="12"/>
      <c r="HCN21" s="12"/>
      <c r="HCO21" s="12"/>
      <c r="HCP21" s="12"/>
      <c r="HCQ21" s="12"/>
      <c r="HCR21" s="12"/>
      <c r="HCS21" s="12"/>
      <c r="HCT21" s="12"/>
      <c r="HCU21" s="12"/>
      <c r="HCV21" s="12"/>
      <c r="HCW21" s="12"/>
      <c r="HCX21" s="12"/>
      <c r="HCY21" s="12"/>
      <c r="HCZ21" s="12"/>
      <c r="HDA21" s="12"/>
      <c r="HDB21" s="12"/>
      <c r="HDC21" s="12"/>
      <c r="HDD21" s="12"/>
      <c r="HDE21" s="12"/>
      <c r="HDF21" s="12"/>
      <c r="HDG21" s="12"/>
      <c r="HDH21" s="12"/>
      <c r="HDI21" s="12"/>
      <c r="HDJ21" s="12"/>
      <c r="HDK21" s="12"/>
      <c r="HDL21" s="12"/>
      <c r="HDM21" s="12"/>
      <c r="HDN21" s="12"/>
      <c r="HDO21" s="12"/>
      <c r="HDP21" s="12"/>
      <c r="HDQ21" s="12"/>
      <c r="HDR21" s="12"/>
      <c r="HDS21" s="12"/>
      <c r="HDT21" s="12"/>
      <c r="HDU21" s="12"/>
      <c r="HDV21" s="12"/>
      <c r="HDW21" s="12"/>
      <c r="HDX21" s="12"/>
      <c r="HDY21" s="12"/>
      <c r="HDZ21" s="12"/>
      <c r="HEA21" s="12"/>
      <c r="HEB21" s="12"/>
      <c r="HEC21" s="12"/>
      <c r="HED21" s="12"/>
      <c r="HEE21" s="12"/>
      <c r="HEF21" s="12"/>
      <c r="HEG21" s="12"/>
      <c r="HEH21" s="12"/>
      <c r="HEI21" s="12"/>
      <c r="HEJ21" s="12"/>
      <c r="HEK21" s="12"/>
      <c r="HEL21" s="12"/>
      <c r="HEM21" s="12"/>
      <c r="HEN21" s="12"/>
      <c r="HEO21" s="12"/>
      <c r="HEP21" s="12"/>
      <c r="HEQ21" s="12"/>
      <c r="HER21" s="12"/>
      <c r="HES21" s="12"/>
      <c r="HET21" s="12"/>
      <c r="HEU21" s="12"/>
      <c r="HEV21" s="12"/>
      <c r="HEW21" s="12"/>
      <c r="HEX21" s="12"/>
      <c r="HEY21" s="12"/>
      <c r="HEZ21" s="12"/>
      <c r="HFA21" s="12"/>
      <c r="HFB21" s="12"/>
      <c r="HFC21" s="12"/>
      <c r="HFD21" s="12"/>
      <c r="HFE21" s="12"/>
      <c r="HFF21" s="12"/>
      <c r="HFG21" s="12"/>
      <c r="HFH21" s="12"/>
      <c r="HFI21" s="12"/>
      <c r="HFJ21" s="12"/>
      <c r="HFK21" s="12"/>
      <c r="HFL21" s="12"/>
      <c r="HFM21" s="12"/>
      <c r="HFN21" s="12"/>
      <c r="HFO21" s="12"/>
      <c r="HFP21" s="12"/>
      <c r="HFQ21" s="12"/>
      <c r="HFR21" s="12"/>
      <c r="HFS21" s="12"/>
      <c r="HFT21" s="12"/>
      <c r="HFU21" s="12"/>
      <c r="HFV21" s="12"/>
      <c r="HFW21" s="12"/>
      <c r="HFX21" s="12"/>
      <c r="HFY21" s="12"/>
      <c r="HFZ21" s="12"/>
      <c r="HGA21" s="12"/>
      <c r="HGB21" s="12"/>
      <c r="HGC21" s="12"/>
      <c r="HGD21" s="12"/>
      <c r="HGE21" s="12"/>
      <c r="HGF21" s="12"/>
      <c r="HGG21" s="12"/>
      <c r="HGH21" s="12"/>
      <c r="HGI21" s="12"/>
      <c r="HGJ21" s="12"/>
      <c r="HGK21" s="12"/>
      <c r="HGL21" s="12"/>
      <c r="HGM21" s="12"/>
      <c r="HGN21" s="12"/>
      <c r="HGO21" s="12"/>
      <c r="HGP21" s="12"/>
      <c r="HGQ21" s="12"/>
      <c r="HGR21" s="12"/>
      <c r="HGS21" s="12"/>
      <c r="HGT21" s="12"/>
      <c r="HGU21" s="12"/>
      <c r="HGV21" s="12"/>
      <c r="HGW21" s="12"/>
      <c r="HGX21" s="12"/>
      <c r="HGY21" s="12"/>
      <c r="HGZ21" s="12"/>
      <c r="HHA21" s="12"/>
      <c r="HHB21" s="12"/>
      <c r="HHC21" s="12"/>
      <c r="HHD21" s="12"/>
      <c r="HHE21" s="12"/>
      <c r="HHF21" s="12"/>
      <c r="HHG21" s="12"/>
      <c r="HHH21" s="12"/>
      <c r="HHI21" s="12"/>
      <c r="HHJ21" s="12"/>
      <c r="HHK21" s="12"/>
      <c r="HHL21" s="12"/>
      <c r="HHM21" s="12"/>
      <c r="HHN21" s="12"/>
      <c r="HHO21" s="12"/>
      <c r="HHP21" s="12"/>
      <c r="HHQ21" s="12"/>
      <c r="HHR21" s="12"/>
      <c r="HHS21" s="12"/>
      <c r="HHT21" s="12"/>
      <c r="HHU21" s="12"/>
      <c r="HHV21" s="12"/>
      <c r="HHW21" s="12"/>
      <c r="HHX21" s="12"/>
      <c r="HHY21" s="12"/>
      <c r="HHZ21" s="12"/>
      <c r="HIA21" s="12"/>
      <c r="HIB21" s="12"/>
      <c r="HIC21" s="12"/>
      <c r="HID21" s="12"/>
      <c r="HIE21" s="12"/>
      <c r="HIF21" s="12"/>
      <c r="HIG21" s="12"/>
      <c r="HIH21" s="12"/>
      <c r="HII21" s="12"/>
      <c r="HIJ21" s="12"/>
      <c r="HIK21" s="12"/>
      <c r="HIL21" s="12"/>
      <c r="HIM21" s="12"/>
      <c r="HIN21" s="12"/>
      <c r="HIO21" s="12"/>
      <c r="HIP21" s="12"/>
      <c r="HIQ21" s="12"/>
      <c r="HIR21" s="12"/>
      <c r="HIS21" s="12"/>
      <c r="HIT21" s="12"/>
      <c r="HIU21" s="12"/>
      <c r="HIV21" s="12"/>
      <c r="HIW21" s="12"/>
      <c r="HIX21" s="12"/>
      <c r="HIY21" s="12"/>
      <c r="HIZ21" s="12"/>
      <c r="HJA21" s="12"/>
      <c r="HJB21" s="12"/>
      <c r="HJC21" s="12"/>
      <c r="HJD21" s="12"/>
      <c r="HJE21" s="12"/>
      <c r="HJF21" s="12"/>
      <c r="HJG21" s="12"/>
      <c r="HJH21" s="12"/>
      <c r="HJI21" s="12"/>
      <c r="HJJ21" s="12"/>
      <c r="HJK21" s="12"/>
      <c r="HJL21" s="12"/>
      <c r="HJM21" s="12"/>
      <c r="HJN21" s="12"/>
      <c r="HJO21" s="12"/>
      <c r="HJP21" s="12"/>
      <c r="HJQ21" s="12"/>
      <c r="HJR21" s="12"/>
      <c r="HJS21" s="12"/>
      <c r="HJT21" s="12"/>
      <c r="HJU21" s="12"/>
      <c r="HJV21" s="12"/>
      <c r="HJW21" s="12"/>
      <c r="HJX21" s="12"/>
      <c r="HJY21" s="12"/>
      <c r="HJZ21" s="12"/>
      <c r="HKA21" s="12"/>
      <c r="HKB21" s="12"/>
      <c r="HKC21" s="12"/>
      <c r="HKD21" s="12"/>
      <c r="HKE21" s="12"/>
      <c r="HKF21" s="12"/>
      <c r="HKG21" s="12"/>
      <c r="HKH21" s="12"/>
      <c r="HKI21" s="12"/>
      <c r="HKJ21" s="12"/>
      <c r="HKK21" s="12"/>
      <c r="HKL21" s="12"/>
      <c r="HKM21" s="12"/>
      <c r="HKN21" s="12"/>
      <c r="HKO21" s="12"/>
      <c r="HKP21" s="12"/>
      <c r="HKQ21" s="12"/>
      <c r="HKR21" s="12"/>
      <c r="HKS21" s="12"/>
      <c r="HKT21" s="12"/>
      <c r="HKU21" s="12"/>
      <c r="HKV21" s="12"/>
      <c r="HKW21" s="12"/>
      <c r="HKX21" s="12"/>
      <c r="HKY21" s="12"/>
      <c r="HKZ21" s="12"/>
      <c r="HLA21" s="12"/>
      <c r="HLB21" s="12"/>
      <c r="HLC21" s="12"/>
      <c r="HLD21" s="12"/>
      <c r="HLE21" s="12"/>
      <c r="HLF21" s="12"/>
      <c r="HLG21" s="12"/>
      <c r="HLH21" s="12"/>
      <c r="HLI21" s="12"/>
      <c r="HLJ21" s="12"/>
      <c r="HLK21" s="12"/>
      <c r="HLL21" s="12"/>
      <c r="HLM21" s="12"/>
      <c r="HLN21" s="12"/>
      <c r="HLO21" s="12"/>
      <c r="HLP21" s="12"/>
      <c r="HLQ21" s="12"/>
      <c r="HLR21" s="12"/>
      <c r="HLS21" s="12"/>
      <c r="HLT21" s="12"/>
      <c r="HLU21" s="12"/>
      <c r="HLV21" s="12"/>
      <c r="HLW21" s="12"/>
      <c r="HLX21" s="12"/>
      <c r="HLY21" s="12"/>
      <c r="HLZ21" s="12"/>
      <c r="HMA21" s="12"/>
      <c r="HMB21" s="12"/>
      <c r="HMC21" s="12"/>
      <c r="HMD21" s="12"/>
      <c r="HME21" s="12"/>
      <c r="HMF21" s="12"/>
      <c r="HMG21" s="12"/>
      <c r="HMH21" s="12"/>
      <c r="HMI21" s="12"/>
      <c r="HMJ21" s="12"/>
      <c r="HMK21" s="12"/>
      <c r="HML21" s="12"/>
      <c r="HMM21" s="12"/>
      <c r="HMN21" s="12"/>
      <c r="HMO21" s="12"/>
      <c r="HMP21" s="12"/>
      <c r="HMQ21" s="12"/>
      <c r="HMR21" s="12"/>
      <c r="HMS21" s="12"/>
      <c r="HMT21" s="12"/>
      <c r="HMU21" s="12"/>
      <c r="HMV21" s="12"/>
      <c r="HMW21" s="12"/>
      <c r="HMX21" s="12"/>
      <c r="HMY21" s="12"/>
      <c r="HMZ21" s="12"/>
      <c r="HNA21" s="12"/>
      <c r="HNB21" s="12"/>
      <c r="HNC21" s="12"/>
      <c r="HND21" s="12"/>
      <c r="HNE21" s="12"/>
      <c r="HNF21" s="12"/>
      <c r="HNG21" s="12"/>
      <c r="HNH21" s="12"/>
      <c r="HNI21" s="12"/>
      <c r="HNJ21" s="12"/>
      <c r="HNK21" s="12"/>
      <c r="HNL21" s="12"/>
      <c r="HNM21" s="12"/>
      <c r="HNN21" s="12"/>
      <c r="HNO21" s="12"/>
      <c r="HNP21" s="12"/>
      <c r="HNQ21" s="12"/>
      <c r="HNR21" s="12"/>
      <c r="HNS21" s="12"/>
      <c r="HNT21" s="12"/>
      <c r="HNU21" s="12"/>
      <c r="HNV21" s="12"/>
      <c r="HNW21" s="12"/>
      <c r="HNX21" s="12"/>
      <c r="HNY21" s="12"/>
      <c r="HNZ21" s="12"/>
      <c r="HOA21" s="12"/>
      <c r="HOB21" s="12"/>
      <c r="HOC21" s="12"/>
      <c r="HOD21" s="12"/>
      <c r="HOE21" s="12"/>
      <c r="HOF21" s="12"/>
      <c r="HOG21" s="12"/>
      <c r="HOH21" s="12"/>
      <c r="HOI21" s="12"/>
      <c r="HOJ21" s="12"/>
      <c r="HOK21" s="12"/>
      <c r="HOL21" s="12"/>
      <c r="HOM21" s="12"/>
      <c r="HON21" s="12"/>
      <c r="HOO21" s="12"/>
      <c r="HOP21" s="12"/>
      <c r="HOQ21" s="12"/>
      <c r="HOR21" s="12"/>
      <c r="HOS21" s="12"/>
      <c r="HOT21" s="12"/>
      <c r="HOU21" s="12"/>
      <c r="HOV21" s="12"/>
      <c r="HOW21" s="12"/>
      <c r="HOX21" s="12"/>
      <c r="HOY21" s="12"/>
      <c r="HOZ21" s="12"/>
      <c r="HPA21" s="12"/>
      <c r="HPB21" s="12"/>
      <c r="HPC21" s="12"/>
      <c r="HPD21" s="12"/>
      <c r="HPE21" s="12"/>
      <c r="HPF21" s="12"/>
      <c r="HPG21" s="12"/>
      <c r="HPH21" s="12"/>
      <c r="HPI21" s="12"/>
      <c r="HPJ21" s="12"/>
      <c r="HPK21" s="12"/>
      <c r="HPL21" s="12"/>
      <c r="HPM21" s="12"/>
      <c r="HPN21" s="12"/>
      <c r="HPO21" s="12"/>
      <c r="HPP21" s="12"/>
      <c r="HPQ21" s="12"/>
      <c r="HPR21" s="12"/>
      <c r="HPS21" s="12"/>
      <c r="HPT21" s="12"/>
      <c r="HPU21" s="12"/>
      <c r="HPV21" s="12"/>
      <c r="HPW21" s="12"/>
      <c r="HPX21" s="12"/>
      <c r="HPY21" s="12"/>
      <c r="HPZ21" s="12"/>
      <c r="HQA21" s="12"/>
      <c r="HQB21" s="12"/>
      <c r="HQC21" s="12"/>
      <c r="HQD21" s="12"/>
      <c r="HQE21" s="12"/>
      <c r="HQF21" s="12"/>
      <c r="HQG21" s="12"/>
      <c r="HQH21" s="12"/>
      <c r="HQI21" s="12"/>
      <c r="HQJ21" s="12"/>
      <c r="HQK21" s="12"/>
      <c r="HQL21" s="12"/>
      <c r="HQM21" s="12"/>
      <c r="HQN21" s="12"/>
      <c r="HQO21" s="12"/>
      <c r="HQP21" s="12"/>
      <c r="HQQ21" s="12"/>
      <c r="HQR21" s="12"/>
      <c r="HQS21" s="12"/>
      <c r="HQT21" s="12"/>
      <c r="HQU21" s="12"/>
      <c r="HQV21" s="12"/>
      <c r="HQW21" s="12"/>
      <c r="HQX21" s="12"/>
      <c r="HQY21" s="12"/>
      <c r="HQZ21" s="12"/>
      <c r="HRA21" s="12"/>
      <c r="HRB21" s="12"/>
      <c r="HRC21" s="12"/>
      <c r="HRD21" s="12"/>
      <c r="HRE21" s="12"/>
      <c r="HRF21" s="12"/>
      <c r="HRG21" s="12"/>
      <c r="HRH21" s="12"/>
      <c r="HRI21" s="12"/>
      <c r="HRJ21" s="12"/>
      <c r="HRK21" s="12"/>
      <c r="HRL21" s="12"/>
      <c r="HRM21" s="12"/>
      <c r="HRN21" s="12"/>
      <c r="HRO21" s="12"/>
      <c r="HRP21" s="12"/>
      <c r="HRQ21" s="12"/>
      <c r="HRR21" s="12"/>
      <c r="HRS21" s="12"/>
      <c r="HRT21" s="12"/>
      <c r="HRU21" s="12"/>
      <c r="HRV21" s="12"/>
      <c r="HRW21" s="12"/>
      <c r="HRX21" s="12"/>
      <c r="HRY21" s="12"/>
      <c r="HRZ21" s="12"/>
      <c r="HSA21" s="12"/>
      <c r="HSB21" s="12"/>
      <c r="HSC21" s="12"/>
      <c r="HSD21" s="12"/>
      <c r="HSE21" s="12"/>
      <c r="HSF21" s="12"/>
      <c r="HSG21" s="12"/>
      <c r="HSH21" s="12"/>
      <c r="HSI21" s="12"/>
      <c r="HSJ21" s="12"/>
      <c r="HSK21" s="12"/>
      <c r="HSL21" s="12"/>
      <c r="HSM21" s="12"/>
      <c r="HSN21" s="12"/>
      <c r="HSO21" s="12"/>
      <c r="HSP21" s="12"/>
      <c r="HSQ21" s="12"/>
      <c r="HSR21" s="12"/>
      <c r="HSS21" s="12"/>
      <c r="HST21" s="12"/>
      <c r="HSU21" s="12"/>
      <c r="HSV21" s="12"/>
      <c r="HSW21" s="12"/>
      <c r="HSX21" s="12"/>
      <c r="HSY21" s="12"/>
      <c r="HSZ21" s="12"/>
      <c r="HTA21" s="12"/>
      <c r="HTB21" s="12"/>
      <c r="HTC21" s="12"/>
      <c r="HTD21" s="12"/>
      <c r="HTE21" s="12"/>
      <c r="HTF21" s="12"/>
      <c r="HTG21" s="12"/>
      <c r="HTH21" s="12"/>
      <c r="HTI21" s="12"/>
      <c r="HTJ21" s="12"/>
      <c r="HTK21" s="12"/>
      <c r="HTL21" s="12"/>
      <c r="HTM21" s="12"/>
      <c r="HTN21" s="12"/>
      <c r="HTO21" s="12"/>
      <c r="HTP21" s="12"/>
      <c r="HTQ21" s="12"/>
      <c r="HTR21" s="12"/>
      <c r="HTS21" s="12"/>
      <c r="HTT21" s="12"/>
      <c r="HTU21" s="12"/>
      <c r="HTV21" s="12"/>
      <c r="HTW21" s="12"/>
      <c r="HTX21" s="12"/>
      <c r="HTY21" s="12"/>
      <c r="HTZ21" s="12"/>
      <c r="HUA21" s="12"/>
      <c r="HUB21" s="12"/>
      <c r="HUC21" s="12"/>
      <c r="HUD21" s="12"/>
      <c r="HUE21" s="12"/>
      <c r="HUF21" s="12"/>
      <c r="HUG21" s="12"/>
      <c r="HUH21" s="12"/>
      <c r="HUI21" s="12"/>
      <c r="HUJ21" s="12"/>
      <c r="HUK21" s="12"/>
      <c r="HUL21" s="12"/>
      <c r="HUM21" s="12"/>
      <c r="HUN21" s="12"/>
      <c r="HUO21" s="12"/>
      <c r="HUP21" s="12"/>
      <c r="HUQ21" s="12"/>
      <c r="HUR21" s="12"/>
      <c r="HUS21" s="12"/>
      <c r="HUT21" s="12"/>
      <c r="HUU21" s="12"/>
      <c r="HUV21" s="12"/>
      <c r="HUW21" s="12"/>
      <c r="HUX21" s="12"/>
      <c r="HUY21" s="12"/>
      <c r="HUZ21" s="12"/>
      <c r="HVA21" s="12"/>
      <c r="HVB21" s="12"/>
      <c r="HVC21" s="12"/>
      <c r="HVD21" s="12"/>
      <c r="HVE21" s="12"/>
      <c r="HVF21" s="12"/>
      <c r="HVG21" s="12"/>
      <c r="HVH21" s="12"/>
      <c r="HVI21" s="12"/>
      <c r="HVJ21" s="12"/>
      <c r="HVK21" s="12"/>
      <c r="HVL21" s="12"/>
      <c r="HVM21" s="12"/>
      <c r="HVN21" s="12"/>
      <c r="HVO21" s="12"/>
      <c r="HVP21" s="12"/>
      <c r="HVQ21" s="12"/>
      <c r="HVR21" s="12"/>
      <c r="HVS21" s="12"/>
      <c r="HVT21" s="12"/>
      <c r="HVU21" s="12"/>
      <c r="HVV21" s="12"/>
      <c r="HVW21" s="12"/>
      <c r="HVX21" s="12"/>
      <c r="HVY21" s="12"/>
      <c r="HVZ21" s="12"/>
      <c r="HWA21" s="12"/>
      <c r="HWB21" s="12"/>
      <c r="HWC21" s="12"/>
      <c r="HWD21" s="12"/>
      <c r="HWE21" s="12"/>
      <c r="HWF21" s="12"/>
      <c r="HWG21" s="12"/>
      <c r="HWH21" s="12"/>
      <c r="HWI21" s="12"/>
      <c r="HWJ21" s="12"/>
      <c r="HWK21" s="12"/>
      <c r="HWL21" s="12"/>
      <c r="HWM21" s="12"/>
      <c r="HWN21" s="12"/>
      <c r="HWO21" s="12"/>
      <c r="HWP21" s="12"/>
      <c r="HWQ21" s="12"/>
      <c r="HWR21" s="12"/>
      <c r="HWS21" s="12"/>
      <c r="HWT21" s="12"/>
      <c r="HWU21" s="12"/>
      <c r="HWV21" s="12"/>
      <c r="HWW21" s="12"/>
      <c r="HWX21" s="12"/>
      <c r="HWY21" s="12"/>
      <c r="HWZ21" s="12"/>
      <c r="HXA21" s="12"/>
      <c r="HXB21" s="12"/>
      <c r="HXC21" s="12"/>
      <c r="HXD21" s="12"/>
      <c r="HXE21" s="12"/>
      <c r="HXF21" s="12"/>
      <c r="HXG21" s="12"/>
      <c r="HXH21" s="12"/>
      <c r="HXI21" s="12"/>
      <c r="HXJ21" s="12"/>
      <c r="HXK21" s="12"/>
      <c r="HXL21" s="12"/>
      <c r="HXM21" s="12"/>
      <c r="HXN21" s="12"/>
      <c r="HXO21" s="12"/>
      <c r="HXP21" s="12"/>
      <c r="HXQ21" s="12"/>
      <c r="HXR21" s="12"/>
      <c r="HXS21" s="12"/>
      <c r="HXT21" s="12"/>
      <c r="HXU21" s="12"/>
      <c r="HXV21" s="12"/>
      <c r="HXW21" s="12"/>
      <c r="HXX21" s="12"/>
      <c r="HXY21" s="12"/>
      <c r="HXZ21" s="12"/>
      <c r="HYA21" s="12"/>
      <c r="HYB21" s="12"/>
      <c r="HYC21" s="12"/>
      <c r="HYD21" s="12"/>
      <c r="HYE21" s="12"/>
      <c r="HYF21" s="12"/>
      <c r="HYG21" s="12"/>
      <c r="HYH21" s="12"/>
      <c r="HYI21" s="12"/>
      <c r="HYJ21" s="12"/>
      <c r="HYK21" s="12"/>
      <c r="HYL21" s="12"/>
      <c r="HYM21" s="12"/>
      <c r="HYN21" s="12"/>
      <c r="HYO21" s="12"/>
      <c r="HYP21" s="12"/>
      <c r="HYQ21" s="12"/>
      <c r="HYR21" s="12"/>
      <c r="HYS21" s="12"/>
      <c r="HYT21" s="12"/>
      <c r="HYU21" s="12"/>
      <c r="HYV21" s="12"/>
      <c r="HYW21" s="12"/>
      <c r="HYX21" s="12"/>
      <c r="HYY21" s="12"/>
      <c r="HYZ21" s="12"/>
      <c r="HZA21" s="12"/>
      <c r="HZB21" s="12"/>
      <c r="HZC21" s="12"/>
      <c r="HZD21" s="12"/>
      <c r="HZE21" s="12"/>
      <c r="HZF21" s="12"/>
      <c r="HZG21" s="12"/>
      <c r="HZH21" s="12"/>
      <c r="HZI21" s="12"/>
      <c r="HZJ21" s="12"/>
      <c r="HZK21" s="12"/>
      <c r="HZL21" s="12"/>
      <c r="HZM21" s="12"/>
      <c r="HZN21" s="12"/>
      <c r="HZO21" s="12"/>
      <c r="HZP21" s="12"/>
      <c r="HZQ21" s="12"/>
      <c r="HZR21" s="12"/>
      <c r="HZS21" s="12"/>
      <c r="HZT21" s="12"/>
      <c r="HZU21" s="12"/>
      <c r="HZV21" s="12"/>
      <c r="HZW21" s="12"/>
      <c r="HZX21" s="12"/>
      <c r="HZY21" s="12"/>
      <c r="HZZ21" s="12"/>
      <c r="IAA21" s="12"/>
      <c r="IAB21" s="12"/>
      <c r="IAC21" s="12"/>
      <c r="IAD21" s="12"/>
      <c r="IAE21" s="12"/>
      <c r="IAF21" s="12"/>
      <c r="IAG21" s="12"/>
      <c r="IAH21" s="12"/>
      <c r="IAI21" s="12"/>
      <c r="IAJ21" s="12"/>
      <c r="IAK21" s="12"/>
      <c r="IAL21" s="12"/>
      <c r="IAM21" s="12"/>
      <c r="IAN21" s="12"/>
      <c r="IAO21" s="12"/>
      <c r="IAP21" s="12"/>
      <c r="IAQ21" s="12"/>
      <c r="IAR21" s="12"/>
      <c r="IAS21" s="12"/>
      <c r="IAT21" s="12"/>
      <c r="IAU21" s="12"/>
      <c r="IAV21" s="12"/>
      <c r="IAW21" s="12"/>
      <c r="IAX21" s="12"/>
      <c r="IAY21" s="12"/>
      <c r="IAZ21" s="12"/>
      <c r="IBA21" s="12"/>
      <c r="IBB21" s="12"/>
      <c r="IBC21" s="12"/>
      <c r="IBD21" s="12"/>
      <c r="IBE21" s="12"/>
      <c r="IBF21" s="12"/>
      <c r="IBG21" s="12"/>
      <c r="IBH21" s="12"/>
      <c r="IBI21" s="12"/>
      <c r="IBJ21" s="12"/>
      <c r="IBK21" s="12"/>
      <c r="IBL21" s="12"/>
      <c r="IBM21" s="12"/>
      <c r="IBN21" s="12"/>
      <c r="IBO21" s="12"/>
      <c r="IBP21" s="12"/>
      <c r="IBQ21" s="12"/>
      <c r="IBR21" s="12"/>
      <c r="IBS21" s="12"/>
      <c r="IBT21" s="12"/>
      <c r="IBU21" s="12"/>
      <c r="IBV21" s="12"/>
      <c r="IBW21" s="12"/>
      <c r="IBX21" s="12"/>
      <c r="IBY21" s="12"/>
      <c r="IBZ21" s="12"/>
      <c r="ICA21" s="12"/>
      <c r="ICB21" s="12"/>
      <c r="ICC21" s="12"/>
      <c r="ICD21" s="12"/>
      <c r="ICE21" s="12"/>
      <c r="ICF21" s="12"/>
      <c r="ICG21" s="12"/>
      <c r="ICH21" s="12"/>
      <c r="ICI21" s="12"/>
      <c r="ICJ21" s="12"/>
      <c r="ICK21" s="12"/>
      <c r="ICL21" s="12"/>
      <c r="ICM21" s="12"/>
      <c r="ICN21" s="12"/>
      <c r="ICO21" s="12"/>
      <c r="ICP21" s="12"/>
      <c r="ICQ21" s="12"/>
      <c r="ICR21" s="12"/>
      <c r="ICS21" s="12"/>
      <c r="ICT21" s="12"/>
      <c r="ICU21" s="12"/>
      <c r="ICV21" s="12"/>
      <c r="ICW21" s="12"/>
      <c r="ICX21" s="12"/>
      <c r="ICY21" s="12"/>
      <c r="ICZ21" s="12"/>
      <c r="IDA21" s="12"/>
      <c r="IDB21" s="12"/>
      <c r="IDC21" s="12"/>
      <c r="IDD21" s="12"/>
      <c r="IDE21" s="12"/>
      <c r="IDF21" s="12"/>
      <c r="IDG21" s="12"/>
      <c r="IDH21" s="12"/>
      <c r="IDI21" s="12"/>
      <c r="IDJ21" s="12"/>
      <c r="IDK21" s="12"/>
      <c r="IDL21" s="12"/>
      <c r="IDM21" s="12"/>
      <c r="IDN21" s="12"/>
      <c r="IDO21" s="12"/>
      <c r="IDP21" s="12"/>
      <c r="IDQ21" s="12"/>
      <c r="IDR21" s="12"/>
      <c r="IDS21" s="12"/>
      <c r="IDT21" s="12"/>
      <c r="IDU21" s="12"/>
      <c r="IDV21" s="12"/>
      <c r="IDW21" s="12"/>
      <c r="IDX21" s="12"/>
      <c r="IDY21" s="12"/>
      <c r="IDZ21" s="12"/>
      <c r="IEA21" s="12"/>
      <c r="IEB21" s="12"/>
      <c r="IEC21" s="12"/>
      <c r="IED21" s="12"/>
      <c r="IEE21" s="12"/>
      <c r="IEF21" s="12"/>
      <c r="IEG21" s="12"/>
      <c r="IEH21" s="12"/>
      <c r="IEI21" s="12"/>
      <c r="IEJ21" s="12"/>
      <c r="IEK21" s="12"/>
      <c r="IEL21" s="12"/>
      <c r="IEM21" s="12"/>
      <c r="IEN21" s="12"/>
      <c r="IEO21" s="12"/>
      <c r="IEP21" s="12"/>
      <c r="IEQ21" s="12"/>
      <c r="IER21" s="12"/>
      <c r="IES21" s="12"/>
      <c r="IET21" s="12"/>
      <c r="IEU21" s="12"/>
      <c r="IEV21" s="12"/>
      <c r="IEW21" s="12"/>
      <c r="IEX21" s="12"/>
      <c r="IEY21" s="12"/>
      <c r="IEZ21" s="12"/>
      <c r="IFA21" s="12"/>
      <c r="IFB21" s="12"/>
      <c r="IFC21" s="12"/>
      <c r="IFD21" s="12"/>
      <c r="IFE21" s="12"/>
      <c r="IFF21" s="12"/>
      <c r="IFG21" s="12"/>
      <c r="IFH21" s="12"/>
      <c r="IFI21" s="12"/>
      <c r="IFJ21" s="12"/>
      <c r="IFK21" s="12"/>
      <c r="IFL21" s="12"/>
      <c r="IFM21" s="12"/>
      <c r="IFN21" s="12"/>
      <c r="IFO21" s="12"/>
      <c r="IFP21" s="12"/>
      <c r="IFQ21" s="12"/>
      <c r="IFR21" s="12"/>
      <c r="IFS21" s="12"/>
      <c r="IFT21" s="12"/>
      <c r="IFU21" s="12"/>
      <c r="IFV21" s="12"/>
      <c r="IFW21" s="12"/>
      <c r="IFX21" s="12"/>
      <c r="IFY21" s="12"/>
      <c r="IFZ21" s="12"/>
      <c r="IGA21" s="12"/>
      <c r="IGB21" s="12"/>
      <c r="IGC21" s="12"/>
      <c r="IGD21" s="12"/>
      <c r="IGE21" s="12"/>
      <c r="IGF21" s="12"/>
      <c r="IGG21" s="12"/>
      <c r="IGH21" s="12"/>
      <c r="IGI21" s="12"/>
      <c r="IGJ21" s="12"/>
      <c r="IGK21" s="12"/>
      <c r="IGL21" s="12"/>
      <c r="IGM21" s="12"/>
      <c r="IGN21" s="12"/>
      <c r="IGO21" s="12"/>
      <c r="IGP21" s="12"/>
      <c r="IGQ21" s="12"/>
      <c r="IGR21" s="12"/>
      <c r="IGS21" s="12"/>
      <c r="IGT21" s="12"/>
      <c r="IGU21" s="12"/>
      <c r="IGV21" s="12"/>
      <c r="IGW21" s="12"/>
      <c r="IGX21" s="12"/>
      <c r="IGY21" s="12"/>
      <c r="IGZ21" s="12"/>
      <c r="IHA21" s="12"/>
      <c r="IHB21" s="12"/>
      <c r="IHC21" s="12"/>
      <c r="IHD21" s="12"/>
      <c r="IHE21" s="12"/>
      <c r="IHF21" s="12"/>
      <c r="IHG21" s="12"/>
      <c r="IHH21" s="12"/>
      <c r="IHI21" s="12"/>
      <c r="IHJ21" s="12"/>
      <c r="IHK21" s="12"/>
      <c r="IHL21" s="12"/>
      <c r="IHM21" s="12"/>
      <c r="IHN21" s="12"/>
      <c r="IHO21" s="12"/>
      <c r="IHP21" s="12"/>
      <c r="IHQ21" s="12"/>
      <c r="IHR21" s="12"/>
      <c r="IHS21" s="12"/>
      <c r="IHT21" s="12"/>
      <c r="IHU21" s="12"/>
      <c r="IHV21" s="12"/>
      <c r="IHW21" s="12"/>
      <c r="IHX21" s="12"/>
      <c r="IHY21" s="12"/>
      <c r="IHZ21" s="12"/>
      <c r="IIA21" s="12"/>
      <c r="IIB21" s="12"/>
      <c r="IIC21" s="12"/>
      <c r="IID21" s="12"/>
      <c r="IIE21" s="12"/>
      <c r="IIF21" s="12"/>
      <c r="IIG21" s="12"/>
      <c r="IIH21" s="12"/>
      <c r="III21" s="12"/>
      <c r="IIJ21" s="12"/>
      <c r="IIK21" s="12"/>
      <c r="IIL21" s="12"/>
      <c r="IIM21" s="12"/>
      <c r="IIN21" s="12"/>
      <c r="IIO21" s="12"/>
      <c r="IIP21" s="12"/>
      <c r="IIQ21" s="12"/>
      <c r="IIR21" s="12"/>
      <c r="IIS21" s="12"/>
      <c r="IIT21" s="12"/>
      <c r="IIU21" s="12"/>
      <c r="IIV21" s="12"/>
      <c r="IIW21" s="12"/>
      <c r="IIX21" s="12"/>
      <c r="IIY21" s="12"/>
      <c r="IIZ21" s="12"/>
      <c r="IJA21" s="12"/>
      <c r="IJB21" s="12"/>
      <c r="IJC21" s="12"/>
      <c r="IJD21" s="12"/>
      <c r="IJE21" s="12"/>
      <c r="IJF21" s="12"/>
      <c r="IJG21" s="12"/>
      <c r="IJH21" s="12"/>
      <c r="IJI21" s="12"/>
      <c r="IJJ21" s="12"/>
      <c r="IJK21" s="12"/>
      <c r="IJL21" s="12"/>
      <c r="IJM21" s="12"/>
      <c r="IJN21" s="12"/>
      <c r="IJO21" s="12"/>
      <c r="IJP21" s="12"/>
      <c r="IJQ21" s="12"/>
      <c r="IJR21" s="12"/>
      <c r="IJS21" s="12"/>
      <c r="IJT21" s="12"/>
      <c r="IJU21" s="12"/>
      <c r="IJV21" s="12"/>
      <c r="IJW21" s="12"/>
      <c r="IJX21" s="12"/>
      <c r="IJY21" s="12"/>
      <c r="IJZ21" s="12"/>
      <c r="IKA21" s="12"/>
      <c r="IKB21" s="12"/>
      <c r="IKC21" s="12"/>
      <c r="IKD21" s="12"/>
      <c r="IKE21" s="12"/>
      <c r="IKF21" s="12"/>
      <c r="IKG21" s="12"/>
      <c r="IKH21" s="12"/>
      <c r="IKI21" s="12"/>
      <c r="IKJ21" s="12"/>
      <c r="IKK21" s="12"/>
      <c r="IKL21" s="12"/>
      <c r="IKM21" s="12"/>
      <c r="IKN21" s="12"/>
      <c r="IKO21" s="12"/>
      <c r="IKP21" s="12"/>
      <c r="IKQ21" s="12"/>
      <c r="IKR21" s="12"/>
      <c r="IKS21" s="12"/>
      <c r="IKT21" s="12"/>
      <c r="IKU21" s="12"/>
      <c r="IKV21" s="12"/>
      <c r="IKW21" s="12"/>
      <c r="IKX21" s="12"/>
      <c r="IKY21" s="12"/>
      <c r="IKZ21" s="12"/>
      <c r="ILA21" s="12"/>
      <c r="ILB21" s="12"/>
      <c r="ILC21" s="12"/>
      <c r="ILD21" s="12"/>
      <c r="ILE21" s="12"/>
      <c r="ILF21" s="12"/>
      <c r="ILG21" s="12"/>
      <c r="ILH21" s="12"/>
      <c r="ILI21" s="12"/>
      <c r="ILJ21" s="12"/>
      <c r="ILK21" s="12"/>
      <c r="ILL21" s="12"/>
      <c r="ILM21" s="12"/>
      <c r="ILN21" s="12"/>
      <c r="ILO21" s="12"/>
      <c r="ILP21" s="12"/>
      <c r="ILQ21" s="12"/>
      <c r="ILR21" s="12"/>
      <c r="ILS21" s="12"/>
      <c r="ILT21" s="12"/>
      <c r="ILU21" s="12"/>
      <c r="ILV21" s="12"/>
      <c r="ILW21" s="12"/>
      <c r="ILX21" s="12"/>
      <c r="ILY21" s="12"/>
      <c r="ILZ21" s="12"/>
      <c r="IMA21" s="12"/>
      <c r="IMB21" s="12"/>
      <c r="IMC21" s="12"/>
      <c r="IMD21" s="12"/>
      <c r="IME21" s="12"/>
      <c r="IMF21" s="12"/>
      <c r="IMG21" s="12"/>
      <c r="IMH21" s="12"/>
      <c r="IMI21" s="12"/>
      <c r="IMJ21" s="12"/>
      <c r="IMK21" s="12"/>
      <c r="IML21" s="12"/>
      <c r="IMM21" s="12"/>
      <c r="IMN21" s="12"/>
      <c r="IMO21" s="12"/>
      <c r="IMP21" s="12"/>
      <c r="IMQ21" s="12"/>
      <c r="IMR21" s="12"/>
      <c r="IMS21" s="12"/>
      <c r="IMT21" s="12"/>
      <c r="IMU21" s="12"/>
      <c r="IMV21" s="12"/>
      <c r="IMW21" s="12"/>
      <c r="IMX21" s="12"/>
      <c r="IMY21" s="12"/>
      <c r="IMZ21" s="12"/>
      <c r="INA21" s="12"/>
      <c r="INB21" s="12"/>
      <c r="INC21" s="12"/>
      <c r="IND21" s="12"/>
      <c r="INE21" s="12"/>
      <c r="INF21" s="12"/>
      <c r="ING21" s="12"/>
      <c r="INH21" s="12"/>
      <c r="INI21" s="12"/>
      <c r="INJ21" s="12"/>
      <c r="INK21" s="12"/>
      <c r="INL21" s="12"/>
      <c r="INM21" s="12"/>
      <c r="INN21" s="12"/>
      <c r="INO21" s="12"/>
      <c r="INP21" s="12"/>
      <c r="INQ21" s="12"/>
      <c r="INR21" s="12"/>
      <c r="INS21" s="12"/>
      <c r="INT21" s="12"/>
      <c r="INU21" s="12"/>
      <c r="INV21" s="12"/>
      <c r="INW21" s="12"/>
      <c r="INX21" s="12"/>
      <c r="INY21" s="12"/>
      <c r="INZ21" s="12"/>
      <c r="IOA21" s="12"/>
      <c r="IOB21" s="12"/>
      <c r="IOC21" s="12"/>
      <c r="IOD21" s="12"/>
      <c r="IOE21" s="12"/>
      <c r="IOF21" s="12"/>
      <c r="IOG21" s="12"/>
      <c r="IOH21" s="12"/>
      <c r="IOI21" s="12"/>
      <c r="IOJ21" s="12"/>
      <c r="IOK21" s="12"/>
      <c r="IOL21" s="12"/>
      <c r="IOM21" s="12"/>
      <c r="ION21" s="12"/>
      <c r="IOO21" s="12"/>
      <c r="IOP21" s="12"/>
      <c r="IOQ21" s="12"/>
      <c r="IOR21" s="12"/>
      <c r="IOS21" s="12"/>
      <c r="IOT21" s="12"/>
      <c r="IOU21" s="12"/>
      <c r="IOV21" s="12"/>
      <c r="IOW21" s="12"/>
      <c r="IOX21" s="12"/>
      <c r="IOY21" s="12"/>
      <c r="IOZ21" s="12"/>
      <c r="IPA21" s="12"/>
      <c r="IPB21" s="12"/>
      <c r="IPC21" s="12"/>
      <c r="IPD21" s="12"/>
      <c r="IPE21" s="12"/>
      <c r="IPF21" s="12"/>
      <c r="IPG21" s="12"/>
      <c r="IPH21" s="12"/>
      <c r="IPI21" s="12"/>
      <c r="IPJ21" s="12"/>
      <c r="IPK21" s="12"/>
      <c r="IPL21" s="12"/>
      <c r="IPM21" s="12"/>
      <c r="IPN21" s="12"/>
      <c r="IPO21" s="12"/>
      <c r="IPP21" s="12"/>
      <c r="IPQ21" s="12"/>
      <c r="IPR21" s="12"/>
      <c r="IPS21" s="12"/>
      <c r="IPT21" s="12"/>
      <c r="IPU21" s="12"/>
      <c r="IPV21" s="12"/>
      <c r="IPW21" s="12"/>
      <c r="IPX21" s="12"/>
      <c r="IPY21" s="12"/>
      <c r="IPZ21" s="12"/>
      <c r="IQA21" s="12"/>
      <c r="IQB21" s="12"/>
      <c r="IQC21" s="12"/>
      <c r="IQD21" s="12"/>
      <c r="IQE21" s="12"/>
      <c r="IQF21" s="12"/>
      <c r="IQG21" s="12"/>
      <c r="IQH21" s="12"/>
      <c r="IQI21" s="12"/>
      <c r="IQJ21" s="12"/>
      <c r="IQK21" s="12"/>
      <c r="IQL21" s="12"/>
      <c r="IQM21" s="12"/>
      <c r="IQN21" s="12"/>
      <c r="IQO21" s="12"/>
      <c r="IQP21" s="12"/>
      <c r="IQQ21" s="12"/>
      <c r="IQR21" s="12"/>
      <c r="IQS21" s="12"/>
      <c r="IQT21" s="12"/>
      <c r="IQU21" s="12"/>
      <c r="IQV21" s="12"/>
      <c r="IQW21" s="12"/>
      <c r="IQX21" s="12"/>
      <c r="IQY21" s="12"/>
      <c r="IQZ21" s="12"/>
      <c r="IRA21" s="12"/>
      <c r="IRB21" s="12"/>
      <c r="IRC21" s="12"/>
      <c r="IRD21" s="12"/>
      <c r="IRE21" s="12"/>
      <c r="IRF21" s="12"/>
      <c r="IRG21" s="12"/>
      <c r="IRH21" s="12"/>
      <c r="IRI21" s="12"/>
      <c r="IRJ21" s="12"/>
      <c r="IRK21" s="12"/>
      <c r="IRL21" s="12"/>
      <c r="IRM21" s="12"/>
      <c r="IRN21" s="12"/>
      <c r="IRO21" s="12"/>
      <c r="IRP21" s="12"/>
      <c r="IRQ21" s="12"/>
      <c r="IRR21" s="12"/>
      <c r="IRS21" s="12"/>
      <c r="IRT21" s="12"/>
      <c r="IRU21" s="12"/>
      <c r="IRV21" s="12"/>
      <c r="IRW21" s="12"/>
      <c r="IRX21" s="12"/>
      <c r="IRY21" s="12"/>
      <c r="IRZ21" s="12"/>
      <c r="ISA21" s="12"/>
      <c r="ISB21" s="12"/>
      <c r="ISC21" s="12"/>
      <c r="ISD21" s="12"/>
      <c r="ISE21" s="12"/>
      <c r="ISF21" s="12"/>
      <c r="ISG21" s="12"/>
      <c r="ISH21" s="12"/>
      <c r="ISI21" s="12"/>
      <c r="ISJ21" s="12"/>
      <c r="ISK21" s="12"/>
      <c r="ISL21" s="12"/>
      <c r="ISM21" s="12"/>
      <c r="ISN21" s="12"/>
      <c r="ISO21" s="12"/>
      <c r="ISP21" s="12"/>
      <c r="ISQ21" s="12"/>
      <c r="ISR21" s="12"/>
      <c r="ISS21" s="12"/>
      <c r="IST21" s="12"/>
      <c r="ISU21" s="12"/>
      <c r="ISV21" s="12"/>
      <c r="ISW21" s="12"/>
      <c r="ISX21" s="12"/>
      <c r="ISY21" s="12"/>
      <c r="ISZ21" s="12"/>
      <c r="ITA21" s="12"/>
      <c r="ITB21" s="12"/>
      <c r="ITC21" s="12"/>
      <c r="ITD21" s="12"/>
      <c r="ITE21" s="12"/>
      <c r="ITF21" s="12"/>
      <c r="ITG21" s="12"/>
      <c r="ITH21" s="12"/>
      <c r="ITI21" s="12"/>
      <c r="ITJ21" s="12"/>
      <c r="ITK21" s="12"/>
      <c r="ITL21" s="12"/>
      <c r="ITM21" s="12"/>
      <c r="ITN21" s="12"/>
      <c r="ITO21" s="12"/>
      <c r="ITP21" s="12"/>
      <c r="ITQ21" s="12"/>
      <c r="ITR21" s="12"/>
      <c r="ITS21" s="12"/>
      <c r="ITT21" s="12"/>
      <c r="ITU21" s="12"/>
      <c r="ITV21" s="12"/>
      <c r="ITW21" s="12"/>
      <c r="ITX21" s="12"/>
      <c r="ITY21" s="12"/>
      <c r="ITZ21" s="12"/>
      <c r="IUA21" s="12"/>
      <c r="IUB21" s="12"/>
      <c r="IUC21" s="12"/>
      <c r="IUD21" s="12"/>
      <c r="IUE21" s="12"/>
      <c r="IUF21" s="12"/>
      <c r="IUG21" s="12"/>
      <c r="IUH21" s="12"/>
      <c r="IUI21" s="12"/>
      <c r="IUJ21" s="12"/>
      <c r="IUK21" s="12"/>
      <c r="IUL21" s="12"/>
      <c r="IUM21" s="12"/>
      <c r="IUN21" s="12"/>
      <c r="IUO21" s="12"/>
      <c r="IUP21" s="12"/>
      <c r="IUQ21" s="12"/>
      <c r="IUR21" s="12"/>
      <c r="IUS21" s="12"/>
      <c r="IUT21" s="12"/>
      <c r="IUU21" s="12"/>
      <c r="IUV21" s="12"/>
      <c r="IUW21" s="12"/>
      <c r="IUX21" s="12"/>
      <c r="IUY21" s="12"/>
      <c r="IUZ21" s="12"/>
      <c r="IVA21" s="12"/>
      <c r="IVB21" s="12"/>
      <c r="IVC21" s="12"/>
      <c r="IVD21" s="12"/>
      <c r="IVE21" s="12"/>
      <c r="IVF21" s="12"/>
      <c r="IVG21" s="12"/>
      <c r="IVH21" s="12"/>
      <c r="IVI21" s="12"/>
      <c r="IVJ21" s="12"/>
      <c r="IVK21" s="12"/>
      <c r="IVL21" s="12"/>
      <c r="IVM21" s="12"/>
      <c r="IVN21" s="12"/>
      <c r="IVO21" s="12"/>
      <c r="IVP21" s="12"/>
      <c r="IVQ21" s="12"/>
      <c r="IVR21" s="12"/>
      <c r="IVS21" s="12"/>
      <c r="IVT21" s="12"/>
      <c r="IVU21" s="12"/>
      <c r="IVV21" s="12"/>
      <c r="IVW21" s="12"/>
      <c r="IVX21" s="12"/>
      <c r="IVY21" s="12"/>
      <c r="IVZ21" s="12"/>
      <c r="IWA21" s="12"/>
      <c r="IWB21" s="12"/>
      <c r="IWC21" s="12"/>
      <c r="IWD21" s="12"/>
      <c r="IWE21" s="12"/>
      <c r="IWF21" s="12"/>
      <c r="IWG21" s="12"/>
      <c r="IWH21" s="12"/>
      <c r="IWI21" s="12"/>
      <c r="IWJ21" s="12"/>
      <c r="IWK21" s="12"/>
      <c r="IWL21" s="12"/>
      <c r="IWM21" s="12"/>
      <c r="IWN21" s="12"/>
      <c r="IWO21" s="12"/>
      <c r="IWP21" s="12"/>
      <c r="IWQ21" s="12"/>
      <c r="IWR21" s="12"/>
      <c r="IWS21" s="12"/>
      <c r="IWT21" s="12"/>
      <c r="IWU21" s="12"/>
      <c r="IWV21" s="12"/>
      <c r="IWW21" s="12"/>
      <c r="IWX21" s="12"/>
      <c r="IWY21" s="12"/>
      <c r="IWZ21" s="12"/>
      <c r="IXA21" s="12"/>
      <c r="IXB21" s="12"/>
      <c r="IXC21" s="12"/>
      <c r="IXD21" s="12"/>
      <c r="IXE21" s="12"/>
      <c r="IXF21" s="12"/>
      <c r="IXG21" s="12"/>
      <c r="IXH21" s="12"/>
      <c r="IXI21" s="12"/>
      <c r="IXJ21" s="12"/>
      <c r="IXK21" s="12"/>
      <c r="IXL21" s="12"/>
      <c r="IXM21" s="12"/>
      <c r="IXN21" s="12"/>
      <c r="IXO21" s="12"/>
      <c r="IXP21" s="12"/>
      <c r="IXQ21" s="12"/>
      <c r="IXR21" s="12"/>
      <c r="IXS21" s="12"/>
      <c r="IXT21" s="12"/>
      <c r="IXU21" s="12"/>
      <c r="IXV21" s="12"/>
      <c r="IXW21" s="12"/>
      <c r="IXX21" s="12"/>
      <c r="IXY21" s="12"/>
      <c r="IXZ21" s="12"/>
      <c r="IYA21" s="12"/>
      <c r="IYB21" s="12"/>
      <c r="IYC21" s="12"/>
      <c r="IYD21" s="12"/>
      <c r="IYE21" s="12"/>
      <c r="IYF21" s="12"/>
      <c r="IYG21" s="12"/>
      <c r="IYH21" s="12"/>
      <c r="IYI21" s="12"/>
      <c r="IYJ21" s="12"/>
      <c r="IYK21" s="12"/>
      <c r="IYL21" s="12"/>
      <c r="IYM21" s="12"/>
      <c r="IYN21" s="12"/>
      <c r="IYO21" s="12"/>
      <c r="IYP21" s="12"/>
      <c r="IYQ21" s="12"/>
      <c r="IYR21" s="12"/>
      <c r="IYS21" s="12"/>
      <c r="IYT21" s="12"/>
      <c r="IYU21" s="12"/>
      <c r="IYV21" s="12"/>
      <c r="IYW21" s="12"/>
      <c r="IYX21" s="12"/>
      <c r="IYY21" s="12"/>
      <c r="IYZ21" s="12"/>
      <c r="IZA21" s="12"/>
      <c r="IZB21" s="12"/>
      <c r="IZC21" s="12"/>
      <c r="IZD21" s="12"/>
      <c r="IZE21" s="12"/>
      <c r="IZF21" s="12"/>
      <c r="IZG21" s="12"/>
      <c r="IZH21" s="12"/>
      <c r="IZI21" s="12"/>
      <c r="IZJ21" s="12"/>
      <c r="IZK21" s="12"/>
      <c r="IZL21" s="12"/>
      <c r="IZM21" s="12"/>
      <c r="IZN21" s="12"/>
      <c r="IZO21" s="12"/>
      <c r="IZP21" s="12"/>
      <c r="IZQ21" s="12"/>
      <c r="IZR21" s="12"/>
      <c r="IZS21" s="12"/>
      <c r="IZT21" s="12"/>
      <c r="IZU21" s="12"/>
      <c r="IZV21" s="12"/>
      <c r="IZW21" s="12"/>
      <c r="IZX21" s="12"/>
      <c r="IZY21" s="12"/>
      <c r="IZZ21" s="12"/>
      <c r="JAA21" s="12"/>
      <c r="JAB21" s="12"/>
      <c r="JAC21" s="12"/>
      <c r="JAD21" s="12"/>
      <c r="JAE21" s="12"/>
      <c r="JAF21" s="12"/>
      <c r="JAG21" s="12"/>
      <c r="JAH21" s="12"/>
      <c r="JAI21" s="12"/>
      <c r="JAJ21" s="12"/>
      <c r="JAK21" s="12"/>
      <c r="JAL21" s="12"/>
      <c r="JAM21" s="12"/>
      <c r="JAN21" s="12"/>
      <c r="JAO21" s="12"/>
      <c r="JAP21" s="12"/>
      <c r="JAQ21" s="12"/>
      <c r="JAR21" s="12"/>
      <c r="JAS21" s="12"/>
      <c r="JAT21" s="12"/>
      <c r="JAU21" s="12"/>
      <c r="JAV21" s="12"/>
      <c r="JAW21" s="12"/>
      <c r="JAX21" s="12"/>
      <c r="JAY21" s="12"/>
      <c r="JAZ21" s="12"/>
      <c r="JBA21" s="12"/>
      <c r="JBB21" s="12"/>
      <c r="JBC21" s="12"/>
      <c r="JBD21" s="12"/>
      <c r="JBE21" s="12"/>
      <c r="JBF21" s="12"/>
      <c r="JBG21" s="12"/>
      <c r="JBH21" s="12"/>
      <c r="JBI21" s="12"/>
      <c r="JBJ21" s="12"/>
      <c r="JBK21" s="12"/>
      <c r="JBL21" s="12"/>
      <c r="JBM21" s="12"/>
      <c r="JBN21" s="12"/>
      <c r="JBO21" s="12"/>
      <c r="JBP21" s="12"/>
      <c r="JBQ21" s="12"/>
      <c r="JBR21" s="12"/>
      <c r="JBS21" s="12"/>
      <c r="JBT21" s="12"/>
      <c r="JBU21" s="12"/>
      <c r="JBV21" s="12"/>
      <c r="JBW21" s="12"/>
      <c r="JBX21" s="12"/>
      <c r="JBY21" s="12"/>
      <c r="JBZ21" s="12"/>
      <c r="JCA21" s="12"/>
      <c r="JCB21" s="12"/>
      <c r="JCC21" s="12"/>
      <c r="JCD21" s="12"/>
      <c r="JCE21" s="12"/>
      <c r="JCF21" s="12"/>
      <c r="JCG21" s="12"/>
      <c r="JCH21" s="12"/>
      <c r="JCI21" s="12"/>
      <c r="JCJ21" s="12"/>
      <c r="JCK21" s="12"/>
      <c r="JCL21" s="12"/>
      <c r="JCM21" s="12"/>
      <c r="JCN21" s="12"/>
      <c r="JCO21" s="12"/>
      <c r="JCP21" s="12"/>
      <c r="JCQ21" s="12"/>
      <c r="JCR21" s="12"/>
      <c r="JCS21" s="12"/>
      <c r="JCT21" s="12"/>
      <c r="JCU21" s="12"/>
      <c r="JCV21" s="12"/>
      <c r="JCW21" s="12"/>
      <c r="JCX21" s="12"/>
      <c r="JCY21" s="12"/>
      <c r="JCZ21" s="12"/>
      <c r="JDA21" s="12"/>
      <c r="JDB21" s="12"/>
      <c r="JDC21" s="12"/>
      <c r="JDD21" s="12"/>
      <c r="JDE21" s="12"/>
      <c r="JDF21" s="12"/>
      <c r="JDG21" s="12"/>
      <c r="JDH21" s="12"/>
      <c r="JDI21" s="12"/>
      <c r="JDJ21" s="12"/>
      <c r="JDK21" s="12"/>
      <c r="JDL21" s="12"/>
      <c r="JDM21" s="12"/>
      <c r="JDN21" s="12"/>
      <c r="JDO21" s="12"/>
      <c r="JDP21" s="12"/>
      <c r="JDQ21" s="12"/>
      <c r="JDR21" s="12"/>
      <c r="JDS21" s="12"/>
      <c r="JDT21" s="12"/>
      <c r="JDU21" s="12"/>
      <c r="JDV21" s="12"/>
      <c r="JDW21" s="12"/>
      <c r="JDX21" s="12"/>
      <c r="JDY21" s="12"/>
      <c r="JDZ21" s="12"/>
      <c r="JEA21" s="12"/>
      <c r="JEB21" s="12"/>
      <c r="JEC21" s="12"/>
      <c r="JED21" s="12"/>
      <c r="JEE21" s="12"/>
      <c r="JEF21" s="12"/>
      <c r="JEG21" s="12"/>
      <c r="JEH21" s="12"/>
      <c r="JEI21" s="12"/>
      <c r="JEJ21" s="12"/>
      <c r="JEK21" s="12"/>
      <c r="JEL21" s="12"/>
      <c r="JEM21" s="12"/>
      <c r="JEN21" s="12"/>
      <c r="JEO21" s="12"/>
      <c r="JEP21" s="12"/>
      <c r="JEQ21" s="12"/>
      <c r="JER21" s="12"/>
      <c r="JES21" s="12"/>
      <c r="JET21" s="12"/>
      <c r="JEU21" s="12"/>
      <c r="JEV21" s="12"/>
      <c r="JEW21" s="12"/>
      <c r="JEX21" s="12"/>
      <c r="JEY21" s="12"/>
      <c r="JEZ21" s="12"/>
      <c r="JFA21" s="12"/>
      <c r="JFB21" s="12"/>
      <c r="JFC21" s="12"/>
      <c r="JFD21" s="12"/>
      <c r="JFE21" s="12"/>
      <c r="JFF21" s="12"/>
      <c r="JFG21" s="12"/>
      <c r="JFH21" s="12"/>
      <c r="JFI21" s="12"/>
      <c r="JFJ21" s="12"/>
      <c r="JFK21" s="12"/>
      <c r="JFL21" s="12"/>
      <c r="JFM21" s="12"/>
      <c r="JFN21" s="12"/>
      <c r="JFO21" s="12"/>
      <c r="JFP21" s="12"/>
      <c r="JFQ21" s="12"/>
      <c r="JFR21" s="12"/>
      <c r="JFS21" s="12"/>
      <c r="JFT21" s="12"/>
      <c r="JFU21" s="12"/>
      <c r="JFV21" s="12"/>
      <c r="JFW21" s="12"/>
      <c r="JFX21" s="12"/>
      <c r="JFY21" s="12"/>
      <c r="JFZ21" s="12"/>
      <c r="JGA21" s="12"/>
      <c r="JGB21" s="12"/>
      <c r="JGC21" s="12"/>
      <c r="JGD21" s="12"/>
      <c r="JGE21" s="12"/>
      <c r="JGF21" s="12"/>
      <c r="JGG21" s="12"/>
      <c r="JGH21" s="12"/>
      <c r="JGI21" s="12"/>
      <c r="JGJ21" s="12"/>
      <c r="JGK21" s="12"/>
      <c r="JGL21" s="12"/>
      <c r="JGM21" s="12"/>
      <c r="JGN21" s="12"/>
      <c r="JGO21" s="12"/>
      <c r="JGP21" s="12"/>
      <c r="JGQ21" s="12"/>
      <c r="JGR21" s="12"/>
      <c r="JGS21" s="12"/>
      <c r="JGT21" s="12"/>
      <c r="JGU21" s="12"/>
      <c r="JGV21" s="12"/>
      <c r="JGW21" s="12"/>
      <c r="JGX21" s="12"/>
      <c r="JGY21" s="12"/>
      <c r="JGZ21" s="12"/>
      <c r="JHA21" s="12"/>
      <c r="JHB21" s="12"/>
      <c r="JHC21" s="12"/>
      <c r="JHD21" s="12"/>
      <c r="JHE21" s="12"/>
      <c r="JHF21" s="12"/>
      <c r="JHG21" s="12"/>
      <c r="JHH21" s="12"/>
      <c r="JHI21" s="12"/>
      <c r="JHJ21" s="12"/>
      <c r="JHK21" s="12"/>
      <c r="JHL21" s="12"/>
      <c r="JHM21" s="12"/>
      <c r="JHN21" s="12"/>
      <c r="JHO21" s="12"/>
      <c r="JHP21" s="12"/>
      <c r="JHQ21" s="12"/>
      <c r="JHR21" s="12"/>
      <c r="JHS21" s="12"/>
      <c r="JHT21" s="12"/>
      <c r="JHU21" s="12"/>
      <c r="JHV21" s="12"/>
      <c r="JHW21" s="12"/>
      <c r="JHX21" s="12"/>
      <c r="JHY21" s="12"/>
      <c r="JHZ21" s="12"/>
      <c r="JIA21" s="12"/>
      <c r="JIB21" s="12"/>
      <c r="JIC21" s="12"/>
      <c r="JID21" s="12"/>
      <c r="JIE21" s="12"/>
      <c r="JIF21" s="12"/>
      <c r="JIG21" s="12"/>
      <c r="JIH21" s="12"/>
      <c r="JII21" s="12"/>
      <c r="JIJ21" s="12"/>
      <c r="JIK21" s="12"/>
      <c r="JIL21" s="12"/>
      <c r="JIM21" s="12"/>
      <c r="JIN21" s="12"/>
      <c r="JIO21" s="12"/>
      <c r="JIP21" s="12"/>
      <c r="JIQ21" s="12"/>
      <c r="JIR21" s="12"/>
      <c r="JIS21" s="12"/>
      <c r="JIT21" s="12"/>
      <c r="JIU21" s="12"/>
      <c r="JIV21" s="12"/>
      <c r="JIW21" s="12"/>
      <c r="JIX21" s="12"/>
      <c r="JIY21" s="12"/>
      <c r="JIZ21" s="12"/>
      <c r="JJA21" s="12"/>
      <c r="JJB21" s="12"/>
      <c r="JJC21" s="12"/>
      <c r="JJD21" s="12"/>
      <c r="JJE21" s="12"/>
      <c r="JJF21" s="12"/>
      <c r="JJG21" s="12"/>
      <c r="JJH21" s="12"/>
      <c r="JJI21" s="12"/>
      <c r="JJJ21" s="12"/>
      <c r="JJK21" s="12"/>
      <c r="JJL21" s="12"/>
      <c r="JJM21" s="12"/>
      <c r="JJN21" s="12"/>
      <c r="JJO21" s="12"/>
      <c r="JJP21" s="12"/>
      <c r="JJQ21" s="12"/>
      <c r="JJR21" s="12"/>
      <c r="JJS21" s="12"/>
      <c r="JJT21" s="12"/>
      <c r="JJU21" s="12"/>
      <c r="JJV21" s="12"/>
      <c r="JJW21" s="12"/>
      <c r="JJX21" s="12"/>
      <c r="JJY21" s="12"/>
      <c r="JJZ21" s="12"/>
      <c r="JKA21" s="12"/>
      <c r="JKB21" s="12"/>
      <c r="JKC21" s="12"/>
      <c r="JKD21" s="12"/>
      <c r="JKE21" s="12"/>
      <c r="JKF21" s="12"/>
      <c r="JKG21" s="12"/>
      <c r="JKH21" s="12"/>
      <c r="JKI21" s="12"/>
      <c r="JKJ21" s="12"/>
      <c r="JKK21" s="12"/>
      <c r="JKL21" s="12"/>
      <c r="JKM21" s="12"/>
      <c r="JKN21" s="12"/>
      <c r="JKO21" s="12"/>
      <c r="JKP21" s="12"/>
      <c r="JKQ21" s="12"/>
      <c r="JKR21" s="12"/>
      <c r="JKS21" s="12"/>
      <c r="JKT21" s="12"/>
      <c r="JKU21" s="12"/>
      <c r="JKV21" s="12"/>
      <c r="JKW21" s="12"/>
      <c r="JKX21" s="12"/>
      <c r="JKY21" s="12"/>
      <c r="JKZ21" s="12"/>
      <c r="JLA21" s="12"/>
      <c r="JLB21" s="12"/>
      <c r="JLC21" s="12"/>
      <c r="JLD21" s="12"/>
      <c r="JLE21" s="12"/>
      <c r="JLF21" s="12"/>
      <c r="JLG21" s="12"/>
      <c r="JLH21" s="12"/>
      <c r="JLI21" s="12"/>
      <c r="JLJ21" s="12"/>
      <c r="JLK21" s="12"/>
      <c r="JLL21" s="12"/>
      <c r="JLM21" s="12"/>
      <c r="JLN21" s="12"/>
      <c r="JLO21" s="12"/>
      <c r="JLP21" s="12"/>
      <c r="JLQ21" s="12"/>
      <c r="JLR21" s="12"/>
      <c r="JLS21" s="12"/>
      <c r="JLT21" s="12"/>
      <c r="JLU21" s="12"/>
      <c r="JLV21" s="12"/>
      <c r="JLW21" s="12"/>
      <c r="JLX21" s="12"/>
      <c r="JLY21" s="12"/>
      <c r="JLZ21" s="12"/>
      <c r="JMA21" s="12"/>
      <c r="JMB21" s="12"/>
      <c r="JMC21" s="12"/>
      <c r="JMD21" s="12"/>
      <c r="JME21" s="12"/>
      <c r="JMF21" s="12"/>
      <c r="JMG21" s="12"/>
      <c r="JMH21" s="12"/>
      <c r="JMI21" s="12"/>
      <c r="JMJ21" s="12"/>
      <c r="JMK21" s="12"/>
      <c r="JML21" s="12"/>
      <c r="JMM21" s="12"/>
      <c r="JMN21" s="12"/>
      <c r="JMO21" s="12"/>
      <c r="JMP21" s="12"/>
      <c r="JMQ21" s="12"/>
      <c r="JMR21" s="12"/>
      <c r="JMS21" s="12"/>
      <c r="JMT21" s="12"/>
      <c r="JMU21" s="12"/>
      <c r="JMV21" s="12"/>
      <c r="JMW21" s="12"/>
      <c r="JMX21" s="12"/>
      <c r="JMY21" s="12"/>
      <c r="JMZ21" s="12"/>
      <c r="JNA21" s="12"/>
      <c r="JNB21" s="12"/>
      <c r="JNC21" s="12"/>
      <c r="JND21" s="12"/>
      <c r="JNE21" s="12"/>
      <c r="JNF21" s="12"/>
      <c r="JNG21" s="12"/>
      <c r="JNH21" s="12"/>
      <c r="JNI21" s="12"/>
      <c r="JNJ21" s="12"/>
      <c r="JNK21" s="12"/>
      <c r="JNL21" s="12"/>
      <c r="JNM21" s="12"/>
      <c r="JNN21" s="12"/>
      <c r="JNO21" s="12"/>
      <c r="JNP21" s="12"/>
      <c r="JNQ21" s="12"/>
      <c r="JNR21" s="12"/>
      <c r="JNS21" s="12"/>
      <c r="JNT21" s="12"/>
      <c r="JNU21" s="12"/>
      <c r="JNV21" s="12"/>
      <c r="JNW21" s="12"/>
      <c r="JNX21" s="12"/>
      <c r="JNY21" s="12"/>
      <c r="JNZ21" s="12"/>
      <c r="JOA21" s="12"/>
      <c r="JOB21" s="12"/>
      <c r="JOC21" s="12"/>
      <c r="JOD21" s="12"/>
      <c r="JOE21" s="12"/>
      <c r="JOF21" s="12"/>
      <c r="JOG21" s="12"/>
      <c r="JOH21" s="12"/>
      <c r="JOI21" s="12"/>
      <c r="JOJ21" s="12"/>
      <c r="JOK21" s="12"/>
      <c r="JOL21" s="12"/>
      <c r="JOM21" s="12"/>
      <c r="JON21" s="12"/>
      <c r="JOO21" s="12"/>
      <c r="JOP21" s="12"/>
      <c r="JOQ21" s="12"/>
      <c r="JOR21" s="12"/>
      <c r="JOS21" s="12"/>
      <c r="JOT21" s="12"/>
      <c r="JOU21" s="12"/>
      <c r="JOV21" s="12"/>
      <c r="JOW21" s="12"/>
      <c r="JOX21" s="12"/>
      <c r="JOY21" s="12"/>
      <c r="JOZ21" s="12"/>
      <c r="JPA21" s="12"/>
      <c r="JPB21" s="12"/>
      <c r="JPC21" s="12"/>
      <c r="JPD21" s="12"/>
      <c r="JPE21" s="12"/>
      <c r="JPF21" s="12"/>
      <c r="JPG21" s="12"/>
      <c r="JPH21" s="12"/>
      <c r="JPI21" s="12"/>
      <c r="JPJ21" s="12"/>
      <c r="JPK21" s="12"/>
      <c r="JPL21" s="12"/>
      <c r="JPM21" s="12"/>
      <c r="JPN21" s="12"/>
      <c r="JPO21" s="12"/>
      <c r="JPP21" s="12"/>
      <c r="JPQ21" s="12"/>
      <c r="JPR21" s="12"/>
      <c r="JPS21" s="12"/>
      <c r="JPT21" s="12"/>
      <c r="JPU21" s="12"/>
      <c r="JPV21" s="12"/>
      <c r="JPW21" s="12"/>
      <c r="JPX21" s="12"/>
      <c r="JPY21" s="12"/>
      <c r="JPZ21" s="12"/>
      <c r="JQA21" s="12"/>
      <c r="JQB21" s="12"/>
      <c r="JQC21" s="12"/>
      <c r="JQD21" s="12"/>
      <c r="JQE21" s="12"/>
      <c r="JQF21" s="12"/>
      <c r="JQG21" s="12"/>
      <c r="JQH21" s="12"/>
      <c r="JQI21" s="12"/>
      <c r="JQJ21" s="12"/>
      <c r="JQK21" s="12"/>
      <c r="JQL21" s="12"/>
      <c r="JQM21" s="12"/>
      <c r="JQN21" s="12"/>
      <c r="JQO21" s="12"/>
      <c r="JQP21" s="12"/>
      <c r="JQQ21" s="12"/>
      <c r="JQR21" s="12"/>
      <c r="JQS21" s="12"/>
      <c r="JQT21" s="12"/>
      <c r="JQU21" s="12"/>
      <c r="JQV21" s="12"/>
      <c r="JQW21" s="12"/>
      <c r="JQX21" s="12"/>
      <c r="JQY21" s="12"/>
      <c r="JQZ21" s="12"/>
      <c r="JRA21" s="12"/>
      <c r="JRB21" s="12"/>
      <c r="JRC21" s="12"/>
      <c r="JRD21" s="12"/>
      <c r="JRE21" s="12"/>
      <c r="JRF21" s="12"/>
      <c r="JRG21" s="12"/>
      <c r="JRH21" s="12"/>
      <c r="JRI21" s="12"/>
      <c r="JRJ21" s="12"/>
      <c r="JRK21" s="12"/>
      <c r="JRL21" s="12"/>
      <c r="JRM21" s="12"/>
      <c r="JRN21" s="12"/>
      <c r="JRO21" s="12"/>
      <c r="JRP21" s="12"/>
      <c r="JRQ21" s="12"/>
      <c r="JRR21" s="12"/>
      <c r="JRS21" s="12"/>
      <c r="JRT21" s="12"/>
      <c r="JRU21" s="12"/>
      <c r="JRV21" s="12"/>
      <c r="JRW21" s="12"/>
      <c r="JRX21" s="12"/>
      <c r="JRY21" s="12"/>
      <c r="JRZ21" s="12"/>
      <c r="JSA21" s="12"/>
      <c r="JSB21" s="12"/>
      <c r="JSC21" s="12"/>
      <c r="JSD21" s="12"/>
      <c r="JSE21" s="12"/>
      <c r="JSF21" s="12"/>
      <c r="JSG21" s="12"/>
      <c r="JSH21" s="12"/>
      <c r="JSI21" s="12"/>
      <c r="JSJ21" s="12"/>
      <c r="JSK21" s="12"/>
      <c r="JSL21" s="12"/>
      <c r="JSM21" s="12"/>
      <c r="JSN21" s="12"/>
      <c r="JSO21" s="12"/>
      <c r="JSP21" s="12"/>
      <c r="JSQ21" s="12"/>
      <c r="JSR21" s="12"/>
      <c r="JSS21" s="12"/>
      <c r="JST21" s="12"/>
      <c r="JSU21" s="12"/>
      <c r="JSV21" s="12"/>
      <c r="JSW21" s="12"/>
      <c r="JSX21" s="12"/>
      <c r="JSY21" s="12"/>
      <c r="JSZ21" s="12"/>
      <c r="JTA21" s="12"/>
      <c r="JTB21" s="12"/>
      <c r="JTC21" s="12"/>
      <c r="JTD21" s="12"/>
      <c r="JTE21" s="12"/>
      <c r="JTF21" s="12"/>
      <c r="JTG21" s="12"/>
      <c r="JTH21" s="12"/>
      <c r="JTI21" s="12"/>
      <c r="JTJ21" s="12"/>
      <c r="JTK21" s="12"/>
      <c r="JTL21" s="12"/>
      <c r="JTM21" s="12"/>
      <c r="JTN21" s="12"/>
      <c r="JTO21" s="12"/>
      <c r="JTP21" s="12"/>
      <c r="JTQ21" s="12"/>
      <c r="JTR21" s="12"/>
      <c r="JTS21" s="12"/>
      <c r="JTT21" s="12"/>
      <c r="JTU21" s="12"/>
      <c r="JTV21" s="12"/>
      <c r="JTW21" s="12"/>
      <c r="JTX21" s="12"/>
      <c r="JTY21" s="12"/>
      <c r="JTZ21" s="12"/>
      <c r="JUA21" s="12"/>
      <c r="JUB21" s="12"/>
      <c r="JUC21" s="12"/>
      <c r="JUD21" s="12"/>
      <c r="JUE21" s="12"/>
      <c r="JUF21" s="12"/>
      <c r="JUG21" s="12"/>
      <c r="JUH21" s="12"/>
      <c r="JUI21" s="12"/>
      <c r="JUJ21" s="12"/>
      <c r="JUK21" s="12"/>
      <c r="JUL21" s="12"/>
      <c r="JUM21" s="12"/>
      <c r="JUN21" s="12"/>
      <c r="JUO21" s="12"/>
      <c r="JUP21" s="12"/>
      <c r="JUQ21" s="12"/>
      <c r="JUR21" s="12"/>
      <c r="JUS21" s="12"/>
      <c r="JUT21" s="12"/>
      <c r="JUU21" s="12"/>
      <c r="JUV21" s="12"/>
      <c r="JUW21" s="12"/>
      <c r="JUX21" s="12"/>
      <c r="JUY21" s="12"/>
      <c r="JUZ21" s="12"/>
      <c r="JVA21" s="12"/>
      <c r="JVB21" s="12"/>
      <c r="JVC21" s="12"/>
      <c r="JVD21" s="12"/>
      <c r="JVE21" s="12"/>
      <c r="JVF21" s="12"/>
      <c r="JVG21" s="12"/>
      <c r="JVH21" s="12"/>
      <c r="JVI21" s="12"/>
      <c r="JVJ21" s="12"/>
      <c r="JVK21" s="12"/>
      <c r="JVL21" s="12"/>
      <c r="JVM21" s="12"/>
      <c r="JVN21" s="12"/>
      <c r="JVO21" s="12"/>
      <c r="JVP21" s="12"/>
      <c r="JVQ21" s="12"/>
      <c r="JVR21" s="12"/>
      <c r="JVS21" s="12"/>
      <c r="JVT21" s="12"/>
      <c r="JVU21" s="12"/>
      <c r="JVV21" s="12"/>
      <c r="JVW21" s="12"/>
      <c r="JVX21" s="12"/>
      <c r="JVY21" s="12"/>
      <c r="JVZ21" s="12"/>
      <c r="JWA21" s="12"/>
      <c r="JWB21" s="12"/>
      <c r="JWC21" s="12"/>
      <c r="JWD21" s="12"/>
      <c r="JWE21" s="12"/>
      <c r="JWF21" s="12"/>
      <c r="JWG21" s="12"/>
      <c r="JWH21" s="12"/>
      <c r="JWI21" s="12"/>
      <c r="JWJ21" s="12"/>
      <c r="JWK21" s="12"/>
      <c r="JWL21" s="12"/>
      <c r="JWM21" s="12"/>
      <c r="JWN21" s="12"/>
      <c r="JWO21" s="12"/>
      <c r="JWP21" s="12"/>
      <c r="JWQ21" s="12"/>
      <c r="JWR21" s="12"/>
      <c r="JWS21" s="12"/>
      <c r="JWT21" s="12"/>
      <c r="JWU21" s="12"/>
      <c r="JWV21" s="12"/>
      <c r="JWW21" s="12"/>
      <c r="JWX21" s="12"/>
      <c r="JWY21" s="12"/>
      <c r="JWZ21" s="12"/>
      <c r="JXA21" s="12"/>
      <c r="JXB21" s="12"/>
      <c r="JXC21" s="12"/>
      <c r="JXD21" s="12"/>
      <c r="JXE21" s="12"/>
      <c r="JXF21" s="12"/>
      <c r="JXG21" s="12"/>
      <c r="JXH21" s="12"/>
      <c r="JXI21" s="12"/>
      <c r="JXJ21" s="12"/>
      <c r="JXK21" s="12"/>
      <c r="JXL21" s="12"/>
      <c r="JXM21" s="12"/>
      <c r="JXN21" s="12"/>
      <c r="JXO21" s="12"/>
      <c r="JXP21" s="12"/>
      <c r="JXQ21" s="12"/>
      <c r="JXR21" s="12"/>
      <c r="JXS21" s="12"/>
      <c r="JXT21" s="12"/>
      <c r="JXU21" s="12"/>
      <c r="JXV21" s="12"/>
      <c r="JXW21" s="12"/>
      <c r="JXX21" s="12"/>
      <c r="JXY21" s="12"/>
      <c r="JXZ21" s="12"/>
      <c r="JYA21" s="12"/>
      <c r="JYB21" s="12"/>
      <c r="JYC21" s="12"/>
      <c r="JYD21" s="12"/>
      <c r="JYE21" s="12"/>
      <c r="JYF21" s="12"/>
      <c r="JYG21" s="12"/>
      <c r="JYH21" s="12"/>
      <c r="JYI21" s="12"/>
      <c r="JYJ21" s="12"/>
      <c r="JYK21" s="12"/>
      <c r="JYL21" s="12"/>
      <c r="JYM21" s="12"/>
      <c r="JYN21" s="12"/>
      <c r="JYO21" s="12"/>
      <c r="JYP21" s="12"/>
      <c r="JYQ21" s="12"/>
      <c r="JYR21" s="12"/>
      <c r="JYS21" s="12"/>
      <c r="JYT21" s="12"/>
      <c r="JYU21" s="12"/>
      <c r="JYV21" s="12"/>
      <c r="JYW21" s="12"/>
      <c r="JYX21" s="12"/>
      <c r="JYY21" s="12"/>
      <c r="JYZ21" s="12"/>
      <c r="JZA21" s="12"/>
      <c r="JZB21" s="12"/>
      <c r="JZC21" s="12"/>
      <c r="JZD21" s="12"/>
      <c r="JZE21" s="12"/>
      <c r="JZF21" s="12"/>
      <c r="JZG21" s="12"/>
      <c r="JZH21" s="12"/>
      <c r="JZI21" s="12"/>
      <c r="JZJ21" s="12"/>
      <c r="JZK21" s="12"/>
      <c r="JZL21" s="12"/>
      <c r="JZM21" s="12"/>
      <c r="JZN21" s="12"/>
      <c r="JZO21" s="12"/>
      <c r="JZP21" s="12"/>
      <c r="JZQ21" s="12"/>
      <c r="JZR21" s="12"/>
      <c r="JZS21" s="12"/>
      <c r="JZT21" s="12"/>
      <c r="JZU21" s="12"/>
      <c r="JZV21" s="12"/>
      <c r="JZW21" s="12"/>
      <c r="JZX21" s="12"/>
      <c r="JZY21" s="12"/>
      <c r="JZZ21" s="12"/>
      <c r="KAA21" s="12"/>
      <c r="KAB21" s="12"/>
      <c r="KAC21" s="12"/>
      <c r="KAD21" s="12"/>
      <c r="KAE21" s="12"/>
      <c r="KAF21" s="12"/>
      <c r="KAG21" s="12"/>
      <c r="KAH21" s="12"/>
      <c r="KAI21" s="12"/>
      <c r="KAJ21" s="12"/>
      <c r="KAK21" s="12"/>
      <c r="KAL21" s="12"/>
      <c r="KAM21" s="12"/>
      <c r="KAN21" s="12"/>
      <c r="KAO21" s="12"/>
      <c r="KAP21" s="12"/>
      <c r="KAQ21" s="12"/>
      <c r="KAR21" s="12"/>
      <c r="KAS21" s="12"/>
      <c r="KAT21" s="12"/>
      <c r="KAU21" s="12"/>
      <c r="KAV21" s="12"/>
      <c r="KAW21" s="12"/>
      <c r="KAX21" s="12"/>
      <c r="KAY21" s="12"/>
      <c r="KAZ21" s="12"/>
      <c r="KBA21" s="12"/>
      <c r="KBB21" s="12"/>
      <c r="KBC21" s="12"/>
      <c r="KBD21" s="12"/>
      <c r="KBE21" s="12"/>
      <c r="KBF21" s="12"/>
      <c r="KBG21" s="12"/>
      <c r="KBH21" s="12"/>
      <c r="KBI21" s="12"/>
      <c r="KBJ21" s="12"/>
      <c r="KBK21" s="12"/>
      <c r="KBL21" s="12"/>
      <c r="KBM21" s="12"/>
      <c r="KBN21" s="12"/>
      <c r="KBO21" s="12"/>
      <c r="KBP21" s="12"/>
      <c r="KBQ21" s="12"/>
      <c r="KBR21" s="12"/>
      <c r="KBS21" s="12"/>
      <c r="KBT21" s="12"/>
      <c r="KBU21" s="12"/>
      <c r="KBV21" s="12"/>
      <c r="KBW21" s="12"/>
      <c r="KBX21" s="12"/>
      <c r="KBY21" s="12"/>
      <c r="KBZ21" s="12"/>
      <c r="KCA21" s="12"/>
      <c r="KCB21" s="12"/>
      <c r="KCC21" s="12"/>
      <c r="KCD21" s="12"/>
      <c r="KCE21" s="12"/>
      <c r="KCF21" s="12"/>
      <c r="KCG21" s="12"/>
      <c r="KCH21" s="12"/>
      <c r="KCI21" s="12"/>
      <c r="KCJ21" s="12"/>
      <c r="KCK21" s="12"/>
      <c r="KCL21" s="12"/>
      <c r="KCM21" s="12"/>
      <c r="KCN21" s="12"/>
      <c r="KCO21" s="12"/>
      <c r="KCP21" s="12"/>
      <c r="KCQ21" s="12"/>
      <c r="KCR21" s="12"/>
      <c r="KCS21" s="12"/>
      <c r="KCT21" s="12"/>
      <c r="KCU21" s="12"/>
      <c r="KCV21" s="12"/>
      <c r="KCW21" s="12"/>
      <c r="KCX21" s="12"/>
      <c r="KCY21" s="12"/>
      <c r="KCZ21" s="12"/>
      <c r="KDA21" s="12"/>
      <c r="KDB21" s="12"/>
      <c r="KDC21" s="12"/>
      <c r="KDD21" s="12"/>
      <c r="KDE21" s="12"/>
      <c r="KDF21" s="12"/>
      <c r="KDG21" s="12"/>
      <c r="KDH21" s="12"/>
      <c r="KDI21" s="12"/>
      <c r="KDJ21" s="12"/>
      <c r="KDK21" s="12"/>
      <c r="KDL21" s="12"/>
      <c r="KDM21" s="12"/>
      <c r="KDN21" s="12"/>
      <c r="KDO21" s="12"/>
      <c r="KDP21" s="12"/>
      <c r="KDQ21" s="12"/>
      <c r="KDR21" s="12"/>
      <c r="KDS21" s="12"/>
      <c r="KDT21" s="12"/>
      <c r="KDU21" s="12"/>
      <c r="KDV21" s="12"/>
      <c r="KDW21" s="12"/>
      <c r="KDX21" s="12"/>
      <c r="KDY21" s="12"/>
      <c r="KDZ21" s="12"/>
      <c r="KEA21" s="12"/>
      <c r="KEB21" s="12"/>
      <c r="KEC21" s="12"/>
      <c r="KED21" s="12"/>
      <c r="KEE21" s="12"/>
      <c r="KEF21" s="12"/>
      <c r="KEG21" s="12"/>
      <c r="KEH21" s="12"/>
      <c r="KEI21" s="12"/>
      <c r="KEJ21" s="12"/>
      <c r="KEK21" s="12"/>
      <c r="KEL21" s="12"/>
      <c r="KEM21" s="12"/>
      <c r="KEN21" s="12"/>
      <c r="KEO21" s="12"/>
      <c r="KEP21" s="12"/>
      <c r="KEQ21" s="12"/>
      <c r="KER21" s="12"/>
      <c r="KES21" s="12"/>
      <c r="KET21" s="12"/>
      <c r="KEU21" s="12"/>
      <c r="KEV21" s="12"/>
      <c r="KEW21" s="12"/>
      <c r="KEX21" s="12"/>
      <c r="KEY21" s="12"/>
      <c r="KEZ21" s="12"/>
      <c r="KFA21" s="12"/>
      <c r="KFB21" s="12"/>
      <c r="KFC21" s="12"/>
      <c r="KFD21" s="12"/>
      <c r="KFE21" s="12"/>
      <c r="KFF21" s="12"/>
      <c r="KFG21" s="12"/>
      <c r="KFH21" s="12"/>
      <c r="KFI21" s="12"/>
      <c r="KFJ21" s="12"/>
      <c r="KFK21" s="12"/>
      <c r="KFL21" s="12"/>
      <c r="KFM21" s="12"/>
      <c r="KFN21" s="12"/>
      <c r="KFO21" s="12"/>
      <c r="KFP21" s="12"/>
      <c r="KFQ21" s="12"/>
      <c r="KFR21" s="12"/>
      <c r="KFS21" s="12"/>
      <c r="KFT21" s="12"/>
      <c r="KFU21" s="12"/>
      <c r="KFV21" s="12"/>
      <c r="KFW21" s="12"/>
      <c r="KFX21" s="12"/>
      <c r="KFY21" s="12"/>
      <c r="KFZ21" s="12"/>
      <c r="KGA21" s="12"/>
      <c r="KGB21" s="12"/>
      <c r="KGC21" s="12"/>
      <c r="KGD21" s="12"/>
      <c r="KGE21" s="12"/>
      <c r="KGF21" s="12"/>
      <c r="KGG21" s="12"/>
      <c r="KGH21" s="12"/>
      <c r="KGI21" s="12"/>
      <c r="KGJ21" s="12"/>
      <c r="KGK21" s="12"/>
      <c r="KGL21" s="12"/>
      <c r="KGM21" s="12"/>
      <c r="KGN21" s="12"/>
      <c r="KGO21" s="12"/>
      <c r="KGP21" s="12"/>
      <c r="KGQ21" s="12"/>
      <c r="KGR21" s="12"/>
      <c r="KGS21" s="12"/>
      <c r="KGT21" s="12"/>
      <c r="KGU21" s="12"/>
      <c r="KGV21" s="12"/>
      <c r="KGW21" s="12"/>
      <c r="KGX21" s="12"/>
      <c r="KGY21" s="12"/>
      <c r="KGZ21" s="12"/>
      <c r="KHA21" s="12"/>
      <c r="KHB21" s="12"/>
      <c r="KHC21" s="12"/>
      <c r="KHD21" s="12"/>
      <c r="KHE21" s="12"/>
      <c r="KHF21" s="12"/>
      <c r="KHG21" s="12"/>
      <c r="KHH21" s="12"/>
      <c r="KHI21" s="12"/>
      <c r="KHJ21" s="12"/>
      <c r="KHK21" s="12"/>
      <c r="KHL21" s="12"/>
      <c r="KHM21" s="12"/>
      <c r="KHN21" s="12"/>
      <c r="KHO21" s="12"/>
      <c r="KHP21" s="12"/>
      <c r="KHQ21" s="12"/>
      <c r="KHR21" s="12"/>
      <c r="KHS21" s="12"/>
      <c r="KHT21" s="12"/>
      <c r="KHU21" s="12"/>
      <c r="KHV21" s="12"/>
      <c r="KHW21" s="12"/>
      <c r="KHX21" s="12"/>
      <c r="KHY21" s="12"/>
      <c r="KHZ21" s="12"/>
      <c r="KIA21" s="12"/>
      <c r="KIB21" s="12"/>
      <c r="KIC21" s="12"/>
      <c r="KID21" s="12"/>
      <c r="KIE21" s="12"/>
      <c r="KIF21" s="12"/>
      <c r="KIG21" s="12"/>
      <c r="KIH21" s="12"/>
      <c r="KII21" s="12"/>
      <c r="KIJ21" s="12"/>
      <c r="KIK21" s="12"/>
      <c r="KIL21" s="12"/>
      <c r="KIM21" s="12"/>
      <c r="KIN21" s="12"/>
      <c r="KIO21" s="12"/>
      <c r="KIP21" s="12"/>
      <c r="KIQ21" s="12"/>
      <c r="KIR21" s="12"/>
      <c r="KIS21" s="12"/>
      <c r="KIT21" s="12"/>
      <c r="KIU21" s="12"/>
      <c r="KIV21" s="12"/>
      <c r="KIW21" s="12"/>
      <c r="KIX21" s="12"/>
      <c r="KIY21" s="12"/>
      <c r="KIZ21" s="12"/>
      <c r="KJA21" s="12"/>
      <c r="KJB21" s="12"/>
      <c r="KJC21" s="12"/>
      <c r="KJD21" s="12"/>
      <c r="KJE21" s="12"/>
      <c r="KJF21" s="12"/>
      <c r="KJG21" s="12"/>
      <c r="KJH21" s="12"/>
      <c r="KJI21" s="12"/>
      <c r="KJJ21" s="12"/>
      <c r="KJK21" s="12"/>
      <c r="KJL21" s="12"/>
      <c r="KJM21" s="12"/>
      <c r="KJN21" s="12"/>
      <c r="KJO21" s="12"/>
      <c r="KJP21" s="12"/>
      <c r="KJQ21" s="12"/>
      <c r="KJR21" s="12"/>
      <c r="KJS21" s="12"/>
      <c r="KJT21" s="12"/>
      <c r="KJU21" s="12"/>
      <c r="KJV21" s="12"/>
      <c r="KJW21" s="12"/>
      <c r="KJX21" s="12"/>
      <c r="KJY21" s="12"/>
      <c r="KJZ21" s="12"/>
      <c r="KKA21" s="12"/>
      <c r="KKB21" s="12"/>
      <c r="KKC21" s="12"/>
      <c r="KKD21" s="12"/>
      <c r="KKE21" s="12"/>
      <c r="KKF21" s="12"/>
      <c r="KKG21" s="12"/>
      <c r="KKH21" s="12"/>
      <c r="KKI21" s="12"/>
      <c r="KKJ21" s="12"/>
      <c r="KKK21" s="12"/>
      <c r="KKL21" s="12"/>
      <c r="KKM21" s="12"/>
      <c r="KKN21" s="12"/>
      <c r="KKO21" s="12"/>
      <c r="KKP21" s="12"/>
      <c r="KKQ21" s="12"/>
      <c r="KKR21" s="12"/>
      <c r="KKS21" s="12"/>
      <c r="KKT21" s="12"/>
      <c r="KKU21" s="12"/>
      <c r="KKV21" s="12"/>
      <c r="KKW21" s="12"/>
      <c r="KKX21" s="12"/>
      <c r="KKY21" s="12"/>
      <c r="KKZ21" s="12"/>
      <c r="KLA21" s="12"/>
      <c r="KLB21" s="12"/>
      <c r="KLC21" s="12"/>
      <c r="KLD21" s="12"/>
      <c r="KLE21" s="12"/>
      <c r="KLF21" s="12"/>
      <c r="KLG21" s="12"/>
      <c r="KLH21" s="12"/>
      <c r="KLI21" s="12"/>
      <c r="KLJ21" s="12"/>
      <c r="KLK21" s="12"/>
      <c r="KLL21" s="12"/>
      <c r="KLM21" s="12"/>
      <c r="KLN21" s="12"/>
      <c r="KLO21" s="12"/>
      <c r="KLP21" s="12"/>
      <c r="KLQ21" s="12"/>
      <c r="KLR21" s="12"/>
      <c r="KLS21" s="12"/>
      <c r="KLT21" s="12"/>
      <c r="KLU21" s="12"/>
      <c r="KLV21" s="12"/>
      <c r="KLW21" s="12"/>
      <c r="KLX21" s="12"/>
      <c r="KLY21" s="12"/>
      <c r="KLZ21" s="12"/>
      <c r="KMA21" s="12"/>
      <c r="KMB21" s="12"/>
      <c r="KMC21" s="12"/>
      <c r="KMD21" s="12"/>
      <c r="KME21" s="12"/>
      <c r="KMF21" s="12"/>
      <c r="KMG21" s="12"/>
      <c r="KMH21" s="12"/>
      <c r="KMI21" s="12"/>
      <c r="KMJ21" s="12"/>
      <c r="KMK21" s="12"/>
      <c r="KML21" s="12"/>
      <c r="KMM21" s="12"/>
      <c r="KMN21" s="12"/>
      <c r="KMO21" s="12"/>
      <c r="KMP21" s="12"/>
      <c r="KMQ21" s="12"/>
      <c r="KMR21" s="12"/>
      <c r="KMS21" s="12"/>
      <c r="KMT21" s="12"/>
      <c r="KMU21" s="12"/>
      <c r="KMV21" s="12"/>
      <c r="KMW21" s="12"/>
      <c r="KMX21" s="12"/>
      <c r="KMY21" s="12"/>
      <c r="KMZ21" s="12"/>
      <c r="KNA21" s="12"/>
      <c r="KNB21" s="12"/>
      <c r="KNC21" s="12"/>
      <c r="KND21" s="12"/>
      <c r="KNE21" s="12"/>
      <c r="KNF21" s="12"/>
      <c r="KNG21" s="12"/>
      <c r="KNH21" s="12"/>
      <c r="KNI21" s="12"/>
      <c r="KNJ21" s="12"/>
      <c r="KNK21" s="12"/>
      <c r="KNL21" s="12"/>
      <c r="KNM21" s="12"/>
      <c r="KNN21" s="12"/>
      <c r="KNO21" s="12"/>
      <c r="KNP21" s="12"/>
      <c r="KNQ21" s="12"/>
      <c r="KNR21" s="12"/>
      <c r="KNS21" s="12"/>
      <c r="KNT21" s="12"/>
      <c r="KNU21" s="12"/>
      <c r="KNV21" s="12"/>
      <c r="KNW21" s="12"/>
      <c r="KNX21" s="12"/>
      <c r="KNY21" s="12"/>
      <c r="KNZ21" s="12"/>
      <c r="KOA21" s="12"/>
      <c r="KOB21" s="12"/>
      <c r="KOC21" s="12"/>
      <c r="KOD21" s="12"/>
      <c r="KOE21" s="12"/>
      <c r="KOF21" s="12"/>
      <c r="KOG21" s="12"/>
      <c r="KOH21" s="12"/>
      <c r="KOI21" s="12"/>
      <c r="KOJ21" s="12"/>
      <c r="KOK21" s="12"/>
      <c r="KOL21" s="12"/>
      <c r="KOM21" s="12"/>
      <c r="KON21" s="12"/>
      <c r="KOO21" s="12"/>
      <c r="KOP21" s="12"/>
      <c r="KOQ21" s="12"/>
      <c r="KOR21" s="12"/>
      <c r="KOS21" s="12"/>
      <c r="KOT21" s="12"/>
      <c r="KOU21" s="12"/>
      <c r="KOV21" s="12"/>
      <c r="KOW21" s="12"/>
      <c r="KOX21" s="12"/>
      <c r="KOY21" s="12"/>
      <c r="KOZ21" s="12"/>
      <c r="KPA21" s="12"/>
      <c r="KPB21" s="12"/>
      <c r="KPC21" s="12"/>
      <c r="KPD21" s="12"/>
      <c r="KPE21" s="12"/>
      <c r="KPF21" s="12"/>
      <c r="KPG21" s="12"/>
      <c r="KPH21" s="12"/>
      <c r="KPI21" s="12"/>
      <c r="KPJ21" s="12"/>
      <c r="KPK21" s="12"/>
      <c r="KPL21" s="12"/>
      <c r="KPM21" s="12"/>
      <c r="KPN21" s="12"/>
      <c r="KPO21" s="12"/>
      <c r="KPP21" s="12"/>
      <c r="KPQ21" s="12"/>
      <c r="KPR21" s="12"/>
      <c r="KPS21" s="12"/>
      <c r="KPT21" s="12"/>
      <c r="KPU21" s="12"/>
      <c r="KPV21" s="12"/>
      <c r="KPW21" s="12"/>
      <c r="KPX21" s="12"/>
      <c r="KPY21" s="12"/>
      <c r="KPZ21" s="12"/>
      <c r="KQA21" s="12"/>
      <c r="KQB21" s="12"/>
      <c r="KQC21" s="12"/>
      <c r="KQD21" s="12"/>
      <c r="KQE21" s="12"/>
      <c r="KQF21" s="12"/>
      <c r="KQG21" s="12"/>
      <c r="KQH21" s="12"/>
      <c r="KQI21" s="12"/>
      <c r="KQJ21" s="12"/>
      <c r="KQK21" s="12"/>
      <c r="KQL21" s="12"/>
      <c r="KQM21" s="12"/>
      <c r="KQN21" s="12"/>
      <c r="KQO21" s="12"/>
      <c r="KQP21" s="12"/>
      <c r="KQQ21" s="12"/>
      <c r="KQR21" s="12"/>
      <c r="KQS21" s="12"/>
      <c r="KQT21" s="12"/>
      <c r="KQU21" s="12"/>
      <c r="KQV21" s="12"/>
      <c r="KQW21" s="12"/>
      <c r="KQX21" s="12"/>
      <c r="KQY21" s="12"/>
      <c r="KQZ21" s="12"/>
      <c r="KRA21" s="12"/>
      <c r="KRB21" s="12"/>
      <c r="KRC21" s="12"/>
      <c r="KRD21" s="12"/>
      <c r="KRE21" s="12"/>
      <c r="KRF21" s="12"/>
      <c r="KRG21" s="12"/>
      <c r="KRH21" s="12"/>
      <c r="KRI21" s="12"/>
      <c r="KRJ21" s="12"/>
      <c r="KRK21" s="12"/>
      <c r="KRL21" s="12"/>
      <c r="KRM21" s="12"/>
      <c r="KRN21" s="12"/>
      <c r="KRO21" s="12"/>
      <c r="KRP21" s="12"/>
      <c r="KRQ21" s="12"/>
      <c r="KRR21" s="12"/>
      <c r="KRS21" s="12"/>
      <c r="KRT21" s="12"/>
      <c r="KRU21" s="12"/>
      <c r="KRV21" s="12"/>
      <c r="KRW21" s="12"/>
      <c r="KRX21" s="12"/>
      <c r="KRY21" s="12"/>
      <c r="KRZ21" s="12"/>
      <c r="KSA21" s="12"/>
      <c r="KSB21" s="12"/>
      <c r="KSC21" s="12"/>
      <c r="KSD21" s="12"/>
      <c r="KSE21" s="12"/>
      <c r="KSF21" s="12"/>
      <c r="KSG21" s="12"/>
      <c r="KSH21" s="12"/>
      <c r="KSI21" s="12"/>
      <c r="KSJ21" s="12"/>
      <c r="KSK21" s="12"/>
      <c r="KSL21" s="12"/>
      <c r="KSM21" s="12"/>
      <c r="KSN21" s="12"/>
      <c r="KSO21" s="12"/>
      <c r="KSP21" s="12"/>
      <c r="KSQ21" s="12"/>
      <c r="KSR21" s="12"/>
      <c r="KSS21" s="12"/>
      <c r="KST21" s="12"/>
      <c r="KSU21" s="12"/>
      <c r="KSV21" s="12"/>
      <c r="KSW21" s="12"/>
      <c r="KSX21" s="12"/>
      <c r="KSY21" s="12"/>
      <c r="KSZ21" s="12"/>
      <c r="KTA21" s="12"/>
      <c r="KTB21" s="12"/>
      <c r="KTC21" s="12"/>
      <c r="KTD21" s="12"/>
      <c r="KTE21" s="12"/>
      <c r="KTF21" s="12"/>
      <c r="KTG21" s="12"/>
      <c r="KTH21" s="12"/>
      <c r="KTI21" s="12"/>
      <c r="KTJ21" s="12"/>
      <c r="KTK21" s="12"/>
      <c r="KTL21" s="12"/>
      <c r="KTM21" s="12"/>
      <c r="KTN21" s="12"/>
      <c r="KTO21" s="12"/>
      <c r="KTP21" s="12"/>
      <c r="KTQ21" s="12"/>
      <c r="KTR21" s="12"/>
      <c r="KTS21" s="12"/>
      <c r="KTT21" s="12"/>
      <c r="KTU21" s="12"/>
      <c r="KTV21" s="12"/>
      <c r="KTW21" s="12"/>
      <c r="KTX21" s="12"/>
      <c r="KTY21" s="12"/>
      <c r="KTZ21" s="12"/>
      <c r="KUA21" s="12"/>
      <c r="KUB21" s="12"/>
      <c r="KUC21" s="12"/>
      <c r="KUD21" s="12"/>
      <c r="KUE21" s="12"/>
      <c r="KUF21" s="12"/>
      <c r="KUG21" s="12"/>
      <c r="KUH21" s="12"/>
      <c r="KUI21" s="12"/>
      <c r="KUJ21" s="12"/>
      <c r="KUK21" s="12"/>
      <c r="KUL21" s="12"/>
      <c r="KUM21" s="12"/>
      <c r="KUN21" s="12"/>
      <c r="KUO21" s="12"/>
      <c r="KUP21" s="12"/>
      <c r="KUQ21" s="12"/>
      <c r="KUR21" s="12"/>
      <c r="KUS21" s="12"/>
      <c r="KUT21" s="12"/>
      <c r="KUU21" s="12"/>
      <c r="KUV21" s="12"/>
      <c r="KUW21" s="12"/>
      <c r="KUX21" s="12"/>
      <c r="KUY21" s="12"/>
      <c r="KUZ21" s="12"/>
      <c r="KVA21" s="12"/>
      <c r="KVB21" s="12"/>
      <c r="KVC21" s="12"/>
      <c r="KVD21" s="12"/>
      <c r="KVE21" s="12"/>
      <c r="KVF21" s="12"/>
      <c r="KVG21" s="12"/>
      <c r="KVH21" s="12"/>
      <c r="KVI21" s="12"/>
      <c r="KVJ21" s="12"/>
      <c r="KVK21" s="12"/>
      <c r="KVL21" s="12"/>
      <c r="KVM21" s="12"/>
      <c r="KVN21" s="12"/>
      <c r="KVO21" s="12"/>
      <c r="KVP21" s="12"/>
      <c r="KVQ21" s="12"/>
      <c r="KVR21" s="12"/>
      <c r="KVS21" s="12"/>
      <c r="KVT21" s="12"/>
      <c r="KVU21" s="12"/>
      <c r="KVV21" s="12"/>
      <c r="KVW21" s="12"/>
      <c r="KVX21" s="12"/>
      <c r="KVY21" s="12"/>
      <c r="KVZ21" s="12"/>
      <c r="KWA21" s="12"/>
      <c r="KWB21" s="12"/>
      <c r="KWC21" s="12"/>
      <c r="KWD21" s="12"/>
      <c r="KWE21" s="12"/>
      <c r="KWF21" s="12"/>
      <c r="KWG21" s="12"/>
      <c r="KWH21" s="12"/>
      <c r="KWI21" s="12"/>
      <c r="KWJ21" s="12"/>
      <c r="KWK21" s="12"/>
      <c r="KWL21" s="12"/>
      <c r="KWM21" s="12"/>
      <c r="KWN21" s="12"/>
      <c r="KWO21" s="12"/>
      <c r="KWP21" s="12"/>
      <c r="KWQ21" s="12"/>
      <c r="KWR21" s="12"/>
      <c r="KWS21" s="12"/>
      <c r="KWT21" s="12"/>
      <c r="KWU21" s="12"/>
      <c r="KWV21" s="12"/>
      <c r="KWW21" s="12"/>
      <c r="KWX21" s="12"/>
      <c r="KWY21" s="12"/>
      <c r="KWZ21" s="12"/>
      <c r="KXA21" s="12"/>
      <c r="KXB21" s="12"/>
      <c r="KXC21" s="12"/>
      <c r="KXD21" s="12"/>
      <c r="KXE21" s="12"/>
      <c r="KXF21" s="12"/>
      <c r="KXG21" s="12"/>
      <c r="KXH21" s="12"/>
      <c r="KXI21" s="12"/>
      <c r="KXJ21" s="12"/>
      <c r="KXK21" s="12"/>
      <c r="KXL21" s="12"/>
      <c r="KXM21" s="12"/>
      <c r="KXN21" s="12"/>
      <c r="KXO21" s="12"/>
      <c r="KXP21" s="12"/>
      <c r="KXQ21" s="12"/>
      <c r="KXR21" s="12"/>
      <c r="KXS21" s="12"/>
      <c r="KXT21" s="12"/>
      <c r="KXU21" s="12"/>
      <c r="KXV21" s="12"/>
      <c r="KXW21" s="12"/>
      <c r="KXX21" s="12"/>
      <c r="KXY21" s="12"/>
      <c r="KXZ21" s="12"/>
      <c r="KYA21" s="12"/>
      <c r="KYB21" s="12"/>
      <c r="KYC21" s="12"/>
      <c r="KYD21" s="12"/>
      <c r="KYE21" s="12"/>
      <c r="KYF21" s="12"/>
      <c r="KYG21" s="12"/>
      <c r="KYH21" s="12"/>
      <c r="KYI21" s="12"/>
      <c r="KYJ21" s="12"/>
      <c r="KYK21" s="12"/>
      <c r="KYL21" s="12"/>
      <c r="KYM21" s="12"/>
      <c r="KYN21" s="12"/>
      <c r="KYO21" s="12"/>
      <c r="KYP21" s="12"/>
      <c r="KYQ21" s="12"/>
      <c r="KYR21" s="12"/>
      <c r="KYS21" s="12"/>
      <c r="KYT21" s="12"/>
      <c r="KYU21" s="12"/>
      <c r="KYV21" s="12"/>
      <c r="KYW21" s="12"/>
      <c r="KYX21" s="12"/>
      <c r="KYY21" s="12"/>
      <c r="KYZ21" s="12"/>
      <c r="KZA21" s="12"/>
      <c r="KZB21" s="12"/>
      <c r="KZC21" s="12"/>
      <c r="KZD21" s="12"/>
      <c r="KZE21" s="12"/>
      <c r="KZF21" s="12"/>
      <c r="KZG21" s="12"/>
      <c r="KZH21" s="12"/>
      <c r="KZI21" s="12"/>
      <c r="KZJ21" s="12"/>
      <c r="KZK21" s="12"/>
      <c r="KZL21" s="12"/>
      <c r="KZM21" s="12"/>
      <c r="KZN21" s="12"/>
      <c r="KZO21" s="12"/>
      <c r="KZP21" s="12"/>
      <c r="KZQ21" s="12"/>
      <c r="KZR21" s="12"/>
      <c r="KZS21" s="12"/>
      <c r="KZT21" s="12"/>
      <c r="KZU21" s="12"/>
      <c r="KZV21" s="12"/>
      <c r="KZW21" s="12"/>
      <c r="KZX21" s="12"/>
      <c r="KZY21" s="12"/>
      <c r="KZZ21" s="12"/>
      <c r="LAA21" s="12"/>
      <c r="LAB21" s="12"/>
      <c r="LAC21" s="12"/>
      <c r="LAD21" s="12"/>
      <c r="LAE21" s="12"/>
      <c r="LAF21" s="12"/>
      <c r="LAG21" s="12"/>
      <c r="LAH21" s="12"/>
      <c r="LAI21" s="12"/>
      <c r="LAJ21" s="12"/>
      <c r="LAK21" s="12"/>
      <c r="LAL21" s="12"/>
      <c r="LAM21" s="12"/>
      <c r="LAN21" s="12"/>
      <c r="LAO21" s="12"/>
      <c r="LAP21" s="12"/>
      <c r="LAQ21" s="12"/>
      <c r="LAR21" s="12"/>
      <c r="LAS21" s="12"/>
      <c r="LAT21" s="12"/>
      <c r="LAU21" s="12"/>
      <c r="LAV21" s="12"/>
      <c r="LAW21" s="12"/>
      <c r="LAX21" s="12"/>
      <c r="LAY21" s="12"/>
      <c r="LAZ21" s="12"/>
      <c r="LBA21" s="12"/>
      <c r="LBB21" s="12"/>
      <c r="LBC21" s="12"/>
      <c r="LBD21" s="12"/>
      <c r="LBE21" s="12"/>
      <c r="LBF21" s="12"/>
      <c r="LBG21" s="12"/>
      <c r="LBH21" s="12"/>
      <c r="LBI21" s="12"/>
      <c r="LBJ21" s="12"/>
      <c r="LBK21" s="12"/>
      <c r="LBL21" s="12"/>
      <c r="LBM21" s="12"/>
      <c r="LBN21" s="12"/>
      <c r="LBO21" s="12"/>
      <c r="LBP21" s="12"/>
      <c r="LBQ21" s="12"/>
      <c r="LBR21" s="12"/>
      <c r="LBS21" s="12"/>
      <c r="LBT21" s="12"/>
      <c r="LBU21" s="12"/>
      <c r="LBV21" s="12"/>
      <c r="LBW21" s="12"/>
      <c r="LBX21" s="12"/>
      <c r="LBY21" s="12"/>
      <c r="LBZ21" s="12"/>
      <c r="LCA21" s="12"/>
      <c r="LCB21" s="12"/>
      <c r="LCC21" s="12"/>
      <c r="LCD21" s="12"/>
      <c r="LCE21" s="12"/>
      <c r="LCF21" s="12"/>
      <c r="LCG21" s="12"/>
      <c r="LCH21" s="12"/>
      <c r="LCI21" s="12"/>
      <c r="LCJ21" s="12"/>
      <c r="LCK21" s="12"/>
      <c r="LCL21" s="12"/>
      <c r="LCM21" s="12"/>
      <c r="LCN21" s="12"/>
      <c r="LCO21" s="12"/>
      <c r="LCP21" s="12"/>
      <c r="LCQ21" s="12"/>
      <c r="LCR21" s="12"/>
      <c r="LCS21" s="12"/>
      <c r="LCT21" s="12"/>
      <c r="LCU21" s="12"/>
      <c r="LCV21" s="12"/>
      <c r="LCW21" s="12"/>
      <c r="LCX21" s="12"/>
      <c r="LCY21" s="12"/>
      <c r="LCZ21" s="12"/>
      <c r="LDA21" s="12"/>
      <c r="LDB21" s="12"/>
      <c r="LDC21" s="12"/>
      <c r="LDD21" s="12"/>
      <c r="LDE21" s="12"/>
      <c r="LDF21" s="12"/>
      <c r="LDG21" s="12"/>
      <c r="LDH21" s="12"/>
      <c r="LDI21" s="12"/>
      <c r="LDJ21" s="12"/>
      <c r="LDK21" s="12"/>
      <c r="LDL21" s="12"/>
      <c r="LDM21" s="12"/>
      <c r="LDN21" s="12"/>
      <c r="LDO21" s="12"/>
      <c r="LDP21" s="12"/>
      <c r="LDQ21" s="12"/>
      <c r="LDR21" s="12"/>
      <c r="LDS21" s="12"/>
      <c r="LDT21" s="12"/>
      <c r="LDU21" s="12"/>
      <c r="LDV21" s="12"/>
      <c r="LDW21" s="12"/>
      <c r="LDX21" s="12"/>
      <c r="LDY21" s="12"/>
      <c r="LDZ21" s="12"/>
      <c r="LEA21" s="12"/>
      <c r="LEB21" s="12"/>
      <c r="LEC21" s="12"/>
      <c r="LED21" s="12"/>
      <c r="LEE21" s="12"/>
      <c r="LEF21" s="12"/>
      <c r="LEG21" s="12"/>
      <c r="LEH21" s="12"/>
      <c r="LEI21" s="12"/>
      <c r="LEJ21" s="12"/>
      <c r="LEK21" s="12"/>
      <c r="LEL21" s="12"/>
      <c r="LEM21" s="12"/>
      <c r="LEN21" s="12"/>
      <c r="LEO21" s="12"/>
      <c r="LEP21" s="12"/>
      <c r="LEQ21" s="12"/>
      <c r="LER21" s="12"/>
      <c r="LES21" s="12"/>
      <c r="LET21" s="12"/>
      <c r="LEU21" s="12"/>
      <c r="LEV21" s="12"/>
      <c r="LEW21" s="12"/>
      <c r="LEX21" s="12"/>
      <c r="LEY21" s="12"/>
      <c r="LEZ21" s="12"/>
      <c r="LFA21" s="12"/>
      <c r="LFB21" s="12"/>
      <c r="LFC21" s="12"/>
      <c r="LFD21" s="12"/>
      <c r="LFE21" s="12"/>
      <c r="LFF21" s="12"/>
      <c r="LFG21" s="12"/>
      <c r="LFH21" s="12"/>
      <c r="LFI21" s="12"/>
      <c r="LFJ21" s="12"/>
      <c r="LFK21" s="12"/>
      <c r="LFL21" s="12"/>
      <c r="LFM21" s="12"/>
      <c r="LFN21" s="12"/>
      <c r="LFO21" s="12"/>
      <c r="LFP21" s="12"/>
      <c r="LFQ21" s="12"/>
      <c r="LFR21" s="12"/>
      <c r="LFS21" s="12"/>
      <c r="LFT21" s="12"/>
      <c r="LFU21" s="12"/>
      <c r="LFV21" s="12"/>
      <c r="LFW21" s="12"/>
      <c r="LFX21" s="12"/>
      <c r="LFY21" s="12"/>
      <c r="LFZ21" s="12"/>
      <c r="LGA21" s="12"/>
      <c r="LGB21" s="12"/>
      <c r="LGC21" s="12"/>
      <c r="LGD21" s="12"/>
      <c r="LGE21" s="12"/>
      <c r="LGF21" s="12"/>
      <c r="LGG21" s="12"/>
      <c r="LGH21" s="12"/>
      <c r="LGI21" s="12"/>
      <c r="LGJ21" s="12"/>
      <c r="LGK21" s="12"/>
      <c r="LGL21" s="12"/>
      <c r="LGM21" s="12"/>
      <c r="LGN21" s="12"/>
      <c r="LGO21" s="12"/>
      <c r="LGP21" s="12"/>
      <c r="LGQ21" s="12"/>
      <c r="LGR21" s="12"/>
      <c r="LGS21" s="12"/>
      <c r="LGT21" s="12"/>
      <c r="LGU21" s="12"/>
      <c r="LGV21" s="12"/>
      <c r="LGW21" s="12"/>
      <c r="LGX21" s="12"/>
      <c r="LGY21" s="12"/>
      <c r="LGZ21" s="12"/>
      <c r="LHA21" s="12"/>
      <c r="LHB21" s="12"/>
      <c r="LHC21" s="12"/>
      <c r="LHD21" s="12"/>
      <c r="LHE21" s="12"/>
      <c r="LHF21" s="12"/>
      <c r="LHG21" s="12"/>
      <c r="LHH21" s="12"/>
      <c r="LHI21" s="12"/>
      <c r="LHJ21" s="12"/>
      <c r="LHK21" s="12"/>
      <c r="LHL21" s="12"/>
      <c r="LHM21" s="12"/>
      <c r="LHN21" s="12"/>
      <c r="LHO21" s="12"/>
      <c r="LHP21" s="12"/>
      <c r="LHQ21" s="12"/>
      <c r="LHR21" s="12"/>
      <c r="LHS21" s="12"/>
      <c r="LHT21" s="12"/>
      <c r="LHU21" s="12"/>
      <c r="LHV21" s="12"/>
      <c r="LHW21" s="12"/>
      <c r="LHX21" s="12"/>
      <c r="LHY21" s="12"/>
      <c r="LHZ21" s="12"/>
      <c r="LIA21" s="12"/>
      <c r="LIB21" s="12"/>
      <c r="LIC21" s="12"/>
      <c r="LID21" s="12"/>
      <c r="LIE21" s="12"/>
      <c r="LIF21" s="12"/>
      <c r="LIG21" s="12"/>
      <c r="LIH21" s="12"/>
      <c r="LII21" s="12"/>
      <c r="LIJ21" s="12"/>
      <c r="LIK21" s="12"/>
      <c r="LIL21" s="12"/>
      <c r="LIM21" s="12"/>
      <c r="LIN21" s="12"/>
      <c r="LIO21" s="12"/>
      <c r="LIP21" s="12"/>
      <c r="LIQ21" s="12"/>
      <c r="LIR21" s="12"/>
      <c r="LIS21" s="12"/>
      <c r="LIT21" s="12"/>
      <c r="LIU21" s="12"/>
      <c r="LIV21" s="12"/>
      <c r="LIW21" s="12"/>
      <c r="LIX21" s="12"/>
      <c r="LIY21" s="12"/>
      <c r="LIZ21" s="12"/>
      <c r="LJA21" s="12"/>
      <c r="LJB21" s="12"/>
      <c r="LJC21" s="12"/>
      <c r="LJD21" s="12"/>
      <c r="LJE21" s="12"/>
      <c r="LJF21" s="12"/>
      <c r="LJG21" s="12"/>
      <c r="LJH21" s="12"/>
      <c r="LJI21" s="12"/>
      <c r="LJJ21" s="12"/>
      <c r="LJK21" s="12"/>
      <c r="LJL21" s="12"/>
      <c r="LJM21" s="12"/>
      <c r="LJN21" s="12"/>
      <c r="LJO21" s="12"/>
      <c r="LJP21" s="12"/>
      <c r="LJQ21" s="12"/>
      <c r="LJR21" s="12"/>
      <c r="LJS21" s="12"/>
      <c r="LJT21" s="12"/>
      <c r="LJU21" s="12"/>
      <c r="LJV21" s="12"/>
      <c r="LJW21" s="12"/>
      <c r="LJX21" s="12"/>
      <c r="LJY21" s="12"/>
      <c r="LJZ21" s="12"/>
      <c r="LKA21" s="12"/>
      <c r="LKB21" s="12"/>
      <c r="LKC21" s="12"/>
      <c r="LKD21" s="12"/>
      <c r="LKE21" s="12"/>
      <c r="LKF21" s="12"/>
      <c r="LKG21" s="12"/>
      <c r="LKH21" s="12"/>
      <c r="LKI21" s="12"/>
      <c r="LKJ21" s="12"/>
      <c r="LKK21" s="12"/>
      <c r="LKL21" s="12"/>
      <c r="LKM21" s="12"/>
      <c r="LKN21" s="12"/>
      <c r="LKO21" s="12"/>
      <c r="LKP21" s="12"/>
      <c r="LKQ21" s="12"/>
      <c r="LKR21" s="12"/>
      <c r="LKS21" s="12"/>
      <c r="LKT21" s="12"/>
      <c r="LKU21" s="12"/>
      <c r="LKV21" s="12"/>
      <c r="LKW21" s="12"/>
      <c r="LKX21" s="12"/>
      <c r="LKY21" s="12"/>
      <c r="LKZ21" s="12"/>
      <c r="LLA21" s="12"/>
      <c r="LLB21" s="12"/>
      <c r="LLC21" s="12"/>
      <c r="LLD21" s="12"/>
      <c r="LLE21" s="12"/>
      <c r="LLF21" s="12"/>
      <c r="LLG21" s="12"/>
      <c r="LLH21" s="12"/>
      <c r="LLI21" s="12"/>
      <c r="LLJ21" s="12"/>
      <c r="LLK21" s="12"/>
      <c r="LLL21" s="12"/>
      <c r="LLM21" s="12"/>
      <c r="LLN21" s="12"/>
      <c r="LLO21" s="12"/>
      <c r="LLP21" s="12"/>
      <c r="LLQ21" s="12"/>
      <c r="LLR21" s="12"/>
      <c r="LLS21" s="12"/>
      <c r="LLT21" s="12"/>
      <c r="LLU21" s="12"/>
      <c r="LLV21" s="12"/>
      <c r="LLW21" s="12"/>
      <c r="LLX21" s="12"/>
      <c r="LLY21" s="12"/>
      <c r="LLZ21" s="12"/>
      <c r="LMA21" s="12"/>
      <c r="LMB21" s="12"/>
      <c r="LMC21" s="12"/>
      <c r="LMD21" s="12"/>
      <c r="LME21" s="12"/>
      <c r="LMF21" s="12"/>
      <c r="LMG21" s="12"/>
      <c r="LMH21" s="12"/>
      <c r="LMI21" s="12"/>
      <c r="LMJ21" s="12"/>
      <c r="LMK21" s="12"/>
      <c r="LML21" s="12"/>
      <c r="LMM21" s="12"/>
      <c r="LMN21" s="12"/>
      <c r="LMO21" s="12"/>
      <c r="LMP21" s="12"/>
      <c r="LMQ21" s="12"/>
      <c r="LMR21" s="12"/>
      <c r="LMS21" s="12"/>
      <c r="LMT21" s="12"/>
      <c r="LMU21" s="12"/>
      <c r="LMV21" s="12"/>
      <c r="LMW21" s="12"/>
      <c r="LMX21" s="12"/>
      <c r="LMY21" s="12"/>
      <c r="LMZ21" s="12"/>
      <c r="LNA21" s="12"/>
      <c r="LNB21" s="12"/>
      <c r="LNC21" s="12"/>
      <c r="LND21" s="12"/>
      <c r="LNE21" s="12"/>
      <c r="LNF21" s="12"/>
      <c r="LNG21" s="12"/>
      <c r="LNH21" s="12"/>
      <c r="LNI21" s="12"/>
      <c r="LNJ21" s="12"/>
      <c r="LNK21" s="12"/>
      <c r="LNL21" s="12"/>
      <c r="LNM21" s="12"/>
      <c r="LNN21" s="12"/>
      <c r="LNO21" s="12"/>
      <c r="LNP21" s="12"/>
      <c r="LNQ21" s="12"/>
      <c r="LNR21" s="12"/>
      <c r="LNS21" s="12"/>
      <c r="LNT21" s="12"/>
      <c r="LNU21" s="12"/>
      <c r="LNV21" s="12"/>
      <c r="LNW21" s="12"/>
      <c r="LNX21" s="12"/>
      <c r="LNY21" s="12"/>
      <c r="LNZ21" s="12"/>
      <c r="LOA21" s="12"/>
      <c r="LOB21" s="12"/>
      <c r="LOC21" s="12"/>
      <c r="LOD21" s="12"/>
      <c r="LOE21" s="12"/>
      <c r="LOF21" s="12"/>
      <c r="LOG21" s="12"/>
      <c r="LOH21" s="12"/>
      <c r="LOI21" s="12"/>
      <c r="LOJ21" s="12"/>
      <c r="LOK21" s="12"/>
      <c r="LOL21" s="12"/>
      <c r="LOM21" s="12"/>
      <c r="LON21" s="12"/>
      <c r="LOO21" s="12"/>
      <c r="LOP21" s="12"/>
      <c r="LOQ21" s="12"/>
      <c r="LOR21" s="12"/>
      <c r="LOS21" s="12"/>
      <c r="LOT21" s="12"/>
      <c r="LOU21" s="12"/>
      <c r="LOV21" s="12"/>
      <c r="LOW21" s="12"/>
      <c r="LOX21" s="12"/>
      <c r="LOY21" s="12"/>
      <c r="LOZ21" s="12"/>
      <c r="LPA21" s="12"/>
      <c r="LPB21" s="12"/>
      <c r="LPC21" s="12"/>
      <c r="LPD21" s="12"/>
      <c r="LPE21" s="12"/>
      <c r="LPF21" s="12"/>
      <c r="LPG21" s="12"/>
      <c r="LPH21" s="12"/>
      <c r="LPI21" s="12"/>
      <c r="LPJ21" s="12"/>
      <c r="LPK21" s="12"/>
      <c r="LPL21" s="12"/>
      <c r="LPM21" s="12"/>
      <c r="LPN21" s="12"/>
      <c r="LPO21" s="12"/>
      <c r="LPP21" s="12"/>
      <c r="LPQ21" s="12"/>
      <c r="LPR21" s="12"/>
      <c r="LPS21" s="12"/>
      <c r="LPT21" s="12"/>
      <c r="LPU21" s="12"/>
      <c r="LPV21" s="12"/>
      <c r="LPW21" s="12"/>
      <c r="LPX21" s="12"/>
      <c r="LPY21" s="12"/>
      <c r="LPZ21" s="12"/>
      <c r="LQA21" s="12"/>
      <c r="LQB21" s="12"/>
      <c r="LQC21" s="12"/>
      <c r="LQD21" s="12"/>
      <c r="LQE21" s="12"/>
      <c r="LQF21" s="12"/>
      <c r="LQG21" s="12"/>
      <c r="LQH21" s="12"/>
      <c r="LQI21" s="12"/>
      <c r="LQJ21" s="12"/>
      <c r="LQK21" s="12"/>
      <c r="LQL21" s="12"/>
      <c r="LQM21" s="12"/>
      <c r="LQN21" s="12"/>
      <c r="LQO21" s="12"/>
      <c r="LQP21" s="12"/>
      <c r="LQQ21" s="12"/>
      <c r="LQR21" s="12"/>
      <c r="LQS21" s="12"/>
      <c r="LQT21" s="12"/>
      <c r="LQU21" s="12"/>
      <c r="LQV21" s="12"/>
      <c r="LQW21" s="12"/>
      <c r="LQX21" s="12"/>
      <c r="LQY21" s="12"/>
      <c r="LQZ21" s="12"/>
      <c r="LRA21" s="12"/>
      <c r="LRB21" s="12"/>
      <c r="LRC21" s="12"/>
      <c r="LRD21" s="12"/>
      <c r="LRE21" s="12"/>
      <c r="LRF21" s="12"/>
      <c r="LRG21" s="12"/>
      <c r="LRH21" s="12"/>
      <c r="LRI21" s="12"/>
      <c r="LRJ21" s="12"/>
      <c r="LRK21" s="12"/>
      <c r="LRL21" s="12"/>
      <c r="LRM21" s="12"/>
      <c r="LRN21" s="12"/>
      <c r="LRO21" s="12"/>
      <c r="LRP21" s="12"/>
      <c r="LRQ21" s="12"/>
      <c r="LRR21" s="12"/>
      <c r="LRS21" s="12"/>
      <c r="LRT21" s="12"/>
      <c r="LRU21" s="12"/>
      <c r="LRV21" s="12"/>
      <c r="LRW21" s="12"/>
      <c r="LRX21" s="12"/>
      <c r="LRY21" s="12"/>
      <c r="LRZ21" s="12"/>
      <c r="LSA21" s="12"/>
      <c r="LSB21" s="12"/>
      <c r="LSC21" s="12"/>
      <c r="LSD21" s="12"/>
      <c r="LSE21" s="12"/>
      <c r="LSF21" s="12"/>
      <c r="LSG21" s="12"/>
      <c r="LSH21" s="12"/>
      <c r="LSI21" s="12"/>
      <c r="LSJ21" s="12"/>
      <c r="LSK21" s="12"/>
      <c r="LSL21" s="12"/>
      <c r="LSM21" s="12"/>
      <c r="LSN21" s="12"/>
      <c r="LSO21" s="12"/>
      <c r="LSP21" s="12"/>
      <c r="LSQ21" s="12"/>
      <c r="LSR21" s="12"/>
      <c r="LSS21" s="12"/>
      <c r="LST21" s="12"/>
      <c r="LSU21" s="12"/>
      <c r="LSV21" s="12"/>
      <c r="LSW21" s="12"/>
      <c r="LSX21" s="12"/>
      <c r="LSY21" s="12"/>
      <c r="LSZ21" s="12"/>
      <c r="LTA21" s="12"/>
      <c r="LTB21" s="12"/>
      <c r="LTC21" s="12"/>
      <c r="LTD21" s="12"/>
      <c r="LTE21" s="12"/>
      <c r="LTF21" s="12"/>
      <c r="LTG21" s="12"/>
      <c r="LTH21" s="12"/>
      <c r="LTI21" s="12"/>
      <c r="LTJ21" s="12"/>
      <c r="LTK21" s="12"/>
      <c r="LTL21" s="12"/>
      <c r="LTM21" s="12"/>
      <c r="LTN21" s="12"/>
      <c r="LTO21" s="12"/>
      <c r="LTP21" s="12"/>
      <c r="LTQ21" s="12"/>
      <c r="LTR21" s="12"/>
      <c r="LTS21" s="12"/>
      <c r="LTT21" s="12"/>
      <c r="LTU21" s="12"/>
      <c r="LTV21" s="12"/>
      <c r="LTW21" s="12"/>
      <c r="LTX21" s="12"/>
      <c r="LTY21" s="12"/>
      <c r="LTZ21" s="12"/>
      <c r="LUA21" s="12"/>
      <c r="LUB21" s="12"/>
      <c r="LUC21" s="12"/>
      <c r="LUD21" s="12"/>
      <c r="LUE21" s="12"/>
      <c r="LUF21" s="12"/>
      <c r="LUG21" s="12"/>
      <c r="LUH21" s="12"/>
      <c r="LUI21" s="12"/>
      <c r="LUJ21" s="12"/>
      <c r="LUK21" s="12"/>
      <c r="LUL21" s="12"/>
      <c r="LUM21" s="12"/>
      <c r="LUN21" s="12"/>
      <c r="LUO21" s="12"/>
      <c r="LUP21" s="12"/>
      <c r="LUQ21" s="12"/>
      <c r="LUR21" s="12"/>
      <c r="LUS21" s="12"/>
      <c r="LUT21" s="12"/>
      <c r="LUU21" s="12"/>
      <c r="LUV21" s="12"/>
      <c r="LUW21" s="12"/>
      <c r="LUX21" s="12"/>
      <c r="LUY21" s="12"/>
      <c r="LUZ21" s="12"/>
      <c r="LVA21" s="12"/>
      <c r="LVB21" s="12"/>
      <c r="LVC21" s="12"/>
      <c r="LVD21" s="12"/>
      <c r="LVE21" s="12"/>
      <c r="LVF21" s="12"/>
      <c r="LVG21" s="12"/>
      <c r="LVH21" s="12"/>
      <c r="LVI21" s="12"/>
      <c r="LVJ21" s="12"/>
      <c r="LVK21" s="12"/>
      <c r="LVL21" s="12"/>
      <c r="LVM21" s="12"/>
      <c r="LVN21" s="12"/>
      <c r="LVO21" s="12"/>
      <c r="LVP21" s="12"/>
      <c r="LVQ21" s="12"/>
      <c r="LVR21" s="12"/>
      <c r="LVS21" s="12"/>
      <c r="LVT21" s="12"/>
      <c r="LVU21" s="12"/>
      <c r="LVV21" s="12"/>
      <c r="LVW21" s="12"/>
      <c r="LVX21" s="12"/>
      <c r="LVY21" s="12"/>
      <c r="LVZ21" s="12"/>
      <c r="LWA21" s="12"/>
      <c r="LWB21" s="12"/>
      <c r="LWC21" s="12"/>
      <c r="LWD21" s="12"/>
      <c r="LWE21" s="12"/>
      <c r="LWF21" s="12"/>
      <c r="LWG21" s="12"/>
      <c r="LWH21" s="12"/>
      <c r="LWI21" s="12"/>
      <c r="LWJ21" s="12"/>
      <c r="LWK21" s="12"/>
      <c r="LWL21" s="12"/>
      <c r="LWM21" s="12"/>
      <c r="LWN21" s="12"/>
      <c r="LWO21" s="12"/>
      <c r="LWP21" s="12"/>
      <c r="LWQ21" s="12"/>
      <c r="LWR21" s="12"/>
      <c r="LWS21" s="12"/>
      <c r="LWT21" s="12"/>
      <c r="LWU21" s="12"/>
      <c r="LWV21" s="12"/>
      <c r="LWW21" s="12"/>
      <c r="LWX21" s="12"/>
      <c r="LWY21" s="12"/>
      <c r="LWZ21" s="12"/>
      <c r="LXA21" s="12"/>
      <c r="LXB21" s="12"/>
      <c r="LXC21" s="12"/>
      <c r="LXD21" s="12"/>
      <c r="LXE21" s="12"/>
      <c r="LXF21" s="12"/>
      <c r="LXG21" s="12"/>
      <c r="LXH21" s="12"/>
      <c r="LXI21" s="12"/>
      <c r="LXJ21" s="12"/>
      <c r="LXK21" s="12"/>
      <c r="LXL21" s="12"/>
      <c r="LXM21" s="12"/>
      <c r="LXN21" s="12"/>
      <c r="LXO21" s="12"/>
      <c r="LXP21" s="12"/>
      <c r="LXQ21" s="12"/>
      <c r="LXR21" s="12"/>
      <c r="LXS21" s="12"/>
      <c r="LXT21" s="12"/>
      <c r="LXU21" s="12"/>
      <c r="LXV21" s="12"/>
      <c r="LXW21" s="12"/>
      <c r="LXX21" s="12"/>
      <c r="LXY21" s="12"/>
      <c r="LXZ21" s="12"/>
      <c r="LYA21" s="12"/>
      <c r="LYB21" s="12"/>
      <c r="LYC21" s="12"/>
      <c r="LYD21" s="12"/>
      <c r="LYE21" s="12"/>
      <c r="LYF21" s="12"/>
      <c r="LYG21" s="12"/>
      <c r="LYH21" s="12"/>
      <c r="LYI21" s="12"/>
      <c r="LYJ21" s="12"/>
      <c r="LYK21" s="12"/>
      <c r="LYL21" s="12"/>
      <c r="LYM21" s="12"/>
      <c r="LYN21" s="12"/>
      <c r="LYO21" s="12"/>
      <c r="LYP21" s="12"/>
      <c r="LYQ21" s="12"/>
      <c r="LYR21" s="12"/>
      <c r="LYS21" s="12"/>
      <c r="LYT21" s="12"/>
      <c r="LYU21" s="12"/>
      <c r="LYV21" s="12"/>
      <c r="LYW21" s="12"/>
      <c r="LYX21" s="12"/>
      <c r="LYY21" s="12"/>
      <c r="LYZ21" s="12"/>
      <c r="LZA21" s="12"/>
      <c r="LZB21" s="12"/>
      <c r="LZC21" s="12"/>
      <c r="LZD21" s="12"/>
      <c r="LZE21" s="12"/>
      <c r="LZF21" s="12"/>
      <c r="LZG21" s="12"/>
      <c r="LZH21" s="12"/>
      <c r="LZI21" s="12"/>
      <c r="LZJ21" s="12"/>
      <c r="LZK21" s="12"/>
      <c r="LZL21" s="12"/>
      <c r="LZM21" s="12"/>
      <c r="LZN21" s="12"/>
      <c r="LZO21" s="12"/>
      <c r="LZP21" s="12"/>
      <c r="LZQ21" s="12"/>
      <c r="LZR21" s="12"/>
      <c r="LZS21" s="12"/>
      <c r="LZT21" s="12"/>
      <c r="LZU21" s="12"/>
      <c r="LZV21" s="12"/>
      <c r="LZW21" s="12"/>
      <c r="LZX21" s="12"/>
      <c r="LZY21" s="12"/>
      <c r="LZZ21" s="12"/>
      <c r="MAA21" s="12"/>
      <c r="MAB21" s="12"/>
      <c r="MAC21" s="12"/>
      <c r="MAD21" s="12"/>
      <c r="MAE21" s="12"/>
      <c r="MAF21" s="12"/>
      <c r="MAG21" s="12"/>
      <c r="MAH21" s="12"/>
      <c r="MAI21" s="12"/>
      <c r="MAJ21" s="12"/>
      <c r="MAK21" s="12"/>
      <c r="MAL21" s="12"/>
      <c r="MAM21" s="12"/>
      <c r="MAN21" s="12"/>
      <c r="MAO21" s="12"/>
      <c r="MAP21" s="12"/>
      <c r="MAQ21" s="12"/>
      <c r="MAR21" s="12"/>
      <c r="MAS21" s="12"/>
      <c r="MAT21" s="12"/>
      <c r="MAU21" s="12"/>
      <c r="MAV21" s="12"/>
      <c r="MAW21" s="12"/>
      <c r="MAX21" s="12"/>
      <c r="MAY21" s="12"/>
      <c r="MAZ21" s="12"/>
      <c r="MBA21" s="12"/>
      <c r="MBB21" s="12"/>
      <c r="MBC21" s="12"/>
      <c r="MBD21" s="12"/>
      <c r="MBE21" s="12"/>
      <c r="MBF21" s="12"/>
      <c r="MBG21" s="12"/>
      <c r="MBH21" s="12"/>
      <c r="MBI21" s="12"/>
      <c r="MBJ21" s="12"/>
      <c r="MBK21" s="12"/>
      <c r="MBL21" s="12"/>
      <c r="MBM21" s="12"/>
      <c r="MBN21" s="12"/>
      <c r="MBO21" s="12"/>
      <c r="MBP21" s="12"/>
      <c r="MBQ21" s="12"/>
      <c r="MBR21" s="12"/>
      <c r="MBS21" s="12"/>
      <c r="MBT21" s="12"/>
      <c r="MBU21" s="12"/>
      <c r="MBV21" s="12"/>
      <c r="MBW21" s="12"/>
      <c r="MBX21" s="12"/>
      <c r="MBY21" s="12"/>
      <c r="MBZ21" s="12"/>
      <c r="MCA21" s="12"/>
      <c r="MCB21" s="12"/>
      <c r="MCC21" s="12"/>
      <c r="MCD21" s="12"/>
      <c r="MCE21" s="12"/>
      <c r="MCF21" s="12"/>
      <c r="MCG21" s="12"/>
      <c r="MCH21" s="12"/>
      <c r="MCI21" s="12"/>
      <c r="MCJ21" s="12"/>
      <c r="MCK21" s="12"/>
      <c r="MCL21" s="12"/>
      <c r="MCM21" s="12"/>
      <c r="MCN21" s="12"/>
      <c r="MCO21" s="12"/>
      <c r="MCP21" s="12"/>
      <c r="MCQ21" s="12"/>
      <c r="MCR21" s="12"/>
      <c r="MCS21" s="12"/>
      <c r="MCT21" s="12"/>
      <c r="MCU21" s="12"/>
      <c r="MCV21" s="12"/>
      <c r="MCW21" s="12"/>
      <c r="MCX21" s="12"/>
      <c r="MCY21" s="12"/>
      <c r="MCZ21" s="12"/>
      <c r="MDA21" s="12"/>
      <c r="MDB21" s="12"/>
      <c r="MDC21" s="12"/>
      <c r="MDD21" s="12"/>
      <c r="MDE21" s="12"/>
      <c r="MDF21" s="12"/>
      <c r="MDG21" s="12"/>
      <c r="MDH21" s="12"/>
      <c r="MDI21" s="12"/>
      <c r="MDJ21" s="12"/>
      <c r="MDK21" s="12"/>
      <c r="MDL21" s="12"/>
      <c r="MDM21" s="12"/>
      <c r="MDN21" s="12"/>
      <c r="MDO21" s="12"/>
      <c r="MDP21" s="12"/>
      <c r="MDQ21" s="12"/>
      <c r="MDR21" s="12"/>
      <c r="MDS21" s="12"/>
      <c r="MDT21" s="12"/>
      <c r="MDU21" s="12"/>
      <c r="MDV21" s="12"/>
      <c r="MDW21" s="12"/>
      <c r="MDX21" s="12"/>
      <c r="MDY21" s="12"/>
      <c r="MDZ21" s="12"/>
      <c r="MEA21" s="12"/>
      <c r="MEB21" s="12"/>
      <c r="MEC21" s="12"/>
      <c r="MED21" s="12"/>
      <c r="MEE21" s="12"/>
      <c r="MEF21" s="12"/>
      <c r="MEG21" s="12"/>
      <c r="MEH21" s="12"/>
      <c r="MEI21" s="12"/>
      <c r="MEJ21" s="12"/>
      <c r="MEK21" s="12"/>
      <c r="MEL21" s="12"/>
      <c r="MEM21" s="12"/>
      <c r="MEN21" s="12"/>
      <c r="MEO21" s="12"/>
      <c r="MEP21" s="12"/>
      <c r="MEQ21" s="12"/>
      <c r="MER21" s="12"/>
      <c r="MES21" s="12"/>
      <c r="MET21" s="12"/>
      <c r="MEU21" s="12"/>
      <c r="MEV21" s="12"/>
      <c r="MEW21" s="12"/>
      <c r="MEX21" s="12"/>
      <c r="MEY21" s="12"/>
      <c r="MEZ21" s="12"/>
      <c r="MFA21" s="12"/>
      <c r="MFB21" s="12"/>
      <c r="MFC21" s="12"/>
      <c r="MFD21" s="12"/>
      <c r="MFE21" s="12"/>
      <c r="MFF21" s="12"/>
      <c r="MFG21" s="12"/>
      <c r="MFH21" s="12"/>
      <c r="MFI21" s="12"/>
      <c r="MFJ21" s="12"/>
      <c r="MFK21" s="12"/>
      <c r="MFL21" s="12"/>
      <c r="MFM21" s="12"/>
      <c r="MFN21" s="12"/>
      <c r="MFO21" s="12"/>
      <c r="MFP21" s="12"/>
      <c r="MFQ21" s="12"/>
      <c r="MFR21" s="12"/>
      <c r="MFS21" s="12"/>
      <c r="MFT21" s="12"/>
      <c r="MFU21" s="12"/>
      <c r="MFV21" s="12"/>
      <c r="MFW21" s="12"/>
      <c r="MFX21" s="12"/>
      <c r="MFY21" s="12"/>
      <c r="MFZ21" s="12"/>
      <c r="MGA21" s="12"/>
      <c r="MGB21" s="12"/>
      <c r="MGC21" s="12"/>
      <c r="MGD21" s="12"/>
      <c r="MGE21" s="12"/>
      <c r="MGF21" s="12"/>
      <c r="MGG21" s="12"/>
      <c r="MGH21" s="12"/>
      <c r="MGI21" s="12"/>
      <c r="MGJ21" s="12"/>
      <c r="MGK21" s="12"/>
      <c r="MGL21" s="12"/>
      <c r="MGM21" s="12"/>
      <c r="MGN21" s="12"/>
      <c r="MGO21" s="12"/>
      <c r="MGP21" s="12"/>
      <c r="MGQ21" s="12"/>
      <c r="MGR21" s="12"/>
      <c r="MGS21" s="12"/>
      <c r="MGT21" s="12"/>
      <c r="MGU21" s="12"/>
      <c r="MGV21" s="12"/>
      <c r="MGW21" s="12"/>
      <c r="MGX21" s="12"/>
      <c r="MGY21" s="12"/>
      <c r="MGZ21" s="12"/>
      <c r="MHA21" s="12"/>
      <c r="MHB21" s="12"/>
      <c r="MHC21" s="12"/>
      <c r="MHD21" s="12"/>
      <c r="MHE21" s="12"/>
      <c r="MHF21" s="12"/>
      <c r="MHG21" s="12"/>
      <c r="MHH21" s="12"/>
      <c r="MHI21" s="12"/>
      <c r="MHJ21" s="12"/>
      <c r="MHK21" s="12"/>
      <c r="MHL21" s="12"/>
      <c r="MHM21" s="12"/>
      <c r="MHN21" s="12"/>
      <c r="MHO21" s="12"/>
      <c r="MHP21" s="12"/>
      <c r="MHQ21" s="12"/>
      <c r="MHR21" s="12"/>
      <c r="MHS21" s="12"/>
      <c r="MHT21" s="12"/>
      <c r="MHU21" s="12"/>
      <c r="MHV21" s="12"/>
      <c r="MHW21" s="12"/>
      <c r="MHX21" s="12"/>
      <c r="MHY21" s="12"/>
      <c r="MHZ21" s="12"/>
      <c r="MIA21" s="12"/>
      <c r="MIB21" s="12"/>
      <c r="MIC21" s="12"/>
      <c r="MID21" s="12"/>
      <c r="MIE21" s="12"/>
      <c r="MIF21" s="12"/>
      <c r="MIG21" s="12"/>
      <c r="MIH21" s="12"/>
      <c r="MII21" s="12"/>
      <c r="MIJ21" s="12"/>
      <c r="MIK21" s="12"/>
      <c r="MIL21" s="12"/>
      <c r="MIM21" s="12"/>
      <c r="MIN21" s="12"/>
      <c r="MIO21" s="12"/>
      <c r="MIP21" s="12"/>
      <c r="MIQ21" s="12"/>
      <c r="MIR21" s="12"/>
      <c r="MIS21" s="12"/>
      <c r="MIT21" s="12"/>
      <c r="MIU21" s="12"/>
      <c r="MIV21" s="12"/>
      <c r="MIW21" s="12"/>
      <c r="MIX21" s="12"/>
      <c r="MIY21" s="12"/>
      <c r="MIZ21" s="12"/>
      <c r="MJA21" s="12"/>
      <c r="MJB21" s="12"/>
      <c r="MJC21" s="12"/>
      <c r="MJD21" s="12"/>
      <c r="MJE21" s="12"/>
      <c r="MJF21" s="12"/>
      <c r="MJG21" s="12"/>
      <c r="MJH21" s="12"/>
      <c r="MJI21" s="12"/>
      <c r="MJJ21" s="12"/>
      <c r="MJK21" s="12"/>
      <c r="MJL21" s="12"/>
      <c r="MJM21" s="12"/>
      <c r="MJN21" s="12"/>
      <c r="MJO21" s="12"/>
      <c r="MJP21" s="12"/>
      <c r="MJQ21" s="12"/>
      <c r="MJR21" s="12"/>
      <c r="MJS21" s="12"/>
      <c r="MJT21" s="12"/>
      <c r="MJU21" s="12"/>
      <c r="MJV21" s="12"/>
      <c r="MJW21" s="12"/>
      <c r="MJX21" s="12"/>
      <c r="MJY21" s="12"/>
      <c r="MJZ21" s="12"/>
      <c r="MKA21" s="12"/>
      <c r="MKB21" s="12"/>
      <c r="MKC21" s="12"/>
      <c r="MKD21" s="12"/>
      <c r="MKE21" s="12"/>
      <c r="MKF21" s="12"/>
      <c r="MKG21" s="12"/>
      <c r="MKH21" s="12"/>
      <c r="MKI21" s="12"/>
      <c r="MKJ21" s="12"/>
      <c r="MKK21" s="12"/>
      <c r="MKL21" s="12"/>
      <c r="MKM21" s="12"/>
      <c r="MKN21" s="12"/>
      <c r="MKO21" s="12"/>
      <c r="MKP21" s="12"/>
      <c r="MKQ21" s="12"/>
      <c r="MKR21" s="12"/>
      <c r="MKS21" s="12"/>
      <c r="MKT21" s="12"/>
      <c r="MKU21" s="12"/>
      <c r="MKV21" s="12"/>
      <c r="MKW21" s="12"/>
      <c r="MKX21" s="12"/>
      <c r="MKY21" s="12"/>
      <c r="MKZ21" s="12"/>
      <c r="MLA21" s="12"/>
      <c r="MLB21" s="12"/>
      <c r="MLC21" s="12"/>
      <c r="MLD21" s="12"/>
      <c r="MLE21" s="12"/>
      <c r="MLF21" s="12"/>
      <c r="MLG21" s="12"/>
      <c r="MLH21" s="12"/>
      <c r="MLI21" s="12"/>
      <c r="MLJ21" s="12"/>
      <c r="MLK21" s="12"/>
      <c r="MLL21" s="12"/>
      <c r="MLM21" s="12"/>
      <c r="MLN21" s="12"/>
      <c r="MLO21" s="12"/>
      <c r="MLP21" s="12"/>
      <c r="MLQ21" s="12"/>
      <c r="MLR21" s="12"/>
      <c r="MLS21" s="12"/>
      <c r="MLT21" s="12"/>
      <c r="MLU21" s="12"/>
      <c r="MLV21" s="12"/>
      <c r="MLW21" s="12"/>
      <c r="MLX21" s="12"/>
      <c r="MLY21" s="12"/>
      <c r="MLZ21" s="12"/>
      <c r="MMA21" s="12"/>
      <c r="MMB21" s="12"/>
      <c r="MMC21" s="12"/>
      <c r="MMD21" s="12"/>
      <c r="MME21" s="12"/>
      <c r="MMF21" s="12"/>
      <c r="MMG21" s="12"/>
      <c r="MMH21" s="12"/>
      <c r="MMI21" s="12"/>
      <c r="MMJ21" s="12"/>
      <c r="MMK21" s="12"/>
      <c r="MML21" s="12"/>
      <c r="MMM21" s="12"/>
      <c r="MMN21" s="12"/>
      <c r="MMO21" s="12"/>
      <c r="MMP21" s="12"/>
      <c r="MMQ21" s="12"/>
      <c r="MMR21" s="12"/>
      <c r="MMS21" s="12"/>
      <c r="MMT21" s="12"/>
      <c r="MMU21" s="12"/>
      <c r="MMV21" s="12"/>
      <c r="MMW21" s="12"/>
      <c r="MMX21" s="12"/>
      <c r="MMY21" s="12"/>
      <c r="MMZ21" s="12"/>
      <c r="MNA21" s="12"/>
      <c r="MNB21" s="12"/>
      <c r="MNC21" s="12"/>
      <c r="MND21" s="12"/>
      <c r="MNE21" s="12"/>
      <c r="MNF21" s="12"/>
      <c r="MNG21" s="12"/>
      <c r="MNH21" s="12"/>
      <c r="MNI21" s="12"/>
      <c r="MNJ21" s="12"/>
      <c r="MNK21" s="12"/>
      <c r="MNL21" s="12"/>
      <c r="MNM21" s="12"/>
      <c r="MNN21" s="12"/>
      <c r="MNO21" s="12"/>
      <c r="MNP21" s="12"/>
      <c r="MNQ21" s="12"/>
      <c r="MNR21" s="12"/>
      <c r="MNS21" s="12"/>
      <c r="MNT21" s="12"/>
      <c r="MNU21" s="12"/>
      <c r="MNV21" s="12"/>
      <c r="MNW21" s="12"/>
      <c r="MNX21" s="12"/>
      <c r="MNY21" s="12"/>
      <c r="MNZ21" s="12"/>
      <c r="MOA21" s="12"/>
      <c r="MOB21" s="12"/>
      <c r="MOC21" s="12"/>
      <c r="MOD21" s="12"/>
      <c r="MOE21" s="12"/>
      <c r="MOF21" s="12"/>
      <c r="MOG21" s="12"/>
      <c r="MOH21" s="12"/>
      <c r="MOI21" s="12"/>
      <c r="MOJ21" s="12"/>
      <c r="MOK21" s="12"/>
      <c r="MOL21" s="12"/>
      <c r="MOM21" s="12"/>
      <c r="MON21" s="12"/>
      <c r="MOO21" s="12"/>
      <c r="MOP21" s="12"/>
      <c r="MOQ21" s="12"/>
      <c r="MOR21" s="12"/>
      <c r="MOS21" s="12"/>
      <c r="MOT21" s="12"/>
      <c r="MOU21" s="12"/>
      <c r="MOV21" s="12"/>
      <c r="MOW21" s="12"/>
      <c r="MOX21" s="12"/>
      <c r="MOY21" s="12"/>
      <c r="MOZ21" s="12"/>
      <c r="MPA21" s="12"/>
      <c r="MPB21" s="12"/>
      <c r="MPC21" s="12"/>
      <c r="MPD21" s="12"/>
      <c r="MPE21" s="12"/>
      <c r="MPF21" s="12"/>
      <c r="MPG21" s="12"/>
      <c r="MPH21" s="12"/>
      <c r="MPI21" s="12"/>
      <c r="MPJ21" s="12"/>
      <c r="MPK21" s="12"/>
      <c r="MPL21" s="12"/>
      <c r="MPM21" s="12"/>
      <c r="MPN21" s="12"/>
      <c r="MPO21" s="12"/>
      <c r="MPP21" s="12"/>
      <c r="MPQ21" s="12"/>
      <c r="MPR21" s="12"/>
      <c r="MPS21" s="12"/>
      <c r="MPT21" s="12"/>
      <c r="MPU21" s="12"/>
      <c r="MPV21" s="12"/>
      <c r="MPW21" s="12"/>
      <c r="MPX21" s="12"/>
      <c r="MPY21" s="12"/>
      <c r="MPZ21" s="12"/>
      <c r="MQA21" s="12"/>
      <c r="MQB21" s="12"/>
      <c r="MQC21" s="12"/>
      <c r="MQD21" s="12"/>
      <c r="MQE21" s="12"/>
      <c r="MQF21" s="12"/>
      <c r="MQG21" s="12"/>
      <c r="MQH21" s="12"/>
      <c r="MQI21" s="12"/>
      <c r="MQJ21" s="12"/>
      <c r="MQK21" s="12"/>
      <c r="MQL21" s="12"/>
      <c r="MQM21" s="12"/>
      <c r="MQN21" s="12"/>
      <c r="MQO21" s="12"/>
      <c r="MQP21" s="12"/>
      <c r="MQQ21" s="12"/>
      <c r="MQR21" s="12"/>
      <c r="MQS21" s="12"/>
      <c r="MQT21" s="12"/>
      <c r="MQU21" s="12"/>
      <c r="MQV21" s="12"/>
      <c r="MQW21" s="12"/>
      <c r="MQX21" s="12"/>
      <c r="MQY21" s="12"/>
      <c r="MQZ21" s="12"/>
      <c r="MRA21" s="12"/>
      <c r="MRB21" s="12"/>
      <c r="MRC21" s="12"/>
      <c r="MRD21" s="12"/>
      <c r="MRE21" s="12"/>
      <c r="MRF21" s="12"/>
      <c r="MRG21" s="12"/>
      <c r="MRH21" s="12"/>
      <c r="MRI21" s="12"/>
      <c r="MRJ21" s="12"/>
      <c r="MRK21" s="12"/>
      <c r="MRL21" s="12"/>
      <c r="MRM21" s="12"/>
      <c r="MRN21" s="12"/>
      <c r="MRO21" s="12"/>
      <c r="MRP21" s="12"/>
      <c r="MRQ21" s="12"/>
      <c r="MRR21" s="12"/>
      <c r="MRS21" s="12"/>
      <c r="MRT21" s="12"/>
      <c r="MRU21" s="12"/>
      <c r="MRV21" s="12"/>
      <c r="MRW21" s="12"/>
      <c r="MRX21" s="12"/>
      <c r="MRY21" s="12"/>
      <c r="MRZ21" s="12"/>
      <c r="MSA21" s="12"/>
      <c r="MSB21" s="12"/>
      <c r="MSC21" s="12"/>
      <c r="MSD21" s="12"/>
      <c r="MSE21" s="12"/>
      <c r="MSF21" s="12"/>
      <c r="MSG21" s="12"/>
      <c r="MSH21" s="12"/>
      <c r="MSI21" s="12"/>
      <c r="MSJ21" s="12"/>
      <c r="MSK21" s="12"/>
      <c r="MSL21" s="12"/>
      <c r="MSM21" s="12"/>
      <c r="MSN21" s="12"/>
      <c r="MSO21" s="12"/>
      <c r="MSP21" s="12"/>
      <c r="MSQ21" s="12"/>
      <c r="MSR21" s="12"/>
      <c r="MSS21" s="12"/>
      <c r="MST21" s="12"/>
      <c r="MSU21" s="12"/>
      <c r="MSV21" s="12"/>
      <c r="MSW21" s="12"/>
      <c r="MSX21" s="12"/>
      <c r="MSY21" s="12"/>
      <c r="MSZ21" s="12"/>
      <c r="MTA21" s="12"/>
      <c r="MTB21" s="12"/>
      <c r="MTC21" s="12"/>
      <c r="MTD21" s="12"/>
      <c r="MTE21" s="12"/>
      <c r="MTF21" s="12"/>
      <c r="MTG21" s="12"/>
      <c r="MTH21" s="12"/>
      <c r="MTI21" s="12"/>
      <c r="MTJ21" s="12"/>
      <c r="MTK21" s="12"/>
      <c r="MTL21" s="12"/>
      <c r="MTM21" s="12"/>
      <c r="MTN21" s="12"/>
      <c r="MTO21" s="12"/>
      <c r="MTP21" s="12"/>
      <c r="MTQ21" s="12"/>
      <c r="MTR21" s="12"/>
      <c r="MTS21" s="12"/>
      <c r="MTT21" s="12"/>
      <c r="MTU21" s="12"/>
      <c r="MTV21" s="12"/>
      <c r="MTW21" s="12"/>
      <c r="MTX21" s="12"/>
      <c r="MTY21" s="12"/>
      <c r="MTZ21" s="12"/>
      <c r="MUA21" s="12"/>
      <c r="MUB21" s="12"/>
      <c r="MUC21" s="12"/>
      <c r="MUD21" s="12"/>
      <c r="MUE21" s="12"/>
      <c r="MUF21" s="12"/>
      <c r="MUG21" s="12"/>
      <c r="MUH21" s="12"/>
      <c r="MUI21" s="12"/>
      <c r="MUJ21" s="12"/>
      <c r="MUK21" s="12"/>
      <c r="MUL21" s="12"/>
      <c r="MUM21" s="12"/>
      <c r="MUN21" s="12"/>
      <c r="MUO21" s="12"/>
      <c r="MUP21" s="12"/>
      <c r="MUQ21" s="12"/>
      <c r="MUR21" s="12"/>
      <c r="MUS21" s="12"/>
      <c r="MUT21" s="12"/>
      <c r="MUU21" s="12"/>
      <c r="MUV21" s="12"/>
      <c r="MUW21" s="12"/>
      <c r="MUX21" s="12"/>
      <c r="MUY21" s="12"/>
      <c r="MUZ21" s="12"/>
      <c r="MVA21" s="12"/>
      <c r="MVB21" s="12"/>
      <c r="MVC21" s="12"/>
      <c r="MVD21" s="12"/>
      <c r="MVE21" s="12"/>
      <c r="MVF21" s="12"/>
      <c r="MVG21" s="12"/>
      <c r="MVH21" s="12"/>
      <c r="MVI21" s="12"/>
      <c r="MVJ21" s="12"/>
      <c r="MVK21" s="12"/>
      <c r="MVL21" s="12"/>
      <c r="MVM21" s="12"/>
      <c r="MVN21" s="12"/>
      <c r="MVO21" s="12"/>
      <c r="MVP21" s="12"/>
      <c r="MVQ21" s="12"/>
      <c r="MVR21" s="12"/>
      <c r="MVS21" s="12"/>
      <c r="MVT21" s="12"/>
      <c r="MVU21" s="12"/>
      <c r="MVV21" s="12"/>
      <c r="MVW21" s="12"/>
      <c r="MVX21" s="12"/>
      <c r="MVY21" s="12"/>
      <c r="MVZ21" s="12"/>
      <c r="MWA21" s="12"/>
      <c r="MWB21" s="12"/>
      <c r="MWC21" s="12"/>
      <c r="MWD21" s="12"/>
      <c r="MWE21" s="12"/>
      <c r="MWF21" s="12"/>
      <c r="MWG21" s="12"/>
      <c r="MWH21" s="12"/>
      <c r="MWI21" s="12"/>
      <c r="MWJ21" s="12"/>
      <c r="MWK21" s="12"/>
      <c r="MWL21" s="12"/>
      <c r="MWM21" s="12"/>
      <c r="MWN21" s="12"/>
      <c r="MWO21" s="12"/>
      <c r="MWP21" s="12"/>
      <c r="MWQ21" s="12"/>
      <c r="MWR21" s="12"/>
      <c r="MWS21" s="12"/>
      <c r="MWT21" s="12"/>
      <c r="MWU21" s="12"/>
      <c r="MWV21" s="12"/>
      <c r="MWW21" s="12"/>
      <c r="MWX21" s="12"/>
      <c r="MWY21" s="12"/>
      <c r="MWZ21" s="12"/>
      <c r="MXA21" s="12"/>
      <c r="MXB21" s="12"/>
      <c r="MXC21" s="12"/>
      <c r="MXD21" s="12"/>
      <c r="MXE21" s="12"/>
      <c r="MXF21" s="12"/>
      <c r="MXG21" s="12"/>
      <c r="MXH21" s="12"/>
      <c r="MXI21" s="12"/>
      <c r="MXJ21" s="12"/>
      <c r="MXK21" s="12"/>
      <c r="MXL21" s="12"/>
      <c r="MXM21" s="12"/>
      <c r="MXN21" s="12"/>
      <c r="MXO21" s="12"/>
      <c r="MXP21" s="12"/>
      <c r="MXQ21" s="12"/>
      <c r="MXR21" s="12"/>
      <c r="MXS21" s="12"/>
      <c r="MXT21" s="12"/>
      <c r="MXU21" s="12"/>
      <c r="MXV21" s="12"/>
      <c r="MXW21" s="12"/>
      <c r="MXX21" s="12"/>
      <c r="MXY21" s="12"/>
      <c r="MXZ21" s="12"/>
      <c r="MYA21" s="12"/>
      <c r="MYB21" s="12"/>
      <c r="MYC21" s="12"/>
      <c r="MYD21" s="12"/>
      <c r="MYE21" s="12"/>
      <c r="MYF21" s="12"/>
      <c r="MYG21" s="12"/>
      <c r="MYH21" s="12"/>
      <c r="MYI21" s="12"/>
      <c r="MYJ21" s="12"/>
      <c r="MYK21" s="12"/>
      <c r="MYL21" s="12"/>
      <c r="MYM21" s="12"/>
      <c r="MYN21" s="12"/>
      <c r="MYO21" s="12"/>
      <c r="MYP21" s="12"/>
      <c r="MYQ21" s="12"/>
      <c r="MYR21" s="12"/>
      <c r="MYS21" s="12"/>
      <c r="MYT21" s="12"/>
      <c r="MYU21" s="12"/>
      <c r="MYV21" s="12"/>
      <c r="MYW21" s="12"/>
      <c r="MYX21" s="12"/>
      <c r="MYY21" s="12"/>
      <c r="MYZ21" s="12"/>
      <c r="MZA21" s="12"/>
      <c r="MZB21" s="12"/>
      <c r="MZC21" s="12"/>
      <c r="MZD21" s="12"/>
      <c r="MZE21" s="12"/>
      <c r="MZF21" s="12"/>
      <c r="MZG21" s="12"/>
      <c r="MZH21" s="12"/>
      <c r="MZI21" s="12"/>
      <c r="MZJ21" s="12"/>
      <c r="MZK21" s="12"/>
      <c r="MZL21" s="12"/>
      <c r="MZM21" s="12"/>
      <c r="MZN21" s="12"/>
      <c r="MZO21" s="12"/>
      <c r="MZP21" s="12"/>
      <c r="MZQ21" s="12"/>
      <c r="MZR21" s="12"/>
      <c r="MZS21" s="12"/>
      <c r="MZT21" s="12"/>
      <c r="MZU21" s="12"/>
      <c r="MZV21" s="12"/>
      <c r="MZW21" s="12"/>
      <c r="MZX21" s="12"/>
      <c r="MZY21" s="12"/>
      <c r="MZZ21" s="12"/>
      <c r="NAA21" s="12"/>
      <c r="NAB21" s="12"/>
      <c r="NAC21" s="12"/>
      <c r="NAD21" s="12"/>
      <c r="NAE21" s="12"/>
      <c r="NAF21" s="12"/>
      <c r="NAG21" s="12"/>
      <c r="NAH21" s="12"/>
      <c r="NAI21" s="12"/>
      <c r="NAJ21" s="12"/>
      <c r="NAK21" s="12"/>
      <c r="NAL21" s="12"/>
      <c r="NAM21" s="12"/>
      <c r="NAN21" s="12"/>
      <c r="NAO21" s="12"/>
      <c r="NAP21" s="12"/>
      <c r="NAQ21" s="12"/>
      <c r="NAR21" s="12"/>
      <c r="NAS21" s="12"/>
      <c r="NAT21" s="12"/>
      <c r="NAU21" s="12"/>
      <c r="NAV21" s="12"/>
      <c r="NAW21" s="12"/>
      <c r="NAX21" s="12"/>
      <c r="NAY21" s="12"/>
      <c r="NAZ21" s="12"/>
      <c r="NBA21" s="12"/>
      <c r="NBB21" s="12"/>
      <c r="NBC21" s="12"/>
      <c r="NBD21" s="12"/>
      <c r="NBE21" s="12"/>
      <c r="NBF21" s="12"/>
      <c r="NBG21" s="12"/>
      <c r="NBH21" s="12"/>
      <c r="NBI21" s="12"/>
      <c r="NBJ21" s="12"/>
      <c r="NBK21" s="12"/>
      <c r="NBL21" s="12"/>
      <c r="NBM21" s="12"/>
      <c r="NBN21" s="12"/>
      <c r="NBO21" s="12"/>
      <c r="NBP21" s="12"/>
      <c r="NBQ21" s="12"/>
      <c r="NBR21" s="12"/>
      <c r="NBS21" s="12"/>
      <c r="NBT21" s="12"/>
      <c r="NBU21" s="12"/>
      <c r="NBV21" s="12"/>
      <c r="NBW21" s="12"/>
      <c r="NBX21" s="12"/>
      <c r="NBY21" s="12"/>
      <c r="NBZ21" s="12"/>
      <c r="NCA21" s="12"/>
      <c r="NCB21" s="12"/>
      <c r="NCC21" s="12"/>
      <c r="NCD21" s="12"/>
      <c r="NCE21" s="12"/>
      <c r="NCF21" s="12"/>
      <c r="NCG21" s="12"/>
      <c r="NCH21" s="12"/>
      <c r="NCI21" s="12"/>
      <c r="NCJ21" s="12"/>
      <c r="NCK21" s="12"/>
      <c r="NCL21" s="12"/>
      <c r="NCM21" s="12"/>
      <c r="NCN21" s="12"/>
      <c r="NCO21" s="12"/>
      <c r="NCP21" s="12"/>
      <c r="NCQ21" s="12"/>
      <c r="NCR21" s="12"/>
      <c r="NCS21" s="12"/>
      <c r="NCT21" s="12"/>
      <c r="NCU21" s="12"/>
      <c r="NCV21" s="12"/>
      <c r="NCW21" s="12"/>
      <c r="NCX21" s="12"/>
      <c r="NCY21" s="12"/>
      <c r="NCZ21" s="12"/>
      <c r="NDA21" s="12"/>
      <c r="NDB21" s="12"/>
      <c r="NDC21" s="12"/>
      <c r="NDD21" s="12"/>
      <c r="NDE21" s="12"/>
      <c r="NDF21" s="12"/>
      <c r="NDG21" s="12"/>
      <c r="NDH21" s="12"/>
      <c r="NDI21" s="12"/>
      <c r="NDJ21" s="12"/>
      <c r="NDK21" s="12"/>
      <c r="NDL21" s="12"/>
      <c r="NDM21" s="12"/>
      <c r="NDN21" s="12"/>
      <c r="NDO21" s="12"/>
      <c r="NDP21" s="12"/>
      <c r="NDQ21" s="12"/>
      <c r="NDR21" s="12"/>
      <c r="NDS21" s="12"/>
      <c r="NDT21" s="12"/>
      <c r="NDU21" s="12"/>
      <c r="NDV21" s="12"/>
      <c r="NDW21" s="12"/>
      <c r="NDX21" s="12"/>
      <c r="NDY21" s="12"/>
      <c r="NDZ21" s="12"/>
      <c r="NEA21" s="12"/>
      <c r="NEB21" s="12"/>
      <c r="NEC21" s="12"/>
      <c r="NED21" s="12"/>
      <c r="NEE21" s="12"/>
      <c r="NEF21" s="12"/>
      <c r="NEG21" s="12"/>
      <c r="NEH21" s="12"/>
      <c r="NEI21" s="12"/>
      <c r="NEJ21" s="12"/>
      <c r="NEK21" s="12"/>
      <c r="NEL21" s="12"/>
      <c r="NEM21" s="12"/>
      <c r="NEN21" s="12"/>
      <c r="NEO21" s="12"/>
      <c r="NEP21" s="12"/>
      <c r="NEQ21" s="12"/>
      <c r="NER21" s="12"/>
      <c r="NES21" s="12"/>
      <c r="NET21" s="12"/>
      <c r="NEU21" s="12"/>
      <c r="NEV21" s="12"/>
      <c r="NEW21" s="12"/>
      <c r="NEX21" s="12"/>
      <c r="NEY21" s="12"/>
      <c r="NEZ21" s="12"/>
      <c r="NFA21" s="12"/>
      <c r="NFB21" s="12"/>
      <c r="NFC21" s="12"/>
      <c r="NFD21" s="12"/>
      <c r="NFE21" s="12"/>
      <c r="NFF21" s="12"/>
      <c r="NFG21" s="12"/>
      <c r="NFH21" s="12"/>
      <c r="NFI21" s="12"/>
      <c r="NFJ21" s="12"/>
      <c r="NFK21" s="12"/>
      <c r="NFL21" s="12"/>
      <c r="NFM21" s="12"/>
      <c r="NFN21" s="12"/>
      <c r="NFO21" s="12"/>
      <c r="NFP21" s="12"/>
      <c r="NFQ21" s="12"/>
      <c r="NFR21" s="12"/>
      <c r="NFS21" s="12"/>
      <c r="NFT21" s="12"/>
      <c r="NFU21" s="12"/>
      <c r="NFV21" s="12"/>
      <c r="NFW21" s="12"/>
      <c r="NFX21" s="12"/>
      <c r="NFY21" s="12"/>
      <c r="NFZ21" s="12"/>
      <c r="NGA21" s="12"/>
      <c r="NGB21" s="12"/>
      <c r="NGC21" s="12"/>
      <c r="NGD21" s="12"/>
      <c r="NGE21" s="12"/>
      <c r="NGF21" s="12"/>
      <c r="NGG21" s="12"/>
      <c r="NGH21" s="12"/>
      <c r="NGI21" s="12"/>
      <c r="NGJ21" s="12"/>
      <c r="NGK21" s="12"/>
      <c r="NGL21" s="12"/>
      <c r="NGM21" s="12"/>
      <c r="NGN21" s="12"/>
      <c r="NGO21" s="12"/>
      <c r="NGP21" s="12"/>
      <c r="NGQ21" s="12"/>
      <c r="NGR21" s="12"/>
      <c r="NGS21" s="12"/>
      <c r="NGT21" s="12"/>
      <c r="NGU21" s="12"/>
      <c r="NGV21" s="12"/>
      <c r="NGW21" s="12"/>
      <c r="NGX21" s="12"/>
      <c r="NGY21" s="12"/>
      <c r="NGZ21" s="12"/>
      <c r="NHA21" s="12"/>
      <c r="NHB21" s="12"/>
      <c r="NHC21" s="12"/>
      <c r="NHD21" s="12"/>
      <c r="NHE21" s="12"/>
      <c r="NHF21" s="12"/>
      <c r="NHG21" s="12"/>
      <c r="NHH21" s="12"/>
      <c r="NHI21" s="12"/>
      <c r="NHJ21" s="12"/>
      <c r="NHK21" s="12"/>
      <c r="NHL21" s="12"/>
      <c r="NHM21" s="12"/>
      <c r="NHN21" s="12"/>
      <c r="NHO21" s="12"/>
      <c r="NHP21" s="12"/>
      <c r="NHQ21" s="12"/>
      <c r="NHR21" s="12"/>
      <c r="NHS21" s="12"/>
      <c r="NHT21" s="12"/>
      <c r="NHU21" s="12"/>
      <c r="NHV21" s="12"/>
      <c r="NHW21" s="12"/>
      <c r="NHX21" s="12"/>
      <c r="NHY21" s="12"/>
      <c r="NHZ21" s="12"/>
      <c r="NIA21" s="12"/>
      <c r="NIB21" s="12"/>
      <c r="NIC21" s="12"/>
      <c r="NID21" s="12"/>
      <c r="NIE21" s="12"/>
      <c r="NIF21" s="12"/>
      <c r="NIG21" s="12"/>
      <c r="NIH21" s="12"/>
      <c r="NII21" s="12"/>
      <c r="NIJ21" s="12"/>
      <c r="NIK21" s="12"/>
      <c r="NIL21" s="12"/>
      <c r="NIM21" s="12"/>
      <c r="NIN21" s="12"/>
      <c r="NIO21" s="12"/>
      <c r="NIP21" s="12"/>
      <c r="NIQ21" s="12"/>
      <c r="NIR21" s="12"/>
      <c r="NIS21" s="12"/>
      <c r="NIT21" s="12"/>
      <c r="NIU21" s="12"/>
      <c r="NIV21" s="12"/>
      <c r="NIW21" s="12"/>
      <c r="NIX21" s="12"/>
      <c r="NIY21" s="12"/>
      <c r="NIZ21" s="12"/>
      <c r="NJA21" s="12"/>
      <c r="NJB21" s="12"/>
      <c r="NJC21" s="12"/>
      <c r="NJD21" s="12"/>
      <c r="NJE21" s="12"/>
      <c r="NJF21" s="12"/>
      <c r="NJG21" s="12"/>
      <c r="NJH21" s="12"/>
      <c r="NJI21" s="12"/>
      <c r="NJJ21" s="12"/>
      <c r="NJK21" s="12"/>
      <c r="NJL21" s="12"/>
      <c r="NJM21" s="12"/>
      <c r="NJN21" s="12"/>
      <c r="NJO21" s="12"/>
      <c r="NJP21" s="12"/>
      <c r="NJQ21" s="12"/>
      <c r="NJR21" s="12"/>
      <c r="NJS21" s="12"/>
      <c r="NJT21" s="12"/>
      <c r="NJU21" s="12"/>
      <c r="NJV21" s="12"/>
      <c r="NJW21" s="12"/>
      <c r="NJX21" s="12"/>
      <c r="NJY21" s="12"/>
      <c r="NJZ21" s="12"/>
      <c r="NKA21" s="12"/>
      <c r="NKB21" s="12"/>
      <c r="NKC21" s="12"/>
      <c r="NKD21" s="12"/>
      <c r="NKE21" s="12"/>
      <c r="NKF21" s="12"/>
      <c r="NKG21" s="12"/>
      <c r="NKH21" s="12"/>
      <c r="NKI21" s="12"/>
      <c r="NKJ21" s="12"/>
      <c r="NKK21" s="12"/>
      <c r="NKL21" s="12"/>
      <c r="NKM21" s="12"/>
      <c r="NKN21" s="12"/>
      <c r="NKO21" s="12"/>
      <c r="NKP21" s="12"/>
      <c r="NKQ21" s="12"/>
      <c r="NKR21" s="12"/>
      <c r="NKS21" s="12"/>
      <c r="NKT21" s="12"/>
      <c r="NKU21" s="12"/>
      <c r="NKV21" s="12"/>
      <c r="NKW21" s="12"/>
      <c r="NKX21" s="12"/>
      <c r="NKY21" s="12"/>
      <c r="NKZ21" s="12"/>
      <c r="NLA21" s="12"/>
      <c r="NLB21" s="12"/>
      <c r="NLC21" s="12"/>
      <c r="NLD21" s="12"/>
      <c r="NLE21" s="12"/>
      <c r="NLF21" s="12"/>
      <c r="NLG21" s="12"/>
      <c r="NLH21" s="12"/>
      <c r="NLI21" s="12"/>
      <c r="NLJ21" s="12"/>
      <c r="NLK21" s="12"/>
      <c r="NLL21" s="12"/>
      <c r="NLM21" s="12"/>
      <c r="NLN21" s="12"/>
      <c r="NLO21" s="12"/>
      <c r="NLP21" s="12"/>
      <c r="NLQ21" s="12"/>
      <c r="NLR21" s="12"/>
      <c r="NLS21" s="12"/>
      <c r="NLT21" s="12"/>
      <c r="NLU21" s="12"/>
      <c r="NLV21" s="12"/>
      <c r="NLW21" s="12"/>
      <c r="NLX21" s="12"/>
      <c r="NLY21" s="12"/>
      <c r="NLZ21" s="12"/>
      <c r="NMA21" s="12"/>
      <c r="NMB21" s="12"/>
      <c r="NMC21" s="12"/>
      <c r="NMD21" s="12"/>
      <c r="NME21" s="12"/>
      <c r="NMF21" s="12"/>
      <c r="NMG21" s="12"/>
      <c r="NMH21" s="12"/>
      <c r="NMI21" s="12"/>
      <c r="NMJ21" s="12"/>
      <c r="NMK21" s="12"/>
      <c r="NML21" s="12"/>
      <c r="NMM21" s="12"/>
      <c r="NMN21" s="12"/>
      <c r="NMO21" s="12"/>
      <c r="NMP21" s="12"/>
      <c r="NMQ21" s="12"/>
      <c r="NMR21" s="12"/>
      <c r="NMS21" s="12"/>
      <c r="NMT21" s="12"/>
      <c r="NMU21" s="12"/>
      <c r="NMV21" s="12"/>
      <c r="NMW21" s="12"/>
      <c r="NMX21" s="12"/>
      <c r="NMY21" s="12"/>
      <c r="NMZ21" s="12"/>
      <c r="NNA21" s="12"/>
      <c r="NNB21" s="12"/>
      <c r="NNC21" s="12"/>
      <c r="NND21" s="12"/>
      <c r="NNE21" s="12"/>
      <c r="NNF21" s="12"/>
      <c r="NNG21" s="12"/>
      <c r="NNH21" s="12"/>
      <c r="NNI21" s="12"/>
      <c r="NNJ21" s="12"/>
      <c r="NNK21" s="12"/>
      <c r="NNL21" s="12"/>
      <c r="NNM21" s="12"/>
      <c r="NNN21" s="12"/>
      <c r="NNO21" s="12"/>
      <c r="NNP21" s="12"/>
      <c r="NNQ21" s="12"/>
      <c r="NNR21" s="12"/>
      <c r="NNS21" s="12"/>
      <c r="NNT21" s="12"/>
      <c r="NNU21" s="12"/>
      <c r="NNV21" s="12"/>
      <c r="NNW21" s="12"/>
      <c r="NNX21" s="12"/>
      <c r="NNY21" s="12"/>
      <c r="NNZ21" s="12"/>
      <c r="NOA21" s="12"/>
      <c r="NOB21" s="12"/>
      <c r="NOC21" s="12"/>
      <c r="NOD21" s="12"/>
      <c r="NOE21" s="12"/>
      <c r="NOF21" s="12"/>
      <c r="NOG21" s="12"/>
      <c r="NOH21" s="12"/>
      <c r="NOI21" s="12"/>
      <c r="NOJ21" s="12"/>
      <c r="NOK21" s="12"/>
      <c r="NOL21" s="12"/>
      <c r="NOM21" s="12"/>
      <c r="NON21" s="12"/>
      <c r="NOO21" s="12"/>
      <c r="NOP21" s="12"/>
      <c r="NOQ21" s="12"/>
      <c r="NOR21" s="12"/>
      <c r="NOS21" s="12"/>
      <c r="NOT21" s="12"/>
      <c r="NOU21" s="12"/>
      <c r="NOV21" s="12"/>
      <c r="NOW21" s="12"/>
      <c r="NOX21" s="12"/>
      <c r="NOY21" s="12"/>
      <c r="NOZ21" s="12"/>
      <c r="NPA21" s="12"/>
      <c r="NPB21" s="12"/>
      <c r="NPC21" s="12"/>
      <c r="NPD21" s="12"/>
      <c r="NPE21" s="12"/>
      <c r="NPF21" s="12"/>
      <c r="NPG21" s="12"/>
      <c r="NPH21" s="12"/>
      <c r="NPI21" s="12"/>
      <c r="NPJ21" s="12"/>
      <c r="NPK21" s="12"/>
      <c r="NPL21" s="12"/>
      <c r="NPM21" s="12"/>
      <c r="NPN21" s="12"/>
      <c r="NPO21" s="12"/>
      <c r="NPP21" s="12"/>
      <c r="NPQ21" s="12"/>
      <c r="NPR21" s="12"/>
      <c r="NPS21" s="12"/>
      <c r="NPT21" s="12"/>
      <c r="NPU21" s="12"/>
      <c r="NPV21" s="12"/>
      <c r="NPW21" s="12"/>
      <c r="NPX21" s="12"/>
      <c r="NPY21" s="12"/>
      <c r="NPZ21" s="12"/>
      <c r="NQA21" s="12"/>
      <c r="NQB21" s="12"/>
      <c r="NQC21" s="12"/>
      <c r="NQD21" s="12"/>
      <c r="NQE21" s="12"/>
      <c r="NQF21" s="12"/>
      <c r="NQG21" s="12"/>
      <c r="NQH21" s="12"/>
      <c r="NQI21" s="12"/>
      <c r="NQJ21" s="12"/>
      <c r="NQK21" s="12"/>
      <c r="NQL21" s="12"/>
      <c r="NQM21" s="12"/>
      <c r="NQN21" s="12"/>
      <c r="NQO21" s="12"/>
      <c r="NQP21" s="12"/>
      <c r="NQQ21" s="12"/>
      <c r="NQR21" s="12"/>
      <c r="NQS21" s="12"/>
      <c r="NQT21" s="12"/>
      <c r="NQU21" s="12"/>
      <c r="NQV21" s="12"/>
      <c r="NQW21" s="12"/>
      <c r="NQX21" s="12"/>
      <c r="NQY21" s="12"/>
      <c r="NQZ21" s="12"/>
      <c r="NRA21" s="12"/>
      <c r="NRB21" s="12"/>
      <c r="NRC21" s="12"/>
      <c r="NRD21" s="12"/>
      <c r="NRE21" s="12"/>
      <c r="NRF21" s="12"/>
      <c r="NRG21" s="12"/>
      <c r="NRH21" s="12"/>
      <c r="NRI21" s="12"/>
      <c r="NRJ21" s="12"/>
      <c r="NRK21" s="12"/>
      <c r="NRL21" s="12"/>
      <c r="NRM21" s="12"/>
      <c r="NRN21" s="12"/>
      <c r="NRO21" s="12"/>
      <c r="NRP21" s="12"/>
      <c r="NRQ21" s="12"/>
      <c r="NRR21" s="12"/>
      <c r="NRS21" s="12"/>
      <c r="NRT21" s="12"/>
      <c r="NRU21" s="12"/>
      <c r="NRV21" s="12"/>
      <c r="NRW21" s="12"/>
      <c r="NRX21" s="12"/>
      <c r="NRY21" s="12"/>
      <c r="NRZ21" s="12"/>
      <c r="NSA21" s="12"/>
      <c r="NSB21" s="12"/>
      <c r="NSC21" s="12"/>
      <c r="NSD21" s="12"/>
      <c r="NSE21" s="12"/>
      <c r="NSF21" s="12"/>
      <c r="NSG21" s="12"/>
      <c r="NSH21" s="12"/>
      <c r="NSI21" s="12"/>
      <c r="NSJ21" s="12"/>
      <c r="NSK21" s="12"/>
      <c r="NSL21" s="12"/>
      <c r="NSM21" s="12"/>
      <c r="NSN21" s="12"/>
      <c r="NSO21" s="12"/>
      <c r="NSP21" s="12"/>
      <c r="NSQ21" s="12"/>
      <c r="NSR21" s="12"/>
      <c r="NSS21" s="12"/>
      <c r="NST21" s="12"/>
      <c r="NSU21" s="12"/>
      <c r="NSV21" s="12"/>
      <c r="NSW21" s="12"/>
      <c r="NSX21" s="12"/>
      <c r="NSY21" s="12"/>
      <c r="NSZ21" s="12"/>
      <c r="NTA21" s="12"/>
      <c r="NTB21" s="12"/>
      <c r="NTC21" s="12"/>
      <c r="NTD21" s="12"/>
      <c r="NTE21" s="12"/>
      <c r="NTF21" s="12"/>
      <c r="NTG21" s="12"/>
      <c r="NTH21" s="12"/>
      <c r="NTI21" s="12"/>
      <c r="NTJ21" s="12"/>
      <c r="NTK21" s="12"/>
      <c r="NTL21" s="12"/>
      <c r="NTM21" s="12"/>
      <c r="NTN21" s="12"/>
      <c r="NTO21" s="12"/>
      <c r="NTP21" s="12"/>
      <c r="NTQ21" s="12"/>
      <c r="NTR21" s="12"/>
      <c r="NTS21" s="12"/>
      <c r="NTT21" s="12"/>
      <c r="NTU21" s="12"/>
      <c r="NTV21" s="12"/>
      <c r="NTW21" s="12"/>
      <c r="NTX21" s="12"/>
      <c r="NTY21" s="12"/>
      <c r="NTZ21" s="12"/>
      <c r="NUA21" s="12"/>
      <c r="NUB21" s="12"/>
      <c r="NUC21" s="12"/>
      <c r="NUD21" s="12"/>
      <c r="NUE21" s="12"/>
      <c r="NUF21" s="12"/>
      <c r="NUG21" s="12"/>
      <c r="NUH21" s="12"/>
      <c r="NUI21" s="12"/>
      <c r="NUJ21" s="12"/>
      <c r="NUK21" s="12"/>
      <c r="NUL21" s="12"/>
      <c r="NUM21" s="12"/>
      <c r="NUN21" s="12"/>
      <c r="NUO21" s="12"/>
      <c r="NUP21" s="12"/>
      <c r="NUQ21" s="12"/>
      <c r="NUR21" s="12"/>
      <c r="NUS21" s="12"/>
      <c r="NUT21" s="12"/>
      <c r="NUU21" s="12"/>
      <c r="NUV21" s="12"/>
      <c r="NUW21" s="12"/>
      <c r="NUX21" s="12"/>
      <c r="NUY21" s="12"/>
      <c r="NUZ21" s="12"/>
      <c r="NVA21" s="12"/>
      <c r="NVB21" s="12"/>
      <c r="NVC21" s="12"/>
      <c r="NVD21" s="12"/>
      <c r="NVE21" s="12"/>
      <c r="NVF21" s="12"/>
      <c r="NVG21" s="12"/>
      <c r="NVH21" s="12"/>
      <c r="NVI21" s="12"/>
      <c r="NVJ21" s="12"/>
      <c r="NVK21" s="12"/>
      <c r="NVL21" s="12"/>
      <c r="NVM21" s="12"/>
      <c r="NVN21" s="12"/>
      <c r="NVO21" s="12"/>
      <c r="NVP21" s="12"/>
      <c r="NVQ21" s="12"/>
      <c r="NVR21" s="12"/>
      <c r="NVS21" s="12"/>
      <c r="NVT21" s="12"/>
      <c r="NVU21" s="12"/>
      <c r="NVV21" s="12"/>
      <c r="NVW21" s="12"/>
      <c r="NVX21" s="12"/>
      <c r="NVY21" s="12"/>
      <c r="NVZ21" s="12"/>
      <c r="NWA21" s="12"/>
      <c r="NWB21" s="12"/>
      <c r="NWC21" s="12"/>
      <c r="NWD21" s="12"/>
      <c r="NWE21" s="12"/>
      <c r="NWF21" s="12"/>
      <c r="NWG21" s="12"/>
      <c r="NWH21" s="12"/>
      <c r="NWI21" s="12"/>
      <c r="NWJ21" s="12"/>
      <c r="NWK21" s="12"/>
      <c r="NWL21" s="12"/>
      <c r="NWM21" s="12"/>
      <c r="NWN21" s="12"/>
      <c r="NWO21" s="12"/>
      <c r="NWP21" s="12"/>
      <c r="NWQ21" s="12"/>
      <c r="NWR21" s="12"/>
      <c r="NWS21" s="12"/>
      <c r="NWT21" s="12"/>
      <c r="NWU21" s="12"/>
      <c r="NWV21" s="12"/>
      <c r="NWW21" s="12"/>
      <c r="NWX21" s="12"/>
      <c r="NWY21" s="12"/>
      <c r="NWZ21" s="12"/>
      <c r="NXA21" s="12"/>
      <c r="NXB21" s="12"/>
      <c r="NXC21" s="12"/>
      <c r="NXD21" s="12"/>
      <c r="NXE21" s="12"/>
      <c r="NXF21" s="12"/>
      <c r="NXG21" s="12"/>
      <c r="NXH21" s="12"/>
      <c r="NXI21" s="12"/>
      <c r="NXJ21" s="12"/>
      <c r="NXK21" s="12"/>
      <c r="NXL21" s="12"/>
      <c r="NXM21" s="12"/>
      <c r="NXN21" s="12"/>
      <c r="NXO21" s="12"/>
      <c r="NXP21" s="12"/>
      <c r="NXQ21" s="12"/>
      <c r="NXR21" s="12"/>
      <c r="NXS21" s="12"/>
      <c r="NXT21" s="12"/>
      <c r="NXU21" s="12"/>
      <c r="NXV21" s="12"/>
      <c r="NXW21" s="12"/>
      <c r="NXX21" s="12"/>
      <c r="NXY21" s="12"/>
      <c r="NXZ21" s="12"/>
      <c r="NYA21" s="12"/>
      <c r="NYB21" s="12"/>
      <c r="NYC21" s="12"/>
      <c r="NYD21" s="12"/>
      <c r="NYE21" s="12"/>
      <c r="NYF21" s="12"/>
      <c r="NYG21" s="12"/>
      <c r="NYH21" s="12"/>
      <c r="NYI21" s="12"/>
      <c r="NYJ21" s="12"/>
      <c r="NYK21" s="12"/>
      <c r="NYL21" s="12"/>
      <c r="NYM21" s="12"/>
      <c r="NYN21" s="12"/>
      <c r="NYO21" s="12"/>
      <c r="NYP21" s="12"/>
      <c r="NYQ21" s="12"/>
      <c r="NYR21" s="12"/>
      <c r="NYS21" s="12"/>
      <c r="NYT21" s="12"/>
      <c r="NYU21" s="12"/>
      <c r="NYV21" s="12"/>
      <c r="NYW21" s="12"/>
      <c r="NYX21" s="12"/>
      <c r="NYY21" s="12"/>
      <c r="NYZ21" s="12"/>
      <c r="NZA21" s="12"/>
      <c r="NZB21" s="12"/>
      <c r="NZC21" s="12"/>
      <c r="NZD21" s="12"/>
      <c r="NZE21" s="12"/>
      <c r="NZF21" s="12"/>
      <c r="NZG21" s="12"/>
      <c r="NZH21" s="12"/>
      <c r="NZI21" s="12"/>
      <c r="NZJ21" s="12"/>
      <c r="NZK21" s="12"/>
      <c r="NZL21" s="12"/>
      <c r="NZM21" s="12"/>
      <c r="NZN21" s="12"/>
      <c r="NZO21" s="12"/>
      <c r="NZP21" s="12"/>
      <c r="NZQ21" s="12"/>
      <c r="NZR21" s="12"/>
      <c r="NZS21" s="12"/>
      <c r="NZT21" s="12"/>
      <c r="NZU21" s="12"/>
      <c r="NZV21" s="12"/>
      <c r="NZW21" s="12"/>
      <c r="NZX21" s="12"/>
      <c r="NZY21" s="12"/>
      <c r="NZZ21" s="12"/>
      <c r="OAA21" s="12"/>
      <c r="OAB21" s="12"/>
      <c r="OAC21" s="12"/>
      <c r="OAD21" s="12"/>
      <c r="OAE21" s="12"/>
      <c r="OAF21" s="12"/>
      <c r="OAG21" s="12"/>
      <c r="OAH21" s="12"/>
      <c r="OAI21" s="12"/>
      <c r="OAJ21" s="12"/>
      <c r="OAK21" s="12"/>
      <c r="OAL21" s="12"/>
      <c r="OAM21" s="12"/>
      <c r="OAN21" s="12"/>
      <c r="OAO21" s="12"/>
      <c r="OAP21" s="12"/>
      <c r="OAQ21" s="12"/>
      <c r="OAR21" s="12"/>
      <c r="OAS21" s="12"/>
      <c r="OAT21" s="12"/>
      <c r="OAU21" s="12"/>
      <c r="OAV21" s="12"/>
      <c r="OAW21" s="12"/>
      <c r="OAX21" s="12"/>
      <c r="OAY21" s="12"/>
      <c r="OAZ21" s="12"/>
      <c r="OBA21" s="12"/>
      <c r="OBB21" s="12"/>
      <c r="OBC21" s="12"/>
      <c r="OBD21" s="12"/>
      <c r="OBE21" s="12"/>
      <c r="OBF21" s="12"/>
      <c r="OBG21" s="12"/>
      <c r="OBH21" s="12"/>
      <c r="OBI21" s="12"/>
      <c r="OBJ21" s="12"/>
      <c r="OBK21" s="12"/>
      <c r="OBL21" s="12"/>
      <c r="OBM21" s="12"/>
      <c r="OBN21" s="12"/>
      <c r="OBO21" s="12"/>
      <c r="OBP21" s="12"/>
      <c r="OBQ21" s="12"/>
      <c r="OBR21" s="12"/>
      <c r="OBS21" s="12"/>
      <c r="OBT21" s="12"/>
      <c r="OBU21" s="12"/>
      <c r="OBV21" s="12"/>
      <c r="OBW21" s="12"/>
      <c r="OBX21" s="12"/>
      <c r="OBY21" s="12"/>
      <c r="OBZ21" s="12"/>
      <c r="OCA21" s="12"/>
      <c r="OCB21" s="12"/>
      <c r="OCC21" s="12"/>
      <c r="OCD21" s="12"/>
      <c r="OCE21" s="12"/>
      <c r="OCF21" s="12"/>
      <c r="OCG21" s="12"/>
      <c r="OCH21" s="12"/>
      <c r="OCI21" s="12"/>
      <c r="OCJ21" s="12"/>
      <c r="OCK21" s="12"/>
      <c r="OCL21" s="12"/>
      <c r="OCM21" s="12"/>
      <c r="OCN21" s="12"/>
      <c r="OCO21" s="12"/>
      <c r="OCP21" s="12"/>
      <c r="OCQ21" s="12"/>
      <c r="OCR21" s="12"/>
      <c r="OCS21" s="12"/>
      <c r="OCT21" s="12"/>
      <c r="OCU21" s="12"/>
      <c r="OCV21" s="12"/>
      <c r="OCW21" s="12"/>
      <c r="OCX21" s="12"/>
      <c r="OCY21" s="12"/>
      <c r="OCZ21" s="12"/>
      <c r="ODA21" s="12"/>
      <c r="ODB21" s="12"/>
      <c r="ODC21" s="12"/>
      <c r="ODD21" s="12"/>
      <c r="ODE21" s="12"/>
      <c r="ODF21" s="12"/>
      <c r="ODG21" s="12"/>
      <c r="ODH21" s="12"/>
      <c r="ODI21" s="12"/>
      <c r="ODJ21" s="12"/>
      <c r="ODK21" s="12"/>
      <c r="ODL21" s="12"/>
      <c r="ODM21" s="12"/>
      <c r="ODN21" s="12"/>
      <c r="ODO21" s="12"/>
      <c r="ODP21" s="12"/>
      <c r="ODQ21" s="12"/>
      <c r="ODR21" s="12"/>
      <c r="ODS21" s="12"/>
      <c r="ODT21" s="12"/>
      <c r="ODU21" s="12"/>
      <c r="ODV21" s="12"/>
      <c r="ODW21" s="12"/>
      <c r="ODX21" s="12"/>
      <c r="ODY21" s="12"/>
      <c r="ODZ21" s="12"/>
      <c r="OEA21" s="12"/>
      <c r="OEB21" s="12"/>
      <c r="OEC21" s="12"/>
      <c r="OED21" s="12"/>
      <c r="OEE21" s="12"/>
      <c r="OEF21" s="12"/>
      <c r="OEG21" s="12"/>
      <c r="OEH21" s="12"/>
      <c r="OEI21" s="12"/>
      <c r="OEJ21" s="12"/>
      <c r="OEK21" s="12"/>
      <c r="OEL21" s="12"/>
      <c r="OEM21" s="12"/>
      <c r="OEN21" s="12"/>
      <c r="OEO21" s="12"/>
      <c r="OEP21" s="12"/>
      <c r="OEQ21" s="12"/>
      <c r="OER21" s="12"/>
      <c r="OES21" s="12"/>
      <c r="OET21" s="12"/>
      <c r="OEU21" s="12"/>
      <c r="OEV21" s="12"/>
      <c r="OEW21" s="12"/>
      <c r="OEX21" s="12"/>
      <c r="OEY21" s="12"/>
      <c r="OEZ21" s="12"/>
      <c r="OFA21" s="12"/>
      <c r="OFB21" s="12"/>
      <c r="OFC21" s="12"/>
      <c r="OFD21" s="12"/>
      <c r="OFE21" s="12"/>
      <c r="OFF21" s="12"/>
      <c r="OFG21" s="12"/>
      <c r="OFH21" s="12"/>
      <c r="OFI21" s="12"/>
      <c r="OFJ21" s="12"/>
      <c r="OFK21" s="12"/>
      <c r="OFL21" s="12"/>
      <c r="OFM21" s="12"/>
      <c r="OFN21" s="12"/>
      <c r="OFO21" s="12"/>
      <c r="OFP21" s="12"/>
      <c r="OFQ21" s="12"/>
      <c r="OFR21" s="12"/>
      <c r="OFS21" s="12"/>
      <c r="OFT21" s="12"/>
      <c r="OFU21" s="12"/>
      <c r="OFV21" s="12"/>
      <c r="OFW21" s="12"/>
      <c r="OFX21" s="12"/>
      <c r="OFY21" s="12"/>
      <c r="OFZ21" s="12"/>
      <c r="OGA21" s="12"/>
      <c r="OGB21" s="12"/>
      <c r="OGC21" s="12"/>
      <c r="OGD21" s="12"/>
      <c r="OGE21" s="12"/>
      <c r="OGF21" s="12"/>
      <c r="OGG21" s="12"/>
      <c r="OGH21" s="12"/>
      <c r="OGI21" s="12"/>
      <c r="OGJ21" s="12"/>
      <c r="OGK21" s="12"/>
      <c r="OGL21" s="12"/>
      <c r="OGM21" s="12"/>
      <c r="OGN21" s="12"/>
      <c r="OGO21" s="12"/>
      <c r="OGP21" s="12"/>
      <c r="OGQ21" s="12"/>
      <c r="OGR21" s="12"/>
      <c r="OGS21" s="12"/>
      <c r="OGT21" s="12"/>
      <c r="OGU21" s="12"/>
      <c r="OGV21" s="12"/>
      <c r="OGW21" s="12"/>
      <c r="OGX21" s="12"/>
      <c r="OGY21" s="12"/>
      <c r="OGZ21" s="12"/>
      <c r="OHA21" s="12"/>
      <c r="OHB21" s="12"/>
      <c r="OHC21" s="12"/>
      <c r="OHD21" s="12"/>
      <c r="OHE21" s="12"/>
      <c r="OHF21" s="12"/>
      <c r="OHG21" s="12"/>
      <c r="OHH21" s="12"/>
      <c r="OHI21" s="12"/>
      <c r="OHJ21" s="12"/>
      <c r="OHK21" s="12"/>
      <c r="OHL21" s="12"/>
      <c r="OHM21" s="12"/>
      <c r="OHN21" s="12"/>
      <c r="OHO21" s="12"/>
      <c r="OHP21" s="12"/>
      <c r="OHQ21" s="12"/>
      <c r="OHR21" s="12"/>
      <c r="OHS21" s="12"/>
      <c r="OHT21" s="12"/>
      <c r="OHU21" s="12"/>
      <c r="OHV21" s="12"/>
      <c r="OHW21" s="12"/>
      <c r="OHX21" s="12"/>
      <c r="OHY21" s="12"/>
      <c r="OHZ21" s="12"/>
      <c r="OIA21" s="12"/>
      <c r="OIB21" s="12"/>
      <c r="OIC21" s="12"/>
      <c r="OID21" s="12"/>
      <c r="OIE21" s="12"/>
      <c r="OIF21" s="12"/>
      <c r="OIG21" s="12"/>
      <c r="OIH21" s="12"/>
      <c r="OII21" s="12"/>
      <c r="OIJ21" s="12"/>
      <c r="OIK21" s="12"/>
      <c r="OIL21" s="12"/>
      <c r="OIM21" s="12"/>
      <c r="OIN21" s="12"/>
      <c r="OIO21" s="12"/>
      <c r="OIP21" s="12"/>
      <c r="OIQ21" s="12"/>
      <c r="OIR21" s="12"/>
      <c r="OIS21" s="12"/>
      <c r="OIT21" s="12"/>
      <c r="OIU21" s="12"/>
      <c r="OIV21" s="12"/>
      <c r="OIW21" s="12"/>
      <c r="OIX21" s="12"/>
      <c r="OIY21" s="12"/>
      <c r="OIZ21" s="12"/>
      <c r="OJA21" s="12"/>
      <c r="OJB21" s="12"/>
      <c r="OJC21" s="12"/>
      <c r="OJD21" s="12"/>
      <c r="OJE21" s="12"/>
      <c r="OJF21" s="12"/>
      <c r="OJG21" s="12"/>
      <c r="OJH21" s="12"/>
      <c r="OJI21" s="12"/>
      <c r="OJJ21" s="12"/>
      <c r="OJK21" s="12"/>
      <c r="OJL21" s="12"/>
      <c r="OJM21" s="12"/>
      <c r="OJN21" s="12"/>
      <c r="OJO21" s="12"/>
      <c r="OJP21" s="12"/>
      <c r="OJQ21" s="12"/>
      <c r="OJR21" s="12"/>
      <c r="OJS21" s="12"/>
      <c r="OJT21" s="12"/>
      <c r="OJU21" s="12"/>
      <c r="OJV21" s="12"/>
      <c r="OJW21" s="12"/>
      <c r="OJX21" s="12"/>
      <c r="OJY21" s="12"/>
      <c r="OJZ21" s="12"/>
      <c r="OKA21" s="12"/>
      <c r="OKB21" s="12"/>
      <c r="OKC21" s="12"/>
      <c r="OKD21" s="12"/>
      <c r="OKE21" s="12"/>
      <c r="OKF21" s="12"/>
      <c r="OKG21" s="12"/>
      <c r="OKH21" s="12"/>
      <c r="OKI21" s="12"/>
      <c r="OKJ21" s="12"/>
      <c r="OKK21" s="12"/>
      <c r="OKL21" s="12"/>
      <c r="OKM21" s="12"/>
      <c r="OKN21" s="12"/>
      <c r="OKO21" s="12"/>
      <c r="OKP21" s="12"/>
      <c r="OKQ21" s="12"/>
      <c r="OKR21" s="12"/>
      <c r="OKS21" s="12"/>
      <c r="OKT21" s="12"/>
      <c r="OKU21" s="12"/>
      <c r="OKV21" s="12"/>
      <c r="OKW21" s="12"/>
      <c r="OKX21" s="12"/>
      <c r="OKY21" s="12"/>
      <c r="OKZ21" s="12"/>
      <c r="OLA21" s="12"/>
      <c r="OLB21" s="12"/>
      <c r="OLC21" s="12"/>
      <c r="OLD21" s="12"/>
      <c r="OLE21" s="12"/>
      <c r="OLF21" s="12"/>
      <c r="OLG21" s="12"/>
      <c r="OLH21" s="12"/>
      <c r="OLI21" s="12"/>
      <c r="OLJ21" s="12"/>
      <c r="OLK21" s="12"/>
      <c r="OLL21" s="12"/>
      <c r="OLM21" s="12"/>
      <c r="OLN21" s="12"/>
      <c r="OLO21" s="12"/>
      <c r="OLP21" s="12"/>
      <c r="OLQ21" s="12"/>
      <c r="OLR21" s="12"/>
      <c r="OLS21" s="12"/>
      <c r="OLT21" s="12"/>
      <c r="OLU21" s="12"/>
      <c r="OLV21" s="12"/>
      <c r="OLW21" s="12"/>
      <c r="OLX21" s="12"/>
      <c r="OLY21" s="12"/>
      <c r="OLZ21" s="12"/>
      <c r="OMA21" s="12"/>
      <c r="OMB21" s="12"/>
      <c r="OMC21" s="12"/>
      <c r="OMD21" s="12"/>
      <c r="OME21" s="12"/>
      <c r="OMF21" s="12"/>
      <c r="OMG21" s="12"/>
      <c r="OMH21" s="12"/>
      <c r="OMI21" s="12"/>
      <c r="OMJ21" s="12"/>
      <c r="OMK21" s="12"/>
      <c r="OML21" s="12"/>
      <c r="OMM21" s="12"/>
      <c r="OMN21" s="12"/>
      <c r="OMO21" s="12"/>
      <c r="OMP21" s="12"/>
      <c r="OMQ21" s="12"/>
      <c r="OMR21" s="12"/>
      <c r="OMS21" s="12"/>
      <c r="OMT21" s="12"/>
      <c r="OMU21" s="12"/>
      <c r="OMV21" s="12"/>
      <c r="OMW21" s="12"/>
      <c r="OMX21" s="12"/>
      <c r="OMY21" s="12"/>
      <c r="OMZ21" s="12"/>
      <c r="ONA21" s="12"/>
      <c r="ONB21" s="12"/>
      <c r="ONC21" s="12"/>
      <c r="OND21" s="12"/>
      <c r="ONE21" s="12"/>
      <c r="ONF21" s="12"/>
      <c r="ONG21" s="12"/>
      <c r="ONH21" s="12"/>
      <c r="ONI21" s="12"/>
      <c r="ONJ21" s="12"/>
      <c r="ONK21" s="12"/>
      <c r="ONL21" s="12"/>
      <c r="ONM21" s="12"/>
      <c r="ONN21" s="12"/>
      <c r="ONO21" s="12"/>
      <c r="ONP21" s="12"/>
      <c r="ONQ21" s="12"/>
      <c r="ONR21" s="12"/>
      <c r="ONS21" s="12"/>
      <c r="ONT21" s="12"/>
      <c r="ONU21" s="12"/>
      <c r="ONV21" s="12"/>
      <c r="ONW21" s="12"/>
      <c r="ONX21" s="12"/>
      <c r="ONY21" s="12"/>
      <c r="ONZ21" s="12"/>
      <c r="OOA21" s="12"/>
      <c r="OOB21" s="12"/>
      <c r="OOC21" s="12"/>
      <c r="OOD21" s="12"/>
      <c r="OOE21" s="12"/>
      <c r="OOF21" s="12"/>
      <c r="OOG21" s="12"/>
      <c r="OOH21" s="12"/>
      <c r="OOI21" s="12"/>
      <c r="OOJ21" s="12"/>
      <c r="OOK21" s="12"/>
      <c r="OOL21" s="12"/>
      <c r="OOM21" s="12"/>
      <c r="OON21" s="12"/>
      <c r="OOO21" s="12"/>
      <c r="OOP21" s="12"/>
      <c r="OOQ21" s="12"/>
      <c r="OOR21" s="12"/>
      <c r="OOS21" s="12"/>
      <c r="OOT21" s="12"/>
      <c r="OOU21" s="12"/>
      <c r="OOV21" s="12"/>
      <c r="OOW21" s="12"/>
      <c r="OOX21" s="12"/>
      <c r="OOY21" s="12"/>
      <c r="OOZ21" s="12"/>
      <c r="OPA21" s="12"/>
      <c r="OPB21" s="12"/>
      <c r="OPC21" s="12"/>
      <c r="OPD21" s="12"/>
      <c r="OPE21" s="12"/>
      <c r="OPF21" s="12"/>
      <c r="OPG21" s="12"/>
      <c r="OPH21" s="12"/>
      <c r="OPI21" s="12"/>
      <c r="OPJ21" s="12"/>
      <c r="OPK21" s="12"/>
      <c r="OPL21" s="12"/>
      <c r="OPM21" s="12"/>
      <c r="OPN21" s="12"/>
      <c r="OPO21" s="12"/>
      <c r="OPP21" s="12"/>
      <c r="OPQ21" s="12"/>
      <c r="OPR21" s="12"/>
      <c r="OPS21" s="12"/>
      <c r="OPT21" s="12"/>
      <c r="OPU21" s="12"/>
      <c r="OPV21" s="12"/>
      <c r="OPW21" s="12"/>
      <c r="OPX21" s="12"/>
      <c r="OPY21" s="12"/>
      <c r="OPZ21" s="12"/>
      <c r="OQA21" s="12"/>
      <c r="OQB21" s="12"/>
      <c r="OQC21" s="12"/>
      <c r="OQD21" s="12"/>
      <c r="OQE21" s="12"/>
      <c r="OQF21" s="12"/>
      <c r="OQG21" s="12"/>
      <c r="OQH21" s="12"/>
      <c r="OQI21" s="12"/>
      <c r="OQJ21" s="12"/>
      <c r="OQK21" s="12"/>
      <c r="OQL21" s="12"/>
      <c r="OQM21" s="12"/>
      <c r="OQN21" s="12"/>
      <c r="OQO21" s="12"/>
      <c r="OQP21" s="12"/>
      <c r="OQQ21" s="12"/>
      <c r="OQR21" s="12"/>
      <c r="OQS21" s="12"/>
      <c r="OQT21" s="12"/>
      <c r="OQU21" s="12"/>
      <c r="OQV21" s="12"/>
      <c r="OQW21" s="12"/>
      <c r="OQX21" s="12"/>
      <c r="OQY21" s="12"/>
      <c r="OQZ21" s="12"/>
      <c r="ORA21" s="12"/>
      <c r="ORB21" s="12"/>
      <c r="ORC21" s="12"/>
      <c r="ORD21" s="12"/>
      <c r="ORE21" s="12"/>
      <c r="ORF21" s="12"/>
      <c r="ORG21" s="12"/>
      <c r="ORH21" s="12"/>
      <c r="ORI21" s="12"/>
      <c r="ORJ21" s="12"/>
      <c r="ORK21" s="12"/>
      <c r="ORL21" s="12"/>
      <c r="ORM21" s="12"/>
      <c r="ORN21" s="12"/>
      <c r="ORO21" s="12"/>
      <c r="ORP21" s="12"/>
      <c r="ORQ21" s="12"/>
      <c r="ORR21" s="12"/>
      <c r="ORS21" s="12"/>
      <c r="ORT21" s="12"/>
      <c r="ORU21" s="12"/>
      <c r="ORV21" s="12"/>
      <c r="ORW21" s="12"/>
      <c r="ORX21" s="12"/>
      <c r="ORY21" s="12"/>
      <c r="ORZ21" s="12"/>
      <c r="OSA21" s="12"/>
      <c r="OSB21" s="12"/>
      <c r="OSC21" s="12"/>
      <c r="OSD21" s="12"/>
      <c r="OSE21" s="12"/>
      <c r="OSF21" s="12"/>
      <c r="OSG21" s="12"/>
      <c r="OSH21" s="12"/>
      <c r="OSI21" s="12"/>
      <c r="OSJ21" s="12"/>
      <c r="OSK21" s="12"/>
      <c r="OSL21" s="12"/>
      <c r="OSM21" s="12"/>
      <c r="OSN21" s="12"/>
      <c r="OSO21" s="12"/>
      <c r="OSP21" s="12"/>
      <c r="OSQ21" s="12"/>
      <c r="OSR21" s="12"/>
      <c r="OSS21" s="12"/>
      <c r="OST21" s="12"/>
      <c r="OSU21" s="12"/>
      <c r="OSV21" s="12"/>
      <c r="OSW21" s="12"/>
      <c r="OSX21" s="12"/>
      <c r="OSY21" s="12"/>
      <c r="OSZ21" s="12"/>
      <c r="OTA21" s="12"/>
      <c r="OTB21" s="12"/>
      <c r="OTC21" s="12"/>
      <c r="OTD21" s="12"/>
      <c r="OTE21" s="12"/>
      <c r="OTF21" s="12"/>
      <c r="OTG21" s="12"/>
      <c r="OTH21" s="12"/>
      <c r="OTI21" s="12"/>
      <c r="OTJ21" s="12"/>
      <c r="OTK21" s="12"/>
      <c r="OTL21" s="12"/>
      <c r="OTM21" s="12"/>
      <c r="OTN21" s="12"/>
      <c r="OTO21" s="12"/>
      <c r="OTP21" s="12"/>
      <c r="OTQ21" s="12"/>
      <c r="OTR21" s="12"/>
      <c r="OTS21" s="12"/>
      <c r="OTT21" s="12"/>
      <c r="OTU21" s="12"/>
      <c r="OTV21" s="12"/>
      <c r="OTW21" s="12"/>
      <c r="OTX21" s="12"/>
      <c r="OTY21" s="12"/>
      <c r="OTZ21" s="12"/>
      <c r="OUA21" s="12"/>
      <c r="OUB21" s="12"/>
      <c r="OUC21" s="12"/>
      <c r="OUD21" s="12"/>
      <c r="OUE21" s="12"/>
      <c r="OUF21" s="12"/>
      <c r="OUG21" s="12"/>
      <c r="OUH21" s="12"/>
      <c r="OUI21" s="12"/>
      <c r="OUJ21" s="12"/>
      <c r="OUK21" s="12"/>
      <c r="OUL21" s="12"/>
      <c r="OUM21" s="12"/>
      <c r="OUN21" s="12"/>
      <c r="OUO21" s="12"/>
      <c r="OUP21" s="12"/>
      <c r="OUQ21" s="12"/>
      <c r="OUR21" s="12"/>
      <c r="OUS21" s="12"/>
      <c r="OUT21" s="12"/>
      <c r="OUU21" s="12"/>
      <c r="OUV21" s="12"/>
      <c r="OUW21" s="12"/>
      <c r="OUX21" s="12"/>
      <c r="OUY21" s="12"/>
      <c r="OUZ21" s="12"/>
      <c r="OVA21" s="12"/>
      <c r="OVB21" s="12"/>
      <c r="OVC21" s="12"/>
      <c r="OVD21" s="12"/>
      <c r="OVE21" s="12"/>
      <c r="OVF21" s="12"/>
      <c r="OVG21" s="12"/>
      <c r="OVH21" s="12"/>
      <c r="OVI21" s="12"/>
      <c r="OVJ21" s="12"/>
      <c r="OVK21" s="12"/>
      <c r="OVL21" s="12"/>
      <c r="OVM21" s="12"/>
      <c r="OVN21" s="12"/>
      <c r="OVO21" s="12"/>
      <c r="OVP21" s="12"/>
      <c r="OVQ21" s="12"/>
      <c r="OVR21" s="12"/>
      <c r="OVS21" s="12"/>
      <c r="OVT21" s="12"/>
      <c r="OVU21" s="12"/>
      <c r="OVV21" s="12"/>
      <c r="OVW21" s="12"/>
      <c r="OVX21" s="12"/>
      <c r="OVY21" s="12"/>
      <c r="OVZ21" s="12"/>
      <c r="OWA21" s="12"/>
      <c r="OWB21" s="12"/>
      <c r="OWC21" s="12"/>
      <c r="OWD21" s="12"/>
      <c r="OWE21" s="12"/>
      <c r="OWF21" s="12"/>
      <c r="OWG21" s="12"/>
      <c r="OWH21" s="12"/>
      <c r="OWI21" s="12"/>
      <c r="OWJ21" s="12"/>
      <c r="OWK21" s="12"/>
      <c r="OWL21" s="12"/>
      <c r="OWM21" s="12"/>
      <c r="OWN21" s="12"/>
      <c r="OWO21" s="12"/>
      <c r="OWP21" s="12"/>
      <c r="OWQ21" s="12"/>
      <c r="OWR21" s="12"/>
      <c r="OWS21" s="12"/>
      <c r="OWT21" s="12"/>
      <c r="OWU21" s="12"/>
      <c r="OWV21" s="12"/>
      <c r="OWW21" s="12"/>
      <c r="OWX21" s="12"/>
      <c r="OWY21" s="12"/>
      <c r="OWZ21" s="12"/>
      <c r="OXA21" s="12"/>
      <c r="OXB21" s="12"/>
      <c r="OXC21" s="12"/>
      <c r="OXD21" s="12"/>
      <c r="OXE21" s="12"/>
      <c r="OXF21" s="12"/>
      <c r="OXG21" s="12"/>
      <c r="OXH21" s="12"/>
      <c r="OXI21" s="12"/>
      <c r="OXJ21" s="12"/>
      <c r="OXK21" s="12"/>
      <c r="OXL21" s="12"/>
      <c r="OXM21" s="12"/>
      <c r="OXN21" s="12"/>
      <c r="OXO21" s="12"/>
      <c r="OXP21" s="12"/>
      <c r="OXQ21" s="12"/>
      <c r="OXR21" s="12"/>
      <c r="OXS21" s="12"/>
      <c r="OXT21" s="12"/>
      <c r="OXU21" s="12"/>
      <c r="OXV21" s="12"/>
      <c r="OXW21" s="12"/>
      <c r="OXX21" s="12"/>
      <c r="OXY21" s="12"/>
      <c r="OXZ21" s="12"/>
      <c r="OYA21" s="12"/>
      <c r="OYB21" s="12"/>
      <c r="OYC21" s="12"/>
      <c r="OYD21" s="12"/>
      <c r="OYE21" s="12"/>
      <c r="OYF21" s="12"/>
      <c r="OYG21" s="12"/>
      <c r="OYH21" s="12"/>
      <c r="OYI21" s="12"/>
      <c r="OYJ21" s="12"/>
      <c r="OYK21" s="12"/>
      <c r="OYL21" s="12"/>
      <c r="OYM21" s="12"/>
      <c r="OYN21" s="12"/>
      <c r="OYO21" s="12"/>
      <c r="OYP21" s="12"/>
      <c r="OYQ21" s="12"/>
      <c r="OYR21" s="12"/>
      <c r="OYS21" s="12"/>
      <c r="OYT21" s="12"/>
      <c r="OYU21" s="12"/>
      <c r="OYV21" s="12"/>
      <c r="OYW21" s="12"/>
      <c r="OYX21" s="12"/>
      <c r="OYY21" s="12"/>
      <c r="OYZ21" s="12"/>
      <c r="OZA21" s="12"/>
      <c r="OZB21" s="12"/>
      <c r="OZC21" s="12"/>
      <c r="OZD21" s="12"/>
      <c r="OZE21" s="12"/>
      <c r="OZF21" s="12"/>
      <c r="OZG21" s="12"/>
      <c r="OZH21" s="12"/>
      <c r="OZI21" s="12"/>
      <c r="OZJ21" s="12"/>
      <c r="OZK21" s="12"/>
      <c r="OZL21" s="12"/>
      <c r="OZM21" s="12"/>
      <c r="OZN21" s="12"/>
      <c r="OZO21" s="12"/>
      <c r="OZP21" s="12"/>
      <c r="OZQ21" s="12"/>
      <c r="OZR21" s="12"/>
      <c r="OZS21" s="12"/>
      <c r="OZT21" s="12"/>
      <c r="OZU21" s="12"/>
      <c r="OZV21" s="12"/>
      <c r="OZW21" s="12"/>
      <c r="OZX21" s="12"/>
      <c r="OZY21" s="12"/>
      <c r="OZZ21" s="12"/>
      <c r="PAA21" s="12"/>
      <c r="PAB21" s="12"/>
      <c r="PAC21" s="12"/>
      <c r="PAD21" s="12"/>
      <c r="PAE21" s="12"/>
      <c r="PAF21" s="12"/>
      <c r="PAG21" s="12"/>
      <c r="PAH21" s="12"/>
      <c r="PAI21" s="12"/>
      <c r="PAJ21" s="12"/>
      <c r="PAK21" s="12"/>
      <c r="PAL21" s="12"/>
      <c r="PAM21" s="12"/>
      <c r="PAN21" s="12"/>
      <c r="PAO21" s="12"/>
      <c r="PAP21" s="12"/>
      <c r="PAQ21" s="12"/>
      <c r="PAR21" s="12"/>
      <c r="PAS21" s="12"/>
      <c r="PAT21" s="12"/>
      <c r="PAU21" s="12"/>
      <c r="PAV21" s="12"/>
      <c r="PAW21" s="12"/>
      <c r="PAX21" s="12"/>
      <c r="PAY21" s="12"/>
      <c r="PAZ21" s="12"/>
      <c r="PBA21" s="12"/>
      <c r="PBB21" s="12"/>
      <c r="PBC21" s="12"/>
      <c r="PBD21" s="12"/>
      <c r="PBE21" s="12"/>
      <c r="PBF21" s="12"/>
      <c r="PBG21" s="12"/>
      <c r="PBH21" s="12"/>
      <c r="PBI21" s="12"/>
      <c r="PBJ21" s="12"/>
      <c r="PBK21" s="12"/>
      <c r="PBL21" s="12"/>
      <c r="PBM21" s="12"/>
      <c r="PBN21" s="12"/>
      <c r="PBO21" s="12"/>
      <c r="PBP21" s="12"/>
      <c r="PBQ21" s="12"/>
      <c r="PBR21" s="12"/>
      <c r="PBS21" s="12"/>
      <c r="PBT21" s="12"/>
      <c r="PBU21" s="12"/>
      <c r="PBV21" s="12"/>
      <c r="PBW21" s="12"/>
      <c r="PBX21" s="12"/>
      <c r="PBY21" s="12"/>
      <c r="PBZ21" s="12"/>
      <c r="PCA21" s="12"/>
      <c r="PCB21" s="12"/>
      <c r="PCC21" s="12"/>
      <c r="PCD21" s="12"/>
      <c r="PCE21" s="12"/>
      <c r="PCF21" s="12"/>
      <c r="PCG21" s="12"/>
      <c r="PCH21" s="12"/>
      <c r="PCI21" s="12"/>
      <c r="PCJ21" s="12"/>
      <c r="PCK21" s="12"/>
      <c r="PCL21" s="12"/>
      <c r="PCM21" s="12"/>
      <c r="PCN21" s="12"/>
      <c r="PCO21" s="12"/>
      <c r="PCP21" s="12"/>
      <c r="PCQ21" s="12"/>
      <c r="PCR21" s="12"/>
      <c r="PCS21" s="12"/>
      <c r="PCT21" s="12"/>
      <c r="PCU21" s="12"/>
      <c r="PCV21" s="12"/>
      <c r="PCW21" s="12"/>
      <c r="PCX21" s="12"/>
      <c r="PCY21" s="12"/>
      <c r="PCZ21" s="12"/>
      <c r="PDA21" s="12"/>
      <c r="PDB21" s="12"/>
      <c r="PDC21" s="12"/>
      <c r="PDD21" s="12"/>
      <c r="PDE21" s="12"/>
      <c r="PDF21" s="12"/>
      <c r="PDG21" s="12"/>
      <c r="PDH21" s="12"/>
      <c r="PDI21" s="12"/>
      <c r="PDJ21" s="12"/>
      <c r="PDK21" s="12"/>
      <c r="PDL21" s="12"/>
      <c r="PDM21" s="12"/>
      <c r="PDN21" s="12"/>
      <c r="PDO21" s="12"/>
      <c r="PDP21" s="12"/>
      <c r="PDQ21" s="12"/>
      <c r="PDR21" s="12"/>
      <c r="PDS21" s="12"/>
      <c r="PDT21" s="12"/>
      <c r="PDU21" s="12"/>
      <c r="PDV21" s="12"/>
      <c r="PDW21" s="12"/>
      <c r="PDX21" s="12"/>
      <c r="PDY21" s="12"/>
      <c r="PDZ21" s="12"/>
      <c r="PEA21" s="12"/>
      <c r="PEB21" s="12"/>
      <c r="PEC21" s="12"/>
      <c r="PED21" s="12"/>
      <c r="PEE21" s="12"/>
      <c r="PEF21" s="12"/>
      <c r="PEG21" s="12"/>
      <c r="PEH21" s="12"/>
      <c r="PEI21" s="12"/>
      <c r="PEJ21" s="12"/>
      <c r="PEK21" s="12"/>
      <c r="PEL21" s="12"/>
      <c r="PEM21" s="12"/>
      <c r="PEN21" s="12"/>
      <c r="PEO21" s="12"/>
      <c r="PEP21" s="12"/>
      <c r="PEQ21" s="12"/>
      <c r="PER21" s="12"/>
      <c r="PES21" s="12"/>
      <c r="PET21" s="12"/>
      <c r="PEU21" s="12"/>
      <c r="PEV21" s="12"/>
      <c r="PEW21" s="12"/>
      <c r="PEX21" s="12"/>
      <c r="PEY21" s="12"/>
      <c r="PEZ21" s="12"/>
      <c r="PFA21" s="12"/>
      <c r="PFB21" s="12"/>
      <c r="PFC21" s="12"/>
      <c r="PFD21" s="12"/>
      <c r="PFE21" s="12"/>
      <c r="PFF21" s="12"/>
      <c r="PFG21" s="12"/>
      <c r="PFH21" s="12"/>
      <c r="PFI21" s="12"/>
      <c r="PFJ21" s="12"/>
      <c r="PFK21" s="12"/>
      <c r="PFL21" s="12"/>
      <c r="PFM21" s="12"/>
      <c r="PFN21" s="12"/>
      <c r="PFO21" s="12"/>
      <c r="PFP21" s="12"/>
      <c r="PFQ21" s="12"/>
      <c r="PFR21" s="12"/>
      <c r="PFS21" s="12"/>
      <c r="PFT21" s="12"/>
      <c r="PFU21" s="12"/>
      <c r="PFV21" s="12"/>
      <c r="PFW21" s="12"/>
      <c r="PFX21" s="12"/>
      <c r="PFY21" s="12"/>
      <c r="PFZ21" s="12"/>
      <c r="PGA21" s="12"/>
      <c r="PGB21" s="12"/>
      <c r="PGC21" s="12"/>
      <c r="PGD21" s="12"/>
      <c r="PGE21" s="12"/>
      <c r="PGF21" s="12"/>
      <c r="PGG21" s="12"/>
      <c r="PGH21" s="12"/>
      <c r="PGI21" s="12"/>
      <c r="PGJ21" s="12"/>
      <c r="PGK21" s="12"/>
      <c r="PGL21" s="12"/>
      <c r="PGM21" s="12"/>
      <c r="PGN21" s="12"/>
      <c r="PGO21" s="12"/>
      <c r="PGP21" s="12"/>
      <c r="PGQ21" s="12"/>
      <c r="PGR21" s="12"/>
      <c r="PGS21" s="12"/>
      <c r="PGT21" s="12"/>
      <c r="PGU21" s="12"/>
      <c r="PGV21" s="12"/>
      <c r="PGW21" s="12"/>
      <c r="PGX21" s="12"/>
      <c r="PGY21" s="12"/>
      <c r="PGZ21" s="12"/>
      <c r="PHA21" s="12"/>
      <c r="PHB21" s="12"/>
      <c r="PHC21" s="12"/>
      <c r="PHD21" s="12"/>
      <c r="PHE21" s="12"/>
      <c r="PHF21" s="12"/>
      <c r="PHG21" s="12"/>
      <c r="PHH21" s="12"/>
      <c r="PHI21" s="12"/>
      <c r="PHJ21" s="12"/>
      <c r="PHK21" s="12"/>
      <c r="PHL21" s="12"/>
      <c r="PHM21" s="12"/>
      <c r="PHN21" s="12"/>
      <c r="PHO21" s="12"/>
      <c r="PHP21" s="12"/>
      <c r="PHQ21" s="12"/>
      <c r="PHR21" s="12"/>
      <c r="PHS21" s="12"/>
      <c r="PHT21" s="12"/>
      <c r="PHU21" s="12"/>
      <c r="PHV21" s="12"/>
      <c r="PHW21" s="12"/>
      <c r="PHX21" s="12"/>
      <c r="PHY21" s="12"/>
      <c r="PHZ21" s="12"/>
      <c r="PIA21" s="12"/>
      <c r="PIB21" s="12"/>
      <c r="PIC21" s="12"/>
      <c r="PID21" s="12"/>
      <c r="PIE21" s="12"/>
      <c r="PIF21" s="12"/>
      <c r="PIG21" s="12"/>
      <c r="PIH21" s="12"/>
      <c r="PII21" s="12"/>
      <c r="PIJ21" s="12"/>
      <c r="PIK21" s="12"/>
      <c r="PIL21" s="12"/>
      <c r="PIM21" s="12"/>
      <c r="PIN21" s="12"/>
      <c r="PIO21" s="12"/>
      <c r="PIP21" s="12"/>
      <c r="PIQ21" s="12"/>
      <c r="PIR21" s="12"/>
      <c r="PIS21" s="12"/>
      <c r="PIT21" s="12"/>
      <c r="PIU21" s="12"/>
      <c r="PIV21" s="12"/>
      <c r="PIW21" s="12"/>
      <c r="PIX21" s="12"/>
      <c r="PIY21" s="12"/>
      <c r="PIZ21" s="12"/>
      <c r="PJA21" s="12"/>
      <c r="PJB21" s="12"/>
      <c r="PJC21" s="12"/>
      <c r="PJD21" s="12"/>
      <c r="PJE21" s="12"/>
      <c r="PJF21" s="12"/>
      <c r="PJG21" s="12"/>
      <c r="PJH21" s="12"/>
      <c r="PJI21" s="12"/>
      <c r="PJJ21" s="12"/>
      <c r="PJK21" s="12"/>
      <c r="PJL21" s="12"/>
      <c r="PJM21" s="12"/>
      <c r="PJN21" s="12"/>
      <c r="PJO21" s="12"/>
      <c r="PJP21" s="12"/>
      <c r="PJQ21" s="12"/>
      <c r="PJR21" s="12"/>
      <c r="PJS21" s="12"/>
      <c r="PJT21" s="12"/>
      <c r="PJU21" s="12"/>
      <c r="PJV21" s="12"/>
      <c r="PJW21" s="12"/>
      <c r="PJX21" s="12"/>
      <c r="PJY21" s="12"/>
      <c r="PJZ21" s="12"/>
      <c r="PKA21" s="12"/>
      <c r="PKB21" s="12"/>
      <c r="PKC21" s="12"/>
      <c r="PKD21" s="12"/>
      <c r="PKE21" s="12"/>
      <c r="PKF21" s="12"/>
      <c r="PKG21" s="12"/>
      <c r="PKH21" s="12"/>
      <c r="PKI21" s="12"/>
      <c r="PKJ21" s="12"/>
      <c r="PKK21" s="12"/>
      <c r="PKL21" s="12"/>
      <c r="PKM21" s="12"/>
      <c r="PKN21" s="12"/>
      <c r="PKO21" s="12"/>
      <c r="PKP21" s="12"/>
      <c r="PKQ21" s="12"/>
      <c r="PKR21" s="12"/>
      <c r="PKS21" s="12"/>
      <c r="PKT21" s="12"/>
      <c r="PKU21" s="12"/>
      <c r="PKV21" s="12"/>
      <c r="PKW21" s="12"/>
      <c r="PKX21" s="12"/>
      <c r="PKY21" s="12"/>
      <c r="PKZ21" s="12"/>
      <c r="PLA21" s="12"/>
      <c r="PLB21" s="12"/>
      <c r="PLC21" s="12"/>
      <c r="PLD21" s="12"/>
      <c r="PLE21" s="12"/>
      <c r="PLF21" s="12"/>
      <c r="PLG21" s="12"/>
      <c r="PLH21" s="12"/>
      <c r="PLI21" s="12"/>
      <c r="PLJ21" s="12"/>
      <c r="PLK21" s="12"/>
      <c r="PLL21" s="12"/>
      <c r="PLM21" s="12"/>
      <c r="PLN21" s="12"/>
      <c r="PLO21" s="12"/>
      <c r="PLP21" s="12"/>
      <c r="PLQ21" s="12"/>
      <c r="PLR21" s="12"/>
      <c r="PLS21" s="12"/>
      <c r="PLT21" s="12"/>
      <c r="PLU21" s="12"/>
      <c r="PLV21" s="12"/>
      <c r="PLW21" s="12"/>
      <c r="PLX21" s="12"/>
      <c r="PLY21" s="12"/>
      <c r="PLZ21" s="12"/>
      <c r="PMA21" s="12"/>
      <c r="PMB21" s="12"/>
      <c r="PMC21" s="12"/>
      <c r="PMD21" s="12"/>
      <c r="PME21" s="12"/>
      <c r="PMF21" s="12"/>
      <c r="PMG21" s="12"/>
      <c r="PMH21" s="12"/>
      <c r="PMI21" s="12"/>
      <c r="PMJ21" s="12"/>
      <c r="PMK21" s="12"/>
      <c r="PML21" s="12"/>
      <c r="PMM21" s="12"/>
      <c r="PMN21" s="12"/>
      <c r="PMO21" s="12"/>
      <c r="PMP21" s="12"/>
      <c r="PMQ21" s="12"/>
      <c r="PMR21" s="12"/>
      <c r="PMS21" s="12"/>
      <c r="PMT21" s="12"/>
      <c r="PMU21" s="12"/>
      <c r="PMV21" s="12"/>
      <c r="PMW21" s="12"/>
      <c r="PMX21" s="12"/>
      <c r="PMY21" s="12"/>
      <c r="PMZ21" s="12"/>
      <c r="PNA21" s="12"/>
      <c r="PNB21" s="12"/>
      <c r="PNC21" s="12"/>
      <c r="PND21" s="12"/>
      <c r="PNE21" s="12"/>
      <c r="PNF21" s="12"/>
      <c r="PNG21" s="12"/>
      <c r="PNH21" s="12"/>
      <c r="PNI21" s="12"/>
      <c r="PNJ21" s="12"/>
      <c r="PNK21" s="12"/>
      <c r="PNL21" s="12"/>
      <c r="PNM21" s="12"/>
      <c r="PNN21" s="12"/>
      <c r="PNO21" s="12"/>
      <c r="PNP21" s="12"/>
      <c r="PNQ21" s="12"/>
      <c r="PNR21" s="12"/>
      <c r="PNS21" s="12"/>
      <c r="PNT21" s="12"/>
      <c r="PNU21" s="12"/>
      <c r="PNV21" s="12"/>
      <c r="PNW21" s="12"/>
      <c r="PNX21" s="12"/>
      <c r="PNY21" s="12"/>
      <c r="PNZ21" s="12"/>
      <c r="POA21" s="12"/>
      <c r="POB21" s="12"/>
      <c r="POC21" s="12"/>
      <c r="POD21" s="12"/>
      <c r="POE21" s="12"/>
      <c r="POF21" s="12"/>
      <c r="POG21" s="12"/>
      <c r="POH21" s="12"/>
      <c r="POI21" s="12"/>
      <c r="POJ21" s="12"/>
      <c r="POK21" s="12"/>
      <c r="POL21" s="12"/>
      <c r="POM21" s="12"/>
      <c r="PON21" s="12"/>
      <c r="POO21" s="12"/>
      <c r="POP21" s="12"/>
      <c r="POQ21" s="12"/>
      <c r="POR21" s="12"/>
      <c r="POS21" s="12"/>
      <c r="POT21" s="12"/>
      <c r="POU21" s="12"/>
      <c r="POV21" s="12"/>
      <c r="POW21" s="12"/>
      <c r="POX21" s="12"/>
      <c r="POY21" s="12"/>
      <c r="POZ21" s="12"/>
      <c r="PPA21" s="12"/>
      <c r="PPB21" s="12"/>
      <c r="PPC21" s="12"/>
      <c r="PPD21" s="12"/>
      <c r="PPE21" s="12"/>
      <c r="PPF21" s="12"/>
      <c r="PPG21" s="12"/>
      <c r="PPH21" s="12"/>
      <c r="PPI21" s="12"/>
      <c r="PPJ21" s="12"/>
      <c r="PPK21" s="12"/>
      <c r="PPL21" s="12"/>
      <c r="PPM21" s="12"/>
      <c r="PPN21" s="12"/>
      <c r="PPO21" s="12"/>
      <c r="PPP21" s="12"/>
      <c r="PPQ21" s="12"/>
      <c r="PPR21" s="12"/>
      <c r="PPS21" s="12"/>
      <c r="PPT21" s="12"/>
      <c r="PPU21" s="12"/>
      <c r="PPV21" s="12"/>
      <c r="PPW21" s="12"/>
      <c r="PPX21" s="12"/>
      <c r="PPY21" s="12"/>
      <c r="PPZ21" s="12"/>
      <c r="PQA21" s="12"/>
      <c r="PQB21" s="12"/>
      <c r="PQC21" s="12"/>
      <c r="PQD21" s="12"/>
      <c r="PQE21" s="12"/>
      <c r="PQF21" s="12"/>
      <c r="PQG21" s="12"/>
      <c r="PQH21" s="12"/>
      <c r="PQI21" s="12"/>
      <c r="PQJ21" s="12"/>
      <c r="PQK21" s="12"/>
      <c r="PQL21" s="12"/>
      <c r="PQM21" s="12"/>
      <c r="PQN21" s="12"/>
      <c r="PQO21" s="12"/>
      <c r="PQP21" s="12"/>
      <c r="PQQ21" s="12"/>
      <c r="PQR21" s="12"/>
      <c r="PQS21" s="12"/>
      <c r="PQT21" s="12"/>
      <c r="PQU21" s="12"/>
      <c r="PQV21" s="12"/>
      <c r="PQW21" s="12"/>
      <c r="PQX21" s="12"/>
      <c r="PQY21" s="12"/>
      <c r="PQZ21" s="12"/>
      <c r="PRA21" s="12"/>
      <c r="PRB21" s="12"/>
      <c r="PRC21" s="12"/>
      <c r="PRD21" s="12"/>
      <c r="PRE21" s="12"/>
      <c r="PRF21" s="12"/>
      <c r="PRG21" s="12"/>
      <c r="PRH21" s="12"/>
      <c r="PRI21" s="12"/>
      <c r="PRJ21" s="12"/>
      <c r="PRK21" s="12"/>
      <c r="PRL21" s="12"/>
      <c r="PRM21" s="12"/>
      <c r="PRN21" s="12"/>
      <c r="PRO21" s="12"/>
      <c r="PRP21" s="12"/>
      <c r="PRQ21" s="12"/>
      <c r="PRR21" s="12"/>
      <c r="PRS21" s="12"/>
      <c r="PRT21" s="12"/>
      <c r="PRU21" s="12"/>
      <c r="PRV21" s="12"/>
      <c r="PRW21" s="12"/>
      <c r="PRX21" s="12"/>
      <c r="PRY21" s="12"/>
      <c r="PRZ21" s="12"/>
      <c r="PSA21" s="12"/>
      <c r="PSB21" s="12"/>
      <c r="PSC21" s="12"/>
      <c r="PSD21" s="12"/>
      <c r="PSE21" s="12"/>
      <c r="PSF21" s="12"/>
      <c r="PSG21" s="12"/>
      <c r="PSH21" s="12"/>
      <c r="PSI21" s="12"/>
      <c r="PSJ21" s="12"/>
      <c r="PSK21" s="12"/>
      <c r="PSL21" s="12"/>
      <c r="PSM21" s="12"/>
      <c r="PSN21" s="12"/>
      <c r="PSO21" s="12"/>
      <c r="PSP21" s="12"/>
      <c r="PSQ21" s="12"/>
      <c r="PSR21" s="12"/>
      <c r="PSS21" s="12"/>
      <c r="PST21" s="12"/>
      <c r="PSU21" s="12"/>
      <c r="PSV21" s="12"/>
      <c r="PSW21" s="12"/>
      <c r="PSX21" s="12"/>
      <c r="PSY21" s="12"/>
      <c r="PSZ21" s="12"/>
      <c r="PTA21" s="12"/>
      <c r="PTB21" s="12"/>
      <c r="PTC21" s="12"/>
      <c r="PTD21" s="12"/>
      <c r="PTE21" s="12"/>
      <c r="PTF21" s="12"/>
      <c r="PTG21" s="12"/>
      <c r="PTH21" s="12"/>
      <c r="PTI21" s="12"/>
      <c r="PTJ21" s="12"/>
      <c r="PTK21" s="12"/>
      <c r="PTL21" s="12"/>
      <c r="PTM21" s="12"/>
      <c r="PTN21" s="12"/>
      <c r="PTO21" s="12"/>
      <c r="PTP21" s="12"/>
      <c r="PTQ21" s="12"/>
      <c r="PTR21" s="12"/>
      <c r="PTS21" s="12"/>
      <c r="PTT21" s="12"/>
      <c r="PTU21" s="12"/>
      <c r="PTV21" s="12"/>
      <c r="PTW21" s="12"/>
      <c r="PTX21" s="12"/>
      <c r="PTY21" s="12"/>
      <c r="PTZ21" s="12"/>
      <c r="PUA21" s="12"/>
      <c r="PUB21" s="12"/>
      <c r="PUC21" s="12"/>
      <c r="PUD21" s="12"/>
      <c r="PUE21" s="12"/>
      <c r="PUF21" s="12"/>
      <c r="PUG21" s="12"/>
      <c r="PUH21" s="12"/>
      <c r="PUI21" s="12"/>
      <c r="PUJ21" s="12"/>
      <c r="PUK21" s="12"/>
      <c r="PUL21" s="12"/>
      <c r="PUM21" s="12"/>
      <c r="PUN21" s="12"/>
      <c r="PUO21" s="12"/>
      <c r="PUP21" s="12"/>
      <c r="PUQ21" s="12"/>
      <c r="PUR21" s="12"/>
      <c r="PUS21" s="12"/>
      <c r="PUT21" s="12"/>
      <c r="PUU21" s="12"/>
      <c r="PUV21" s="12"/>
      <c r="PUW21" s="12"/>
      <c r="PUX21" s="12"/>
      <c r="PUY21" s="12"/>
      <c r="PUZ21" s="12"/>
      <c r="PVA21" s="12"/>
      <c r="PVB21" s="12"/>
      <c r="PVC21" s="12"/>
      <c r="PVD21" s="12"/>
      <c r="PVE21" s="12"/>
      <c r="PVF21" s="12"/>
      <c r="PVG21" s="12"/>
      <c r="PVH21" s="12"/>
      <c r="PVI21" s="12"/>
      <c r="PVJ21" s="12"/>
      <c r="PVK21" s="12"/>
      <c r="PVL21" s="12"/>
      <c r="PVM21" s="12"/>
      <c r="PVN21" s="12"/>
      <c r="PVO21" s="12"/>
      <c r="PVP21" s="12"/>
      <c r="PVQ21" s="12"/>
      <c r="PVR21" s="12"/>
      <c r="PVS21" s="12"/>
      <c r="PVT21" s="12"/>
      <c r="PVU21" s="12"/>
      <c r="PVV21" s="12"/>
      <c r="PVW21" s="12"/>
      <c r="PVX21" s="12"/>
      <c r="PVY21" s="12"/>
      <c r="PVZ21" s="12"/>
      <c r="PWA21" s="12"/>
      <c r="PWB21" s="12"/>
      <c r="PWC21" s="12"/>
      <c r="PWD21" s="12"/>
      <c r="PWE21" s="12"/>
      <c r="PWF21" s="12"/>
      <c r="PWG21" s="12"/>
      <c r="PWH21" s="12"/>
      <c r="PWI21" s="12"/>
      <c r="PWJ21" s="12"/>
      <c r="PWK21" s="12"/>
      <c r="PWL21" s="12"/>
      <c r="PWM21" s="12"/>
      <c r="PWN21" s="12"/>
      <c r="PWO21" s="12"/>
      <c r="PWP21" s="12"/>
      <c r="PWQ21" s="12"/>
      <c r="PWR21" s="12"/>
      <c r="PWS21" s="12"/>
      <c r="PWT21" s="12"/>
      <c r="PWU21" s="12"/>
      <c r="PWV21" s="12"/>
      <c r="PWW21" s="12"/>
      <c r="PWX21" s="12"/>
      <c r="PWY21" s="12"/>
      <c r="PWZ21" s="12"/>
      <c r="PXA21" s="12"/>
      <c r="PXB21" s="12"/>
      <c r="PXC21" s="12"/>
      <c r="PXD21" s="12"/>
      <c r="PXE21" s="12"/>
      <c r="PXF21" s="12"/>
      <c r="PXG21" s="12"/>
      <c r="PXH21" s="12"/>
      <c r="PXI21" s="12"/>
      <c r="PXJ21" s="12"/>
      <c r="PXK21" s="12"/>
      <c r="PXL21" s="12"/>
      <c r="PXM21" s="12"/>
      <c r="PXN21" s="12"/>
      <c r="PXO21" s="12"/>
      <c r="PXP21" s="12"/>
      <c r="PXQ21" s="12"/>
      <c r="PXR21" s="12"/>
      <c r="PXS21" s="12"/>
      <c r="PXT21" s="12"/>
      <c r="PXU21" s="12"/>
      <c r="PXV21" s="12"/>
      <c r="PXW21" s="12"/>
      <c r="PXX21" s="12"/>
      <c r="PXY21" s="12"/>
      <c r="PXZ21" s="12"/>
      <c r="PYA21" s="12"/>
      <c r="PYB21" s="12"/>
      <c r="PYC21" s="12"/>
      <c r="PYD21" s="12"/>
      <c r="PYE21" s="12"/>
      <c r="PYF21" s="12"/>
      <c r="PYG21" s="12"/>
      <c r="PYH21" s="12"/>
      <c r="PYI21" s="12"/>
      <c r="PYJ21" s="12"/>
      <c r="PYK21" s="12"/>
      <c r="PYL21" s="12"/>
      <c r="PYM21" s="12"/>
      <c r="PYN21" s="12"/>
      <c r="PYO21" s="12"/>
      <c r="PYP21" s="12"/>
      <c r="PYQ21" s="12"/>
      <c r="PYR21" s="12"/>
      <c r="PYS21" s="12"/>
      <c r="PYT21" s="12"/>
      <c r="PYU21" s="12"/>
      <c r="PYV21" s="12"/>
      <c r="PYW21" s="12"/>
      <c r="PYX21" s="12"/>
      <c r="PYY21" s="12"/>
      <c r="PYZ21" s="12"/>
      <c r="PZA21" s="12"/>
      <c r="PZB21" s="12"/>
      <c r="PZC21" s="12"/>
      <c r="PZD21" s="12"/>
      <c r="PZE21" s="12"/>
      <c r="PZF21" s="12"/>
      <c r="PZG21" s="12"/>
      <c r="PZH21" s="12"/>
      <c r="PZI21" s="12"/>
      <c r="PZJ21" s="12"/>
      <c r="PZK21" s="12"/>
      <c r="PZL21" s="12"/>
      <c r="PZM21" s="12"/>
      <c r="PZN21" s="12"/>
      <c r="PZO21" s="12"/>
      <c r="PZP21" s="12"/>
      <c r="PZQ21" s="12"/>
      <c r="PZR21" s="12"/>
      <c r="PZS21" s="12"/>
      <c r="PZT21" s="12"/>
      <c r="PZU21" s="12"/>
      <c r="PZV21" s="12"/>
      <c r="PZW21" s="12"/>
      <c r="PZX21" s="12"/>
      <c r="PZY21" s="12"/>
      <c r="PZZ21" s="12"/>
      <c r="QAA21" s="12"/>
      <c r="QAB21" s="12"/>
      <c r="QAC21" s="12"/>
      <c r="QAD21" s="12"/>
      <c r="QAE21" s="12"/>
      <c r="QAF21" s="12"/>
      <c r="QAG21" s="12"/>
      <c r="QAH21" s="12"/>
      <c r="QAI21" s="12"/>
      <c r="QAJ21" s="12"/>
      <c r="QAK21" s="12"/>
      <c r="QAL21" s="12"/>
      <c r="QAM21" s="12"/>
      <c r="QAN21" s="12"/>
      <c r="QAO21" s="12"/>
      <c r="QAP21" s="12"/>
      <c r="QAQ21" s="12"/>
      <c r="QAR21" s="12"/>
      <c r="QAS21" s="12"/>
      <c r="QAT21" s="12"/>
      <c r="QAU21" s="12"/>
      <c r="QAV21" s="12"/>
      <c r="QAW21" s="12"/>
      <c r="QAX21" s="12"/>
      <c r="QAY21" s="12"/>
      <c r="QAZ21" s="12"/>
      <c r="QBA21" s="12"/>
      <c r="QBB21" s="12"/>
      <c r="QBC21" s="12"/>
      <c r="QBD21" s="12"/>
      <c r="QBE21" s="12"/>
      <c r="QBF21" s="12"/>
      <c r="QBG21" s="12"/>
      <c r="QBH21" s="12"/>
      <c r="QBI21" s="12"/>
      <c r="QBJ21" s="12"/>
      <c r="QBK21" s="12"/>
      <c r="QBL21" s="12"/>
      <c r="QBM21" s="12"/>
      <c r="QBN21" s="12"/>
      <c r="QBO21" s="12"/>
      <c r="QBP21" s="12"/>
      <c r="QBQ21" s="12"/>
      <c r="QBR21" s="12"/>
      <c r="QBS21" s="12"/>
      <c r="QBT21" s="12"/>
      <c r="QBU21" s="12"/>
      <c r="QBV21" s="12"/>
      <c r="QBW21" s="12"/>
      <c r="QBX21" s="12"/>
      <c r="QBY21" s="12"/>
      <c r="QBZ21" s="12"/>
      <c r="QCA21" s="12"/>
      <c r="QCB21" s="12"/>
      <c r="QCC21" s="12"/>
      <c r="QCD21" s="12"/>
      <c r="QCE21" s="12"/>
      <c r="QCF21" s="12"/>
      <c r="QCG21" s="12"/>
      <c r="QCH21" s="12"/>
      <c r="QCI21" s="12"/>
      <c r="QCJ21" s="12"/>
      <c r="QCK21" s="12"/>
      <c r="QCL21" s="12"/>
      <c r="QCM21" s="12"/>
      <c r="QCN21" s="12"/>
      <c r="QCO21" s="12"/>
      <c r="QCP21" s="12"/>
      <c r="QCQ21" s="12"/>
      <c r="QCR21" s="12"/>
      <c r="QCS21" s="12"/>
      <c r="QCT21" s="12"/>
      <c r="QCU21" s="12"/>
      <c r="QCV21" s="12"/>
      <c r="QCW21" s="12"/>
      <c r="QCX21" s="12"/>
      <c r="QCY21" s="12"/>
      <c r="QCZ21" s="12"/>
      <c r="QDA21" s="12"/>
      <c r="QDB21" s="12"/>
      <c r="QDC21" s="12"/>
      <c r="QDD21" s="12"/>
      <c r="QDE21" s="12"/>
      <c r="QDF21" s="12"/>
      <c r="QDG21" s="12"/>
      <c r="QDH21" s="12"/>
      <c r="QDI21" s="12"/>
      <c r="QDJ21" s="12"/>
      <c r="QDK21" s="12"/>
      <c r="QDL21" s="12"/>
      <c r="QDM21" s="12"/>
      <c r="QDN21" s="12"/>
      <c r="QDO21" s="12"/>
      <c r="QDP21" s="12"/>
      <c r="QDQ21" s="12"/>
      <c r="QDR21" s="12"/>
      <c r="QDS21" s="12"/>
      <c r="QDT21" s="12"/>
      <c r="QDU21" s="12"/>
      <c r="QDV21" s="12"/>
      <c r="QDW21" s="12"/>
      <c r="QDX21" s="12"/>
      <c r="QDY21" s="12"/>
      <c r="QDZ21" s="12"/>
      <c r="QEA21" s="12"/>
      <c r="QEB21" s="12"/>
      <c r="QEC21" s="12"/>
      <c r="QED21" s="12"/>
      <c r="QEE21" s="12"/>
      <c r="QEF21" s="12"/>
      <c r="QEG21" s="12"/>
      <c r="QEH21" s="12"/>
      <c r="QEI21" s="12"/>
      <c r="QEJ21" s="12"/>
      <c r="QEK21" s="12"/>
      <c r="QEL21" s="12"/>
      <c r="QEM21" s="12"/>
      <c r="QEN21" s="12"/>
      <c r="QEO21" s="12"/>
      <c r="QEP21" s="12"/>
      <c r="QEQ21" s="12"/>
      <c r="QER21" s="12"/>
      <c r="QES21" s="12"/>
      <c r="QET21" s="12"/>
      <c r="QEU21" s="12"/>
      <c r="QEV21" s="12"/>
      <c r="QEW21" s="12"/>
      <c r="QEX21" s="12"/>
      <c r="QEY21" s="12"/>
      <c r="QEZ21" s="12"/>
      <c r="QFA21" s="12"/>
      <c r="QFB21" s="12"/>
      <c r="QFC21" s="12"/>
      <c r="QFD21" s="12"/>
      <c r="QFE21" s="12"/>
      <c r="QFF21" s="12"/>
      <c r="QFG21" s="12"/>
      <c r="QFH21" s="12"/>
      <c r="QFI21" s="12"/>
      <c r="QFJ21" s="12"/>
      <c r="QFK21" s="12"/>
      <c r="QFL21" s="12"/>
      <c r="QFM21" s="12"/>
      <c r="QFN21" s="12"/>
      <c r="QFO21" s="12"/>
      <c r="QFP21" s="12"/>
      <c r="QFQ21" s="12"/>
      <c r="QFR21" s="12"/>
      <c r="QFS21" s="12"/>
      <c r="QFT21" s="12"/>
      <c r="QFU21" s="12"/>
      <c r="QFV21" s="12"/>
      <c r="QFW21" s="12"/>
      <c r="QFX21" s="12"/>
      <c r="QFY21" s="12"/>
      <c r="QFZ21" s="12"/>
      <c r="QGA21" s="12"/>
      <c r="QGB21" s="12"/>
      <c r="QGC21" s="12"/>
      <c r="QGD21" s="12"/>
      <c r="QGE21" s="12"/>
      <c r="QGF21" s="12"/>
      <c r="QGG21" s="12"/>
      <c r="QGH21" s="12"/>
      <c r="QGI21" s="12"/>
      <c r="QGJ21" s="12"/>
      <c r="QGK21" s="12"/>
      <c r="QGL21" s="12"/>
      <c r="QGM21" s="12"/>
      <c r="QGN21" s="12"/>
      <c r="QGO21" s="12"/>
      <c r="QGP21" s="12"/>
      <c r="QGQ21" s="12"/>
      <c r="QGR21" s="12"/>
      <c r="QGS21" s="12"/>
      <c r="QGT21" s="12"/>
      <c r="QGU21" s="12"/>
      <c r="QGV21" s="12"/>
      <c r="QGW21" s="12"/>
      <c r="QGX21" s="12"/>
      <c r="QGY21" s="12"/>
      <c r="QGZ21" s="12"/>
      <c r="QHA21" s="12"/>
      <c r="QHB21" s="12"/>
      <c r="QHC21" s="12"/>
      <c r="QHD21" s="12"/>
      <c r="QHE21" s="12"/>
      <c r="QHF21" s="12"/>
      <c r="QHG21" s="12"/>
      <c r="QHH21" s="12"/>
      <c r="QHI21" s="12"/>
      <c r="QHJ21" s="12"/>
      <c r="QHK21" s="12"/>
      <c r="QHL21" s="12"/>
      <c r="QHM21" s="12"/>
      <c r="QHN21" s="12"/>
      <c r="QHO21" s="12"/>
      <c r="QHP21" s="12"/>
      <c r="QHQ21" s="12"/>
      <c r="QHR21" s="12"/>
      <c r="QHS21" s="12"/>
      <c r="QHT21" s="12"/>
      <c r="QHU21" s="12"/>
      <c r="QHV21" s="12"/>
      <c r="QHW21" s="12"/>
      <c r="QHX21" s="12"/>
      <c r="QHY21" s="12"/>
      <c r="QHZ21" s="12"/>
      <c r="QIA21" s="12"/>
      <c r="QIB21" s="12"/>
      <c r="QIC21" s="12"/>
      <c r="QID21" s="12"/>
      <c r="QIE21" s="12"/>
      <c r="QIF21" s="12"/>
      <c r="QIG21" s="12"/>
      <c r="QIH21" s="12"/>
      <c r="QII21" s="12"/>
      <c r="QIJ21" s="12"/>
      <c r="QIK21" s="12"/>
      <c r="QIL21" s="12"/>
      <c r="QIM21" s="12"/>
      <c r="QIN21" s="12"/>
      <c r="QIO21" s="12"/>
      <c r="QIP21" s="12"/>
      <c r="QIQ21" s="12"/>
      <c r="QIR21" s="12"/>
      <c r="QIS21" s="12"/>
      <c r="QIT21" s="12"/>
      <c r="QIU21" s="12"/>
      <c r="QIV21" s="12"/>
      <c r="QIW21" s="12"/>
      <c r="QIX21" s="12"/>
      <c r="QIY21" s="12"/>
      <c r="QIZ21" s="12"/>
      <c r="QJA21" s="12"/>
      <c r="QJB21" s="12"/>
      <c r="QJC21" s="12"/>
      <c r="QJD21" s="12"/>
      <c r="QJE21" s="12"/>
      <c r="QJF21" s="12"/>
      <c r="QJG21" s="12"/>
      <c r="QJH21" s="12"/>
      <c r="QJI21" s="12"/>
      <c r="QJJ21" s="12"/>
      <c r="QJK21" s="12"/>
      <c r="QJL21" s="12"/>
      <c r="QJM21" s="12"/>
      <c r="QJN21" s="12"/>
      <c r="QJO21" s="12"/>
      <c r="QJP21" s="12"/>
      <c r="QJQ21" s="12"/>
      <c r="QJR21" s="12"/>
      <c r="QJS21" s="12"/>
      <c r="QJT21" s="12"/>
      <c r="QJU21" s="12"/>
      <c r="QJV21" s="12"/>
      <c r="QJW21" s="12"/>
      <c r="QJX21" s="12"/>
      <c r="QJY21" s="12"/>
      <c r="QJZ21" s="12"/>
      <c r="QKA21" s="12"/>
      <c r="QKB21" s="12"/>
      <c r="QKC21" s="12"/>
      <c r="QKD21" s="12"/>
      <c r="QKE21" s="12"/>
      <c r="QKF21" s="12"/>
      <c r="QKG21" s="12"/>
      <c r="QKH21" s="12"/>
      <c r="QKI21" s="12"/>
      <c r="QKJ21" s="12"/>
      <c r="QKK21" s="12"/>
      <c r="QKL21" s="12"/>
      <c r="QKM21" s="12"/>
      <c r="QKN21" s="12"/>
      <c r="QKO21" s="12"/>
      <c r="QKP21" s="12"/>
      <c r="QKQ21" s="12"/>
      <c r="QKR21" s="12"/>
      <c r="QKS21" s="12"/>
      <c r="QKT21" s="12"/>
      <c r="QKU21" s="12"/>
      <c r="QKV21" s="12"/>
      <c r="QKW21" s="12"/>
      <c r="QKX21" s="12"/>
      <c r="QKY21" s="12"/>
      <c r="QKZ21" s="12"/>
      <c r="QLA21" s="12"/>
      <c r="QLB21" s="12"/>
      <c r="QLC21" s="12"/>
      <c r="QLD21" s="12"/>
      <c r="QLE21" s="12"/>
      <c r="QLF21" s="12"/>
      <c r="QLG21" s="12"/>
      <c r="QLH21" s="12"/>
      <c r="QLI21" s="12"/>
      <c r="QLJ21" s="12"/>
      <c r="QLK21" s="12"/>
      <c r="QLL21" s="12"/>
      <c r="QLM21" s="12"/>
      <c r="QLN21" s="12"/>
      <c r="QLO21" s="12"/>
      <c r="QLP21" s="12"/>
      <c r="QLQ21" s="12"/>
      <c r="QLR21" s="12"/>
      <c r="QLS21" s="12"/>
      <c r="QLT21" s="12"/>
      <c r="QLU21" s="12"/>
      <c r="QLV21" s="12"/>
      <c r="QLW21" s="12"/>
      <c r="QLX21" s="12"/>
      <c r="QLY21" s="12"/>
      <c r="QLZ21" s="12"/>
      <c r="QMA21" s="12"/>
      <c r="QMB21" s="12"/>
      <c r="QMC21" s="12"/>
      <c r="QMD21" s="12"/>
      <c r="QME21" s="12"/>
      <c r="QMF21" s="12"/>
      <c r="QMG21" s="12"/>
      <c r="QMH21" s="12"/>
      <c r="QMI21" s="12"/>
      <c r="QMJ21" s="12"/>
      <c r="QMK21" s="12"/>
      <c r="QML21" s="12"/>
      <c r="QMM21" s="12"/>
      <c r="QMN21" s="12"/>
      <c r="QMO21" s="12"/>
      <c r="QMP21" s="12"/>
      <c r="QMQ21" s="12"/>
      <c r="QMR21" s="12"/>
      <c r="QMS21" s="12"/>
      <c r="QMT21" s="12"/>
      <c r="QMU21" s="12"/>
      <c r="QMV21" s="12"/>
      <c r="QMW21" s="12"/>
      <c r="QMX21" s="12"/>
      <c r="QMY21" s="12"/>
      <c r="QMZ21" s="12"/>
      <c r="QNA21" s="12"/>
      <c r="QNB21" s="12"/>
      <c r="QNC21" s="12"/>
      <c r="QND21" s="12"/>
      <c r="QNE21" s="12"/>
      <c r="QNF21" s="12"/>
      <c r="QNG21" s="12"/>
      <c r="QNH21" s="12"/>
      <c r="QNI21" s="12"/>
      <c r="QNJ21" s="12"/>
      <c r="QNK21" s="12"/>
      <c r="QNL21" s="12"/>
      <c r="QNM21" s="12"/>
      <c r="QNN21" s="12"/>
      <c r="QNO21" s="12"/>
      <c r="QNP21" s="12"/>
      <c r="QNQ21" s="12"/>
      <c r="QNR21" s="12"/>
      <c r="QNS21" s="12"/>
      <c r="QNT21" s="12"/>
      <c r="QNU21" s="12"/>
      <c r="QNV21" s="12"/>
      <c r="QNW21" s="12"/>
      <c r="QNX21" s="12"/>
      <c r="QNY21" s="12"/>
      <c r="QNZ21" s="12"/>
      <c r="QOA21" s="12"/>
      <c r="QOB21" s="12"/>
      <c r="QOC21" s="12"/>
      <c r="QOD21" s="12"/>
      <c r="QOE21" s="12"/>
      <c r="QOF21" s="12"/>
      <c r="QOG21" s="12"/>
      <c r="QOH21" s="12"/>
      <c r="QOI21" s="12"/>
      <c r="QOJ21" s="12"/>
      <c r="QOK21" s="12"/>
      <c r="QOL21" s="12"/>
      <c r="QOM21" s="12"/>
      <c r="QON21" s="12"/>
      <c r="QOO21" s="12"/>
      <c r="QOP21" s="12"/>
      <c r="QOQ21" s="12"/>
      <c r="QOR21" s="12"/>
      <c r="QOS21" s="12"/>
      <c r="QOT21" s="12"/>
      <c r="QOU21" s="12"/>
      <c r="QOV21" s="12"/>
      <c r="QOW21" s="12"/>
      <c r="QOX21" s="12"/>
      <c r="QOY21" s="12"/>
      <c r="QOZ21" s="12"/>
      <c r="QPA21" s="12"/>
      <c r="QPB21" s="12"/>
      <c r="QPC21" s="12"/>
      <c r="QPD21" s="12"/>
      <c r="QPE21" s="12"/>
      <c r="QPF21" s="12"/>
      <c r="QPG21" s="12"/>
      <c r="QPH21" s="12"/>
      <c r="QPI21" s="12"/>
      <c r="QPJ21" s="12"/>
      <c r="QPK21" s="12"/>
      <c r="QPL21" s="12"/>
      <c r="QPM21" s="12"/>
      <c r="QPN21" s="12"/>
      <c r="QPO21" s="12"/>
      <c r="QPP21" s="12"/>
      <c r="QPQ21" s="12"/>
      <c r="QPR21" s="12"/>
      <c r="QPS21" s="12"/>
      <c r="QPT21" s="12"/>
      <c r="QPU21" s="12"/>
      <c r="QPV21" s="12"/>
      <c r="QPW21" s="12"/>
      <c r="QPX21" s="12"/>
      <c r="QPY21" s="12"/>
      <c r="QPZ21" s="12"/>
      <c r="QQA21" s="12"/>
      <c r="QQB21" s="12"/>
      <c r="QQC21" s="12"/>
      <c r="QQD21" s="12"/>
      <c r="QQE21" s="12"/>
      <c r="QQF21" s="12"/>
      <c r="QQG21" s="12"/>
      <c r="QQH21" s="12"/>
      <c r="QQI21" s="12"/>
      <c r="QQJ21" s="12"/>
      <c r="QQK21" s="12"/>
      <c r="QQL21" s="12"/>
      <c r="QQM21" s="12"/>
      <c r="QQN21" s="12"/>
      <c r="QQO21" s="12"/>
      <c r="QQP21" s="12"/>
      <c r="QQQ21" s="12"/>
      <c r="QQR21" s="12"/>
      <c r="QQS21" s="12"/>
      <c r="QQT21" s="12"/>
      <c r="QQU21" s="12"/>
      <c r="QQV21" s="12"/>
      <c r="QQW21" s="12"/>
      <c r="QQX21" s="12"/>
      <c r="QQY21" s="12"/>
      <c r="QQZ21" s="12"/>
      <c r="QRA21" s="12"/>
      <c r="QRB21" s="12"/>
      <c r="QRC21" s="12"/>
      <c r="QRD21" s="12"/>
      <c r="QRE21" s="12"/>
      <c r="QRF21" s="12"/>
      <c r="QRG21" s="12"/>
      <c r="QRH21" s="12"/>
      <c r="QRI21" s="12"/>
      <c r="QRJ21" s="12"/>
      <c r="QRK21" s="12"/>
      <c r="QRL21" s="12"/>
      <c r="QRM21" s="12"/>
      <c r="QRN21" s="12"/>
      <c r="QRO21" s="12"/>
      <c r="QRP21" s="12"/>
      <c r="QRQ21" s="12"/>
      <c r="QRR21" s="12"/>
      <c r="QRS21" s="12"/>
      <c r="QRT21" s="12"/>
      <c r="QRU21" s="12"/>
      <c r="QRV21" s="12"/>
      <c r="QRW21" s="12"/>
      <c r="QRX21" s="12"/>
      <c r="QRY21" s="12"/>
      <c r="QRZ21" s="12"/>
      <c r="QSA21" s="12"/>
      <c r="QSB21" s="12"/>
      <c r="QSC21" s="12"/>
      <c r="QSD21" s="12"/>
      <c r="QSE21" s="12"/>
      <c r="QSF21" s="12"/>
      <c r="QSG21" s="12"/>
      <c r="QSH21" s="12"/>
      <c r="QSI21" s="12"/>
      <c r="QSJ21" s="12"/>
      <c r="QSK21" s="12"/>
      <c r="QSL21" s="12"/>
      <c r="QSM21" s="12"/>
      <c r="QSN21" s="12"/>
      <c r="QSO21" s="12"/>
      <c r="QSP21" s="12"/>
      <c r="QSQ21" s="12"/>
      <c r="QSR21" s="12"/>
      <c r="QSS21" s="12"/>
      <c r="QST21" s="12"/>
      <c r="QSU21" s="12"/>
      <c r="QSV21" s="12"/>
      <c r="QSW21" s="12"/>
      <c r="QSX21" s="12"/>
      <c r="QSY21" s="12"/>
      <c r="QSZ21" s="12"/>
      <c r="QTA21" s="12"/>
      <c r="QTB21" s="12"/>
      <c r="QTC21" s="12"/>
      <c r="QTD21" s="12"/>
      <c r="QTE21" s="12"/>
      <c r="QTF21" s="12"/>
      <c r="QTG21" s="12"/>
      <c r="QTH21" s="12"/>
      <c r="QTI21" s="12"/>
      <c r="QTJ21" s="12"/>
      <c r="QTK21" s="12"/>
      <c r="QTL21" s="12"/>
      <c r="QTM21" s="12"/>
      <c r="QTN21" s="12"/>
      <c r="QTO21" s="12"/>
      <c r="QTP21" s="12"/>
      <c r="QTQ21" s="12"/>
      <c r="QTR21" s="12"/>
      <c r="QTS21" s="12"/>
      <c r="QTT21" s="12"/>
      <c r="QTU21" s="12"/>
      <c r="QTV21" s="12"/>
      <c r="QTW21" s="12"/>
      <c r="QTX21" s="12"/>
      <c r="QTY21" s="12"/>
      <c r="QTZ21" s="12"/>
      <c r="QUA21" s="12"/>
      <c r="QUB21" s="12"/>
      <c r="QUC21" s="12"/>
      <c r="QUD21" s="12"/>
      <c r="QUE21" s="12"/>
      <c r="QUF21" s="12"/>
      <c r="QUG21" s="12"/>
      <c r="QUH21" s="12"/>
      <c r="QUI21" s="12"/>
      <c r="QUJ21" s="12"/>
      <c r="QUK21" s="12"/>
      <c r="QUL21" s="12"/>
      <c r="QUM21" s="12"/>
      <c r="QUN21" s="12"/>
      <c r="QUO21" s="12"/>
      <c r="QUP21" s="12"/>
      <c r="QUQ21" s="12"/>
      <c r="QUR21" s="12"/>
      <c r="QUS21" s="12"/>
      <c r="QUT21" s="12"/>
      <c r="QUU21" s="12"/>
      <c r="QUV21" s="12"/>
      <c r="QUW21" s="12"/>
      <c r="QUX21" s="12"/>
      <c r="QUY21" s="12"/>
      <c r="QUZ21" s="12"/>
      <c r="QVA21" s="12"/>
      <c r="QVB21" s="12"/>
      <c r="QVC21" s="12"/>
      <c r="QVD21" s="12"/>
      <c r="QVE21" s="12"/>
      <c r="QVF21" s="12"/>
      <c r="QVG21" s="12"/>
      <c r="QVH21" s="12"/>
      <c r="QVI21" s="12"/>
      <c r="QVJ21" s="12"/>
      <c r="QVK21" s="12"/>
      <c r="QVL21" s="12"/>
      <c r="QVM21" s="12"/>
      <c r="QVN21" s="12"/>
      <c r="QVO21" s="12"/>
      <c r="QVP21" s="12"/>
      <c r="QVQ21" s="12"/>
      <c r="QVR21" s="12"/>
      <c r="QVS21" s="12"/>
      <c r="QVT21" s="12"/>
      <c r="QVU21" s="12"/>
      <c r="QVV21" s="12"/>
      <c r="QVW21" s="12"/>
      <c r="QVX21" s="12"/>
      <c r="QVY21" s="12"/>
      <c r="QVZ21" s="12"/>
      <c r="QWA21" s="12"/>
      <c r="QWB21" s="12"/>
      <c r="QWC21" s="12"/>
      <c r="QWD21" s="12"/>
      <c r="QWE21" s="12"/>
      <c r="QWF21" s="12"/>
      <c r="QWG21" s="12"/>
      <c r="QWH21" s="12"/>
      <c r="QWI21" s="12"/>
      <c r="QWJ21" s="12"/>
      <c r="QWK21" s="12"/>
      <c r="QWL21" s="12"/>
      <c r="QWM21" s="12"/>
      <c r="QWN21" s="12"/>
      <c r="QWO21" s="12"/>
      <c r="QWP21" s="12"/>
      <c r="QWQ21" s="12"/>
      <c r="QWR21" s="12"/>
      <c r="QWS21" s="12"/>
      <c r="QWT21" s="12"/>
      <c r="QWU21" s="12"/>
      <c r="QWV21" s="12"/>
      <c r="QWW21" s="12"/>
      <c r="QWX21" s="12"/>
      <c r="QWY21" s="12"/>
      <c r="QWZ21" s="12"/>
      <c r="QXA21" s="12"/>
      <c r="QXB21" s="12"/>
      <c r="QXC21" s="12"/>
      <c r="QXD21" s="12"/>
      <c r="QXE21" s="12"/>
      <c r="QXF21" s="12"/>
      <c r="QXG21" s="12"/>
      <c r="QXH21" s="12"/>
      <c r="QXI21" s="12"/>
      <c r="QXJ21" s="12"/>
      <c r="QXK21" s="12"/>
      <c r="QXL21" s="12"/>
      <c r="QXM21" s="12"/>
      <c r="QXN21" s="12"/>
      <c r="QXO21" s="12"/>
      <c r="QXP21" s="12"/>
      <c r="QXQ21" s="12"/>
      <c r="QXR21" s="12"/>
      <c r="QXS21" s="12"/>
      <c r="QXT21" s="12"/>
      <c r="QXU21" s="12"/>
      <c r="QXV21" s="12"/>
      <c r="QXW21" s="12"/>
      <c r="QXX21" s="12"/>
      <c r="QXY21" s="12"/>
      <c r="QXZ21" s="12"/>
      <c r="QYA21" s="12"/>
      <c r="QYB21" s="12"/>
      <c r="QYC21" s="12"/>
      <c r="QYD21" s="12"/>
      <c r="QYE21" s="12"/>
      <c r="QYF21" s="12"/>
      <c r="QYG21" s="12"/>
      <c r="QYH21" s="12"/>
      <c r="QYI21" s="12"/>
      <c r="QYJ21" s="12"/>
      <c r="QYK21" s="12"/>
      <c r="QYL21" s="12"/>
      <c r="QYM21" s="12"/>
      <c r="QYN21" s="12"/>
      <c r="QYO21" s="12"/>
      <c r="QYP21" s="12"/>
      <c r="QYQ21" s="12"/>
      <c r="QYR21" s="12"/>
      <c r="QYS21" s="12"/>
      <c r="QYT21" s="12"/>
      <c r="QYU21" s="12"/>
      <c r="QYV21" s="12"/>
      <c r="QYW21" s="12"/>
      <c r="QYX21" s="12"/>
      <c r="QYY21" s="12"/>
      <c r="QYZ21" s="12"/>
      <c r="QZA21" s="12"/>
      <c r="QZB21" s="12"/>
      <c r="QZC21" s="12"/>
      <c r="QZD21" s="12"/>
      <c r="QZE21" s="12"/>
      <c r="QZF21" s="12"/>
      <c r="QZG21" s="12"/>
      <c r="QZH21" s="12"/>
      <c r="QZI21" s="12"/>
      <c r="QZJ21" s="12"/>
      <c r="QZK21" s="12"/>
      <c r="QZL21" s="12"/>
      <c r="QZM21" s="12"/>
      <c r="QZN21" s="12"/>
      <c r="QZO21" s="12"/>
      <c r="QZP21" s="12"/>
      <c r="QZQ21" s="12"/>
      <c r="QZR21" s="12"/>
      <c r="QZS21" s="12"/>
      <c r="QZT21" s="12"/>
      <c r="QZU21" s="12"/>
      <c r="QZV21" s="12"/>
      <c r="QZW21" s="12"/>
      <c r="QZX21" s="12"/>
      <c r="QZY21" s="12"/>
      <c r="QZZ21" s="12"/>
      <c r="RAA21" s="12"/>
      <c r="RAB21" s="12"/>
      <c r="RAC21" s="12"/>
      <c r="RAD21" s="12"/>
      <c r="RAE21" s="12"/>
      <c r="RAF21" s="12"/>
      <c r="RAG21" s="12"/>
      <c r="RAH21" s="12"/>
      <c r="RAI21" s="12"/>
      <c r="RAJ21" s="12"/>
      <c r="RAK21" s="12"/>
      <c r="RAL21" s="12"/>
      <c r="RAM21" s="12"/>
      <c r="RAN21" s="12"/>
      <c r="RAO21" s="12"/>
      <c r="RAP21" s="12"/>
      <c r="RAQ21" s="12"/>
      <c r="RAR21" s="12"/>
      <c r="RAS21" s="12"/>
      <c r="RAT21" s="12"/>
      <c r="RAU21" s="12"/>
      <c r="RAV21" s="12"/>
      <c r="RAW21" s="12"/>
      <c r="RAX21" s="12"/>
      <c r="RAY21" s="12"/>
      <c r="RAZ21" s="12"/>
      <c r="RBA21" s="12"/>
      <c r="RBB21" s="12"/>
      <c r="RBC21" s="12"/>
      <c r="RBD21" s="12"/>
      <c r="RBE21" s="12"/>
      <c r="RBF21" s="12"/>
      <c r="RBG21" s="12"/>
      <c r="RBH21" s="12"/>
      <c r="RBI21" s="12"/>
      <c r="RBJ21" s="12"/>
      <c r="RBK21" s="12"/>
      <c r="RBL21" s="12"/>
      <c r="RBM21" s="12"/>
      <c r="RBN21" s="12"/>
      <c r="RBO21" s="12"/>
      <c r="RBP21" s="12"/>
      <c r="RBQ21" s="12"/>
      <c r="RBR21" s="12"/>
      <c r="RBS21" s="12"/>
      <c r="RBT21" s="12"/>
      <c r="RBU21" s="12"/>
      <c r="RBV21" s="12"/>
      <c r="RBW21" s="12"/>
      <c r="RBX21" s="12"/>
      <c r="RBY21" s="12"/>
      <c r="RBZ21" s="12"/>
      <c r="RCA21" s="12"/>
      <c r="RCB21" s="12"/>
      <c r="RCC21" s="12"/>
      <c r="RCD21" s="12"/>
      <c r="RCE21" s="12"/>
      <c r="RCF21" s="12"/>
      <c r="RCG21" s="12"/>
      <c r="RCH21" s="12"/>
      <c r="RCI21" s="12"/>
      <c r="RCJ21" s="12"/>
      <c r="RCK21" s="12"/>
      <c r="RCL21" s="12"/>
      <c r="RCM21" s="12"/>
      <c r="RCN21" s="12"/>
      <c r="RCO21" s="12"/>
      <c r="RCP21" s="12"/>
      <c r="RCQ21" s="12"/>
      <c r="RCR21" s="12"/>
      <c r="RCS21" s="12"/>
      <c r="RCT21" s="12"/>
      <c r="RCU21" s="12"/>
      <c r="RCV21" s="12"/>
      <c r="RCW21" s="12"/>
      <c r="RCX21" s="12"/>
      <c r="RCY21" s="12"/>
      <c r="RCZ21" s="12"/>
      <c r="RDA21" s="12"/>
      <c r="RDB21" s="12"/>
      <c r="RDC21" s="12"/>
      <c r="RDD21" s="12"/>
      <c r="RDE21" s="12"/>
      <c r="RDF21" s="12"/>
      <c r="RDG21" s="12"/>
      <c r="RDH21" s="12"/>
      <c r="RDI21" s="12"/>
      <c r="RDJ21" s="12"/>
      <c r="RDK21" s="12"/>
      <c r="RDL21" s="12"/>
      <c r="RDM21" s="12"/>
      <c r="RDN21" s="12"/>
      <c r="RDO21" s="12"/>
      <c r="RDP21" s="12"/>
      <c r="RDQ21" s="12"/>
      <c r="RDR21" s="12"/>
      <c r="RDS21" s="12"/>
      <c r="RDT21" s="12"/>
      <c r="RDU21" s="12"/>
      <c r="RDV21" s="12"/>
      <c r="RDW21" s="12"/>
      <c r="RDX21" s="12"/>
      <c r="RDY21" s="12"/>
      <c r="RDZ21" s="12"/>
      <c r="REA21" s="12"/>
      <c r="REB21" s="12"/>
      <c r="REC21" s="12"/>
      <c r="RED21" s="12"/>
      <c r="REE21" s="12"/>
      <c r="REF21" s="12"/>
      <c r="REG21" s="12"/>
      <c r="REH21" s="12"/>
      <c r="REI21" s="12"/>
      <c r="REJ21" s="12"/>
      <c r="REK21" s="12"/>
      <c r="REL21" s="12"/>
      <c r="REM21" s="12"/>
      <c r="REN21" s="12"/>
      <c r="REO21" s="12"/>
      <c r="REP21" s="12"/>
      <c r="REQ21" s="12"/>
      <c r="RER21" s="12"/>
      <c r="RES21" s="12"/>
      <c r="RET21" s="12"/>
      <c r="REU21" s="12"/>
      <c r="REV21" s="12"/>
      <c r="REW21" s="12"/>
      <c r="REX21" s="12"/>
      <c r="REY21" s="12"/>
      <c r="REZ21" s="12"/>
      <c r="RFA21" s="12"/>
      <c r="RFB21" s="12"/>
      <c r="RFC21" s="12"/>
      <c r="RFD21" s="12"/>
      <c r="RFE21" s="12"/>
      <c r="RFF21" s="12"/>
      <c r="RFG21" s="12"/>
      <c r="RFH21" s="12"/>
      <c r="RFI21" s="12"/>
      <c r="RFJ21" s="12"/>
      <c r="RFK21" s="12"/>
      <c r="RFL21" s="12"/>
      <c r="RFM21" s="12"/>
      <c r="RFN21" s="12"/>
      <c r="RFO21" s="12"/>
      <c r="RFP21" s="12"/>
      <c r="RFQ21" s="12"/>
      <c r="RFR21" s="12"/>
      <c r="RFS21" s="12"/>
      <c r="RFT21" s="12"/>
      <c r="RFU21" s="12"/>
      <c r="RFV21" s="12"/>
      <c r="RFW21" s="12"/>
      <c r="RFX21" s="12"/>
      <c r="RFY21" s="12"/>
      <c r="RFZ21" s="12"/>
      <c r="RGA21" s="12"/>
      <c r="RGB21" s="12"/>
      <c r="RGC21" s="12"/>
      <c r="RGD21" s="12"/>
      <c r="RGE21" s="12"/>
      <c r="RGF21" s="12"/>
      <c r="RGG21" s="12"/>
      <c r="RGH21" s="12"/>
      <c r="RGI21" s="12"/>
      <c r="RGJ21" s="12"/>
      <c r="RGK21" s="12"/>
      <c r="RGL21" s="12"/>
      <c r="RGM21" s="12"/>
      <c r="RGN21" s="12"/>
      <c r="RGO21" s="12"/>
      <c r="RGP21" s="12"/>
      <c r="RGQ21" s="12"/>
      <c r="RGR21" s="12"/>
      <c r="RGS21" s="12"/>
      <c r="RGT21" s="12"/>
      <c r="RGU21" s="12"/>
      <c r="RGV21" s="12"/>
      <c r="RGW21" s="12"/>
      <c r="RGX21" s="12"/>
      <c r="RGY21" s="12"/>
      <c r="RGZ21" s="12"/>
      <c r="RHA21" s="12"/>
      <c r="RHB21" s="12"/>
      <c r="RHC21" s="12"/>
      <c r="RHD21" s="12"/>
      <c r="RHE21" s="12"/>
      <c r="RHF21" s="12"/>
      <c r="RHG21" s="12"/>
      <c r="RHH21" s="12"/>
      <c r="RHI21" s="12"/>
      <c r="RHJ21" s="12"/>
      <c r="RHK21" s="12"/>
      <c r="RHL21" s="12"/>
      <c r="RHM21" s="12"/>
      <c r="RHN21" s="12"/>
      <c r="RHO21" s="12"/>
      <c r="RHP21" s="12"/>
      <c r="RHQ21" s="12"/>
      <c r="RHR21" s="12"/>
      <c r="RHS21" s="12"/>
      <c r="RHT21" s="12"/>
      <c r="RHU21" s="12"/>
      <c r="RHV21" s="12"/>
      <c r="RHW21" s="12"/>
      <c r="RHX21" s="12"/>
      <c r="RHY21" s="12"/>
      <c r="RHZ21" s="12"/>
      <c r="RIA21" s="12"/>
      <c r="RIB21" s="12"/>
      <c r="RIC21" s="12"/>
      <c r="RID21" s="12"/>
      <c r="RIE21" s="12"/>
      <c r="RIF21" s="12"/>
      <c r="RIG21" s="12"/>
      <c r="RIH21" s="12"/>
      <c r="RII21" s="12"/>
      <c r="RIJ21" s="12"/>
      <c r="RIK21" s="12"/>
      <c r="RIL21" s="12"/>
      <c r="RIM21" s="12"/>
      <c r="RIN21" s="12"/>
      <c r="RIO21" s="12"/>
      <c r="RIP21" s="12"/>
      <c r="RIQ21" s="12"/>
      <c r="RIR21" s="12"/>
      <c r="RIS21" s="12"/>
      <c r="RIT21" s="12"/>
      <c r="RIU21" s="12"/>
      <c r="RIV21" s="12"/>
      <c r="RIW21" s="12"/>
      <c r="RIX21" s="12"/>
      <c r="RIY21" s="12"/>
      <c r="RIZ21" s="12"/>
      <c r="RJA21" s="12"/>
      <c r="RJB21" s="12"/>
      <c r="RJC21" s="12"/>
      <c r="RJD21" s="12"/>
      <c r="RJE21" s="12"/>
      <c r="RJF21" s="12"/>
      <c r="RJG21" s="12"/>
      <c r="RJH21" s="12"/>
      <c r="RJI21" s="12"/>
      <c r="RJJ21" s="12"/>
      <c r="RJK21" s="12"/>
      <c r="RJL21" s="12"/>
      <c r="RJM21" s="12"/>
      <c r="RJN21" s="12"/>
      <c r="RJO21" s="12"/>
      <c r="RJP21" s="12"/>
      <c r="RJQ21" s="12"/>
      <c r="RJR21" s="12"/>
      <c r="RJS21" s="12"/>
      <c r="RJT21" s="12"/>
      <c r="RJU21" s="12"/>
      <c r="RJV21" s="12"/>
      <c r="RJW21" s="12"/>
      <c r="RJX21" s="12"/>
      <c r="RJY21" s="12"/>
      <c r="RJZ21" s="12"/>
      <c r="RKA21" s="12"/>
      <c r="RKB21" s="12"/>
      <c r="RKC21" s="12"/>
      <c r="RKD21" s="12"/>
      <c r="RKE21" s="12"/>
      <c r="RKF21" s="12"/>
      <c r="RKG21" s="12"/>
      <c r="RKH21" s="12"/>
      <c r="RKI21" s="12"/>
      <c r="RKJ21" s="12"/>
      <c r="RKK21" s="12"/>
      <c r="RKL21" s="12"/>
      <c r="RKM21" s="12"/>
      <c r="RKN21" s="12"/>
      <c r="RKO21" s="12"/>
      <c r="RKP21" s="12"/>
      <c r="RKQ21" s="12"/>
      <c r="RKR21" s="12"/>
      <c r="RKS21" s="12"/>
      <c r="RKT21" s="12"/>
      <c r="RKU21" s="12"/>
      <c r="RKV21" s="12"/>
      <c r="RKW21" s="12"/>
      <c r="RKX21" s="12"/>
      <c r="RKY21" s="12"/>
      <c r="RKZ21" s="12"/>
      <c r="RLA21" s="12"/>
      <c r="RLB21" s="12"/>
      <c r="RLC21" s="12"/>
      <c r="RLD21" s="12"/>
      <c r="RLE21" s="12"/>
      <c r="RLF21" s="12"/>
      <c r="RLG21" s="12"/>
      <c r="RLH21" s="12"/>
      <c r="RLI21" s="12"/>
      <c r="RLJ21" s="12"/>
      <c r="RLK21" s="12"/>
      <c r="RLL21" s="12"/>
      <c r="RLM21" s="12"/>
      <c r="RLN21" s="12"/>
      <c r="RLO21" s="12"/>
      <c r="RLP21" s="12"/>
      <c r="RLQ21" s="12"/>
      <c r="RLR21" s="12"/>
      <c r="RLS21" s="12"/>
      <c r="RLT21" s="12"/>
      <c r="RLU21" s="12"/>
      <c r="RLV21" s="12"/>
      <c r="RLW21" s="12"/>
      <c r="RLX21" s="12"/>
      <c r="RLY21" s="12"/>
      <c r="RLZ21" s="12"/>
      <c r="RMA21" s="12"/>
      <c r="RMB21" s="12"/>
      <c r="RMC21" s="12"/>
      <c r="RMD21" s="12"/>
      <c r="RME21" s="12"/>
      <c r="RMF21" s="12"/>
      <c r="RMG21" s="12"/>
      <c r="RMH21" s="12"/>
      <c r="RMI21" s="12"/>
      <c r="RMJ21" s="12"/>
      <c r="RMK21" s="12"/>
      <c r="RML21" s="12"/>
      <c r="RMM21" s="12"/>
      <c r="RMN21" s="12"/>
      <c r="RMO21" s="12"/>
      <c r="RMP21" s="12"/>
      <c r="RMQ21" s="12"/>
      <c r="RMR21" s="12"/>
      <c r="RMS21" s="12"/>
      <c r="RMT21" s="12"/>
      <c r="RMU21" s="12"/>
      <c r="RMV21" s="12"/>
      <c r="RMW21" s="12"/>
      <c r="RMX21" s="12"/>
      <c r="RMY21" s="12"/>
      <c r="RMZ21" s="12"/>
      <c r="RNA21" s="12"/>
      <c r="RNB21" s="12"/>
      <c r="RNC21" s="12"/>
      <c r="RND21" s="12"/>
      <c r="RNE21" s="12"/>
      <c r="RNF21" s="12"/>
      <c r="RNG21" s="12"/>
      <c r="RNH21" s="12"/>
      <c r="RNI21" s="12"/>
      <c r="RNJ21" s="12"/>
      <c r="RNK21" s="12"/>
      <c r="RNL21" s="12"/>
      <c r="RNM21" s="12"/>
      <c r="RNN21" s="12"/>
      <c r="RNO21" s="12"/>
      <c r="RNP21" s="12"/>
      <c r="RNQ21" s="12"/>
      <c r="RNR21" s="12"/>
      <c r="RNS21" s="12"/>
      <c r="RNT21" s="12"/>
      <c r="RNU21" s="12"/>
      <c r="RNV21" s="12"/>
      <c r="RNW21" s="12"/>
      <c r="RNX21" s="12"/>
      <c r="RNY21" s="12"/>
      <c r="RNZ21" s="12"/>
      <c r="ROA21" s="12"/>
      <c r="ROB21" s="12"/>
      <c r="ROC21" s="12"/>
      <c r="ROD21" s="12"/>
      <c r="ROE21" s="12"/>
      <c r="ROF21" s="12"/>
      <c r="ROG21" s="12"/>
      <c r="ROH21" s="12"/>
      <c r="ROI21" s="12"/>
      <c r="ROJ21" s="12"/>
      <c r="ROK21" s="12"/>
      <c r="ROL21" s="12"/>
      <c r="ROM21" s="12"/>
      <c r="RON21" s="12"/>
      <c r="ROO21" s="12"/>
      <c r="ROP21" s="12"/>
      <c r="ROQ21" s="12"/>
      <c r="ROR21" s="12"/>
      <c r="ROS21" s="12"/>
      <c r="ROT21" s="12"/>
      <c r="ROU21" s="12"/>
      <c r="ROV21" s="12"/>
      <c r="ROW21" s="12"/>
      <c r="ROX21" s="12"/>
      <c r="ROY21" s="12"/>
      <c r="ROZ21" s="12"/>
      <c r="RPA21" s="12"/>
      <c r="RPB21" s="12"/>
      <c r="RPC21" s="12"/>
      <c r="RPD21" s="12"/>
      <c r="RPE21" s="12"/>
      <c r="RPF21" s="12"/>
      <c r="RPG21" s="12"/>
      <c r="RPH21" s="12"/>
      <c r="RPI21" s="12"/>
      <c r="RPJ21" s="12"/>
      <c r="RPK21" s="12"/>
      <c r="RPL21" s="12"/>
      <c r="RPM21" s="12"/>
      <c r="RPN21" s="12"/>
      <c r="RPO21" s="12"/>
      <c r="RPP21" s="12"/>
      <c r="RPQ21" s="12"/>
      <c r="RPR21" s="12"/>
      <c r="RPS21" s="12"/>
      <c r="RPT21" s="12"/>
      <c r="RPU21" s="12"/>
      <c r="RPV21" s="12"/>
      <c r="RPW21" s="12"/>
      <c r="RPX21" s="12"/>
      <c r="RPY21" s="12"/>
      <c r="RPZ21" s="12"/>
      <c r="RQA21" s="12"/>
      <c r="RQB21" s="12"/>
      <c r="RQC21" s="12"/>
      <c r="RQD21" s="12"/>
      <c r="RQE21" s="12"/>
      <c r="RQF21" s="12"/>
      <c r="RQG21" s="12"/>
      <c r="RQH21" s="12"/>
      <c r="RQI21" s="12"/>
      <c r="RQJ21" s="12"/>
      <c r="RQK21" s="12"/>
      <c r="RQL21" s="12"/>
      <c r="RQM21" s="12"/>
      <c r="RQN21" s="12"/>
      <c r="RQO21" s="12"/>
      <c r="RQP21" s="12"/>
      <c r="RQQ21" s="12"/>
      <c r="RQR21" s="12"/>
      <c r="RQS21" s="12"/>
      <c r="RQT21" s="12"/>
      <c r="RQU21" s="12"/>
      <c r="RQV21" s="12"/>
      <c r="RQW21" s="12"/>
      <c r="RQX21" s="12"/>
      <c r="RQY21" s="12"/>
      <c r="RQZ21" s="12"/>
      <c r="RRA21" s="12"/>
      <c r="RRB21" s="12"/>
      <c r="RRC21" s="12"/>
      <c r="RRD21" s="12"/>
      <c r="RRE21" s="12"/>
      <c r="RRF21" s="12"/>
      <c r="RRG21" s="12"/>
      <c r="RRH21" s="12"/>
      <c r="RRI21" s="12"/>
      <c r="RRJ21" s="12"/>
      <c r="RRK21" s="12"/>
      <c r="RRL21" s="12"/>
      <c r="RRM21" s="12"/>
      <c r="RRN21" s="12"/>
      <c r="RRO21" s="12"/>
      <c r="RRP21" s="12"/>
      <c r="RRQ21" s="12"/>
      <c r="RRR21" s="12"/>
      <c r="RRS21" s="12"/>
      <c r="RRT21" s="12"/>
      <c r="RRU21" s="12"/>
      <c r="RRV21" s="12"/>
      <c r="RRW21" s="12"/>
      <c r="RRX21" s="12"/>
      <c r="RRY21" s="12"/>
      <c r="RRZ21" s="12"/>
      <c r="RSA21" s="12"/>
      <c r="RSB21" s="12"/>
      <c r="RSC21" s="12"/>
      <c r="RSD21" s="12"/>
      <c r="RSE21" s="12"/>
      <c r="RSF21" s="12"/>
      <c r="RSG21" s="12"/>
      <c r="RSH21" s="12"/>
      <c r="RSI21" s="12"/>
      <c r="RSJ21" s="12"/>
      <c r="RSK21" s="12"/>
      <c r="RSL21" s="12"/>
      <c r="RSM21" s="12"/>
      <c r="RSN21" s="12"/>
      <c r="RSO21" s="12"/>
      <c r="RSP21" s="12"/>
      <c r="RSQ21" s="12"/>
      <c r="RSR21" s="12"/>
      <c r="RSS21" s="12"/>
      <c r="RST21" s="12"/>
      <c r="RSU21" s="12"/>
      <c r="RSV21" s="12"/>
      <c r="RSW21" s="12"/>
      <c r="RSX21" s="12"/>
      <c r="RSY21" s="12"/>
      <c r="RSZ21" s="12"/>
      <c r="RTA21" s="12"/>
      <c r="RTB21" s="12"/>
      <c r="RTC21" s="12"/>
      <c r="RTD21" s="12"/>
      <c r="RTE21" s="12"/>
      <c r="RTF21" s="12"/>
      <c r="RTG21" s="12"/>
      <c r="RTH21" s="12"/>
      <c r="RTI21" s="12"/>
      <c r="RTJ21" s="12"/>
      <c r="RTK21" s="12"/>
      <c r="RTL21" s="12"/>
      <c r="RTM21" s="12"/>
      <c r="RTN21" s="12"/>
      <c r="RTO21" s="12"/>
      <c r="RTP21" s="12"/>
      <c r="RTQ21" s="12"/>
      <c r="RTR21" s="12"/>
      <c r="RTS21" s="12"/>
      <c r="RTT21" s="12"/>
      <c r="RTU21" s="12"/>
      <c r="RTV21" s="12"/>
      <c r="RTW21" s="12"/>
      <c r="RTX21" s="12"/>
      <c r="RTY21" s="12"/>
      <c r="RTZ21" s="12"/>
      <c r="RUA21" s="12"/>
      <c r="RUB21" s="12"/>
      <c r="RUC21" s="12"/>
      <c r="RUD21" s="12"/>
      <c r="RUE21" s="12"/>
      <c r="RUF21" s="12"/>
      <c r="RUG21" s="12"/>
      <c r="RUH21" s="12"/>
      <c r="RUI21" s="12"/>
      <c r="RUJ21" s="12"/>
      <c r="RUK21" s="12"/>
      <c r="RUL21" s="12"/>
      <c r="RUM21" s="12"/>
      <c r="RUN21" s="12"/>
      <c r="RUO21" s="12"/>
      <c r="RUP21" s="12"/>
      <c r="RUQ21" s="12"/>
      <c r="RUR21" s="12"/>
      <c r="RUS21" s="12"/>
      <c r="RUT21" s="12"/>
      <c r="RUU21" s="12"/>
      <c r="RUV21" s="12"/>
      <c r="RUW21" s="12"/>
      <c r="RUX21" s="12"/>
      <c r="RUY21" s="12"/>
      <c r="RUZ21" s="12"/>
      <c r="RVA21" s="12"/>
      <c r="RVB21" s="12"/>
      <c r="RVC21" s="12"/>
      <c r="RVD21" s="12"/>
      <c r="RVE21" s="12"/>
      <c r="RVF21" s="12"/>
      <c r="RVG21" s="12"/>
      <c r="RVH21" s="12"/>
      <c r="RVI21" s="12"/>
      <c r="RVJ21" s="12"/>
      <c r="RVK21" s="12"/>
      <c r="RVL21" s="12"/>
      <c r="RVM21" s="12"/>
      <c r="RVN21" s="12"/>
      <c r="RVO21" s="12"/>
      <c r="RVP21" s="12"/>
      <c r="RVQ21" s="12"/>
      <c r="RVR21" s="12"/>
      <c r="RVS21" s="12"/>
      <c r="RVT21" s="12"/>
      <c r="RVU21" s="12"/>
      <c r="RVV21" s="12"/>
      <c r="RVW21" s="12"/>
      <c r="RVX21" s="12"/>
      <c r="RVY21" s="12"/>
      <c r="RVZ21" s="12"/>
      <c r="RWA21" s="12"/>
      <c r="RWB21" s="12"/>
      <c r="RWC21" s="12"/>
      <c r="RWD21" s="12"/>
      <c r="RWE21" s="12"/>
      <c r="RWF21" s="12"/>
      <c r="RWG21" s="12"/>
      <c r="RWH21" s="12"/>
      <c r="RWI21" s="12"/>
      <c r="RWJ21" s="12"/>
      <c r="RWK21" s="12"/>
      <c r="RWL21" s="12"/>
      <c r="RWM21" s="12"/>
      <c r="RWN21" s="12"/>
      <c r="RWO21" s="12"/>
      <c r="RWP21" s="12"/>
      <c r="RWQ21" s="12"/>
      <c r="RWR21" s="12"/>
      <c r="RWS21" s="12"/>
      <c r="RWT21" s="12"/>
      <c r="RWU21" s="12"/>
      <c r="RWV21" s="12"/>
      <c r="RWW21" s="12"/>
      <c r="RWX21" s="12"/>
      <c r="RWY21" s="12"/>
      <c r="RWZ21" s="12"/>
      <c r="RXA21" s="12"/>
      <c r="RXB21" s="12"/>
      <c r="RXC21" s="12"/>
      <c r="RXD21" s="12"/>
      <c r="RXE21" s="12"/>
      <c r="RXF21" s="12"/>
      <c r="RXG21" s="12"/>
      <c r="RXH21" s="12"/>
      <c r="RXI21" s="12"/>
      <c r="RXJ21" s="12"/>
      <c r="RXK21" s="12"/>
      <c r="RXL21" s="12"/>
      <c r="RXM21" s="12"/>
      <c r="RXN21" s="12"/>
      <c r="RXO21" s="12"/>
      <c r="RXP21" s="12"/>
      <c r="RXQ21" s="12"/>
      <c r="RXR21" s="12"/>
      <c r="RXS21" s="12"/>
      <c r="RXT21" s="12"/>
      <c r="RXU21" s="12"/>
      <c r="RXV21" s="12"/>
      <c r="RXW21" s="12"/>
      <c r="RXX21" s="12"/>
      <c r="RXY21" s="12"/>
      <c r="RXZ21" s="12"/>
      <c r="RYA21" s="12"/>
      <c r="RYB21" s="12"/>
      <c r="RYC21" s="12"/>
      <c r="RYD21" s="12"/>
      <c r="RYE21" s="12"/>
      <c r="RYF21" s="12"/>
      <c r="RYG21" s="12"/>
      <c r="RYH21" s="12"/>
      <c r="RYI21" s="12"/>
      <c r="RYJ21" s="12"/>
      <c r="RYK21" s="12"/>
      <c r="RYL21" s="12"/>
      <c r="RYM21" s="12"/>
      <c r="RYN21" s="12"/>
      <c r="RYO21" s="12"/>
      <c r="RYP21" s="12"/>
      <c r="RYQ21" s="12"/>
      <c r="RYR21" s="12"/>
      <c r="RYS21" s="12"/>
      <c r="RYT21" s="12"/>
      <c r="RYU21" s="12"/>
      <c r="RYV21" s="12"/>
      <c r="RYW21" s="12"/>
      <c r="RYX21" s="12"/>
      <c r="RYY21" s="12"/>
      <c r="RYZ21" s="12"/>
      <c r="RZA21" s="12"/>
      <c r="RZB21" s="12"/>
      <c r="RZC21" s="12"/>
      <c r="RZD21" s="12"/>
      <c r="RZE21" s="12"/>
      <c r="RZF21" s="12"/>
      <c r="RZG21" s="12"/>
      <c r="RZH21" s="12"/>
      <c r="RZI21" s="12"/>
      <c r="RZJ21" s="12"/>
      <c r="RZK21" s="12"/>
      <c r="RZL21" s="12"/>
      <c r="RZM21" s="12"/>
      <c r="RZN21" s="12"/>
      <c r="RZO21" s="12"/>
      <c r="RZP21" s="12"/>
      <c r="RZQ21" s="12"/>
      <c r="RZR21" s="12"/>
      <c r="RZS21" s="12"/>
      <c r="RZT21" s="12"/>
      <c r="RZU21" s="12"/>
      <c r="RZV21" s="12"/>
      <c r="RZW21" s="12"/>
      <c r="RZX21" s="12"/>
      <c r="RZY21" s="12"/>
      <c r="RZZ21" s="12"/>
      <c r="SAA21" s="12"/>
      <c r="SAB21" s="12"/>
      <c r="SAC21" s="12"/>
      <c r="SAD21" s="12"/>
      <c r="SAE21" s="12"/>
      <c r="SAF21" s="12"/>
      <c r="SAG21" s="12"/>
      <c r="SAH21" s="12"/>
      <c r="SAI21" s="12"/>
      <c r="SAJ21" s="12"/>
      <c r="SAK21" s="12"/>
      <c r="SAL21" s="12"/>
      <c r="SAM21" s="12"/>
      <c r="SAN21" s="12"/>
      <c r="SAO21" s="12"/>
      <c r="SAP21" s="12"/>
      <c r="SAQ21" s="12"/>
      <c r="SAR21" s="12"/>
      <c r="SAS21" s="12"/>
      <c r="SAT21" s="12"/>
      <c r="SAU21" s="12"/>
      <c r="SAV21" s="12"/>
      <c r="SAW21" s="12"/>
      <c r="SAX21" s="12"/>
      <c r="SAY21" s="12"/>
      <c r="SAZ21" s="12"/>
      <c r="SBA21" s="12"/>
      <c r="SBB21" s="12"/>
      <c r="SBC21" s="12"/>
      <c r="SBD21" s="12"/>
      <c r="SBE21" s="12"/>
      <c r="SBF21" s="12"/>
      <c r="SBG21" s="12"/>
      <c r="SBH21" s="12"/>
      <c r="SBI21" s="12"/>
      <c r="SBJ21" s="12"/>
      <c r="SBK21" s="12"/>
      <c r="SBL21" s="12"/>
      <c r="SBM21" s="12"/>
      <c r="SBN21" s="12"/>
      <c r="SBO21" s="12"/>
      <c r="SBP21" s="12"/>
      <c r="SBQ21" s="12"/>
      <c r="SBR21" s="12"/>
      <c r="SBS21" s="12"/>
      <c r="SBT21" s="12"/>
      <c r="SBU21" s="12"/>
      <c r="SBV21" s="12"/>
      <c r="SBW21" s="12"/>
      <c r="SBX21" s="12"/>
      <c r="SBY21" s="12"/>
      <c r="SBZ21" s="12"/>
      <c r="SCA21" s="12"/>
      <c r="SCB21" s="12"/>
      <c r="SCC21" s="12"/>
      <c r="SCD21" s="12"/>
      <c r="SCE21" s="12"/>
      <c r="SCF21" s="12"/>
      <c r="SCG21" s="12"/>
      <c r="SCH21" s="12"/>
      <c r="SCI21" s="12"/>
      <c r="SCJ21" s="12"/>
      <c r="SCK21" s="12"/>
      <c r="SCL21" s="12"/>
      <c r="SCM21" s="12"/>
      <c r="SCN21" s="12"/>
      <c r="SCO21" s="12"/>
      <c r="SCP21" s="12"/>
      <c r="SCQ21" s="12"/>
      <c r="SCR21" s="12"/>
      <c r="SCS21" s="12"/>
      <c r="SCT21" s="12"/>
      <c r="SCU21" s="12"/>
      <c r="SCV21" s="12"/>
      <c r="SCW21" s="12"/>
      <c r="SCX21" s="12"/>
      <c r="SCY21" s="12"/>
      <c r="SCZ21" s="12"/>
      <c r="SDA21" s="12"/>
      <c r="SDB21" s="12"/>
      <c r="SDC21" s="12"/>
      <c r="SDD21" s="12"/>
      <c r="SDE21" s="12"/>
      <c r="SDF21" s="12"/>
      <c r="SDG21" s="12"/>
      <c r="SDH21" s="12"/>
      <c r="SDI21" s="12"/>
      <c r="SDJ21" s="12"/>
      <c r="SDK21" s="12"/>
      <c r="SDL21" s="12"/>
      <c r="SDM21" s="12"/>
      <c r="SDN21" s="12"/>
      <c r="SDO21" s="12"/>
      <c r="SDP21" s="12"/>
      <c r="SDQ21" s="12"/>
      <c r="SDR21" s="12"/>
      <c r="SDS21" s="12"/>
      <c r="SDT21" s="12"/>
      <c r="SDU21" s="12"/>
      <c r="SDV21" s="12"/>
      <c r="SDW21" s="12"/>
      <c r="SDX21" s="12"/>
      <c r="SDY21" s="12"/>
      <c r="SDZ21" s="12"/>
      <c r="SEA21" s="12"/>
      <c r="SEB21" s="12"/>
      <c r="SEC21" s="12"/>
      <c r="SED21" s="12"/>
      <c r="SEE21" s="12"/>
      <c r="SEF21" s="12"/>
      <c r="SEG21" s="12"/>
      <c r="SEH21" s="12"/>
      <c r="SEI21" s="12"/>
      <c r="SEJ21" s="12"/>
      <c r="SEK21" s="12"/>
      <c r="SEL21" s="12"/>
      <c r="SEM21" s="12"/>
      <c r="SEN21" s="12"/>
      <c r="SEO21" s="12"/>
      <c r="SEP21" s="12"/>
      <c r="SEQ21" s="12"/>
      <c r="SER21" s="12"/>
      <c r="SES21" s="12"/>
      <c r="SET21" s="12"/>
      <c r="SEU21" s="12"/>
      <c r="SEV21" s="12"/>
      <c r="SEW21" s="12"/>
      <c r="SEX21" s="12"/>
      <c r="SEY21" s="12"/>
      <c r="SEZ21" s="12"/>
      <c r="SFA21" s="12"/>
      <c r="SFB21" s="12"/>
      <c r="SFC21" s="12"/>
      <c r="SFD21" s="12"/>
      <c r="SFE21" s="12"/>
      <c r="SFF21" s="12"/>
      <c r="SFG21" s="12"/>
      <c r="SFH21" s="12"/>
      <c r="SFI21" s="12"/>
      <c r="SFJ21" s="12"/>
      <c r="SFK21" s="12"/>
      <c r="SFL21" s="12"/>
      <c r="SFM21" s="12"/>
      <c r="SFN21" s="12"/>
      <c r="SFO21" s="12"/>
      <c r="SFP21" s="12"/>
      <c r="SFQ21" s="12"/>
      <c r="SFR21" s="12"/>
      <c r="SFS21" s="12"/>
      <c r="SFT21" s="12"/>
      <c r="SFU21" s="12"/>
      <c r="SFV21" s="12"/>
      <c r="SFW21" s="12"/>
      <c r="SFX21" s="12"/>
      <c r="SFY21" s="12"/>
      <c r="SFZ21" s="12"/>
      <c r="SGA21" s="12"/>
      <c r="SGB21" s="12"/>
      <c r="SGC21" s="12"/>
      <c r="SGD21" s="12"/>
      <c r="SGE21" s="12"/>
      <c r="SGF21" s="12"/>
      <c r="SGG21" s="12"/>
      <c r="SGH21" s="12"/>
      <c r="SGI21" s="12"/>
      <c r="SGJ21" s="12"/>
      <c r="SGK21" s="12"/>
      <c r="SGL21" s="12"/>
      <c r="SGM21" s="12"/>
      <c r="SGN21" s="12"/>
      <c r="SGO21" s="12"/>
      <c r="SGP21" s="12"/>
      <c r="SGQ21" s="12"/>
      <c r="SGR21" s="12"/>
      <c r="SGS21" s="12"/>
      <c r="SGT21" s="12"/>
      <c r="SGU21" s="12"/>
      <c r="SGV21" s="12"/>
      <c r="SGW21" s="12"/>
      <c r="SGX21" s="12"/>
      <c r="SGY21" s="12"/>
      <c r="SGZ21" s="12"/>
      <c r="SHA21" s="12"/>
      <c r="SHB21" s="12"/>
      <c r="SHC21" s="12"/>
      <c r="SHD21" s="12"/>
      <c r="SHE21" s="12"/>
      <c r="SHF21" s="12"/>
      <c r="SHG21" s="12"/>
      <c r="SHH21" s="12"/>
      <c r="SHI21" s="12"/>
      <c r="SHJ21" s="12"/>
      <c r="SHK21" s="12"/>
      <c r="SHL21" s="12"/>
      <c r="SHM21" s="12"/>
      <c r="SHN21" s="12"/>
      <c r="SHO21" s="12"/>
      <c r="SHP21" s="12"/>
      <c r="SHQ21" s="12"/>
      <c r="SHR21" s="12"/>
      <c r="SHS21" s="12"/>
      <c r="SHT21" s="12"/>
      <c r="SHU21" s="12"/>
      <c r="SHV21" s="12"/>
      <c r="SHW21" s="12"/>
      <c r="SHX21" s="12"/>
      <c r="SHY21" s="12"/>
      <c r="SHZ21" s="12"/>
      <c r="SIA21" s="12"/>
      <c r="SIB21" s="12"/>
      <c r="SIC21" s="12"/>
      <c r="SID21" s="12"/>
      <c r="SIE21" s="12"/>
      <c r="SIF21" s="12"/>
      <c r="SIG21" s="12"/>
      <c r="SIH21" s="12"/>
      <c r="SII21" s="12"/>
      <c r="SIJ21" s="12"/>
      <c r="SIK21" s="12"/>
      <c r="SIL21" s="12"/>
      <c r="SIM21" s="12"/>
      <c r="SIN21" s="12"/>
      <c r="SIO21" s="12"/>
      <c r="SIP21" s="12"/>
      <c r="SIQ21" s="12"/>
      <c r="SIR21" s="12"/>
      <c r="SIS21" s="12"/>
      <c r="SIT21" s="12"/>
      <c r="SIU21" s="12"/>
      <c r="SIV21" s="12"/>
      <c r="SIW21" s="12"/>
      <c r="SIX21" s="12"/>
      <c r="SIY21" s="12"/>
      <c r="SIZ21" s="12"/>
      <c r="SJA21" s="12"/>
      <c r="SJB21" s="12"/>
      <c r="SJC21" s="12"/>
      <c r="SJD21" s="12"/>
      <c r="SJE21" s="12"/>
      <c r="SJF21" s="12"/>
      <c r="SJG21" s="12"/>
      <c r="SJH21" s="12"/>
      <c r="SJI21" s="12"/>
      <c r="SJJ21" s="12"/>
      <c r="SJK21" s="12"/>
      <c r="SJL21" s="12"/>
      <c r="SJM21" s="12"/>
      <c r="SJN21" s="12"/>
      <c r="SJO21" s="12"/>
      <c r="SJP21" s="12"/>
      <c r="SJQ21" s="12"/>
      <c r="SJR21" s="12"/>
      <c r="SJS21" s="12"/>
      <c r="SJT21" s="12"/>
      <c r="SJU21" s="12"/>
      <c r="SJV21" s="12"/>
      <c r="SJW21" s="12"/>
      <c r="SJX21" s="12"/>
      <c r="SJY21" s="12"/>
      <c r="SJZ21" s="12"/>
      <c r="SKA21" s="12"/>
      <c r="SKB21" s="12"/>
      <c r="SKC21" s="12"/>
      <c r="SKD21" s="12"/>
      <c r="SKE21" s="12"/>
      <c r="SKF21" s="12"/>
      <c r="SKG21" s="12"/>
      <c r="SKH21" s="12"/>
      <c r="SKI21" s="12"/>
      <c r="SKJ21" s="12"/>
      <c r="SKK21" s="12"/>
      <c r="SKL21" s="12"/>
      <c r="SKM21" s="12"/>
      <c r="SKN21" s="12"/>
      <c r="SKO21" s="12"/>
      <c r="SKP21" s="12"/>
      <c r="SKQ21" s="12"/>
      <c r="SKR21" s="12"/>
      <c r="SKS21" s="12"/>
      <c r="SKT21" s="12"/>
      <c r="SKU21" s="12"/>
      <c r="SKV21" s="12"/>
      <c r="SKW21" s="12"/>
      <c r="SKX21" s="12"/>
      <c r="SKY21" s="12"/>
      <c r="SKZ21" s="12"/>
      <c r="SLA21" s="12"/>
      <c r="SLB21" s="12"/>
      <c r="SLC21" s="12"/>
      <c r="SLD21" s="12"/>
      <c r="SLE21" s="12"/>
      <c r="SLF21" s="12"/>
      <c r="SLG21" s="12"/>
      <c r="SLH21" s="12"/>
      <c r="SLI21" s="12"/>
      <c r="SLJ21" s="12"/>
      <c r="SLK21" s="12"/>
      <c r="SLL21" s="12"/>
      <c r="SLM21" s="12"/>
      <c r="SLN21" s="12"/>
      <c r="SLO21" s="12"/>
      <c r="SLP21" s="12"/>
      <c r="SLQ21" s="12"/>
      <c r="SLR21" s="12"/>
      <c r="SLS21" s="12"/>
      <c r="SLT21" s="12"/>
      <c r="SLU21" s="12"/>
      <c r="SLV21" s="12"/>
      <c r="SLW21" s="12"/>
      <c r="SLX21" s="12"/>
      <c r="SLY21" s="12"/>
      <c r="SLZ21" s="12"/>
      <c r="SMA21" s="12"/>
      <c r="SMB21" s="12"/>
      <c r="SMC21" s="12"/>
      <c r="SMD21" s="12"/>
      <c r="SME21" s="12"/>
      <c r="SMF21" s="12"/>
      <c r="SMG21" s="12"/>
      <c r="SMH21" s="12"/>
      <c r="SMI21" s="12"/>
      <c r="SMJ21" s="12"/>
      <c r="SMK21" s="12"/>
      <c r="SML21" s="12"/>
      <c r="SMM21" s="12"/>
      <c r="SMN21" s="12"/>
      <c r="SMO21" s="12"/>
      <c r="SMP21" s="12"/>
      <c r="SMQ21" s="12"/>
      <c r="SMR21" s="12"/>
      <c r="SMS21" s="12"/>
      <c r="SMT21" s="12"/>
      <c r="SMU21" s="12"/>
      <c r="SMV21" s="12"/>
      <c r="SMW21" s="12"/>
      <c r="SMX21" s="12"/>
      <c r="SMY21" s="12"/>
      <c r="SMZ21" s="12"/>
      <c r="SNA21" s="12"/>
      <c r="SNB21" s="12"/>
      <c r="SNC21" s="12"/>
      <c r="SND21" s="12"/>
      <c r="SNE21" s="12"/>
      <c r="SNF21" s="12"/>
      <c r="SNG21" s="12"/>
      <c r="SNH21" s="12"/>
      <c r="SNI21" s="12"/>
      <c r="SNJ21" s="12"/>
      <c r="SNK21" s="12"/>
      <c r="SNL21" s="12"/>
      <c r="SNM21" s="12"/>
      <c r="SNN21" s="12"/>
      <c r="SNO21" s="12"/>
      <c r="SNP21" s="12"/>
      <c r="SNQ21" s="12"/>
      <c r="SNR21" s="12"/>
      <c r="SNS21" s="12"/>
      <c r="SNT21" s="12"/>
      <c r="SNU21" s="12"/>
      <c r="SNV21" s="12"/>
      <c r="SNW21" s="12"/>
      <c r="SNX21" s="12"/>
      <c r="SNY21" s="12"/>
      <c r="SNZ21" s="12"/>
      <c r="SOA21" s="12"/>
      <c r="SOB21" s="12"/>
      <c r="SOC21" s="12"/>
      <c r="SOD21" s="12"/>
      <c r="SOE21" s="12"/>
      <c r="SOF21" s="12"/>
      <c r="SOG21" s="12"/>
      <c r="SOH21" s="12"/>
      <c r="SOI21" s="12"/>
      <c r="SOJ21" s="12"/>
      <c r="SOK21" s="12"/>
      <c r="SOL21" s="12"/>
      <c r="SOM21" s="12"/>
      <c r="SON21" s="12"/>
      <c r="SOO21" s="12"/>
      <c r="SOP21" s="12"/>
      <c r="SOQ21" s="12"/>
      <c r="SOR21" s="12"/>
      <c r="SOS21" s="12"/>
      <c r="SOT21" s="12"/>
      <c r="SOU21" s="12"/>
      <c r="SOV21" s="12"/>
      <c r="SOW21" s="12"/>
      <c r="SOX21" s="12"/>
      <c r="SOY21" s="12"/>
      <c r="SOZ21" s="12"/>
      <c r="SPA21" s="12"/>
      <c r="SPB21" s="12"/>
      <c r="SPC21" s="12"/>
      <c r="SPD21" s="12"/>
      <c r="SPE21" s="12"/>
      <c r="SPF21" s="12"/>
      <c r="SPG21" s="12"/>
      <c r="SPH21" s="12"/>
      <c r="SPI21" s="12"/>
      <c r="SPJ21" s="12"/>
      <c r="SPK21" s="12"/>
      <c r="SPL21" s="12"/>
      <c r="SPM21" s="12"/>
      <c r="SPN21" s="12"/>
      <c r="SPO21" s="12"/>
      <c r="SPP21" s="12"/>
      <c r="SPQ21" s="12"/>
      <c r="SPR21" s="12"/>
      <c r="SPS21" s="12"/>
      <c r="SPT21" s="12"/>
      <c r="SPU21" s="12"/>
      <c r="SPV21" s="12"/>
      <c r="SPW21" s="12"/>
      <c r="SPX21" s="12"/>
      <c r="SPY21" s="12"/>
      <c r="SPZ21" s="12"/>
      <c r="SQA21" s="12"/>
      <c r="SQB21" s="12"/>
      <c r="SQC21" s="12"/>
      <c r="SQD21" s="12"/>
      <c r="SQE21" s="12"/>
      <c r="SQF21" s="12"/>
      <c r="SQG21" s="12"/>
      <c r="SQH21" s="12"/>
      <c r="SQI21" s="12"/>
      <c r="SQJ21" s="12"/>
      <c r="SQK21" s="12"/>
      <c r="SQL21" s="12"/>
      <c r="SQM21" s="12"/>
      <c r="SQN21" s="12"/>
      <c r="SQO21" s="12"/>
      <c r="SQP21" s="12"/>
      <c r="SQQ21" s="12"/>
      <c r="SQR21" s="12"/>
      <c r="SQS21" s="12"/>
      <c r="SQT21" s="12"/>
      <c r="SQU21" s="12"/>
      <c r="SQV21" s="12"/>
      <c r="SQW21" s="12"/>
      <c r="SQX21" s="12"/>
      <c r="SQY21" s="12"/>
      <c r="SQZ21" s="12"/>
      <c r="SRA21" s="12"/>
      <c r="SRB21" s="12"/>
      <c r="SRC21" s="12"/>
      <c r="SRD21" s="12"/>
      <c r="SRE21" s="12"/>
      <c r="SRF21" s="12"/>
      <c r="SRG21" s="12"/>
      <c r="SRH21" s="12"/>
      <c r="SRI21" s="12"/>
      <c r="SRJ21" s="12"/>
      <c r="SRK21" s="12"/>
      <c r="SRL21" s="12"/>
      <c r="SRM21" s="12"/>
      <c r="SRN21" s="12"/>
      <c r="SRO21" s="12"/>
      <c r="SRP21" s="12"/>
      <c r="SRQ21" s="12"/>
      <c r="SRR21" s="12"/>
      <c r="SRS21" s="12"/>
      <c r="SRT21" s="12"/>
      <c r="SRU21" s="12"/>
      <c r="SRV21" s="12"/>
      <c r="SRW21" s="12"/>
      <c r="SRX21" s="12"/>
      <c r="SRY21" s="12"/>
      <c r="SRZ21" s="12"/>
      <c r="SSA21" s="12"/>
      <c r="SSB21" s="12"/>
      <c r="SSC21" s="12"/>
      <c r="SSD21" s="12"/>
      <c r="SSE21" s="12"/>
      <c r="SSF21" s="12"/>
      <c r="SSG21" s="12"/>
      <c r="SSH21" s="12"/>
      <c r="SSI21" s="12"/>
      <c r="SSJ21" s="12"/>
      <c r="SSK21" s="12"/>
      <c r="SSL21" s="12"/>
      <c r="SSM21" s="12"/>
      <c r="SSN21" s="12"/>
      <c r="SSO21" s="12"/>
      <c r="SSP21" s="12"/>
      <c r="SSQ21" s="12"/>
      <c r="SSR21" s="12"/>
      <c r="SSS21" s="12"/>
      <c r="SST21" s="12"/>
      <c r="SSU21" s="12"/>
      <c r="SSV21" s="12"/>
      <c r="SSW21" s="12"/>
      <c r="SSX21" s="12"/>
      <c r="SSY21" s="12"/>
      <c r="SSZ21" s="12"/>
      <c r="STA21" s="12"/>
      <c r="STB21" s="12"/>
      <c r="STC21" s="12"/>
      <c r="STD21" s="12"/>
      <c r="STE21" s="12"/>
      <c r="STF21" s="12"/>
      <c r="STG21" s="12"/>
      <c r="STH21" s="12"/>
      <c r="STI21" s="12"/>
      <c r="STJ21" s="12"/>
      <c r="STK21" s="12"/>
      <c r="STL21" s="12"/>
      <c r="STM21" s="12"/>
      <c r="STN21" s="12"/>
      <c r="STO21" s="12"/>
      <c r="STP21" s="12"/>
      <c r="STQ21" s="12"/>
      <c r="STR21" s="12"/>
      <c r="STS21" s="12"/>
      <c r="STT21" s="12"/>
      <c r="STU21" s="12"/>
      <c r="STV21" s="12"/>
      <c r="STW21" s="12"/>
      <c r="STX21" s="12"/>
      <c r="STY21" s="12"/>
      <c r="STZ21" s="12"/>
      <c r="SUA21" s="12"/>
      <c r="SUB21" s="12"/>
      <c r="SUC21" s="12"/>
      <c r="SUD21" s="12"/>
      <c r="SUE21" s="12"/>
      <c r="SUF21" s="12"/>
      <c r="SUG21" s="12"/>
      <c r="SUH21" s="12"/>
      <c r="SUI21" s="12"/>
      <c r="SUJ21" s="12"/>
      <c r="SUK21" s="12"/>
      <c r="SUL21" s="12"/>
      <c r="SUM21" s="12"/>
      <c r="SUN21" s="12"/>
      <c r="SUO21" s="12"/>
      <c r="SUP21" s="12"/>
      <c r="SUQ21" s="12"/>
      <c r="SUR21" s="12"/>
      <c r="SUS21" s="12"/>
      <c r="SUT21" s="12"/>
      <c r="SUU21" s="12"/>
      <c r="SUV21" s="12"/>
      <c r="SUW21" s="12"/>
      <c r="SUX21" s="12"/>
      <c r="SUY21" s="12"/>
      <c r="SUZ21" s="12"/>
      <c r="SVA21" s="12"/>
      <c r="SVB21" s="12"/>
      <c r="SVC21" s="12"/>
      <c r="SVD21" s="12"/>
      <c r="SVE21" s="12"/>
      <c r="SVF21" s="12"/>
      <c r="SVG21" s="12"/>
      <c r="SVH21" s="12"/>
      <c r="SVI21" s="12"/>
      <c r="SVJ21" s="12"/>
      <c r="SVK21" s="12"/>
      <c r="SVL21" s="12"/>
      <c r="SVM21" s="12"/>
      <c r="SVN21" s="12"/>
      <c r="SVO21" s="12"/>
      <c r="SVP21" s="12"/>
      <c r="SVQ21" s="12"/>
      <c r="SVR21" s="12"/>
      <c r="SVS21" s="12"/>
      <c r="SVT21" s="12"/>
      <c r="SVU21" s="12"/>
      <c r="SVV21" s="12"/>
      <c r="SVW21" s="12"/>
      <c r="SVX21" s="12"/>
      <c r="SVY21" s="12"/>
      <c r="SVZ21" s="12"/>
      <c r="SWA21" s="12"/>
      <c r="SWB21" s="12"/>
      <c r="SWC21" s="12"/>
      <c r="SWD21" s="12"/>
      <c r="SWE21" s="12"/>
      <c r="SWF21" s="12"/>
      <c r="SWG21" s="12"/>
      <c r="SWH21" s="12"/>
      <c r="SWI21" s="12"/>
      <c r="SWJ21" s="12"/>
      <c r="SWK21" s="12"/>
      <c r="SWL21" s="12"/>
      <c r="SWM21" s="12"/>
      <c r="SWN21" s="12"/>
      <c r="SWO21" s="12"/>
      <c r="SWP21" s="12"/>
      <c r="SWQ21" s="12"/>
      <c r="SWR21" s="12"/>
      <c r="SWS21" s="12"/>
      <c r="SWT21" s="12"/>
      <c r="SWU21" s="12"/>
      <c r="SWV21" s="12"/>
      <c r="SWW21" s="12"/>
      <c r="SWX21" s="12"/>
      <c r="SWY21" s="12"/>
      <c r="SWZ21" s="12"/>
      <c r="SXA21" s="12"/>
      <c r="SXB21" s="12"/>
      <c r="SXC21" s="12"/>
      <c r="SXD21" s="12"/>
      <c r="SXE21" s="12"/>
      <c r="SXF21" s="12"/>
      <c r="SXG21" s="12"/>
      <c r="SXH21" s="12"/>
      <c r="SXI21" s="12"/>
      <c r="SXJ21" s="12"/>
      <c r="SXK21" s="12"/>
      <c r="SXL21" s="12"/>
      <c r="SXM21" s="12"/>
      <c r="SXN21" s="12"/>
      <c r="SXO21" s="12"/>
      <c r="SXP21" s="12"/>
      <c r="SXQ21" s="12"/>
      <c r="SXR21" s="12"/>
      <c r="SXS21" s="12"/>
      <c r="SXT21" s="12"/>
      <c r="SXU21" s="12"/>
      <c r="SXV21" s="12"/>
      <c r="SXW21" s="12"/>
      <c r="SXX21" s="12"/>
      <c r="SXY21" s="12"/>
      <c r="SXZ21" s="12"/>
      <c r="SYA21" s="12"/>
      <c r="SYB21" s="12"/>
      <c r="SYC21" s="12"/>
      <c r="SYD21" s="12"/>
      <c r="SYE21" s="12"/>
      <c r="SYF21" s="12"/>
      <c r="SYG21" s="12"/>
      <c r="SYH21" s="12"/>
      <c r="SYI21" s="12"/>
      <c r="SYJ21" s="12"/>
      <c r="SYK21" s="12"/>
      <c r="SYL21" s="12"/>
      <c r="SYM21" s="12"/>
      <c r="SYN21" s="12"/>
      <c r="SYO21" s="12"/>
      <c r="SYP21" s="12"/>
      <c r="SYQ21" s="12"/>
      <c r="SYR21" s="12"/>
      <c r="SYS21" s="12"/>
      <c r="SYT21" s="12"/>
      <c r="SYU21" s="12"/>
      <c r="SYV21" s="12"/>
      <c r="SYW21" s="12"/>
      <c r="SYX21" s="12"/>
      <c r="SYY21" s="12"/>
      <c r="SYZ21" s="12"/>
      <c r="SZA21" s="12"/>
      <c r="SZB21" s="12"/>
      <c r="SZC21" s="12"/>
      <c r="SZD21" s="12"/>
      <c r="SZE21" s="12"/>
      <c r="SZF21" s="12"/>
      <c r="SZG21" s="12"/>
      <c r="SZH21" s="12"/>
      <c r="SZI21" s="12"/>
      <c r="SZJ21" s="12"/>
      <c r="SZK21" s="12"/>
      <c r="SZL21" s="12"/>
      <c r="SZM21" s="12"/>
      <c r="SZN21" s="12"/>
      <c r="SZO21" s="12"/>
      <c r="SZP21" s="12"/>
      <c r="SZQ21" s="12"/>
      <c r="SZR21" s="12"/>
      <c r="SZS21" s="12"/>
      <c r="SZT21" s="12"/>
      <c r="SZU21" s="12"/>
      <c r="SZV21" s="12"/>
      <c r="SZW21" s="12"/>
      <c r="SZX21" s="12"/>
      <c r="SZY21" s="12"/>
      <c r="SZZ21" s="12"/>
      <c r="TAA21" s="12"/>
      <c r="TAB21" s="12"/>
      <c r="TAC21" s="12"/>
      <c r="TAD21" s="12"/>
      <c r="TAE21" s="12"/>
      <c r="TAF21" s="12"/>
      <c r="TAG21" s="12"/>
      <c r="TAH21" s="12"/>
      <c r="TAI21" s="12"/>
      <c r="TAJ21" s="12"/>
      <c r="TAK21" s="12"/>
      <c r="TAL21" s="12"/>
      <c r="TAM21" s="12"/>
      <c r="TAN21" s="12"/>
      <c r="TAO21" s="12"/>
      <c r="TAP21" s="12"/>
      <c r="TAQ21" s="12"/>
      <c r="TAR21" s="12"/>
      <c r="TAS21" s="12"/>
      <c r="TAT21" s="12"/>
      <c r="TAU21" s="12"/>
      <c r="TAV21" s="12"/>
      <c r="TAW21" s="12"/>
      <c r="TAX21" s="12"/>
      <c r="TAY21" s="12"/>
      <c r="TAZ21" s="12"/>
      <c r="TBA21" s="12"/>
      <c r="TBB21" s="12"/>
      <c r="TBC21" s="12"/>
      <c r="TBD21" s="12"/>
      <c r="TBE21" s="12"/>
      <c r="TBF21" s="12"/>
      <c r="TBG21" s="12"/>
      <c r="TBH21" s="12"/>
      <c r="TBI21" s="12"/>
      <c r="TBJ21" s="12"/>
      <c r="TBK21" s="12"/>
      <c r="TBL21" s="12"/>
      <c r="TBM21" s="12"/>
      <c r="TBN21" s="12"/>
      <c r="TBO21" s="12"/>
      <c r="TBP21" s="12"/>
      <c r="TBQ21" s="12"/>
      <c r="TBR21" s="12"/>
      <c r="TBS21" s="12"/>
      <c r="TBT21" s="12"/>
      <c r="TBU21" s="12"/>
      <c r="TBV21" s="12"/>
      <c r="TBW21" s="12"/>
      <c r="TBX21" s="12"/>
      <c r="TBY21" s="12"/>
      <c r="TBZ21" s="12"/>
      <c r="TCA21" s="12"/>
      <c r="TCB21" s="12"/>
      <c r="TCC21" s="12"/>
      <c r="TCD21" s="12"/>
      <c r="TCE21" s="12"/>
      <c r="TCF21" s="12"/>
      <c r="TCG21" s="12"/>
      <c r="TCH21" s="12"/>
      <c r="TCI21" s="12"/>
      <c r="TCJ21" s="12"/>
      <c r="TCK21" s="12"/>
      <c r="TCL21" s="12"/>
      <c r="TCM21" s="12"/>
      <c r="TCN21" s="12"/>
      <c r="TCO21" s="12"/>
      <c r="TCP21" s="12"/>
      <c r="TCQ21" s="12"/>
      <c r="TCR21" s="12"/>
      <c r="TCS21" s="12"/>
      <c r="TCT21" s="12"/>
      <c r="TCU21" s="12"/>
      <c r="TCV21" s="12"/>
      <c r="TCW21" s="12"/>
      <c r="TCX21" s="12"/>
      <c r="TCY21" s="12"/>
      <c r="TCZ21" s="12"/>
      <c r="TDA21" s="12"/>
      <c r="TDB21" s="12"/>
      <c r="TDC21" s="12"/>
      <c r="TDD21" s="12"/>
      <c r="TDE21" s="12"/>
      <c r="TDF21" s="12"/>
      <c r="TDG21" s="12"/>
      <c r="TDH21" s="12"/>
      <c r="TDI21" s="12"/>
      <c r="TDJ21" s="12"/>
      <c r="TDK21" s="12"/>
      <c r="TDL21" s="12"/>
      <c r="TDM21" s="12"/>
      <c r="TDN21" s="12"/>
      <c r="TDO21" s="12"/>
      <c r="TDP21" s="12"/>
      <c r="TDQ21" s="12"/>
      <c r="TDR21" s="12"/>
      <c r="TDS21" s="12"/>
      <c r="TDT21" s="12"/>
      <c r="TDU21" s="12"/>
      <c r="TDV21" s="12"/>
      <c r="TDW21" s="12"/>
      <c r="TDX21" s="12"/>
      <c r="TDY21" s="12"/>
      <c r="TDZ21" s="12"/>
      <c r="TEA21" s="12"/>
      <c r="TEB21" s="12"/>
      <c r="TEC21" s="12"/>
      <c r="TED21" s="12"/>
      <c r="TEE21" s="12"/>
      <c r="TEF21" s="12"/>
      <c r="TEG21" s="12"/>
      <c r="TEH21" s="12"/>
      <c r="TEI21" s="12"/>
      <c r="TEJ21" s="12"/>
      <c r="TEK21" s="12"/>
      <c r="TEL21" s="12"/>
      <c r="TEM21" s="12"/>
      <c r="TEN21" s="12"/>
      <c r="TEO21" s="12"/>
      <c r="TEP21" s="12"/>
      <c r="TEQ21" s="12"/>
      <c r="TER21" s="12"/>
      <c r="TES21" s="12"/>
      <c r="TET21" s="12"/>
      <c r="TEU21" s="12"/>
      <c r="TEV21" s="12"/>
      <c r="TEW21" s="12"/>
      <c r="TEX21" s="12"/>
      <c r="TEY21" s="12"/>
      <c r="TEZ21" s="12"/>
      <c r="TFA21" s="12"/>
      <c r="TFB21" s="12"/>
      <c r="TFC21" s="12"/>
      <c r="TFD21" s="12"/>
      <c r="TFE21" s="12"/>
      <c r="TFF21" s="12"/>
      <c r="TFG21" s="12"/>
      <c r="TFH21" s="12"/>
      <c r="TFI21" s="12"/>
      <c r="TFJ21" s="12"/>
      <c r="TFK21" s="12"/>
      <c r="TFL21" s="12"/>
      <c r="TFM21" s="12"/>
      <c r="TFN21" s="12"/>
      <c r="TFO21" s="12"/>
      <c r="TFP21" s="12"/>
      <c r="TFQ21" s="12"/>
      <c r="TFR21" s="12"/>
      <c r="TFS21" s="12"/>
      <c r="TFT21" s="12"/>
      <c r="TFU21" s="12"/>
      <c r="TFV21" s="12"/>
      <c r="TFW21" s="12"/>
      <c r="TFX21" s="12"/>
      <c r="TFY21" s="12"/>
      <c r="TFZ21" s="12"/>
      <c r="TGA21" s="12"/>
      <c r="TGB21" s="12"/>
      <c r="TGC21" s="12"/>
      <c r="TGD21" s="12"/>
      <c r="TGE21" s="12"/>
      <c r="TGF21" s="12"/>
      <c r="TGG21" s="12"/>
      <c r="TGH21" s="12"/>
      <c r="TGI21" s="12"/>
      <c r="TGJ21" s="12"/>
      <c r="TGK21" s="12"/>
      <c r="TGL21" s="12"/>
      <c r="TGM21" s="12"/>
      <c r="TGN21" s="12"/>
      <c r="TGO21" s="12"/>
      <c r="TGP21" s="12"/>
      <c r="TGQ21" s="12"/>
      <c r="TGR21" s="12"/>
      <c r="TGS21" s="12"/>
      <c r="TGT21" s="12"/>
      <c r="TGU21" s="12"/>
      <c r="TGV21" s="12"/>
      <c r="TGW21" s="12"/>
      <c r="TGX21" s="12"/>
      <c r="TGY21" s="12"/>
      <c r="TGZ21" s="12"/>
      <c r="THA21" s="12"/>
      <c r="THB21" s="12"/>
      <c r="THC21" s="12"/>
      <c r="THD21" s="12"/>
      <c r="THE21" s="12"/>
      <c r="THF21" s="12"/>
      <c r="THG21" s="12"/>
      <c r="THH21" s="12"/>
      <c r="THI21" s="12"/>
      <c r="THJ21" s="12"/>
      <c r="THK21" s="12"/>
      <c r="THL21" s="12"/>
      <c r="THM21" s="12"/>
      <c r="THN21" s="12"/>
      <c r="THO21" s="12"/>
      <c r="THP21" s="12"/>
      <c r="THQ21" s="12"/>
      <c r="THR21" s="12"/>
      <c r="THS21" s="12"/>
      <c r="THT21" s="12"/>
      <c r="THU21" s="12"/>
      <c r="THV21" s="12"/>
      <c r="THW21" s="12"/>
      <c r="THX21" s="12"/>
      <c r="THY21" s="12"/>
      <c r="THZ21" s="12"/>
      <c r="TIA21" s="12"/>
      <c r="TIB21" s="12"/>
      <c r="TIC21" s="12"/>
      <c r="TID21" s="12"/>
      <c r="TIE21" s="12"/>
      <c r="TIF21" s="12"/>
      <c r="TIG21" s="12"/>
      <c r="TIH21" s="12"/>
      <c r="TII21" s="12"/>
      <c r="TIJ21" s="12"/>
      <c r="TIK21" s="12"/>
      <c r="TIL21" s="12"/>
      <c r="TIM21" s="12"/>
      <c r="TIN21" s="12"/>
      <c r="TIO21" s="12"/>
      <c r="TIP21" s="12"/>
      <c r="TIQ21" s="12"/>
      <c r="TIR21" s="12"/>
      <c r="TIS21" s="12"/>
      <c r="TIT21" s="12"/>
      <c r="TIU21" s="12"/>
      <c r="TIV21" s="12"/>
      <c r="TIW21" s="12"/>
      <c r="TIX21" s="12"/>
      <c r="TIY21" s="12"/>
      <c r="TIZ21" s="12"/>
      <c r="TJA21" s="12"/>
      <c r="TJB21" s="12"/>
      <c r="TJC21" s="12"/>
      <c r="TJD21" s="12"/>
      <c r="TJE21" s="12"/>
      <c r="TJF21" s="12"/>
      <c r="TJG21" s="12"/>
      <c r="TJH21" s="12"/>
      <c r="TJI21" s="12"/>
      <c r="TJJ21" s="12"/>
      <c r="TJK21" s="12"/>
      <c r="TJL21" s="12"/>
      <c r="TJM21" s="12"/>
      <c r="TJN21" s="12"/>
      <c r="TJO21" s="12"/>
      <c r="TJP21" s="12"/>
      <c r="TJQ21" s="12"/>
      <c r="TJR21" s="12"/>
      <c r="TJS21" s="12"/>
      <c r="TJT21" s="12"/>
      <c r="TJU21" s="12"/>
      <c r="TJV21" s="12"/>
      <c r="TJW21" s="12"/>
      <c r="TJX21" s="12"/>
      <c r="TJY21" s="12"/>
      <c r="TJZ21" s="12"/>
      <c r="TKA21" s="12"/>
      <c r="TKB21" s="12"/>
      <c r="TKC21" s="12"/>
      <c r="TKD21" s="12"/>
      <c r="TKE21" s="12"/>
      <c r="TKF21" s="12"/>
      <c r="TKG21" s="12"/>
      <c r="TKH21" s="12"/>
      <c r="TKI21" s="12"/>
      <c r="TKJ21" s="12"/>
      <c r="TKK21" s="12"/>
      <c r="TKL21" s="12"/>
      <c r="TKM21" s="12"/>
      <c r="TKN21" s="12"/>
      <c r="TKO21" s="12"/>
      <c r="TKP21" s="12"/>
      <c r="TKQ21" s="12"/>
      <c r="TKR21" s="12"/>
      <c r="TKS21" s="12"/>
      <c r="TKT21" s="12"/>
      <c r="TKU21" s="12"/>
      <c r="TKV21" s="12"/>
      <c r="TKW21" s="12"/>
      <c r="TKX21" s="12"/>
      <c r="TKY21" s="12"/>
      <c r="TKZ21" s="12"/>
      <c r="TLA21" s="12"/>
      <c r="TLB21" s="12"/>
      <c r="TLC21" s="12"/>
      <c r="TLD21" s="12"/>
      <c r="TLE21" s="12"/>
      <c r="TLF21" s="12"/>
      <c r="TLG21" s="12"/>
      <c r="TLH21" s="12"/>
      <c r="TLI21" s="12"/>
      <c r="TLJ21" s="12"/>
      <c r="TLK21" s="12"/>
      <c r="TLL21" s="12"/>
      <c r="TLM21" s="12"/>
      <c r="TLN21" s="12"/>
      <c r="TLO21" s="12"/>
      <c r="TLP21" s="12"/>
      <c r="TLQ21" s="12"/>
      <c r="TLR21" s="12"/>
      <c r="TLS21" s="12"/>
      <c r="TLT21" s="12"/>
      <c r="TLU21" s="12"/>
      <c r="TLV21" s="12"/>
      <c r="TLW21" s="12"/>
      <c r="TLX21" s="12"/>
      <c r="TLY21" s="12"/>
      <c r="TLZ21" s="12"/>
      <c r="TMA21" s="12"/>
      <c r="TMB21" s="12"/>
      <c r="TMC21" s="12"/>
      <c r="TMD21" s="12"/>
      <c r="TME21" s="12"/>
      <c r="TMF21" s="12"/>
      <c r="TMG21" s="12"/>
      <c r="TMH21" s="12"/>
      <c r="TMI21" s="12"/>
      <c r="TMJ21" s="12"/>
      <c r="TMK21" s="12"/>
      <c r="TML21" s="12"/>
      <c r="TMM21" s="12"/>
      <c r="TMN21" s="12"/>
      <c r="TMO21" s="12"/>
      <c r="TMP21" s="12"/>
      <c r="TMQ21" s="12"/>
      <c r="TMR21" s="12"/>
      <c r="TMS21" s="12"/>
      <c r="TMT21" s="12"/>
      <c r="TMU21" s="12"/>
      <c r="TMV21" s="12"/>
      <c r="TMW21" s="12"/>
      <c r="TMX21" s="12"/>
      <c r="TMY21" s="12"/>
      <c r="TMZ21" s="12"/>
      <c r="TNA21" s="12"/>
      <c r="TNB21" s="12"/>
      <c r="TNC21" s="12"/>
      <c r="TND21" s="12"/>
      <c r="TNE21" s="12"/>
      <c r="TNF21" s="12"/>
      <c r="TNG21" s="12"/>
      <c r="TNH21" s="12"/>
      <c r="TNI21" s="12"/>
      <c r="TNJ21" s="12"/>
      <c r="TNK21" s="12"/>
      <c r="TNL21" s="12"/>
      <c r="TNM21" s="12"/>
      <c r="TNN21" s="12"/>
      <c r="TNO21" s="12"/>
      <c r="TNP21" s="12"/>
      <c r="TNQ21" s="12"/>
      <c r="TNR21" s="12"/>
      <c r="TNS21" s="12"/>
      <c r="TNT21" s="12"/>
      <c r="TNU21" s="12"/>
      <c r="TNV21" s="12"/>
      <c r="TNW21" s="12"/>
      <c r="TNX21" s="12"/>
      <c r="TNY21" s="12"/>
      <c r="TNZ21" s="12"/>
      <c r="TOA21" s="12"/>
      <c r="TOB21" s="12"/>
      <c r="TOC21" s="12"/>
      <c r="TOD21" s="12"/>
      <c r="TOE21" s="12"/>
      <c r="TOF21" s="12"/>
      <c r="TOG21" s="12"/>
      <c r="TOH21" s="12"/>
      <c r="TOI21" s="12"/>
      <c r="TOJ21" s="12"/>
      <c r="TOK21" s="12"/>
      <c r="TOL21" s="12"/>
      <c r="TOM21" s="12"/>
      <c r="TON21" s="12"/>
      <c r="TOO21" s="12"/>
      <c r="TOP21" s="12"/>
      <c r="TOQ21" s="12"/>
      <c r="TOR21" s="12"/>
      <c r="TOS21" s="12"/>
      <c r="TOT21" s="12"/>
      <c r="TOU21" s="12"/>
      <c r="TOV21" s="12"/>
      <c r="TOW21" s="12"/>
      <c r="TOX21" s="12"/>
      <c r="TOY21" s="12"/>
      <c r="TOZ21" s="12"/>
      <c r="TPA21" s="12"/>
      <c r="TPB21" s="12"/>
      <c r="TPC21" s="12"/>
      <c r="TPD21" s="12"/>
      <c r="TPE21" s="12"/>
      <c r="TPF21" s="12"/>
      <c r="TPG21" s="12"/>
      <c r="TPH21" s="12"/>
      <c r="TPI21" s="12"/>
      <c r="TPJ21" s="12"/>
      <c r="TPK21" s="12"/>
      <c r="TPL21" s="12"/>
      <c r="TPM21" s="12"/>
      <c r="TPN21" s="12"/>
      <c r="TPO21" s="12"/>
      <c r="TPP21" s="12"/>
      <c r="TPQ21" s="12"/>
      <c r="TPR21" s="12"/>
      <c r="TPS21" s="12"/>
      <c r="TPT21" s="12"/>
      <c r="TPU21" s="12"/>
      <c r="TPV21" s="12"/>
      <c r="TPW21" s="12"/>
      <c r="TPX21" s="12"/>
      <c r="TPY21" s="12"/>
      <c r="TPZ21" s="12"/>
      <c r="TQA21" s="12"/>
      <c r="TQB21" s="12"/>
      <c r="TQC21" s="12"/>
      <c r="TQD21" s="12"/>
      <c r="TQE21" s="12"/>
      <c r="TQF21" s="12"/>
      <c r="TQG21" s="12"/>
      <c r="TQH21" s="12"/>
      <c r="TQI21" s="12"/>
      <c r="TQJ21" s="12"/>
      <c r="TQK21" s="12"/>
      <c r="TQL21" s="12"/>
      <c r="TQM21" s="12"/>
      <c r="TQN21" s="12"/>
      <c r="TQO21" s="12"/>
      <c r="TQP21" s="12"/>
      <c r="TQQ21" s="12"/>
      <c r="TQR21" s="12"/>
      <c r="TQS21" s="12"/>
      <c r="TQT21" s="12"/>
      <c r="TQU21" s="12"/>
      <c r="TQV21" s="12"/>
      <c r="TQW21" s="12"/>
      <c r="TQX21" s="12"/>
      <c r="TQY21" s="12"/>
      <c r="TQZ21" s="12"/>
      <c r="TRA21" s="12"/>
      <c r="TRB21" s="12"/>
      <c r="TRC21" s="12"/>
      <c r="TRD21" s="12"/>
      <c r="TRE21" s="12"/>
      <c r="TRF21" s="12"/>
      <c r="TRG21" s="12"/>
      <c r="TRH21" s="12"/>
      <c r="TRI21" s="12"/>
      <c r="TRJ21" s="12"/>
      <c r="TRK21" s="12"/>
      <c r="TRL21" s="12"/>
      <c r="TRM21" s="12"/>
      <c r="TRN21" s="12"/>
      <c r="TRO21" s="12"/>
      <c r="TRP21" s="12"/>
      <c r="TRQ21" s="12"/>
      <c r="TRR21" s="12"/>
      <c r="TRS21" s="12"/>
      <c r="TRT21" s="12"/>
      <c r="TRU21" s="12"/>
      <c r="TRV21" s="12"/>
      <c r="TRW21" s="12"/>
      <c r="TRX21" s="12"/>
      <c r="TRY21" s="12"/>
      <c r="TRZ21" s="12"/>
      <c r="TSA21" s="12"/>
      <c r="TSB21" s="12"/>
      <c r="TSC21" s="12"/>
      <c r="TSD21" s="12"/>
      <c r="TSE21" s="12"/>
      <c r="TSF21" s="12"/>
      <c r="TSG21" s="12"/>
      <c r="TSH21" s="12"/>
      <c r="TSI21" s="12"/>
      <c r="TSJ21" s="12"/>
      <c r="TSK21" s="12"/>
      <c r="TSL21" s="12"/>
      <c r="TSM21" s="12"/>
      <c r="TSN21" s="12"/>
      <c r="TSO21" s="12"/>
      <c r="TSP21" s="12"/>
      <c r="TSQ21" s="12"/>
      <c r="TSR21" s="12"/>
      <c r="TSS21" s="12"/>
      <c r="TST21" s="12"/>
      <c r="TSU21" s="12"/>
      <c r="TSV21" s="12"/>
      <c r="TSW21" s="12"/>
      <c r="TSX21" s="12"/>
      <c r="TSY21" s="12"/>
      <c r="TSZ21" s="12"/>
      <c r="TTA21" s="12"/>
      <c r="TTB21" s="12"/>
      <c r="TTC21" s="12"/>
      <c r="TTD21" s="12"/>
      <c r="TTE21" s="12"/>
      <c r="TTF21" s="12"/>
      <c r="TTG21" s="12"/>
      <c r="TTH21" s="12"/>
      <c r="TTI21" s="12"/>
      <c r="TTJ21" s="12"/>
      <c r="TTK21" s="12"/>
      <c r="TTL21" s="12"/>
      <c r="TTM21" s="12"/>
      <c r="TTN21" s="12"/>
      <c r="TTO21" s="12"/>
      <c r="TTP21" s="12"/>
      <c r="TTQ21" s="12"/>
      <c r="TTR21" s="12"/>
      <c r="TTS21" s="12"/>
      <c r="TTT21" s="12"/>
      <c r="TTU21" s="12"/>
      <c r="TTV21" s="12"/>
      <c r="TTW21" s="12"/>
      <c r="TTX21" s="12"/>
      <c r="TTY21" s="12"/>
      <c r="TTZ21" s="12"/>
      <c r="TUA21" s="12"/>
      <c r="TUB21" s="12"/>
      <c r="TUC21" s="12"/>
      <c r="TUD21" s="12"/>
      <c r="TUE21" s="12"/>
      <c r="TUF21" s="12"/>
      <c r="TUG21" s="12"/>
      <c r="TUH21" s="12"/>
      <c r="TUI21" s="12"/>
      <c r="TUJ21" s="12"/>
      <c r="TUK21" s="12"/>
      <c r="TUL21" s="12"/>
      <c r="TUM21" s="12"/>
      <c r="TUN21" s="12"/>
      <c r="TUO21" s="12"/>
      <c r="TUP21" s="12"/>
      <c r="TUQ21" s="12"/>
      <c r="TUR21" s="12"/>
      <c r="TUS21" s="12"/>
      <c r="TUT21" s="12"/>
      <c r="TUU21" s="12"/>
      <c r="TUV21" s="12"/>
      <c r="TUW21" s="12"/>
      <c r="TUX21" s="12"/>
      <c r="TUY21" s="12"/>
      <c r="TUZ21" s="12"/>
      <c r="TVA21" s="12"/>
      <c r="TVB21" s="12"/>
      <c r="TVC21" s="12"/>
      <c r="TVD21" s="12"/>
      <c r="TVE21" s="12"/>
      <c r="TVF21" s="12"/>
      <c r="TVG21" s="12"/>
      <c r="TVH21" s="12"/>
      <c r="TVI21" s="12"/>
      <c r="TVJ21" s="12"/>
      <c r="TVK21" s="12"/>
      <c r="TVL21" s="12"/>
      <c r="TVM21" s="12"/>
      <c r="TVN21" s="12"/>
      <c r="TVO21" s="12"/>
      <c r="TVP21" s="12"/>
      <c r="TVQ21" s="12"/>
      <c r="TVR21" s="12"/>
      <c r="TVS21" s="12"/>
      <c r="TVT21" s="12"/>
      <c r="TVU21" s="12"/>
      <c r="TVV21" s="12"/>
      <c r="TVW21" s="12"/>
      <c r="TVX21" s="12"/>
      <c r="TVY21" s="12"/>
      <c r="TVZ21" s="12"/>
      <c r="TWA21" s="12"/>
      <c r="TWB21" s="12"/>
      <c r="TWC21" s="12"/>
      <c r="TWD21" s="12"/>
      <c r="TWE21" s="12"/>
      <c r="TWF21" s="12"/>
      <c r="TWG21" s="12"/>
      <c r="TWH21" s="12"/>
      <c r="TWI21" s="12"/>
      <c r="TWJ21" s="12"/>
      <c r="TWK21" s="12"/>
      <c r="TWL21" s="12"/>
      <c r="TWM21" s="12"/>
      <c r="TWN21" s="12"/>
      <c r="TWO21" s="12"/>
      <c r="TWP21" s="12"/>
      <c r="TWQ21" s="12"/>
      <c r="TWR21" s="12"/>
      <c r="TWS21" s="12"/>
      <c r="TWT21" s="12"/>
      <c r="TWU21" s="12"/>
      <c r="TWV21" s="12"/>
      <c r="TWW21" s="12"/>
      <c r="TWX21" s="12"/>
      <c r="TWY21" s="12"/>
      <c r="TWZ21" s="12"/>
      <c r="TXA21" s="12"/>
      <c r="TXB21" s="12"/>
      <c r="TXC21" s="12"/>
      <c r="TXD21" s="12"/>
      <c r="TXE21" s="12"/>
      <c r="TXF21" s="12"/>
      <c r="TXG21" s="12"/>
      <c r="TXH21" s="12"/>
      <c r="TXI21" s="12"/>
      <c r="TXJ21" s="12"/>
      <c r="TXK21" s="12"/>
      <c r="TXL21" s="12"/>
      <c r="TXM21" s="12"/>
      <c r="TXN21" s="12"/>
      <c r="TXO21" s="12"/>
      <c r="TXP21" s="12"/>
      <c r="TXQ21" s="12"/>
      <c r="TXR21" s="12"/>
      <c r="TXS21" s="12"/>
      <c r="TXT21" s="12"/>
      <c r="TXU21" s="12"/>
      <c r="TXV21" s="12"/>
      <c r="TXW21" s="12"/>
      <c r="TXX21" s="12"/>
      <c r="TXY21" s="12"/>
      <c r="TXZ21" s="12"/>
      <c r="TYA21" s="12"/>
      <c r="TYB21" s="12"/>
      <c r="TYC21" s="12"/>
      <c r="TYD21" s="12"/>
      <c r="TYE21" s="12"/>
      <c r="TYF21" s="12"/>
      <c r="TYG21" s="12"/>
      <c r="TYH21" s="12"/>
      <c r="TYI21" s="12"/>
      <c r="TYJ21" s="12"/>
      <c r="TYK21" s="12"/>
      <c r="TYL21" s="12"/>
      <c r="TYM21" s="12"/>
      <c r="TYN21" s="12"/>
      <c r="TYO21" s="12"/>
      <c r="TYP21" s="12"/>
      <c r="TYQ21" s="12"/>
      <c r="TYR21" s="12"/>
      <c r="TYS21" s="12"/>
      <c r="TYT21" s="12"/>
      <c r="TYU21" s="12"/>
      <c r="TYV21" s="12"/>
      <c r="TYW21" s="12"/>
      <c r="TYX21" s="12"/>
      <c r="TYY21" s="12"/>
      <c r="TYZ21" s="12"/>
      <c r="TZA21" s="12"/>
      <c r="TZB21" s="12"/>
      <c r="TZC21" s="12"/>
      <c r="TZD21" s="12"/>
      <c r="TZE21" s="12"/>
      <c r="TZF21" s="12"/>
      <c r="TZG21" s="12"/>
      <c r="TZH21" s="12"/>
      <c r="TZI21" s="12"/>
      <c r="TZJ21" s="12"/>
      <c r="TZK21" s="12"/>
      <c r="TZL21" s="12"/>
      <c r="TZM21" s="12"/>
      <c r="TZN21" s="12"/>
      <c r="TZO21" s="12"/>
      <c r="TZP21" s="12"/>
      <c r="TZQ21" s="12"/>
      <c r="TZR21" s="12"/>
      <c r="TZS21" s="12"/>
      <c r="TZT21" s="12"/>
      <c r="TZU21" s="12"/>
      <c r="TZV21" s="12"/>
      <c r="TZW21" s="12"/>
      <c r="TZX21" s="12"/>
      <c r="TZY21" s="12"/>
      <c r="TZZ21" s="12"/>
      <c r="UAA21" s="12"/>
      <c r="UAB21" s="12"/>
      <c r="UAC21" s="12"/>
      <c r="UAD21" s="12"/>
      <c r="UAE21" s="12"/>
      <c r="UAF21" s="12"/>
      <c r="UAG21" s="12"/>
      <c r="UAH21" s="12"/>
      <c r="UAI21" s="12"/>
      <c r="UAJ21" s="12"/>
      <c r="UAK21" s="12"/>
      <c r="UAL21" s="12"/>
      <c r="UAM21" s="12"/>
      <c r="UAN21" s="12"/>
      <c r="UAO21" s="12"/>
      <c r="UAP21" s="12"/>
      <c r="UAQ21" s="12"/>
      <c r="UAR21" s="12"/>
      <c r="UAS21" s="12"/>
      <c r="UAT21" s="12"/>
      <c r="UAU21" s="12"/>
      <c r="UAV21" s="12"/>
      <c r="UAW21" s="12"/>
      <c r="UAX21" s="12"/>
      <c r="UAY21" s="12"/>
      <c r="UAZ21" s="12"/>
      <c r="UBA21" s="12"/>
      <c r="UBB21" s="12"/>
      <c r="UBC21" s="12"/>
      <c r="UBD21" s="12"/>
      <c r="UBE21" s="12"/>
      <c r="UBF21" s="12"/>
      <c r="UBG21" s="12"/>
      <c r="UBH21" s="12"/>
      <c r="UBI21" s="12"/>
      <c r="UBJ21" s="12"/>
      <c r="UBK21" s="12"/>
      <c r="UBL21" s="12"/>
      <c r="UBM21" s="12"/>
      <c r="UBN21" s="12"/>
      <c r="UBO21" s="12"/>
      <c r="UBP21" s="12"/>
      <c r="UBQ21" s="12"/>
      <c r="UBR21" s="12"/>
      <c r="UBS21" s="12"/>
      <c r="UBT21" s="12"/>
      <c r="UBU21" s="12"/>
      <c r="UBV21" s="12"/>
      <c r="UBW21" s="12"/>
      <c r="UBX21" s="12"/>
      <c r="UBY21" s="12"/>
      <c r="UBZ21" s="12"/>
      <c r="UCA21" s="12"/>
      <c r="UCB21" s="12"/>
      <c r="UCC21" s="12"/>
      <c r="UCD21" s="12"/>
      <c r="UCE21" s="12"/>
      <c r="UCF21" s="12"/>
      <c r="UCG21" s="12"/>
      <c r="UCH21" s="12"/>
      <c r="UCI21" s="12"/>
      <c r="UCJ21" s="12"/>
      <c r="UCK21" s="12"/>
      <c r="UCL21" s="12"/>
      <c r="UCM21" s="12"/>
      <c r="UCN21" s="12"/>
      <c r="UCO21" s="12"/>
      <c r="UCP21" s="12"/>
      <c r="UCQ21" s="12"/>
      <c r="UCR21" s="12"/>
      <c r="UCS21" s="12"/>
      <c r="UCT21" s="12"/>
      <c r="UCU21" s="12"/>
      <c r="UCV21" s="12"/>
      <c r="UCW21" s="12"/>
      <c r="UCX21" s="12"/>
      <c r="UCY21" s="12"/>
      <c r="UCZ21" s="12"/>
      <c r="UDA21" s="12"/>
      <c r="UDB21" s="12"/>
      <c r="UDC21" s="12"/>
      <c r="UDD21" s="12"/>
      <c r="UDE21" s="12"/>
      <c r="UDF21" s="12"/>
      <c r="UDG21" s="12"/>
      <c r="UDH21" s="12"/>
      <c r="UDI21" s="12"/>
      <c r="UDJ21" s="12"/>
      <c r="UDK21" s="12"/>
      <c r="UDL21" s="12"/>
      <c r="UDM21" s="12"/>
      <c r="UDN21" s="12"/>
      <c r="UDO21" s="12"/>
      <c r="UDP21" s="12"/>
      <c r="UDQ21" s="12"/>
      <c r="UDR21" s="12"/>
      <c r="UDS21" s="12"/>
      <c r="UDT21" s="12"/>
      <c r="UDU21" s="12"/>
      <c r="UDV21" s="12"/>
      <c r="UDW21" s="12"/>
      <c r="UDX21" s="12"/>
      <c r="UDY21" s="12"/>
      <c r="UDZ21" s="12"/>
      <c r="UEA21" s="12"/>
      <c r="UEB21" s="12"/>
      <c r="UEC21" s="12"/>
      <c r="UED21" s="12"/>
      <c r="UEE21" s="12"/>
      <c r="UEF21" s="12"/>
      <c r="UEG21" s="12"/>
      <c r="UEH21" s="12"/>
      <c r="UEI21" s="12"/>
      <c r="UEJ21" s="12"/>
      <c r="UEK21" s="12"/>
      <c r="UEL21" s="12"/>
      <c r="UEM21" s="12"/>
      <c r="UEN21" s="12"/>
      <c r="UEO21" s="12"/>
      <c r="UEP21" s="12"/>
      <c r="UEQ21" s="12"/>
      <c r="UER21" s="12"/>
      <c r="UES21" s="12"/>
      <c r="UET21" s="12"/>
      <c r="UEU21" s="12"/>
      <c r="UEV21" s="12"/>
      <c r="UEW21" s="12"/>
      <c r="UEX21" s="12"/>
      <c r="UEY21" s="12"/>
      <c r="UEZ21" s="12"/>
      <c r="UFA21" s="12"/>
      <c r="UFB21" s="12"/>
      <c r="UFC21" s="12"/>
      <c r="UFD21" s="12"/>
      <c r="UFE21" s="12"/>
      <c r="UFF21" s="12"/>
      <c r="UFG21" s="12"/>
      <c r="UFH21" s="12"/>
      <c r="UFI21" s="12"/>
      <c r="UFJ21" s="12"/>
      <c r="UFK21" s="12"/>
      <c r="UFL21" s="12"/>
      <c r="UFM21" s="12"/>
      <c r="UFN21" s="12"/>
      <c r="UFO21" s="12"/>
      <c r="UFP21" s="12"/>
      <c r="UFQ21" s="12"/>
      <c r="UFR21" s="12"/>
      <c r="UFS21" s="12"/>
      <c r="UFT21" s="12"/>
      <c r="UFU21" s="12"/>
      <c r="UFV21" s="12"/>
      <c r="UFW21" s="12"/>
      <c r="UFX21" s="12"/>
      <c r="UFY21" s="12"/>
      <c r="UFZ21" s="12"/>
      <c r="UGA21" s="12"/>
      <c r="UGB21" s="12"/>
      <c r="UGC21" s="12"/>
      <c r="UGD21" s="12"/>
      <c r="UGE21" s="12"/>
      <c r="UGF21" s="12"/>
      <c r="UGG21" s="12"/>
      <c r="UGH21" s="12"/>
      <c r="UGI21" s="12"/>
      <c r="UGJ21" s="12"/>
      <c r="UGK21" s="12"/>
      <c r="UGL21" s="12"/>
      <c r="UGM21" s="12"/>
      <c r="UGN21" s="12"/>
      <c r="UGO21" s="12"/>
      <c r="UGP21" s="12"/>
      <c r="UGQ21" s="12"/>
      <c r="UGR21" s="12"/>
      <c r="UGS21" s="12"/>
      <c r="UGT21" s="12"/>
      <c r="UGU21" s="12"/>
      <c r="UGV21" s="12"/>
      <c r="UGW21" s="12"/>
      <c r="UGX21" s="12"/>
      <c r="UGY21" s="12"/>
      <c r="UGZ21" s="12"/>
      <c r="UHA21" s="12"/>
      <c r="UHB21" s="12"/>
      <c r="UHC21" s="12"/>
      <c r="UHD21" s="12"/>
      <c r="UHE21" s="12"/>
      <c r="UHF21" s="12"/>
      <c r="UHG21" s="12"/>
      <c r="UHH21" s="12"/>
      <c r="UHI21" s="12"/>
      <c r="UHJ21" s="12"/>
      <c r="UHK21" s="12"/>
      <c r="UHL21" s="12"/>
      <c r="UHM21" s="12"/>
      <c r="UHN21" s="12"/>
      <c r="UHO21" s="12"/>
      <c r="UHP21" s="12"/>
      <c r="UHQ21" s="12"/>
      <c r="UHR21" s="12"/>
      <c r="UHS21" s="12"/>
      <c r="UHT21" s="12"/>
      <c r="UHU21" s="12"/>
      <c r="UHV21" s="12"/>
      <c r="UHW21" s="12"/>
      <c r="UHX21" s="12"/>
      <c r="UHY21" s="12"/>
      <c r="UHZ21" s="12"/>
      <c r="UIA21" s="12"/>
      <c r="UIB21" s="12"/>
      <c r="UIC21" s="12"/>
      <c r="UID21" s="12"/>
      <c r="UIE21" s="12"/>
      <c r="UIF21" s="12"/>
      <c r="UIG21" s="12"/>
      <c r="UIH21" s="12"/>
      <c r="UII21" s="12"/>
      <c r="UIJ21" s="12"/>
      <c r="UIK21" s="12"/>
      <c r="UIL21" s="12"/>
      <c r="UIM21" s="12"/>
      <c r="UIN21" s="12"/>
      <c r="UIO21" s="12"/>
      <c r="UIP21" s="12"/>
      <c r="UIQ21" s="12"/>
      <c r="UIR21" s="12"/>
      <c r="UIS21" s="12"/>
      <c r="UIT21" s="12"/>
      <c r="UIU21" s="12"/>
      <c r="UIV21" s="12"/>
      <c r="UIW21" s="12"/>
      <c r="UIX21" s="12"/>
      <c r="UIY21" s="12"/>
      <c r="UIZ21" s="12"/>
      <c r="UJA21" s="12"/>
      <c r="UJB21" s="12"/>
      <c r="UJC21" s="12"/>
      <c r="UJD21" s="12"/>
      <c r="UJE21" s="12"/>
      <c r="UJF21" s="12"/>
      <c r="UJG21" s="12"/>
      <c r="UJH21" s="12"/>
      <c r="UJI21" s="12"/>
      <c r="UJJ21" s="12"/>
      <c r="UJK21" s="12"/>
      <c r="UJL21" s="12"/>
      <c r="UJM21" s="12"/>
      <c r="UJN21" s="12"/>
      <c r="UJO21" s="12"/>
      <c r="UJP21" s="12"/>
      <c r="UJQ21" s="12"/>
      <c r="UJR21" s="12"/>
      <c r="UJS21" s="12"/>
      <c r="UJT21" s="12"/>
      <c r="UJU21" s="12"/>
      <c r="UJV21" s="12"/>
      <c r="UJW21" s="12"/>
      <c r="UJX21" s="12"/>
      <c r="UJY21" s="12"/>
      <c r="UJZ21" s="12"/>
      <c r="UKA21" s="12"/>
      <c r="UKB21" s="12"/>
      <c r="UKC21" s="12"/>
      <c r="UKD21" s="12"/>
      <c r="UKE21" s="12"/>
      <c r="UKF21" s="12"/>
      <c r="UKG21" s="12"/>
      <c r="UKH21" s="12"/>
      <c r="UKI21" s="12"/>
      <c r="UKJ21" s="12"/>
      <c r="UKK21" s="12"/>
      <c r="UKL21" s="12"/>
      <c r="UKM21" s="12"/>
      <c r="UKN21" s="12"/>
      <c r="UKO21" s="12"/>
      <c r="UKP21" s="12"/>
      <c r="UKQ21" s="12"/>
      <c r="UKR21" s="12"/>
      <c r="UKS21" s="12"/>
      <c r="UKT21" s="12"/>
      <c r="UKU21" s="12"/>
      <c r="UKV21" s="12"/>
      <c r="UKW21" s="12"/>
      <c r="UKX21" s="12"/>
      <c r="UKY21" s="12"/>
      <c r="UKZ21" s="12"/>
      <c r="ULA21" s="12"/>
      <c r="ULB21" s="12"/>
      <c r="ULC21" s="12"/>
      <c r="ULD21" s="12"/>
      <c r="ULE21" s="12"/>
      <c r="ULF21" s="12"/>
      <c r="ULG21" s="12"/>
      <c r="ULH21" s="12"/>
      <c r="ULI21" s="12"/>
      <c r="ULJ21" s="12"/>
      <c r="ULK21" s="12"/>
      <c r="ULL21" s="12"/>
      <c r="ULM21" s="12"/>
      <c r="ULN21" s="12"/>
      <c r="ULO21" s="12"/>
      <c r="ULP21" s="12"/>
      <c r="ULQ21" s="12"/>
      <c r="ULR21" s="12"/>
      <c r="ULS21" s="12"/>
      <c r="ULT21" s="12"/>
      <c r="ULU21" s="12"/>
      <c r="ULV21" s="12"/>
      <c r="ULW21" s="12"/>
      <c r="ULX21" s="12"/>
      <c r="ULY21" s="12"/>
      <c r="ULZ21" s="12"/>
      <c r="UMA21" s="12"/>
      <c r="UMB21" s="12"/>
      <c r="UMC21" s="12"/>
      <c r="UMD21" s="12"/>
      <c r="UME21" s="12"/>
      <c r="UMF21" s="12"/>
      <c r="UMG21" s="12"/>
      <c r="UMH21" s="12"/>
      <c r="UMI21" s="12"/>
      <c r="UMJ21" s="12"/>
      <c r="UMK21" s="12"/>
      <c r="UML21" s="12"/>
      <c r="UMM21" s="12"/>
      <c r="UMN21" s="12"/>
      <c r="UMO21" s="12"/>
      <c r="UMP21" s="12"/>
      <c r="UMQ21" s="12"/>
      <c r="UMR21" s="12"/>
      <c r="UMS21" s="12"/>
      <c r="UMT21" s="12"/>
      <c r="UMU21" s="12"/>
      <c r="UMV21" s="12"/>
      <c r="UMW21" s="12"/>
      <c r="UMX21" s="12"/>
      <c r="UMY21" s="12"/>
      <c r="UMZ21" s="12"/>
      <c r="UNA21" s="12"/>
      <c r="UNB21" s="12"/>
      <c r="UNC21" s="12"/>
      <c r="UND21" s="12"/>
      <c r="UNE21" s="12"/>
      <c r="UNF21" s="12"/>
      <c r="UNG21" s="12"/>
      <c r="UNH21" s="12"/>
      <c r="UNI21" s="12"/>
      <c r="UNJ21" s="12"/>
      <c r="UNK21" s="12"/>
      <c r="UNL21" s="12"/>
      <c r="UNM21" s="12"/>
      <c r="UNN21" s="12"/>
      <c r="UNO21" s="12"/>
      <c r="UNP21" s="12"/>
      <c r="UNQ21" s="12"/>
      <c r="UNR21" s="12"/>
      <c r="UNS21" s="12"/>
      <c r="UNT21" s="12"/>
      <c r="UNU21" s="12"/>
      <c r="UNV21" s="12"/>
      <c r="UNW21" s="12"/>
      <c r="UNX21" s="12"/>
      <c r="UNY21" s="12"/>
      <c r="UNZ21" s="12"/>
      <c r="UOA21" s="12"/>
      <c r="UOB21" s="12"/>
      <c r="UOC21" s="12"/>
      <c r="UOD21" s="12"/>
      <c r="UOE21" s="12"/>
      <c r="UOF21" s="12"/>
      <c r="UOG21" s="12"/>
      <c r="UOH21" s="12"/>
      <c r="UOI21" s="12"/>
      <c r="UOJ21" s="12"/>
      <c r="UOK21" s="12"/>
      <c r="UOL21" s="12"/>
      <c r="UOM21" s="12"/>
      <c r="UON21" s="12"/>
      <c r="UOO21" s="12"/>
      <c r="UOP21" s="12"/>
      <c r="UOQ21" s="12"/>
      <c r="UOR21" s="12"/>
      <c r="UOS21" s="12"/>
      <c r="UOT21" s="12"/>
      <c r="UOU21" s="12"/>
      <c r="UOV21" s="12"/>
      <c r="UOW21" s="12"/>
      <c r="UOX21" s="12"/>
      <c r="UOY21" s="12"/>
      <c r="UOZ21" s="12"/>
      <c r="UPA21" s="12"/>
      <c r="UPB21" s="12"/>
      <c r="UPC21" s="12"/>
      <c r="UPD21" s="12"/>
      <c r="UPE21" s="12"/>
      <c r="UPF21" s="12"/>
      <c r="UPG21" s="12"/>
      <c r="UPH21" s="12"/>
      <c r="UPI21" s="12"/>
      <c r="UPJ21" s="12"/>
      <c r="UPK21" s="12"/>
      <c r="UPL21" s="12"/>
      <c r="UPM21" s="12"/>
      <c r="UPN21" s="12"/>
      <c r="UPO21" s="12"/>
      <c r="UPP21" s="12"/>
      <c r="UPQ21" s="12"/>
      <c r="UPR21" s="12"/>
      <c r="UPS21" s="12"/>
      <c r="UPT21" s="12"/>
      <c r="UPU21" s="12"/>
      <c r="UPV21" s="12"/>
      <c r="UPW21" s="12"/>
      <c r="UPX21" s="12"/>
      <c r="UPY21" s="12"/>
      <c r="UPZ21" s="12"/>
      <c r="UQA21" s="12"/>
      <c r="UQB21" s="12"/>
      <c r="UQC21" s="12"/>
      <c r="UQD21" s="12"/>
      <c r="UQE21" s="12"/>
      <c r="UQF21" s="12"/>
      <c r="UQG21" s="12"/>
      <c r="UQH21" s="12"/>
      <c r="UQI21" s="12"/>
      <c r="UQJ21" s="12"/>
      <c r="UQK21" s="12"/>
      <c r="UQL21" s="12"/>
      <c r="UQM21" s="12"/>
      <c r="UQN21" s="12"/>
      <c r="UQO21" s="12"/>
      <c r="UQP21" s="12"/>
      <c r="UQQ21" s="12"/>
      <c r="UQR21" s="12"/>
      <c r="UQS21" s="12"/>
      <c r="UQT21" s="12"/>
      <c r="UQU21" s="12"/>
      <c r="UQV21" s="12"/>
      <c r="UQW21" s="12"/>
      <c r="UQX21" s="12"/>
      <c r="UQY21" s="12"/>
      <c r="UQZ21" s="12"/>
      <c r="URA21" s="12"/>
      <c r="URB21" s="12"/>
      <c r="URC21" s="12"/>
      <c r="URD21" s="12"/>
      <c r="URE21" s="12"/>
      <c r="URF21" s="12"/>
      <c r="URG21" s="12"/>
      <c r="URH21" s="12"/>
      <c r="URI21" s="12"/>
      <c r="URJ21" s="12"/>
      <c r="URK21" s="12"/>
      <c r="URL21" s="12"/>
      <c r="URM21" s="12"/>
      <c r="URN21" s="12"/>
      <c r="URO21" s="12"/>
      <c r="URP21" s="12"/>
      <c r="URQ21" s="12"/>
      <c r="URR21" s="12"/>
      <c r="URS21" s="12"/>
      <c r="URT21" s="12"/>
      <c r="URU21" s="12"/>
      <c r="URV21" s="12"/>
      <c r="URW21" s="12"/>
      <c r="URX21" s="12"/>
      <c r="URY21" s="12"/>
      <c r="URZ21" s="12"/>
      <c r="USA21" s="12"/>
      <c r="USB21" s="12"/>
      <c r="USC21" s="12"/>
      <c r="USD21" s="12"/>
      <c r="USE21" s="12"/>
      <c r="USF21" s="12"/>
      <c r="USG21" s="12"/>
      <c r="USH21" s="12"/>
      <c r="USI21" s="12"/>
      <c r="USJ21" s="12"/>
      <c r="USK21" s="12"/>
      <c r="USL21" s="12"/>
      <c r="USM21" s="12"/>
      <c r="USN21" s="12"/>
      <c r="USO21" s="12"/>
      <c r="USP21" s="12"/>
      <c r="USQ21" s="12"/>
      <c r="USR21" s="12"/>
      <c r="USS21" s="12"/>
      <c r="UST21" s="12"/>
      <c r="USU21" s="12"/>
      <c r="USV21" s="12"/>
      <c r="USW21" s="12"/>
      <c r="USX21" s="12"/>
      <c r="USY21" s="12"/>
      <c r="USZ21" s="12"/>
      <c r="UTA21" s="12"/>
      <c r="UTB21" s="12"/>
      <c r="UTC21" s="12"/>
      <c r="UTD21" s="12"/>
      <c r="UTE21" s="12"/>
      <c r="UTF21" s="12"/>
      <c r="UTG21" s="12"/>
      <c r="UTH21" s="12"/>
      <c r="UTI21" s="12"/>
      <c r="UTJ21" s="12"/>
      <c r="UTK21" s="12"/>
      <c r="UTL21" s="12"/>
      <c r="UTM21" s="12"/>
      <c r="UTN21" s="12"/>
      <c r="UTO21" s="12"/>
      <c r="UTP21" s="12"/>
      <c r="UTQ21" s="12"/>
      <c r="UTR21" s="12"/>
      <c r="UTS21" s="12"/>
      <c r="UTT21" s="12"/>
      <c r="UTU21" s="12"/>
      <c r="UTV21" s="12"/>
      <c r="UTW21" s="12"/>
      <c r="UTX21" s="12"/>
      <c r="UTY21" s="12"/>
      <c r="UTZ21" s="12"/>
      <c r="UUA21" s="12"/>
      <c r="UUB21" s="12"/>
      <c r="UUC21" s="12"/>
      <c r="UUD21" s="12"/>
      <c r="UUE21" s="12"/>
      <c r="UUF21" s="12"/>
      <c r="UUG21" s="12"/>
      <c r="UUH21" s="12"/>
      <c r="UUI21" s="12"/>
      <c r="UUJ21" s="12"/>
      <c r="UUK21" s="12"/>
      <c r="UUL21" s="12"/>
      <c r="UUM21" s="12"/>
      <c r="UUN21" s="12"/>
      <c r="UUO21" s="12"/>
      <c r="UUP21" s="12"/>
      <c r="UUQ21" s="12"/>
      <c r="UUR21" s="12"/>
      <c r="UUS21" s="12"/>
      <c r="UUT21" s="12"/>
      <c r="UUU21" s="12"/>
      <c r="UUV21" s="12"/>
      <c r="UUW21" s="12"/>
      <c r="UUX21" s="12"/>
      <c r="UUY21" s="12"/>
      <c r="UUZ21" s="12"/>
      <c r="UVA21" s="12"/>
      <c r="UVB21" s="12"/>
      <c r="UVC21" s="12"/>
      <c r="UVD21" s="12"/>
      <c r="UVE21" s="12"/>
      <c r="UVF21" s="12"/>
      <c r="UVG21" s="12"/>
      <c r="UVH21" s="12"/>
      <c r="UVI21" s="12"/>
      <c r="UVJ21" s="12"/>
      <c r="UVK21" s="12"/>
      <c r="UVL21" s="12"/>
      <c r="UVM21" s="12"/>
      <c r="UVN21" s="12"/>
      <c r="UVO21" s="12"/>
      <c r="UVP21" s="12"/>
      <c r="UVQ21" s="12"/>
      <c r="UVR21" s="12"/>
      <c r="UVS21" s="12"/>
      <c r="UVT21" s="12"/>
      <c r="UVU21" s="12"/>
      <c r="UVV21" s="12"/>
      <c r="UVW21" s="12"/>
      <c r="UVX21" s="12"/>
      <c r="UVY21" s="12"/>
      <c r="UVZ21" s="12"/>
      <c r="UWA21" s="12"/>
      <c r="UWB21" s="12"/>
      <c r="UWC21" s="12"/>
      <c r="UWD21" s="12"/>
      <c r="UWE21" s="12"/>
      <c r="UWF21" s="12"/>
      <c r="UWG21" s="12"/>
      <c r="UWH21" s="12"/>
      <c r="UWI21" s="12"/>
      <c r="UWJ21" s="12"/>
      <c r="UWK21" s="12"/>
      <c r="UWL21" s="12"/>
      <c r="UWM21" s="12"/>
      <c r="UWN21" s="12"/>
      <c r="UWO21" s="12"/>
      <c r="UWP21" s="12"/>
      <c r="UWQ21" s="12"/>
      <c r="UWR21" s="12"/>
      <c r="UWS21" s="12"/>
      <c r="UWT21" s="12"/>
      <c r="UWU21" s="12"/>
      <c r="UWV21" s="12"/>
      <c r="UWW21" s="12"/>
      <c r="UWX21" s="12"/>
      <c r="UWY21" s="12"/>
      <c r="UWZ21" s="12"/>
      <c r="UXA21" s="12"/>
      <c r="UXB21" s="12"/>
      <c r="UXC21" s="12"/>
      <c r="UXD21" s="12"/>
      <c r="UXE21" s="12"/>
      <c r="UXF21" s="12"/>
      <c r="UXG21" s="12"/>
      <c r="UXH21" s="12"/>
      <c r="UXI21" s="12"/>
      <c r="UXJ21" s="12"/>
      <c r="UXK21" s="12"/>
      <c r="UXL21" s="12"/>
      <c r="UXM21" s="12"/>
      <c r="UXN21" s="12"/>
      <c r="UXO21" s="12"/>
      <c r="UXP21" s="12"/>
      <c r="UXQ21" s="12"/>
      <c r="UXR21" s="12"/>
      <c r="UXS21" s="12"/>
      <c r="UXT21" s="12"/>
      <c r="UXU21" s="12"/>
      <c r="UXV21" s="12"/>
      <c r="UXW21" s="12"/>
      <c r="UXX21" s="12"/>
      <c r="UXY21" s="12"/>
      <c r="UXZ21" s="12"/>
      <c r="UYA21" s="12"/>
      <c r="UYB21" s="12"/>
      <c r="UYC21" s="12"/>
      <c r="UYD21" s="12"/>
      <c r="UYE21" s="12"/>
      <c r="UYF21" s="12"/>
      <c r="UYG21" s="12"/>
      <c r="UYH21" s="12"/>
      <c r="UYI21" s="12"/>
      <c r="UYJ21" s="12"/>
      <c r="UYK21" s="12"/>
      <c r="UYL21" s="12"/>
      <c r="UYM21" s="12"/>
      <c r="UYN21" s="12"/>
      <c r="UYO21" s="12"/>
      <c r="UYP21" s="12"/>
      <c r="UYQ21" s="12"/>
      <c r="UYR21" s="12"/>
      <c r="UYS21" s="12"/>
      <c r="UYT21" s="12"/>
      <c r="UYU21" s="12"/>
      <c r="UYV21" s="12"/>
      <c r="UYW21" s="12"/>
      <c r="UYX21" s="12"/>
      <c r="UYY21" s="12"/>
      <c r="UYZ21" s="12"/>
      <c r="UZA21" s="12"/>
      <c r="UZB21" s="12"/>
      <c r="UZC21" s="12"/>
      <c r="UZD21" s="12"/>
      <c r="UZE21" s="12"/>
      <c r="UZF21" s="12"/>
      <c r="UZG21" s="12"/>
      <c r="UZH21" s="12"/>
      <c r="UZI21" s="12"/>
      <c r="UZJ21" s="12"/>
      <c r="UZK21" s="12"/>
      <c r="UZL21" s="12"/>
      <c r="UZM21" s="12"/>
      <c r="UZN21" s="12"/>
      <c r="UZO21" s="12"/>
      <c r="UZP21" s="12"/>
      <c r="UZQ21" s="12"/>
      <c r="UZR21" s="12"/>
      <c r="UZS21" s="12"/>
      <c r="UZT21" s="12"/>
      <c r="UZU21" s="12"/>
      <c r="UZV21" s="12"/>
      <c r="UZW21" s="12"/>
      <c r="UZX21" s="12"/>
      <c r="UZY21" s="12"/>
      <c r="UZZ21" s="12"/>
      <c r="VAA21" s="12"/>
      <c r="VAB21" s="12"/>
      <c r="VAC21" s="12"/>
      <c r="VAD21" s="12"/>
      <c r="VAE21" s="12"/>
      <c r="VAF21" s="12"/>
      <c r="VAG21" s="12"/>
      <c r="VAH21" s="12"/>
      <c r="VAI21" s="12"/>
      <c r="VAJ21" s="12"/>
      <c r="VAK21" s="12"/>
      <c r="VAL21" s="12"/>
      <c r="VAM21" s="12"/>
      <c r="VAN21" s="12"/>
      <c r="VAO21" s="12"/>
      <c r="VAP21" s="12"/>
      <c r="VAQ21" s="12"/>
      <c r="VAR21" s="12"/>
      <c r="VAS21" s="12"/>
      <c r="VAT21" s="12"/>
      <c r="VAU21" s="12"/>
      <c r="VAV21" s="12"/>
      <c r="VAW21" s="12"/>
      <c r="VAX21" s="12"/>
      <c r="VAY21" s="12"/>
      <c r="VAZ21" s="12"/>
      <c r="VBA21" s="12"/>
      <c r="VBB21" s="12"/>
      <c r="VBC21" s="12"/>
      <c r="VBD21" s="12"/>
      <c r="VBE21" s="12"/>
      <c r="VBF21" s="12"/>
      <c r="VBG21" s="12"/>
      <c r="VBH21" s="12"/>
      <c r="VBI21" s="12"/>
      <c r="VBJ21" s="12"/>
      <c r="VBK21" s="12"/>
      <c r="VBL21" s="12"/>
      <c r="VBM21" s="12"/>
      <c r="VBN21" s="12"/>
      <c r="VBO21" s="12"/>
      <c r="VBP21" s="12"/>
      <c r="VBQ21" s="12"/>
      <c r="VBR21" s="12"/>
      <c r="VBS21" s="12"/>
      <c r="VBT21" s="12"/>
      <c r="VBU21" s="12"/>
      <c r="VBV21" s="12"/>
      <c r="VBW21" s="12"/>
      <c r="VBX21" s="12"/>
      <c r="VBY21" s="12"/>
      <c r="VBZ21" s="12"/>
      <c r="VCA21" s="12"/>
      <c r="VCB21" s="12"/>
      <c r="VCC21" s="12"/>
      <c r="VCD21" s="12"/>
      <c r="VCE21" s="12"/>
      <c r="VCF21" s="12"/>
      <c r="VCG21" s="12"/>
      <c r="VCH21" s="12"/>
      <c r="VCI21" s="12"/>
      <c r="VCJ21" s="12"/>
      <c r="VCK21" s="12"/>
      <c r="VCL21" s="12"/>
      <c r="VCM21" s="12"/>
      <c r="VCN21" s="12"/>
      <c r="VCO21" s="12"/>
      <c r="VCP21" s="12"/>
      <c r="VCQ21" s="12"/>
      <c r="VCR21" s="12"/>
      <c r="VCS21" s="12"/>
      <c r="VCT21" s="12"/>
      <c r="VCU21" s="12"/>
      <c r="VCV21" s="12"/>
      <c r="VCW21" s="12"/>
      <c r="VCX21" s="12"/>
      <c r="VCY21" s="12"/>
      <c r="VCZ21" s="12"/>
      <c r="VDA21" s="12"/>
      <c r="VDB21" s="12"/>
      <c r="VDC21" s="12"/>
      <c r="VDD21" s="12"/>
      <c r="VDE21" s="12"/>
      <c r="VDF21" s="12"/>
      <c r="VDG21" s="12"/>
      <c r="VDH21" s="12"/>
      <c r="VDI21" s="12"/>
      <c r="VDJ21" s="12"/>
      <c r="VDK21" s="12"/>
      <c r="VDL21" s="12"/>
      <c r="VDM21" s="12"/>
      <c r="VDN21" s="12"/>
      <c r="VDO21" s="12"/>
      <c r="VDP21" s="12"/>
      <c r="VDQ21" s="12"/>
      <c r="VDR21" s="12"/>
      <c r="VDS21" s="12"/>
      <c r="VDT21" s="12"/>
      <c r="VDU21" s="12"/>
      <c r="VDV21" s="12"/>
      <c r="VDW21" s="12"/>
      <c r="VDX21" s="12"/>
      <c r="VDY21" s="12"/>
      <c r="VDZ21" s="12"/>
      <c r="VEA21" s="12"/>
      <c r="VEB21" s="12"/>
      <c r="VEC21" s="12"/>
      <c r="VED21" s="12"/>
      <c r="VEE21" s="12"/>
      <c r="VEF21" s="12"/>
      <c r="VEG21" s="12"/>
      <c r="VEH21" s="12"/>
      <c r="VEI21" s="12"/>
      <c r="VEJ21" s="12"/>
      <c r="VEK21" s="12"/>
      <c r="VEL21" s="12"/>
      <c r="VEM21" s="12"/>
      <c r="VEN21" s="12"/>
      <c r="VEO21" s="12"/>
      <c r="VEP21" s="12"/>
      <c r="VEQ21" s="12"/>
      <c r="VER21" s="12"/>
      <c r="VES21" s="12"/>
      <c r="VET21" s="12"/>
      <c r="VEU21" s="12"/>
      <c r="VEV21" s="12"/>
      <c r="VEW21" s="12"/>
      <c r="VEX21" s="12"/>
      <c r="VEY21" s="12"/>
      <c r="VEZ21" s="12"/>
      <c r="VFA21" s="12"/>
      <c r="VFB21" s="12"/>
      <c r="VFC21" s="12"/>
      <c r="VFD21" s="12"/>
      <c r="VFE21" s="12"/>
      <c r="VFF21" s="12"/>
      <c r="VFG21" s="12"/>
      <c r="VFH21" s="12"/>
      <c r="VFI21" s="12"/>
      <c r="VFJ21" s="12"/>
      <c r="VFK21" s="12"/>
      <c r="VFL21" s="12"/>
      <c r="VFM21" s="12"/>
      <c r="VFN21" s="12"/>
      <c r="VFO21" s="12"/>
      <c r="VFP21" s="12"/>
      <c r="VFQ21" s="12"/>
      <c r="VFR21" s="12"/>
      <c r="VFS21" s="12"/>
      <c r="VFT21" s="12"/>
      <c r="VFU21" s="12"/>
      <c r="VFV21" s="12"/>
      <c r="VFW21" s="12"/>
      <c r="VFX21" s="12"/>
      <c r="VFY21" s="12"/>
      <c r="VFZ21" s="12"/>
      <c r="VGA21" s="12"/>
      <c r="VGB21" s="12"/>
      <c r="VGC21" s="12"/>
      <c r="VGD21" s="12"/>
      <c r="VGE21" s="12"/>
      <c r="VGF21" s="12"/>
      <c r="VGG21" s="12"/>
      <c r="VGH21" s="12"/>
      <c r="VGI21" s="12"/>
      <c r="VGJ21" s="12"/>
      <c r="VGK21" s="12"/>
      <c r="VGL21" s="12"/>
      <c r="VGM21" s="12"/>
      <c r="VGN21" s="12"/>
      <c r="VGO21" s="12"/>
      <c r="VGP21" s="12"/>
      <c r="VGQ21" s="12"/>
      <c r="VGR21" s="12"/>
      <c r="VGS21" s="12"/>
      <c r="VGT21" s="12"/>
      <c r="VGU21" s="12"/>
      <c r="VGV21" s="12"/>
      <c r="VGW21" s="12"/>
      <c r="VGX21" s="12"/>
      <c r="VGY21" s="12"/>
      <c r="VGZ21" s="12"/>
      <c r="VHA21" s="12"/>
      <c r="VHB21" s="12"/>
      <c r="VHC21" s="12"/>
      <c r="VHD21" s="12"/>
      <c r="VHE21" s="12"/>
      <c r="VHF21" s="12"/>
      <c r="VHG21" s="12"/>
      <c r="VHH21" s="12"/>
      <c r="VHI21" s="12"/>
      <c r="VHJ21" s="12"/>
      <c r="VHK21" s="12"/>
      <c r="VHL21" s="12"/>
      <c r="VHM21" s="12"/>
      <c r="VHN21" s="12"/>
      <c r="VHO21" s="12"/>
      <c r="VHP21" s="12"/>
      <c r="VHQ21" s="12"/>
      <c r="VHR21" s="12"/>
      <c r="VHS21" s="12"/>
      <c r="VHT21" s="12"/>
      <c r="VHU21" s="12"/>
      <c r="VHV21" s="12"/>
      <c r="VHW21" s="12"/>
      <c r="VHX21" s="12"/>
      <c r="VHY21" s="12"/>
      <c r="VHZ21" s="12"/>
      <c r="VIA21" s="12"/>
      <c r="VIB21" s="12"/>
      <c r="VIC21" s="12"/>
      <c r="VID21" s="12"/>
      <c r="VIE21" s="12"/>
      <c r="VIF21" s="12"/>
      <c r="VIG21" s="12"/>
      <c r="VIH21" s="12"/>
      <c r="VII21" s="12"/>
      <c r="VIJ21" s="12"/>
      <c r="VIK21" s="12"/>
      <c r="VIL21" s="12"/>
      <c r="VIM21" s="12"/>
      <c r="VIN21" s="12"/>
      <c r="VIO21" s="12"/>
      <c r="VIP21" s="12"/>
      <c r="VIQ21" s="12"/>
      <c r="VIR21" s="12"/>
      <c r="VIS21" s="12"/>
      <c r="VIT21" s="12"/>
      <c r="VIU21" s="12"/>
      <c r="VIV21" s="12"/>
      <c r="VIW21" s="12"/>
      <c r="VIX21" s="12"/>
      <c r="VIY21" s="12"/>
      <c r="VIZ21" s="12"/>
      <c r="VJA21" s="12"/>
      <c r="VJB21" s="12"/>
      <c r="VJC21" s="12"/>
      <c r="VJD21" s="12"/>
      <c r="VJE21" s="12"/>
      <c r="VJF21" s="12"/>
      <c r="VJG21" s="12"/>
      <c r="VJH21" s="12"/>
      <c r="VJI21" s="12"/>
      <c r="VJJ21" s="12"/>
      <c r="VJK21" s="12"/>
      <c r="VJL21" s="12"/>
      <c r="VJM21" s="12"/>
      <c r="VJN21" s="12"/>
      <c r="VJO21" s="12"/>
      <c r="VJP21" s="12"/>
      <c r="VJQ21" s="12"/>
      <c r="VJR21" s="12"/>
      <c r="VJS21" s="12"/>
      <c r="VJT21" s="12"/>
      <c r="VJU21" s="12"/>
      <c r="VJV21" s="12"/>
      <c r="VJW21" s="12"/>
      <c r="VJX21" s="12"/>
      <c r="VJY21" s="12"/>
      <c r="VJZ21" s="12"/>
      <c r="VKA21" s="12"/>
      <c r="VKB21" s="12"/>
      <c r="VKC21" s="12"/>
      <c r="VKD21" s="12"/>
      <c r="VKE21" s="12"/>
      <c r="VKF21" s="12"/>
      <c r="VKG21" s="12"/>
      <c r="VKH21" s="12"/>
      <c r="VKI21" s="12"/>
      <c r="VKJ21" s="12"/>
      <c r="VKK21" s="12"/>
      <c r="VKL21" s="12"/>
      <c r="VKM21" s="12"/>
      <c r="VKN21" s="12"/>
      <c r="VKO21" s="12"/>
      <c r="VKP21" s="12"/>
      <c r="VKQ21" s="12"/>
      <c r="VKR21" s="12"/>
      <c r="VKS21" s="12"/>
      <c r="VKT21" s="12"/>
      <c r="VKU21" s="12"/>
      <c r="VKV21" s="12"/>
      <c r="VKW21" s="12"/>
      <c r="VKX21" s="12"/>
      <c r="VKY21" s="12"/>
      <c r="VKZ21" s="12"/>
      <c r="VLA21" s="12"/>
      <c r="VLB21" s="12"/>
      <c r="VLC21" s="12"/>
      <c r="VLD21" s="12"/>
      <c r="VLE21" s="12"/>
      <c r="VLF21" s="12"/>
      <c r="VLG21" s="12"/>
      <c r="VLH21" s="12"/>
      <c r="VLI21" s="12"/>
      <c r="VLJ21" s="12"/>
      <c r="VLK21" s="12"/>
      <c r="VLL21" s="12"/>
      <c r="VLM21" s="12"/>
      <c r="VLN21" s="12"/>
      <c r="VLO21" s="12"/>
      <c r="VLP21" s="12"/>
      <c r="VLQ21" s="12"/>
      <c r="VLR21" s="12"/>
      <c r="VLS21" s="12"/>
      <c r="VLT21" s="12"/>
      <c r="VLU21" s="12"/>
      <c r="VLV21" s="12"/>
      <c r="VLW21" s="12"/>
      <c r="VLX21" s="12"/>
      <c r="VLY21" s="12"/>
      <c r="VLZ21" s="12"/>
      <c r="VMA21" s="12"/>
      <c r="VMB21" s="12"/>
      <c r="VMC21" s="12"/>
      <c r="VMD21" s="12"/>
      <c r="VME21" s="12"/>
      <c r="VMF21" s="12"/>
      <c r="VMG21" s="12"/>
      <c r="VMH21" s="12"/>
      <c r="VMI21" s="12"/>
      <c r="VMJ21" s="12"/>
      <c r="VMK21" s="12"/>
      <c r="VML21" s="12"/>
      <c r="VMM21" s="12"/>
      <c r="VMN21" s="12"/>
      <c r="VMO21" s="12"/>
      <c r="VMP21" s="12"/>
      <c r="VMQ21" s="12"/>
      <c r="VMR21" s="12"/>
      <c r="VMS21" s="12"/>
      <c r="VMT21" s="12"/>
      <c r="VMU21" s="12"/>
      <c r="VMV21" s="12"/>
      <c r="VMW21" s="12"/>
      <c r="VMX21" s="12"/>
      <c r="VMY21" s="12"/>
      <c r="VMZ21" s="12"/>
      <c r="VNA21" s="12"/>
      <c r="VNB21" s="12"/>
      <c r="VNC21" s="12"/>
      <c r="VND21" s="12"/>
      <c r="VNE21" s="12"/>
      <c r="VNF21" s="12"/>
      <c r="VNG21" s="12"/>
      <c r="VNH21" s="12"/>
      <c r="VNI21" s="12"/>
      <c r="VNJ21" s="12"/>
      <c r="VNK21" s="12"/>
      <c r="VNL21" s="12"/>
      <c r="VNM21" s="12"/>
      <c r="VNN21" s="12"/>
      <c r="VNO21" s="12"/>
      <c r="VNP21" s="12"/>
      <c r="VNQ21" s="12"/>
      <c r="VNR21" s="12"/>
      <c r="VNS21" s="12"/>
      <c r="VNT21" s="12"/>
      <c r="VNU21" s="12"/>
      <c r="VNV21" s="12"/>
      <c r="VNW21" s="12"/>
      <c r="VNX21" s="12"/>
      <c r="VNY21" s="12"/>
      <c r="VNZ21" s="12"/>
      <c r="VOA21" s="12"/>
      <c r="VOB21" s="12"/>
      <c r="VOC21" s="12"/>
      <c r="VOD21" s="12"/>
      <c r="VOE21" s="12"/>
      <c r="VOF21" s="12"/>
      <c r="VOG21" s="12"/>
      <c r="VOH21" s="12"/>
      <c r="VOI21" s="12"/>
      <c r="VOJ21" s="12"/>
      <c r="VOK21" s="12"/>
      <c r="VOL21" s="12"/>
      <c r="VOM21" s="12"/>
      <c r="VON21" s="12"/>
      <c r="VOO21" s="12"/>
      <c r="VOP21" s="12"/>
      <c r="VOQ21" s="12"/>
      <c r="VOR21" s="12"/>
      <c r="VOS21" s="12"/>
      <c r="VOT21" s="12"/>
      <c r="VOU21" s="12"/>
      <c r="VOV21" s="12"/>
      <c r="VOW21" s="12"/>
      <c r="VOX21" s="12"/>
      <c r="VOY21" s="12"/>
      <c r="VOZ21" s="12"/>
      <c r="VPA21" s="12"/>
      <c r="VPB21" s="12"/>
      <c r="VPC21" s="12"/>
      <c r="VPD21" s="12"/>
      <c r="VPE21" s="12"/>
      <c r="VPF21" s="12"/>
      <c r="VPG21" s="12"/>
      <c r="VPH21" s="12"/>
      <c r="VPI21" s="12"/>
      <c r="VPJ21" s="12"/>
      <c r="VPK21" s="12"/>
      <c r="VPL21" s="12"/>
      <c r="VPM21" s="12"/>
      <c r="VPN21" s="12"/>
      <c r="VPO21" s="12"/>
      <c r="VPP21" s="12"/>
      <c r="VPQ21" s="12"/>
      <c r="VPR21" s="12"/>
      <c r="VPS21" s="12"/>
      <c r="VPT21" s="12"/>
      <c r="VPU21" s="12"/>
      <c r="VPV21" s="12"/>
      <c r="VPW21" s="12"/>
      <c r="VPX21" s="12"/>
      <c r="VPY21" s="12"/>
      <c r="VPZ21" s="12"/>
      <c r="VQA21" s="12"/>
      <c r="VQB21" s="12"/>
      <c r="VQC21" s="12"/>
      <c r="VQD21" s="12"/>
      <c r="VQE21" s="12"/>
      <c r="VQF21" s="12"/>
      <c r="VQG21" s="12"/>
      <c r="VQH21" s="12"/>
      <c r="VQI21" s="12"/>
      <c r="VQJ21" s="12"/>
      <c r="VQK21" s="12"/>
      <c r="VQL21" s="12"/>
      <c r="VQM21" s="12"/>
      <c r="VQN21" s="12"/>
      <c r="VQO21" s="12"/>
      <c r="VQP21" s="12"/>
      <c r="VQQ21" s="12"/>
      <c r="VQR21" s="12"/>
      <c r="VQS21" s="12"/>
      <c r="VQT21" s="12"/>
      <c r="VQU21" s="12"/>
      <c r="VQV21" s="12"/>
      <c r="VQW21" s="12"/>
      <c r="VQX21" s="12"/>
      <c r="VQY21" s="12"/>
      <c r="VQZ21" s="12"/>
      <c r="VRA21" s="12"/>
      <c r="VRB21" s="12"/>
      <c r="VRC21" s="12"/>
      <c r="VRD21" s="12"/>
      <c r="VRE21" s="12"/>
      <c r="VRF21" s="12"/>
      <c r="VRG21" s="12"/>
      <c r="VRH21" s="12"/>
      <c r="VRI21" s="12"/>
      <c r="VRJ21" s="12"/>
      <c r="VRK21" s="12"/>
      <c r="VRL21" s="12"/>
      <c r="VRM21" s="12"/>
      <c r="VRN21" s="12"/>
      <c r="VRO21" s="12"/>
      <c r="VRP21" s="12"/>
      <c r="VRQ21" s="12"/>
      <c r="VRR21" s="12"/>
      <c r="VRS21" s="12"/>
      <c r="VRT21" s="12"/>
      <c r="VRU21" s="12"/>
      <c r="VRV21" s="12"/>
      <c r="VRW21" s="12"/>
      <c r="VRX21" s="12"/>
      <c r="VRY21" s="12"/>
      <c r="VRZ21" s="12"/>
      <c r="VSA21" s="12"/>
      <c r="VSB21" s="12"/>
      <c r="VSC21" s="12"/>
      <c r="VSD21" s="12"/>
      <c r="VSE21" s="12"/>
      <c r="VSF21" s="12"/>
      <c r="VSG21" s="12"/>
      <c r="VSH21" s="12"/>
      <c r="VSI21" s="12"/>
      <c r="VSJ21" s="12"/>
      <c r="VSK21" s="12"/>
      <c r="VSL21" s="12"/>
      <c r="VSM21" s="12"/>
      <c r="VSN21" s="12"/>
      <c r="VSO21" s="12"/>
      <c r="VSP21" s="12"/>
      <c r="VSQ21" s="12"/>
      <c r="VSR21" s="12"/>
      <c r="VSS21" s="12"/>
      <c r="VST21" s="12"/>
      <c r="VSU21" s="12"/>
      <c r="VSV21" s="12"/>
      <c r="VSW21" s="12"/>
      <c r="VSX21" s="12"/>
      <c r="VSY21" s="12"/>
      <c r="VSZ21" s="12"/>
      <c r="VTA21" s="12"/>
      <c r="VTB21" s="12"/>
      <c r="VTC21" s="12"/>
      <c r="VTD21" s="12"/>
      <c r="VTE21" s="12"/>
      <c r="VTF21" s="12"/>
      <c r="VTG21" s="12"/>
      <c r="VTH21" s="12"/>
      <c r="VTI21" s="12"/>
      <c r="VTJ21" s="12"/>
      <c r="VTK21" s="12"/>
      <c r="VTL21" s="12"/>
      <c r="VTM21" s="12"/>
      <c r="VTN21" s="12"/>
      <c r="VTO21" s="12"/>
      <c r="VTP21" s="12"/>
      <c r="VTQ21" s="12"/>
      <c r="VTR21" s="12"/>
      <c r="VTS21" s="12"/>
      <c r="VTT21" s="12"/>
      <c r="VTU21" s="12"/>
      <c r="VTV21" s="12"/>
      <c r="VTW21" s="12"/>
      <c r="VTX21" s="12"/>
      <c r="VTY21" s="12"/>
      <c r="VTZ21" s="12"/>
      <c r="VUA21" s="12"/>
      <c r="VUB21" s="12"/>
      <c r="VUC21" s="12"/>
      <c r="VUD21" s="12"/>
      <c r="VUE21" s="12"/>
      <c r="VUF21" s="12"/>
      <c r="VUG21" s="12"/>
      <c r="VUH21" s="12"/>
      <c r="VUI21" s="12"/>
      <c r="VUJ21" s="12"/>
      <c r="VUK21" s="12"/>
      <c r="VUL21" s="12"/>
      <c r="VUM21" s="12"/>
      <c r="VUN21" s="12"/>
      <c r="VUO21" s="12"/>
      <c r="VUP21" s="12"/>
      <c r="VUQ21" s="12"/>
      <c r="VUR21" s="12"/>
      <c r="VUS21" s="12"/>
      <c r="VUT21" s="12"/>
      <c r="VUU21" s="12"/>
      <c r="VUV21" s="12"/>
      <c r="VUW21" s="12"/>
      <c r="VUX21" s="12"/>
      <c r="VUY21" s="12"/>
      <c r="VUZ21" s="12"/>
      <c r="VVA21" s="12"/>
      <c r="VVB21" s="12"/>
      <c r="VVC21" s="12"/>
      <c r="VVD21" s="12"/>
      <c r="VVE21" s="12"/>
      <c r="VVF21" s="12"/>
      <c r="VVG21" s="12"/>
      <c r="VVH21" s="12"/>
      <c r="VVI21" s="12"/>
      <c r="VVJ21" s="12"/>
      <c r="VVK21" s="12"/>
      <c r="VVL21" s="12"/>
      <c r="VVM21" s="12"/>
      <c r="VVN21" s="12"/>
      <c r="VVO21" s="12"/>
      <c r="VVP21" s="12"/>
      <c r="VVQ21" s="12"/>
      <c r="VVR21" s="12"/>
      <c r="VVS21" s="12"/>
      <c r="VVT21" s="12"/>
      <c r="VVU21" s="12"/>
      <c r="VVV21" s="12"/>
      <c r="VVW21" s="12"/>
      <c r="VVX21" s="12"/>
      <c r="VVY21" s="12"/>
      <c r="VVZ21" s="12"/>
      <c r="VWA21" s="12"/>
      <c r="VWB21" s="12"/>
      <c r="VWC21" s="12"/>
      <c r="VWD21" s="12"/>
      <c r="VWE21" s="12"/>
      <c r="VWF21" s="12"/>
      <c r="VWG21" s="12"/>
      <c r="VWH21" s="12"/>
      <c r="VWI21" s="12"/>
      <c r="VWJ21" s="12"/>
      <c r="VWK21" s="12"/>
      <c r="VWL21" s="12"/>
      <c r="VWM21" s="12"/>
      <c r="VWN21" s="12"/>
      <c r="VWO21" s="12"/>
      <c r="VWP21" s="12"/>
      <c r="VWQ21" s="12"/>
      <c r="VWR21" s="12"/>
      <c r="VWS21" s="12"/>
      <c r="VWT21" s="12"/>
      <c r="VWU21" s="12"/>
      <c r="VWV21" s="12"/>
      <c r="VWW21" s="12"/>
      <c r="VWX21" s="12"/>
      <c r="VWY21" s="12"/>
      <c r="VWZ21" s="12"/>
      <c r="VXA21" s="12"/>
      <c r="VXB21" s="12"/>
      <c r="VXC21" s="12"/>
      <c r="VXD21" s="12"/>
      <c r="VXE21" s="12"/>
      <c r="VXF21" s="12"/>
      <c r="VXG21" s="12"/>
      <c r="VXH21" s="12"/>
      <c r="VXI21" s="12"/>
      <c r="VXJ21" s="12"/>
      <c r="VXK21" s="12"/>
      <c r="VXL21" s="12"/>
      <c r="VXM21" s="12"/>
      <c r="VXN21" s="12"/>
      <c r="VXO21" s="12"/>
      <c r="VXP21" s="12"/>
      <c r="VXQ21" s="12"/>
      <c r="VXR21" s="12"/>
      <c r="VXS21" s="12"/>
      <c r="VXT21" s="12"/>
      <c r="VXU21" s="12"/>
      <c r="VXV21" s="12"/>
      <c r="VXW21" s="12"/>
      <c r="VXX21" s="12"/>
      <c r="VXY21" s="12"/>
      <c r="VXZ21" s="12"/>
      <c r="VYA21" s="12"/>
      <c r="VYB21" s="12"/>
      <c r="VYC21" s="12"/>
      <c r="VYD21" s="12"/>
      <c r="VYE21" s="12"/>
      <c r="VYF21" s="12"/>
      <c r="VYG21" s="12"/>
      <c r="VYH21" s="12"/>
      <c r="VYI21" s="12"/>
      <c r="VYJ21" s="12"/>
      <c r="VYK21" s="12"/>
      <c r="VYL21" s="12"/>
      <c r="VYM21" s="12"/>
      <c r="VYN21" s="12"/>
      <c r="VYO21" s="12"/>
      <c r="VYP21" s="12"/>
      <c r="VYQ21" s="12"/>
      <c r="VYR21" s="12"/>
      <c r="VYS21" s="12"/>
      <c r="VYT21" s="12"/>
      <c r="VYU21" s="12"/>
      <c r="VYV21" s="12"/>
      <c r="VYW21" s="12"/>
      <c r="VYX21" s="12"/>
      <c r="VYY21" s="12"/>
      <c r="VYZ21" s="12"/>
      <c r="VZA21" s="12"/>
      <c r="VZB21" s="12"/>
      <c r="VZC21" s="12"/>
      <c r="VZD21" s="12"/>
      <c r="VZE21" s="12"/>
      <c r="VZF21" s="12"/>
      <c r="VZG21" s="12"/>
      <c r="VZH21" s="12"/>
      <c r="VZI21" s="12"/>
      <c r="VZJ21" s="12"/>
      <c r="VZK21" s="12"/>
      <c r="VZL21" s="12"/>
      <c r="VZM21" s="12"/>
      <c r="VZN21" s="12"/>
      <c r="VZO21" s="12"/>
      <c r="VZP21" s="12"/>
      <c r="VZQ21" s="12"/>
      <c r="VZR21" s="12"/>
      <c r="VZS21" s="12"/>
      <c r="VZT21" s="12"/>
      <c r="VZU21" s="12"/>
      <c r="VZV21" s="12"/>
      <c r="VZW21" s="12"/>
      <c r="VZX21" s="12"/>
      <c r="VZY21" s="12"/>
      <c r="VZZ21" s="12"/>
      <c r="WAA21" s="12"/>
      <c r="WAB21" s="12"/>
      <c r="WAC21" s="12"/>
      <c r="WAD21" s="12"/>
      <c r="WAE21" s="12"/>
      <c r="WAF21" s="12"/>
      <c r="WAG21" s="12"/>
      <c r="WAH21" s="12"/>
      <c r="WAI21" s="12"/>
      <c r="WAJ21" s="12"/>
      <c r="WAK21" s="12"/>
      <c r="WAL21" s="12"/>
      <c r="WAM21" s="12"/>
      <c r="WAN21" s="12"/>
      <c r="WAO21" s="12"/>
      <c r="WAP21" s="12"/>
      <c r="WAQ21" s="12"/>
      <c r="WAR21" s="12"/>
      <c r="WAS21" s="12"/>
      <c r="WAT21" s="12"/>
      <c r="WAU21" s="12"/>
      <c r="WAV21" s="12"/>
      <c r="WAW21" s="12"/>
      <c r="WAX21" s="12"/>
      <c r="WAY21" s="12"/>
      <c r="WAZ21" s="12"/>
      <c r="WBA21" s="12"/>
      <c r="WBB21" s="12"/>
      <c r="WBC21" s="12"/>
      <c r="WBD21" s="12"/>
      <c r="WBE21" s="12"/>
      <c r="WBF21" s="12"/>
      <c r="WBG21" s="12"/>
      <c r="WBH21" s="12"/>
      <c r="WBI21" s="12"/>
      <c r="WBJ21" s="12"/>
      <c r="WBK21" s="12"/>
      <c r="WBL21" s="12"/>
      <c r="WBM21" s="12"/>
      <c r="WBN21" s="12"/>
      <c r="WBO21" s="12"/>
      <c r="WBP21" s="12"/>
      <c r="WBQ21" s="12"/>
      <c r="WBR21" s="12"/>
      <c r="WBS21" s="12"/>
      <c r="WBT21" s="12"/>
      <c r="WBU21" s="12"/>
      <c r="WBV21" s="12"/>
      <c r="WBW21" s="12"/>
      <c r="WBX21" s="12"/>
      <c r="WBY21" s="12"/>
      <c r="WBZ21" s="12"/>
      <c r="WCA21" s="12"/>
      <c r="WCB21" s="12"/>
      <c r="WCC21" s="12"/>
      <c r="WCD21" s="12"/>
      <c r="WCE21" s="12"/>
      <c r="WCF21" s="12"/>
      <c r="WCG21" s="12"/>
      <c r="WCH21" s="12"/>
      <c r="WCI21" s="12"/>
      <c r="WCJ21" s="12"/>
      <c r="WCK21" s="12"/>
      <c r="WCL21" s="12"/>
      <c r="WCM21" s="12"/>
      <c r="WCN21" s="12"/>
      <c r="WCO21" s="12"/>
      <c r="WCP21" s="12"/>
      <c r="WCQ21" s="12"/>
      <c r="WCR21" s="12"/>
      <c r="WCS21" s="12"/>
      <c r="WCT21" s="12"/>
      <c r="WCU21" s="12"/>
      <c r="WCV21" s="12"/>
      <c r="WCW21" s="12"/>
      <c r="WCX21" s="12"/>
      <c r="WCY21" s="12"/>
      <c r="WCZ21" s="12"/>
      <c r="WDA21" s="12"/>
      <c r="WDB21" s="12"/>
      <c r="WDC21" s="12"/>
      <c r="WDD21" s="12"/>
      <c r="WDE21" s="12"/>
      <c r="WDF21" s="12"/>
      <c r="WDG21" s="12"/>
      <c r="WDH21" s="12"/>
      <c r="WDI21" s="12"/>
      <c r="WDJ21" s="12"/>
      <c r="WDK21" s="12"/>
      <c r="WDL21" s="12"/>
      <c r="WDM21" s="12"/>
      <c r="WDN21" s="12"/>
      <c r="WDO21" s="12"/>
      <c r="WDP21" s="12"/>
      <c r="WDQ21" s="12"/>
      <c r="WDR21" s="12"/>
      <c r="WDS21" s="12"/>
      <c r="WDT21" s="12"/>
      <c r="WDU21" s="12"/>
      <c r="WDV21" s="12"/>
      <c r="WDW21" s="12"/>
      <c r="WDX21" s="12"/>
      <c r="WDY21" s="12"/>
      <c r="WDZ21" s="12"/>
      <c r="WEA21" s="12"/>
      <c r="WEB21" s="12"/>
      <c r="WEC21" s="12"/>
      <c r="WED21" s="12"/>
      <c r="WEE21" s="12"/>
      <c r="WEF21" s="12"/>
      <c r="WEG21" s="12"/>
      <c r="WEH21" s="12"/>
      <c r="WEI21" s="12"/>
      <c r="WEJ21" s="12"/>
      <c r="WEK21" s="12"/>
      <c r="WEL21" s="12"/>
      <c r="WEM21" s="12"/>
      <c r="WEN21" s="12"/>
      <c r="WEO21" s="12"/>
      <c r="WEP21" s="12"/>
      <c r="WEQ21" s="12"/>
      <c r="WER21" s="12"/>
      <c r="WES21" s="12"/>
      <c r="WET21" s="12"/>
      <c r="WEU21" s="12"/>
      <c r="WEV21" s="12"/>
      <c r="WEW21" s="12"/>
      <c r="WEX21" s="12"/>
      <c r="WEY21" s="12"/>
      <c r="WEZ21" s="12"/>
      <c r="WFA21" s="12"/>
      <c r="WFB21" s="12"/>
      <c r="WFC21" s="12"/>
      <c r="WFD21" s="12"/>
      <c r="WFE21" s="12"/>
      <c r="WFF21" s="12"/>
      <c r="WFG21" s="12"/>
      <c r="WFH21" s="12"/>
      <c r="WFI21" s="12"/>
      <c r="WFJ21" s="12"/>
      <c r="WFK21" s="12"/>
      <c r="WFL21" s="12"/>
      <c r="WFM21" s="12"/>
      <c r="WFN21" s="12"/>
      <c r="WFO21" s="12"/>
      <c r="WFP21" s="12"/>
      <c r="WFQ21" s="12"/>
      <c r="WFR21" s="12"/>
      <c r="WFS21" s="12"/>
      <c r="WFT21" s="12"/>
      <c r="WFU21" s="12"/>
      <c r="WFV21" s="12"/>
      <c r="WFW21" s="12"/>
      <c r="WFX21" s="12"/>
      <c r="WFY21" s="12"/>
      <c r="WFZ21" s="12"/>
      <c r="WGA21" s="12"/>
      <c r="WGB21" s="12"/>
      <c r="WGC21" s="12"/>
      <c r="WGD21" s="12"/>
      <c r="WGE21" s="12"/>
      <c r="WGF21" s="12"/>
      <c r="WGG21" s="12"/>
      <c r="WGH21" s="12"/>
      <c r="WGI21" s="12"/>
      <c r="WGJ21" s="12"/>
      <c r="WGK21" s="12"/>
      <c r="WGL21" s="12"/>
      <c r="WGM21" s="12"/>
      <c r="WGN21" s="12"/>
      <c r="WGO21" s="12"/>
      <c r="WGP21" s="12"/>
      <c r="WGQ21" s="12"/>
      <c r="WGR21" s="12"/>
      <c r="WGS21" s="12"/>
      <c r="WGT21" s="12"/>
      <c r="WGU21" s="12"/>
      <c r="WGV21" s="12"/>
      <c r="WGW21" s="12"/>
      <c r="WGX21" s="12"/>
      <c r="WGY21" s="12"/>
      <c r="WGZ21" s="12"/>
      <c r="WHA21" s="12"/>
      <c r="WHB21" s="12"/>
      <c r="WHC21" s="12"/>
      <c r="WHD21" s="12"/>
      <c r="WHE21" s="12"/>
      <c r="WHF21" s="12"/>
      <c r="WHG21" s="12"/>
      <c r="WHH21" s="12"/>
      <c r="WHI21" s="12"/>
      <c r="WHJ21" s="12"/>
      <c r="WHK21" s="12"/>
      <c r="WHL21" s="12"/>
      <c r="WHM21" s="12"/>
      <c r="WHN21" s="12"/>
      <c r="WHO21" s="12"/>
      <c r="WHP21" s="12"/>
      <c r="WHQ21" s="12"/>
      <c r="WHR21" s="12"/>
      <c r="WHS21" s="12"/>
      <c r="WHT21" s="12"/>
      <c r="WHU21" s="12"/>
      <c r="WHV21" s="12"/>
      <c r="WHW21" s="12"/>
      <c r="WHX21" s="12"/>
      <c r="WHY21" s="12"/>
      <c r="WHZ21" s="12"/>
      <c r="WIA21" s="12"/>
      <c r="WIB21" s="12"/>
      <c r="WIC21" s="12"/>
      <c r="WID21" s="12"/>
      <c r="WIE21" s="12"/>
      <c r="WIF21" s="12"/>
      <c r="WIG21" s="12"/>
      <c r="WIH21" s="12"/>
      <c r="WII21" s="12"/>
      <c r="WIJ21" s="12"/>
      <c r="WIK21" s="12"/>
      <c r="WIL21" s="12"/>
      <c r="WIM21" s="12"/>
      <c r="WIN21" s="12"/>
      <c r="WIO21" s="12"/>
      <c r="WIP21" s="12"/>
      <c r="WIQ21" s="12"/>
      <c r="WIR21" s="12"/>
      <c r="WIS21" s="12"/>
      <c r="WIT21" s="12"/>
      <c r="WIU21" s="12"/>
      <c r="WIV21" s="12"/>
      <c r="WIW21" s="12"/>
      <c r="WIX21" s="12"/>
      <c r="WIY21" s="12"/>
      <c r="WIZ21" s="12"/>
      <c r="WJA21" s="12"/>
      <c r="WJB21" s="12"/>
      <c r="WJC21" s="12"/>
      <c r="WJD21" s="12"/>
      <c r="WJE21" s="12"/>
      <c r="WJF21" s="12"/>
      <c r="WJG21" s="12"/>
      <c r="WJH21" s="12"/>
      <c r="WJI21" s="12"/>
      <c r="WJJ21" s="12"/>
      <c r="WJK21" s="12"/>
      <c r="WJL21" s="12"/>
      <c r="WJM21" s="12"/>
      <c r="WJN21" s="12"/>
      <c r="WJO21" s="12"/>
      <c r="WJP21" s="12"/>
      <c r="WJQ21" s="12"/>
      <c r="WJR21" s="12"/>
      <c r="WJS21" s="12"/>
      <c r="WJT21" s="12"/>
      <c r="WJU21" s="12"/>
      <c r="WJV21" s="12"/>
      <c r="WJW21" s="12"/>
      <c r="WJX21" s="12"/>
      <c r="WJY21" s="12"/>
      <c r="WJZ21" s="12"/>
      <c r="WKA21" s="12"/>
      <c r="WKB21" s="12"/>
      <c r="WKC21" s="12"/>
      <c r="WKD21" s="12"/>
      <c r="WKE21" s="12"/>
      <c r="WKF21" s="12"/>
      <c r="WKG21" s="12"/>
      <c r="WKH21" s="12"/>
      <c r="WKI21" s="12"/>
      <c r="WKJ21" s="12"/>
      <c r="WKK21" s="12"/>
      <c r="WKL21" s="12"/>
      <c r="WKM21" s="12"/>
      <c r="WKN21" s="12"/>
      <c r="WKO21" s="12"/>
      <c r="WKP21" s="12"/>
      <c r="WKQ21" s="12"/>
      <c r="WKR21" s="12"/>
      <c r="WKS21" s="12"/>
      <c r="WKT21" s="12"/>
      <c r="WKU21" s="12"/>
      <c r="WKV21" s="12"/>
      <c r="WKW21" s="12"/>
      <c r="WKX21" s="12"/>
      <c r="WKY21" s="12"/>
      <c r="WKZ21" s="12"/>
      <c r="WLA21" s="12"/>
      <c r="WLB21" s="12"/>
      <c r="WLC21" s="12"/>
      <c r="WLD21" s="12"/>
      <c r="WLE21" s="12"/>
      <c r="WLF21" s="12"/>
      <c r="WLG21" s="12"/>
      <c r="WLH21" s="12"/>
      <c r="WLI21" s="12"/>
      <c r="WLJ21" s="12"/>
      <c r="WLK21" s="12"/>
      <c r="WLL21" s="12"/>
      <c r="WLM21" s="12"/>
      <c r="WLN21" s="12"/>
      <c r="WLO21" s="12"/>
      <c r="WLP21" s="12"/>
      <c r="WLQ21" s="12"/>
      <c r="WLR21" s="12"/>
      <c r="WLS21" s="12"/>
      <c r="WLT21" s="12"/>
      <c r="WLU21" s="12"/>
      <c r="WLV21" s="12"/>
      <c r="WLW21" s="12"/>
      <c r="WLX21" s="12"/>
      <c r="WLY21" s="12"/>
      <c r="WLZ21" s="12"/>
      <c r="WMA21" s="12"/>
      <c r="WMB21" s="12"/>
      <c r="WMC21" s="12"/>
      <c r="WMD21" s="12"/>
      <c r="WME21" s="12"/>
      <c r="WMF21" s="12"/>
      <c r="WMG21" s="12"/>
      <c r="WMH21" s="12"/>
      <c r="WMI21" s="12"/>
      <c r="WMJ21" s="12"/>
      <c r="WMK21" s="12"/>
      <c r="WML21" s="12"/>
      <c r="WMM21" s="12"/>
      <c r="WMN21" s="12"/>
      <c r="WMO21" s="12"/>
      <c r="WMP21" s="12"/>
      <c r="WMQ21" s="12"/>
      <c r="WMR21" s="12"/>
      <c r="WMS21" s="12"/>
      <c r="WMT21" s="12"/>
      <c r="WMU21" s="12"/>
      <c r="WMV21" s="12"/>
      <c r="WMW21" s="12"/>
      <c r="WMX21" s="12"/>
      <c r="WMY21" s="12"/>
      <c r="WMZ21" s="12"/>
      <c r="WNA21" s="12"/>
      <c r="WNB21" s="12"/>
      <c r="WNC21" s="12"/>
      <c r="WND21" s="12"/>
      <c r="WNE21" s="12"/>
      <c r="WNF21" s="12"/>
      <c r="WNG21" s="12"/>
      <c r="WNH21" s="12"/>
      <c r="WNI21" s="12"/>
      <c r="WNJ21" s="12"/>
      <c r="WNK21" s="12"/>
      <c r="WNL21" s="12"/>
      <c r="WNM21" s="12"/>
      <c r="WNN21" s="12"/>
      <c r="WNO21" s="12"/>
      <c r="WNP21" s="12"/>
      <c r="WNQ21" s="12"/>
      <c r="WNR21" s="12"/>
      <c r="WNS21" s="12"/>
      <c r="WNT21" s="12"/>
      <c r="WNU21" s="12"/>
      <c r="WNV21" s="12"/>
      <c r="WNW21" s="12"/>
      <c r="WNX21" s="12"/>
      <c r="WNY21" s="12"/>
      <c r="WNZ21" s="12"/>
      <c r="WOA21" s="12"/>
      <c r="WOB21" s="12"/>
      <c r="WOC21" s="12"/>
      <c r="WOD21" s="12"/>
      <c r="WOE21" s="12"/>
      <c r="WOF21" s="12"/>
      <c r="WOG21" s="12"/>
      <c r="WOH21" s="12"/>
      <c r="WOI21" s="12"/>
      <c r="WOJ21" s="12"/>
      <c r="WOK21" s="12"/>
      <c r="WOL21" s="12"/>
      <c r="WOM21" s="12"/>
      <c r="WON21" s="12"/>
      <c r="WOO21" s="12"/>
      <c r="WOP21" s="12"/>
      <c r="WOQ21" s="12"/>
      <c r="WOR21" s="12"/>
      <c r="WOS21" s="12"/>
      <c r="WOT21" s="12"/>
      <c r="WOU21" s="12"/>
      <c r="WOV21" s="12"/>
      <c r="WOW21" s="12"/>
      <c r="WOX21" s="12"/>
      <c r="WOY21" s="12"/>
      <c r="WOZ21" s="12"/>
      <c r="WPA21" s="12"/>
      <c r="WPB21" s="12"/>
      <c r="WPC21" s="12"/>
      <c r="WPD21" s="12"/>
      <c r="WPE21" s="12"/>
      <c r="WPF21" s="12"/>
      <c r="WPG21" s="12"/>
      <c r="WPH21" s="12"/>
      <c r="WPI21" s="12"/>
      <c r="WPJ21" s="12"/>
      <c r="WPK21" s="12"/>
      <c r="WPL21" s="12"/>
      <c r="WPM21" s="12"/>
      <c r="WPN21" s="12"/>
      <c r="WPO21" s="12"/>
      <c r="WPP21" s="12"/>
      <c r="WPQ21" s="12"/>
      <c r="WPR21" s="12"/>
      <c r="WPS21" s="12"/>
      <c r="WPT21" s="12"/>
      <c r="WPU21" s="12"/>
      <c r="WPV21" s="12"/>
      <c r="WPW21" s="12"/>
      <c r="WPX21" s="12"/>
      <c r="WPY21" s="12"/>
      <c r="WPZ21" s="12"/>
      <c r="WQA21" s="12"/>
      <c r="WQB21" s="12"/>
      <c r="WQC21" s="12"/>
      <c r="WQD21" s="12"/>
      <c r="WQE21" s="12"/>
      <c r="WQF21" s="12"/>
      <c r="WQG21" s="12"/>
      <c r="WQH21" s="12"/>
      <c r="WQI21" s="12"/>
      <c r="WQJ21" s="12"/>
      <c r="WQK21" s="12"/>
      <c r="WQL21" s="12"/>
      <c r="WQM21" s="12"/>
      <c r="WQN21" s="12"/>
      <c r="WQO21" s="12"/>
      <c r="WQP21" s="12"/>
      <c r="WQQ21" s="12"/>
      <c r="WQR21" s="12"/>
      <c r="WQS21" s="12"/>
      <c r="WQT21" s="12"/>
      <c r="WQU21" s="12"/>
      <c r="WQV21" s="12"/>
      <c r="WQW21" s="12"/>
      <c r="WQX21" s="12"/>
      <c r="WQY21" s="12"/>
      <c r="WQZ21" s="12"/>
      <c r="WRA21" s="12"/>
      <c r="WRB21" s="12"/>
      <c r="WRC21" s="12"/>
      <c r="WRD21" s="12"/>
      <c r="WRE21" s="12"/>
      <c r="WRF21" s="12"/>
      <c r="WRG21" s="12"/>
      <c r="WRH21" s="12"/>
      <c r="WRI21" s="12"/>
      <c r="WRJ21" s="12"/>
      <c r="WRK21" s="12"/>
      <c r="WRL21" s="12"/>
      <c r="WRM21" s="12"/>
      <c r="WRN21" s="12"/>
      <c r="WRO21" s="12"/>
      <c r="WRP21" s="12"/>
      <c r="WRQ21" s="12"/>
      <c r="WRR21" s="12"/>
      <c r="WRS21" s="12"/>
      <c r="WRT21" s="12"/>
      <c r="WRU21" s="12"/>
      <c r="WRV21" s="12"/>
      <c r="WRW21" s="12"/>
      <c r="WRX21" s="12"/>
      <c r="WRY21" s="12"/>
      <c r="WRZ21" s="12"/>
      <c r="WSA21" s="12"/>
      <c r="WSB21" s="12"/>
      <c r="WSC21" s="12"/>
      <c r="WSD21" s="12"/>
      <c r="WSE21" s="12"/>
      <c r="WSF21" s="12"/>
      <c r="WSG21" s="12"/>
      <c r="WSH21" s="12"/>
      <c r="WSI21" s="12"/>
      <c r="WSJ21" s="12"/>
      <c r="WSK21" s="12"/>
      <c r="WSL21" s="12"/>
      <c r="WSM21" s="12"/>
      <c r="WSN21" s="12"/>
      <c r="WSO21" s="12"/>
      <c r="WSP21" s="12"/>
      <c r="WSQ21" s="12"/>
      <c r="WSR21" s="12"/>
      <c r="WSS21" s="12"/>
      <c r="WST21" s="12"/>
      <c r="WSU21" s="12"/>
      <c r="WSV21" s="12"/>
      <c r="WSW21" s="12"/>
      <c r="WSX21" s="12"/>
      <c r="WSY21" s="12"/>
      <c r="WSZ21" s="12"/>
      <c r="WTA21" s="12"/>
      <c r="WTB21" s="12"/>
      <c r="WTC21" s="12"/>
      <c r="WTD21" s="12"/>
      <c r="WTE21" s="12"/>
      <c r="WTF21" s="12"/>
      <c r="WTG21" s="12"/>
      <c r="WTH21" s="12"/>
      <c r="WTI21" s="12"/>
      <c r="WTJ21" s="12"/>
      <c r="WTK21" s="12"/>
      <c r="WTL21" s="12"/>
      <c r="WTM21" s="12"/>
      <c r="WTN21" s="12"/>
      <c r="WTO21" s="12"/>
      <c r="WTP21" s="12"/>
      <c r="WTQ21" s="12"/>
      <c r="WTR21" s="12"/>
      <c r="WTS21" s="12"/>
      <c r="WTT21" s="12"/>
      <c r="WTU21" s="12"/>
      <c r="WTV21" s="12"/>
      <c r="WTW21" s="12"/>
      <c r="WTX21" s="12"/>
      <c r="WTY21" s="12"/>
      <c r="WTZ21" s="12"/>
      <c r="WUA21" s="12"/>
      <c r="WUB21" s="12"/>
      <c r="WUC21" s="12"/>
      <c r="WUD21" s="12"/>
      <c r="WUE21" s="12"/>
      <c r="WUF21" s="12"/>
      <c r="WUG21" s="12"/>
      <c r="WUH21" s="12"/>
      <c r="WUI21" s="12"/>
      <c r="WUJ21" s="12"/>
      <c r="WUK21" s="12"/>
      <c r="WUL21" s="12"/>
      <c r="WUM21" s="12"/>
      <c r="WUN21" s="12"/>
      <c r="WUO21" s="12"/>
      <c r="WUP21" s="12"/>
      <c r="WUQ21" s="12"/>
      <c r="WUR21" s="12"/>
      <c r="WUS21" s="12"/>
      <c r="WUT21" s="12"/>
      <c r="WUU21" s="12"/>
      <c r="WUV21" s="12"/>
      <c r="WUW21" s="12"/>
      <c r="WUX21" s="12"/>
      <c r="WUY21" s="12"/>
      <c r="WUZ21" s="12"/>
      <c r="WVA21" s="12"/>
      <c r="WVB21" s="12"/>
      <c r="WVC21" s="12"/>
      <c r="WVD21" s="12"/>
      <c r="WVE21" s="12"/>
      <c r="WVF21" s="12"/>
      <c r="WVG21" s="12"/>
      <c r="WVH21" s="12"/>
      <c r="WVI21" s="12"/>
      <c r="WVJ21" s="12"/>
      <c r="WVK21" s="12"/>
      <c r="WVL21" s="12"/>
      <c r="WVM21" s="12"/>
      <c r="WVN21" s="12"/>
      <c r="WVO21" s="12"/>
      <c r="WVP21" s="12"/>
      <c r="WVQ21" s="12"/>
      <c r="WVR21" s="12"/>
      <c r="WVS21" s="12"/>
      <c r="WVT21" s="12"/>
      <c r="WVU21" s="12"/>
      <c r="WVV21" s="12"/>
      <c r="WVW21" s="12"/>
      <c r="WVX21" s="12"/>
    </row>
    <row r="22" spans="1:16144" s="750" customFormat="1" ht="13.15" customHeight="1" thickTop="1" x14ac:dyDescent="0.2">
      <c r="A22" s="114"/>
      <c r="B22" s="114"/>
      <c r="C22" s="114"/>
      <c r="D22" s="114"/>
      <c r="E22" s="114"/>
      <c r="F22" s="114"/>
      <c r="G22" s="114"/>
      <c r="H22" s="114"/>
      <c r="I22" s="114"/>
      <c r="J22" s="114"/>
      <c r="K22" s="114"/>
      <c r="L22" s="114"/>
      <c r="M22" s="114"/>
      <c r="N22" s="115"/>
      <c r="O22" s="116"/>
      <c r="P22" s="116"/>
      <c r="Q22" s="115"/>
      <c r="R22" s="200"/>
      <c r="S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c r="GS22" s="12"/>
      <c r="GT22" s="12"/>
      <c r="GU22" s="12"/>
      <c r="GV22" s="12"/>
      <c r="GW22" s="12"/>
      <c r="GX22" s="12"/>
      <c r="GY22" s="12"/>
      <c r="GZ22" s="12"/>
      <c r="HA22" s="12"/>
      <c r="HB22" s="12"/>
      <c r="HC22" s="12"/>
      <c r="HD22" s="12"/>
      <c r="HE22" s="12"/>
      <c r="HF22" s="12"/>
      <c r="HG22" s="12"/>
      <c r="HH22" s="12"/>
      <c r="HI22" s="12"/>
      <c r="HJ22" s="12"/>
      <c r="HK22" s="12"/>
      <c r="HL22" s="12"/>
      <c r="HM22" s="12"/>
      <c r="HN22" s="12"/>
      <c r="HO22" s="12"/>
      <c r="HP22" s="12"/>
      <c r="HQ22" s="12"/>
      <c r="HR22" s="12"/>
      <c r="HS22" s="12"/>
      <c r="HT22" s="12"/>
      <c r="HU22" s="12"/>
      <c r="HV22" s="12"/>
      <c r="HW22" s="12"/>
      <c r="HX22" s="12"/>
      <c r="HY22" s="12"/>
      <c r="HZ22" s="12"/>
      <c r="IA22" s="12"/>
      <c r="IB22" s="12"/>
      <c r="IC22" s="12"/>
      <c r="ID22" s="12"/>
      <c r="IE22" s="12"/>
      <c r="IF22" s="12"/>
      <c r="IG22" s="12"/>
      <c r="IH22" s="12"/>
      <c r="II22" s="12"/>
      <c r="IJ22" s="12"/>
      <c r="IK22" s="12"/>
      <c r="IL22" s="12"/>
      <c r="IM22" s="12"/>
      <c r="IN22" s="12"/>
      <c r="IO22" s="12"/>
      <c r="IP22" s="12"/>
      <c r="IQ22" s="12"/>
      <c r="IR22" s="12"/>
      <c r="IS22" s="12"/>
      <c r="IT22" s="12"/>
      <c r="IU22" s="12"/>
      <c r="IV22" s="12"/>
      <c r="IW22" s="12"/>
      <c r="IX22" s="12"/>
      <c r="IY22" s="12"/>
      <c r="IZ22" s="12"/>
      <c r="JA22" s="12"/>
      <c r="JB22" s="12"/>
      <c r="JC22" s="12"/>
      <c r="JD22" s="12"/>
      <c r="JE22" s="12"/>
      <c r="JF22" s="12"/>
      <c r="JG22" s="12"/>
      <c r="JH22" s="12"/>
      <c r="JI22" s="12"/>
      <c r="JJ22" s="12"/>
      <c r="JK22" s="12"/>
      <c r="JL22" s="12"/>
      <c r="JM22" s="12"/>
      <c r="JN22" s="12"/>
      <c r="JO22" s="12"/>
      <c r="JP22" s="12"/>
      <c r="JQ22" s="12"/>
      <c r="JR22" s="12"/>
      <c r="JS22" s="12"/>
      <c r="JT22" s="12"/>
      <c r="JU22" s="12"/>
      <c r="JV22" s="12"/>
      <c r="JW22" s="12"/>
      <c r="JX22" s="12"/>
      <c r="JY22" s="12"/>
      <c r="JZ22" s="12"/>
      <c r="KA22" s="12"/>
      <c r="KB22" s="12"/>
      <c r="KC22" s="12"/>
      <c r="KD22" s="12"/>
      <c r="KE22" s="12"/>
      <c r="KF22" s="12"/>
      <c r="KG22" s="12"/>
      <c r="KH22" s="12"/>
      <c r="KI22" s="12"/>
      <c r="KJ22" s="12"/>
      <c r="KK22" s="12"/>
      <c r="KL22" s="12"/>
      <c r="KM22" s="12"/>
      <c r="KN22" s="12"/>
      <c r="KO22" s="12"/>
      <c r="KP22" s="12"/>
      <c r="KQ22" s="12"/>
      <c r="KR22" s="12"/>
      <c r="KS22" s="12"/>
      <c r="KT22" s="12"/>
      <c r="KU22" s="12"/>
      <c r="KV22" s="12"/>
      <c r="KW22" s="12"/>
      <c r="KX22" s="12"/>
      <c r="KY22" s="12"/>
      <c r="KZ22" s="12"/>
      <c r="LA22" s="12"/>
      <c r="LB22" s="12"/>
      <c r="LC22" s="12"/>
      <c r="LD22" s="12"/>
      <c r="LE22" s="12"/>
      <c r="LF22" s="12"/>
      <c r="LG22" s="12"/>
      <c r="LH22" s="12"/>
      <c r="LI22" s="12"/>
      <c r="LJ22" s="12"/>
      <c r="LK22" s="12"/>
      <c r="LL22" s="12"/>
      <c r="LM22" s="12"/>
      <c r="LN22" s="12"/>
      <c r="LO22" s="12"/>
      <c r="LP22" s="12"/>
      <c r="LQ22" s="12"/>
      <c r="LR22" s="12"/>
      <c r="LS22" s="12"/>
      <c r="LT22" s="12"/>
      <c r="LU22" s="12"/>
      <c r="LV22" s="12"/>
      <c r="LW22" s="12"/>
      <c r="LX22" s="12"/>
      <c r="LY22" s="12"/>
      <c r="LZ22" s="12"/>
      <c r="MA22" s="12"/>
      <c r="MB22" s="12"/>
      <c r="MC22" s="12"/>
      <c r="MD22" s="12"/>
      <c r="ME22" s="12"/>
      <c r="MF22" s="12"/>
      <c r="MG22" s="12"/>
      <c r="MH22" s="12"/>
      <c r="MI22" s="12"/>
      <c r="MJ22" s="12"/>
      <c r="MK22" s="12"/>
      <c r="ML22" s="12"/>
      <c r="MM22" s="12"/>
      <c r="MN22" s="12"/>
      <c r="MO22" s="12"/>
      <c r="MP22" s="12"/>
      <c r="MQ22" s="12"/>
      <c r="MR22" s="12"/>
      <c r="MS22" s="12"/>
      <c r="MT22" s="12"/>
      <c r="MU22" s="12"/>
      <c r="MV22" s="12"/>
      <c r="MW22" s="12"/>
      <c r="MX22" s="12"/>
      <c r="MY22" s="12"/>
      <c r="MZ22" s="12"/>
      <c r="NA22" s="12"/>
      <c r="NB22" s="12"/>
      <c r="NC22" s="12"/>
      <c r="ND22" s="12"/>
      <c r="NE22" s="12"/>
      <c r="NF22" s="12"/>
      <c r="NG22" s="12"/>
      <c r="NH22" s="12"/>
      <c r="NI22" s="12"/>
      <c r="NJ22" s="12"/>
      <c r="NK22" s="12"/>
      <c r="NL22" s="12"/>
      <c r="NM22" s="12"/>
      <c r="NN22" s="12"/>
      <c r="NO22" s="12"/>
      <c r="NP22" s="12"/>
      <c r="NQ22" s="12"/>
      <c r="NR22" s="12"/>
      <c r="NS22" s="12"/>
      <c r="NT22" s="12"/>
      <c r="NU22" s="12"/>
      <c r="NV22" s="12"/>
      <c r="NW22" s="12"/>
      <c r="NX22" s="12"/>
      <c r="NY22" s="12"/>
      <c r="NZ22" s="12"/>
      <c r="OA22" s="12"/>
      <c r="OB22" s="12"/>
      <c r="OC22" s="12"/>
      <c r="OD22" s="12"/>
      <c r="OE22" s="12"/>
      <c r="OF22" s="12"/>
      <c r="OG22" s="12"/>
      <c r="OH22" s="12"/>
      <c r="OI22" s="12"/>
      <c r="OJ22" s="12"/>
      <c r="OK22" s="12"/>
      <c r="OL22" s="12"/>
      <c r="OM22" s="12"/>
      <c r="ON22" s="12"/>
      <c r="OO22" s="12"/>
      <c r="OP22" s="12"/>
      <c r="OQ22" s="12"/>
      <c r="OR22" s="12"/>
      <c r="OS22" s="12"/>
      <c r="OT22" s="12"/>
      <c r="OU22" s="12"/>
      <c r="OV22" s="12"/>
      <c r="OW22" s="12"/>
      <c r="OX22" s="12"/>
      <c r="OY22" s="12"/>
      <c r="OZ22" s="12"/>
      <c r="PA22" s="12"/>
      <c r="PB22" s="12"/>
      <c r="PC22" s="12"/>
      <c r="PD22" s="12"/>
      <c r="PE22" s="12"/>
      <c r="PF22" s="12"/>
      <c r="PG22" s="12"/>
      <c r="PH22" s="12"/>
      <c r="PI22" s="12"/>
      <c r="PJ22" s="12"/>
      <c r="PK22" s="12"/>
      <c r="PL22" s="12"/>
      <c r="PM22" s="12"/>
      <c r="PN22" s="12"/>
      <c r="PO22" s="12"/>
      <c r="PP22" s="12"/>
      <c r="PQ22" s="12"/>
      <c r="PR22" s="12"/>
      <c r="PS22" s="12"/>
      <c r="PT22" s="12"/>
      <c r="PU22" s="12"/>
      <c r="PV22" s="12"/>
      <c r="PW22" s="12"/>
      <c r="PX22" s="12"/>
      <c r="PY22" s="12"/>
      <c r="PZ22" s="12"/>
      <c r="QA22" s="12"/>
      <c r="QB22" s="12"/>
      <c r="QC22" s="12"/>
      <c r="QD22" s="12"/>
      <c r="QE22" s="12"/>
      <c r="QF22" s="12"/>
      <c r="QG22" s="12"/>
      <c r="QH22" s="12"/>
      <c r="QI22" s="12"/>
      <c r="QJ22" s="12"/>
      <c r="QK22" s="12"/>
      <c r="QL22" s="12"/>
      <c r="QM22" s="12"/>
      <c r="QN22" s="12"/>
      <c r="QO22" s="12"/>
      <c r="QP22" s="12"/>
      <c r="QQ22" s="12"/>
      <c r="QR22" s="12"/>
      <c r="QS22" s="12"/>
      <c r="QT22" s="12"/>
      <c r="QU22" s="12"/>
      <c r="QV22" s="12"/>
      <c r="QW22" s="12"/>
      <c r="QX22" s="12"/>
      <c r="QY22" s="12"/>
      <c r="QZ22" s="12"/>
      <c r="RA22" s="12"/>
      <c r="RB22" s="12"/>
      <c r="RC22" s="12"/>
      <c r="RD22" s="12"/>
      <c r="RE22" s="12"/>
      <c r="RF22" s="12"/>
      <c r="RG22" s="12"/>
      <c r="RH22" s="12"/>
      <c r="RI22" s="12"/>
      <c r="RJ22" s="12"/>
      <c r="RK22" s="12"/>
      <c r="RL22" s="12"/>
      <c r="RM22" s="12"/>
      <c r="RN22" s="12"/>
      <c r="RO22" s="12"/>
      <c r="RP22" s="12"/>
      <c r="RQ22" s="12"/>
      <c r="RR22" s="12"/>
      <c r="RS22" s="12"/>
      <c r="RT22" s="12"/>
      <c r="RU22" s="12"/>
      <c r="RV22" s="12"/>
      <c r="RW22" s="12"/>
      <c r="RX22" s="12"/>
      <c r="RY22" s="12"/>
      <c r="RZ22" s="12"/>
      <c r="SA22" s="12"/>
      <c r="SB22" s="12"/>
      <c r="SC22" s="12"/>
      <c r="SD22" s="12"/>
      <c r="SE22" s="12"/>
      <c r="SF22" s="12"/>
      <c r="SG22" s="12"/>
      <c r="SH22" s="12"/>
      <c r="SI22" s="12"/>
      <c r="SJ22" s="12"/>
      <c r="SK22" s="12"/>
      <c r="SL22" s="12"/>
      <c r="SM22" s="12"/>
      <c r="SN22" s="12"/>
      <c r="SO22" s="12"/>
      <c r="SP22" s="12"/>
      <c r="SQ22" s="12"/>
      <c r="SR22" s="12"/>
      <c r="SS22" s="12"/>
      <c r="ST22" s="12"/>
      <c r="SU22" s="12"/>
      <c r="SV22" s="12"/>
      <c r="SW22" s="12"/>
      <c r="SX22" s="12"/>
      <c r="SY22" s="12"/>
      <c r="SZ22" s="12"/>
      <c r="TA22" s="12"/>
      <c r="TB22" s="12"/>
      <c r="TC22" s="12"/>
      <c r="TD22" s="12"/>
      <c r="TE22" s="12"/>
      <c r="TF22" s="12"/>
      <c r="TG22" s="12"/>
      <c r="TH22" s="12"/>
      <c r="TI22" s="12"/>
      <c r="TJ22" s="12"/>
      <c r="TK22" s="12"/>
      <c r="TL22" s="12"/>
      <c r="TM22" s="12"/>
      <c r="TN22" s="12"/>
      <c r="TO22" s="12"/>
      <c r="TP22" s="12"/>
      <c r="TQ22" s="12"/>
      <c r="TR22" s="12"/>
      <c r="TS22" s="12"/>
      <c r="TT22" s="12"/>
      <c r="TU22" s="12"/>
      <c r="TV22" s="12"/>
      <c r="TW22" s="12"/>
      <c r="TX22" s="12"/>
      <c r="TY22" s="12"/>
      <c r="TZ22" s="12"/>
      <c r="UA22" s="12"/>
      <c r="UB22" s="12"/>
      <c r="UC22" s="12"/>
      <c r="UD22" s="12"/>
      <c r="UE22" s="12"/>
      <c r="UF22" s="12"/>
      <c r="UG22" s="12"/>
      <c r="UH22" s="12"/>
      <c r="UI22" s="12"/>
      <c r="UJ22" s="12"/>
      <c r="UK22" s="12"/>
      <c r="UL22" s="12"/>
      <c r="UM22" s="12"/>
      <c r="UN22" s="12"/>
      <c r="UO22" s="12"/>
      <c r="UP22" s="12"/>
      <c r="UQ22" s="12"/>
      <c r="UR22" s="12"/>
      <c r="US22" s="12"/>
      <c r="UT22" s="12"/>
      <c r="UU22" s="12"/>
      <c r="UV22" s="12"/>
      <c r="UW22" s="12"/>
      <c r="UX22" s="12"/>
      <c r="UY22" s="12"/>
      <c r="UZ22" s="12"/>
      <c r="VA22" s="12"/>
      <c r="VB22" s="12"/>
      <c r="VC22" s="12"/>
      <c r="VD22" s="12"/>
      <c r="VE22" s="12"/>
      <c r="VF22" s="12"/>
      <c r="VG22" s="12"/>
      <c r="VH22" s="12"/>
      <c r="VI22" s="12"/>
      <c r="VJ22" s="12"/>
      <c r="VK22" s="12"/>
      <c r="VL22" s="12"/>
      <c r="VM22" s="12"/>
      <c r="VN22" s="12"/>
      <c r="VO22" s="12"/>
      <c r="VP22" s="12"/>
      <c r="VQ22" s="12"/>
      <c r="VR22" s="12"/>
      <c r="VS22" s="12"/>
      <c r="VT22" s="12"/>
      <c r="VU22" s="12"/>
      <c r="VV22" s="12"/>
      <c r="VW22" s="12"/>
      <c r="VX22" s="12"/>
      <c r="VY22" s="12"/>
      <c r="VZ22" s="12"/>
      <c r="WA22" s="12"/>
      <c r="WB22" s="12"/>
      <c r="WC22" s="12"/>
      <c r="WD22" s="12"/>
      <c r="WE22" s="12"/>
      <c r="WF22" s="12"/>
      <c r="WG22" s="12"/>
      <c r="WH22" s="12"/>
      <c r="WI22" s="12"/>
      <c r="WJ22" s="12"/>
      <c r="WK22" s="12"/>
      <c r="WL22" s="12"/>
      <c r="WM22" s="12"/>
      <c r="WN22" s="12"/>
      <c r="WO22" s="12"/>
      <c r="WP22" s="12"/>
      <c r="WQ22" s="12"/>
      <c r="WR22" s="12"/>
      <c r="WS22" s="12"/>
      <c r="WT22" s="12"/>
      <c r="WU22" s="12"/>
      <c r="WV22" s="12"/>
      <c r="WW22" s="12"/>
      <c r="WX22" s="12"/>
      <c r="WY22" s="12"/>
      <c r="WZ22" s="12"/>
      <c r="XA22" s="12"/>
      <c r="XB22" s="12"/>
      <c r="XC22" s="12"/>
      <c r="XD22" s="12"/>
      <c r="XE22" s="12"/>
      <c r="XF22" s="12"/>
      <c r="XG22" s="12"/>
      <c r="XH22" s="12"/>
      <c r="XI22" s="12"/>
      <c r="XJ22" s="12"/>
      <c r="XK22" s="12"/>
      <c r="XL22" s="12"/>
      <c r="XM22" s="12"/>
      <c r="XN22" s="12"/>
      <c r="XO22" s="12"/>
      <c r="XP22" s="12"/>
      <c r="XQ22" s="12"/>
      <c r="XR22" s="12"/>
      <c r="XS22" s="12"/>
      <c r="XT22" s="12"/>
      <c r="XU22" s="12"/>
      <c r="XV22" s="12"/>
      <c r="XW22" s="12"/>
      <c r="XX22" s="12"/>
      <c r="XY22" s="12"/>
      <c r="XZ22" s="12"/>
      <c r="YA22" s="12"/>
      <c r="YB22" s="12"/>
      <c r="YC22" s="12"/>
      <c r="YD22" s="12"/>
      <c r="YE22" s="12"/>
      <c r="YF22" s="12"/>
      <c r="YG22" s="12"/>
      <c r="YH22" s="12"/>
      <c r="YI22" s="12"/>
      <c r="YJ22" s="12"/>
      <c r="YK22" s="12"/>
      <c r="YL22" s="12"/>
      <c r="YM22" s="12"/>
      <c r="YN22" s="12"/>
      <c r="YO22" s="12"/>
      <c r="YP22" s="12"/>
      <c r="YQ22" s="12"/>
      <c r="YR22" s="12"/>
      <c r="YS22" s="12"/>
      <c r="YT22" s="12"/>
      <c r="YU22" s="12"/>
      <c r="YV22" s="12"/>
      <c r="YW22" s="12"/>
      <c r="YX22" s="12"/>
      <c r="YY22" s="12"/>
      <c r="YZ22" s="12"/>
      <c r="ZA22" s="12"/>
      <c r="ZB22" s="12"/>
      <c r="ZC22" s="12"/>
      <c r="ZD22" s="12"/>
      <c r="ZE22" s="12"/>
      <c r="ZF22" s="12"/>
      <c r="ZG22" s="12"/>
      <c r="ZH22" s="12"/>
      <c r="ZI22" s="12"/>
      <c r="ZJ22" s="12"/>
      <c r="ZK22" s="12"/>
      <c r="ZL22" s="12"/>
      <c r="ZM22" s="12"/>
      <c r="ZN22" s="12"/>
      <c r="ZO22" s="12"/>
      <c r="ZP22" s="12"/>
      <c r="ZQ22" s="12"/>
      <c r="ZR22" s="12"/>
      <c r="ZS22" s="12"/>
      <c r="ZT22" s="12"/>
      <c r="ZU22" s="12"/>
      <c r="ZV22" s="12"/>
      <c r="ZW22" s="12"/>
      <c r="ZX22" s="12"/>
      <c r="ZY22" s="12"/>
      <c r="ZZ22" s="12"/>
      <c r="AAA22" s="12"/>
      <c r="AAB22" s="12"/>
      <c r="AAC22" s="12"/>
      <c r="AAD22" s="12"/>
      <c r="AAE22" s="12"/>
      <c r="AAF22" s="12"/>
      <c r="AAG22" s="12"/>
      <c r="AAH22" s="12"/>
      <c r="AAI22" s="12"/>
      <c r="AAJ22" s="12"/>
      <c r="AAK22" s="12"/>
      <c r="AAL22" s="12"/>
      <c r="AAM22" s="12"/>
      <c r="AAN22" s="12"/>
      <c r="AAO22" s="12"/>
      <c r="AAP22" s="12"/>
      <c r="AAQ22" s="12"/>
      <c r="AAR22" s="12"/>
      <c r="AAS22" s="12"/>
      <c r="AAT22" s="12"/>
      <c r="AAU22" s="12"/>
      <c r="AAV22" s="12"/>
      <c r="AAW22" s="12"/>
      <c r="AAX22" s="12"/>
      <c r="AAY22" s="12"/>
      <c r="AAZ22" s="12"/>
      <c r="ABA22" s="12"/>
      <c r="ABB22" s="12"/>
      <c r="ABC22" s="12"/>
      <c r="ABD22" s="12"/>
      <c r="ABE22" s="12"/>
      <c r="ABF22" s="12"/>
      <c r="ABG22" s="12"/>
      <c r="ABH22" s="12"/>
      <c r="ABI22" s="12"/>
      <c r="ABJ22" s="12"/>
      <c r="ABK22" s="12"/>
      <c r="ABL22" s="12"/>
      <c r="ABM22" s="12"/>
      <c r="ABN22" s="12"/>
      <c r="ABO22" s="12"/>
      <c r="ABP22" s="12"/>
      <c r="ABQ22" s="12"/>
      <c r="ABR22" s="12"/>
      <c r="ABS22" s="12"/>
      <c r="ABT22" s="12"/>
      <c r="ABU22" s="12"/>
      <c r="ABV22" s="12"/>
      <c r="ABW22" s="12"/>
      <c r="ABX22" s="12"/>
      <c r="ABY22" s="12"/>
      <c r="ABZ22" s="12"/>
      <c r="ACA22" s="12"/>
      <c r="ACB22" s="12"/>
      <c r="ACC22" s="12"/>
      <c r="ACD22" s="12"/>
      <c r="ACE22" s="12"/>
      <c r="ACF22" s="12"/>
      <c r="ACG22" s="12"/>
      <c r="ACH22" s="12"/>
      <c r="ACI22" s="12"/>
      <c r="ACJ22" s="12"/>
      <c r="ACK22" s="12"/>
      <c r="ACL22" s="12"/>
      <c r="ACM22" s="12"/>
      <c r="ACN22" s="12"/>
      <c r="ACO22" s="12"/>
      <c r="ACP22" s="12"/>
      <c r="ACQ22" s="12"/>
      <c r="ACR22" s="12"/>
      <c r="ACS22" s="12"/>
      <c r="ACT22" s="12"/>
      <c r="ACU22" s="12"/>
      <c r="ACV22" s="12"/>
      <c r="ACW22" s="12"/>
      <c r="ACX22" s="12"/>
      <c r="ACY22" s="12"/>
      <c r="ACZ22" s="12"/>
      <c r="ADA22" s="12"/>
      <c r="ADB22" s="12"/>
      <c r="ADC22" s="12"/>
      <c r="ADD22" s="12"/>
      <c r="ADE22" s="12"/>
      <c r="ADF22" s="12"/>
      <c r="ADG22" s="12"/>
      <c r="ADH22" s="12"/>
      <c r="ADI22" s="12"/>
      <c r="ADJ22" s="12"/>
      <c r="ADK22" s="12"/>
      <c r="ADL22" s="12"/>
      <c r="ADM22" s="12"/>
      <c r="ADN22" s="12"/>
      <c r="ADO22" s="12"/>
      <c r="ADP22" s="12"/>
      <c r="ADQ22" s="12"/>
      <c r="ADR22" s="12"/>
      <c r="ADS22" s="12"/>
      <c r="ADT22" s="12"/>
      <c r="ADU22" s="12"/>
      <c r="ADV22" s="12"/>
      <c r="ADW22" s="12"/>
      <c r="ADX22" s="12"/>
      <c r="ADY22" s="12"/>
      <c r="ADZ22" s="12"/>
      <c r="AEA22" s="12"/>
      <c r="AEB22" s="12"/>
      <c r="AEC22" s="12"/>
      <c r="AED22" s="12"/>
      <c r="AEE22" s="12"/>
      <c r="AEF22" s="12"/>
      <c r="AEG22" s="12"/>
      <c r="AEH22" s="12"/>
      <c r="AEI22" s="12"/>
      <c r="AEJ22" s="12"/>
      <c r="AEK22" s="12"/>
      <c r="AEL22" s="12"/>
      <c r="AEM22" s="12"/>
      <c r="AEN22" s="12"/>
      <c r="AEO22" s="12"/>
      <c r="AEP22" s="12"/>
      <c r="AEQ22" s="12"/>
      <c r="AER22" s="12"/>
      <c r="AES22" s="12"/>
      <c r="AET22" s="12"/>
      <c r="AEU22" s="12"/>
      <c r="AEV22" s="12"/>
      <c r="AEW22" s="12"/>
      <c r="AEX22" s="12"/>
      <c r="AEY22" s="12"/>
      <c r="AEZ22" s="12"/>
      <c r="AFA22" s="12"/>
      <c r="AFB22" s="12"/>
      <c r="AFC22" s="12"/>
      <c r="AFD22" s="12"/>
      <c r="AFE22" s="12"/>
      <c r="AFF22" s="12"/>
      <c r="AFG22" s="12"/>
      <c r="AFH22" s="12"/>
      <c r="AFI22" s="12"/>
      <c r="AFJ22" s="12"/>
      <c r="AFK22" s="12"/>
      <c r="AFL22" s="12"/>
      <c r="AFM22" s="12"/>
      <c r="AFN22" s="12"/>
      <c r="AFO22" s="12"/>
      <c r="AFP22" s="12"/>
      <c r="AFQ22" s="12"/>
      <c r="AFR22" s="12"/>
      <c r="AFS22" s="12"/>
      <c r="AFT22" s="12"/>
      <c r="AFU22" s="12"/>
      <c r="AFV22" s="12"/>
      <c r="AFW22" s="12"/>
      <c r="AFX22" s="12"/>
      <c r="AFY22" s="12"/>
      <c r="AFZ22" s="12"/>
      <c r="AGA22" s="12"/>
      <c r="AGB22" s="12"/>
      <c r="AGC22" s="12"/>
      <c r="AGD22" s="12"/>
      <c r="AGE22" s="12"/>
      <c r="AGF22" s="12"/>
      <c r="AGG22" s="12"/>
      <c r="AGH22" s="12"/>
      <c r="AGI22" s="12"/>
      <c r="AGJ22" s="12"/>
      <c r="AGK22" s="12"/>
      <c r="AGL22" s="12"/>
      <c r="AGM22" s="12"/>
      <c r="AGN22" s="12"/>
      <c r="AGO22" s="12"/>
      <c r="AGP22" s="12"/>
      <c r="AGQ22" s="12"/>
      <c r="AGR22" s="12"/>
      <c r="AGS22" s="12"/>
      <c r="AGT22" s="12"/>
      <c r="AGU22" s="12"/>
      <c r="AGV22" s="12"/>
      <c r="AGW22" s="12"/>
      <c r="AGX22" s="12"/>
      <c r="AGY22" s="12"/>
      <c r="AGZ22" s="12"/>
      <c r="AHA22" s="12"/>
      <c r="AHB22" s="12"/>
      <c r="AHC22" s="12"/>
      <c r="AHD22" s="12"/>
      <c r="AHE22" s="12"/>
      <c r="AHF22" s="12"/>
      <c r="AHG22" s="12"/>
      <c r="AHH22" s="12"/>
      <c r="AHI22" s="12"/>
      <c r="AHJ22" s="12"/>
      <c r="AHK22" s="12"/>
      <c r="AHL22" s="12"/>
      <c r="AHM22" s="12"/>
      <c r="AHN22" s="12"/>
      <c r="AHO22" s="12"/>
      <c r="AHP22" s="12"/>
      <c r="AHQ22" s="12"/>
      <c r="AHR22" s="12"/>
      <c r="AHS22" s="12"/>
      <c r="AHT22" s="12"/>
      <c r="AHU22" s="12"/>
      <c r="AHV22" s="12"/>
      <c r="AHW22" s="12"/>
      <c r="AHX22" s="12"/>
      <c r="AHY22" s="12"/>
      <c r="AHZ22" s="12"/>
      <c r="AIA22" s="12"/>
      <c r="AIB22" s="12"/>
      <c r="AIC22" s="12"/>
      <c r="AID22" s="12"/>
      <c r="AIE22" s="12"/>
      <c r="AIF22" s="12"/>
      <c r="AIG22" s="12"/>
      <c r="AIH22" s="12"/>
      <c r="AII22" s="12"/>
      <c r="AIJ22" s="12"/>
      <c r="AIK22" s="12"/>
      <c r="AIL22" s="12"/>
      <c r="AIM22" s="12"/>
      <c r="AIN22" s="12"/>
      <c r="AIO22" s="12"/>
      <c r="AIP22" s="12"/>
      <c r="AIQ22" s="12"/>
      <c r="AIR22" s="12"/>
      <c r="AIS22" s="12"/>
      <c r="AIT22" s="12"/>
      <c r="AIU22" s="12"/>
      <c r="AIV22" s="12"/>
      <c r="AIW22" s="12"/>
      <c r="AIX22" s="12"/>
      <c r="AIY22" s="12"/>
      <c r="AIZ22" s="12"/>
      <c r="AJA22" s="12"/>
      <c r="AJB22" s="12"/>
      <c r="AJC22" s="12"/>
      <c r="AJD22" s="12"/>
      <c r="AJE22" s="12"/>
      <c r="AJF22" s="12"/>
      <c r="AJG22" s="12"/>
      <c r="AJH22" s="12"/>
      <c r="AJI22" s="12"/>
      <c r="AJJ22" s="12"/>
      <c r="AJK22" s="12"/>
      <c r="AJL22" s="12"/>
      <c r="AJM22" s="12"/>
      <c r="AJN22" s="12"/>
      <c r="AJO22" s="12"/>
      <c r="AJP22" s="12"/>
      <c r="AJQ22" s="12"/>
      <c r="AJR22" s="12"/>
      <c r="AJS22" s="12"/>
      <c r="AJT22" s="12"/>
      <c r="AJU22" s="12"/>
      <c r="AJV22" s="12"/>
      <c r="AJW22" s="12"/>
      <c r="AJX22" s="12"/>
      <c r="AJY22" s="12"/>
      <c r="AJZ22" s="12"/>
      <c r="AKA22" s="12"/>
      <c r="AKB22" s="12"/>
      <c r="AKC22" s="12"/>
      <c r="AKD22" s="12"/>
      <c r="AKE22" s="12"/>
      <c r="AKF22" s="12"/>
      <c r="AKG22" s="12"/>
      <c r="AKH22" s="12"/>
      <c r="AKI22" s="12"/>
      <c r="AKJ22" s="12"/>
      <c r="AKK22" s="12"/>
      <c r="AKL22" s="12"/>
      <c r="AKM22" s="12"/>
      <c r="AKN22" s="12"/>
      <c r="AKO22" s="12"/>
      <c r="AKP22" s="12"/>
      <c r="AKQ22" s="12"/>
      <c r="AKR22" s="12"/>
      <c r="AKS22" s="12"/>
      <c r="AKT22" s="12"/>
      <c r="AKU22" s="12"/>
      <c r="AKV22" s="12"/>
      <c r="AKW22" s="12"/>
      <c r="AKX22" s="12"/>
      <c r="AKY22" s="12"/>
      <c r="AKZ22" s="12"/>
      <c r="ALA22" s="12"/>
      <c r="ALB22" s="12"/>
      <c r="ALC22" s="12"/>
      <c r="ALD22" s="12"/>
      <c r="ALE22" s="12"/>
      <c r="ALF22" s="12"/>
      <c r="ALG22" s="12"/>
      <c r="ALH22" s="12"/>
      <c r="ALI22" s="12"/>
      <c r="ALJ22" s="12"/>
      <c r="ALK22" s="12"/>
      <c r="ALL22" s="12"/>
      <c r="ALM22" s="12"/>
      <c r="ALN22" s="12"/>
      <c r="ALO22" s="12"/>
      <c r="ALP22" s="12"/>
      <c r="ALQ22" s="12"/>
      <c r="ALR22" s="12"/>
      <c r="ALS22" s="12"/>
      <c r="ALT22" s="12"/>
      <c r="ALU22" s="12"/>
      <c r="ALV22" s="12"/>
      <c r="ALW22" s="12"/>
      <c r="ALX22" s="12"/>
      <c r="ALY22" s="12"/>
      <c r="ALZ22" s="12"/>
      <c r="AMA22" s="12"/>
      <c r="AMB22" s="12"/>
      <c r="AMC22" s="12"/>
      <c r="AMD22" s="12"/>
      <c r="AME22" s="12"/>
      <c r="AMF22" s="12"/>
      <c r="AMG22" s="12"/>
      <c r="AMH22" s="12"/>
      <c r="AMI22" s="12"/>
      <c r="AMJ22" s="12"/>
      <c r="AMK22" s="12"/>
      <c r="AML22" s="12"/>
      <c r="AMM22" s="12"/>
      <c r="AMN22" s="12"/>
      <c r="AMO22" s="12"/>
      <c r="AMP22" s="12"/>
      <c r="AMQ22" s="12"/>
      <c r="AMR22" s="12"/>
      <c r="AMS22" s="12"/>
      <c r="AMT22" s="12"/>
      <c r="AMU22" s="12"/>
      <c r="AMV22" s="12"/>
      <c r="AMW22" s="12"/>
      <c r="AMX22" s="12"/>
      <c r="AMY22" s="12"/>
      <c r="AMZ22" s="12"/>
      <c r="ANA22" s="12"/>
      <c r="ANB22" s="12"/>
      <c r="ANC22" s="12"/>
      <c r="AND22" s="12"/>
      <c r="ANE22" s="12"/>
      <c r="ANF22" s="12"/>
      <c r="ANG22" s="12"/>
      <c r="ANH22" s="12"/>
      <c r="ANI22" s="12"/>
      <c r="ANJ22" s="12"/>
      <c r="ANK22" s="12"/>
      <c r="ANL22" s="12"/>
      <c r="ANM22" s="12"/>
      <c r="ANN22" s="12"/>
      <c r="ANO22" s="12"/>
      <c r="ANP22" s="12"/>
      <c r="ANQ22" s="12"/>
      <c r="ANR22" s="12"/>
      <c r="ANS22" s="12"/>
      <c r="ANT22" s="12"/>
      <c r="ANU22" s="12"/>
      <c r="ANV22" s="12"/>
      <c r="ANW22" s="12"/>
      <c r="ANX22" s="12"/>
      <c r="ANY22" s="12"/>
      <c r="ANZ22" s="12"/>
      <c r="AOA22" s="12"/>
      <c r="AOB22" s="12"/>
      <c r="AOC22" s="12"/>
      <c r="AOD22" s="12"/>
      <c r="AOE22" s="12"/>
      <c r="AOF22" s="12"/>
      <c r="AOG22" s="12"/>
      <c r="AOH22" s="12"/>
      <c r="AOI22" s="12"/>
      <c r="AOJ22" s="12"/>
      <c r="AOK22" s="12"/>
      <c r="AOL22" s="12"/>
      <c r="AOM22" s="12"/>
      <c r="AON22" s="12"/>
      <c r="AOO22" s="12"/>
      <c r="AOP22" s="12"/>
      <c r="AOQ22" s="12"/>
      <c r="AOR22" s="12"/>
      <c r="AOS22" s="12"/>
      <c r="AOT22" s="12"/>
      <c r="AOU22" s="12"/>
      <c r="AOV22" s="12"/>
      <c r="AOW22" s="12"/>
      <c r="AOX22" s="12"/>
      <c r="AOY22" s="12"/>
      <c r="AOZ22" s="12"/>
      <c r="APA22" s="12"/>
      <c r="APB22" s="12"/>
      <c r="APC22" s="12"/>
      <c r="APD22" s="12"/>
      <c r="APE22" s="12"/>
      <c r="APF22" s="12"/>
      <c r="APG22" s="12"/>
      <c r="APH22" s="12"/>
      <c r="API22" s="12"/>
      <c r="APJ22" s="12"/>
      <c r="APK22" s="12"/>
      <c r="APL22" s="12"/>
      <c r="APM22" s="12"/>
      <c r="APN22" s="12"/>
      <c r="APO22" s="12"/>
      <c r="APP22" s="12"/>
      <c r="APQ22" s="12"/>
      <c r="APR22" s="12"/>
      <c r="APS22" s="12"/>
      <c r="APT22" s="12"/>
      <c r="APU22" s="12"/>
      <c r="APV22" s="12"/>
      <c r="APW22" s="12"/>
      <c r="APX22" s="12"/>
      <c r="APY22" s="12"/>
      <c r="APZ22" s="12"/>
      <c r="AQA22" s="12"/>
      <c r="AQB22" s="12"/>
      <c r="AQC22" s="12"/>
      <c r="AQD22" s="12"/>
      <c r="AQE22" s="12"/>
      <c r="AQF22" s="12"/>
      <c r="AQG22" s="12"/>
      <c r="AQH22" s="12"/>
      <c r="AQI22" s="12"/>
      <c r="AQJ22" s="12"/>
      <c r="AQK22" s="12"/>
      <c r="AQL22" s="12"/>
      <c r="AQM22" s="12"/>
      <c r="AQN22" s="12"/>
      <c r="AQO22" s="12"/>
      <c r="AQP22" s="12"/>
      <c r="AQQ22" s="12"/>
      <c r="AQR22" s="12"/>
      <c r="AQS22" s="12"/>
      <c r="AQT22" s="12"/>
      <c r="AQU22" s="12"/>
      <c r="AQV22" s="12"/>
      <c r="AQW22" s="12"/>
      <c r="AQX22" s="12"/>
      <c r="AQY22" s="12"/>
      <c r="AQZ22" s="12"/>
      <c r="ARA22" s="12"/>
      <c r="ARB22" s="12"/>
      <c r="ARC22" s="12"/>
      <c r="ARD22" s="12"/>
      <c r="ARE22" s="12"/>
      <c r="ARF22" s="12"/>
      <c r="ARG22" s="12"/>
      <c r="ARH22" s="12"/>
      <c r="ARI22" s="12"/>
      <c r="ARJ22" s="12"/>
      <c r="ARK22" s="12"/>
      <c r="ARL22" s="12"/>
      <c r="ARM22" s="12"/>
      <c r="ARN22" s="12"/>
      <c r="ARO22" s="12"/>
      <c r="ARP22" s="12"/>
      <c r="ARQ22" s="12"/>
      <c r="ARR22" s="12"/>
      <c r="ARS22" s="12"/>
      <c r="ART22" s="12"/>
      <c r="ARU22" s="12"/>
      <c r="ARV22" s="12"/>
      <c r="ARW22" s="12"/>
      <c r="ARX22" s="12"/>
      <c r="ARY22" s="12"/>
      <c r="ARZ22" s="12"/>
      <c r="ASA22" s="12"/>
      <c r="ASB22" s="12"/>
      <c r="ASC22" s="12"/>
      <c r="ASD22" s="12"/>
      <c r="ASE22" s="12"/>
      <c r="ASF22" s="12"/>
      <c r="ASG22" s="12"/>
      <c r="ASH22" s="12"/>
      <c r="ASI22" s="12"/>
      <c r="ASJ22" s="12"/>
      <c r="ASK22" s="12"/>
      <c r="ASL22" s="12"/>
      <c r="ASM22" s="12"/>
      <c r="ASN22" s="12"/>
      <c r="ASO22" s="12"/>
      <c r="ASP22" s="12"/>
      <c r="ASQ22" s="12"/>
      <c r="ASR22" s="12"/>
      <c r="ASS22" s="12"/>
      <c r="AST22" s="12"/>
      <c r="ASU22" s="12"/>
      <c r="ASV22" s="12"/>
      <c r="ASW22" s="12"/>
      <c r="ASX22" s="12"/>
      <c r="ASY22" s="12"/>
      <c r="ASZ22" s="12"/>
      <c r="ATA22" s="12"/>
      <c r="ATB22" s="12"/>
      <c r="ATC22" s="12"/>
      <c r="ATD22" s="12"/>
      <c r="ATE22" s="12"/>
      <c r="ATF22" s="12"/>
      <c r="ATG22" s="12"/>
      <c r="ATH22" s="12"/>
      <c r="ATI22" s="12"/>
      <c r="ATJ22" s="12"/>
      <c r="ATK22" s="12"/>
      <c r="ATL22" s="12"/>
      <c r="ATM22" s="12"/>
      <c r="ATN22" s="12"/>
      <c r="ATO22" s="12"/>
      <c r="ATP22" s="12"/>
      <c r="ATQ22" s="12"/>
      <c r="ATR22" s="12"/>
      <c r="ATS22" s="12"/>
      <c r="ATT22" s="12"/>
      <c r="ATU22" s="12"/>
      <c r="ATV22" s="12"/>
      <c r="ATW22" s="12"/>
      <c r="ATX22" s="12"/>
      <c r="ATY22" s="12"/>
      <c r="ATZ22" s="12"/>
      <c r="AUA22" s="12"/>
      <c r="AUB22" s="12"/>
      <c r="AUC22" s="12"/>
      <c r="AUD22" s="12"/>
      <c r="AUE22" s="12"/>
      <c r="AUF22" s="12"/>
      <c r="AUG22" s="12"/>
      <c r="AUH22" s="12"/>
      <c r="AUI22" s="12"/>
      <c r="AUJ22" s="12"/>
      <c r="AUK22" s="12"/>
      <c r="AUL22" s="12"/>
      <c r="AUM22" s="12"/>
      <c r="AUN22" s="12"/>
      <c r="AUO22" s="12"/>
      <c r="AUP22" s="12"/>
      <c r="AUQ22" s="12"/>
      <c r="AUR22" s="12"/>
      <c r="AUS22" s="12"/>
      <c r="AUT22" s="12"/>
      <c r="AUU22" s="12"/>
      <c r="AUV22" s="12"/>
      <c r="AUW22" s="12"/>
      <c r="AUX22" s="12"/>
      <c r="AUY22" s="12"/>
      <c r="AUZ22" s="12"/>
      <c r="AVA22" s="12"/>
      <c r="AVB22" s="12"/>
      <c r="AVC22" s="12"/>
      <c r="AVD22" s="12"/>
      <c r="AVE22" s="12"/>
      <c r="AVF22" s="12"/>
      <c r="AVG22" s="12"/>
      <c r="AVH22" s="12"/>
      <c r="AVI22" s="12"/>
      <c r="AVJ22" s="12"/>
      <c r="AVK22" s="12"/>
      <c r="AVL22" s="12"/>
      <c r="AVM22" s="12"/>
      <c r="AVN22" s="12"/>
      <c r="AVO22" s="12"/>
      <c r="AVP22" s="12"/>
      <c r="AVQ22" s="12"/>
      <c r="AVR22" s="12"/>
      <c r="AVS22" s="12"/>
      <c r="AVT22" s="12"/>
      <c r="AVU22" s="12"/>
      <c r="AVV22" s="12"/>
      <c r="AVW22" s="12"/>
      <c r="AVX22" s="12"/>
      <c r="AVY22" s="12"/>
      <c r="AVZ22" s="12"/>
      <c r="AWA22" s="12"/>
      <c r="AWB22" s="12"/>
      <c r="AWC22" s="12"/>
      <c r="AWD22" s="12"/>
      <c r="AWE22" s="12"/>
      <c r="AWF22" s="12"/>
      <c r="AWG22" s="12"/>
      <c r="AWH22" s="12"/>
      <c r="AWI22" s="12"/>
      <c r="AWJ22" s="12"/>
      <c r="AWK22" s="12"/>
      <c r="AWL22" s="12"/>
      <c r="AWM22" s="12"/>
      <c r="AWN22" s="12"/>
      <c r="AWO22" s="12"/>
      <c r="AWP22" s="12"/>
      <c r="AWQ22" s="12"/>
      <c r="AWR22" s="12"/>
      <c r="AWS22" s="12"/>
      <c r="AWT22" s="12"/>
      <c r="AWU22" s="12"/>
      <c r="AWV22" s="12"/>
      <c r="AWW22" s="12"/>
      <c r="AWX22" s="12"/>
      <c r="AWY22" s="12"/>
      <c r="AWZ22" s="12"/>
      <c r="AXA22" s="12"/>
      <c r="AXB22" s="12"/>
      <c r="AXC22" s="12"/>
      <c r="AXD22" s="12"/>
      <c r="AXE22" s="12"/>
      <c r="AXF22" s="12"/>
      <c r="AXG22" s="12"/>
      <c r="AXH22" s="12"/>
      <c r="AXI22" s="12"/>
      <c r="AXJ22" s="12"/>
      <c r="AXK22" s="12"/>
      <c r="AXL22" s="12"/>
      <c r="AXM22" s="12"/>
      <c r="AXN22" s="12"/>
      <c r="AXO22" s="12"/>
      <c r="AXP22" s="12"/>
      <c r="AXQ22" s="12"/>
      <c r="AXR22" s="12"/>
      <c r="AXS22" s="12"/>
      <c r="AXT22" s="12"/>
      <c r="AXU22" s="12"/>
      <c r="AXV22" s="12"/>
      <c r="AXW22" s="12"/>
      <c r="AXX22" s="12"/>
      <c r="AXY22" s="12"/>
      <c r="AXZ22" s="12"/>
      <c r="AYA22" s="12"/>
      <c r="AYB22" s="12"/>
      <c r="AYC22" s="12"/>
      <c r="AYD22" s="12"/>
      <c r="AYE22" s="12"/>
      <c r="AYF22" s="12"/>
      <c r="AYG22" s="12"/>
      <c r="AYH22" s="12"/>
      <c r="AYI22" s="12"/>
      <c r="AYJ22" s="12"/>
      <c r="AYK22" s="12"/>
      <c r="AYL22" s="12"/>
      <c r="AYM22" s="12"/>
      <c r="AYN22" s="12"/>
      <c r="AYO22" s="12"/>
      <c r="AYP22" s="12"/>
      <c r="AYQ22" s="12"/>
      <c r="AYR22" s="12"/>
      <c r="AYS22" s="12"/>
      <c r="AYT22" s="12"/>
      <c r="AYU22" s="12"/>
      <c r="AYV22" s="12"/>
      <c r="AYW22" s="12"/>
      <c r="AYX22" s="12"/>
      <c r="AYY22" s="12"/>
      <c r="AYZ22" s="12"/>
      <c r="AZA22" s="12"/>
      <c r="AZB22" s="12"/>
      <c r="AZC22" s="12"/>
      <c r="AZD22" s="12"/>
      <c r="AZE22" s="12"/>
      <c r="AZF22" s="12"/>
      <c r="AZG22" s="12"/>
      <c r="AZH22" s="12"/>
      <c r="AZI22" s="12"/>
      <c r="AZJ22" s="12"/>
      <c r="AZK22" s="12"/>
      <c r="AZL22" s="12"/>
      <c r="AZM22" s="12"/>
      <c r="AZN22" s="12"/>
      <c r="AZO22" s="12"/>
      <c r="AZP22" s="12"/>
      <c r="AZQ22" s="12"/>
      <c r="AZR22" s="12"/>
      <c r="AZS22" s="12"/>
      <c r="AZT22" s="12"/>
      <c r="AZU22" s="12"/>
      <c r="AZV22" s="12"/>
      <c r="AZW22" s="12"/>
      <c r="AZX22" s="12"/>
      <c r="AZY22" s="12"/>
      <c r="AZZ22" s="12"/>
      <c r="BAA22" s="12"/>
      <c r="BAB22" s="12"/>
      <c r="BAC22" s="12"/>
      <c r="BAD22" s="12"/>
      <c r="BAE22" s="12"/>
      <c r="BAF22" s="12"/>
      <c r="BAG22" s="12"/>
      <c r="BAH22" s="12"/>
      <c r="BAI22" s="12"/>
      <c r="BAJ22" s="12"/>
      <c r="BAK22" s="12"/>
      <c r="BAL22" s="12"/>
      <c r="BAM22" s="12"/>
      <c r="BAN22" s="12"/>
      <c r="BAO22" s="12"/>
      <c r="BAP22" s="12"/>
      <c r="BAQ22" s="12"/>
      <c r="BAR22" s="12"/>
      <c r="BAS22" s="12"/>
      <c r="BAT22" s="12"/>
      <c r="BAU22" s="12"/>
      <c r="BAV22" s="12"/>
      <c r="BAW22" s="12"/>
      <c r="BAX22" s="12"/>
      <c r="BAY22" s="12"/>
      <c r="BAZ22" s="12"/>
      <c r="BBA22" s="12"/>
      <c r="BBB22" s="12"/>
      <c r="BBC22" s="12"/>
      <c r="BBD22" s="12"/>
      <c r="BBE22" s="12"/>
      <c r="BBF22" s="12"/>
      <c r="BBG22" s="12"/>
      <c r="BBH22" s="12"/>
      <c r="BBI22" s="12"/>
      <c r="BBJ22" s="12"/>
      <c r="BBK22" s="12"/>
      <c r="BBL22" s="12"/>
      <c r="BBM22" s="12"/>
      <c r="BBN22" s="12"/>
      <c r="BBO22" s="12"/>
      <c r="BBP22" s="12"/>
      <c r="BBQ22" s="12"/>
      <c r="BBR22" s="12"/>
      <c r="BBS22" s="12"/>
      <c r="BBT22" s="12"/>
      <c r="BBU22" s="12"/>
      <c r="BBV22" s="12"/>
      <c r="BBW22" s="12"/>
      <c r="BBX22" s="12"/>
      <c r="BBY22" s="12"/>
      <c r="BBZ22" s="12"/>
      <c r="BCA22" s="12"/>
      <c r="BCB22" s="12"/>
      <c r="BCC22" s="12"/>
      <c r="BCD22" s="12"/>
      <c r="BCE22" s="12"/>
      <c r="BCF22" s="12"/>
      <c r="BCG22" s="12"/>
      <c r="BCH22" s="12"/>
      <c r="BCI22" s="12"/>
      <c r="BCJ22" s="12"/>
      <c r="BCK22" s="12"/>
      <c r="BCL22" s="12"/>
      <c r="BCM22" s="12"/>
      <c r="BCN22" s="12"/>
      <c r="BCO22" s="12"/>
      <c r="BCP22" s="12"/>
      <c r="BCQ22" s="12"/>
      <c r="BCR22" s="12"/>
      <c r="BCS22" s="12"/>
      <c r="BCT22" s="12"/>
      <c r="BCU22" s="12"/>
      <c r="BCV22" s="12"/>
      <c r="BCW22" s="12"/>
      <c r="BCX22" s="12"/>
      <c r="BCY22" s="12"/>
      <c r="BCZ22" s="12"/>
      <c r="BDA22" s="12"/>
      <c r="BDB22" s="12"/>
      <c r="BDC22" s="12"/>
      <c r="BDD22" s="12"/>
      <c r="BDE22" s="12"/>
      <c r="BDF22" s="12"/>
      <c r="BDG22" s="12"/>
      <c r="BDH22" s="12"/>
      <c r="BDI22" s="12"/>
      <c r="BDJ22" s="12"/>
      <c r="BDK22" s="12"/>
      <c r="BDL22" s="12"/>
      <c r="BDM22" s="12"/>
      <c r="BDN22" s="12"/>
      <c r="BDO22" s="12"/>
      <c r="BDP22" s="12"/>
      <c r="BDQ22" s="12"/>
      <c r="BDR22" s="12"/>
      <c r="BDS22" s="12"/>
      <c r="BDT22" s="12"/>
      <c r="BDU22" s="12"/>
      <c r="BDV22" s="12"/>
      <c r="BDW22" s="12"/>
      <c r="BDX22" s="12"/>
      <c r="BDY22" s="12"/>
      <c r="BDZ22" s="12"/>
      <c r="BEA22" s="12"/>
      <c r="BEB22" s="12"/>
      <c r="BEC22" s="12"/>
      <c r="BED22" s="12"/>
      <c r="BEE22" s="12"/>
      <c r="BEF22" s="12"/>
      <c r="BEG22" s="12"/>
      <c r="BEH22" s="12"/>
      <c r="BEI22" s="12"/>
      <c r="BEJ22" s="12"/>
      <c r="BEK22" s="12"/>
      <c r="BEL22" s="12"/>
      <c r="BEM22" s="12"/>
      <c r="BEN22" s="12"/>
      <c r="BEO22" s="12"/>
      <c r="BEP22" s="12"/>
      <c r="BEQ22" s="12"/>
      <c r="BER22" s="12"/>
      <c r="BES22" s="12"/>
      <c r="BET22" s="12"/>
      <c r="BEU22" s="12"/>
      <c r="BEV22" s="12"/>
      <c r="BEW22" s="12"/>
      <c r="BEX22" s="12"/>
      <c r="BEY22" s="12"/>
      <c r="BEZ22" s="12"/>
      <c r="BFA22" s="12"/>
      <c r="BFB22" s="12"/>
      <c r="BFC22" s="12"/>
      <c r="BFD22" s="12"/>
      <c r="BFE22" s="12"/>
      <c r="BFF22" s="12"/>
      <c r="BFG22" s="12"/>
      <c r="BFH22" s="12"/>
      <c r="BFI22" s="12"/>
      <c r="BFJ22" s="12"/>
      <c r="BFK22" s="12"/>
      <c r="BFL22" s="12"/>
      <c r="BFM22" s="12"/>
      <c r="BFN22" s="12"/>
      <c r="BFO22" s="12"/>
      <c r="BFP22" s="12"/>
      <c r="BFQ22" s="12"/>
      <c r="BFR22" s="12"/>
      <c r="BFS22" s="12"/>
      <c r="BFT22" s="12"/>
      <c r="BFU22" s="12"/>
      <c r="BFV22" s="12"/>
      <c r="BFW22" s="12"/>
      <c r="BFX22" s="12"/>
      <c r="BFY22" s="12"/>
      <c r="BFZ22" s="12"/>
      <c r="BGA22" s="12"/>
      <c r="BGB22" s="12"/>
      <c r="BGC22" s="12"/>
      <c r="BGD22" s="12"/>
      <c r="BGE22" s="12"/>
      <c r="BGF22" s="12"/>
      <c r="BGG22" s="12"/>
      <c r="BGH22" s="12"/>
      <c r="BGI22" s="12"/>
      <c r="BGJ22" s="12"/>
      <c r="BGK22" s="12"/>
      <c r="BGL22" s="12"/>
      <c r="BGM22" s="12"/>
      <c r="BGN22" s="12"/>
      <c r="BGO22" s="12"/>
      <c r="BGP22" s="12"/>
      <c r="BGQ22" s="12"/>
      <c r="BGR22" s="12"/>
      <c r="BGS22" s="12"/>
      <c r="BGT22" s="12"/>
      <c r="BGU22" s="12"/>
      <c r="BGV22" s="12"/>
      <c r="BGW22" s="12"/>
      <c r="BGX22" s="12"/>
      <c r="BGY22" s="12"/>
      <c r="BGZ22" s="12"/>
      <c r="BHA22" s="12"/>
      <c r="BHB22" s="12"/>
      <c r="BHC22" s="12"/>
      <c r="BHD22" s="12"/>
      <c r="BHE22" s="12"/>
      <c r="BHF22" s="12"/>
      <c r="BHG22" s="12"/>
      <c r="BHH22" s="12"/>
      <c r="BHI22" s="12"/>
      <c r="BHJ22" s="12"/>
      <c r="BHK22" s="12"/>
      <c r="BHL22" s="12"/>
      <c r="BHM22" s="12"/>
      <c r="BHN22" s="12"/>
      <c r="BHO22" s="12"/>
      <c r="BHP22" s="12"/>
      <c r="BHQ22" s="12"/>
      <c r="BHR22" s="12"/>
      <c r="BHS22" s="12"/>
      <c r="BHT22" s="12"/>
      <c r="BHU22" s="12"/>
      <c r="BHV22" s="12"/>
      <c r="BHW22" s="12"/>
      <c r="BHX22" s="12"/>
      <c r="BHY22" s="12"/>
      <c r="BHZ22" s="12"/>
      <c r="BIA22" s="12"/>
      <c r="BIB22" s="12"/>
      <c r="BIC22" s="12"/>
      <c r="BID22" s="12"/>
      <c r="BIE22" s="12"/>
      <c r="BIF22" s="12"/>
      <c r="BIG22" s="12"/>
      <c r="BIH22" s="12"/>
      <c r="BII22" s="12"/>
      <c r="BIJ22" s="12"/>
      <c r="BIK22" s="12"/>
      <c r="BIL22" s="12"/>
      <c r="BIM22" s="12"/>
      <c r="BIN22" s="12"/>
      <c r="BIO22" s="12"/>
      <c r="BIP22" s="12"/>
      <c r="BIQ22" s="12"/>
      <c r="BIR22" s="12"/>
      <c r="BIS22" s="12"/>
      <c r="BIT22" s="12"/>
      <c r="BIU22" s="12"/>
      <c r="BIV22" s="12"/>
      <c r="BIW22" s="12"/>
      <c r="BIX22" s="12"/>
      <c r="BIY22" s="12"/>
      <c r="BIZ22" s="12"/>
      <c r="BJA22" s="12"/>
      <c r="BJB22" s="12"/>
      <c r="BJC22" s="12"/>
      <c r="BJD22" s="12"/>
      <c r="BJE22" s="12"/>
      <c r="BJF22" s="12"/>
      <c r="BJG22" s="12"/>
      <c r="BJH22" s="12"/>
      <c r="BJI22" s="12"/>
      <c r="BJJ22" s="12"/>
      <c r="BJK22" s="12"/>
      <c r="BJL22" s="12"/>
      <c r="BJM22" s="12"/>
      <c r="BJN22" s="12"/>
      <c r="BJO22" s="12"/>
      <c r="BJP22" s="12"/>
      <c r="BJQ22" s="12"/>
      <c r="BJR22" s="12"/>
      <c r="BJS22" s="12"/>
      <c r="BJT22" s="12"/>
      <c r="BJU22" s="12"/>
      <c r="BJV22" s="12"/>
      <c r="BJW22" s="12"/>
      <c r="BJX22" s="12"/>
      <c r="BJY22" s="12"/>
      <c r="BJZ22" s="12"/>
      <c r="BKA22" s="12"/>
      <c r="BKB22" s="12"/>
      <c r="BKC22" s="12"/>
      <c r="BKD22" s="12"/>
      <c r="BKE22" s="12"/>
      <c r="BKF22" s="12"/>
      <c r="BKG22" s="12"/>
      <c r="BKH22" s="12"/>
      <c r="BKI22" s="12"/>
      <c r="BKJ22" s="12"/>
      <c r="BKK22" s="12"/>
      <c r="BKL22" s="12"/>
      <c r="BKM22" s="12"/>
      <c r="BKN22" s="12"/>
      <c r="BKO22" s="12"/>
      <c r="BKP22" s="12"/>
      <c r="BKQ22" s="12"/>
      <c r="BKR22" s="12"/>
      <c r="BKS22" s="12"/>
      <c r="BKT22" s="12"/>
      <c r="BKU22" s="12"/>
      <c r="BKV22" s="12"/>
      <c r="BKW22" s="12"/>
      <c r="BKX22" s="12"/>
      <c r="BKY22" s="12"/>
      <c r="BKZ22" s="12"/>
      <c r="BLA22" s="12"/>
      <c r="BLB22" s="12"/>
      <c r="BLC22" s="12"/>
      <c r="BLD22" s="12"/>
      <c r="BLE22" s="12"/>
      <c r="BLF22" s="12"/>
      <c r="BLG22" s="12"/>
      <c r="BLH22" s="12"/>
      <c r="BLI22" s="12"/>
      <c r="BLJ22" s="12"/>
      <c r="BLK22" s="12"/>
      <c r="BLL22" s="12"/>
      <c r="BLM22" s="12"/>
      <c r="BLN22" s="12"/>
      <c r="BLO22" s="12"/>
      <c r="BLP22" s="12"/>
      <c r="BLQ22" s="12"/>
      <c r="BLR22" s="12"/>
      <c r="BLS22" s="12"/>
      <c r="BLT22" s="12"/>
      <c r="BLU22" s="12"/>
      <c r="BLV22" s="12"/>
      <c r="BLW22" s="12"/>
      <c r="BLX22" s="12"/>
      <c r="BLY22" s="12"/>
      <c r="BLZ22" s="12"/>
      <c r="BMA22" s="12"/>
      <c r="BMB22" s="12"/>
      <c r="BMC22" s="12"/>
      <c r="BMD22" s="12"/>
      <c r="BME22" s="12"/>
      <c r="BMF22" s="12"/>
      <c r="BMG22" s="12"/>
      <c r="BMH22" s="12"/>
      <c r="BMI22" s="12"/>
      <c r="BMJ22" s="12"/>
      <c r="BMK22" s="12"/>
      <c r="BML22" s="12"/>
      <c r="BMM22" s="12"/>
      <c r="BMN22" s="12"/>
      <c r="BMO22" s="12"/>
      <c r="BMP22" s="12"/>
      <c r="BMQ22" s="12"/>
      <c r="BMR22" s="12"/>
      <c r="BMS22" s="12"/>
      <c r="BMT22" s="12"/>
      <c r="BMU22" s="12"/>
      <c r="BMV22" s="12"/>
      <c r="BMW22" s="12"/>
      <c r="BMX22" s="12"/>
      <c r="BMY22" s="12"/>
      <c r="BMZ22" s="12"/>
      <c r="BNA22" s="12"/>
      <c r="BNB22" s="12"/>
      <c r="BNC22" s="12"/>
      <c r="BND22" s="12"/>
      <c r="BNE22" s="12"/>
      <c r="BNF22" s="12"/>
      <c r="BNG22" s="12"/>
      <c r="BNH22" s="12"/>
      <c r="BNI22" s="12"/>
      <c r="BNJ22" s="12"/>
      <c r="BNK22" s="12"/>
      <c r="BNL22" s="12"/>
      <c r="BNM22" s="12"/>
      <c r="BNN22" s="12"/>
      <c r="BNO22" s="12"/>
      <c r="BNP22" s="12"/>
      <c r="BNQ22" s="12"/>
      <c r="BNR22" s="12"/>
      <c r="BNS22" s="12"/>
      <c r="BNT22" s="12"/>
      <c r="BNU22" s="12"/>
      <c r="BNV22" s="12"/>
      <c r="BNW22" s="12"/>
      <c r="BNX22" s="12"/>
      <c r="BNY22" s="12"/>
      <c r="BNZ22" s="12"/>
      <c r="BOA22" s="12"/>
      <c r="BOB22" s="12"/>
      <c r="BOC22" s="12"/>
      <c r="BOD22" s="12"/>
      <c r="BOE22" s="12"/>
      <c r="BOF22" s="12"/>
      <c r="BOG22" s="12"/>
      <c r="BOH22" s="12"/>
      <c r="BOI22" s="12"/>
      <c r="BOJ22" s="12"/>
      <c r="BOK22" s="12"/>
      <c r="BOL22" s="12"/>
      <c r="BOM22" s="12"/>
      <c r="BON22" s="12"/>
      <c r="BOO22" s="12"/>
      <c r="BOP22" s="12"/>
      <c r="BOQ22" s="12"/>
      <c r="BOR22" s="12"/>
      <c r="BOS22" s="12"/>
      <c r="BOT22" s="12"/>
      <c r="BOU22" s="12"/>
      <c r="BOV22" s="12"/>
      <c r="BOW22" s="12"/>
      <c r="BOX22" s="12"/>
      <c r="BOY22" s="12"/>
      <c r="BOZ22" s="12"/>
      <c r="BPA22" s="12"/>
      <c r="BPB22" s="12"/>
      <c r="BPC22" s="12"/>
      <c r="BPD22" s="12"/>
      <c r="BPE22" s="12"/>
      <c r="BPF22" s="12"/>
      <c r="BPG22" s="12"/>
      <c r="BPH22" s="12"/>
      <c r="BPI22" s="12"/>
      <c r="BPJ22" s="12"/>
      <c r="BPK22" s="12"/>
      <c r="BPL22" s="12"/>
      <c r="BPM22" s="12"/>
      <c r="BPN22" s="12"/>
      <c r="BPO22" s="12"/>
      <c r="BPP22" s="12"/>
      <c r="BPQ22" s="12"/>
      <c r="BPR22" s="12"/>
      <c r="BPS22" s="12"/>
      <c r="BPT22" s="12"/>
      <c r="BPU22" s="12"/>
      <c r="BPV22" s="12"/>
      <c r="BPW22" s="12"/>
      <c r="BPX22" s="12"/>
      <c r="BPY22" s="12"/>
      <c r="BPZ22" s="12"/>
      <c r="BQA22" s="12"/>
      <c r="BQB22" s="12"/>
      <c r="BQC22" s="12"/>
      <c r="BQD22" s="12"/>
      <c r="BQE22" s="12"/>
      <c r="BQF22" s="12"/>
      <c r="BQG22" s="12"/>
      <c r="BQH22" s="12"/>
      <c r="BQI22" s="12"/>
      <c r="BQJ22" s="12"/>
      <c r="BQK22" s="12"/>
      <c r="BQL22" s="12"/>
      <c r="BQM22" s="12"/>
      <c r="BQN22" s="12"/>
      <c r="BQO22" s="12"/>
      <c r="BQP22" s="12"/>
      <c r="BQQ22" s="12"/>
      <c r="BQR22" s="12"/>
      <c r="BQS22" s="12"/>
      <c r="BQT22" s="12"/>
      <c r="BQU22" s="12"/>
      <c r="BQV22" s="12"/>
      <c r="BQW22" s="12"/>
      <c r="BQX22" s="12"/>
      <c r="BQY22" s="12"/>
      <c r="BQZ22" s="12"/>
      <c r="BRA22" s="12"/>
      <c r="BRB22" s="12"/>
      <c r="BRC22" s="12"/>
      <c r="BRD22" s="12"/>
      <c r="BRE22" s="12"/>
      <c r="BRF22" s="12"/>
      <c r="BRG22" s="12"/>
      <c r="BRH22" s="12"/>
      <c r="BRI22" s="12"/>
      <c r="BRJ22" s="12"/>
      <c r="BRK22" s="12"/>
      <c r="BRL22" s="12"/>
      <c r="BRM22" s="12"/>
      <c r="BRN22" s="12"/>
      <c r="BRO22" s="12"/>
      <c r="BRP22" s="12"/>
      <c r="BRQ22" s="12"/>
      <c r="BRR22" s="12"/>
      <c r="BRS22" s="12"/>
      <c r="BRT22" s="12"/>
      <c r="BRU22" s="12"/>
      <c r="BRV22" s="12"/>
      <c r="BRW22" s="12"/>
      <c r="BRX22" s="12"/>
      <c r="BRY22" s="12"/>
      <c r="BRZ22" s="12"/>
      <c r="BSA22" s="12"/>
      <c r="BSB22" s="12"/>
      <c r="BSC22" s="12"/>
      <c r="BSD22" s="12"/>
      <c r="BSE22" s="12"/>
      <c r="BSF22" s="12"/>
      <c r="BSG22" s="12"/>
      <c r="BSH22" s="12"/>
      <c r="BSI22" s="12"/>
      <c r="BSJ22" s="12"/>
      <c r="BSK22" s="12"/>
      <c r="BSL22" s="12"/>
      <c r="BSM22" s="12"/>
      <c r="BSN22" s="12"/>
      <c r="BSO22" s="12"/>
      <c r="BSP22" s="12"/>
      <c r="BSQ22" s="12"/>
      <c r="BSR22" s="12"/>
      <c r="BSS22" s="12"/>
      <c r="BST22" s="12"/>
      <c r="BSU22" s="12"/>
      <c r="BSV22" s="12"/>
      <c r="BSW22" s="12"/>
      <c r="BSX22" s="12"/>
      <c r="BSY22" s="12"/>
      <c r="BSZ22" s="12"/>
      <c r="BTA22" s="12"/>
      <c r="BTB22" s="12"/>
      <c r="BTC22" s="12"/>
      <c r="BTD22" s="12"/>
      <c r="BTE22" s="12"/>
      <c r="BTF22" s="12"/>
      <c r="BTG22" s="12"/>
      <c r="BTH22" s="12"/>
      <c r="BTI22" s="12"/>
      <c r="BTJ22" s="12"/>
      <c r="BTK22" s="12"/>
      <c r="BTL22" s="12"/>
      <c r="BTM22" s="12"/>
      <c r="BTN22" s="12"/>
      <c r="BTO22" s="12"/>
      <c r="BTP22" s="12"/>
      <c r="BTQ22" s="12"/>
      <c r="BTR22" s="12"/>
      <c r="BTS22" s="12"/>
      <c r="BTT22" s="12"/>
      <c r="BTU22" s="12"/>
      <c r="BTV22" s="12"/>
      <c r="BTW22" s="12"/>
      <c r="BTX22" s="12"/>
      <c r="BTY22" s="12"/>
      <c r="BTZ22" s="12"/>
      <c r="BUA22" s="12"/>
      <c r="BUB22" s="12"/>
      <c r="BUC22" s="12"/>
      <c r="BUD22" s="12"/>
      <c r="BUE22" s="12"/>
      <c r="BUF22" s="12"/>
      <c r="BUG22" s="12"/>
      <c r="BUH22" s="12"/>
      <c r="BUI22" s="12"/>
      <c r="BUJ22" s="12"/>
      <c r="BUK22" s="12"/>
      <c r="BUL22" s="12"/>
      <c r="BUM22" s="12"/>
      <c r="BUN22" s="12"/>
      <c r="BUO22" s="12"/>
      <c r="BUP22" s="12"/>
      <c r="BUQ22" s="12"/>
      <c r="BUR22" s="12"/>
      <c r="BUS22" s="12"/>
      <c r="BUT22" s="12"/>
      <c r="BUU22" s="12"/>
      <c r="BUV22" s="12"/>
      <c r="BUW22" s="12"/>
      <c r="BUX22" s="12"/>
      <c r="BUY22" s="12"/>
      <c r="BUZ22" s="12"/>
      <c r="BVA22" s="12"/>
      <c r="BVB22" s="12"/>
      <c r="BVC22" s="12"/>
      <c r="BVD22" s="12"/>
      <c r="BVE22" s="12"/>
      <c r="BVF22" s="12"/>
      <c r="BVG22" s="12"/>
      <c r="BVH22" s="12"/>
      <c r="BVI22" s="12"/>
      <c r="BVJ22" s="12"/>
      <c r="BVK22" s="12"/>
      <c r="BVL22" s="12"/>
      <c r="BVM22" s="12"/>
      <c r="BVN22" s="12"/>
      <c r="BVO22" s="12"/>
      <c r="BVP22" s="12"/>
      <c r="BVQ22" s="12"/>
      <c r="BVR22" s="12"/>
      <c r="BVS22" s="12"/>
      <c r="BVT22" s="12"/>
      <c r="BVU22" s="12"/>
      <c r="BVV22" s="12"/>
      <c r="BVW22" s="12"/>
      <c r="BVX22" s="12"/>
      <c r="BVY22" s="12"/>
      <c r="BVZ22" s="12"/>
      <c r="BWA22" s="12"/>
      <c r="BWB22" s="12"/>
      <c r="BWC22" s="12"/>
      <c r="BWD22" s="12"/>
      <c r="BWE22" s="12"/>
      <c r="BWF22" s="12"/>
      <c r="BWG22" s="12"/>
      <c r="BWH22" s="12"/>
      <c r="BWI22" s="12"/>
      <c r="BWJ22" s="12"/>
      <c r="BWK22" s="12"/>
      <c r="BWL22" s="12"/>
      <c r="BWM22" s="12"/>
      <c r="BWN22" s="12"/>
      <c r="BWO22" s="12"/>
      <c r="BWP22" s="12"/>
      <c r="BWQ22" s="12"/>
      <c r="BWR22" s="12"/>
      <c r="BWS22" s="12"/>
      <c r="BWT22" s="12"/>
      <c r="BWU22" s="12"/>
      <c r="BWV22" s="12"/>
      <c r="BWW22" s="12"/>
      <c r="BWX22" s="12"/>
      <c r="BWY22" s="12"/>
      <c r="BWZ22" s="12"/>
      <c r="BXA22" s="12"/>
      <c r="BXB22" s="12"/>
      <c r="BXC22" s="12"/>
      <c r="BXD22" s="12"/>
      <c r="BXE22" s="12"/>
      <c r="BXF22" s="12"/>
      <c r="BXG22" s="12"/>
      <c r="BXH22" s="12"/>
      <c r="BXI22" s="12"/>
      <c r="BXJ22" s="12"/>
      <c r="BXK22" s="12"/>
      <c r="BXL22" s="12"/>
      <c r="BXM22" s="12"/>
      <c r="BXN22" s="12"/>
      <c r="BXO22" s="12"/>
      <c r="BXP22" s="12"/>
      <c r="BXQ22" s="12"/>
      <c r="BXR22" s="12"/>
      <c r="BXS22" s="12"/>
      <c r="BXT22" s="12"/>
      <c r="BXU22" s="12"/>
      <c r="BXV22" s="12"/>
      <c r="BXW22" s="12"/>
      <c r="BXX22" s="12"/>
      <c r="BXY22" s="12"/>
      <c r="BXZ22" s="12"/>
      <c r="BYA22" s="12"/>
      <c r="BYB22" s="12"/>
      <c r="BYC22" s="12"/>
      <c r="BYD22" s="12"/>
      <c r="BYE22" s="12"/>
      <c r="BYF22" s="12"/>
      <c r="BYG22" s="12"/>
      <c r="BYH22" s="12"/>
      <c r="BYI22" s="12"/>
      <c r="BYJ22" s="12"/>
      <c r="BYK22" s="12"/>
      <c r="BYL22" s="12"/>
      <c r="BYM22" s="12"/>
      <c r="BYN22" s="12"/>
      <c r="BYO22" s="12"/>
      <c r="BYP22" s="12"/>
      <c r="BYQ22" s="12"/>
      <c r="BYR22" s="12"/>
      <c r="BYS22" s="12"/>
      <c r="BYT22" s="12"/>
      <c r="BYU22" s="12"/>
      <c r="BYV22" s="12"/>
      <c r="BYW22" s="12"/>
      <c r="BYX22" s="12"/>
      <c r="BYY22" s="12"/>
      <c r="BYZ22" s="12"/>
      <c r="BZA22" s="12"/>
      <c r="BZB22" s="12"/>
      <c r="BZC22" s="12"/>
      <c r="BZD22" s="12"/>
      <c r="BZE22" s="12"/>
      <c r="BZF22" s="12"/>
      <c r="BZG22" s="12"/>
      <c r="BZH22" s="12"/>
      <c r="BZI22" s="12"/>
      <c r="BZJ22" s="12"/>
      <c r="BZK22" s="12"/>
      <c r="BZL22" s="12"/>
      <c r="BZM22" s="12"/>
      <c r="BZN22" s="12"/>
      <c r="BZO22" s="12"/>
      <c r="BZP22" s="12"/>
      <c r="BZQ22" s="12"/>
      <c r="BZR22" s="12"/>
      <c r="BZS22" s="12"/>
      <c r="BZT22" s="12"/>
      <c r="BZU22" s="12"/>
      <c r="BZV22" s="12"/>
      <c r="BZW22" s="12"/>
      <c r="BZX22" s="12"/>
      <c r="BZY22" s="12"/>
      <c r="BZZ22" s="12"/>
      <c r="CAA22" s="12"/>
      <c r="CAB22" s="12"/>
      <c r="CAC22" s="12"/>
      <c r="CAD22" s="12"/>
      <c r="CAE22" s="12"/>
      <c r="CAF22" s="12"/>
      <c r="CAG22" s="12"/>
      <c r="CAH22" s="12"/>
      <c r="CAI22" s="12"/>
      <c r="CAJ22" s="12"/>
      <c r="CAK22" s="12"/>
      <c r="CAL22" s="12"/>
      <c r="CAM22" s="12"/>
      <c r="CAN22" s="12"/>
      <c r="CAO22" s="12"/>
      <c r="CAP22" s="12"/>
      <c r="CAQ22" s="12"/>
      <c r="CAR22" s="12"/>
      <c r="CAS22" s="12"/>
      <c r="CAT22" s="12"/>
      <c r="CAU22" s="12"/>
      <c r="CAV22" s="12"/>
      <c r="CAW22" s="12"/>
      <c r="CAX22" s="12"/>
      <c r="CAY22" s="12"/>
      <c r="CAZ22" s="12"/>
      <c r="CBA22" s="12"/>
      <c r="CBB22" s="12"/>
      <c r="CBC22" s="12"/>
      <c r="CBD22" s="12"/>
      <c r="CBE22" s="12"/>
      <c r="CBF22" s="12"/>
      <c r="CBG22" s="12"/>
      <c r="CBH22" s="12"/>
      <c r="CBI22" s="12"/>
      <c r="CBJ22" s="12"/>
      <c r="CBK22" s="12"/>
      <c r="CBL22" s="12"/>
      <c r="CBM22" s="12"/>
      <c r="CBN22" s="12"/>
      <c r="CBO22" s="12"/>
      <c r="CBP22" s="12"/>
      <c r="CBQ22" s="12"/>
      <c r="CBR22" s="12"/>
      <c r="CBS22" s="12"/>
      <c r="CBT22" s="12"/>
      <c r="CBU22" s="12"/>
      <c r="CBV22" s="12"/>
      <c r="CBW22" s="12"/>
      <c r="CBX22" s="12"/>
      <c r="CBY22" s="12"/>
      <c r="CBZ22" s="12"/>
      <c r="CCA22" s="12"/>
      <c r="CCB22" s="12"/>
      <c r="CCC22" s="12"/>
      <c r="CCD22" s="12"/>
      <c r="CCE22" s="12"/>
      <c r="CCF22" s="12"/>
      <c r="CCG22" s="12"/>
      <c r="CCH22" s="12"/>
      <c r="CCI22" s="12"/>
      <c r="CCJ22" s="12"/>
      <c r="CCK22" s="12"/>
      <c r="CCL22" s="12"/>
      <c r="CCM22" s="12"/>
      <c r="CCN22" s="12"/>
      <c r="CCO22" s="12"/>
      <c r="CCP22" s="12"/>
      <c r="CCQ22" s="12"/>
      <c r="CCR22" s="12"/>
      <c r="CCS22" s="12"/>
      <c r="CCT22" s="12"/>
      <c r="CCU22" s="12"/>
      <c r="CCV22" s="12"/>
      <c r="CCW22" s="12"/>
      <c r="CCX22" s="12"/>
      <c r="CCY22" s="12"/>
      <c r="CCZ22" s="12"/>
      <c r="CDA22" s="12"/>
      <c r="CDB22" s="12"/>
      <c r="CDC22" s="12"/>
      <c r="CDD22" s="12"/>
      <c r="CDE22" s="12"/>
      <c r="CDF22" s="12"/>
      <c r="CDG22" s="12"/>
      <c r="CDH22" s="12"/>
      <c r="CDI22" s="12"/>
      <c r="CDJ22" s="12"/>
      <c r="CDK22" s="12"/>
      <c r="CDL22" s="12"/>
      <c r="CDM22" s="12"/>
      <c r="CDN22" s="12"/>
      <c r="CDO22" s="12"/>
      <c r="CDP22" s="12"/>
      <c r="CDQ22" s="12"/>
      <c r="CDR22" s="12"/>
      <c r="CDS22" s="12"/>
      <c r="CDT22" s="12"/>
      <c r="CDU22" s="12"/>
      <c r="CDV22" s="12"/>
      <c r="CDW22" s="12"/>
      <c r="CDX22" s="12"/>
      <c r="CDY22" s="12"/>
      <c r="CDZ22" s="12"/>
      <c r="CEA22" s="12"/>
      <c r="CEB22" s="12"/>
      <c r="CEC22" s="12"/>
      <c r="CED22" s="12"/>
      <c r="CEE22" s="12"/>
      <c r="CEF22" s="12"/>
      <c r="CEG22" s="12"/>
      <c r="CEH22" s="12"/>
      <c r="CEI22" s="12"/>
      <c r="CEJ22" s="12"/>
      <c r="CEK22" s="12"/>
      <c r="CEL22" s="12"/>
      <c r="CEM22" s="12"/>
      <c r="CEN22" s="12"/>
      <c r="CEO22" s="12"/>
      <c r="CEP22" s="12"/>
      <c r="CEQ22" s="12"/>
      <c r="CER22" s="12"/>
      <c r="CES22" s="12"/>
      <c r="CET22" s="12"/>
      <c r="CEU22" s="12"/>
      <c r="CEV22" s="12"/>
      <c r="CEW22" s="12"/>
      <c r="CEX22" s="12"/>
      <c r="CEY22" s="12"/>
      <c r="CEZ22" s="12"/>
      <c r="CFA22" s="12"/>
      <c r="CFB22" s="12"/>
      <c r="CFC22" s="12"/>
      <c r="CFD22" s="12"/>
      <c r="CFE22" s="12"/>
      <c r="CFF22" s="12"/>
      <c r="CFG22" s="12"/>
      <c r="CFH22" s="12"/>
      <c r="CFI22" s="12"/>
      <c r="CFJ22" s="12"/>
      <c r="CFK22" s="12"/>
      <c r="CFL22" s="12"/>
      <c r="CFM22" s="12"/>
      <c r="CFN22" s="12"/>
      <c r="CFO22" s="12"/>
      <c r="CFP22" s="12"/>
      <c r="CFQ22" s="12"/>
      <c r="CFR22" s="12"/>
      <c r="CFS22" s="12"/>
      <c r="CFT22" s="12"/>
      <c r="CFU22" s="12"/>
      <c r="CFV22" s="12"/>
      <c r="CFW22" s="12"/>
      <c r="CFX22" s="12"/>
      <c r="CFY22" s="12"/>
      <c r="CFZ22" s="12"/>
      <c r="CGA22" s="12"/>
      <c r="CGB22" s="12"/>
      <c r="CGC22" s="12"/>
      <c r="CGD22" s="12"/>
      <c r="CGE22" s="12"/>
      <c r="CGF22" s="12"/>
      <c r="CGG22" s="12"/>
      <c r="CGH22" s="12"/>
      <c r="CGI22" s="12"/>
      <c r="CGJ22" s="12"/>
      <c r="CGK22" s="12"/>
      <c r="CGL22" s="12"/>
      <c r="CGM22" s="12"/>
      <c r="CGN22" s="12"/>
      <c r="CGO22" s="12"/>
      <c r="CGP22" s="12"/>
      <c r="CGQ22" s="12"/>
      <c r="CGR22" s="12"/>
      <c r="CGS22" s="12"/>
      <c r="CGT22" s="12"/>
      <c r="CGU22" s="12"/>
      <c r="CGV22" s="12"/>
      <c r="CGW22" s="12"/>
      <c r="CGX22" s="12"/>
      <c r="CGY22" s="12"/>
      <c r="CGZ22" s="12"/>
      <c r="CHA22" s="12"/>
      <c r="CHB22" s="12"/>
      <c r="CHC22" s="12"/>
      <c r="CHD22" s="12"/>
      <c r="CHE22" s="12"/>
      <c r="CHF22" s="12"/>
      <c r="CHG22" s="12"/>
      <c r="CHH22" s="12"/>
      <c r="CHI22" s="12"/>
      <c r="CHJ22" s="12"/>
      <c r="CHK22" s="12"/>
      <c r="CHL22" s="12"/>
      <c r="CHM22" s="12"/>
      <c r="CHN22" s="12"/>
      <c r="CHO22" s="12"/>
      <c r="CHP22" s="12"/>
      <c r="CHQ22" s="12"/>
      <c r="CHR22" s="12"/>
      <c r="CHS22" s="12"/>
      <c r="CHT22" s="12"/>
      <c r="CHU22" s="12"/>
      <c r="CHV22" s="12"/>
      <c r="CHW22" s="12"/>
      <c r="CHX22" s="12"/>
      <c r="CHY22" s="12"/>
      <c r="CHZ22" s="12"/>
      <c r="CIA22" s="12"/>
      <c r="CIB22" s="12"/>
      <c r="CIC22" s="12"/>
      <c r="CID22" s="12"/>
      <c r="CIE22" s="12"/>
      <c r="CIF22" s="12"/>
      <c r="CIG22" s="12"/>
      <c r="CIH22" s="12"/>
      <c r="CII22" s="12"/>
      <c r="CIJ22" s="12"/>
      <c r="CIK22" s="12"/>
      <c r="CIL22" s="12"/>
      <c r="CIM22" s="12"/>
      <c r="CIN22" s="12"/>
      <c r="CIO22" s="12"/>
      <c r="CIP22" s="12"/>
      <c r="CIQ22" s="12"/>
      <c r="CIR22" s="12"/>
      <c r="CIS22" s="12"/>
      <c r="CIT22" s="12"/>
      <c r="CIU22" s="12"/>
      <c r="CIV22" s="12"/>
      <c r="CIW22" s="12"/>
      <c r="CIX22" s="12"/>
      <c r="CIY22" s="12"/>
      <c r="CIZ22" s="12"/>
      <c r="CJA22" s="12"/>
      <c r="CJB22" s="12"/>
      <c r="CJC22" s="12"/>
      <c r="CJD22" s="12"/>
      <c r="CJE22" s="12"/>
      <c r="CJF22" s="12"/>
      <c r="CJG22" s="12"/>
      <c r="CJH22" s="12"/>
      <c r="CJI22" s="12"/>
      <c r="CJJ22" s="12"/>
      <c r="CJK22" s="12"/>
      <c r="CJL22" s="12"/>
      <c r="CJM22" s="12"/>
      <c r="CJN22" s="12"/>
      <c r="CJO22" s="12"/>
      <c r="CJP22" s="12"/>
      <c r="CJQ22" s="12"/>
      <c r="CJR22" s="12"/>
      <c r="CJS22" s="12"/>
      <c r="CJT22" s="12"/>
      <c r="CJU22" s="12"/>
      <c r="CJV22" s="12"/>
      <c r="CJW22" s="12"/>
      <c r="CJX22" s="12"/>
      <c r="CJY22" s="12"/>
      <c r="CJZ22" s="12"/>
      <c r="CKA22" s="12"/>
      <c r="CKB22" s="12"/>
      <c r="CKC22" s="12"/>
      <c r="CKD22" s="12"/>
      <c r="CKE22" s="12"/>
      <c r="CKF22" s="12"/>
      <c r="CKG22" s="12"/>
      <c r="CKH22" s="12"/>
      <c r="CKI22" s="12"/>
      <c r="CKJ22" s="12"/>
      <c r="CKK22" s="12"/>
      <c r="CKL22" s="12"/>
      <c r="CKM22" s="12"/>
      <c r="CKN22" s="12"/>
      <c r="CKO22" s="12"/>
      <c r="CKP22" s="12"/>
      <c r="CKQ22" s="12"/>
      <c r="CKR22" s="12"/>
      <c r="CKS22" s="12"/>
      <c r="CKT22" s="12"/>
      <c r="CKU22" s="12"/>
      <c r="CKV22" s="12"/>
      <c r="CKW22" s="12"/>
      <c r="CKX22" s="12"/>
      <c r="CKY22" s="12"/>
      <c r="CKZ22" s="12"/>
      <c r="CLA22" s="12"/>
      <c r="CLB22" s="12"/>
      <c r="CLC22" s="12"/>
      <c r="CLD22" s="12"/>
      <c r="CLE22" s="12"/>
      <c r="CLF22" s="12"/>
      <c r="CLG22" s="12"/>
      <c r="CLH22" s="12"/>
      <c r="CLI22" s="12"/>
      <c r="CLJ22" s="12"/>
      <c r="CLK22" s="12"/>
      <c r="CLL22" s="12"/>
      <c r="CLM22" s="12"/>
      <c r="CLN22" s="12"/>
      <c r="CLO22" s="12"/>
      <c r="CLP22" s="12"/>
      <c r="CLQ22" s="12"/>
      <c r="CLR22" s="12"/>
      <c r="CLS22" s="12"/>
      <c r="CLT22" s="12"/>
      <c r="CLU22" s="12"/>
      <c r="CLV22" s="12"/>
      <c r="CLW22" s="12"/>
      <c r="CLX22" s="12"/>
      <c r="CLY22" s="12"/>
      <c r="CLZ22" s="12"/>
      <c r="CMA22" s="12"/>
      <c r="CMB22" s="12"/>
      <c r="CMC22" s="12"/>
      <c r="CMD22" s="12"/>
      <c r="CME22" s="12"/>
      <c r="CMF22" s="12"/>
      <c r="CMG22" s="12"/>
      <c r="CMH22" s="12"/>
      <c r="CMI22" s="12"/>
      <c r="CMJ22" s="12"/>
      <c r="CMK22" s="12"/>
      <c r="CML22" s="12"/>
      <c r="CMM22" s="12"/>
      <c r="CMN22" s="12"/>
      <c r="CMO22" s="12"/>
      <c r="CMP22" s="12"/>
      <c r="CMQ22" s="12"/>
      <c r="CMR22" s="12"/>
      <c r="CMS22" s="12"/>
      <c r="CMT22" s="12"/>
      <c r="CMU22" s="12"/>
      <c r="CMV22" s="12"/>
      <c r="CMW22" s="12"/>
      <c r="CMX22" s="12"/>
      <c r="CMY22" s="12"/>
      <c r="CMZ22" s="12"/>
      <c r="CNA22" s="12"/>
      <c r="CNB22" s="12"/>
      <c r="CNC22" s="12"/>
      <c r="CND22" s="12"/>
      <c r="CNE22" s="12"/>
      <c r="CNF22" s="12"/>
      <c r="CNG22" s="12"/>
      <c r="CNH22" s="12"/>
      <c r="CNI22" s="12"/>
      <c r="CNJ22" s="12"/>
      <c r="CNK22" s="12"/>
      <c r="CNL22" s="12"/>
      <c r="CNM22" s="12"/>
      <c r="CNN22" s="12"/>
      <c r="CNO22" s="12"/>
      <c r="CNP22" s="12"/>
      <c r="CNQ22" s="12"/>
      <c r="CNR22" s="12"/>
      <c r="CNS22" s="12"/>
      <c r="CNT22" s="12"/>
      <c r="CNU22" s="12"/>
      <c r="CNV22" s="12"/>
      <c r="CNW22" s="12"/>
      <c r="CNX22" s="12"/>
      <c r="CNY22" s="12"/>
      <c r="CNZ22" s="12"/>
      <c r="COA22" s="12"/>
      <c r="COB22" s="12"/>
      <c r="COC22" s="12"/>
      <c r="COD22" s="12"/>
      <c r="COE22" s="12"/>
      <c r="COF22" s="12"/>
      <c r="COG22" s="12"/>
      <c r="COH22" s="12"/>
      <c r="COI22" s="12"/>
      <c r="COJ22" s="12"/>
      <c r="COK22" s="12"/>
      <c r="COL22" s="12"/>
      <c r="COM22" s="12"/>
      <c r="CON22" s="12"/>
      <c r="COO22" s="12"/>
      <c r="COP22" s="12"/>
      <c r="COQ22" s="12"/>
      <c r="COR22" s="12"/>
      <c r="COS22" s="12"/>
      <c r="COT22" s="12"/>
      <c r="COU22" s="12"/>
      <c r="COV22" s="12"/>
      <c r="COW22" s="12"/>
      <c r="COX22" s="12"/>
      <c r="COY22" s="12"/>
      <c r="COZ22" s="12"/>
      <c r="CPA22" s="12"/>
      <c r="CPB22" s="12"/>
      <c r="CPC22" s="12"/>
      <c r="CPD22" s="12"/>
      <c r="CPE22" s="12"/>
      <c r="CPF22" s="12"/>
      <c r="CPG22" s="12"/>
      <c r="CPH22" s="12"/>
      <c r="CPI22" s="12"/>
      <c r="CPJ22" s="12"/>
      <c r="CPK22" s="12"/>
      <c r="CPL22" s="12"/>
      <c r="CPM22" s="12"/>
      <c r="CPN22" s="12"/>
      <c r="CPO22" s="12"/>
      <c r="CPP22" s="12"/>
      <c r="CPQ22" s="12"/>
      <c r="CPR22" s="12"/>
      <c r="CPS22" s="12"/>
      <c r="CPT22" s="12"/>
      <c r="CPU22" s="12"/>
      <c r="CPV22" s="12"/>
      <c r="CPW22" s="12"/>
      <c r="CPX22" s="12"/>
      <c r="CPY22" s="12"/>
      <c r="CPZ22" s="12"/>
      <c r="CQA22" s="12"/>
      <c r="CQB22" s="12"/>
      <c r="CQC22" s="12"/>
      <c r="CQD22" s="12"/>
      <c r="CQE22" s="12"/>
      <c r="CQF22" s="12"/>
      <c r="CQG22" s="12"/>
      <c r="CQH22" s="12"/>
      <c r="CQI22" s="12"/>
      <c r="CQJ22" s="12"/>
      <c r="CQK22" s="12"/>
      <c r="CQL22" s="12"/>
      <c r="CQM22" s="12"/>
      <c r="CQN22" s="12"/>
      <c r="CQO22" s="12"/>
      <c r="CQP22" s="12"/>
      <c r="CQQ22" s="12"/>
      <c r="CQR22" s="12"/>
      <c r="CQS22" s="12"/>
      <c r="CQT22" s="12"/>
      <c r="CQU22" s="12"/>
      <c r="CQV22" s="12"/>
      <c r="CQW22" s="12"/>
      <c r="CQX22" s="12"/>
      <c r="CQY22" s="12"/>
      <c r="CQZ22" s="12"/>
      <c r="CRA22" s="12"/>
      <c r="CRB22" s="12"/>
      <c r="CRC22" s="12"/>
      <c r="CRD22" s="12"/>
      <c r="CRE22" s="12"/>
      <c r="CRF22" s="12"/>
      <c r="CRG22" s="12"/>
      <c r="CRH22" s="12"/>
      <c r="CRI22" s="12"/>
      <c r="CRJ22" s="12"/>
      <c r="CRK22" s="12"/>
      <c r="CRL22" s="12"/>
      <c r="CRM22" s="12"/>
      <c r="CRN22" s="12"/>
      <c r="CRO22" s="12"/>
      <c r="CRP22" s="12"/>
      <c r="CRQ22" s="12"/>
      <c r="CRR22" s="12"/>
      <c r="CRS22" s="12"/>
      <c r="CRT22" s="12"/>
      <c r="CRU22" s="12"/>
      <c r="CRV22" s="12"/>
      <c r="CRW22" s="12"/>
      <c r="CRX22" s="12"/>
      <c r="CRY22" s="12"/>
      <c r="CRZ22" s="12"/>
      <c r="CSA22" s="12"/>
      <c r="CSB22" s="12"/>
      <c r="CSC22" s="12"/>
      <c r="CSD22" s="12"/>
      <c r="CSE22" s="12"/>
      <c r="CSF22" s="12"/>
      <c r="CSG22" s="12"/>
      <c r="CSH22" s="12"/>
      <c r="CSI22" s="12"/>
      <c r="CSJ22" s="12"/>
      <c r="CSK22" s="12"/>
      <c r="CSL22" s="12"/>
      <c r="CSM22" s="12"/>
      <c r="CSN22" s="12"/>
      <c r="CSO22" s="12"/>
      <c r="CSP22" s="12"/>
      <c r="CSQ22" s="12"/>
      <c r="CSR22" s="12"/>
      <c r="CSS22" s="12"/>
      <c r="CST22" s="12"/>
      <c r="CSU22" s="12"/>
      <c r="CSV22" s="12"/>
      <c r="CSW22" s="12"/>
      <c r="CSX22" s="12"/>
      <c r="CSY22" s="12"/>
      <c r="CSZ22" s="12"/>
      <c r="CTA22" s="12"/>
      <c r="CTB22" s="12"/>
      <c r="CTC22" s="12"/>
      <c r="CTD22" s="12"/>
      <c r="CTE22" s="12"/>
      <c r="CTF22" s="12"/>
      <c r="CTG22" s="12"/>
      <c r="CTH22" s="12"/>
      <c r="CTI22" s="12"/>
      <c r="CTJ22" s="12"/>
      <c r="CTK22" s="12"/>
      <c r="CTL22" s="12"/>
      <c r="CTM22" s="12"/>
      <c r="CTN22" s="12"/>
      <c r="CTO22" s="12"/>
      <c r="CTP22" s="12"/>
      <c r="CTQ22" s="12"/>
      <c r="CTR22" s="12"/>
      <c r="CTS22" s="12"/>
      <c r="CTT22" s="12"/>
      <c r="CTU22" s="12"/>
      <c r="CTV22" s="12"/>
      <c r="CTW22" s="12"/>
      <c r="CTX22" s="12"/>
      <c r="CTY22" s="12"/>
      <c r="CTZ22" s="12"/>
      <c r="CUA22" s="12"/>
      <c r="CUB22" s="12"/>
      <c r="CUC22" s="12"/>
      <c r="CUD22" s="12"/>
      <c r="CUE22" s="12"/>
      <c r="CUF22" s="12"/>
      <c r="CUG22" s="12"/>
      <c r="CUH22" s="12"/>
      <c r="CUI22" s="12"/>
      <c r="CUJ22" s="12"/>
      <c r="CUK22" s="12"/>
      <c r="CUL22" s="12"/>
      <c r="CUM22" s="12"/>
      <c r="CUN22" s="12"/>
      <c r="CUO22" s="12"/>
      <c r="CUP22" s="12"/>
      <c r="CUQ22" s="12"/>
      <c r="CUR22" s="12"/>
      <c r="CUS22" s="12"/>
      <c r="CUT22" s="12"/>
      <c r="CUU22" s="12"/>
      <c r="CUV22" s="12"/>
      <c r="CUW22" s="12"/>
      <c r="CUX22" s="12"/>
      <c r="CUY22" s="12"/>
      <c r="CUZ22" s="12"/>
      <c r="CVA22" s="12"/>
      <c r="CVB22" s="12"/>
      <c r="CVC22" s="12"/>
      <c r="CVD22" s="12"/>
      <c r="CVE22" s="12"/>
      <c r="CVF22" s="12"/>
      <c r="CVG22" s="12"/>
      <c r="CVH22" s="12"/>
      <c r="CVI22" s="12"/>
      <c r="CVJ22" s="12"/>
      <c r="CVK22" s="12"/>
      <c r="CVL22" s="12"/>
      <c r="CVM22" s="12"/>
      <c r="CVN22" s="12"/>
      <c r="CVO22" s="12"/>
      <c r="CVP22" s="12"/>
      <c r="CVQ22" s="12"/>
      <c r="CVR22" s="12"/>
      <c r="CVS22" s="12"/>
      <c r="CVT22" s="12"/>
      <c r="CVU22" s="12"/>
      <c r="CVV22" s="12"/>
      <c r="CVW22" s="12"/>
      <c r="CVX22" s="12"/>
      <c r="CVY22" s="12"/>
      <c r="CVZ22" s="12"/>
      <c r="CWA22" s="12"/>
      <c r="CWB22" s="12"/>
      <c r="CWC22" s="12"/>
      <c r="CWD22" s="12"/>
      <c r="CWE22" s="12"/>
      <c r="CWF22" s="12"/>
      <c r="CWG22" s="12"/>
      <c r="CWH22" s="12"/>
      <c r="CWI22" s="12"/>
      <c r="CWJ22" s="12"/>
      <c r="CWK22" s="12"/>
      <c r="CWL22" s="12"/>
      <c r="CWM22" s="12"/>
      <c r="CWN22" s="12"/>
      <c r="CWO22" s="12"/>
      <c r="CWP22" s="12"/>
      <c r="CWQ22" s="12"/>
      <c r="CWR22" s="12"/>
      <c r="CWS22" s="12"/>
      <c r="CWT22" s="12"/>
      <c r="CWU22" s="12"/>
      <c r="CWV22" s="12"/>
      <c r="CWW22" s="12"/>
      <c r="CWX22" s="12"/>
      <c r="CWY22" s="12"/>
      <c r="CWZ22" s="12"/>
      <c r="CXA22" s="12"/>
      <c r="CXB22" s="12"/>
      <c r="CXC22" s="12"/>
      <c r="CXD22" s="12"/>
      <c r="CXE22" s="12"/>
      <c r="CXF22" s="12"/>
      <c r="CXG22" s="12"/>
      <c r="CXH22" s="12"/>
      <c r="CXI22" s="12"/>
      <c r="CXJ22" s="12"/>
      <c r="CXK22" s="12"/>
      <c r="CXL22" s="12"/>
      <c r="CXM22" s="12"/>
      <c r="CXN22" s="12"/>
      <c r="CXO22" s="12"/>
      <c r="CXP22" s="12"/>
      <c r="CXQ22" s="12"/>
      <c r="CXR22" s="12"/>
      <c r="CXS22" s="12"/>
      <c r="CXT22" s="12"/>
      <c r="CXU22" s="12"/>
      <c r="CXV22" s="12"/>
      <c r="CXW22" s="12"/>
      <c r="CXX22" s="12"/>
      <c r="CXY22" s="12"/>
      <c r="CXZ22" s="12"/>
      <c r="CYA22" s="12"/>
      <c r="CYB22" s="12"/>
      <c r="CYC22" s="12"/>
      <c r="CYD22" s="12"/>
      <c r="CYE22" s="12"/>
      <c r="CYF22" s="12"/>
      <c r="CYG22" s="12"/>
      <c r="CYH22" s="12"/>
      <c r="CYI22" s="12"/>
      <c r="CYJ22" s="12"/>
      <c r="CYK22" s="12"/>
      <c r="CYL22" s="12"/>
      <c r="CYM22" s="12"/>
      <c r="CYN22" s="12"/>
      <c r="CYO22" s="12"/>
      <c r="CYP22" s="12"/>
      <c r="CYQ22" s="12"/>
      <c r="CYR22" s="12"/>
      <c r="CYS22" s="12"/>
      <c r="CYT22" s="12"/>
      <c r="CYU22" s="12"/>
      <c r="CYV22" s="12"/>
      <c r="CYW22" s="12"/>
      <c r="CYX22" s="12"/>
      <c r="CYY22" s="12"/>
      <c r="CYZ22" s="12"/>
      <c r="CZA22" s="12"/>
      <c r="CZB22" s="12"/>
      <c r="CZC22" s="12"/>
      <c r="CZD22" s="12"/>
      <c r="CZE22" s="12"/>
      <c r="CZF22" s="12"/>
      <c r="CZG22" s="12"/>
      <c r="CZH22" s="12"/>
      <c r="CZI22" s="12"/>
      <c r="CZJ22" s="12"/>
      <c r="CZK22" s="12"/>
      <c r="CZL22" s="12"/>
      <c r="CZM22" s="12"/>
      <c r="CZN22" s="12"/>
      <c r="CZO22" s="12"/>
      <c r="CZP22" s="12"/>
      <c r="CZQ22" s="12"/>
      <c r="CZR22" s="12"/>
      <c r="CZS22" s="12"/>
      <c r="CZT22" s="12"/>
      <c r="CZU22" s="12"/>
      <c r="CZV22" s="12"/>
      <c r="CZW22" s="12"/>
      <c r="CZX22" s="12"/>
      <c r="CZY22" s="12"/>
      <c r="CZZ22" s="12"/>
      <c r="DAA22" s="12"/>
      <c r="DAB22" s="12"/>
      <c r="DAC22" s="12"/>
      <c r="DAD22" s="12"/>
      <c r="DAE22" s="12"/>
      <c r="DAF22" s="12"/>
      <c r="DAG22" s="12"/>
      <c r="DAH22" s="12"/>
      <c r="DAI22" s="12"/>
      <c r="DAJ22" s="12"/>
      <c r="DAK22" s="12"/>
      <c r="DAL22" s="12"/>
      <c r="DAM22" s="12"/>
      <c r="DAN22" s="12"/>
      <c r="DAO22" s="12"/>
      <c r="DAP22" s="12"/>
      <c r="DAQ22" s="12"/>
      <c r="DAR22" s="12"/>
      <c r="DAS22" s="12"/>
      <c r="DAT22" s="12"/>
      <c r="DAU22" s="12"/>
      <c r="DAV22" s="12"/>
      <c r="DAW22" s="12"/>
      <c r="DAX22" s="12"/>
      <c r="DAY22" s="12"/>
      <c r="DAZ22" s="12"/>
      <c r="DBA22" s="12"/>
      <c r="DBB22" s="12"/>
      <c r="DBC22" s="12"/>
      <c r="DBD22" s="12"/>
      <c r="DBE22" s="12"/>
      <c r="DBF22" s="12"/>
      <c r="DBG22" s="12"/>
      <c r="DBH22" s="12"/>
      <c r="DBI22" s="12"/>
      <c r="DBJ22" s="12"/>
      <c r="DBK22" s="12"/>
      <c r="DBL22" s="12"/>
      <c r="DBM22" s="12"/>
      <c r="DBN22" s="12"/>
      <c r="DBO22" s="12"/>
      <c r="DBP22" s="12"/>
      <c r="DBQ22" s="12"/>
      <c r="DBR22" s="12"/>
      <c r="DBS22" s="12"/>
      <c r="DBT22" s="12"/>
      <c r="DBU22" s="12"/>
      <c r="DBV22" s="12"/>
      <c r="DBW22" s="12"/>
      <c r="DBX22" s="12"/>
      <c r="DBY22" s="12"/>
      <c r="DBZ22" s="12"/>
      <c r="DCA22" s="12"/>
      <c r="DCB22" s="12"/>
      <c r="DCC22" s="12"/>
      <c r="DCD22" s="12"/>
      <c r="DCE22" s="12"/>
      <c r="DCF22" s="12"/>
      <c r="DCG22" s="12"/>
      <c r="DCH22" s="12"/>
      <c r="DCI22" s="12"/>
      <c r="DCJ22" s="12"/>
      <c r="DCK22" s="12"/>
      <c r="DCL22" s="12"/>
      <c r="DCM22" s="12"/>
      <c r="DCN22" s="12"/>
      <c r="DCO22" s="12"/>
      <c r="DCP22" s="12"/>
      <c r="DCQ22" s="12"/>
      <c r="DCR22" s="12"/>
      <c r="DCS22" s="12"/>
      <c r="DCT22" s="12"/>
      <c r="DCU22" s="12"/>
      <c r="DCV22" s="12"/>
      <c r="DCW22" s="12"/>
      <c r="DCX22" s="12"/>
      <c r="DCY22" s="12"/>
      <c r="DCZ22" s="12"/>
      <c r="DDA22" s="12"/>
      <c r="DDB22" s="12"/>
      <c r="DDC22" s="12"/>
      <c r="DDD22" s="12"/>
      <c r="DDE22" s="12"/>
      <c r="DDF22" s="12"/>
      <c r="DDG22" s="12"/>
      <c r="DDH22" s="12"/>
      <c r="DDI22" s="12"/>
      <c r="DDJ22" s="12"/>
      <c r="DDK22" s="12"/>
      <c r="DDL22" s="12"/>
      <c r="DDM22" s="12"/>
      <c r="DDN22" s="12"/>
      <c r="DDO22" s="12"/>
      <c r="DDP22" s="12"/>
      <c r="DDQ22" s="12"/>
      <c r="DDR22" s="12"/>
      <c r="DDS22" s="12"/>
      <c r="DDT22" s="12"/>
      <c r="DDU22" s="12"/>
      <c r="DDV22" s="12"/>
      <c r="DDW22" s="12"/>
      <c r="DDX22" s="12"/>
      <c r="DDY22" s="12"/>
      <c r="DDZ22" s="12"/>
      <c r="DEA22" s="12"/>
      <c r="DEB22" s="12"/>
      <c r="DEC22" s="12"/>
      <c r="DED22" s="12"/>
      <c r="DEE22" s="12"/>
      <c r="DEF22" s="12"/>
      <c r="DEG22" s="12"/>
      <c r="DEH22" s="12"/>
      <c r="DEI22" s="12"/>
      <c r="DEJ22" s="12"/>
      <c r="DEK22" s="12"/>
      <c r="DEL22" s="12"/>
      <c r="DEM22" s="12"/>
      <c r="DEN22" s="12"/>
      <c r="DEO22" s="12"/>
      <c r="DEP22" s="12"/>
      <c r="DEQ22" s="12"/>
      <c r="DER22" s="12"/>
      <c r="DES22" s="12"/>
      <c r="DET22" s="12"/>
      <c r="DEU22" s="12"/>
      <c r="DEV22" s="12"/>
      <c r="DEW22" s="12"/>
      <c r="DEX22" s="12"/>
      <c r="DEY22" s="12"/>
      <c r="DEZ22" s="12"/>
      <c r="DFA22" s="12"/>
      <c r="DFB22" s="12"/>
      <c r="DFC22" s="12"/>
      <c r="DFD22" s="12"/>
      <c r="DFE22" s="12"/>
      <c r="DFF22" s="12"/>
      <c r="DFG22" s="12"/>
      <c r="DFH22" s="12"/>
      <c r="DFI22" s="12"/>
      <c r="DFJ22" s="12"/>
      <c r="DFK22" s="12"/>
      <c r="DFL22" s="12"/>
      <c r="DFM22" s="12"/>
      <c r="DFN22" s="12"/>
      <c r="DFO22" s="12"/>
      <c r="DFP22" s="12"/>
      <c r="DFQ22" s="12"/>
      <c r="DFR22" s="12"/>
      <c r="DFS22" s="12"/>
      <c r="DFT22" s="12"/>
      <c r="DFU22" s="12"/>
      <c r="DFV22" s="12"/>
      <c r="DFW22" s="12"/>
      <c r="DFX22" s="12"/>
      <c r="DFY22" s="12"/>
      <c r="DFZ22" s="12"/>
      <c r="DGA22" s="12"/>
      <c r="DGB22" s="12"/>
      <c r="DGC22" s="12"/>
      <c r="DGD22" s="12"/>
      <c r="DGE22" s="12"/>
      <c r="DGF22" s="12"/>
      <c r="DGG22" s="12"/>
      <c r="DGH22" s="12"/>
      <c r="DGI22" s="12"/>
      <c r="DGJ22" s="12"/>
      <c r="DGK22" s="12"/>
      <c r="DGL22" s="12"/>
      <c r="DGM22" s="12"/>
      <c r="DGN22" s="12"/>
      <c r="DGO22" s="12"/>
      <c r="DGP22" s="12"/>
      <c r="DGQ22" s="12"/>
      <c r="DGR22" s="12"/>
      <c r="DGS22" s="12"/>
      <c r="DGT22" s="12"/>
      <c r="DGU22" s="12"/>
      <c r="DGV22" s="12"/>
      <c r="DGW22" s="12"/>
      <c r="DGX22" s="12"/>
      <c r="DGY22" s="12"/>
      <c r="DGZ22" s="12"/>
      <c r="DHA22" s="12"/>
      <c r="DHB22" s="12"/>
      <c r="DHC22" s="12"/>
      <c r="DHD22" s="12"/>
      <c r="DHE22" s="12"/>
      <c r="DHF22" s="12"/>
      <c r="DHG22" s="12"/>
      <c r="DHH22" s="12"/>
      <c r="DHI22" s="12"/>
      <c r="DHJ22" s="12"/>
      <c r="DHK22" s="12"/>
      <c r="DHL22" s="12"/>
      <c r="DHM22" s="12"/>
      <c r="DHN22" s="12"/>
      <c r="DHO22" s="12"/>
      <c r="DHP22" s="12"/>
      <c r="DHQ22" s="12"/>
      <c r="DHR22" s="12"/>
      <c r="DHS22" s="12"/>
      <c r="DHT22" s="12"/>
      <c r="DHU22" s="12"/>
      <c r="DHV22" s="12"/>
      <c r="DHW22" s="12"/>
      <c r="DHX22" s="12"/>
      <c r="DHY22" s="12"/>
      <c r="DHZ22" s="12"/>
      <c r="DIA22" s="12"/>
      <c r="DIB22" s="12"/>
      <c r="DIC22" s="12"/>
      <c r="DID22" s="12"/>
      <c r="DIE22" s="12"/>
      <c r="DIF22" s="12"/>
      <c r="DIG22" s="12"/>
      <c r="DIH22" s="12"/>
      <c r="DII22" s="12"/>
      <c r="DIJ22" s="12"/>
      <c r="DIK22" s="12"/>
      <c r="DIL22" s="12"/>
      <c r="DIM22" s="12"/>
      <c r="DIN22" s="12"/>
      <c r="DIO22" s="12"/>
      <c r="DIP22" s="12"/>
      <c r="DIQ22" s="12"/>
      <c r="DIR22" s="12"/>
      <c r="DIS22" s="12"/>
      <c r="DIT22" s="12"/>
      <c r="DIU22" s="12"/>
      <c r="DIV22" s="12"/>
      <c r="DIW22" s="12"/>
      <c r="DIX22" s="12"/>
      <c r="DIY22" s="12"/>
      <c r="DIZ22" s="12"/>
      <c r="DJA22" s="12"/>
      <c r="DJB22" s="12"/>
      <c r="DJC22" s="12"/>
      <c r="DJD22" s="12"/>
      <c r="DJE22" s="12"/>
      <c r="DJF22" s="12"/>
      <c r="DJG22" s="12"/>
      <c r="DJH22" s="12"/>
      <c r="DJI22" s="12"/>
      <c r="DJJ22" s="12"/>
      <c r="DJK22" s="12"/>
      <c r="DJL22" s="12"/>
      <c r="DJM22" s="12"/>
      <c r="DJN22" s="12"/>
      <c r="DJO22" s="12"/>
      <c r="DJP22" s="12"/>
      <c r="DJQ22" s="12"/>
      <c r="DJR22" s="12"/>
      <c r="DJS22" s="12"/>
      <c r="DJT22" s="12"/>
      <c r="DJU22" s="12"/>
      <c r="DJV22" s="12"/>
      <c r="DJW22" s="12"/>
      <c r="DJX22" s="12"/>
      <c r="DJY22" s="12"/>
      <c r="DJZ22" s="12"/>
      <c r="DKA22" s="12"/>
      <c r="DKB22" s="12"/>
      <c r="DKC22" s="12"/>
      <c r="DKD22" s="12"/>
      <c r="DKE22" s="12"/>
      <c r="DKF22" s="12"/>
      <c r="DKG22" s="12"/>
      <c r="DKH22" s="12"/>
      <c r="DKI22" s="12"/>
      <c r="DKJ22" s="12"/>
      <c r="DKK22" s="12"/>
      <c r="DKL22" s="12"/>
      <c r="DKM22" s="12"/>
      <c r="DKN22" s="12"/>
      <c r="DKO22" s="12"/>
      <c r="DKP22" s="12"/>
      <c r="DKQ22" s="12"/>
      <c r="DKR22" s="12"/>
      <c r="DKS22" s="12"/>
      <c r="DKT22" s="12"/>
      <c r="DKU22" s="12"/>
      <c r="DKV22" s="12"/>
      <c r="DKW22" s="12"/>
      <c r="DKX22" s="12"/>
      <c r="DKY22" s="12"/>
      <c r="DKZ22" s="12"/>
      <c r="DLA22" s="12"/>
      <c r="DLB22" s="12"/>
      <c r="DLC22" s="12"/>
      <c r="DLD22" s="12"/>
      <c r="DLE22" s="12"/>
      <c r="DLF22" s="12"/>
      <c r="DLG22" s="12"/>
      <c r="DLH22" s="12"/>
      <c r="DLI22" s="12"/>
      <c r="DLJ22" s="12"/>
      <c r="DLK22" s="12"/>
      <c r="DLL22" s="12"/>
      <c r="DLM22" s="12"/>
      <c r="DLN22" s="12"/>
      <c r="DLO22" s="12"/>
      <c r="DLP22" s="12"/>
      <c r="DLQ22" s="12"/>
      <c r="DLR22" s="12"/>
      <c r="DLS22" s="12"/>
      <c r="DLT22" s="12"/>
      <c r="DLU22" s="12"/>
      <c r="DLV22" s="12"/>
      <c r="DLW22" s="12"/>
      <c r="DLX22" s="12"/>
      <c r="DLY22" s="12"/>
      <c r="DLZ22" s="12"/>
      <c r="DMA22" s="12"/>
      <c r="DMB22" s="12"/>
      <c r="DMC22" s="12"/>
      <c r="DMD22" s="12"/>
      <c r="DME22" s="12"/>
      <c r="DMF22" s="12"/>
      <c r="DMG22" s="12"/>
      <c r="DMH22" s="12"/>
      <c r="DMI22" s="12"/>
      <c r="DMJ22" s="12"/>
      <c r="DMK22" s="12"/>
      <c r="DML22" s="12"/>
      <c r="DMM22" s="12"/>
      <c r="DMN22" s="12"/>
      <c r="DMO22" s="12"/>
      <c r="DMP22" s="12"/>
      <c r="DMQ22" s="12"/>
      <c r="DMR22" s="12"/>
      <c r="DMS22" s="12"/>
      <c r="DMT22" s="12"/>
      <c r="DMU22" s="12"/>
      <c r="DMV22" s="12"/>
      <c r="DMW22" s="12"/>
      <c r="DMX22" s="12"/>
      <c r="DMY22" s="12"/>
      <c r="DMZ22" s="12"/>
      <c r="DNA22" s="12"/>
      <c r="DNB22" s="12"/>
      <c r="DNC22" s="12"/>
      <c r="DND22" s="12"/>
      <c r="DNE22" s="12"/>
      <c r="DNF22" s="12"/>
      <c r="DNG22" s="12"/>
      <c r="DNH22" s="12"/>
      <c r="DNI22" s="12"/>
      <c r="DNJ22" s="12"/>
      <c r="DNK22" s="12"/>
      <c r="DNL22" s="12"/>
      <c r="DNM22" s="12"/>
      <c r="DNN22" s="12"/>
      <c r="DNO22" s="12"/>
      <c r="DNP22" s="12"/>
      <c r="DNQ22" s="12"/>
      <c r="DNR22" s="12"/>
      <c r="DNS22" s="12"/>
      <c r="DNT22" s="12"/>
      <c r="DNU22" s="12"/>
      <c r="DNV22" s="12"/>
      <c r="DNW22" s="12"/>
      <c r="DNX22" s="12"/>
      <c r="DNY22" s="12"/>
      <c r="DNZ22" s="12"/>
      <c r="DOA22" s="12"/>
      <c r="DOB22" s="12"/>
      <c r="DOC22" s="12"/>
      <c r="DOD22" s="12"/>
      <c r="DOE22" s="12"/>
      <c r="DOF22" s="12"/>
      <c r="DOG22" s="12"/>
      <c r="DOH22" s="12"/>
      <c r="DOI22" s="12"/>
      <c r="DOJ22" s="12"/>
      <c r="DOK22" s="12"/>
      <c r="DOL22" s="12"/>
      <c r="DOM22" s="12"/>
      <c r="DON22" s="12"/>
      <c r="DOO22" s="12"/>
      <c r="DOP22" s="12"/>
      <c r="DOQ22" s="12"/>
      <c r="DOR22" s="12"/>
      <c r="DOS22" s="12"/>
      <c r="DOT22" s="12"/>
      <c r="DOU22" s="12"/>
      <c r="DOV22" s="12"/>
      <c r="DOW22" s="12"/>
      <c r="DOX22" s="12"/>
      <c r="DOY22" s="12"/>
      <c r="DOZ22" s="12"/>
      <c r="DPA22" s="12"/>
      <c r="DPB22" s="12"/>
      <c r="DPC22" s="12"/>
      <c r="DPD22" s="12"/>
      <c r="DPE22" s="12"/>
      <c r="DPF22" s="12"/>
      <c r="DPG22" s="12"/>
      <c r="DPH22" s="12"/>
      <c r="DPI22" s="12"/>
      <c r="DPJ22" s="12"/>
      <c r="DPK22" s="12"/>
      <c r="DPL22" s="12"/>
      <c r="DPM22" s="12"/>
      <c r="DPN22" s="12"/>
      <c r="DPO22" s="12"/>
      <c r="DPP22" s="12"/>
      <c r="DPQ22" s="12"/>
      <c r="DPR22" s="12"/>
      <c r="DPS22" s="12"/>
      <c r="DPT22" s="12"/>
      <c r="DPU22" s="12"/>
      <c r="DPV22" s="12"/>
      <c r="DPW22" s="12"/>
      <c r="DPX22" s="12"/>
      <c r="DPY22" s="12"/>
      <c r="DPZ22" s="12"/>
      <c r="DQA22" s="12"/>
      <c r="DQB22" s="12"/>
      <c r="DQC22" s="12"/>
      <c r="DQD22" s="12"/>
      <c r="DQE22" s="12"/>
      <c r="DQF22" s="12"/>
      <c r="DQG22" s="12"/>
      <c r="DQH22" s="12"/>
      <c r="DQI22" s="12"/>
      <c r="DQJ22" s="12"/>
      <c r="DQK22" s="12"/>
      <c r="DQL22" s="12"/>
      <c r="DQM22" s="12"/>
      <c r="DQN22" s="12"/>
      <c r="DQO22" s="12"/>
      <c r="DQP22" s="12"/>
      <c r="DQQ22" s="12"/>
      <c r="DQR22" s="12"/>
      <c r="DQS22" s="12"/>
      <c r="DQT22" s="12"/>
      <c r="DQU22" s="12"/>
      <c r="DQV22" s="12"/>
      <c r="DQW22" s="12"/>
      <c r="DQX22" s="12"/>
      <c r="DQY22" s="12"/>
      <c r="DQZ22" s="12"/>
      <c r="DRA22" s="12"/>
      <c r="DRB22" s="12"/>
      <c r="DRC22" s="12"/>
      <c r="DRD22" s="12"/>
      <c r="DRE22" s="12"/>
      <c r="DRF22" s="12"/>
      <c r="DRG22" s="12"/>
      <c r="DRH22" s="12"/>
      <c r="DRI22" s="12"/>
      <c r="DRJ22" s="12"/>
      <c r="DRK22" s="12"/>
      <c r="DRL22" s="12"/>
      <c r="DRM22" s="12"/>
      <c r="DRN22" s="12"/>
      <c r="DRO22" s="12"/>
      <c r="DRP22" s="12"/>
      <c r="DRQ22" s="12"/>
      <c r="DRR22" s="12"/>
      <c r="DRS22" s="12"/>
      <c r="DRT22" s="12"/>
      <c r="DRU22" s="12"/>
      <c r="DRV22" s="12"/>
      <c r="DRW22" s="12"/>
      <c r="DRX22" s="12"/>
      <c r="DRY22" s="12"/>
      <c r="DRZ22" s="12"/>
      <c r="DSA22" s="12"/>
      <c r="DSB22" s="12"/>
      <c r="DSC22" s="12"/>
      <c r="DSD22" s="12"/>
      <c r="DSE22" s="12"/>
      <c r="DSF22" s="12"/>
      <c r="DSG22" s="12"/>
      <c r="DSH22" s="12"/>
      <c r="DSI22" s="12"/>
      <c r="DSJ22" s="12"/>
      <c r="DSK22" s="12"/>
      <c r="DSL22" s="12"/>
      <c r="DSM22" s="12"/>
      <c r="DSN22" s="12"/>
      <c r="DSO22" s="12"/>
      <c r="DSP22" s="12"/>
      <c r="DSQ22" s="12"/>
      <c r="DSR22" s="12"/>
      <c r="DSS22" s="12"/>
      <c r="DST22" s="12"/>
      <c r="DSU22" s="12"/>
      <c r="DSV22" s="12"/>
      <c r="DSW22" s="12"/>
      <c r="DSX22" s="12"/>
      <c r="DSY22" s="12"/>
      <c r="DSZ22" s="12"/>
      <c r="DTA22" s="12"/>
      <c r="DTB22" s="12"/>
      <c r="DTC22" s="12"/>
      <c r="DTD22" s="12"/>
      <c r="DTE22" s="12"/>
      <c r="DTF22" s="12"/>
      <c r="DTG22" s="12"/>
      <c r="DTH22" s="12"/>
      <c r="DTI22" s="12"/>
      <c r="DTJ22" s="12"/>
      <c r="DTK22" s="12"/>
      <c r="DTL22" s="12"/>
      <c r="DTM22" s="12"/>
      <c r="DTN22" s="12"/>
      <c r="DTO22" s="12"/>
      <c r="DTP22" s="12"/>
      <c r="DTQ22" s="12"/>
      <c r="DTR22" s="12"/>
      <c r="DTS22" s="12"/>
      <c r="DTT22" s="12"/>
      <c r="DTU22" s="12"/>
      <c r="DTV22" s="12"/>
      <c r="DTW22" s="12"/>
      <c r="DTX22" s="12"/>
      <c r="DTY22" s="12"/>
      <c r="DTZ22" s="12"/>
      <c r="DUA22" s="12"/>
      <c r="DUB22" s="12"/>
      <c r="DUC22" s="12"/>
      <c r="DUD22" s="12"/>
      <c r="DUE22" s="12"/>
      <c r="DUF22" s="12"/>
      <c r="DUG22" s="12"/>
      <c r="DUH22" s="12"/>
      <c r="DUI22" s="12"/>
      <c r="DUJ22" s="12"/>
      <c r="DUK22" s="12"/>
      <c r="DUL22" s="12"/>
      <c r="DUM22" s="12"/>
      <c r="DUN22" s="12"/>
      <c r="DUO22" s="12"/>
      <c r="DUP22" s="12"/>
      <c r="DUQ22" s="12"/>
      <c r="DUR22" s="12"/>
      <c r="DUS22" s="12"/>
      <c r="DUT22" s="12"/>
      <c r="DUU22" s="12"/>
      <c r="DUV22" s="12"/>
      <c r="DUW22" s="12"/>
      <c r="DUX22" s="12"/>
      <c r="DUY22" s="12"/>
      <c r="DUZ22" s="12"/>
      <c r="DVA22" s="12"/>
      <c r="DVB22" s="12"/>
      <c r="DVC22" s="12"/>
      <c r="DVD22" s="12"/>
      <c r="DVE22" s="12"/>
      <c r="DVF22" s="12"/>
      <c r="DVG22" s="12"/>
      <c r="DVH22" s="12"/>
      <c r="DVI22" s="12"/>
      <c r="DVJ22" s="12"/>
      <c r="DVK22" s="12"/>
      <c r="DVL22" s="12"/>
      <c r="DVM22" s="12"/>
      <c r="DVN22" s="12"/>
      <c r="DVO22" s="12"/>
      <c r="DVP22" s="12"/>
      <c r="DVQ22" s="12"/>
      <c r="DVR22" s="12"/>
      <c r="DVS22" s="12"/>
      <c r="DVT22" s="12"/>
      <c r="DVU22" s="12"/>
      <c r="DVV22" s="12"/>
      <c r="DVW22" s="12"/>
      <c r="DVX22" s="12"/>
      <c r="DVY22" s="12"/>
      <c r="DVZ22" s="12"/>
      <c r="DWA22" s="12"/>
      <c r="DWB22" s="12"/>
      <c r="DWC22" s="12"/>
      <c r="DWD22" s="12"/>
      <c r="DWE22" s="12"/>
      <c r="DWF22" s="12"/>
      <c r="DWG22" s="12"/>
      <c r="DWH22" s="12"/>
      <c r="DWI22" s="12"/>
      <c r="DWJ22" s="12"/>
      <c r="DWK22" s="12"/>
      <c r="DWL22" s="12"/>
      <c r="DWM22" s="12"/>
      <c r="DWN22" s="12"/>
      <c r="DWO22" s="12"/>
      <c r="DWP22" s="12"/>
      <c r="DWQ22" s="12"/>
      <c r="DWR22" s="12"/>
      <c r="DWS22" s="12"/>
      <c r="DWT22" s="12"/>
      <c r="DWU22" s="12"/>
      <c r="DWV22" s="12"/>
      <c r="DWW22" s="12"/>
      <c r="DWX22" s="12"/>
      <c r="DWY22" s="12"/>
      <c r="DWZ22" s="12"/>
      <c r="DXA22" s="12"/>
      <c r="DXB22" s="12"/>
      <c r="DXC22" s="12"/>
      <c r="DXD22" s="12"/>
      <c r="DXE22" s="12"/>
      <c r="DXF22" s="12"/>
      <c r="DXG22" s="12"/>
      <c r="DXH22" s="12"/>
      <c r="DXI22" s="12"/>
      <c r="DXJ22" s="12"/>
      <c r="DXK22" s="12"/>
      <c r="DXL22" s="12"/>
      <c r="DXM22" s="12"/>
      <c r="DXN22" s="12"/>
      <c r="DXO22" s="12"/>
      <c r="DXP22" s="12"/>
      <c r="DXQ22" s="12"/>
      <c r="DXR22" s="12"/>
      <c r="DXS22" s="12"/>
      <c r="DXT22" s="12"/>
      <c r="DXU22" s="12"/>
      <c r="DXV22" s="12"/>
      <c r="DXW22" s="12"/>
      <c r="DXX22" s="12"/>
      <c r="DXY22" s="12"/>
      <c r="DXZ22" s="12"/>
      <c r="DYA22" s="12"/>
      <c r="DYB22" s="12"/>
      <c r="DYC22" s="12"/>
      <c r="DYD22" s="12"/>
      <c r="DYE22" s="12"/>
      <c r="DYF22" s="12"/>
      <c r="DYG22" s="12"/>
      <c r="DYH22" s="12"/>
      <c r="DYI22" s="12"/>
      <c r="DYJ22" s="12"/>
      <c r="DYK22" s="12"/>
      <c r="DYL22" s="12"/>
      <c r="DYM22" s="12"/>
      <c r="DYN22" s="12"/>
      <c r="DYO22" s="12"/>
      <c r="DYP22" s="12"/>
      <c r="DYQ22" s="12"/>
      <c r="DYR22" s="12"/>
      <c r="DYS22" s="12"/>
      <c r="DYT22" s="12"/>
      <c r="DYU22" s="12"/>
      <c r="DYV22" s="12"/>
      <c r="DYW22" s="12"/>
      <c r="DYX22" s="12"/>
      <c r="DYY22" s="12"/>
      <c r="DYZ22" s="12"/>
      <c r="DZA22" s="12"/>
      <c r="DZB22" s="12"/>
      <c r="DZC22" s="12"/>
      <c r="DZD22" s="12"/>
      <c r="DZE22" s="12"/>
      <c r="DZF22" s="12"/>
      <c r="DZG22" s="12"/>
      <c r="DZH22" s="12"/>
      <c r="DZI22" s="12"/>
      <c r="DZJ22" s="12"/>
      <c r="DZK22" s="12"/>
      <c r="DZL22" s="12"/>
      <c r="DZM22" s="12"/>
      <c r="DZN22" s="12"/>
      <c r="DZO22" s="12"/>
      <c r="DZP22" s="12"/>
      <c r="DZQ22" s="12"/>
      <c r="DZR22" s="12"/>
      <c r="DZS22" s="12"/>
      <c r="DZT22" s="12"/>
      <c r="DZU22" s="12"/>
      <c r="DZV22" s="12"/>
      <c r="DZW22" s="12"/>
      <c r="DZX22" s="12"/>
      <c r="DZY22" s="12"/>
      <c r="DZZ22" s="12"/>
      <c r="EAA22" s="12"/>
      <c r="EAB22" s="12"/>
      <c r="EAC22" s="12"/>
      <c r="EAD22" s="12"/>
      <c r="EAE22" s="12"/>
      <c r="EAF22" s="12"/>
      <c r="EAG22" s="12"/>
      <c r="EAH22" s="12"/>
      <c r="EAI22" s="12"/>
      <c r="EAJ22" s="12"/>
      <c r="EAK22" s="12"/>
      <c r="EAL22" s="12"/>
      <c r="EAM22" s="12"/>
      <c r="EAN22" s="12"/>
      <c r="EAO22" s="12"/>
      <c r="EAP22" s="12"/>
      <c r="EAQ22" s="12"/>
      <c r="EAR22" s="12"/>
      <c r="EAS22" s="12"/>
      <c r="EAT22" s="12"/>
      <c r="EAU22" s="12"/>
      <c r="EAV22" s="12"/>
      <c r="EAW22" s="12"/>
      <c r="EAX22" s="12"/>
      <c r="EAY22" s="12"/>
      <c r="EAZ22" s="12"/>
      <c r="EBA22" s="12"/>
      <c r="EBB22" s="12"/>
      <c r="EBC22" s="12"/>
      <c r="EBD22" s="12"/>
      <c r="EBE22" s="12"/>
      <c r="EBF22" s="12"/>
      <c r="EBG22" s="12"/>
      <c r="EBH22" s="12"/>
      <c r="EBI22" s="12"/>
      <c r="EBJ22" s="12"/>
      <c r="EBK22" s="12"/>
      <c r="EBL22" s="12"/>
      <c r="EBM22" s="12"/>
      <c r="EBN22" s="12"/>
      <c r="EBO22" s="12"/>
      <c r="EBP22" s="12"/>
      <c r="EBQ22" s="12"/>
      <c r="EBR22" s="12"/>
      <c r="EBS22" s="12"/>
      <c r="EBT22" s="12"/>
      <c r="EBU22" s="12"/>
      <c r="EBV22" s="12"/>
      <c r="EBW22" s="12"/>
      <c r="EBX22" s="12"/>
      <c r="EBY22" s="12"/>
      <c r="EBZ22" s="12"/>
      <c r="ECA22" s="12"/>
      <c r="ECB22" s="12"/>
      <c r="ECC22" s="12"/>
      <c r="ECD22" s="12"/>
      <c r="ECE22" s="12"/>
      <c r="ECF22" s="12"/>
      <c r="ECG22" s="12"/>
      <c r="ECH22" s="12"/>
      <c r="ECI22" s="12"/>
      <c r="ECJ22" s="12"/>
      <c r="ECK22" s="12"/>
      <c r="ECL22" s="12"/>
      <c r="ECM22" s="12"/>
      <c r="ECN22" s="12"/>
      <c r="ECO22" s="12"/>
      <c r="ECP22" s="12"/>
      <c r="ECQ22" s="12"/>
      <c r="ECR22" s="12"/>
      <c r="ECS22" s="12"/>
      <c r="ECT22" s="12"/>
      <c r="ECU22" s="12"/>
      <c r="ECV22" s="12"/>
      <c r="ECW22" s="12"/>
      <c r="ECX22" s="12"/>
      <c r="ECY22" s="12"/>
      <c r="ECZ22" s="12"/>
      <c r="EDA22" s="12"/>
      <c r="EDB22" s="12"/>
      <c r="EDC22" s="12"/>
      <c r="EDD22" s="12"/>
      <c r="EDE22" s="12"/>
      <c r="EDF22" s="12"/>
      <c r="EDG22" s="12"/>
      <c r="EDH22" s="12"/>
      <c r="EDI22" s="12"/>
      <c r="EDJ22" s="12"/>
      <c r="EDK22" s="12"/>
      <c r="EDL22" s="12"/>
      <c r="EDM22" s="12"/>
      <c r="EDN22" s="12"/>
      <c r="EDO22" s="12"/>
      <c r="EDP22" s="12"/>
      <c r="EDQ22" s="12"/>
      <c r="EDR22" s="12"/>
      <c r="EDS22" s="12"/>
      <c r="EDT22" s="12"/>
      <c r="EDU22" s="12"/>
      <c r="EDV22" s="12"/>
      <c r="EDW22" s="12"/>
      <c r="EDX22" s="12"/>
      <c r="EDY22" s="12"/>
      <c r="EDZ22" s="12"/>
      <c r="EEA22" s="12"/>
      <c r="EEB22" s="12"/>
      <c r="EEC22" s="12"/>
      <c r="EED22" s="12"/>
      <c r="EEE22" s="12"/>
      <c r="EEF22" s="12"/>
      <c r="EEG22" s="12"/>
      <c r="EEH22" s="12"/>
      <c r="EEI22" s="12"/>
      <c r="EEJ22" s="12"/>
      <c r="EEK22" s="12"/>
      <c r="EEL22" s="12"/>
      <c r="EEM22" s="12"/>
      <c r="EEN22" s="12"/>
      <c r="EEO22" s="12"/>
      <c r="EEP22" s="12"/>
      <c r="EEQ22" s="12"/>
      <c r="EER22" s="12"/>
      <c r="EES22" s="12"/>
      <c r="EET22" s="12"/>
      <c r="EEU22" s="12"/>
      <c r="EEV22" s="12"/>
      <c r="EEW22" s="12"/>
      <c r="EEX22" s="12"/>
      <c r="EEY22" s="12"/>
      <c r="EEZ22" s="12"/>
      <c r="EFA22" s="12"/>
      <c r="EFB22" s="12"/>
      <c r="EFC22" s="12"/>
      <c r="EFD22" s="12"/>
      <c r="EFE22" s="12"/>
      <c r="EFF22" s="12"/>
      <c r="EFG22" s="12"/>
      <c r="EFH22" s="12"/>
      <c r="EFI22" s="12"/>
      <c r="EFJ22" s="12"/>
      <c r="EFK22" s="12"/>
      <c r="EFL22" s="12"/>
      <c r="EFM22" s="12"/>
      <c r="EFN22" s="12"/>
      <c r="EFO22" s="12"/>
      <c r="EFP22" s="12"/>
      <c r="EFQ22" s="12"/>
      <c r="EFR22" s="12"/>
      <c r="EFS22" s="12"/>
      <c r="EFT22" s="12"/>
      <c r="EFU22" s="12"/>
      <c r="EFV22" s="12"/>
      <c r="EFW22" s="12"/>
      <c r="EFX22" s="12"/>
      <c r="EFY22" s="12"/>
      <c r="EFZ22" s="12"/>
      <c r="EGA22" s="12"/>
      <c r="EGB22" s="12"/>
      <c r="EGC22" s="12"/>
      <c r="EGD22" s="12"/>
      <c r="EGE22" s="12"/>
      <c r="EGF22" s="12"/>
      <c r="EGG22" s="12"/>
      <c r="EGH22" s="12"/>
      <c r="EGI22" s="12"/>
      <c r="EGJ22" s="12"/>
      <c r="EGK22" s="12"/>
      <c r="EGL22" s="12"/>
      <c r="EGM22" s="12"/>
      <c r="EGN22" s="12"/>
      <c r="EGO22" s="12"/>
      <c r="EGP22" s="12"/>
      <c r="EGQ22" s="12"/>
      <c r="EGR22" s="12"/>
      <c r="EGS22" s="12"/>
      <c r="EGT22" s="12"/>
      <c r="EGU22" s="12"/>
      <c r="EGV22" s="12"/>
      <c r="EGW22" s="12"/>
      <c r="EGX22" s="12"/>
      <c r="EGY22" s="12"/>
      <c r="EGZ22" s="12"/>
      <c r="EHA22" s="12"/>
      <c r="EHB22" s="12"/>
      <c r="EHC22" s="12"/>
      <c r="EHD22" s="12"/>
      <c r="EHE22" s="12"/>
      <c r="EHF22" s="12"/>
      <c r="EHG22" s="12"/>
      <c r="EHH22" s="12"/>
      <c r="EHI22" s="12"/>
      <c r="EHJ22" s="12"/>
      <c r="EHK22" s="12"/>
      <c r="EHL22" s="12"/>
      <c r="EHM22" s="12"/>
      <c r="EHN22" s="12"/>
      <c r="EHO22" s="12"/>
      <c r="EHP22" s="12"/>
      <c r="EHQ22" s="12"/>
      <c r="EHR22" s="12"/>
      <c r="EHS22" s="12"/>
      <c r="EHT22" s="12"/>
      <c r="EHU22" s="12"/>
      <c r="EHV22" s="12"/>
      <c r="EHW22" s="12"/>
      <c r="EHX22" s="12"/>
      <c r="EHY22" s="12"/>
      <c r="EHZ22" s="12"/>
      <c r="EIA22" s="12"/>
      <c r="EIB22" s="12"/>
      <c r="EIC22" s="12"/>
      <c r="EID22" s="12"/>
      <c r="EIE22" s="12"/>
      <c r="EIF22" s="12"/>
      <c r="EIG22" s="12"/>
      <c r="EIH22" s="12"/>
      <c r="EII22" s="12"/>
      <c r="EIJ22" s="12"/>
      <c r="EIK22" s="12"/>
      <c r="EIL22" s="12"/>
      <c r="EIM22" s="12"/>
      <c r="EIN22" s="12"/>
      <c r="EIO22" s="12"/>
      <c r="EIP22" s="12"/>
      <c r="EIQ22" s="12"/>
      <c r="EIR22" s="12"/>
      <c r="EIS22" s="12"/>
      <c r="EIT22" s="12"/>
      <c r="EIU22" s="12"/>
      <c r="EIV22" s="12"/>
      <c r="EIW22" s="12"/>
      <c r="EIX22" s="12"/>
      <c r="EIY22" s="12"/>
      <c r="EIZ22" s="12"/>
      <c r="EJA22" s="12"/>
      <c r="EJB22" s="12"/>
      <c r="EJC22" s="12"/>
      <c r="EJD22" s="12"/>
      <c r="EJE22" s="12"/>
      <c r="EJF22" s="12"/>
      <c r="EJG22" s="12"/>
      <c r="EJH22" s="12"/>
      <c r="EJI22" s="12"/>
      <c r="EJJ22" s="12"/>
      <c r="EJK22" s="12"/>
      <c r="EJL22" s="12"/>
      <c r="EJM22" s="12"/>
      <c r="EJN22" s="12"/>
      <c r="EJO22" s="12"/>
      <c r="EJP22" s="12"/>
      <c r="EJQ22" s="12"/>
      <c r="EJR22" s="12"/>
      <c r="EJS22" s="12"/>
      <c r="EJT22" s="12"/>
      <c r="EJU22" s="12"/>
      <c r="EJV22" s="12"/>
      <c r="EJW22" s="12"/>
      <c r="EJX22" s="12"/>
      <c r="EJY22" s="12"/>
      <c r="EJZ22" s="12"/>
      <c r="EKA22" s="12"/>
      <c r="EKB22" s="12"/>
      <c r="EKC22" s="12"/>
      <c r="EKD22" s="12"/>
      <c r="EKE22" s="12"/>
      <c r="EKF22" s="12"/>
      <c r="EKG22" s="12"/>
      <c r="EKH22" s="12"/>
      <c r="EKI22" s="12"/>
      <c r="EKJ22" s="12"/>
      <c r="EKK22" s="12"/>
      <c r="EKL22" s="12"/>
      <c r="EKM22" s="12"/>
      <c r="EKN22" s="12"/>
      <c r="EKO22" s="12"/>
      <c r="EKP22" s="12"/>
      <c r="EKQ22" s="12"/>
      <c r="EKR22" s="12"/>
      <c r="EKS22" s="12"/>
      <c r="EKT22" s="12"/>
      <c r="EKU22" s="12"/>
      <c r="EKV22" s="12"/>
      <c r="EKW22" s="12"/>
      <c r="EKX22" s="12"/>
      <c r="EKY22" s="12"/>
      <c r="EKZ22" s="12"/>
      <c r="ELA22" s="12"/>
      <c r="ELB22" s="12"/>
      <c r="ELC22" s="12"/>
      <c r="ELD22" s="12"/>
      <c r="ELE22" s="12"/>
      <c r="ELF22" s="12"/>
      <c r="ELG22" s="12"/>
      <c r="ELH22" s="12"/>
      <c r="ELI22" s="12"/>
      <c r="ELJ22" s="12"/>
      <c r="ELK22" s="12"/>
      <c r="ELL22" s="12"/>
      <c r="ELM22" s="12"/>
      <c r="ELN22" s="12"/>
      <c r="ELO22" s="12"/>
      <c r="ELP22" s="12"/>
      <c r="ELQ22" s="12"/>
      <c r="ELR22" s="12"/>
      <c r="ELS22" s="12"/>
      <c r="ELT22" s="12"/>
      <c r="ELU22" s="12"/>
      <c r="ELV22" s="12"/>
      <c r="ELW22" s="12"/>
      <c r="ELX22" s="12"/>
      <c r="ELY22" s="12"/>
      <c r="ELZ22" s="12"/>
      <c r="EMA22" s="12"/>
      <c r="EMB22" s="12"/>
      <c r="EMC22" s="12"/>
      <c r="EMD22" s="12"/>
      <c r="EME22" s="12"/>
      <c r="EMF22" s="12"/>
      <c r="EMG22" s="12"/>
      <c r="EMH22" s="12"/>
      <c r="EMI22" s="12"/>
      <c r="EMJ22" s="12"/>
      <c r="EMK22" s="12"/>
      <c r="EML22" s="12"/>
      <c r="EMM22" s="12"/>
      <c r="EMN22" s="12"/>
      <c r="EMO22" s="12"/>
      <c r="EMP22" s="12"/>
      <c r="EMQ22" s="12"/>
      <c r="EMR22" s="12"/>
      <c r="EMS22" s="12"/>
      <c r="EMT22" s="12"/>
      <c r="EMU22" s="12"/>
      <c r="EMV22" s="12"/>
      <c r="EMW22" s="12"/>
      <c r="EMX22" s="12"/>
      <c r="EMY22" s="12"/>
      <c r="EMZ22" s="12"/>
      <c r="ENA22" s="12"/>
      <c r="ENB22" s="12"/>
      <c r="ENC22" s="12"/>
      <c r="END22" s="12"/>
      <c r="ENE22" s="12"/>
      <c r="ENF22" s="12"/>
      <c r="ENG22" s="12"/>
      <c r="ENH22" s="12"/>
      <c r="ENI22" s="12"/>
      <c r="ENJ22" s="12"/>
      <c r="ENK22" s="12"/>
      <c r="ENL22" s="12"/>
      <c r="ENM22" s="12"/>
      <c r="ENN22" s="12"/>
      <c r="ENO22" s="12"/>
      <c r="ENP22" s="12"/>
      <c r="ENQ22" s="12"/>
      <c r="ENR22" s="12"/>
      <c r="ENS22" s="12"/>
      <c r="ENT22" s="12"/>
      <c r="ENU22" s="12"/>
      <c r="ENV22" s="12"/>
      <c r="ENW22" s="12"/>
      <c r="ENX22" s="12"/>
      <c r="ENY22" s="12"/>
      <c r="ENZ22" s="12"/>
      <c r="EOA22" s="12"/>
      <c r="EOB22" s="12"/>
      <c r="EOC22" s="12"/>
      <c r="EOD22" s="12"/>
      <c r="EOE22" s="12"/>
      <c r="EOF22" s="12"/>
      <c r="EOG22" s="12"/>
      <c r="EOH22" s="12"/>
      <c r="EOI22" s="12"/>
      <c r="EOJ22" s="12"/>
      <c r="EOK22" s="12"/>
      <c r="EOL22" s="12"/>
      <c r="EOM22" s="12"/>
      <c r="EON22" s="12"/>
      <c r="EOO22" s="12"/>
      <c r="EOP22" s="12"/>
      <c r="EOQ22" s="12"/>
      <c r="EOR22" s="12"/>
      <c r="EOS22" s="12"/>
      <c r="EOT22" s="12"/>
      <c r="EOU22" s="12"/>
      <c r="EOV22" s="12"/>
      <c r="EOW22" s="12"/>
      <c r="EOX22" s="12"/>
      <c r="EOY22" s="12"/>
      <c r="EOZ22" s="12"/>
      <c r="EPA22" s="12"/>
      <c r="EPB22" s="12"/>
      <c r="EPC22" s="12"/>
      <c r="EPD22" s="12"/>
      <c r="EPE22" s="12"/>
      <c r="EPF22" s="12"/>
      <c r="EPG22" s="12"/>
      <c r="EPH22" s="12"/>
      <c r="EPI22" s="12"/>
      <c r="EPJ22" s="12"/>
      <c r="EPK22" s="12"/>
      <c r="EPL22" s="12"/>
      <c r="EPM22" s="12"/>
      <c r="EPN22" s="12"/>
      <c r="EPO22" s="12"/>
      <c r="EPP22" s="12"/>
      <c r="EPQ22" s="12"/>
      <c r="EPR22" s="12"/>
      <c r="EPS22" s="12"/>
      <c r="EPT22" s="12"/>
      <c r="EPU22" s="12"/>
      <c r="EPV22" s="12"/>
      <c r="EPW22" s="12"/>
      <c r="EPX22" s="12"/>
      <c r="EPY22" s="12"/>
      <c r="EPZ22" s="12"/>
      <c r="EQA22" s="12"/>
      <c r="EQB22" s="12"/>
      <c r="EQC22" s="12"/>
      <c r="EQD22" s="12"/>
      <c r="EQE22" s="12"/>
      <c r="EQF22" s="12"/>
      <c r="EQG22" s="12"/>
      <c r="EQH22" s="12"/>
      <c r="EQI22" s="12"/>
      <c r="EQJ22" s="12"/>
      <c r="EQK22" s="12"/>
      <c r="EQL22" s="12"/>
      <c r="EQM22" s="12"/>
      <c r="EQN22" s="12"/>
      <c r="EQO22" s="12"/>
      <c r="EQP22" s="12"/>
      <c r="EQQ22" s="12"/>
      <c r="EQR22" s="12"/>
      <c r="EQS22" s="12"/>
      <c r="EQT22" s="12"/>
      <c r="EQU22" s="12"/>
      <c r="EQV22" s="12"/>
      <c r="EQW22" s="12"/>
      <c r="EQX22" s="12"/>
      <c r="EQY22" s="12"/>
      <c r="EQZ22" s="12"/>
      <c r="ERA22" s="12"/>
      <c r="ERB22" s="12"/>
      <c r="ERC22" s="12"/>
      <c r="ERD22" s="12"/>
      <c r="ERE22" s="12"/>
      <c r="ERF22" s="12"/>
      <c r="ERG22" s="12"/>
      <c r="ERH22" s="12"/>
      <c r="ERI22" s="12"/>
      <c r="ERJ22" s="12"/>
      <c r="ERK22" s="12"/>
      <c r="ERL22" s="12"/>
      <c r="ERM22" s="12"/>
      <c r="ERN22" s="12"/>
      <c r="ERO22" s="12"/>
      <c r="ERP22" s="12"/>
      <c r="ERQ22" s="12"/>
      <c r="ERR22" s="12"/>
      <c r="ERS22" s="12"/>
      <c r="ERT22" s="12"/>
      <c r="ERU22" s="12"/>
      <c r="ERV22" s="12"/>
      <c r="ERW22" s="12"/>
      <c r="ERX22" s="12"/>
      <c r="ERY22" s="12"/>
      <c r="ERZ22" s="12"/>
      <c r="ESA22" s="12"/>
      <c r="ESB22" s="12"/>
      <c r="ESC22" s="12"/>
      <c r="ESD22" s="12"/>
      <c r="ESE22" s="12"/>
      <c r="ESF22" s="12"/>
      <c r="ESG22" s="12"/>
      <c r="ESH22" s="12"/>
      <c r="ESI22" s="12"/>
      <c r="ESJ22" s="12"/>
      <c r="ESK22" s="12"/>
      <c r="ESL22" s="12"/>
      <c r="ESM22" s="12"/>
      <c r="ESN22" s="12"/>
      <c r="ESO22" s="12"/>
      <c r="ESP22" s="12"/>
      <c r="ESQ22" s="12"/>
      <c r="ESR22" s="12"/>
      <c r="ESS22" s="12"/>
      <c r="EST22" s="12"/>
      <c r="ESU22" s="12"/>
      <c r="ESV22" s="12"/>
      <c r="ESW22" s="12"/>
      <c r="ESX22" s="12"/>
      <c r="ESY22" s="12"/>
      <c r="ESZ22" s="12"/>
      <c r="ETA22" s="12"/>
      <c r="ETB22" s="12"/>
      <c r="ETC22" s="12"/>
      <c r="ETD22" s="12"/>
      <c r="ETE22" s="12"/>
      <c r="ETF22" s="12"/>
      <c r="ETG22" s="12"/>
      <c r="ETH22" s="12"/>
      <c r="ETI22" s="12"/>
      <c r="ETJ22" s="12"/>
      <c r="ETK22" s="12"/>
      <c r="ETL22" s="12"/>
      <c r="ETM22" s="12"/>
      <c r="ETN22" s="12"/>
      <c r="ETO22" s="12"/>
      <c r="ETP22" s="12"/>
      <c r="ETQ22" s="12"/>
      <c r="ETR22" s="12"/>
      <c r="ETS22" s="12"/>
      <c r="ETT22" s="12"/>
      <c r="ETU22" s="12"/>
      <c r="ETV22" s="12"/>
      <c r="ETW22" s="12"/>
      <c r="ETX22" s="12"/>
      <c r="ETY22" s="12"/>
      <c r="ETZ22" s="12"/>
      <c r="EUA22" s="12"/>
      <c r="EUB22" s="12"/>
      <c r="EUC22" s="12"/>
      <c r="EUD22" s="12"/>
      <c r="EUE22" s="12"/>
      <c r="EUF22" s="12"/>
      <c r="EUG22" s="12"/>
      <c r="EUH22" s="12"/>
      <c r="EUI22" s="12"/>
      <c r="EUJ22" s="12"/>
      <c r="EUK22" s="12"/>
      <c r="EUL22" s="12"/>
      <c r="EUM22" s="12"/>
      <c r="EUN22" s="12"/>
      <c r="EUO22" s="12"/>
      <c r="EUP22" s="12"/>
      <c r="EUQ22" s="12"/>
      <c r="EUR22" s="12"/>
      <c r="EUS22" s="12"/>
      <c r="EUT22" s="12"/>
      <c r="EUU22" s="12"/>
      <c r="EUV22" s="12"/>
      <c r="EUW22" s="12"/>
      <c r="EUX22" s="12"/>
      <c r="EUY22" s="12"/>
      <c r="EUZ22" s="12"/>
      <c r="EVA22" s="12"/>
      <c r="EVB22" s="12"/>
      <c r="EVC22" s="12"/>
      <c r="EVD22" s="12"/>
      <c r="EVE22" s="12"/>
      <c r="EVF22" s="12"/>
      <c r="EVG22" s="12"/>
      <c r="EVH22" s="12"/>
      <c r="EVI22" s="12"/>
      <c r="EVJ22" s="12"/>
      <c r="EVK22" s="12"/>
      <c r="EVL22" s="12"/>
      <c r="EVM22" s="12"/>
      <c r="EVN22" s="12"/>
      <c r="EVO22" s="12"/>
      <c r="EVP22" s="12"/>
      <c r="EVQ22" s="12"/>
      <c r="EVR22" s="12"/>
      <c r="EVS22" s="12"/>
      <c r="EVT22" s="12"/>
      <c r="EVU22" s="12"/>
      <c r="EVV22" s="12"/>
      <c r="EVW22" s="12"/>
      <c r="EVX22" s="12"/>
      <c r="EVY22" s="12"/>
      <c r="EVZ22" s="12"/>
      <c r="EWA22" s="12"/>
      <c r="EWB22" s="12"/>
      <c r="EWC22" s="12"/>
      <c r="EWD22" s="12"/>
      <c r="EWE22" s="12"/>
      <c r="EWF22" s="12"/>
      <c r="EWG22" s="12"/>
      <c r="EWH22" s="12"/>
      <c r="EWI22" s="12"/>
      <c r="EWJ22" s="12"/>
      <c r="EWK22" s="12"/>
      <c r="EWL22" s="12"/>
      <c r="EWM22" s="12"/>
      <c r="EWN22" s="12"/>
      <c r="EWO22" s="12"/>
      <c r="EWP22" s="12"/>
      <c r="EWQ22" s="12"/>
      <c r="EWR22" s="12"/>
      <c r="EWS22" s="12"/>
      <c r="EWT22" s="12"/>
      <c r="EWU22" s="12"/>
      <c r="EWV22" s="12"/>
      <c r="EWW22" s="12"/>
      <c r="EWX22" s="12"/>
      <c r="EWY22" s="12"/>
      <c r="EWZ22" s="12"/>
      <c r="EXA22" s="12"/>
      <c r="EXB22" s="12"/>
      <c r="EXC22" s="12"/>
      <c r="EXD22" s="12"/>
      <c r="EXE22" s="12"/>
      <c r="EXF22" s="12"/>
      <c r="EXG22" s="12"/>
      <c r="EXH22" s="12"/>
      <c r="EXI22" s="12"/>
      <c r="EXJ22" s="12"/>
      <c r="EXK22" s="12"/>
      <c r="EXL22" s="12"/>
      <c r="EXM22" s="12"/>
      <c r="EXN22" s="12"/>
      <c r="EXO22" s="12"/>
      <c r="EXP22" s="12"/>
      <c r="EXQ22" s="12"/>
      <c r="EXR22" s="12"/>
      <c r="EXS22" s="12"/>
      <c r="EXT22" s="12"/>
      <c r="EXU22" s="12"/>
      <c r="EXV22" s="12"/>
      <c r="EXW22" s="12"/>
      <c r="EXX22" s="12"/>
      <c r="EXY22" s="12"/>
      <c r="EXZ22" s="12"/>
      <c r="EYA22" s="12"/>
      <c r="EYB22" s="12"/>
      <c r="EYC22" s="12"/>
      <c r="EYD22" s="12"/>
      <c r="EYE22" s="12"/>
      <c r="EYF22" s="12"/>
      <c r="EYG22" s="12"/>
      <c r="EYH22" s="12"/>
      <c r="EYI22" s="12"/>
      <c r="EYJ22" s="12"/>
      <c r="EYK22" s="12"/>
      <c r="EYL22" s="12"/>
      <c r="EYM22" s="12"/>
      <c r="EYN22" s="12"/>
      <c r="EYO22" s="12"/>
      <c r="EYP22" s="12"/>
      <c r="EYQ22" s="12"/>
      <c r="EYR22" s="12"/>
      <c r="EYS22" s="12"/>
      <c r="EYT22" s="12"/>
      <c r="EYU22" s="12"/>
      <c r="EYV22" s="12"/>
      <c r="EYW22" s="12"/>
      <c r="EYX22" s="12"/>
      <c r="EYY22" s="12"/>
      <c r="EYZ22" s="12"/>
      <c r="EZA22" s="12"/>
      <c r="EZB22" s="12"/>
      <c r="EZC22" s="12"/>
      <c r="EZD22" s="12"/>
      <c r="EZE22" s="12"/>
      <c r="EZF22" s="12"/>
      <c r="EZG22" s="12"/>
      <c r="EZH22" s="12"/>
      <c r="EZI22" s="12"/>
      <c r="EZJ22" s="12"/>
      <c r="EZK22" s="12"/>
      <c r="EZL22" s="12"/>
      <c r="EZM22" s="12"/>
      <c r="EZN22" s="12"/>
      <c r="EZO22" s="12"/>
      <c r="EZP22" s="12"/>
      <c r="EZQ22" s="12"/>
      <c r="EZR22" s="12"/>
      <c r="EZS22" s="12"/>
      <c r="EZT22" s="12"/>
      <c r="EZU22" s="12"/>
      <c r="EZV22" s="12"/>
      <c r="EZW22" s="12"/>
      <c r="EZX22" s="12"/>
      <c r="EZY22" s="12"/>
      <c r="EZZ22" s="12"/>
      <c r="FAA22" s="12"/>
      <c r="FAB22" s="12"/>
      <c r="FAC22" s="12"/>
      <c r="FAD22" s="12"/>
      <c r="FAE22" s="12"/>
      <c r="FAF22" s="12"/>
      <c r="FAG22" s="12"/>
      <c r="FAH22" s="12"/>
      <c r="FAI22" s="12"/>
      <c r="FAJ22" s="12"/>
      <c r="FAK22" s="12"/>
      <c r="FAL22" s="12"/>
      <c r="FAM22" s="12"/>
      <c r="FAN22" s="12"/>
      <c r="FAO22" s="12"/>
      <c r="FAP22" s="12"/>
      <c r="FAQ22" s="12"/>
      <c r="FAR22" s="12"/>
      <c r="FAS22" s="12"/>
      <c r="FAT22" s="12"/>
      <c r="FAU22" s="12"/>
      <c r="FAV22" s="12"/>
      <c r="FAW22" s="12"/>
      <c r="FAX22" s="12"/>
      <c r="FAY22" s="12"/>
      <c r="FAZ22" s="12"/>
      <c r="FBA22" s="12"/>
      <c r="FBB22" s="12"/>
      <c r="FBC22" s="12"/>
      <c r="FBD22" s="12"/>
      <c r="FBE22" s="12"/>
      <c r="FBF22" s="12"/>
      <c r="FBG22" s="12"/>
      <c r="FBH22" s="12"/>
      <c r="FBI22" s="12"/>
      <c r="FBJ22" s="12"/>
      <c r="FBK22" s="12"/>
      <c r="FBL22" s="12"/>
      <c r="FBM22" s="12"/>
      <c r="FBN22" s="12"/>
      <c r="FBO22" s="12"/>
      <c r="FBP22" s="12"/>
      <c r="FBQ22" s="12"/>
      <c r="FBR22" s="12"/>
      <c r="FBS22" s="12"/>
      <c r="FBT22" s="12"/>
      <c r="FBU22" s="12"/>
      <c r="FBV22" s="12"/>
      <c r="FBW22" s="12"/>
      <c r="FBX22" s="12"/>
      <c r="FBY22" s="12"/>
      <c r="FBZ22" s="12"/>
      <c r="FCA22" s="12"/>
      <c r="FCB22" s="12"/>
      <c r="FCC22" s="12"/>
      <c r="FCD22" s="12"/>
      <c r="FCE22" s="12"/>
      <c r="FCF22" s="12"/>
      <c r="FCG22" s="12"/>
      <c r="FCH22" s="12"/>
      <c r="FCI22" s="12"/>
      <c r="FCJ22" s="12"/>
      <c r="FCK22" s="12"/>
      <c r="FCL22" s="12"/>
      <c r="FCM22" s="12"/>
      <c r="FCN22" s="12"/>
      <c r="FCO22" s="12"/>
      <c r="FCP22" s="12"/>
      <c r="FCQ22" s="12"/>
      <c r="FCR22" s="12"/>
      <c r="FCS22" s="12"/>
      <c r="FCT22" s="12"/>
      <c r="FCU22" s="12"/>
      <c r="FCV22" s="12"/>
      <c r="FCW22" s="12"/>
      <c r="FCX22" s="12"/>
      <c r="FCY22" s="12"/>
      <c r="FCZ22" s="12"/>
      <c r="FDA22" s="12"/>
      <c r="FDB22" s="12"/>
      <c r="FDC22" s="12"/>
      <c r="FDD22" s="12"/>
      <c r="FDE22" s="12"/>
      <c r="FDF22" s="12"/>
      <c r="FDG22" s="12"/>
      <c r="FDH22" s="12"/>
      <c r="FDI22" s="12"/>
      <c r="FDJ22" s="12"/>
      <c r="FDK22" s="12"/>
      <c r="FDL22" s="12"/>
      <c r="FDM22" s="12"/>
      <c r="FDN22" s="12"/>
      <c r="FDO22" s="12"/>
      <c r="FDP22" s="12"/>
      <c r="FDQ22" s="12"/>
      <c r="FDR22" s="12"/>
      <c r="FDS22" s="12"/>
      <c r="FDT22" s="12"/>
      <c r="FDU22" s="12"/>
      <c r="FDV22" s="12"/>
      <c r="FDW22" s="12"/>
      <c r="FDX22" s="12"/>
      <c r="FDY22" s="12"/>
      <c r="FDZ22" s="12"/>
      <c r="FEA22" s="12"/>
      <c r="FEB22" s="12"/>
      <c r="FEC22" s="12"/>
      <c r="FED22" s="12"/>
      <c r="FEE22" s="12"/>
      <c r="FEF22" s="12"/>
      <c r="FEG22" s="12"/>
      <c r="FEH22" s="12"/>
      <c r="FEI22" s="12"/>
      <c r="FEJ22" s="12"/>
      <c r="FEK22" s="12"/>
      <c r="FEL22" s="12"/>
      <c r="FEM22" s="12"/>
      <c r="FEN22" s="12"/>
      <c r="FEO22" s="12"/>
      <c r="FEP22" s="12"/>
      <c r="FEQ22" s="12"/>
      <c r="FER22" s="12"/>
      <c r="FES22" s="12"/>
      <c r="FET22" s="12"/>
      <c r="FEU22" s="12"/>
      <c r="FEV22" s="12"/>
      <c r="FEW22" s="12"/>
      <c r="FEX22" s="12"/>
      <c r="FEY22" s="12"/>
      <c r="FEZ22" s="12"/>
      <c r="FFA22" s="12"/>
      <c r="FFB22" s="12"/>
      <c r="FFC22" s="12"/>
      <c r="FFD22" s="12"/>
      <c r="FFE22" s="12"/>
      <c r="FFF22" s="12"/>
      <c r="FFG22" s="12"/>
      <c r="FFH22" s="12"/>
      <c r="FFI22" s="12"/>
      <c r="FFJ22" s="12"/>
      <c r="FFK22" s="12"/>
      <c r="FFL22" s="12"/>
      <c r="FFM22" s="12"/>
      <c r="FFN22" s="12"/>
      <c r="FFO22" s="12"/>
      <c r="FFP22" s="12"/>
      <c r="FFQ22" s="12"/>
      <c r="FFR22" s="12"/>
      <c r="FFS22" s="12"/>
      <c r="FFT22" s="12"/>
      <c r="FFU22" s="12"/>
      <c r="FFV22" s="12"/>
      <c r="FFW22" s="12"/>
      <c r="FFX22" s="12"/>
      <c r="FFY22" s="12"/>
      <c r="FFZ22" s="12"/>
      <c r="FGA22" s="12"/>
      <c r="FGB22" s="12"/>
      <c r="FGC22" s="12"/>
      <c r="FGD22" s="12"/>
      <c r="FGE22" s="12"/>
      <c r="FGF22" s="12"/>
      <c r="FGG22" s="12"/>
      <c r="FGH22" s="12"/>
      <c r="FGI22" s="12"/>
      <c r="FGJ22" s="12"/>
      <c r="FGK22" s="12"/>
      <c r="FGL22" s="12"/>
      <c r="FGM22" s="12"/>
      <c r="FGN22" s="12"/>
      <c r="FGO22" s="12"/>
      <c r="FGP22" s="12"/>
      <c r="FGQ22" s="12"/>
      <c r="FGR22" s="12"/>
      <c r="FGS22" s="12"/>
      <c r="FGT22" s="12"/>
      <c r="FGU22" s="12"/>
      <c r="FGV22" s="12"/>
      <c r="FGW22" s="12"/>
      <c r="FGX22" s="12"/>
      <c r="FGY22" s="12"/>
      <c r="FGZ22" s="12"/>
      <c r="FHA22" s="12"/>
      <c r="FHB22" s="12"/>
      <c r="FHC22" s="12"/>
      <c r="FHD22" s="12"/>
      <c r="FHE22" s="12"/>
      <c r="FHF22" s="12"/>
      <c r="FHG22" s="12"/>
      <c r="FHH22" s="12"/>
      <c r="FHI22" s="12"/>
      <c r="FHJ22" s="12"/>
      <c r="FHK22" s="12"/>
      <c r="FHL22" s="12"/>
      <c r="FHM22" s="12"/>
      <c r="FHN22" s="12"/>
      <c r="FHO22" s="12"/>
      <c r="FHP22" s="12"/>
      <c r="FHQ22" s="12"/>
      <c r="FHR22" s="12"/>
      <c r="FHS22" s="12"/>
      <c r="FHT22" s="12"/>
      <c r="FHU22" s="12"/>
      <c r="FHV22" s="12"/>
      <c r="FHW22" s="12"/>
      <c r="FHX22" s="12"/>
      <c r="FHY22" s="12"/>
      <c r="FHZ22" s="12"/>
      <c r="FIA22" s="12"/>
      <c r="FIB22" s="12"/>
      <c r="FIC22" s="12"/>
      <c r="FID22" s="12"/>
      <c r="FIE22" s="12"/>
      <c r="FIF22" s="12"/>
      <c r="FIG22" s="12"/>
      <c r="FIH22" s="12"/>
      <c r="FII22" s="12"/>
      <c r="FIJ22" s="12"/>
      <c r="FIK22" s="12"/>
      <c r="FIL22" s="12"/>
      <c r="FIM22" s="12"/>
      <c r="FIN22" s="12"/>
      <c r="FIO22" s="12"/>
      <c r="FIP22" s="12"/>
      <c r="FIQ22" s="12"/>
      <c r="FIR22" s="12"/>
      <c r="FIS22" s="12"/>
      <c r="FIT22" s="12"/>
      <c r="FIU22" s="12"/>
      <c r="FIV22" s="12"/>
      <c r="FIW22" s="12"/>
      <c r="FIX22" s="12"/>
      <c r="FIY22" s="12"/>
      <c r="FIZ22" s="12"/>
      <c r="FJA22" s="12"/>
      <c r="FJB22" s="12"/>
      <c r="FJC22" s="12"/>
      <c r="FJD22" s="12"/>
      <c r="FJE22" s="12"/>
      <c r="FJF22" s="12"/>
      <c r="FJG22" s="12"/>
      <c r="FJH22" s="12"/>
      <c r="FJI22" s="12"/>
      <c r="FJJ22" s="12"/>
      <c r="FJK22" s="12"/>
      <c r="FJL22" s="12"/>
      <c r="FJM22" s="12"/>
      <c r="FJN22" s="12"/>
      <c r="FJO22" s="12"/>
      <c r="FJP22" s="12"/>
      <c r="FJQ22" s="12"/>
      <c r="FJR22" s="12"/>
      <c r="FJS22" s="12"/>
      <c r="FJT22" s="12"/>
      <c r="FJU22" s="12"/>
      <c r="FJV22" s="12"/>
      <c r="FJW22" s="12"/>
      <c r="FJX22" s="12"/>
      <c r="FJY22" s="12"/>
      <c r="FJZ22" s="12"/>
      <c r="FKA22" s="12"/>
      <c r="FKB22" s="12"/>
      <c r="FKC22" s="12"/>
      <c r="FKD22" s="12"/>
      <c r="FKE22" s="12"/>
      <c r="FKF22" s="12"/>
      <c r="FKG22" s="12"/>
      <c r="FKH22" s="12"/>
      <c r="FKI22" s="12"/>
      <c r="FKJ22" s="12"/>
      <c r="FKK22" s="12"/>
      <c r="FKL22" s="12"/>
      <c r="FKM22" s="12"/>
      <c r="FKN22" s="12"/>
      <c r="FKO22" s="12"/>
      <c r="FKP22" s="12"/>
      <c r="FKQ22" s="12"/>
      <c r="FKR22" s="12"/>
      <c r="FKS22" s="12"/>
      <c r="FKT22" s="12"/>
      <c r="FKU22" s="12"/>
      <c r="FKV22" s="12"/>
      <c r="FKW22" s="12"/>
      <c r="FKX22" s="12"/>
      <c r="FKY22" s="12"/>
      <c r="FKZ22" s="12"/>
      <c r="FLA22" s="12"/>
      <c r="FLB22" s="12"/>
      <c r="FLC22" s="12"/>
      <c r="FLD22" s="12"/>
      <c r="FLE22" s="12"/>
      <c r="FLF22" s="12"/>
      <c r="FLG22" s="12"/>
      <c r="FLH22" s="12"/>
      <c r="FLI22" s="12"/>
      <c r="FLJ22" s="12"/>
      <c r="FLK22" s="12"/>
      <c r="FLL22" s="12"/>
      <c r="FLM22" s="12"/>
      <c r="FLN22" s="12"/>
      <c r="FLO22" s="12"/>
      <c r="FLP22" s="12"/>
      <c r="FLQ22" s="12"/>
      <c r="FLR22" s="12"/>
      <c r="FLS22" s="12"/>
      <c r="FLT22" s="12"/>
      <c r="FLU22" s="12"/>
      <c r="FLV22" s="12"/>
      <c r="FLW22" s="12"/>
      <c r="FLX22" s="12"/>
      <c r="FLY22" s="12"/>
      <c r="FLZ22" s="12"/>
      <c r="FMA22" s="12"/>
      <c r="FMB22" s="12"/>
      <c r="FMC22" s="12"/>
      <c r="FMD22" s="12"/>
      <c r="FME22" s="12"/>
      <c r="FMF22" s="12"/>
      <c r="FMG22" s="12"/>
      <c r="FMH22" s="12"/>
      <c r="FMI22" s="12"/>
      <c r="FMJ22" s="12"/>
      <c r="FMK22" s="12"/>
      <c r="FML22" s="12"/>
      <c r="FMM22" s="12"/>
      <c r="FMN22" s="12"/>
      <c r="FMO22" s="12"/>
      <c r="FMP22" s="12"/>
      <c r="FMQ22" s="12"/>
      <c r="FMR22" s="12"/>
      <c r="FMS22" s="12"/>
      <c r="FMT22" s="12"/>
      <c r="FMU22" s="12"/>
      <c r="FMV22" s="12"/>
      <c r="FMW22" s="12"/>
      <c r="FMX22" s="12"/>
      <c r="FMY22" s="12"/>
      <c r="FMZ22" s="12"/>
      <c r="FNA22" s="12"/>
      <c r="FNB22" s="12"/>
      <c r="FNC22" s="12"/>
      <c r="FND22" s="12"/>
      <c r="FNE22" s="12"/>
      <c r="FNF22" s="12"/>
      <c r="FNG22" s="12"/>
      <c r="FNH22" s="12"/>
      <c r="FNI22" s="12"/>
      <c r="FNJ22" s="12"/>
      <c r="FNK22" s="12"/>
      <c r="FNL22" s="12"/>
      <c r="FNM22" s="12"/>
      <c r="FNN22" s="12"/>
      <c r="FNO22" s="12"/>
      <c r="FNP22" s="12"/>
      <c r="FNQ22" s="12"/>
      <c r="FNR22" s="12"/>
      <c r="FNS22" s="12"/>
      <c r="FNT22" s="12"/>
      <c r="FNU22" s="12"/>
      <c r="FNV22" s="12"/>
      <c r="FNW22" s="12"/>
      <c r="FNX22" s="12"/>
      <c r="FNY22" s="12"/>
      <c r="FNZ22" s="12"/>
      <c r="FOA22" s="12"/>
      <c r="FOB22" s="12"/>
      <c r="FOC22" s="12"/>
      <c r="FOD22" s="12"/>
      <c r="FOE22" s="12"/>
      <c r="FOF22" s="12"/>
      <c r="FOG22" s="12"/>
      <c r="FOH22" s="12"/>
      <c r="FOI22" s="12"/>
      <c r="FOJ22" s="12"/>
      <c r="FOK22" s="12"/>
      <c r="FOL22" s="12"/>
      <c r="FOM22" s="12"/>
      <c r="FON22" s="12"/>
      <c r="FOO22" s="12"/>
      <c r="FOP22" s="12"/>
      <c r="FOQ22" s="12"/>
      <c r="FOR22" s="12"/>
      <c r="FOS22" s="12"/>
      <c r="FOT22" s="12"/>
      <c r="FOU22" s="12"/>
      <c r="FOV22" s="12"/>
      <c r="FOW22" s="12"/>
      <c r="FOX22" s="12"/>
      <c r="FOY22" s="12"/>
      <c r="FOZ22" s="12"/>
      <c r="FPA22" s="12"/>
      <c r="FPB22" s="12"/>
      <c r="FPC22" s="12"/>
      <c r="FPD22" s="12"/>
      <c r="FPE22" s="12"/>
      <c r="FPF22" s="12"/>
      <c r="FPG22" s="12"/>
      <c r="FPH22" s="12"/>
      <c r="FPI22" s="12"/>
      <c r="FPJ22" s="12"/>
      <c r="FPK22" s="12"/>
      <c r="FPL22" s="12"/>
      <c r="FPM22" s="12"/>
      <c r="FPN22" s="12"/>
      <c r="FPO22" s="12"/>
      <c r="FPP22" s="12"/>
      <c r="FPQ22" s="12"/>
      <c r="FPR22" s="12"/>
      <c r="FPS22" s="12"/>
      <c r="FPT22" s="12"/>
      <c r="FPU22" s="12"/>
      <c r="FPV22" s="12"/>
      <c r="FPW22" s="12"/>
      <c r="FPX22" s="12"/>
      <c r="FPY22" s="12"/>
      <c r="FPZ22" s="12"/>
      <c r="FQA22" s="12"/>
      <c r="FQB22" s="12"/>
      <c r="FQC22" s="12"/>
      <c r="FQD22" s="12"/>
      <c r="FQE22" s="12"/>
      <c r="FQF22" s="12"/>
      <c r="FQG22" s="12"/>
      <c r="FQH22" s="12"/>
      <c r="FQI22" s="12"/>
      <c r="FQJ22" s="12"/>
      <c r="FQK22" s="12"/>
      <c r="FQL22" s="12"/>
      <c r="FQM22" s="12"/>
      <c r="FQN22" s="12"/>
      <c r="FQO22" s="12"/>
      <c r="FQP22" s="12"/>
      <c r="FQQ22" s="12"/>
      <c r="FQR22" s="12"/>
      <c r="FQS22" s="12"/>
      <c r="FQT22" s="12"/>
      <c r="FQU22" s="12"/>
      <c r="FQV22" s="12"/>
      <c r="FQW22" s="12"/>
      <c r="FQX22" s="12"/>
      <c r="FQY22" s="12"/>
      <c r="FQZ22" s="12"/>
      <c r="FRA22" s="12"/>
      <c r="FRB22" s="12"/>
      <c r="FRC22" s="12"/>
      <c r="FRD22" s="12"/>
      <c r="FRE22" s="12"/>
      <c r="FRF22" s="12"/>
      <c r="FRG22" s="12"/>
      <c r="FRH22" s="12"/>
      <c r="FRI22" s="12"/>
      <c r="FRJ22" s="12"/>
      <c r="FRK22" s="12"/>
      <c r="FRL22" s="12"/>
      <c r="FRM22" s="12"/>
      <c r="FRN22" s="12"/>
      <c r="FRO22" s="12"/>
      <c r="FRP22" s="12"/>
      <c r="FRQ22" s="12"/>
      <c r="FRR22" s="12"/>
      <c r="FRS22" s="12"/>
      <c r="FRT22" s="12"/>
      <c r="FRU22" s="12"/>
      <c r="FRV22" s="12"/>
      <c r="FRW22" s="12"/>
      <c r="FRX22" s="12"/>
      <c r="FRY22" s="12"/>
      <c r="FRZ22" s="12"/>
      <c r="FSA22" s="12"/>
      <c r="FSB22" s="12"/>
      <c r="FSC22" s="12"/>
      <c r="FSD22" s="12"/>
      <c r="FSE22" s="12"/>
      <c r="FSF22" s="12"/>
      <c r="FSG22" s="12"/>
      <c r="FSH22" s="12"/>
      <c r="FSI22" s="12"/>
      <c r="FSJ22" s="12"/>
      <c r="FSK22" s="12"/>
      <c r="FSL22" s="12"/>
      <c r="FSM22" s="12"/>
      <c r="FSN22" s="12"/>
      <c r="FSO22" s="12"/>
      <c r="FSP22" s="12"/>
      <c r="FSQ22" s="12"/>
      <c r="FSR22" s="12"/>
      <c r="FSS22" s="12"/>
      <c r="FST22" s="12"/>
      <c r="FSU22" s="12"/>
      <c r="FSV22" s="12"/>
      <c r="FSW22" s="12"/>
      <c r="FSX22" s="12"/>
      <c r="FSY22" s="12"/>
      <c r="FSZ22" s="12"/>
      <c r="FTA22" s="12"/>
      <c r="FTB22" s="12"/>
      <c r="FTC22" s="12"/>
      <c r="FTD22" s="12"/>
      <c r="FTE22" s="12"/>
      <c r="FTF22" s="12"/>
      <c r="FTG22" s="12"/>
      <c r="FTH22" s="12"/>
      <c r="FTI22" s="12"/>
      <c r="FTJ22" s="12"/>
      <c r="FTK22" s="12"/>
      <c r="FTL22" s="12"/>
      <c r="FTM22" s="12"/>
      <c r="FTN22" s="12"/>
      <c r="FTO22" s="12"/>
      <c r="FTP22" s="12"/>
      <c r="FTQ22" s="12"/>
      <c r="FTR22" s="12"/>
      <c r="FTS22" s="12"/>
      <c r="FTT22" s="12"/>
      <c r="FTU22" s="12"/>
      <c r="FTV22" s="12"/>
      <c r="FTW22" s="12"/>
      <c r="FTX22" s="12"/>
      <c r="FTY22" s="12"/>
      <c r="FTZ22" s="12"/>
      <c r="FUA22" s="12"/>
      <c r="FUB22" s="12"/>
      <c r="FUC22" s="12"/>
      <c r="FUD22" s="12"/>
      <c r="FUE22" s="12"/>
      <c r="FUF22" s="12"/>
      <c r="FUG22" s="12"/>
      <c r="FUH22" s="12"/>
      <c r="FUI22" s="12"/>
      <c r="FUJ22" s="12"/>
      <c r="FUK22" s="12"/>
      <c r="FUL22" s="12"/>
      <c r="FUM22" s="12"/>
      <c r="FUN22" s="12"/>
      <c r="FUO22" s="12"/>
      <c r="FUP22" s="12"/>
      <c r="FUQ22" s="12"/>
      <c r="FUR22" s="12"/>
      <c r="FUS22" s="12"/>
      <c r="FUT22" s="12"/>
      <c r="FUU22" s="12"/>
      <c r="FUV22" s="12"/>
      <c r="FUW22" s="12"/>
      <c r="FUX22" s="12"/>
      <c r="FUY22" s="12"/>
      <c r="FUZ22" s="12"/>
      <c r="FVA22" s="12"/>
      <c r="FVB22" s="12"/>
      <c r="FVC22" s="12"/>
      <c r="FVD22" s="12"/>
      <c r="FVE22" s="12"/>
      <c r="FVF22" s="12"/>
      <c r="FVG22" s="12"/>
      <c r="FVH22" s="12"/>
      <c r="FVI22" s="12"/>
      <c r="FVJ22" s="12"/>
      <c r="FVK22" s="12"/>
      <c r="FVL22" s="12"/>
      <c r="FVM22" s="12"/>
      <c r="FVN22" s="12"/>
      <c r="FVO22" s="12"/>
      <c r="FVP22" s="12"/>
      <c r="FVQ22" s="12"/>
      <c r="FVR22" s="12"/>
      <c r="FVS22" s="12"/>
      <c r="FVT22" s="12"/>
      <c r="FVU22" s="12"/>
      <c r="FVV22" s="12"/>
      <c r="FVW22" s="12"/>
      <c r="FVX22" s="12"/>
      <c r="FVY22" s="12"/>
      <c r="FVZ22" s="12"/>
      <c r="FWA22" s="12"/>
      <c r="FWB22" s="12"/>
      <c r="FWC22" s="12"/>
      <c r="FWD22" s="12"/>
      <c r="FWE22" s="12"/>
      <c r="FWF22" s="12"/>
      <c r="FWG22" s="12"/>
      <c r="FWH22" s="12"/>
      <c r="FWI22" s="12"/>
      <c r="FWJ22" s="12"/>
      <c r="FWK22" s="12"/>
      <c r="FWL22" s="12"/>
      <c r="FWM22" s="12"/>
      <c r="FWN22" s="12"/>
      <c r="FWO22" s="12"/>
      <c r="FWP22" s="12"/>
      <c r="FWQ22" s="12"/>
      <c r="FWR22" s="12"/>
      <c r="FWS22" s="12"/>
      <c r="FWT22" s="12"/>
      <c r="FWU22" s="12"/>
      <c r="FWV22" s="12"/>
      <c r="FWW22" s="12"/>
      <c r="FWX22" s="12"/>
      <c r="FWY22" s="12"/>
      <c r="FWZ22" s="12"/>
      <c r="FXA22" s="12"/>
      <c r="FXB22" s="12"/>
      <c r="FXC22" s="12"/>
      <c r="FXD22" s="12"/>
      <c r="FXE22" s="12"/>
      <c r="FXF22" s="12"/>
      <c r="FXG22" s="12"/>
      <c r="FXH22" s="12"/>
      <c r="FXI22" s="12"/>
      <c r="FXJ22" s="12"/>
      <c r="FXK22" s="12"/>
      <c r="FXL22" s="12"/>
      <c r="FXM22" s="12"/>
      <c r="FXN22" s="12"/>
      <c r="FXO22" s="12"/>
      <c r="FXP22" s="12"/>
      <c r="FXQ22" s="12"/>
      <c r="FXR22" s="12"/>
      <c r="FXS22" s="12"/>
      <c r="FXT22" s="12"/>
      <c r="FXU22" s="12"/>
      <c r="FXV22" s="12"/>
      <c r="FXW22" s="12"/>
      <c r="FXX22" s="12"/>
      <c r="FXY22" s="12"/>
      <c r="FXZ22" s="12"/>
      <c r="FYA22" s="12"/>
      <c r="FYB22" s="12"/>
      <c r="FYC22" s="12"/>
      <c r="FYD22" s="12"/>
      <c r="FYE22" s="12"/>
      <c r="FYF22" s="12"/>
      <c r="FYG22" s="12"/>
      <c r="FYH22" s="12"/>
      <c r="FYI22" s="12"/>
      <c r="FYJ22" s="12"/>
      <c r="FYK22" s="12"/>
      <c r="FYL22" s="12"/>
      <c r="FYM22" s="12"/>
      <c r="FYN22" s="12"/>
      <c r="FYO22" s="12"/>
      <c r="FYP22" s="12"/>
      <c r="FYQ22" s="12"/>
      <c r="FYR22" s="12"/>
      <c r="FYS22" s="12"/>
      <c r="FYT22" s="12"/>
      <c r="FYU22" s="12"/>
      <c r="FYV22" s="12"/>
      <c r="FYW22" s="12"/>
      <c r="FYX22" s="12"/>
      <c r="FYY22" s="12"/>
      <c r="FYZ22" s="12"/>
      <c r="FZA22" s="12"/>
      <c r="FZB22" s="12"/>
      <c r="FZC22" s="12"/>
      <c r="FZD22" s="12"/>
      <c r="FZE22" s="12"/>
      <c r="FZF22" s="12"/>
      <c r="FZG22" s="12"/>
      <c r="FZH22" s="12"/>
      <c r="FZI22" s="12"/>
      <c r="FZJ22" s="12"/>
      <c r="FZK22" s="12"/>
      <c r="FZL22" s="12"/>
      <c r="FZM22" s="12"/>
      <c r="FZN22" s="12"/>
      <c r="FZO22" s="12"/>
      <c r="FZP22" s="12"/>
      <c r="FZQ22" s="12"/>
      <c r="FZR22" s="12"/>
      <c r="FZS22" s="12"/>
      <c r="FZT22" s="12"/>
      <c r="FZU22" s="12"/>
      <c r="FZV22" s="12"/>
      <c r="FZW22" s="12"/>
      <c r="FZX22" s="12"/>
      <c r="FZY22" s="12"/>
      <c r="FZZ22" s="12"/>
      <c r="GAA22" s="12"/>
      <c r="GAB22" s="12"/>
      <c r="GAC22" s="12"/>
      <c r="GAD22" s="12"/>
      <c r="GAE22" s="12"/>
      <c r="GAF22" s="12"/>
      <c r="GAG22" s="12"/>
      <c r="GAH22" s="12"/>
      <c r="GAI22" s="12"/>
      <c r="GAJ22" s="12"/>
      <c r="GAK22" s="12"/>
      <c r="GAL22" s="12"/>
      <c r="GAM22" s="12"/>
      <c r="GAN22" s="12"/>
      <c r="GAO22" s="12"/>
      <c r="GAP22" s="12"/>
      <c r="GAQ22" s="12"/>
      <c r="GAR22" s="12"/>
      <c r="GAS22" s="12"/>
      <c r="GAT22" s="12"/>
      <c r="GAU22" s="12"/>
      <c r="GAV22" s="12"/>
      <c r="GAW22" s="12"/>
      <c r="GAX22" s="12"/>
      <c r="GAY22" s="12"/>
      <c r="GAZ22" s="12"/>
      <c r="GBA22" s="12"/>
      <c r="GBB22" s="12"/>
      <c r="GBC22" s="12"/>
      <c r="GBD22" s="12"/>
      <c r="GBE22" s="12"/>
      <c r="GBF22" s="12"/>
      <c r="GBG22" s="12"/>
      <c r="GBH22" s="12"/>
      <c r="GBI22" s="12"/>
      <c r="GBJ22" s="12"/>
      <c r="GBK22" s="12"/>
      <c r="GBL22" s="12"/>
      <c r="GBM22" s="12"/>
      <c r="GBN22" s="12"/>
      <c r="GBO22" s="12"/>
      <c r="GBP22" s="12"/>
      <c r="GBQ22" s="12"/>
      <c r="GBR22" s="12"/>
      <c r="GBS22" s="12"/>
      <c r="GBT22" s="12"/>
      <c r="GBU22" s="12"/>
      <c r="GBV22" s="12"/>
      <c r="GBW22" s="12"/>
      <c r="GBX22" s="12"/>
      <c r="GBY22" s="12"/>
      <c r="GBZ22" s="12"/>
      <c r="GCA22" s="12"/>
      <c r="GCB22" s="12"/>
      <c r="GCC22" s="12"/>
      <c r="GCD22" s="12"/>
      <c r="GCE22" s="12"/>
      <c r="GCF22" s="12"/>
      <c r="GCG22" s="12"/>
      <c r="GCH22" s="12"/>
      <c r="GCI22" s="12"/>
      <c r="GCJ22" s="12"/>
      <c r="GCK22" s="12"/>
      <c r="GCL22" s="12"/>
      <c r="GCM22" s="12"/>
      <c r="GCN22" s="12"/>
      <c r="GCO22" s="12"/>
      <c r="GCP22" s="12"/>
      <c r="GCQ22" s="12"/>
      <c r="GCR22" s="12"/>
      <c r="GCS22" s="12"/>
      <c r="GCT22" s="12"/>
      <c r="GCU22" s="12"/>
      <c r="GCV22" s="12"/>
      <c r="GCW22" s="12"/>
      <c r="GCX22" s="12"/>
      <c r="GCY22" s="12"/>
      <c r="GCZ22" s="12"/>
      <c r="GDA22" s="12"/>
      <c r="GDB22" s="12"/>
      <c r="GDC22" s="12"/>
      <c r="GDD22" s="12"/>
      <c r="GDE22" s="12"/>
      <c r="GDF22" s="12"/>
      <c r="GDG22" s="12"/>
      <c r="GDH22" s="12"/>
      <c r="GDI22" s="12"/>
      <c r="GDJ22" s="12"/>
      <c r="GDK22" s="12"/>
      <c r="GDL22" s="12"/>
      <c r="GDM22" s="12"/>
      <c r="GDN22" s="12"/>
      <c r="GDO22" s="12"/>
      <c r="GDP22" s="12"/>
      <c r="GDQ22" s="12"/>
      <c r="GDR22" s="12"/>
      <c r="GDS22" s="12"/>
      <c r="GDT22" s="12"/>
      <c r="GDU22" s="12"/>
      <c r="GDV22" s="12"/>
      <c r="GDW22" s="12"/>
      <c r="GDX22" s="12"/>
      <c r="GDY22" s="12"/>
      <c r="GDZ22" s="12"/>
      <c r="GEA22" s="12"/>
      <c r="GEB22" s="12"/>
      <c r="GEC22" s="12"/>
      <c r="GED22" s="12"/>
      <c r="GEE22" s="12"/>
      <c r="GEF22" s="12"/>
      <c r="GEG22" s="12"/>
      <c r="GEH22" s="12"/>
      <c r="GEI22" s="12"/>
      <c r="GEJ22" s="12"/>
      <c r="GEK22" s="12"/>
      <c r="GEL22" s="12"/>
      <c r="GEM22" s="12"/>
      <c r="GEN22" s="12"/>
      <c r="GEO22" s="12"/>
      <c r="GEP22" s="12"/>
      <c r="GEQ22" s="12"/>
      <c r="GER22" s="12"/>
      <c r="GES22" s="12"/>
      <c r="GET22" s="12"/>
      <c r="GEU22" s="12"/>
      <c r="GEV22" s="12"/>
      <c r="GEW22" s="12"/>
      <c r="GEX22" s="12"/>
      <c r="GEY22" s="12"/>
      <c r="GEZ22" s="12"/>
      <c r="GFA22" s="12"/>
      <c r="GFB22" s="12"/>
      <c r="GFC22" s="12"/>
      <c r="GFD22" s="12"/>
      <c r="GFE22" s="12"/>
      <c r="GFF22" s="12"/>
      <c r="GFG22" s="12"/>
      <c r="GFH22" s="12"/>
      <c r="GFI22" s="12"/>
      <c r="GFJ22" s="12"/>
      <c r="GFK22" s="12"/>
      <c r="GFL22" s="12"/>
      <c r="GFM22" s="12"/>
      <c r="GFN22" s="12"/>
      <c r="GFO22" s="12"/>
      <c r="GFP22" s="12"/>
      <c r="GFQ22" s="12"/>
      <c r="GFR22" s="12"/>
      <c r="GFS22" s="12"/>
      <c r="GFT22" s="12"/>
      <c r="GFU22" s="12"/>
      <c r="GFV22" s="12"/>
      <c r="GFW22" s="12"/>
      <c r="GFX22" s="12"/>
      <c r="GFY22" s="12"/>
      <c r="GFZ22" s="12"/>
      <c r="GGA22" s="12"/>
      <c r="GGB22" s="12"/>
      <c r="GGC22" s="12"/>
      <c r="GGD22" s="12"/>
      <c r="GGE22" s="12"/>
      <c r="GGF22" s="12"/>
      <c r="GGG22" s="12"/>
      <c r="GGH22" s="12"/>
      <c r="GGI22" s="12"/>
      <c r="GGJ22" s="12"/>
      <c r="GGK22" s="12"/>
      <c r="GGL22" s="12"/>
      <c r="GGM22" s="12"/>
      <c r="GGN22" s="12"/>
      <c r="GGO22" s="12"/>
      <c r="GGP22" s="12"/>
      <c r="GGQ22" s="12"/>
      <c r="GGR22" s="12"/>
      <c r="GGS22" s="12"/>
      <c r="GGT22" s="12"/>
      <c r="GGU22" s="12"/>
      <c r="GGV22" s="12"/>
      <c r="GGW22" s="12"/>
      <c r="GGX22" s="12"/>
      <c r="GGY22" s="12"/>
      <c r="GGZ22" s="12"/>
      <c r="GHA22" s="12"/>
      <c r="GHB22" s="12"/>
      <c r="GHC22" s="12"/>
      <c r="GHD22" s="12"/>
      <c r="GHE22" s="12"/>
      <c r="GHF22" s="12"/>
      <c r="GHG22" s="12"/>
      <c r="GHH22" s="12"/>
      <c r="GHI22" s="12"/>
      <c r="GHJ22" s="12"/>
      <c r="GHK22" s="12"/>
      <c r="GHL22" s="12"/>
      <c r="GHM22" s="12"/>
      <c r="GHN22" s="12"/>
      <c r="GHO22" s="12"/>
      <c r="GHP22" s="12"/>
      <c r="GHQ22" s="12"/>
      <c r="GHR22" s="12"/>
      <c r="GHS22" s="12"/>
      <c r="GHT22" s="12"/>
      <c r="GHU22" s="12"/>
      <c r="GHV22" s="12"/>
      <c r="GHW22" s="12"/>
      <c r="GHX22" s="12"/>
      <c r="GHY22" s="12"/>
      <c r="GHZ22" s="12"/>
      <c r="GIA22" s="12"/>
      <c r="GIB22" s="12"/>
      <c r="GIC22" s="12"/>
      <c r="GID22" s="12"/>
      <c r="GIE22" s="12"/>
      <c r="GIF22" s="12"/>
      <c r="GIG22" s="12"/>
      <c r="GIH22" s="12"/>
      <c r="GII22" s="12"/>
      <c r="GIJ22" s="12"/>
      <c r="GIK22" s="12"/>
      <c r="GIL22" s="12"/>
      <c r="GIM22" s="12"/>
      <c r="GIN22" s="12"/>
      <c r="GIO22" s="12"/>
      <c r="GIP22" s="12"/>
      <c r="GIQ22" s="12"/>
      <c r="GIR22" s="12"/>
      <c r="GIS22" s="12"/>
      <c r="GIT22" s="12"/>
      <c r="GIU22" s="12"/>
      <c r="GIV22" s="12"/>
      <c r="GIW22" s="12"/>
      <c r="GIX22" s="12"/>
      <c r="GIY22" s="12"/>
      <c r="GIZ22" s="12"/>
      <c r="GJA22" s="12"/>
      <c r="GJB22" s="12"/>
      <c r="GJC22" s="12"/>
      <c r="GJD22" s="12"/>
      <c r="GJE22" s="12"/>
      <c r="GJF22" s="12"/>
      <c r="GJG22" s="12"/>
      <c r="GJH22" s="12"/>
      <c r="GJI22" s="12"/>
      <c r="GJJ22" s="12"/>
      <c r="GJK22" s="12"/>
      <c r="GJL22" s="12"/>
      <c r="GJM22" s="12"/>
      <c r="GJN22" s="12"/>
      <c r="GJO22" s="12"/>
      <c r="GJP22" s="12"/>
      <c r="GJQ22" s="12"/>
      <c r="GJR22" s="12"/>
      <c r="GJS22" s="12"/>
      <c r="GJT22" s="12"/>
      <c r="GJU22" s="12"/>
      <c r="GJV22" s="12"/>
      <c r="GJW22" s="12"/>
      <c r="GJX22" s="12"/>
      <c r="GJY22" s="12"/>
      <c r="GJZ22" s="12"/>
      <c r="GKA22" s="12"/>
      <c r="GKB22" s="12"/>
      <c r="GKC22" s="12"/>
      <c r="GKD22" s="12"/>
      <c r="GKE22" s="12"/>
      <c r="GKF22" s="12"/>
      <c r="GKG22" s="12"/>
      <c r="GKH22" s="12"/>
      <c r="GKI22" s="12"/>
      <c r="GKJ22" s="12"/>
      <c r="GKK22" s="12"/>
      <c r="GKL22" s="12"/>
      <c r="GKM22" s="12"/>
      <c r="GKN22" s="12"/>
      <c r="GKO22" s="12"/>
      <c r="GKP22" s="12"/>
      <c r="GKQ22" s="12"/>
      <c r="GKR22" s="12"/>
      <c r="GKS22" s="12"/>
      <c r="GKT22" s="12"/>
      <c r="GKU22" s="12"/>
      <c r="GKV22" s="12"/>
      <c r="GKW22" s="12"/>
      <c r="GKX22" s="12"/>
      <c r="GKY22" s="12"/>
      <c r="GKZ22" s="12"/>
      <c r="GLA22" s="12"/>
      <c r="GLB22" s="12"/>
      <c r="GLC22" s="12"/>
      <c r="GLD22" s="12"/>
      <c r="GLE22" s="12"/>
      <c r="GLF22" s="12"/>
      <c r="GLG22" s="12"/>
      <c r="GLH22" s="12"/>
      <c r="GLI22" s="12"/>
      <c r="GLJ22" s="12"/>
      <c r="GLK22" s="12"/>
      <c r="GLL22" s="12"/>
      <c r="GLM22" s="12"/>
      <c r="GLN22" s="12"/>
      <c r="GLO22" s="12"/>
      <c r="GLP22" s="12"/>
      <c r="GLQ22" s="12"/>
      <c r="GLR22" s="12"/>
      <c r="GLS22" s="12"/>
      <c r="GLT22" s="12"/>
      <c r="GLU22" s="12"/>
      <c r="GLV22" s="12"/>
      <c r="GLW22" s="12"/>
      <c r="GLX22" s="12"/>
      <c r="GLY22" s="12"/>
      <c r="GLZ22" s="12"/>
      <c r="GMA22" s="12"/>
      <c r="GMB22" s="12"/>
      <c r="GMC22" s="12"/>
      <c r="GMD22" s="12"/>
      <c r="GME22" s="12"/>
      <c r="GMF22" s="12"/>
      <c r="GMG22" s="12"/>
      <c r="GMH22" s="12"/>
      <c r="GMI22" s="12"/>
      <c r="GMJ22" s="12"/>
      <c r="GMK22" s="12"/>
      <c r="GML22" s="12"/>
      <c r="GMM22" s="12"/>
      <c r="GMN22" s="12"/>
      <c r="GMO22" s="12"/>
      <c r="GMP22" s="12"/>
      <c r="GMQ22" s="12"/>
      <c r="GMR22" s="12"/>
      <c r="GMS22" s="12"/>
      <c r="GMT22" s="12"/>
      <c r="GMU22" s="12"/>
      <c r="GMV22" s="12"/>
      <c r="GMW22" s="12"/>
      <c r="GMX22" s="12"/>
      <c r="GMY22" s="12"/>
      <c r="GMZ22" s="12"/>
      <c r="GNA22" s="12"/>
      <c r="GNB22" s="12"/>
      <c r="GNC22" s="12"/>
      <c r="GND22" s="12"/>
      <c r="GNE22" s="12"/>
      <c r="GNF22" s="12"/>
      <c r="GNG22" s="12"/>
      <c r="GNH22" s="12"/>
      <c r="GNI22" s="12"/>
      <c r="GNJ22" s="12"/>
      <c r="GNK22" s="12"/>
      <c r="GNL22" s="12"/>
      <c r="GNM22" s="12"/>
      <c r="GNN22" s="12"/>
      <c r="GNO22" s="12"/>
      <c r="GNP22" s="12"/>
      <c r="GNQ22" s="12"/>
      <c r="GNR22" s="12"/>
      <c r="GNS22" s="12"/>
      <c r="GNT22" s="12"/>
      <c r="GNU22" s="12"/>
      <c r="GNV22" s="12"/>
      <c r="GNW22" s="12"/>
      <c r="GNX22" s="12"/>
      <c r="GNY22" s="12"/>
      <c r="GNZ22" s="12"/>
      <c r="GOA22" s="12"/>
      <c r="GOB22" s="12"/>
      <c r="GOC22" s="12"/>
      <c r="GOD22" s="12"/>
      <c r="GOE22" s="12"/>
      <c r="GOF22" s="12"/>
      <c r="GOG22" s="12"/>
      <c r="GOH22" s="12"/>
      <c r="GOI22" s="12"/>
      <c r="GOJ22" s="12"/>
      <c r="GOK22" s="12"/>
      <c r="GOL22" s="12"/>
      <c r="GOM22" s="12"/>
      <c r="GON22" s="12"/>
      <c r="GOO22" s="12"/>
      <c r="GOP22" s="12"/>
      <c r="GOQ22" s="12"/>
      <c r="GOR22" s="12"/>
      <c r="GOS22" s="12"/>
      <c r="GOT22" s="12"/>
      <c r="GOU22" s="12"/>
      <c r="GOV22" s="12"/>
      <c r="GOW22" s="12"/>
      <c r="GOX22" s="12"/>
      <c r="GOY22" s="12"/>
      <c r="GOZ22" s="12"/>
      <c r="GPA22" s="12"/>
      <c r="GPB22" s="12"/>
      <c r="GPC22" s="12"/>
      <c r="GPD22" s="12"/>
      <c r="GPE22" s="12"/>
      <c r="GPF22" s="12"/>
      <c r="GPG22" s="12"/>
      <c r="GPH22" s="12"/>
      <c r="GPI22" s="12"/>
      <c r="GPJ22" s="12"/>
      <c r="GPK22" s="12"/>
      <c r="GPL22" s="12"/>
      <c r="GPM22" s="12"/>
      <c r="GPN22" s="12"/>
      <c r="GPO22" s="12"/>
      <c r="GPP22" s="12"/>
      <c r="GPQ22" s="12"/>
      <c r="GPR22" s="12"/>
      <c r="GPS22" s="12"/>
      <c r="GPT22" s="12"/>
      <c r="GPU22" s="12"/>
      <c r="GPV22" s="12"/>
      <c r="GPW22" s="12"/>
      <c r="GPX22" s="12"/>
      <c r="GPY22" s="12"/>
      <c r="GPZ22" s="12"/>
      <c r="GQA22" s="12"/>
      <c r="GQB22" s="12"/>
      <c r="GQC22" s="12"/>
      <c r="GQD22" s="12"/>
      <c r="GQE22" s="12"/>
      <c r="GQF22" s="12"/>
      <c r="GQG22" s="12"/>
      <c r="GQH22" s="12"/>
      <c r="GQI22" s="12"/>
      <c r="GQJ22" s="12"/>
      <c r="GQK22" s="12"/>
      <c r="GQL22" s="12"/>
      <c r="GQM22" s="12"/>
      <c r="GQN22" s="12"/>
      <c r="GQO22" s="12"/>
      <c r="GQP22" s="12"/>
      <c r="GQQ22" s="12"/>
      <c r="GQR22" s="12"/>
      <c r="GQS22" s="12"/>
      <c r="GQT22" s="12"/>
      <c r="GQU22" s="12"/>
      <c r="GQV22" s="12"/>
      <c r="GQW22" s="12"/>
      <c r="GQX22" s="12"/>
      <c r="GQY22" s="12"/>
      <c r="GQZ22" s="12"/>
      <c r="GRA22" s="12"/>
      <c r="GRB22" s="12"/>
      <c r="GRC22" s="12"/>
      <c r="GRD22" s="12"/>
      <c r="GRE22" s="12"/>
      <c r="GRF22" s="12"/>
      <c r="GRG22" s="12"/>
      <c r="GRH22" s="12"/>
      <c r="GRI22" s="12"/>
      <c r="GRJ22" s="12"/>
      <c r="GRK22" s="12"/>
      <c r="GRL22" s="12"/>
      <c r="GRM22" s="12"/>
      <c r="GRN22" s="12"/>
      <c r="GRO22" s="12"/>
      <c r="GRP22" s="12"/>
      <c r="GRQ22" s="12"/>
      <c r="GRR22" s="12"/>
      <c r="GRS22" s="12"/>
      <c r="GRT22" s="12"/>
      <c r="GRU22" s="12"/>
      <c r="GRV22" s="12"/>
      <c r="GRW22" s="12"/>
      <c r="GRX22" s="12"/>
      <c r="GRY22" s="12"/>
      <c r="GRZ22" s="12"/>
      <c r="GSA22" s="12"/>
      <c r="GSB22" s="12"/>
      <c r="GSC22" s="12"/>
      <c r="GSD22" s="12"/>
      <c r="GSE22" s="12"/>
      <c r="GSF22" s="12"/>
      <c r="GSG22" s="12"/>
      <c r="GSH22" s="12"/>
      <c r="GSI22" s="12"/>
      <c r="GSJ22" s="12"/>
      <c r="GSK22" s="12"/>
      <c r="GSL22" s="12"/>
      <c r="GSM22" s="12"/>
      <c r="GSN22" s="12"/>
      <c r="GSO22" s="12"/>
      <c r="GSP22" s="12"/>
      <c r="GSQ22" s="12"/>
      <c r="GSR22" s="12"/>
      <c r="GSS22" s="12"/>
      <c r="GST22" s="12"/>
      <c r="GSU22" s="12"/>
      <c r="GSV22" s="12"/>
      <c r="GSW22" s="12"/>
      <c r="GSX22" s="12"/>
      <c r="GSY22" s="12"/>
      <c r="GSZ22" s="12"/>
      <c r="GTA22" s="12"/>
      <c r="GTB22" s="12"/>
      <c r="GTC22" s="12"/>
      <c r="GTD22" s="12"/>
      <c r="GTE22" s="12"/>
      <c r="GTF22" s="12"/>
      <c r="GTG22" s="12"/>
      <c r="GTH22" s="12"/>
      <c r="GTI22" s="12"/>
      <c r="GTJ22" s="12"/>
      <c r="GTK22" s="12"/>
      <c r="GTL22" s="12"/>
      <c r="GTM22" s="12"/>
      <c r="GTN22" s="12"/>
      <c r="GTO22" s="12"/>
      <c r="GTP22" s="12"/>
      <c r="GTQ22" s="12"/>
      <c r="GTR22" s="12"/>
      <c r="GTS22" s="12"/>
      <c r="GTT22" s="12"/>
      <c r="GTU22" s="12"/>
      <c r="GTV22" s="12"/>
      <c r="GTW22" s="12"/>
      <c r="GTX22" s="12"/>
      <c r="GTY22" s="12"/>
      <c r="GTZ22" s="12"/>
      <c r="GUA22" s="12"/>
      <c r="GUB22" s="12"/>
      <c r="GUC22" s="12"/>
      <c r="GUD22" s="12"/>
      <c r="GUE22" s="12"/>
      <c r="GUF22" s="12"/>
      <c r="GUG22" s="12"/>
      <c r="GUH22" s="12"/>
      <c r="GUI22" s="12"/>
      <c r="GUJ22" s="12"/>
      <c r="GUK22" s="12"/>
      <c r="GUL22" s="12"/>
      <c r="GUM22" s="12"/>
      <c r="GUN22" s="12"/>
      <c r="GUO22" s="12"/>
      <c r="GUP22" s="12"/>
      <c r="GUQ22" s="12"/>
      <c r="GUR22" s="12"/>
      <c r="GUS22" s="12"/>
      <c r="GUT22" s="12"/>
      <c r="GUU22" s="12"/>
      <c r="GUV22" s="12"/>
      <c r="GUW22" s="12"/>
      <c r="GUX22" s="12"/>
      <c r="GUY22" s="12"/>
      <c r="GUZ22" s="12"/>
      <c r="GVA22" s="12"/>
      <c r="GVB22" s="12"/>
      <c r="GVC22" s="12"/>
      <c r="GVD22" s="12"/>
      <c r="GVE22" s="12"/>
      <c r="GVF22" s="12"/>
      <c r="GVG22" s="12"/>
      <c r="GVH22" s="12"/>
      <c r="GVI22" s="12"/>
      <c r="GVJ22" s="12"/>
      <c r="GVK22" s="12"/>
      <c r="GVL22" s="12"/>
      <c r="GVM22" s="12"/>
      <c r="GVN22" s="12"/>
      <c r="GVO22" s="12"/>
      <c r="GVP22" s="12"/>
      <c r="GVQ22" s="12"/>
      <c r="GVR22" s="12"/>
      <c r="GVS22" s="12"/>
      <c r="GVT22" s="12"/>
      <c r="GVU22" s="12"/>
      <c r="GVV22" s="12"/>
      <c r="GVW22" s="12"/>
      <c r="GVX22" s="12"/>
      <c r="GVY22" s="12"/>
      <c r="GVZ22" s="12"/>
      <c r="GWA22" s="12"/>
      <c r="GWB22" s="12"/>
      <c r="GWC22" s="12"/>
      <c r="GWD22" s="12"/>
      <c r="GWE22" s="12"/>
      <c r="GWF22" s="12"/>
      <c r="GWG22" s="12"/>
      <c r="GWH22" s="12"/>
      <c r="GWI22" s="12"/>
      <c r="GWJ22" s="12"/>
      <c r="GWK22" s="12"/>
      <c r="GWL22" s="12"/>
      <c r="GWM22" s="12"/>
      <c r="GWN22" s="12"/>
      <c r="GWO22" s="12"/>
      <c r="GWP22" s="12"/>
      <c r="GWQ22" s="12"/>
      <c r="GWR22" s="12"/>
      <c r="GWS22" s="12"/>
      <c r="GWT22" s="12"/>
      <c r="GWU22" s="12"/>
      <c r="GWV22" s="12"/>
      <c r="GWW22" s="12"/>
      <c r="GWX22" s="12"/>
      <c r="GWY22" s="12"/>
      <c r="GWZ22" s="12"/>
      <c r="GXA22" s="12"/>
      <c r="GXB22" s="12"/>
      <c r="GXC22" s="12"/>
      <c r="GXD22" s="12"/>
      <c r="GXE22" s="12"/>
      <c r="GXF22" s="12"/>
      <c r="GXG22" s="12"/>
      <c r="GXH22" s="12"/>
      <c r="GXI22" s="12"/>
      <c r="GXJ22" s="12"/>
      <c r="GXK22" s="12"/>
      <c r="GXL22" s="12"/>
      <c r="GXM22" s="12"/>
      <c r="GXN22" s="12"/>
      <c r="GXO22" s="12"/>
      <c r="GXP22" s="12"/>
      <c r="GXQ22" s="12"/>
      <c r="GXR22" s="12"/>
      <c r="GXS22" s="12"/>
      <c r="GXT22" s="12"/>
      <c r="GXU22" s="12"/>
      <c r="GXV22" s="12"/>
      <c r="GXW22" s="12"/>
      <c r="GXX22" s="12"/>
      <c r="GXY22" s="12"/>
      <c r="GXZ22" s="12"/>
      <c r="GYA22" s="12"/>
      <c r="GYB22" s="12"/>
      <c r="GYC22" s="12"/>
      <c r="GYD22" s="12"/>
      <c r="GYE22" s="12"/>
      <c r="GYF22" s="12"/>
      <c r="GYG22" s="12"/>
      <c r="GYH22" s="12"/>
      <c r="GYI22" s="12"/>
      <c r="GYJ22" s="12"/>
      <c r="GYK22" s="12"/>
      <c r="GYL22" s="12"/>
      <c r="GYM22" s="12"/>
      <c r="GYN22" s="12"/>
      <c r="GYO22" s="12"/>
      <c r="GYP22" s="12"/>
      <c r="GYQ22" s="12"/>
      <c r="GYR22" s="12"/>
      <c r="GYS22" s="12"/>
      <c r="GYT22" s="12"/>
      <c r="GYU22" s="12"/>
      <c r="GYV22" s="12"/>
      <c r="GYW22" s="12"/>
      <c r="GYX22" s="12"/>
      <c r="GYY22" s="12"/>
      <c r="GYZ22" s="12"/>
      <c r="GZA22" s="12"/>
      <c r="GZB22" s="12"/>
      <c r="GZC22" s="12"/>
      <c r="GZD22" s="12"/>
      <c r="GZE22" s="12"/>
      <c r="GZF22" s="12"/>
      <c r="GZG22" s="12"/>
      <c r="GZH22" s="12"/>
      <c r="GZI22" s="12"/>
      <c r="GZJ22" s="12"/>
      <c r="GZK22" s="12"/>
      <c r="GZL22" s="12"/>
      <c r="GZM22" s="12"/>
      <c r="GZN22" s="12"/>
      <c r="GZO22" s="12"/>
      <c r="GZP22" s="12"/>
      <c r="GZQ22" s="12"/>
      <c r="GZR22" s="12"/>
      <c r="GZS22" s="12"/>
      <c r="GZT22" s="12"/>
      <c r="GZU22" s="12"/>
      <c r="GZV22" s="12"/>
      <c r="GZW22" s="12"/>
      <c r="GZX22" s="12"/>
      <c r="GZY22" s="12"/>
      <c r="GZZ22" s="12"/>
      <c r="HAA22" s="12"/>
      <c r="HAB22" s="12"/>
      <c r="HAC22" s="12"/>
      <c r="HAD22" s="12"/>
      <c r="HAE22" s="12"/>
      <c r="HAF22" s="12"/>
      <c r="HAG22" s="12"/>
      <c r="HAH22" s="12"/>
      <c r="HAI22" s="12"/>
      <c r="HAJ22" s="12"/>
      <c r="HAK22" s="12"/>
      <c r="HAL22" s="12"/>
      <c r="HAM22" s="12"/>
      <c r="HAN22" s="12"/>
      <c r="HAO22" s="12"/>
      <c r="HAP22" s="12"/>
      <c r="HAQ22" s="12"/>
      <c r="HAR22" s="12"/>
      <c r="HAS22" s="12"/>
      <c r="HAT22" s="12"/>
      <c r="HAU22" s="12"/>
      <c r="HAV22" s="12"/>
      <c r="HAW22" s="12"/>
      <c r="HAX22" s="12"/>
      <c r="HAY22" s="12"/>
      <c r="HAZ22" s="12"/>
      <c r="HBA22" s="12"/>
      <c r="HBB22" s="12"/>
      <c r="HBC22" s="12"/>
      <c r="HBD22" s="12"/>
      <c r="HBE22" s="12"/>
      <c r="HBF22" s="12"/>
      <c r="HBG22" s="12"/>
      <c r="HBH22" s="12"/>
      <c r="HBI22" s="12"/>
      <c r="HBJ22" s="12"/>
      <c r="HBK22" s="12"/>
      <c r="HBL22" s="12"/>
      <c r="HBM22" s="12"/>
      <c r="HBN22" s="12"/>
      <c r="HBO22" s="12"/>
      <c r="HBP22" s="12"/>
      <c r="HBQ22" s="12"/>
      <c r="HBR22" s="12"/>
      <c r="HBS22" s="12"/>
      <c r="HBT22" s="12"/>
      <c r="HBU22" s="12"/>
      <c r="HBV22" s="12"/>
      <c r="HBW22" s="12"/>
      <c r="HBX22" s="12"/>
      <c r="HBY22" s="12"/>
      <c r="HBZ22" s="12"/>
      <c r="HCA22" s="12"/>
      <c r="HCB22" s="12"/>
      <c r="HCC22" s="12"/>
      <c r="HCD22" s="12"/>
      <c r="HCE22" s="12"/>
      <c r="HCF22" s="12"/>
      <c r="HCG22" s="12"/>
      <c r="HCH22" s="12"/>
      <c r="HCI22" s="12"/>
      <c r="HCJ22" s="12"/>
      <c r="HCK22" s="12"/>
      <c r="HCL22" s="12"/>
      <c r="HCM22" s="12"/>
      <c r="HCN22" s="12"/>
      <c r="HCO22" s="12"/>
      <c r="HCP22" s="12"/>
      <c r="HCQ22" s="12"/>
      <c r="HCR22" s="12"/>
      <c r="HCS22" s="12"/>
      <c r="HCT22" s="12"/>
      <c r="HCU22" s="12"/>
      <c r="HCV22" s="12"/>
      <c r="HCW22" s="12"/>
      <c r="HCX22" s="12"/>
      <c r="HCY22" s="12"/>
      <c r="HCZ22" s="12"/>
      <c r="HDA22" s="12"/>
      <c r="HDB22" s="12"/>
      <c r="HDC22" s="12"/>
      <c r="HDD22" s="12"/>
      <c r="HDE22" s="12"/>
      <c r="HDF22" s="12"/>
      <c r="HDG22" s="12"/>
      <c r="HDH22" s="12"/>
      <c r="HDI22" s="12"/>
      <c r="HDJ22" s="12"/>
      <c r="HDK22" s="12"/>
      <c r="HDL22" s="12"/>
      <c r="HDM22" s="12"/>
      <c r="HDN22" s="12"/>
      <c r="HDO22" s="12"/>
      <c r="HDP22" s="12"/>
      <c r="HDQ22" s="12"/>
      <c r="HDR22" s="12"/>
      <c r="HDS22" s="12"/>
      <c r="HDT22" s="12"/>
      <c r="HDU22" s="12"/>
      <c r="HDV22" s="12"/>
      <c r="HDW22" s="12"/>
      <c r="HDX22" s="12"/>
      <c r="HDY22" s="12"/>
      <c r="HDZ22" s="12"/>
      <c r="HEA22" s="12"/>
      <c r="HEB22" s="12"/>
      <c r="HEC22" s="12"/>
      <c r="HED22" s="12"/>
      <c r="HEE22" s="12"/>
      <c r="HEF22" s="12"/>
      <c r="HEG22" s="12"/>
      <c r="HEH22" s="12"/>
      <c r="HEI22" s="12"/>
      <c r="HEJ22" s="12"/>
      <c r="HEK22" s="12"/>
      <c r="HEL22" s="12"/>
      <c r="HEM22" s="12"/>
      <c r="HEN22" s="12"/>
      <c r="HEO22" s="12"/>
      <c r="HEP22" s="12"/>
      <c r="HEQ22" s="12"/>
      <c r="HER22" s="12"/>
      <c r="HES22" s="12"/>
      <c r="HET22" s="12"/>
      <c r="HEU22" s="12"/>
      <c r="HEV22" s="12"/>
      <c r="HEW22" s="12"/>
      <c r="HEX22" s="12"/>
      <c r="HEY22" s="12"/>
      <c r="HEZ22" s="12"/>
      <c r="HFA22" s="12"/>
      <c r="HFB22" s="12"/>
      <c r="HFC22" s="12"/>
      <c r="HFD22" s="12"/>
      <c r="HFE22" s="12"/>
      <c r="HFF22" s="12"/>
      <c r="HFG22" s="12"/>
      <c r="HFH22" s="12"/>
      <c r="HFI22" s="12"/>
      <c r="HFJ22" s="12"/>
      <c r="HFK22" s="12"/>
      <c r="HFL22" s="12"/>
      <c r="HFM22" s="12"/>
      <c r="HFN22" s="12"/>
      <c r="HFO22" s="12"/>
      <c r="HFP22" s="12"/>
      <c r="HFQ22" s="12"/>
      <c r="HFR22" s="12"/>
      <c r="HFS22" s="12"/>
      <c r="HFT22" s="12"/>
      <c r="HFU22" s="12"/>
      <c r="HFV22" s="12"/>
      <c r="HFW22" s="12"/>
      <c r="HFX22" s="12"/>
      <c r="HFY22" s="12"/>
      <c r="HFZ22" s="12"/>
      <c r="HGA22" s="12"/>
      <c r="HGB22" s="12"/>
      <c r="HGC22" s="12"/>
      <c r="HGD22" s="12"/>
      <c r="HGE22" s="12"/>
      <c r="HGF22" s="12"/>
      <c r="HGG22" s="12"/>
      <c r="HGH22" s="12"/>
      <c r="HGI22" s="12"/>
      <c r="HGJ22" s="12"/>
      <c r="HGK22" s="12"/>
      <c r="HGL22" s="12"/>
      <c r="HGM22" s="12"/>
      <c r="HGN22" s="12"/>
      <c r="HGO22" s="12"/>
      <c r="HGP22" s="12"/>
      <c r="HGQ22" s="12"/>
      <c r="HGR22" s="12"/>
      <c r="HGS22" s="12"/>
      <c r="HGT22" s="12"/>
      <c r="HGU22" s="12"/>
      <c r="HGV22" s="12"/>
      <c r="HGW22" s="12"/>
      <c r="HGX22" s="12"/>
      <c r="HGY22" s="12"/>
      <c r="HGZ22" s="12"/>
      <c r="HHA22" s="12"/>
      <c r="HHB22" s="12"/>
      <c r="HHC22" s="12"/>
      <c r="HHD22" s="12"/>
      <c r="HHE22" s="12"/>
      <c r="HHF22" s="12"/>
      <c r="HHG22" s="12"/>
      <c r="HHH22" s="12"/>
      <c r="HHI22" s="12"/>
      <c r="HHJ22" s="12"/>
      <c r="HHK22" s="12"/>
      <c r="HHL22" s="12"/>
      <c r="HHM22" s="12"/>
      <c r="HHN22" s="12"/>
      <c r="HHO22" s="12"/>
      <c r="HHP22" s="12"/>
      <c r="HHQ22" s="12"/>
      <c r="HHR22" s="12"/>
      <c r="HHS22" s="12"/>
      <c r="HHT22" s="12"/>
      <c r="HHU22" s="12"/>
      <c r="HHV22" s="12"/>
      <c r="HHW22" s="12"/>
      <c r="HHX22" s="12"/>
      <c r="HHY22" s="12"/>
      <c r="HHZ22" s="12"/>
      <c r="HIA22" s="12"/>
      <c r="HIB22" s="12"/>
      <c r="HIC22" s="12"/>
      <c r="HID22" s="12"/>
      <c r="HIE22" s="12"/>
      <c r="HIF22" s="12"/>
      <c r="HIG22" s="12"/>
      <c r="HIH22" s="12"/>
      <c r="HII22" s="12"/>
      <c r="HIJ22" s="12"/>
      <c r="HIK22" s="12"/>
      <c r="HIL22" s="12"/>
      <c r="HIM22" s="12"/>
      <c r="HIN22" s="12"/>
      <c r="HIO22" s="12"/>
      <c r="HIP22" s="12"/>
      <c r="HIQ22" s="12"/>
      <c r="HIR22" s="12"/>
      <c r="HIS22" s="12"/>
      <c r="HIT22" s="12"/>
      <c r="HIU22" s="12"/>
      <c r="HIV22" s="12"/>
      <c r="HIW22" s="12"/>
      <c r="HIX22" s="12"/>
      <c r="HIY22" s="12"/>
      <c r="HIZ22" s="12"/>
      <c r="HJA22" s="12"/>
      <c r="HJB22" s="12"/>
      <c r="HJC22" s="12"/>
      <c r="HJD22" s="12"/>
      <c r="HJE22" s="12"/>
      <c r="HJF22" s="12"/>
      <c r="HJG22" s="12"/>
      <c r="HJH22" s="12"/>
      <c r="HJI22" s="12"/>
      <c r="HJJ22" s="12"/>
      <c r="HJK22" s="12"/>
      <c r="HJL22" s="12"/>
      <c r="HJM22" s="12"/>
      <c r="HJN22" s="12"/>
      <c r="HJO22" s="12"/>
      <c r="HJP22" s="12"/>
      <c r="HJQ22" s="12"/>
      <c r="HJR22" s="12"/>
      <c r="HJS22" s="12"/>
      <c r="HJT22" s="12"/>
      <c r="HJU22" s="12"/>
      <c r="HJV22" s="12"/>
      <c r="HJW22" s="12"/>
      <c r="HJX22" s="12"/>
      <c r="HJY22" s="12"/>
      <c r="HJZ22" s="12"/>
      <c r="HKA22" s="12"/>
      <c r="HKB22" s="12"/>
      <c r="HKC22" s="12"/>
      <c r="HKD22" s="12"/>
      <c r="HKE22" s="12"/>
      <c r="HKF22" s="12"/>
      <c r="HKG22" s="12"/>
      <c r="HKH22" s="12"/>
      <c r="HKI22" s="12"/>
      <c r="HKJ22" s="12"/>
      <c r="HKK22" s="12"/>
      <c r="HKL22" s="12"/>
      <c r="HKM22" s="12"/>
      <c r="HKN22" s="12"/>
      <c r="HKO22" s="12"/>
      <c r="HKP22" s="12"/>
      <c r="HKQ22" s="12"/>
      <c r="HKR22" s="12"/>
      <c r="HKS22" s="12"/>
      <c r="HKT22" s="12"/>
      <c r="HKU22" s="12"/>
      <c r="HKV22" s="12"/>
      <c r="HKW22" s="12"/>
      <c r="HKX22" s="12"/>
      <c r="HKY22" s="12"/>
      <c r="HKZ22" s="12"/>
      <c r="HLA22" s="12"/>
      <c r="HLB22" s="12"/>
      <c r="HLC22" s="12"/>
      <c r="HLD22" s="12"/>
      <c r="HLE22" s="12"/>
      <c r="HLF22" s="12"/>
      <c r="HLG22" s="12"/>
      <c r="HLH22" s="12"/>
      <c r="HLI22" s="12"/>
      <c r="HLJ22" s="12"/>
      <c r="HLK22" s="12"/>
      <c r="HLL22" s="12"/>
      <c r="HLM22" s="12"/>
      <c r="HLN22" s="12"/>
      <c r="HLO22" s="12"/>
      <c r="HLP22" s="12"/>
      <c r="HLQ22" s="12"/>
      <c r="HLR22" s="12"/>
      <c r="HLS22" s="12"/>
      <c r="HLT22" s="12"/>
      <c r="HLU22" s="12"/>
      <c r="HLV22" s="12"/>
      <c r="HLW22" s="12"/>
      <c r="HLX22" s="12"/>
      <c r="HLY22" s="12"/>
      <c r="HLZ22" s="12"/>
      <c r="HMA22" s="12"/>
      <c r="HMB22" s="12"/>
      <c r="HMC22" s="12"/>
      <c r="HMD22" s="12"/>
      <c r="HME22" s="12"/>
      <c r="HMF22" s="12"/>
      <c r="HMG22" s="12"/>
      <c r="HMH22" s="12"/>
      <c r="HMI22" s="12"/>
      <c r="HMJ22" s="12"/>
      <c r="HMK22" s="12"/>
      <c r="HML22" s="12"/>
      <c r="HMM22" s="12"/>
      <c r="HMN22" s="12"/>
      <c r="HMO22" s="12"/>
      <c r="HMP22" s="12"/>
      <c r="HMQ22" s="12"/>
      <c r="HMR22" s="12"/>
      <c r="HMS22" s="12"/>
      <c r="HMT22" s="12"/>
      <c r="HMU22" s="12"/>
      <c r="HMV22" s="12"/>
      <c r="HMW22" s="12"/>
      <c r="HMX22" s="12"/>
      <c r="HMY22" s="12"/>
      <c r="HMZ22" s="12"/>
      <c r="HNA22" s="12"/>
      <c r="HNB22" s="12"/>
      <c r="HNC22" s="12"/>
      <c r="HND22" s="12"/>
      <c r="HNE22" s="12"/>
      <c r="HNF22" s="12"/>
      <c r="HNG22" s="12"/>
      <c r="HNH22" s="12"/>
      <c r="HNI22" s="12"/>
      <c r="HNJ22" s="12"/>
      <c r="HNK22" s="12"/>
      <c r="HNL22" s="12"/>
      <c r="HNM22" s="12"/>
      <c r="HNN22" s="12"/>
      <c r="HNO22" s="12"/>
      <c r="HNP22" s="12"/>
      <c r="HNQ22" s="12"/>
      <c r="HNR22" s="12"/>
      <c r="HNS22" s="12"/>
      <c r="HNT22" s="12"/>
      <c r="HNU22" s="12"/>
      <c r="HNV22" s="12"/>
      <c r="HNW22" s="12"/>
      <c r="HNX22" s="12"/>
      <c r="HNY22" s="12"/>
      <c r="HNZ22" s="12"/>
      <c r="HOA22" s="12"/>
      <c r="HOB22" s="12"/>
      <c r="HOC22" s="12"/>
      <c r="HOD22" s="12"/>
      <c r="HOE22" s="12"/>
      <c r="HOF22" s="12"/>
      <c r="HOG22" s="12"/>
      <c r="HOH22" s="12"/>
      <c r="HOI22" s="12"/>
      <c r="HOJ22" s="12"/>
      <c r="HOK22" s="12"/>
      <c r="HOL22" s="12"/>
      <c r="HOM22" s="12"/>
      <c r="HON22" s="12"/>
      <c r="HOO22" s="12"/>
      <c r="HOP22" s="12"/>
      <c r="HOQ22" s="12"/>
      <c r="HOR22" s="12"/>
      <c r="HOS22" s="12"/>
      <c r="HOT22" s="12"/>
      <c r="HOU22" s="12"/>
      <c r="HOV22" s="12"/>
      <c r="HOW22" s="12"/>
      <c r="HOX22" s="12"/>
      <c r="HOY22" s="12"/>
      <c r="HOZ22" s="12"/>
      <c r="HPA22" s="12"/>
      <c r="HPB22" s="12"/>
      <c r="HPC22" s="12"/>
      <c r="HPD22" s="12"/>
      <c r="HPE22" s="12"/>
      <c r="HPF22" s="12"/>
      <c r="HPG22" s="12"/>
      <c r="HPH22" s="12"/>
      <c r="HPI22" s="12"/>
      <c r="HPJ22" s="12"/>
      <c r="HPK22" s="12"/>
      <c r="HPL22" s="12"/>
      <c r="HPM22" s="12"/>
      <c r="HPN22" s="12"/>
      <c r="HPO22" s="12"/>
      <c r="HPP22" s="12"/>
      <c r="HPQ22" s="12"/>
      <c r="HPR22" s="12"/>
      <c r="HPS22" s="12"/>
      <c r="HPT22" s="12"/>
      <c r="HPU22" s="12"/>
      <c r="HPV22" s="12"/>
      <c r="HPW22" s="12"/>
      <c r="HPX22" s="12"/>
      <c r="HPY22" s="12"/>
      <c r="HPZ22" s="12"/>
      <c r="HQA22" s="12"/>
      <c r="HQB22" s="12"/>
      <c r="HQC22" s="12"/>
      <c r="HQD22" s="12"/>
      <c r="HQE22" s="12"/>
      <c r="HQF22" s="12"/>
      <c r="HQG22" s="12"/>
      <c r="HQH22" s="12"/>
      <c r="HQI22" s="12"/>
      <c r="HQJ22" s="12"/>
      <c r="HQK22" s="12"/>
      <c r="HQL22" s="12"/>
      <c r="HQM22" s="12"/>
      <c r="HQN22" s="12"/>
      <c r="HQO22" s="12"/>
      <c r="HQP22" s="12"/>
      <c r="HQQ22" s="12"/>
      <c r="HQR22" s="12"/>
      <c r="HQS22" s="12"/>
      <c r="HQT22" s="12"/>
      <c r="HQU22" s="12"/>
      <c r="HQV22" s="12"/>
      <c r="HQW22" s="12"/>
      <c r="HQX22" s="12"/>
      <c r="HQY22" s="12"/>
      <c r="HQZ22" s="12"/>
      <c r="HRA22" s="12"/>
      <c r="HRB22" s="12"/>
      <c r="HRC22" s="12"/>
      <c r="HRD22" s="12"/>
      <c r="HRE22" s="12"/>
      <c r="HRF22" s="12"/>
      <c r="HRG22" s="12"/>
      <c r="HRH22" s="12"/>
      <c r="HRI22" s="12"/>
      <c r="HRJ22" s="12"/>
      <c r="HRK22" s="12"/>
      <c r="HRL22" s="12"/>
      <c r="HRM22" s="12"/>
      <c r="HRN22" s="12"/>
      <c r="HRO22" s="12"/>
      <c r="HRP22" s="12"/>
      <c r="HRQ22" s="12"/>
      <c r="HRR22" s="12"/>
      <c r="HRS22" s="12"/>
      <c r="HRT22" s="12"/>
      <c r="HRU22" s="12"/>
      <c r="HRV22" s="12"/>
      <c r="HRW22" s="12"/>
      <c r="HRX22" s="12"/>
      <c r="HRY22" s="12"/>
      <c r="HRZ22" s="12"/>
      <c r="HSA22" s="12"/>
      <c r="HSB22" s="12"/>
      <c r="HSC22" s="12"/>
      <c r="HSD22" s="12"/>
      <c r="HSE22" s="12"/>
      <c r="HSF22" s="12"/>
      <c r="HSG22" s="12"/>
      <c r="HSH22" s="12"/>
      <c r="HSI22" s="12"/>
      <c r="HSJ22" s="12"/>
      <c r="HSK22" s="12"/>
      <c r="HSL22" s="12"/>
      <c r="HSM22" s="12"/>
      <c r="HSN22" s="12"/>
      <c r="HSO22" s="12"/>
      <c r="HSP22" s="12"/>
      <c r="HSQ22" s="12"/>
      <c r="HSR22" s="12"/>
      <c r="HSS22" s="12"/>
      <c r="HST22" s="12"/>
      <c r="HSU22" s="12"/>
      <c r="HSV22" s="12"/>
      <c r="HSW22" s="12"/>
      <c r="HSX22" s="12"/>
      <c r="HSY22" s="12"/>
      <c r="HSZ22" s="12"/>
      <c r="HTA22" s="12"/>
      <c r="HTB22" s="12"/>
      <c r="HTC22" s="12"/>
      <c r="HTD22" s="12"/>
      <c r="HTE22" s="12"/>
      <c r="HTF22" s="12"/>
      <c r="HTG22" s="12"/>
      <c r="HTH22" s="12"/>
      <c r="HTI22" s="12"/>
      <c r="HTJ22" s="12"/>
      <c r="HTK22" s="12"/>
      <c r="HTL22" s="12"/>
      <c r="HTM22" s="12"/>
      <c r="HTN22" s="12"/>
      <c r="HTO22" s="12"/>
      <c r="HTP22" s="12"/>
      <c r="HTQ22" s="12"/>
      <c r="HTR22" s="12"/>
      <c r="HTS22" s="12"/>
      <c r="HTT22" s="12"/>
      <c r="HTU22" s="12"/>
      <c r="HTV22" s="12"/>
      <c r="HTW22" s="12"/>
      <c r="HTX22" s="12"/>
      <c r="HTY22" s="12"/>
      <c r="HTZ22" s="12"/>
      <c r="HUA22" s="12"/>
      <c r="HUB22" s="12"/>
      <c r="HUC22" s="12"/>
      <c r="HUD22" s="12"/>
      <c r="HUE22" s="12"/>
      <c r="HUF22" s="12"/>
      <c r="HUG22" s="12"/>
      <c r="HUH22" s="12"/>
      <c r="HUI22" s="12"/>
      <c r="HUJ22" s="12"/>
      <c r="HUK22" s="12"/>
      <c r="HUL22" s="12"/>
      <c r="HUM22" s="12"/>
      <c r="HUN22" s="12"/>
      <c r="HUO22" s="12"/>
      <c r="HUP22" s="12"/>
      <c r="HUQ22" s="12"/>
      <c r="HUR22" s="12"/>
      <c r="HUS22" s="12"/>
      <c r="HUT22" s="12"/>
      <c r="HUU22" s="12"/>
      <c r="HUV22" s="12"/>
      <c r="HUW22" s="12"/>
      <c r="HUX22" s="12"/>
      <c r="HUY22" s="12"/>
      <c r="HUZ22" s="12"/>
      <c r="HVA22" s="12"/>
      <c r="HVB22" s="12"/>
      <c r="HVC22" s="12"/>
      <c r="HVD22" s="12"/>
      <c r="HVE22" s="12"/>
      <c r="HVF22" s="12"/>
      <c r="HVG22" s="12"/>
      <c r="HVH22" s="12"/>
      <c r="HVI22" s="12"/>
      <c r="HVJ22" s="12"/>
      <c r="HVK22" s="12"/>
      <c r="HVL22" s="12"/>
      <c r="HVM22" s="12"/>
      <c r="HVN22" s="12"/>
      <c r="HVO22" s="12"/>
      <c r="HVP22" s="12"/>
      <c r="HVQ22" s="12"/>
      <c r="HVR22" s="12"/>
      <c r="HVS22" s="12"/>
      <c r="HVT22" s="12"/>
      <c r="HVU22" s="12"/>
      <c r="HVV22" s="12"/>
      <c r="HVW22" s="12"/>
      <c r="HVX22" s="12"/>
      <c r="HVY22" s="12"/>
      <c r="HVZ22" s="12"/>
      <c r="HWA22" s="12"/>
      <c r="HWB22" s="12"/>
      <c r="HWC22" s="12"/>
      <c r="HWD22" s="12"/>
      <c r="HWE22" s="12"/>
      <c r="HWF22" s="12"/>
      <c r="HWG22" s="12"/>
      <c r="HWH22" s="12"/>
      <c r="HWI22" s="12"/>
      <c r="HWJ22" s="12"/>
      <c r="HWK22" s="12"/>
      <c r="HWL22" s="12"/>
      <c r="HWM22" s="12"/>
      <c r="HWN22" s="12"/>
      <c r="HWO22" s="12"/>
      <c r="HWP22" s="12"/>
      <c r="HWQ22" s="12"/>
      <c r="HWR22" s="12"/>
      <c r="HWS22" s="12"/>
      <c r="HWT22" s="12"/>
      <c r="HWU22" s="12"/>
      <c r="HWV22" s="12"/>
      <c r="HWW22" s="12"/>
      <c r="HWX22" s="12"/>
      <c r="HWY22" s="12"/>
      <c r="HWZ22" s="12"/>
      <c r="HXA22" s="12"/>
      <c r="HXB22" s="12"/>
      <c r="HXC22" s="12"/>
      <c r="HXD22" s="12"/>
      <c r="HXE22" s="12"/>
      <c r="HXF22" s="12"/>
      <c r="HXG22" s="12"/>
      <c r="HXH22" s="12"/>
      <c r="HXI22" s="12"/>
      <c r="HXJ22" s="12"/>
      <c r="HXK22" s="12"/>
      <c r="HXL22" s="12"/>
      <c r="HXM22" s="12"/>
      <c r="HXN22" s="12"/>
      <c r="HXO22" s="12"/>
      <c r="HXP22" s="12"/>
      <c r="HXQ22" s="12"/>
      <c r="HXR22" s="12"/>
      <c r="HXS22" s="12"/>
      <c r="HXT22" s="12"/>
      <c r="HXU22" s="12"/>
      <c r="HXV22" s="12"/>
      <c r="HXW22" s="12"/>
      <c r="HXX22" s="12"/>
      <c r="HXY22" s="12"/>
      <c r="HXZ22" s="12"/>
      <c r="HYA22" s="12"/>
      <c r="HYB22" s="12"/>
      <c r="HYC22" s="12"/>
      <c r="HYD22" s="12"/>
      <c r="HYE22" s="12"/>
      <c r="HYF22" s="12"/>
      <c r="HYG22" s="12"/>
      <c r="HYH22" s="12"/>
      <c r="HYI22" s="12"/>
      <c r="HYJ22" s="12"/>
      <c r="HYK22" s="12"/>
      <c r="HYL22" s="12"/>
      <c r="HYM22" s="12"/>
      <c r="HYN22" s="12"/>
      <c r="HYO22" s="12"/>
      <c r="HYP22" s="12"/>
      <c r="HYQ22" s="12"/>
      <c r="HYR22" s="12"/>
      <c r="HYS22" s="12"/>
      <c r="HYT22" s="12"/>
      <c r="HYU22" s="12"/>
      <c r="HYV22" s="12"/>
      <c r="HYW22" s="12"/>
      <c r="HYX22" s="12"/>
      <c r="HYY22" s="12"/>
      <c r="HYZ22" s="12"/>
      <c r="HZA22" s="12"/>
      <c r="HZB22" s="12"/>
      <c r="HZC22" s="12"/>
      <c r="HZD22" s="12"/>
      <c r="HZE22" s="12"/>
      <c r="HZF22" s="12"/>
      <c r="HZG22" s="12"/>
      <c r="HZH22" s="12"/>
      <c r="HZI22" s="12"/>
      <c r="HZJ22" s="12"/>
      <c r="HZK22" s="12"/>
      <c r="HZL22" s="12"/>
      <c r="HZM22" s="12"/>
      <c r="HZN22" s="12"/>
      <c r="HZO22" s="12"/>
      <c r="HZP22" s="12"/>
      <c r="HZQ22" s="12"/>
      <c r="HZR22" s="12"/>
      <c r="HZS22" s="12"/>
      <c r="HZT22" s="12"/>
      <c r="HZU22" s="12"/>
      <c r="HZV22" s="12"/>
      <c r="HZW22" s="12"/>
      <c r="HZX22" s="12"/>
      <c r="HZY22" s="12"/>
      <c r="HZZ22" s="12"/>
      <c r="IAA22" s="12"/>
      <c r="IAB22" s="12"/>
      <c r="IAC22" s="12"/>
      <c r="IAD22" s="12"/>
      <c r="IAE22" s="12"/>
      <c r="IAF22" s="12"/>
      <c r="IAG22" s="12"/>
      <c r="IAH22" s="12"/>
      <c r="IAI22" s="12"/>
      <c r="IAJ22" s="12"/>
      <c r="IAK22" s="12"/>
      <c r="IAL22" s="12"/>
      <c r="IAM22" s="12"/>
      <c r="IAN22" s="12"/>
      <c r="IAO22" s="12"/>
      <c r="IAP22" s="12"/>
      <c r="IAQ22" s="12"/>
      <c r="IAR22" s="12"/>
      <c r="IAS22" s="12"/>
      <c r="IAT22" s="12"/>
      <c r="IAU22" s="12"/>
      <c r="IAV22" s="12"/>
      <c r="IAW22" s="12"/>
      <c r="IAX22" s="12"/>
      <c r="IAY22" s="12"/>
      <c r="IAZ22" s="12"/>
      <c r="IBA22" s="12"/>
      <c r="IBB22" s="12"/>
      <c r="IBC22" s="12"/>
      <c r="IBD22" s="12"/>
      <c r="IBE22" s="12"/>
      <c r="IBF22" s="12"/>
      <c r="IBG22" s="12"/>
      <c r="IBH22" s="12"/>
      <c r="IBI22" s="12"/>
      <c r="IBJ22" s="12"/>
      <c r="IBK22" s="12"/>
      <c r="IBL22" s="12"/>
      <c r="IBM22" s="12"/>
      <c r="IBN22" s="12"/>
      <c r="IBO22" s="12"/>
      <c r="IBP22" s="12"/>
      <c r="IBQ22" s="12"/>
      <c r="IBR22" s="12"/>
      <c r="IBS22" s="12"/>
      <c r="IBT22" s="12"/>
      <c r="IBU22" s="12"/>
      <c r="IBV22" s="12"/>
      <c r="IBW22" s="12"/>
      <c r="IBX22" s="12"/>
      <c r="IBY22" s="12"/>
      <c r="IBZ22" s="12"/>
      <c r="ICA22" s="12"/>
      <c r="ICB22" s="12"/>
      <c r="ICC22" s="12"/>
      <c r="ICD22" s="12"/>
      <c r="ICE22" s="12"/>
      <c r="ICF22" s="12"/>
      <c r="ICG22" s="12"/>
      <c r="ICH22" s="12"/>
      <c r="ICI22" s="12"/>
      <c r="ICJ22" s="12"/>
      <c r="ICK22" s="12"/>
      <c r="ICL22" s="12"/>
      <c r="ICM22" s="12"/>
      <c r="ICN22" s="12"/>
      <c r="ICO22" s="12"/>
      <c r="ICP22" s="12"/>
      <c r="ICQ22" s="12"/>
      <c r="ICR22" s="12"/>
      <c r="ICS22" s="12"/>
      <c r="ICT22" s="12"/>
      <c r="ICU22" s="12"/>
      <c r="ICV22" s="12"/>
      <c r="ICW22" s="12"/>
      <c r="ICX22" s="12"/>
      <c r="ICY22" s="12"/>
      <c r="ICZ22" s="12"/>
      <c r="IDA22" s="12"/>
      <c r="IDB22" s="12"/>
      <c r="IDC22" s="12"/>
      <c r="IDD22" s="12"/>
      <c r="IDE22" s="12"/>
      <c r="IDF22" s="12"/>
      <c r="IDG22" s="12"/>
      <c r="IDH22" s="12"/>
      <c r="IDI22" s="12"/>
      <c r="IDJ22" s="12"/>
      <c r="IDK22" s="12"/>
      <c r="IDL22" s="12"/>
      <c r="IDM22" s="12"/>
      <c r="IDN22" s="12"/>
      <c r="IDO22" s="12"/>
      <c r="IDP22" s="12"/>
      <c r="IDQ22" s="12"/>
      <c r="IDR22" s="12"/>
      <c r="IDS22" s="12"/>
      <c r="IDT22" s="12"/>
      <c r="IDU22" s="12"/>
      <c r="IDV22" s="12"/>
      <c r="IDW22" s="12"/>
      <c r="IDX22" s="12"/>
      <c r="IDY22" s="12"/>
      <c r="IDZ22" s="12"/>
      <c r="IEA22" s="12"/>
      <c r="IEB22" s="12"/>
      <c r="IEC22" s="12"/>
      <c r="IED22" s="12"/>
      <c r="IEE22" s="12"/>
      <c r="IEF22" s="12"/>
      <c r="IEG22" s="12"/>
      <c r="IEH22" s="12"/>
      <c r="IEI22" s="12"/>
      <c r="IEJ22" s="12"/>
      <c r="IEK22" s="12"/>
      <c r="IEL22" s="12"/>
      <c r="IEM22" s="12"/>
      <c r="IEN22" s="12"/>
      <c r="IEO22" s="12"/>
      <c r="IEP22" s="12"/>
      <c r="IEQ22" s="12"/>
      <c r="IER22" s="12"/>
      <c r="IES22" s="12"/>
      <c r="IET22" s="12"/>
      <c r="IEU22" s="12"/>
      <c r="IEV22" s="12"/>
      <c r="IEW22" s="12"/>
      <c r="IEX22" s="12"/>
      <c r="IEY22" s="12"/>
      <c r="IEZ22" s="12"/>
      <c r="IFA22" s="12"/>
      <c r="IFB22" s="12"/>
      <c r="IFC22" s="12"/>
      <c r="IFD22" s="12"/>
      <c r="IFE22" s="12"/>
      <c r="IFF22" s="12"/>
      <c r="IFG22" s="12"/>
      <c r="IFH22" s="12"/>
      <c r="IFI22" s="12"/>
      <c r="IFJ22" s="12"/>
      <c r="IFK22" s="12"/>
      <c r="IFL22" s="12"/>
      <c r="IFM22" s="12"/>
      <c r="IFN22" s="12"/>
      <c r="IFO22" s="12"/>
      <c r="IFP22" s="12"/>
      <c r="IFQ22" s="12"/>
      <c r="IFR22" s="12"/>
      <c r="IFS22" s="12"/>
      <c r="IFT22" s="12"/>
      <c r="IFU22" s="12"/>
      <c r="IFV22" s="12"/>
      <c r="IFW22" s="12"/>
      <c r="IFX22" s="12"/>
      <c r="IFY22" s="12"/>
      <c r="IFZ22" s="12"/>
      <c r="IGA22" s="12"/>
      <c r="IGB22" s="12"/>
      <c r="IGC22" s="12"/>
      <c r="IGD22" s="12"/>
      <c r="IGE22" s="12"/>
      <c r="IGF22" s="12"/>
      <c r="IGG22" s="12"/>
      <c r="IGH22" s="12"/>
      <c r="IGI22" s="12"/>
      <c r="IGJ22" s="12"/>
      <c r="IGK22" s="12"/>
      <c r="IGL22" s="12"/>
      <c r="IGM22" s="12"/>
      <c r="IGN22" s="12"/>
      <c r="IGO22" s="12"/>
      <c r="IGP22" s="12"/>
      <c r="IGQ22" s="12"/>
      <c r="IGR22" s="12"/>
      <c r="IGS22" s="12"/>
      <c r="IGT22" s="12"/>
      <c r="IGU22" s="12"/>
      <c r="IGV22" s="12"/>
      <c r="IGW22" s="12"/>
      <c r="IGX22" s="12"/>
      <c r="IGY22" s="12"/>
      <c r="IGZ22" s="12"/>
      <c r="IHA22" s="12"/>
      <c r="IHB22" s="12"/>
      <c r="IHC22" s="12"/>
      <c r="IHD22" s="12"/>
      <c r="IHE22" s="12"/>
      <c r="IHF22" s="12"/>
      <c r="IHG22" s="12"/>
      <c r="IHH22" s="12"/>
      <c r="IHI22" s="12"/>
      <c r="IHJ22" s="12"/>
      <c r="IHK22" s="12"/>
      <c r="IHL22" s="12"/>
      <c r="IHM22" s="12"/>
      <c r="IHN22" s="12"/>
      <c r="IHO22" s="12"/>
      <c r="IHP22" s="12"/>
      <c r="IHQ22" s="12"/>
      <c r="IHR22" s="12"/>
      <c r="IHS22" s="12"/>
      <c r="IHT22" s="12"/>
      <c r="IHU22" s="12"/>
      <c r="IHV22" s="12"/>
      <c r="IHW22" s="12"/>
      <c r="IHX22" s="12"/>
      <c r="IHY22" s="12"/>
      <c r="IHZ22" s="12"/>
      <c r="IIA22" s="12"/>
      <c r="IIB22" s="12"/>
      <c r="IIC22" s="12"/>
      <c r="IID22" s="12"/>
      <c r="IIE22" s="12"/>
      <c r="IIF22" s="12"/>
      <c r="IIG22" s="12"/>
      <c r="IIH22" s="12"/>
      <c r="III22" s="12"/>
      <c r="IIJ22" s="12"/>
      <c r="IIK22" s="12"/>
      <c r="IIL22" s="12"/>
      <c r="IIM22" s="12"/>
      <c r="IIN22" s="12"/>
      <c r="IIO22" s="12"/>
      <c r="IIP22" s="12"/>
      <c r="IIQ22" s="12"/>
      <c r="IIR22" s="12"/>
      <c r="IIS22" s="12"/>
      <c r="IIT22" s="12"/>
      <c r="IIU22" s="12"/>
      <c r="IIV22" s="12"/>
      <c r="IIW22" s="12"/>
      <c r="IIX22" s="12"/>
      <c r="IIY22" s="12"/>
      <c r="IIZ22" s="12"/>
      <c r="IJA22" s="12"/>
      <c r="IJB22" s="12"/>
      <c r="IJC22" s="12"/>
      <c r="IJD22" s="12"/>
      <c r="IJE22" s="12"/>
      <c r="IJF22" s="12"/>
      <c r="IJG22" s="12"/>
      <c r="IJH22" s="12"/>
      <c r="IJI22" s="12"/>
      <c r="IJJ22" s="12"/>
      <c r="IJK22" s="12"/>
      <c r="IJL22" s="12"/>
      <c r="IJM22" s="12"/>
      <c r="IJN22" s="12"/>
      <c r="IJO22" s="12"/>
      <c r="IJP22" s="12"/>
      <c r="IJQ22" s="12"/>
      <c r="IJR22" s="12"/>
      <c r="IJS22" s="12"/>
      <c r="IJT22" s="12"/>
      <c r="IJU22" s="12"/>
      <c r="IJV22" s="12"/>
      <c r="IJW22" s="12"/>
      <c r="IJX22" s="12"/>
      <c r="IJY22" s="12"/>
      <c r="IJZ22" s="12"/>
      <c r="IKA22" s="12"/>
      <c r="IKB22" s="12"/>
      <c r="IKC22" s="12"/>
      <c r="IKD22" s="12"/>
      <c r="IKE22" s="12"/>
      <c r="IKF22" s="12"/>
      <c r="IKG22" s="12"/>
      <c r="IKH22" s="12"/>
      <c r="IKI22" s="12"/>
      <c r="IKJ22" s="12"/>
      <c r="IKK22" s="12"/>
      <c r="IKL22" s="12"/>
      <c r="IKM22" s="12"/>
      <c r="IKN22" s="12"/>
      <c r="IKO22" s="12"/>
      <c r="IKP22" s="12"/>
      <c r="IKQ22" s="12"/>
      <c r="IKR22" s="12"/>
      <c r="IKS22" s="12"/>
      <c r="IKT22" s="12"/>
      <c r="IKU22" s="12"/>
      <c r="IKV22" s="12"/>
      <c r="IKW22" s="12"/>
      <c r="IKX22" s="12"/>
      <c r="IKY22" s="12"/>
      <c r="IKZ22" s="12"/>
      <c r="ILA22" s="12"/>
      <c r="ILB22" s="12"/>
      <c r="ILC22" s="12"/>
      <c r="ILD22" s="12"/>
      <c r="ILE22" s="12"/>
      <c r="ILF22" s="12"/>
      <c r="ILG22" s="12"/>
      <c r="ILH22" s="12"/>
      <c r="ILI22" s="12"/>
      <c r="ILJ22" s="12"/>
      <c r="ILK22" s="12"/>
      <c r="ILL22" s="12"/>
      <c r="ILM22" s="12"/>
      <c r="ILN22" s="12"/>
      <c r="ILO22" s="12"/>
      <c r="ILP22" s="12"/>
      <c r="ILQ22" s="12"/>
      <c r="ILR22" s="12"/>
      <c r="ILS22" s="12"/>
      <c r="ILT22" s="12"/>
      <c r="ILU22" s="12"/>
      <c r="ILV22" s="12"/>
      <c r="ILW22" s="12"/>
      <c r="ILX22" s="12"/>
      <c r="ILY22" s="12"/>
      <c r="ILZ22" s="12"/>
      <c r="IMA22" s="12"/>
      <c r="IMB22" s="12"/>
      <c r="IMC22" s="12"/>
      <c r="IMD22" s="12"/>
      <c r="IME22" s="12"/>
      <c r="IMF22" s="12"/>
      <c r="IMG22" s="12"/>
      <c r="IMH22" s="12"/>
      <c r="IMI22" s="12"/>
      <c r="IMJ22" s="12"/>
      <c r="IMK22" s="12"/>
      <c r="IML22" s="12"/>
      <c r="IMM22" s="12"/>
      <c r="IMN22" s="12"/>
      <c r="IMO22" s="12"/>
      <c r="IMP22" s="12"/>
      <c r="IMQ22" s="12"/>
      <c r="IMR22" s="12"/>
      <c r="IMS22" s="12"/>
      <c r="IMT22" s="12"/>
      <c r="IMU22" s="12"/>
      <c r="IMV22" s="12"/>
      <c r="IMW22" s="12"/>
      <c r="IMX22" s="12"/>
      <c r="IMY22" s="12"/>
      <c r="IMZ22" s="12"/>
      <c r="INA22" s="12"/>
      <c r="INB22" s="12"/>
      <c r="INC22" s="12"/>
      <c r="IND22" s="12"/>
      <c r="INE22" s="12"/>
      <c r="INF22" s="12"/>
      <c r="ING22" s="12"/>
      <c r="INH22" s="12"/>
      <c r="INI22" s="12"/>
      <c r="INJ22" s="12"/>
      <c r="INK22" s="12"/>
      <c r="INL22" s="12"/>
      <c r="INM22" s="12"/>
      <c r="INN22" s="12"/>
      <c r="INO22" s="12"/>
      <c r="INP22" s="12"/>
      <c r="INQ22" s="12"/>
      <c r="INR22" s="12"/>
      <c r="INS22" s="12"/>
      <c r="INT22" s="12"/>
      <c r="INU22" s="12"/>
      <c r="INV22" s="12"/>
      <c r="INW22" s="12"/>
      <c r="INX22" s="12"/>
      <c r="INY22" s="12"/>
      <c r="INZ22" s="12"/>
      <c r="IOA22" s="12"/>
      <c r="IOB22" s="12"/>
      <c r="IOC22" s="12"/>
      <c r="IOD22" s="12"/>
      <c r="IOE22" s="12"/>
      <c r="IOF22" s="12"/>
      <c r="IOG22" s="12"/>
      <c r="IOH22" s="12"/>
      <c r="IOI22" s="12"/>
      <c r="IOJ22" s="12"/>
      <c r="IOK22" s="12"/>
      <c r="IOL22" s="12"/>
      <c r="IOM22" s="12"/>
      <c r="ION22" s="12"/>
      <c r="IOO22" s="12"/>
      <c r="IOP22" s="12"/>
      <c r="IOQ22" s="12"/>
      <c r="IOR22" s="12"/>
      <c r="IOS22" s="12"/>
      <c r="IOT22" s="12"/>
      <c r="IOU22" s="12"/>
      <c r="IOV22" s="12"/>
      <c r="IOW22" s="12"/>
      <c r="IOX22" s="12"/>
      <c r="IOY22" s="12"/>
      <c r="IOZ22" s="12"/>
      <c r="IPA22" s="12"/>
      <c r="IPB22" s="12"/>
      <c r="IPC22" s="12"/>
      <c r="IPD22" s="12"/>
      <c r="IPE22" s="12"/>
      <c r="IPF22" s="12"/>
      <c r="IPG22" s="12"/>
      <c r="IPH22" s="12"/>
      <c r="IPI22" s="12"/>
      <c r="IPJ22" s="12"/>
      <c r="IPK22" s="12"/>
      <c r="IPL22" s="12"/>
      <c r="IPM22" s="12"/>
      <c r="IPN22" s="12"/>
      <c r="IPO22" s="12"/>
      <c r="IPP22" s="12"/>
      <c r="IPQ22" s="12"/>
      <c r="IPR22" s="12"/>
      <c r="IPS22" s="12"/>
      <c r="IPT22" s="12"/>
      <c r="IPU22" s="12"/>
      <c r="IPV22" s="12"/>
      <c r="IPW22" s="12"/>
      <c r="IPX22" s="12"/>
      <c r="IPY22" s="12"/>
      <c r="IPZ22" s="12"/>
      <c r="IQA22" s="12"/>
      <c r="IQB22" s="12"/>
      <c r="IQC22" s="12"/>
      <c r="IQD22" s="12"/>
      <c r="IQE22" s="12"/>
      <c r="IQF22" s="12"/>
      <c r="IQG22" s="12"/>
      <c r="IQH22" s="12"/>
      <c r="IQI22" s="12"/>
      <c r="IQJ22" s="12"/>
      <c r="IQK22" s="12"/>
      <c r="IQL22" s="12"/>
      <c r="IQM22" s="12"/>
      <c r="IQN22" s="12"/>
      <c r="IQO22" s="12"/>
      <c r="IQP22" s="12"/>
      <c r="IQQ22" s="12"/>
      <c r="IQR22" s="12"/>
      <c r="IQS22" s="12"/>
      <c r="IQT22" s="12"/>
      <c r="IQU22" s="12"/>
      <c r="IQV22" s="12"/>
      <c r="IQW22" s="12"/>
      <c r="IQX22" s="12"/>
      <c r="IQY22" s="12"/>
      <c r="IQZ22" s="12"/>
      <c r="IRA22" s="12"/>
      <c r="IRB22" s="12"/>
      <c r="IRC22" s="12"/>
      <c r="IRD22" s="12"/>
      <c r="IRE22" s="12"/>
      <c r="IRF22" s="12"/>
      <c r="IRG22" s="12"/>
      <c r="IRH22" s="12"/>
      <c r="IRI22" s="12"/>
      <c r="IRJ22" s="12"/>
      <c r="IRK22" s="12"/>
      <c r="IRL22" s="12"/>
      <c r="IRM22" s="12"/>
      <c r="IRN22" s="12"/>
      <c r="IRO22" s="12"/>
      <c r="IRP22" s="12"/>
      <c r="IRQ22" s="12"/>
      <c r="IRR22" s="12"/>
      <c r="IRS22" s="12"/>
      <c r="IRT22" s="12"/>
      <c r="IRU22" s="12"/>
      <c r="IRV22" s="12"/>
      <c r="IRW22" s="12"/>
      <c r="IRX22" s="12"/>
      <c r="IRY22" s="12"/>
      <c r="IRZ22" s="12"/>
      <c r="ISA22" s="12"/>
      <c r="ISB22" s="12"/>
      <c r="ISC22" s="12"/>
      <c r="ISD22" s="12"/>
      <c r="ISE22" s="12"/>
      <c r="ISF22" s="12"/>
      <c r="ISG22" s="12"/>
      <c r="ISH22" s="12"/>
      <c r="ISI22" s="12"/>
      <c r="ISJ22" s="12"/>
      <c r="ISK22" s="12"/>
      <c r="ISL22" s="12"/>
      <c r="ISM22" s="12"/>
      <c r="ISN22" s="12"/>
      <c r="ISO22" s="12"/>
      <c r="ISP22" s="12"/>
      <c r="ISQ22" s="12"/>
      <c r="ISR22" s="12"/>
      <c r="ISS22" s="12"/>
      <c r="IST22" s="12"/>
      <c r="ISU22" s="12"/>
      <c r="ISV22" s="12"/>
      <c r="ISW22" s="12"/>
      <c r="ISX22" s="12"/>
      <c r="ISY22" s="12"/>
      <c r="ISZ22" s="12"/>
      <c r="ITA22" s="12"/>
      <c r="ITB22" s="12"/>
      <c r="ITC22" s="12"/>
      <c r="ITD22" s="12"/>
      <c r="ITE22" s="12"/>
      <c r="ITF22" s="12"/>
      <c r="ITG22" s="12"/>
      <c r="ITH22" s="12"/>
      <c r="ITI22" s="12"/>
      <c r="ITJ22" s="12"/>
      <c r="ITK22" s="12"/>
      <c r="ITL22" s="12"/>
      <c r="ITM22" s="12"/>
      <c r="ITN22" s="12"/>
      <c r="ITO22" s="12"/>
      <c r="ITP22" s="12"/>
      <c r="ITQ22" s="12"/>
      <c r="ITR22" s="12"/>
      <c r="ITS22" s="12"/>
      <c r="ITT22" s="12"/>
      <c r="ITU22" s="12"/>
      <c r="ITV22" s="12"/>
      <c r="ITW22" s="12"/>
      <c r="ITX22" s="12"/>
      <c r="ITY22" s="12"/>
      <c r="ITZ22" s="12"/>
      <c r="IUA22" s="12"/>
      <c r="IUB22" s="12"/>
      <c r="IUC22" s="12"/>
      <c r="IUD22" s="12"/>
      <c r="IUE22" s="12"/>
      <c r="IUF22" s="12"/>
      <c r="IUG22" s="12"/>
      <c r="IUH22" s="12"/>
      <c r="IUI22" s="12"/>
      <c r="IUJ22" s="12"/>
      <c r="IUK22" s="12"/>
      <c r="IUL22" s="12"/>
      <c r="IUM22" s="12"/>
      <c r="IUN22" s="12"/>
      <c r="IUO22" s="12"/>
      <c r="IUP22" s="12"/>
      <c r="IUQ22" s="12"/>
      <c r="IUR22" s="12"/>
      <c r="IUS22" s="12"/>
      <c r="IUT22" s="12"/>
      <c r="IUU22" s="12"/>
      <c r="IUV22" s="12"/>
      <c r="IUW22" s="12"/>
      <c r="IUX22" s="12"/>
      <c r="IUY22" s="12"/>
      <c r="IUZ22" s="12"/>
      <c r="IVA22" s="12"/>
      <c r="IVB22" s="12"/>
      <c r="IVC22" s="12"/>
      <c r="IVD22" s="12"/>
      <c r="IVE22" s="12"/>
      <c r="IVF22" s="12"/>
      <c r="IVG22" s="12"/>
      <c r="IVH22" s="12"/>
      <c r="IVI22" s="12"/>
      <c r="IVJ22" s="12"/>
      <c r="IVK22" s="12"/>
      <c r="IVL22" s="12"/>
      <c r="IVM22" s="12"/>
      <c r="IVN22" s="12"/>
      <c r="IVO22" s="12"/>
      <c r="IVP22" s="12"/>
      <c r="IVQ22" s="12"/>
      <c r="IVR22" s="12"/>
      <c r="IVS22" s="12"/>
      <c r="IVT22" s="12"/>
      <c r="IVU22" s="12"/>
      <c r="IVV22" s="12"/>
      <c r="IVW22" s="12"/>
      <c r="IVX22" s="12"/>
      <c r="IVY22" s="12"/>
      <c r="IVZ22" s="12"/>
      <c r="IWA22" s="12"/>
      <c r="IWB22" s="12"/>
      <c r="IWC22" s="12"/>
      <c r="IWD22" s="12"/>
      <c r="IWE22" s="12"/>
      <c r="IWF22" s="12"/>
      <c r="IWG22" s="12"/>
      <c r="IWH22" s="12"/>
      <c r="IWI22" s="12"/>
      <c r="IWJ22" s="12"/>
      <c r="IWK22" s="12"/>
      <c r="IWL22" s="12"/>
      <c r="IWM22" s="12"/>
      <c r="IWN22" s="12"/>
      <c r="IWO22" s="12"/>
      <c r="IWP22" s="12"/>
      <c r="IWQ22" s="12"/>
      <c r="IWR22" s="12"/>
      <c r="IWS22" s="12"/>
      <c r="IWT22" s="12"/>
      <c r="IWU22" s="12"/>
      <c r="IWV22" s="12"/>
      <c r="IWW22" s="12"/>
      <c r="IWX22" s="12"/>
      <c r="IWY22" s="12"/>
      <c r="IWZ22" s="12"/>
      <c r="IXA22" s="12"/>
      <c r="IXB22" s="12"/>
      <c r="IXC22" s="12"/>
      <c r="IXD22" s="12"/>
      <c r="IXE22" s="12"/>
      <c r="IXF22" s="12"/>
      <c r="IXG22" s="12"/>
      <c r="IXH22" s="12"/>
      <c r="IXI22" s="12"/>
      <c r="IXJ22" s="12"/>
      <c r="IXK22" s="12"/>
      <c r="IXL22" s="12"/>
      <c r="IXM22" s="12"/>
      <c r="IXN22" s="12"/>
      <c r="IXO22" s="12"/>
      <c r="IXP22" s="12"/>
      <c r="IXQ22" s="12"/>
      <c r="IXR22" s="12"/>
      <c r="IXS22" s="12"/>
      <c r="IXT22" s="12"/>
      <c r="IXU22" s="12"/>
      <c r="IXV22" s="12"/>
      <c r="IXW22" s="12"/>
      <c r="IXX22" s="12"/>
      <c r="IXY22" s="12"/>
      <c r="IXZ22" s="12"/>
      <c r="IYA22" s="12"/>
      <c r="IYB22" s="12"/>
      <c r="IYC22" s="12"/>
      <c r="IYD22" s="12"/>
      <c r="IYE22" s="12"/>
      <c r="IYF22" s="12"/>
      <c r="IYG22" s="12"/>
      <c r="IYH22" s="12"/>
      <c r="IYI22" s="12"/>
      <c r="IYJ22" s="12"/>
      <c r="IYK22" s="12"/>
      <c r="IYL22" s="12"/>
      <c r="IYM22" s="12"/>
      <c r="IYN22" s="12"/>
      <c r="IYO22" s="12"/>
      <c r="IYP22" s="12"/>
      <c r="IYQ22" s="12"/>
      <c r="IYR22" s="12"/>
      <c r="IYS22" s="12"/>
      <c r="IYT22" s="12"/>
      <c r="IYU22" s="12"/>
      <c r="IYV22" s="12"/>
      <c r="IYW22" s="12"/>
      <c r="IYX22" s="12"/>
      <c r="IYY22" s="12"/>
      <c r="IYZ22" s="12"/>
      <c r="IZA22" s="12"/>
      <c r="IZB22" s="12"/>
      <c r="IZC22" s="12"/>
      <c r="IZD22" s="12"/>
      <c r="IZE22" s="12"/>
      <c r="IZF22" s="12"/>
      <c r="IZG22" s="12"/>
      <c r="IZH22" s="12"/>
      <c r="IZI22" s="12"/>
      <c r="IZJ22" s="12"/>
      <c r="IZK22" s="12"/>
      <c r="IZL22" s="12"/>
      <c r="IZM22" s="12"/>
      <c r="IZN22" s="12"/>
      <c r="IZO22" s="12"/>
      <c r="IZP22" s="12"/>
      <c r="IZQ22" s="12"/>
      <c r="IZR22" s="12"/>
      <c r="IZS22" s="12"/>
      <c r="IZT22" s="12"/>
      <c r="IZU22" s="12"/>
      <c r="IZV22" s="12"/>
      <c r="IZW22" s="12"/>
      <c r="IZX22" s="12"/>
      <c r="IZY22" s="12"/>
      <c r="IZZ22" s="12"/>
      <c r="JAA22" s="12"/>
      <c r="JAB22" s="12"/>
      <c r="JAC22" s="12"/>
      <c r="JAD22" s="12"/>
      <c r="JAE22" s="12"/>
      <c r="JAF22" s="12"/>
      <c r="JAG22" s="12"/>
      <c r="JAH22" s="12"/>
      <c r="JAI22" s="12"/>
      <c r="JAJ22" s="12"/>
      <c r="JAK22" s="12"/>
      <c r="JAL22" s="12"/>
      <c r="JAM22" s="12"/>
      <c r="JAN22" s="12"/>
      <c r="JAO22" s="12"/>
      <c r="JAP22" s="12"/>
      <c r="JAQ22" s="12"/>
      <c r="JAR22" s="12"/>
      <c r="JAS22" s="12"/>
      <c r="JAT22" s="12"/>
      <c r="JAU22" s="12"/>
      <c r="JAV22" s="12"/>
      <c r="JAW22" s="12"/>
      <c r="JAX22" s="12"/>
      <c r="JAY22" s="12"/>
      <c r="JAZ22" s="12"/>
      <c r="JBA22" s="12"/>
      <c r="JBB22" s="12"/>
      <c r="JBC22" s="12"/>
      <c r="JBD22" s="12"/>
      <c r="JBE22" s="12"/>
      <c r="JBF22" s="12"/>
      <c r="JBG22" s="12"/>
      <c r="JBH22" s="12"/>
      <c r="JBI22" s="12"/>
      <c r="JBJ22" s="12"/>
      <c r="JBK22" s="12"/>
      <c r="JBL22" s="12"/>
      <c r="JBM22" s="12"/>
      <c r="JBN22" s="12"/>
      <c r="JBO22" s="12"/>
      <c r="JBP22" s="12"/>
      <c r="JBQ22" s="12"/>
      <c r="JBR22" s="12"/>
      <c r="JBS22" s="12"/>
      <c r="JBT22" s="12"/>
      <c r="JBU22" s="12"/>
      <c r="JBV22" s="12"/>
      <c r="JBW22" s="12"/>
      <c r="JBX22" s="12"/>
      <c r="JBY22" s="12"/>
      <c r="JBZ22" s="12"/>
      <c r="JCA22" s="12"/>
      <c r="JCB22" s="12"/>
      <c r="JCC22" s="12"/>
      <c r="JCD22" s="12"/>
      <c r="JCE22" s="12"/>
      <c r="JCF22" s="12"/>
      <c r="JCG22" s="12"/>
      <c r="JCH22" s="12"/>
      <c r="JCI22" s="12"/>
      <c r="JCJ22" s="12"/>
      <c r="JCK22" s="12"/>
      <c r="JCL22" s="12"/>
      <c r="JCM22" s="12"/>
      <c r="JCN22" s="12"/>
      <c r="JCO22" s="12"/>
      <c r="JCP22" s="12"/>
      <c r="JCQ22" s="12"/>
      <c r="JCR22" s="12"/>
      <c r="JCS22" s="12"/>
      <c r="JCT22" s="12"/>
      <c r="JCU22" s="12"/>
      <c r="JCV22" s="12"/>
      <c r="JCW22" s="12"/>
      <c r="JCX22" s="12"/>
      <c r="JCY22" s="12"/>
      <c r="JCZ22" s="12"/>
      <c r="JDA22" s="12"/>
      <c r="JDB22" s="12"/>
      <c r="JDC22" s="12"/>
      <c r="JDD22" s="12"/>
      <c r="JDE22" s="12"/>
      <c r="JDF22" s="12"/>
      <c r="JDG22" s="12"/>
      <c r="JDH22" s="12"/>
      <c r="JDI22" s="12"/>
      <c r="JDJ22" s="12"/>
      <c r="JDK22" s="12"/>
      <c r="JDL22" s="12"/>
      <c r="JDM22" s="12"/>
      <c r="JDN22" s="12"/>
      <c r="JDO22" s="12"/>
      <c r="JDP22" s="12"/>
      <c r="JDQ22" s="12"/>
      <c r="JDR22" s="12"/>
      <c r="JDS22" s="12"/>
      <c r="JDT22" s="12"/>
      <c r="JDU22" s="12"/>
      <c r="JDV22" s="12"/>
      <c r="JDW22" s="12"/>
      <c r="JDX22" s="12"/>
      <c r="JDY22" s="12"/>
      <c r="JDZ22" s="12"/>
      <c r="JEA22" s="12"/>
      <c r="JEB22" s="12"/>
      <c r="JEC22" s="12"/>
      <c r="JED22" s="12"/>
      <c r="JEE22" s="12"/>
      <c r="JEF22" s="12"/>
      <c r="JEG22" s="12"/>
      <c r="JEH22" s="12"/>
      <c r="JEI22" s="12"/>
      <c r="JEJ22" s="12"/>
      <c r="JEK22" s="12"/>
      <c r="JEL22" s="12"/>
      <c r="JEM22" s="12"/>
      <c r="JEN22" s="12"/>
      <c r="JEO22" s="12"/>
      <c r="JEP22" s="12"/>
      <c r="JEQ22" s="12"/>
      <c r="JER22" s="12"/>
      <c r="JES22" s="12"/>
      <c r="JET22" s="12"/>
      <c r="JEU22" s="12"/>
      <c r="JEV22" s="12"/>
      <c r="JEW22" s="12"/>
      <c r="JEX22" s="12"/>
      <c r="JEY22" s="12"/>
      <c r="JEZ22" s="12"/>
      <c r="JFA22" s="12"/>
      <c r="JFB22" s="12"/>
      <c r="JFC22" s="12"/>
      <c r="JFD22" s="12"/>
      <c r="JFE22" s="12"/>
      <c r="JFF22" s="12"/>
      <c r="JFG22" s="12"/>
      <c r="JFH22" s="12"/>
      <c r="JFI22" s="12"/>
      <c r="JFJ22" s="12"/>
      <c r="JFK22" s="12"/>
      <c r="JFL22" s="12"/>
      <c r="JFM22" s="12"/>
      <c r="JFN22" s="12"/>
      <c r="JFO22" s="12"/>
      <c r="JFP22" s="12"/>
      <c r="JFQ22" s="12"/>
      <c r="JFR22" s="12"/>
      <c r="JFS22" s="12"/>
      <c r="JFT22" s="12"/>
      <c r="JFU22" s="12"/>
      <c r="JFV22" s="12"/>
      <c r="JFW22" s="12"/>
      <c r="JFX22" s="12"/>
      <c r="JFY22" s="12"/>
      <c r="JFZ22" s="12"/>
      <c r="JGA22" s="12"/>
      <c r="JGB22" s="12"/>
      <c r="JGC22" s="12"/>
      <c r="JGD22" s="12"/>
      <c r="JGE22" s="12"/>
      <c r="JGF22" s="12"/>
      <c r="JGG22" s="12"/>
      <c r="JGH22" s="12"/>
      <c r="JGI22" s="12"/>
      <c r="JGJ22" s="12"/>
      <c r="JGK22" s="12"/>
      <c r="JGL22" s="12"/>
      <c r="JGM22" s="12"/>
      <c r="JGN22" s="12"/>
      <c r="JGO22" s="12"/>
      <c r="JGP22" s="12"/>
      <c r="JGQ22" s="12"/>
      <c r="JGR22" s="12"/>
      <c r="JGS22" s="12"/>
      <c r="JGT22" s="12"/>
      <c r="JGU22" s="12"/>
      <c r="JGV22" s="12"/>
      <c r="JGW22" s="12"/>
      <c r="JGX22" s="12"/>
      <c r="JGY22" s="12"/>
      <c r="JGZ22" s="12"/>
      <c r="JHA22" s="12"/>
      <c r="JHB22" s="12"/>
      <c r="JHC22" s="12"/>
      <c r="JHD22" s="12"/>
      <c r="JHE22" s="12"/>
      <c r="JHF22" s="12"/>
      <c r="JHG22" s="12"/>
      <c r="JHH22" s="12"/>
      <c r="JHI22" s="12"/>
      <c r="JHJ22" s="12"/>
      <c r="JHK22" s="12"/>
      <c r="JHL22" s="12"/>
      <c r="JHM22" s="12"/>
      <c r="JHN22" s="12"/>
      <c r="JHO22" s="12"/>
      <c r="JHP22" s="12"/>
      <c r="JHQ22" s="12"/>
      <c r="JHR22" s="12"/>
      <c r="JHS22" s="12"/>
      <c r="JHT22" s="12"/>
      <c r="JHU22" s="12"/>
      <c r="JHV22" s="12"/>
      <c r="JHW22" s="12"/>
      <c r="JHX22" s="12"/>
      <c r="JHY22" s="12"/>
      <c r="JHZ22" s="12"/>
      <c r="JIA22" s="12"/>
      <c r="JIB22" s="12"/>
      <c r="JIC22" s="12"/>
      <c r="JID22" s="12"/>
      <c r="JIE22" s="12"/>
      <c r="JIF22" s="12"/>
      <c r="JIG22" s="12"/>
      <c r="JIH22" s="12"/>
      <c r="JII22" s="12"/>
      <c r="JIJ22" s="12"/>
      <c r="JIK22" s="12"/>
      <c r="JIL22" s="12"/>
      <c r="JIM22" s="12"/>
      <c r="JIN22" s="12"/>
      <c r="JIO22" s="12"/>
      <c r="JIP22" s="12"/>
      <c r="JIQ22" s="12"/>
      <c r="JIR22" s="12"/>
      <c r="JIS22" s="12"/>
      <c r="JIT22" s="12"/>
      <c r="JIU22" s="12"/>
      <c r="JIV22" s="12"/>
      <c r="JIW22" s="12"/>
      <c r="JIX22" s="12"/>
      <c r="JIY22" s="12"/>
      <c r="JIZ22" s="12"/>
      <c r="JJA22" s="12"/>
      <c r="JJB22" s="12"/>
      <c r="JJC22" s="12"/>
      <c r="JJD22" s="12"/>
      <c r="JJE22" s="12"/>
      <c r="JJF22" s="12"/>
      <c r="JJG22" s="12"/>
      <c r="JJH22" s="12"/>
      <c r="JJI22" s="12"/>
      <c r="JJJ22" s="12"/>
      <c r="JJK22" s="12"/>
      <c r="JJL22" s="12"/>
      <c r="JJM22" s="12"/>
      <c r="JJN22" s="12"/>
      <c r="JJO22" s="12"/>
      <c r="JJP22" s="12"/>
      <c r="JJQ22" s="12"/>
      <c r="JJR22" s="12"/>
      <c r="JJS22" s="12"/>
      <c r="JJT22" s="12"/>
      <c r="JJU22" s="12"/>
      <c r="JJV22" s="12"/>
      <c r="JJW22" s="12"/>
      <c r="JJX22" s="12"/>
      <c r="JJY22" s="12"/>
      <c r="JJZ22" s="12"/>
      <c r="JKA22" s="12"/>
      <c r="JKB22" s="12"/>
      <c r="JKC22" s="12"/>
      <c r="JKD22" s="12"/>
      <c r="JKE22" s="12"/>
      <c r="JKF22" s="12"/>
      <c r="JKG22" s="12"/>
      <c r="JKH22" s="12"/>
      <c r="JKI22" s="12"/>
      <c r="JKJ22" s="12"/>
      <c r="JKK22" s="12"/>
      <c r="JKL22" s="12"/>
      <c r="JKM22" s="12"/>
      <c r="JKN22" s="12"/>
      <c r="JKO22" s="12"/>
      <c r="JKP22" s="12"/>
      <c r="JKQ22" s="12"/>
      <c r="JKR22" s="12"/>
      <c r="JKS22" s="12"/>
      <c r="JKT22" s="12"/>
      <c r="JKU22" s="12"/>
      <c r="JKV22" s="12"/>
      <c r="JKW22" s="12"/>
      <c r="JKX22" s="12"/>
      <c r="JKY22" s="12"/>
      <c r="JKZ22" s="12"/>
      <c r="JLA22" s="12"/>
      <c r="JLB22" s="12"/>
      <c r="JLC22" s="12"/>
      <c r="JLD22" s="12"/>
      <c r="JLE22" s="12"/>
      <c r="JLF22" s="12"/>
      <c r="JLG22" s="12"/>
      <c r="JLH22" s="12"/>
      <c r="JLI22" s="12"/>
      <c r="JLJ22" s="12"/>
      <c r="JLK22" s="12"/>
      <c r="JLL22" s="12"/>
      <c r="JLM22" s="12"/>
      <c r="JLN22" s="12"/>
      <c r="JLO22" s="12"/>
      <c r="JLP22" s="12"/>
      <c r="JLQ22" s="12"/>
      <c r="JLR22" s="12"/>
      <c r="JLS22" s="12"/>
      <c r="JLT22" s="12"/>
      <c r="JLU22" s="12"/>
      <c r="JLV22" s="12"/>
      <c r="JLW22" s="12"/>
      <c r="JLX22" s="12"/>
      <c r="JLY22" s="12"/>
      <c r="JLZ22" s="12"/>
      <c r="JMA22" s="12"/>
      <c r="JMB22" s="12"/>
      <c r="JMC22" s="12"/>
      <c r="JMD22" s="12"/>
      <c r="JME22" s="12"/>
      <c r="JMF22" s="12"/>
      <c r="JMG22" s="12"/>
      <c r="JMH22" s="12"/>
      <c r="JMI22" s="12"/>
      <c r="JMJ22" s="12"/>
      <c r="JMK22" s="12"/>
      <c r="JML22" s="12"/>
      <c r="JMM22" s="12"/>
      <c r="JMN22" s="12"/>
      <c r="JMO22" s="12"/>
      <c r="JMP22" s="12"/>
      <c r="JMQ22" s="12"/>
      <c r="JMR22" s="12"/>
      <c r="JMS22" s="12"/>
      <c r="JMT22" s="12"/>
      <c r="JMU22" s="12"/>
      <c r="JMV22" s="12"/>
      <c r="JMW22" s="12"/>
      <c r="JMX22" s="12"/>
      <c r="JMY22" s="12"/>
      <c r="JMZ22" s="12"/>
      <c r="JNA22" s="12"/>
      <c r="JNB22" s="12"/>
      <c r="JNC22" s="12"/>
      <c r="JND22" s="12"/>
      <c r="JNE22" s="12"/>
      <c r="JNF22" s="12"/>
      <c r="JNG22" s="12"/>
      <c r="JNH22" s="12"/>
      <c r="JNI22" s="12"/>
      <c r="JNJ22" s="12"/>
      <c r="JNK22" s="12"/>
      <c r="JNL22" s="12"/>
      <c r="JNM22" s="12"/>
      <c r="JNN22" s="12"/>
      <c r="JNO22" s="12"/>
      <c r="JNP22" s="12"/>
      <c r="JNQ22" s="12"/>
      <c r="JNR22" s="12"/>
      <c r="JNS22" s="12"/>
      <c r="JNT22" s="12"/>
      <c r="JNU22" s="12"/>
      <c r="JNV22" s="12"/>
      <c r="JNW22" s="12"/>
      <c r="JNX22" s="12"/>
      <c r="JNY22" s="12"/>
      <c r="JNZ22" s="12"/>
      <c r="JOA22" s="12"/>
      <c r="JOB22" s="12"/>
      <c r="JOC22" s="12"/>
      <c r="JOD22" s="12"/>
      <c r="JOE22" s="12"/>
      <c r="JOF22" s="12"/>
      <c r="JOG22" s="12"/>
      <c r="JOH22" s="12"/>
      <c r="JOI22" s="12"/>
      <c r="JOJ22" s="12"/>
      <c r="JOK22" s="12"/>
      <c r="JOL22" s="12"/>
      <c r="JOM22" s="12"/>
      <c r="JON22" s="12"/>
      <c r="JOO22" s="12"/>
      <c r="JOP22" s="12"/>
      <c r="JOQ22" s="12"/>
      <c r="JOR22" s="12"/>
      <c r="JOS22" s="12"/>
      <c r="JOT22" s="12"/>
      <c r="JOU22" s="12"/>
      <c r="JOV22" s="12"/>
      <c r="JOW22" s="12"/>
      <c r="JOX22" s="12"/>
      <c r="JOY22" s="12"/>
      <c r="JOZ22" s="12"/>
      <c r="JPA22" s="12"/>
      <c r="JPB22" s="12"/>
      <c r="JPC22" s="12"/>
      <c r="JPD22" s="12"/>
      <c r="JPE22" s="12"/>
      <c r="JPF22" s="12"/>
      <c r="JPG22" s="12"/>
      <c r="JPH22" s="12"/>
      <c r="JPI22" s="12"/>
      <c r="JPJ22" s="12"/>
      <c r="JPK22" s="12"/>
      <c r="JPL22" s="12"/>
      <c r="JPM22" s="12"/>
      <c r="JPN22" s="12"/>
      <c r="JPO22" s="12"/>
      <c r="JPP22" s="12"/>
      <c r="JPQ22" s="12"/>
      <c r="JPR22" s="12"/>
      <c r="JPS22" s="12"/>
      <c r="JPT22" s="12"/>
      <c r="JPU22" s="12"/>
      <c r="JPV22" s="12"/>
      <c r="JPW22" s="12"/>
      <c r="JPX22" s="12"/>
      <c r="JPY22" s="12"/>
      <c r="JPZ22" s="12"/>
      <c r="JQA22" s="12"/>
      <c r="JQB22" s="12"/>
      <c r="JQC22" s="12"/>
      <c r="JQD22" s="12"/>
      <c r="JQE22" s="12"/>
      <c r="JQF22" s="12"/>
      <c r="JQG22" s="12"/>
      <c r="JQH22" s="12"/>
      <c r="JQI22" s="12"/>
      <c r="JQJ22" s="12"/>
      <c r="JQK22" s="12"/>
      <c r="JQL22" s="12"/>
      <c r="JQM22" s="12"/>
      <c r="JQN22" s="12"/>
      <c r="JQO22" s="12"/>
      <c r="JQP22" s="12"/>
      <c r="JQQ22" s="12"/>
      <c r="JQR22" s="12"/>
      <c r="JQS22" s="12"/>
      <c r="JQT22" s="12"/>
      <c r="JQU22" s="12"/>
      <c r="JQV22" s="12"/>
      <c r="JQW22" s="12"/>
      <c r="JQX22" s="12"/>
      <c r="JQY22" s="12"/>
      <c r="JQZ22" s="12"/>
      <c r="JRA22" s="12"/>
      <c r="JRB22" s="12"/>
      <c r="JRC22" s="12"/>
      <c r="JRD22" s="12"/>
      <c r="JRE22" s="12"/>
      <c r="JRF22" s="12"/>
      <c r="JRG22" s="12"/>
      <c r="JRH22" s="12"/>
      <c r="JRI22" s="12"/>
      <c r="JRJ22" s="12"/>
      <c r="JRK22" s="12"/>
      <c r="JRL22" s="12"/>
      <c r="JRM22" s="12"/>
      <c r="JRN22" s="12"/>
      <c r="JRO22" s="12"/>
      <c r="JRP22" s="12"/>
      <c r="JRQ22" s="12"/>
      <c r="JRR22" s="12"/>
      <c r="JRS22" s="12"/>
      <c r="JRT22" s="12"/>
      <c r="JRU22" s="12"/>
      <c r="JRV22" s="12"/>
      <c r="JRW22" s="12"/>
      <c r="JRX22" s="12"/>
      <c r="JRY22" s="12"/>
      <c r="JRZ22" s="12"/>
      <c r="JSA22" s="12"/>
      <c r="JSB22" s="12"/>
      <c r="JSC22" s="12"/>
      <c r="JSD22" s="12"/>
      <c r="JSE22" s="12"/>
      <c r="JSF22" s="12"/>
      <c r="JSG22" s="12"/>
      <c r="JSH22" s="12"/>
      <c r="JSI22" s="12"/>
      <c r="JSJ22" s="12"/>
      <c r="JSK22" s="12"/>
      <c r="JSL22" s="12"/>
      <c r="JSM22" s="12"/>
      <c r="JSN22" s="12"/>
      <c r="JSO22" s="12"/>
      <c r="JSP22" s="12"/>
      <c r="JSQ22" s="12"/>
      <c r="JSR22" s="12"/>
      <c r="JSS22" s="12"/>
      <c r="JST22" s="12"/>
      <c r="JSU22" s="12"/>
      <c r="JSV22" s="12"/>
      <c r="JSW22" s="12"/>
      <c r="JSX22" s="12"/>
      <c r="JSY22" s="12"/>
      <c r="JSZ22" s="12"/>
      <c r="JTA22" s="12"/>
      <c r="JTB22" s="12"/>
      <c r="JTC22" s="12"/>
      <c r="JTD22" s="12"/>
      <c r="JTE22" s="12"/>
      <c r="JTF22" s="12"/>
      <c r="JTG22" s="12"/>
      <c r="JTH22" s="12"/>
      <c r="JTI22" s="12"/>
      <c r="JTJ22" s="12"/>
      <c r="JTK22" s="12"/>
      <c r="JTL22" s="12"/>
      <c r="JTM22" s="12"/>
      <c r="JTN22" s="12"/>
      <c r="JTO22" s="12"/>
      <c r="JTP22" s="12"/>
      <c r="JTQ22" s="12"/>
      <c r="JTR22" s="12"/>
      <c r="JTS22" s="12"/>
      <c r="JTT22" s="12"/>
      <c r="JTU22" s="12"/>
      <c r="JTV22" s="12"/>
      <c r="JTW22" s="12"/>
      <c r="JTX22" s="12"/>
      <c r="JTY22" s="12"/>
      <c r="JTZ22" s="12"/>
      <c r="JUA22" s="12"/>
      <c r="JUB22" s="12"/>
      <c r="JUC22" s="12"/>
      <c r="JUD22" s="12"/>
      <c r="JUE22" s="12"/>
      <c r="JUF22" s="12"/>
      <c r="JUG22" s="12"/>
      <c r="JUH22" s="12"/>
      <c r="JUI22" s="12"/>
      <c r="JUJ22" s="12"/>
      <c r="JUK22" s="12"/>
      <c r="JUL22" s="12"/>
      <c r="JUM22" s="12"/>
      <c r="JUN22" s="12"/>
      <c r="JUO22" s="12"/>
      <c r="JUP22" s="12"/>
      <c r="JUQ22" s="12"/>
      <c r="JUR22" s="12"/>
      <c r="JUS22" s="12"/>
      <c r="JUT22" s="12"/>
      <c r="JUU22" s="12"/>
      <c r="JUV22" s="12"/>
      <c r="JUW22" s="12"/>
      <c r="JUX22" s="12"/>
      <c r="JUY22" s="12"/>
      <c r="JUZ22" s="12"/>
      <c r="JVA22" s="12"/>
      <c r="JVB22" s="12"/>
      <c r="JVC22" s="12"/>
      <c r="JVD22" s="12"/>
      <c r="JVE22" s="12"/>
      <c r="JVF22" s="12"/>
      <c r="JVG22" s="12"/>
      <c r="JVH22" s="12"/>
      <c r="JVI22" s="12"/>
      <c r="JVJ22" s="12"/>
      <c r="JVK22" s="12"/>
      <c r="JVL22" s="12"/>
      <c r="JVM22" s="12"/>
      <c r="JVN22" s="12"/>
      <c r="JVO22" s="12"/>
      <c r="JVP22" s="12"/>
      <c r="JVQ22" s="12"/>
      <c r="JVR22" s="12"/>
      <c r="JVS22" s="12"/>
      <c r="JVT22" s="12"/>
      <c r="JVU22" s="12"/>
      <c r="JVV22" s="12"/>
      <c r="JVW22" s="12"/>
      <c r="JVX22" s="12"/>
      <c r="JVY22" s="12"/>
      <c r="JVZ22" s="12"/>
      <c r="JWA22" s="12"/>
      <c r="JWB22" s="12"/>
      <c r="JWC22" s="12"/>
      <c r="JWD22" s="12"/>
      <c r="JWE22" s="12"/>
      <c r="JWF22" s="12"/>
      <c r="JWG22" s="12"/>
      <c r="JWH22" s="12"/>
      <c r="JWI22" s="12"/>
      <c r="JWJ22" s="12"/>
      <c r="JWK22" s="12"/>
      <c r="JWL22" s="12"/>
      <c r="JWM22" s="12"/>
      <c r="JWN22" s="12"/>
      <c r="JWO22" s="12"/>
      <c r="JWP22" s="12"/>
      <c r="JWQ22" s="12"/>
      <c r="JWR22" s="12"/>
      <c r="JWS22" s="12"/>
      <c r="JWT22" s="12"/>
      <c r="JWU22" s="12"/>
      <c r="JWV22" s="12"/>
      <c r="JWW22" s="12"/>
      <c r="JWX22" s="12"/>
      <c r="JWY22" s="12"/>
      <c r="JWZ22" s="12"/>
      <c r="JXA22" s="12"/>
      <c r="JXB22" s="12"/>
      <c r="JXC22" s="12"/>
      <c r="JXD22" s="12"/>
      <c r="JXE22" s="12"/>
      <c r="JXF22" s="12"/>
      <c r="JXG22" s="12"/>
      <c r="JXH22" s="12"/>
      <c r="JXI22" s="12"/>
      <c r="JXJ22" s="12"/>
      <c r="JXK22" s="12"/>
      <c r="JXL22" s="12"/>
      <c r="JXM22" s="12"/>
      <c r="JXN22" s="12"/>
      <c r="JXO22" s="12"/>
      <c r="JXP22" s="12"/>
      <c r="JXQ22" s="12"/>
      <c r="JXR22" s="12"/>
      <c r="JXS22" s="12"/>
      <c r="JXT22" s="12"/>
      <c r="JXU22" s="12"/>
      <c r="JXV22" s="12"/>
      <c r="JXW22" s="12"/>
      <c r="JXX22" s="12"/>
      <c r="JXY22" s="12"/>
      <c r="JXZ22" s="12"/>
      <c r="JYA22" s="12"/>
      <c r="JYB22" s="12"/>
      <c r="JYC22" s="12"/>
      <c r="JYD22" s="12"/>
      <c r="JYE22" s="12"/>
      <c r="JYF22" s="12"/>
      <c r="JYG22" s="12"/>
      <c r="JYH22" s="12"/>
      <c r="JYI22" s="12"/>
      <c r="JYJ22" s="12"/>
      <c r="JYK22" s="12"/>
      <c r="JYL22" s="12"/>
      <c r="JYM22" s="12"/>
      <c r="JYN22" s="12"/>
      <c r="JYO22" s="12"/>
      <c r="JYP22" s="12"/>
      <c r="JYQ22" s="12"/>
      <c r="JYR22" s="12"/>
      <c r="JYS22" s="12"/>
      <c r="JYT22" s="12"/>
      <c r="JYU22" s="12"/>
      <c r="JYV22" s="12"/>
      <c r="JYW22" s="12"/>
      <c r="JYX22" s="12"/>
      <c r="JYY22" s="12"/>
      <c r="JYZ22" s="12"/>
      <c r="JZA22" s="12"/>
      <c r="JZB22" s="12"/>
      <c r="JZC22" s="12"/>
      <c r="JZD22" s="12"/>
      <c r="JZE22" s="12"/>
      <c r="JZF22" s="12"/>
      <c r="JZG22" s="12"/>
      <c r="JZH22" s="12"/>
      <c r="JZI22" s="12"/>
      <c r="JZJ22" s="12"/>
      <c r="JZK22" s="12"/>
      <c r="JZL22" s="12"/>
      <c r="JZM22" s="12"/>
      <c r="JZN22" s="12"/>
      <c r="JZO22" s="12"/>
      <c r="JZP22" s="12"/>
      <c r="JZQ22" s="12"/>
      <c r="JZR22" s="12"/>
      <c r="JZS22" s="12"/>
      <c r="JZT22" s="12"/>
      <c r="JZU22" s="12"/>
      <c r="JZV22" s="12"/>
      <c r="JZW22" s="12"/>
      <c r="JZX22" s="12"/>
      <c r="JZY22" s="12"/>
      <c r="JZZ22" s="12"/>
      <c r="KAA22" s="12"/>
      <c r="KAB22" s="12"/>
      <c r="KAC22" s="12"/>
      <c r="KAD22" s="12"/>
      <c r="KAE22" s="12"/>
      <c r="KAF22" s="12"/>
      <c r="KAG22" s="12"/>
      <c r="KAH22" s="12"/>
      <c r="KAI22" s="12"/>
      <c r="KAJ22" s="12"/>
      <c r="KAK22" s="12"/>
      <c r="KAL22" s="12"/>
      <c r="KAM22" s="12"/>
      <c r="KAN22" s="12"/>
      <c r="KAO22" s="12"/>
      <c r="KAP22" s="12"/>
      <c r="KAQ22" s="12"/>
      <c r="KAR22" s="12"/>
      <c r="KAS22" s="12"/>
      <c r="KAT22" s="12"/>
      <c r="KAU22" s="12"/>
      <c r="KAV22" s="12"/>
      <c r="KAW22" s="12"/>
      <c r="KAX22" s="12"/>
      <c r="KAY22" s="12"/>
      <c r="KAZ22" s="12"/>
      <c r="KBA22" s="12"/>
      <c r="KBB22" s="12"/>
      <c r="KBC22" s="12"/>
      <c r="KBD22" s="12"/>
      <c r="KBE22" s="12"/>
      <c r="KBF22" s="12"/>
      <c r="KBG22" s="12"/>
      <c r="KBH22" s="12"/>
      <c r="KBI22" s="12"/>
      <c r="KBJ22" s="12"/>
      <c r="KBK22" s="12"/>
      <c r="KBL22" s="12"/>
      <c r="KBM22" s="12"/>
      <c r="KBN22" s="12"/>
      <c r="KBO22" s="12"/>
      <c r="KBP22" s="12"/>
      <c r="KBQ22" s="12"/>
      <c r="KBR22" s="12"/>
      <c r="KBS22" s="12"/>
      <c r="KBT22" s="12"/>
      <c r="KBU22" s="12"/>
      <c r="KBV22" s="12"/>
      <c r="KBW22" s="12"/>
      <c r="KBX22" s="12"/>
      <c r="KBY22" s="12"/>
      <c r="KBZ22" s="12"/>
      <c r="KCA22" s="12"/>
      <c r="KCB22" s="12"/>
      <c r="KCC22" s="12"/>
      <c r="KCD22" s="12"/>
      <c r="KCE22" s="12"/>
      <c r="KCF22" s="12"/>
      <c r="KCG22" s="12"/>
      <c r="KCH22" s="12"/>
      <c r="KCI22" s="12"/>
      <c r="KCJ22" s="12"/>
      <c r="KCK22" s="12"/>
      <c r="KCL22" s="12"/>
      <c r="KCM22" s="12"/>
      <c r="KCN22" s="12"/>
      <c r="KCO22" s="12"/>
      <c r="KCP22" s="12"/>
      <c r="KCQ22" s="12"/>
      <c r="KCR22" s="12"/>
      <c r="KCS22" s="12"/>
      <c r="KCT22" s="12"/>
      <c r="KCU22" s="12"/>
      <c r="KCV22" s="12"/>
      <c r="KCW22" s="12"/>
      <c r="KCX22" s="12"/>
      <c r="KCY22" s="12"/>
      <c r="KCZ22" s="12"/>
      <c r="KDA22" s="12"/>
      <c r="KDB22" s="12"/>
      <c r="KDC22" s="12"/>
      <c r="KDD22" s="12"/>
      <c r="KDE22" s="12"/>
      <c r="KDF22" s="12"/>
      <c r="KDG22" s="12"/>
      <c r="KDH22" s="12"/>
      <c r="KDI22" s="12"/>
      <c r="KDJ22" s="12"/>
      <c r="KDK22" s="12"/>
      <c r="KDL22" s="12"/>
      <c r="KDM22" s="12"/>
      <c r="KDN22" s="12"/>
      <c r="KDO22" s="12"/>
      <c r="KDP22" s="12"/>
      <c r="KDQ22" s="12"/>
      <c r="KDR22" s="12"/>
      <c r="KDS22" s="12"/>
      <c r="KDT22" s="12"/>
      <c r="KDU22" s="12"/>
      <c r="KDV22" s="12"/>
      <c r="KDW22" s="12"/>
      <c r="KDX22" s="12"/>
      <c r="KDY22" s="12"/>
      <c r="KDZ22" s="12"/>
      <c r="KEA22" s="12"/>
      <c r="KEB22" s="12"/>
      <c r="KEC22" s="12"/>
      <c r="KED22" s="12"/>
      <c r="KEE22" s="12"/>
      <c r="KEF22" s="12"/>
      <c r="KEG22" s="12"/>
      <c r="KEH22" s="12"/>
      <c r="KEI22" s="12"/>
      <c r="KEJ22" s="12"/>
      <c r="KEK22" s="12"/>
      <c r="KEL22" s="12"/>
      <c r="KEM22" s="12"/>
      <c r="KEN22" s="12"/>
      <c r="KEO22" s="12"/>
      <c r="KEP22" s="12"/>
      <c r="KEQ22" s="12"/>
      <c r="KER22" s="12"/>
      <c r="KES22" s="12"/>
      <c r="KET22" s="12"/>
      <c r="KEU22" s="12"/>
      <c r="KEV22" s="12"/>
      <c r="KEW22" s="12"/>
      <c r="KEX22" s="12"/>
      <c r="KEY22" s="12"/>
      <c r="KEZ22" s="12"/>
      <c r="KFA22" s="12"/>
      <c r="KFB22" s="12"/>
      <c r="KFC22" s="12"/>
      <c r="KFD22" s="12"/>
      <c r="KFE22" s="12"/>
      <c r="KFF22" s="12"/>
      <c r="KFG22" s="12"/>
      <c r="KFH22" s="12"/>
      <c r="KFI22" s="12"/>
      <c r="KFJ22" s="12"/>
      <c r="KFK22" s="12"/>
      <c r="KFL22" s="12"/>
      <c r="KFM22" s="12"/>
      <c r="KFN22" s="12"/>
      <c r="KFO22" s="12"/>
      <c r="KFP22" s="12"/>
      <c r="KFQ22" s="12"/>
      <c r="KFR22" s="12"/>
      <c r="KFS22" s="12"/>
      <c r="KFT22" s="12"/>
      <c r="KFU22" s="12"/>
      <c r="KFV22" s="12"/>
      <c r="KFW22" s="12"/>
      <c r="KFX22" s="12"/>
      <c r="KFY22" s="12"/>
      <c r="KFZ22" s="12"/>
      <c r="KGA22" s="12"/>
      <c r="KGB22" s="12"/>
      <c r="KGC22" s="12"/>
      <c r="KGD22" s="12"/>
      <c r="KGE22" s="12"/>
      <c r="KGF22" s="12"/>
      <c r="KGG22" s="12"/>
      <c r="KGH22" s="12"/>
      <c r="KGI22" s="12"/>
      <c r="KGJ22" s="12"/>
      <c r="KGK22" s="12"/>
      <c r="KGL22" s="12"/>
      <c r="KGM22" s="12"/>
      <c r="KGN22" s="12"/>
      <c r="KGO22" s="12"/>
      <c r="KGP22" s="12"/>
      <c r="KGQ22" s="12"/>
      <c r="KGR22" s="12"/>
      <c r="KGS22" s="12"/>
      <c r="KGT22" s="12"/>
      <c r="KGU22" s="12"/>
      <c r="KGV22" s="12"/>
      <c r="KGW22" s="12"/>
      <c r="KGX22" s="12"/>
      <c r="KGY22" s="12"/>
      <c r="KGZ22" s="12"/>
      <c r="KHA22" s="12"/>
      <c r="KHB22" s="12"/>
      <c r="KHC22" s="12"/>
      <c r="KHD22" s="12"/>
      <c r="KHE22" s="12"/>
      <c r="KHF22" s="12"/>
      <c r="KHG22" s="12"/>
      <c r="KHH22" s="12"/>
      <c r="KHI22" s="12"/>
      <c r="KHJ22" s="12"/>
      <c r="KHK22" s="12"/>
      <c r="KHL22" s="12"/>
      <c r="KHM22" s="12"/>
      <c r="KHN22" s="12"/>
      <c r="KHO22" s="12"/>
      <c r="KHP22" s="12"/>
      <c r="KHQ22" s="12"/>
      <c r="KHR22" s="12"/>
      <c r="KHS22" s="12"/>
      <c r="KHT22" s="12"/>
      <c r="KHU22" s="12"/>
      <c r="KHV22" s="12"/>
      <c r="KHW22" s="12"/>
      <c r="KHX22" s="12"/>
      <c r="KHY22" s="12"/>
      <c r="KHZ22" s="12"/>
      <c r="KIA22" s="12"/>
      <c r="KIB22" s="12"/>
      <c r="KIC22" s="12"/>
      <c r="KID22" s="12"/>
      <c r="KIE22" s="12"/>
      <c r="KIF22" s="12"/>
      <c r="KIG22" s="12"/>
      <c r="KIH22" s="12"/>
      <c r="KII22" s="12"/>
      <c r="KIJ22" s="12"/>
      <c r="KIK22" s="12"/>
      <c r="KIL22" s="12"/>
      <c r="KIM22" s="12"/>
      <c r="KIN22" s="12"/>
      <c r="KIO22" s="12"/>
      <c r="KIP22" s="12"/>
      <c r="KIQ22" s="12"/>
      <c r="KIR22" s="12"/>
      <c r="KIS22" s="12"/>
      <c r="KIT22" s="12"/>
      <c r="KIU22" s="12"/>
      <c r="KIV22" s="12"/>
      <c r="KIW22" s="12"/>
      <c r="KIX22" s="12"/>
      <c r="KIY22" s="12"/>
      <c r="KIZ22" s="12"/>
      <c r="KJA22" s="12"/>
      <c r="KJB22" s="12"/>
      <c r="KJC22" s="12"/>
      <c r="KJD22" s="12"/>
      <c r="KJE22" s="12"/>
      <c r="KJF22" s="12"/>
      <c r="KJG22" s="12"/>
      <c r="KJH22" s="12"/>
      <c r="KJI22" s="12"/>
      <c r="KJJ22" s="12"/>
      <c r="KJK22" s="12"/>
      <c r="KJL22" s="12"/>
      <c r="KJM22" s="12"/>
      <c r="KJN22" s="12"/>
      <c r="KJO22" s="12"/>
      <c r="KJP22" s="12"/>
      <c r="KJQ22" s="12"/>
      <c r="KJR22" s="12"/>
      <c r="KJS22" s="12"/>
      <c r="KJT22" s="12"/>
      <c r="KJU22" s="12"/>
      <c r="KJV22" s="12"/>
      <c r="KJW22" s="12"/>
      <c r="KJX22" s="12"/>
      <c r="KJY22" s="12"/>
      <c r="KJZ22" s="12"/>
      <c r="KKA22" s="12"/>
      <c r="KKB22" s="12"/>
      <c r="KKC22" s="12"/>
      <c r="KKD22" s="12"/>
      <c r="KKE22" s="12"/>
      <c r="KKF22" s="12"/>
      <c r="KKG22" s="12"/>
      <c r="KKH22" s="12"/>
      <c r="KKI22" s="12"/>
      <c r="KKJ22" s="12"/>
      <c r="KKK22" s="12"/>
      <c r="KKL22" s="12"/>
      <c r="KKM22" s="12"/>
      <c r="KKN22" s="12"/>
      <c r="KKO22" s="12"/>
      <c r="KKP22" s="12"/>
      <c r="KKQ22" s="12"/>
      <c r="KKR22" s="12"/>
      <c r="KKS22" s="12"/>
      <c r="KKT22" s="12"/>
      <c r="KKU22" s="12"/>
      <c r="KKV22" s="12"/>
      <c r="KKW22" s="12"/>
      <c r="KKX22" s="12"/>
      <c r="KKY22" s="12"/>
      <c r="KKZ22" s="12"/>
      <c r="KLA22" s="12"/>
      <c r="KLB22" s="12"/>
      <c r="KLC22" s="12"/>
      <c r="KLD22" s="12"/>
      <c r="KLE22" s="12"/>
      <c r="KLF22" s="12"/>
      <c r="KLG22" s="12"/>
      <c r="KLH22" s="12"/>
      <c r="KLI22" s="12"/>
      <c r="KLJ22" s="12"/>
      <c r="KLK22" s="12"/>
      <c r="KLL22" s="12"/>
      <c r="KLM22" s="12"/>
      <c r="KLN22" s="12"/>
      <c r="KLO22" s="12"/>
      <c r="KLP22" s="12"/>
      <c r="KLQ22" s="12"/>
      <c r="KLR22" s="12"/>
      <c r="KLS22" s="12"/>
      <c r="KLT22" s="12"/>
      <c r="KLU22" s="12"/>
      <c r="KLV22" s="12"/>
      <c r="KLW22" s="12"/>
      <c r="KLX22" s="12"/>
      <c r="KLY22" s="12"/>
      <c r="KLZ22" s="12"/>
      <c r="KMA22" s="12"/>
      <c r="KMB22" s="12"/>
      <c r="KMC22" s="12"/>
      <c r="KMD22" s="12"/>
      <c r="KME22" s="12"/>
      <c r="KMF22" s="12"/>
      <c r="KMG22" s="12"/>
      <c r="KMH22" s="12"/>
      <c r="KMI22" s="12"/>
      <c r="KMJ22" s="12"/>
      <c r="KMK22" s="12"/>
      <c r="KML22" s="12"/>
      <c r="KMM22" s="12"/>
      <c r="KMN22" s="12"/>
      <c r="KMO22" s="12"/>
      <c r="KMP22" s="12"/>
      <c r="KMQ22" s="12"/>
      <c r="KMR22" s="12"/>
      <c r="KMS22" s="12"/>
      <c r="KMT22" s="12"/>
      <c r="KMU22" s="12"/>
      <c r="KMV22" s="12"/>
      <c r="KMW22" s="12"/>
      <c r="KMX22" s="12"/>
      <c r="KMY22" s="12"/>
      <c r="KMZ22" s="12"/>
      <c r="KNA22" s="12"/>
      <c r="KNB22" s="12"/>
      <c r="KNC22" s="12"/>
      <c r="KND22" s="12"/>
      <c r="KNE22" s="12"/>
      <c r="KNF22" s="12"/>
      <c r="KNG22" s="12"/>
      <c r="KNH22" s="12"/>
      <c r="KNI22" s="12"/>
      <c r="KNJ22" s="12"/>
      <c r="KNK22" s="12"/>
      <c r="KNL22" s="12"/>
      <c r="KNM22" s="12"/>
      <c r="KNN22" s="12"/>
      <c r="KNO22" s="12"/>
      <c r="KNP22" s="12"/>
      <c r="KNQ22" s="12"/>
      <c r="KNR22" s="12"/>
      <c r="KNS22" s="12"/>
      <c r="KNT22" s="12"/>
      <c r="KNU22" s="12"/>
      <c r="KNV22" s="12"/>
      <c r="KNW22" s="12"/>
      <c r="KNX22" s="12"/>
      <c r="KNY22" s="12"/>
      <c r="KNZ22" s="12"/>
      <c r="KOA22" s="12"/>
      <c r="KOB22" s="12"/>
      <c r="KOC22" s="12"/>
      <c r="KOD22" s="12"/>
      <c r="KOE22" s="12"/>
      <c r="KOF22" s="12"/>
      <c r="KOG22" s="12"/>
      <c r="KOH22" s="12"/>
      <c r="KOI22" s="12"/>
      <c r="KOJ22" s="12"/>
      <c r="KOK22" s="12"/>
      <c r="KOL22" s="12"/>
      <c r="KOM22" s="12"/>
      <c r="KON22" s="12"/>
      <c r="KOO22" s="12"/>
      <c r="KOP22" s="12"/>
      <c r="KOQ22" s="12"/>
      <c r="KOR22" s="12"/>
      <c r="KOS22" s="12"/>
      <c r="KOT22" s="12"/>
      <c r="KOU22" s="12"/>
      <c r="KOV22" s="12"/>
      <c r="KOW22" s="12"/>
      <c r="KOX22" s="12"/>
      <c r="KOY22" s="12"/>
      <c r="KOZ22" s="12"/>
      <c r="KPA22" s="12"/>
      <c r="KPB22" s="12"/>
      <c r="KPC22" s="12"/>
      <c r="KPD22" s="12"/>
      <c r="KPE22" s="12"/>
      <c r="KPF22" s="12"/>
      <c r="KPG22" s="12"/>
      <c r="KPH22" s="12"/>
      <c r="KPI22" s="12"/>
      <c r="KPJ22" s="12"/>
      <c r="KPK22" s="12"/>
      <c r="KPL22" s="12"/>
      <c r="KPM22" s="12"/>
      <c r="KPN22" s="12"/>
      <c r="KPO22" s="12"/>
      <c r="KPP22" s="12"/>
      <c r="KPQ22" s="12"/>
      <c r="KPR22" s="12"/>
      <c r="KPS22" s="12"/>
      <c r="KPT22" s="12"/>
      <c r="KPU22" s="12"/>
      <c r="KPV22" s="12"/>
      <c r="KPW22" s="12"/>
      <c r="KPX22" s="12"/>
      <c r="KPY22" s="12"/>
      <c r="KPZ22" s="12"/>
      <c r="KQA22" s="12"/>
      <c r="KQB22" s="12"/>
      <c r="KQC22" s="12"/>
      <c r="KQD22" s="12"/>
      <c r="KQE22" s="12"/>
      <c r="KQF22" s="12"/>
      <c r="KQG22" s="12"/>
      <c r="KQH22" s="12"/>
      <c r="KQI22" s="12"/>
      <c r="KQJ22" s="12"/>
      <c r="KQK22" s="12"/>
      <c r="KQL22" s="12"/>
      <c r="KQM22" s="12"/>
      <c r="KQN22" s="12"/>
      <c r="KQO22" s="12"/>
      <c r="KQP22" s="12"/>
      <c r="KQQ22" s="12"/>
      <c r="KQR22" s="12"/>
      <c r="KQS22" s="12"/>
      <c r="KQT22" s="12"/>
      <c r="KQU22" s="12"/>
      <c r="KQV22" s="12"/>
      <c r="KQW22" s="12"/>
      <c r="KQX22" s="12"/>
      <c r="KQY22" s="12"/>
      <c r="KQZ22" s="12"/>
      <c r="KRA22" s="12"/>
      <c r="KRB22" s="12"/>
      <c r="KRC22" s="12"/>
      <c r="KRD22" s="12"/>
      <c r="KRE22" s="12"/>
      <c r="KRF22" s="12"/>
      <c r="KRG22" s="12"/>
      <c r="KRH22" s="12"/>
      <c r="KRI22" s="12"/>
      <c r="KRJ22" s="12"/>
      <c r="KRK22" s="12"/>
      <c r="KRL22" s="12"/>
      <c r="KRM22" s="12"/>
      <c r="KRN22" s="12"/>
      <c r="KRO22" s="12"/>
      <c r="KRP22" s="12"/>
      <c r="KRQ22" s="12"/>
      <c r="KRR22" s="12"/>
      <c r="KRS22" s="12"/>
      <c r="KRT22" s="12"/>
      <c r="KRU22" s="12"/>
      <c r="KRV22" s="12"/>
      <c r="KRW22" s="12"/>
      <c r="KRX22" s="12"/>
      <c r="KRY22" s="12"/>
      <c r="KRZ22" s="12"/>
      <c r="KSA22" s="12"/>
      <c r="KSB22" s="12"/>
      <c r="KSC22" s="12"/>
      <c r="KSD22" s="12"/>
      <c r="KSE22" s="12"/>
      <c r="KSF22" s="12"/>
      <c r="KSG22" s="12"/>
      <c r="KSH22" s="12"/>
      <c r="KSI22" s="12"/>
      <c r="KSJ22" s="12"/>
      <c r="KSK22" s="12"/>
      <c r="KSL22" s="12"/>
      <c r="KSM22" s="12"/>
      <c r="KSN22" s="12"/>
      <c r="KSO22" s="12"/>
      <c r="KSP22" s="12"/>
      <c r="KSQ22" s="12"/>
      <c r="KSR22" s="12"/>
      <c r="KSS22" s="12"/>
      <c r="KST22" s="12"/>
      <c r="KSU22" s="12"/>
      <c r="KSV22" s="12"/>
      <c r="KSW22" s="12"/>
      <c r="KSX22" s="12"/>
      <c r="KSY22" s="12"/>
      <c r="KSZ22" s="12"/>
      <c r="KTA22" s="12"/>
      <c r="KTB22" s="12"/>
      <c r="KTC22" s="12"/>
      <c r="KTD22" s="12"/>
      <c r="KTE22" s="12"/>
      <c r="KTF22" s="12"/>
      <c r="KTG22" s="12"/>
      <c r="KTH22" s="12"/>
      <c r="KTI22" s="12"/>
      <c r="KTJ22" s="12"/>
      <c r="KTK22" s="12"/>
      <c r="KTL22" s="12"/>
      <c r="KTM22" s="12"/>
      <c r="KTN22" s="12"/>
      <c r="KTO22" s="12"/>
      <c r="KTP22" s="12"/>
      <c r="KTQ22" s="12"/>
      <c r="KTR22" s="12"/>
      <c r="KTS22" s="12"/>
      <c r="KTT22" s="12"/>
      <c r="KTU22" s="12"/>
      <c r="KTV22" s="12"/>
      <c r="KTW22" s="12"/>
      <c r="KTX22" s="12"/>
      <c r="KTY22" s="12"/>
      <c r="KTZ22" s="12"/>
      <c r="KUA22" s="12"/>
      <c r="KUB22" s="12"/>
      <c r="KUC22" s="12"/>
      <c r="KUD22" s="12"/>
      <c r="KUE22" s="12"/>
      <c r="KUF22" s="12"/>
      <c r="KUG22" s="12"/>
      <c r="KUH22" s="12"/>
      <c r="KUI22" s="12"/>
      <c r="KUJ22" s="12"/>
      <c r="KUK22" s="12"/>
      <c r="KUL22" s="12"/>
      <c r="KUM22" s="12"/>
      <c r="KUN22" s="12"/>
      <c r="KUO22" s="12"/>
      <c r="KUP22" s="12"/>
      <c r="KUQ22" s="12"/>
      <c r="KUR22" s="12"/>
      <c r="KUS22" s="12"/>
      <c r="KUT22" s="12"/>
      <c r="KUU22" s="12"/>
      <c r="KUV22" s="12"/>
      <c r="KUW22" s="12"/>
      <c r="KUX22" s="12"/>
      <c r="KUY22" s="12"/>
      <c r="KUZ22" s="12"/>
      <c r="KVA22" s="12"/>
      <c r="KVB22" s="12"/>
      <c r="KVC22" s="12"/>
      <c r="KVD22" s="12"/>
      <c r="KVE22" s="12"/>
      <c r="KVF22" s="12"/>
      <c r="KVG22" s="12"/>
      <c r="KVH22" s="12"/>
      <c r="KVI22" s="12"/>
      <c r="KVJ22" s="12"/>
      <c r="KVK22" s="12"/>
      <c r="KVL22" s="12"/>
      <c r="KVM22" s="12"/>
      <c r="KVN22" s="12"/>
      <c r="KVO22" s="12"/>
      <c r="KVP22" s="12"/>
      <c r="KVQ22" s="12"/>
      <c r="KVR22" s="12"/>
      <c r="KVS22" s="12"/>
      <c r="KVT22" s="12"/>
      <c r="KVU22" s="12"/>
      <c r="KVV22" s="12"/>
      <c r="KVW22" s="12"/>
      <c r="KVX22" s="12"/>
      <c r="KVY22" s="12"/>
      <c r="KVZ22" s="12"/>
      <c r="KWA22" s="12"/>
      <c r="KWB22" s="12"/>
      <c r="KWC22" s="12"/>
      <c r="KWD22" s="12"/>
      <c r="KWE22" s="12"/>
      <c r="KWF22" s="12"/>
      <c r="KWG22" s="12"/>
      <c r="KWH22" s="12"/>
      <c r="KWI22" s="12"/>
      <c r="KWJ22" s="12"/>
      <c r="KWK22" s="12"/>
      <c r="KWL22" s="12"/>
      <c r="KWM22" s="12"/>
      <c r="KWN22" s="12"/>
      <c r="KWO22" s="12"/>
      <c r="KWP22" s="12"/>
      <c r="KWQ22" s="12"/>
      <c r="KWR22" s="12"/>
      <c r="KWS22" s="12"/>
      <c r="KWT22" s="12"/>
      <c r="KWU22" s="12"/>
      <c r="KWV22" s="12"/>
      <c r="KWW22" s="12"/>
      <c r="KWX22" s="12"/>
      <c r="KWY22" s="12"/>
      <c r="KWZ22" s="12"/>
      <c r="KXA22" s="12"/>
      <c r="KXB22" s="12"/>
      <c r="KXC22" s="12"/>
      <c r="KXD22" s="12"/>
      <c r="KXE22" s="12"/>
      <c r="KXF22" s="12"/>
      <c r="KXG22" s="12"/>
      <c r="KXH22" s="12"/>
      <c r="KXI22" s="12"/>
      <c r="KXJ22" s="12"/>
      <c r="KXK22" s="12"/>
      <c r="KXL22" s="12"/>
      <c r="KXM22" s="12"/>
      <c r="KXN22" s="12"/>
      <c r="KXO22" s="12"/>
      <c r="KXP22" s="12"/>
      <c r="KXQ22" s="12"/>
      <c r="KXR22" s="12"/>
      <c r="KXS22" s="12"/>
      <c r="KXT22" s="12"/>
      <c r="KXU22" s="12"/>
      <c r="KXV22" s="12"/>
      <c r="KXW22" s="12"/>
      <c r="KXX22" s="12"/>
      <c r="KXY22" s="12"/>
      <c r="KXZ22" s="12"/>
      <c r="KYA22" s="12"/>
      <c r="KYB22" s="12"/>
      <c r="KYC22" s="12"/>
      <c r="KYD22" s="12"/>
      <c r="KYE22" s="12"/>
      <c r="KYF22" s="12"/>
      <c r="KYG22" s="12"/>
      <c r="KYH22" s="12"/>
      <c r="KYI22" s="12"/>
      <c r="KYJ22" s="12"/>
      <c r="KYK22" s="12"/>
      <c r="KYL22" s="12"/>
      <c r="KYM22" s="12"/>
      <c r="KYN22" s="12"/>
      <c r="KYO22" s="12"/>
      <c r="KYP22" s="12"/>
      <c r="KYQ22" s="12"/>
      <c r="KYR22" s="12"/>
      <c r="KYS22" s="12"/>
      <c r="KYT22" s="12"/>
      <c r="KYU22" s="12"/>
      <c r="KYV22" s="12"/>
      <c r="KYW22" s="12"/>
      <c r="KYX22" s="12"/>
      <c r="KYY22" s="12"/>
      <c r="KYZ22" s="12"/>
      <c r="KZA22" s="12"/>
      <c r="KZB22" s="12"/>
      <c r="KZC22" s="12"/>
      <c r="KZD22" s="12"/>
      <c r="KZE22" s="12"/>
      <c r="KZF22" s="12"/>
      <c r="KZG22" s="12"/>
      <c r="KZH22" s="12"/>
      <c r="KZI22" s="12"/>
      <c r="KZJ22" s="12"/>
      <c r="KZK22" s="12"/>
      <c r="KZL22" s="12"/>
      <c r="KZM22" s="12"/>
      <c r="KZN22" s="12"/>
      <c r="KZO22" s="12"/>
      <c r="KZP22" s="12"/>
      <c r="KZQ22" s="12"/>
      <c r="KZR22" s="12"/>
      <c r="KZS22" s="12"/>
      <c r="KZT22" s="12"/>
      <c r="KZU22" s="12"/>
      <c r="KZV22" s="12"/>
      <c r="KZW22" s="12"/>
      <c r="KZX22" s="12"/>
      <c r="KZY22" s="12"/>
      <c r="KZZ22" s="12"/>
      <c r="LAA22" s="12"/>
      <c r="LAB22" s="12"/>
      <c r="LAC22" s="12"/>
      <c r="LAD22" s="12"/>
      <c r="LAE22" s="12"/>
      <c r="LAF22" s="12"/>
      <c r="LAG22" s="12"/>
      <c r="LAH22" s="12"/>
      <c r="LAI22" s="12"/>
      <c r="LAJ22" s="12"/>
      <c r="LAK22" s="12"/>
      <c r="LAL22" s="12"/>
      <c r="LAM22" s="12"/>
      <c r="LAN22" s="12"/>
      <c r="LAO22" s="12"/>
      <c r="LAP22" s="12"/>
      <c r="LAQ22" s="12"/>
      <c r="LAR22" s="12"/>
      <c r="LAS22" s="12"/>
      <c r="LAT22" s="12"/>
      <c r="LAU22" s="12"/>
      <c r="LAV22" s="12"/>
      <c r="LAW22" s="12"/>
      <c r="LAX22" s="12"/>
      <c r="LAY22" s="12"/>
      <c r="LAZ22" s="12"/>
      <c r="LBA22" s="12"/>
      <c r="LBB22" s="12"/>
      <c r="LBC22" s="12"/>
      <c r="LBD22" s="12"/>
      <c r="LBE22" s="12"/>
      <c r="LBF22" s="12"/>
      <c r="LBG22" s="12"/>
      <c r="LBH22" s="12"/>
      <c r="LBI22" s="12"/>
      <c r="LBJ22" s="12"/>
      <c r="LBK22" s="12"/>
      <c r="LBL22" s="12"/>
      <c r="LBM22" s="12"/>
      <c r="LBN22" s="12"/>
      <c r="LBO22" s="12"/>
      <c r="LBP22" s="12"/>
      <c r="LBQ22" s="12"/>
      <c r="LBR22" s="12"/>
      <c r="LBS22" s="12"/>
      <c r="LBT22" s="12"/>
      <c r="LBU22" s="12"/>
      <c r="LBV22" s="12"/>
      <c r="LBW22" s="12"/>
      <c r="LBX22" s="12"/>
      <c r="LBY22" s="12"/>
      <c r="LBZ22" s="12"/>
      <c r="LCA22" s="12"/>
      <c r="LCB22" s="12"/>
      <c r="LCC22" s="12"/>
      <c r="LCD22" s="12"/>
      <c r="LCE22" s="12"/>
      <c r="LCF22" s="12"/>
      <c r="LCG22" s="12"/>
      <c r="LCH22" s="12"/>
      <c r="LCI22" s="12"/>
      <c r="LCJ22" s="12"/>
      <c r="LCK22" s="12"/>
      <c r="LCL22" s="12"/>
      <c r="LCM22" s="12"/>
      <c r="LCN22" s="12"/>
      <c r="LCO22" s="12"/>
      <c r="LCP22" s="12"/>
      <c r="LCQ22" s="12"/>
      <c r="LCR22" s="12"/>
      <c r="LCS22" s="12"/>
      <c r="LCT22" s="12"/>
      <c r="LCU22" s="12"/>
      <c r="LCV22" s="12"/>
      <c r="LCW22" s="12"/>
      <c r="LCX22" s="12"/>
      <c r="LCY22" s="12"/>
      <c r="LCZ22" s="12"/>
      <c r="LDA22" s="12"/>
      <c r="LDB22" s="12"/>
      <c r="LDC22" s="12"/>
      <c r="LDD22" s="12"/>
      <c r="LDE22" s="12"/>
      <c r="LDF22" s="12"/>
      <c r="LDG22" s="12"/>
      <c r="LDH22" s="12"/>
      <c r="LDI22" s="12"/>
      <c r="LDJ22" s="12"/>
      <c r="LDK22" s="12"/>
      <c r="LDL22" s="12"/>
      <c r="LDM22" s="12"/>
      <c r="LDN22" s="12"/>
      <c r="LDO22" s="12"/>
      <c r="LDP22" s="12"/>
      <c r="LDQ22" s="12"/>
      <c r="LDR22" s="12"/>
      <c r="LDS22" s="12"/>
      <c r="LDT22" s="12"/>
      <c r="LDU22" s="12"/>
      <c r="LDV22" s="12"/>
      <c r="LDW22" s="12"/>
      <c r="LDX22" s="12"/>
      <c r="LDY22" s="12"/>
      <c r="LDZ22" s="12"/>
      <c r="LEA22" s="12"/>
      <c r="LEB22" s="12"/>
      <c r="LEC22" s="12"/>
      <c r="LED22" s="12"/>
      <c r="LEE22" s="12"/>
      <c r="LEF22" s="12"/>
      <c r="LEG22" s="12"/>
      <c r="LEH22" s="12"/>
      <c r="LEI22" s="12"/>
      <c r="LEJ22" s="12"/>
      <c r="LEK22" s="12"/>
      <c r="LEL22" s="12"/>
      <c r="LEM22" s="12"/>
      <c r="LEN22" s="12"/>
      <c r="LEO22" s="12"/>
      <c r="LEP22" s="12"/>
      <c r="LEQ22" s="12"/>
      <c r="LER22" s="12"/>
      <c r="LES22" s="12"/>
      <c r="LET22" s="12"/>
      <c r="LEU22" s="12"/>
      <c r="LEV22" s="12"/>
      <c r="LEW22" s="12"/>
      <c r="LEX22" s="12"/>
      <c r="LEY22" s="12"/>
      <c r="LEZ22" s="12"/>
      <c r="LFA22" s="12"/>
      <c r="LFB22" s="12"/>
      <c r="LFC22" s="12"/>
      <c r="LFD22" s="12"/>
      <c r="LFE22" s="12"/>
      <c r="LFF22" s="12"/>
      <c r="LFG22" s="12"/>
      <c r="LFH22" s="12"/>
      <c r="LFI22" s="12"/>
      <c r="LFJ22" s="12"/>
      <c r="LFK22" s="12"/>
      <c r="LFL22" s="12"/>
      <c r="LFM22" s="12"/>
      <c r="LFN22" s="12"/>
      <c r="LFO22" s="12"/>
      <c r="LFP22" s="12"/>
      <c r="LFQ22" s="12"/>
      <c r="LFR22" s="12"/>
      <c r="LFS22" s="12"/>
      <c r="LFT22" s="12"/>
      <c r="LFU22" s="12"/>
      <c r="LFV22" s="12"/>
      <c r="LFW22" s="12"/>
      <c r="LFX22" s="12"/>
      <c r="LFY22" s="12"/>
      <c r="LFZ22" s="12"/>
      <c r="LGA22" s="12"/>
      <c r="LGB22" s="12"/>
      <c r="LGC22" s="12"/>
      <c r="LGD22" s="12"/>
      <c r="LGE22" s="12"/>
      <c r="LGF22" s="12"/>
      <c r="LGG22" s="12"/>
      <c r="LGH22" s="12"/>
      <c r="LGI22" s="12"/>
      <c r="LGJ22" s="12"/>
      <c r="LGK22" s="12"/>
      <c r="LGL22" s="12"/>
      <c r="LGM22" s="12"/>
      <c r="LGN22" s="12"/>
      <c r="LGO22" s="12"/>
      <c r="LGP22" s="12"/>
      <c r="LGQ22" s="12"/>
      <c r="LGR22" s="12"/>
      <c r="LGS22" s="12"/>
      <c r="LGT22" s="12"/>
      <c r="LGU22" s="12"/>
      <c r="LGV22" s="12"/>
      <c r="LGW22" s="12"/>
      <c r="LGX22" s="12"/>
      <c r="LGY22" s="12"/>
      <c r="LGZ22" s="12"/>
      <c r="LHA22" s="12"/>
      <c r="LHB22" s="12"/>
      <c r="LHC22" s="12"/>
      <c r="LHD22" s="12"/>
      <c r="LHE22" s="12"/>
      <c r="LHF22" s="12"/>
      <c r="LHG22" s="12"/>
      <c r="LHH22" s="12"/>
      <c r="LHI22" s="12"/>
      <c r="LHJ22" s="12"/>
      <c r="LHK22" s="12"/>
      <c r="LHL22" s="12"/>
      <c r="LHM22" s="12"/>
      <c r="LHN22" s="12"/>
      <c r="LHO22" s="12"/>
      <c r="LHP22" s="12"/>
      <c r="LHQ22" s="12"/>
      <c r="LHR22" s="12"/>
      <c r="LHS22" s="12"/>
      <c r="LHT22" s="12"/>
      <c r="LHU22" s="12"/>
      <c r="LHV22" s="12"/>
      <c r="LHW22" s="12"/>
      <c r="LHX22" s="12"/>
      <c r="LHY22" s="12"/>
      <c r="LHZ22" s="12"/>
      <c r="LIA22" s="12"/>
      <c r="LIB22" s="12"/>
      <c r="LIC22" s="12"/>
      <c r="LID22" s="12"/>
      <c r="LIE22" s="12"/>
      <c r="LIF22" s="12"/>
      <c r="LIG22" s="12"/>
      <c r="LIH22" s="12"/>
      <c r="LII22" s="12"/>
      <c r="LIJ22" s="12"/>
      <c r="LIK22" s="12"/>
      <c r="LIL22" s="12"/>
      <c r="LIM22" s="12"/>
      <c r="LIN22" s="12"/>
      <c r="LIO22" s="12"/>
      <c r="LIP22" s="12"/>
      <c r="LIQ22" s="12"/>
      <c r="LIR22" s="12"/>
      <c r="LIS22" s="12"/>
      <c r="LIT22" s="12"/>
      <c r="LIU22" s="12"/>
      <c r="LIV22" s="12"/>
      <c r="LIW22" s="12"/>
      <c r="LIX22" s="12"/>
      <c r="LIY22" s="12"/>
      <c r="LIZ22" s="12"/>
      <c r="LJA22" s="12"/>
      <c r="LJB22" s="12"/>
      <c r="LJC22" s="12"/>
      <c r="LJD22" s="12"/>
      <c r="LJE22" s="12"/>
      <c r="LJF22" s="12"/>
      <c r="LJG22" s="12"/>
      <c r="LJH22" s="12"/>
      <c r="LJI22" s="12"/>
      <c r="LJJ22" s="12"/>
      <c r="LJK22" s="12"/>
      <c r="LJL22" s="12"/>
      <c r="LJM22" s="12"/>
      <c r="LJN22" s="12"/>
      <c r="LJO22" s="12"/>
      <c r="LJP22" s="12"/>
      <c r="LJQ22" s="12"/>
      <c r="LJR22" s="12"/>
      <c r="LJS22" s="12"/>
      <c r="LJT22" s="12"/>
      <c r="LJU22" s="12"/>
      <c r="LJV22" s="12"/>
      <c r="LJW22" s="12"/>
      <c r="LJX22" s="12"/>
      <c r="LJY22" s="12"/>
      <c r="LJZ22" s="12"/>
      <c r="LKA22" s="12"/>
      <c r="LKB22" s="12"/>
      <c r="LKC22" s="12"/>
      <c r="LKD22" s="12"/>
      <c r="LKE22" s="12"/>
      <c r="LKF22" s="12"/>
      <c r="LKG22" s="12"/>
      <c r="LKH22" s="12"/>
      <c r="LKI22" s="12"/>
      <c r="LKJ22" s="12"/>
      <c r="LKK22" s="12"/>
      <c r="LKL22" s="12"/>
      <c r="LKM22" s="12"/>
      <c r="LKN22" s="12"/>
      <c r="LKO22" s="12"/>
      <c r="LKP22" s="12"/>
      <c r="LKQ22" s="12"/>
      <c r="LKR22" s="12"/>
      <c r="LKS22" s="12"/>
      <c r="LKT22" s="12"/>
      <c r="LKU22" s="12"/>
      <c r="LKV22" s="12"/>
      <c r="LKW22" s="12"/>
      <c r="LKX22" s="12"/>
      <c r="LKY22" s="12"/>
      <c r="LKZ22" s="12"/>
      <c r="LLA22" s="12"/>
      <c r="LLB22" s="12"/>
      <c r="LLC22" s="12"/>
      <c r="LLD22" s="12"/>
      <c r="LLE22" s="12"/>
      <c r="LLF22" s="12"/>
      <c r="LLG22" s="12"/>
      <c r="LLH22" s="12"/>
      <c r="LLI22" s="12"/>
      <c r="LLJ22" s="12"/>
      <c r="LLK22" s="12"/>
      <c r="LLL22" s="12"/>
      <c r="LLM22" s="12"/>
      <c r="LLN22" s="12"/>
      <c r="LLO22" s="12"/>
      <c r="LLP22" s="12"/>
      <c r="LLQ22" s="12"/>
      <c r="LLR22" s="12"/>
      <c r="LLS22" s="12"/>
      <c r="LLT22" s="12"/>
      <c r="LLU22" s="12"/>
      <c r="LLV22" s="12"/>
      <c r="LLW22" s="12"/>
      <c r="LLX22" s="12"/>
      <c r="LLY22" s="12"/>
      <c r="LLZ22" s="12"/>
      <c r="LMA22" s="12"/>
      <c r="LMB22" s="12"/>
      <c r="LMC22" s="12"/>
      <c r="LMD22" s="12"/>
      <c r="LME22" s="12"/>
      <c r="LMF22" s="12"/>
      <c r="LMG22" s="12"/>
      <c r="LMH22" s="12"/>
      <c r="LMI22" s="12"/>
      <c r="LMJ22" s="12"/>
      <c r="LMK22" s="12"/>
      <c r="LML22" s="12"/>
      <c r="LMM22" s="12"/>
      <c r="LMN22" s="12"/>
      <c r="LMO22" s="12"/>
      <c r="LMP22" s="12"/>
      <c r="LMQ22" s="12"/>
      <c r="LMR22" s="12"/>
      <c r="LMS22" s="12"/>
      <c r="LMT22" s="12"/>
      <c r="LMU22" s="12"/>
      <c r="LMV22" s="12"/>
      <c r="LMW22" s="12"/>
      <c r="LMX22" s="12"/>
      <c r="LMY22" s="12"/>
      <c r="LMZ22" s="12"/>
      <c r="LNA22" s="12"/>
      <c r="LNB22" s="12"/>
      <c r="LNC22" s="12"/>
      <c r="LND22" s="12"/>
      <c r="LNE22" s="12"/>
      <c r="LNF22" s="12"/>
      <c r="LNG22" s="12"/>
      <c r="LNH22" s="12"/>
      <c r="LNI22" s="12"/>
      <c r="LNJ22" s="12"/>
      <c r="LNK22" s="12"/>
      <c r="LNL22" s="12"/>
      <c r="LNM22" s="12"/>
      <c r="LNN22" s="12"/>
      <c r="LNO22" s="12"/>
      <c r="LNP22" s="12"/>
      <c r="LNQ22" s="12"/>
      <c r="LNR22" s="12"/>
      <c r="LNS22" s="12"/>
      <c r="LNT22" s="12"/>
      <c r="LNU22" s="12"/>
      <c r="LNV22" s="12"/>
      <c r="LNW22" s="12"/>
      <c r="LNX22" s="12"/>
      <c r="LNY22" s="12"/>
      <c r="LNZ22" s="12"/>
      <c r="LOA22" s="12"/>
      <c r="LOB22" s="12"/>
      <c r="LOC22" s="12"/>
      <c r="LOD22" s="12"/>
      <c r="LOE22" s="12"/>
      <c r="LOF22" s="12"/>
      <c r="LOG22" s="12"/>
      <c r="LOH22" s="12"/>
      <c r="LOI22" s="12"/>
      <c r="LOJ22" s="12"/>
      <c r="LOK22" s="12"/>
      <c r="LOL22" s="12"/>
      <c r="LOM22" s="12"/>
      <c r="LON22" s="12"/>
      <c r="LOO22" s="12"/>
      <c r="LOP22" s="12"/>
      <c r="LOQ22" s="12"/>
      <c r="LOR22" s="12"/>
      <c r="LOS22" s="12"/>
      <c r="LOT22" s="12"/>
      <c r="LOU22" s="12"/>
      <c r="LOV22" s="12"/>
      <c r="LOW22" s="12"/>
      <c r="LOX22" s="12"/>
      <c r="LOY22" s="12"/>
      <c r="LOZ22" s="12"/>
      <c r="LPA22" s="12"/>
      <c r="LPB22" s="12"/>
      <c r="LPC22" s="12"/>
      <c r="LPD22" s="12"/>
      <c r="LPE22" s="12"/>
      <c r="LPF22" s="12"/>
      <c r="LPG22" s="12"/>
      <c r="LPH22" s="12"/>
      <c r="LPI22" s="12"/>
      <c r="LPJ22" s="12"/>
      <c r="LPK22" s="12"/>
      <c r="LPL22" s="12"/>
      <c r="LPM22" s="12"/>
      <c r="LPN22" s="12"/>
      <c r="LPO22" s="12"/>
      <c r="LPP22" s="12"/>
      <c r="LPQ22" s="12"/>
      <c r="LPR22" s="12"/>
      <c r="LPS22" s="12"/>
      <c r="LPT22" s="12"/>
      <c r="LPU22" s="12"/>
      <c r="LPV22" s="12"/>
      <c r="LPW22" s="12"/>
      <c r="LPX22" s="12"/>
      <c r="LPY22" s="12"/>
      <c r="LPZ22" s="12"/>
      <c r="LQA22" s="12"/>
      <c r="LQB22" s="12"/>
      <c r="LQC22" s="12"/>
      <c r="LQD22" s="12"/>
      <c r="LQE22" s="12"/>
      <c r="LQF22" s="12"/>
      <c r="LQG22" s="12"/>
      <c r="LQH22" s="12"/>
      <c r="LQI22" s="12"/>
      <c r="LQJ22" s="12"/>
      <c r="LQK22" s="12"/>
      <c r="LQL22" s="12"/>
      <c r="LQM22" s="12"/>
      <c r="LQN22" s="12"/>
      <c r="LQO22" s="12"/>
      <c r="LQP22" s="12"/>
      <c r="LQQ22" s="12"/>
      <c r="LQR22" s="12"/>
      <c r="LQS22" s="12"/>
      <c r="LQT22" s="12"/>
      <c r="LQU22" s="12"/>
      <c r="LQV22" s="12"/>
      <c r="LQW22" s="12"/>
      <c r="LQX22" s="12"/>
      <c r="LQY22" s="12"/>
      <c r="LQZ22" s="12"/>
      <c r="LRA22" s="12"/>
      <c r="LRB22" s="12"/>
      <c r="LRC22" s="12"/>
      <c r="LRD22" s="12"/>
      <c r="LRE22" s="12"/>
      <c r="LRF22" s="12"/>
      <c r="LRG22" s="12"/>
      <c r="LRH22" s="12"/>
      <c r="LRI22" s="12"/>
      <c r="LRJ22" s="12"/>
      <c r="LRK22" s="12"/>
      <c r="LRL22" s="12"/>
      <c r="LRM22" s="12"/>
      <c r="LRN22" s="12"/>
      <c r="LRO22" s="12"/>
      <c r="LRP22" s="12"/>
      <c r="LRQ22" s="12"/>
      <c r="LRR22" s="12"/>
      <c r="LRS22" s="12"/>
      <c r="LRT22" s="12"/>
      <c r="LRU22" s="12"/>
      <c r="LRV22" s="12"/>
      <c r="LRW22" s="12"/>
      <c r="LRX22" s="12"/>
      <c r="LRY22" s="12"/>
      <c r="LRZ22" s="12"/>
      <c r="LSA22" s="12"/>
      <c r="LSB22" s="12"/>
      <c r="LSC22" s="12"/>
      <c r="LSD22" s="12"/>
      <c r="LSE22" s="12"/>
      <c r="LSF22" s="12"/>
      <c r="LSG22" s="12"/>
      <c r="LSH22" s="12"/>
      <c r="LSI22" s="12"/>
      <c r="LSJ22" s="12"/>
      <c r="LSK22" s="12"/>
      <c r="LSL22" s="12"/>
      <c r="LSM22" s="12"/>
      <c r="LSN22" s="12"/>
      <c r="LSO22" s="12"/>
      <c r="LSP22" s="12"/>
      <c r="LSQ22" s="12"/>
      <c r="LSR22" s="12"/>
      <c r="LSS22" s="12"/>
      <c r="LST22" s="12"/>
      <c r="LSU22" s="12"/>
      <c r="LSV22" s="12"/>
      <c r="LSW22" s="12"/>
      <c r="LSX22" s="12"/>
      <c r="LSY22" s="12"/>
      <c r="LSZ22" s="12"/>
      <c r="LTA22" s="12"/>
      <c r="LTB22" s="12"/>
      <c r="LTC22" s="12"/>
      <c r="LTD22" s="12"/>
      <c r="LTE22" s="12"/>
      <c r="LTF22" s="12"/>
      <c r="LTG22" s="12"/>
      <c r="LTH22" s="12"/>
      <c r="LTI22" s="12"/>
      <c r="LTJ22" s="12"/>
      <c r="LTK22" s="12"/>
      <c r="LTL22" s="12"/>
      <c r="LTM22" s="12"/>
      <c r="LTN22" s="12"/>
      <c r="LTO22" s="12"/>
      <c r="LTP22" s="12"/>
      <c r="LTQ22" s="12"/>
      <c r="LTR22" s="12"/>
      <c r="LTS22" s="12"/>
      <c r="LTT22" s="12"/>
      <c r="LTU22" s="12"/>
      <c r="LTV22" s="12"/>
      <c r="LTW22" s="12"/>
      <c r="LTX22" s="12"/>
      <c r="LTY22" s="12"/>
      <c r="LTZ22" s="12"/>
      <c r="LUA22" s="12"/>
      <c r="LUB22" s="12"/>
      <c r="LUC22" s="12"/>
      <c r="LUD22" s="12"/>
      <c r="LUE22" s="12"/>
      <c r="LUF22" s="12"/>
      <c r="LUG22" s="12"/>
      <c r="LUH22" s="12"/>
      <c r="LUI22" s="12"/>
      <c r="LUJ22" s="12"/>
      <c r="LUK22" s="12"/>
      <c r="LUL22" s="12"/>
      <c r="LUM22" s="12"/>
      <c r="LUN22" s="12"/>
      <c r="LUO22" s="12"/>
      <c r="LUP22" s="12"/>
      <c r="LUQ22" s="12"/>
      <c r="LUR22" s="12"/>
      <c r="LUS22" s="12"/>
      <c r="LUT22" s="12"/>
      <c r="LUU22" s="12"/>
      <c r="LUV22" s="12"/>
      <c r="LUW22" s="12"/>
      <c r="LUX22" s="12"/>
      <c r="LUY22" s="12"/>
      <c r="LUZ22" s="12"/>
      <c r="LVA22" s="12"/>
      <c r="LVB22" s="12"/>
      <c r="LVC22" s="12"/>
      <c r="LVD22" s="12"/>
      <c r="LVE22" s="12"/>
      <c r="LVF22" s="12"/>
      <c r="LVG22" s="12"/>
      <c r="LVH22" s="12"/>
      <c r="LVI22" s="12"/>
      <c r="LVJ22" s="12"/>
      <c r="LVK22" s="12"/>
      <c r="LVL22" s="12"/>
      <c r="LVM22" s="12"/>
      <c r="LVN22" s="12"/>
      <c r="LVO22" s="12"/>
      <c r="LVP22" s="12"/>
      <c r="LVQ22" s="12"/>
      <c r="LVR22" s="12"/>
      <c r="LVS22" s="12"/>
      <c r="LVT22" s="12"/>
      <c r="LVU22" s="12"/>
      <c r="LVV22" s="12"/>
      <c r="LVW22" s="12"/>
      <c r="LVX22" s="12"/>
      <c r="LVY22" s="12"/>
      <c r="LVZ22" s="12"/>
      <c r="LWA22" s="12"/>
      <c r="LWB22" s="12"/>
      <c r="LWC22" s="12"/>
      <c r="LWD22" s="12"/>
      <c r="LWE22" s="12"/>
      <c r="LWF22" s="12"/>
      <c r="LWG22" s="12"/>
      <c r="LWH22" s="12"/>
      <c r="LWI22" s="12"/>
      <c r="LWJ22" s="12"/>
      <c r="LWK22" s="12"/>
      <c r="LWL22" s="12"/>
      <c r="LWM22" s="12"/>
      <c r="LWN22" s="12"/>
      <c r="LWO22" s="12"/>
      <c r="LWP22" s="12"/>
      <c r="LWQ22" s="12"/>
      <c r="LWR22" s="12"/>
      <c r="LWS22" s="12"/>
      <c r="LWT22" s="12"/>
      <c r="LWU22" s="12"/>
      <c r="LWV22" s="12"/>
      <c r="LWW22" s="12"/>
      <c r="LWX22" s="12"/>
      <c r="LWY22" s="12"/>
      <c r="LWZ22" s="12"/>
      <c r="LXA22" s="12"/>
      <c r="LXB22" s="12"/>
      <c r="LXC22" s="12"/>
      <c r="LXD22" s="12"/>
      <c r="LXE22" s="12"/>
      <c r="LXF22" s="12"/>
      <c r="LXG22" s="12"/>
      <c r="LXH22" s="12"/>
      <c r="LXI22" s="12"/>
      <c r="LXJ22" s="12"/>
      <c r="LXK22" s="12"/>
      <c r="LXL22" s="12"/>
      <c r="LXM22" s="12"/>
      <c r="LXN22" s="12"/>
      <c r="LXO22" s="12"/>
      <c r="LXP22" s="12"/>
      <c r="LXQ22" s="12"/>
      <c r="LXR22" s="12"/>
      <c r="LXS22" s="12"/>
      <c r="LXT22" s="12"/>
      <c r="LXU22" s="12"/>
      <c r="LXV22" s="12"/>
      <c r="LXW22" s="12"/>
      <c r="LXX22" s="12"/>
      <c r="LXY22" s="12"/>
      <c r="LXZ22" s="12"/>
      <c r="LYA22" s="12"/>
      <c r="LYB22" s="12"/>
      <c r="LYC22" s="12"/>
      <c r="LYD22" s="12"/>
      <c r="LYE22" s="12"/>
      <c r="LYF22" s="12"/>
      <c r="LYG22" s="12"/>
      <c r="LYH22" s="12"/>
      <c r="LYI22" s="12"/>
      <c r="LYJ22" s="12"/>
      <c r="LYK22" s="12"/>
      <c r="LYL22" s="12"/>
      <c r="LYM22" s="12"/>
      <c r="LYN22" s="12"/>
      <c r="LYO22" s="12"/>
      <c r="LYP22" s="12"/>
      <c r="LYQ22" s="12"/>
      <c r="LYR22" s="12"/>
      <c r="LYS22" s="12"/>
      <c r="LYT22" s="12"/>
      <c r="LYU22" s="12"/>
      <c r="LYV22" s="12"/>
      <c r="LYW22" s="12"/>
      <c r="LYX22" s="12"/>
      <c r="LYY22" s="12"/>
      <c r="LYZ22" s="12"/>
      <c r="LZA22" s="12"/>
      <c r="LZB22" s="12"/>
      <c r="LZC22" s="12"/>
      <c r="LZD22" s="12"/>
      <c r="LZE22" s="12"/>
      <c r="LZF22" s="12"/>
      <c r="LZG22" s="12"/>
      <c r="LZH22" s="12"/>
      <c r="LZI22" s="12"/>
      <c r="LZJ22" s="12"/>
      <c r="LZK22" s="12"/>
      <c r="LZL22" s="12"/>
      <c r="LZM22" s="12"/>
      <c r="LZN22" s="12"/>
      <c r="LZO22" s="12"/>
      <c r="LZP22" s="12"/>
      <c r="LZQ22" s="12"/>
      <c r="LZR22" s="12"/>
      <c r="LZS22" s="12"/>
      <c r="LZT22" s="12"/>
      <c r="LZU22" s="12"/>
      <c r="LZV22" s="12"/>
      <c r="LZW22" s="12"/>
      <c r="LZX22" s="12"/>
      <c r="LZY22" s="12"/>
      <c r="LZZ22" s="12"/>
      <c r="MAA22" s="12"/>
      <c r="MAB22" s="12"/>
      <c r="MAC22" s="12"/>
      <c r="MAD22" s="12"/>
      <c r="MAE22" s="12"/>
      <c r="MAF22" s="12"/>
      <c r="MAG22" s="12"/>
      <c r="MAH22" s="12"/>
      <c r="MAI22" s="12"/>
      <c r="MAJ22" s="12"/>
      <c r="MAK22" s="12"/>
      <c r="MAL22" s="12"/>
      <c r="MAM22" s="12"/>
      <c r="MAN22" s="12"/>
      <c r="MAO22" s="12"/>
      <c r="MAP22" s="12"/>
      <c r="MAQ22" s="12"/>
      <c r="MAR22" s="12"/>
      <c r="MAS22" s="12"/>
      <c r="MAT22" s="12"/>
      <c r="MAU22" s="12"/>
      <c r="MAV22" s="12"/>
      <c r="MAW22" s="12"/>
      <c r="MAX22" s="12"/>
      <c r="MAY22" s="12"/>
      <c r="MAZ22" s="12"/>
      <c r="MBA22" s="12"/>
      <c r="MBB22" s="12"/>
      <c r="MBC22" s="12"/>
      <c r="MBD22" s="12"/>
      <c r="MBE22" s="12"/>
      <c r="MBF22" s="12"/>
      <c r="MBG22" s="12"/>
      <c r="MBH22" s="12"/>
      <c r="MBI22" s="12"/>
      <c r="MBJ22" s="12"/>
      <c r="MBK22" s="12"/>
      <c r="MBL22" s="12"/>
      <c r="MBM22" s="12"/>
      <c r="MBN22" s="12"/>
      <c r="MBO22" s="12"/>
      <c r="MBP22" s="12"/>
      <c r="MBQ22" s="12"/>
      <c r="MBR22" s="12"/>
      <c r="MBS22" s="12"/>
      <c r="MBT22" s="12"/>
      <c r="MBU22" s="12"/>
      <c r="MBV22" s="12"/>
      <c r="MBW22" s="12"/>
      <c r="MBX22" s="12"/>
      <c r="MBY22" s="12"/>
      <c r="MBZ22" s="12"/>
      <c r="MCA22" s="12"/>
      <c r="MCB22" s="12"/>
      <c r="MCC22" s="12"/>
      <c r="MCD22" s="12"/>
      <c r="MCE22" s="12"/>
      <c r="MCF22" s="12"/>
      <c r="MCG22" s="12"/>
      <c r="MCH22" s="12"/>
      <c r="MCI22" s="12"/>
      <c r="MCJ22" s="12"/>
      <c r="MCK22" s="12"/>
      <c r="MCL22" s="12"/>
      <c r="MCM22" s="12"/>
      <c r="MCN22" s="12"/>
      <c r="MCO22" s="12"/>
      <c r="MCP22" s="12"/>
      <c r="MCQ22" s="12"/>
      <c r="MCR22" s="12"/>
      <c r="MCS22" s="12"/>
      <c r="MCT22" s="12"/>
      <c r="MCU22" s="12"/>
      <c r="MCV22" s="12"/>
      <c r="MCW22" s="12"/>
      <c r="MCX22" s="12"/>
      <c r="MCY22" s="12"/>
      <c r="MCZ22" s="12"/>
      <c r="MDA22" s="12"/>
      <c r="MDB22" s="12"/>
      <c r="MDC22" s="12"/>
      <c r="MDD22" s="12"/>
      <c r="MDE22" s="12"/>
      <c r="MDF22" s="12"/>
      <c r="MDG22" s="12"/>
      <c r="MDH22" s="12"/>
      <c r="MDI22" s="12"/>
      <c r="MDJ22" s="12"/>
      <c r="MDK22" s="12"/>
      <c r="MDL22" s="12"/>
      <c r="MDM22" s="12"/>
      <c r="MDN22" s="12"/>
      <c r="MDO22" s="12"/>
      <c r="MDP22" s="12"/>
      <c r="MDQ22" s="12"/>
      <c r="MDR22" s="12"/>
      <c r="MDS22" s="12"/>
      <c r="MDT22" s="12"/>
      <c r="MDU22" s="12"/>
      <c r="MDV22" s="12"/>
      <c r="MDW22" s="12"/>
      <c r="MDX22" s="12"/>
      <c r="MDY22" s="12"/>
      <c r="MDZ22" s="12"/>
      <c r="MEA22" s="12"/>
      <c r="MEB22" s="12"/>
      <c r="MEC22" s="12"/>
      <c r="MED22" s="12"/>
      <c r="MEE22" s="12"/>
      <c r="MEF22" s="12"/>
      <c r="MEG22" s="12"/>
      <c r="MEH22" s="12"/>
      <c r="MEI22" s="12"/>
      <c r="MEJ22" s="12"/>
      <c r="MEK22" s="12"/>
      <c r="MEL22" s="12"/>
      <c r="MEM22" s="12"/>
      <c r="MEN22" s="12"/>
      <c r="MEO22" s="12"/>
      <c r="MEP22" s="12"/>
      <c r="MEQ22" s="12"/>
      <c r="MER22" s="12"/>
      <c r="MES22" s="12"/>
      <c r="MET22" s="12"/>
      <c r="MEU22" s="12"/>
      <c r="MEV22" s="12"/>
      <c r="MEW22" s="12"/>
      <c r="MEX22" s="12"/>
      <c r="MEY22" s="12"/>
      <c r="MEZ22" s="12"/>
      <c r="MFA22" s="12"/>
      <c r="MFB22" s="12"/>
      <c r="MFC22" s="12"/>
      <c r="MFD22" s="12"/>
      <c r="MFE22" s="12"/>
      <c r="MFF22" s="12"/>
      <c r="MFG22" s="12"/>
      <c r="MFH22" s="12"/>
      <c r="MFI22" s="12"/>
      <c r="MFJ22" s="12"/>
      <c r="MFK22" s="12"/>
      <c r="MFL22" s="12"/>
      <c r="MFM22" s="12"/>
      <c r="MFN22" s="12"/>
      <c r="MFO22" s="12"/>
      <c r="MFP22" s="12"/>
      <c r="MFQ22" s="12"/>
      <c r="MFR22" s="12"/>
      <c r="MFS22" s="12"/>
      <c r="MFT22" s="12"/>
      <c r="MFU22" s="12"/>
      <c r="MFV22" s="12"/>
      <c r="MFW22" s="12"/>
      <c r="MFX22" s="12"/>
      <c r="MFY22" s="12"/>
      <c r="MFZ22" s="12"/>
      <c r="MGA22" s="12"/>
      <c r="MGB22" s="12"/>
      <c r="MGC22" s="12"/>
      <c r="MGD22" s="12"/>
      <c r="MGE22" s="12"/>
      <c r="MGF22" s="12"/>
      <c r="MGG22" s="12"/>
      <c r="MGH22" s="12"/>
      <c r="MGI22" s="12"/>
      <c r="MGJ22" s="12"/>
      <c r="MGK22" s="12"/>
      <c r="MGL22" s="12"/>
      <c r="MGM22" s="12"/>
      <c r="MGN22" s="12"/>
      <c r="MGO22" s="12"/>
      <c r="MGP22" s="12"/>
      <c r="MGQ22" s="12"/>
      <c r="MGR22" s="12"/>
      <c r="MGS22" s="12"/>
      <c r="MGT22" s="12"/>
      <c r="MGU22" s="12"/>
      <c r="MGV22" s="12"/>
      <c r="MGW22" s="12"/>
      <c r="MGX22" s="12"/>
      <c r="MGY22" s="12"/>
      <c r="MGZ22" s="12"/>
      <c r="MHA22" s="12"/>
      <c r="MHB22" s="12"/>
      <c r="MHC22" s="12"/>
      <c r="MHD22" s="12"/>
      <c r="MHE22" s="12"/>
      <c r="MHF22" s="12"/>
      <c r="MHG22" s="12"/>
      <c r="MHH22" s="12"/>
      <c r="MHI22" s="12"/>
      <c r="MHJ22" s="12"/>
      <c r="MHK22" s="12"/>
      <c r="MHL22" s="12"/>
      <c r="MHM22" s="12"/>
      <c r="MHN22" s="12"/>
      <c r="MHO22" s="12"/>
      <c r="MHP22" s="12"/>
      <c r="MHQ22" s="12"/>
      <c r="MHR22" s="12"/>
      <c r="MHS22" s="12"/>
      <c r="MHT22" s="12"/>
      <c r="MHU22" s="12"/>
      <c r="MHV22" s="12"/>
      <c r="MHW22" s="12"/>
      <c r="MHX22" s="12"/>
      <c r="MHY22" s="12"/>
      <c r="MHZ22" s="12"/>
      <c r="MIA22" s="12"/>
      <c r="MIB22" s="12"/>
      <c r="MIC22" s="12"/>
      <c r="MID22" s="12"/>
      <c r="MIE22" s="12"/>
      <c r="MIF22" s="12"/>
      <c r="MIG22" s="12"/>
      <c r="MIH22" s="12"/>
      <c r="MII22" s="12"/>
      <c r="MIJ22" s="12"/>
      <c r="MIK22" s="12"/>
      <c r="MIL22" s="12"/>
      <c r="MIM22" s="12"/>
      <c r="MIN22" s="12"/>
      <c r="MIO22" s="12"/>
      <c r="MIP22" s="12"/>
      <c r="MIQ22" s="12"/>
      <c r="MIR22" s="12"/>
      <c r="MIS22" s="12"/>
      <c r="MIT22" s="12"/>
      <c r="MIU22" s="12"/>
      <c r="MIV22" s="12"/>
      <c r="MIW22" s="12"/>
      <c r="MIX22" s="12"/>
      <c r="MIY22" s="12"/>
      <c r="MIZ22" s="12"/>
      <c r="MJA22" s="12"/>
      <c r="MJB22" s="12"/>
      <c r="MJC22" s="12"/>
      <c r="MJD22" s="12"/>
      <c r="MJE22" s="12"/>
      <c r="MJF22" s="12"/>
      <c r="MJG22" s="12"/>
      <c r="MJH22" s="12"/>
      <c r="MJI22" s="12"/>
      <c r="MJJ22" s="12"/>
      <c r="MJK22" s="12"/>
      <c r="MJL22" s="12"/>
      <c r="MJM22" s="12"/>
      <c r="MJN22" s="12"/>
      <c r="MJO22" s="12"/>
      <c r="MJP22" s="12"/>
      <c r="MJQ22" s="12"/>
      <c r="MJR22" s="12"/>
      <c r="MJS22" s="12"/>
      <c r="MJT22" s="12"/>
      <c r="MJU22" s="12"/>
      <c r="MJV22" s="12"/>
      <c r="MJW22" s="12"/>
      <c r="MJX22" s="12"/>
      <c r="MJY22" s="12"/>
      <c r="MJZ22" s="12"/>
      <c r="MKA22" s="12"/>
      <c r="MKB22" s="12"/>
      <c r="MKC22" s="12"/>
      <c r="MKD22" s="12"/>
      <c r="MKE22" s="12"/>
      <c r="MKF22" s="12"/>
      <c r="MKG22" s="12"/>
      <c r="MKH22" s="12"/>
      <c r="MKI22" s="12"/>
      <c r="MKJ22" s="12"/>
      <c r="MKK22" s="12"/>
      <c r="MKL22" s="12"/>
      <c r="MKM22" s="12"/>
      <c r="MKN22" s="12"/>
      <c r="MKO22" s="12"/>
      <c r="MKP22" s="12"/>
      <c r="MKQ22" s="12"/>
      <c r="MKR22" s="12"/>
      <c r="MKS22" s="12"/>
      <c r="MKT22" s="12"/>
      <c r="MKU22" s="12"/>
      <c r="MKV22" s="12"/>
      <c r="MKW22" s="12"/>
      <c r="MKX22" s="12"/>
      <c r="MKY22" s="12"/>
      <c r="MKZ22" s="12"/>
      <c r="MLA22" s="12"/>
      <c r="MLB22" s="12"/>
      <c r="MLC22" s="12"/>
      <c r="MLD22" s="12"/>
      <c r="MLE22" s="12"/>
      <c r="MLF22" s="12"/>
      <c r="MLG22" s="12"/>
      <c r="MLH22" s="12"/>
      <c r="MLI22" s="12"/>
      <c r="MLJ22" s="12"/>
      <c r="MLK22" s="12"/>
      <c r="MLL22" s="12"/>
      <c r="MLM22" s="12"/>
      <c r="MLN22" s="12"/>
      <c r="MLO22" s="12"/>
      <c r="MLP22" s="12"/>
      <c r="MLQ22" s="12"/>
      <c r="MLR22" s="12"/>
      <c r="MLS22" s="12"/>
      <c r="MLT22" s="12"/>
      <c r="MLU22" s="12"/>
      <c r="MLV22" s="12"/>
      <c r="MLW22" s="12"/>
      <c r="MLX22" s="12"/>
      <c r="MLY22" s="12"/>
      <c r="MLZ22" s="12"/>
      <c r="MMA22" s="12"/>
      <c r="MMB22" s="12"/>
      <c r="MMC22" s="12"/>
      <c r="MMD22" s="12"/>
      <c r="MME22" s="12"/>
      <c r="MMF22" s="12"/>
      <c r="MMG22" s="12"/>
      <c r="MMH22" s="12"/>
      <c r="MMI22" s="12"/>
      <c r="MMJ22" s="12"/>
      <c r="MMK22" s="12"/>
      <c r="MML22" s="12"/>
      <c r="MMM22" s="12"/>
      <c r="MMN22" s="12"/>
      <c r="MMO22" s="12"/>
      <c r="MMP22" s="12"/>
      <c r="MMQ22" s="12"/>
      <c r="MMR22" s="12"/>
      <c r="MMS22" s="12"/>
      <c r="MMT22" s="12"/>
      <c r="MMU22" s="12"/>
      <c r="MMV22" s="12"/>
      <c r="MMW22" s="12"/>
      <c r="MMX22" s="12"/>
      <c r="MMY22" s="12"/>
      <c r="MMZ22" s="12"/>
      <c r="MNA22" s="12"/>
      <c r="MNB22" s="12"/>
      <c r="MNC22" s="12"/>
      <c r="MND22" s="12"/>
      <c r="MNE22" s="12"/>
      <c r="MNF22" s="12"/>
      <c r="MNG22" s="12"/>
      <c r="MNH22" s="12"/>
      <c r="MNI22" s="12"/>
      <c r="MNJ22" s="12"/>
      <c r="MNK22" s="12"/>
      <c r="MNL22" s="12"/>
      <c r="MNM22" s="12"/>
      <c r="MNN22" s="12"/>
      <c r="MNO22" s="12"/>
      <c r="MNP22" s="12"/>
      <c r="MNQ22" s="12"/>
      <c r="MNR22" s="12"/>
      <c r="MNS22" s="12"/>
      <c r="MNT22" s="12"/>
      <c r="MNU22" s="12"/>
      <c r="MNV22" s="12"/>
      <c r="MNW22" s="12"/>
      <c r="MNX22" s="12"/>
      <c r="MNY22" s="12"/>
      <c r="MNZ22" s="12"/>
      <c r="MOA22" s="12"/>
      <c r="MOB22" s="12"/>
      <c r="MOC22" s="12"/>
      <c r="MOD22" s="12"/>
      <c r="MOE22" s="12"/>
      <c r="MOF22" s="12"/>
      <c r="MOG22" s="12"/>
      <c r="MOH22" s="12"/>
      <c r="MOI22" s="12"/>
      <c r="MOJ22" s="12"/>
      <c r="MOK22" s="12"/>
      <c r="MOL22" s="12"/>
      <c r="MOM22" s="12"/>
      <c r="MON22" s="12"/>
      <c r="MOO22" s="12"/>
      <c r="MOP22" s="12"/>
      <c r="MOQ22" s="12"/>
      <c r="MOR22" s="12"/>
      <c r="MOS22" s="12"/>
      <c r="MOT22" s="12"/>
      <c r="MOU22" s="12"/>
      <c r="MOV22" s="12"/>
      <c r="MOW22" s="12"/>
      <c r="MOX22" s="12"/>
      <c r="MOY22" s="12"/>
      <c r="MOZ22" s="12"/>
      <c r="MPA22" s="12"/>
      <c r="MPB22" s="12"/>
      <c r="MPC22" s="12"/>
      <c r="MPD22" s="12"/>
      <c r="MPE22" s="12"/>
      <c r="MPF22" s="12"/>
      <c r="MPG22" s="12"/>
      <c r="MPH22" s="12"/>
      <c r="MPI22" s="12"/>
      <c r="MPJ22" s="12"/>
      <c r="MPK22" s="12"/>
      <c r="MPL22" s="12"/>
      <c r="MPM22" s="12"/>
      <c r="MPN22" s="12"/>
      <c r="MPO22" s="12"/>
      <c r="MPP22" s="12"/>
      <c r="MPQ22" s="12"/>
      <c r="MPR22" s="12"/>
      <c r="MPS22" s="12"/>
      <c r="MPT22" s="12"/>
      <c r="MPU22" s="12"/>
      <c r="MPV22" s="12"/>
      <c r="MPW22" s="12"/>
      <c r="MPX22" s="12"/>
      <c r="MPY22" s="12"/>
      <c r="MPZ22" s="12"/>
      <c r="MQA22" s="12"/>
      <c r="MQB22" s="12"/>
      <c r="MQC22" s="12"/>
      <c r="MQD22" s="12"/>
      <c r="MQE22" s="12"/>
      <c r="MQF22" s="12"/>
      <c r="MQG22" s="12"/>
      <c r="MQH22" s="12"/>
      <c r="MQI22" s="12"/>
      <c r="MQJ22" s="12"/>
      <c r="MQK22" s="12"/>
      <c r="MQL22" s="12"/>
      <c r="MQM22" s="12"/>
      <c r="MQN22" s="12"/>
      <c r="MQO22" s="12"/>
      <c r="MQP22" s="12"/>
      <c r="MQQ22" s="12"/>
      <c r="MQR22" s="12"/>
      <c r="MQS22" s="12"/>
      <c r="MQT22" s="12"/>
      <c r="MQU22" s="12"/>
      <c r="MQV22" s="12"/>
      <c r="MQW22" s="12"/>
      <c r="MQX22" s="12"/>
      <c r="MQY22" s="12"/>
      <c r="MQZ22" s="12"/>
      <c r="MRA22" s="12"/>
      <c r="MRB22" s="12"/>
      <c r="MRC22" s="12"/>
      <c r="MRD22" s="12"/>
      <c r="MRE22" s="12"/>
      <c r="MRF22" s="12"/>
      <c r="MRG22" s="12"/>
      <c r="MRH22" s="12"/>
      <c r="MRI22" s="12"/>
      <c r="MRJ22" s="12"/>
      <c r="MRK22" s="12"/>
      <c r="MRL22" s="12"/>
      <c r="MRM22" s="12"/>
      <c r="MRN22" s="12"/>
      <c r="MRO22" s="12"/>
      <c r="MRP22" s="12"/>
      <c r="MRQ22" s="12"/>
      <c r="MRR22" s="12"/>
      <c r="MRS22" s="12"/>
      <c r="MRT22" s="12"/>
      <c r="MRU22" s="12"/>
      <c r="MRV22" s="12"/>
      <c r="MRW22" s="12"/>
      <c r="MRX22" s="12"/>
      <c r="MRY22" s="12"/>
      <c r="MRZ22" s="12"/>
      <c r="MSA22" s="12"/>
      <c r="MSB22" s="12"/>
      <c r="MSC22" s="12"/>
      <c r="MSD22" s="12"/>
      <c r="MSE22" s="12"/>
      <c r="MSF22" s="12"/>
      <c r="MSG22" s="12"/>
      <c r="MSH22" s="12"/>
      <c r="MSI22" s="12"/>
      <c r="MSJ22" s="12"/>
      <c r="MSK22" s="12"/>
      <c r="MSL22" s="12"/>
      <c r="MSM22" s="12"/>
      <c r="MSN22" s="12"/>
      <c r="MSO22" s="12"/>
      <c r="MSP22" s="12"/>
      <c r="MSQ22" s="12"/>
      <c r="MSR22" s="12"/>
      <c r="MSS22" s="12"/>
      <c r="MST22" s="12"/>
      <c r="MSU22" s="12"/>
      <c r="MSV22" s="12"/>
      <c r="MSW22" s="12"/>
      <c r="MSX22" s="12"/>
      <c r="MSY22" s="12"/>
      <c r="MSZ22" s="12"/>
      <c r="MTA22" s="12"/>
      <c r="MTB22" s="12"/>
      <c r="MTC22" s="12"/>
      <c r="MTD22" s="12"/>
      <c r="MTE22" s="12"/>
      <c r="MTF22" s="12"/>
      <c r="MTG22" s="12"/>
      <c r="MTH22" s="12"/>
      <c r="MTI22" s="12"/>
      <c r="MTJ22" s="12"/>
      <c r="MTK22" s="12"/>
      <c r="MTL22" s="12"/>
      <c r="MTM22" s="12"/>
      <c r="MTN22" s="12"/>
      <c r="MTO22" s="12"/>
      <c r="MTP22" s="12"/>
      <c r="MTQ22" s="12"/>
      <c r="MTR22" s="12"/>
      <c r="MTS22" s="12"/>
      <c r="MTT22" s="12"/>
      <c r="MTU22" s="12"/>
      <c r="MTV22" s="12"/>
      <c r="MTW22" s="12"/>
      <c r="MTX22" s="12"/>
      <c r="MTY22" s="12"/>
      <c r="MTZ22" s="12"/>
      <c r="MUA22" s="12"/>
      <c r="MUB22" s="12"/>
      <c r="MUC22" s="12"/>
      <c r="MUD22" s="12"/>
      <c r="MUE22" s="12"/>
      <c r="MUF22" s="12"/>
      <c r="MUG22" s="12"/>
      <c r="MUH22" s="12"/>
      <c r="MUI22" s="12"/>
      <c r="MUJ22" s="12"/>
      <c r="MUK22" s="12"/>
      <c r="MUL22" s="12"/>
      <c r="MUM22" s="12"/>
      <c r="MUN22" s="12"/>
      <c r="MUO22" s="12"/>
      <c r="MUP22" s="12"/>
      <c r="MUQ22" s="12"/>
      <c r="MUR22" s="12"/>
      <c r="MUS22" s="12"/>
      <c r="MUT22" s="12"/>
      <c r="MUU22" s="12"/>
      <c r="MUV22" s="12"/>
      <c r="MUW22" s="12"/>
      <c r="MUX22" s="12"/>
      <c r="MUY22" s="12"/>
      <c r="MUZ22" s="12"/>
      <c r="MVA22" s="12"/>
      <c r="MVB22" s="12"/>
      <c r="MVC22" s="12"/>
      <c r="MVD22" s="12"/>
      <c r="MVE22" s="12"/>
      <c r="MVF22" s="12"/>
      <c r="MVG22" s="12"/>
      <c r="MVH22" s="12"/>
      <c r="MVI22" s="12"/>
      <c r="MVJ22" s="12"/>
      <c r="MVK22" s="12"/>
      <c r="MVL22" s="12"/>
      <c r="MVM22" s="12"/>
      <c r="MVN22" s="12"/>
      <c r="MVO22" s="12"/>
      <c r="MVP22" s="12"/>
      <c r="MVQ22" s="12"/>
      <c r="MVR22" s="12"/>
      <c r="MVS22" s="12"/>
      <c r="MVT22" s="12"/>
      <c r="MVU22" s="12"/>
      <c r="MVV22" s="12"/>
      <c r="MVW22" s="12"/>
      <c r="MVX22" s="12"/>
      <c r="MVY22" s="12"/>
      <c r="MVZ22" s="12"/>
      <c r="MWA22" s="12"/>
      <c r="MWB22" s="12"/>
      <c r="MWC22" s="12"/>
      <c r="MWD22" s="12"/>
      <c r="MWE22" s="12"/>
      <c r="MWF22" s="12"/>
      <c r="MWG22" s="12"/>
      <c r="MWH22" s="12"/>
      <c r="MWI22" s="12"/>
      <c r="MWJ22" s="12"/>
      <c r="MWK22" s="12"/>
      <c r="MWL22" s="12"/>
      <c r="MWM22" s="12"/>
      <c r="MWN22" s="12"/>
      <c r="MWO22" s="12"/>
      <c r="MWP22" s="12"/>
      <c r="MWQ22" s="12"/>
      <c r="MWR22" s="12"/>
      <c r="MWS22" s="12"/>
      <c r="MWT22" s="12"/>
      <c r="MWU22" s="12"/>
      <c r="MWV22" s="12"/>
      <c r="MWW22" s="12"/>
      <c r="MWX22" s="12"/>
      <c r="MWY22" s="12"/>
      <c r="MWZ22" s="12"/>
      <c r="MXA22" s="12"/>
      <c r="MXB22" s="12"/>
      <c r="MXC22" s="12"/>
      <c r="MXD22" s="12"/>
      <c r="MXE22" s="12"/>
      <c r="MXF22" s="12"/>
      <c r="MXG22" s="12"/>
      <c r="MXH22" s="12"/>
      <c r="MXI22" s="12"/>
      <c r="MXJ22" s="12"/>
      <c r="MXK22" s="12"/>
      <c r="MXL22" s="12"/>
      <c r="MXM22" s="12"/>
      <c r="MXN22" s="12"/>
      <c r="MXO22" s="12"/>
      <c r="MXP22" s="12"/>
      <c r="MXQ22" s="12"/>
      <c r="MXR22" s="12"/>
      <c r="MXS22" s="12"/>
      <c r="MXT22" s="12"/>
      <c r="MXU22" s="12"/>
      <c r="MXV22" s="12"/>
      <c r="MXW22" s="12"/>
      <c r="MXX22" s="12"/>
      <c r="MXY22" s="12"/>
      <c r="MXZ22" s="12"/>
      <c r="MYA22" s="12"/>
      <c r="MYB22" s="12"/>
      <c r="MYC22" s="12"/>
      <c r="MYD22" s="12"/>
      <c r="MYE22" s="12"/>
      <c r="MYF22" s="12"/>
      <c r="MYG22" s="12"/>
      <c r="MYH22" s="12"/>
      <c r="MYI22" s="12"/>
      <c r="MYJ22" s="12"/>
      <c r="MYK22" s="12"/>
      <c r="MYL22" s="12"/>
      <c r="MYM22" s="12"/>
      <c r="MYN22" s="12"/>
      <c r="MYO22" s="12"/>
      <c r="MYP22" s="12"/>
      <c r="MYQ22" s="12"/>
      <c r="MYR22" s="12"/>
      <c r="MYS22" s="12"/>
      <c r="MYT22" s="12"/>
      <c r="MYU22" s="12"/>
      <c r="MYV22" s="12"/>
      <c r="MYW22" s="12"/>
      <c r="MYX22" s="12"/>
      <c r="MYY22" s="12"/>
      <c r="MYZ22" s="12"/>
      <c r="MZA22" s="12"/>
      <c r="MZB22" s="12"/>
      <c r="MZC22" s="12"/>
      <c r="MZD22" s="12"/>
      <c r="MZE22" s="12"/>
      <c r="MZF22" s="12"/>
      <c r="MZG22" s="12"/>
      <c r="MZH22" s="12"/>
      <c r="MZI22" s="12"/>
      <c r="MZJ22" s="12"/>
      <c r="MZK22" s="12"/>
      <c r="MZL22" s="12"/>
      <c r="MZM22" s="12"/>
      <c r="MZN22" s="12"/>
      <c r="MZO22" s="12"/>
      <c r="MZP22" s="12"/>
      <c r="MZQ22" s="12"/>
      <c r="MZR22" s="12"/>
      <c r="MZS22" s="12"/>
      <c r="MZT22" s="12"/>
      <c r="MZU22" s="12"/>
      <c r="MZV22" s="12"/>
      <c r="MZW22" s="12"/>
      <c r="MZX22" s="12"/>
      <c r="MZY22" s="12"/>
      <c r="MZZ22" s="12"/>
      <c r="NAA22" s="12"/>
      <c r="NAB22" s="12"/>
      <c r="NAC22" s="12"/>
      <c r="NAD22" s="12"/>
      <c r="NAE22" s="12"/>
      <c r="NAF22" s="12"/>
      <c r="NAG22" s="12"/>
      <c r="NAH22" s="12"/>
      <c r="NAI22" s="12"/>
      <c r="NAJ22" s="12"/>
      <c r="NAK22" s="12"/>
      <c r="NAL22" s="12"/>
      <c r="NAM22" s="12"/>
      <c r="NAN22" s="12"/>
      <c r="NAO22" s="12"/>
      <c r="NAP22" s="12"/>
      <c r="NAQ22" s="12"/>
      <c r="NAR22" s="12"/>
      <c r="NAS22" s="12"/>
      <c r="NAT22" s="12"/>
      <c r="NAU22" s="12"/>
      <c r="NAV22" s="12"/>
      <c r="NAW22" s="12"/>
      <c r="NAX22" s="12"/>
      <c r="NAY22" s="12"/>
      <c r="NAZ22" s="12"/>
      <c r="NBA22" s="12"/>
      <c r="NBB22" s="12"/>
      <c r="NBC22" s="12"/>
      <c r="NBD22" s="12"/>
      <c r="NBE22" s="12"/>
      <c r="NBF22" s="12"/>
      <c r="NBG22" s="12"/>
      <c r="NBH22" s="12"/>
      <c r="NBI22" s="12"/>
      <c r="NBJ22" s="12"/>
      <c r="NBK22" s="12"/>
      <c r="NBL22" s="12"/>
      <c r="NBM22" s="12"/>
      <c r="NBN22" s="12"/>
      <c r="NBO22" s="12"/>
      <c r="NBP22" s="12"/>
      <c r="NBQ22" s="12"/>
      <c r="NBR22" s="12"/>
      <c r="NBS22" s="12"/>
      <c r="NBT22" s="12"/>
      <c r="NBU22" s="12"/>
      <c r="NBV22" s="12"/>
      <c r="NBW22" s="12"/>
      <c r="NBX22" s="12"/>
      <c r="NBY22" s="12"/>
      <c r="NBZ22" s="12"/>
      <c r="NCA22" s="12"/>
      <c r="NCB22" s="12"/>
      <c r="NCC22" s="12"/>
      <c r="NCD22" s="12"/>
      <c r="NCE22" s="12"/>
      <c r="NCF22" s="12"/>
      <c r="NCG22" s="12"/>
      <c r="NCH22" s="12"/>
      <c r="NCI22" s="12"/>
      <c r="NCJ22" s="12"/>
      <c r="NCK22" s="12"/>
      <c r="NCL22" s="12"/>
      <c r="NCM22" s="12"/>
      <c r="NCN22" s="12"/>
      <c r="NCO22" s="12"/>
      <c r="NCP22" s="12"/>
      <c r="NCQ22" s="12"/>
      <c r="NCR22" s="12"/>
      <c r="NCS22" s="12"/>
      <c r="NCT22" s="12"/>
      <c r="NCU22" s="12"/>
      <c r="NCV22" s="12"/>
      <c r="NCW22" s="12"/>
      <c r="NCX22" s="12"/>
      <c r="NCY22" s="12"/>
      <c r="NCZ22" s="12"/>
      <c r="NDA22" s="12"/>
      <c r="NDB22" s="12"/>
      <c r="NDC22" s="12"/>
      <c r="NDD22" s="12"/>
      <c r="NDE22" s="12"/>
      <c r="NDF22" s="12"/>
      <c r="NDG22" s="12"/>
      <c r="NDH22" s="12"/>
      <c r="NDI22" s="12"/>
      <c r="NDJ22" s="12"/>
      <c r="NDK22" s="12"/>
      <c r="NDL22" s="12"/>
      <c r="NDM22" s="12"/>
      <c r="NDN22" s="12"/>
      <c r="NDO22" s="12"/>
      <c r="NDP22" s="12"/>
      <c r="NDQ22" s="12"/>
      <c r="NDR22" s="12"/>
      <c r="NDS22" s="12"/>
      <c r="NDT22" s="12"/>
      <c r="NDU22" s="12"/>
      <c r="NDV22" s="12"/>
      <c r="NDW22" s="12"/>
      <c r="NDX22" s="12"/>
      <c r="NDY22" s="12"/>
      <c r="NDZ22" s="12"/>
      <c r="NEA22" s="12"/>
      <c r="NEB22" s="12"/>
      <c r="NEC22" s="12"/>
      <c r="NED22" s="12"/>
      <c r="NEE22" s="12"/>
      <c r="NEF22" s="12"/>
      <c r="NEG22" s="12"/>
      <c r="NEH22" s="12"/>
      <c r="NEI22" s="12"/>
      <c r="NEJ22" s="12"/>
      <c r="NEK22" s="12"/>
      <c r="NEL22" s="12"/>
      <c r="NEM22" s="12"/>
      <c r="NEN22" s="12"/>
      <c r="NEO22" s="12"/>
      <c r="NEP22" s="12"/>
      <c r="NEQ22" s="12"/>
      <c r="NER22" s="12"/>
      <c r="NES22" s="12"/>
      <c r="NET22" s="12"/>
      <c r="NEU22" s="12"/>
      <c r="NEV22" s="12"/>
      <c r="NEW22" s="12"/>
      <c r="NEX22" s="12"/>
      <c r="NEY22" s="12"/>
      <c r="NEZ22" s="12"/>
      <c r="NFA22" s="12"/>
      <c r="NFB22" s="12"/>
      <c r="NFC22" s="12"/>
      <c r="NFD22" s="12"/>
      <c r="NFE22" s="12"/>
      <c r="NFF22" s="12"/>
      <c r="NFG22" s="12"/>
      <c r="NFH22" s="12"/>
      <c r="NFI22" s="12"/>
      <c r="NFJ22" s="12"/>
      <c r="NFK22" s="12"/>
      <c r="NFL22" s="12"/>
      <c r="NFM22" s="12"/>
      <c r="NFN22" s="12"/>
      <c r="NFO22" s="12"/>
      <c r="NFP22" s="12"/>
      <c r="NFQ22" s="12"/>
      <c r="NFR22" s="12"/>
      <c r="NFS22" s="12"/>
      <c r="NFT22" s="12"/>
      <c r="NFU22" s="12"/>
      <c r="NFV22" s="12"/>
      <c r="NFW22" s="12"/>
      <c r="NFX22" s="12"/>
      <c r="NFY22" s="12"/>
      <c r="NFZ22" s="12"/>
      <c r="NGA22" s="12"/>
      <c r="NGB22" s="12"/>
      <c r="NGC22" s="12"/>
      <c r="NGD22" s="12"/>
      <c r="NGE22" s="12"/>
      <c r="NGF22" s="12"/>
      <c r="NGG22" s="12"/>
      <c r="NGH22" s="12"/>
      <c r="NGI22" s="12"/>
      <c r="NGJ22" s="12"/>
      <c r="NGK22" s="12"/>
      <c r="NGL22" s="12"/>
      <c r="NGM22" s="12"/>
      <c r="NGN22" s="12"/>
      <c r="NGO22" s="12"/>
      <c r="NGP22" s="12"/>
      <c r="NGQ22" s="12"/>
      <c r="NGR22" s="12"/>
      <c r="NGS22" s="12"/>
      <c r="NGT22" s="12"/>
      <c r="NGU22" s="12"/>
      <c r="NGV22" s="12"/>
      <c r="NGW22" s="12"/>
      <c r="NGX22" s="12"/>
      <c r="NGY22" s="12"/>
      <c r="NGZ22" s="12"/>
      <c r="NHA22" s="12"/>
      <c r="NHB22" s="12"/>
      <c r="NHC22" s="12"/>
      <c r="NHD22" s="12"/>
      <c r="NHE22" s="12"/>
      <c r="NHF22" s="12"/>
      <c r="NHG22" s="12"/>
      <c r="NHH22" s="12"/>
      <c r="NHI22" s="12"/>
      <c r="NHJ22" s="12"/>
      <c r="NHK22" s="12"/>
      <c r="NHL22" s="12"/>
      <c r="NHM22" s="12"/>
      <c r="NHN22" s="12"/>
      <c r="NHO22" s="12"/>
      <c r="NHP22" s="12"/>
      <c r="NHQ22" s="12"/>
      <c r="NHR22" s="12"/>
      <c r="NHS22" s="12"/>
      <c r="NHT22" s="12"/>
      <c r="NHU22" s="12"/>
      <c r="NHV22" s="12"/>
      <c r="NHW22" s="12"/>
      <c r="NHX22" s="12"/>
      <c r="NHY22" s="12"/>
      <c r="NHZ22" s="12"/>
      <c r="NIA22" s="12"/>
      <c r="NIB22" s="12"/>
      <c r="NIC22" s="12"/>
      <c r="NID22" s="12"/>
      <c r="NIE22" s="12"/>
      <c r="NIF22" s="12"/>
      <c r="NIG22" s="12"/>
      <c r="NIH22" s="12"/>
      <c r="NII22" s="12"/>
      <c r="NIJ22" s="12"/>
      <c r="NIK22" s="12"/>
      <c r="NIL22" s="12"/>
      <c r="NIM22" s="12"/>
      <c r="NIN22" s="12"/>
      <c r="NIO22" s="12"/>
      <c r="NIP22" s="12"/>
      <c r="NIQ22" s="12"/>
      <c r="NIR22" s="12"/>
      <c r="NIS22" s="12"/>
      <c r="NIT22" s="12"/>
      <c r="NIU22" s="12"/>
      <c r="NIV22" s="12"/>
      <c r="NIW22" s="12"/>
      <c r="NIX22" s="12"/>
      <c r="NIY22" s="12"/>
      <c r="NIZ22" s="12"/>
      <c r="NJA22" s="12"/>
      <c r="NJB22" s="12"/>
      <c r="NJC22" s="12"/>
      <c r="NJD22" s="12"/>
      <c r="NJE22" s="12"/>
      <c r="NJF22" s="12"/>
      <c r="NJG22" s="12"/>
      <c r="NJH22" s="12"/>
      <c r="NJI22" s="12"/>
      <c r="NJJ22" s="12"/>
      <c r="NJK22" s="12"/>
      <c r="NJL22" s="12"/>
      <c r="NJM22" s="12"/>
      <c r="NJN22" s="12"/>
      <c r="NJO22" s="12"/>
      <c r="NJP22" s="12"/>
      <c r="NJQ22" s="12"/>
      <c r="NJR22" s="12"/>
      <c r="NJS22" s="12"/>
      <c r="NJT22" s="12"/>
      <c r="NJU22" s="12"/>
      <c r="NJV22" s="12"/>
      <c r="NJW22" s="12"/>
      <c r="NJX22" s="12"/>
      <c r="NJY22" s="12"/>
      <c r="NJZ22" s="12"/>
      <c r="NKA22" s="12"/>
      <c r="NKB22" s="12"/>
      <c r="NKC22" s="12"/>
      <c r="NKD22" s="12"/>
      <c r="NKE22" s="12"/>
      <c r="NKF22" s="12"/>
      <c r="NKG22" s="12"/>
      <c r="NKH22" s="12"/>
      <c r="NKI22" s="12"/>
      <c r="NKJ22" s="12"/>
      <c r="NKK22" s="12"/>
      <c r="NKL22" s="12"/>
      <c r="NKM22" s="12"/>
      <c r="NKN22" s="12"/>
      <c r="NKO22" s="12"/>
      <c r="NKP22" s="12"/>
      <c r="NKQ22" s="12"/>
      <c r="NKR22" s="12"/>
      <c r="NKS22" s="12"/>
      <c r="NKT22" s="12"/>
      <c r="NKU22" s="12"/>
      <c r="NKV22" s="12"/>
      <c r="NKW22" s="12"/>
      <c r="NKX22" s="12"/>
      <c r="NKY22" s="12"/>
      <c r="NKZ22" s="12"/>
      <c r="NLA22" s="12"/>
      <c r="NLB22" s="12"/>
      <c r="NLC22" s="12"/>
      <c r="NLD22" s="12"/>
      <c r="NLE22" s="12"/>
      <c r="NLF22" s="12"/>
      <c r="NLG22" s="12"/>
      <c r="NLH22" s="12"/>
      <c r="NLI22" s="12"/>
      <c r="NLJ22" s="12"/>
      <c r="NLK22" s="12"/>
      <c r="NLL22" s="12"/>
      <c r="NLM22" s="12"/>
      <c r="NLN22" s="12"/>
      <c r="NLO22" s="12"/>
      <c r="NLP22" s="12"/>
      <c r="NLQ22" s="12"/>
      <c r="NLR22" s="12"/>
      <c r="NLS22" s="12"/>
      <c r="NLT22" s="12"/>
      <c r="NLU22" s="12"/>
      <c r="NLV22" s="12"/>
      <c r="NLW22" s="12"/>
      <c r="NLX22" s="12"/>
      <c r="NLY22" s="12"/>
      <c r="NLZ22" s="12"/>
      <c r="NMA22" s="12"/>
      <c r="NMB22" s="12"/>
      <c r="NMC22" s="12"/>
      <c r="NMD22" s="12"/>
      <c r="NME22" s="12"/>
      <c r="NMF22" s="12"/>
      <c r="NMG22" s="12"/>
      <c r="NMH22" s="12"/>
      <c r="NMI22" s="12"/>
      <c r="NMJ22" s="12"/>
      <c r="NMK22" s="12"/>
      <c r="NML22" s="12"/>
      <c r="NMM22" s="12"/>
      <c r="NMN22" s="12"/>
      <c r="NMO22" s="12"/>
      <c r="NMP22" s="12"/>
      <c r="NMQ22" s="12"/>
      <c r="NMR22" s="12"/>
      <c r="NMS22" s="12"/>
      <c r="NMT22" s="12"/>
      <c r="NMU22" s="12"/>
      <c r="NMV22" s="12"/>
      <c r="NMW22" s="12"/>
      <c r="NMX22" s="12"/>
      <c r="NMY22" s="12"/>
      <c r="NMZ22" s="12"/>
      <c r="NNA22" s="12"/>
      <c r="NNB22" s="12"/>
      <c r="NNC22" s="12"/>
      <c r="NND22" s="12"/>
      <c r="NNE22" s="12"/>
      <c r="NNF22" s="12"/>
      <c r="NNG22" s="12"/>
      <c r="NNH22" s="12"/>
      <c r="NNI22" s="12"/>
      <c r="NNJ22" s="12"/>
      <c r="NNK22" s="12"/>
      <c r="NNL22" s="12"/>
      <c r="NNM22" s="12"/>
      <c r="NNN22" s="12"/>
      <c r="NNO22" s="12"/>
      <c r="NNP22" s="12"/>
      <c r="NNQ22" s="12"/>
      <c r="NNR22" s="12"/>
      <c r="NNS22" s="12"/>
      <c r="NNT22" s="12"/>
      <c r="NNU22" s="12"/>
      <c r="NNV22" s="12"/>
      <c r="NNW22" s="12"/>
      <c r="NNX22" s="12"/>
      <c r="NNY22" s="12"/>
      <c r="NNZ22" s="12"/>
      <c r="NOA22" s="12"/>
      <c r="NOB22" s="12"/>
      <c r="NOC22" s="12"/>
      <c r="NOD22" s="12"/>
      <c r="NOE22" s="12"/>
      <c r="NOF22" s="12"/>
      <c r="NOG22" s="12"/>
      <c r="NOH22" s="12"/>
      <c r="NOI22" s="12"/>
      <c r="NOJ22" s="12"/>
      <c r="NOK22" s="12"/>
      <c r="NOL22" s="12"/>
      <c r="NOM22" s="12"/>
      <c r="NON22" s="12"/>
      <c r="NOO22" s="12"/>
      <c r="NOP22" s="12"/>
      <c r="NOQ22" s="12"/>
      <c r="NOR22" s="12"/>
      <c r="NOS22" s="12"/>
      <c r="NOT22" s="12"/>
      <c r="NOU22" s="12"/>
      <c r="NOV22" s="12"/>
      <c r="NOW22" s="12"/>
      <c r="NOX22" s="12"/>
      <c r="NOY22" s="12"/>
      <c r="NOZ22" s="12"/>
      <c r="NPA22" s="12"/>
      <c r="NPB22" s="12"/>
      <c r="NPC22" s="12"/>
      <c r="NPD22" s="12"/>
      <c r="NPE22" s="12"/>
      <c r="NPF22" s="12"/>
      <c r="NPG22" s="12"/>
      <c r="NPH22" s="12"/>
      <c r="NPI22" s="12"/>
      <c r="NPJ22" s="12"/>
      <c r="NPK22" s="12"/>
      <c r="NPL22" s="12"/>
      <c r="NPM22" s="12"/>
      <c r="NPN22" s="12"/>
      <c r="NPO22" s="12"/>
      <c r="NPP22" s="12"/>
      <c r="NPQ22" s="12"/>
      <c r="NPR22" s="12"/>
      <c r="NPS22" s="12"/>
      <c r="NPT22" s="12"/>
      <c r="NPU22" s="12"/>
      <c r="NPV22" s="12"/>
      <c r="NPW22" s="12"/>
      <c r="NPX22" s="12"/>
      <c r="NPY22" s="12"/>
      <c r="NPZ22" s="12"/>
      <c r="NQA22" s="12"/>
      <c r="NQB22" s="12"/>
      <c r="NQC22" s="12"/>
      <c r="NQD22" s="12"/>
      <c r="NQE22" s="12"/>
      <c r="NQF22" s="12"/>
      <c r="NQG22" s="12"/>
      <c r="NQH22" s="12"/>
      <c r="NQI22" s="12"/>
      <c r="NQJ22" s="12"/>
      <c r="NQK22" s="12"/>
      <c r="NQL22" s="12"/>
      <c r="NQM22" s="12"/>
      <c r="NQN22" s="12"/>
      <c r="NQO22" s="12"/>
      <c r="NQP22" s="12"/>
      <c r="NQQ22" s="12"/>
      <c r="NQR22" s="12"/>
      <c r="NQS22" s="12"/>
      <c r="NQT22" s="12"/>
      <c r="NQU22" s="12"/>
      <c r="NQV22" s="12"/>
      <c r="NQW22" s="12"/>
      <c r="NQX22" s="12"/>
      <c r="NQY22" s="12"/>
      <c r="NQZ22" s="12"/>
      <c r="NRA22" s="12"/>
      <c r="NRB22" s="12"/>
      <c r="NRC22" s="12"/>
      <c r="NRD22" s="12"/>
      <c r="NRE22" s="12"/>
      <c r="NRF22" s="12"/>
      <c r="NRG22" s="12"/>
      <c r="NRH22" s="12"/>
      <c r="NRI22" s="12"/>
      <c r="NRJ22" s="12"/>
      <c r="NRK22" s="12"/>
      <c r="NRL22" s="12"/>
      <c r="NRM22" s="12"/>
      <c r="NRN22" s="12"/>
      <c r="NRO22" s="12"/>
      <c r="NRP22" s="12"/>
      <c r="NRQ22" s="12"/>
      <c r="NRR22" s="12"/>
      <c r="NRS22" s="12"/>
      <c r="NRT22" s="12"/>
      <c r="NRU22" s="12"/>
      <c r="NRV22" s="12"/>
      <c r="NRW22" s="12"/>
      <c r="NRX22" s="12"/>
      <c r="NRY22" s="12"/>
      <c r="NRZ22" s="12"/>
      <c r="NSA22" s="12"/>
      <c r="NSB22" s="12"/>
      <c r="NSC22" s="12"/>
      <c r="NSD22" s="12"/>
      <c r="NSE22" s="12"/>
      <c r="NSF22" s="12"/>
      <c r="NSG22" s="12"/>
      <c r="NSH22" s="12"/>
      <c r="NSI22" s="12"/>
      <c r="NSJ22" s="12"/>
      <c r="NSK22" s="12"/>
      <c r="NSL22" s="12"/>
      <c r="NSM22" s="12"/>
      <c r="NSN22" s="12"/>
      <c r="NSO22" s="12"/>
      <c r="NSP22" s="12"/>
      <c r="NSQ22" s="12"/>
      <c r="NSR22" s="12"/>
      <c r="NSS22" s="12"/>
      <c r="NST22" s="12"/>
      <c r="NSU22" s="12"/>
      <c r="NSV22" s="12"/>
      <c r="NSW22" s="12"/>
      <c r="NSX22" s="12"/>
      <c r="NSY22" s="12"/>
      <c r="NSZ22" s="12"/>
      <c r="NTA22" s="12"/>
      <c r="NTB22" s="12"/>
      <c r="NTC22" s="12"/>
      <c r="NTD22" s="12"/>
      <c r="NTE22" s="12"/>
      <c r="NTF22" s="12"/>
      <c r="NTG22" s="12"/>
      <c r="NTH22" s="12"/>
      <c r="NTI22" s="12"/>
      <c r="NTJ22" s="12"/>
      <c r="NTK22" s="12"/>
      <c r="NTL22" s="12"/>
      <c r="NTM22" s="12"/>
      <c r="NTN22" s="12"/>
      <c r="NTO22" s="12"/>
      <c r="NTP22" s="12"/>
      <c r="NTQ22" s="12"/>
      <c r="NTR22" s="12"/>
      <c r="NTS22" s="12"/>
      <c r="NTT22" s="12"/>
      <c r="NTU22" s="12"/>
      <c r="NTV22" s="12"/>
      <c r="NTW22" s="12"/>
      <c r="NTX22" s="12"/>
      <c r="NTY22" s="12"/>
      <c r="NTZ22" s="12"/>
      <c r="NUA22" s="12"/>
      <c r="NUB22" s="12"/>
      <c r="NUC22" s="12"/>
      <c r="NUD22" s="12"/>
      <c r="NUE22" s="12"/>
      <c r="NUF22" s="12"/>
      <c r="NUG22" s="12"/>
      <c r="NUH22" s="12"/>
      <c r="NUI22" s="12"/>
      <c r="NUJ22" s="12"/>
      <c r="NUK22" s="12"/>
      <c r="NUL22" s="12"/>
      <c r="NUM22" s="12"/>
      <c r="NUN22" s="12"/>
      <c r="NUO22" s="12"/>
      <c r="NUP22" s="12"/>
      <c r="NUQ22" s="12"/>
      <c r="NUR22" s="12"/>
      <c r="NUS22" s="12"/>
      <c r="NUT22" s="12"/>
      <c r="NUU22" s="12"/>
      <c r="NUV22" s="12"/>
      <c r="NUW22" s="12"/>
      <c r="NUX22" s="12"/>
      <c r="NUY22" s="12"/>
      <c r="NUZ22" s="12"/>
      <c r="NVA22" s="12"/>
      <c r="NVB22" s="12"/>
      <c r="NVC22" s="12"/>
      <c r="NVD22" s="12"/>
      <c r="NVE22" s="12"/>
      <c r="NVF22" s="12"/>
      <c r="NVG22" s="12"/>
      <c r="NVH22" s="12"/>
      <c r="NVI22" s="12"/>
      <c r="NVJ22" s="12"/>
      <c r="NVK22" s="12"/>
      <c r="NVL22" s="12"/>
      <c r="NVM22" s="12"/>
      <c r="NVN22" s="12"/>
      <c r="NVO22" s="12"/>
      <c r="NVP22" s="12"/>
      <c r="NVQ22" s="12"/>
      <c r="NVR22" s="12"/>
      <c r="NVS22" s="12"/>
      <c r="NVT22" s="12"/>
      <c r="NVU22" s="12"/>
      <c r="NVV22" s="12"/>
      <c r="NVW22" s="12"/>
      <c r="NVX22" s="12"/>
      <c r="NVY22" s="12"/>
      <c r="NVZ22" s="12"/>
      <c r="NWA22" s="12"/>
      <c r="NWB22" s="12"/>
      <c r="NWC22" s="12"/>
      <c r="NWD22" s="12"/>
      <c r="NWE22" s="12"/>
      <c r="NWF22" s="12"/>
      <c r="NWG22" s="12"/>
      <c r="NWH22" s="12"/>
      <c r="NWI22" s="12"/>
      <c r="NWJ22" s="12"/>
      <c r="NWK22" s="12"/>
      <c r="NWL22" s="12"/>
      <c r="NWM22" s="12"/>
      <c r="NWN22" s="12"/>
      <c r="NWO22" s="12"/>
      <c r="NWP22" s="12"/>
      <c r="NWQ22" s="12"/>
      <c r="NWR22" s="12"/>
      <c r="NWS22" s="12"/>
      <c r="NWT22" s="12"/>
      <c r="NWU22" s="12"/>
      <c r="NWV22" s="12"/>
      <c r="NWW22" s="12"/>
      <c r="NWX22" s="12"/>
      <c r="NWY22" s="12"/>
      <c r="NWZ22" s="12"/>
      <c r="NXA22" s="12"/>
      <c r="NXB22" s="12"/>
      <c r="NXC22" s="12"/>
      <c r="NXD22" s="12"/>
      <c r="NXE22" s="12"/>
      <c r="NXF22" s="12"/>
      <c r="NXG22" s="12"/>
      <c r="NXH22" s="12"/>
      <c r="NXI22" s="12"/>
      <c r="NXJ22" s="12"/>
      <c r="NXK22" s="12"/>
      <c r="NXL22" s="12"/>
      <c r="NXM22" s="12"/>
      <c r="NXN22" s="12"/>
      <c r="NXO22" s="12"/>
      <c r="NXP22" s="12"/>
      <c r="NXQ22" s="12"/>
      <c r="NXR22" s="12"/>
      <c r="NXS22" s="12"/>
      <c r="NXT22" s="12"/>
      <c r="NXU22" s="12"/>
      <c r="NXV22" s="12"/>
      <c r="NXW22" s="12"/>
      <c r="NXX22" s="12"/>
      <c r="NXY22" s="12"/>
      <c r="NXZ22" s="12"/>
      <c r="NYA22" s="12"/>
      <c r="NYB22" s="12"/>
      <c r="NYC22" s="12"/>
      <c r="NYD22" s="12"/>
      <c r="NYE22" s="12"/>
      <c r="NYF22" s="12"/>
      <c r="NYG22" s="12"/>
      <c r="NYH22" s="12"/>
      <c r="NYI22" s="12"/>
      <c r="NYJ22" s="12"/>
      <c r="NYK22" s="12"/>
      <c r="NYL22" s="12"/>
      <c r="NYM22" s="12"/>
      <c r="NYN22" s="12"/>
      <c r="NYO22" s="12"/>
      <c r="NYP22" s="12"/>
      <c r="NYQ22" s="12"/>
      <c r="NYR22" s="12"/>
      <c r="NYS22" s="12"/>
      <c r="NYT22" s="12"/>
      <c r="NYU22" s="12"/>
      <c r="NYV22" s="12"/>
      <c r="NYW22" s="12"/>
      <c r="NYX22" s="12"/>
      <c r="NYY22" s="12"/>
      <c r="NYZ22" s="12"/>
      <c r="NZA22" s="12"/>
      <c r="NZB22" s="12"/>
      <c r="NZC22" s="12"/>
      <c r="NZD22" s="12"/>
      <c r="NZE22" s="12"/>
      <c r="NZF22" s="12"/>
      <c r="NZG22" s="12"/>
      <c r="NZH22" s="12"/>
      <c r="NZI22" s="12"/>
      <c r="NZJ22" s="12"/>
      <c r="NZK22" s="12"/>
      <c r="NZL22" s="12"/>
      <c r="NZM22" s="12"/>
      <c r="NZN22" s="12"/>
      <c r="NZO22" s="12"/>
      <c r="NZP22" s="12"/>
      <c r="NZQ22" s="12"/>
      <c r="NZR22" s="12"/>
      <c r="NZS22" s="12"/>
      <c r="NZT22" s="12"/>
      <c r="NZU22" s="12"/>
      <c r="NZV22" s="12"/>
      <c r="NZW22" s="12"/>
      <c r="NZX22" s="12"/>
      <c r="NZY22" s="12"/>
      <c r="NZZ22" s="12"/>
      <c r="OAA22" s="12"/>
      <c r="OAB22" s="12"/>
      <c r="OAC22" s="12"/>
      <c r="OAD22" s="12"/>
      <c r="OAE22" s="12"/>
      <c r="OAF22" s="12"/>
      <c r="OAG22" s="12"/>
      <c r="OAH22" s="12"/>
      <c r="OAI22" s="12"/>
      <c r="OAJ22" s="12"/>
      <c r="OAK22" s="12"/>
      <c r="OAL22" s="12"/>
      <c r="OAM22" s="12"/>
      <c r="OAN22" s="12"/>
      <c r="OAO22" s="12"/>
      <c r="OAP22" s="12"/>
      <c r="OAQ22" s="12"/>
      <c r="OAR22" s="12"/>
      <c r="OAS22" s="12"/>
      <c r="OAT22" s="12"/>
      <c r="OAU22" s="12"/>
      <c r="OAV22" s="12"/>
      <c r="OAW22" s="12"/>
      <c r="OAX22" s="12"/>
      <c r="OAY22" s="12"/>
      <c r="OAZ22" s="12"/>
      <c r="OBA22" s="12"/>
      <c r="OBB22" s="12"/>
      <c r="OBC22" s="12"/>
      <c r="OBD22" s="12"/>
      <c r="OBE22" s="12"/>
      <c r="OBF22" s="12"/>
      <c r="OBG22" s="12"/>
      <c r="OBH22" s="12"/>
      <c r="OBI22" s="12"/>
      <c r="OBJ22" s="12"/>
      <c r="OBK22" s="12"/>
      <c r="OBL22" s="12"/>
      <c r="OBM22" s="12"/>
      <c r="OBN22" s="12"/>
      <c r="OBO22" s="12"/>
      <c r="OBP22" s="12"/>
      <c r="OBQ22" s="12"/>
      <c r="OBR22" s="12"/>
      <c r="OBS22" s="12"/>
      <c r="OBT22" s="12"/>
      <c r="OBU22" s="12"/>
      <c r="OBV22" s="12"/>
      <c r="OBW22" s="12"/>
      <c r="OBX22" s="12"/>
      <c r="OBY22" s="12"/>
      <c r="OBZ22" s="12"/>
      <c r="OCA22" s="12"/>
      <c r="OCB22" s="12"/>
      <c r="OCC22" s="12"/>
      <c r="OCD22" s="12"/>
      <c r="OCE22" s="12"/>
      <c r="OCF22" s="12"/>
      <c r="OCG22" s="12"/>
      <c r="OCH22" s="12"/>
      <c r="OCI22" s="12"/>
      <c r="OCJ22" s="12"/>
      <c r="OCK22" s="12"/>
      <c r="OCL22" s="12"/>
      <c r="OCM22" s="12"/>
      <c r="OCN22" s="12"/>
      <c r="OCO22" s="12"/>
      <c r="OCP22" s="12"/>
      <c r="OCQ22" s="12"/>
      <c r="OCR22" s="12"/>
      <c r="OCS22" s="12"/>
      <c r="OCT22" s="12"/>
      <c r="OCU22" s="12"/>
      <c r="OCV22" s="12"/>
      <c r="OCW22" s="12"/>
      <c r="OCX22" s="12"/>
      <c r="OCY22" s="12"/>
      <c r="OCZ22" s="12"/>
      <c r="ODA22" s="12"/>
      <c r="ODB22" s="12"/>
      <c r="ODC22" s="12"/>
      <c r="ODD22" s="12"/>
      <c r="ODE22" s="12"/>
      <c r="ODF22" s="12"/>
      <c r="ODG22" s="12"/>
      <c r="ODH22" s="12"/>
      <c r="ODI22" s="12"/>
      <c r="ODJ22" s="12"/>
      <c r="ODK22" s="12"/>
      <c r="ODL22" s="12"/>
      <c r="ODM22" s="12"/>
      <c r="ODN22" s="12"/>
      <c r="ODO22" s="12"/>
      <c r="ODP22" s="12"/>
      <c r="ODQ22" s="12"/>
      <c r="ODR22" s="12"/>
      <c r="ODS22" s="12"/>
      <c r="ODT22" s="12"/>
      <c r="ODU22" s="12"/>
      <c r="ODV22" s="12"/>
      <c r="ODW22" s="12"/>
      <c r="ODX22" s="12"/>
      <c r="ODY22" s="12"/>
      <c r="ODZ22" s="12"/>
      <c r="OEA22" s="12"/>
      <c r="OEB22" s="12"/>
      <c r="OEC22" s="12"/>
      <c r="OED22" s="12"/>
      <c r="OEE22" s="12"/>
      <c r="OEF22" s="12"/>
      <c r="OEG22" s="12"/>
      <c r="OEH22" s="12"/>
      <c r="OEI22" s="12"/>
      <c r="OEJ22" s="12"/>
      <c r="OEK22" s="12"/>
      <c r="OEL22" s="12"/>
      <c r="OEM22" s="12"/>
      <c r="OEN22" s="12"/>
      <c r="OEO22" s="12"/>
      <c r="OEP22" s="12"/>
      <c r="OEQ22" s="12"/>
      <c r="OER22" s="12"/>
      <c r="OES22" s="12"/>
      <c r="OET22" s="12"/>
      <c r="OEU22" s="12"/>
      <c r="OEV22" s="12"/>
      <c r="OEW22" s="12"/>
      <c r="OEX22" s="12"/>
      <c r="OEY22" s="12"/>
      <c r="OEZ22" s="12"/>
      <c r="OFA22" s="12"/>
      <c r="OFB22" s="12"/>
      <c r="OFC22" s="12"/>
      <c r="OFD22" s="12"/>
      <c r="OFE22" s="12"/>
      <c r="OFF22" s="12"/>
      <c r="OFG22" s="12"/>
      <c r="OFH22" s="12"/>
      <c r="OFI22" s="12"/>
      <c r="OFJ22" s="12"/>
      <c r="OFK22" s="12"/>
      <c r="OFL22" s="12"/>
      <c r="OFM22" s="12"/>
      <c r="OFN22" s="12"/>
      <c r="OFO22" s="12"/>
      <c r="OFP22" s="12"/>
      <c r="OFQ22" s="12"/>
      <c r="OFR22" s="12"/>
      <c r="OFS22" s="12"/>
      <c r="OFT22" s="12"/>
      <c r="OFU22" s="12"/>
      <c r="OFV22" s="12"/>
      <c r="OFW22" s="12"/>
      <c r="OFX22" s="12"/>
      <c r="OFY22" s="12"/>
      <c r="OFZ22" s="12"/>
      <c r="OGA22" s="12"/>
      <c r="OGB22" s="12"/>
      <c r="OGC22" s="12"/>
      <c r="OGD22" s="12"/>
      <c r="OGE22" s="12"/>
      <c r="OGF22" s="12"/>
      <c r="OGG22" s="12"/>
      <c r="OGH22" s="12"/>
      <c r="OGI22" s="12"/>
      <c r="OGJ22" s="12"/>
      <c r="OGK22" s="12"/>
      <c r="OGL22" s="12"/>
      <c r="OGM22" s="12"/>
      <c r="OGN22" s="12"/>
      <c r="OGO22" s="12"/>
      <c r="OGP22" s="12"/>
      <c r="OGQ22" s="12"/>
      <c r="OGR22" s="12"/>
      <c r="OGS22" s="12"/>
      <c r="OGT22" s="12"/>
      <c r="OGU22" s="12"/>
      <c r="OGV22" s="12"/>
      <c r="OGW22" s="12"/>
      <c r="OGX22" s="12"/>
      <c r="OGY22" s="12"/>
      <c r="OGZ22" s="12"/>
      <c r="OHA22" s="12"/>
      <c r="OHB22" s="12"/>
      <c r="OHC22" s="12"/>
      <c r="OHD22" s="12"/>
      <c r="OHE22" s="12"/>
      <c r="OHF22" s="12"/>
      <c r="OHG22" s="12"/>
      <c r="OHH22" s="12"/>
      <c r="OHI22" s="12"/>
      <c r="OHJ22" s="12"/>
      <c r="OHK22" s="12"/>
      <c r="OHL22" s="12"/>
      <c r="OHM22" s="12"/>
      <c r="OHN22" s="12"/>
      <c r="OHO22" s="12"/>
      <c r="OHP22" s="12"/>
      <c r="OHQ22" s="12"/>
      <c r="OHR22" s="12"/>
      <c r="OHS22" s="12"/>
      <c r="OHT22" s="12"/>
      <c r="OHU22" s="12"/>
      <c r="OHV22" s="12"/>
      <c r="OHW22" s="12"/>
      <c r="OHX22" s="12"/>
      <c r="OHY22" s="12"/>
      <c r="OHZ22" s="12"/>
      <c r="OIA22" s="12"/>
      <c r="OIB22" s="12"/>
      <c r="OIC22" s="12"/>
      <c r="OID22" s="12"/>
      <c r="OIE22" s="12"/>
      <c r="OIF22" s="12"/>
      <c r="OIG22" s="12"/>
      <c r="OIH22" s="12"/>
      <c r="OII22" s="12"/>
      <c r="OIJ22" s="12"/>
      <c r="OIK22" s="12"/>
      <c r="OIL22" s="12"/>
      <c r="OIM22" s="12"/>
      <c r="OIN22" s="12"/>
      <c r="OIO22" s="12"/>
      <c r="OIP22" s="12"/>
      <c r="OIQ22" s="12"/>
      <c r="OIR22" s="12"/>
      <c r="OIS22" s="12"/>
      <c r="OIT22" s="12"/>
      <c r="OIU22" s="12"/>
      <c r="OIV22" s="12"/>
      <c r="OIW22" s="12"/>
      <c r="OIX22" s="12"/>
      <c r="OIY22" s="12"/>
      <c r="OIZ22" s="12"/>
      <c r="OJA22" s="12"/>
      <c r="OJB22" s="12"/>
      <c r="OJC22" s="12"/>
      <c r="OJD22" s="12"/>
      <c r="OJE22" s="12"/>
      <c r="OJF22" s="12"/>
      <c r="OJG22" s="12"/>
      <c r="OJH22" s="12"/>
      <c r="OJI22" s="12"/>
      <c r="OJJ22" s="12"/>
      <c r="OJK22" s="12"/>
      <c r="OJL22" s="12"/>
      <c r="OJM22" s="12"/>
      <c r="OJN22" s="12"/>
      <c r="OJO22" s="12"/>
      <c r="OJP22" s="12"/>
      <c r="OJQ22" s="12"/>
      <c r="OJR22" s="12"/>
      <c r="OJS22" s="12"/>
      <c r="OJT22" s="12"/>
      <c r="OJU22" s="12"/>
      <c r="OJV22" s="12"/>
      <c r="OJW22" s="12"/>
      <c r="OJX22" s="12"/>
      <c r="OJY22" s="12"/>
      <c r="OJZ22" s="12"/>
      <c r="OKA22" s="12"/>
      <c r="OKB22" s="12"/>
      <c r="OKC22" s="12"/>
      <c r="OKD22" s="12"/>
      <c r="OKE22" s="12"/>
      <c r="OKF22" s="12"/>
      <c r="OKG22" s="12"/>
      <c r="OKH22" s="12"/>
      <c r="OKI22" s="12"/>
      <c r="OKJ22" s="12"/>
      <c r="OKK22" s="12"/>
      <c r="OKL22" s="12"/>
      <c r="OKM22" s="12"/>
      <c r="OKN22" s="12"/>
      <c r="OKO22" s="12"/>
      <c r="OKP22" s="12"/>
      <c r="OKQ22" s="12"/>
      <c r="OKR22" s="12"/>
      <c r="OKS22" s="12"/>
      <c r="OKT22" s="12"/>
      <c r="OKU22" s="12"/>
      <c r="OKV22" s="12"/>
      <c r="OKW22" s="12"/>
      <c r="OKX22" s="12"/>
      <c r="OKY22" s="12"/>
      <c r="OKZ22" s="12"/>
      <c r="OLA22" s="12"/>
      <c r="OLB22" s="12"/>
      <c r="OLC22" s="12"/>
      <c r="OLD22" s="12"/>
      <c r="OLE22" s="12"/>
      <c r="OLF22" s="12"/>
      <c r="OLG22" s="12"/>
      <c r="OLH22" s="12"/>
      <c r="OLI22" s="12"/>
      <c r="OLJ22" s="12"/>
      <c r="OLK22" s="12"/>
      <c r="OLL22" s="12"/>
      <c r="OLM22" s="12"/>
      <c r="OLN22" s="12"/>
      <c r="OLO22" s="12"/>
      <c r="OLP22" s="12"/>
      <c r="OLQ22" s="12"/>
      <c r="OLR22" s="12"/>
      <c r="OLS22" s="12"/>
      <c r="OLT22" s="12"/>
      <c r="OLU22" s="12"/>
      <c r="OLV22" s="12"/>
      <c r="OLW22" s="12"/>
      <c r="OLX22" s="12"/>
      <c r="OLY22" s="12"/>
      <c r="OLZ22" s="12"/>
      <c r="OMA22" s="12"/>
      <c r="OMB22" s="12"/>
      <c r="OMC22" s="12"/>
      <c r="OMD22" s="12"/>
      <c r="OME22" s="12"/>
      <c r="OMF22" s="12"/>
      <c r="OMG22" s="12"/>
      <c r="OMH22" s="12"/>
      <c r="OMI22" s="12"/>
      <c r="OMJ22" s="12"/>
      <c r="OMK22" s="12"/>
      <c r="OML22" s="12"/>
      <c r="OMM22" s="12"/>
      <c r="OMN22" s="12"/>
      <c r="OMO22" s="12"/>
      <c r="OMP22" s="12"/>
      <c r="OMQ22" s="12"/>
      <c r="OMR22" s="12"/>
      <c r="OMS22" s="12"/>
      <c r="OMT22" s="12"/>
      <c r="OMU22" s="12"/>
      <c r="OMV22" s="12"/>
      <c r="OMW22" s="12"/>
      <c r="OMX22" s="12"/>
      <c r="OMY22" s="12"/>
      <c r="OMZ22" s="12"/>
      <c r="ONA22" s="12"/>
      <c r="ONB22" s="12"/>
      <c r="ONC22" s="12"/>
      <c r="OND22" s="12"/>
      <c r="ONE22" s="12"/>
      <c r="ONF22" s="12"/>
      <c r="ONG22" s="12"/>
      <c r="ONH22" s="12"/>
      <c r="ONI22" s="12"/>
      <c r="ONJ22" s="12"/>
      <c r="ONK22" s="12"/>
      <c r="ONL22" s="12"/>
      <c r="ONM22" s="12"/>
      <c r="ONN22" s="12"/>
      <c r="ONO22" s="12"/>
      <c r="ONP22" s="12"/>
      <c r="ONQ22" s="12"/>
      <c r="ONR22" s="12"/>
      <c r="ONS22" s="12"/>
      <c r="ONT22" s="12"/>
      <c r="ONU22" s="12"/>
      <c r="ONV22" s="12"/>
      <c r="ONW22" s="12"/>
      <c r="ONX22" s="12"/>
      <c r="ONY22" s="12"/>
      <c r="ONZ22" s="12"/>
      <c r="OOA22" s="12"/>
      <c r="OOB22" s="12"/>
      <c r="OOC22" s="12"/>
      <c r="OOD22" s="12"/>
      <c r="OOE22" s="12"/>
      <c r="OOF22" s="12"/>
      <c r="OOG22" s="12"/>
      <c r="OOH22" s="12"/>
      <c r="OOI22" s="12"/>
      <c r="OOJ22" s="12"/>
      <c r="OOK22" s="12"/>
      <c r="OOL22" s="12"/>
      <c r="OOM22" s="12"/>
      <c r="OON22" s="12"/>
      <c r="OOO22" s="12"/>
      <c r="OOP22" s="12"/>
      <c r="OOQ22" s="12"/>
      <c r="OOR22" s="12"/>
      <c r="OOS22" s="12"/>
      <c r="OOT22" s="12"/>
      <c r="OOU22" s="12"/>
      <c r="OOV22" s="12"/>
      <c r="OOW22" s="12"/>
      <c r="OOX22" s="12"/>
      <c r="OOY22" s="12"/>
      <c r="OOZ22" s="12"/>
      <c r="OPA22" s="12"/>
      <c r="OPB22" s="12"/>
      <c r="OPC22" s="12"/>
      <c r="OPD22" s="12"/>
      <c r="OPE22" s="12"/>
      <c r="OPF22" s="12"/>
      <c r="OPG22" s="12"/>
      <c r="OPH22" s="12"/>
      <c r="OPI22" s="12"/>
      <c r="OPJ22" s="12"/>
      <c r="OPK22" s="12"/>
      <c r="OPL22" s="12"/>
      <c r="OPM22" s="12"/>
      <c r="OPN22" s="12"/>
      <c r="OPO22" s="12"/>
      <c r="OPP22" s="12"/>
      <c r="OPQ22" s="12"/>
      <c r="OPR22" s="12"/>
      <c r="OPS22" s="12"/>
      <c r="OPT22" s="12"/>
      <c r="OPU22" s="12"/>
      <c r="OPV22" s="12"/>
      <c r="OPW22" s="12"/>
      <c r="OPX22" s="12"/>
      <c r="OPY22" s="12"/>
      <c r="OPZ22" s="12"/>
      <c r="OQA22" s="12"/>
      <c r="OQB22" s="12"/>
      <c r="OQC22" s="12"/>
      <c r="OQD22" s="12"/>
      <c r="OQE22" s="12"/>
      <c r="OQF22" s="12"/>
      <c r="OQG22" s="12"/>
      <c r="OQH22" s="12"/>
      <c r="OQI22" s="12"/>
      <c r="OQJ22" s="12"/>
      <c r="OQK22" s="12"/>
      <c r="OQL22" s="12"/>
      <c r="OQM22" s="12"/>
      <c r="OQN22" s="12"/>
      <c r="OQO22" s="12"/>
      <c r="OQP22" s="12"/>
      <c r="OQQ22" s="12"/>
      <c r="OQR22" s="12"/>
      <c r="OQS22" s="12"/>
      <c r="OQT22" s="12"/>
      <c r="OQU22" s="12"/>
      <c r="OQV22" s="12"/>
      <c r="OQW22" s="12"/>
      <c r="OQX22" s="12"/>
      <c r="OQY22" s="12"/>
      <c r="OQZ22" s="12"/>
      <c r="ORA22" s="12"/>
      <c r="ORB22" s="12"/>
      <c r="ORC22" s="12"/>
      <c r="ORD22" s="12"/>
      <c r="ORE22" s="12"/>
      <c r="ORF22" s="12"/>
      <c r="ORG22" s="12"/>
      <c r="ORH22" s="12"/>
      <c r="ORI22" s="12"/>
      <c r="ORJ22" s="12"/>
      <c r="ORK22" s="12"/>
      <c r="ORL22" s="12"/>
      <c r="ORM22" s="12"/>
      <c r="ORN22" s="12"/>
      <c r="ORO22" s="12"/>
      <c r="ORP22" s="12"/>
      <c r="ORQ22" s="12"/>
      <c r="ORR22" s="12"/>
      <c r="ORS22" s="12"/>
      <c r="ORT22" s="12"/>
      <c r="ORU22" s="12"/>
      <c r="ORV22" s="12"/>
      <c r="ORW22" s="12"/>
      <c r="ORX22" s="12"/>
      <c r="ORY22" s="12"/>
      <c r="ORZ22" s="12"/>
      <c r="OSA22" s="12"/>
      <c r="OSB22" s="12"/>
      <c r="OSC22" s="12"/>
      <c r="OSD22" s="12"/>
      <c r="OSE22" s="12"/>
      <c r="OSF22" s="12"/>
      <c r="OSG22" s="12"/>
      <c r="OSH22" s="12"/>
      <c r="OSI22" s="12"/>
      <c r="OSJ22" s="12"/>
      <c r="OSK22" s="12"/>
      <c r="OSL22" s="12"/>
      <c r="OSM22" s="12"/>
      <c r="OSN22" s="12"/>
      <c r="OSO22" s="12"/>
      <c r="OSP22" s="12"/>
      <c r="OSQ22" s="12"/>
      <c r="OSR22" s="12"/>
      <c r="OSS22" s="12"/>
      <c r="OST22" s="12"/>
      <c r="OSU22" s="12"/>
      <c r="OSV22" s="12"/>
      <c r="OSW22" s="12"/>
      <c r="OSX22" s="12"/>
      <c r="OSY22" s="12"/>
      <c r="OSZ22" s="12"/>
      <c r="OTA22" s="12"/>
      <c r="OTB22" s="12"/>
      <c r="OTC22" s="12"/>
      <c r="OTD22" s="12"/>
      <c r="OTE22" s="12"/>
      <c r="OTF22" s="12"/>
      <c r="OTG22" s="12"/>
      <c r="OTH22" s="12"/>
      <c r="OTI22" s="12"/>
      <c r="OTJ22" s="12"/>
      <c r="OTK22" s="12"/>
      <c r="OTL22" s="12"/>
      <c r="OTM22" s="12"/>
      <c r="OTN22" s="12"/>
      <c r="OTO22" s="12"/>
      <c r="OTP22" s="12"/>
      <c r="OTQ22" s="12"/>
      <c r="OTR22" s="12"/>
      <c r="OTS22" s="12"/>
      <c r="OTT22" s="12"/>
      <c r="OTU22" s="12"/>
      <c r="OTV22" s="12"/>
      <c r="OTW22" s="12"/>
      <c r="OTX22" s="12"/>
      <c r="OTY22" s="12"/>
      <c r="OTZ22" s="12"/>
      <c r="OUA22" s="12"/>
      <c r="OUB22" s="12"/>
      <c r="OUC22" s="12"/>
      <c r="OUD22" s="12"/>
      <c r="OUE22" s="12"/>
      <c r="OUF22" s="12"/>
      <c r="OUG22" s="12"/>
      <c r="OUH22" s="12"/>
      <c r="OUI22" s="12"/>
      <c r="OUJ22" s="12"/>
      <c r="OUK22" s="12"/>
      <c r="OUL22" s="12"/>
      <c r="OUM22" s="12"/>
      <c r="OUN22" s="12"/>
      <c r="OUO22" s="12"/>
      <c r="OUP22" s="12"/>
      <c r="OUQ22" s="12"/>
      <c r="OUR22" s="12"/>
      <c r="OUS22" s="12"/>
      <c r="OUT22" s="12"/>
      <c r="OUU22" s="12"/>
      <c r="OUV22" s="12"/>
      <c r="OUW22" s="12"/>
      <c r="OUX22" s="12"/>
      <c r="OUY22" s="12"/>
      <c r="OUZ22" s="12"/>
      <c r="OVA22" s="12"/>
      <c r="OVB22" s="12"/>
      <c r="OVC22" s="12"/>
      <c r="OVD22" s="12"/>
      <c r="OVE22" s="12"/>
      <c r="OVF22" s="12"/>
      <c r="OVG22" s="12"/>
      <c r="OVH22" s="12"/>
      <c r="OVI22" s="12"/>
      <c r="OVJ22" s="12"/>
      <c r="OVK22" s="12"/>
      <c r="OVL22" s="12"/>
      <c r="OVM22" s="12"/>
      <c r="OVN22" s="12"/>
      <c r="OVO22" s="12"/>
      <c r="OVP22" s="12"/>
      <c r="OVQ22" s="12"/>
      <c r="OVR22" s="12"/>
      <c r="OVS22" s="12"/>
      <c r="OVT22" s="12"/>
      <c r="OVU22" s="12"/>
      <c r="OVV22" s="12"/>
      <c r="OVW22" s="12"/>
      <c r="OVX22" s="12"/>
      <c r="OVY22" s="12"/>
      <c r="OVZ22" s="12"/>
      <c r="OWA22" s="12"/>
      <c r="OWB22" s="12"/>
      <c r="OWC22" s="12"/>
      <c r="OWD22" s="12"/>
      <c r="OWE22" s="12"/>
      <c r="OWF22" s="12"/>
      <c r="OWG22" s="12"/>
      <c r="OWH22" s="12"/>
      <c r="OWI22" s="12"/>
      <c r="OWJ22" s="12"/>
      <c r="OWK22" s="12"/>
      <c r="OWL22" s="12"/>
      <c r="OWM22" s="12"/>
      <c r="OWN22" s="12"/>
      <c r="OWO22" s="12"/>
      <c r="OWP22" s="12"/>
      <c r="OWQ22" s="12"/>
      <c r="OWR22" s="12"/>
      <c r="OWS22" s="12"/>
      <c r="OWT22" s="12"/>
      <c r="OWU22" s="12"/>
      <c r="OWV22" s="12"/>
      <c r="OWW22" s="12"/>
      <c r="OWX22" s="12"/>
      <c r="OWY22" s="12"/>
      <c r="OWZ22" s="12"/>
      <c r="OXA22" s="12"/>
      <c r="OXB22" s="12"/>
      <c r="OXC22" s="12"/>
      <c r="OXD22" s="12"/>
      <c r="OXE22" s="12"/>
      <c r="OXF22" s="12"/>
      <c r="OXG22" s="12"/>
      <c r="OXH22" s="12"/>
      <c r="OXI22" s="12"/>
      <c r="OXJ22" s="12"/>
      <c r="OXK22" s="12"/>
      <c r="OXL22" s="12"/>
      <c r="OXM22" s="12"/>
      <c r="OXN22" s="12"/>
      <c r="OXO22" s="12"/>
      <c r="OXP22" s="12"/>
      <c r="OXQ22" s="12"/>
      <c r="OXR22" s="12"/>
      <c r="OXS22" s="12"/>
      <c r="OXT22" s="12"/>
      <c r="OXU22" s="12"/>
      <c r="OXV22" s="12"/>
      <c r="OXW22" s="12"/>
      <c r="OXX22" s="12"/>
      <c r="OXY22" s="12"/>
      <c r="OXZ22" s="12"/>
      <c r="OYA22" s="12"/>
      <c r="OYB22" s="12"/>
      <c r="OYC22" s="12"/>
      <c r="OYD22" s="12"/>
      <c r="OYE22" s="12"/>
      <c r="OYF22" s="12"/>
      <c r="OYG22" s="12"/>
      <c r="OYH22" s="12"/>
      <c r="OYI22" s="12"/>
      <c r="OYJ22" s="12"/>
      <c r="OYK22" s="12"/>
      <c r="OYL22" s="12"/>
      <c r="OYM22" s="12"/>
      <c r="OYN22" s="12"/>
      <c r="OYO22" s="12"/>
      <c r="OYP22" s="12"/>
      <c r="OYQ22" s="12"/>
      <c r="OYR22" s="12"/>
      <c r="OYS22" s="12"/>
      <c r="OYT22" s="12"/>
      <c r="OYU22" s="12"/>
      <c r="OYV22" s="12"/>
      <c r="OYW22" s="12"/>
      <c r="OYX22" s="12"/>
      <c r="OYY22" s="12"/>
      <c r="OYZ22" s="12"/>
      <c r="OZA22" s="12"/>
      <c r="OZB22" s="12"/>
      <c r="OZC22" s="12"/>
      <c r="OZD22" s="12"/>
      <c r="OZE22" s="12"/>
      <c r="OZF22" s="12"/>
      <c r="OZG22" s="12"/>
      <c r="OZH22" s="12"/>
      <c r="OZI22" s="12"/>
      <c r="OZJ22" s="12"/>
      <c r="OZK22" s="12"/>
      <c r="OZL22" s="12"/>
      <c r="OZM22" s="12"/>
      <c r="OZN22" s="12"/>
      <c r="OZO22" s="12"/>
      <c r="OZP22" s="12"/>
      <c r="OZQ22" s="12"/>
      <c r="OZR22" s="12"/>
      <c r="OZS22" s="12"/>
      <c r="OZT22" s="12"/>
      <c r="OZU22" s="12"/>
      <c r="OZV22" s="12"/>
      <c r="OZW22" s="12"/>
      <c r="OZX22" s="12"/>
      <c r="OZY22" s="12"/>
      <c r="OZZ22" s="12"/>
      <c r="PAA22" s="12"/>
      <c r="PAB22" s="12"/>
      <c r="PAC22" s="12"/>
      <c r="PAD22" s="12"/>
      <c r="PAE22" s="12"/>
      <c r="PAF22" s="12"/>
      <c r="PAG22" s="12"/>
      <c r="PAH22" s="12"/>
      <c r="PAI22" s="12"/>
      <c r="PAJ22" s="12"/>
      <c r="PAK22" s="12"/>
      <c r="PAL22" s="12"/>
      <c r="PAM22" s="12"/>
      <c r="PAN22" s="12"/>
      <c r="PAO22" s="12"/>
      <c r="PAP22" s="12"/>
      <c r="PAQ22" s="12"/>
      <c r="PAR22" s="12"/>
      <c r="PAS22" s="12"/>
      <c r="PAT22" s="12"/>
      <c r="PAU22" s="12"/>
      <c r="PAV22" s="12"/>
      <c r="PAW22" s="12"/>
      <c r="PAX22" s="12"/>
      <c r="PAY22" s="12"/>
      <c r="PAZ22" s="12"/>
      <c r="PBA22" s="12"/>
      <c r="PBB22" s="12"/>
      <c r="PBC22" s="12"/>
      <c r="PBD22" s="12"/>
      <c r="PBE22" s="12"/>
      <c r="PBF22" s="12"/>
      <c r="PBG22" s="12"/>
      <c r="PBH22" s="12"/>
      <c r="PBI22" s="12"/>
      <c r="PBJ22" s="12"/>
      <c r="PBK22" s="12"/>
      <c r="PBL22" s="12"/>
      <c r="PBM22" s="12"/>
      <c r="PBN22" s="12"/>
      <c r="PBO22" s="12"/>
      <c r="PBP22" s="12"/>
      <c r="PBQ22" s="12"/>
      <c r="PBR22" s="12"/>
      <c r="PBS22" s="12"/>
      <c r="PBT22" s="12"/>
      <c r="PBU22" s="12"/>
      <c r="PBV22" s="12"/>
      <c r="PBW22" s="12"/>
      <c r="PBX22" s="12"/>
      <c r="PBY22" s="12"/>
      <c r="PBZ22" s="12"/>
      <c r="PCA22" s="12"/>
      <c r="PCB22" s="12"/>
      <c r="PCC22" s="12"/>
      <c r="PCD22" s="12"/>
      <c r="PCE22" s="12"/>
      <c r="PCF22" s="12"/>
      <c r="PCG22" s="12"/>
      <c r="PCH22" s="12"/>
      <c r="PCI22" s="12"/>
      <c r="PCJ22" s="12"/>
      <c r="PCK22" s="12"/>
      <c r="PCL22" s="12"/>
      <c r="PCM22" s="12"/>
      <c r="PCN22" s="12"/>
      <c r="PCO22" s="12"/>
      <c r="PCP22" s="12"/>
      <c r="PCQ22" s="12"/>
      <c r="PCR22" s="12"/>
      <c r="PCS22" s="12"/>
      <c r="PCT22" s="12"/>
      <c r="PCU22" s="12"/>
      <c r="PCV22" s="12"/>
      <c r="PCW22" s="12"/>
      <c r="PCX22" s="12"/>
      <c r="PCY22" s="12"/>
      <c r="PCZ22" s="12"/>
      <c r="PDA22" s="12"/>
      <c r="PDB22" s="12"/>
      <c r="PDC22" s="12"/>
      <c r="PDD22" s="12"/>
      <c r="PDE22" s="12"/>
      <c r="PDF22" s="12"/>
      <c r="PDG22" s="12"/>
      <c r="PDH22" s="12"/>
      <c r="PDI22" s="12"/>
      <c r="PDJ22" s="12"/>
      <c r="PDK22" s="12"/>
      <c r="PDL22" s="12"/>
      <c r="PDM22" s="12"/>
      <c r="PDN22" s="12"/>
      <c r="PDO22" s="12"/>
      <c r="PDP22" s="12"/>
      <c r="PDQ22" s="12"/>
      <c r="PDR22" s="12"/>
      <c r="PDS22" s="12"/>
      <c r="PDT22" s="12"/>
      <c r="PDU22" s="12"/>
      <c r="PDV22" s="12"/>
      <c r="PDW22" s="12"/>
      <c r="PDX22" s="12"/>
      <c r="PDY22" s="12"/>
      <c r="PDZ22" s="12"/>
      <c r="PEA22" s="12"/>
      <c r="PEB22" s="12"/>
      <c r="PEC22" s="12"/>
      <c r="PED22" s="12"/>
      <c r="PEE22" s="12"/>
      <c r="PEF22" s="12"/>
      <c r="PEG22" s="12"/>
      <c r="PEH22" s="12"/>
      <c r="PEI22" s="12"/>
      <c r="PEJ22" s="12"/>
      <c r="PEK22" s="12"/>
      <c r="PEL22" s="12"/>
      <c r="PEM22" s="12"/>
      <c r="PEN22" s="12"/>
      <c r="PEO22" s="12"/>
      <c r="PEP22" s="12"/>
      <c r="PEQ22" s="12"/>
      <c r="PER22" s="12"/>
      <c r="PES22" s="12"/>
      <c r="PET22" s="12"/>
      <c r="PEU22" s="12"/>
      <c r="PEV22" s="12"/>
      <c r="PEW22" s="12"/>
      <c r="PEX22" s="12"/>
      <c r="PEY22" s="12"/>
      <c r="PEZ22" s="12"/>
      <c r="PFA22" s="12"/>
      <c r="PFB22" s="12"/>
      <c r="PFC22" s="12"/>
      <c r="PFD22" s="12"/>
      <c r="PFE22" s="12"/>
      <c r="PFF22" s="12"/>
      <c r="PFG22" s="12"/>
      <c r="PFH22" s="12"/>
      <c r="PFI22" s="12"/>
      <c r="PFJ22" s="12"/>
      <c r="PFK22" s="12"/>
      <c r="PFL22" s="12"/>
      <c r="PFM22" s="12"/>
      <c r="PFN22" s="12"/>
      <c r="PFO22" s="12"/>
      <c r="PFP22" s="12"/>
      <c r="PFQ22" s="12"/>
      <c r="PFR22" s="12"/>
      <c r="PFS22" s="12"/>
      <c r="PFT22" s="12"/>
      <c r="PFU22" s="12"/>
      <c r="PFV22" s="12"/>
      <c r="PFW22" s="12"/>
      <c r="PFX22" s="12"/>
      <c r="PFY22" s="12"/>
      <c r="PFZ22" s="12"/>
      <c r="PGA22" s="12"/>
      <c r="PGB22" s="12"/>
      <c r="PGC22" s="12"/>
      <c r="PGD22" s="12"/>
      <c r="PGE22" s="12"/>
      <c r="PGF22" s="12"/>
      <c r="PGG22" s="12"/>
      <c r="PGH22" s="12"/>
      <c r="PGI22" s="12"/>
      <c r="PGJ22" s="12"/>
      <c r="PGK22" s="12"/>
      <c r="PGL22" s="12"/>
      <c r="PGM22" s="12"/>
      <c r="PGN22" s="12"/>
      <c r="PGO22" s="12"/>
      <c r="PGP22" s="12"/>
      <c r="PGQ22" s="12"/>
      <c r="PGR22" s="12"/>
      <c r="PGS22" s="12"/>
      <c r="PGT22" s="12"/>
      <c r="PGU22" s="12"/>
      <c r="PGV22" s="12"/>
      <c r="PGW22" s="12"/>
      <c r="PGX22" s="12"/>
      <c r="PGY22" s="12"/>
      <c r="PGZ22" s="12"/>
      <c r="PHA22" s="12"/>
      <c r="PHB22" s="12"/>
      <c r="PHC22" s="12"/>
      <c r="PHD22" s="12"/>
      <c r="PHE22" s="12"/>
      <c r="PHF22" s="12"/>
      <c r="PHG22" s="12"/>
      <c r="PHH22" s="12"/>
      <c r="PHI22" s="12"/>
      <c r="PHJ22" s="12"/>
      <c r="PHK22" s="12"/>
      <c r="PHL22" s="12"/>
      <c r="PHM22" s="12"/>
      <c r="PHN22" s="12"/>
      <c r="PHO22" s="12"/>
      <c r="PHP22" s="12"/>
      <c r="PHQ22" s="12"/>
      <c r="PHR22" s="12"/>
      <c r="PHS22" s="12"/>
      <c r="PHT22" s="12"/>
      <c r="PHU22" s="12"/>
      <c r="PHV22" s="12"/>
      <c r="PHW22" s="12"/>
      <c r="PHX22" s="12"/>
      <c r="PHY22" s="12"/>
      <c r="PHZ22" s="12"/>
      <c r="PIA22" s="12"/>
      <c r="PIB22" s="12"/>
      <c r="PIC22" s="12"/>
      <c r="PID22" s="12"/>
      <c r="PIE22" s="12"/>
      <c r="PIF22" s="12"/>
      <c r="PIG22" s="12"/>
      <c r="PIH22" s="12"/>
      <c r="PII22" s="12"/>
      <c r="PIJ22" s="12"/>
      <c r="PIK22" s="12"/>
      <c r="PIL22" s="12"/>
      <c r="PIM22" s="12"/>
      <c r="PIN22" s="12"/>
      <c r="PIO22" s="12"/>
      <c r="PIP22" s="12"/>
      <c r="PIQ22" s="12"/>
      <c r="PIR22" s="12"/>
      <c r="PIS22" s="12"/>
      <c r="PIT22" s="12"/>
      <c r="PIU22" s="12"/>
      <c r="PIV22" s="12"/>
      <c r="PIW22" s="12"/>
      <c r="PIX22" s="12"/>
      <c r="PIY22" s="12"/>
      <c r="PIZ22" s="12"/>
      <c r="PJA22" s="12"/>
      <c r="PJB22" s="12"/>
      <c r="PJC22" s="12"/>
      <c r="PJD22" s="12"/>
      <c r="PJE22" s="12"/>
      <c r="PJF22" s="12"/>
      <c r="PJG22" s="12"/>
      <c r="PJH22" s="12"/>
      <c r="PJI22" s="12"/>
      <c r="PJJ22" s="12"/>
      <c r="PJK22" s="12"/>
      <c r="PJL22" s="12"/>
      <c r="PJM22" s="12"/>
      <c r="PJN22" s="12"/>
      <c r="PJO22" s="12"/>
      <c r="PJP22" s="12"/>
      <c r="PJQ22" s="12"/>
      <c r="PJR22" s="12"/>
      <c r="PJS22" s="12"/>
      <c r="PJT22" s="12"/>
      <c r="PJU22" s="12"/>
      <c r="PJV22" s="12"/>
      <c r="PJW22" s="12"/>
      <c r="PJX22" s="12"/>
      <c r="PJY22" s="12"/>
      <c r="PJZ22" s="12"/>
      <c r="PKA22" s="12"/>
      <c r="PKB22" s="12"/>
      <c r="PKC22" s="12"/>
      <c r="PKD22" s="12"/>
      <c r="PKE22" s="12"/>
      <c r="PKF22" s="12"/>
      <c r="PKG22" s="12"/>
      <c r="PKH22" s="12"/>
      <c r="PKI22" s="12"/>
      <c r="PKJ22" s="12"/>
      <c r="PKK22" s="12"/>
      <c r="PKL22" s="12"/>
      <c r="PKM22" s="12"/>
      <c r="PKN22" s="12"/>
      <c r="PKO22" s="12"/>
      <c r="PKP22" s="12"/>
      <c r="PKQ22" s="12"/>
      <c r="PKR22" s="12"/>
      <c r="PKS22" s="12"/>
      <c r="PKT22" s="12"/>
      <c r="PKU22" s="12"/>
      <c r="PKV22" s="12"/>
      <c r="PKW22" s="12"/>
      <c r="PKX22" s="12"/>
      <c r="PKY22" s="12"/>
      <c r="PKZ22" s="12"/>
      <c r="PLA22" s="12"/>
      <c r="PLB22" s="12"/>
      <c r="PLC22" s="12"/>
      <c r="PLD22" s="12"/>
      <c r="PLE22" s="12"/>
      <c r="PLF22" s="12"/>
      <c r="PLG22" s="12"/>
      <c r="PLH22" s="12"/>
      <c r="PLI22" s="12"/>
      <c r="PLJ22" s="12"/>
      <c r="PLK22" s="12"/>
      <c r="PLL22" s="12"/>
      <c r="PLM22" s="12"/>
      <c r="PLN22" s="12"/>
      <c r="PLO22" s="12"/>
      <c r="PLP22" s="12"/>
      <c r="PLQ22" s="12"/>
      <c r="PLR22" s="12"/>
      <c r="PLS22" s="12"/>
      <c r="PLT22" s="12"/>
      <c r="PLU22" s="12"/>
      <c r="PLV22" s="12"/>
      <c r="PLW22" s="12"/>
      <c r="PLX22" s="12"/>
      <c r="PLY22" s="12"/>
      <c r="PLZ22" s="12"/>
      <c r="PMA22" s="12"/>
      <c r="PMB22" s="12"/>
      <c r="PMC22" s="12"/>
      <c r="PMD22" s="12"/>
      <c r="PME22" s="12"/>
      <c r="PMF22" s="12"/>
      <c r="PMG22" s="12"/>
      <c r="PMH22" s="12"/>
      <c r="PMI22" s="12"/>
      <c r="PMJ22" s="12"/>
      <c r="PMK22" s="12"/>
      <c r="PML22" s="12"/>
      <c r="PMM22" s="12"/>
      <c r="PMN22" s="12"/>
      <c r="PMO22" s="12"/>
      <c r="PMP22" s="12"/>
      <c r="PMQ22" s="12"/>
      <c r="PMR22" s="12"/>
      <c r="PMS22" s="12"/>
      <c r="PMT22" s="12"/>
      <c r="PMU22" s="12"/>
      <c r="PMV22" s="12"/>
      <c r="PMW22" s="12"/>
      <c r="PMX22" s="12"/>
      <c r="PMY22" s="12"/>
      <c r="PMZ22" s="12"/>
      <c r="PNA22" s="12"/>
      <c r="PNB22" s="12"/>
      <c r="PNC22" s="12"/>
      <c r="PND22" s="12"/>
      <c r="PNE22" s="12"/>
      <c r="PNF22" s="12"/>
      <c r="PNG22" s="12"/>
      <c r="PNH22" s="12"/>
      <c r="PNI22" s="12"/>
      <c r="PNJ22" s="12"/>
      <c r="PNK22" s="12"/>
      <c r="PNL22" s="12"/>
      <c r="PNM22" s="12"/>
      <c r="PNN22" s="12"/>
      <c r="PNO22" s="12"/>
      <c r="PNP22" s="12"/>
      <c r="PNQ22" s="12"/>
      <c r="PNR22" s="12"/>
      <c r="PNS22" s="12"/>
      <c r="PNT22" s="12"/>
      <c r="PNU22" s="12"/>
      <c r="PNV22" s="12"/>
      <c r="PNW22" s="12"/>
      <c r="PNX22" s="12"/>
      <c r="PNY22" s="12"/>
      <c r="PNZ22" s="12"/>
      <c r="POA22" s="12"/>
      <c r="POB22" s="12"/>
      <c r="POC22" s="12"/>
      <c r="POD22" s="12"/>
      <c r="POE22" s="12"/>
      <c r="POF22" s="12"/>
      <c r="POG22" s="12"/>
      <c r="POH22" s="12"/>
      <c r="POI22" s="12"/>
      <c r="POJ22" s="12"/>
      <c r="POK22" s="12"/>
      <c r="POL22" s="12"/>
      <c r="POM22" s="12"/>
      <c r="PON22" s="12"/>
      <c r="POO22" s="12"/>
      <c r="POP22" s="12"/>
      <c r="POQ22" s="12"/>
      <c r="POR22" s="12"/>
      <c r="POS22" s="12"/>
      <c r="POT22" s="12"/>
      <c r="POU22" s="12"/>
      <c r="POV22" s="12"/>
      <c r="POW22" s="12"/>
      <c r="POX22" s="12"/>
      <c r="POY22" s="12"/>
      <c r="POZ22" s="12"/>
      <c r="PPA22" s="12"/>
      <c r="PPB22" s="12"/>
      <c r="PPC22" s="12"/>
      <c r="PPD22" s="12"/>
      <c r="PPE22" s="12"/>
      <c r="PPF22" s="12"/>
      <c r="PPG22" s="12"/>
      <c r="PPH22" s="12"/>
      <c r="PPI22" s="12"/>
      <c r="PPJ22" s="12"/>
      <c r="PPK22" s="12"/>
      <c r="PPL22" s="12"/>
      <c r="PPM22" s="12"/>
      <c r="PPN22" s="12"/>
      <c r="PPO22" s="12"/>
      <c r="PPP22" s="12"/>
      <c r="PPQ22" s="12"/>
      <c r="PPR22" s="12"/>
      <c r="PPS22" s="12"/>
      <c r="PPT22" s="12"/>
      <c r="PPU22" s="12"/>
      <c r="PPV22" s="12"/>
      <c r="PPW22" s="12"/>
      <c r="PPX22" s="12"/>
      <c r="PPY22" s="12"/>
      <c r="PPZ22" s="12"/>
      <c r="PQA22" s="12"/>
      <c r="PQB22" s="12"/>
      <c r="PQC22" s="12"/>
      <c r="PQD22" s="12"/>
      <c r="PQE22" s="12"/>
      <c r="PQF22" s="12"/>
      <c r="PQG22" s="12"/>
      <c r="PQH22" s="12"/>
      <c r="PQI22" s="12"/>
      <c r="PQJ22" s="12"/>
      <c r="PQK22" s="12"/>
      <c r="PQL22" s="12"/>
      <c r="PQM22" s="12"/>
      <c r="PQN22" s="12"/>
      <c r="PQO22" s="12"/>
      <c r="PQP22" s="12"/>
      <c r="PQQ22" s="12"/>
      <c r="PQR22" s="12"/>
      <c r="PQS22" s="12"/>
      <c r="PQT22" s="12"/>
      <c r="PQU22" s="12"/>
      <c r="PQV22" s="12"/>
      <c r="PQW22" s="12"/>
      <c r="PQX22" s="12"/>
      <c r="PQY22" s="12"/>
      <c r="PQZ22" s="12"/>
      <c r="PRA22" s="12"/>
      <c r="PRB22" s="12"/>
      <c r="PRC22" s="12"/>
      <c r="PRD22" s="12"/>
      <c r="PRE22" s="12"/>
      <c r="PRF22" s="12"/>
      <c r="PRG22" s="12"/>
      <c r="PRH22" s="12"/>
      <c r="PRI22" s="12"/>
      <c r="PRJ22" s="12"/>
      <c r="PRK22" s="12"/>
      <c r="PRL22" s="12"/>
      <c r="PRM22" s="12"/>
      <c r="PRN22" s="12"/>
      <c r="PRO22" s="12"/>
      <c r="PRP22" s="12"/>
      <c r="PRQ22" s="12"/>
      <c r="PRR22" s="12"/>
      <c r="PRS22" s="12"/>
      <c r="PRT22" s="12"/>
      <c r="PRU22" s="12"/>
      <c r="PRV22" s="12"/>
      <c r="PRW22" s="12"/>
      <c r="PRX22" s="12"/>
      <c r="PRY22" s="12"/>
      <c r="PRZ22" s="12"/>
      <c r="PSA22" s="12"/>
      <c r="PSB22" s="12"/>
      <c r="PSC22" s="12"/>
      <c r="PSD22" s="12"/>
      <c r="PSE22" s="12"/>
      <c r="PSF22" s="12"/>
      <c r="PSG22" s="12"/>
      <c r="PSH22" s="12"/>
      <c r="PSI22" s="12"/>
      <c r="PSJ22" s="12"/>
      <c r="PSK22" s="12"/>
      <c r="PSL22" s="12"/>
      <c r="PSM22" s="12"/>
      <c r="PSN22" s="12"/>
      <c r="PSO22" s="12"/>
      <c r="PSP22" s="12"/>
      <c r="PSQ22" s="12"/>
      <c r="PSR22" s="12"/>
      <c r="PSS22" s="12"/>
      <c r="PST22" s="12"/>
      <c r="PSU22" s="12"/>
      <c r="PSV22" s="12"/>
      <c r="PSW22" s="12"/>
      <c r="PSX22" s="12"/>
      <c r="PSY22" s="12"/>
      <c r="PSZ22" s="12"/>
      <c r="PTA22" s="12"/>
      <c r="PTB22" s="12"/>
      <c r="PTC22" s="12"/>
      <c r="PTD22" s="12"/>
      <c r="PTE22" s="12"/>
      <c r="PTF22" s="12"/>
      <c r="PTG22" s="12"/>
      <c r="PTH22" s="12"/>
      <c r="PTI22" s="12"/>
      <c r="PTJ22" s="12"/>
      <c r="PTK22" s="12"/>
      <c r="PTL22" s="12"/>
      <c r="PTM22" s="12"/>
      <c r="PTN22" s="12"/>
      <c r="PTO22" s="12"/>
      <c r="PTP22" s="12"/>
      <c r="PTQ22" s="12"/>
      <c r="PTR22" s="12"/>
      <c r="PTS22" s="12"/>
      <c r="PTT22" s="12"/>
      <c r="PTU22" s="12"/>
      <c r="PTV22" s="12"/>
      <c r="PTW22" s="12"/>
      <c r="PTX22" s="12"/>
      <c r="PTY22" s="12"/>
      <c r="PTZ22" s="12"/>
      <c r="PUA22" s="12"/>
      <c r="PUB22" s="12"/>
      <c r="PUC22" s="12"/>
      <c r="PUD22" s="12"/>
      <c r="PUE22" s="12"/>
      <c r="PUF22" s="12"/>
      <c r="PUG22" s="12"/>
      <c r="PUH22" s="12"/>
      <c r="PUI22" s="12"/>
      <c r="PUJ22" s="12"/>
      <c r="PUK22" s="12"/>
      <c r="PUL22" s="12"/>
      <c r="PUM22" s="12"/>
      <c r="PUN22" s="12"/>
      <c r="PUO22" s="12"/>
      <c r="PUP22" s="12"/>
      <c r="PUQ22" s="12"/>
      <c r="PUR22" s="12"/>
      <c r="PUS22" s="12"/>
      <c r="PUT22" s="12"/>
      <c r="PUU22" s="12"/>
      <c r="PUV22" s="12"/>
      <c r="PUW22" s="12"/>
      <c r="PUX22" s="12"/>
      <c r="PUY22" s="12"/>
      <c r="PUZ22" s="12"/>
      <c r="PVA22" s="12"/>
      <c r="PVB22" s="12"/>
      <c r="PVC22" s="12"/>
      <c r="PVD22" s="12"/>
      <c r="PVE22" s="12"/>
      <c r="PVF22" s="12"/>
      <c r="PVG22" s="12"/>
      <c r="PVH22" s="12"/>
      <c r="PVI22" s="12"/>
      <c r="PVJ22" s="12"/>
      <c r="PVK22" s="12"/>
      <c r="PVL22" s="12"/>
      <c r="PVM22" s="12"/>
      <c r="PVN22" s="12"/>
      <c r="PVO22" s="12"/>
      <c r="PVP22" s="12"/>
      <c r="PVQ22" s="12"/>
      <c r="PVR22" s="12"/>
      <c r="PVS22" s="12"/>
      <c r="PVT22" s="12"/>
      <c r="PVU22" s="12"/>
      <c r="PVV22" s="12"/>
      <c r="PVW22" s="12"/>
      <c r="PVX22" s="12"/>
      <c r="PVY22" s="12"/>
      <c r="PVZ22" s="12"/>
      <c r="PWA22" s="12"/>
      <c r="PWB22" s="12"/>
      <c r="PWC22" s="12"/>
      <c r="PWD22" s="12"/>
      <c r="PWE22" s="12"/>
      <c r="PWF22" s="12"/>
      <c r="PWG22" s="12"/>
      <c r="PWH22" s="12"/>
      <c r="PWI22" s="12"/>
      <c r="PWJ22" s="12"/>
      <c r="PWK22" s="12"/>
      <c r="PWL22" s="12"/>
      <c r="PWM22" s="12"/>
      <c r="PWN22" s="12"/>
      <c r="PWO22" s="12"/>
      <c r="PWP22" s="12"/>
      <c r="PWQ22" s="12"/>
      <c r="PWR22" s="12"/>
      <c r="PWS22" s="12"/>
      <c r="PWT22" s="12"/>
      <c r="PWU22" s="12"/>
      <c r="PWV22" s="12"/>
      <c r="PWW22" s="12"/>
      <c r="PWX22" s="12"/>
      <c r="PWY22" s="12"/>
      <c r="PWZ22" s="12"/>
      <c r="PXA22" s="12"/>
      <c r="PXB22" s="12"/>
      <c r="PXC22" s="12"/>
      <c r="PXD22" s="12"/>
      <c r="PXE22" s="12"/>
      <c r="PXF22" s="12"/>
      <c r="PXG22" s="12"/>
      <c r="PXH22" s="12"/>
      <c r="PXI22" s="12"/>
      <c r="PXJ22" s="12"/>
      <c r="PXK22" s="12"/>
      <c r="PXL22" s="12"/>
      <c r="PXM22" s="12"/>
      <c r="PXN22" s="12"/>
      <c r="PXO22" s="12"/>
      <c r="PXP22" s="12"/>
      <c r="PXQ22" s="12"/>
      <c r="PXR22" s="12"/>
      <c r="PXS22" s="12"/>
      <c r="PXT22" s="12"/>
      <c r="PXU22" s="12"/>
      <c r="PXV22" s="12"/>
      <c r="PXW22" s="12"/>
      <c r="PXX22" s="12"/>
      <c r="PXY22" s="12"/>
      <c r="PXZ22" s="12"/>
      <c r="PYA22" s="12"/>
      <c r="PYB22" s="12"/>
      <c r="PYC22" s="12"/>
      <c r="PYD22" s="12"/>
      <c r="PYE22" s="12"/>
      <c r="PYF22" s="12"/>
      <c r="PYG22" s="12"/>
      <c r="PYH22" s="12"/>
      <c r="PYI22" s="12"/>
      <c r="PYJ22" s="12"/>
      <c r="PYK22" s="12"/>
      <c r="PYL22" s="12"/>
      <c r="PYM22" s="12"/>
      <c r="PYN22" s="12"/>
      <c r="PYO22" s="12"/>
      <c r="PYP22" s="12"/>
      <c r="PYQ22" s="12"/>
      <c r="PYR22" s="12"/>
      <c r="PYS22" s="12"/>
      <c r="PYT22" s="12"/>
      <c r="PYU22" s="12"/>
      <c r="PYV22" s="12"/>
      <c r="PYW22" s="12"/>
      <c r="PYX22" s="12"/>
      <c r="PYY22" s="12"/>
      <c r="PYZ22" s="12"/>
      <c r="PZA22" s="12"/>
      <c r="PZB22" s="12"/>
      <c r="PZC22" s="12"/>
      <c r="PZD22" s="12"/>
      <c r="PZE22" s="12"/>
      <c r="PZF22" s="12"/>
      <c r="PZG22" s="12"/>
      <c r="PZH22" s="12"/>
      <c r="PZI22" s="12"/>
      <c r="PZJ22" s="12"/>
      <c r="PZK22" s="12"/>
      <c r="PZL22" s="12"/>
      <c r="PZM22" s="12"/>
      <c r="PZN22" s="12"/>
      <c r="PZO22" s="12"/>
      <c r="PZP22" s="12"/>
      <c r="PZQ22" s="12"/>
      <c r="PZR22" s="12"/>
      <c r="PZS22" s="12"/>
      <c r="PZT22" s="12"/>
      <c r="PZU22" s="12"/>
      <c r="PZV22" s="12"/>
      <c r="PZW22" s="12"/>
      <c r="PZX22" s="12"/>
      <c r="PZY22" s="12"/>
      <c r="PZZ22" s="12"/>
      <c r="QAA22" s="12"/>
      <c r="QAB22" s="12"/>
      <c r="QAC22" s="12"/>
      <c r="QAD22" s="12"/>
      <c r="QAE22" s="12"/>
      <c r="QAF22" s="12"/>
      <c r="QAG22" s="12"/>
      <c r="QAH22" s="12"/>
      <c r="QAI22" s="12"/>
      <c r="QAJ22" s="12"/>
      <c r="QAK22" s="12"/>
      <c r="QAL22" s="12"/>
      <c r="QAM22" s="12"/>
      <c r="QAN22" s="12"/>
      <c r="QAO22" s="12"/>
      <c r="QAP22" s="12"/>
      <c r="QAQ22" s="12"/>
      <c r="QAR22" s="12"/>
      <c r="QAS22" s="12"/>
      <c r="QAT22" s="12"/>
      <c r="QAU22" s="12"/>
      <c r="QAV22" s="12"/>
      <c r="QAW22" s="12"/>
      <c r="QAX22" s="12"/>
      <c r="QAY22" s="12"/>
      <c r="QAZ22" s="12"/>
      <c r="QBA22" s="12"/>
      <c r="QBB22" s="12"/>
      <c r="QBC22" s="12"/>
      <c r="QBD22" s="12"/>
      <c r="QBE22" s="12"/>
      <c r="QBF22" s="12"/>
      <c r="QBG22" s="12"/>
      <c r="QBH22" s="12"/>
      <c r="QBI22" s="12"/>
      <c r="QBJ22" s="12"/>
      <c r="QBK22" s="12"/>
      <c r="QBL22" s="12"/>
      <c r="QBM22" s="12"/>
      <c r="QBN22" s="12"/>
      <c r="QBO22" s="12"/>
      <c r="QBP22" s="12"/>
      <c r="QBQ22" s="12"/>
      <c r="QBR22" s="12"/>
      <c r="QBS22" s="12"/>
      <c r="QBT22" s="12"/>
      <c r="QBU22" s="12"/>
      <c r="QBV22" s="12"/>
      <c r="QBW22" s="12"/>
      <c r="QBX22" s="12"/>
      <c r="QBY22" s="12"/>
      <c r="QBZ22" s="12"/>
      <c r="QCA22" s="12"/>
      <c r="QCB22" s="12"/>
      <c r="QCC22" s="12"/>
      <c r="QCD22" s="12"/>
      <c r="QCE22" s="12"/>
      <c r="QCF22" s="12"/>
      <c r="QCG22" s="12"/>
      <c r="QCH22" s="12"/>
      <c r="QCI22" s="12"/>
      <c r="QCJ22" s="12"/>
      <c r="QCK22" s="12"/>
      <c r="QCL22" s="12"/>
      <c r="QCM22" s="12"/>
      <c r="QCN22" s="12"/>
      <c r="QCO22" s="12"/>
      <c r="QCP22" s="12"/>
      <c r="QCQ22" s="12"/>
      <c r="QCR22" s="12"/>
      <c r="QCS22" s="12"/>
      <c r="QCT22" s="12"/>
      <c r="QCU22" s="12"/>
      <c r="QCV22" s="12"/>
      <c r="QCW22" s="12"/>
      <c r="QCX22" s="12"/>
      <c r="QCY22" s="12"/>
      <c r="QCZ22" s="12"/>
      <c r="QDA22" s="12"/>
      <c r="QDB22" s="12"/>
      <c r="QDC22" s="12"/>
      <c r="QDD22" s="12"/>
      <c r="QDE22" s="12"/>
      <c r="QDF22" s="12"/>
      <c r="QDG22" s="12"/>
      <c r="QDH22" s="12"/>
      <c r="QDI22" s="12"/>
      <c r="QDJ22" s="12"/>
      <c r="QDK22" s="12"/>
      <c r="QDL22" s="12"/>
      <c r="QDM22" s="12"/>
      <c r="QDN22" s="12"/>
      <c r="QDO22" s="12"/>
      <c r="QDP22" s="12"/>
      <c r="QDQ22" s="12"/>
      <c r="QDR22" s="12"/>
      <c r="QDS22" s="12"/>
      <c r="QDT22" s="12"/>
      <c r="QDU22" s="12"/>
      <c r="QDV22" s="12"/>
      <c r="QDW22" s="12"/>
      <c r="QDX22" s="12"/>
      <c r="QDY22" s="12"/>
      <c r="QDZ22" s="12"/>
      <c r="QEA22" s="12"/>
      <c r="QEB22" s="12"/>
      <c r="QEC22" s="12"/>
      <c r="QED22" s="12"/>
      <c r="QEE22" s="12"/>
      <c r="QEF22" s="12"/>
      <c r="QEG22" s="12"/>
      <c r="QEH22" s="12"/>
      <c r="QEI22" s="12"/>
      <c r="QEJ22" s="12"/>
      <c r="QEK22" s="12"/>
      <c r="QEL22" s="12"/>
      <c r="QEM22" s="12"/>
      <c r="QEN22" s="12"/>
      <c r="QEO22" s="12"/>
      <c r="QEP22" s="12"/>
      <c r="QEQ22" s="12"/>
      <c r="QER22" s="12"/>
      <c r="QES22" s="12"/>
      <c r="QET22" s="12"/>
      <c r="QEU22" s="12"/>
      <c r="QEV22" s="12"/>
      <c r="QEW22" s="12"/>
      <c r="QEX22" s="12"/>
      <c r="QEY22" s="12"/>
      <c r="QEZ22" s="12"/>
      <c r="QFA22" s="12"/>
      <c r="QFB22" s="12"/>
      <c r="QFC22" s="12"/>
      <c r="QFD22" s="12"/>
      <c r="QFE22" s="12"/>
      <c r="QFF22" s="12"/>
      <c r="QFG22" s="12"/>
      <c r="QFH22" s="12"/>
      <c r="QFI22" s="12"/>
      <c r="QFJ22" s="12"/>
      <c r="QFK22" s="12"/>
      <c r="QFL22" s="12"/>
      <c r="QFM22" s="12"/>
      <c r="QFN22" s="12"/>
      <c r="QFO22" s="12"/>
      <c r="QFP22" s="12"/>
      <c r="QFQ22" s="12"/>
      <c r="QFR22" s="12"/>
      <c r="QFS22" s="12"/>
      <c r="QFT22" s="12"/>
      <c r="QFU22" s="12"/>
      <c r="QFV22" s="12"/>
      <c r="QFW22" s="12"/>
      <c r="QFX22" s="12"/>
      <c r="QFY22" s="12"/>
      <c r="QFZ22" s="12"/>
      <c r="QGA22" s="12"/>
      <c r="QGB22" s="12"/>
      <c r="QGC22" s="12"/>
      <c r="QGD22" s="12"/>
      <c r="QGE22" s="12"/>
      <c r="QGF22" s="12"/>
      <c r="QGG22" s="12"/>
      <c r="QGH22" s="12"/>
      <c r="QGI22" s="12"/>
      <c r="QGJ22" s="12"/>
      <c r="QGK22" s="12"/>
      <c r="QGL22" s="12"/>
      <c r="QGM22" s="12"/>
      <c r="QGN22" s="12"/>
      <c r="QGO22" s="12"/>
      <c r="QGP22" s="12"/>
      <c r="QGQ22" s="12"/>
      <c r="QGR22" s="12"/>
      <c r="QGS22" s="12"/>
      <c r="QGT22" s="12"/>
      <c r="QGU22" s="12"/>
      <c r="QGV22" s="12"/>
      <c r="QGW22" s="12"/>
      <c r="QGX22" s="12"/>
      <c r="QGY22" s="12"/>
      <c r="QGZ22" s="12"/>
      <c r="QHA22" s="12"/>
      <c r="QHB22" s="12"/>
      <c r="QHC22" s="12"/>
      <c r="QHD22" s="12"/>
      <c r="QHE22" s="12"/>
      <c r="QHF22" s="12"/>
      <c r="QHG22" s="12"/>
      <c r="QHH22" s="12"/>
      <c r="QHI22" s="12"/>
      <c r="QHJ22" s="12"/>
      <c r="QHK22" s="12"/>
      <c r="QHL22" s="12"/>
      <c r="QHM22" s="12"/>
      <c r="QHN22" s="12"/>
      <c r="QHO22" s="12"/>
      <c r="QHP22" s="12"/>
      <c r="QHQ22" s="12"/>
      <c r="QHR22" s="12"/>
      <c r="QHS22" s="12"/>
      <c r="QHT22" s="12"/>
      <c r="QHU22" s="12"/>
      <c r="QHV22" s="12"/>
      <c r="QHW22" s="12"/>
      <c r="QHX22" s="12"/>
      <c r="QHY22" s="12"/>
      <c r="QHZ22" s="12"/>
      <c r="QIA22" s="12"/>
      <c r="QIB22" s="12"/>
      <c r="QIC22" s="12"/>
      <c r="QID22" s="12"/>
      <c r="QIE22" s="12"/>
      <c r="QIF22" s="12"/>
      <c r="QIG22" s="12"/>
      <c r="QIH22" s="12"/>
      <c r="QII22" s="12"/>
      <c r="QIJ22" s="12"/>
      <c r="QIK22" s="12"/>
      <c r="QIL22" s="12"/>
      <c r="QIM22" s="12"/>
      <c r="QIN22" s="12"/>
      <c r="QIO22" s="12"/>
      <c r="QIP22" s="12"/>
      <c r="QIQ22" s="12"/>
      <c r="QIR22" s="12"/>
      <c r="QIS22" s="12"/>
      <c r="QIT22" s="12"/>
      <c r="QIU22" s="12"/>
      <c r="QIV22" s="12"/>
      <c r="QIW22" s="12"/>
      <c r="QIX22" s="12"/>
      <c r="QIY22" s="12"/>
      <c r="QIZ22" s="12"/>
      <c r="QJA22" s="12"/>
      <c r="QJB22" s="12"/>
      <c r="QJC22" s="12"/>
      <c r="QJD22" s="12"/>
      <c r="QJE22" s="12"/>
      <c r="QJF22" s="12"/>
      <c r="QJG22" s="12"/>
      <c r="QJH22" s="12"/>
      <c r="QJI22" s="12"/>
      <c r="QJJ22" s="12"/>
      <c r="QJK22" s="12"/>
      <c r="QJL22" s="12"/>
      <c r="QJM22" s="12"/>
      <c r="QJN22" s="12"/>
      <c r="QJO22" s="12"/>
      <c r="QJP22" s="12"/>
      <c r="QJQ22" s="12"/>
      <c r="QJR22" s="12"/>
      <c r="QJS22" s="12"/>
      <c r="QJT22" s="12"/>
      <c r="QJU22" s="12"/>
      <c r="QJV22" s="12"/>
      <c r="QJW22" s="12"/>
      <c r="QJX22" s="12"/>
      <c r="QJY22" s="12"/>
      <c r="QJZ22" s="12"/>
      <c r="QKA22" s="12"/>
      <c r="QKB22" s="12"/>
      <c r="QKC22" s="12"/>
      <c r="QKD22" s="12"/>
      <c r="QKE22" s="12"/>
      <c r="QKF22" s="12"/>
      <c r="QKG22" s="12"/>
      <c r="QKH22" s="12"/>
      <c r="QKI22" s="12"/>
      <c r="QKJ22" s="12"/>
      <c r="QKK22" s="12"/>
      <c r="QKL22" s="12"/>
      <c r="QKM22" s="12"/>
      <c r="QKN22" s="12"/>
      <c r="QKO22" s="12"/>
      <c r="QKP22" s="12"/>
      <c r="QKQ22" s="12"/>
      <c r="QKR22" s="12"/>
      <c r="QKS22" s="12"/>
      <c r="QKT22" s="12"/>
      <c r="QKU22" s="12"/>
      <c r="QKV22" s="12"/>
      <c r="QKW22" s="12"/>
      <c r="QKX22" s="12"/>
      <c r="QKY22" s="12"/>
      <c r="QKZ22" s="12"/>
      <c r="QLA22" s="12"/>
      <c r="QLB22" s="12"/>
      <c r="QLC22" s="12"/>
      <c r="QLD22" s="12"/>
      <c r="QLE22" s="12"/>
      <c r="QLF22" s="12"/>
      <c r="QLG22" s="12"/>
      <c r="QLH22" s="12"/>
      <c r="QLI22" s="12"/>
      <c r="QLJ22" s="12"/>
      <c r="QLK22" s="12"/>
      <c r="QLL22" s="12"/>
      <c r="QLM22" s="12"/>
      <c r="QLN22" s="12"/>
      <c r="QLO22" s="12"/>
      <c r="QLP22" s="12"/>
      <c r="QLQ22" s="12"/>
      <c r="QLR22" s="12"/>
      <c r="QLS22" s="12"/>
      <c r="QLT22" s="12"/>
      <c r="QLU22" s="12"/>
      <c r="QLV22" s="12"/>
      <c r="QLW22" s="12"/>
      <c r="QLX22" s="12"/>
      <c r="QLY22" s="12"/>
      <c r="QLZ22" s="12"/>
      <c r="QMA22" s="12"/>
      <c r="QMB22" s="12"/>
      <c r="QMC22" s="12"/>
      <c r="QMD22" s="12"/>
      <c r="QME22" s="12"/>
      <c r="QMF22" s="12"/>
      <c r="QMG22" s="12"/>
      <c r="QMH22" s="12"/>
      <c r="QMI22" s="12"/>
      <c r="QMJ22" s="12"/>
      <c r="QMK22" s="12"/>
      <c r="QML22" s="12"/>
      <c r="QMM22" s="12"/>
      <c r="QMN22" s="12"/>
      <c r="QMO22" s="12"/>
      <c r="QMP22" s="12"/>
      <c r="QMQ22" s="12"/>
      <c r="QMR22" s="12"/>
      <c r="QMS22" s="12"/>
      <c r="QMT22" s="12"/>
      <c r="QMU22" s="12"/>
      <c r="QMV22" s="12"/>
      <c r="QMW22" s="12"/>
      <c r="QMX22" s="12"/>
      <c r="QMY22" s="12"/>
      <c r="QMZ22" s="12"/>
      <c r="QNA22" s="12"/>
      <c r="QNB22" s="12"/>
      <c r="QNC22" s="12"/>
      <c r="QND22" s="12"/>
      <c r="QNE22" s="12"/>
      <c r="QNF22" s="12"/>
      <c r="QNG22" s="12"/>
      <c r="QNH22" s="12"/>
      <c r="QNI22" s="12"/>
      <c r="QNJ22" s="12"/>
      <c r="QNK22" s="12"/>
      <c r="QNL22" s="12"/>
      <c r="QNM22" s="12"/>
      <c r="QNN22" s="12"/>
      <c r="QNO22" s="12"/>
      <c r="QNP22" s="12"/>
      <c r="QNQ22" s="12"/>
      <c r="QNR22" s="12"/>
      <c r="QNS22" s="12"/>
      <c r="QNT22" s="12"/>
      <c r="QNU22" s="12"/>
      <c r="QNV22" s="12"/>
      <c r="QNW22" s="12"/>
      <c r="QNX22" s="12"/>
      <c r="QNY22" s="12"/>
      <c r="QNZ22" s="12"/>
      <c r="QOA22" s="12"/>
      <c r="QOB22" s="12"/>
      <c r="QOC22" s="12"/>
      <c r="QOD22" s="12"/>
      <c r="QOE22" s="12"/>
      <c r="QOF22" s="12"/>
      <c r="QOG22" s="12"/>
      <c r="QOH22" s="12"/>
      <c r="QOI22" s="12"/>
      <c r="QOJ22" s="12"/>
      <c r="QOK22" s="12"/>
      <c r="QOL22" s="12"/>
      <c r="QOM22" s="12"/>
      <c r="QON22" s="12"/>
      <c r="QOO22" s="12"/>
      <c r="QOP22" s="12"/>
      <c r="QOQ22" s="12"/>
      <c r="QOR22" s="12"/>
      <c r="QOS22" s="12"/>
      <c r="QOT22" s="12"/>
      <c r="QOU22" s="12"/>
      <c r="QOV22" s="12"/>
      <c r="QOW22" s="12"/>
      <c r="QOX22" s="12"/>
      <c r="QOY22" s="12"/>
      <c r="QOZ22" s="12"/>
      <c r="QPA22" s="12"/>
      <c r="QPB22" s="12"/>
      <c r="QPC22" s="12"/>
      <c r="QPD22" s="12"/>
      <c r="QPE22" s="12"/>
      <c r="QPF22" s="12"/>
      <c r="QPG22" s="12"/>
      <c r="QPH22" s="12"/>
      <c r="QPI22" s="12"/>
      <c r="QPJ22" s="12"/>
      <c r="QPK22" s="12"/>
      <c r="QPL22" s="12"/>
      <c r="QPM22" s="12"/>
      <c r="QPN22" s="12"/>
      <c r="QPO22" s="12"/>
      <c r="QPP22" s="12"/>
      <c r="QPQ22" s="12"/>
      <c r="QPR22" s="12"/>
      <c r="QPS22" s="12"/>
      <c r="QPT22" s="12"/>
      <c r="QPU22" s="12"/>
      <c r="QPV22" s="12"/>
      <c r="QPW22" s="12"/>
      <c r="QPX22" s="12"/>
      <c r="QPY22" s="12"/>
      <c r="QPZ22" s="12"/>
      <c r="QQA22" s="12"/>
      <c r="QQB22" s="12"/>
      <c r="QQC22" s="12"/>
      <c r="QQD22" s="12"/>
      <c r="QQE22" s="12"/>
      <c r="QQF22" s="12"/>
      <c r="QQG22" s="12"/>
      <c r="QQH22" s="12"/>
      <c r="QQI22" s="12"/>
      <c r="QQJ22" s="12"/>
      <c r="QQK22" s="12"/>
      <c r="QQL22" s="12"/>
      <c r="QQM22" s="12"/>
      <c r="QQN22" s="12"/>
      <c r="QQO22" s="12"/>
      <c r="QQP22" s="12"/>
      <c r="QQQ22" s="12"/>
      <c r="QQR22" s="12"/>
      <c r="QQS22" s="12"/>
      <c r="QQT22" s="12"/>
      <c r="QQU22" s="12"/>
      <c r="QQV22" s="12"/>
      <c r="QQW22" s="12"/>
      <c r="QQX22" s="12"/>
      <c r="QQY22" s="12"/>
      <c r="QQZ22" s="12"/>
      <c r="QRA22" s="12"/>
      <c r="QRB22" s="12"/>
      <c r="QRC22" s="12"/>
      <c r="QRD22" s="12"/>
      <c r="QRE22" s="12"/>
      <c r="QRF22" s="12"/>
      <c r="QRG22" s="12"/>
      <c r="QRH22" s="12"/>
      <c r="QRI22" s="12"/>
      <c r="QRJ22" s="12"/>
      <c r="QRK22" s="12"/>
      <c r="QRL22" s="12"/>
      <c r="QRM22" s="12"/>
      <c r="QRN22" s="12"/>
      <c r="QRO22" s="12"/>
      <c r="QRP22" s="12"/>
      <c r="QRQ22" s="12"/>
      <c r="QRR22" s="12"/>
      <c r="QRS22" s="12"/>
      <c r="QRT22" s="12"/>
      <c r="QRU22" s="12"/>
      <c r="QRV22" s="12"/>
      <c r="QRW22" s="12"/>
      <c r="QRX22" s="12"/>
      <c r="QRY22" s="12"/>
      <c r="QRZ22" s="12"/>
      <c r="QSA22" s="12"/>
      <c r="QSB22" s="12"/>
      <c r="QSC22" s="12"/>
      <c r="QSD22" s="12"/>
      <c r="QSE22" s="12"/>
      <c r="QSF22" s="12"/>
      <c r="QSG22" s="12"/>
      <c r="QSH22" s="12"/>
      <c r="QSI22" s="12"/>
      <c r="QSJ22" s="12"/>
      <c r="QSK22" s="12"/>
      <c r="QSL22" s="12"/>
      <c r="QSM22" s="12"/>
      <c r="QSN22" s="12"/>
      <c r="QSO22" s="12"/>
      <c r="QSP22" s="12"/>
      <c r="QSQ22" s="12"/>
      <c r="QSR22" s="12"/>
      <c r="QSS22" s="12"/>
      <c r="QST22" s="12"/>
      <c r="QSU22" s="12"/>
      <c r="QSV22" s="12"/>
      <c r="QSW22" s="12"/>
      <c r="QSX22" s="12"/>
      <c r="QSY22" s="12"/>
      <c r="QSZ22" s="12"/>
      <c r="QTA22" s="12"/>
      <c r="QTB22" s="12"/>
      <c r="QTC22" s="12"/>
      <c r="QTD22" s="12"/>
      <c r="QTE22" s="12"/>
      <c r="QTF22" s="12"/>
      <c r="QTG22" s="12"/>
      <c r="QTH22" s="12"/>
      <c r="QTI22" s="12"/>
      <c r="QTJ22" s="12"/>
      <c r="QTK22" s="12"/>
      <c r="QTL22" s="12"/>
      <c r="QTM22" s="12"/>
      <c r="QTN22" s="12"/>
      <c r="QTO22" s="12"/>
      <c r="QTP22" s="12"/>
      <c r="QTQ22" s="12"/>
      <c r="QTR22" s="12"/>
      <c r="QTS22" s="12"/>
      <c r="QTT22" s="12"/>
      <c r="QTU22" s="12"/>
      <c r="QTV22" s="12"/>
      <c r="QTW22" s="12"/>
      <c r="QTX22" s="12"/>
      <c r="QTY22" s="12"/>
      <c r="QTZ22" s="12"/>
      <c r="QUA22" s="12"/>
      <c r="QUB22" s="12"/>
      <c r="QUC22" s="12"/>
      <c r="QUD22" s="12"/>
      <c r="QUE22" s="12"/>
      <c r="QUF22" s="12"/>
      <c r="QUG22" s="12"/>
      <c r="QUH22" s="12"/>
      <c r="QUI22" s="12"/>
      <c r="QUJ22" s="12"/>
      <c r="QUK22" s="12"/>
      <c r="QUL22" s="12"/>
      <c r="QUM22" s="12"/>
      <c r="QUN22" s="12"/>
      <c r="QUO22" s="12"/>
      <c r="QUP22" s="12"/>
      <c r="QUQ22" s="12"/>
      <c r="QUR22" s="12"/>
      <c r="QUS22" s="12"/>
      <c r="QUT22" s="12"/>
      <c r="QUU22" s="12"/>
      <c r="QUV22" s="12"/>
      <c r="QUW22" s="12"/>
      <c r="QUX22" s="12"/>
      <c r="QUY22" s="12"/>
      <c r="QUZ22" s="12"/>
      <c r="QVA22" s="12"/>
      <c r="QVB22" s="12"/>
      <c r="QVC22" s="12"/>
      <c r="QVD22" s="12"/>
      <c r="QVE22" s="12"/>
      <c r="QVF22" s="12"/>
      <c r="QVG22" s="12"/>
      <c r="QVH22" s="12"/>
      <c r="QVI22" s="12"/>
      <c r="QVJ22" s="12"/>
      <c r="QVK22" s="12"/>
      <c r="QVL22" s="12"/>
      <c r="QVM22" s="12"/>
      <c r="QVN22" s="12"/>
      <c r="QVO22" s="12"/>
      <c r="QVP22" s="12"/>
      <c r="QVQ22" s="12"/>
      <c r="QVR22" s="12"/>
      <c r="QVS22" s="12"/>
      <c r="QVT22" s="12"/>
      <c r="QVU22" s="12"/>
      <c r="QVV22" s="12"/>
      <c r="QVW22" s="12"/>
      <c r="QVX22" s="12"/>
      <c r="QVY22" s="12"/>
      <c r="QVZ22" s="12"/>
      <c r="QWA22" s="12"/>
      <c r="QWB22" s="12"/>
      <c r="QWC22" s="12"/>
      <c r="QWD22" s="12"/>
      <c r="QWE22" s="12"/>
      <c r="QWF22" s="12"/>
      <c r="QWG22" s="12"/>
      <c r="QWH22" s="12"/>
      <c r="QWI22" s="12"/>
      <c r="QWJ22" s="12"/>
      <c r="QWK22" s="12"/>
      <c r="QWL22" s="12"/>
      <c r="QWM22" s="12"/>
      <c r="QWN22" s="12"/>
      <c r="QWO22" s="12"/>
      <c r="QWP22" s="12"/>
      <c r="QWQ22" s="12"/>
      <c r="QWR22" s="12"/>
      <c r="QWS22" s="12"/>
      <c r="QWT22" s="12"/>
      <c r="QWU22" s="12"/>
      <c r="QWV22" s="12"/>
      <c r="QWW22" s="12"/>
      <c r="QWX22" s="12"/>
      <c r="QWY22" s="12"/>
      <c r="QWZ22" s="12"/>
      <c r="QXA22" s="12"/>
      <c r="QXB22" s="12"/>
      <c r="QXC22" s="12"/>
      <c r="QXD22" s="12"/>
      <c r="QXE22" s="12"/>
      <c r="QXF22" s="12"/>
      <c r="QXG22" s="12"/>
      <c r="QXH22" s="12"/>
      <c r="QXI22" s="12"/>
      <c r="QXJ22" s="12"/>
      <c r="QXK22" s="12"/>
      <c r="QXL22" s="12"/>
      <c r="QXM22" s="12"/>
      <c r="QXN22" s="12"/>
      <c r="QXO22" s="12"/>
      <c r="QXP22" s="12"/>
      <c r="QXQ22" s="12"/>
      <c r="QXR22" s="12"/>
      <c r="QXS22" s="12"/>
      <c r="QXT22" s="12"/>
      <c r="QXU22" s="12"/>
      <c r="QXV22" s="12"/>
      <c r="QXW22" s="12"/>
      <c r="QXX22" s="12"/>
      <c r="QXY22" s="12"/>
      <c r="QXZ22" s="12"/>
      <c r="QYA22" s="12"/>
      <c r="QYB22" s="12"/>
      <c r="QYC22" s="12"/>
      <c r="QYD22" s="12"/>
      <c r="QYE22" s="12"/>
      <c r="QYF22" s="12"/>
      <c r="QYG22" s="12"/>
      <c r="QYH22" s="12"/>
      <c r="QYI22" s="12"/>
      <c r="QYJ22" s="12"/>
      <c r="QYK22" s="12"/>
      <c r="QYL22" s="12"/>
      <c r="QYM22" s="12"/>
      <c r="QYN22" s="12"/>
      <c r="QYO22" s="12"/>
      <c r="QYP22" s="12"/>
      <c r="QYQ22" s="12"/>
      <c r="QYR22" s="12"/>
      <c r="QYS22" s="12"/>
      <c r="QYT22" s="12"/>
      <c r="QYU22" s="12"/>
      <c r="QYV22" s="12"/>
      <c r="QYW22" s="12"/>
      <c r="QYX22" s="12"/>
      <c r="QYY22" s="12"/>
      <c r="QYZ22" s="12"/>
      <c r="QZA22" s="12"/>
      <c r="QZB22" s="12"/>
      <c r="QZC22" s="12"/>
      <c r="QZD22" s="12"/>
      <c r="QZE22" s="12"/>
      <c r="QZF22" s="12"/>
      <c r="QZG22" s="12"/>
      <c r="QZH22" s="12"/>
      <c r="QZI22" s="12"/>
      <c r="QZJ22" s="12"/>
      <c r="QZK22" s="12"/>
      <c r="QZL22" s="12"/>
      <c r="QZM22" s="12"/>
      <c r="QZN22" s="12"/>
      <c r="QZO22" s="12"/>
      <c r="QZP22" s="12"/>
      <c r="QZQ22" s="12"/>
      <c r="QZR22" s="12"/>
      <c r="QZS22" s="12"/>
      <c r="QZT22" s="12"/>
      <c r="QZU22" s="12"/>
      <c r="QZV22" s="12"/>
      <c r="QZW22" s="12"/>
      <c r="QZX22" s="12"/>
      <c r="QZY22" s="12"/>
      <c r="QZZ22" s="12"/>
      <c r="RAA22" s="12"/>
      <c r="RAB22" s="12"/>
      <c r="RAC22" s="12"/>
      <c r="RAD22" s="12"/>
      <c r="RAE22" s="12"/>
      <c r="RAF22" s="12"/>
      <c r="RAG22" s="12"/>
      <c r="RAH22" s="12"/>
      <c r="RAI22" s="12"/>
      <c r="RAJ22" s="12"/>
      <c r="RAK22" s="12"/>
      <c r="RAL22" s="12"/>
      <c r="RAM22" s="12"/>
      <c r="RAN22" s="12"/>
      <c r="RAO22" s="12"/>
      <c r="RAP22" s="12"/>
      <c r="RAQ22" s="12"/>
      <c r="RAR22" s="12"/>
      <c r="RAS22" s="12"/>
      <c r="RAT22" s="12"/>
      <c r="RAU22" s="12"/>
      <c r="RAV22" s="12"/>
      <c r="RAW22" s="12"/>
      <c r="RAX22" s="12"/>
      <c r="RAY22" s="12"/>
      <c r="RAZ22" s="12"/>
      <c r="RBA22" s="12"/>
      <c r="RBB22" s="12"/>
      <c r="RBC22" s="12"/>
      <c r="RBD22" s="12"/>
      <c r="RBE22" s="12"/>
      <c r="RBF22" s="12"/>
      <c r="RBG22" s="12"/>
      <c r="RBH22" s="12"/>
      <c r="RBI22" s="12"/>
      <c r="RBJ22" s="12"/>
      <c r="RBK22" s="12"/>
      <c r="RBL22" s="12"/>
      <c r="RBM22" s="12"/>
      <c r="RBN22" s="12"/>
      <c r="RBO22" s="12"/>
      <c r="RBP22" s="12"/>
      <c r="RBQ22" s="12"/>
      <c r="RBR22" s="12"/>
      <c r="RBS22" s="12"/>
      <c r="RBT22" s="12"/>
      <c r="RBU22" s="12"/>
      <c r="RBV22" s="12"/>
      <c r="RBW22" s="12"/>
      <c r="RBX22" s="12"/>
      <c r="RBY22" s="12"/>
      <c r="RBZ22" s="12"/>
      <c r="RCA22" s="12"/>
      <c r="RCB22" s="12"/>
      <c r="RCC22" s="12"/>
      <c r="RCD22" s="12"/>
      <c r="RCE22" s="12"/>
      <c r="RCF22" s="12"/>
      <c r="RCG22" s="12"/>
      <c r="RCH22" s="12"/>
      <c r="RCI22" s="12"/>
      <c r="RCJ22" s="12"/>
      <c r="RCK22" s="12"/>
      <c r="RCL22" s="12"/>
      <c r="RCM22" s="12"/>
      <c r="RCN22" s="12"/>
      <c r="RCO22" s="12"/>
      <c r="RCP22" s="12"/>
      <c r="RCQ22" s="12"/>
      <c r="RCR22" s="12"/>
      <c r="RCS22" s="12"/>
      <c r="RCT22" s="12"/>
      <c r="RCU22" s="12"/>
      <c r="RCV22" s="12"/>
      <c r="RCW22" s="12"/>
      <c r="RCX22" s="12"/>
      <c r="RCY22" s="12"/>
      <c r="RCZ22" s="12"/>
      <c r="RDA22" s="12"/>
      <c r="RDB22" s="12"/>
      <c r="RDC22" s="12"/>
      <c r="RDD22" s="12"/>
      <c r="RDE22" s="12"/>
      <c r="RDF22" s="12"/>
      <c r="RDG22" s="12"/>
      <c r="RDH22" s="12"/>
      <c r="RDI22" s="12"/>
      <c r="RDJ22" s="12"/>
      <c r="RDK22" s="12"/>
      <c r="RDL22" s="12"/>
      <c r="RDM22" s="12"/>
      <c r="RDN22" s="12"/>
      <c r="RDO22" s="12"/>
      <c r="RDP22" s="12"/>
      <c r="RDQ22" s="12"/>
      <c r="RDR22" s="12"/>
      <c r="RDS22" s="12"/>
      <c r="RDT22" s="12"/>
      <c r="RDU22" s="12"/>
      <c r="RDV22" s="12"/>
      <c r="RDW22" s="12"/>
      <c r="RDX22" s="12"/>
      <c r="RDY22" s="12"/>
      <c r="RDZ22" s="12"/>
      <c r="REA22" s="12"/>
      <c r="REB22" s="12"/>
      <c r="REC22" s="12"/>
      <c r="RED22" s="12"/>
      <c r="REE22" s="12"/>
      <c r="REF22" s="12"/>
      <c r="REG22" s="12"/>
      <c r="REH22" s="12"/>
      <c r="REI22" s="12"/>
      <c r="REJ22" s="12"/>
      <c r="REK22" s="12"/>
      <c r="REL22" s="12"/>
      <c r="REM22" s="12"/>
      <c r="REN22" s="12"/>
      <c r="REO22" s="12"/>
      <c r="REP22" s="12"/>
      <c r="REQ22" s="12"/>
      <c r="RER22" s="12"/>
      <c r="RES22" s="12"/>
      <c r="RET22" s="12"/>
      <c r="REU22" s="12"/>
      <c r="REV22" s="12"/>
      <c r="REW22" s="12"/>
      <c r="REX22" s="12"/>
      <c r="REY22" s="12"/>
      <c r="REZ22" s="12"/>
      <c r="RFA22" s="12"/>
      <c r="RFB22" s="12"/>
      <c r="RFC22" s="12"/>
      <c r="RFD22" s="12"/>
      <c r="RFE22" s="12"/>
      <c r="RFF22" s="12"/>
      <c r="RFG22" s="12"/>
      <c r="RFH22" s="12"/>
      <c r="RFI22" s="12"/>
      <c r="RFJ22" s="12"/>
      <c r="RFK22" s="12"/>
      <c r="RFL22" s="12"/>
      <c r="RFM22" s="12"/>
      <c r="RFN22" s="12"/>
      <c r="RFO22" s="12"/>
      <c r="RFP22" s="12"/>
      <c r="RFQ22" s="12"/>
      <c r="RFR22" s="12"/>
      <c r="RFS22" s="12"/>
      <c r="RFT22" s="12"/>
      <c r="RFU22" s="12"/>
      <c r="RFV22" s="12"/>
      <c r="RFW22" s="12"/>
      <c r="RFX22" s="12"/>
      <c r="RFY22" s="12"/>
      <c r="RFZ22" s="12"/>
      <c r="RGA22" s="12"/>
      <c r="RGB22" s="12"/>
      <c r="RGC22" s="12"/>
      <c r="RGD22" s="12"/>
      <c r="RGE22" s="12"/>
      <c r="RGF22" s="12"/>
      <c r="RGG22" s="12"/>
      <c r="RGH22" s="12"/>
      <c r="RGI22" s="12"/>
      <c r="RGJ22" s="12"/>
      <c r="RGK22" s="12"/>
      <c r="RGL22" s="12"/>
      <c r="RGM22" s="12"/>
      <c r="RGN22" s="12"/>
      <c r="RGO22" s="12"/>
      <c r="RGP22" s="12"/>
      <c r="RGQ22" s="12"/>
      <c r="RGR22" s="12"/>
      <c r="RGS22" s="12"/>
      <c r="RGT22" s="12"/>
      <c r="RGU22" s="12"/>
      <c r="RGV22" s="12"/>
      <c r="RGW22" s="12"/>
      <c r="RGX22" s="12"/>
      <c r="RGY22" s="12"/>
      <c r="RGZ22" s="12"/>
      <c r="RHA22" s="12"/>
      <c r="RHB22" s="12"/>
      <c r="RHC22" s="12"/>
      <c r="RHD22" s="12"/>
      <c r="RHE22" s="12"/>
      <c r="RHF22" s="12"/>
      <c r="RHG22" s="12"/>
      <c r="RHH22" s="12"/>
      <c r="RHI22" s="12"/>
      <c r="RHJ22" s="12"/>
      <c r="RHK22" s="12"/>
      <c r="RHL22" s="12"/>
      <c r="RHM22" s="12"/>
      <c r="RHN22" s="12"/>
      <c r="RHO22" s="12"/>
      <c r="RHP22" s="12"/>
      <c r="RHQ22" s="12"/>
      <c r="RHR22" s="12"/>
      <c r="RHS22" s="12"/>
      <c r="RHT22" s="12"/>
      <c r="RHU22" s="12"/>
      <c r="RHV22" s="12"/>
      <c r="RHW22" s="12"/>
      <c r="RHX22" s="12"/>
      <c r="RHY22" s="12"/>
      <c r="RHZ22" s="12"/>
      <c r="RIA22" s="12"/>
      <c r="RIB22" s="12"/>
      <c r="RIC22" s="12"/>
      <c r="RID22" s="12"/>
      <c r="RIE22" s="12"/>
      <c r="RIF22" s="12"/>
      <c r="RIG22" s="12"/>
      <c r="RIH22" s="12"/>
      <c r="RII22" s="12"/>
      <c r="RIJ22" s="12"/>
      <c r="RIK22" s="12"/>
      <c r="RIL22" s="12"/>
      <c r="RIM22" s="12"/>
      <c r="RIN22" s="12"/>
      <c r="RIO22" s="12"/>
      <c r="RIP22" s="12"/>
      <c r="RIQ22" s="12"/>
      <c r="RIR22" s="12"/>
      <c r="RIS22" s="12"/>
      <c r="RIT22" s="12"/>
      <c r="RIU22" s="12"/>
      <c r="RIV22" s="12"/>
      <c r="RIW22" s="12"/>
      <c r="RIX22" s="12"/>
      <c r="RIY22" s="12"/>
      <c r="RIZ22" s="12"/>
      <c r="RJA22" s="12"/>
      <c r="RJB22" s="12"/>
      <c r="RJC22" s="12"/>
      <c r="RJD22" s="12"/>
      <c r="RJE22" s="12"/>
      <c r="RJF22" s="12"/>
      <c r="RJG22" s="12"/>
      <c r="RJH22" s="12"/>
      <c r="RJI22" s="12"/>
      <c r="RJJ22" s="12"/>
      <c r="RJK22" s="12"/>
      <c r="RJL22" s="12"/>
      <c r="RJM22" s="12"/>
      <c r="RJN22" s="12"/>
      <c r="RJO22" s="12"/>
      <c r="RJP22" s="12"/>
      <c r="RJQ22" s="12"/>
      <c r="RJR22" s="12"/>
      <c r="RJS22" s="12"/>
      <c r="RJT22" s="12"/>
      <c r="RJU22" s="12"/>
      <c r="RJV22" s="12"/>
      <c r="RJW22" s="12"/>
      <c r="RJX22" s="12"/>
      <c r="RJY22" s="12"/>
      <c r="RJZ22" s="12"/>
      <c r="RKA22" s="12"/>
      <c r="RKB22" s="12"/>
      <c r="RKC22" s="12"/>
      <c r="RKD22" s="12"/>
      <c r="RKE22" s="12"/>
      <c r="RKF22" s="12"/>
      <c r="RKG22" s="12"/>
      <c r="RKH22" s="12"/>
      <c r="RKI22" s="12"/>
      <c r="RKJ22" s="12"/>
      <c r="RKK22" s="12"/>
      <c r="RKL22" s="12"/>
      <c r="RKM22" s="12"/>
      <c r="RKN22" s="12"/>
      <c r="RKO22" s="12"/>
      <c r="RKP22" s="12"/>
      <c r="RKQ22" s="12"/>
      <c r="RKR22" s="12"/>
      <c r="RKS22" s="12"/>
      <c r="RKT22" s="12"/>
      <c r="RKU22" s="12"/>
      <c r="RKV22" s="12"/>
      <c r="RKW22" s="12"/>
      <c r="RKX22" s="12"/>
      <c r="RKY22" s="12"/>
      <c r="RKZ22" s="12"/>
      <c r="RLA22" s="12"/>
      <c r="RLB22" s="12"/>
      <c r="RLC22" s="12"/>
      <c r="RLD22" s="12"/>
      <c r="RLE22" s="12"/>
      <c r="RLF22" s="12"/>
      <c r="RLG22" s="12"/>
      <c r="RLH22" s="12"/>
      <c r="RLI22" s="12"/>
      <c r="RLJ22" s="12"/>
      <c r="RLK22" s="12"/>
      <c r="RLL22" s="12"/>
      <c r="RLM22" s="12"/>
      <c r="RLN22" s="12"/>
      <c r="RLO22" s="12"/>
      <c r="RLP22" s="12"/>
      <c r="RLQ22" s="12"/>
      <c r="RLR22" s="12"/>
      <c r="RLS22" s="12"/>
      <c r="RLT22" s="12"/>
      <c r="RLU22" s="12"/>
      <c r="RLV22" s="12"/>
      <c r="RLW22" s="12"/>
      <c r="RLX22" s="12"/>
      <c r="RLY22" s="12"/>
      <c r="RLZ22" s="12"/>
      <c r="RMA22" s="12"/>
      <c r="RMB22" s="12"/>
      <c r="RMC22" s="12"/>
      <c r="RMD22" s="12"/>
      <c r="RME22" s="12"/>
      <c r="RMF22" s="12"/>
      <c r="RMG22" s="12"/>
      <c r="RMH22" s="12"/>
      <c r="RMI22" s="12"/>
      <c r="RMJ22" s="12"/>
      <c r="RMK22" s="12"/>
      <c r="RML22" s="12"/>
      <c r="RMM22" s="12"/>
      <c r="RMN22" s="12"/>
      <c r="RMO22" s="12"/>
      <c r="RMP22" s="12"/>
      <c r="RMQ22" s="12"/>
      <c r="RMR22" s="12"/>
      <c r="RMS22" s="12"/>
      <c r="RMT22" s="12"/>
      <c r="RMU22" s="12"/>
      <c r="RMV22" s="12"/>
      <c r="RMW22" s="12"/>
      <c r="RMX22" s="12"/>
      <c r="RMY22" s="12"/>
      <c r="RMZ22" s="12"/>
      <c r="RNA22" s="12"/>
      <c r="RNB22" s="12"/>
      <c r="RNC22" s="12"/>
      <c r="RND22" s="12"/>
      <c r="RNE22" s="12"/>
      <c r="RNF22" s="12"/>
      <c r="RNG22" s="12"/>
      <c r="RNH22" s="12"/>
      <c r="RNI22" s="12"/>
      <c r="RNJ22" s="12"/>
      <c r="RNK22" s="12"/>
      <c r="RNL22" s="12"/>
      <c r="RNM22" s="12"/>
      <c r="RNN22" s="12"/>
      <c r="RNO22" s="12"/>
      <c r="RNP22" s="12"/>
      <c r="RNQ22" s="12"/>
      <c r="RNR22" s="12"/>
      <c r="RNS22" s="12"/>
      <c r="RNT22" s="12"/>
      <c r="RNU22" s="12"/>
      <c r="RNV22" s="12"/>
      <c r="RNW22" s="12"/>
      <c r="RNX22" s="12"/>
      <c r="RNY22" s="12"/>
      <c r="RNZ22" s="12"/>
      <c r="ROA22" s="12"/>
      <c r="ROB22" s="12"/>
      <c r="ROC22" s="12"/>
      <c r="ROD22" s="12"/>
      <c r="ROE22" s="12"/>
      <c r="ROF22" s="12"/>
      <c r="ROG22" s="12"/>
      <c r="ROH22" s="12"/>
      <c r="ROI22" s="12"/>
      <c r="ROJ22" s="12"/>
      <c r="ROK22" s="12"/>
      <c r="ROL22" s="12"/>
      <c r="ROM22" s="12"/>
      <c r="RON22" s="12"/>
      <c r="ROO22" s="12"/>
      <c r="ROP22" s="12"/>
      <c r="ROQ22" s="12"/>
      <c r="ROR22" s="12"/>
      <c r="ROS22" s="12"/>
      <c r="ROT22" s="12"/>
      <c r="ROU22" s="12"/>
      <c r="ROV22" s="12"/>
      <c r="ROW22" s="12"/>
      <c r="ROX22" s="12"/>
      <c r="ROY22" s="12"/>
      <c r="ROZ22" s="12"/>
      <c r="RPA22" s="12"/>
      <c r="RPB22" s="12"/>
      <c r="RPC22" s="12"/>
      <c r="RPD22" s="12"/>
      <c r="RPE22" s="12"/>
      <c r="RPF22" s="12"/>
      <c r="RPG22" s="12"/>
      <c r="RPH22" s="12"/>
      <c r="RPI22" s="12"/>
      <c r="RPJ22" s="12"/>
      <c r="RPK22" s="12"/>
      <c r="RPL22" s="12"/>
      <c r="RPM22" s="12"/>
      <c r="RPN22" s="12"/>
      <c r="RPO22" s="12"/>
      <c r="RPP22" s="12"/>
      <c r="RPQ22" s="12"/>
      <c r="RPR22" s="12"/>
      <c r="RPS22" s="12"/>
      <c r="RPT22" s="12"/>
      <c r="RPU22" s="12"/>
      <c r="RPV22" s="12"/>
      <c r="RPW22" s="12"/>
      <c r="RPX22" s="12"/>
      <c r="RPY22" s="12"/>
      <c r="RPZ22" s="12"/>
      <c r="RQA22" s="12"/>
      <c r="RQB22" s="12"/>
      <c r="RQC22" s="12"/>
      <c r="RQD22" s="12"/>
      <c r="RQE22" s="12"/>
      <c r="RQF22" s="12"/>
      <c r="RQG22" s="12"/>
      <c r="RQH22" s="12"/>
      <c r="RQI22" s="12"/>
      <c r="RQJ22" s="12"/>
      <c r="RQK22" s="12"/>
      <c r="RQL22" s="12"/>
      <c r="RQM22" s="12"/>
      <c r="RQN22" s="12"/>
      <c r="RQO22" s="12"/>
      <c r="RQP22" s="12"/>
      <c r="RQQ22" s="12"/>
      <c r="RQR22" s="12"/>
      <c r="RQS22" s="12"/>
      <c r="RQT22" s="12"/>
      <c r="RQU22" s="12"/>
      <c r="RQV22" s="12"/>
      <c r="RQW22" s="12"/>
      <c r="RQX22" s="12"/>
      <c r="RQY22" s="12"/>
      <c r="RQZ22" s="12"/>
      <c r="RRA22" s="12"/>
      <c r="RRB22" s="12"/>
      <c r="RRC22" s="12"/>
      <c r="RRD22" s="12"/>
      <c r="RRE22" s="12"/>
      <c r="RRF22" s="12"/>
      <c r="RRG22" s="12"/>
      <c r="RRH22" s="12"/>
      <c r="RRI22" s="12"/>
      <c r="RRJ22" s="12"/>
      <c r="RRK22" s="12"/>
      <c r="RRL22" s="12"/>
      <c r="RRM22" s="12"/>
      <c r="RRN22" s="12"/>
      <c r="RRO22" s="12"/>
      <c r="RRP22" s="12"/>
      <c r="RRQ22" s="12"/>
      <c r="RRR22" s="12"/>
      <c r="RRS22" s="12"/>
      <c r="RRT22" s="12"/>
      <c r="RRU22" s="12"/>
      <c r="RRV22" s="12"/>
      <c r="RRW22" s="12"/>
      <c r="RRX22" s="12"/>
      <c r="RRY22" s="12"/>
      <c r="RRZ22" s="12"/>
      <c r="RSA22" s="12"/>
      <c r="RSB22" s="12"/>
      <c r="RSC22" s="12"/>
      <c r="RSD22" s="12"/>
      <c r="RSE22" s="12"/>
      <c r="RSF22" s="12"/>
      <c r="RSG22" s="12"/>
      <c r="RSH22" s="12"/>
      <c r="RSI22" s="12"/>
      <c r="RSJ22" s="12"/>
      <c r="RSK22" s="12"/>
      <c r="RSL22" s="12"/>
      <c r="RSM22" s="12"/>
      <c r="RSN22" s="12"/>
      <c r="RSO22" s="12"/>
      <c r="RSP22" s="12"/>
      <c r="RSQ22" s="12"/>
      <c r="RSR22" s="12"/>
      <c r="RSS22" s="12"/>
      <c r="RST22" s="12"/>
      <c r="RSU22" s="12"/>
      <c r="RSV22" s="12"/>
      <c r="RSW22" s="12"/>
      <c r="RSX22" s="12"/>
      <c r="RSY22" s="12"/>
      <c r="RSZ22" s="12"/>
      <c r="RTA22" s="12"/>
      <c r="RTB22" s="12"/>
      <c r="RTC22" s="12"/>
      <c r="RTD22" s="12"/>
      <c r="RTE22" s="12"/>
      <c r="RTF22" s="12"/>
      <c r="RTG22" s="12"/>
      <c r="RTH22" s="12"/>
      <c r="RTI22" s="12"/>
      <c r="RTJ22" s="12"/>
      <c r="RTK22" s="12"/>
      <c r="RTL22" s="12"/>
      <c r="RTM22" s="12"/>
      <c r="RTN22" s="12"/>
      <c r="RTO22" s="12"/>
      <c r="RTP22" s="12"/>
      <c r="RTQ22" s="12"/>
      <c r="RTR22" s="12"/>
      <c r="RTS22" s="12"/>
      <c r="RTT22" s="12"/>
      <c r="RTU22" s="12"/>
      <c r="RTV22" s="12"/>
      <c r="RTW22" s="12"/>
      <c r="RTX22" s="12"/>
      <c r="RTY22" s="12"/>
      <c r="RTZ22" s="12"/>
      <c r="RUA22" s="12"/>
      <c r="RUB22" s="12"/>
      <c r="RUC22" s="12"/>
      <c r="RUD22" s="12"/>
      <c r="RUE22" s="12"/>
      <c r="RUF22" s="12"/>
      <c r="RUG22" s="12"/>
      <c r="RUH22" s="12"/>
      <c r="RUI22" s="12"/>
      <c r="RUJ22" s="12"/>
      <c r="RUK22" s="12"/>
      <c r="RUL22" s="12"/>
      <c r="RUM22" s="12"/>
      <c r="RUN22" s="12"/>
      <c r="RUO22" s="12"/>
      <c r="RUP22" s="12"/>
      <c r="RUQ22" s="12"/>
      <c r="RUR22" s="12"/>
      <c r="RUS22" s="12"/>
      <c r="RUT22" s="12"/>
      <c r="RUU22" s="12"/>
      <c r="RUV22" s="12"/>
      <c r="RUW22" s="12"/>
      <c r="RUX22" s="12"/>
      <c r="RUY22" s="12"/>
      <c r="RUZ22" s="12"/>
      <c r="RVA22" s="12"/>
      <c r="RVB22" s="12"/>
      <c r="RVC22" s="12"/>
      <c r="RVD22" s="12"/>
      <c r="RVE22" s="12"/>
      <c r="RVF22" s="12"/>
      <c r="RVG22" s="12"/>
      <c r="RVH22" s="12"/>
      <c r="RVI22" s="12"/>
      <c r="RVJ22" s="12"/>
      <c r="RVK22" s="12"/>
      <c r="RVL22" s="12"/>
      <c r="RVM22" s="12"/>
      <c r="RVN22" s="12"/>
      <c r="RVO22" s="12"/>
      <c r="RVP22" s="12"/>
      <c r="RVQ22" s="12"/>
      <c r="RVR22" s="12"/>
      <c r="RVS22" s="12"/>
      <c r="RVT22" s="12"/>
      <c r="RVU22" s="12"/>
      <c r="RVV22" s="12"/>
      <c r="RVW22" s="12"/>
      <c r="RVX22" s="12"/>
      <c r="RVY22" s="12"/>
      <c r="RVZ22" s="12"/>
      <c r="RWA22" s="12"/>
      <c r="RWB22" s="12"/>
      <c r="RWC22" s="12"/>
      <c r="RWD22" s="12"/>
      <c r="RWE22" s="12"/>
      <c r="RWF22" s="12"/>
      <c r="RWG22" s="12"/>
      <c r="RWH22" s="12"/>
      <c r="RWI22" s="12"/>
      <c r="RWJ22" s="12"/>
      <c r="RWK22" s="12"/>
      <c r="RWL22" s="12"/>
      <c r="RWM22" s="12"/>
      <c r="RWN22" s="12"/>
      <c r="RWO22" s="12"/>
      <c r="RWP22" s="12"/>
      <c r="RWQ22" s="12"/>
      <c r="RWR22" s="12"/>
      <c r="RWS22" s="12"/>
      <c r="RWT22" s="12"/>
      <c r="RWU22" s="12"/>
      <c r="RWV22" s="12"/>
      <c r="RWW22" s="12"/>
      <c r="RWX22" s="12"/>
      <c r="RWY22" s="12"/>
      <c r="RWZ22" s="12"/>
      <c r="RXA22" s="12"/>
      <c r="RXB22" s="12"/>
      <c r="RXC22" s="12"/>
      <c r="RXD22" s="12"/>
      <c r="RXE22" s="12"/>
      <c r="RXF22" s="12"/>
      <c r="RXG22" s="12"/>
      <c r="RXH22" s="12"/>
      <c r="RXI22" s="12"/>
      <c r="RXJ22" s="12"/>
      <c r="RXK22" s="12"/>
      <c r="RXL22" s="12"/>
      <c r="RXM22" s="12"/>
      <c r="RXN22" s="12"/>
      <c r="RXO22" s="12"/>
      <c r="RXP22" s="12"/>
      <c r="RXQ22" s="12"/>
      <c r="RXR22" s="12"/>
      <c r="RXS22" s="12"/>
      <c r="RXT22" s="12"/>
      <c r="RXU22" s="12"/>
      <c r="RXV22" s="12"/>
      <c r="RXW22" s="12"/>
      <c r="RXX22" s="12"/>
      <c r="RXY22" s="12"/>
      <c r="RXZ22" s="12"/>
      <c r="RYA22" s="12"/>
      <c r="RYB22" s="12"/>
      <c r="RYC22" s="12"/>
      <c r="RYD22" s="12"/>
      <c r="RYE22" s="12"/>
      <c r="RYF22" s="12"/>
      <c r="RYG22" s="12"/>
      <c r="RYH22" s="12"/>
      <c r="RYI22" s="12"/>
      <c r="RYJ22" s="12"/>
      <c r="RYK22" s="12"/>
      <c r="RYL22" s="12"/>
      <c r="RYM22" s="12"/>
      <c r="RYN22" s="12"/>
      <c r="RYO22" s="12"/>
      <c r="RYP22" s="12"/>
      <c r="RYQ22" s="12"/>
      <c r="RYR22" s="12"/>
      <c r="RYS22" s="12"/>
      <c r="RYT22" s="12"/>
      <c r="RYU22" s="12"/>
      <c r="RYV22" s="12"/>
      <c r="RYW22" s="12"/>
      <c r="RYX22" s="12"/>
      <c r="RYY22" s="12"/>
      <c r="RYZ22" s="12"/>
      <c r="RZA22" s="12"/>
      <c r="RZB22" s="12"/>
      <c r="RZC22" s="12"/>
      <c r="RZD22" s="12"/>
      <c r="RZE22" s="12"/>
      <c r="RZF22" s="12"/>
      <c r="RZG22" s="12"/>
      <c r="RZH22" s="12"/>
      <c r="RZI22" s="12"/>
      <c r="RZJ22" s="12"/>
      <c r="RZK22" s="12"/>
      <c r="RZL22" s="12"/>
      <c r="RZM22" s="12"/>
      <c r="RZN22" s="12"/>
      <c r="RZO22" s="12"/>
      <c r="RZP22" s="12"/>
      <c r="RZQ22" s="12"/>
      <c r="RZR22" s="12"/>
      <c r="RZS22" s="12"/>
      <c r="RZT22" s="12"/>
      <c r="RZU22" s="12"/>
      <c r="RZV22" s="12"/>
      <c r="RZW22" s="12"/>
      <c r="RZX22" s="12"/>
      <c r="RZY22" s="12"/>
      <c r="RZZ22" s="12"/>
      <c r="SAA22" s="12"/>
      <c r="SAB22" s="12"/>
      <c r="SAC22" s="12"/>
      <c r="SAD22" s="12"/>
      <c r="SAE22" s="12"/>
      <c r="SAF22" s="12"/>
      <c r="SAG22" s="12"/>
      <c r="SAH22" s="12"/>
      <c r="SAI22" s="12"/>
      <c r="SAJ22" s="12"/>
      <c r="SAK22" s="12"/>
      <c r="SAL22" s="12"/>
      <c r="SAM22" s="12"/>
      <c r="SAN22" s="12"/>
      <c r="SAO22" s="12"/>
      <c r="SAP22" s="12"/>
      <c r="SAQ22" s="12"/>
      <c r="SAR22" s="12"/>
      <c r="SAS22" s="12"/>
      <c r="SAT22" s="12"/>
      <c r="SAU22" s="12"/>
      <c r="SAV22" s="12"/>
      <c r="SAW22" s="12"/>
      <c r="SAX22" s="12"/>
      <c r="SAY22" s="12"/>
      <c r="SAZ22" s="12"/>
      <c r="SBA22" s="12"/>
      <c r="SBB22" s="12"/>
      <c r="SBC22" s="12"/>
      <c r="SBD22" s="12"/>
      <c r="SBE22" s="12"/>
      <c r="SBF22" s="12"/>
      <c r="SBG22" s="12"/>
      <c r="SBH22" s="12"/>
      <c r="SBI22" s="12"/>
      <c r="SBJ22" s="12"/>
      <c r="SBK22" s="12"/>
      <c r="SBL22" s="12"/>
      <c r="SBM22" s="12"/>
      <c r="SBN22" s="12"/>
      <c r="SBO22" s="12"/>
      <c r="SBP22" s="12"/>
      <c r="SBQ22" s="12"/>
      <c r="SBR22" s="12"/>
      <c r="SBS22" s="12"/>
      <c r="SBT22" s="12"/>
      <c r="SBU22" s="12"/>
      <c r="SBV22" s="12"/>
      <c r="SBW22" s="12"/>
      <c r="SBX22" s="12"/>
      <c r="SBY22" s="12"/>
      <c r="SBZ22" s="12"/>
      <c r="SCA22" s="12"/>
      <c r="SCB22" s="12"/>
      <c r="SCC22" s="12"/>
      <c r="SCD22" s="12"/>
      <c r="SCE22" s="12"/>
      <c r="SCF22" s="12"/>
      <c r="SCG22" s="12"/>
      <c r="SCH22" s="12"/>
      <c r="SCI22" s="12"/>
      <c r="SCJ22" s="12"/>
      <c r="SCK22" s="12"/>
      <c r="SCL22" s="12"/>
      <c r="SCM22" s="12"/>
      <c r="SCN22" s="12"/>
      <c r="SCO22" s="12"/>
      <c r="SCP22" s="12"/>
      <c r="SCQ22" s="12"/>
      <c r="SCR22" s="12"/>
      <c r="SCS22" s="12"/>
      <c r="SCT22" s="12"/>
      <c r="SCU22" s="12"/>
      <c r="SCV22" s="12"/>
      <c r="SCW22" s="12"/>
      <c r="SCX22" s="12"/>
      <c r="SCY22" s="12"/>
      <c r="SCZ22" s="12"/>
      <c r="SDA22" s="12"/>
      <c r="SDB22" s="12"/>
      <c r="SDC22" s="12"/>
      <c r="SDD22" s="12"/>
      <c r="SDE22" s="12"/>
      <c r="SDF22" s="12"/>
      <c r="SDG22" s="12"/>
      <c r="SDH22" s="12"/>
      <c r="SDI22" s="12"/>
      <c r="SDJ22" s="12"/>
      <c r="SDK22" s="12"/>
      <c r="SDL22" s="12"/>
      <c r="SDM22" s="12"/>
      <c r="SDN22" s="12"/>
      <c r="SDO22" s="12"/>
      <c r="SDP22" s="12"/>
      <c r="SDQ22" s="12"/>
      <c r="SDR22" s="12"/>
      <c r="SDS22" s="12"/>
      <c r="SDT22" s="12"/>
      <c r="SDU22" s="12"/>
      <c r="SDV22" s="12"/>
      <c r="SDW22" s="12"/>
      <c r="SDX22" s="12"/>
      <c r="SDY22" s="12"/>
      <c r="SDZ22" s="12"/>
      <c r="SEA22" s="12"/>
      <c r="SEB22" s="12"/>
      <c r="SEC22" s="12"/>
      <c r="SED22" s="12"/>
      <c r="SEE22" s="12"/>
      <c r="SEF22" s="12"/>
      <c r="SEG22" s="12"/>
      <c r="SEH22" s="12"/>
      <c r="SEI22" s="12"/>
      <c r="SEJ22" s="12"/>
      <c r="SEK22" s="12"/>
      <c r="SEL22" s="12"/>
      <c r="SEM22" s="12"/>
      <c r="SEN22" s="12"/>
      <c r="SEO22" s="12"/>
      <c r="SEP22" s="12"/>
      <c r="SEQ22" s="12"/>
      <c r="SER22" s="12"/>
      <c r="SES22" s="12"/>
      <c r="SET22" s="12"/>
      <c r="SEU22" s="12"/>
      <c r="SEV22" s="12"/>
      <c r="SEW22" s="12"/>
      <c r="SEX22" s="12"/>
      <c r="SEY22" s="12"/>
      <c r="SEZ22" s="12"/>
      <c r="SFA22" s="12"/>
      <c r="SFB22" s="12"/>
      <c r="SFC22" s="12"/>
      <c r="SFD22" s="12"/>
      <c r="SFE22" s="12"/>
      <c r="SFF22" s="12"/>
      <c r="SFG22" s="12"/>
      <c r="SFH22" s="12"/>
      <c r="SFI22" s="12"/>
      <c r="SFJ22" s="12"/>
      <c r="SFK22" s="12"/>
      <c r="SFL22" s="12"/>
      <c r="SFM22" s="12"/>
      <c r="SFN22" s="12"/>
      <c r="SFO22" s="12"/>
      <c r="SFP22" s="12"/>
      <c r="SFQ22" s="12"/>
      <c r="SFR22" s="12"/>
      <c r="SFS22" s="12"/>
      <c r="SFT22" s="12"/>
      <c r="SFU22" s="12"/>
      <c r="SFV22" s="12"/>
      <c r="SFW22" s="12"/>
      <c r="SFX22" s="12"/>
      <c r="SFY22" s="12"/>
      <c r="SFZ22" s="12"/>
      <c r="SGA22" s="12"/>
      <c r="SGB22" s="12"/>
      <c r="SGC22" s="12"/>
      <c r="SGD22" s="12"/>
      <c r="SGE22" s="12"/>
      <c r="SGF22" s="12"/>
      <c r="SGG22" s="12"/>
      <c r="SGH22" s="12"/>
      <c r="SGI22" s="12"/>
      <c r="SGJ22" s="12"/>
      <c r="SGK22" s="12"/>
      <c r="SGL22" s="12"/>
      <c r="SGM22" s="12"/>
      <c r="SGN22" s="12"/>
      <c r="SGO22" s="12"/>
      <c r="SGP22" s="12"/>
      <c r="SGQ22" s="12"/>
      <c r="SGR22" s="12"/>
      <c r="SGS22" s="12"/>
      <c r="SGT22" s="12"/>
      <c r="SGU22" s="12"/>
      <c r="SGV22" s="12"/>
      <c r="SGW22" s="12"/>
      <c r="SGX22" s="12"/>
      <c r="SGY22" s="12"/>
      <c r="SGZ22" s="12"/>
      <c r="SHA22" s="12"/>
      <c r="SHB22" s="12"/>
      <c r="SHC22" s="12"/>
      <c r="SHD22" s="12"/>
      <c r="SHE22" s="12"/>
      <c r="SHF22" s="12"/>
      <c r="SHG22" s="12"/>
      <c r="SHH22" s="12"/>
      <c r="SHI22" s="12"/>
      <c r="SHJ22" s="12"/>
      <c r="SHK22" s="12"/>
      <c r="SHL22" s="12"/>
      <c r="SHM22" s="12"/>
      <c r="SHN22" s="12"/>
      <c r="SHO22" s="12"/>
      <c r="SHP22" s="12"/>
      <c r="SHQ22" s="12"/>
      <c r="SHR22" s="12"/>
      <c r="SHS22" s="12"/>
      <c r="SHT22" s="12"/>
      <c r="SHU22" s="12"/>
      <c r="SHV22" s="12"/>
      <c r="SHW22" s="12"/>
      <c r="SHX22" s="12"/>
      <c r="SHY22" s="12"/>
      <c r="SHZ22" s="12"/>
      <c r="SIA22" s="12"/>
      <c r="SIB22" s="12"/>
      <c r="SIC22" s="12"/>
      <c r="SID22" s="12"/>
      <c r="SIE22" s="12"/>
      <c r="SIF22" s="12"/>
      <c r="SIG22" s="12"/>
      <c r="SIH22" s="12"/>
      <c r="SII22" s="12"/>
      <c r="SIJ22" s="12"/>
      <c r="SIK22" s="12"/>
      <c r="SIL22" s="12"/>
      <c r="SIM22" s="12"/>
      <c r="SIN22" s="12"/>
      <c r="SIO22" s="12"/>
      <c r="SIP22" s="12"/>
      <c r="SIQ22" s="12"/>
      <c r="SIR22" s="12"/>
      <c r="SIS22" s="12"/>
      <c r="SIT22" s="12"/>
      <c r="SIU22" s="12"/>
      <c r="SIV22" s="12"/>
      <c r="SIW22" s="12"/>
      <c r="SIX22" s="12"/>
      <c r="SIY22" s="12"/>
      <c r="SIZ22" s="12"/>
      <c r="SJA22" s="12"/>
      <c r="SJB22" s="12"/>
      <c r="SJC22" s="12"/>
      <c r="SJD22" s="12"/>
      <c r="SJE22" s="12"/>
      <c r="SJF22" s="12"/>
      <c r="SJG22" s="12"/>
      <c r="SJH22" s="12"/>
      <c r="SJI22" s="12"/>
      <c r="SJJ22" s="12"/>
      <c r="SJK22" s="12"/>
      <c r="SJL22" s="12"/>
      <c r="SJM22" s="12"/>
      <c r="SJN22" s="12"/>
      <c r="SJO22" s="12"/>
      <c r="SJP22" s="12"/>
      <c r="SJQ22" s="12"/>
      <c r="SJR22" s="12"/>
      <c r="SJS22" s="12"/>
      <c r="SJT22" s="12"/>
      <c r="SJU22" s="12"/>
      <c r="SJV22" s="12"/>
      <c r="SJW22" s="12"/>
      <c r="SJX22" s="12"/>
      <c r="SJY22" s="12"/>
      <c r="SJZ22" s="12"/>
      <c r="SKA22" s="12"/>
      <c r="SKB22" s="12"/>
      <c r="SKC22" s="12"/>
      <c r="SKD22" s="12"/>
      <c r="SKE22" s="12"/>
      <c r="SKF22" s="12"/>
      <c r="SKG22" s="12"/>
      <c r="SKH22" s="12"/>
      <c r="SKI22" s="12"/>
      <c r="SKJ22" s="12"/>
      <c r="SKK22" s="12"/>
      <c r="SKL22" s="12"/>
      <c r="SKM22" s="12"/>
      <c r="SKN22" s="12"/>
      <c r="SKO22" s="12"/>
      <c r="SKP22" s="12"/>
      <c r="SKQ22" s="12"/>
      <c r="SKR22" s="12"/>
      <c r="SKS22" s="12"/>
      <c r="SKT22" s="12"/>
      <c r="SKU22" s="12"/>
      <c r="SKV22" s="12"/>
      <c r="SKW22" s="12"/>
      <c r="SKX22" s="12"/>
      <c r="SKY22" s="12"/>
      <c r="SKZ22" s="12"/>
      <c r="SLA22" s="12"/>
      <c r="SLB22" s="12"/>
      <c r="SLC22" s="12"/>
      <c r="SLD22" s="12"/>
      <c r="SLE22" s="12"/>
      <c r="SLF22" s="12"/>
      <c r="SLG22" s="12"/>
      <c r="SLH22" s="12"/>
      <c r="SLI22" s="12"/>
      <c r="SLJ22" s="12"/>
      <c r="SLK22" s="12"/>
      <c r="SLL22" s="12"/>
      <c r="SLM22" s="12"/>
      <c r="SLN22" s="12"/>
      <c r="SLO22" s="12"/>
      <c r="SLP22" s="12"/>
      <c r="SLQ22" s="12"/>
      <c r="SLR22" s="12"/>
      <c r="SLS22" s="12"/>
      <c r="SLT22" s="12"/>
      <c r="SLU22" s="12"/>
      <c r="SLV22" s="12"/>
      <c r="SLW22" s="12"/>
      <c r="SLX22" s="12"/>
      <c r="SLY22" s="12"/>
      <c r="SLZ22" s="12"/>
      <c r="SMA22" s="12"/>
      <c r="SMB22" s="12"/>
      <c r="SMC22" s="12"/>
      <c r="SMD22" s="12"/>
      <c r="SME22" s="12"/>
      <c r="SMF22" s="12"/>
      <c r="SMG22" s="12"/>
      <c r="SMH22" s="12"/>
      <c r="SMI22" s="12"/>
      <c r="SMJ22" s="12"/>
      <c r="SMK22" s="12"/>
      <c r="SML22" s="12"/>
      <c r="SMM22" s="12"/>
      <c r="SMN22" s="12"/>
      <c r="SMO22" s="12"/>
      <c r="SMP22" s="12"/>
      <c r="SMQ22" s="12"/>
      <c r="SMR22" s="12"/>
      <c r="SMS22" s="12"/>
      <c r="SMT22" s="12"/>
      <c r="SMU22" s="12"/>
      <c r="SMV22" s="12"/>
      <c r="SMW22" s="12"/>
      <c r="SMX22" s="12"/>
      <c r="SMY22" s="12"/>
      <c r="SMZ22" s="12"/>
      <c r="SNA22" s="12"/>
      <c r="SNB22" s="12"/>
      <c r="SNC22" s="12"/>
      <c r="SND22" s="12"/>
      <c r="SNE22" s="12"/>
      <c r="SNF22" s="12"/>
      <c r="SNG22" s="12"/>
      <c r="SNH22" s="12"/>
      <c r="SNI22" s="12"/>
      <c r="SNJ22" s="12"/>
      <c r="SNK22" s="12"/>
      <c r="SNL22" s="12"/>
      <c r="SNM22" s="12"/>
      <c r="SNN22" s="12"/>
      <c r="SNO22" s="12"/>
      <c r="SNP22" s="12"/>
      <c r="SNQ22" s="12"/>
      <c r="SNR22" s="12"/>
      <c r="SNS22" s="12"/>
      <c r="SNT22" s="12"/>
      <c r="SNU22" s="12"/>
      <c r="SNV22" s="12"/>
      <c r="SNW22" s="12"/>
      <c r="SNX22" s="12"/>
      <c r="SNY22" s="12"/>
      <c r="SNZ22" s="12"/>
      <c r="SOA22" s="12"/>
      <c r="SOB22" s="12"/>
      <c r="SOC22" s="12"/>
      <c r="SOD22" s="12"/>
      <c r="SOE22" s="12"/>
      <c r="SOF22" s="12"/>
      <c r="SOG22" s="12"/>
      <c r="SOH22" s="12"/>
      <c r="SOI22" s="12"/>
      <c r="SOJ22" s="12"/>
      <c r="SOK22" s="12"/>
      <c r="SOL22" s="12"/>
      <c r="SOM22" s="12"/>
      <c r="SON22" s="12"/>
      <c r="SOO22" s="12"/>
      <c r="SOP22" s="12"/>
      <c r="SOQ22" s="12"/>
      <c r="SOR22" s="12"/>
      <c r="SOS22" s="12"/>
      <c r="SOT22" s="12"/>
      <c r="SOU22" s="12"/>
      <c r="SOV22" s="12"/>
      <c r="SOW22" s="12"/>
      <c r="SOX22" s="12"/>
      <c r="SOY22" s="12"/>
      <c r="SOZ22" s="12"/>
      <c r="SPA22" s="12"/>
      <c r="SPB22" s="12"/>
      <c r="SPC22" s="12"/>
      <c r="SPD22" s="12"/>
      <c r="SPE22" s="12"/>
      <c r="SPF22" s="12"/>
      <c r="SPG22" s="12"/>
      <c r="SPH22" s="12"/>
      <c r="SPI22" s="12"/>
      <c r="SPJ22" s="12"/>
      <c r="SPK22" s="12"/>
      <c r="SPL22" s="12"/>
      <c r="SPM22" s="12"/>
      <c r="SPN22" s="12"/>
      <c r="SPO22" s="12"/>
      <c r="SPP22" s="12"/>
      <c r="SPQ22" s="12"/>
      <c r="SPR22" s="12"/>
      <c r="SPS22" s="12"/>
      <c r="SPT22" s="12"/>
      <c r="SPU22" s="12"/>
      <c r="SPV22" s="12"/>
      <c r="SPW22" s="12"/>
      <c r="SPX22" s="12"/>
      <c r="SPY22" s="12"/>
      <c r="SPZ22" s="12"/>
      <c r="SQA22" s="12"/>
      <c r="SQB22" s="12"/>
      <c r="SQC22" s="12"/>
      <c r="SQD22" s="12"/>
      <c r="SQE22" s="12"/>
      <c r="SQF22" s="12"/>
      <c r="SQG22" s="12"/>
      <c r="SQH22" s="12"/>
      <c r="SQI22" s="12"/>
      <c r="SQJ22" s="12"/>
      <c r="SQK22" s="12"/>
      <c r="SQL22" s="12"/>
      <c r="SQM22" s="12"/>
      <c r="SQN22" s="12"/>
      <c r="SQO22" s="12"/>
      <c r="SQP22" s="12"/>
      <c r="SQQ22" s="12"/>
      <c r="SQR22" s="12"/>
      <c r="SQS22" s="12"/>
      <c r="SQT22" s="12"/>
      <c r="SQU22" s="12"/>
      <c r="SQV22" s="12"/>
      <c r="SQW22" s="12"/>
      <c r="SQX22" s="12"/>
      <c r="SQY22" s="12"/>
      <c r="SQZ22" s="12"/>
      <c r="SRA22" s="12"/>
      <c r="SRB22" s="12"/>
      <c r="SRC22" s="12"/>
      <c r="SRD22" s="12"/>
      <c r="SRE22" s="12"/>
      <c r="SRF22" s="12"/>
      <c r="SRG22" s="12"/>
      <c r="SRH22" s="12"/>
      <c r="SRI22" s="12"/>
      <c r="SRJ22" s="12"/>
      <c r="SRK22" s="12"/>
      <c r="SRL22" s="12"/>
      <c r="SRM22" s="12"/>
      <c r="SRN22" s="12"/>
      <c r="SRO22" s="12"/>
      <c r="SRP22" s="12"/>
      <c r="SRQ22" s="12"/>
      <c r="SRR22" s="12"/>
      <c r="SRS22" s="12"/>
      <c r="SRT22" s="12"/>
      <c r="SRU22" s="12"/>
      <c r="SRV22" s="12"/>
      <c r="SRW22" s="12"/>
      <c r="SRX22" s="12"/>
      <c r="SRY22" s="12"/>
      <c r="SRZ22" s="12"/>
      <c r="SSA22" s="12"/>
      <c r="SSB22" s="12"/>
      <c r="SSC22" s="12"/>
      <c r="SSD22" s="12"/>
      <c r="SSE22" s="12"/>
      <c r="SSF22" s="12"/>
      <c r="SSG22" s="12"/>
      <c r="SSH22" s="12"/>
      <c r="SSI22" s="12"/>
      <c r="SSJ22" s="12"/>
      <c r="SSK22" s="12"/>
      <c r="SSL22" s="12"/>
      <c r="SSM22" s="12"/>
      <c r="SSN22" s="12"/>
      <c r="SSO22" s="12"/>
      <c r="SSP22" s="12"/>
      <c r="SSQ22" s="12"/>
      <c r="SSR22" s="12"/>
      <c r="SSS22" s="12"/>
      <c r="SST22" s="12"/>
      <c r="SSU22" s="12"/>
      <c r="SSV22" s="12"/>
      <c r="SSW22" s="12"/>
      <c r="SSX22" s="12"/>
      <c r="SSY22" s="12"/>
      <c r="SSZ22" s="12"/>
      <c r="STA22" s="12"/>
      <c r="STB22" s="12"/>
      <c r="STC22" s="12"/>
      <c r="STD22" s="12"/>
      <c r="STE22" s="12"/>
      <c r="STF22" s="12"/>
      <c r="STG22" s="12"/>
      <c r="STH22" s="12"/>
      <c r="STI22" s="12"/>
      <c r="STJ22" s="12"/>
      <c r="STK22" s="12"/>
      <c r="STL22" s="12"/>
      <c r="STM22" s="12"/>
      <c r="STN22" s="12"/>
      <c r="STO22" s="12"/>
      <c r="STP22" s="12"/>
      <c r="STQ22" s="12"/>
      <c r="STR22" s="12"/>
      <c r="STS22" s="12"/>
      <c r="STT22" s="12"/>
      <c r="STU22" s="12"/>
      <c r="STV22" s="12"/>
      <c r="STW22" s="12"/>
      <c r="STX22" s="12"/>
      <c r="STY22" s="12"/>
      <c r="STZ22" s="12"/>
      <c r="SUA22" s="12"/>
      <c r="SUB22" s="12"/>
      <c r="SUC22" s="12"/>
      <c r="SUD22" s="12"/>
      <c r="SUE22" s="12"/>
      <c r="SUF22" s="12"/>
      <c r="SUG22" s="12"/>
      <c r="SUH22" s="12"/>
      <c r="SUI22" s="12"/>
      <c r="SUJ22" s="12"/>
      <c r="SUK22" s="12"/>
      <c r="SUL22" s="12"/>
      <c r="SUM22" s="12"/>
      <c r="SUN22" s="12"/>
      <c r="SUO22" s="12"/>
      <c r="SUP22" s="12"/>
      <c r="SUQ22" s="12"/>
      <c r="SUR22" s="12"/>
      <c r="SUS22" s="12"/>
      <c r="SUT22" s="12"/>
      <c r="SUU22" s="12"/>
      <c r="SUV22" s="12"/>
      <c r="SUW22" s="12"/>
      <c r="SUX22" s="12"/>
      <c r="SUY22" s="12"/>
      <c r="SUZ22" s="12"/>
      <c r="SVA22" s="12"/>
      <c r="SVB22" s="12"/>
      <c r="SVC22" s="12"/>
      <c r="SVD22" s="12"/>
      <c r="SVE22" s="12"/>
      <c r="SVF22" s="12"/>
      <c r="SVG22" s="12"/>
      <c r="SVH22" s="12"/>
      <c r="SVI22" s="12"/>
      <c r="SVJ22" s="12"/>
      <c r="SVK22" s="12"/>
      <c r="SVL22" s="12"/>
      <c r="SVM22" s="12"/>
      <c r="SVN22" s="12"/>
      <c r="SVO22" s="12"/>
      <c r="SVP22" s="12"/>
      <c r="SVQ22" s="12"/>
      <c r="SVR22" s="12"/>
      <c r="SVS22" s="12"/>
      <c r="SVT22" s="12"/>
      <c r="SVU22" s="12"/>
      <c r="SVV22" s="12"/>
      <c r="SVW22" s="12"/>
      <c r="SVX22" s="12"/>
      <c r="SVY22" s="12"/>
      <c r="SVZ22" s="12"/>
      <c r="SWA22" s="12"/>
      <c r="SWB22" s="12"/>
      <c r="SWC22" s="12"/>
      <c r="SWD22" s="12"/>
      <c r="SWE22" s="12"/>
      <c r="SWF22" s="12"/>
      <c r="SWG22" s="12"/>
      <c r="SWH22" s="12"/>
      <c r="SWI22" s="12"/>
      <c r="SWJ22" s="12"/>
      <c r="SWK22" s="12"/>
      <c r="SWL22" s="12"/>
      <c r="SWM22" s="12"/>
      <c r="SWN22" s="12"/>
      <c r="SWO22" s="12"/>
      <c r="SWP22" s="12"/>
      <c r="SWQ22" s="12"/>
      <c r="SWR22" s="12"/>
      <c r="SWS22" s="12"/>
      <c r="SWT22" s="12"/>
      <c r="SWU22" s="12"/>
      <c r="SWV22" s="12"/>
      <c r="SWW22" s="12"/>
      <c r="SWX22" s="12"/>
      <c r="SWY22" s="12"/>
      <c r="SWZ22" s="12"/>
      <c r="SXA22" s="12"/>
      <c r="SXB22" s="12"/>
      <c r="SXC22" s="12"/>
      <c r="SXD22" s="12"/>
      <c r="SXE22" s="12"/>
      <c r="SXF22" s="12"/>
      <c r="SXG22" s="12"/>
      <c r="SXH22" s="12"/>
      <c r="SXI22" s="12"/>
      <c r="SXJ22" s="12"/>
      <c r="SXK22" s="12"/>
      <c r="SXL22" s="12"/>
      <c r="SXM22" s="12"/>
      <c r="SXN22" s="12"/>
      <c r="SXO22" s="12"/>
      <c r="SXP22" s="12"/>
      <c r="SXQ22" s="12"/>
      <c r="SXR22" s="12"/>
      <c r="SXS22" s="12"/>
      <c r="SXT22" s="12"/>
      <c r="SXU22" s="12"/>
      <c r="SXV22" s="12"/>
      <c r="SXW22" s="12"/>
      <c r="SXX22" s="12"/>
      <c r="SXY22" s="12"/>
      <c r="SXZ22" s="12"/>
      <c r="SYA22" s="12"/>
      <c r="SYB22" s="12"/>
      <c r="SYC22" s="12"/>
      <c r="SYD22" s="12"/>
      <c r="SYE22" s="12"/>
      <c r="SYF22" s="12"/>
      <c r="SYG22" s="12"/>
      <c r="SYH22" s="12"/>
      <c r="SYI22" s="12"/>
      <c r="SYJ22" s="12"/>
      <c r="SYK22" s="12"/>
      <c r="SYL22" s="12"/>
      <c r="SYM22" s="12"/>
      <c r="SYN22" s="12"/>
      <c r="SYO22" s="12"/>
      <c r="SYP22" s="12"/>
      <c r="SYQ22" s="12"/>
      <c r="SYR22" s="12"/>
      <c r="SYS22" s="12"/>
      <c r="SYT22" s="12"/>
      <c r="SYU22" s="12"/>
      <c r="SYV22" s="12"/>
      <c r="SYW22" s="12"/>
      <c r="SYX22" s="12"/>
      <c r="SYY22" s="12"/>
      <c r="SYZ22" s="12"/>
      <c r="SZA22" s="12"/>
      <c r="SZB22" s="12"/>
      <c r="SZC22" s="12"/>
      <c r="SZD22" s="12"/>
      <c r="SZE22" s="12"/>
      <c r="SZF22" s="12"/>
      <c r="SZG22" s="12"/>
      <c r="SZH22" s="12"/>
      <c r="SZI22" s="12"/>
      <c r="SZJ22" s="12"/>
      <c r="SZK22" s="12"/>
      <c r="SZL22" s="12"/>
      <c r="SZM22" s="12"/>
      <c r="SZN22" s="12"/>
      <c r="SZO22" s="12"/>
      <c r="SZP22" s="12"/>
      <c r="SZQ22" s="12"/>
      <c r="SZR22" s="12"/>
      <c r="SZS22" s="12"/>
      <c r="SZT22" s="12"/>
      <c r="SZU22" s="12"/>
      <c r="SZV22" s="12"/>
      <c r="SZW22" s="12"/>
      <c r="SZX22" s="12"/>
      <c r="SZY22" s="12"/>
      <c r="SZZ22" s="12"/>
      <c r="TAA22" s="12"/>
      <c r="TAB22" s="12"/>
      <c r="TAC22" s="12"/>
      <c r="TAD22" s="12"/>
      <c r="TAE22" s="12"/>
      <c r="TAF22" s="12"/>
      <c r="TAG22" s="12"/>
      <c r="TAH22" s="12"/>
      <c r="TAI22" s="12"/>
      <c r="TAJ22" s="12"/>
      <c r="TAK22" s="12"/>
      <c r="TAL22" s="12"/>
      <c r="TAM22" s="12"/>
      <c r="TAN22" s="12"/>
      <c r="TAO22" s="12"/>
      <c r="TAP22" s="12"/>
      <c r="TAQ22" s="12"/>
      <c r="TAR22" s="12"/>
      <c r="TAS22" s="12"/>
      <c r="TAT22" s="12"/>
      <c r="TAU22" s="12"/>
      <c r="TAV22" s="12"/>
      <c r="TAW22" s="12"/>
      <c r="TAX22" s="12"/>
      <c r="TAY22" s="12"/>
      <c r="TAZ22" s="12"/>
      <c r="TBA22" s="12"/>
      <c r="TBB22" s="12"/>
      <c r="TBC22" s="12"/>
      <c r="TBD22" s="12"/>
      <c r="TBE22" s="12"/>
      <c r="TBF22" s="12"/>
      <c r="TBG22" s="12"/>
      <c r="TBH22" s="12"/>
      <c r="TBI22" s="12"/>
      <c r="TBJ22" s="12"/>
      <c r="TBK22" s="12"/>
      <c r="TBL22" s="12"/>
      <c r="TBM22" s="12"/>
      <c r="TBN22" s="12"/>
      <c r="TBO22" s="12"/>
      <c r="TBP22" s="12"/>
      <c r="TBQ22" s="12"/>
      <c r="TBR22" s="12"/>
      <c r="TBS22" s="12"/>
      <c r="TBT22" s="12"/>
      <c r="TBU22" s="12"/>
      <c r="TBV22" s="12"/>
      <c r="TBW22" s="12"/>
      <c r="TBX22" s="12"/>
      <c r="TBY22" s="12"/>
      <c r="TBZ22" s="12"/>
      <c r="TCA22" s="12"/>
      <c r="TCB22" s="12"/>
      <c r="TCC22" s="12"/>
      <c r="TCD22" s="12"/>
      <c r="TCE22" s="12"/>
      <c r="TCF22" s="12"/>
      <c r="TCG22" s="12"/>
      <c r="TCH22" s="12"/>
      <c r="TCI22" s="12"/>
      <c r="TCJ22" s="12"/>
      <c r="TCK22" s="12"/>
      <c r="TCL22" s="12"/>
      <c r="TCM22" s="12"/>
      <c r="TCN22" s="12"/>
      <c r="TCO22" s="12"/>
      <c r="TCP22" s="12"/>
      <c r="TCQ22" s="12"/>
      <c r="TCR22" s="12"/>
      <c r="TCS22" s="12"/>
      <c r="TCT22" s="12"/>
      <c r="TCU22" s="12"/>
      <c r="TCV22" s="12"/>
      <c r="TCW22" s="12"/>
      <c r="TCX22" s="12"/>
      <c r="TCY22" s="12"/>
      <c r="TCZ22" s="12"/>
      <c r="TDA22" s="12"/>
      <c r="TDB22" s="12"/>
      <c r="TDC22" s="12"/>
      <c r="TDD22" s="12"/>
      <c r="TDE22" s="12"/>
      <c r="TDF22" s="12"/>
      <c r="TDG22" s="12"/>
      <c r="TDH22" s="12"/>
      <c r="TDI22" s="12"/>
      <c r="TDJ22" s="12"/>
      <c r="TDK22" s="12"/>
      <c r="TDL22" s="12"/>
      <c r="TDM22" s="12"/>
      <c r="TDN22" s="12"/>
      <c r="TDO22" s="12"/>
      <c r="TDP22" s="12"/>
      <c r="TDQ22" s="12"/>
      <c r="TDR22" s="12"/>
      <c r="TDS22" s="12"/>
      <c r="TDT22" s="12"/>
      <c r="TDU22" s="12"/>
      <c r="TDV22" s="12"/>
      <c r="TDW22" s="12"/>
      <c r="TDX22" s="12"/>
      <c r="TDY22" s="12"/>
      <c r="TDZ22" s="12"/>
      <c r="TEA22" s="12"/>
      <c r="TEB22" s="12"/>
      <c r="TEC22" s="12"/>
      <c r="TED22" s="12"/>
      <c r="TEE22" s="12"/>
      <c r="TEF22" s="12"/>
      <c r="TEG22" s="12"/>
      <c r="TEH22" s="12"/>
      <c r="TEI22" s="12"/>
      <c r="TEJ22" s="12"/>
      <c r="TEK22" s="12"/>
      <c r="TEL22" s="12"/>
      <c r="TEM22" s="12"/>
      <c r="TEN22" s="12"/>
      <c r="TEO22" s="12"/>
      <c r="TEP22" s="12"/>
      <c r="TEQ22" s="12"/>
      <c r="TER22" s="12"/>
      <c r="TES22" s="12"/>
      <c r="TET22" s="12"/>
      <c r="TEU22" s="12"/>
      <c r="TEV22" s="12"/>
      <c r="TEW22" s="12"/>
      <c r="TEX22" s="12"/>
      <c r="TEY22" s="12"/>
      <c r="TEZ22" s="12"/>
      <c r="TFA22" s="12"/>
      <c r="TFB22" s="12"/>
      <c r="TFC22" s="12"/>
      <c r="TFD22" s="12"/>
      <c r="TFE22" s="12"/>
      <c r="TFF22" s="12"/>
      <c r="TFG22" s="12"/>
      <c r="TFH22" s="12"/>
      <c r="TFI22" s="12"/>
      <c r="TFJ22" s="12"/>
      <c r="TFK22" s="12"/>
      <c r="TFL22" s="12"/>
      <c r="TFM22" s="12"/>
      <c r="TFN22" s="12"/>
      <c r="TFO22" s="12"/>
      <c r="TFP22" s="12"/>
      <c r="TFQ22" s="12"/>
      <c r="TFR22" s="12"/>
      <c r="TFS22" s="12"/>
      <c r="TFT22" s="12"/>
      <c r="TFU22" s="12"/>
      <c r="TFV22" s="12"/>
      <c r="TFW22" s="12"/>
      <c r="TFX22" s="12"/>
      <c r="TFY22" s="12"/>
      <c r="TFZ22" s="12"/>
      <c r="TGA22" s="12"/>
      <c r="TGB22" s="12"/>
      <c r="TGC22" s="12"/>
      <c r="TGD22" s="12"/>
      <c r="TGE22" s="12"/>
      <c r="TGF22" s="12"/>
      <c r="TGG22" s="12"/>
      <c r="TGH22" s="12"/>
      <c r="TGI22" s="12"/>
      <c r="TGJ22" s="12"/>
      <c r="TGK22" s="12"/>
      <c r="TGL22" s="12"/>
      <c r="TGM22" s="12"/>
      <c r="TGN22" s="12"/>
      <c r="TGO22" s="12"/>
      <c r="TGP22" s="12"/>
      <c r="TGQ22" s="12"/>
      <c r="TGR22" s="12"/>
      <c r="TGS22" s="12"/>
      <c r="TGT22" s="12"/>
      <c r="TGU22" s="12"/>
      <c r="TGV22" s="12"/>
      <c r="TGW22" s="12"/>
      <c r="TGX22" s="12"/>
      <c r="TGY22" s="12"/>
      <c r="TGZ22" s="12"/>
      <c r="THA22" s="12"/>
      <c r="THB22" s="12"/>
      <c r="THC22" s="12"/>
      <c r="THD22" s="12"/>
      <c r="THE22" s="12"/>
      <c r="THF22" s="12"/>
      <c r="THG22" s="12"/>
      <c r="THH22" s="12"/>
      <c r="THI22" s="12"/>
      <c r="THJ22" s="12"/>
      <c r="THK22" s="12"/>
      <c r="THL22" s="12"/>
      <c r="THM22" s="12"/>
      <c r="THN22" s="12"/>
      <c r="THO22" s="12"/>
      <c r="THP22" s="12"/>
      <c r="THQ22" s="12"/>
      <c r="THR22" s="12"/>
      <c r="THS22" s="12"/>
      <c r="THT22" s="12"/>
      <c r="THU22" s="12"/>
      <c r="THV22" s="12"/>
      <c r="THW22" s="12"/>
      <c r="THX22" s="12"/>
      <c r="THY22" s="12"/>
      <c r="THZ22" s="12"/>
      <c r="TIA22" s="12"/>
      <c r="TIB22" s="12"/>
      <c r="TIC22" s="12"/>
      <c r="TID22" s="12"/>
      <c r="TIE22" s="12"/>
      <c r="TIF22" s="12"/>
      <c r="TIG22" s="12"/>
      <c r="TIH22" s="12"/>
      <c r="TII22" s="12"/>
      <c r="TIJ22" s="12"/>
      <c r="TIK22" s="12"/>
      <c r="TIL22" s="12"/>
      <c r="TIM22" s="12"/>
      <c r="TIN22" s="12"/>
      <c r="TIO22" s="12"/>
      <c r="TIP22" s="12"/>
      <c r="TIQ22" s="12"/>
      <c r="TIR22" s="12"/>
      <c r="TIS22" s="12"/>
      <c r="TIT22" s="12"/>
      <c r="TIU22" s="12"/>
      <c r="TIV22" s="12"/>
      <c r="TIW22" s="12"/>
      <c r="TIX22" s="12"/>
      <c r="TIY22" s="12"/>
      <c r="TIZ22" s="12"/>
      <c r="TJA22" s="12"/>
      <c r="TJB22" s="12"/>
      <c r="TJC22" s="12"/>
      <c r="TJD22" s="12"/>
      <c r="TJE22" s="12"/>
      <c r="TJF22" s="12"/>
      <c r="TJG22" s="12"/>
      <c r="TJH22" s="12"/>
      <c r="TJI22" s="12"/>
      <c r="TJJ22" s="12"/>
      <c r="TJK22" s="12"/>
      <c r="TJL22" s="12"/>
      <c r="TJM22" s="12"/>
      <c r="TJN22" s="12"/>
      <c r="TJO22" s="12"/>
      <c r="TJP22" s="12"/>
      <c r="TJQ22" s="12"/>
      <c r="TJR22" s="12"/>
      <c r="TJS22" s="12"/>
      <c r="TJT22" s="12"/>
      <c r="TJU22" s="12"/>
      <c r="TJV22" s="12"/>
      <c r="TJW22" s="12"/>
      <c r="TJX22" s="12"/>
      <c r="TJY22" s="12"/>
      <c r="TJZ22" s="12"/>
      <c r="TKA22" s="12"/>
      <c r="TKB22" s="12"/>
      <c r="TKC22" s="12"/>
      <c r="TKD22" s="12"/>
      <c r="TKE22" s="12"/>
      <c r="TKF22" s="12"/>
      <c r="TKG22" s="12"/>
      <c r="TKH22" s="12"/>
      <c r="TKI22" s="12"/>
      <c r="TKJ22" s="12"/>
      <c r="TKK22" s="12"/>
      <c r="TKL22" s="12"/>
      <c r="TKM22" s="12"/>
      <c r="TKN22" s="12"/>
      <c r="TKO22" s="12"/>
      <c r="TKP22" s="12"/>
      <c r="TKQ22" s="12"/>
      <c r="TKR22" s="12"/>
      <c r="TKS22" s="12"/>
      <c r="TKT22" s="12"/>
      <c r="TKU22" s="12"/>
      <c r="TKV22" s="12"/>
      <c r="TKW22" s="12"/>
      <c r="TKX22" s="12"/>
      <c r="TKY22" s="12"/>
      <c r="TKZ22" s="12"/>
      <c r="TLA22" s="12"/>
      <c r="TLB22" s="12"/>
      <c r="TLC22" s="12"/>
      <c r="TLD22" s="12"/>
      <c r="TLE22" s="12"/>
      <c r="TLF22" s="12"/>
      <c r="TLG22" s="12"/>
      <c r="TLH22" s="12"/>
      <c r="TLI22" s="12"/>
      <c r="TLJ22" s="12"/>
      <c r="TLK22" s="12"/>
      <c r="TLL22" s="12"/>
      <c r="TLM22" s="12"/>
      <c r="TLN22" s="12"/>
      <c r="TLO22" s="12"/>
      <c r="TLP22" s="12"/>
      <c r="TLQ22" s="12"/>
      <c r="TLR22" s="12"/>
      <c r="TLS22" s="12"/>
      <c r="TLT22" s="12"/>
      <c r="TLU22" s="12"/>
      <c r="TLV22" s="12"/>
      <c r="TLW22" s="12"/>
      <c r="TLX22" s="12"/>
      <c r="TLY22" s="12"/>
      <c r="TLZ22" s="12"/>
      <c r="TMA22" s="12"/>
      <c r="TMB22" s="12"/>
      <c r="TMC22" s="12"/>
      <c r="TMD22" s="12"/>
      <c r="TME22" s="12"/>
      <c r="TMF22" s="12"/>
      <c r="TMG22" s="12"/>
      <c r="TMH22" s="12"/>
      <c r="TMI22" s="12"/>
      <c r="TMJ22" s="12"/>
      <c r="TMK22" s="12"/>
      <c r="TML22" s="12"/>
      <c r="TMM22" s="12"/>
      <c r="TMN22" s="12"/>
      <c r="TMO22" s="12"/>
      <c r="TMP22" s="12"/>
      <c r="TMQ22" s="12"/>
      <c r="TMR22" s="12"/>
      <c r="TMS22" s="12"/>
      <c r="TMT22" s="12"/>
      <c r="TMU22" s="12"/>
      <c r="TMV22" s="12"/>
      <c r="TMW22" s="12"/>
      <c r="TMX22" s="12"/>
      <c r="TMY22" s="12"/>
      <c r="TMZ22" s="12"/>
      <c r="TNA22" s="12"/>
      <c r="TNB22" s="12"/>
      <c r="TNC22" s="12"/>
      <c r="TND22" s="12"/>
      <c r="TNE22" s="12"/>
      <c r="TNF22" s="12"/>
      <c r="TNG22" s="12"/>
      <c r="TNH22" s="12"/>
      <c r="TNI22" s="12"/>
      <c r="TNJ22" s="12"/>
      <c r="TNK22" s="12"/>
      <c r="TNL22" s="12"/>
      <c r="TNM22" s="12"/>
      <c r="TNN22" s="12"/>
      <c r="TNO22" s="12"/>
      <c r="TNP22" s="12"/>
      <c r="TNQ22" s="12"/>
      <c r="TNR22" s="12"/>
      <c r="TNS22" s="12"/>
      <c r="TNT22" s="12"/>
      <c r="TNU22" s="12"/>
      <c r="TNV22" s="12"/>
      <c r="TNW22" s="12"/>
      <c r="TNX22" s="12"/>
      <c r="TNY22" s="12"/>
      <c r="TNZ22" s="12"/>
      <c r="TOA22" s="12"/>
      <c r="TOB22" s="12"/>
      <c r="TOC22" s="12"/>
      <c r="TOD22" s="12"/>
      <c r="TOE22" s="12"/>
      <c r="TOF22" s="12"/>
      <c r="TOG22" s="12"/>
      <c r="TOH22" s="12"/>
      <c r="TOI22" s="12"/>
      <c r="TOJ22" s="12"/>
      <c r="TOK22" s="12"/>
      <c r="TOL22" s="12"/>
      <c r="TOM22" s="12"/>
      <c r="TON22" s="12"/>
      <c r="TOO22" s="12"/>
      <c r="TOP22" s="12"/>
      <c r="TOQ22" s="12"/>
      <c r="TOR22" s="12"/>
      <c r="TOS22" s="12"/>
      <c r="TOT22" s="12"/>
      <c r="TOU22" s="12"/>
      <c r="TOV22" s="12"/>
      <c r="TOW22" s="12"/>
      <c r="TOX22" s="12"/>
      <c r="TOY22" s="12"/>
      <c r="TOZ22" s="12"/>
      <c r="TPA22" s="12"/>
      <c r="TPB22" s="12"/>
      <c r="TPC22" s="12"/>
      <c r="TPD22" s="12"/>
      <c r="TPE22" s="12"/>
      <c r="TPF22" s="12"/>
      <c r="TPG22" s="12"/>
      <c r="TPH22" s="12"/>
      <c r="TPI22" s="12"/>
      <c r="TPJ22" s="12"/>
      <c r="TPK22" s="12"/>
      <c r="TPL22" s="12"/>
      <c r="TPM22" s="12"/>
      <c r="TPN22" s="12"/>
      <c r="TPO22" s="12"/>
      <c r="TPP22" s="12"/>
      <c r="TPQ22" s="12"/>
      <c r="TPR22" s="12"/>
      <c r="TPS22" s="12"/>
      <c r="TPT22" s="12"/>
      <c r="TPU22" s="12"/>
      <c r="TPV22" s="12"/>
      <c r="TPW22" s="12"/>
      <c r="TPX22" s="12"/>
      <c r="TPY22" s="12"/>
      <c r="TPZ22" s="12"/>
      <c r="TQA22" s="12"/>
      <c r="TQB22" s="12"/>
      <c r="TQC22" s="12"/>
      <c r="TQD22" s="12"/>
      <c r="TQE22" s="12"/>
      <c r="TQF22" s="12"/>
      <c r="TQG22" s="12"/>
      <c r="TQH22" s="12"/>
      <c r="TQI22" s="12"/>
      <c r="TQJ22" s="12"/>
      <c r="TQK22" s="12"/>
      <c r="TQL22" s="12"/>
      <c r="TQM22" s="12"/>
      <c r="TQN22" s="12"/>
      <c r="TQO22" s="12"/>
      <c r="TQP22" s="12"/>
      <c r="TQQ22" s="12"/>
      <c r="TQR22" s="12"/>
      <c r="TQS22" s="12"/>
      <c r="TQT22" s="12"/>
      <c r="TQU22" s="12"/>
      <c r="TQV22" s="12"/>
      <c r="TQW22" s="12"/>
      <c r="TQX22" s="12"/>
      <c r="TQY22" s="12"/>
      <c r="TQZ22" s="12"/>
      <c r="TRA22" s="12"/>
      <c r="TRB22" s="12"/>
      <c r="TRC22" s="12"/>
      <c r="TRD22" s="12"/>
      <c r="TRE22" s="12"/>
      <c r="TRF22" s="12"/>
      <c r="TRG22" s="12"/>
      <c r="TRH22" s="12"/>
      <c r="TRI22" s="12"/>
      <c r="TRJ22" s="12"/>
      <c r="TRK22" s="12"/>
      <c r="TRL22" s="12"/>
      <c r="TRM22" s="12"/>
      <c r="TRN22" s="12"/>
      <c r="TRO22" s="12"/>
      <c r="TRP22" s="12"/>
      <c r="TRQ22" s="12"/>
      <c r="TRR22" s="12"/>
      <c r="TRS22" s="12"/>
      <c r="TRT22" s="12"/>
      <c r="TRU22" s="12"/>
      <c r="TRV22" s="12"/>
      <c r="TRW22" s="12"/>
      <c r="TRX22" s="12"/>
      <c r="TRY22" s="12"/>
      <c r="TRZ22" s="12"/>
      <c r="TSA22" s="12"/>
      <c r="TSB22" s="12"/>
      <c r="TSC22" s="12"/>
      <c r="TSD22" s="12"/>
      <c r="TSE22" s="12"/>
      <c r="TSF22" s="12"/>
      <c r="TSG22" s="12"/>
      <c r="TSH22" s="12"/>
      <c r="TSI22" s="12"/>
      <c r="TSJ22" s="12"/>
      <c r="TSK22" s="12"/>
      <c r="TSL22" s="12"/>
      <c r="TSM22" s="12"/>
      <c r="TSN22" s="12"/>
      <c r="TSO22" s="12"/>
      <c r="TSP22" s="12"/>
      <c r="TSQ22" s="12"/>
      <c r="TSR22" s="12"/>
      <c r="TSS22" s="12"/>
      <c r="TST22" s="12"/>
      <c r="TSU22" s="12"/>
      <c r="TSV22" s="12"/>
      <c r="TSW22" s="12"/>
      <c r="TSX22" s="12"/>
      <c r="TSY22" s="12"/>
      <c r="TSZ22" s="12"/>
      <c r="TTA22" s="12"/>
      <c r="TTB22" s="12"/>
      <c r="TTC22" s="12"/>
      <c r="TTD22" s="12"/>
      <c r="TTE22" s="12"/>
      <c r="TTF22" s="12"/>
      <c r="TTG22" s="12"/>
      <c r="TTH22" s="12"/>
      <c r="TTI22" s="12"/>
      <c r="TTJ22" s="12"/>
      <c r="TTK22" s="12"/>
      <c r="TTL22" s="12"/>
      <c r="TTM22" s="12"/>
      <c r="TTN22" s="12"/>
      <c r="TTO22" s="12"/>
      <c r="TTP22" s="12"/>
      <c r="TTQ22" s="12"/>
      <c r="TTR22" s="12"/>
      <c r="TTS22" s="12"/>
      <c r="TTT22" s="12"/>
      <c r="TTU22" s="12"/>
      <c r="TTV22" s="12"/>
      <c r="TTW22" s="12"/>
      <c r="TTX22" s="12"/>
      <c r="TTY22" s="12"/>
      <c r="TTZ22" s="12"/>
      <c r="TUA22" s="12"/>
      <c r="TUB22" s="12"/>
      <c r="TUC22" s="12"/>
      <c r="TUD22" s="12"/>
      <c r="TUE22" s="12"/>
      <c r="TUF22" s="12"/>
      <c r="TUG22" s="12"/>
      <c r="TUH22" s="12"/>
      <c r="TUI22" s="12"/>
      <c r="TUJ22" s="12"/>
      <c r="TUK22" s="12"/>
      <c r="TUL22" s="12"/>
      <c r="TUM22" s="12"/>
      <c r="TUN22" s="12"/>
      <c r="TUO22" s="12"/>
      <c r="TUP22" s="12"/>
      <c r="TUQ22" s="12"/>
      <c r="TUR22" s="12"/>
      <c r="TUS22" s="12"/>
      <c r="TUT22" s="12"/>
      <c r="TUU22" s="12"/>
      <c r="TUV22" s="12"/>
      <c r="TUW22" s="12"/>
      <c r="TUX22" s="12"/>
      <c r="TUY22" s="12"/>
      <c r="TUZ22" s="12"/>
      <c r="TVA22" s="12"/>
      <c r="TVB22" s="12"/>
      <c r="TVC22" s="12"/>
      <c r="TVD22" s="12"/>
      <c r="TVE22" s="12"/>
      <c r="TVF22" s="12"/>
      <c r="TVG22" s="12"/>
      <c r="TVH22" s="12"/>
      <c r="TVI22" s="12"/>
      <c r="TVJ22" s="12"/>
      <c r="TVK22" s="12"/>
      <c r="TVL22" s="12"/>
      <c r="TVM22" s="12"/>
      <c r="TVN22" s="12"/>
      <c r="TVO22" s="12"/>
      <c r="TVP22" s="12"/>
      <c r="TVQ22" s="12"/>
      <c r="TVR22" s="12"/>
      <c r="TVS22" s="12"/>
      <c r="TVT22" s="12"/>
      <c r="TVU22" s="12"/>
      <c r="TVV22" s="12"/>
      <c r="TVW22" s="12"/>
      <c r="TVX22" s="12"/>
      <c r="TVY22" s="12"/>
      <c r="TVZ22" s="12"/>
      <c r="TWA22" s="12"/>
      <c r="TWB22" s="12"/>
      <c r="TWC22" s="12"/>
      <c r="TWD22" s="12"/>
      <c r="TWE22" s="12"/>
      <c r="TWF22" s="12"/>
      <c r="TWG22" s="12"/>
      <c r="TWH22" s="12"/>
      <c r="TWI22" s="12"/>
      <c r="TWJ22" s="12"/>
      <c r="TWK22" s="12"/>
      <c r="TWL22" s="12"/>
      <c r="TWM22" s="12"/>
      <c r="TWN22" s="12"/>
      <c r="TWO22" s="12"/>
      <c r="TWP22" s="12"/>
      <c r="TWQ22" s="12"/>
      <c r="TWR22" s="12"/>
      <c r="TWS22" s="12"/>
      <c r="TWT22" s="12"/>
      <c r="TWU22" s="12"/>
      <c r="TWV22" s="12"/>
      <c r="TWW22" s="12"/>
      <c r="TWX22" s="12"/>
      <c r="TWY22" s="12"/>
      <c r="TWZ22" s="12"/>
      <c r="TXA22" s="12"/>
      <c r="TXB22" s="12"/>
      <c r="TXC22" s="12"/>
      <c r="TXD22" s="12"/>
      <c r="TXE22" s="12"/>
      <c r="TXF22" s="12"/>
      <c r="TXG22" s="12"/>
      <c r="TXH22" s="12"/>
      <c r="TXI22" s="12"/>
      <c r="TXJ22" s="12"/>
      <c r="TXK22" s="12"/>
      <c r="TXL22" s="12"/>
      <c r="TXM22" s="12"/>
      <c r="TXN22" s="12"/>
      <c r="TXO22" s="12"/>
      <c r="TXP22" s="12"/>
      <c r="TXQ22" s="12"/>
      <c r="TXR22" s="12"/>
      <c r="TXS22" s="12"/>
      <c r="TXT22" s="12"/>
      <c r="TXU22" s="12"/>
      <c r="TXV22" s="12"/>
      <c r="TXW22" s="12"/>
      <c r="TXX22" s="12"/>
      <c r="TXY22" s="12"/>
      <c r="TXZ22" s="12"/>
      <c r="TYA22" s="12"/>
      <c r="TYB22" s="12"/>
      <c r="TYC22" s="12"/>
      <c r="TYD22" s="12"/>
      <c r="TYE22" s="12"/>
      <c r="TYF22" s="12"/>
      <c r="TYG22" s="12"/>
      <c r="TYH22" s="12"/>
      <c r="TYI22" s="12"/>
      <c r="TYJ22" s="12"/>
      <c r="TYK22" s="12"/>
      <c r="TYL22" s="12"/>
      <c r="TYM22" s="12"/>
      <c r="TYN22" s="12"/>
      <c r="TYO22" s="12"/>
      <c r="TYP22" s="12"/>
      <c r="TYQ22" s="12"/>
      <c r="TYR22" s="12"/>
      <c r="TYS22" s="12"/>
      <c r="TYT22" s="12"/>
      <c r="TYU22" s="12"/>
      <c r="TYV22" s="12"/>
      <c r="TYW22" s="12"/>
      <c r="TYX22" s="12"/>
      <c r="TYY22" s="12"/>
      <c r="TYZ22" s="12"/>
      <c r="TZA22" s="12"/>
      <c r="TZB22" s="12"/>
      <c r="TZC22" s="12"/>
      <c r="TZD22" s="12"/>
      <c r="TZE22" s="12"/>
      <c r="TZF22" s="12"/>
      <c r="TZG22" s="12"/>
      <c r="TZH22" s="12"/>
      <c r="TZI22" s="12"/>
      <c r="TZJ22" s="12"/>
      <c r="TZK22" s="12"/>
      <c r="TZL22" s="12"/>
      <c r="TZM22" s="12"/>
      <c r="TZN22" s="12"/>
      <c r="TZO22" s="12"/>
      <c r="TZP22" s="12"/>
      <c r="TZQ22" s="12"/>
      <c r="TZR22" s="12"/>
      <c r="TZS22" s="12"/>
      <c r="TZT22" s="12"/>
      <c r="TZU22" s="12"/>
      <c r="TZV22" s="12"/>
      <c r="TZW22" s="12"/>
      <c r="TZX22" s="12"/>
      <c r="TZY22" s="12"/>
      <c r="TZZ22" s="12"/>
      <c r="UAA22" s="12"/>
      <c r="UAB22" s="12"/>
      <c r="UAC22" s="12"/>
      <c r="UAD22" s="12"/>
      <c r="UAE22" s="12"/>
      <c r="UAF22" s="12"/>
      <c r="UAG22" s="12"/>
      <c r="UAH22" s="12"/>
      <c r="UAI22" s="12"/>
      <c r="UAJ22" s="12"/>
      <c r="UAK22" s="12"/>
      <c r="UAL22" s="12"/>
      <c r="UAM22" s="12"/>
      <c r="UAN22" s="12"/>
      <c r="UAO22" s="12"/>
      <c r="UAP22" s="12"/>
      <c r="UAQ22" s="12"/>
      <c r="UAR22" s="12"/>
      <c r="UAS22" s="12"/>
      <c r="UAT22" s="12"/>
      <c r="UAU22" s="12"/>
      <c r="UAV22" s="12"/>
      <c r="UAW22" s="12"/>
      <c r="UAX22" s="12"/>
      <c r="UAY22" s="12"/>
      <c r="UAZ22" s="12"/>
      <c r="UBA22" s="12"/>
      <c r="UBB22" s="12"/>
      <c r="UBC22" s="12"/>
      <c r="UBD22" s="12"/>
      <c r="UBE22" s="12"/>
      <c r="UBF22" s="12"/>
      <c r="UBG22" s="12"/>
      <c r="UBH22" s="12"/>
      <c r="UBI22" s="12"/>
      <c r="UBJ22" s="12"/>
      <c r="UBK22" s="12"/>
      <c r="UBL22" s="12"/>
      <c r="UBM22" s="12"/>
      <c r="UBN22" s="12"/>
      <c r="UBO22" s="12"/>
      <c r="UBP22" s="12"/>
      <c r="UBQ22" s="12"/>
      <c r="UBR22" s="12"/>
      <c r="UBS22" s="12"/>
      <c r="UBT22" s="12"/>
      <c r="UBU22" s="12"/>
      <c r="UBV22" s="12"/>
      <c r="UBW22" s="12"/>
      <c r="UBX22" s="12"/>
      <c r="UBY22" s="12"/>
      <c r="UBZ22" s="12"/>
      <c r="UCA22" s="12"/>
      <c r="UCB22" s="12"/>
      <c r="UCC22" s="12"/>
      <c r="UCD22" s="12"/>
      <c r="UCE22" s="12"/>
      <c r="UCF22" s="12"/>
      <c r="UCG22" s="12"/>
      <c r="UCH22" s="12"/>
      <c r="UCI22" s="12"/>
      <c r="UCJ22" s="12"/>
      <c r="UCK22" s="12"/>
      <c r="UCL22" s="12"/>
      <c r="UCM22" s="12"/>
      <c r="UCN22" s="12"/>
      <c r="UCO22" s="12"/>
      <c r="UCP22" s="12"/>
      <c r="UCQ22" s="12"/>
      <c r="UCR22" s="12"/>
      <c r="UCS22" s="12"/>
      <c r="UCT22" s="12"/>
      <c r="UCU22" s="12"/>
      <c r="UCV22" s="12"/>
      <c r="UCW22" s="12"/>
      <c r="UCX22" s="12"/>
      <c r="UCY22" s="12"/>
      <c r="UCZ22" s="12"/>
      <c r="UDA22" s="12"/>
      <c r="UDB22" s="12"/>
      <c r="UDC22" s="12"/>
      <c r="UDD22" s="12"/>
      <c r="UDE22" s="12"/>
      <c r="UDF22" s="12"/>
      <c r="UDG22" s="12"/>
      <c r="UDH22" s="12"/>
      <c r="UDI22" s="12"/>
      <c r="UDJ22" s="12"/>
      <c r="UDK22" s="12"/>
      <c r="UDL22" s="12"/>
      <c r="UDM22" s="12"/>
      <c r="UDN22" s="12"/>
      <c r="UDO22" s="12"/>
      <c r="UDP22" s="12"/>
      <c r="UDQ22" s="12"/>
      <c r="UDR22" s="12"/>
      <c r="UDS22" s="12"/>
      <c r="UDT22" s="12"/>
      <c r="UDU22" s="12"/>
      <c r="UDV22" s="12"/>
      <c r="UDW22" s="12"/>
      <c r="UDX22" s="12"/>
      <c r="UDY22" s="12"/>
      <c r="UDZ22" s="12"/>
      <c r="UEA22" s="12"/>
      <c r="UEB22" s="12"/>
      <c r="UEC22" s="12"/>
      <c r="UED22" s="12"/>
      <c r="UEE22" s="12"/>
      <c r="UEF22" s="12"/>
      <c r="UEG22" s="12"/>
      <c r="UEH22" s="12"/>
      <c r="UEI22" s="12"/>
      <c r="UEJ22" s="12"/>
      <c r="UEK22" s="12"/>
      <c r="UEL22" s="12"/>
      <c r="UEM22" s="12"/>
      <c r="UEN22" s="12"/>
      <c r="UEO22" s="12"/>
      <c r="UEP22" s="12"/>
      <c r="UEQ22" s="12"/>
      <c r="UER22" s="12"/>
      <c r="UES22" s="12"/>
      <c r="UET22" s="12"/>
      <c r="UEU22" s="12"/>
      <c r="UEV22" s="12"/>
      <c r="UEW22" s="12"/>
      <c r="UEX22" s="12"/>
      <c r="UEY22" s="12"/>
      <c r="UEZ22" s="12"/>
      <c r="UFA22" s="12"/>
      <c r="UFB22" s="12"/>
      <c r="UFC22" s="12"/>
      <c r="UFD22" s="12"/>
      <c r="UFE22" s="12"/>
      <c r="UFF22" s="12"/>
      <c r="UFG22" s="12"/>
      <c r="UFH22" s="12"/>
      <c r="UFI22" s="12"/>
      <c r="UFJ22" s="12"/>
      <c r="UFK22" s="12"/>
      <c r="UFL22" s="12"/>
      <c r="UFM22" s="12"/>
      <c r="UFN22" s="12"/>
      <c r="UFO22" s="12"/>
      <c r="UFP22" s="12"/>
      <c r="UFQ22" s="12"/>
      <c r="UFR22" s="12"/>
      <c r="UFS22" s="12"/>
      <c r="UFT22" s="12"/>
      <c r="UFU22" s="12"/>
      <c r="UFV22" s="12"/>
      <c r="UFW22" s="12"/>
      <c r="UFX22" s="12"/>
      <c r="UFY22" s="12"/>
      <c r="UFZ22" s="12"/>
      <c r="UGA22" s="12"/>
      <c r="UGB22" s="12"/>
      <c r="UGC22" s="12"/>
      <c r="UGD22" s="12"/>
      <c r="UGE22" s="12"/>
      <c r="UGF22" s="12"/>
      <c r="UGG22" s="12"/>
      <c r="UGH22" s="12"/>
      <c r="UGI22" s="12"/>
      <c r="UGJ22" s="12"/>
      <c r="UGK22" s="12"/>
      <c r="UGL22" s="12"/>
      <c r="UGM22" s="12"/>
      <c r="UGN22" s="12"/>
      <c r="UGO22" s="12"/>
      <c r="UGP22" s="12"/>
      <c r="UGQ22" s="12"/>
      <c r="UGR22" s="12"/>
      <c r="UGS22" s="12"/>
      <c r="UGT22" s="12"/>
      <c r="UGU22" s="12"/>
      <c r="UGV22" s="12"/>
      <c r="UGW22" s="12"/>
      <c r="UGX22" s="12"/>
      <c r="UGY22" s="12"/>
      <c r="UGZ22" s="12"/>
      <c r="UHA22" s="12"/>
      <c r="UHB22" s="12"/>
      <c r="UHC22" s="12"/>
      <c r="UHD22" s="12"/>
      <c r="UHE22" s="12"/>
      <c r="UHF22" s="12"/>
      <c r="UHG22" s="12"/>
      <c r="UHH22" s="12"/>
      <c r="UHI22" s="12"/>
      <c r="UHJ22" s="12"/>
      <c r="UHK22" s="12"/>
      <c r="UHL22" s="12"/>
      <c r="UHM22" s="12"/>
      <c r="UHN22" s="12"/>
      <c r="UHO22" s="12"/>
      <c r="UHP22" s="12"/>
      <c r="UHQ22" s="12"/>
      <c r="UHR22" s="12"/>
      <c r="UHS22" s="12"/>
      <c r="UHT22" s="12"/>
      <c r="UHU22" s="12"/>
      <c r="UHV22" s="12"/>
      <c r="UHW22" s="12"/>
      <c r="UHX22" s="12"/>
      <c r="UHY22" s="12"/>
      <c r="UHZ22" s="12"/>
      <c r="UIA22" s="12"/>
      <c r="UIB22" s="12"/>
      <c r="UIC22" s="12"/>
      <c r="UID22" s="12"/>
      <c r="UIE22" s="12"/>
      <c r="UIF22" s="12"/>
      <c r="UIG22" s="12"/>
      <c r="UIH22" s="12"/>
      <c r="UII22" s="12"/>
      <c r="UIJ22" s="12"/>
      <c r="UIK22" s="12"/>
      <c r="UIL22" s="12"/>
      <c r="UIM22" s="12"/>
      <c r="UIN22" s="12"/>
      <c r="UIO22" s="12"/>
      <c r="UIP22" s="12"/>
      <c r="UIQ22" s="12"/>
      <c r="UIR22" s="12"/>
      <c r="UIS22" s="12"/>
      <c r="UIT22" s="12"/>
      <c r="UIU22" s="12"/>
      <c r="UIV22" s="12"/>
      <c r="UIW22" s="12"/>
      <c r="UIX22" s="12"/>
      <c r="UIY22" s="12"/>
      <c r="UIZ22" s="12"/>
      <c r="UJA22" s="12"/>
      <c r="UJB22" s="12"/>
      <c r="UJC22" s="12"/>
      <c r="UJD22" s="12"/>
      <c r="UJE22" s="12"/>
      <c r="UJF22" s="12"/>
      <c r="UJG22" s="12"/>
      <c r="UJH22" s="12"/>
      <c r="UJI22" s="12"/>
      <c r="UJJ22" s="12"/>
      <c r="UJK22" s="12"/>
      <c r="UJL22" s="12"/>
      <c r="UJM22" s="12"/>
      <c r="UJN22" s="12"/>
      <c r="UJO22" s="12"/>
      <c r="UJP22" s="12"/>
      <c r="UJQ22" s="12"/>
      <c r="UJR22" s="12"/>
      <c r="UJS22" s="12"/>
      <c r="UJT22" s="12"/>
      <c r="UJU22" s="12"/>
      <c r="UJV22" s="12"/>
      <c r="UJW22" s="12"/>
      <c r="UJX22" s="12"/>
      <c r="UJY22" s="12"/>
      <c r="UJZ22" s="12"/>
      <c r="UKA22" s="12"/>
      <c r="UKB22" s="12"/>
      <c r="UKC22" s="12"/>
      <c r="UKD22" s="12"/>
      <c r="UKE22" s="12"/>
      <c r="UKF22" s="12"/>
      <c r="UKG22" s="12"/>
      <c r="UKH22" s="12"/>
      <c r="UKI22" s="12"/>
      <c r="UKJ22" s="12"/>
      <c r="UKK22" s="12"/>
      <c r="UKL22" s="12"/>
      <c r="UKM22" s="12"/>
      <c r="UKN22" s="12"/>
      <c r="UKO22" s="12"/>
      <c r="UKP22" s="12"/>
      <c r="UKQ22" s="12"/>
      <c r="UKR22" s="12"/>
      <c r="UKS22" s="12"/>
      <c r="UKT22" s="12"/>
      <c r="UKU22" s="12"/>
      <c r="UKV22" s="12"/>
      <c r="UKW22" s="12"/>
      <c r="UKX22" s="12"/>
      <c r="UKY22" s="12"/>
      <c r="UKZ22" s="12"/>
      <c r="ULA22" s="12"/>
      <c r="ULB22" s="12"/>
      <c r="ULC22" s="12"/>
      <c r="ULD22" s="12"/>
      <c r="ULE22" s="12"/>
      <c r="ULF22" s="12"/>
      <c r="ULG22" s="12"/>
      <c r="ULH22" s="12"/>
      <c r="ULI22" s="12"/>
      <c r="ULJ22" s="12"/>
      <c r="ULK22" s="12"/>
      <c r="ULL22" s="12"/>
      <c r="ULM22" s="12"/>
      <c r="ULN22" s="12"/>
      <c r="ULO22" s="12"/>
      <c r="ULP22" s="12"/>
      <c r="ULQ22" s="12"/>
      <c r="ULR22" s="12"/>
      <c r="ULS22" s="12"/>
      <c r="ULT22" s="12"/>
      <c r="ULU22" s="12"/>
      <c r="ULV22" s="12"/>
      <c r="ULW22" s="12"/>
      <c r="ULX22" s="12"/>
      <c r="ULY22" s="12"/>
      <c r="ULZ22" s="12"/>
      <c r="UMA22" s="12"/>
      <c r="UMB22" s="12"/>
      <c r="UMC22" s="12"/>
      <c r="UMD22" s="12"/>
      <c r="UME22" s="12"/>
      <c r="UMF22" s="12"/>
      <c r="UMG22" s="12"/>
      <c r="UMH22" s="12"/>
      <c r="UMI22" s="12"/>
      <c r="UMJ22" s="12"/>
      <c r="UMK22" s="12"/>
      <c r="UML22" s="12"/>
      <c r="UMM22" s="12"/>
      <c r="UMN22" s="12"/>
      <c r="UMO22" s="12"/>
      <c r="UMP22" s="12"/>
      <c r="UMQ22" s="12"/>
      <c r="UMR22" s="12"/>
      <c r="UMS22" s="12"/>
      <c r="UMT22" s="12"/>
      <c r="UMU22" s="12"/>
      <c r="UMV22" s="12"/>
      <c r="UMW22" s="12"/>
      <c r="UMX22" s="12"/>
      <c r="UMY22" s="12"/>
      <c r="UMZ22" s="12"/>
      <c r="UNA22" s="12"/>
      <c r="UNB22" s="12"/>
      <c r="UNC22" s="12"/>
      <c r="UND22" s="12"/>
      <c r="UNE22" s="12"/>
      <c r="UNF22" s="12"/>
      <c r="UNG22" s="12"/>
      <c r="UNH22" s="12"/>
      <c r="UNI22" s="12"/>
      <c r="UNJ22" s="12"/>
      <c r="UNK22" s="12"/>
      <c r="UNL22" s="12"/>
      <c r="UNM22" s="12"/>
      <c r="UNN22" s="12"/>
      <c r="UNO22" s="12"/>
      <c r="UNP22" s="12"/>
      <c r="UNQ22" s="12"/>
      <c r="UNR22" s="12"/>
      <c r="UNS22" s="12"/>
      <c r="UNT22" s="12"/>
      <c r="UNU22" s="12"/>
      <c r="UNV22" s="12"/>
      <c r="UNW22" s="12"/>
      <c r="UNX22" s="12"/>
      <c r="UNY22" s="12"/>
      <c r="UNZ22" s="12"/>
      <c r="UOA22" s="12"/>
      <c r="UOB22" s="12"/>
      <c r="UOC22" s="12"/>
      <c r="UOD22" s="12"/>
      <c r="UOE22" s="12"/>
      <c r="UOF22" s="12"/>
      <c r="UOG22" s="12"/>
      <c r="UOH22" s="12"/>
      <c r="UOI22" s="12"/>
      <c r="UOJ22" s="12"/>
      <c r="UOK22" s="12"/>
      <c r="UOL22" s="12"/>
      <c r="UOM22" s="12"/>
      <c r="UON22" s="12"/>
      <c r="UOO22" s="12"/>
      <c r="UOP22" s="12"/>
      <c r="UOQ22" s="12"/>
      <c r="UOR22" s="12"/>
      <c r="UOS22" s="12"/>
      <c r="UOT22" s="12"/>
      <c r="UOU22" s="12"/>
      <c r="UOV22" s="12"/>
      <c r="UOW22" s="12"/>
      <c r="UOX22" s="12"/>
      <c r="UOY22" s="12"/>
      <c r="UOZ22" s="12"/>
      <c r="UPA22" s="12"/>
      <c r="UPB22" s="12"/>
      <c r="UPC22" s="12"/>
      <c r="UPD22" s="12"/>
      <c r="UPE22" s="12"/>
      <c r="UPF22" s="12"/>
      <c r="UPG22" s="12"/>
      <c r="UPH22" s="12"/>
      <c r="UPI22" s="12"/>
      <c r="UPJ22" s="12"/>
      <c r="UPK22" s="12"/>
      <c r="UPL22" s="12"/>
      <c r="UPM22" s="12"/>
      <c r="UPN22" s="12"/>
      <c r="UPO22" s="12"/>
      <c r="UPP22" s="12"/>
      <c r="UPQ22" s="12"/>
      <c r="UPR22" s="12"/>
      <c r="UPS22" s="12"/>
      <c r="UPT22" s="12"/>
      <c r="UPU22" s="12"/>
      <c r="UPV22" s="12"/>
      <c r="UPW22" s="12"/>
      <c r="UPX22" s="12"/>
      <c r="UPY22" s="12"/>
      <c r="UPZ22" s="12"/>
      <c r="UQA22" s="12"/>
      <c r="UQB22" s="12"/>
      <c r="UQC22" s="12"/>
      <c r="UQD22" s="12"/>
      <c r="UQE22" s="12"/>
      <c r="UQF22" s="12"/>
      <c r="UQG22" s="12"/>
      <c r="UQH22" s="12"/>
      <c r="UQI22" s="12"/>
      <c r="UQJ22" s="12"/>
      <c r="UQK22" s="12"/>
      <c r="UQL22" s="12"/>
      <c r="UQM22" s="12"/>
      <c r="UQN22" s="12"/>
      <c r="UQO22" s="12"/>
      <c r="UQP22" s="12"/>
      <c r="UQQ22" s="12"/>
      <c r="UQR22" s="12"/>
      <c r="UQS22" s="12"/>
      <c r="UQT22" s="12"/>
      <c r="UQU22" s="12"/>
      <c r="UQV22" s="12"/>
      <c r="UQW22" s="12"/>
      <c r="UQX22" s="12"/>
      <c r="UQY22" s="12"/>
      <c r="UQZ22" s="12"/>
      <c r="URA22" s="12"/>
      <c r="URB22" s="12"/>
      <c r="URC22" s="12"/>
      <c r="URD22" s="12"/>
      <c r="URE22" s="12"/>
      <c r="URF22" s="12"/>
      <c r="URG22" s="12"/>
      <c r="URH22" s="12"/>
      <c r="URI22" s="12"/>
      <c r="URJ22" s="12"/>
      <c r="URK22" s="12"/>
      <c r="URL22" s="12"/>
      <c r="URM22" s="12"/>
      <c r="URN22" s="12"/>
      <c r="URO22" s="12"/>
      <c r="URP22" s="12"/>
      <c r="URQ22" s="12"/>
      <c r="URR22" s="12"/>
      <c r="URS22" s="12"/>
      <c r="URT22" s="12"/>
      <c r="URU22" s="12"/>
      <c r="URV22" s="12"/>
      <c r="URW22" s="12"/>
      <c r="URX22" s="12"/>
      <c r="URY22" s="12"/>
      <c r="URZ22" s="12"/>
      <c r="USA22" s="12"/>
      <c r="USB22" s="12"/>
      <c r="USC22" s="12"/>
      <c r="USD22" s="12"/>
      <c r="USE22" s="12"/>
      <c r="USF22" s="12"/>
      <c r="USG22" s="12"/>
      <c r="USH22" s="12"/>
      <c r="USI22" s="12"/>
      <c r="USJ22" s="12"/>
      <c r="USK22" s="12"/>
      <c r="USL22" s="12"/>
      <c r="USM22" s="12"/>
      <c r="USN22" s="12"/>
      <c r="USO22" s="12"/>
      <c r="USP22" s="12"/>
      <c r="USQ22" s="12"/>
      <c r="USR22" s="12"/>
      <c r="USS22" s="12"/>
      <c r="UST22" s="12"/>
      <c r="USU22" s="12"/>
      <c r="USV22" s="12"/>
      <c r="USW22" s="12"/>
      <c r="USX22" s="12"/>
      <c r="USY22" s="12"/>
      <c r="USZ22" s="12"/>
      <c r="UTA22" s="12"/>
      <c r="UTB22" s="12"/>
      <c r="UTC22" s="12"/>
      <c r="UTD22" s="12"/>
      <c r="UTE22" s="12"/>
      <c r="UTF22" s="12"/>
      <c r="UTG22" s="12"/>
      <c r="UTH22" s="12"/>
      <c r="UTI22" s="12"/>
      <c r="UTJ22" s="12"/>
      <c r="UTK22" s="12"/>
      <c r="UTL22" s="12"/>
      <c r="UTM22" s="12"/>
      <c r="UTN22" s="12"/>
      <c r="UTO22" s="12"/>
      <c r="UTP22" s="12"/>
      <c r="UTQ22" s="12"/>
      <c r="UTR22" s="12"/>
      <c r="UTS22" s="12"/>
      <c r="UTT22" s="12"/>
      <c r="UTU22" s="12"/>
      <c r="UTV22" s="12"/>
      <c r="UTW22" s="12"/>
      <c r="UTX22" s="12"/>
      <c r="UTY22" s="12"/>
      <c r="UTZ22" s="12"/>
      <c r="UUA22" s="12"/>
      <c r="UUB22" s="12"/>
      <c r="UUC22" s="12"/>
      <c r="UUD22" s="12"/>
      <c r="UUE22" s="12"/>
      <c r="UUF22" s="12"/>
      <c r="UUG22" s="12"/>
      <c r="UUH22" s="12"/>
      <c r="UUI22" s="12"/>
      <c r="UUJ22" s="12"/>
      <c r="UUK22" s="12"/>
      <c r="UUL22" s="12"/>
      <c r="UUM22" s="12"/>
      <c r="UUN22" s="12"/>
      <c r="UUO22" s="12"/>
      <c r="UUP22" s="12"/>
      <c r="UUQ22" s="12"/>
      <c r="UUR22" s="12"/>
      <c r="UUS22" s="12"/>
      <c r="UUT22" s="12"/>
      <c r="UUU22" s="12"/>
      <c r="UUV22" s="12"/>
      <c r="UUW22" s="12"/>
      <c r="UUX22" s="12"/>
      <c r="UUY22" s="12"/>
      <c r="UUZ22" s="12"/>
      <c r="UVA22" s="12"/>
      <c r="UVB22" s="12"/>
      <c r="UVC22" s="12"/>
      <c r="UVD22" s="12"/>
      <c r="UVE22" s="12"/>
      <c r="UVF22" s="12"/>
      <c r="UVG22" s="12"/>
      <c r="UVH22" s="12"/>
      <c r="UVI22" s="12"/>
      <c r="UVJ22" s="12"/>
      <c r="UVK22" s="12"/>
      <c r="UVL22" s="12"/>
      <c r="UVM22" s="12"/>
      <c r="UVN22" s="12"/>
      <c r="UVO22" s="12"/>
      <c r="UVP22" s="12"/>
      <c r="UVQ22" s="12"/>
      <c r="UVR22" s="12"/>
      <c r="UVS22" s="12"/>
      <c r="UVT22" s="12"/>
      <c r="UVU22" s="12"/>
      <c r="UVV22" s="12"/>
      <c r="UVW22" s="12"/>
      <c r="UVX22" s="12"/>
      <c r="UVY22" s="12"/>
      <c r="UVZ22" s="12"/>
      <c r="UWA22" s="12"/>
      <c r="UWB22" s="12"/>
      <c r="UWC22" s="12"/>
      <c r="UWD22" s="12"/>
      <c r="UWE22" s="12"/>
      <c r="UWF22" s="12"/>
      <c r="UWG22" s="12"/>
      <c r="UWH22" s="12"/>
      <c r="UWI22" s="12"/>
      <c r="UWJ22" s="12"/>
      <c r="UWK22" s="12"/>
      <c r="UWL22" s="12"/>
      <c r="UWM22" s="12"/>
      <c r="UWN22" s="12"/>
      <c r="UWO22" s="12"/>
      <c r="UWP22" s="12"/>
      <c r="UWQ22" s="12"/>
      <c r="UWR22" s="12"/>
      <c r="UWS22" s="12"/>
      <c r="UWT22" s="12"/>
      <c r="UWU22" s="12"/>
      <c r="UWV22" s="12"/>
      <c r="UWW22" s="12"/>
      <c r="UWX22" s="12"/>
      <c r="UWY22" s="12"/>
      <c r="UWZ22" s="12"/>
      <c r="UXA22" s="12"/>
      <c r="UXB22" s="12"/>
      <c r="UXC22" s="12"/>
      <c r="UXD22" s="12"/>
      <c r="UXE22" s="12"/>
      <c r="UXF22" s="12"/>
      <c r="UXG22" s="12"/>
      <c r="UXH22" s="12"/>
      <c r="UXI22" s="12"/>
      <c r="UXJ22" s="12"/>
      <c r="UXK22" s="12"/>
      <c r="UXL22" s="12"/>
      <c r="UXM22" s="12"/>
      <c r="UXN22" s="12"/>
      <c r="UXO22" s="12"/>
      <c r="UXP22" s="12"/>
      <c r="UXQ22" s="12"/>
      <c r="UXR22" s="12"/>
      <c r="UXS22" s="12"/>
      <c r="UXT22" s="12"/>
      <c r="UXU22" s="12"/>
      <c r="UXV22" s="12"/>
      <c r="UXW22" s="12"/>
      <c r="UXX22" s="12"/>
      <c r="UXY22" s="12"/>
      <c r="UXZ22" s="12"/>
      <c r="UYA22" s="12"/>
      <c r="UYB22" s="12"/>
      <c r="UYC22" s="12"/>
      <c r="UYD22" s="12"/>
      <c r="UYE22" s="12"/>
      <c r="UYF22" s="12"/>
      <c r="UYG22" s="12"/>
      <c r="UYH22" s="12"/>
      <c r="UYI22" s="12"/>
      <c r="UYJ22" s="12"/>
      <c r="UYK22" s="12"/>
      <c r="UYL22" s="12"/>
      <c r="UYM22" s="12"/>
      <c r="UYN22" s="12"/>
      <c r="UYO22" s="12"/>
      <c r="UYP22" s="12"/>
      <c r="UYQ22" s="12"/>
      <c r="UYR22" s="12"/>
      <c r="UYS22" s="12"/>
      <c r="UYT22" s="12"/>
      <c r="UYU22" s="12"/>
      <c r="UYV22" s="12"/>
      <c r="UYW22" s="12"/>
      <c r="UYX22" s="12"/>
      <c r="UYY22" s="12"/>
      <c r="UYZ22" s="12"/>
      <c r="UZA22" s="12"/>
      <c r="UZB22" s="12"/>
      <c r="UZC22" s="12"/>
      <c r="UZD22" s="12"/>
      <c r="UZE22" s="12"/>
      <c r="UZF22" s="12"/>
      <c r="UZG22" s="12"/>
      <c r="UZH22" s="12"/>
      <c r="UZI22" s="12"/>
      <c r="UZJ22" s="12"/>
      <c r="UZK22" s="12"/>
      <c r="UZL22" s="12"/>
      <c r="UZM22" s="12"/>
      <c r="UZN22" s="12"/>
      <c r="UZO22" s="12"/>
      <c r="UZP22" s="12"/>
      <c r="UZQ22" s="12"/>
      <c r="UZR22" s="12"/>
      <c r="UZS22" s="12"/>
      <c r="UZT22" s="12"/>
      <c r="UZU22" s="12"/>
      <c r="UZV22" s="12"/>
      <c r="UZW22" s="12"/>
      <c r="UZX22" s="12"/>
      <c r="UZY22" s="12"/>
      <c r="UZZ22" s="12"/>
      <c r="VAA22" s="12"/>
      <c r="VAB22" s="12"/>
      <c r="VAC22" s="12"/>
      <c r="VAD22" s="12"/>
      <c r="VAE22" s="12"/>
      <c r="VAF22" s="12"/>
      <c r="VAG22" s="12"/>
      <c r="VAH22" s="12"/>
      <c r="VAI22" s="12"/>
      <c r="VAJ22" s="12"/>
      <c r="VAK22" s="12"/>
      <c r="VAL22" s="12"/>
      <c r="VAM22" s="12"/>
      <c r="VAN22" s="12"/>
      <c r="VAO22" s="12"/>
      <c r="VAP22" s="12"/>
      <c r="VAQ22" s="12"/>
      <c r="VAR22" s="12"/>
      <c r="VAS22" s="12"/>
      <c r="VAT22" s="12"/>
      <c r="VAU22" s="12"/>
      <c r="VAV22" s="12"/>
      <c r="VAW22" s="12"/>
      <c r="VAX22" s="12"/>
      <c r="VAY22" s="12"/>
      <c r="VAZ22" s="12"/>
      <c r="VBA22" s="12"/>
      <c r="VBB22" s="12"/>
      <c r="VBC22" s="12"/>
      <c r="VBD22" s="12"/>
      <c r="VBE22" s="12"/>
      <c r="VBF22" s="12"/>
      <c r="VBG22" s="12"/>
      <c r="VBH22" s="12"/>
      <c r="VBI22" s="12"/>
      <c r="VBJ22" s="12"/>
      <c r="VBK22" s="12"/>
      <c r="VBL22" s="12"/>
      <c r="VBM22" s="12"/>
      <c r="VBN22" s="12"/>
      <c r="VBO22" s="12"/>
      <c r="VBP22" s="12"/>
      <c r="VBQ22" s="12"/>
      <c r="VBR22" s="12"/>
      <c r="VBS22" s="12"/>
      <c r="VBT22" s="12"/>
      <c r="VBU22" s="12"/>
      <c r="VBV22" s="12"/>
      <c r="VBW22" s="12"/>
      <c r="VBX22" s="12"/>
      <c r="VBY22" s="12"/>
      <c r="VBZ22" s="12"/>
      <c r="VCA22" s="12"/>
      <c r="VCB22" s="12"/>
      <c r="VCC22" s="12"/>
      <c r="VCD22" s="12"/>
      <c r="VCE22" s="12"/>
      <c r="VCF22" s="12"/>
      <c r="VCG22" s="12"/>
      <c r="VCH22" s="12"/>
      <c r="VCI22" s="12"/>
      <c r="VCJ22" s="12"/>
      <c r="VCK22" s="12"/>
      <c r="VCL22" s="12"/>
      <c r="VCM22" s="12"/>
      <c r="VCN22" s="12"/>
      <c r="VCO22" s="12"/>
      <c r="VCP22" s="12"/>
      <c r="VCQ22" s="12"/>
      <c r="VCR22" s="12"/>
      <c r="VCS22" s="12"/>
      <c r="VCT22" s="12"/>
      <c r="VCU22" s="12"/>
      <c r="VCV22" s="12"/>
      <c r="VCW22" s="12"/>
      <c r="VCX22" s="12"/>
      <c r="VCY22" s="12"/>
      <c r="VCZ22" s="12"/>
      <c r="VDA22" s="12"/>
      <c r="VDB22" s="12"/>
      <c r="VDC22" s="12"/>
      <c r="VDD22" s="12"/>
      <c r="VDE22" s="12"/>
      <c r="VDF22" s="12"/>
      <c r="VDG22" s="12"/>
      <c r="VDH22" s="12"/>
      <c r="VDI22" s="12"/>
      <c r="VDJ22" s="12"/>
      <c r="VDK22" s="12"/>
      <c r="VDL22" s="12"/>
      <c r="VDM22" s="12"/>
      <c r="VDN22" s="12"/>
      <c r="VDO22" s="12"/>
      <c r="VDP22" s="12"/>
      <c r="VDQ22" s="12"/>
      <c r="VDR22" s="12"/>
      <c r="VDS22" s="12"/>
      <c r="VDT22" s="12"/>
      <c r="VDU22" s="12"/>
      <c r="VDV22" s="12"/>
      <c r="VDW22" s="12"/>
      <c r="VDX22" s="12"/>
      <c r="VDY22" s="12"/>
      <c r="VDZ22" s="12"/>
      <c r="VEA22" s="12"/>
      <c r="VEB22" s="12"/>
      <c r="VEC22" s="12"/>
      <c r="VED22" s="12"/>
      <c r="VEE22" s="12"/>
      <c r="VEF22" s="12"/>
      <c r="VEG22" s="12"/>
      <c r="VEH22" s="12"/>
      <c r="VEI22" s="12"/>
      <c r="VEJ22" s="12"/>
      <c r="VEK22" s="12"/>
      <c r="VEL22" s="12"/>
      <c r="VEM22" s="12"/>
      <c r="VEN22" s="12"/>
      <c r="VEO22" s="12"/>
      <c r="VEP22" s="12"/>
      <c r="VEQ22" s="12"/>
      <c r="VER22" s="12"/>
      <c r="VES22" s="12"/>
      <c r="VET22" s="12"/>
      <c r="VEU22" s="12"/>
      <c r="VEV22" s="12"/>
      <c r="VEW22" s="12"/>
      <c r="VEX22" s="12"/>
      <c r="VEY22" s="12"/>
      <c r="VEZ22" s="12"/>
      <c r="VFA22" s="12"/>
      <c r="VFB22" s="12"/>
      <c r="VFC22" s="12"/>
      <c r="VFD22" s="12"/>
      <c r="VFE22" s="12"/>
      <c r="VFF22" s="12"/>
      <c r="VFG22" s="12"/>
      <c r="VFH22" s="12"/>
      <c r="VFI22" s="12"/>
      <c r="VFJ22" s="12"/>
      <c r="VFK22" s="12"/>
      <c r="VFL22" s="12"/>
      <c r="VFM22" s="12"/>
      <c r="VFN22" s="12"/>
      <c r="VFO22" s="12"/>
      <c r="VFP22" s="12"/>
      <c r="VFQ22" s="12"/>
      <c r="VFR22" s="12"/>
      <c r="VFS22" s="12"/>
      <c r="VFT22" s="12"/>
      <c r="VFU22" s="12"/>
      <c r="VFV22" s="12"/>
      <c r="VFW22" s="12"/>
      <c r="VFX22" s="12"/>
      <c r="VFY22" s="12"/>
      <c r="VFZ22" s="12"/>
      <c r="VGA22" s="12"/>
      <c r="VGB22" s="12"/>
      <c r="VGC22" s="12"/>
      <c r="VGD22" s="12"/>
      <c r="VGE22" s="12"/>
      <c r="VGF22" s="12"/>
      <c r="VGG22" s="12"/>
      <c r="VGH22" s="12"/>
      <c r="VGI22" s="12"/>
      <c r="VGJ22" s="12"/>
      <c r="VGK22" s="12"/>
      <c r="VGL22" s="12"/>
      <c r="VGM22" s="12"/>
      <c r="VGN22" s="12"/>
      <c r="VGO22" s="12"/>
      <c r="VGP22" s="12"/>
      <c r="VGQ22" s="12"/>
      <c r="VGR22" s="12"/>
      <c r="VGS22" s="12"/>
      <c r="VGT22" s="12"/>
      <c r="VGU22" s="12"/>
      <c r="VGV22" s="12"/>
      <c r="VGW22" s="12"/>
      <c r="VGX22" s="12"/>
      <c r="VGY22" s="12"/>
      <c r="VGZ22" s="12"/>
      <c r="VHA22" s="12"/>
      <c r="VHB22" s="12"/>
      <c r="VHC22" s="12"/>
      <c r="VHD22" s="12"/>
      <c r="VHE22" s="12"/>
      <c r="VHF22" s="12"/>
      <c r="VHG22" s="12"/>
      <c r="VHH22" s="12"/>
      <c r="VHI22" s="12"/>
      <c r="VHJ22" s="12"/>
      <c r="VHK22" s="12"/>
      <c r="VHL22" s="12"/>
      <c r="VHM22" s="12"/>
      <c r="VHN22" s="12"/>
      <c r="VHO22" s="12"/>
      <c r="VHP22" s="12"/>
      <c r="VHQ22" s="12"/>
      <c r="VHR22" s="12"/>
      <c r="VHS22" s="12"/>
      <c r="VHT22" s="12"/>
      <c r="VHU22" s="12"/>
      <c r="VHV22" s="12"/>
      <c r="VHW22" s="12"/>
      <c r="VHX22" s="12"/>
      <c r="VHY22" s="12"/>
      <c r="VHZ22" s="12"/>
      <c r="VIA22" s="12"/>
      <c r="VIB22" s="12"/>
      <c r="VIC22" s="12"/>
      <c r="VID22" s="12"/>
      <c r="VIE22" s="12"/>
      <c r="VIF22" s="12"/>
      <c r="VIG22" s="12"/>
      <c r="VIH22" s="12"/>
      <c r="VII22" s="12"/>
      <c r="VIJ22" s="12"/>
      <c r="VIK22" s="12"/>
      <c r="VIL22" s="12"/>
      <c r="VIM22" s="12"/>
      <c r="VIN22" s="12"/>
      <c r="VIO22" s="12"/>
      <c r="VIP22" s="12"/>
      <c r="VIQ22" s="12"/>
      <c r="VIR22" s="12"/>
      <c r="VIS22" s="12"/>
      <c r="VIT22" s="12"/>
      <c r="VIU22" s="12"/>
      <c r="VIV22" s="12"/>
      <c r="VIW22" s="12"/>
      <c r="VIX22" s="12"/>
      <c r="VIY22" s="12"/>
      <c r="VIZ22" s="12"/>
      <c r="VJA22" s="12"/>
      <c r="VJB22" s="12"/>
      <c r="VJC22" s="12"/>
      <c r="VJD22" s="12"/>
      <c r="VJE22" s="12"/>
      <c r="VJF22" s="12"/>
      <c r="VJG22" s="12"/>
      <c r="VJH22" s="12"/>
      <c r="VJI22" s="12"/>
      <c r="VJJ22" s="12"/>
      <c r="VJK22" s="12"/>
      <c r="VJL22" s="12"/>
      <c r="VJM22" s="12"/>
      <c r="VJN22" s="12"/>
      <c r="VJO22" s="12"/>
      <c r="VJP22" s="12"/>
      <c r="VJQ22" s="12"/>
      <c r="VJR22" s="12"/>
      <c r="VJS22" s="12"/>
      <c r="VJT22" s="12"/>
      <c r="VJU22" s="12"/>
      <c r="VJV22" s="12"/>
      <c r="VJW22" s="12"/>
      <c r="VJX22" s="12"/>
      <c r="VJY22" s="12"/>
      <c r="VJZ22" s="12"/>
      <c r="VKA22" s="12"/>
      <c r="VKB22" s="12"/>
      <c r="VKC22" s="12"/>
      <c r="VKD22" s="12"/>
      <c r="VKE22" s="12"/>
      <c r="VKF22" s="12"/>
      <c r="VKG22" s="12"/>
      <c r="VKH22" s="12"/>
      <c r="VKI22" s="12"/>
      <c r="VKJ22" s="12"/>
      <c r="VKK22" s="12"/>
      <c r="VKL22" s="12"/>
      <c r="VKM22" s="12"/>
      <c r="VKN22" s="12"/>
      <c r="VKO22" s="12"/>
      <c r="VKP22" s="12"/>
      <c r="VKQ22" s="12"/>
      <c r="VKR22" s="12"/>
      <c r="VKS22" s="12"/>
      <c r="VKT22" s="12"/>
      <c r="VKU22" s="12"/>
      <c r="VKV22" s="12"/>
      <c r="VKW22" s="12"/>
      <c r="VKX22" s="12"/>
      <c r="VKY22" s="12"/>
      <c r="VKZ22" s="12"/>
      <c r="VLA22" s="12"/>
      <c r="VLB22" s="12"/>
      <c r="VLC22" s="12"/>
      <c r="VLD22" s="12"/>
      <c r="VLE22" s="12"/>
      <c r="VLF22" s="12"/>
      <c r="VLG22" s="12"/>
      <c r="VLH22" s="12"/>
      <c r="VLI22" s="12"/>
      <c r="VLJ22" s="12"/>
      <c r="VLK22" s="12"/>
      <c r="VLL22" s="12"/>
      <c r="VLM22" s="12"/>
      <c r="VLN22" s="12"/>
      <c r="VLO22" s="12"/>
      <c r="VLP22" s="12"/>
      <c r="VLQ22" s="12"/>
      <c r="VLR22" s="12"/>
      <c r="VLS22" s="12"/>
      <c r="VLT22" s="12"/>
      <c r="VLU22" s="12"/>
      <c r="VLV22" s="12"/>
      <c r="VLW22" s="12"/>
      <c r="VLX22" s="12"/>
      <c r="VLY22" s="12"/>
      <c r="VLZ22" s="12"/>
      <c r="VMA22" s="12"/>
      <c r="VMB22" s="12"/>
      <c r="VMC22" s="12"/>
      <c r="VMD22" s="12"/>
      <c r="VME22" s="12"/>
      <c r="VMF22" s="12"/>
      <c r="VMG22" s="12"/>
      <c r="VMH22" s="12"/>
      <c r="VMI22" s="12"/>
      <c r="VMJ22" s="12"/>
      <c r="VMK22" s="12"/>
      <c r="VML22" s="12"/>
      <c r="VMM22" s="12"/>
      <c r="VMN22" s="12"/>
      <c r="VMO22" s="12"/>
      <c r="VMP22" s="12"/>
      <c r="VMQ22" s="12"/>
      <c r="VMR22" s="12"/>
      <c r="VMS22" s="12"/>
      <c r="VMT22" s="12"/>
      <c r="VMU22" s="12"/>
      <c r="VMV22" s="12"/>
      <c r="VMW22" s="12"/>
      <c r="VMX22" s="12"/>
      <c r="VMY22" s="12"/>
      <c r="VMZ22" s="12"/>
      <c r="VNA22" s="12"/>
      <c r="VNB22" s="12"/>
      <c r="VNC22" s="12"/>
      <c r="VND22" s="12"/>
      <c r="VNE22" s="12"/>
      <c r="VNF22" s="12"/>
      <c r="VNG22" s="12"/>
      <c r="VNH22" s="12"/>
      <c r="VNI22" s="12"/>
      <c r="VNJ22" s="12"/>
      <c r="VNK22" s="12"/>
      <c r="VNL22" s="12"/>
      <c r="VNM22" s="12"/>
      <c r="VNN22" s="12"/>
      <c r="VNO22" s="12"/>
      <c r="VNP22" s="12"/>
      <c r="VNQ22" s="12"/>
      <c r="VNR22" s="12"/>
      <c r="VNS22" s="12"/>
      <c r="VNT22" s="12"/>
      <c r="VNU22" s="12"/>
      <c r="VNV22" s="12"/>
      <c r="VNW22" s="12"/>
      <c r="VNX22" s="12"/>
      <c r="VNY22" s="12"/>
      <c r="VNZ22" s="12"/>
      <c r="VOA22" s="12"/>
      <c r="VOB22" s="12"/>
      <c r="VOC22" s="12"/>
      <c r="VOD22" s="12"/>
      <c r="VOE22" s="12"/>
      <c r="VOF22" s="12"/>
      <c r="VOG22" s="12"/>
      <c r="VOH22" s="12"/>
      <c r="VOI22" s="12"/>
      <c r="VOJ22" s="12"/>
      <c r="VOK22" s="12"/>
      <c r="VOL22" s="12"/>
      <c r="VOM22" s="12"/>
      <c r="VON22" s="12"/>
      <c r="VOO22" s="12"/>
      <c r="VOP22" s="12"/>
      <c r="VOQ22" s="12"/>
      <c r="VOR22" s="12"/>
      <c r="VOS22" s="12"/>
      <c r="VOT22" s="12"/>
      <c r="VOU22" s="12"/>
      <c r="VOV22" s="12"/>
      <c r="VOW22" s="12"/>
      <c r="VOX22" s="12"/>
      <c r="VOY22" s="12"/>
      <c r="VOZ22" s="12"/>
      <c r="VPA22" s="12"/>
      <c r="VPB22" s="12"/>
      <c r="VPC22" s="12"/>
      <c r="VPD22" s="12"/>
      <c r="VPE22" s="12"/>
      <c r="VPF22" s="12"/>
      <c r="VPG22" s="12"/>
      <c r="VPH22" s="12"/>
      <c r="VPI22" s="12"/>
      <c r="VPJ22" s="12"/>
      <c r="VPK22" s="12"/>
      <c r="VPL22" s="12"/>
      <c r="VPM22" s="12"/>
      <c r="VPN22" s="12"/>
      <c r="VPO22" s="12"/>
      <c r="VPP22" s="12"/>
      <c r="VPQ22" s="12"/>
      <c r="VPR22" s="12"/>
      <c r="VPS22" s="12"/>
      <c r="VPT22" s="12"/>
      <c r="VPU22" s="12"/>
      <c r="VPV22" s="12"/>
      <c r="VPW22" s="12"/>
      <c r="VPX22" s="12"/>
      <c r="VPY22" s="12"/>
      <c r="VPZ22" s="12"/>
      <c r="VQA22" s="12"/>
      <c r="VQB22" s="12"/>
      <c r="VQC22" s="12"/>
      <c r="VQD22" s="12"/>
      <c r="VQE22" s="12"/>
      <c r="VQF22" s="12"/>
      <c r="VQG22" s="12"/>
      <c r="VQH22" s="12"/>
      <c r="VQI22" s="12"/>
      <c r="VQJ22" s="12"/>
      <c r="VQK22" s="12"/>
      <c r="VQL22" s="12"/>
      <c r="VQM22" s="12"/>
      <c r="VQN22" s="12"/>
      <c r="VQO22" s="12"/>
      <c r="VQP22" s="12"/>
      <c r="VQQ22" s="12"/>
      <c r="VQR22" s="12"/>
      <c r="VQS22" s="12"/>
      <c r="VQT22" s="12"/>
      <c r="VQU22" s="12"/>
      <c r="VQV22" s="12"/>
      <c r="VQW22" s="12"/>
      <c r="VQX22" s="12"/>
      <c r="VQY22" s="12"/>
      <c r="VQZ22" s="12"/>
      <c r="VRA22" s="12"/>
      <c r="VRB22" s="12"/>
      <c r="VRC22" s="12"/>
      <c r="VRD22" s="12"/>
      <c r="VRE22" s="12"/>
      <c r="VRF22" s="12"/>
      <c r="VRG22" s="12"/>
      <c r="VRH22" s="12"/>
      <c r="VRI22" s="12"/>
      <c r="VRJ22" s="12"/>
      <c r="VRK22" s="12"/>
      <c r="VRL22" s="12"/>
      <c r="VRM22" s="12"/>
      <c r="VRN22" s="12"/>
      <c r="VRO22" s="12"/>
      <c r="VRP22" s="12"/>
      <c r="VRQ22" s="12"/>
      <c r="VRR22" s="12"/>
      <c r="VRS22" s="12"/>
      <c r="VRT22" s="12"/>
      <c r="VRU22" s="12"/>
      <c r="VRV22" s="12"/>
      <c r="VRW22" s="12"/>
      <c r="VRX22" s="12"/>
      <c r="VRY22" s="12"/>
      <c r="VRZ22" s="12"/>
      <c r="VSA22" s="12"/>
      <c r="VSB22" s="12"/>
      <c r="VSC22" s="12"/>
      <c r="VSD22" s="12"/>
      <c r="VSE22" s="12"/>
      <c r="VSF22" s="12"/>
      <c r="VSG22" s="12"/>
      <c r="VSH22" s="12"/>
      <c r="VSI22" s="12"/>
      <c r="VSJ22" s="12"/>
      <c r="VSK22" s="12"/>
      <c r="VSL22" s="12"/>
      <c r="VSM22" s="12"/>
      <c r="VSN22" s="12"/>
      <c r="VSO22" s="12"/>
      <c r="VSP22" s="12"/>
      <c r="VSQ22" s="12"/>
      <c r="VSR22" s="12"/>
      <c r="VSS22" s="12"/>
      <c r="VST22" s="12"/>
      <c r="VSU22" s="12"/>
      <c r="VSV22" s="12"/>
      <c r="VSW22" s="12"/>
      <c r="VSX22" s="12"/>
      <c r="VSY22" s="12"/>
      <c r="VSZ22" s="12"/>
      <c r="VTA22" s="12"/>
      <c r="VTB22" s="12"/>
      <c r="VTC22" s="12"/>
      <c r="VTD22" s="12"/>
      <c r="VTE22" s="12"/>
      <c r="VTF22" s="12"/>
      <c r="VTG22" s="12"/>
      <c r="VTH22" s="12"/>
      <c r="VTI22" s="12"/>
      <c r="VTJ22" s="12"/>
      <c r="VTK22" s="12"/>
      <c r="VTL22" s="12"/>
      <c r="VTM22" s="12"/>
      <c r="VTN22" s="12"/>
      <c r="VTO22" s="12"/>
      <c r="VTP22" s="12"/>
      <c r="VTQ22" s="12"/>
      <c r="VTR22" s="12"/>
      <c r="VTS22" s="12"/>
      <c r="VTT22" s="12"/>
      <c r="VTU22" s="12"/>
      <c r="VTV22" s="12"/>
      <c r="VTW22" s="12"/>
      <c r="VTX22" s="12"/>
      <c r="VTY22" s="12"/>
      <c r="VTZ22" s="12"/>
      <c r="VUA22" s="12"/>
      <c r="VUB22" s="12"/>
      <c r="VUC22" s="12"/>
      <c r="VUD22" s="12"/>
      <c r="VUE22" s="12"/>
      <c r="VUF22" s="12"/>
      <c r="VUG22" s="12"/>
      <c r="VUH22" s="12"/>
      <c r="VUI22" s="12"/>
      <c r="VUJ22" s="12"/>
      <c r="VUK22" s="12"/>
      <c r="VUL22" s="12"/>
      <c r="VUM22" s="12"/>
      <c r="VUN22" s="12"/>
      <c r="VUO22" s="12"/>
      <c r="VUP22" s="12"/>
      <c r="VUQ22" s="12"/>
      <c r="VUR22" s="12"/>
      <c r="VUS22" s="12"/>
      <c r="VUT22" s="12"/>
      <c r="VUU22" s="12"/>
      <c r="VUV22" s="12"/>
      <c r="VUW22" s="12"/>
      <c r="VUX22" s="12"/>
      <c r="VUY22" s="12"/>
      <c r="VUZ22" s="12"/>
      <c r="VVA22" s="12"/>
      <c r="VVB22" s="12"/>
      <c r="VVC22" s="12"/>
      <c r="VVD22" s="12"/>
      <c r="VVE22" s="12"/>
      <c r="VVF22" s="12"/>
      <c r="VVG22" s="12"/>
      <c r="VVH22" s="12"/>
      <c r="VVI22" s="12"/>
      <c r="VVJ22" s="12"/>
      <c r="VVK22" s="12"/>
      <c r="VVL22" s="12"/>
      <c r="VVM22" s="12"/>
      <c r="VVN22" s="12"/>
      <c r="VVO22" s="12"/>
      <c r="VVP22" s="12"/>
      <c r="VVQ22" s="12"/>
      <c r="VVR22" s="12"/>
      <c r="VVS22" s="12"/>
      <c r="VVT22" s="12"/>
      <c r="VVU22" s="12"/>
      <c r="VVV22" s="12"/>
      <c r="VVW22" s="12"/>
      <c r="VVX22" s="12"/>
      <c r="VVY22" s="12"/>
      <c r="VVZ22" s="12"/>
      <c r="VWA22" s="12"/>
      <c r="VWB22" s="12"/>
      <c r="VWC22" s="12"/>
      <c r="VWD22" s="12"/>
      <c r="VWE22" s="12"/>
      <c r="VWF22" s="12"/>
      <c r="VWG22" s="12"/>
      <c r="VWH22" s="12"/>
      <c r="VWI22" s="12"/>
      <c r="VWJ22" s="12"/>
      <c r="VWK22" s="12"/>
      <c r="VWL22" s="12"/>
      <c r="VWM22" s="12"/>
      <c r="VWN22" s="12"/>
      <c r="VWO22" s="12"/>
      <c r="VWP22" s="12"/>
      <c r="VWQ22" s="12"/>
      <c r="VWR22" s="12"/>
      <c r="VWS22" s="12"/>
      <c r="VWT22" s="12"/>
      <c r="VWU22" s="12"/>
      <c r="VWV22" s="12"/>
      <c r="VWW22" s="12"/>
      <c r="VWX22" s="12"/>
      <c r="VWY22" s="12"/>
      <c r="VWZ22" s="12"/>
      <c r="VXA22" s="12"/>
      <c r="VXB22" s="12"/>
      <c r="VXC22" s="12"/>
      <c r="VXD22" s="12"/>
      <c r="VXE22" s="12"/>
      <c r="VXF22" s="12"/>
      <c r="VXG22" s="12"/>
      <c r="VXH22" s="12"/>
      <c r="VXI22" s="12"/>
      <c r="VXJ22" s="12"/>
      <c r="VXK22" s="12"/>
      <c r="VXL22" s="12"/>
      <c r="VXM22" s="12"/>
      <c r="VXN22" s="12"/>
      <c r="VXO22" s="12"/>
      <c r="VXP22" s="12"/>
      <c r="VXQ22" s="12"/>
      <c r="VXR22" s="12"/>
      <c r="VXS22" s="12"/>
      <c r="VXT22" s="12"/>
      <c r="VXU22" s="12"/>
      <c r="VXV22" s="12"/>
      <c r="VXW22" s="12"/>
      <c r="VXX22" s="12"/>
      <c r="VXY22" s="12"/>
      <c r="VXZ22" s="12"/>
      <c r="VYA22" s="12"/>
      <c r="VYB22" s="12"/>
      <c r="VYC22" s="12"/>
      <c r="VYD22" s="12"/>
      <c r="VYE22" s="12"/>
      <c r="VYF22" s="12"/>
      <c r="VYG22" s="12"/>
      <c r="VYH22" s="12"/>
      <c r="VYI22" s="12"/>
      <c r="VYJ22" s="12"/>
      <c r="VYK22" s="12"/>
      <c r="VYL22" s="12"/>
      <c r="VYM22" s="12"/>
      <c r="VYN22" s="12"/>
      <c r="VYO22" s="12"/>
      <c r="VYP22" s="12"/>
      <c r="VYQ22" s="12"/>
      <c r="VYR22" s="12"/>
      <c r="VYS22" s="12"/>
      <c r="VYT22" s="12"/>
      <c r="VYU22" s="12"/>
      <c r="VYV22" s="12"/>
      <c r="VYW22" s="12"/>
      <c r="VYX22" s="12"/>
      <c r="VYY22" s="12"/>
      <c r="VYZ22" s="12"/>
      <c r="VZA22" s="12"/>
      <c r="VZB22" s="12"/>
      <c r="VZC22" s="12"/>
      <c r="VZD22" s="12"/>
      <c r="VZE22" s="12"/>
      <c r="VZF22" s="12"/>
      <c r="VZG22" s="12"/>
      <c r="VZH22" s="12"/>
      <c r="VZI22" s="12"/>
      <c r="VZJ22" s="12"/>
      <c r="VZK22" s="12"/>
      <c r="VZL22" s="12"/>
      <c r="VZM22" s="12"/>
      <c r="VZN22" s="12"/>
      <c r="VZO22" s="12"/>
      <c r="VZP22" s="12"/>
      <c r="VZQ22" s="12"/>
      <c r="VZR22" s="12"/>
      <c r="VZS22" s="12"/>
      <c r="VZT22" s="12"/>
      <c r="VZU22" s="12"/>
      <c r="VZV22" s="12"/>
      <c r="VZW22" s="12"/>
      <c r="VZX22" s="12"/>
      <c r="VZY22" s="12"/>
      <c r="VZZ22" s="12"/>
      <c r="WAA22" s="12"/>
      <c r="WAB22" s="12"/>
      <c r="WAC22" s="12"/>
      <c r="WAD22" s="12"/>
      <c r="WAE22" s="12"/>
      <c r="WAF22" s="12"/>
      <c r="WAG22" s="12"/>
      <c r="WAH22" s="12"/>
      <c r="WAI22" s="12"/>
      <c r="WAJ22" s="12"/>
      <c r="WAK22" s="12"/>
      <c r="WAL22" s="12"/>
      <c r="WAM22" s="12"/>
      <c r="WAN22" s="12"/>
      <c r="WAO22" s="12"/>
      <c r="WAP22" s="12"/>
      <c r="WAQ22" s="12"/>
      <c r="WAR22" s="12"/>
      <c r="WAS22" s="12"/>
      <c r="WAT22" s="12"/>
      <c r="WAU22" s="12"/>
      <c r="WAV22" s="12"/>
      <c r="WAW22" s="12"/>
      <c r="WAX22" s="12"/>
      <c r="WAY22" s="12"/>
      <c r="WAZ22" s="12"/>
      <c r="WBA22" s="12"/>
      <c r="WBB22" s="12"/>
      <c r="WBC22" s="12"/>
      <c r="WBD22" s="12"/>
      <c r="WBE22" s="12"/>
      <c r="WBF22" s="12"/>
      <c r="WBG22" s="12"/>
      <c r="WBH22" s="12"/>
      <c r="WBI22" s="12"/>
      <c r="WBJ22" s="12"/>
      <c r="WBK22" s="12"/>
      <c r="WBL22" s="12"/>
      <c r="WBM22" s="12"/>
      <c r="WBN22" s="12"/>
      <c r="WBO22" s="12"/>
      <c r="WBP22" s="12"/>
      <c r="WBQ22" s="12"/>
      <c r="WBR22" s="12"/>
      <c r="WBS22" s="12"/>
      <c r="WBT22" s="12"/>
      <c r="WBU22" s="12"/>
      <c r="WBV22" s="12"/>
      <c r="WBW22" s="12"/>
      <c r="WBX22" s="12"/>
      <c r="WBY22" s="12"/>
      <c r="WBZ22" s="12"/>
      <c r="WCA22" s="12"/>
      <c r="WCB22" s="12"/>
      <c r="WCC22" s="12"/>
      <c r="WCD22" s="12"/>
      <c r="WCE22" s="12"/>
      <c r="WCF22" s="12"/>
      <c r="WCG22" s="12"/>
      <c r="WCH22" s="12"/>
      <c r="WCI22" s="12"/>
      <c r="WCJ22" s="12"/>
      <c r="WCK22" s="12"/>
      <c r="WCL22" s="12"/>
      <c r="WCM22" s="12"/>
      <c r="WCN22" s="12"/>
      <c r="WCO22" s="12"/>
      <c r="WCP22" s="12"/>
      <c r="WCQ22" s="12"/>
      <c r="WCR22" s="12"/>
      <c r="WCS22" s="12"/>
      <c r="WCT22" s="12"/>
      <c r="WCU22" s="12"/>
      <c r="WCV22" s="12"/>
      <c r="WCW22" s="12"/>
      <c r="WCX22" s="12"/>
      <c r="WCY22" s="12"/>
      <c r="WCZ22" s="12"/>
      <c r="WDA22" s="12"/>
      <c r="WDB22" s="12"/>
      <c r="WDC22" s="12"/>
      <c r="WDD22" s="12"/>
      <c r="WDE22" s="12"/>
      <c r="WDF22" s="12"/>
      <c r="WDG22" s="12"/>
      <c r="WDH22" s="12"/>
      <c r="WDI22" s="12"/>
      <c r="WDJ22" s="12"/>
      <c r="WDK22" s="12"/>
      <c r="WDL22" s="12"/>
      <c r="WDM22" s="12"/>
      <c r="WDN22" s="12"/>
      <c r="WDO22" s="12"/>
      <c r="WDP22" s="12"/>
      <c r="WDQ22" s="12"/>
      <c r="WDR22" s="12"/>
      <c r="WDS22" s="12"/>
      <c r="WDT22" s="12"/>
      <c r="WDU22" s="12"/>
      <c r="WDV22" s="12"/>
      <c r="WDW22" s="12"/>
      <c r="WDX22" s="12"/>
      <c r="WDY22" s="12"/>
      <c r="WDZ22" s="12"/>
      <c r="WEA22" s="12"/>
      <c r="WEB22" s="12"/>
      <c r="WEC22" s="12"/>
      <c r="WED22" s="12"/>
      <c r="WEE22" s="12"/>
      <c r="WEF22" s="12"/>
      <c r="WEG22" s="12"/>
      <c r="WEH22" s="12"/>
      <c r="WEI22" s="12"/>
      <c r="WEJ22" s="12"/>
      <c r="WEK22" s="12"/>
      <c r="WEL22" s="12"/>
      <c r="WEM22" s="12"/>
      <c r="WEN22" s="12"/>
      <c r="WEO22" s="12"/>
      <c r="WEP22" s="12"/>
      <c r="WEQ22" s="12"/>
      <c r="WER22" s="12"/>
      <c r="WES22" s="12"/>
      <c r="WET22" s="12"/>
      <c r="WEU22" s="12"/>
      <c r="WEV22" s="12"/>
      <c r="WEW22" s="12"/>
      <c r="WEX22" s="12"/>
      <c r="WEY22" s="12"/>
      <c r="WEZ22" s="12"/>
      <c r="WFA22" s="12"/>
      <c r="WFB22" s="12"/>
      <c r="WFC22" s="12"/>
      <c r="WFD22" s="12"/>
      <c r="WFE22" s="12"/>
      <c r="WFF22" s="12"/>
      <c r="WFG22" s="12"/>
      <c r="WFH22" s="12"/>
      <c r="WFI22" s="12"/>
      <c r="WFJ22" s="12"/>
      <c r="WFK22" s="12"/>
      <c r="WFL22" s="12"/>
      <c r="WFM22" s="12"/>
      <c r="WFN22" s="12"/>
      <c r="WFO22" s="12"/>
      <c r="WFP22" s="12"/>
      <c r="WFQ22" s="12"/>
      <c r="WFR22" s="12"/>
      <c r="WFS22" s="12"/>
      <c r="WFT22" s="12"/>
      <c r="WFU22" s="12"/>
      <c r="WFV22" s="12"/>
      <c r="WFW22" s="12"/>
      <c r="WFX22" s="12"/>
      <c r="WFY22" s="12"/>
      <c r="WFZ22" s="12"/>
      <c r="WGA22" s="12"/>
      <c r="WGB22" s="12"/>
      <c r="WGC22" s="12"/>
      <c r="WGD22" s="12"/>
      <c r="WGE22" s="12"/>
      <c r="WGF22" s="12"/>
      <c r="WGG22" s="12"/>
      <c r="WGH22" s="12"/>
      <c r="WGI22" s="12"/>
      <c r="WGJ22" s="12"/>
      <c r="WGK22" s="12"/>
      <c r="WGL22" s="12"/>
      <c r="WGM22" s="12"/>
      <c r="WGN22" s="12"/>
      <c r="WGO22" s="12"/>
      <c r="WGP22" s="12"/>
      <c r="WGQ22" s="12"/>
      <c r="WGR22" s="12"/>
      <c r="WGS22" s="12"/>
      <c r="WGT22" s="12"/>
      <c r="WGU22" s="12"/>
      <c r="WGV22" s="12"/>
      <c r="WGW22" s="12"/>
      <c r="WGX22" s="12"/>
      <c r="WGY22" s="12"/>
      <c r="WGZ22" s="12"/>
      <c r="WHA22" s="12"/>
      <c r="WHB22" s="12"/>
      <c r="WHC22" s="12"/>
      <c r="WHD22" s="12"/>
      <c r="WHE22" s="12"/>
      <c r="WHF22" s="12"/>
      <c r="WHG22" s="12"/>
      <c r="WHH22" s="12"/>
      <c r="WHI22" s="12"/>
      <c r="WHJ22" s="12"/>
      <c r="WHK22" s="12"/>
      <c r="WHL22" s="12"/>
      <c r="WHM22" s="12"/>
      <c r="WHN22" s="12"/>
      <c r="WHO22" s="12"/>
      <c r="WHP22" s="12"/>
      <c r="WHQ22" s="12"/>
      <c r="WHR22" s="12"/>
      <c r="WHS22" s="12"/>
      <c r="WHT22" s="12"/>
      <c r="WHU22" s="12"/>
      <c r="WHV22" s="12"/>
      <c r="WHW22" s="12"/>
      <c r="WHX22" s="12"/>
      <c r="WHY22" s="12"/>
      <c r="WHZ22" s="12"/>
      <c r="WIA22" s="12"/>
      <c r="WIB22" s="12"/>
      <c r="WIC22" s="12"/>
      <c r="WID22" s="12"/>
      <c r="WIE22" s="12"/>
      <c r="WIF22" s="12"/>
      <c r="WIG22" s="12"/>
      <c r="WIH22" s="12"/>
      <c r="WII22" s="12"/>
      <c r="WIJ22" s="12"/>
      <c r="WIK22" s="12"/>
      <c r="WIL22" s="12"/>
      <c r="WIM22" s="12"/>
      <c r="WIN22" s="12"/>
      <c r="WIO22" s="12"/>
      <c r="WIP22" s="12"/>
      <c r="WIQ22" s="12"/>
      <c r="WIR22" s="12"/>
      <c r="WIS22" s="12"/>
      <c r="WIT22" s="12"/>
      <c r="WIU22" s="12"/>
      <c r="WIV22" s="12"/>
      <c r="WIW22" s="12"/>
      <c r="WIX22" s="12"/>
      <c r="WIY22" s="12"/>
      <c r="WIZ22" s="12"/>
      <c r="WJA22" s="12"/>
      <c r="WJB22" s="12"/>
      <c r="WJC22" s="12"/>
      <c r="WJD22" s="12"/>
      <c r="WJE22" s="12"/>
      <c r="WJF22" s="12"/>
      <c r="WJG22" s="12"/>
      <c r="WJH22" s="12"/>
      <c r="WJI22" s="12"/>
      <c r="WJJ22" s="12"/>
      <c r="WJK22" s="12"/>
      <c r="WJL22" s="12"/>
      <c r="WJM22" s="12"/>
      <c r="WJN22" s="12"/>
      <c r="WJO22" s="12"/>
      <c r="WJP22" s="12"/>
      <c r="WJQ22" s="12"/>
      <c r="WJR22" s="12"/>
      <c r="WJS22" s="12"/>
      <c r="WJT22" s="12"/>
      <c r="WJU22" s="12"/>
      <c r="WJV22" s="12"/>
      <c r="WJW22" s="12"/>
      <c r="WJX22" s="12"/>
      <c r="WJY22" s="12"/>
      <c r="WJZ22" s="12"/>
      <c r="WKA22" s="12"/>
      <c r="WKB22" s="12"/>
      <c r="WKC22" s="12"/>
      <c r="WKD22" s="12"/>
      <c r="WKE22" s="12"/>
      <c r="WKF22" s="12"/>
      <c r="WKG22" s="12"/>
      <c r="WKH22" s="12"/>
      <c r="WKI22" s="12"/>
      <c r="WKJ22" s="12"/>
      <c r="WKK22" s="12"/>
      <c r="WKL22" s="12"/>
      <c r="WKM22" s="12"/>
      <c r="WKN22" s="12"/>
      <c r="WKO22" s="12"/>
      <c r="WKP22" s="12"/>
      <c r="WKQ22" s="12"/>
      <c r="WKR22" s="12"/>
      <c r="WKS22" s="12"/>
      <c r="WKT22" s="12"/>
      <c r="WKU22" s="12"/>
      <c r="WKV22" s="12"/>
      <c r="WKW22" s="12"/>
      <c r="WKX22" s="12"/>
      <c r="WKY22" s="12"/>
      <c r="WKZ22" s="12"/>
      <c r="WLA22" s="12"/>
      <c r="WLB22" s="12"/>
      <c r="WLC22" s="12"/>
      <c r="WLD22" s="12"/>
      <c r="WLE22" s="12"/>
      <c r="WLF22" s="12"/>
      <c r="WLG22" s="12"/>
      <c r="WLH22" s="12"/>
      <c r="WLI22" s="12"/>
      <c r="WLJ22" s="12"/>
      <c r="WLK22" s="12"/>
      <c r="WLL22" s="12"/>
      <c r="WLM22" s="12"/>
      <c r="WLN22" s="12"/>
      <c r="WLO22" s="12"/>
      <c r="WLP22" s="12"/>
      <c r="WLQ22" s="12"/>
      <c r="WLR22" s="12"/>
      <c r="WLS22" s="12"/>
      <c r="WLT22" s="12"/>
      <c r="WLU22" s="12"/>
      <c r="WLV22" s="12"/>
      <c r="WLW22" s="12"/>
      <c r="WLX22" s="12"/>
      <c r="WLY22" s="12"/>
      <c r="WLZ22" s="12"/>
      <c r="WMA22" s="12"/>
      <c r="WMB22" s="12"/>
      <c r="WMC22" s="12"/>
      <c r="WMD22" s="12"/>
      <c r="WME22" s="12"/>
      <c r="WMF22" s="12"/>
      <c r="WMG22" s="12"/>
      <c r="WMH22" s="12"/>
      <c r="WMI22" s="12"/>
      <c r="WMJ22" s="12"/>
      <c r="WMK22" s="12"/>
      <c r="WML22" s="12"/>
      <c r="WMM22" s="12"/>
      <c r="WMN22" s="12"/>
      <c r="WMO22" s="12"/>
      <c r="WMP22" s="12"/>
      <c r="WMQ22" s="12"/>
      <c r="WMR22" s="12"/>
      <c r="WMS22" s="12"/>
      <c r="WMT22" s="12"/>
      <c r="WMU22" s="12"/>
      <c r="WMV22" s="12"/>
      <c r="WMW22" s="12"/>
      <c r="WMX22" s="12"/>
      <c r="WMY22" s="12"/>
      <c r="WMZ22" s="12"/>
      <c r="WNA22" s="12"/>
      <c r="WNB22" s="12"/>
      <c r="WNC22" s="12"/>
      <c r="WND22" s="12"/>
      <c r="WNE22" s="12"/>
      <c r="WNF22" s="12"/>
      <c r="WNG22" s="12"/>
      <c r="WNH22" s="12"/>
      <c r="WNI22" s="12"/>
      <c r="WNJ22" s="12"/>
      <c r="WNK22" s="12"/>
      <c r="WNL22" s="12"/>
      <c r="WNM22" s="12"/>
      <c r="WNN22" s="12"/>
      <c r="WNO22" s="12"/>
      <c r="WNP22" s="12"/>
      <c r="WNQ22" s="12"/>
      <c r="WNR22" s="12"/>
      <c r="WNS22" s="12"/>
      <c r="WNT22" s="12"/>
      <c r="WNU22" s="12"/>
      <c r="WNV22" s="12"/>
      <c r="WNW22" s="12"/>
      <c r="WNX22" s="12"/>
      <c r="WNY22" s="12"/>
      <c r="WNZ22" s="12"/>
      <c r="WOA22" s="12"/>
      <c r="WOB22" s="12"/>
      <c r="WOC22" s="12"/>
      <c r="WOD22" s="12"/>
      <c r="WOE22" s="12"/>
      <c r="WOF22" s="12"/>
      <c r="WOG22" s="12"/>
      <c r="WOH22" s="12"/>
      <c r="WOI22" s="12"/>
      <c r="WOJ22" s="12"/>
      <c r="WOK22" s="12"/>
      <c r="WOL22" s="12"/>
      <c r="WOM22" s="12"/>
      <c r="WON22" s="12"/>
      <c r="WOO22" s="12"/>
      <c r="WOP22" s="12"/>
      <c r="WOQ22" s="12"/>
      <c r="WOR22" s="12"/>
      <c r="WOS22" s="12"/>
      <c r="WOT22" s="12"/>
      <c r="WOU22" s="12"/>
      <c r="WOV22" s="12"/>
      <c r="WOW22" s="12"/>
      <c r="WOX22" s="12"/>
      <c r="WOY22" s="12"/>
      <c r="WOZ22" s="12"/>
      <c r="WPA22" s="12"/>
      <c r="WPB22" s="12"/>
      <c r="WPC22" s="12"/>
      <c r="WPD22" s="12"/>
      <c r="WPE22" s="12"/>
      <c r="WPF22" s="12"/>
      <c r="WPG22" s="12"/>
      <c r="WPH22" s="12"/>
      <c r="WPI22" s="12"/>
      <c r="WPJ22" s="12"/>
      <c r="WPK22" s="12"/>
      <c r="WPL22" s="12"/>
      <c r="WPM22" s="12"/>
      <c r="WPN22" s="12"/>
      <c r="WPO22" s="12"/>
      <c r="WPP22" s="12"/>
      <c r="WPQ22" s="12"/>
      <c r="WPR22" s="12"/>
      <c r="WPS22" s="12"/>
      <c r="WPT22" s="12"/>
      <c r="WPU22" s="12"/>
      <c r="WPV22" s="12"/>
      <c r="WPW22" s="12"/>
      <c r="WPX22" s="12"/>
      <c r="WPY22" s="12"/>
      <c r="WPZ22" s="12"/>
      <c r="WQA22" s="12"/>
      <c r="WQB22" s="12"/>
      <c r="WQC22" s="12"/>
      <c r="WQD22" s="12"/>
      <c r="WQE22" s="12"/>
      <c r="WQF22" s="12"/>
      <c r="WQG22" s="12"/>
      <c r="WQH22" s="12"/>
      <c r="WQI22" s="12"/>
      <c r="WQJ22" s="12"/>
      <c r="WQK22" s="12"/>
      <c r="WQL22" s="12"/>
      <c r="WQM22" s="12"/>
      <c r="WQN22" s="12"/>
      <c r="WQO22" s="12"/>
      <c r="WQP22" s="12"/>
      <c r="WQQ22" s="12"/>
      <c r="WQR22" s="12"/>
      <c r="WQS22" s="12"/>
      <c r="WQT22" s="12"/>
      <c r="WQU22" s="12"/>
      <c r="WQV22" s="12"/>
      <c r="WQW22" s="12"/>
      <c r="WQX22" s="12"/>
      <c r="WQY22" s="12"/>
      <c r="WQZ22" s="12"/>
      <c r="WRA22" s="12"/>
      <c r="WRB22" s="12"/>
      <c r="WRC22" s="12"/>
      <c r="WRD22" s="12"/>
      <c r="WRE22" s="12"/>
      <c r="WRF22" s="12"/>
      <c r="WRG22" s="12"/>
      <c r="WRH22" s="12"/>
      <c r="WRI22" s="12"/>
      <c r="WRJ22" s="12"/>
      <c r="WRK22" s="12"/>
      <c r="WRL22" s="12"/>
      <c r="WRM22" s="12"/>
      <c r="WRN22" s="12"/>
      <c r="WRO22" s="12"/>
      <c r="WRP22" s="12"/>
      <c r="WRQ22" s="12"/>
      <c r="WRR22" s="12"/>
      <c r="WRS22" s="12"/>
      <c r="WRT22" s="12"/>
      <c r="WRU22" s="12"/>
      <c r="WRV22" s="12"/>
      <c r="WRW22" s="12"/>
      <c r="WRX22" s="12"/>
      <c r="WRY22" s="12"/>
      <c r="WRZ22" s="12"/>
      <c r="WSA22" s="12"/>
      <c r="WSB22" s="12"/>
      <c r="WSC22" s="12"/>
      <c r="WSD22" s="12"/>
      <c r="WSE22" s="12"/>
      <c r="WSF22" s="12"/>
      <c r="WSG22" s="12"/>
      <c r="WSH22" s="12"/>
      <c r="WSI22" s="12"/>
      <c r="WSJ22" s="12"/>
      <c r="WSK22" s="12"/>
      <c r="WSL22" s="12"/>
      <c r="WSM22" s="12"/>
      <c r="WSN22" s="12"/>
      <c r="WSO22" s="12"/>
      <c r="WSP22" s="12"/>
      <c r="WSQ22" s="12"/>
      <c r="WSR22" s="12"/>
      <c r="WSS22" s="12"/>
      <c r="WST22" s="12"/>
      <c r="WSU22" s="12"/>
      <c r="WSV22" s="12"/>
      <c r="WSW22" s="12"/>
      <c r="WSX22" s="12"/>
      <c r="WSY22" s="12"/>
      <c r="WSZ22" s="12"/>
      <c r="WTA22" s="12"/>
      <c r="WTB22" s="12"/>
      <c r="WTC22" s="12"/>
      <c r="WTD22" s="12"/>
      <c r="WTE22" s="12"/>
      <c r="WTF22" s="12"/>
      <c r="WTG22" s="12"/>
      <c r="WTH22" s="12"/>
      <c r="WTI22" s="12"/>
      <c r="WTJ22" s="12"/>
      <c r="WTK22" s="12"/>
      <c r="WTL22" s="12"/>
      <c r="WTM22" s="12"/>
      <c r="WTN22" s="12"/>
      <c r="WTO22" s="12"/>
      <c r="WTP22" s="12"/>
      <c r="WTQ22" s="12"/>
      <c r="WTR22" s="12"/>
      <c r="WTS22" s="12"/>
      <c r="WTT22" s="12"/>
      <c r="WTU22" s="12"/>
      <c r="WTV22" s="12"/>
      <c r="WTW22" s="12"/>
      <c r="WTX22" s="12"/>
      <c r="WTY22" s="12"/>
      <c r="WTZ22" s="12"/>
      <c r="WUA22" s="12"/>
      <c r="WUB22" s="12"/>
      <c r="WUC22" s="12"/>
      <c r="WUD22" s="12"/>
      <c r="WUE22" s="12"/>
      <c r="WUF22" s="12"/>
      <c r="WUG22" s="12"/>
      <c r="WUH22" s="12"/>
      <c r="WUI22" s="12"/>
      <c r="WUJ22" s="12"/>
      <c r="WUK22" s="12"/>
      <c r="WUL22" s="12"/>
      <c r="WUM22" s="12"/>
      <c r="WUN22" s="12"/>
      <c r="WUO22" s="12"/>
      <c r="WUP22" s="12"/>
      <c r="WUQ22" s="12"/>
      <c r="WUR22" s="12"/>
      <c r="WUS22" s="12"/>
      <c r="WUT22" s="12"/>
      <c r="WUU22" s="12"/>
      <c r="WUV22" s="12"/>
      <c r="WUW22" s="12"/>
      <c r="WUX22" s="12"/>
      <c r="WUY22" s="12"/>
      <c r="WUZ22" s="12"/>
      <c r="WVA22" s="12"/>
      <c r="WVB22" s="12"/>
      <c r="WVC22" s="12"/>
      <c r="WVD22" s="12"/>
      <c r="WVE22" s="12"/>
      <c r="WVF22" s="12"/>
      <c r="WVG22" s="12"/>
      <c r="WVH22" s="12"/>
      <c r="WVI22" s="12"/>
      <c r="WVJ22" s="12"/>
      <c r="WVK22" s="12"/>
      <c r="WVL22" s="12"/>
      <c r="WVM22" s="12"/>
      <c r="WVN22" s="12"/>
      <c r="WVO22" s="12"/>
      <c r="WVP22" s="12"/>
      <c r="WVQ22" s="12"/>
      <c r="WVR22" s="12"/>
      <c r="WVS22" s="12"/>
      <c r="WVT22" s="12"/>
      <c r="WVU22" s="12"/>
      <c r="WVV22" s="12"/>
      <c r="WVW22" s="12"/>
      <c r="WVX22" s="12"/>
    </row>
    <row r="23" spans="1:16144" s="750" customFormat="1" ht="13.15" customHeight="1" x14ac:dyDescent="0.2">
      <c r="A23" s="12"/>
      <c r="B23" s="28" t="s">
        <v>74</v>
      </c>
      <c r="C23" s="12"/>
      <c r="D23" s="12"/>
      <c r="E23" s="12"/>
      <c r="F23" s="12"/>
      <c r="G23" s="12"/>
      <c r="H23" s="12"/>
      <c r="I23" s="12"/>
      <c r="J23" s="12"/>
      <c r="K23" s="12"/>
      <c r="L23" s="12"/>
      <c r="M23" s="12"/>
      <c r="N23" s="27"/>
      <c r="O23" s="12"/>
      <c r="P23" s="27"/>
      <c r="Q23" s="12"/>
      <c r="R23" s="26"/>
      <c r="S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c r="FV23" s="12"/>
      <c r="FW23" s="12"/>
      <c r="FX23" s="12"/>
      <c r="FY23" s="12"/>
      <c r="FZ23" s="12"/>
      <c r="GA23" s="12"/>
      <c r="GB23" s="12"/>
      <c r="GC23" s="12"/>
      <c r="GD23" s="12"/>
      <c r="GE23" s="12"/>
      <c r="GF23" s="12"/>
      <c r="GG23" s="12"/>
      <c r="GH23" s="12"/>
      <c r="GI23" s="12"/>
      <c r="GJ23" s="12"/>
      <c r="GK23" s="12"/>
      <c r="GL23" s="12"/>
      <c r="GM23" s="12"/>
      <c r="GN23" s="12"/>
      <c r="GO23" s="12"/>
      <c r="GP23" s="12"/>
      <c r="GQ23" s="12"/>
      <c r="GR23" s="12"/>
      <c r="GS23" s="12"/>
      <c r="GT23" s="12"/>
      <c r="GU23" s="12"/>
      <c r="GV23" s="12"/>
      <c r="GW23" s="12"/>
      <c r="GX23" s="12"/>
      <c r="GY23" s="12"/>
      <c r="GZ23" s="12"/>
      <c r="HA23" s="12"/>
      <c r="HB23" s="12"/>
      <c r="HC23" s="12"/>
      <c r="HD23" s="12"/>
      <c r="HE23" s="12"/>
      <c r="HF23" s="12"/>
      <c r="HG23" s="12"/>
      <c r="HH23" s="12"/>
      <c r="HI23" s="12"/>
      <c r="HJ23" s="12"/>
      <c r="HK23" s="12"/>
      <c r="HL23" s="12"/>
      <c r="HM23" s="12"/>
      <c r="HN23" s="12"/>
      <c r="HO23" s="12"/>
      <c r="HP23" s="12"/>
      <c r="HQ23" s="12"/>
      <c r="HR23" s="12"/>
      <c r="HS23" s="12"/>
      <c r="HT23" s="12"/>
      <c r="HU23" s="12"/>
      <c r="HV23" s="12"/>
      <c r="HW23" s="12"/>
      <c r="HX23" s="12"/>
      <c r="HY23" s="12"/>
      <c r="HZ23" s="12"/>
      <c r="IA23" s="12"/>
      <c r="IB23" s="12"/>
      <c r="IC23" s="12"/>
      <c r="ID23" s="12"/>
      <c r="IE23" s="12"/>
      <c r="IF23" s="12"/>
      <c r="IG23" s="12"/>
      <c r="IH23" s="12"/>
      <c r="II23" s="12"/>
      <c r="IJ23" s="12"/>
      <c r="IK23" s="12"/>
      <c r="IL23" s="12"/>
      <c r="IM23" s="12"/>
      <c r="IN23" s="12"/>
      <c r="IO23" s="12"/>
      <c r="IP23" s="12"/>
      <c r="IQ23" s="12"/>
      <c r="IR23" s="12"/>
      <c r="IS23" s="12"/>
      <c r="IT23" s="12"/>
      <c r="IU23" s="12"/>
      <c r="IV23" s="12"/>
      <c r="IW23" s="12"/>
      <c r="IX23" s="12"/>
      <c r="IY23" s="12"/>
      <c r="IZ23" s="12"/>
      <c r="JA23" s="12"/>
      <c r="JB23" s="12"/>
      <c r="JC23" s="12"/>
      <c r="JD23" s="12"/>
      <c r="JE23" s="12"/>
      <c r="JF23" s="12"/>
      <c r="JG23" s="12"/>
      <c r="JH23" s="12"/>
      <c r="JI23" s="12"/>
      <c r="JJ23" s="12"/>
      <c r="JK23" s="12"/>
      <c r="JL23" s="12"/>
      <c r="JM23" s="12"/>
      <c r="JN23" s="12"/>
      <c r="JO23" s="12"/>
      <c r="JP23" s="12"/>
      <c r="JQ23" s="12"/>
      <c r="JR23" s="12"/>
      <c r="JS23" s="12"/>
      <c r="JT23" s="12"/>
      <c r="JU23" s="12"/>
      <c r="JV23" s="12"/>
      <c r="JW23" s="12"/>
      <c r="JX23" s="12"/>
      <c r="JY23" s="12"/>
      <c r="JZ23" s="12"/>
      <c r="KA23" s="12"/>
      <c r="KB23" s="12"/>
      <c r="KC23" s="12"/>
      <c r="KD23" s="12"/>
      <c r="KE23" s="12"/>
      <c r="KF23" s="12"/>
      <c r="KG23" s="12"/>
      <c r="KH23" s="12"/>
      <c r="KI23" s="12"/>
      <c r="KJ23" s="12"/>
      <c r="KK23" s="12"/>
      <c r="KL23" s="12"/>
      <c r="KM23" s="12"/>
      <c r="KN23" s="12"/>
      <c r="KO23" s="12"/>
      <c r="KP23" s="12"/>
      <c r="KQ23" s="12"/>
      <c r="KR23" s="12"/>
      <c r="KS23" s="12"/>
      <c r="KT23" s="12"/>
      <c r="KU23" s="12"/>
      <c r="KV23" s="12"/>
      <c r="KW23" s="12"/>
      <c r="KX23" s="12"/>
      <c r="KY23" s="12"/>
      <c r="KZ23" s="12"/>
      <c r="LA23" s="12"/>
      <c r="LB23" s="12"/>
      <c r="LC23" s="12"/>
      <c r="LD23" s="12"/>
      <c r="LE23" s="12"/>
      <c r="LF23" s="12"/>
      <c r="LG23" s="12"/>
      <c r="LH23" s="12"/>
      <c r="LI23" s="12"/>
      <c r="LJ23" s="12"/>
      <c r="LK23" s="12"/>
      <c r="LL23" s="12"/>
      <c r="LM23" s="12"/>
      <c r="LN23" s="12"/>
      <c r="LO23" s="12"/>
      <c r="LP23" s="12"/>
      <c r="LQ23" s="12"/>
      <c r="LR23" s="12"/>
      <c r="LS23" s="12"/>
      <c r="LT23" s="12"/>
      <c r="LU23" s="12"/>
      <c r="LV23" s="12"/>
      <c r="LW23" s="12"/>
      <c r="LX23" s="12"/>
      <c r="LY23" s="12"/>
      <c r="LZ23" s="12"/>
      <c r="MA23" s="12"/>
      <c r="MB23" s="12"/>
      <c r="MC23" s="12"/>
      <c r="MD23" s="12"/>
      <c r="ME23" s="12"/>
      <c r="MF23" s="12"/>
      <c r="MG23" s="12"/>
      <c r="MH23" s="12"/>
      <c r="MI23" s="12"/>
      <c r="MJ23" s="12"/>
      <c r="MK23" s="12"/>
      <c r="ML23" s="12"/>
      <c r="MM23" s="12"/>
      <c r="MN23" s="12"/>
      <c r="MO23" s="12"/>
      <c r="MP23" s="12"/>
      <c r="MQ23" s="12"/>
      <c r="MR23" s="12"/>
      <c r="MS23" s="12"/>
      <c r="MT23" s="12"/>
      <c r="MU23" s="12"/>
      <c r="MV23" s="12"/>
      <c r="MW23" s="12"/>
      <c r="MX23" s="12"/>
      <c r="MY23" s="12"/>
      <c r="MZ23" s="12"/>
      <c r="NA23" s="12"/>
      <c r="NB23" s="12"/>
      <c r="NC23" s="12"/>
      <c r="ND23" s="12"/>
      <c r="NE23" s="12"/>
      <c r="NF23" s="12"/>
      <c r="NG23" s="12"/>
      <c r="NH23" s="12"/>
      <c r="NI23" s="12"/>
      <c r="NJ23" s="12"/>
      <c r="NK23" s="12"/>
      <c r="NL23" s="12"/>
      <c r="NM23" s="12"/>
      <c r="NN23" s="12"/>
      <c r="NO23" s="12"/>
      <c r="NP23" s="12"/>
      <c r="NQ23" s="12"/>
      <c r="NR23" s="12"/>
      <c r="NS23" s="12"/>
      <c r="NT23" s="12"/>
      <c r="NU23" s="12"/>
      <c r="NV23" s="12"/>
      <c r="NW23" s="12"/>
      <c r="NX23" s="12"/>
      <c r="NY23" s="12"/>
      <c r="NZ23" s="12"/>
      <c r="OA23" s="12"/>
      <c r="OB23" s="12"/>
      <c r="OC23" s="12"/>
      <c r="OD23" s="12"/>
      <c r="OE23" s="12"/>
      <c r="OF23" s="12"/>
      <c r="OG23" s="12"/>
      <c r="OH23" s="12"/>
      <c r="OI23" s="12"/>
      <c r="OJ23" s="12"/>
      <c r="OK23" s="12"/>
      <c r="OL23" s="12"/>
      <c r="OM23" s="12"/>
      <c r="ON23" s="12"/>
      <c r="OO23" s="12"/>
      <c r="OP23" s="12"/>
      <c r="OQ23" s="12"/>
      <c r="OR23" s="12"/>
      <c r="OS23" s="12"/>
      <c r="OT23" s="12"/>
      <c r="OU23" s="12"/>
      <c r="OV23" s="12"/>
      <c r="OW23" s="12"/>
      <c r="OX23" s="12"/>
      <c r="OY23" s="12"/>
      <c r="OZ23" s="12"/>
      <c r="PA23" s="12"/>
      <c r="PB23" s="12"/>
      <c r="PC23" s="12"/>
      <c r="PD23" s="12"/>
      <c r="PE23" s="12"/>
      <c r="PF23" s="12"/>
      <c r="PG23" s="12"/>
      <c r="PH23" s="12"/>
      <c r="PI23" s="12"/>
      <c r="PJ23" s="12"/>
      <c r="PK23" s="12"/>
      <c r="PL23" s="12"/>
      <c r="PM23" s="12"/>
      <c r="PN23" s="12"/>
      <c r="PO23" s="12"/>
      <c r="PP23" s="12"/>
      <c r="PQ23" s="12"/>
      <c r="PR23" s="12"/>
      <c r="PS23" s="12"/>
      <c r="PT23" s="12"/>
      <c r="PU23" s="12"/>
      <c r="PV23" s="12"/>
      <c r="PW23" s="12"/>
      <c r="PX23" s="12"/>
      <c r="PY23" s="12"/>
      <c r="PZ23" s="12"/>
      <c r="QA23" s="12"/>
      <c r="QB23" s="12"/>
      <c r="QC23" s="12"/>
      <c r="QD23" s="12"/>
      <c r="QE23" s="12"/>
      <c r="QF23" s="12"/>
      <c r="QG23" s="12"/>
      <c r="QH23" s="12"/>
      <c r="QI23" s="12"/>
      <c r="QJ23" s="12"/>
      <c r="QK23" s="12"/>
      <c r="QL23" s="12"/>
      <c r="QM23" s="12"/>
      <c r="QN23" s="12"/>
      <c r="QO23" s="12"/>
      <c r="QP23" s="12"/>
      <c r="QQ23" s="12"/>
      <c r="QR23" s="12"/>
      <c r="QS23" s="12"/>
      <c r="QT23" s="12"/>
      <c r="QU23" s="12"/>
      <c r="QV23" s="12"/>
      <c r="QW23" s="12"/>
      <c r="QX23" s="12"/>
      <c r="QY23" s="12"/>
      <c r="QZ23" s="12"/>
      <c r="RA23" s="12"/>
      <c r="RB23" s="12"/>
      <c r="RC23" s="12"/>
      <c r="RD23" s="12"/>
      <c r="RE23" s="12"/>
      <c r="RF23" s="12"/>
      <c r="RG23" s="12"/>
      <c r="RH23" s="12"/>
      <c r="RI23" s="12"/>
      <c r="RJ23" s="12"/>
      <c r="RK23" s="12"/>
      <c r="RL23" s="12"/>
      <c r="RM23" s="12"/>
      <c r="RN23" s="12"/>
      <c r="RO23" s="12"/>
      <c r="RP23" s="12"/>
      <c r="RQ23" s="12"/>
      <c r="RR23" s="12"/>
      <c r="RS23" s="12"/>
      <c r="RT23" s="12"/>
      <c r="RU23" s="12"/>
      <c r="RV23" s="12"/>
      <c r="RW23" s="12"/>
      <c r="RX23" s="12"/>
      <c r="RY23" s="12"/>
      <c r="RZ23" s="12"/>
      <c r="SA23" s="12"/>
      <c r="SB23" s="12"/>
      <c r="SC23" s="12"/>
      <c r="SD23" s="12"/>
      <c r="SE23" s="12"/>
      <c r="SF23" s="12"/>
      <c r="SG23" s="12"/>
      <c r="SH23" s="12"/>
      <c r="SI23" s="12"/>
      <c r="SJ23" s="12"/>
      <c r="SK23" s="12"/>
      <c r="SL23" s="12"/>
      <c r="SM23" s="12"/>
      <c r="SN23" s="12"/>
      <c r="SO23" s="12"/>
      <c r="SP23" s="12"/>
      <c r="SQ23" s="12"/>
      <c r="SR23" s="12"/>
      <c r="SS23" s="12"/>
      <c r="ST23" s="12"/>
      <c r="SU23" s="12"/>
      <c r="SV23" s="12"/>
      <c r="SW23" s="12"/>
      <c r="SX23" s="12"/>
      <c r="SY23" s="12"/>
      <c r="SZ23" s="12"/>
      <c r="TA23" s="12"/>
      <c r="TB23" s="12"/>
      <c r="TC23" s="12"/>
      <c r="TD23" s="12"/>
      <c r="TE23" s="12"/>
      <c r="TF23" s="12"/>
      <c r="TG23" s="12"/>
      <c r="TH23" s="12"/>
      <c r="TI23" s="12"/>
      <c r="TJ23" s="12"/>
      <c r="TK23" s="12"/>
      <c r="TL23" s="12"/>
      <c r="TM23" s="12"/>
      <c r="TN23" s="12"/>
      <c r="TO23" s="12"/>
      <c r="TP23" s="12"/>
      <c r="TQ23" s="12"/>
      <c r="TR23" s="12"/>
      <c r="TS23" s="12"/>
      <c r="TT23" s="12"/>
      <c r="TU23" s="12"/>
      <c r="TV23" s="12"/>
      <c r="TW23" s="12"/>
      <c r="TX23" s="12"/>
      <c r="TY23" s="12"/>
      <c r="TZ23" s="12"/>
      <c r="UA23" s="12"/>
      <c r="UB23" s="12"/>
      <c r="UC23" s="12"/>
      <c r="UD23" s="12"/>
      <c r="UE23" s="12"/>
      <c r="UF23" s="12"/>
      <c r="UG23" s="12"/>
      <c r="UH23" s="12"/>
      <c r="UI23" s="12"/>
      <c r="UJ23" s="12"/>
      <c r="UK23" s="12"/>
      <c r="UL23" s="12"/>
      <c r="UM23" s="12"/>
      <c r="UN23" s="12"/>
      <c r="UO23" s="12"/>
      <c r="UP23" s="12"/>
      <c r="UQ23" s="12"/>
      <c r="UR23" s="12"/>
      <c r="US23" s="12"/>
      <c r="UT23" s="12"/>
      <c r="UU23" s="12"/>
      <c r="UV23" s="12"/>
      <c r="UW23" s="12"/>
      <c r="UX23" s="12"/>
      <c r="UY23" s="12"/>
      <c r="UZ23" s="12"/>
      <c r="VA23" s="12"/>
      <c r="VB23" s="12"/>
      <c r="VC23" s="12"/>
      <c r="VD23" s="12"/>
      <c r="VE23" s="12"/>
      <c r="VF23" s="12"/>
      <c r="VG23" s="12"/>
      <c r="VH23" s="12"/>
      <c r="VI23" s="12"/>
      <c r="VJ23" s="12"/>
      <c r="VK23" s="12"/>
      <c r="VL23" s="12"/>
      <c r="VM23" s="12"/>
      <c r="VN23" s="12"/>
      <c r="VO23" s="12"/>
      <c r="VP23" s="12"/>
      <c r="VQ23" s="12"/>
      <c r="VR23" s="12"/>
      <c r="VS23" s="12"/>
      <c r="VT23" s="12"/>
      <c r="VU23" s="12"/>
      <c r="VV23" s="12"/>
      <c r="VW23" s="12"/>
      <c r="VX23" s="12"/>
      <c r="VY23" s="12"/>
      <c r="VZ23" s="12"/>
      <c r="WA23" s="12"/>
      <c r="WB23" s="12"/>
      <c r="WC23" s="12"/>
      <c r="WD23" s="12"/>
      <c r="WE23" s="12"/>
      <c r="WF23" s="12"/>
      <c r="WG23" s="12"/>
      <c r="WH23" s="12"/>
      <c r="WI23" s="12"/>
      <c r="WJ23" s="12"/>
      <c r="WK23" s="12"/>
      <c r="WL23" s="12"/>
      <c r="WM23" s="12"/>
      <c r="WN23" s="12"/>
      <c r="WO23" s="12"/>
      <c r="WP23" s="12"/>
      <c r="WQ23" s="12"/>
      <c r="WR23" s="12"/>
      <c r="WS23" s="12"/>
      <c r="WT23" s="12"/>
      <c r="WU23" s="12"/>
      <c r="WV23" s="12"/>
      <c r="WW23" s="12"/>
      <c r="WX23" s="12"/>
      <c r="WY23" s="12"/>
      <c r="WZ23" s="12"/>
      <c r="XA23" s="12"/>
      <c r="XB23" s="12"/>
      <c r="XC23" s="12"/>
      <c r="XD23" s="12"/>
      <c r="XE23" s="12"/>
      <c r="XF23" s="12"/>
      <c r="XG23" s="12"/>
      <c r="XH23" s="12"/>
      <c r="XI23" s="12"/>
      <c r="XJ23" s="12"/>
      <c r="XK23" s="12"/>
      <c r="XL23" s="12"/>
      <c r="XM23" s="12"/>
      <c r="XN23" s="12"/>
      <c r="XO23" s="12"/>
      <c r="XP23" s="12"/>
      <c r="XQ23" s="12"/>
      <c r="XR23" s="12"/>
      <c r="XS23" s="12"/>
      <c r="XT23" s="12"/>
      <c r="XU23" s="12"/>
      <c r="XV23" s="12"/>
      <c r="XW23" s="12"/>
      <c r="XX23" s="12"/>
      <c r="XY23" s="12"/>
      <c r="XZ23" s="12"/>
      <c r="YA23" s="12"/>
      <c r="YB23" s="12"/>
      <c r="YC23" s="12"/>
      <c r="YD23" s="12"/>
      <c r="YE23" s="12"/>
      <c r="YF23" s="12"/>
      <c r="YG23" s="12"/>
      <c r="YH23" s="12"/>
      <c r="YI23" s="12"/>
      <c r="YJ23" s="12"/>
      <c r="YK23" s="12"/>
      <c r="YL23" s="12"/>
      <c r="YM23" s="12"/>
      <c r="YN23" s="12"/>
      <c r="YO23" s="12"/>
      <c r="YP23" s="12"/>
      <c r="YQ23" s="12"/>
      <c r="YR23" s="12"/>
      <c r="YS23" s="12"/>
      <c r="YT23" s="12"/>
      <c r="YU23" s="12"/>
      <c r="YV23" s="12"/>
      <c r="YW23" s="12"/>
      <c r="YX23" s="12"/>
      <c r="YY23" s="12"/>
      <c r="YZ23" s="12"/>
      <c r="ZA23" s="12"/>
      <c r="ZB23" s="12"/>
      <c r="ZC23" s="12"/>
      <c r="ZD23" s="12"/>
      <c r="ZE23" s="12"/>
      <c r="ZF23" s="12"/>
      <c r="ZG23" s="12"/>
      <c r="ZH23" s="12"/>
      <c r="ZI23" s="12"/>
      <c r="ZJ23" s="12"/>
      <c r="ZK23" s="12"/>
      <c r="ZL23" s="12"/>
      <c r="ZM23" s="12"/>
      <c r="ZN23" s="12"/>
      <c r="ZO23" s="12"/>
      <c r="ZP23" s="12"/>
      <c r="ZQ23" s="12"/>
      <c r="ZR23" s="12"/>
      <c r="ZS23" s="12"/>
      <c r="ZT23" s="12"/>
      <c r="ZU23" s="12"/>
      <c r="ZV23" s="12"/>
      <c r="ZW23" s="12"/>
      <c r="ZX23" s="12"/>
      <c r="ZY23" s="12"/>
      <c r="ZZ23" s="12"/>
      <c r="AAA23" s="12"/>
      <c r="AAB23" s="12"/>
      <c r="AAC23" s="12"/>
      <c r="AAD23" s="12"/>
      <c r="AAE23" s="12"/>
      <c r="AAF23" s="12"/>
      <c r="AAG23" s="12"/>
      <c r="AAH23" s="12"/>
      <c r="AAI23" s="12"/>
      <c r="AAJ23" s="12"/>
      <c r="AAK23" s="12"/>
      <c r="AAL23" s="12"/>
      <c r="AAM23" s="12"/>
      <c r="AAN23" s="12"/>
      <c r="AAO23" s="12"/>
      <c r="AAP23" s="12"/>
      <c r="AAQ23" s="12"/>
      <c r="AAR23" s="12"/>
      <c r="AAS23" s="12"/>
      <c r="AAT23" s="12"/>
      <c r="AAU23" s="12"/>
      <c r="AAV23" s="12"/>
      <c r="AAW23" s="12"/>
      <c r="AAX23" s="12"/>
      <c r="AAY23" s="12"/>
      <c r="AAZ23" s="12"/>
      <c r="ABA23" s="12"/>
      <c r="ABB23" s="12"/>
      <c r="ABC23" s="12"/>
      <c r="ABD23" s="12"/>
      <c r="ABE23" s="12"/>
      <c r="ABF23" s="12"/>
      <c r="ABG23" s="12"/>
      <c r="ABH23" s="12"/>
      <c r="ABI23" s="12"/>
      <c r="ABJ23" s="12"/>
      <c r="ABK23" s="12"/>
      <c r="ABL23" s="12"/>
      <c r="ABM23" s="12"/>
      <c r="ABN23" s="12"/>
      <c r="ABO23" s="12"/>
      <c r="ABP23" s="12"/>
      <c r="ABQ23" s="12"/>
      <c r="ABR23" s="12"/>
      <c r="ABS23" s="12"/>
      <c r="ABT23" s="12"/>
      <c r="ABU23" s="12"/>
      <c r="ABV23" s="12"/>
      <c r="ABW23" s="12"/>
      <c r="ABX23" s="12"/>
      <c r="ABY23" s="12"/>
      <c r="ABZ23" s="12"/>
      <c r="ACA23" s="12"/>
      <c r="ACB23" s="12"/>
      <c r="ACC23" s="12"/>
      <c r="ACD23" s="12"/>
      <c r="ACE23" s="12"/>
      <c r="ACF23" s="12"/>
      <c r="ACG23" s="12"/>
      <c r="ACH23" s="12"/>
      <c r="ACI23" s="12"/>
      <c r="ACJ23" s="12"/>
      <c r="ACK23" s="12"/>
      <c r="ACL23" s="12"/>
      <c r="ACM23" s="12"/>
      <c r="ACN23" s="12"/>
      <c r="ACO23" s="12"/>
      <c r="ACP23" s="12"/>
      <c r="ACQ23" s="12"/>
      <c r="ACR23" s="12"/>
      <c r="ACS23" s="12"/>
      <c r="ACT23" s="12"/>
      <c r="ACU23" s="12"/>
      <c r="ACV23" s="12"/>
      <c r="ACW23" s="12"/>
      <c r="ACX23" s="12"/>
      <c r="ACY23" s="12"/>
      <c r="ACZ23" s="12"/>
      <c r="ADA23" s="12"/>
      <c r="ADB23" s="12"/>
      <c r="ADC23" s="12"/>
      <c r="ADD23" s="12"/>
      <c r="ADE23" s="12"/>
      <c r="ADF23" s="12"/>
      <c r="ADG23" s="12"/>
      <c r="ADH23" s="12"/>
      <c r="ADI23" s="12"/>
      <c r="ADJ23" s="12"/>
      <c r="ADK23" s="12"/>
      <c r="ADL23" s="12"/>
      <c r="ADM23" s="12"/>
      <c r="ADN23" s="12"/>
      <c r="ADO23" s="12"/>
      <c r="ADP23" s="12"/>
      <c r="ADQ23" s="12"/>
      <c r="ADR23" s="12"/>
      <c r="ADS23" s="12"/>
      <c r="ADT23" s="12"/>
      <c r="ADU23" s="12"/>
      <c r="ADV23" s="12"/>
      <c r="ADW23" s="12"/>
      <c r="ADX23" s="12"/>
      <c r="ADY23" s="12"/>
      <c r="ADZ23" s="12"/>
      <c r="AEA23" s="12"/>
      <c r="AEB23" s="12"/>
      <c r="AEC23" s="12"/>
      <c r="AED23" s="12"/>
      <c r="AEE23" s="12"/>
      <c r="AEF23" s="12"/>
      <c r="AEG23" s="12"/>
      <c r="AEH23" s="12"/>
      <c r="AEI23" s="12"/>
      <c r="AEJ23" s="12"/>
      <c r="AEK23" s="12"/>
      <c r="AEL23" s="12"/>
      <c r="AEM23" s="12"/>
      <c r="AEN23" s="12"/>
      <c r="AEO23" s="12"/>
      <c r="AEP23" s="12"/>
      <c r="AEQ23" s="12"/>
      <c r="AER23" s="12"/>
      <c r="AES23" s="12"/>
      <c r="AET23" s="12"/>
      <c r="AEU23" s="12"/>
      <c r="AEV23" s="12"/>
      <c r="AEW23" s="12"/>
      <c r="AEX23" s="12"/>
      <c r="AEY23" s="12"/>
      <c r="AEZ23" s="12"/>
      <c r="AFA23" s="12"/>
      <c r="AFB23" s="12"/>
      <c r="AFC23" s="12"/>
      <c r="AFD23" s="12"/>
      <c r="AFE23" s="12"/>
      <c r="AFF23" s="12"/>
      <c r="AFG23" s="12"/>
      <c r="AFH23" s="12"/>
      <c r="AFI23" s="12"/>
      <c r="AFJ23" s="12"/>
      <c r="AFK23" s="12"/>
      <c r="AFL23" s="12"/>
      <c r="AFM23" s="12"/>
      <c r="AFN23" s="12"/>
      <c r="AFO23" s="12"/>
      <c r="AFP23" s="12"/>
      <c r="AFQ23" s="12"/>
      <c r="AFR23" s="12"/>
      <c r="AFS23" s="12"/>
      <c r="AFT23" s="12"/>
      <c r="AFU23" s="12"/>
      <c r="AFV23" s="12"/>
      <c r="AFW23" s="12"/>
      <c r="AFX23" s="12"/>
      <c r="AFY23" s="12"/>
      <c r="AFZ23" s="12"/>
      <c r="AGA23" s="12"/>
      <c r="AGB23" s="12"/>
      <c r="AGC23" s="12"/>
      <c r="AGD23" s="12"/>
      <c r="AGE23" s="12"/>
      <c r="AGF23" s="12"/>
      <c r="AGG23" s="12"/>
      <c r="AGH23" s="12"/>
      <c r="AGI23" s="12"/>
      <c r="AGJ23" s="12"/>
      <c r="AGK23" s="12"/>
      <c r="AGL23" s="12"/>
      <c r="AGM23" s="12"/>
      <c r="AGN23" s="12"/>
      <c r="AGO23" s="12"/>
      <c r="AGP23" s="12"/>
      <c r="AGQ23" s="12"/>
      <c r="AGR23" s="12"/>
      <c r="AGS23" s="12"/>
      <c r="AGT23" s="12"/>
      <c r="AGU23" s="12"/>
      <c r="AGV23" s="12"/>
      <c r="AGW23" s="12"/>
      <c r="AGX23" s="12"/>
      <c r="AGY23" s="12"/>
      <c r="AGZ23" s="12"/>
      <c r="AHA23" s="12"/>
      <c r="AHB23" s="12"/>
      <c r="AHC23" s="12"/>
      <c r="AHD23" s="12"/>
      <c r="AHE23" s="12"/>
      <c r="AHF23" s="12"/>
      <c r="AHG23" s="12"/>
      <c r="AHH23" s="12"/>
      <c r="AHI23" s="12"/>
      <c r="AHJ23" s="12"/>
      <c r="AHK23" s="12"/>
      <c r="AHL23" s="12"/>
      <c r="AHM23" s="12"/>
      <c r="AHN23" s="12"/>
      <c r="AHO23" s="12"/>
      <c r="AHP23" s="12"/>
      <c r="AHQ23" s="12"/>
      <c r="AHR23" s="12"/>
      <c r="AHS23" s="12"/>
      <c r="AHT23" s="12"/>
      <c r="AHU23" s="12"/>
      <c r="AHV23" s="12"/>
      <c r="AHW23" s="12"/>
      <c r="AHX23" s="12"/>
      <c r="AHY23" s="12"/>
      <c r="AHZ23" s="12"/>
      <c r="AIA23" s="12"/>
      <c r="AIB23" s="12"/>
      <c r="AIC23" s="12"/>
      <c r="AID23" s="12"/>
      <c r="AIE23" s="12"/>
      <c r="AIF23" s="12"/>
      <c r="AIG23" s="12"/>
      <c r="AIH23" s="12"/>
      <c r="AII23" s="12"/>
      <c r="AIJ23" s="12"/>
      <c r="AIK23" s="12"/>
      <c r="AIL23" s="12"/>
      <c r="AIM23" s="12"/>
      <c r="AIN23" s="12"/>
      <c r="AIO23" s="12"/>
      <c r="AIP23" s="12"/>
      <c r="AIQ23" s="12"/>
      <c r="AIR23" s="12"/>
      <c r="AIS23" s="12"/>
      <c r="AIT23" s="12"/>
      <c r="AIU23" s="12"/>
      <c r="AIV23" s="12"/>
      <c r="AIW23" s="12"/>
      <c r="AIX23" s="12"/>
      <c r="AIY23" s="12"/>
      <c r="AIZ23" s="12"/>
      <c r="AJA23" s="12"/>
      <c r="AJB23" s="12"/>
      <c r="AJC23" s="12"/>
      <c r="AJD23" s="12"/>
      <c r="AJE23" s="12"/>
      <c r="AJF23" s="12"/>
      <c r="AJG23" s="12"/>
      <c r="AJH23" s="12"/>
      <c r="AJI23" s="12"/>
      <c r="AJJ23" s="12"/>
      <c r="AJK23" s="12"/>
      <c r="AJL23" s="12"/>
      <c r="AJM23" s="12"/>
      <c r="AJN23" s="12"/>
      <c r="AJO23" s="12"/>
      <c r="AJP23" s="12"/>
      <c r="AJQ23" s="12"/>
      <c r="AJR23" s="12"/>
      <c r="AJS23" s="12"/>
      <c r="AJT23" s="12"/>
      <c r="AJU23" s="12"/>
      <c r="AJV23" s="12"/>
      <c r="AJW23" s="12"/>
      <c r="AJX23" s="12"/>
      <c r="AJY23" s="12"/>
      <c r="AJZ23" s="12"/>
      <c r="AKA23" s="12"/>
      <c r="AKB23" s="12"/>
      <c r="AKC23" s="12"/>
      <c r="AKD23" s="12"/>
      <c r="AKE23" s="12"/>
      <c r="AKF23" s="12"/>
      <c r="AKG23" s="12"/>
      <c r="AKH23" s="12"/>
      <c r="AKI23" s="12"/>
      <c r="AKJ23" s="12"/>
      <c r="AKK23" s="12"/>
      <c r="AKL23" s="12"/>
      <c r="AKM23" s="12"/>
      <c r="AKN23" s="12"/>
      <c r="AKO23" s="12"/>
      <c r="AKP23" s="12"/>
      <c r="AKQ23" s="12"/>
      <c r="AKR23" s="12"/>
      <c r="AKS23" s="12"/>
      <c r="AKT23" s="12"/>
      <c r="AKU23" s="12"/>
      <c r="AKV23" s="12"/>
      <c r="AKW23" s="12"/>
      <c r="AKX23" s="12"/>
      <c r="AKY23" s="12"/>
      <c r="AKZ23" s="12"/>
      <c r="ALA23" s="12"/>
      <c r="ALB23" s="12"/>
      <c r="ALC23" s="12"/>
      <c r="ALD23" s="12"/>
      <c r="ALE23" s="12"/>
      <c r="ALF23" s="12"/>
      <c r="ALG23" s="12"/>
      <c r="ALH23" s="12"/>
      <c r="ALI23" s="12"/>
      <c r="ALJ23" s="12"/>
      <c r="ALK23" s="12"/>
      <c r="ALL23" s="12"/>
      <c r="ALM23" s="12"/>
      <c r="ALN23" s="12"/>
      <c r="ALO23" s="12"/>
      <c r="ALP23" s="12"/>
      <c r="ALQ23" s="12"/>
      <c r="ALR23" s="12"/>
      <c r="ALS23" s="12"/>
      <c r="ALT23" s="12"/>
      <c r="ALU23" s="12"/>
      <c r="ALV23" s="12"/>
      <c r="ALW23" s="12"/>
      <c r="ALX23" s="12"/>
      <c r="ALY23" s="12"/>
      <c r="ALZ23" s="12"/>
      <c r="AMA23" s="12"/>
      <c r="AMB23" s="12"/>
      <c r="AMC23" s="12"/>
      <c r="AMD23" s="12"/>
      <c r="AME23" s="12"/>
      <c r="AMF23" s="12"/>
      <c r="AMG23" s="12"/>
      <c r="AMH23" s="12"/>
      <c r="AMI23" s="12"/>
      <c r="AMJ23" s="12"/>
      <c r="AMK23" s="12"/>
      <c r="AML23" s="12"/>
      <c r="AMM23" s="12"/>
      <c r="AMN23" s="12"/>
      <c r="AMO23" s="12"/>
      <c r="AMP23" s="12"/>
      <c r="AMQ23" s="12"/>
      <c r="AMR23" s="12"/>
      <c r="AMS23" s="12"/>
      <c r="AMT23" s="12"/>
      <c r="AMU23" s="12"/>
      <c r="AMV23" s="12"/>
      <c r="AMW23" s="12"/>
      <c r="AMX23" s="12"/>
      <c r="AMY23" s="12"/>
      <c r="AMZ23" s="12"/>
      <c r="ANA23" s="12"/>
      <c r="ANB23" s="12"/>
      <c r="ANC23" s="12"/>
      <c r="AND23" s="12"/>
      <c r="ANE23" s="12"/>
      <c r="ANF23" s="12"/>
      <c r="ANG23" s="12"/>
      <c r="ANH23" s="12"/>
      <c r="ANI23" s="12"/>
      <c r="ANJ23" s="12"/>
      <c r="ANK23" s="12"/>
      <c r="ANL23" s="12"/>
      <c r="ANM23" s="12"/>
      <c r="ANN23" s="12"/>
      <c r="ANO23" s="12"/>
      <c r="ANP23" s="12"/>
      <c r="ANQ23" s="12"/>
      <c r="ANR23" s="12"/>
      <c r="ANS23" s="12"/>
      <c r="ANT23" s="12"/>
      <c r="ANU23" s="12"/>
      <c r="ANV23" s="12"/>
      <c r="ANW23" s="12"/>
      <c r="ANX23" s="12"/>
      <c r="ANY23" s="12"/>
      <c r="ANZ23" s="12"/>
      <c r="AOA23" s="12"/>
      <c r="AOB23" s="12"/>
      <c r="AOC23" s="12"/>
      <c r="AOD23" s="12"/>
      <c r="AOE23" s="12"/>
      <c r="AOF23" s="12"/>
      <c r="AOG23" s="12"/>
      <c r="AOH23" s="12"/>
      <c r="AOI23" s="12"/>
      <c r="AOJ23" s="12"/>
      <c r="AOK23" s="12"/>
      <c r="AOL23" s="12"/>
      <c r="AOM23" s="12"/>
      <c r="AON23" s="12"/>
      <c r="AOO23" s="12"/>
      <c r="AOP23" s="12"/>
      <c r="AOQ23" s="12"/>
      <c r="AOR23" s="12"/>
      <c r="AOS23" s="12"/>
      <c r="AOT23" s="12"/>
      <c r="AOU23" s="12"/>
      <c r="AOV23" s="12"/>
      <c r="AOW23" s="12"/>
      <c r="AOX23" s="12"/>
      <c r="AOY23" s="12"/>
      <c r="AOZ23" s="12"/>
      <c r="APA23" s="12"/>
      <c r="APB23" s="12"/>
      <c r="APC23" s="12"/>
      <c r="APD23" s="12"/>
      <c r="APE23" s="12"/>
      <c r="APF23" s="12"/>
      <c r="APG23" s="12"/>
      <c r="APH23" s="12"/>
      <c r="API23" s="12"/>
      <c r="APJ23" s="12"/>
      <c r="APK23" s="12"/>
      <c r="APL23" s="12"/>
      <c r="APM23" s="12"/>
      <c r="APN23" s="12"/>
      <c r="APO23" s="12"/>
      <c r="APP23" s="12"/>
      <c r="APQ23" s="12"/>
      <c r="APR23" s="12"/>
      <c r="APS23" s="12"/>
      <c r="APT23" s="12"/>
      <c r="APU23" s="12"/>
      <c r="APV23" s="12"/>
      <c r="APW23" s="12"/>
      <c r="APX23" s="12"/>
      <c r="APY23" s="12"/>
      <c r="APZ23" s="12"/>
      <c r="AQA23" s="12"/>
      <c r="AQB23" s="12"/>
      <c r="AQC23" s="12"/>
      <c r="AQD23" s="12"/>
      <c r="AQE23" s="12"/>
      <c r="AQF23" s="12"/>
      <c r="AQG23" s="12"/>
      <c r="AQH23" s="12"/>
      <c r="AQI23" s="12"/>
      <c r="AQJ23" s="12"/>
      <c r="AQK23" s="12"/>
      <c r="AQL23" s="12"/>
      <c r="AQM23" s="12"/>
      <c r="AQN23" s="12"/>
      <c r="AQO23" s="12"/>
      <c r="AQP23" s="12"/>
      <c r="AQQ23" s="12"/>
      <c r="AQR23" s="12"/>
      <c r="AQS23" s="12"/>
      <c r="AQT23" s="12"/>
      <c r="AQU23" s="12"/>
      <c r="AQV23" s="12"/>
      <c r="AQW23" s="12"/>
      <c r="AQX23" s="12"/>
      <c r="AQY23" s="12"/>
      <c r="AQZ23" s="12"/>
      <c r="ARA23" s="12"/>
      <c r="ARB23" s="12"/>
      <c r="ARC23" s="12"/>
      <c r="ARD23" s="12"/>
      <c r="ARE23" s="12"/>
      <c r="ARF23" s="12"/>
      <c r="ARG23" s="12"/>
      <c r="ARH23" s="12"/>
      <c r="ARI23" s="12"/>
      <c r="ARJ23" s="12"/>
      <c r="ARK23" s="12"/>
      <c r="ARL23" s="12"/>
      <c r="ARM23" s="12"/>
      <c r="ARN23" s="12"/>
      <c r="ARO23" s="12"/>
      <c r="ARP23" s="12"/>
      <c r="ARQ23" s="12"/>
      <c r="ARR23" s="12"/>
      <c r="ARS23" s="12"/>
      <c r="ART23" s="12"/>
      <c r="ARU23" s="12"/>
      <c r="ARV23" s="12"/>
      <c r="ARW23" s="12"/>
      <c r="ARX23" s="12"/>
      <c r="ARY23" s="12"/>
      <c r="ARZ23" s="12"/>
      <c r="ASA23" s="12"/>
      <c r="ASB23" s="12"/>
      <c r="ASC23" s="12"/>
      <c r="ASD23" s="12"/>
      <c r="ASE23" s="12"/>
      <c r="ASF23" s="12"/>
      <c r="ASG23" s="12"/>
      <c r="ASH23" s="12"/>
      <c r="ASI23" s="12"/>
      <c r="ASJ23" s="12"/>
      <c r="ASK23" s="12"/>
      <c r="ASL23" s="12"/>
      <c r="ASM23" s="12"/>
      <c r="ASN23" s="12"/>
      <c r="ASO23" s="12"/>
      <c r="ASP23" s="12"/>
      <c r="ASQ23" s="12"/>
      <c r="ASR23" s="12"/>
      <c r="ASS23" s="12"/>
      <c r="AST23" s="12"/>
      <c r="ASU23" s="12"/>
      <c r="ASV23" s="12"/>
      <c r="ASW23" s="12"/>
      <c r="ASX23" s="12"/>
      <c r="ASY23" s="12"/>
      <c r="ASZ23" s="12"/>
      <c r="ATA23" s="12"/>
      <c r="ATB23" s="12"/>
      <c r="ATC23" s="12"/>
      <c r="ATD23" s="12"/>
      <c r="ATE23" s="12"/>
      <c r="ATF23" s="12"/>
      <c r="ATG23" s="12"/>
      <c r="ATH23" s="12"/>
      <c r="ATI23" s="12"/>
      <c r="ATJ23" s="12"/>
      <c r="ATK23" s="12"/>
      <c r="ATL23" s="12"/>
      <c r="ATM23" s="12"/>
      <c r="ATN23" s="12"/>
      <c r="ATO23" s="12"/>
      <c r="ATP23" s="12"/>
      <c r="ATQ23" s="12"/>
      <c r="ATR23" s="12"/>
      <c r="ATS23" s="12"/>
      <c r="ATT23" s="12"/>
      <c r="ATU23" s="12"/>
      <c r="ATV23" s="12"/>
      <c r="ATW23" s="12"/>
      <c r="ATX23" s="12"/>
      <c r="ATY23" s="12"/>
      <c r="ATZ23" s="12"/>
      <c r="AUA23" s="12"/>
      <c r="AUB23" s="12"/>
      <c r="AUC23" s="12"/>
      <c r="AUD23" s="12"/>
      <c r="AUE23" s="12"/>
      <c r="AUF23" s="12"/>
      <c r="AUG23" s="12"/>
      <c r="AUH23" s="12"/>
      <c r="AUI23" s="12"/>
      <c r="AUJ23" s="12"/>
      <c r="AUK23" s="12"/>
      <c r="AUL23" s="12"/>
      <c r="AUM23" s="12"/>
      <c r="AUN23" s="12"/>
      <c r="AUO23" s="12"/>
      <c r="AUP23" s="12"/>
      <c r="AUQ23" s="12"/>
      <c r="AUR23" s="12"/>
      <c r="AUS23" s="12"/>
      <c r="AUT23" s="12"/>
      <c r="AUU23" s="12"/>
      <c r="AUV23" s="12"/>
      <c r="AUW23" s="12"/>
      <c r="AUX23" s="12"/>
      <c r="AUY23" s="12"/>
      <c r="AUZ23" s="12"/>
      <c r="AVA23" s="12"/>
      <c r="AVB23" s="12"/>
      <c r="AVC23" s="12"/>
      <c r="AVD23" s="12"/>
      <c r="AVE23" s="12"/>
      <c r="AVF23" s="12"/>
      <c r="AVG23" s="12"/>
      <c r="AVH23" s="12"/>
      <c r="AVI23" s="12"/>
      <c r="AVJ23" s="12"/>
      <c r="AVK23" s="12"/>
      <c r="AVL23" s="12"/>
      <c r="AVM23" s="12"/>
      <c r="AVN23" s="12"/>
      <c r="AVO23" s="12"/>
      <c r="AVP23" s="12"/>
      <c r="AVQ23" s="12"/>
      <c r="AVR23" s="12"/>
      <c r="AVS23" s="12"/>
      <c r="AVT23" s="12"/>
      <c r="AVU23" s="12"/>
      <c r="AVV23" s="12"/>
      <c r="AVW23" s="12"/>
      <c r="AVX23" s="12"/>
      <c r="AVY23" s="12"/>
      <c r="AVZ23" s="12"/>
      <c r="AWA23" s="12"/>
      <c r="AWB23" s="12"/>
      <c r="AWC23" s="12"/>
      <c r="AWD23" s="12"/>
      <c r="AWE23" s="12"/>
      <c r="AWF23" s="12"/>
      <c r="AWG23" s="12"/>
      <c r="AWH23" s="12"/>
      <c r="AWI23" s="12"/>
      <c r="AWJ23" s="12"/>
      <c r="AWK23" s="12"/>
      <c r="AWL23" s="12"/>
      <c r="AWM23" s="12"/>
      <c r="AWN23" s="12"/>
      <c r="AWO23" s="12"/>
      <c r="AWP23" s="12"/>
      <c r="AWQ23" s="12"/>
      <c r="AWR23" s="12"/>
      <c r="AWS23" s="12"/>
      <c r="AWT23" s="12"/>
      <c r="AWU23" s="12"/>
      <c r="AWV23" s="12"/>
      <c r="AWW23" s="12"/>
      <c r="AWX23" s="12"/>
      <c r="AWY23" s="12"/>
      <c r="AWZ23" s="12"/>
      <c r="AXA23" s="12"/>
      <c r="AXB23" s="12"/>
      <c r="AXC23" s="12"/>
      <c r="AXD23" s="12"/>
      <c r="AXE23" s="12"/>
      <c r="AXF23" s="12"/>
      <c r="AXG23" s="12"/>
      <c r="AXH23" s="12"/>
      <c r="AXI23" s="12"/>
      <c r="AXJ23" s="12"/>
      <c r="AXK23" s="12"/>
      <c r="AXL23" s="12"/>
      <c r="AXM23" s="12"/>
      <c r="AXN23" s="12"/>
      <c r="AXO23" s="12"/>
      <c r="AXP23" s="12"/>
      <c r="AXQ23" s="12"/>
      <c r="AXR23" s="12"/>
      <c r="AXS23" s="12"/>
      <c r="AXT23" s="12"/>
      <c r="AXU23" s="12"/>
      <c r="AXV23" s="12"/>
      <c r="AXW23" s="12"/>
      <c r="AXX23" s="12"/>
      <c r="AXY23" s="12"/>
      <c r="AXZ23" s="12"/>
      <c r="AYA23" s="12"/>
      <c r="AYB23" s="12"/>
      <c r="AYC23" s="12"/>
      <c r="AYD23" s="12"/>
      <c r="AYE23" s="12"/>
      <c r="AYF23" s="12"/>
      <c r="AYG23" s="12"/>
      <c r="AYH23" s="12"/>
      <c r="AYI23" s="12"/>
      <c r="AYJ23" s="12"/>
      <c r="AYK23" s="12"/>
      <c r="AYL23" s="12"/>
      <c r="AYM23" s="12"/>
      <c r="AYN23" s="12"/>
      <c r="AYO23" s="12"/>
      <c r="AYP23" s="12"/>
      <c r="AYQ23" s="12"/>
      <c r="AYR23" s="12"/>
      <c r="AYS23" s="12"/>
      <c r="AYT23" s="12"/>
      <c r="AYU23" s="12"/>
      <c r="AYV23" s="12"/>
      <c r="AYW23" s="12"/>
      <c r="AYX23" s="12"/>
      <c r="AYY23" s="12"/>
      <c r="AYZ23" s="12"/>
      <c r="AZA23" s="12"/>
      <c r="AZB23" s="12"/>
      <c r="AZC23" s="12"/>
      <c r="AZD23" s="12"/>
      <c r="AZE23" s="12"/>
      <c r="AZF23" s="12"/>
      <c r="AZG23" s="12"/>
      <c r="AZH23" s="12"/>
      <c r="AZI23" s="12"/>
      <c r="AZJ23" s="12"/>
      <c r="AZK23" s="12"/>
      <c r="AZL23" s="12"/>
      <c r="AZM23" s="12"/>
      <c r="AZN23" s="12"/>
      <c r="AZO23" s="12"/>
      <c r="AZP23" s="12"/>
      <c r="AZQ23" s="12"/>
      <c r="AZR23" s="12"/>
      <c r="AZS23" s="12"/>
      <c r="AZT23" s="12"/>
      <c r="AZU23" s="12"/>
      <c r="AZV23" s="12"/>
      <c r="AZW23" s="12"/>
      <c r="AZX23" s="12"/>
      <c r="AZY23" s="12"/>
      <c r="AZZ23" s="12"/>
      <c r="BAA23" s="12"/>
      <c r="BAB23" s="12"/>
      <c r="BAC23" s="12"/>
      <c r="BAD23" s="12"/>
      <c r="BAE23" s="12"/>
      <c r="BAF23" s="12"/>
      <c r="BAG23" s="12"/>
      <c r="BAH23" s="12"/>
      <c r="BAI23" s="12"/>
      <c r="BAJ23" s="12"/>
      <c r="BAK23" s="12"/>
      <c r="BAL23" s="12"/>
      <c r="BAM23" s="12"/>
      <c r="BAN23" s="12"/>
      <c r="BAO23" s="12"/>
      <c r="BAP23" s="12"/>
      <c r="BAQ23" s="12"/>
      <c r="BAR23" s="12"/>
      <c r="BAS23" s="12"/>
      <c r="BAT23" s="12"/>
      <c r="BAU23" s="12"/>
      <c r="BAV23" s="12"/>
      <c r="BAW23" s="12"/>
      <c r="BAX23" s="12"/>
      <c r="BAY23" s="12"/>
      <c r="BAZ23" s="12"/>
      <c r="BBA23" s="12"/>
      <c r="BBB23" s="12"/>
      <c r="BBC23" s="12"/>
      <c r="BBD23" s="12"/>
      <c r="BBE23" s="12"/>
      <c r="BBF23" s="12"/>
      <c r="BBG23" s="12"/>
      <c r="BBH23" s="12"/>
      <c r="BBI23" s="12"/>
      <c r="BBJ23" s="12"/>
      <c r="BBK23" s="12"/>
      <c r="BBL23" s="12"/>
      <c r="BBM23" s="12"/>
      <c r="BBN23" s="12"/>
      <c r="BBO23" s="12"/>
      <c r="BBP23" s="12"/>
      <c r="BBQ23" s="12"/>
      <c r="BBR23" s="12"/>
      <c r="BBS23" s="12"/>
      <c r="BBT23" s="12"/>
      <c r="BBU23" s="12"/>
      <c r="BBV23" s="12"/>
      <c r="BBW23" s="12"/>
      <c r="BBX23" s="12"/>
      <c r="BBY23" s="12"/>
      <c r="BBZ23" s="12"/>
      <c r="BCA23" s="12"/>
      <c r="BCB23" s="12"/>
      <c r="BCC23" s="12"/>
      <c r="BCD23" s="12"/>
      <c r="BCE23" s="12"/>
      <c r="BCF23" s="12"/>
      <c r="BCG23" s="12"/>
      <c r="BCH23" s="12"/>
      <c r="BCI23" s="12"/>
      <c r="BCJ23" s="12"/>
      <c r="BCK23" s="12"/>
      <c r="BCL23" s="12"/>
      <c r="BCM23" s="12"/>
      <c r="BCN23" s="12"/>
      <c r="BCO23" s="12"/>
      <c r="BCP23" s="12"/>
      <c r="BCQ23" s="12"/>
      <c r="BCR23" s="12"/>
      <c r="BCS23" s="12"/>
      <c r="BCT23" s="12"/>
      <c r="BCU23" s="12"/>
      <c r="BCV23" s="12"/>
      <c r="BCW23" s="12"/>
      <c r="BCX23" s="12"/>
      <c r="BCY23" s="12"/>
      <c r="BCZ23" s="12"/>
      <c r="BDA23" s="12"/>
      <c r="BDB23" s="12"/>
      <c r="BDC23" s="12"/>
      <c r="BDD23" s="12"/>
      <c r="BDE23" s="12"/>
      <c r="BDF23" s="12"/>
      <c r="BDG23" s="12"/>
      <c r="BDH23" s="12"/>
      <c r="BDI23" s="12"/>
      <c r="BDJ23" s="12"/>
      <c r="BDK23" s="12"/>
      <c r="BDL23" s="12"/>
      <c r="BDM23" s="12"/>
      <c r="BDN23" s="12"/>
      <c r="BDO23" s="12"/>
      <c r="BDP23" s="12"/>
      <c r="BDQ23" s="12"/>
      <c r="BDR23" s="12"/>
      <c r="BDS23" s="12"/>
      <c r="BDT23" s="12"/>
      <c r="BDU23" s="12"/>
      <c r="BDV23" s="12"/>
      <c r="BDW23" s="12"/>
      <c r="BDX23" s="12"/>
      <c r="BDY23" s="12"/>
      <c r="BDZ23" s="12"/>
      <c r="BEA23" s="12"/>
      <c r="BEB23" s="12"/>
      <c r="BEC23" s="12"/>
      <c r="BED23" s="12"/>
      <c r="BEE23" s="12"/>
      <c r="BEF23" s="12"/>
      <c r="BEG23" s="12"/>
      <c r="BEH23" s="12"/>
      <c r="BEI23" s="12"/>
      <c r="BEJ23" s="12"/>
      <c r="BEK23" s="12"/>
      <c r="BEL23" s="12"/>
      <c r="BEM23" s="12"/>
      <c r="BEN23" s="12"/>
      <c r="BEO23" s="12"/>
      <c r="BEP23" s="12"/>
      <c r="BEQ23" s="12"/>
      <c r="BER23" s="12"/>
      <c r="BES23" s="12"/>
      <c r="BET23" s="12"/>
      <c r="BEU23" s="12"/>
      <c r="BEV23" s="12"/>
      <c r="BEW23" s="12"/>
      <c r="BEX23" s="12"/>
      <c r="BEY23" s="12"/>
      <c r="BEZ23" s="12"/>
      <c r="BFA23" s="12"/>
      <c r="BFB23" s="12"/>
      <c r="BFC23" s="12"/>
      <c r="BFD23" s="12"/>
      <c r="BFE23" s="12"/>
      <c r="BFF23" s="12"/>
      <c r="BFG23" s="12"/>
      <c r="BFH23" s="12"/>
      <c r="BFI23" s="12"/>
      <c r="BFJ23" s="12"/>
      <c r="BFK23" s="12"/>
      <c r="BFL23" s="12"/>
      <c r="BFM23" s="12"/>
      <c r="BFN23" s="12"/>
      <c r="BFO23" s="12"/>
      <c r="BFP23" s="12"/>
      <c r="BFQ23" s="12"/>
      <c r="BFR23" s="12"/>
      <c r="BFS23" s="12"/>
      <c r="BFT23" s="12"/>
      <c r="BFU23" s="12"/>
      <c r="BFV23" s="12"/>
      <c r="BFW23" s="12"/>
      <c r="BFX23" s="12"/>
      <c r="BFY23" s="12"/>
      <c r="BFZ23" s="12"/>
      <c r="BGA23" s="12"/>
      <c r="BGB23" s="12"/>
      <c r="BGC23" s="12"/>
      <c r="BGD23" s="12"/>
      <c r="BGE23" s="12"/>
      <c r="BGF23" s="12"/>
      <c r="BGG23" s="12"/>
      <c r="BGH23" s="12"/>
      <c r="BGI23" s="12"/>
      <c r="BGJ23" s="12"/>
      <c r="BGK23" s="12"/>
      <c r="BGL23" s="12"/>
      <c r="BGM23" s="12"/>
      <c r="BGN23" s="12"/>
      <c r="BGO23" s="12"/>
      <c r="BGP23" s="12"/>
      <c r="BGQ23" s="12"/>
      <c r="BGR23" s="12"/>
      <c r="BGS23" s="12"/>
      <c r="BGT23" s="12"/>
      <c r="BGU23" s="12"/>
      <c r="BGV23" s="12"/>
      <c r="BGW23" s="12"/>
      <c r="BGX23" s="12"/>
      <c r="BGY23" s="12"/>
      <c r="BGZ23" s="12"/>
      <c r="BHA23" s="12"/>
      <c r="BHB23" s="12"/>
      <c r="BHC23" s="12"/>
      <c r="BHD23" s="12"/>
      <c r="BHE23" s="12"/>
      <c r="BHF23" s="12"/>
      <c r="BHG23" s="12"/>
      <c r="BHH23" s="12"/>
      <c r="BHI23" s="12"/>
      <c r="BHJ23" s="12"/>
      <c r="BHK23" s="12"/>
      <c r="BHL23" s="12"/>
      <c r="BHM23" s="12"/>
      <c r="BHN23" s="12"/>
      <c r="BHO23" s="12"/>
      <c r="BHP23" s="12"/>
      <c r="BHQ23" s="12"/>
      <c r="BHR23" s="12"/>
      <c r="BHS23" s="12"/>
      <c r="BHT23" s="12"/>
      <c r="BHU23" s="12"/>
      <c r="BHV23" s="12"/>
      <c r="BHW23" s="12"/>
      <c r="BHX23" s="12"/>
      <c r="BHY23" s="12"/>
      <c r="BHZ23" s="12"/>
      <c r="BIA23" s="12"/>
      <c r="BIB23" s="12"/>
      <c r="BIC23" s="12"/>
      <c r="BID23" s="12"/>
      <c r="BIE23" s="12"/>
      <c r="BIF23" s="12"/>
      <c r="BIG23" s="12"/>
      <c r="BIH23" s="12"/>
      <c r="BII23" s="12"/>
      <c r="BIJ23" s="12"/>
      <c r="BIK23" s="12"/>
      <c r="BIL23" s="12"/>
      <c r="BIM23" s="12"/>
      <c r="BIN23" s="12"/>
      <c r="BIO23" s="12"/>
      <c r="BIP23" s="12"/>
      <c r="BIQ23" s="12"/>
      <c r="BIR23" s="12"/>
      <c r="BIS23" s="12"/>
      <c r="BIT23" s="12"/>
      <c r="BIU23" s="12"/>
      <c r="BIV23" s="12"/>
      <c r="BIW23" s="12"/>
      <c r="BIX23" s="12"/>
      <c r="BIY23" s="12"/>
      <c r="BIZ23" s="12"/>
      <c r="BJA23" s="12"/>
      <c r="BJB23" s="12"/>
      <c r="BJC23" s="12"/>
      <c r="BJD23" s="12"/>
      <c r="BJE23" s="12"/>
      <c r="BJF23" s="12"/>
      <c r="BJG23" s="12"/>
      <c r="BJH23" s="12"/>
      <c r="BJI23" s="12"/>
      <c r="BJJ23" s="12"/>
      <c r="BJK23" s="12"/>
      <c r="BJL23" s="12"/>
      <c r="BJM23" s="12"/>
      <c r="BJN23" s="12"/>
      <c r="BJO23" s="12"/>
      <c r="BJP23" s="12"/>
      <c r="BJQ23" s="12"/>
      <c r="BJR23" s="12"/>
      <c r="BJS23" s="12"/>
      <c r="BJT23" s="12"/>
      <c r="BJU23" s="12"/>
      <c r="BJV23" s="12"/>
      <c r="BJW23" s="12"/>
      <c r="BJX23" s="12"/>
      <c r="BJY23" s="12"/>
      <c r="BJZ23" s="12"/>
      <c r="BKA23" s="12"/>
      <c r="BKB23" s="12"/>
      <c r="BKC23" s="12"/>
      <c r="BKD23" s="12"/>
      <c r="BKE23" s="12"/>
      <c r="BKF23" s="12"/>
      <c r="BKG23" s="12"/>
      <c r="BKH23" s="12"/>
      <c r="BKI23" s="12"/>
      <c r="BKJ23" s="12"/>
      <c r="BKK23" s="12"/>
      <c r="BKL23" s="12"/>
      <c r="BKM23" s="12"/>
      <c r="BKN23" s="12"/>
      <c r="BKO23" s="12"/>
      <c r="BKP23" s="12"/>
      <c r="BKQ23" s="12"/>
      <c r="BKR23" s="12"/>
      <c r="BKS23" s="12"/>
      <c r="BKT23" s="12"/>
      <c r="BKU23" s="12"/>
      <c r="BKV23" s="12"/>
      <c r="BKW23" s="12"/>
      <c r="BKX23" s="12"/>
      <c r="BKY23" s="12"/>
      <c r="BKZ23" s="12"/>
      <c r="BLA23" s="12"/>
      <c r="BLB23" s="12"/>
      <c r="BLC23" s="12"/>
      <c r="BLD23" s="12"/>
      <c r="BLE23" s="12"/>
      <c r="BLF23" s="12"/>
      <c r="BLG23" s="12"/>
      <c r="BLH23" s="12"/>
      <c r="BLI23" s="12"/>
      <c r="BLJ23" s="12"/>
      <c r="BLK23" s="12"/>
      <c r="BLL23" s="12"/>
      <c r="BLM23" s="12"/>
      <c r="BLN23" s="12"/>
      <c r="BLO23" s="12"/>
      <c r="BLP23" s="12"/>
      <c r="BLQ23" s="12"/>
      <c r="BLR23" s="12"/>
      <c r="BLS23" s="12"/>
      <c r="BLT23" s="12"/>
      <c r="BLU23" s="12"/>
      <c r="BLV23" s="12"/>
      <c r="BLW23" s="12"/>
      <c r="BLX23" s="12"/>
      <c r="BLY23" s="12"/>
      <c r="BLZ23" s="12"/>
      <c r="BMA23" s="12"/>
      <c r="BMB23" s="12"/>
      <c r="BMC23" s="12"/>
      <c r="BMD23" s="12"/>
      <c r="BME23" s="12"/>
      <c r="BMF23" s="12"/>
      <c r="BMG23" s="12"/>
      <c r="BMH23" s="12"/>
      <c r="BMI23" s="12"/>
      <c r="BMJ23" s="12"/>
      <c r="BMK23" s="12"/>
      <c r="BML23" s="12"/>
      <c r="BMM23" s="12"/>
      <c r="BMN23" s="12"/>
      <c r="BMO23" s="12"/>
      <c r="BMP23" s="12"/>
      <c r="BMQ23" s="12"/>
      <c r="BMR23" s="12"/>
      <c r="BMS23" s="12"/>
      <c r="BMT23" s="12"/>
      <c r="BMU23" s="12"/>
      <c r="BMV23" s="12"/>
      <c r="BMW23" s="12"/>
      <c r="BMX23" s="12"/>
      <c r="BMY23" s="12"/>
      <c r="BMZ23" s="12"/>
      <c r="BNA23" s="12"/>
      <c r="BNB23" s="12"/>
      <c r="BNC23" s="12"/>
      <c r="BND23" s="12"/>
      <c r="BNE23" s="12"/>
      <c r="BNF23" s="12"/>
      <c r="BNG23" s="12"/>
      <c r="BNH23" s="12"/>
      <c r="BNI23" s="12"/>
      <c r="BNJ23" s="12"/>
      <c r="BNK23" s="12"/>
      <c r="BNL23" s="12"/>
      <c r="BNM23" s="12"/>
      <c r="BNN23" s="12"/>
      <c r="BNO23" s="12"/>
      <c r="BNP23" s="12"/>
      <c r="BNQ23" s="12"/>
      <c r="BNR23" s="12"/>
      <c r="BNS23" s="12"/>
      <c r="BNT23" s="12"/>
      <c r="BNU23" s="12"/>
      <c r="BNV23" s="12"/>
      <c r="BNW23" s="12"/>
      <c r="BNX23" s="12"/>
      <c r="BNY23" s="12"/>
      <c r="BNZ23" s="12"/>
      <c r="BOA23" s="12"/>
      <c r="BOB23" s="12"/>
      <c r="BOC23" s="12"/>
      <c r="BOD23" s="12"/>
      <c r="BOE23" s="12"/>
      <c r="BOF23" s="12"/>
      <c r="BOG23" s="12"/>
      <c r="BOH23" s="12"/>
      <c r="BOI23" s="12"/>
      <c r="BOJ23" s="12"/>
      <c r="BOK23" s="12"/>
      <c r="BOL23" s="12"/>
      <c r="BOM23" s="12"/>
      <c r="BON23" s="12"/>
      <c r="BOO23" s="12"/>
      <c r="BOP23" s="12"/>
      <c r="BOQ23" s="12"/>
      <c r="BOR23" s="12"/>
      <c r="BOS23" s="12"/>
      <c r="BOT23" s="12"/>
      <c r="BOU23" s="12"/>
      <c r="BOV23" s="12"/>
      <c r="BOW23" s="12"/>
      <c r="BOX23" s="12"/>
      <c r="BOY23" s="12"/>
      <c r="BOZ23" s="12"/>
      <c r="BPA23" s="12"/>
      <c r="BPB23" s="12"/>
      <c r="BPC23" s="12"/>
      <c r="BPD23" s="12"/>
      <c r="BPE23" s="12"/>
      <c r="BPF23" s="12"/>
      <c r="BPG23" s="12"/>
      <c r="BPH23" s="12"/>
      <c r="BPI23" s="12"/>
      <c r="BPJ23" s="12"/>
      <c r="BPK23" s="12"/>
      <c r="BPL23" s="12"/>
      <c r="BPM23" s="12"/>
      <c r="BPN23" s="12"/>
      <c r="BPO23" s="12"/>
      <c r="BPP23" s="12"/>
      <c r="BPQ23" s="12"/>
      <c r="BPR23" s="12"/>
      <c r="BPS23" s="12"/>
      <c r="BPT23" s="12"/>
      <c r="BPU23" s="12"/>
      <c r="BPV23" s="12"/>
      <c r="BPW23" s="12"/>
      <c r="BPX23" s="12"/>
      <c r="BPY23" s="12"/>
      <c r="BPZ23" s="12"/>
      <c r="BQA23" s="12"/>
      <c r="BQB23" s="12"/>
      <c r="BQC23" s="12"/>
      <c r="BQD23" s="12"/>
      <c r="BQE23" s="12"/>
      <c r="BQF23" s="12"/>
      <c r="BQG23" s="12"/>
      <c r="BQH23" s="12"/>
      <c r="BQI23" s="12"/>
      <c r="BQJ23" s="12"/>
      <c r="BQK23" s="12"/>
      <c r="BQL23" s="12"/>
      <c r="BQM23" s="12"/>
      <c r="BQN23" s="12"/>
      <c r="BQO23" s="12"/>
      <c r="BQP23" s="12"/>
      <c r="BQQ23" s="12"/>
      <c r="BQR23" s="12"/>
      <c r="BQS23" s="12"/>
      <c r="BQT23" s="12"/>
      <c r="BQU23" s="12"/>
      <c r="BQV23" s="12"/>
      <c r="BQW23" s="12"/>
      <c r="BQX23" s="12"/>
      <c r="BQY23" s="12"/>
      <c r="BQZ23" s="12"/>
      <c r="BRA23" s="12"/>
      <c r="BRB23" s="12"/>
      <c r="BRC23" s="12"/>
      <c r="BRD23" s="12"/>
      <c r="BRE23" s="12"/>
      <c r="BRF23" s="12"/>
      <c r="BRG23" s="12"/>
      <c r="BRH23" s="12"/>
      <c r="BRI23" s="12"/>
      <c r="BRJ23" s="12"/>
      <c r="BRK23" s="12"/>
      <c r="BRL23" s="12"/>
      <c r="BRM23" s="12"/>
      <c r="BRN23" s="12"/>
      <c r="BRO23" s="12"/>
      <c r="BRP23" s="12"/>
      <c r="BRQ23" s="12"/>
      <c r="BRR23" s="12"/>
      <c r="BRS23" s="12"/>
      <c r="BRT23" s="12"/>
      <c r="BRU23" s="12"/>
      <c r="BRV23" s="12"/>
      <c r="BRW23" s="12"/>
      <c r="BRX23" s="12"/>
      <c r="BRY23" s="12"/>
      <c r="BRZ23" s="12"/>
      <c r="BSA23" s="12"/>
      <c r="BSB23" s="12"/>
      <c r="BSC23" s="12"/>
      <c r="BSD23" s="12"/>
      <c r="BSE23" s="12"/>
      <c r="BSF23" s="12"/>
      <c r="BSG23" s="12"/>
      <c r="BSH23" s="12"/>
      <c r="BSI23" s="12"/>
      <c r="BSJ23" s="12"/>
      <c r="BSK23" s="12"/>
      <c r="BSL23" s="12"/>
      <c r="BSM23" s="12"/>
      <c r="BSN23" s="12"/>
      <c r="BSO23" s="12"/>
      <c r="BSP23" s="12"/>
      <c r="BSQ23" s="12"/>
      <c r="BSR23" s="12"/>
      <c r="BSS23" s="12"/>
      <c r="BST23" s="12"/>
      <c r="BSU23" s="12"/>
      <c r="BSV23" s="12"/>
      <c r="BSW23" s="12"/>
      <c r="BSX23" s="12"/>
      <c r="BSY23" s="12"/>
      <c r="BSZ23" s="12"/>
      <c r="BTA23" s="12"/>
      <c r="BTB23" s="12"/>
      <c r="BTC23" s="12"/>
      <c r="BTD23" s="12"/>
      <c r="BTE23" s="12"/>
      <c r="BTF23" s="12"/>
      <c r="BTG23" s="12"/>
      <c r="BTH23" s="12"/>
      <c r="BTI23" s="12"/>
      <c r="BTJ23" s="12"/>
      <c r="BTK23" s="12"/>
      <c r="BTL23" s="12"/>
      <c r="BTM23" s="12"/>
      <c r="BTN23" s="12"/>
      <c r="BTO23" s="12"/>
      <c r="BTP23" s="12"/>
      <c r="BTQ23" s="12"/>
      <c r="BTR23" s="12"/>
      <c r="BTS23" s="12"/>
      <c r="BTT23" s="12"/>
      <c r="BTU23" s="12"/>
      <c r="BTV23" s="12"/>
      <c r="BTW23" s="12"/>
      <c r="BTX23" s="12"/>
      <c r="BTY23" s="12"/>
      <c r="BTZ23" s="12"/>
      <c r="BUA23" s="12"/>
      <c r="BUB23" s="12"/>
      <c r="BUC23" s="12"/>
      <c r="BUD23" s="12"/>
      <c r="BUE23" s="12"/>
      <c r="BUF23" s="12"/>
      <c r="BUG23" s="12"/>
      <c r="BUH23" s="12"/>
      <c r="BUI23" s="12"/>
      <c r="BUJ23" s="12"/>
      <c r="BUK23" s="12"/>
      <c r="BUL23" s="12"/>
      <c r="BUM23" s="12"/>
      <c r="BUN23" s="12"/>
      <c r="BUO23" s="12"/>
      <c r="BUP23" s="12"/>
      <c r="BUQ23" s="12"/>
      <c r="BUR23" s="12"/>
      <c r="BUS23" s="12"/>
      <c r="BUT23" s="12"/>
      <c r="BUU23" s="12"/>
      <c r="BUV23" s="12"/>
      <c r="BUW23" s="12"/>
      <c r="BUX23" s="12"/>
      <c r="BUY23" s="12"/>
      <c r="BUZ23" s="12"/>
      <c r="BVA23" s="12"/>
      <c r="BVB23" s="12"/>
      <c r="BVC23" s="12"/>
      <c r="BVD23" s="12"/>
      <c r="BVE23" s="12"/>
      <c r="BVF23" s="12"/>
      <c r="BVG23" s="12"/>
      <c r="BVH23" s="12"/>
      <c r="BVI23" s="12"/>
      <c r="BVJ23" s="12"/>
      <c r="BVK23" s="12"/>
      <c r="BVL23" s="12"/>
      <c r="BVM23" s="12"/>
      <c r="BVN23" s="12"/>
      <c r="BVO23" s="12"/>
      <c r="BVP23" s="12"/>
      <c r="BVQ23" s="12"/>
      <c r="BVR23" s="12"/>
      <c r="BVS23" s="12"/>
      <c r="BVT23" s="12"/>
      <c r="BVU23" s="12"/>
      <c r="BVV23" s="12"/>
      <c r="BVW23" s="12"/>
      <c r="BVX23" s="12"/>
      <c r="BVY23" s="12"/>
      <c r="BVZ23" s="12"/>
      <c r="BWA23" s="12"/>
      <c r="BWB23" s="12"/>
      <c r="BWC23" s="12"/>
      <c r="BWD23" s="12"/>
      <c r="BWE23" s="12"/>
      <c r="BWF23" s="12"/>
      <c r="BWG23" s="12"/>
      <c r="BWH23" s="12"/>
      <c r="BWI23" s="12"/>
      <c r="BWJ23" s="12"/>
      <c r="BWK23" s="12"/>
      <c r="BWL23" s="12"/>
      <c r="BWM23" s="12"/>
      <c r="BWN23" s="12"/>
      <c r="BWO23" s="12"/>
      <c r="BWP23" s="12"/>
      <c r="BWQ23" s="12"/>
      <c r="BWR23" s="12"/>
      <c r="BWS23" s="12"/>
      <c r="BWT23" s="12"/>
      <c r="BWU23" s="12"/>
      <c r="BWV23" s="12"/>
      <c r="BWW23" s="12"/>
      <c r="BWX23" s="12"/>
      <c r="BWY23" s="12"/>
      <c r="BWZ23" s="12"/>
      <c r="BXA23" s="12"/>
      <c r="BXB23" s="12"/>
      <c r="BXC23" s="12"/>
      <c r="BXD23" s="12"/>
      <c r="BXE23" s="12"/>
      <c r="BXF23" s="12"/>
      <c r="BXG23" s="12"/>
      <c r="BXH23" s="12"/>
      <c r="BXI23" s="12"/>
      <c r="BXJ23" s="12"/>
      <c r="BXK23" s="12"/>
      <c r="BXL23" s="12"/>
      <c r="BXM23" s="12"/>
      <c r="BXN23" s="12"/>
      <c r="BXO23" s="12"/>
      <c r="BXP23" s="12"/>
      <c r="BXQ23" s="12"/>
      <c r="BXR23" s="12"/>
      <c r="BXS23" s="12"/>
      <c r="BXT23" s="12"/>
      <c r="BXU23" s="12"/>
      <c r="BXV23" s="12"/>
      <c r="BXW23" s="12"/>
      <c r="BXX23" s="12"/>
      <c r="BXY23" s="12"/>
      <c r="BXZ23" s="12"/>
      <c r="BYA23" s="12"/>
      <c r="BYB23" s="12"/>
      <c r="BYC23" s="12"/>
      <c r="BYD23" s="12"/>
      <c r="BYE23" s="12"/>
      <c r="BYF23" s="12"/>
      <c r="BYG23" s="12"/>
      <c r="BYH23" s="12"/>
      <c r="BYI23" s="12"/>
      <c r="BYJ23" s="12"/>
      <c r="BYK23" s="12"/>
      <c r="BYL23" s="12"/>
      <c r="BYM23" s="12"/>
      <c r="BYN23" s="12"/>
      <c r="BYO23" s="12"/>
      <c r="BYP23" s="12"/>
      <c r="BYQ23" s="12"/>
      <c r="BYR23" s="12"/>
      <c r="BYS23" s="12"/>
      <c r="BYT23" s="12"/>
      <c r="BYU23" s="12"/>
      <c r="BYV23" s="12"/>
      <c r="BYW23" s="12"/>
      <c r="BYX23" s="12"/>
      <c r="BYY23" s="12"/>
      <c r="BYZ23" s="12"/>
      <c r="BZA23" s="12"/>
      <c r="BZB23" s="12"/>
      <c r="BZC23" s="12"/>
      <c r="BZD23" s="12"/>
      <c r="BZE23" s="12"/>
      <c r="BZF23" s="12"/>
      <c r="BZG23" s="12"/>
      <c r="BZH23" s="12"/>
      <c r="BZI23" s="12"/>
      <c r="BZJ23" s="12"/>
      <c r="BZK23" s="12"/>
      <c r="BZL23" s="12"/>
      <c r="BZM23" s="12"/>
      <c r="BZN23" s="12"/>
      <c r="BZO23" s="12"/>
      <c r="BZP23" s="12"/>
      <c r="BZQ23" s="12"/>
      <c r="BZR23" s="12"/>
      <c r="BZS23" s="12"/>
      <c r="BZT23" s="12"/>
      <c r="BZU23" s="12"/>
      <c r="BZV23" s="12"/>
      <c r="BZW23" s="12"/>
      <c r="BZX23" s="12"/>
      <c r="BZY23" s="12"/>
      <c r="BZZ23" s="12"/>
      <c r="CAA23" s="12"/>
      <c r="CAB23" s="12"/>
      <c r="CAC23" s="12"/>
      <c r="CAD23" s="12"/>
      <c r="CAE23" s="12"/>
      <c r="CAF23" s="12"/>
      <c r="CAG23" s="12"/>
      <c r="CAH23" s="12"/>
      <c r="CAI23" s="12"/>
      <c r="CAJ23" s="12"/>
      <c r="CAK23" s="12"/>
      <c r="CAL23" s="12"/>
      <c r="CAM23" s="12"/>
      <c r="CAN23" s="12"/>
      <c r="CAO23" s="12"/>
      <c r="CAP23" s="12"/>
      <c r="CAQ23" s="12"/>
      <c r="CAR23" s="12"/>
      <c r="CAS23" s="12"/>
      <c r="CAT23" s="12"/>
      <c r="CAU23" s="12"/>
      <c r="CAV23" s="12"/>
      <c r="CAW23" s="12"/>
      <c r="CAX23" s="12"/>
      <c r="CAY23" s="12"/>
      <c r="CAZ23" s="12"/>
      <c r="CBA23" s="12"/>
      <c r="CBB23" s="12"/>
      <c r="CBC23" s="12"/>
      <c r="CBD23" s="12"/>
      <c r="CBE23" s="12"/>
      <c r="CBF23" s="12"/>
      <c r="CBG23" s="12"/>
      <c r="CBH23" s="12"/>
      <c r="CBI23" s="12"/>
      <c r="CBJ23" s="12"/>
      <c r="CBK23" s="12"/>
      <c r="CBL23" s="12"/>
      <c r="CBM23" s="12"/>
      <c r="CBN23" s="12"/>
      <c r="CBO23" s="12"/>
      <c r="CBP23" s="12"/>
      <c r="CBQ23" s="12"/>
      <c r="CBR23" s="12"/>
      <c r="CBS23" s="12"/>
      <c r="CBT23" s="12"/>
      <c r="CBU23" s="12"/>
      <c r="CBV23" s="12"/>
      <c r="CBW23" s="12"/>
      <c r="CBX23" s="12"/>
      <c r="CBY23" s="12"/>
      <c r="CBZ23" s="12"/>
      <c r="CCA23" s="12"/>
      <c r="CCB23" s="12"/>
      <c r="CCC23" s="12"/>
      <c r="CCD23" s="12"/>
      <c r="CCE23" s="12"/>
      <c r="CCF23" s="12"/>
      <c r="CCG23" s="12"/>
      <c r="CCH23" s="12"/>
      <c r="CCI23" s="12"/>
      <c r="CCJ23" s="12"/>
      <c r="CCK23" s="12"/>
      <c r="CCL23" s="12"/>
      <c r="CCM23" s="12"/>
      <c r="CCN23" s="12"/>
      <c r="CCO23" s="12"/>
      <c r="CCP23" s="12"/>
      <c r="CCQ23" s="12"/>
      <c r="CCR23" s="12"/>
      <c r="CCS23" s="12"/>
      <c r="CCT23" s="12"/>
      <c r="CCU23" s="12"/>
      <c r="CCV23" s="12"/>
      <c r="CCW23" s="12"/>
      <c r="CCX23" s="12"/>
      <c r="CCY23" s="12"/>
      <c r="CCZ23" s="12"/>
      <c r="CDA23" s="12"/>
      <c r="CDB23" s="12"/>
      <c r="CDC23" s="12"/>
      <c r="CDD23" s="12"/>
      <c r="CDE23" s="12"/>
      <c r="CDF23" s="12"/>
      <c r="CDG23" s="12"/>
      <c r="CDH23" s="12"/>
      <c r="CDI23" s="12"/>
      <c r="CDJ23" s="12"/>
      <c r="CDK23" s="12"/>
      <c r="CDL23" s="12"/>
      <c r="CDM23" s="12"/>
      <c r="CDN23" s="12"/>
      <c r="CDO23" s="12"/>
      <c r="CDP23" s="12"/>
      <c r="CDQ23" s="12"/>
      <c r="CDR23" s="12"/>
      <c r="CDS23" s="12"/>
      <c r="CDT23" s="12"/>
      <c r="CDU23" s="12"/>
      <c r="CDV23" s="12"/>
      <c r="CDW23" s="12"/>
      <c r="CDX23" s="12"/>
      <c r="CDY23" s="12"/>
      <c r="CDZ23" s="12"/>
      <c r="CEA23" s="12"/>
      <c r="CEB23" s="12"/>
      <c r="CEC23" s="12"/>
      <c r="CED23" s="12"/>
      <c r="CEE23" s="12"/>
      <c r="CEF23" s="12"/>
      <c r="CEG23" s="12"/>
      <c r="CEH23" s="12"/>
      <c r="CEI23" s="12"/>
      <c r="CEJ23" s="12"/>
      <c r="CEK23" s="12"/>
      <c r="CEL23" s="12"/>
      <c r="CEM23" s="12"/>
      <c r="CEN23" s="12"/>
      <c r="CEO23" s="12"/>
      <c r="CEP23" s="12"/>
      <c r="CEQ23" s="12"/>
      <c r="CER23" s="12"/>
      <c r="CES23" s="12"/>
      <c r="CET23" s="12"/>
      <c r="CEU23" s="12"/>
      <c r="CEV23" s="12"/>
      <c r="CEW23" s="12"/>
      <c r="CEX23" s="12"/>
      <c r="CEY23" s="12"/>
      <c r="CEZ23" s="12"/>
      <c r="CFA23" s="12"/>
      <c r="CFB23" s="12"/>
      <c r="CFC23" s="12"/>
      <c r="CFD23" s="12"/>
      <c r="CFE23" s="12"/>
      <c r="CFF23" s="12"/>
      <c r="CFG23" s="12"/>
      <c r="CFH23" s="12"/>
      <c r="CFI23" s="12"/>
      <c r="CFJ23" s="12"/>
      <c r="CFK23" s="12"/>
      <c r="CFL23" s="12"/>
      <c r="CFM23" s="12"/>
      <c r="CFN23" s="12"/>
      <c r="CFO23" s="12"/>
      <c r="CFP23" s="12"/>
      <c r="CFQ23" s="12"/>
      <c r="CFR23" s="12"/>
      <c r="CFS23" s="12"/>
      <c r="CFT23" s="12"/>
      <c r="CFU23" s="12"/>
      <c r="CFV23" s="12"/>
      <c r="CFW23" s="12"/>
      <c r="CFX23" s="12"/>
      <c r="CFY23" s="12"/>
      <c r="CFZ23" s="12"/>
      <c r="CGA23" s="12"/>
      <c r="CGB23" s="12"/>
      <c r="CGC23" s="12"/>
      <c r="CGD23" s="12"/>
      <c r="CGE23" s="12"/>
      <c r="CGF23" s="12"/>
      <c r="CGG23" s="12"/>
      <c r="CGH23" s="12"/>
      <c r="CGI23" s="12"/>
      <c r="CGJ23" s="12"/>
      <c r="CGK23" s="12"/>
      <c r="CGL23" s="12"/>
      <c r="CGM23" s="12"/>
      <c r="CGN23" s="12"/>
      <c r="CGO23" s="12"/>
      <c r="CGP23" s="12"/>
      <c r="CGQ23" s="12"/>
      <c r="CGR23" s="12"/>
      <c r="CGS23" s="12"/>
      <c r="CGT23" s="12"/>
      <c r="CGU23" s="12"/>
      <c r="CGV23" s="12"/>
      <c r="CGW23" s="12"/>
      <c r="CGX23" s="12"/>
      <c r="CGY23" s="12"/>
      <c r="CGZ23" s="12"/>
      <c r="CHA23" s="12"/>
      <c r="CHB23" s="12"/>
      <c r="CHC23" s="12"/>
      <c r="CHD23" s="12"/>
      <c r="CHE23" s="12"/>
      <c r="CHF23" s="12"/>
      <c r="CHG23" s="12"/>
      <c r="CHH23" s="12"/>
      <c r="CHI23" s="12"/>
      <c r="CHJ23" s="12"/>
      <c r="CHK23" s="12"/>
      <c r="CHL23" s="12"/>
      <c r="CHM23" s="12"/>
      <c r="CHN23" s="12"/>
      <c r="CHO23" s="12"/>
      <c r="CHP23" s="12"/>
      <c r="CHQ23" s="12"/>
      <c r="CHR23" s="12"/>
      <c r="CHS23" s="12"/>
      <c r="CHT23" s="12"/>
      <c r="CHU23" s="12"/>
      <c r="CHV23" s="12"/>
      <c r="CHW23" s="12"/>
      <c r="CHX23" s="12"/>
      <c r="CHY23" s="12"/>
      <c r="CHZ23" s="12"/>
      <c r="CIA23" s="12"/>
      <c r="CIB23" s="12"/>
      <c r="CIC23" s="12"/>
      <c r="CID23" s="12"/>
      <c r="CIE23" s="12"/>
      <c r="CIF23" s="12"/>
      <c r="CIG23" s="12"/>
      <c r="CIH23" s="12"/>
      <c r="CII23" s="12"/>
      <c r="CIJ23" s="12"/>
      <c r="CIK23" s="12"/>
      <c r="CIL23" s="12"/>
      <c r="CIM23" s="12"/>
      <c r="CIN23" s="12"/>
      <c r="CIO23" s="12"/>
      <c r="CIP23" s="12"/>
      <c r="CIQ23" s="12"/>
      <c r="CIR23" s="12"/>
      <c r="CIS23" s="12"/>
      <c r="CIT23" s="12"/>
      <c r="CIU23" s="12"/>
      <c r="CIV23" s="12"/>
      <c r="CIW23" s="12"/>
      <c r="CIX23" s="12"/>
      <c r="CIY23" s="12"/>
      <c r="CIZ23" s="12"/>
      <c r="CJA23" s="12"/>
      <c r="CJB23" s="12"/>
      <c r="CJC23" s="12"/>
      <c r="CJD23" s="12"/>
      <c r="CJE23" s="12"/>
      <c r="CJF23" s="12"/>
      <c r="CJG23" s="12"/>
      <c r="CJH23" s="12"/>
      <c r="CJI23" s="12"/>
      <c r="CJJ23" s="12"/>
      <c r="CJK23" s="12"/>
      <c r="CJL23" s="12"/>
      <c r="CJM23" s="12"/>
      <c r="CJN23" s="12"/>
      <c r="CJO23" s="12"/>
      <c r="CJP23" s="12"/>
      <c r="CJQ23" s="12"/>
      <c r="CJR23" s="12"/>
      <c r="CJS23" s="12"/>
      <c r="CJT23" s="12"/>
      <c r="CJU23" s="12"/>
      <c r="CJV23" s="12"/>
      <c r="CJW23" s="12"/>
      <c r="CJX23" s="12"/>
      <c r="CJY23" s="12"/>
      <c r="CJZ23" s="12"/>
      <c r="CKA23" s="12"/>
      <c r="CKB23" s="12"/>
      <c r="CKC23" s="12"/>
      <c r="CKD23" s="12"/>
      <c r="CKE23" s="12"/>
      <c r="CKF23" s="12"/>
      <c r="CKG23" s="12"/>
      <c r="CKH23" s="12"/>
      <c r="CKI23" s="12"/>
      <c r="CKJ23" s="12"/>
      <c r="CKK23" s="12"/>
      <c r="CKL23" s="12"/>
      <c r="CKM23" s="12"/>
      <c r="CKN23" s="12"/>
      <c r="CKO23" s="12"/>
      <c r="CKP23" s="12"/>
      <c r="CKQ23" s="12"/>
      <c r="CKR23" s="12"/>
      <c r="CKS23" s="12"/>
      <c r="CKT23" s="12"/>
      <c r="CKU23" s="12"/>
      <c r="CKV23" s="12"/>
      <c r="CKW23" s="12"/>
      <c r="CKX23" s="12"/>
      <c r="CKY23" s="12"/>
      <c r="CKZ23" s="12"/>
      <c r="CLA23" s="12"/>
      <c r="CLB23" s="12"/>
      <c r="CLC23" s="12"/>
      <c r="CLD23" s="12"/>
      <c r="CLE23" s="12"/>
      <c r="CLF23" s="12"/>
      <c r="CLG23" s="12"/>
      <c r="CLH23" s="12"/>
      <c r="CLI23" s="12"/>
      <c r="CLJ23" s="12"/>
      <c r="CLK23" s="12"/>
      <c r="CLL23" s="12"/>
      <c r="CLM23" s="12"/>
      <c r="CLN23" s="12"/>
      <c r="CLO23" s="12"/>
      <c r="CLP23" s="12"/>
      <c r="CLQ23" s="12"/>
      <c r="CLR23" s="12"/>
      <c r="CLS23" s="12"/>
      <c r="CLT23" s="12"/>
      <c r="CLU23" s="12"/>
      <c r="CLV23" s="12"/>
      <c r="CLW23" s="12"/>
      <c r="CLX23" s="12"/>
      <c r="CLY23" s="12"/>
      <c r="CLZ23" s="12"/>
      <c r="CMA23" s="12"/>
      <c r="CMB23" s="12"/>
      <c r="CMC23" s="12"/>
      <c r="CMD23" s="12"/>
      <c r="CME23" s="12"/>
      <c r="CMF23" s="12"/>
      <c r="CMG23" s="12"/>
      <c r="CMH23" s="12"/>
      <c r="CMI23" s="12"/>
      <c r="CMJ23" s="12"/>
      <c r="CMK23" s="12"/>
      <c r="CML23" s="12"/>
      <c r="CMM23" s="12"/>
      <c r="CMN23" s="12"/>
      <c r="CMO23" s="12"/>
      <c r="CMP23" s="12"/>
      <c r="CMQ23" s="12"/>
      <c r="CMR23" s="12"/>
      <c r="CMS23" s="12"/>
      <c r="CMT23" s="12"/>
      <c r="CMU23" s="12"/>
      <c r="CMV23" s="12"/>
      <c r="CMW23" s="12"/>
      <c r="CMX23" s="12"/>
      <c r="CMY23" s="12"/>
      <c r="CMZ23" s="12"/>
      <c r="CNA23" s="12"/>
      <c r="CNB23" s="12"/>
      <c r="CNC23" s="12"/>
      <c r="CND23" s="12"/>
      <c r="CNE23" s="12"/>
      <c r="CNF23" s="12"/>
      <c r="CNG23" s="12"/>
      <c r="CNH23" s="12"/>
      <c r="CNI23" s="12"/>
      <c r="CNJ23" s="12"/>
      <c r="CNK23" s="12"/>
      <c r="CNL23" s="12"/>
      <c r="CNM23" s="12"/>
      <c r="CNN23" s="12"/>
      <c r="CNO23" s="12"/>
      <c r="CNP23" s="12"/>
      <c r="CNQ23" s="12"/>
      <c r="CNR23" s="12"/>
      <c r="CNS23" s="12"/>
      <c r="CNT23" s="12"/>
      <c r="CNU23" s="12"/>
      <c r="CNV23" s="12"/>
      <c r="CNW23" s="12"/>
      <c r="CNX23" s="12"/>
      <c r="CNY23" s="12"/>
      <c r="CNZ23" s="12"/>
      <c r="COA23" s="12"/>
      <c r="COB23" s="12"/>
      <c r="COC23" s="12"/>
      <c r="COD23" s="12"/>
      <c r="COE23" s="12"/>
      <c r="COF23" s="12"/>
      <c r="COG23" s="12"/>
      <c r="COH23" s="12"/>
      <c r="COI23" s="12"/>
      <c r="COJ23" s="12"/>
      <c r="COK23" s="12"/>
      <c r="COL23" s="12"/>
      <c r="COM23" s="12"/>
      <c r="CON23" s="12"/>
      <c r="COO23" s="12"/>
      <c r="COP23" s="12"/>
      <c r="COQ23" s="12"/>
      <c r="COR23" s="12"/>
      <c r="COS23" s="12"/>
      <c r="COT23" s="12"/>
      <c r="COU23" s="12"/>
      <c r="COV23" s="12"/>
      <c r="COW23" s="12"/>
      <c r="COX23" s="12"/>
      <c r="COY23" s="12"/>
      <c r="COZ23" s="12"/>
      <c r="CPA23" s="12"/>
      <c r="CPB23" s="12"/>
      <c r="CPC23" s="12"/>
      <c r="CPD23" s="12"/>
      <c r="CPE23" s="12"/>
      <c r="CPF23" s="12"/>
      <c r="CPG23" s="12"/>
      <c r="CPH23" s="12"/>
      <c r="CPI23" s="12"/>
      <c r="CPJ23" s="12"/>
      <c r="CPK23" s="12"/>
      <c r="CPL23" s="12"/>
      <c r="CPM23" s="12"/>
      <c r="CPN23" s="12"/>
      <c r="CPO23" s="12"/>
      <c r="CPP23" s="12"/>
      <c r="CPQ23" s="12"/>
      <c r="CPR23" s="12"/>
      <c r="CPS23" s="12"/>
      <c r="CPT23" s="12"/>
      <c r="CPU23" s="12"/>
      <c r="CPV23" s="12"/>
      <c r="CPW23" s="12"/>
      <c r="CPX23" s="12"/>
      <c r="CPY23" s="12"/>
      <c r="CPZ23" s="12"/>
      <c r="CQA23" s="12"/>
      <c r="CQB23" s="12"/>
      <c r="CQC23" s="12"/>
      <c r="CQD23" s="12"/>
      <c r="CQE23" s="12"/>
      <c r="CQF23" s="12"/>
      <c r="CQG23" s="12"/>
      <c r="CQH23" s="12"/>
      <c r="CQI23" s="12"/>
      <c r="CQJ23" s="12"/>
      <c r="CQK23" s="12"/>
      <c r="CQL23" s="12"/>
      <c r="CQM23" s="12"/>
      <c r="CQN23" s="12"/>
      <c r="CQO23" s="12"/>
      <c r="CQP23" s="12"/>
      <c r="CQQ23" s="12"/>
      <c r="CQR23" s="12"/>
      <c r="CQS23" s="12"/>
      <c r="CQT23" s="12"/>
      <c r="CQU23" s="12"/>
      <c r="CQV23" s="12"/>
      <c r="CQW23" s="12"/>
      <c r="CQX23" s="12"/>
      <c r="CQY23" s="12"/>
      <c r="CQZ23" s="12"/>
      <c r="CRA23" s="12"/>
      <c r="CRB23" s="12"/>
      <c r="CRC23" s="12"/>
      <c r="CRD23" s="12"/>
      <c r="CRE23" s="12"/>
      <c r="CRF23" s="12"/>
      <c r="CRG23" s="12"/>
      <c r="CRH23" s="12"/>
      <c r="CRI23" s="12"/>
      <c r="CRJ23" s="12"/>
      <c r="CRK23" s="12"/>
      <c r="CRL23" s="12"/>
      <c r="CRM23" s="12"/>
      <c r="CRN23" s="12"/>
      <c r="CRO23" s="12"/>
      <c r="CRP23" s="12"/>
      <c r="CRQ23" s="12"/>
      <c r="CRR23" s="12"/>
      <c r="CRS23" s="12"/>
      <c r="CRT23" s="12"/>
      <c r="CRU23" s="12"/>
      <c r="CRV23" s="12"/>
      <c r="CRW23" s="12"/>
      <c r="CRX23" s="12"/>
      <c r="CRY23" s="12"/>
      <c r="CRZ23" s="12"/>
      <c r="CSA23" s="12"/>
      <c r="CSB23" s="12"/>
      <c r="CSC23" s="12"/>
      <c r="CSD23" s="12"/>
      <c r="CSE23" s="12"/>
      <c r="CSF23" s="12"/>
      <c r="CSG23" s="12"/>
      <c r="CSH23" s="12"/>
      <c r="CSI23" s="12"/>
      <c r="CSJ23" s="12"/>
      <c r="CSK23" s="12"/>
      <c r="CSL23" s="12"/>
      <c r="CSM23" s="12"/>
      <c r="CSN23" s="12"/>
      <c r="CSO23" s="12"/>
      <c r="CSP23" s="12"/>
      <c r="CSQ23" s="12"/>
      <c r="CSR23" s="12"/>
      <c r="CSS23" s="12"/>
      <c r="CST23" s="12"/>
      <c r="CSU23" s="12"/>
      <c r="CSV23" s="12"/>
      <c r="CSW23" s="12"/>
      <c r="CSX23" s="12"/>
      <c r="CSY23" s="12"/>
      <c r="CSZ23" s="12"/>
      <c r="CTA23" s="12"/>
      <c r="CTB23" s="12"/>
      <c r="CTC23" s="12"/>
      <c r="CTD23" s="12"/>
      <c r="CTE23" s="12"/>
      <c r="CTF23" s="12"/>
      <c r="CTG23" s="12"/>
      <c r="CTH23" s="12"/>
      <c r="CTI23" s="12"/>
      <c r="CTJ23" s="12"/>
      <c r="CTK23" s="12"/>
      <c r="CTL23" s="12"/>
      <c r="CTM23" s="12"/>
      <c r="CTN23" s="12"/>
      <c r="CTO23" s="12"/>
      <c r="CTP23" s="12"/>
      <c r="CTQ23" s="12"/>
      <c r="CTR23" s="12"/>
      <c r="CTS23" s="12"/>
      <c r="CTT23" s="12"/>
      <c r="CTU23" s="12"/>
      <c r="CTV23" s="12"/>
      <c r="CTW23" s="12"/>
      <c r="CTX23" s="12"/>
      <c r="CTY23" s="12"/>
      <c r="CTZ23" s="12"/>
      <c r="CUA23" s="12"/>
      <c r="CUB23" s="12"/>
      <c r="CUC23" s="12"/>
      <c r="CUD23" s="12"/>
      <c r="CUE23" s="12"/>
      <c r="CUF23" s="12"/>
      <c r="CUG23" s="12"/>
      <c r="CUH23" s="12"/>
      <c r="CUI23" s="12"/>
      <c r="CUJ23" s="12"/>
      <c r="CUK23" s="12"/>
      <c r="CUL23" s="12"/>
      <c r="CUM23" s="12"/>
      <c r="CUN23" s="12"/>
      <c r="CUO23" s="12"/>
      <c r="CUP23" s="12"/>
      <c r="CUQ23" s="12"/>
      <c r="CUR23" s="12"/>
      <c r="CUS23" s="12"/>
      <c r="CUT23" s="12"/>
      <c r="CUU23" s="12"/>
      <c r="CUV23" s="12"/>
      <c r="CUW23" s="12"/>
      <c r="CUX23" s="12"/>
      <c r="CUY23" s="12"/>
      <c r="CUZ23" s="12"/>
      <c r="CVA23" s="12"/>
      <c r="CVB23" s="12"/>
      <c r="CVC23" s="12"/>
      <c r="CVD23" s="12"/>
      <c r="CVE23" s="12"/>
      <c r="CVF23" s="12"/>
      <c r="CVG23" s="12"/>
      <c r="CVH23" s="12"/>
      <c r="CVI23" s="12"/>
      <c r="CVJ23" s="12"/>
      <c r="CVK23" s="12"/>
      <c r="CVL23" s="12"/>
      <c r="CVM23" s="12"/>
      <c r="CVN23" s="12"/>
      <c r="CVO23" s="12"/>
      <c r="CVP23" s="12"/>
      <c r="CVQ23" s="12"/>
      <c r="CVR23" s="12"/>
      <c r="CVS23" s="12"/>
      <c r="CVT23" s="12"/>
      <c r="CVU23" s="12"/>
      <c r="CVV23" s="12"/>
      <c r="CVW23" s="12"/>
      <c r="CVX23" s="12"/>
      <c r="CVY23" s="12"/>
      <c r="CVZ23" s="12"/>
      <c r="CWA23" s="12"/>
      <c r="CWB23" s="12"/>
      <c r="CWC23" s="12"/>
      <c r="CWD23" s="12"/>
      <c r="CWE23" s="12"/>
      <c r="CWF23" s="12"/>
      <c r="CWG23" s="12"/>
      <c r="CWH23" s="12"/>
      <c r="CWI23" s="12"/>
      <c r="CWJ23" s="12"/>
      <c r="CWK23" s="12"/>
      <c r="CWL23" s="12"/>
      <c r="CWM23" s="12"/>
      <c r="CWN23" s="12"/>
      <c r="CWO23" s="12"/>
      <c r="CWP23" s="12"/>
      <c r="CWQ23" s="12"/>
      <c r="CWR23" s="12"/>
      <c r="CWS23" s="12"/>
      <c r="CWT23" s="12"/>
      <c r="CWU23" s="12"/>
      <c r="CWV23" s="12"/>
      <c r="CWW23" s="12"/>
      <c r="CWX23" s="12"/>
      <c r="CWY23" s="12"/>
      <c r="CWZ23" s="12"/>
      <c r="CXA23" s="12"/>
      <c r="CXB23" s="12"/>
      <c r="CXC23" s="12"/>
      <c r="CXD23" s="12"/>
      <c r="CXE23" s="12"/>
      <c r="CXF23" s="12"/>
      <c r="CXG23" s="12"/>
      <c r="CXH23" s="12"/>
      <c r="CXI23" s="12"/>
      <c r="CXJ23" s="12"/>
      <c r="CXK23" s="12"/>
      <c r="CXL23" s="12"/>
      <c r="CXM23" s="12"/>
      <c r="CXN23" s="12"/>
      <c r="CXO23" s="12"/>
      <c r="CXP23" s="12"/>
      <c r="CXQ23" s="12"/>
      <c r="CXR23" s="12"/>
      <c r="CXS23" s="12"/>
      <c r="CXT23" s="12"/>
      <c r="CXU23" s="12"/>
      <c r="CXV23" s="12"/>
      <c r="CXW23" s="12"/>
      <c r="CXX23" s="12"/>
      <c r="CXY23" s="12"/>
      <c r="CXZ23" s="12"/>
      <c r="CYA23" s="12"/>
      <c r="CYB23" s="12"/>
      <c r="CYC23" s="12"/>
      <c r="CYD23" s="12"/>
      <c r="CYE23" s="12"/>
      <c r="CYF23" s="12"/>
      <c r="CYG23" s="12"/>
      <c r="CYH23" s="12"/>
      <c r="CYI23" s="12"/>
      <c r="CYJ23" s="12"/>
      <c r="CYK23" s="12"/>
      <c r="CYL23" s="12"/>
      <c r="CYM23" s="12"/>
      <c r="CYN23" s="12"/>
      <c r="CYO23" s="12"/>
      <c r="CYP23" s="12"/>
      <c r="CYQ23" s="12"/>
      <c r="CYR23" s="12"/>
      <c r="CYS23" s="12"/>
      <c r="CYT23" s="12"/>
      <c r="CYU23" s="12"/>
      <c r="CYV23" s="12"/>
      <c r="CYW23" s="12"/>
      <c r="CYX23" s="12"/>
      <c r="CYY23" s="12"/>
      <c r="CYZ23" s="12"/>
      <c r="CZA23" s="12"/>
      <c r="CZB23" s="12"/>
      <c r="CZC23" s="12"/>
      <c r="CZD23" s="12"/>
      <c r="CZE23" s="12"/>
      <c r="CZF23" s="12"/>
      <c r="CZG23" s="12"/>
      <c r="CZH23" s="12"/>
      <c r="CZI23" s="12"/>
      <c r="CZJ23" s="12"/>
      <c r="CZK23" s="12"/>
      <c r="CZL23" s="12"/>
      <c r="CZM23" s="12"/>
      <c r="CZN23" s="12"/>
      <c r="CZO23" s="12"/>
      <c r="CZP23" s="12"/>
      <c r="CZQ23" s="12"/>
      <c r="CZR23" s="12"/>
      <c r="CZS23" s="12"/>
      <c r="CZT23" s="12"/>
      <c r="CZU23" s="12"/>
      <c r="CZV23" s="12"/>
      <c r="CZW23" s="12"/>
      <c r="CZX23" s="12"/>
      <c r="CZY23" s="12"/>
      <c r="CZZ23" s="12"/>
      <c r="DAA23" s="12"/>
      <c r="DAB23" s="12"/>
      <c r="DAC23" s="12"/>
      <c r="DAD23" s="12"/>
      <c r="DAE23" s="12"/>
      <c r="DAF23" s="12"/>
      <c r="DAG23" s="12"/>
      <c r="DAH23" s="12"/>
      <c r="DAI23" s="12"/>
      <c r="DAJ23" s="12"/>
      <c r="DAK23" s="12"/>
      <c r="DAL23" s="12"/>
      <c r="DAM23" s="12"/>
      <c r="DAN23" s="12"/>
      <c r="DAO23" s="12"/>
      <c r="DAP23" s="12"/>
      <c r="DAQ23" s="12"/>
      <c r="DAR23" s="12"/>
      <c r="DAS23" s="12"/>
      <c r="DAT23" s="12"/>
      <c r="DAU23" s="12"/>
      <c r="DAV23" s="12"/>
      <c r="DAW23" s="12"/>
      <c r="DAX23" s="12"/>
      <c r="DAY23" s="12"/>
      <c r="DAZ23" s="12"/>
      <c r="DBA23" s="12"/>
      <c r="DBB23" s="12"/>
      <c r="DBC23" s="12"/>
      <c r="DBD23" s="12"/>
      <c r="DBE23" s="12"/>
      <c r="DBF23" s="12"/>
      <c r="DBG23" s="12"/>
      <c r="DBH23" s="12"/>
      <c r="DBI23" s="12"/>
      <c r="DBJ23" s="12"/>
      <c r="DBK23" s="12"/>
      <c r="DBL23" s="12"/>
      <c r="DBM23" s="12"/>
      <c r="DBN23" s="12"/>
      <c r="DBO23" s="12"/>
      <c r="DBP23" s="12"/>
      <c r="DBQ23" s="12"/>
      <c r="DBR23" s="12"/>
      <c r="DBS23" s="12"/>
      <c r="DBT23" s="12"/>
      <c r="DBU23" s="12"/>
      <c r="DBV23" s="12"/>
      <c r="DBW23" s="12"/>
      <c r="DBX23" s="12"/>
      <c r="DBY23" s="12"/>
      <c r="DBZ23" s="12"/>
      <c r="DCA23" s="12"/>
      <c r="DCB23" s="12"/>
      <c r="DCC23" s="12"/>
      <c r="DCD23" s="12"/>
      <c r="DCE23" s="12"/>
      <c r="DCF23" s="12"/>
      <c r="DCG23" s="12"/>
      <c r="DCH23" s="12"/>
      <c r="DCI23" s="12"/>
      <c r="DCJ23" s="12"/>
      <c r="DCK23" s="12"/>
      <c r="DCL23" s="12"/>
      <c r="DCM23" s="12"/>
      <c r="DCN23" s="12"/>
      <c r="DCO23" s="12"/>
      <c r="DCP23" s="12"/>
      <c r="DCQ23" s="12"/>
      <c r="DCR23" s="12"/>
      <c r="DCS23" s="12"/>
      <c r="DCT23" s="12"/>
      <c r="DCU23" s="12"/>
      <c r="DCV23" s="12"/>
      <c r="DCW23" s="12"/>
      <c r="DCX23" s="12"/>
      <c r="DCY23" s="12"/>
      <c r="DCZ23" s="12"/>
      <c r="DDA23" s="12"/>
      <c r="DDB23" s="12"/>
      <c r="DDC23" s="12"/>
      <c r="DDD23" s="12"/>
      <c r="DDE23" s="12"/>
      <c r="DDF23" s="12"/>
      <c r="DDG23" s="12"/>
      <c r="DDH23" s="12"/>
      <c r="DDI23" s="12"/>
      <c r="DDJ23" s="12"/>
      <c r="DDK23" s="12"/>
      <c r="DDL23" s="12"/>
      <c r="DDM23" s="12"/>
      <c r="DDN23" s="12"/>
      <c r="DDO23" s="12"/>
      <c r="DDP23" s="12"/>
      <c r="DDQ23" s="12"/>
      <c r="DDR23" s="12"/>
      <c r="DDS23" s="12"/>
      <c r="DDT23" s="12"/>
      <c r="DDU23" s="12"/>
      <c r="DDV23" s="12"/>
      <c r="DDW23" s="12"/>
      <c r="DDX23" s="12"/>
      <c r="DDY23" s="12"/>
      <c r="DDZ23" s="12"/>
      <c r="DEA23" s="12"/>
      <c r="DEB23" s="12"/>
      <c r="DEC23" s="12"/>
      <c r="DED23" s="12"/>
      <c r="DEE23" s="12"/>
      <c r="DEF23" s="12"/>
      <c r="DEG23" s="12"/>
      <c r="DEH23" s="12"/>
      <c r="DEI23" s="12"/>
      <c r="DEJ23" s="12"/>
      <c r="DEK23" s="12"/>
      <c r="DEL23" s="12"/>
      <c r="DEM23" s="12"/>
      <c r="DEN23" s="12"/>
      <c r="DEO23" s="12"/>
      <c r="DEP23" s="12"/>
      <c r="DEQ23" s="12"/>
      <c r="DER23" s="12"/>
      <c r="DES23" s="12"/>
      <c r="DET23" s="12"/>
      <c r="DEU23" s="12"/>
      <c r="DEV23" s="12"/>
      <c r="DEW23" s="12"/>
      <c r="DEX23" s="12"/>
      <c r="DEY23" s="12"/>
      <c r="DEZ23" s="12"/>
      <c r="DFA23" s="12"/>
      <c r="DFB23" s="12"/>
      <c r="DFC23" s="12"/>
      <c r="DFD23" s="12"/>
      <c r="DFE23" s="12"/>
      <c r="DFF23" s="12"/>
      <c r="DFG23" s="12"/>
      <c r="DFH23" s="12"/>
      <c r="DFI23" s="12"/>
      <c r="DFJ23" s="12"/>
      <c r="DFK23" s="12"/>
      <c r="DFL23" s="12"/>
      <c r="DFM23" s="12"/>
      <c r="DFN23" s="12"/>
      <c r="DFO23" s="12"/>
      <c r="DFP23" s="12"/>
      <c r="DFQ23" s="12"/>
      <c r="DFR23" s="12"/>
      <c r="DFS23" s="12"/>
      <c r="DFT23" s="12"/>
      <c r="DFU23" s="12"/>
      <c r="DFV23" s="12"/>
      <c r="DFW23" s="12"/>
      <c r="DFX23" s="12"/>
      <c r="DFY23" s="12"/>
      <c r="DFZ23" s="12"/>
      <c r="DGA23" s="12"/>
      <c r="DGB23" s="12"/>
      <c r="DGC23" s="12"/>
      <c r="DGD23" s="12"/>
      <c r="DGE23" s="12"/>
      <c r="DGF23" s="12"/>
      <c r="DGG23" s="12"/>
      <c r="DGH23" s="12"/>
      <c r="DGI23" s="12"/>
      <c r="DGJ23" s="12"/>
      <c r="DGK23" s="12"/>
      <c r="DGL23" s="12"/>
      <c r="DGM23" s="12"/>
      <c r="DGN23" s="12"/>
      <c r="DGO23" s="12"/>
      <c r="DGP23" s="12"/>
      <c r="DGQ23" s="12"/>
      <c r="DGR23" s="12"/>
      <c r="DGS23" s="12"/>
      <c r="DGT23" s="12"/>
      <c r="DGU23" s="12"/>
      <c r="DGV23" s="12"/>
      <c r="DGW23" s="12"/>
      <c r="DGX23" s="12"/>
      <c r="DGY23" s="12"/>
      <c r="DGZ23" s="12"/>
      <c r="DHA23" s="12"/>
      <c r="DHB23" s="12"/>
      <c r="DHC23" s="12"/>
      <c r="DHD23" s="12"/>
      <c r="DHE23" s="12"/>
      <c r="DHF23" s="12"/>
      <c r="DHG23" s="12"/>
      <c r="DHH23" s="12"/>
      <c r="DHI23" s="12"/>
      <c r="DHJ23" s="12"/>
      <c r="DHK23" s="12"/>
      <c r="DHL23" s="12"/>
      <c r="DHM23" s="12"/>
      <c r="DHN23" s="12"/>
      <c r="DHO23" s="12"/>
      <c r="DHP23" s="12"/>
      <c r="DHQ23" s="12"/>
      <c r="DHR23" s="12"/>
      <c r="DHS23" s="12"/>
      <c r="DHT23" s="12"/>
      <c r="DHU23" s="12"/>
      <c r="DHV23" s="12"/>
      <c r="DHW23" s="12"/>
      <c r="DHX23" s="12"/>
      <c r="DHY23" s="12"/>
      <c r="DHZ23" s="12"/>
      <c r="DIA23" s="12"/>
      <c r="DIB23" s="12"/>
      <c r="DIC23" s="12"/>
      <c r="DID23" s="12"/>
      <c r="DIE23" s="12"/>
      <c r="DIF23" s="12"/>
      <c r="DIG23" s="12"/>
      <c r="DIH23" s="12"/>
      <c r="DII23" s="12"/>
      <c r="DIJ23" s="12"/>
      <c r="DIK23" s="12"/>
      <c r="DIL23" s="12"/>
      <c r="DIM23" s="12"/>
      <c r="DIN23" s="12"/>
      <c r="DIO23" s="12"/>
      <c r="DIP23" s="12"/>
      <c r="DIQ23" s="12"/>
      <c r="DIR23" s="12"/>
      <c r="DIS23" s="12"/>
      <c r="DIT23" s="12"/>
      <c r="DIU23" s="12"/>
      <c r="DIV23" s="12"/>
      <c r="DIW23" s="12"/>
      <c r="DIX23" s="12"/>
      <c r="DIY23" s="12"/>
      <c r="DIZ23" s="12"/>
      <c r="DJA23" s="12"/>
      <c r="DJB23" s="12"/>
      <c r="DJC23" s="12"/>
      <c r="DJD23" s="12"/>
      <c r="DJE23" s="12"/>
      <c r="DJF23" s="12"/>
      <c r="DJG23" s="12"/>
      <c r="DJH23" s="12"/>
      <c r="DJI23" s="12"/>
      <c r="DJJ23" s="12"/>
      <c r="DJK23" s="12"/>
      <c r="DJL23" s="12"/>
      <c r="DJM23" s="12"/>
      <c r="DJN23" s="12"/>
      <c r="DJO23" s="12"/>
      <c r="DJP23" s="12"/>
      <c r="DJQ23" s="12"/>
      <c r="DJR23" s="12"/>
      <c r="DJS23" s="12"/>
      <c r="DJT23" s="12"/>
      <c r="DJU23" s="12"/>
      <c r="DJV23" s="12"/>
      <c r="DJW23" s="12"/>
      <c r="DJX23" s="12"/>
      <c r="DJY23" s="12"/>
      <c r="DJZ23" s="12"/>
      <c r="DKA23" s="12"/>
      <c r="DKB23" s="12"/>
      <c r="DKC23" s="12"/>
      <c r="DKD23" s="12"/>
      <c r="DKE23" s="12"/>
      <c r="DKF23" s="12"/>
      <c r="DKG23" s="12"/>
      <c r="DKH23" s="12"/>
      <c r="DKI23" s="12"/>
      <c r="DKJ23" s="12"/>
      <c r="DKK23" s="12"/>
      <c r="DKL23" s="12"/>
      <c r="DKM23" s="12"/>
      <c r="DKN23" s="12"/>
      <c r="DKO23" s="12"/>
      <c r="DKP23" s="12"/>
      <c r="DKQ23" s="12"/>
      <c r="DKR23" s="12"/>
      <c r="DKS23" s="12"/>
      <c r="DKT23" s="12"/>
      <c r="DKU23" s="12"/>
      <c r="DKV23" s="12"/>
      <c r="DKW23" s="12"/>
      <c r="DKX23" s="12"/>
      <c r="DKY23" s="12"/>
      <c r="DKZ23" s="12"/>
      <c r="DLA23" s="12"/>
      <c r="DLB23" s="12"/>
      <c r="DLC23" s="12"/>
      <c r="DLD23" s="12"/>
      <c r="DLE23" s="12"/>
      <c r="DLF23" s="12"/>
      <c r="DLG23" s="12"/>
      <c r="DLH23" s="12"/>
      <c r="DLI23" s="12"/>
      <c r="DLJ23" s="12"/>
      <c r="DLK23" s="12"/>
      <c r="DLL23" s="12"/>
      <c r="DLM23" s="12"/>
      <c r="DLN23" s="12"/>
      <c r="DLO23" s="12"/>
      <c r="DLP23" s="12"/>
      <c r="DLQ23" s="12"/>
      <c r="DLR23" s="12"/>
      <c r="DLS23" s="12"/>
      <c r="DLT23" s="12"/>
      <c r="DLU23" s="12"/>
      <c r="DLV23" s="12"/>
      <c r="DLW23" s="12"/>
      <c r="DLX23" s="12"/>
      <c r="DLY23" s="12"/>
      <c r="DLZ23" s="12"/>
      <c r="DMA23" s="12"/>
      <c r="DMB23" s="12"/>
      <c r="DMC23" s="12"/>
      <c r="DMD23" s="12"/>
      <c r="DME23" s="12"/>
      <c r="DMF23" s="12"/>
      <c r="DMG23" s="12"/>
      <c r="DMH23" s="12"/>
      <c r="DMI23" s="12"/>
      <c r="DMJ23" s="12"/>
      <c r="DMK23" s="12"/>
      <c r="DML23" s="12"/>
      <c r="DMM23" s="12"/>
      <c r="DMN23" s="12"/>
      <c r="DMO23" s="12"/>
      <c r="DMP23" s="12"/>
      <c r="DMQ23" s="12"/>
      <c r="DMR23" s="12"/>
      <c r="DMS23" s="12"/>
      <c r="DMT23" s="12"/>
      <c r="DMU23" s="12"/>
      <c r="DMV23" s="12"/>
      <c r="DMW23" s="12"/>
      <c r="DMX23" s="12"/>
      <c r="DMY23" s="12"/>
      <c r="DMZ23" s="12"/>
      <c r="DNA23" s="12"/>
      <c r="DNB23" s="12"/>
      <c r="DNC23" s="12"/>
      <c r="DND23" s="12"/>
      <c r="DNE23" s="12"/>
      <c r="DNF23" s="12"/>
      <c r="DNG23" s="12"/>
      <c r="DNH23" s="12"/>
      <c r="DNI23" s="12"/>
      <c r="DNJ23" s="12"/>
      <c r="DNK23" s="12"/>
      <c r="DNL23" s="12"/>
      <c r="DNM23" s="12"/>
      <c r="DNN23" s="12"/>
      <c r="DNO23" s="12"/>
      <c r="DNP23" s="12"/>
      <c r="DNQ23" s="12"/>
      <c r="DNR23" s="12"/>
      <c r="DNS23" s="12"/>
      <c r="DNT23" s="12"/>
      <c r="DNU23" s="12"/>
      <c r="DNV23" s="12"/>
      <c r="DNW23" s="12"/>
      <c r="DNX23" s="12"/>
      <c r="DNY23" s="12"/>
      <c r="DNZ23" s="12"/>
      <c r="DOA23" s="12"/>
      <c r="DOB23" s="12"/>
      <c r="DOC23" s="12"/>
      <c r="DOD23" s="12"/>
      <c r="DOE23" s="12"/>
      <c r="DOF23" s="12"/>
      <c r="DOG23" s="12"/>
      <c r="DOH23" s="12"/>
      <c r="DOI23" s="12"/>
      <c r="DOJ23" s="12"/>
      <c r="DOK23" s="12"/>
      <c r="DOL23" s="12"/>
      <c r="DOM23" s="12"/>
      <c r="DON23" s="12"/>
      <c r="DOO23" s="12"/>
      <c r="DOP23" s="12"/>
      <c r="DOQ23" s="12"/>
      <c r="DOR23" s="12"/>
      <c r="DOS23" s="12"/>
      <c r="DOT23" s="12"/>
      <c r="DOU23" s="12"/>
      <c r="DOV23" s="12"/>
      <c r="DOW23" s="12"/>
      <c r="DOX23" s="12"/>
      <c r="DOY23" s="12"/>
      <c r="DOZ23" s="12"/>
      <c r="DPA23" s="12"/>
      <c r="DPB23" s="12"/>
      <c r="DPC23" s="12"/>
      <c r="DPD23" s="12"/>
      <c r="DPE23" s="12"/>
      <c r="DPF23" s="12"/>
      <c r="DPG23" s="12"/>
      <c r="DPH23" s="12"/>
      <c r="DPI23" s="12"/>
      <c r="DPJ23" s="12"/>
      <c r="DPK23" s="12"/>
      <c r="DPL23" s="12"/>
      <c r="DPM23" s="12"/>
      <c r="DPN23" s="12"/>
      <c r="DPO23" s="12"/>
      <c r="DPP23" s="12"/>
      <c r="DPQ23" s="12"/>
      <c r="DPR23" s="12"/>
      <c r="DPS23" s="12"/>
      <c r="DPT23" s="12"/>
      <c r="DPU23" s="12"/>
      <c r="DPV23" s="12"/>
      <c r="DPW23" s="12"/>
      <c r="DPX23" s="12"/>
      <c r="DPY23" s="12"/>
      <c r="DPZ23" s="12"/>
      <c r="DQA23" s="12"/>
      <c r="DQB23" s="12"/>
      <c r="DQC23" s="12"/>
      <c r="DQD23" s="12"/>
      <c r="DQE23" s="12"/>
      <c r="DQF23" s="12"/>
      <c r="DQG23" s="12"/>
      <c r="DQH23" s="12"/>
      <c r="DQI23" s="12"/>
      <c r="DQJ23" s="12"/>
      <c r="DQK23" s="12"/>
      <c r="DQL23" s="12"/>
      <c r="DQM23" s="12"/>
      <c r="DQN23" s="12"/>
      <c r="DQO23" s="12"/>
      <c r="DQP23" s="12"/>
      <c r="DQQ23" s="12"/>
      <c r="DQR23" s="12"/>
      <c r="DQS23" s="12"/>
      <c r="DQT23" s="12"/>
      <c r="DQU23" s="12"/>
      <c r="DQV23" s="12"/>
      <c r="DQW23" s="12"/>
      <c r="DQX23" s="12"/>
      <c r="DQY23" s="12"/>
      <c r="DQZ23" s="12"/>
      <c r="DRA23" s="12"/>
      <c r="DRB23" s="12"/>
      <c r="DRC23" s="12"/>
      <c r="DRD23" s="12"/>
      <c r="DRE23" s="12"/>
      <c r="DRF23" s="12"/>
      <c r="DRG23" s="12"/>
      <c r="DRH23" s="12"/>
      <c r="DRI23" s="12"/>
      <c r="DRJ23" s="12"/>
      <c r="DRK23" s="12"/>
      <c r="DRL23" s="12"/>
      <c r="DRM23" s="12"/>
      <c r="DRN23" s="12"/>
      <c r="DRO23" s="12"/>
      <c r="DRP23" s="12"/>
      <c r="DRQ23" s="12"/>
      <c r="DRR23" s="12"/>
      <c r="DRS23" s="12"/>
      <c r="DRT23" s="12"/>
      <c r="DRU23" s="12"/>
      <c r="DRV23" s="12"/>
      <c r="DRW23" s="12"/>
      <c r="DRX23" s="12"/>
      <c r="DRY23" s="12"/>
      <c r="DRZ23" s="12"/>
      <c r="DSA23" s="12"/>
      <c r="DSB23" s="12"/>
      <c r="DSC23" s="12"/>
      <c r="DSD23" s="12"/>
      <c r="DSE23" s="12"/>
      <c r="DSF23" s="12"/>
      <c r="DSG23" s="12"/>
      <c r="DSH23" s="12"/>
      <c r="DSI23" s="12"/>
      <c r="DSJ23" s="12"/>
      <c r="DSK23" s="12"/>
      <c r="DSL23" s="12"/>
      <c r="DSM23" s="12"/>
      <c r="DSN23" s="12"/>
      <c r="DSO23" s="12"/>
      <c r="DSP23" s="12"/>
      <c r="DSQ23" s="12"/>
      <c r="DSR23" s="12"/>
      <c r="DSS23" s="12"/>
      <c r="DST23" s="12"/>
      <c r="DSU23" s="12"/>
      <c r="DSV23" s="12"/>
      <c r="DSW23" s="12"/>
      <c r="DSX23" s="12"/>
      <c r="DSY23" s="12"/>
      <c r="DSZ23" s="12"/>
      <c r="DTA23" s="12"/>
      <c r="DTB23" s="12"/>
      <c r="DTC23" s="12"/>
      <c r="DTD23" s="12"/>
      <c r="DTE23" s="12"/>
      <c r="DTF23" s="12"/>
      <c r="DTG23" s="12"/>
      <c r="DTH23" s="12"/>
      <c r="DTI23" s="12"/>
      <c r="DTJ23" s="12"/>
      <c r="DTK23" s="12"/>
      <c r="DTL23" s="12"/>
      <c r="DTM23" s="12"/>
      <c r="DTN23" s="12"/>
      <c r="DTO23" s="12"/>
      <c r="DTP23" s="12"/>
      <c r="DTQ23" s="12"/>
      <c r="DTR23" s="12"/>
      <c r="DTS23" s="12"/>
      <c r="DTT23" s="12"/>
      <c r="DTU23" s="12"/>
      <c r="DTV23" s="12"/>
      <c r="DTW23" s="12"/>
      <c r="DTX23" s="12"/>
      <c r="DTY23" s="12"/>
      <c r="DTZ23" s="12"/>
      <c r="DUA23" s="12"/>
      <c r="DUB23" s="12"/>
      <c r="DUC23" s="12"/>
      <c r="DUD23" s="12"/>
      <c r="DUE23" s="12"/>
      <c r="DUF23" s="12"/>
      <c r="DUG23" s="12"/>
      <c r="DUH23" s="12"/>
      <c r="DUI23" s="12"/>
      <c r="DUJ23" s="12"/>
      <c r="DUK23" s="12"/>
      <c r="DUL23" s="12"/>
      <c r="DUM23" s="12"/>
      <c r="DUN23" s="12"/>
      <c r="DUO23" s="12"/>
      <c r="DUP23" s="12"/>
      <c r="DUQ23" s="12"/>
      <c r="DUR23" s="12"/>
      <c r="DUS23" s="12"/>
      <c r="DUT23" s="12"/>
      <c r="DUU23" s="12"/>
      <c r="DUV23" s="12"/>
      <c r="DUW23" s="12"/>
      <c r="DUX23" s="12"/>
      <c r="DUY23" s="12"/>
      <c r="DUZ23" s="12"/>
      <c r="DVA23" s="12"/>
      <c r="DVB23" s="12"/>
      <c r="DVC23" s="12"/>
      <c r="DVD23" s="12"/>
      <c r="DVE23" s="12"/>
      <c r="DVF23" s="12"/>
      <c r="DVG23" s="12"/>
      <c r="DVH23" s="12"/>
      <c r="DVI23" s="12"/>
      <c r="DVJ23" s="12"/>
      <c r="DVK23" s="12"/>
      <c r="DVL23" s="12"/>
      <c r="DVM23" s="12"/>
      <c r="DVN23" s="12"/>
      <c r="DVO23" s="12"/>
      <c r="DVP23" s="12"/>
      <c r="DVQ23" s="12"/>
      <c r="DVR23" s="12"/>
      <c r="DVS23" s="12"/>
      <c r="DVT23" s="12"/>
      <c r="DVU23" s="12"/>
      <c r="DVV23" s="12"/>
      <c r="DVW23" s="12"/>
      <c r="DVX23" s="12"/>
      <c r="DVY23" s="12"/>
      <c r="DVZ23" s="12"/>
      <c r="DWA23" s="12"/>
      <c r="DWB23" s="12"/>
      <c r="DWC23" s="12"/>
      <c r="DWD23" s="12"/>
      <c r="DWE23" s="12"/>
      <c r="DWF23" s="12"/>
      <c r="DWG23" s="12"/>
      <c r="DWH23" s="12"/>
      <c r="DWI23" s="12"/>
      <c r="DWJ23" s="12"/>
      <c r="DWK23" s="12"/>
      <c r="DWL23" s="12"/>
      <c r="DWM23" s="12"/>
      <c r="DWN23" s="12"/>
      <c r="DWO23" s="12"/>
      <c r="DWP23" s="12"/>
      <c r="DWQ23" s="12"/>
      <c r="DWR23" s="12"/>
      <c r="DWS23" s="12"/>
      <c r="DWT23" s="12"/>
      <c r="DWU23" s="12"/>
      <c r="DWV23" s="12"/>
      <c r="DWW23" s="12"/>
      <c r="DWX23" s="12"/>
      <c r="DWY23" s="12"/>
      <c r="DWZ23" s="12"/>
      <c r="DXA23" s="12"/>
      <c r="DXB23" s="12"/>
      <c r="DXC23" s="12"/>
      <c r="DXD23" s="12"/>
      <c r="DXE23" s="12"/>
      <c r="DXF23" s="12"/>
      <c r="DXG23" s="12"/>
      <c r="DXH23" s="12"/>
      <c r="DXI23" s="12"/>
      <c r="DXJ23" s="12"/>
      <c r="DXK23" s="12"/>
      <c r="DXL23" s="12"/>
      <c r="DXM23" s="12"/>
      <c r="DXN23" s="12"/>
      <c r="DXO23" s="12"/>
      <c r="DXP23" s="12"/>
      <c r="DXQ23" s="12"/>
      <c r="DXR23" s="12"/>
      <c r="DXS23" s="12"/>
      <c r="DXT23" s="12"/>
      <c r="DXU23" s="12"/>
      <c r="DXV23" s="12"/>
      <c r="DXW23" s="12"/>
      <c r="DXX23" s="12"/>
      <c r="DXY23" s="12"/>
      <c r="DXZ23" s="12"/>
      <c r="DYA23" s="12"/>
      <c r="DYB23" s="12"/>
      <c r="DYC23" s="12"/>
      <c r="DYD23" s="12"/>
      <c r="DYE23" s="12"/>
      <c r="DYF23" s="12"/>
      <c r="DYG23" s="12"/>
      <c r="DYH23" s="12"/>
      <c r="DYI23" s="12"/>
      <c r="DYJ23" s="12"/>
      <c r="DYK23" s="12"/>
      <c r="DYL23" s="12"/>
      <c r="DYM23" s="12"/>
      <c r="DYN23" s="12"/>
      <c r="DYO23" s="12"/>
      <c r="DYP23" s="12"/>
      <c r="DYQ23" s="12"/>
      <c r="DYR23" s="12"/>
      <c r="DYS23" s="12"/>
      <c r="DYT23" s="12"/>
      <c r="DYU23" s="12"/>
      <c r="DYV23" s="12"/>
      <c r="DYW23" s="12"/>
      <c r="DYX23" s="12"/>
      <c r="DYY23" s="12"/>
      <c r="DYZ23" s="12"/>
      <c r="DZA23" s="12"/>
      <c r="DZB23" s="12"/>
      <c r="DZC23" s="12"/>
      <c r="DZD23" s="12"/>
      <c r="DZE23" s="12"/>
      <c r="DZF23" s="12"/>
      <c r="DZG23" s="12"/>
      <c r="DZH23" s="12"/>
      <c r="DZI23" s="12"/>
      <c r="DZJ23" s="12"/>
      <c r="DZK23" s="12"/>
      <c r="DZL23" s="12"/>
      <c r="DZM23" s="12"/>
      <c r="DZN23" s="12"/>
      <c r="DZO23" s="12"/>
      <c r="DZP23" s="12"/>
      <c r="DZQ23" s="12"/>
      <c r="DZR23" s="12"/>
      <c r="DZS23" s="12"/>
      <c r="DZT23" s="12"/>
      <c r="DZU23" s="12"/>
      <c r="DZV23" s="12"/>
      <c r="DZW23" s="12"/>
      <c r="DZX23" s="12"/>
      <c r="DZY23" s="12"/>
      <c r="DZZ23" s="12"/>
      <c r="EAA23" s="12"/>
      <c r="EAB23" s="12"/>
      <c r="EAC23" s="12"/>
      <c r="EAD23" s="12"/>
      <c r="EAE23" s="12"/>
      <c r="EAF23" s="12"/>
      <c r="EAG23" s="12"/>
      <c r="EAH23" s="12"/>
      <c r="EAI23" s="12"/>
      <c r="EAJ23" s="12"/>
      <c r="EAK23" s="12"/>
      <c r="EAL23" s="12"/>
      <c r="EAM23" s="12"/>
      <c r="EAN23" s="12"/>
      <c r="EAO23" s="12"/>
      <c r="EAP23" s="12"/>
      <c r="EAQ23" s="12"/>
      <c r="EAR23" s="12"/>
      <c r="EAS23" s="12"/>
      <c r="EAT23" s="12"/>
      <c r="EAU23" s="12"/>
      <c r="EAV23" s="12"/>
      <c r="EAW23" s="12"/>
      <c r="EAX23" s="12"/>
      <c r="EAY23" s="12"/>
      <c r="EAZ23" s="12"/>
      <c r="EBA23" s="12"/>
      <c r="EBB23" s="12"/>
      <c r="EBC23" s="12"/>
      <c r="EBD23" s="12"/>
      <c r="EBE23" s="12"/>
      <c r="EBF23" s="12"/>
      <c r="EBG23" s="12"/>
      <c r="EBH23" s="12"/>
      <c r="EBI23" s="12"/>
      <c r="EBJ23" s="12"/>
      <c r="EBK23" s="12"/>
      <c r="EBL23" s="12"/>
      <c r="EBM23" s="12"/>
      <c r="EBN23" s="12"/>
      <c r="EBO23" s="12"/>
      <c r="EBP23" s="12"/>
      <c r="EBQ23" s="12"/>
      <c r="EBR23" s="12"/>
      <c r="EBS23" s="12"/>
      <c r="EBT23" s="12"/>
      <c r="EBU23" s="12"/>
      <c r="EBV23" s="12"/>
      <c r="EBW23" s="12"/>
      <c r="EBX23" s="12"/>
      <c r="EBY23" s="12"/>
      <c r="EBZ23" s="12"/>
      <c r="ECA23" s="12"/>
      <c r="ECB23" s="12"/>
      <c r="ECC23" s="12"/>
      <c r="ECD23" s="12"/>
      <c r="ECE23" s="12"/>
      <c r="ECF23" s="12"/>
      <c r="ECG23" s="12"/>
      <c r="ECH23" s="12"/>
      <c r="ECI23" s="12"/>
      <c r="ECJ23" s="12"/>
      <c r="ECK23" s="12"/>
      <c r="ECL23" s="12"/>
      <c r="ECM23" s="12"/>
      <c r="ECN23" s="12"/>
      <c r="ECO23" s="12"/>
      <c r="ECP23" s="12"/>
      <c r="ECQ23" s="12"/>
      <c r="ECR23" s="12"/>
      <c r="ECS23" s="12"/>
      <c r="ECT23" s="12"/>
      <c r="ECU23" s="12"/>
      <c r="ECV23" s="12"/>
      <c r="ECW23" s="12"/>
      <c r="ECX23" s="12"/>
      <c r="ECY23" s="12"/>
      <c r="ECZ23" s="12"/>
      <c r="EDA23" s="12"/>
      <c r="EDB23" s="12"/>
      <c r="EDC23" s="12"/>
      <c r="EDD23" s="12"/>
      <c r="EDE23" s="12"/>
      <c r="EDF23" s="12"/>
      <c r="EDG23" s="12"/>
      <c r="EDH23" s="12"/>
      <c r="EDI23" s="12"/>
      <c r="EDJ23" s="12"/>
      <c r="EDK23" s="12"/>
      <c r="EDL23" s="12"/>
      <c r="EDM23" s="12"/>
      <c r="EDN23" s="12"/>
      <c r="EDO23" s="12"/>
      <c r="EDP23" s="12"/>
      <c r="EDQ23" s="12"/>
      <c r="EDR23" s="12"/>
      <c r="EDS23" s="12"/>
      <c r="EDT23" s="12"/>
      <c r="EDU23" s="12"/>
      <c r="EDV23" s="12"/>
      <c r="EDW23" s="12"/>
      <c r="EDX23" s="12"/>
      <c r="EDY23" s="12"/>
      <c r="EDZ23" s="12"/>
      <c r="EEA23" s="12"/>
      <c r="EEB23" s="12"/>
      <c r="EEC23" s="12"/>
      <c r="EED23" s="12"/>
      <c r="EEE23" s="12"/>
      <c r="EEF23" s="12"/>
      <c r="EEG23" s="12"/>
      <c r="EEH23" s="12"/>
      <c r="EEI23" s="12"/>
      <c r="EEJ23" s="12"/>
      <c r="EEK23" s="12"/>
      <c r="EEL23" s="12"/>
      <c r="EEM23" s="12"/>
      <c r="EEN23" s="12"/>
      <c r="EEO23" s="12"/>
      <c r="EEP23" s="12"/>
      <c r="EEQ23" s="12"/>
      <c r="EER23" s="12"/>
      <c r="EES23" s="12"/>
      <c r="EET23" s="12"/>
      <c r="EEU23" s="12"/>
      <c r="EEV23" s="12"/>
      <c r="EEW23" s="12"/>
      <c r="EEX23" s="12"/>
      <c r="EEY23" s="12"/>
      <c r="EEZ23" s="12"/>
      <c r="EFA23" s="12"/>
      <c r="EFB23" s="12"/>
      <c r="EFC23" s="12"/>
      <c r="EFD23" s="12"/>
      <c r="EFE23" s="12"/>
      <c r="EFF23" s="12"/>
      <c r="EFG23" s="12"/>
      <c r="EFH23" s="12"/>
      <c r="EFI23" s="12"/>
      <c r="EFJ23" s="12"/>
      <c r="EFK23" s="12"/>
      <c r="EFL23" s="12"/>
      <c r="EFM23" s="12"/>
      <c r="EFN23" s="12"/>
      <c r="EFO23" s="12"/>
      <c r="EFP23" s="12"/>
      <c r="EFQ23" s="12"/>
      <c r="EFR23" s="12"/>
      <c r="EFS23" s="12"/>
      <c r="EFT23" s="12"/>
      <c r="EFU23" s="12"/>
      <c r="EFV23" s="12"/>
      <c r="EFW23" s="12"/>
      <c r="EFX23" s="12"/>
      <c r="EFY23" s="12"/>
      <c r="EFZ23" s="12"/>
      <c r="EGA23" s="12"/>
      <c r="EGB23" s="12"/>
      <c r="EGC23" s="12"/>
      <c r="EGD23" s="12"/>
      <c r="EGE23" s="12"/>
      <c r="EGF23" s="12"/>
      <c r="EGG23" s="12"/>
      <c r="EGH23" s="12"/>
      <c r="EGI23" s="12"/>
      <c r="EGJ23" s="12"/>
      <c r="EGK23" s="12"/>
      <c r="EGL23" s="12"/>
      <c r="EGM23" s="12"/>
      <c r="EGN23" s="12"/>
      <c r="EGO23" s="12"/>
      <c r="EGP23" s="12"/>
      <c r="EGQ23" s="12"/>
      <c r="EGR23" s="12"/>
      <c r="EGS23" s="12"/>
      <c r="EGT23" s="12"/>
      <c r="EGU23" s="12"/>
      <c r="EGV23" s="12"/>
      <c r="EGW23" s="12"/>
      <c r="EGX23" s="12"/>
      <c r="EGY23" s="12"/>
      <c r="EGZ23" s="12"/>
      <c r="EHA23" s="12"/>
      <c r="EHB23" s="12"/>
      <c r="EHC23" s="12"/>
      <c r="EHD23" s="12"/>
      <c r="EHE23" s="12"/>
      <c r="EHF23" s="12"/>
      <c r="EHG23" s="12"/>
      <c r="EHH23" s="12"/>
      <c r="EHI23" s="12"/>
      <c r="EHJ23" s="12"/>
      <c r="EHK23" s="12"/>
      <c r="EHL23" s="12"/>
      <c r="EHM23" s="12"/>
      <c r="EHN23" s="12"/>
      <c r="EHO23" s="12"/>
      <c r="EHP23" s="12"/>
      <c r="EHQ23" s="12"/>
      <c r="EHR23" s="12"/>
      <c r="EHS23" s="12"/>
      <c r="EHT23" s="12"/>
      <c r="EHU23" s="12"/>
      <c r="EHV23" s="12"/>
      <c r="EHW23" s="12"/>
      <c r="EHX23" s="12"/>
      <c r="EHY23" s="12"/>
      <c r="EHZ23" s="12"/>
      <c r="EIA23" s="12"/>
      <c r="EIB23" s="12"/>
      <c r="EIC23" s="12"/>
      <c r="EID23" s="12"/>
      <c r="EIE23" s="12"/>
      <c r="EIF23" s="12"/>
      <c r="EIG23" s="12"/>
      <c r="EIH23" s="12"/>
      <c r="EII23" s="12"/>
      <c r="EIJ23" s="12"/>
      <c r="EIK23" s="12"/>
      <c r="EIL23" s="12"/>
      <c r="EIM23" s="12"/>
      <c r="EIN23" s="12"/>
      <c r="EIO23" s="12"/>
      <c r="EIP23" s="12"/>
      <c r="EIQ23" s="12"/>
      <c r="EIR23" s="12"/>
      <c r="EIS23" s="12"/>
      <c r="EIT23" s="12"/>
      <c r="EIU23" s="12"/>
      <c r="EIV23" s="12"/>
      <c r="EIW23" s="12"/>
      <c r="EIX23" s="12"/>
      <c r="EIY23" s="12"/>
      <c r="EIZ23" s="12"/>
      <c r="EJA23" s="12"/>
      <c r="EJB23" s="12"/>
      <c r="EJC23" s="12"/>
      <c r="EJD23" s="12"/>
      <c r="EJE23" s="12"/>
      <c r="EJF23" s="12"/>
      <c r="EJG23" s="12"/>
      <c r="EJH23" s="12"/>
      <c r="EJI23" s="12"/>
      <c r="EJJ23" s="12"/>
      <c r="EJK23" s="12"/>
      <c r="EJL23" s="12"/>
      <c r="EJM23" s="12"/>
      <c r="EJN23" s="12"/>
      <c r="EJO23" s="12"/>
      <c r="EJP23" s="12"/>
      <c r="EJQ23" s="12"/>
      <c r="EJR23" s="12"/>
      <c r="EJS23" s="12"/>
      <c r="EJT23" s="12"/>
      <c r="EJU23" s="12"/>
      <c r="EJV23" s="12"/>
      <c r="EJW23" s="12"/>
      <c r="EJX23" s="12"/>
      <c r="EJY23" s="12"/>
      <c r="EJZ23" s="12"/>
      <c r="EKA23" s="12"/>
      <c r="EKB23" s="12"/>
      <c r="EKC23" s="12"/>
      <c r="EKD23" s="12"/>
      <c r="EKE23" s="12"/>
      <c r="EKF23" s="12"/>
      <c r="EKG23" s="12"/>
      <c r="EKH23" s="12"/>
      <c r="EKI23" s="12"/>
      <c r="EKJ23" s="12"/>
      <c r="EKK23" s="12"/>
      <c r="EKL23" s="12"/>
      <c r="EKM23" s="12"/>
      <c r="EKN23" s="12"/>
      <c r="EKO23" s="12"/>
      <c r="EKP23" s="12"/>
      <c r="EKQ23" s="12"/>
      <c r="EKR23" s="12"/>
      <c r="EKS23" s="12"/>
      <c r="EKT23" s="12"/>
      <c r="EKU23" s="12"/>
      <c r="EKV23" s="12"/>
      <c r="EKW23" s="12"/>
      <c r="EKX23" s="12"/>
      <c r="EKY23" s="12"/>
      <c r="EKZ23" s="12"/>
      <c r="ELA23" s="12"/>
      <c r="ELB23" s="12"/>
      <c r="ELC23" s="12"/>
      <c r="ELD23" s="12"/>
      <c r="ELE23" s="12"/>
      <c r="ELF23" s="12"/>
      <c r="ELG23" s="12"/>
      <c r="ELH23" s="12"/>
      <c r="ELI23" s="12"/>
      <c r="ELJ23" s="12"/>
      <c r="ELK23" s="12"/>
      <c r="ELL23" s="12"/>
      <c r="ELM23" s="12"/>
      <c r="ELN23" s="12"/>
      <c r="ELO23" s="12"/>
      <c r="ELP23" s="12"/>
      <c r="ELQ23" s="12"/>
      <c r="ELR23" s="12"/>
      <c r="ELS23" s="12"/>
      <c r="ELT23" s="12"/>
      <c r="ELU23" s="12"/>
      <c r="ELV23" s="12"/>
      <c r="ELW23" s="12"/>
      <c r="ELX23" s="12"/>
      <c r="ELY23" s="12"/>
      <c r="ELZ23" s="12"/>
      <c r="EMA23" s="12"/>
      <c r="EMB23" s="12"/>
      <c r="EMC23" s="12"/>
      <c r="EMD23" s="12"/>
      <c r="EME23" s="12"/>
      <c r="EMF23" s="12"/>
      <c r="EMG23" s="12"/>
      <c r="EMH23" s="12"/>
      <c r="EMI23" s="12"/>
      <c r="EMJ23" s="12"/>
      <c r="EMK23" s="12"/>
      <c r="EML23" s="12"/>
      <c r="EMM23" s="12"/>
      <c r="EMN23" s="12"/>
      <c r="EMO23" s="12"/>
      <c r="EMP23" s="12"/>
      <c r="EMQ23" s="12"/>
      <c r="EMR23" s="12"/>
      <c r="EMS23" s="12"/>
      <c r="EMT23" s="12"/>
      <c r="EMU23" s="12"/>
      <c r="EMV23" s="12"/>
      <c r="EMW23" s="12"/>
      <c r="EMX23" s="12"/>
      <c r="EMY23" s="12"/>
      <c r="EMZ23" s="12"/>
      <c r="ENA23" s="12"/>
      <c r="ENB23" s="12"/>
      <c r="ENC23" s="12"/>
      <c r="END23" s="12"/>
      <c r="ENE23" s="12"/>
      <c r="ENF23" s="12"/>
      <c r="ENG23" s="12"/>
      <c r="ENH23" s="12"/>
      <c r="ENI23" s="12"/>
      <c r="ENJ23" s="12"/>
      <c r="ENK23" s="12"/>
      <c r="ENL23" s="12"/>
      <c r="ENM23" s="12"/>
      <c r="ENN23" s="12"/>
      <c r="ENO23" s="12"/>
      <c r="ENP23" s="12"/>
      <c r="ENQ23" s="12"/>
      <c r="ENR23" s="12"/>
      <c r="ENS23" s="12"/>
      <c r="ENT23" s="12"/>
      <c r="ENU23" s="12"/>
      <c r="ENV23" s="12"/>
      <c r="ENW23" s="12"/>
      <c r="ENX23" s="12"/>
      <c r="ENY23" s="12"/>
      <c r="ENZ23" s="12"/>
      <c r="EOA23" s="12"/>
      <c r="EOB23" s="12"/>
      <c r="EOC23" s="12"/>
      <c r="EOD23" s="12"/>
      <c r="EOE23" s="12"/>
      <c r="EOF23" s="12"/>
      <c r="EOG23" s="12"/>
      <c r="EOH23" s="12"/>
      <c r="EOI23" s="12"/>
      <c r="EOJ23" s="12"/>
      <c r="EOK23" s="12"/>
      <c r="EOL23" s="12"/>
      <c r="EOM23" s="12"/>
      <c r="EON23" s="12"/>
      <c r="EOO23" s="12"/>
      <c r="EOP23" s="12"/>
      <c r="EOQ23" s="12"/>
      <c r="EOR23" s="12"/>
      <c r="EOS23" s="12"/>
      <c r="EOT23" s="12"/>
      <c r="EOU23" s="12"/>
      <c r="EOV23" s="12"/>
      <c r="EOW23" s="12"/>
      <c r="EOX23" s="12"/>
      <c r="EOY23" s="12"/>
      <c r="EOZ23" s="12"/>
      <c r="EPA23" s="12"/>
      <c r="EPB23" s="12"/>
      <c r="EPC23" s="12"/>
      <c r="EPD23" s="12"/>
      <c r="EPE23" s="12"/>
      <c r="EPF23" s="12"/>
      <c r="EPG23" s="12"/>
      <c r="EPH23" s="12"/>
      <c r="EPI23" s="12"/>
      <c r="EPJ23" s="12"/>
      <c r="EPK23" s="12"/>
      <c r="EPL23" s="12"/>
      <c r="EPM23" s="12"/>
      <c r="EPN23" s="12"/>
      <c r="EPO23" s="12"/>
      <c r="EPP23" s="12"/>
      <c r="EPQ23" s="12"/>
      <c r="EPR23" s="12"/>
      <c r="EPS23" s="12"/>
      <c r="EPT23" s="12"/>
      <c r="EPU23" s="12"/>
      <c r="EPV23" s="12"/>
      <c r="EPW23" s="12"/>
      <c r="EPX23" s="12"/>
      <c r="EPY23" s="12"/>
      <c r="EPZ23" s="12"/>
      <c r="EQA23" s="12"/>
      <c r="EQB23" s="12"/>
      <c r="EQC23" s="12"/>
      <c r="EQD23" s="12"/>
      <c r="EQE23" s="12"/>
      <c r="EQF23" s="12"/>
      <c r="EQG23" s="12"/>
      <c r="EQH23" s="12"/>
      <c r="EQI23" s="12"/>
      <c r="EQJ23" s="12"/>
      <c r="EQK23" s="12"/>
      <c r="EQL23" s="12"/>
      <c r="EQM23" s="12"/>
      <c r="EQN23" s="12"/>
      <c r="EQO23" s="12"/>
      <c r="EQP23" s="12"/>
      <c r="EQQ23" s="12"/>
      <c r="EQR23" s="12"/>
      <c r="EQS23" s="12"/>
      <c r="EQT23" s="12"/>
      <c r="EQU23" s="12"/>
      <c r="EQV23" s="12"/>
      <c r="EQW23" s="12"/>
      <c r="EQX23" s="12"/>
      <c r="EQY23" s="12"/>
      <c r="EQZ23" s="12"/>
      <c r="ERA23" s="12"/>
      <c r="ERB23" s="12"/>
      <c r="ERC23" s="12"/>
      <c r="ERD23" s="12"/>
      <c r="ERE23" s="12"/>
      <c r="ERF23" s="12"/>
      <c r="ERG23" s="12"/>
      <c r="ERH23" s="12"/>
      <c r="ERI23" s="12"/>
      <c r="ERJ23" s="12"/>
      <c r="ERK23" s="12"/>
      <c r="ERL23" s="12"/>
      <c r="ERM23" s="12"/>
      <c r="ERN23" s="12"/>
      <c r="ERO23" s="12"/>
      <c r="ERP23" s="12"/>
      <c r="ERQ23" s="12"/>
      <c r="ERR23" s="12"/>
      <c r="ERS23" s="12"/>
      <c r="ERT23" s="12"/>
      <c r="ERU23" s="12"/>
      <c r="ERV23" s="12"/>
      <c r="ERW23" s="12"/>
      <c r="ERX23" s="12"/>
      <c r="ERY23" s="12"/>
      <c r="ERZ23" s="12"/>
      <c r="ESA23" s="12"/>
      <c r="ESB23" s="12"/>
      <c r="ESC23" s="12"/>
      <c r="ESD23" s="12"/>
      <c r="ESE23" s="12"/>
      <c r="ESF23" s="12"/>
      <c r="ESG23" s="12"/>
      <c r="ESH23" s="12"/>
      <c r="ESI23" s="12"/>
      <c r="ESJ23" s="12"/>
      <c r="ESK23" s="12"/>
      <c r="ESL23" s="12"/>
      <c r="ESM23" s="12"/>
      <c r="ESN23" s="12"/>
      <c r="ESO23" s="12"/>
      <c r="ESP23" s="12"/>
      <c r="ESQ23" s="12"/>
      <c r="ESR23" s="12"/>
      <c r="ESS23" s="12"/>
      <c r="EST23" s="12"/>
      <c r="ESU23" s="12"/>
      <c r="ESV23" s="12"/>
      <c r="ESW23" s="12"/>
      <c r="ESX23" s="12"/>
      <c r="ESY23" s="12"/>
      <c r="ESZ23" s="12"/>
      <c r="ETA23" s="12"/>
      <c r="ETB23" s="12"/>
      <c r="ETC23" s="12"/>
      <c r="ETD23" s="12"/>
      <c r="ETE23" s="12"/>
      <c r="ETF23" s="12"/>
      <c r="ETG23" s="12"/>
      <c r="ETH23" s="12"/>
      <c r="ETI23" s="12"/>
      <c r="ETJ23" s="12"/>
      <c r="ETK23" s="12"/>
      <c r="ETL23" s="12"/>
      <c r="ETM23" s="12"/>
      <c r="ETN23" s="12"/>
      <c r="ETO23" s="12"/>
      <c r="ETP23" s="12"/>
      <c r="ETQ23" s="12"/>
      <c r="ETR23" s="12"/>
      <c r="ETS23" s="12"/>
      <c r="ETT23" s="12"/>
      <c r="ETU23" s="12"/>
      <c r="ETV23" s="12"/>
      <c r="ETW23" s="12"/>
      <c r="ETX23" s="12"/>
      <c r="ETY23" s="12"/>
      <c r="ETZ23" s="12"/>
      <c r="EUA23" s="12"/>
      <c r="EUB23" s="12"/>
      <c r="EUC23" s="12"/>
      <c r="EUD23" s="12"/>
      <c r="EUE23" s="12"/>
      <c r="EUF23" s="12"/>
      <c r="EUG23" s="12"/>
      <c r="EUH23" s="12"/>
      <c r="EUI23" s="12"/>
      <c r="EUJ23" s="12"/>
      <c r="EUK23" s="12"/>
      <c r="EUL23" s="12"/>
      <c r="EUM23" s="12"/>
      <c r="EUN23" s="12"/>
      <c r="EUO23" s="12"/>
      <c r="EUP23" s="12"/>
      <c r="EUQ23" s="12"/>
      <c r="EUR23" s="12"/>
      <c r="EUS23" s="12"/>
      <c r="EUT23" s="12"/>
      <c r="EUU23" s="12"/>
      <c r="EUV23" s="12"/>
      <c r="EUW23" s="12"/>
      <c r="EUX23" s="12"/>
      <c r="EUY23" s="12"/>
      <c r="EUZ23" s="12"/>
      <c r="EVA23" s="12"/>
      <c r="EVB23" s="12"/>
      <c r="EVC23" s="12"/>
      <c r="EVD23" s="12"/>
      <c r="EVE23" s="12"/>
      <c r="EVF23" s="12"/>
      <c r="EVG23" s="12"/>
      <c r="EVH23" s="12"/>
      <c r="EVI23" s="12"/>
      <c r="EVJ23" s="12"/>
      <c r="EVK23" s="12"/>
      <c r="EVL23" s="12"/>
      <c r="EVM23" s="12"/>
      <c r="EVN23" s="12"/>
      <c r="EVO23" s="12"/>
      <c r="EVP23" s="12"/>
      <c r="EVQ23" s="12"/>
      <c r="EVR23" s="12"/>
      <c r="EVS23" s="12"/>
      <c r="EVT23" s="12"/>
      <c r="EVU23" s="12"/>
      <c r="EVV23" s="12"/>
      <c r="EVW23" s="12"/>
      <c r="EVX23" s="12"/>
      <c r="EVY23" s="12"/>
      <c r="EVZ23" s="12"/>
      <c r="EWA23" s="12"/>
      <c r="EWB23" s="12"/>
      <c r="EWC23" s="12"/>
      <c r="EWD23" s="12"/>
      <c r="EWE23" s="12"/>
      <c r="EWF23" s="12"/>
      <c r="EWG23" s="12"/>
      <c r="EWH23" s="12"/>
      <c r="EWI23" s="12"/>
      <c r="EWJ23" s="12"/>
      <c r="EWK23" s="12"/>
      <c r="EWL23" s="12"/>
      <c r="EWM23" s="12"/>
      <c r="EWN23" s="12"/>
      <c r="EWO23" s="12"/>
      <c r="EWP23" s="12"/>
      <c r="EWQ23" s="12"/>
      <c r="EWR23" s="12"/>
      <c r="EWS23" s="12"/>
      <c r="EWT23" s="12"/>
      <c r="EWU23" s="12"/>
      <c r="EWV23" s="12"/>
      <c r="EWW23" s="12"/>
      <c r="EWX23" s="12"/>
      <c r="EWY23" s="12"/>
      <c r="EWZ23" s="12"/>
      <c r="EXA23" s="12"/>
      <c r="EXB23" s="12"/>
      <c r="EXC23" s="12"/>
      <c r="EXD23" s="12"/>
      <c r="EXE23" s="12"/>
      <c r="EXF23" s="12"/>
      <c r="EXG23" s="12"/>
      <c r="EXH23" s="12"/>
      <c r="EXI23" s="12"/>
      <c r="EXJ23" s="12"/>
      <c r="EXK23" s="12"/>
      <c r="EXL23" s="12"/>
      <c r="EXM23" s="12"/>
      <c r="EXN23" s="12"/>
      <c r="EXO23" s="12"/>
      <c r="EXP23" s="12"/>
      <c r="EXQ23" s="12"/>
      <c r="EXR23" s="12"/>
      <c r="EXS23" s="12"/>
      <c r="EXT23" s="12"/>
      <c r="EXU23" s="12"/>
      <c r="EXV23" s="12"/>
      <c r="EXW23" s="12"/>
      <c r="EXX23" s="12"/>
      <c r="EXY23" s="12"/>
      <c r="EXZ23" s="12"/>
      <c r="EYA23" s="12"/>
      <c r="EYB23" s="12"/>
      <c r="EYC23" s="12"/>
      <c r="EYD23" s="12"/>
      <c r="EYE23" s="12"/>
      <c r="EYF23" s="12"/>
      <c r="EYG23" s="12"/>
      <c r="EYH23" s="12"/>
      <c r="EYI23" s="12"/>
      <c r="EYJ23" s="12"/>
      <c r="EYK23" s="12"/>
      <c r="EYL23" s="12"/>
      <c r="EYM23" s="12"/>
      <c r="EYN23" s="12"/>
      <c r="EYO23" s="12"/>
      <c r="EYP23" s="12"/>
      <c r="EYQ23" s="12"/>
      <c r="EYR23" s="12"/>
      <c r="EYS23" s="12"/>
      <c r="EYT23" s="12"/>
      <c r="EYU23" s="12"/>
      <c r="EYV23" s="12"/>
      <c r="EYW23" s="12"/>
      <c r="EYX23" s="12"/>
      <c r="EYY23" s="12"/>
      <c r="EYZ23" s="12"/>
      <c r="EZA23" s="12"/>
      <c r="EZB23" s="12"/>
      <c r="EZC23" s="12"/>
      <c r="EZD23" s="12"/>
      <c r="EZE23" s="12"/>
      <c r="EZF23" s="12"/>
      <c r="EZG23" s="12"/>
      <c r="EZH23" s="12"/>
      <c r="EZI23" s="12"/>
      <c r="EZJ23" s="12"/>
      <c r="EZK23" s="12"/>
      <c r="EZL23" s="12"/>
      <c r="EZM23" s="12"/>
      <c r="EZN23" s="12"/>
      <c r="EZO23" s="12"/>
      <c r="EZP23" s="12"/>
      <c r="EZQ23" s="12"/>
      <c r="EZR23" s="12"/>
      <c r="EZS23" s="12"/>
      <c r="EZT23" s="12"/>
      <c r="EZU23" s="12"/>
      <c r="EZV23" s="12"/>
      <c r="EZW23" s="12"/>
      <c r="EZX23" s="12"/>
      <c r="EZY23" s="12"/>
      <c r="EZZ23" s="12"/>
      <c r="FAA23" s="12"/>
      <c r="FAB23" s="12"/>
      <c r="FAC23" s="12"/>
      <c r="FAD23" s="12"/>
      <c r="FAE23" s="12"/>
      <c r="FAF23" s="12"/>
      <c r="FAG23" s="12"/>
      <c r="FAH23" s="12"/>
      <c r="FAI23" s="12"/>
      <c r="FAJ23" s="12"/>
      <c r="FAK23" s="12"/>
      <c r="FAL23" s="12"/>
      <c r="FAM23" s="12"/>
      <c r="FAN23" s="12"/>
      <c r="FAO23" s="12"/>
      <c r="FAP23" s="12"/>
      <c r="FAQ23" s="12"/>
      <c r="FAR23" s="12"/>
      <c r="FAS23" s="12"/>
      <c r="FAT23" s="12"/>
      <c r="FAU23" s="12"/>
      <c r="FAV23" s="12"/>
      <c r="FAW23" s="12"/>
      <c r="FAX23" s="12"/>
      <c r="FAY23" s="12"/>
      <c r="FAZ23" s="12"/>
      <c r="FBA23" s="12"/>
      <c r="FBB23" s="12"/>
      <c r="FBC23" s="12"/>
      <c r="FBD23" s="12"/>
      <c r="FBE23" s="12"/>
      <c r="FBF23" s="12"/>
      <c r="FBG23" s="12"/>
      <c r="FBH23" s="12"/>
      <c r="FBI23" s="12"/>
      <c r="FBJ23" s="12"/>
      <c r="FBK23" s="12"/>
      <c r="FBL23" s="12"/>
      <c r="FBM23" s="12"/>
      <c r="FBN23" s="12"/>
      <c r="FBO23" s="12"/>
      <c r="FBP23" s="12"/>
      <c r="FBQ23" s="12"/>
      <c r="FBR23" s="12"/>
      <c r="FBS23" s="12"/>
      <c r="FBT23" s="12"/>
      <c r="FBU23" s="12"/>
      <c r="FBV23" s="12"/>
      <c r="FBW23" s="12"/>
      <c r="FBX23" s="12"/>
      <c r="FBY23" s="12"/>
      <c r="FBZ23" s="12"/>
      <c r="FCA23" s="12"/>
      <c r="FCB23" s="12"/>
      <c r="FCC23" s="12"/>
      <c r="FCD23" s="12"/>
      <c r="FCE23" s="12"/>
      <c r="FCF23" s="12"/>
      <c r="FCG23" s="12"/>
      <c r="FCH23" s="12"/>
      <c r="FCI23" s="12"/>
      <c r="FCJ23" s="12"/>
      <c r="FCK23" s="12"/>
      <c r="FCL23" s="12"/>
      <c r="FCM23" s="12"/>
      <c r="FCN23" s="12"/>
      <c r="FCO23" s="12"/>
      <c r="FCP23" s="12"/>
      <c r="FCQ23" s="12"/>
      <c r="FCR23" s="12"/>
      <c r="FCS23" s="12"/>
      <c r="FCT23" s="12"/>
      <c r="FCU23" s="12"/>
      <c r="FCV23" s="12"/>
      <c r="FCW23" s="12"/>
      <c r="FCX23" s="12"/>
      <c r="FCY23" s="12"/>
      <c r="FCZ23" s="12"/>
      <c r="FDA23" s="12"/>
      <c r="FDB23" s="12"/>
      <c r="FDC23" s="12"/>
      <c r="FDD23" s="12"/>
      <c r="FDE23" s="12"/>
      <c r="FDF23" s="12"/>
      <c r="FDG23" s="12"/>
      <c r="FDH23" s="12"/>
      <c r="FDI23" s="12"/>
      <c r="FDJ23" s="12"/>
      <c r="FDK23" s="12"/>
      <c r="FDL23" s="12"/>
      <c r="FDM23" s="12"/>
      <c r="FDN23" s="12"/>
      <c r="FDO23" s="12"/>
      <c r="FDP23" s="12"/>
      <c r="FDQ23" s="12"/>
      <c r="FDR23" s="12"/>
      <c r="FDS23" s="12"/>
      <c r="FDT23" s="12"/>
      <c r="FDU23" s="12"/>
      <c r="FDV23" s="12"/>
      <c r="FDW23" s="12"/>
      <c r="FDX23" s="12"/>
      <c r="FDY23" s="12"/>
      <c r="FDZ23" s="12"/>
      <c r="FEA23" s="12"/>
      <c r="FEB23" s="12"/>
      <c r="FEC23" s="12"/>
      <c r="FED23" s="12"/>
      <c r="FEE23" s="12"/>
      <c r="FEF23" s="12"/>
      <c r="FEG23" s="12"/>
      <c r="FEH23" s="12"/>
      <c r="FEI23" s="12"/>
      <c r="FEJ23" s="12"/>
      <c r="FEK23" s="12"/>
      <c r="FEL23" s="12"/>
      <c r="FEM23" s="12"/>
      <c r="FEN23" s="12"/>
      <c r="FEO23" s="12"/>
      <c r="FEP23" s="12"/>
      <c r="FEQ23" s="12"/>
      <c r="FER23" s="12"/>
      <c r="FES23" s="12"/>
      <c r="FET23" s="12"/>
      <c r="FEU23" s="12"/>
      <c r="FEV23" s="12"/>
      <c r="FEW23" s="12"/>
      <c r="FEX23" s="12"/>
      <c r="FEY23" s="12"/>
      <c r="FEZ23" s="12"/>
      <c r="FFA23" s="12"/>
      <c r="FFB23" s="12"/>
      <c r="FFC23" s="12"/>
      <c r="FFD23" s="12"/>
      <c r="FFE23" s="12"/>
      <c r="FFF23" s="12"/>
      <c r="FFG23" s="12"/>
      <c r="FFH23" s="12"/>
      <c r="FFI23" s="12"/>
      <c r="FFJ23" s="12"/>
      <c r="FFK23" s="12"/>
      <c r="FFL23" s="12"/>
      <c r="FFM23" s="12"/>
      <c r="FFN23" s="12"/>
      <c r="FFO23" s="12"/>
      <c r="FFP23" s="12"/>
      <c r="FFQ23" s="12"/>
      <c r="FFR23" s="12"/>
      <c r="FFS23" s="12"/>
      <c r="FFT23" s="12"/>
      <c r="FFU23" s="12"/>
      <c r="FFV23" s="12"/>
      <c r="FFW23" s="12"/>
      <c r="FFX23" s="12"/>
      <c r="FFY23" s="12"/>
      <c r="FFZ23" s="12"/>
      <c r="FGA23" s="12"/>
      <c r="FGB23" s="12"/>
      <c r="FGC23" s="12"/>
      <c r="FGD23" s="12"/>
      <c r="FGE23" s="12"/>
      <c r="FGF23" s="12"/>
      <c r="FGG23" s="12"/>
      <c r="FGH23" s="12"/>
      <c r="FGI23" s="12"/>
      <c r="FGJ23" s="12"/>
      <c r="FGK23" s="12"/>
      <c r="FGL23" s="12"/>
      <c r="FGM23" s="12"/>
      <c r="FGN23" s="12"/>
      <c r="FGO23" s="12"/>
      <c r="FGP23" s="12"/>
      <c r="FGQ23" s="12"/>
      <c r="FGR23" s="12"/>
      <c r="FGS23" s="12"/>
      <c r="FGT23" s="12"/>
      <c r="FGU23" s="12"/>
      <c r="FGV23" s="12"/>
      <c r="FGW23" s="12"/>
      <c r="FGX23" s="12"/>
      <c r="FGY23" s="12"/>
      <c r="FGZ23" s="12"/>
      <c r="FHA23" s="12"/>
      <c r="FHB23" s="12"/>
      <c r="FHC23" s="12"/>
      <c r="FHD23" s="12"/>
      <c r="FHE23" s="12"/>
      <c r="FHF23" s="12"/>
      <c r="FHG23" s="12"/>
      <c r="FHH23" s="12"/>
      <c r="FHI23" s="12"/>
      <c r="FHJ23" s="12"/>
      <c r="FHK23" s="12"/>
      <c r="FHL23" s="12"/>
      <c r="FHM23" s="12"/>
      <c r="FHN23" s="12"/>
      <c r="FHO23" s="12"/>
      <c r="FHP23" s="12"/>
      <c r="FHQ23" s="12"/>
      <c r="FHR23" s="12"/>
      <c r="FHS23" s="12"/>
      <c r="FHT23" s="12"/>
      <c r="FHU23" s="12"/>
      <c r="FHV23" s="12"/>
      <c r="FHW23" s="12"/>
      <c r="FHX23" s="12"/>
      <c r="FHY23" s="12"/>
      <c r="FHZ23" s="12"/>
      <c r="FIA23" s="12"/>
      <c r="FIB23" s="12"/>
      <c r="FIC23" s="12"/>
      <c r="FID23" s="12"/>
      <c r="FIE23" s="12"/>
      <c r="FIF23" s="12"/>
      <c r="FIG23" s="12"/>
      <c r="FIH23" s="12"/>
      <c r="FII23" s="12"/>
      <c r="FIJ23" s="12"/>
      <c r="FIK23" s="12"/>
      <c r="FIL23" s="12"/>
      <c r="FIM23" s="12"/>
      <c r="FIN23" s="12"/>
      <c r="FIO23" s="12"/>
      <c r="FIP23" s="12"/>
      <c r="FIQ23" s="12"/>
      <c r="FIR23" s="12"/>
      <c r="FIS23" s="12"/>
      <c r="FIT23" s="12"/>
      <c r="FIU23" s="12"/>
      <c r="FIV23" s="12"/>
      <c r="FIW23" s="12"/>
      <c r="FIX23" s="12"/>
      <c r="FIY23" s="12"/>
      <c r="FIZ23" s="12"/>
      <c r="FJA23" s="12"/>
      <c r="FJB23" s="12"/>
      <c r="FJC23" s="12"/>
      <c r="FJD23" s="12"/>
      <c r="FJE23" s="12"/>
      <c r="FJF23" s="12"/>
      <c r="FJG23" s="12"/>
      <c r="FJH23" s="12"/>
      <c r="FJI23" s="12"/>
      <c r="FJJ23" s="12"/>
      <c r="FJK23" s="12"/>
      <c r="FJL23" s="12"/>
      <c r="FJM23" s="12"/>
      <c r="FJN23" s="12"/>
      <c r="FJO23" s="12"/>
      <c r="FJP23" s="12"/>
      <c r="FJQ23" s="12"/>
      <c r="FJR23" s="12"/>
      <c r="FJS23" s="12"/>
      <c r="FJT23" s="12"/>
      <c r="FJU23" s="12"/>
      <c r="FJV23" s="12"/>
      <c r="FJW23" s="12"/>
      <c r="FJX23" s="12"/>
      <c r="FJY23" s="12"/>
      <c r="FJZ23" s="12"/>
      <c r="FKA23" s="12"/>
      <c r="FKB23" s="12"/>
      <c r="FKC23" s="12"/>
      <c r="FKD23" s="12"/>
      <c r="FKE23" s="12"/>
      <c r="FKF23" s="12"/>
      <c r="FKG23" s="12"/>
      <c r="FKH23" s="12"/>
      <c r="FKI23" s="12"/>
      <c r="FKJ23" s="12"/>
      <c r="FKK23" s="12"/>
      <c r="FKL23" s="12"/>
      <c r="FKM23" s="12"/>
      <c r="FKN23" s="12"/>
      <c r="FKO23" s="12"/>
      <c r="FKP23" s="12"/>
      <c r="FKQ23" s="12"/>
      <c r="FKR23" s="12"/>
      <c r="FKS23" s="12"/>
      <c r="FKT23" s="12"/>
      <c r="FKU23" s="12"/>
      <c r="FKV23" s="12"/>
      <c r="FKW23" s="12"/>
      <c r="FKX23" s="12"/>
      <c r="FKY23" s="12"/>
      <c r="FKZ23" s="12"/>
      <c r="FLA23" s="12"/>
      <c r="FLB23" s="12"/>
      <c r="FLC23" s="12"/>
      <c r="FLD23" s="12"/>
      <c r="FLE23" s="12"/>
      <c r="FLF23" s="12"/>
      <c r="FLG23" s="12"/>
      <c r="FLH23" s="12"/>
      <c r="FLI23" s="12"/>
      <c r="FLJ23" s="12"/>
      <c r="FLK23" s="12"/>
      <c r="FLL23" s="12"/>
      <c r="FLM23" s="12"/>
      <c r="FLN23" s="12"/>
      <c r="FLO23" s="12"/>
      <c r="FLP23" s="12"/>
      <c r="FLQ23" s="12"/>
      <c r="FLR23" s="12"/>
      <c r="FLS23" s="12"/>
      <c r="FLT23" s="12"/>
      <c r="FLU23" s="12"/>
      <c r="FLV23" s="12"/>
      <c r="FLW23" s="12"/>
      <c r="FLX23" s="12"/>
      <c r="FLY23" s="12"/>
      <c r="FLZ23" s="12"/>
      <c r="FMA23" s="12"/>
      <c r="FMB23" s="12"/>
      <c r="FMC23" s="12"/>
      <c r="FMD23" s="12"/>
      <c r="FME23" s="12"/>
      <c r="FMF23" s="12"/>
      <c r="FMG23" s="12"/>
      <c r="FMH23" s="12"/>
      <c r="FMI23" s="12"/>
      <c r="FMJ23" s="12"/>
      <c r="FMK23" s="12"/>
      <c r="FML23" s="12"/>
      <c r="FMM23" s="12"/>
      <c r="FMN23" s="12"/>
      <c r="FMO23" s="12"/>
      <c r="FMP23" s="12"/>
      <c r="FMQ23" s="12"/>
      <c r="FMR23" s="12"/>
      <c r="FMS23" s="12"/>
      <c r="FMT23" s="12"/>
      <c r="FMU23" s="12"/>
      <c r="FMV23" s="12"/>
      <c r="FMW23" s="12"/>
      <c r="FMX23" s="12"/>
      <c r="FMY23" s="12"/>
      <c r="FMZ23" s="12"/>
      <c r="FNA23" s="12"/>
      <c r="FNB23" s="12"/>
      <c r="FNC23" s="12"/>
      <c r="FND23" s="12"/>
      <c r="FNE23" s="12"/>
      <c r="FNF23" s="12"/>
      <c r="FNG23" s="12"/>
      <c r="FNH23" s="12"/>
      <c r="FNI23" s="12"/>
      <c r="FNJ23" s="12"/>
      <c r="FNK23" s="12"/>
      <c r="FNL23" s="12"/>
      <c r="FNM23" s="12"/>
      <c r="FNN23" s="12"/>
      <c r="FNO23" s="12"/>
      <c r="FNP23" s="12"/>
      <c r="FNQ23" s="12"/>
      <c r="FNR23" s="12"/>
      <c r="FNS23" s="12"/>
      <c r="FNT23" s="12"/>
      <c r="FNU23" s="12"/>
      <c r="FNV23" s="12"/>
      <c r="FNW23" s="12"/>
      <c r="FNX23" s="12"/>
      <c r="FNY23" s="12"/>
      <c r="FNZ23" s="12"/>
      <c r="FOA23" s="12"/>
      <c r="FOB23" s="12"/>
      <c r="FOC23" s="12"/>
      <c r="FOD23" s="12"/>
      <c r="FOE23" s="12"/>
      <c r="FOF23" s="12"/>
      <c r="FOG23" s="12"/>
      <c r="FOH23" s="12"/>
      <c r="FOI23" s="12"/>
      <c r="FOJ23" s="12"/>
      <c r="FOK23" s="12"/>
      <c r="FOL23" s="12"/>
      <c r="FOM23" s="12"/>
      <c r="FON23" s="12"/>
      <c r="FOO23" s="12"/>
      <c r="FOP23" s="12"/>
      <c r="FOQ23" s="12"/>
      <c r="FOR23" s="12"/>
      <c r="FOS23" s="12"/>
      <c r="FOT23" s="12"/>
      <c r="FOU23" s="12"/>
      <c r="FOV23" s="12"/>
      <c r="FOW23" s="12"/>
      <c r="FOX23" s="12"/>
      <c r="FOY23" s="12"/>
      <c r="FOZ23" s="12"/>
      <c r="FPA23" s="12"/>
      <c r="FPB23" s="12"/>
      <c r="FPC23" s="12"/>
      <c r="FPD23" s="12"/>
      <c r="FPE23" s="12"/>
      <c r="FPF23" s="12"/>
      <c r="FPG23" s="12"/>
      <c r="FPH23" s="12"/>
      <c r="FPI23" s="12"/>
      <c r="FPJ23" s="12"/>
      <c r="FPK23" s="12"/>
      <c r="FPL23" s="12"/>
      <c r="FPM23" s="12"/>
      <c r="FPN23" s="12"/>
      <c r="FPO23" s="12"/>
      <c r="FPP23" s="12"/>
      <c r="FPQ23" s="12"/>
      <c r="FPR23" s="12"/>
      <c r="FPS23" s="12"/>
      <c r="FPT23" s="12"/>
      <c r="FPU23" s="12"/>
      <c r="FPV23" s="12"/>
      <c r="FPW23" s="12"/>
      <c r="FPX23" s="12"/>
      <c r="FPY23" s="12"/>
      <c r="FPZ23" s="12"/>
      <c r="FQA23" s="12"/>
      <c r="FQB23" s="12"/>
      <c r="FQC23" s="12"/>
      <c r="FQD23" s="12"/>
      <c r="FQE23" s="12"/>
      <c r="FQF23" s="12"/>
      <c r="FQG23" s="12"/>
      <c r="FQH23" s="12"/>
      <c r="FQI23" s="12"/>
      <c r="FQJ23" s="12"/>
      <c r="FQK23" s="12"/>
      <c r="FQL23" s="12"/>
      <c r="FQM23" s="12"/>
      <c r="FQN23" s="12"/>
      <c r="FQO23" s="12"/>
      <c r="FQP23" s="12"/>
      <c r="FQQ23" s="12"/>
      <c r="FQR23" s="12"/>
      <c r="FQS23" s="12"/>
      <c r="FQT23" s="12"/>
      <c r="FQU23" s="12"/>
      <c r="FQV23" s="12"/>
      <c r="FQW23" s="12"/>
      <c r="FQX23" s="12"/>
      <c r="FQY23" s="12"/>
      <c r="FQZ23" s="12"/>
      <c r="FRA23" s="12"/>
      <c r="FRB23" s="12"/>
      <c r="FRC23" s="12"/>
      <c r="FRD23" s="12"/>
      <c r="FRE23" s="12"/>
      <c r="FRF23" s="12"/>
      <c r="FRG23" s="12"/>
      <c r="FRH23" s="12"/>
      <c r="FRI23" s="12"/>
      <c r="FRJ23" s="12"/>
      <c r="FRK23" s="12"/>
      <c r="FRL23" s="12"/>
      <c r="FRM23" s="12"/>
      <c r="FRN23" s="12"/>
      <c r="FRO23" s="12"/>
      <c r="FRP23" s="12"/>
      <c r="FRQ23" s="12"/>
      <c r="FRR23" s="12"/>
      <c r="FRS23" s="12"/>
      <c r="FRT23" s="12"/>
      <c r="FRU23" s="12"/>
      <c r="FRV23" s="12"/>
      <c r="FRW23" s="12"/>
      <c r="FRX23" s="12"/>
      <c r="FRY23" s="12"/>
      <c r="FRZ23" s="12"/>
      <c r="FSA23" s="12"/>
      <c r="FSB23" s="12"/>
      <c r="FSC23" s="12"/>
      <c r="FSD23" s="12"/>
      <c r="FSE23" s="12"/>
      <c r="FSF23" s="12"/>
      <c r="FSG23" s="12"/>
      <c r="FSH23" s="12"/>
      <c r="FSI23" s="12"/>
      <c r="FSJ23" s="12"/>
      <c r="FSK23" s="12"/>
      <c r="FSL23" s="12"/>
      <c r="FSM23" s="12"/>
      <c r="FSN23" s="12"/>
      <c r="FSO23" s="12"/>
      <c r="FSP23" s="12"/>
      <c r="FSQ23" s="12"/>
      <c r="FSR23" s="12"/>
      <c r="FSS23" s="12"/>
      <c r="FST23" s="12"/>
      <c r="FSU23" s="12"/>
      <c r="FSV23" s="12"/>
      <c r="FSW23" s="12"/>
      <c r="FSX23" s="12"/>
      <c r="FSY23" s="12"/>
      <c r="FSZ23" s="12"/>
      <c r="FTA23" s="12"/>
      <c r="FTB23" s="12"/>
      <c r="FTC23" s="12"/>
      <c r="FTD23" s="12"/>
      <c r="FTE23" s="12"/>
      <c r="FTF23" s="12"/>
      <c r="FTG23" s="12"/>
      <c r="FTH23" s="12"/>
      <c r="FTI23" s="12"/>
      <c r="FTJ23" s="12"/>
      <c r="FTK23" s="12"/>
      <c r="FTL23" s="12"/>
      <c r="FTM23" s="12"/>
      <c r="FTN23" s="12"/>
      <c r="FTO23" s="12"/>
      <c r="FTP23" s="12"/>
      <c r="FTQ23" s="12"/>
      <c r="FTR23" s="12"/>
      <c r="FTS23" s="12"/>
      <c r="FTT23" s="12"/>
      <c r="FTU23" s="12"/>
      <c r="FTV23" s="12"/>
      <c r="FTW23" s="12"/>
      <c r="FTX23" s="12"/>
      <c r="FTY23" s="12"/>
      <c r="FTZ23" s="12"/>
      <c r="FUA23" s="12"/>
      <c r="FUB23" s="12"/>
      <c r="FUC23" s="12"/>
      <c r="FUD23" s="12"/>
      <c r="FUE23" s="12"/>
      <c r="FUF23" s="12"/>
      <c r="FUG23" s="12"/>
      <c r="FUH23" s="12"/>
      <c r="FUI23" s="12"/>
      <c r="FUJ23" s="12"/>
      <c r="FUK23" s="12"/>
      <c r="FUL23" s="12"/>
      <c r="FUM23" s="12"/>
      <c r="FUN23" s="12"/>
      <c r="FUO23" s="12"/>
      <c r="FUP23" s="12"/>
      <c r="FUQ23" s="12"/>
      <c r="FUR23" s="12"/>
      <c r="FUS23" s="12"/>
      <c r="FUT23" s="12"/>
      <c r="FUU23" s="12"/>
      <c r="FUV23" s="12"/>
      <c r="FUW23" s="12"/>
      <c r="FUX23" s="12"/>
      <c r="FUY23" s="12"/>
      <c r="FUZ23" s="12"/>
      <c r="FVA23" s="12"/>
      <c r="FVB23" s="12"/>
      <c r="FVC23" s="12"/>
      <c r="FVD23" s="12"/>
      <c r="FVE23" s="12"/>
      <c r="FVF23" s="12"/>
      <c r="FVG23" s="12"/>
      <c r="FVH23" s="12"/>
      <c r="FVI23" s="12"/>
      <c r="FVJ23" s="12"/>
      <c r="FVK23" s="12"/>
      <c r="FVL23" s="12"/>
      <c r="FVM23" s="12"/>
      <c r="FVN23" s="12"/>
      <c r="FVO23" s="12"/>
      <c r="FVP23" s="12"/>
      <c r="FVQ23" s="12"/>
      <c r="FVR23" s="12"/>
      <c r="FVS23" s="12"/>
      <c r="FVT23" s="12"/>
      <c r="FVU23" s="12"/>
      <c r="FVV23" s="12"/>
      <c r="FVW23" s="12"/>
      <c r="FVX23" s="12"/>
      <c r="FVY23" s="12"/>
      <c r="FVZ23" s="12"/>
      <c r="FWA23" s="12"/>
      <c r="FWB23" s="12"/>
      <c r="FWC23" s="12"/>
      <c r="FWD23" s="12"/>
      <c r="FWE23" s="12"/>
      <c r="FWF23" s="12"/>
      <c r="FWG23" s="12"/>
      <c r="FWH23" s="12"/>
      <c r="FWI23" s="12"/>
      <c r="FWJ23" s="12"/>
      <c r="FWK23" s="12"/>
      <c r="FWL23" s="12"/>
      <c r="FWM23" s="12"/>
      <c r="FWN23" s="12"/>
      <c r="FWO23" s="12"/>
      <c r="FWP23" s="12"/>
      <c r="FWQ23" s="12"/>
      <c r="FWR23" s="12"/>
      <c r="FWS23" s="12"/>
      <c r="FWT23" s="12"/>
      <c r="FWU23" s="12"/>
      <c r="FWV23" s="12"/>
      <c r="FWW23" s="12"/>
      <c r="FWX23" s="12"/>
      <c r="FWY23" s="12"/>
      <c r="FWZ23" s="12"/>
      <c r="FXA23" s="12"/>
      <c r="FXB23" s="12"/>
      <c r="FXC23" s="12"/>
      <c r="FXD23" s="12"/>
      <c r="FXE23" s="12"/>
      <c r="FXF23" s="12"/>
      <c r="FXG23" s="12"/>
      <c r="FXH23" s="12"/>
      <c r="FXI23" s="12"/>
      <c r="FXJ23" s="12"/>
      <c r="FXK23" s="12"/>
      <c r="FXL23" s="12"/>
      <c r="FXM23" s="12"/>
      <c r="FXN23" s="12"/>
      <c r="FXO23" s="12"/>
      <c r="FXP23" s="12"/>
      <c r="FXQ23" s="12"/>
      <c r="FXR23" s="12"/>
      <c r="FXS23" s="12"/>
      <c r="FXT23" s="12"/>
      <c r="FXU23" s="12"/>
      <c r="FXV23" s="12"/>
      <c r="FXW23" s="12"/>
      <c r="FXX23" s="12"/>
      <c r="FXY23" s="12"/>
      <c r="FXZ23" s="12"/>
      <c r="FYA23" s="12"/>
      <c r="FYB23" s="12"/>
      <c r="FYC23" s="12"/>
      <c r="FYD23" s="12"/>
      <c r="FYE23" s="12"/>
      <c r="FYF23" s="12"/>
      <c r="FYG23" s="12"/>
      <c r="FYH23" s="12"/>
      <c r="FYI23" s="12"/>
      <c r="FYJ23" s="12"/>
      <c r="FYK23" s="12"/>
      <c r="FYL23" s="12"/>
      <c r="FYM23" s="12"/>
      <c r="FYN23" s="12"/>
      <c r="FYO23" s="12"/>
      <c r="FYP23" s="12"/>
      <c r="FYQ23" s="12"/>
      <c r="FYR23" s="12"/>
      <c r="FYS23" s="12"/>
      <c r="FYT23" s="12"/>
      <c r="FYU23" s="12"/>
      <c r="FYV23" s="12"/>
      <c r="FYW23" s="12"/>
      <c r="FYX23" s="12"/>
      <c r="FYY23" s="12"/>
      <c r="FYZ23" s="12"/>
      <c r="FZA23" s="12"/>
      <c r="FZB23" s="12"/>
      <c r="FZC23" s="12"/>
      <c r="FZD23" s="12"/>
      <c r="FZE23" s="12"/>
      <c r="FZF23" s="12"/>
      <c r="FZG23" s="12"/>
      <c r="FZH23" s="12"/>
      <c r="FZI23" s="12"/>
      <c r="FZJ23" s="12"/>
      <c r="FZK23" s="12"/>
      <c r="FZL23" s="12"/>
      <c r="FZM23" s="12"/>
      <c r="FZN23" s="12"/>
      <c r="FZO23" s="12"/>
      <c r="FZP23" s="12"/>
      <c r="FZQ23" s="12"/>
      <c r="FZR23" s="12"/>
      <c r="FZS23" s="12"/>
      <c r="FZT23" s="12"/>
      <c r="FZU23" s="12"/>
      <c r="FZV23" s="12"/>
      <c r="FZW23" s="12"/>
      <c r="FZX23" s="12"/>
      <c r="FZY23" s="12"/>
      <c r="FZZ23" s="12"/>
      <c r="GAA23" s="12"/>
      <c r="GAB23" s="12"/>
      <c r="GAC23" s="12"/>
      <c r="GAD23" s="12"/>
      <c r="GAE23" s="12"/>
      <c r="GAF23" s="12"/>
      <c r="GAG23" s="12"/>
      <c r="GAH23" s="12"/>
      <c r="GAI23" s="12"/>
      <c r="GAJ23" s="12"/>
      <c r="GAK23" s="12"/>
      <c r="GAL23" s="12"/>
      <c r="GAM23" s="12"/>
      <c r="GAN23" s="12"/>
      <c r="GAO23" s="12"/>
      <c r="GAP23" s="12"/>
      <c r="GAQ23" s="12"/>
      <c r="GAR23" s="12"/>
      <c r="GAS23" s="12"/>
      <c r="GAT23" s="12"/>
      <c r="GAU23" s="12"/>
      <c r="GAV23" s="12"/>
      <c r="GAW23" s="12"/>
      <c r="GAX23" s="12"/>
      <c r="GAY23" s="12"/>
      <c r="GAZ23" s="12"/>
      <c r="GBA23" s="12"/>
      <c r="GBB23" s="12"/>
      <c r="GBC23" s="12"/>
      <c r="GBD23" s="12"/>
      <c r="GBE23" s="12"/>
      <c r="GBF23" s="12"/>
      <c r="GBG23" s="12"/>
      <c r="GBH23" s="12"/>
      <c r="GBI23" s="12"/>
      <c r="GBJ23" s="12"/>
      <c r="GBK23" s="12"/>
      <c r="GBL23" s="12"/>
      <c r="GBM23" s="12"/>
      <c r="GBN23" s="12"/>
      <c r="GBO23" s="12"/>
      <c r="GBP23" s="12"/>
      <c r="GBQ23" s="12"/>
      <c r="GBR23" s="12"/>
      <c r="GBS23" s="12"/>
      <c r="GBT23" s="12"/>
      <c r="GBU23" s="12"/>
      <c r="GBV23" s="12"/>
      <c r="GBW23" s="12"/>
      <c r="GBX23" s="12"/>
      <c r="GBY23" s="12"/>
      <c r="GBZ23" s="12"/>
      <c r="GCA23" s="12"/>
      <c r="GCB23" s="12"/>
      <c r="GCC23" s="12"/>
      <c r="GCD23" s="12"/>
      <c r="GCE23" s="12"/>
      <c r="GCF23" s="12"/>
      <c r="GCG23" s="12"/>
      <c r="GCH23" s="12"/>
      <c r="GCI23" s="12"/>
      <c r="GCJ23" s="12"/>
      <c r="GCK23" s="12"/>
      <c r="GCL23" s="12"/>
      <c r="GCM23" s="12"/>
      <c r="GCN23" s="12"/>
      <c r="GCO23" s="12"/>
      <c r="GCP23" s="12"/>
      <c r="GCQ23" s="12"/>
      <c r="GCR23" s="12"/>
      <c r="GCS23" s="12"/>
      <c r="GCT23" s="12"/>
      <c r="GCU23" s="12"/>
      <c r="GCV23" s="12"/>
      <c r="GCW23" s="12"/>
      <c r="GCX23" s="12"/>
      <c r="GCY23" s="12"/>
      <c r="GCZ23" s="12"/>
      <c r="GDA23" s="12"/>
      <c r="GDB23" s="12"/>
      <c r="GDC23" s="12"/>
      <c r="GDD23" s="12"/>
      <c r="GDE23" s="12"/>
      <c r="GDF23" s="12"/>
      <c r="GDG23" s="12"/>
      <c r="GDH23" s="12"/>
      <c r="GDI23" s="12"/>
      <c r="GDJ23" s="12"/>
      <c r="GDK23" s="12"/>
      <c r="GDL23" s="12"/>
      <c r="GDM23" s="12"/>
      <c r="GDN23" s="12"/>
      <c r="GDO23" s="12"/>
      <c r="GDP23" s="12"/>
      <c r="GDQ23" s="12"/>
      <c r="GDR23" s="12"/>
      <c r="GDS23" s="12"/>
      <c r="GDT23" s="12"/>
      <c r="GDU23" s="12"/>
      <c r="GDV23" s="12"/>
      <c r="GDW23" s="12"/>
      <c r="GDX23" s="12"/>
      <c r="GDY23" s="12"/>
      <c r="GDZ23" s="12"/>
      <c r="GEA23" s="12"/>
      <c r="GEB23" s="12"/>
      <c r="GEC23" s="12"/>
      <c r="GED23" s="12"/>
      <c r="GEE23" s="12"/>
      <c r="GEF23" s="12"/>
      <c r="GEG23" s="12"/>
      <c r="GEH23" s="12"/>
      <c r="GEI23" s="12"/>
      <c r="GEJ23" s="12"/>
      <c r="GEK23" s="12"/>
      <c r="GEL23" s="12"/>
      <c r="GEM23" s="12"/>
      <c r="GEN23" s="12"/>
      <c r="GEO23" s="12"/>
      <c r="GEP23" s="12"/>
      <c r="GEQ23" s="12"/>
      <c r="GER23" s="12"/>
      <c r="GES23" s="12"/>
      <c r="GET23" s="12"/>
      <c r="GEU23" s="12"/>
      <c r="GEV23" s="12"/>
      <c r="GEW23" s="12"/>
      <c r="GEX23" s="12"/>
      <c r="GEY23" s="12"/>
      <c r="GEZ23" s="12"/>
      <c r="GFA23" s="12"/>
      <c r="GFB23" s="12"/>
      <c r="GFC23" s="12"/>
      <c r="GFD23" s="12"/>
      <c r="GFE23" s="12"/>
      <c r="GFF23" s="12"/>
      <c r="GFG23" s="12"/>
      <c r="GFH23" s="12"/>
      <c r="GFI23" s="12"/>
      <c r="GFJ23" s="12"/>
      <c r="GFK23" s="12"/>
      <c r="GFL23" s="12"/>
      <c r="GFM23" s="12"/>
      <c r="GFN23" s="12"/>
      <c r="GFO23" s="12"/>
      <c r="GFP23" s="12"/>
      <c r="GFQ23" s="12"/>
      <c r="GFR23" s="12"/>
      <c r="GFS23" s="12"/>
      <c r="GFT23" s="12"/>
      <c r="GFU23" s="12"/>
      <c r="GFV23" s="12"/>
      <c r="GFW23" s="12"/>
      <c r="GFX23" s="12"/>
      <c r="GFY23" s="12"/>
      <c r="GFZ23" s="12"/>
      <c r="GGA23" s="12"/>
      <c r="GGB23" s="12"/>
      <c r="GGC23" s="12"/>
      <c r="GGD23" s="12"/>
      <c r="GGE23" s="12"/>
      <c r="GGF23" s="12"/>
      <c r="GGG23" s="12"/>
      <c r="GGH23" s="12"/>
      <c r="GGI23" s="12"/>
      <c r="GGJ23" s="12"/>
      <c r="GGK23" s="12"/>
      <c r="GGL23" s="12"/>
      <c r="GGM23" s="12"/>
      <c r="GGN23" s="12"/>
      <c r="GGO23" s="12"/>
      <c r="GGP23" s="12"/>
      <c r="GGQ23" s="12"/>
      <c r="GGR23" s="12"/>
      <c r="GGS23" s="12"/>
      <c r="GGT23" s="12"/>
      <c r="GGU23" s="12"/>
      <c r="GGV23" s="12"/>
      <c r="GGW23" s="12"/>
      <c r="GGX23" s="12"/>
      <c r="GGY23" s="12"/>
      <c r="GGZ23" s="12"/>
      <c r="GHA23" s="12"/>
      <c r="GHB23" s="12"/>
      <c r="GHC23" s="12"/>
      <c r="GHD23" s="12"/>
      <c r="GHE23" s="12"/>
      <c r="GHF23" s="12"/>
      <c r="GHG23" s="12"/>
      <c r="GHH23" s="12"/>
      <c r="GHI23" s="12"/>
      <c r="GHJ23" s="12"/>
      <c r="GHK23" s="12"/>
      <c r="GHL23" s="12"/>
      <c r="GHM23" s="12"/>
      <c r="GHN23" s="12"/>
      <c r="GHO23" s="12"/>
      <c r="GHP23" s="12"/>
      <c r="GHQ23" s="12"/>
      <c r="GHR23" s="12"/>
      <c r="GHS23" s="12"/>
      <c r="GHT23" s="12"/>
      <c r="GHU23" s="12"/>
      <c r="GHV23" s="12"/>
      <c r="GHW23" s="12"/>
      <c r="GHX23" s="12"/>
      <c r="GHY23" s="12"/>
      <c r="GHZ23" s="12"/>
      <c r="GIA23" s="12"/>
      <c r="GIB23" s="12"/>
      <c r="GIC23" s="12"/>
      <c r="GID23" s="12"/>
      <c r="GIE23" s="12"/>
      <c r="GIF23" s="12"/>
      <c r="GIG23" s="12"/>
      <c r="GIH23" s="12"/>
      <c r="GII23" s="12"/>
      <c r="GIJ23" s="12"/>
      <c r="GIK23" s="12"/>
      <c r="GIL23" s="12"/>
      <c r="GIM23" s="12"/>
      <c r="GIN23" s="12"/>
      <c r="GIO23" s="12"/>
      <c r="GIP23" s="12"/>
      <c r="GIQ23" s="12"/>
      <c r="GIR23" s="12"/>
      <c r="GIS23" s="12"/>
      <c r="GIT23" s="12"/>
      <c r="GIU23" s="12"/>
      <c r="GIV23" s="12"/>
      <c r="GIW23" s="12"/>
      <c r="GIX23" s="12"/>
      <c r="GIY23" s="12"/>
      <c r="GIZ23" s="12"/>
      <c r="GJA23" s="12"/>
      <c r="GJB23" s="12"/>
      <c r="GJC23" s="12"/>
      <c r="GJD23" s="12"/>
      <c r="GJE23" s="12"/>
      <c r="GJF23" s="12"/>
      <c r="GJG23" s="12"/>
      <c r="GJH23" s="12"/>
      <c r="GJI23" s="12"/>
      <c r="GJJ23" s="12"/>
      <c r="GJK23" s="12"/>
      <c r="GJL23" s="12"/>
      <c r="GJM23" s="12"/>
      <c r="GJN23" s="12"/>
      <c r="GJO23" s="12"/>
      <c r="GJP23" s="12"/>
      <c r="GJQ23" s="12"/>
      <c r="GJR23" s="12"/>
      <c r="GJS23" s="12"/>
      <c r="GJT23" s="12"/>
      <c r="GJU23" s="12"/>
      <c r="GJV23" s="12"/>
      <c r="GJW23" s="12"/>
      <c r="GJX23" s="12"/>
      <c r="GJY23" s="12"/>
      <c r="GJZ23" s="12"/>
      <c r="GKA23" s="12"/>
      <c r="GKB23" s="12"/>
      <c r="GKC23" s="12"/>
      <c r="GKD23" s="12"/>
      <c r="GKE23" s="12"/>
      <c r="GKF23" s="12"/>
      <c r="GKG23" s="12"/>
      <c r="GKH23" s="12"/>
      <c r="GKI23" s="12"/>
      <c r="GKJ23" s="12"/>
      <c r="GKK23" s="12"/>
      <c r="GKL23" s="12"/>
      <c r="GKM23" s="12"/>
      <c r="GKN23" s="12"/>
      <c r="GKO23" s="12"/>
      <c r="GKP23" s="12"/>
      <c r="GKQ23" s="12"/>
      <c r="GKR23" s="12"/>
      <c r="GKS23" s="12"/>
      <c r="GKT23" s="12"/>
      <c r="GKU23" s="12"/>
      <c r="GKV23" s="12"/>
      <c r="GKW23" s="12"/>
      <c r="GKX23" s="12"/>
      <c r="GKY23" s="12"/>
      <c r="GKZ23" s="12"/>
      <c r="GLA23" s="12"/>
      <c r="GLB23" s="12"/>
      <c r="GLC23" s="12"/>
      <c r="GLD23" s="12"/>
      <c r="GLE23" s="12"/>
      <c r="GLF23" s="12"/>
      <c r="GLG23" s="12"/>
      <c r="GLH23" s="12"/>
      <c r="GLI23" s="12"/>
      <c r="GLJ23" s="12"/>
      <c r="GLK23" s="12"/>
      <c r="GLL23" s="12"/>
      <c r="GLM23" s="12"/>
      <c r="GLN23" s="12"/>
      <c r="GLO23" s="12"/>
      <c r="GLP23" s="12"/>
      <c r="GLQ23" s="12"/>
      <c r="GLR23" s="12"/>
      <c r="GLS23" s="12"/>
      <c r="GLT23" s="12"/>
      <c r="GLU23" s="12"/>
      <c r="GLV23" s="12"/>
      <c r="GLW23" s="12"/>
      <c r="GLX23" s="12"/>
      <c r="GLY23" s="12"/>
      <c r="GLZ23" s="12"/>
      <c r="GMA23" s="12"/>
      <c r="GMB23" s="12"/>
      <c r="GMC23" s="12"/>
      <c r="GMD23" s="12"/>
      <c r="GME23" s="12"/>
      <c r="GMF23" s="12"/>
      <c r="GMG23" s="12"/>
      <c r="GMH23" s="12"/>
      <c r="GMI23" s="12"/>
      <c r="GMJ23" s="12"/>
      <c r="GMK23" s="12"/>
      <c r="GML23" s="12"/>
      <c r="GMM23" s="12"/>
      <c r="GMN23" s="12"/>
      <c r="GMO23" s="12"/>
      <c r="GMP23" s="12"/>
      <c r="GMQ23" s="12"/>
      <c r="GMR23" s="12"/>
      <c r="GMS23" s="12"/>
      <c r="GMT23" s="12"/>
      <c r="GMU23" s="12"/>
      <c r="GMV23" s="12"/>
      <c r="GMW23" s="12"/>
      <c r="GMX23" s="12"/>
      <c r="GMY23" s="12"/>
      <c r="GMZ23" s="12"/>
      <c r="GNA23" s="12"/>
      <c r="GNB23" s="12"/>
      <c r="GNC23" s="12"/>
      <c r="GND23" s="12"/>
      <c r="GNE23" s="12"/>
      <c r="GNF23" s="12"/>
      <c r="GNG23" s="12"/>
      <c r="GNH23" s="12"/>
      <c r="GNI23" s="12"/>
      <c r="GNJ23" s="12"/>
      <c r="GNK23" s="12"/>
      <c r="GNL23" s="12"/>
      <c r="GNM23" s="12"/>
      <c r="GNN23" s="12"/>
      <c r="GNO23" s="12"/>
      <c r="GNP23" s="12"/>
      <c r="GNQ23" s="12"/>
      <c r="GNR23" s="12"/>
      <c r="GNS23" s="12"/>
      <c r="GNT23" s="12"/>
      <c r="GNU23" s="12"/>
      <c r="GNV23" s="12"/>
      <c r="GNW23" s="12"/>
      <c r="GNX23" s="12"/>
      <c r="GNY23" s="12"/>
      <c r="GNZ23" s="12"/>
      <c r="GOA23" s="12"/>
      <c r="GOB23" s="12"/>
      <c r="GOC23" s="12"/>
      <c r="GOD23" s="12"/>
      <c r="GOE23" s="12"/>
      <c r="GOF23" s="12"/>
      <c r="GOG23" s="12"/>
      <c r="GOH23" s="12"/>
      <c r="GOI23" s="12"/>
      <c r="GOJ23" s="12"/>
      <c r="GOK23" s="12"/>
      <c r="GOL23" s="12"/>
      <c r="GOM23" s="12"/>
      <c r="GON23" s="12"/>
      <c r="GOO23" s="12"/>
      <c r="GOP23" s="12"/>
      <c r="GOQ23" s="12"/>
      <c r="GOR23" s="12"/>
      <c r="GOS23" s="12"/>
      <c r="GOT23" s="12"/>
      <c r="GOU23" s="12"/>
      <c r="GOV23" s="12"/>
      <c r="GOW23" s="12"/>
      <c r="GOX23" s="12"/>
      <c r="GOY23" s="12"/>
      <c r="GOZ23" s="12"/>
      <c r="GPA23" s="12"/>
      <c r="GPB23" s="12"/>
      <c r="GPC23" s="12"/>
      <c r="GPD23" s="12"/>
      <c r="GPE23" s="12"/>
      <c r="GPF23" s="12"/>
      <c r="GPG23" s="12"/>
      <c r="GPH23" s="12"/>
      <c r="GPI23" s="12"/>
      <c r="GPJ23" s="12"/>
      <c r="GPK23" s="12"/>
      <c r="GPL23" s="12"/>
      <c r="GPM23" s="12"/>
      <c r="GPN23" s="12"/>
      <c r="GPO23" s="12"/>
      <c r="GPP23" s="12"/>
      <c r="GPQ23" s="12"/>
      <c r="GPR23" s="12"/>
      <c r="GPS23" s="12"/>
      <c r="GPT23" s="12"/>
      <c r="GPU23" s="12"/>
      <c r="GPV23" s="12"/>
      <c r="GPW23" s="12"/>
      <c r="GPX23" s="12"/>
      <c r="GPY23" s="12"/>
      <c r="GPZ23" s="12"/>
      <c r="GQA23" s="12"/>
      <c r="GQB23" s="12"/>
      <c r="GQC23" s="12"/>
      <c r="GQD23" s="12"/>
      <c r="GQE23" s="12"/>
      <c r="GQF23" s="12"/>
      <c r="GQG23" s="12"/>
      <c r="GQH23" s="12"/>
      <c r="GQI23" s="12"/>
      <c r="GQJ23" s="12"/>
      <c r="GQK23" s="12"/>
      <c r="GQL23" s="12"/>
      <c r="GQM23" s="12"/>
      <c r="GQN23" s="12"/>
      <c r="GQO23" s="12"/>
      <c r="GQP23" s="12"/>
      <c r="GQQ23" s="12"/>
      <c r="GQR23" s="12"/>
      <c r="GQS23" s="12"/>
      <c r="GQT23" s="12"/>
      <c r="GQU23" s="12"/>
      <c r="GQV23" s="12"/>
      <c r="GQW23" s="12"/>
      <c r="GQX23" s="12"/>
      <c r="GQY23" s="12"/>
      <c r="GQZ23" s="12"/>
      <c r="GRA23" s="12"/>
      <c r="GRB23" s="12"/>
      <c r="GRC23" s="12"/>
      <c r="GRD23" s="12"/>
      <c r="GRE23" s="12"/>
      <c r="GRF23" s="12"/>
      <c r="GRG23" s="12"/>
      <c r="GRH23" s="12"/>
      <c r="GRI23" s="12"/>
      <c r="GRJ23" s="12"/>
      <c r="GRK23" s="12"/>
      <c r="GRL23" s="12"/>
      <c r="GRM23" s="12"/>
      <c r="GRN23" s="12"/>
      <c r="GRO23" s="12"/>
      <c r="GRP23" s="12"/>
      <c r="GRQ23" s="12"/>
      <c r="GRR23" s="12"/>
      <c r="GRS23" s="12"/>
      <c r="GRT23" s="12"/>
      <c r="GRU23" s="12"/>
      <c r="GRV23" s="12"/>
      <c r="GRW23" s="12"/>
      <c r="GRX23" s="12"/>
      <c r="GRY23" s="12"/>
      <c r="GRZ23" s="12"/>
      <c r="GSA23" s="12"/>
      <c r="GSB23" s="12"/>
      <c r="GSC23" s="12"/>
      <c r="GSD23" s="12"/>
      <c r="GSE23" s="12"/>
      <c r="GSF23" s="12"/>
      <c r="GSG23" s="12"/>
      <c r="GSH23" s="12"/>
      <c r="GSI23" s="12"/>
      <c r="GSJ23" s="12"/>
      <c r="GSK23" s="12"/>
      <c r="GSL23" s="12"/>
      <c r="GSM23" s="12"/>
      <c r="GSN23" s="12"/>
      <c r="GSO23" s="12"/>
      <c r="GSP23" s="12"/>
      <c r="GSQ23" s="12"/>
      <c r="GSR23" s="12"/>
      <c r="GSS23" s="12"/>
      <c r="GST23" s="12"/>
      <c r="GSU23" s="12"/>
      <c r="GSV23" s="12"/>
      <c r="GSW23" s="12"/>
      <c r="GSX23" s="12"/>
      <c r="GSY23" s="12"/>
      <c r="GSZ23" s="12"/>
      <c r="GTA23" s="12"/>
      <c r="GTB23" s="12"/>
      <c r="GTC23" s="12"/>
      <c r="GTD23" s="12"/>
      <c r="GTE23" s="12"/>
      <c r="GTF23" s="12"/>
      <c r="GTG23" s="12"/>
      <c r="GTH23" s="12"/>
      <c r="GTI23" s="12"/>
      <c r="GTJ23" s="12"/>
      <c r="GTK23" s="12"/>
      <c r="GTL23" s="12"/>
      <c r="GTM23" s="12"/>
      <c r="GTN23" s="12"/>
      <c r="GTO23" s="12"/>
      <c r="GTP23" s="12"/>
      <c r="GTQ23" s="12"/>
      <c r="GTR23" s="12"/>
      <c r="GTS23" s="12"/>
      <c r="GTT23" s="12"/>
      <c r="GTU23" s="12"/>
      <c r="GTV23" s="12"/>
      <c r="GTW23" s="12"/>
      <c r="GTX23" s="12"/>
      <c r="GTY23" s="12"/>
      <c r="GTZ23" s="12"/>
      <c r="GUA23" s="12"/>
      <c r="GUB23" s="12"/>
      <c r="GUC23" s="12"/>
      <c r="GUD23" s="12"/>
      <c r="GUE23" s="12"/>
      <c r="GUF23" s="12"/>
      <c r="GUG23" s="12"/>
      <c r="GUH23" s="12"/>
      <c r="GUI23" s="12"/>
      <c r="GUJ23" s="12"/>
      <c r="GUK23" s="12"/>
      <c r="GUL23" s="12"/>
      <c r="GUM23" s="12"/>
      <c r="GUN23" s="12"/>
      <c r="GUO23" s="12"/>
      <c r="GUP23" s="12"/>
      <c r="GUQ23" s="12"/>
      <c r="GUR23" s="12"/>
      <c r="GUS23" s="12"/>
      <c r="GUT23" s="12"/>
      <c r="GUU23" s="12"/>
      <c r="GUV23" s="12"/>
      <c r="GUW23" s="12"/>
      <c r="GUX23" s="12"/>
      <c r="GUY23" s="12"/>
      <c r="GUZ23" s="12"/>
      <c r="GVA23" s="12"/>
      <c r="GVB23" s="12"/>
      <c r="GVC23" s="12"/>
      <c r="GVD23" s="12"/>
      <c r="GVE23" s="12"/>
      <c r="GVF23" s="12"/>
      <c r="GVG23" s="12"/>
      <c r="GVH23" s="12"/>
      <c r="GVI23" s="12"/>
      <c r="GVJ23" s="12"/>
      <c r="GVK23" s="12"/>
      <c r="GVL23" s="12"/>
      <c r="GVM23" s="12"/>
      <c r="GVN23" s="12"/>
      <c r="GVO23" s="12"/>
      <c r="GVP23" s="12"/>
      <c r="GVQ23" s="12"/>
      <c r="GVR23" s="12"/>
      <c r="GVS23" s="12"/>
      <c r="GVT23" s="12"/>
      <c r="GVU23" s="12"/>
      <c r="GVV23" s="12"/>
      <c r="GVW23" s="12"/>
      <c r="GVX23" s="12"/>
      <c r="GVY23" s="12"/>
      <c r="GVZ23" s="12"/>
      <c r="GWA23" s="12"/>
      <c r="GWB23" s="12"/>
      <c r="GWC23" s="12"/>
      <c r="GWD23" s="12"/>
      <c r="GWE23" s="12"/>
      <c r="GWF23" s="12"/>
      <c r="GWG23" s="12"/>
      <c r="GWH23" s="12"/>
      <c r="GWI23" s="12"/>
      <c r="GWJ23" s="12"/>
      <c r="GWK23" s="12"/>
      <c r="GWL23" s="12"/>
      <c r="GWM23" s="12"/>
      <c r="GWN23" s="12"/>
      <c r="GWO23" s="12"/>
      <c r="GWP23" s="12"/>
      <c r="GWQ23" s="12"/>
      <c r="GWR23" s="12"/>
      <c r="GWS23" s="12"/>
      <c r="GWT23" s="12"/>
      <c r="GWU23" s="12"/>
      <c r="GWV23" s="12"/>
      <c r="GWW23" s="12"/>
      <c r="GWX23" s="12"/>
      <c r="GWY23" s="12"/>
      <c r="GWZ23" s="12"/>
      <c r="GXA23" s="12"/>
      <c r="GXB23" s="12"/>
      <c r="GXC23" s="12"/>
      <c r="GXD23" s="12"/>
      <c r="GXE23" s="12"/>
      <c r="GXF23" s="12"/>
      <c r="GXG23" s="12"/>
      <c r="GXH23" s="12"/>
      <c r="GXI23" s="12"/>
      <c r="GXJ23" s="12"/>
      <c r="GXK23" s="12"/>
      <c r="GXL23" s="12"/>
      <c r="GXM23" s="12"/>
      <c r="GXN23" s="12"/>
      <c r="GXO23" s="12"/>
      <c r="GXP23" s="12"/>
      <c r="GXQ23" s="12"/>
      <c r="GXR23" s="12"/>
      <c r="GXS23" s="12"/>
      <c r="GXT23" s="12"/>
      <c r="GXU23" s="12"/>
      <c r="GXV23" s="12"/>
      <c r="GXW23" s="12"/>
      <c r="GXX23" s="12"/>
      <c r="GXY23" s="12"/>
      <c r="GXZ23" s="12"/>
      <c r="GYA23" s="12"/>
      <c r="GYB23" s="12"/>
      <c r="GYC23" s="12"/>
      <c r="GYD23" s="12"/>
      <c r="GYE23" s="12"/>
      <c r="GYF23" s="12"/>
      <c r="GYG23" s="12"/>
      <c r="GYH23" s="12"/>
      <c r="GYI23" s="12"/>
      <c r="GYJ23" s="12"/>
      <c r="GYK23" s="12"/>
      <c r="GYL23" s="12"/>
      <c r="GYM23" s="12"/>
      <c r="GYN23" s="12"/>
      <c r="GYO23" s="12"/>
      <c r="GYP23" s="12"/>
      <c r="GYQ23" s="12"/>
      <c r="GYR23" s="12"/>
      <c r="GYS23" s="12"/>
      <c r="GYT23" s="12"/>
      <c r="GYU23" s="12"/>
      <c r="GYV23" s="12"/>
      <c r="GYW23" s="12"/>
      <c r="GYX23" s="12"/>
      <c r="GYY23" s="12"/>
      <c r="GYZ23" s="12"/>
      <c r="GZA23" s="12"/>
      <c r="GZB23" s="12"/>
      <c r="GZC23" s="12"/>
      <c r="GZD23" s="12"/>
      <c r="GZE23" s="12"/>
      <c r="GZF23" s="12"/>
      <c r="GZG23" s="12"/>
      <c r="GZH23" s="12"/>
      <c r="GZI23" s="12"/>
      <c r="GZJ23" s="12"/>
      <c r="GZK23" s="12"/>
      <c r="GZL23" s="12"/>
      <c r="GZM23" s="12"/>
      <c r="GZN23" s="12"/>
      <c r="GZO23" s="12"/>
      <c r="GZP23" s="12"/>
      <c r="GZQ23" s="12"/>
      <c r="GZR23" s="12"/>
      <c r="GZS23" s="12"/>
      <c r="GZT23" s="12"/>
      <c r="GZU23" s="12"/>
      <c r="GZV23" s="12"/>
      <c r="GZW23" s="12"/>
      <c r="GZX23" s="12"/>
      <c r="GZY23" s="12"/>
      <c r="GZZ23" s="12"/>
      <c r="HAA23" s="12"/>
      <c r="HAB23" s="12"/>
      <c r="HAC23" s="12"/>
      <c r="HAD23" s="12"/>
      <c r="HAE23" s="12"/>
      <c r="HAF23" s="12"/>
      <c r="HAG23" s="12"/>
      <c r="HAH23" s="12"/>
      <c r="HAI23" s="12"/>
      <c r="HAJ23" s="12"/>
      <c r="HAK23" s="12"/>
      <c r="HAL23" s="12"/>
      <c r="HAM23" s="12"/>
      <c r="HAN23" s="12"/>
      <c r="HAO23" s="12"/>
      <c r="HAP23" s="12"/>
      <c r="HAQ23" s="12"/>
      <c r="HAR23" s="12"/>
      <c r="HAS23" s="12"/>
      <c r="HAT23" s="12"/>
      <c r="HAU23" s="12"/>
      <c r="HAV23" s="12"/>
      <c r="HAW23" s="12"/>
      <c r="HAX23" s="12"/>
      <c r="HAY23" s="12"/>
      <c r="HAZ23" s="12"/>
      <c r="HBA23" s="12"/>
      <c r="HBB23" s="12"/>
      <c r="HBC23" s="12"/>
      <c r="HBD23" s="12"/>
      <c r="HBE23" s="12"/>
      <c r="HBF23" s="12"/>
      <c r="HBG23" s="12"/>
      <c r="HBH23" s="12"/>
      <c r="HBI23" s="12"/>
      <c r="HBJ23" s="12"/>
      <c r="HBK23" s="12"/>
      <c r="HBL23" s="12"/>
      <c r="HBM23" s="12"/>
      <c r="HBN23" s="12"/>
      <c r="HBO23" s="12"/>
      <c r="HBP23" s="12"/>
      <c r="HBQ23" s="12"/>
      <c r="HBR23" s="12"/>
      <c r="HBS23" s="12"/>
      <c r="HBT23" s="12"/>
      <c r="HBU23" s="12"/>
      <c r="HBV23" s="12"/>
      <c r="HBW23" s="12"/>
      <c r="HBX23" s="12"/>
      <c r="HBY23" s="12"/>
      <c r="HBZ23" s="12"/>
      <c r="HCA23" s="12"/>
      <c r="HCB23" s="12"/>
      <c r="HCC23" s="12"/>
      <c r="HCD23" s="12"/>
      <c r="HCE23" s="12"/>
      <c r="HCF23" s="12"/>
      <c r="HCG23" s="12"/>
      <c r="HCH23" s="12"/>
      <c r="HCI23" s="12"/>
      <c r="HCJ23" s="12"/>
      <c r="HCK23" s="12"/>
      <c r="HCL23" s="12"/>
      <c r="HCM23" s="12"/>
      <c r="HCN23" s="12"/>
      <c r="HCO23" s="12"/>
      <c r="HCP23" s="12"/>
      <c r="HCQ23" s="12"/>
      <c r="HCR23" s="12"/>
      <c r="HCS23" s="12"/>
      <c r="HCT23" s="12"/>
      <c r="HCU23" s="12"/>
      <c r="HCV23" s="12"/>
      <c r="HCW23" s="12"/>
      <c r="HCX23" s="12"/>
      <c r="HCY23" s="12"/>
      <c r="HCZ23" s="12"/>
      <c r="HDA23" s="12"/>
      <c r="HDB23" s="12"/>
      <c r="HDC23" s="12"/>
      <c r="HDD23" s="12"/>
      <c r="HDE23" s="12"/>
      <c r="HDF23" s="12"/>
      <c r="HDG23" s="12"/>
      <c r="HDH23" s="12"/>
      <c r="HDI23" s="12"/>
      <c r="HDJ23" s="12"/>
      <c r="HDK23" s="12"/>
      <c r="HDL23" s="12"/>
      <c r="HDM23" s="12"/>
      <c r="HDN23" s="12"/>
      <c r="HDO23" s="12"/>
      <c r="HDP23" s="12"/>
      <c r="HDQ23" s="12"/>
      <c r="HDR23" s="12"/>
      <c r="HDS23" s="12"/>
      <c r="HDT23" s="12"/>
      <c r="HDU23" s="12"/>
      <c r="HDV23" s="12"/>
      <c r="HDW23" s="12"/>
      <c r="HDX23" s="12"/>
      <c r="HDY23" s="12"/>
      <c r="HDZ23" s="12"/>
      <c r="HEA23" s="12"/>
      <c r="HEB23" s="12"/>
      <c r="HEC23" s="12"/>
      <c r="HED23" s="12"/>
      <c r="HEE23" s="12"/>
      <c r="HEF23" s="12"/>
      <c r="HEG23" s="12"/>
      <c r="HEH23" s="12"/>
      <c r="HEI23" s="12"/>
      <c r="HEJ23" s="12"/>
      <c r="HEK23" s="12"/>
      <c r="HEL23" s="12"/>
      <c r="HEM23" s="12"/>
      <c r="HEN23" s="12"/>
      <c r="HEO23" s="12"/>
      <c r="HEP23" s="12"/>
      <c r="HEQ23" s="12"/>
      <c r="HER23" s="12"/>
      <c r="HES23" s="12"/>
      <c r="HET23" s="12"/>
      <c r="HEU23" s="12"/>
      <c r="HEV23" s="12"/>
      <c r="HEW23" s="12"/>
      <c r="HEX23" s="12"/>
      <c r="HEY23" s="12"/>
      <c r="HEZ23" s="12"/>
      <c r="HFA23" s="12"/>
      <c r="HFB23" s="12"/>
      <c r="HFC23" s="12"/>
      <c r="HFD23" s="12"/>
      <c r="HFE23" s="12"/>
      <c r="HFF23" s="12"/>
      <c r="HFG23" s="12"/>
      <c r="HFH23" s="12"/>
      <c r="HFI23" s="12"/>
      <c r="HFJ23" s="12"/>
      <c r="HFK23" s="12"/>
      <c r="HFL23" s="12"/>
      <c r="HFM23" s="12"/>
      <c r="HFN23" s="12"/>
      <c r="HFO23" s="12"/>
      <c r="HFP23" s="12"/>
      <c r="HFQ23" s="12"/>
      <c r="HFR23" s="12"/>
      <c r="HFS23" s="12"/>
      <c r="HFT23" s="12"/>
      <c r="HFU23" s="12"/>
      <c r="HFV23" s="12"/>
      <c r="HFW23" s="12"/>
      <c r="HFX23" s="12"/>
      <c r="HFY23" s="12"/>
      <c r="HFZ23" s="12"/>
      <c r="HGA23" s="12"/>
      <c r="HGB23" s="12"/>
      <c r="HGC23" s="12"/>
      <c r="HGD23" s="12"/>
      <c r="HGE23" s="12"/>
      <c r="HGF23" s="12"/>
      <c r="HGG23" s="12"/>
      <c r="HGH23" s="12"/>
      <c r="HGI23" s="12"/>
      <c r="HGJ23" s="12"/>
      <c r="HGK23" s="12"/>
      <c r="HGL23" s="12"/>
      <c r="HGM23" s="12"/>
      <c r="HGN23" s="12"/>
      <c r="HGO23" s="12"/>
      <c r="HGP23" s="12"/>
      <c r="HGQ23" s="12"/>
      <c r="HGR23" s="12"/>
      <c r="HGS23" s="12"/>
      <c r="HGT23" s="12"/>
      <c r="HGU23" s="12"/>
      <c r="HGV23" s="12"/>
      <c r="HGW23" s="12"/>
      <c r="HGX23" s="12"/>
      <c r="HGY23" s="12"/>
      <c r="HGZ23" s="12"/>
      <c r="HHA23" s="12"/>
      <c r="HHB23" s="12"/>
      <c r="HHC23" s="12"/>
      <c r="HHD23" s="12"/>
      <c r="HHE23" s="12"/>
      <c r="HHF23" s="12"/>
      <c r="HHG23" s="12"/>
      <c r="HHH23" s="12"/>
      <c r="HHI23" s="12"/>
      <c r="HHJ23" s="12"/>
      <c r="HHK23" s="12"/>
      <c r="HHL23" s="12"/>
      <c r="HHM23" s="12"/>
      <c r="HHN23" s="12"/>
      <c r="HHO23" s="12"/>
      <c r="HHP23" s="12"/>
      <c r="HHQ23" s="12"/>
      <c r="HHR23" s="12"/>
      <c r="HHS23" s="12"/>
      <c r="HHT23" s="12"/>
      <c r="HHU23" s="12"/>
      <c r="HHV23" s="12"/>
      <c r="HHW23" s="12"/>
      <c r="HHX23" s="12"/>
      <c r="HHY23" s="12"/>
      <c r="HHZ23" s="12"/>
      <c r="HIA23" s="12"/>
      <c r="HIB23" s="12"/>
      <c r="HIC23" s="12"/>
      <c r="HID23" s="12"/>
      <c r="HIE23" s="12"/>
      <c r="HIF23" s="12"/>
      <c r="HIG23" s="12"/>
      <c r="HIH23" s="12"/>
      <c r="HII23" s="12"/>
      <c r="HIJ23" s="12"/>
      <c r="HIK23" s="12"/>
      <c r="HIL23" s="12"/>
      <c r="HIM23" s="12"/>
      <c r="HIN23" s="12"/>
      <c r="HIO23" s="12"/>
      <c r="HIP23" s="12"/>
      <c r="HIQ23" s="12"/>
      <c r="HIR23" s="12"/>
      <c r="HIS23" s="12"/>
      <c r="HIT23" s="12"/>
      <c r="HIU23" s="12"/>
      <c r="HIV23" s="12"/>
      <c r="HIW23" s="12"/>
      <c r="HIX23" s="12"/>
      <c r="HIY23" s="12"/>
      <c r="HIZ23" s="12"/>
      <c r="HJA23" s="12"/>
      <c r="HJB23" s="12"/>
      <c r="HJC23" s="12"/>
      <c r="HJD23" s="12"/>
      <c r="HJE23" s="12"/>
      <c r="HJF23" s="12"/>
      <c r="HJG23" s="12"/>
      <c r="HJH23" s="12"/>
      <c r="HJI23" s="12"/>
      <c r="HJJ23" s="12"/>
      <c r="HJK23" s="12"/>
      <c r="HJL23" s="12"/>
      <c r="HJM23" s="12"/>
      <c r="HJN23" s="12"/>
      <c r="HJO23" s="12"/>
      <c r="HJP23" s="12"/>
      <c r="HJQ23" s="12"/>
      <c r="HJR23" s="12"/>
      <c r="HJS23" s="12"/>
      <c r="HJT23" s="12"/>
      <c r="HJU23" s="12"/>
      <c r="HJV23" s="12"/>
      <c r="HJW23" s="12"/>
      <c r="HJX23" s="12"/>
      <c r="HJY23" s="12"/>
      <c r="HJZ23" s="12"/>
      <c r="HKA23" s="12"/>
      <c r="HKB23" s="12"/>
      <c r="HKC23" s="12"/>
      <c r="HKD23" s="12"/>
      <c r="HKE23" s="12"/>
      <c r="HKF23" s="12"/>
      <c r="HKG23" s="12"/>
      <c r="HKH23" s="12"/>
      <c r="HKI23" s="12"/>
      <c r="HKJ23" s="12"/>
      <c r="HKK23" s="12"/>
      <c r="HKL23" s="12"/>
      <c r="HKM23" s="12"/>
      <c r="HKN23" s="12"/>
      <c r="HKO23" s="12"/>
      <c r="HKP23" s="12"/>
      <c r="HKQ23" s="12"/>
      <c r="HKR23" s="12"/>
      <c r="HKS23" s="12"/>
      <c r="HKT23" s="12"/>
      <c r="HKU23" s="12"/>
      <c r="HKV23" s="12"/>
      <c r="HKW23" s="12"/>
      <c r="HKX23" s="12"/>
      <c r="HKY23" s="12"/>
      <c r="HKZ23" s="12"/>
      <c r="HLA23" s="12"/>
      <c r="HLB23" s="12"/>
      <c r="HLC23" s="12"/>
      <c r="HLD23" s="12"/>
      <c r="HLE23" s="12"/>
      <c r="HLF23" s="12"/>
      <c r="HLG23" s="12"/>
      <c r="HLH23" s="12"/>
      <c r="HLI23" s="12"/>
      <c r="HLJ23" s="12"/>
      <c r="HLK23" s="12"/>
      <c r="HLL23" s="12"/>
      <c r="HLM23" s="12"/>
      <c r="HLN23" s="12"/>
      <c r="HLO23" s="12"/>
      <c r="HLP23" s="12"/>
      <c r="HLQ23" s="12"/>
      <c r="HLR23" s="12"/>
      <c r="HLS23" s="12"/>
      <c r="HLT23" s="12"/>
      <c r="HLU23" s="12"/>
      <c r="HLV23" s="12"/>
      <c r="HLW23" s="12"/>
      <c r="HLX23" s="12"/>
      <c r="HLY23" s="12"/>
      <c r="HLZ23" s="12"/>
      <c r="HMA23" s="12"/>
      <c r="HMB23" s="12"/>
      <c r="HMC23" s="12"/>
      <c r="HMD23" s="12"/>
      <c r="HME23" s="12"/>
      <c r="HMF23" s="12"/>
      <c r="HMG23" s="12"/>
      <c r="HMH23" s="12"/>
      <c r="HMI23" s="12"/>
      <c r="HMJ23" s="12"/>
      <c r="HMK23" s="12"/>
      <c r="HML23" s="12"/>
      <c r="HMM23" s="12"/>
      <c r="HMN23" s="12"/>
      <c r="HMO23" s="12"/>
      <c r="HMP23" s="12"/>
      <c r="HMQ23" s="12"/>
      <c r="HMR23" s="12"/>
      <c r="HMS23" s="12"/>
      <c r="HMT23" s="12"/>
      <c r="HMU23" s="12"/>
      <c r="HMV23" s="12"/>
      <c r="HMW23" s="12"/>
      <c r="HMX23" s="12"/>
      <c r="HMY23" s="12"/>
      <c r="HMZ23" s="12"/>
      <c r="HNA23" s="12"/>
      <c r="HNB23" s="12"/>
      <c r="HNC23" s="12"/>
      <c r="HND23" s="12"/>
      <c r="HNE23" s="12"/>
      <c r="HNF23" s="12"/>
      <c r="HNG23" s="12"/>
      <c r="HNH23" s="12"/>
      <c r="HNI23" s="12"/>
      <c r="HNJ23" s="12"/>
      <c r="HNK23" s="12"/>
      <c r="HNL23" s="12"/>
      <c r="HNM23" s="12"/>
      <c r="HNN23" s="12"/>
      <c r="HNO23" s="12"/>
      <c r="HNP23" s="12"/>
      <c r="HNQ23" s="12"/>
      <c r="HNR23" s="12"/>
      <c r="HNS23" s="12"/>
      <c r="HNT23" s="12"/>
      <c r="HNU23" s="12"/>
      <c r="HNV23" s="12"/>
      <c r="HNW23" s="12"/>
      <c r="HNX23" s="12"/>
      <c r="HNY23" s="12"/>
      <c r="HNZ23" s="12"/>
      <c r="HOA23" s="12"/>
      <c r="HOB23" s="12"/>
      <c r="HOC23" s="12"/>
      <c r="HOD23" s="12"/>
      <c r="HOE23" s="12"/>
      <c r="HOF23" s="12"/>
      <c r="HOG23" s="12"/>
      <c r="HOH23" s="12"/>
      <c r="HOI23" s="12"/>
      <c r="HOJ23" s="12"/>
      <c r="HOK23" s="12"/>
      <c r="HOL23" s="12"/>
      <c r="HOM23" s="12"/>
      <c r="HON23" s="12"/>
      <c r="HOO23" s="12"/>
      <c r="HOP23" s="12"/>
      <c r="HOQ23" s="12"/>
      <c r="HOR23" s="12"/>
      <c r="HOS23" s="12"/>
      <c r="HOT23" s="12"/>
      <c r="HOU23" s="12"/>
      <c r="HOV23" s="12"/>
      <c r="HOW23" s="12"/>
      <c r="HOX23" s="12"/>
      <c r="HOY23" s="12"/>
      <c r="HOZ23" s="12"/>
      <c r="HPA23" s="12"/>
      <c r="HPB23" s="12"/>
      <c r="HPC23" s="12"/>
      <c r="HPD23" s="12"/>
      <c r="HPE23" s="12"/>
      <c r="HPF23" s="12"/>
      <c r="HPG23" s="12"/>
      <c r="HPH23" s="12"/>
      <c r="HPI23" s="12"/>
      <c r="HPJ23" s="12"/>
      <c r="HPK23" s="12"/>
      <c r="HPL23" s="12"/>
      <c r="HPM23" s="12"/>
      <c r="HPN23" s="12"/>
      <c r="HPO23" s="12"/>
      <c r="HPP23" s="12"/>
      <c r="HPQ23" s="12"/>
      <c r="HPR23" s="12"/>
      <c r="HPS23" s="12"/>
      <c r="HPT23" s="12"/>
      <c r="HPU23" s="12"/>
      <c r="HPV23" s="12"/>
      <c r="HPW23" s="12"/>
      <c r="HPX23" s="12"/>
      <c r="HPY23" s="12"/>
      <c r="HPZ23" s="12"/>
      <c r="HQA23" s="12"/>
      <c r="HQB23" s="12"/>
      <c r="HQC23" s="12"/>
      <c r="HQD23" s="12"/>
      <c r="HQE23" s="12"/>
      <c r="HQF23" s="12"/>
      <c r="HQG23" s="12"/>
      <c r="HQH23" s="12"/>
      <c r="HQI23" s="12"/>
      <c r="HQJ23" s="12"/>
      <c r="HQK23" s="12"/>
      <c r="HQL23" s="12"/>
      <c r="HQM23" s="12"/>
      <c r="HQN23" s="12"/>
      <c r="HQO23" s="12"/>
      <c r="HQP23" s="12"/>
      <c r="HQQ23" s="12"/>
      <c r="HQR23" s="12"/>
      <c r="HQS23" s="12"/>
      <c r="HQT23" s="12"/>
      <c r="HQU23" s="12"/>
      <c r="HQV23" s="12"/>
      <c r="HQW23" s="12"/>
      <c r="HQX23" s="12"/>
      <c r="HQY23" s="12"/>
      <c r="HQZ23" s="12"/>
      <c r="HRA23" s="12"/>
      <c r="HRB23" s="12"/>
      <c r="HRC23" s="12"/>
      <c r="HRD23" s="12"/>
      <c r="HRE23" s="12"/>
      <c r="HRF23" s="12"/>
      <c r="HRG23" s="12"/>
      <c r="HRH23" s="12"/>
      <c r="HRI23" s="12"/>
      <c r="HRJ23" s="12"/>
      <c r="HRK23" s="12"/>
      <c r="HRL23" s="12"/>
      <c r="HRM23" s="12"/>
      <c r="HRN23" s="12"/>
      <c r="HRO23" s="12"/>
      <c r="HRP23" s="12"/>
      <c r="HRQ23" s="12"/>
      <c r="HRR23" s="12"/>
      <c r="HRS23" s="12"/>
      <c r="HRT23" s="12"/>
      <c r="HRU23" s="12"/>
      <c r="HRV23" s="12"/>
      <c r="HRW23" s="12"/>
      <c r="HRX23" s="12"/>
      <c r="HRY23" s="12"/>
      <c r="HRZ23" s="12"/>
      <c r="HSA23" s="12"/>
      <c r="HSB23" s="12"/>
      <c r="HSC23" s="12"/>
      <c r="HSD23" s="12"/>
      <c r="HSE23" s="12"/>
      <c r="HSF23" s="12"/>
      <c r="HSG23" s="12"/>
      <c r="HSH23" s="12"/>
      <c r="HSI23" s="12"/>
      <c r="HSJ23" s="12"/>
      <c r="HSK23" s="12"/>
      <c r="HSL23" s="12"/>
      <c r="HSM23" s="12"/>
      <c r="HSN23" s="12"/>
      <c r="HSO23" s="12"/>
      <c r="HSP23" s="12"/>
      <c r="HSQ23" s="12"/>
      <c r="HSR23" s="12"/>
      <c r="HSS23" s="12"/>
      <c r="HST23" s="12"/>
      <c r="HSU23" s="12"/>
      <c r="HSV23" s="12"/>
      <c r="HSW23" s="12"/>
      <c r="HSX23" s="12"/>
      <c r="HSY23" s="12"/>
      <c r="HSZ23" s="12"/>
      <c r="HTA23" s="12"/>
      <c r="HTB23" s="12"/>
      <c r="HTC23" s="12"/>
      <c r="HTD23" s="12"/>
      <c r="HTE23" s="12"/>
      <c r="HTF23" s="12"/>
      <c r="HTG23" s="12"/>
      <c r="HTH23" s="12"/>
      <c r="HTI23" s="12"/>
      <c r="HTJ23" s="12"/>
      <c r="HTK23" s="12"/>
      <c r="HTL23" s="12"/>
      <c r="HTM23" s="12"/>
      <c r="HTN23" s="12"/>
      <c r="HTO23" s="12"/>
      <c r="HTP23" s="12"/>
      <c r="HTQ23" s="12"/>
      <c r="HTR23" s="12"/>
      <c r="HTS23" s="12"/>
      <c r="HTT23" s="12"/>
      <c r="HTU23" s="12"/>
      <c r="HTV23" s="12"/>
      <c r="HTW23" s="12"/>
      <c r="HTX23" s="12"/>
      <c r="HTY23" s="12"/>
      <c r="HTZ23" s="12"/>
      <c r="HUA23" s="12"/>
      <c r="HUB23" s="12"/>
      <c r="HUC23" s="12"/>
      <c r="HUD23" s="12"/>
      <c r="HUE23" s="12"/>
      <c r="HUF23" s="12"/>
      <c r="HUG23" s="12"/>
      <c r="HUH23" s="12"/>
      <c r="HUI23" s="12"/>
      <c r="HUJ23" s="12"/>
      <c r="HUK23" s="12"/>
      <c r="HUL23" s="12"/>
      <c r="HUM23" s="12"/>
      <c r="HUN23" s="12"/>
      <c r="HUO23" s="12"/>
      <c r="HUP23" s="12"/>
      <c r="HUQ23" s="12"/>
      <c r="HUR23" s="12"/>
      <c r="HUS23" s="12"/>
      <c r="HUT23" s="12"/>
      <c r="HUU23" s="12"/>
      <c r="HUV23" s="12"/>
      <c r="HUW23" s="12"/>
      <c r="HUX23" s="12"/>
      <c r="HUY23" s="12"/>
      <c r="HUZ23" s="12"/>
      <c r="HVA23" s="12"/>
      <c r="HVB23" s="12"/>
      <c r="HVC23" s="12"/>
      <c r="HVD23" s="12"/>
      <c r="HVE23" s="12"/>
      <c r="HVF23" s="12"/>
      <c r="HVG23" s="12"/>
      <c r="HVH23" s="12"/>
      <c r="HVI23" s="12"/>
      <c r="HVJ23" s="12"/>
      <c r="HVK23" s="12"/>
      <c r="HVL23" s="12"/>
      <c r="HVM23" s="12"/>
      <c r="HVN23" s="12"/>
      <c r="HVO23" s="12"/>
      <c r="HVP23" s="12"/>
      <c r="HVQ23" s="12"/>
      <c r="HVR23" s="12"/>
      <c r="HVS23" s="12"/>
      <c r="HVT23" s="12"/>
      <c r="HVU23" s="12"/>
      <c r="HVV23" s="12"/>
      <c r="HVW23" s="12"/>
      <c r="HVX23" s="12"/>
      <c r="HVY23" s="12"/>
      <c r="HVZ23" s="12"/>
      <c r="HWA23" s="12"/>
      <c r="HWB23" s="12"/>
      <c r="HWC23" s="12"/>
      <c r="HWD23" s="12"/>
      <c r="HWE23" s="12"/>
      <c r="HWF23" s="12"/>
      <c r="HWG23" s="12"/>
      <c r="HWH23" s="12"/>
      <c r="HWI23" s="12"/>
      <c r="HWJ23" s="12"/>
      <c r="HWK23" s="12"/>
      <c r="HWL23" s="12"/>
      <c r="HWM23" s="12"/>
      <c r="HWN23" s="12"/>
      <c r="HWO23" s="12"/>
      <c r="HWP23" s="12"/>
      <c r="HWQ23" s="12"/>
      <c r="HWR23" s="12"/>
      <c r="HWS23" s="12"/>
      <c r="HWT23" s="12"/>
      <c r="HWU23" s="12"/>
      <c r="HWV23" s="12"/>
      <c r="HWW23" s="12"/>
      <c r="HWX23" s="12"/>
      <c r="HWY23" s="12"/>
      <c r="HWZ23" s="12"/>
      <c r="HXA23" s="12"/>
      <c r="HXB23" s="12"/>
      <c r="HXC23" s="12"/>
      <c r="HXD23" s="12"/>
      <c r="HXE23" s="12"/>
      <c r="HXF23" s="12"/>
      <c r="HXG23" s="12"/>
      <c r="HXH23" s="12"/>
      <c r="HXI23" s="12"/>
      <c r="HXJ23" s="12"/>
      <c r="HXK23" s="12"/>
      <c r="HXL23" s="12"/>
      <c r="HXM23" s="12"/>
      <c r="HXN23" s="12"/>
      <c r="HXO23" s="12"/>
      <c r="HXP23" s="12"/>
      <c r="HXQ23" s="12"/>
      <c r="HXR23" s="12"/>
      <c r="HXS23" s="12"/>
      <c r="HXT23" s="12"/>
      <c r="HXU23" s="12"/>
      <c r="HXV23" s="12"/>
      <c r="HXW23" s="12"/>
      <c r="HXX23" s="12"/>
      <c r="HXY23" s="12"/>
      <c r="HXZ23" s="12"/>
      <c r="HYA23" s="12"/>
      <c r="HYB23" s="12"/>
      <c r="HYC23" s="12"/>
      <c r="HYD23" s="12"/>
      <c r="HYE23" s="12"/>
      <c r="HYF23" s="12"/>
      <c r="HYG23" s="12"/>
      <c r="HYH23" s="12"/>
      <c r="HYI23" s="12"/>
      <c r="HYJ23" s="12"/>
      <c r="HYK23" s="12"/>
      <c r="HYL23" s="12"/>
      <c r="HYM23" s="12"/>
      <c r="HYN23" s="12"/>
      <c r="HYO23" s="12"/>
      <c r="HYP23" s="12"/>
      <c r="HYQ23" s="12"/>
      <c r="HYR23" s="12"/>
      <c r="HYS23" s="12"/>
      <c r="HYT23" s="12"/>
      <c r="HYU23" s="12"/>
      <c r="HYV23" s="12"/>
      <c r="HYW23" s="12"/>
      <c r="HYX23" s="12"/>
      <c r="HYY23" s="12"/>
      <c r="HYZ23" s="12"/>
      <c r="HZA23" s="12"/>
      <c r="HZB23" s="12"/>
      <c r="HZC23" s="12"/>
      <c r="HZD23" s="12"/>
      <c r="HZE23" s="12"/>
      <c r="HZF23" s="12"/>
      <c r="HZG23" s="12"/>
      <c r="HZH23" s="12"/>
      <c r="HZI23" s="12"/>
      <c r="HZJ23" s="12"/>
      <c r="HZK23" s="12"/>
      <c r="HZL23" s="12"/>
      <c r="HZM23" s="12"/>
      <c r="HZN23" s="12"/>
      <c r="HZO23" s="12"/>
      <c r="HZP23" s="12"/>
      <c r="HZQ23" s="12"/>
      <c r="HZR23" s="12"/>
      <c r="HZS23" s="12"/>
      <c r="HZT23" s="12"/>
      <c r="HZU23" s="12"/>
      <c r="HZV23" s="12"/>
      <c r="HZW23" s="12"/>
      <c r="HZX23" s="12"/>
      <c r="HZY23" s="12"/>
      <c r="HZZ23" s="12"/>
      <c r="IAA23" s="12"/>
      <c r="IAB23" s="12"/>
      <c r="IAC23" s="12"/>
      <c r="IAD23" s="12"/>
      <c r="IAE23" s="12"/>
      <c r="IAF23" s="12"/>
      <c r="IAG23" s="12"/>
      <c r="IAH23" s="12"/>
      <c r="IAI23" s="12"/>
      <c r="IAJ23" s="12"/>
      <c r="IAK23" s="12"/>
      <c r="IAL23" s="12"/>
      <c r="IAM23" s="12"/>
      <c r="IAN23" s="12"/>
      <c r="IAO23" s="12"/>
      <c r="IAP23" s="12"/>
      <c r="IAQ23" s="12"/>
      <c r="IAR23" s="12"/>
      <c r="IAS23" s="12"/>
      <c r="IAT23" s="12"/>
      <c r="IAU23" s="12"/>
      <c r="IAV23" s="12"/>
      <c r="IAW23" s="12"/>
      <c r="IAX23" s="12"/>
      <c r="IAY23" s="12"/>
      <c r="IAZ23" s="12"/>
      <c r="IBA23" s="12"/>
      <c r="IBB23" s="12"/>
      <c r="IBC23" s="12"/>
      <c r="IBD23" s="12"/>
      <c r="IBE23" s="12"/>
      <c r="IBF23" s="12"/>
      <c r="IBG23" s="12"/>
      <c r="IBH23" s="12"/>
      <c r="IBI23" s="12"/>
      <c r="IBJ23" s="12"/>
      <c r="IBK23" s="12"/>
      <c r="IBL23" s="12"/>
      <c r="IBM23" s="12"/>
      <c r="IBN23" s="12"/>
      <c r="IBO23" s="12"/>
      <c r="IBP23" s="12"/>
      <c r="IBQ23" s="12"/>
      <c r="IBR23" s="12"/>
      <c r="IBS23" s="12"/>
      <c r="IBT23" s="12"/>
      <c r="IBU23" s="12"/>
      <c r="IBV23" s="12"/>
      <c r="IBW23" s="12"/>
      <c r="IBX23" s="12"/>
      <c r="IBY23" s="12"/>
      <c r="IBZ23" s="12"/>
      <c r="ICA23" s="12"/>
      <c r="ICB23" s="12"/>
      <c r="ICC23" s="12"/>
      <c r="ICD23" s="12"/>
      <c r="ICE23" s="12"/>
      <c r="ICF23" s="12"/>
      <c r="ICG23" s="12"/>
      <c r="ICH23" s="12"/>
      <c r="ICI23" s="12"/>
      <c r="ICJ23" s="12"/>
      <c r="ICK23" s="12"/>
      <c r="ICL23" s="12"/>
      <c r="ICM23" s="12"/>
      <c r="ICN23" s="12"/>
      <c r="ICO23" s="12"/>
      <c r="ICP23" s="12"/>
      <c r="ICQ23" s="12"/>
      <c r="ICR23" s="12"/>
      <c r="ICS23" s="12"/>
      <c r="ICT23" s="12"/>
      <c r="ICU23" s="12"/>
      <c r="ICV23" s="12"/>
      <c r="ICW23" s="12"/>
      <c r="ICX23" s="12"/>
      <c r="ICY23" s="12"/>
      <c r="ICZ23" s="12"/>
      <c r="IDA23" s="12"/>
      <c r="IDB23" s="12"/>
      <c r="IDC23" s="12"/>
      <c r="IDD23" s="12"/>
      <c r="IDE23" s="12"/>
      <c r="IDF23" s="12"/>
      <c r="IDG23" s="12"/>
      <c r="IDH23" s="12"/>
      <c r="IDI23" s="12"/>
      <c r="IDJ23" s="12"/>
      <c r="IDK23" s="12"/>
      <c r="IDL23" s="12"/>
      <c r="IDM23" s="12"/>
      <c r="IDN23" s="12"/>
      <c r="IDO23" s="12"/>
      <c r="IDP23" s="12"/>
      <c r="IDQ23" s="12"/>
      <c r="IDR23" s="12"/>
      <c r="IDS23" s="12"/>
      <c r="IDT23" s="12"/>
      <c r="IDU23" s="12"/>
      <c r="IDV23" s="12"/>
      <c r="IDW23" s="12"/>
      <c r="IDX23" s="12"/>
      <c r="IDY23" s="12"/>
      <c r="IDZ23" s="12"/>
      <c r="IEA23" s="12"/>
      <c r="IEB23" s="12"/>
      <c r="IEC23" s="12"/>
      <c r="IED23" s="12"/>
      <c r="IEE23" s="12"/>
      <c r="IEF23" s="12"/>
      <c r="IEG23" s="12"/>
      <c r="IEH23" s="12"/>
      <c r="IEI23" s="12"/>
      <c r="IEJ23" s="12"/>
      <c r="IEK23" s="12"/>
      <c r="IEL23" s="12"/>
      <c r="IEM23" s="12"/>
      <c r="IEN23" s="12"/>
      <c r="IEO23" s="12"/>
      <c r="IEP23" s="12"/>
      <c r="IEQ23" s="12"/>
      <c r="IER23" s="12"/>
      <c r="IES23" s="12"/>
      <c r="IET23" s="12"/>
      <c r="IEU23" s="12"/>
      <c r="IEV23" s="12"/>
      <c r="IEW23" s="12"/>
      <c r="IEX23" s="12"/>
      <c r="IEY23" s="12"/>
      <c r="IEZ23" s="12"/>
      <c r="IFA23" s="12"/>
      <c r="IFB23" s="12"/>
      <c r="IFC23" s="12"/>
      <c r="IFD23" s="12"/>
      <c r="IFE23" s="12"/>
      <c r="IFF23" s="12"/>
      <c r="IFG23" s="12"/>
      <c r="IFH23" s="12"/>
      <c r="IFI23" s="12"/>
      <c r="IFJ23" s="12"/>
      <c r="IFK23" s="12"/>
      <c r="IFL23" s="12"/>
      <c r="IFM23" s="12"/>
      <c r="IFN23" s="12"/>
      <c r="IFO23" s="12"/>
      <c r="IFP23" s="12"/>
      <c r="IFQ23" s="12"/>
      <c r="IFR23" s="12"/>
      <c r="IFS23" s="12"/>
      <c r="IFT23" s="12"/>
      <c r="IFU23" s="12"/>
      <c r="IFV23" s="12"/>
      <c r="IFW23" s="12"/>
      <c r="IFX23" s="12"/>
      <c r="IFY23" s="12"/>
      <c r="IFZ23" s="12"/>
      <c r="IGA23" s="12"/>
      <c r="IGB23" s="12"/>
      <c r="IGC23" s="12"/>
      <c r="IGD23" s="12"/>
      <c r="IGE23" s="12"/>
      <c r="IGF23" s="12"/>
      <c r="IGG23" s="12"/>
      <c r="IGH23" s="12"/>
      <c r="IGI23" s="12"/>
      <c r="IGJ23" s="12"/>
      <c r="IGK23" s="12"/>
      <c r="IGL23" s="12"/>
      <c r="IGM23" s="12"/>
      <c r="IGN23" s="12"/>
      <c r="IGO23" s="12"/>
      <c r="IGP23" s="12"/>
      <c r="IGQ23" s="12"/>
      <c r="IGR23" s="12"/>
      <c r="IGS23" s="12"/>
      <c r="IGT23" s="12"/>
      <c r="IGU23" s="12"/>
      <c r="IGV23" s="12"/>
      <c r="IGW23" s="12"/>
      <c r="IGX23" s="12"/>
      <c r="IGY23" s="12"/>
      <c r="IGZ23" s="12"/>
      <c r="IHA23" s="12"/>
      <c r="IHB23" s="12"/>
      <c r="IHC23" s="12"/>
      <c r="IHD23" s="12"/>
      <c r="IHE23" s="12"/>
      <c r="IHF23" s="12"/>
      <c r="IHG23" s="12"/>
      <c r="IHH23" s="12"/>
      <c r="IHI23" s="12"/>
      <c r="IHJ23" s="12"/>
      <c r="IHK23" s="12"/>
      <c r="IHL23" s="12"/>
      <c r="IHM23" s="12"/>
      <c r="IHN23" s="12"/>
      <c r="IHO23" s="12"/>
      <c r="IHP23" s="12"/>
      <c r="IHQ23" s="12"/>
      <c r="IHR23" s="12"/>
      <c r="IHS23" s="12"/>
      <c r="IHT23" s="12"/>
      <c r="IHU23" s="12"/>
      <c r="IHV23" s="12"/>
      <c r="IHW23" s="12"/>
      <c r="IHX23" s="12"/>
      <c r="IHY23" s="12"/>
      <c r="IHZ23" s="12"/>
      <c r="IIA23" s="12"/>
      <c r="IIB23" s="12"/>
      <c r="IIC23" s="12"/>
      <c r="IID23" s="12"/>
      <c r="IIE23" s="12"/>
      <c r="IIF23" s="12"/>
      <c r="IIG23" s="12"/>
      <c r="IIH23" s="12"/>
      <c r="III23" s="12"/>
      <c r="IIJ23" s="12"/>
      <c r="IIK23" s="12"/>
      <c r="IIL23" s="12"/>
      <c r="IIM23" s="12"/>
      <c r="IIN23" s="12"/>
      <c r="IIO23" s="12"/>
      <c r="IIP23" s="12"/>
      <c r="IIQ23" s="12"/>
      <c r="IIR23" s="12"/>
      <c r="IIS23" s="12"/>
      <c r="IIT23" s="12"/>
      <c r="IIU23" s="12"/>
      <c r="IIV23" s="12"/>
      <c r="IIW23" s="12"/>
      <c r="IIX23" s="12"/>
      <c r="IIY23" s="12"/>
      <c r="IIZ23" s="12"/>
      <c r="IJA23" s="12"/>
      <c r="IJB23" s="12"/>
      <c r="IJC23" s="12"/>
      <c r="IJD23" s="12"/>
      <c r="IJE23" s="12"/>
      <c r="IJF23" s="12"/>
      <c r="IJG23" s="12"/>
      <c r="IJH23" s="12"/>
      <c r="IJI23" s="12"/>
      <c r="IJJ23" s="12"/>
      <c r="IJK23" s="12"/>
      <c r="IJL23" s="12"/>
      <c r="IJM23" s="12"/>
      <c r="IJN23" s="12"/>
      <c r="IJO23" s="12"/>
      <c r="IJP23" s="12"/>
      <c r="IJQ23" s="12"/>
      <c r="IJR23" s="12"/>
      <c r="IJS23" s="12"/>
      <c r="IJT23" s="12"/>
      <c r="IJU23" s="12"/>
      <c r="IJV23" s="12"/>
      <c r="IJW23" s="12"/>
      <c r="IJX23" s="12"/>
      <c r="IJY23" s="12"/>
      <c r="IJZ23" s="12"/>
      <c r="IKA23" s="12"/>
      <c r="IKB23" s="12"/>
      <c r="IKC23" s="12"/>
      <c r="IKD23" s="12"/>
      <c r="IKE23" s="12"/>
      <c r="IKF23" s="12"/>
      <c r="IKG23" s="12"/>
      <c r="IKH23" s="12"/>
      <c r="IKI23" s="12"/>
      <c r="IKJ23" s="12"/>
      <c r="IKK23" s="12"/>
      <c r="IKL23" s="12"/>
      <c r="IKM23" s="12"/>
      <c r="IKN23" s="12"/>
      <c r="IKO23" s="12"/>
      <c r="IKP23" s="12"/>
      <c r="IKQ23" s="12"/>
      <c r="IKR23" s="12"/>
      <c r="IKS23" s="12"/>
      <c r="IKT23" s="12"/>
      <c r="IKU23" s="12"/>
      <c r="IKV23" s="12"/>
      <c r="IKW23" s="12"/>
      <c r="IKX23" s="12"/>
      <c r="IKY23" s="12"/>
      <c r="IKZ23" s="12"/>
      <c r="ILA23" s="12"/>
      <c r="ILB23" s="12"/>
      <c r="ILC23" s="12"/>
      <c r="ILD23" s="12"/>
      <c r="ILE23" s="12"/>
      <c r="ILF23" s="12"/>
      <c r="ILG23" s="12"/>
      <c r="ILH23" s="12"/>
      <c r="ILI23" s="12"/>
      <c r="ILJ23" s="12"/>
      <c r="ILK23" s="12"/>
      <c r="ILL23" s="12"/>
      <c r="ILM23" s="12"/>
      <c r="ILN23" s="12"/>
      <c r="ILO23" s="12"/>
      <c r="ILP23" s="12"/>
      <c r="ILQ23" s="12"/>
      <c r="ILR23" s="12"/>
      <c r="ILS23" s="12"/>
      <c r="ILT23" s="12"/>
      <c r="ILU23" s="12"/>
      <c r="ILV23" s="12"/>
      <c r="ILW23" s="12"/>
      <c r="ILX23" s="12"/>
      <c r="ILY23" s="12"/>
      <c r="ILZ23" s="12"/>
      <c r="IMA23" s="12"/>
      <c r="IMB23" s="12"/>
      <c r="IMC23" s="12"/>
      <c r="IMD23" s="12"/>
      <c r="IME23" s="12"/>
      <c r="IMF23" s="12"/>
      <c r="IMG23" s="12"/>
      <c r="IMH23" s="12"/>
      <c r="IMI23" s="12"/>
      <c r="IMJ23" s="12"/>
      <c r="IMK23" s="12"/>
      <c r="IML23" s="12"/>
      <c r="IMM23" s="12"/>
      <c r="IMN23" s="12"/>
      <c r="IMO23" s="12"/>
      <c r="IMP23" s="12"/>
      <c r="IMQ23" s="12"/>
      <c r="IMR23" s="12"/>
      <c r="IMS23" s="12"/>
      <c r="IMT23" s="12"/>
      <c r="IMU23" s="12"/>
      <c r="IMV23" s="12"/>
      <c r="IMW23" s="12"/>
      <c r="IMX23" s="12"/>
      <c r="IMY23" s="12"/>
      <c r="IMZ23" s="12"/>
      <c r="INA23" s="12"/>
      <c r="INB23" s="12"/>
      <c r="INC23" s="12"/>
      <c r="IND23" s="12"/>
      <c r="INE23" s="12"/>
      <c r="INF23" s="12"/>
      <c r="ING23" s="12"/>
      <c r="INH23" s="12"/>
      <c r="INI23" s="12"/>
      <c r="INJ23" s="12"/>
      <c r="INK23" s="12"/>
      <c r="INL23" s="12"/>
      <c r="INM23" s="12"/>
      <c r="INN23" s="12"/>
      <c r="INO23" s="12"/>
      <c r="INP23" s="12"/>
      <c r="INQ23" s="12"/>
      <c r="INR23" s="12"/>
      <c r="INS23" s="12"/>
      <c r="INT23" s="12"/>
      <c r="INU23" s="12"/>
      <c r="INV23" s="12"/>
      <c r="INW23" s="12"/>
      <c r="INX23" s="12"/>
      <c r="INY23" s="12"/>
      <c r="INZ23" s="12"/>
      <c r="IOA23" s="12"/>
      <c r="IOB23" s="12"/>
      <c r="IOC23" s="12"/>
      <c r="IOD23" s="12"/>
      <c r="IOE23" s="12"/>
      <c r="IOF23" s="12"/>
      <c r="IOG23" s="12"/>
      <c r="IOH23" s="12"/>
      <c r="IOI23" s="12"/>
      <c r="IOJ23" s="12"/>
      <c r="IOK23" s="12"/>
      <c r="IOL23" s="12"/>
      <c r="IOM23" s="12"/>
      <c r="ION23" s="12"/>
      <c r="IOO23" s="12"/>
      <c r="IOP23" s="12"/>
      <c r="IOQ23" s="12"/>
      <c r="IOR23" s="12"/>
      <c r="IOS23" s="12"/>
      <c r="IOT23" s="12"/>
      <c r="IOU23" s="12"/>
      <c r="IOV23" s="12"/>
      <c r="IOW23" s="12"/>
      <c r="IOX23" s="12"/>
      <c r="IOY23" s="12"/>
      <c r="IOZ23" s="12"/>
      <c r="IPA23" s="12"/>
      <c r="IPB23" s="12"/>
      <c r="IPC23" s="12"/>
      <c r="IPD23" s="12"/>
      <c r="IPE23" s="12"/>
      <c r="IPF23" s="12"/>
      <c r="IPG23" s="12"/>
      <c r="IPH23" s="12"/>
      <c r="IPI23" s="12"/>
      <c r="IPJ23" s="12"/>
      <c r="IPK23" s="12"/>
      <c r="IPL23" s="12"/>
      <c r="IPM23" s="12"/>
      <c r="IPN23" s="12"/>
      <c r="IPO23" s="12"/>
      <c r="IPP23" s="12"/>
      <c r="IPQ23" s="12"/>
      <c r="IPR23" s="12"/>
      <c r="IPS23" s="12"/>
      <c r="IPT23" s="12"/>
      <c r="IPU23" s="12"/>
      <c r="IPV23" s="12"/>
      <c r="IPW23" s="12"/>
      <c r="IPX23" s="12"/>
      <c r="IPY23" s="12"/>
      <c r="IPZ23" s="12"/>
      <c r="IQA23" s="12"/>
      <c r="IQB23" s="12"/>
      <c r="IQC23" s="12"/>
      <c r="IQD23" s="12"/>
      <c r="IQE23" s="12"/>
      <c r="IQF23" s="12"/>
      <c r="IQG23" s="12"/>
      <c r="IQH23" s="12"/>
      <c r="IQI23" s="12"/>
      <c r="IQJ23" s="12"/>
      <c r="IQK23" s="12"/>
      <c r="IQL23" s="12"/>
      <c r="IQM23" s="12"/>
      <c r="IQN23" s="12"/>
      <c r="IQO23" s="12"/>
      <c r="IQP23" s="12"/>
      <c r="IQQ23" s="12"/>
      <c r="IQR23" s="12"/>
      <c r="IQS23" s="12"/>
      <c r="IQT23" s="12"/>
      <c r="IQU23" s="12"/>
      <c r="IQV23" s="12"/>
      <c r="IQW23" s="12"/>
      <c r="IQX23" s="12"/>
      <c r="IQY23" s="12"/>
      <c r="IQZ23" s="12"/>
      <c r="IRA23" s="12"/>
      <c r="IRB23" s="12"/>
      <c r="IRC23" s="12"/>
      <c r="IRD23" s="12"/>
      <c r="IRE23" s="12"/>
      <c r="IRF23" s="12"/>
      <c r="IRG23" s="12"/>
      <c r="IRH23" s="12"/>
      <c r="IRI23" s="12"/>
      <c r="IRJ23" s="12"/>
      <c r="IRK23" s="12"/>
      <c r="IRL23" s="12"/>
      <c r="IRM23" s="12"/>
      <c r="IRN23" s="12"/>
      <c r="IRO23" s="12"/>
      <c r="IRP23" s="12"/>
      <c r="IRQ23" s="12"/>
      <c r="IRR23" s="12"/>
      <c r="IRS23" s="12"/>
      <c r="IRT23" s="12"/>
      <c r="IRU23" s="12"/>
      <c r="IRV23" s="12"/>
      <c r="IRW23" s="12"/>
      <c r="IRX23" s="12"/>
      <c r="IRY23" s="12"/>
      <c r="IRZ23" s="12"/>
      <c r="ISA23" s="12"/>
      <c r="ISB23" s="12"/>
      <c r="ISC23" s="12"/>
      <c r="ISD23" s="12"/>
      <c r="ISE23" s="12"/>
      <c r="ISF23" s="12"/>
      <c r="ISG23" s="12"/>
      <c r="ISH23" s="12"/>
      <c r="ISI23" s="12"/>
      <c r="ISJ23" s="12"/>
      <c r="ISK23" s="12"/>
      <c r="ISL23" s="12"/>
      <c r="ISM23" s="12"/>
      <c r="ISN23" s="12"/>
      <c r="ISO23" s="12"/>
      <c r="ISP23" s="12"/>
      <c r="ISQ23" s="12"/>
      <c r="ISR23" s="12"/>
      <c r="ISS23" s="12"/>
      <c r="IST23" s="12"/>
      <c r="ISU23" s="12"/>
      <c r="ISV23" s="12"/>
      <c r="ISW23" s="12"/>
      <c r="ISX23" s="12"/>
      <c r="ISY23" s="12"/>
      <c r="ISZ23" s="12"/>
      <c r="ITA23" s="12"/>
      <c r="ITB23" s="12"/>
      <c r="ITC23" s="12"/>
      <c r="ITD23" s="12"/>
      <c r="ITE23" s="12"/>
      <c r="ITF23" s="12"/>
      <c r="ITG23" s="12"/>
      <c r="ITH23" s="12"/>
      <c r="ITI23" s="12"/>
      <c r="ITJ23" s="12"/>
      <c r="ITK23" s="12"/>
      <c r="ITL23" s="12"/>
      <c r="ITM23" s="12"/>
      <c r="ITN23" s="12"/>
      <c r="ITO23" s="12"/>
      <c r="ITP23" s="12"/>
      <c r="ITQ23" s="12"/>
      <c r="ITR23" s="12"/>
      <c r="ITS23" s="12"/>
      <c r="ITT23" s="12"/>
      <c r="ITU23" s="12"/>
      <c r="ITV23" s="12"/>
      <c r="ITW23" s="12"/>
      <c r="ITX23" s="12"/>
      <c r="ITY23" s="12"/>
      <c r="ITZ23" s="12"/>
      <c r="IUA23" s="12"/>
      <c r="IUB23" s="12"/>
      <c r="IUC23" s="12"/>
      <c r="IUD23" s="12"/>
      <c r="IUE23" s="12"/>
      <c r="IUF23" s="12"/>
      <c r="IUG23" s="12"/>
      <c r="IUH23" s="12"/>
      <c r="IUI23" s="12"/>
      <c r="IUJ23" s="12"/>
      <c r="IUK23" s="12"/>
      <c r="IUL23" s="12"/>
      <c r="IUM23" s="12"/>
      <c r="IUN23" s="12"/>
      <c r="IUO23" s="12"/>
      <c r="IUP23" s="12"/>
      <c r="IUQ23" s="12"/>
      <c r="IUR23" s="12"/>
      <c r="IUS23" s="12"/>
      <c r="IUT23" s="12"/>
      <c r="IUU23" s="12"/>
      <c r="IUV23" s="12"/>
      <c r="IUW23" s="12"/>
      <c r="IUX23" s="12"/>
      <c r="IUY23" s="12"/>
      <c r="IUZ23" s="12"/>
      <c r="IVA23" s="12"/>
      <c r="IVB23" s="12"/>
      <c r="IVC23" s="12"/>
      <c r="IVD23" s="12"/>
      <c r="IVE23" s="12"/>
      <c r="IVF23" s="12"/>
      <c r="IVG23" s="12"/>
      <c r="IVH23" s="12"/>
      <c r="IVI23" s="12"/>
      <c r="IVJ23" s="12"/>
      <c r="IVK23" s="12"/>
      <c r="IVL23" s="12"/>
      <c r="IVM23" s="12"/>
      <c r="IVN23" s="12"/>
      <c r="IVO23" s="12"/>
      <c r="IVP23" s="12"/>
      <c r="IVQ23" s="12"/>
      <c r="IVR23" s="12"/>
      <c r="IVS23" s="12"/>
      <c r="IVT23" s="12"/>
      <c r="IVU23" s="12"/>
      <c r="IVV23" s="12"/>
      <c r="IVW23" s="12"/>
      <c r="IVX23" s="12"/>
      <c r="IVY23" s="12"/>
      <c r="IVZ23" s="12"/>
      <c r="IWA23" s="12"/>
      <c r="IWB23" s="12"/>
      <c r="IWC23" s="12"/>
      <c r="IWD23" s="12"/>
      <c r="IWE23" s="12"/>
      <c r="IWF23" s="12"/>
      <c r="IWG23" s="12"/>
      <c r="IWH23" s="12"/>
      <c r="IWI23" s="12"/>
      <c r="IWJ23" s="12"/>
      <c r="IWK23" s="12"/>
      <c r="IWL23" s="12"/>
      <c r="IWM23" s="12"/>
      <c r="IWN23" s="12"/>
      <c r="IWO23" s="12"/>
      <c r="IWP23" s="12"/>
      <c r="IWQ23" s="12"/>
      <c r="IWR23" s="12"/>
      <c r="IWS23" s="12"/>
      <c r="IWT23" s="12"/>
      <c r="IWU23" s="12"/>
      <c r="IWV23" s="12"/>
      <c r="IWW23" s="12"/>
      <c r="IWX23" s="12"/>
      <c r="IWY23" s="12"/>
      <c r="IWZ23" s="12"/>
      <c r="IXA23" s="12"/>
      <c r="IXB23" s="12"/>
      <c r="IXC23" s="12"/>
      <c r="IXD23" s="12"/>
      <c r="IXE23" s="12"/>
      <c r="IXF23" s="12"/>
      <c r="IXG23" s="12"/>
      <c r="IXH23" s="12"/>
      <c r="IXI23" s="12"/>
      <c r="IXJ23" s="12"/>
      <c r="IXK23" s="12"/>
      <c r="IXL23" s="12"/>
      <c r="IXM23" s="12"/>
      <c r="IXN23" s="12"/>
      <c r="IXO23" s="12"/>
      <c r="IXP23" s="12"/>
      <c r="IXQ23" s="12"/>
      <c r="IXR23" s="12"/>
      <c r="IXS23" s="12"/>
      <c r="IXT23" s="12"/>
      <c r="IXU23" s="12"/>
      <c r="IXV23" s="12"/>
      <c r="IXW23" s="12"/>
      <c r="IXX23" s="12"/>
      <c r="IXY23" s="12"/>
      <c r="IXZ23" s="12"/>
      <c r="IYA23" s="12"/>
      <c r="IYB23" s="12"/>
      <c r="IYC23" s="12"/>
      <c r="IYD23" s="12"/>
      <c r="IYE23" s="12"/>
      <c r="IYF23" s="12"/>
      <c r="IYG23" s="12"/>
      <c r="IYH23" s="12"/>
      <c r="IYI23" s="12"/>
      <c r="IYJ23" s="12"/>
      <c r="IYK23" s="12"/>
      <c r="IYL23" s="12"/>
      <c r="IYM23" s="12"/>
      <c r="IYN23" s="12"/>
      <c r="IYO23" s="12"/>
      <c r="IYP23" s="12"/>
      <c r="IYQ23" s="12"/>
      <c r="IYR23" s="12"/>
      <c r="IYS23" s="12"/>
      <c r="IYT23" s="12"/>
      <c r="IYU23" s="12"/>
      <c r="IYV23" s="12"/>
      <c r="IYW23" s="12"/>
      <c r="IYX23" s="12"/>
      <c r="IYY23" s="12"/>
      <c r="IYZ23" s="12"/>
      <c r="IZA23" s="12"/>
      <c r="IZB23" s="12"/>
      <c r="IZC23" s="12"/>
      <c r="IZD23" s="12"/>
      <c r="IZE23" s="12"/>
      <c r="IZF23" s="12"/>
      <c r="IZG23" s="12"/>
      <c r="IZH23" s="12"/>
      <c r="IZI23" s="12"/>
      <c r="IZJ23" s="12"/>
      <c r="IZK23" s="12"/>
      <c r="IZL23" s="12"/>
      <c r="IZM23" s="12"/>
      <c r="IZN23" s="12"/>
      <c r="IZO23" s="12"/>
      <c r="IZP23" s="12"/>
      <c r="IZQ23" s="12"/>
      <c r="IZR23" s="12"/>
      <c r="IZS23" s="12"/>
      <c r="IZT23" s="12"/>
      <c r="IZU23" s="12"/>
      <c r="IZV23" s="12"/>
      <c r="IZW23" s="12"/>
      <c r="IZX23" s="12"/>
      <c r="IZY23" s="12"/>
      <c r="IZZ23" s="12"/>
      <c r="JAA23" s="12"/>
      <c r="JAB23" s="12"/>
      <c r="JAC23" s="12"/>
      <c r="JAD23" s="12"/>
      <c r="JAE23" s="12"/>
      <c r="JAF23" s="12"/>
      <c r="JAG23" s="12"/>
      <c r="JAH23" s="12"/>
      <c r="JAI23" s="12"/>
      <c r="JAJ23" s="12"/>
      <c r="JAK23" s="12"/>
      <c r="JAL23" s="12"/>
      <c r="JAM23" s="12"/>
      <c r="JAN23" s="12"/>
      <c r="JAO23" s="12"/>
      <c r="JAP23" s="12"/>
      <c r="JAQ23" s="12"/>
      <c r="JAR23" s="12"/>
      <c r="JAS23" s="12"/>
      <c r="JAT23" s="12"/>
      <c r="JAU23" s="12"/>
      <c r="JAV23" s="12"/>
      <c r="JAW23" s="12"/>
      <c r="JAX23" s="12"/>
      <c r="JAY23" s="12"/>
      <c r="JAZ23" s="12"/>
      <c r="JBA23" s="12"/>
      <c r="JBB23" s="12"/>
      <c r="JBC23" s="12"/>
      <c r="JBD23" s="12"/>
      <c r="JBE23" s="12"/>
      <c r="JBF23" s="12"/>
      <c r="JBG23" s="12"/>
      <c r="JBH23" s="12"/>
      <c r="JBI23" s="12"/>
      <c r="JBJ23" s="12"/>
      <c r="JBK23" s="12"/>
      <c r="JBL23" s="12"/>
      <c r="JBM23" s="12"/>
      <c r="JBN23" s="12"/>
      <c r="JBO23" s="12"/>
      <c r="JBP23" s="12"/>
      <c r="JBQ23" s="12"/>
      <c r="JBR23" s="12"/>
      <c r="JBS23" s="12"/>
      <c r="JBT23" s="12"/>
      <c r="JBU23" s="12"/>
      <c r="JBV23" s="12"/>
      <c r="JBW23" s="12"/>
      <c r="JBX23" s="12"/>
      <c r="JBY23" s="12"/>
      <c r="JBZ23" s="12"/>
      <c r="JCA23" s="12"/>
      <c r="JCB23" s="12"/>
      <c r="JCC23" s="12"/>
      <c r="JCD23" s="12"/>
      <c r="JCE23" s="12"/>
      <c r="JCF23" s="12"/>
      <c r="JCG23" s="12"/>
      <c r="JCH23" s="12"/>
      <c r="JCI23" s="12"/>
      <c r="JCJ23" s="12"/>
      <c r="JCK23" s="12"/>
      <c r="JCL23" s="12"/>
      <c r="JCM23" s="12"/>
      <c r="JCN23" s="12"/>
      <c r="JCO23" s="12"/>
      <c r="JCP23" s="12"/>
      <c r="JCQ23" s="12"/>
      <c r="JCR23" s="12"/>
      <c r="JCS23" s="12"/>
      <c r="JCT23" s="12"/>
      <c r="JCU23" s="12"/>
      <c r="JCV23" s="12"/>
      <c r="JCW23" s="12"/>
      <c r="JCX23" s="12"/>
      <c r="JCY23" s="12"/>
      <c r="JCZ23" s="12"/>
      <c r="JDA23" s="12"/>
      <c r="JDB23" s="12"/>
      <c r="JDC23" s="12"/>
      <c r="JDD23" s="12"/>
      <c r="JDE23" s="12"/>
      <c r="JDF23" s="12"/>
      <c r="JDG23" s="12"/>
      <c r="JDH23" s="12"/>
      <c r="JDI23" s="12"/>
      <c r="JDJ23" s="12"/>
      <c r="JDK23" s="12"/>
      <c r="JDL23" s="12"/>
      <c r="JDM23" s="12"/>
      <c r="JDN23" s="12"/>
      <c r="JDO23" s="12"/>
      <c r="JDP23" s="12"/>
      <c r="JDQ23" s="12"/>
      <c r="JDR23" s="12"/>
      <c r="JDS23" s="12"/>
      <c r="JDT23" s="12"/>
      <c r="JDU23" s="12"/>
      <c r="JDV23" s="12"/>
      <c r="JDW23" s="12"/>
      <c r="JDX23" s="12"/>
      <c r="JDY23" s="12"/>
      <c r="JDZ23" s="12"/>
      <c r="JEA23" s="12"/>
      <c r="JEB23" s="12"/>
      <c r="JEC23" s="12"/>
      <c r="JED23" s="12"/>
      <c r="JEE23" s="12"/>
      <c r="JEF23" s="12"/>
      <c r="JEG23" s="12"/>
      <c r="JEH23" s="12"/>
      <c r="JEI23" s="12"/>
      <c r="JEJ23" s="12"/>
      <c r="JEK23" s="12"/>
      <c r="JEL23" s="12"/>
      <c r="JEM23" s="12"/>
      <c r="JEN23" s="12"/>
      <c r="JEO23" s="12"/>
      <c r="JEP23" s="12"/>
      <c r="JEQ23" s="12"/>
      <c r="JER23" s="12"/>
      <c r="JES23" s="12"/>
      <c r="JET23" s="12"/>
      <c r="JEU23" s="12"/>
      <c r="JEV23" s="12"/>
      <c r="JEW23" s="12"/>
      <c r="JEX23" s="12"/>
      <c r="JEY23" s="12"/>
      <c r="JEZ23" s="12"/>
      <c r="JFA23" s="12"/>
      <c r="JFB23" s="12"/>
      <c r="JFC23" s="12"/>
      <c r="JFD23" s="12"/>
      <c r="JFE23" s="12"/>
      <c r="JFF23" s="12"/>
      <c r="JFG23" s="12"/>
      <c r="JFH23" s="12"/>
      <c r="JFI23" s="12"/>
      <c r="JFJ23" s="12"/>
      <c r="JFK23" s="12"/>
      <c r="JFL23" s="12"/>
      <c r="JFM23" s="12"/>
      <c r="JFN23" s="12"/>
      <c r="JFO23" s="12"/>
      <c r="JFP23" s="12"/>
      <c r="JFQ23" s="12"/>
      <c r="JFR23" s="12"/>
      <c r="JFS23" s="12"/>
      <c r="JFT23" s="12"/>
      <c r="JFU23" s="12"/>
      <c r="JFV23" s="12"/>
      <c r="JFW23" s="12"/>
      <c r="JFX23" s="12"/>
      <c r="JFY23" s="12"/>
      <c r="JFZ23" s="12"/>
      <c r="JGA23" s="12"/>
      <c r="JGB23" s="12"/>
      <c r="JGC23" s="12"/>
      <c r="JGD23" s="12"/>
      <c r="JGE23" s="12"/>
      <c r="JGF23" s="12"/>
      <c r="JGG23" s="12"/>
      <c r="JGH23" s="12"/>
      <c r="JGI23" s="12"/>
      <c r="JGJ23" s="12"/>
      <c r="JGK23" s="12"/>
      <c r="JGL23" s="12"/>
      <c r="JGM23" s="12"/>
      <c r="JGN23" s="12"/>
      <c r="JGO23" s="12"/>
      <c r="JGP23" s="12"/>
      <c r="JGQ23" s="12"/>
      <c r="JGR23" s="12"/>
      <c r="JGS23" s="12"/>
      <c r="JGT23" s="12"/>
      <c r="JGU23" s="12"/>
      <c r="JGV23" s="12"/>
      <c r="JGW23" s="12"/>
      <c r="JGX23" s="12"/>
      <c r="JGY23" s="12"/>
      <c r="JGZ23" s="12"/>
      <c r="JHA23" s="12"/>
      <c r="JHB23" s="12"/>
      <c r="JHC23" s="12"/>
      <c r="JHD23" s="12"/>
      <c r="JHE23" s="12"/>
      <c r="JHF23" s="12"/>
      <c r="JHG23" s="12"/>
      <c r="JHH23" s="12"/>
      <c r="JHI23" s="12"/>
      <c r="JHJ23" s="12"/>
      <c r="JHK23" s="12"/>
      <c r="JHL23" s="12"/>
      <c r="JHM23" s="12"/>
      <c r="JHN23" s="12"/>
      <c r="JHO23" s="12"/>
      <c r="JHP23" s="12"/>
      <c r="JHQ23" s="12"/>
      <c r="JHR23" s="12"/>
      <c r="JHS23" s="12"/>
      <c r="JHT23" s="12"/>
      <c r="JHU23" s="12"/>
      <c r="JHV23" s="12"/>
      <c r="JHW23" s="12"/>
      <c r="JHX23" s="12"/>
      <c r="JHY23" s="12"/>
      <c r="JHZ23" s="12"/>
      <c r="JIA23" s="12"/>
      <c r="JIB23" s="12"/>
      <c r="JIC23" s="12"/>
      <c r="JID23" s="12"/>
      <c r="JIE23" s="12"/>
      <c r="JIF23" s="12"/>
      <c r="JIG23" s="12"/>
      <c r="JIH23" s="12"/>
      <c r="JII23" s="12"/>
      <c r="JIJ23" s="12"/>
      <c r="JIK23" s="12"/>
      <c r="JIL23" s="12"/>
      <c r="JIM23" s="12"/>
      <c r="JIN23" s="12"/>
      <c r="JIO23" s="12"/>
      <c r="JIP23" s="12"/>
      <c r="JIQ23" s="12"/>
      <c r="JIR23" s="12"/>
      <c r="JIS23" s="12"/>
      <c r="JIT23" s="12"/>
      <c r="JIU23" s="12"/>
      <c r="JIV23" s="12"/>
      <c r="JIW23" s="12"/>
      <c r="JIX23" s="12"/>
      <c r="JIY23" s="12"/>
      <c r="JIZ23" s="12"/>
      <c r="JJA23" s="12"/>
      <c r="JJB23" s="12"/>
      <c r="JJC23" s="12"/>
      <c r="JJD23" s="12"/>
      <c r="JJE23" s="12"/>
      <c r="JJF23" s="12"/>
      <c r="JJG23" s="12"/>
      <c r="JJH23" s="12"/>
      <c r="JJI23" s="12"/>
      <c r="JJJ23" s="12"/>
      <c r="JJK23" s="12"/>
      <c r="JJL23" s="12"/>
      <c r="JJM23" s="12"/>
      <c r="JJN23" s="12"/>
      <c r="JJO23" s="12"/>
      <c r="JJP23" s="12"/>
      <c r="JJQ23" s="12"/>
      <c r="JJR23" s="12"/>
      <c r="JJS23" s="12"/>
      <c r="JJT23" s="12"/>
      <c r="JJU23" s="12"/>
      <c r="JJV23" s="12"/>
      <c r="JJW23" s="12"/>
      <c r="JJX23" s="12"/>
      <c r="JJY23" s="12"/>
      <c r="JJZ23" s="12"/>
      <c r="JKA23" s="12"/>
      <c r="JKB23" s="12"/>
      <c r="JKC23" s="12"/>
      <c r="JKD23" s="12"/>
      <c r="JKE23" s="12"/>
      <c r="JKF23" s="12"/>
      <c r="JKG23" s="12"/>
      <c r="JKH23" s="12"/>
      <c r="JKI23" s="12"/>
      <c r="JKJ23" s="12"/>
      <c r="JKK23" s="12"/>
      <c r="JKL23" s="12"/>
      <c r="JKM23" s="12"/>
      <c r="JKN23" s="12"/>
      <c r="JKO23" s="12"/>
      <c r="JKP23" s="12"/>
      <c r="JKQ23" s="12"/>
      <c r="JKR23" s="12"/>
      <c r="JKS23" s="12"/>
      <c r="JKT23" s="12"/>
      <c r="JKU23" s="12"/>
      <c r="JKV23" s="12"/>
      <c r="JKW23" s="12"/>
      <c r="JKX23" s="12"/>
      <c r="JKY23" s="12"/>
      <c r="JKZ23" s="12"/>
      <c r="JLA23" s="12"/>
      <c r="JLB23" s="12"/>
      <c r="JLC23" s="12"/>
      <c r="JLD23" s="12"/>
      <c r="JLE23" s="12"/>
      <c r="JLF23" s="12"/>
      <c r="JLG23" s="12"/>
      <c r="JLH23" s="12"/>
      <c r="JLI23" s="12"/>
      <c r="JLJ23" s="12"/>
      <c r="JLK23" s="12"/>
      <c r="JLL23" s="12"/>
      <c r="JLM23" s="12"/>
      <c r="JLN23" s="12"/>
      <c r="JLO23" s="12"/>
      <c r="JLP23" s="12"/>
      <c r="JLQ23" s="12"/>
      <c r="JLR23" s="12"/>
      <c r="JLS23" s="12"/>
      <c r="JLT23" s="12"/>
      <c r="JLU23" s="12"/>
      <c r="JLV23" s="12"/>
      <c r="JLW23" s="12"/>
      <c r="JLX23" s="12"/>
      <c r="JLY23" s="12"/>
      <c r="JLZ23" s="12"/>
      <c r="JMA23" s="12"/>
      <c r="JMB23" s="12"/>
      <c r="JMC23" s="12"/>
      <c r="JMD23" s="12"/>
      <c r="JME23" s="12"/>
      <c r="JMF23" s="12"/>
      <c r="JMG23" s="12"/>
      <c r="JMH23" s="12"/>
      <c r="JMI23" s="12"/>
      <c r="JMJ23" s="12"/>
      <c r="JMK23" s="12"/>
      <c r="JML23" s="12"/>
      <c r="JMM23" s="12"/>
      <c r="JMN23" s="12"/>
      <c r="JMO23" s="12"/>
      <c r="JMP23" s="12"/>
      <c r="JMQ23" s="12"/>
      <c r="JMR23" s="12"/>
      <c r="JMS23" s="12"/>
      <c r="JMT23" s="12"/>
      <c r="JMU23" s="12"/>
      <c r="JMV23" s="12"/>
      <c r="JMW23" s="12"/>
      <c r="JMX23" s="12"/>
      <c r="JMY23" s="12"/>
      <c r="JMZ23" s="12"/>
      <c r="JNA23" s="12"/>
      <c r="JNB23" s="12"/>
      <c r="JNC23" s="12"/>
      <c r="JND23" s="12"/>
      <c r="JNE23" s="12"/>
      <c r="JNF23" s="12"/>
      <c r="JNG23" s="12"/>
      <c r="JNH23" s="12"/>
      <c r="JNI23" s="12"/>
      <c r="JNJ23" s="12"/>
      <c r="JNK23" s="12"/>
      <c r="JNL23" s="12"/>
      <c r="JNM23" s="12"/>
      <c r="JNN23" s="12"/>
      <c r="JNO23" s="12"/>
      <c r="JNP23" s="12"/>
      <c r="JNQ23" s="12"/>
      <c r="JNR23" s="12"/>
      <c r="JNS23" s="12"/>
      <c r="JNT23" s="12"/>
      <c r="JNU23" s="12"/>
      <c r="JNV23" s="12"/>
      <c r="JNW23" s="12"/>
      <c r="JNX23" s="12"/>
      <c r="JNY23" s="12"/>
      <c r="JNZ23" s="12"/>
      <c r="JOA23" s="12"/>
      <c r="JOB23" s="12"/>
      <c r="JOC23" s="12"/>
      <c r="JOD23" s="12"/>
      <c r="JOE23" s="12"/>
      <c r="JOF23" s="12"/>
      <c r="JOG23" s="12"/>
      <c r="JOH23" s="12"/>
      <c r="JOI23" s="12"/>
      <c r="JOJ23" s="12"/>
      <c r="JOK23" s="12"/>
      <c r="JOL23" s="12"/>
      <c r="JOM23" s="12"/>
      <c r="JON23" s="12"/>
      <c r="JOO23" s="12"/>
      <c r="JOP23" s="12"/>
      <c r="JOQ23" s="12"/>
      <c r="JOR23" s="12"/>
      <c r="JOS23" s="12"/>
      <c r="JOT23" s="12"/>
      <c r="JOU23" s="12"/>
      <c r="JOV23" s="12"/>
      <c r="JOW23" s="12"/>
      <c r="JOX23" s="12"/>
      <c r="JOY23" s="12"/>
      <c r="JOZ23" s="12"/>
      <c r="JPA23" s="12"/>
      <c r="JPB23" s="12"/>
      <c r="JPC23" s="12"/>
      <c r="JPD23" s="12"/>
      <c r="JPE23" s="12"/>
      <c r="JPF23" s="12"/>
      <c r="JPG23" s="12"/>
      <c r="JPH23" s="12"/>
      <c r="JPI23" s="12"/>
      <c r="JPJ23" s="12"/>
      <c r="JPK23" s="12"/>
      <c r="JPL23" s="12"/>
      <c r="JPM23" s="12"/>
      <c r="JPN23" s="12"/>
      <c r="JPO23" s="12"/>
      <c r="JPP23" s="12"/>
      <c r="JPQ23" s="12"/>
      <c r="JPR23" s="12"/>
      <c r="JPS23" s="12"/>
      <c r="JPT23" s="12"/>
      <c r="JPU23" s="12"/>
      <c r="JPV23" s="12"/>
      <c r="JPW23" s="12"/>
      <c r="JPX23" s="12"/>
      <c r="JPY23" s="12"/>
      <c r="JPZ23" s="12"/>
      <c r="JQA23" s="12"/>
      <c r="JQB23" s="12"/>
      <c r="JQC23" s="12"/>
      <c r="JQD23" s="12"/>
      <c r="JQE23" s="12"/>
      <c r="JQF23" s="12"/>
      <c r="JQG23" s="12"/>
      <c r="JQH23" s="12"/>
      <c r="JQI23" s="12"/>
      <c r="JQJ23" s="12"/>
      <c r="JQK23" s="12"/>
      <c r="JQL23" s="12"/>
      <c r="JQM23" s="12"/>
      <c r="JQN23" s="12"/>
      <c r="JQO23" s="12"/>
      <c r="JQP23" s="12"/>
      <c r="JQQ23" s="12"/>
      <c r="JQR23" s="12"/>
      <c r="JQS23" s="12"/>
      <c r="JQT23" s="12"/>
      <c r="JQU23" s="12"/>
      <c r="JQV23" s="12"/>
      <c r="JQW23" s="12"/>
      <c r="JQX23" s="12"/>
      <c r="JQY23" s="12"/>
      <c r="JQZ23" s="12"/>
      <c r="JRA23" s="12"/>
      <c r="JRB23" s="12"/>
      <c r="JRC23" s="12"/>
      <c r="JRD23" s="12"/>
      <c r="JRE23" s="12"/>
      <c r="JRF23" s="12"/>
      <c r="JRG23" s="12"/>
      <c r="JRH23" s="12"/>
      <c r="JRI23" s="12"/>
      <c r="JRJ23" s="12"/>
      <c r="JRK23" s="12"/>
      <c r="JRL23" s="12"/>
      <c r="JRM23" s="12"/>
      <c r="JRN23" s="12"/>
      <c r="JRO23" s="12"/>
      <c r="JRP23" s="12"/>
      <c r="JRQ23" s="12"/>
      <c r="JRR23" s="12"/>
      <c r="JRS23" s="12"/>
      <c r="JRT23" s="12"/>
      <c r="JRU23" s="12"/>
      <c r="JRV23" s="12"/>
      <c r="JRW23" s="12"/>
      <c r="JRX23" s="12"/>
      <c r="JRY23" s="12"/>
      <c r="JRZ23" s="12"/>
      <c r="JSA23" s="12"/>
      <c r="JSB23" s="12"/>
      <c r="JSC23" s="12"/>
      <c r="JSD23" s="12"/>
      <c r="JSE23" s="12"/>
      <c r="JSF23" s="12"/>
      <c r="JSG23" s="12"/>
      <c r="JSH23" s="12"/>
      <c r="JSI23" s="12"/>
      <c r="JSJ23" s="12"/>
      <c r="JSK23" s="12"/>
      <c r="JSL23" s="12"/>
      <c r="JSM23" s="12"/>
      <c r="JSN23" s="12"/>
      <c r="JSO23" s="12"/>
      <c r="JSP23" s="12"/>
      <c r="JSQ23" s="12"/>
      <c r="JSR23" s="12"/>
      <c r="JSS23" s="12"/>
      <c r="JST23" s="12"/>
      <c r="JSU23" s="12"/>
      <c r="JSV23" s="12"/>
      <c r="JSW23" s="12"/>
      <c r="JSX23" s="12"/>
      <c r="JSY23" s="12"/>
      <c r="JSZ23" s="12"/>
      <c r="JTA23" s="12"/>
      <c r="JTB23" s="12"/>
      <c r="JTC23" s="12"/>
      <c r="JTD23" s="12"/>
      <c r="JTE23" s="12"/>
      <c r="JTF23" s="12"/>
      <c r="JTG23" s="12"/>
      <c r="JTH23" s="12"/>
      <c r="JTI23" s="12"/>
      <c r="JTJ23" s="12"/>
      <c r="JTK23" s="12"/>
      <c r="JTL23" s="12"/>
      <c r="JTM23" s="12"/>
      <c r="JTN23" s="12"/>
      <c r="JTO23" s="12"/>
      <c r="JTP23" s="12"/>
      <c r="JTQ23" s="12"/>
      <c r="JTR23" s="12"/>
      <c r="JTS23" s="12"/>
      <c r="JTT23" s="12"/>
      <c r="JTU23" s="12"/>
      <c r="JTV23" s="12"/>
      <c r="JTW23" s="12"/>
      <c r="JTX23" s="12"/>
      <c r="JTY23" s="12"/>
      <c r="JTZ23" s="12"/>
      <c r="JUA23" s="12"/>
      <c r="JUB23" s="12"/>
      <c r="JUC23" s="12"/>
      <c r="JUD23" s="12"/>
      <c r="JUE23" s="12"/>
      <c r="JUF23" s="12"/>
      <c r="JUG23" s="12"/>
      <c r="JUH23" s="12"/>
      <c r="JUI23" s="12"/>
      <c r="JUJ23" s="12"/>
      <c r="JUK23" s="12"/>
      <c r="JUL23" s="12"/>
      <c r="JUM23" s="12"/>
      <c r="JUN23" s="12"/>
      <c r="JUO23" s="12"/>
      <c r="JUP23" s="12"/>
      <c r="JUQ23" s="12"/>
      <c r="JUR23" s="12"/>
      <c r="JUS23" s="12"/>
      <c r="JUT23" s="12"/>
      <c r="JUU23" s="12"/>
      <c r="JUV23" s="12"/>
      <c r="JUW23" s="12"/>
      <c r="JUX23" s="12"/>
      <c r="JUY23" s="12"/>
      <c r="JUZ23" s="12"/>
      <c r="JVA23" s="12"/>
      <c r="JVB23" s="12"/>
      <c r="JVC23" s="12"/>
      <c r="JVD23" s="12"/>
      <c r="JVE23" s="12"/>
      <c r="JVF23" s="12"/>
      <c r="JVG23" s="12"/>
      <c r="JVH23" s="12"/>
      <c r="JVI23" s="12"/>
      <c r="JVJ23" s="12"/>
      <c r="JVK23" s="12"/>
      <c r="JVL23" s="12"/>
      <c r="JVM23" s="12"/>
      <c r="JVN23" s="12"/>
      <c r="JVO23" s="12"/>
      <c r="JVP23" s="12"/>
      <c r="JVQ23" s="12"/>
      <c r="JVR23" s="12"/>
      <c r="JVS23" s="12"/>
      <c r="JVT23" s="12"/>
      <c r="JVU23" s="12"/>
      <c r="JVV23" s="12"/>
      <c r="JVW23" s="12"/>
      <c r="JVX23" s="12"/>
      <c r="JVY23" s="12"/>
      <c r="JVZ23" s="12"/>
      <c r="JWA23" s="12"/>
      <c r="JWB23" s="12"/>
      <c r="JWC23" s="12"/>
      <c r="JWD23" s="12"/>
      <c r="JWE23" s="12"/>
      <c r="JWF23" s="12"/>
      <c r="JWG23" s="12"/>
      <c r="JWH23" s="12"/>
      <c r="JWI23" s="12"/>
      <c r="JWJ23" s="12"/>
      <c r="JWK23" s="12"/>
      <c r="JWL23" s="12"/>
      <c r="JWM23" s="12"/>
      <c r="JWN23" s="12"/>
      <c r="JWO23" s="12"/>
      <c r="JWP23" s="12"/>
      <c r="JWQ23" s="12"/>
      <c r="JWR23" s="12"/>
      <c r="JWS23" s="12"/>
      <c r="JWT23" s="12"/>
      <c r="JWU23" s="12"/>
      <c r="JWV23" s="12"/>
      <c r="JWW23" s="12"/>
      <c r="JWX23" s="12"/>
      <c r="JWY23" s="12"/>
      <c r="JWZ23" s="12"/>
      <c r="JXA23" s="12"/>
      <c r="JXB23" s="12"/>
      <c r="JXC23" s="12"/>
      <c r="JXD23" s="12"/>
      <c r="JXE23" s="12"/>
      <c r="JXF23" s="12"/>
      <c r="JXG23" s="12"/>
      <c r="JXH23" s="12"/>
      <c r="JXI23" s="12"/>
      <c r="JXJ23" s="12"/>
      <c r="JXK23" s="12"/>
      <c r="JXL23" s="12"/>
      <c r="JXM23" s="12"/>
      <c r="JXN23" s="12"/>
      <c r="JXO23" s="12"/>
      <c r="JXP23" s="12"/>
      <c r="JXQ23" s="12"/>
      <c r="JXR23" s="12"/>
      <c r="JXS23" s="12"/>
      <c r="JXT23" s="12"/>
      <c r="JXU23" s="12"/>
      <c r="JXV23" s="12"/>
      <c r="JXW23" s="12"/>
      <c r="JXX23" s="12"/>
      <c r="JXY23" s="12"/>
      <c r="JXZ23" s="12"/>
      <c r="JYA23" s="12"/>
      <c r="JYB23" s="12"/>
      <c r="JYC23" s="12"/>
      <c r="JYD23" s="12"/>
      <c r="JYE23" s="12"/>
      <c r="JYF23" s="12"/>
      <c r="JYG23" s="12"/>
      <c r="JYH23" s="12"/>
      <c r="JYI23" s="12"/>
      <c r="JYJ23" s="12"/>
      <c r="JYK23" s="12"/>
      <c r="JYL23" s="12"/>
      <c r="JYM23" s="12"/>
      <c r="JYN23" s="12"/>
      <c r="JYO23" s="12"/>
      <c r="JYP23" s="12"/>
      <c r="JYQ23" s="12"/>
      <c r="JYR23" s="12"/>
      <c r="JYS23" s="12"/>
      <c r="JYT23" s="12"/>
      <c r="JYU23" s="12"/>
      <c r="JYV23" s="12"/>
      <c r="JYW23" s="12"/>
      <c r="JYX23" s="12"/>
      <c r="JYY23" s="12"/>
      <c r="JYZ23" s="12"/>
      <c r="JZA23" s="12"/>
      <c r="JZB23" s="12"/>
      <c r="JZC23" s="12"/>
      <c r="JZD23" s="12"/>
      <c r="JZE23" s="12"/>
      <c r="JZF23" s="12"/>
      <c r="JZG23" s="12"/>
      <c r="JZH23" s="12"/>
      <c r="JZI23" s="12"/>
      <c r="JZJ23" s="12"/>
      <c r="JZK23" s="12"/>
      <c r="JZL23" s="12"/>
      <c r="JZM23" s="12"/>
      <c r="JZN23" s="12"/>
      <c r="JZO23" s="12"/>
      <c r="JZP23" s="12"/>
      <c r="JZQ23" s="12"/>
      <c r="JZR23" s="12"/>
      <c r="JZS23" s="12"/>
      <c r="JZT23" s="12"/>
      <c r="JZU23" s="12"/>
      <c r="JZV23" s="12"/>
      <c r="JZW23" s="12"/>
      <c r="JZX23" s="12"/>
      <c r="JZY23" s="12"/>
      <c r="JZZ23" s="12"/>
      <c r="KAA23" s="12"/>
      <c r="KAB23" s="12"/>
      <c r="KAC23" s="12"/>
      <c r="KAD23" s="12"/>
      <c r="KAE23" s="12"/>
      <c r="KAF23" s="12"/>
      <c r="KAG23" s="12"/>
      <c r="KAH23" s="12"/>
      <c r="KAI23" s="12"/>
      <c r="KAJ23" s="12"/>
      <c r="KAK23" s="12"/>
      <c r="KAL23" s="12"/>
      <c r="KAM23" s="12"/>
      <c r="KAN23" s="12"/>
      <c r="KAO23" s="12"/>
      <c r="KAP23" s="12"/>
      <c r="KAQ23" s="12"/>
      <c r="KAR23" s="12"/>
      <c r="KAS23" s="12"/>
      <c r="KAT23" s="12"/>
      <c r="KAU23" s="12"/>
      <c r="KAV23" s="12"/>
      <c r="KAW23" s="12"/>
      <c r="KAX23" s="12"/>
      <c r="KAY23" s="12"/>
      <c r="KAZ23" s="12"/>
      <c r="KBA23" s="12"/>
      <c r="KBB23" s="12"/>
      <c r="KBC23" s="12"/>
      <c r="KBD23" s="12"/>
      <c r="KBE23" s="12"/>
      <c r="KBF23" s="12"/>
      <c r="KBG23" s="12"/>
      <c r="KBH23" s="12"/>
      <c r="KBI23" s="12"/>
      <c r="KBJ23" s="12"/>
      <c r="KBK23" s="12"/>
      <c r="KBL23" s="12"/>
      <c r="KBM23" s="12"/>
      <c r="KBN23" s="12"/>
      <c r="KBO23" s="12"/>
      <c r="KBP23" s="12"/>
      <c r="KBQ23" s="12"/>
      <c r="KBR23" s="12"/>
      <c r="KBS23" s="12"/>
      <c r="KBT23" s="12"/>
      <c r="KBU23" s="12"/>
      <c r="KBV23" s="12"/>
      <c r="KBW23" s="12"/>
      <c r="KBX23" s="12"/>
      <c r="KBY23" s="12"/>
      <c r="KBZ23" s="12"/>
      <c r="KCA23" s="12"/>
      <c r="KCB23" s="12"/>
      <c r="KCC23" s="12"/>
      <c r="KCD23" s="12"/>
      <c r="KCE23" s="12"/>
      <c r="KCF23" s="12"/>
      <c r="KCG23" s="12"/>
      <c r="KCH23" s="12"/>
      <c r="KCI23" s="12"/>
      <c r="KCJ23" s="12"/>
      <c r="KCK23" s="12"/>
      <c r="KCL23" s="12"/>
      <c r="KCM23" s="12"/>
      <c r="KCN23" s="12"/>
      <c r="KCO23" s="12"/>
      <c r="KCP23" s="12"/>
      <c r="KCQ23" s="12"/>
      <c r="KCR23" s="12"/>
      <c r="KCS23" s="12"/>
      <c r="KCT23" s="12"/>
      <c r="KCU23" s="12"/>
      <c r="KCV23" s="12"/>
      <c r="KCW23" s="12"/>
      <c r="KCX23" s="12"/>
      <c r="KCY23" s="12"/>
      <c r="KCZ23" s="12"/>
      <c r="KDA23" s="12"/>
      <c r="KDB23" s="12"/>
      <c r="KDC23" s="12"/>
      <c r="KDD23" s="12"/>
      <c r="KDE23" s="12"/>
      <c r="KDF23" s="12"/>
      <c r="KDG23" s="12"/>
      <c r="KDH23" s="12"/>
      <c r="KDI23" s="12"/>
      <c r="KDJ23" s="12"/>
      <c r="KDK23" s="12"/>
      <c r="KDL23" s="12"/>
      <c r="KDM23" s="12"/>
      <c r="KDN23" s="12"/>
      <c r="KDO23" s="12"/>
      <c r="KDP23" s="12"/>
      <c r="KDQ23" s="12"/>
      <c r="KDR23" s="12"/>
      <c r="KDS23" s="12"/>
      <c r="KDT23" s="12"/>
      <c r="KDU23" s="12"/>
      <c r="KDV23" s="12"/>
      <c r="KDW23" s="12"/>
      <c r="KDX23" s="12"/>
      <c r="KDY23" s="12"/>
      <c r="KDZ23" s="12"/>
      <c r="KEA23" s="12"/>
      <c r="KEB23" s="12"/>
      <c r="KEC23" s="12"/>
      <c r="KED23" s="12"/>
      <c r="KEE23" s="12"/>
      <c r="KEF23" s="12"/>
      <c r="KEG23" s="12"/>
      <c r="KEH23" s="12"/>
      <c r="KEI23" s="12"/>
      <c r="KEJ23" s="12"/>
      <c r="KEK23" s="12"/>
      <c r="KEL23" s="12"/>
      <c r="KEM23" s="12"/>
      <c r="KEN23" s="12"/>
      <c r="KEO23" s="12"/>
      <c r="KEP23" s="12"/>
      <c r="KEQ23" s="12"/>
      <c r="KER23" s="12"/>
      <c r="KES23" s="12"/>
      <c r="KET23" s="12"/>
      <c r="KEU23" s="12"/>
      <c r="KEV23" s="12"/>
      <c r="KEW23" s="12"/>
      <c r="KEX23" s="12"/>
      <c r="KEY23" s="12"/>
      <c r="KEZ23" s="12"/>
      <c r="KFA23" s="12"/>
      <c r="KFB23" s="12"/>
      <c r="KFC23" s="12"/>
      <c r="KFD23" s="12"/>
      <c r="KFE23" s="12"/>
      <c r="KFF23" s="12"/>
      <c r="KFG23" s="12"/>
      <c r="KFH23" s="12"/>
      <c r="KFI23" s="12"/>
      <c r="KFJ23" s="12"/>
      <c r="KFK23" s="12"/>
      <c r="KFL23" s="12"/>
      <c r="KFM23" s="12"/>
      <c r="KFN23" s="12"/>
      <c r="KFO23" s="12"/>
      <c r="KFP23" s="12"/>
      <c r="KFQ23" s="12"/>
      <c r="KFR23" s="12"/>
      <c r="KFS23" s="12"/>
      <c r="KFT23" s="12"/>
      <c r="KFU23" s="12"/>
      <c r="KFV23" s="12"/>
      <c r="KFW23" s="12"/>
      <c r="KFX23" s="12"/>
      <c r="KFY23" s="12"/>
      <c r="KFZ23" s="12"/>
      <c r="KGA23" s="12"/>
      <c r="KGB23" s="12"/>
      <c r="KGC23" s="12"/>
      <c r="KGD23" s="12"/>
      <c r="KGE23" s="12"/>
      <c r="KGF23" s="12"/>
      <c r="KGG23" s="12"/>
      <c r="KGH23" s="12"/>
      <c r="KGI23" s="12"/>
      <c r="KGJ23" s="12"/>
      <c r="KGK23" s="12"/>
      <c r="KGL23" s="12"/>
      <c r="KGM23" s="12"/>
      <c r="KGN23" s="12"/>
      <c r="KGO23" s="12"/>
      <c r="KGP23" s="12"/>
      <c r="KGQ23" s="12"/>
      <c r="KGR23" s="12"/>
      <c r="KGS23" s="12"/>
      <c r="KGT23" s="12"/>
      <c r="KGU23" s="12"/>
      <c r="KGV23" s="12"/>
      <c r="KGW23" s="12"/>
      <c r="KGX23" s="12"/>
      <c r="KGY23" s="12"/>
      <c r="KGZ23" s="12"/>
      <c r="KHA23" s="12"/>
      <c r="KHB23" s="12"/>
      <c r="KHC23" s="12"/>
      <c r="KHD23" s="12"/>
      <c r="KHE23" s="12"/>
      <c r="KHF23" s="12"/>
      <c r="KHG23" s="12"/>
      <c r="KHH23" s="12"/>
      <c r="KHI23" s="12"/>
      <c r="KHJ23" s="12"/>
      <c r="KHK23" s="12"/>
      <c r="KHL23" s="12"/>
      <c r="KHM23" s="12"/>
      <c r="KHN23" s="12"/>
      <c r="KHO23" s="12"/>
      <c r="KHP23" s="12"/>
      <c r="KHQ23" s="12"/>
      <c r="KHR23" s="12"/>
      <c r="KHS23" s="12"/>
      <c r="KHT23" s="12"/>
      <c r="KHU23" s="12"/>
      <c r="KHV23" s="12"/>
      <c r="KHW23" s="12"/>
      <c r="KHX23" s="12"/>
      <c r="KHY23" s="12"/>
      <c r="KHZ23" s="12"/>
      <c r="KIA23" s="12"/>
      <c r="KIB23" s="12"/>
      <c r="KIC23" s="12"/>
      <c r="KID23" s="12"/>
      <c r="KIE23" s="12"/>
      <c r="KIF23" s="12"/>
      <c r="KIG23" s="12"/>
      <c r="KIH23" s="12"/>
      <c r="KII23" s="12"/>
      <c r="KIJ23" s="12"/>
      <c r="KIK23" s="12"/>
      <c r="KIL23" s="12"/>
      <c r="KIM23" s="12"/>
      <c r="KIN23" s="12"/>
      <c r="KIO23" s="12"/>
      <c r="KIP23" s="12"/>
      <c r="KIQ23" s="12"/>
      <c r="KIR23" s="12"/>
      <c r="KIS23" s="12"/>
      <c r="KIT23" s="12"/>
      <c r="KIU23" s="12"/>
      <c r="KIV23" s="12"/>
      <c r="KIW23" s="12"/>
      <c r="KIX23" s="12"/>
      <c r="KIY23" s="12"/>
      <c r="KIZ23" s="12"/>
      <c r="KJA23" s="12"/>
      <c r="KJB23" s="12"/>
      <c r="KJC23" s="12"/>
      <c r="KJD23" s="12"/>
      <c r="KJE23" s="12"/>
      <c r="KJF23" s="12"/>
      <c r="KJG23" s="12"/>
      <c r="KJH23" s="12"/>
      <c r="KJI23" s="12"/>
      <c r="KJJ23" s="12"/>
      <c r="KJK23" s="12"/>
      <c r="KJL23" s="12"/>
      <c r="KJM23" s="12"/>
      <c r="KJN23" s="12"/>
      <c r="KJO23" s="12"/>
      <c r="KJP23" s="12"/>
      <c r="KJQ23" s="12"/>
      <c r="KJR23" s="12"/>
      <c r="KJS23" s="12"/>
      <c r="KJT23" s="12"/>
      <c r="KJU23" s="12"/>
      <c r="KJV23" s="12"/>
      <c r="KJW23" s="12"/>
      <c r="KJX23" s="12"/>
      <c r="KJY23" s="12"/>
      <c r="KJZ23" s="12"/>
      <c r="KKA23" s="12"/>
      <c r="KKB23" s="12"/>
      <c r="KKC23" s="12"/>
      <c r="KKD23" s="12"/>
      <c r="KKE23" s="12"/>
      <c r="KKF23" s="12"/>
      <c r="KKG23" s="12"/>
      <c r="KKH23" s="12"/>
      <c r="KKI23" s="12"/>
      <c r="KKJ23" s="12"/>
      <c r="KKK23" s="12"/>
      <c r="KKL23" s="12"/>
      <c r="KKM23" s="12"/>
      <c r="KKN23" s="12"/>
      <c r="KKO23" s="12"/>
      <c r="KKP23" s="12"/>
      <c r="KKQ23" s="12"/>
      <c r="KKR23" s="12"/>
      <c r="KKS23" s="12"/>
      <c r="KKT23" s="12"/>
      <c r="KKU23" s="12"/>
      <c r="KKV23" s="12"/>
      <c r="KKW23" s="12"/>
      <c r="KKX23" s="12"/>
      <c r="KKY23" s="12"/>
      <c r="KKZ23" s="12"/>
      <c r="KLA23" s="12"/>
      <c r="KLB23" s="12"/>
      <c r="KLC23" s="12"/>
      <c r="KLD23" s="12"/>
      <c r="KLE23" s="12"/>
      <c r="KLF23" s="12"/>
      <c r="KLG23" s="12"/>
      <c r="KLH23" s="12"/>
      <c r="KLI23" s="12"/>
      <c r="KLJ23" s="12"/>
      <c r="KLK23" s="12"/>
      <c r="KLL23" s="12"/>
      <c r="KLM23" s="12"/>
      <c r="KLN23" s="12"/>
      <c r="KLO23" s="12"/>
      <c r="KLP23" s="12"/>
      <c r="KLQ23" s="12"/>
      <c r="KLR23" s="12"/>
      <c r="KLS23" s="12"/>
      <c r="KLT23" s="12"/>
      <c r="KLU23" s="12"/>
      <c r="KLV23" s="12"/>
      <c r="KLW23" s="12"/>
      <c r="KLX23" s="12"/>
      <c r="KLY23" s="12"/>
      <c r="KLZ23" s="12"/>
      <c r="KMA23" s="12"/>
      <c r="KMB23" s="12"/>
      <c r="KMC23" s="12"/>
      <c r="KMD23" s="12"/>
      <c r="KME23" s="12"/>
      <c r="KMF23" s="12"/>
      <c r="KMG23" s="12"/>
      <c r="KMH23" s="12"/>
      <c r="KMI23" s="12"/>
      <c r="KMJ23" s="12"/>
      <c r="KMK23" s="12"/>
      <c r="KML23" s="12"/>
      <c r="KMM23" s="12"/>
      <c r="KMN23" s="12"/>
      <c r="KMO23" s="12"/>
      <c r="KMP23" s="12"/>
      <c r="KMQ23" s="12"/>
      <c r="KMR23" s="12"/>
      <c r="KMS23" s="12"/>
      <c r="KMT23" s="12"/>
      <c r="KMU23" s="12"/>
      <c r="KMV23" s="12"/>
      <c r="KMW23" s="12"/>
      <c r="KMX23" s="12"/>
      <c r="KMY23" s="12"/>
      <c r="KMZ23" s="12"/>
      <c r="KNA23" s="12"/>
      <c r="KNB23" s="12"/>
      <c r="KNC23" s="12"/>
      <c r="KND23" s="12"/>
      <c r="KNE23" s="12"/>
      <c r="KNF23" s="12"/>
      <c r="KNG23" s="12"/>
      <c r="KNH23" s="12"/>
      <c r="KNI23" s="12"/>
      <c r="KNJ23" s="12"/>
      <c r="KNK23" s="12"/>
      <c r="KNL23" s="12"/>
      <c r="KNM23" s="12"/>
      <c r="KNN23" s="12"/>
      <c r="KNO23" s="12"/>
      <c r="KNP23" s="12"/>
      <c r="KNQ23" s="12"/>
      <c r="KNR23" s="12"/>
      <c r="KNS23" s="12"/>
      <c r="KNT23" s="12"/>
      <c r="KNU23" s="12"/>
      <c r="KNV23" s="12"/>
      <c r="KNW23" s="12"/>
      <c r="KNX23" s="12"/>
      <c r="KNY23" s="12"/>
      <c r="KNZ23" s="12"/>
      <c r="KOA23" s="12"/>
      <c r="KOB23" s="12"/>
      <c r="KOC23" s="12"/>
      <c r="KOD23" s="12"/>
      <c r="KOE23" s="12"/>
      <c r="KOF23" s="12"/>
      <c r="KOG23" s="12"/>
      <c r="KOH23" s="12"/>
      <c r="KOI23" s="12"/>
      <c r="KOJ23" s="12"/>
      <c r="KOK23" s="12"/>
      <c r="KOL23" s="12"/>
      <c r="KOM23" s="12"/>
      <c r="KON23" s="12"/>
      <c r="KOO23" s="12"/>
      <c r="KOP23" s="12"/>
      <c r="KOQ23" s="12"/>
      <c r="KOR23" s="12"/>
      <c r="KOS23" s="12"/>
      <c r="KOT23" s="12"/>
      <c r="KOU23" s="12"/>
      <c r="KOV23" s="12"/>
      <c r="KOW23" s="12"/>
      <c r="KOX23" s="12"/>
      <c r="KOY23" s="12"/>
      <c r="KOZ23" s="12"/>
      <c r="KPA23" s="12"/>
      <c r="KPB23" s="12"/>
      <c r="KPC23" s="12"/>
      <c r="KPD23" s="12"/>
      <c r="KPE23" s="12"/>
      <c r="KPF23" s="12"/>
      <c r="KPG23" s="12"/>
      <c r="KPH23" s="12"/>
      <c r="KPI23" s="12"/>
      <c r="KPJ23" s="12"/>
      <c r="KPK23" s="12"/>
      <c r="KPL23" s="12"/>
      <c r="KPM23" s="12"/>
      <c r="KPN23" s="12"/>
      <c r="KPO23" s="12"/>
      <c r="KPP23" s="12"/>
      <c r="KPQ23" s="12"/>
      <c r="KPR23" s="12"/>
      <c r="KPS23" s="12"/>
      <c r="KPT23" s="12"/>
      <c r="KPU23" s="12"/>
      <c r="KPV23" s="12"/>
      <c r="KPW23" s="12"/>
      <c r="KPX23" s="12"/>
      <c r="KPY23" s="12"/>
      <c r="KPZ23" s="12"/>
      <c r="KQA23" s="12"/>
      <c r="KQB23" s="12"/>
      <c r="KQC23" s="12"/>
      <c r="KQD23" s="12"/>
      <c r="KQE23" s="12"/>
      <c r="KQF23" s="12"/>
      <c r="KQG23" s="12"/>
      <c r="KQH23" s="12"/>
      <c r="KQI23" s="12"/>
      <c r="KQJ23" s="12"/>
      <c r="KQK23" s="12"/>
      <c r="KQL23" s="12"/>
      <c r="KQM23" s="12"/>
      <c r="KQN23" s="12"/>
      <c r="KQO23" s="12"/>
      <c r="KQP23" s="12"/>
      <c r="KQQ23" s="12"/>
      <c r="KQR23" s="12"/>
      <c r="KQS23" s="12"/>
      <c r="KQT23" s="12"/>
      <c r="KQU23" s="12"/>
      <c r="KQV23" s="12"/>
      <c r="KQW23" s="12"/>
      <c r="KQX23" s="12"/>
      <c r="KQY23" s="12"/>
      <c r="KQZ23" s="12"/>
      <c r="KRA23" s="12"/>
      <c r="KRB23" s="12"/>
      <c r="KRC23" s="12"/>
      <c r="KRD23" s="12"/>
      <c r="KRE23" s="12"/>
      <c r="KRF23" s="12"/>
      <c r="KRG23" s="12"/>
      <c r="KRH23" s="12"/>
      <c r="KRI23" s="12"/>
      <c r="KRJ23" s="12"/>
      <c r="KRK23" s="12"/>
      <c r="KRL23" s="12"/>
      <c r="KRM23" s="12"/>
      <c r="KRN23" s="12"/>
      <c r="KRO23" s="12"/>
      <c r="KRP23" s="12"/>
      <c r="KRQ23" s="12"/>
      <c r="KRR23" s="12"/>
      <c r="KRS23" s="12"/>
      <c r="KRT23" s="12"/>
      <c r="KRU23" s="12"/>
      <c r="KRV23" s="12"/>
      <c r="KRW23" s="12"/>
      <c r="KRX23" s="12"/>
      <c r="KRY23" s="12"/>
      <c r="KRZ23" s="12"/>
      <c r="KSA23" s="12"/>
      <c r="KSB23" s="12"/>
      <c r="KSC23" s="12"/>
      <c r="KSD23" s="12"/>
      <c r="KSE23" s="12"/>
      <c r="KSF23" s="12"/>
      <c r="KSG23" s="12"/>
      <c r="KSH23" s="12"/>
      <c r="KSI23" s="12"/>
      <c r="KSJ23" s="12"/>
      <c r="KSK23" s="12"/>
      <c r="KSL23" s="12"/>
      <c r="KSM23" s="12"/>
      <c r="KSN23" s="12"/>
      <c r="KSO23" s="12"/>
      <c r="KSP23" s="12"/>
      <c r="KSQ23" s="12"/>
      <c r="KSR23" s="12"/>
      <c r="KSS23" s="12"/>
      <c r="KST23" s="12"/>
      <c r="KSU23" s="12"/>
      <c r="KSV23" s="12"/>
      <c r="KSW23" s="12"/>
      <c r="KSX23" s="12"/>
      <c r="KSY23" s="12"/>
      <c r="KSZ23" s="12"/>
      <c r="KTA23" s="12"/>
      <c r="KTB23" s="12"/>
      <c r="KTC23" s="12"/>
      <c r="KTD23" s="12"/>
      <c r="KTE23" s="12"/>
      <c r="KTF23" s="12"/>
      <c r="KTG23" s="12"/>
      <c r="KTH23" s="12"/>
      <c r="KTI23" s="12"/>
      <c r="KTJ23" s="12"/>
      <c r="KTK23" s="12"/>
      <c r="KTL23" s="12"/>
      <c r="KTM23" s="12"/>
      <c r="KTN23" s="12"/>
      <c r="KTO23" s="12"/>
      <c r="KTP23" s="12"/>
      <c r="KTQ23" s="12"/>
      <c r="KTR23" s="12"/>
      <c r="KTS23" s="12"/>
      <c r="KTT23" s="12"/>
      <c r="KTU23" s="12"/>
      <c r="KTV23" s="12"/>
      <c r="KTW23" s="12"/>
      <c r="KTX23" s="12"/>
      <c r="KTY23" s="12"/>
      <c r="KTZ23" s="12"/>
      <c r="KUA23" s="12"/>
      <c r="KUB23" s="12"/>
      <c r="KUC23" s="12"/>
      <c r="KUD23" s="12"/>
      <c r="KUE23" s="12"/>
      <c r="KUF23" s="12"/>
      <c r="KUG23" s="12"/>
      <c r="KUH23" s="12"/>
      <c r="KUI23" s="12"/>
      <c r="KUJ23" s="12"/>
      <c r="KUK23" s="12"/>
      <c r="KUL23" s="12"/>
      <c r="KUM23" s="12"/>
      <c r="KUN23" s="12"/>
      <c r="KUO23" s="12"/>
      <c r="KUP23" s="12"/>
      <c r="KUQ23" s="12"/>
      <c r="KUR23" s="12"/>
      <c r="KUS23" s="12"/>
      <c r="KUT23" s="12"/>
      <c r="KUU23" s="12"/>
      <c r="KUV23" s="12"/>
      <c r="KUW23" s="12"/>
      <c r="KUX23" s="12"/>
      <c r="KUY23" s="12"/>
      <c r="KUZ23" s="12"/>
      <c r="KVA23" s="12"/>
      <c r="KVB23" s="12"/>
      <c r="KVC23" s="12"/>
      <c r="KVD23" s="12"/>
      <c r="KVE23" s="12"/>
      <c r="KVF23" s="12"/>
      <c r="KVG23" s="12"/>
      <c r="KVH23" s="12"/>
      <c r="KVI23" s="12"/>
      <c r="KVJ23" s="12"/>
      <c r="KVK23" s="12"/>
      <c r="KVL23" s="12"/>
      <c r="KVM23" s="12"/>
      <c r="KVN23" s="12"/>
      <c r="KVO23" s="12"/>
      <c r="KVP23" s="12"/>
      <c r="KVQ23" s="12"/>
      <c r="KVR23" s="12"/>
      <c r="KVS23" s="12"/>
      <c r="KVT23" s="12"/>
      <c r="KVU23" s="12"/>
      <c r="KVV23" s="12"/>
      <c r="KVW23" s="12"/>
      <c r="KVX23" s="12"/>
      <c r="KVY23" s="12"/>
      <c r="KVZ23" s="12"/>
      <c r="KWA23" s="12"/>
      <c r="KWB23" s="12"/>
      <c r="KWC23" s="12"/>
      <c r="KWD23" s="12"/>
      <c r="KWE23" s="12"/>
      <c r="KWF23" s="12"/>
      <c r="KWG23" s="12"/>
      <c r="KWH23" s="12"/>
      <c r="KWI23" s="12"/>
      <c r="KWJ23" s="12"/>
      <c r="KWK23" s="12"/>
      <c r="KWL23" s="12"/>
      <c r="KWM23" s="12"/>
      <c r="KWN23" s="12"/>
      <c r="KWO23" s="12"/>
      <c r="KWP23" s="12"/>
      <c r="KWQ23" s="12"/>
      <c r="KWR23" s="12"/>
      <c r="KWS23" s="12"/>
      <c r="KWT23" s="12"/>
      <c r="KWU23" s="12"/>
      <c r="KWV23" s="12"/>
      <c r="KWW23" s="12"/>
      <c r="KWX23" s="12"/>
      <c r="KWY23" s="12"/>
      <c r="KWZ23" s="12"/>
      <c r="KXA23" s="12"/>
      <c r="KXB23" s="12"/>
      <c r="KXC23" s="12"/>
      <c r="KXD23" s="12"/>
      <c r="KXE23" s="12"/>
      <c r="KXF23" s="12"/>
      <c r="KXG23" s="12"/>
      <c r="KXH23" s="12"/>
      <c r="KXI23" s="12"/>
      <c r="KXJ23" s="12"/>
      <c r="KXK23" s="12"/>
      <c r="KXL23" s="12"/>
      <c r="KXM23" s="12"/>
      <c r="KXN23" s="12"/>
      <c r="KXO23" s="12"/>
      <c r="KXP23" s="12"/>
      <c r="KXQ23" s="12"/>
      <c r="KXR23" s="12"/>
      <c r="KXS23" s="12"/>
      <c r="KXT23" s="12"/>
      <c r="KXU23" s="12"/>
      <c r="KXV23" s="12"/>
      <c r="KXW23" s="12"/>
      <c r="KXX23" s="12"/>
      <c r="KXY23" s="12"/>
      <c r="KXZ23" s="12"/>
      <c r="KYA23" s="12"/>
      <c r="KYB23" s="12"/>
      <c r="KYC23" s="12"/>
      <c r="KYD23" s="12"/>
      <c r="KYE23" s="12"/>
      <c r="KYF23" s="12"/>
      <c r="KYG23" s="12"/>
      <c r="KYH23" s="12"/>
      <c r="KYI23" s="12"/>
      <c r="KYJ23" s="12"/>
      <c r="KYK23" s="12"/>
      <c r="KYL23" s="12"/>
      <c r="KYM23" s="12"/>
      <c r="KYN23" s="12"/>
      <c r="KYO23" s="12"/>
      <c r="KYP23" s="12"/>
      <c r="KYQ23" s="12"/>
      <c r="KYR23" s="12"/>
      <c r="KYS23" s="12"/>
      <c r="KYT23" s="12"/>
      <c r="KYU23" s="12"/>
      <c r="KYV23" s="12"/>
      <c r="KYW23" s="12"/>
      <c r="KYX23" s="12"/>
      <c r="KYY23" s="12"/>
      <c r="KYZ23" s="12"/>
      <c r="KZA23" s="12"/>
      <c r="KZB23" s="12"/>
      <c r="KZC23" s="12"/>
      <c r="KZD23" s="12"/>
      <c r="KZE23" s="12"/>
      <c r="KZF23" s="12"/>
      <c r="KZG23" s="12"/>
      <c r="KZH23" s="12"/>
      <c r="KZI23" s="12"/>
      <c r="KZJ23" s="12"/>
      <c r="KZK23" s="12"/>
      <c r="KZL23" s="12"/>
      <c r="KZM23" s="12"/>
      <c r="KZN23" s="12"/>
      <c r="KZO23" s="12"/>
      <c r="KZP23" s="12"/>
      <c r="KZQ23" s="12"/>
      <c r="KZR23" s="12"/>
      <c r="KZS23" s="12"/>
      <c r="KZT23" s="12"/>
      <c r="KZU23" s="12"/>
      <c r="KZV23" s="12"/>
      <c r="KZW23" s="12"/>
      <c r="KZX23" s="12"/>
      <c r="KZY23" s="12"/>
      <c r="KZZ23" s="12"/>
      <c r="LAA23" s="12"/>
      <c r="LAB23" s="12"/>
      <c r="LAC23" s="12"/>
      <c r="LAD23" s="12"/>
      <c r="LAE23" s="12"/>
      <c r="LAF23" s="12"/>
      <c r="LAG23" s="12"/>
      <c r="LAH23" s="12"/>
      <c r="LAI23" s="12"/>
      <c r="LAJ23" s="12"/>
      <c r="LAK23" s="12"/>
      <c r="LAL23" s="12"/>
      <c r="LAM23" s="12"/>
      <c r="LAN23" s="12"/>
      <c r="LAO23" s="12"/>
      <c r="LAP23" s="12"/>
      <c r="LAQ23" s="12"/>
      <c r="LAR23" s="12"/>
      <c r="LAS23" s="12"/>
      <c r="LAT23" s="12"/>
      <c r="LAU23" s="12"/>
      <c r="LAV23" s="12"/>
      <c r="LAW23" s="12"/>
      <c r="LAX23" s="12"/>
      <c r="LAY23" s="12"/>
      <c r="LAZ23" s="12"/>
      <c r="LBA23" s="12"/>
      <c r="LBB23" s="12"/>
      <c r="LBC23" s="12"/>
      <c r="LBD23" s="12"/>
      <c r="LBE23" s="12"/>
      <c r="LBF23" s="12"/>
      <c r="LBG23" s="12"/>
      <c r="LBH23" s="12"/>
      <c r="LBI23" s="12"/>
      <c r="LBJ23" s="12"/>
      <c r="LBK23" s="12"/>
      <c r="LBL23" s="12"/>
      <c r="LBM23" s="12"/>
      <c r="LBN23" s="12"/>
      <c r="LBO23" s="12"/>
      <c r="LBP23" s="12"/>
      <c r="LBQ23" s="12"/>
      <c r="LBR23" s="12"/>
      <c r="LBS23" s="12"/>
      <c r="LBT23" s="12"/>
      <c r="LBU23" s="12"/>
      <c r="LBV23" s="12"/>
      <c r="LBW23" s="12"/>
      <c r="LBX23" s="12"/>
      <c r="LBY23" s="12"/>
      <c r="LBZ23" s="12"/>
      <c r="LCA23" s="12"/>
      <c r="LCB23" s="12"/>
      <c r="LCC23" s="12"/>
      <c r="LCD23" s="12"/>
      <c r="LCE23" s="12"/>
      <c r="LCF23" s="12"/>
      <c r="LCG23" s="12"/>
      <c r="LCH23" s="12"/>
      <c r="LCI23" s="12"/>
      <c r="LCJ23" s="12"/>
      <c r="LCK23" s="12"/>
      <c r="LCL23" s="12"/>
      <c r="LCM23" s="12"/>
      <c r="LCN23" s="12"/>
      <c r="LCO23" s="12"/>
      <c r="LCP23" s="12"/>
      <c r="LCQ23" s="12"/>
      <c r="LCR23" s="12"/>
      <c r="LCS23" s="12"/>
      <c r="LCT23" s="12"/>
      <c r="LCU23" s="12"/>
      <c r="LCV23" s="12"/>
      <c r="LCW23" s="12"/>
      <c r="LCX23" s="12"/>
      <c r="LCY23" s="12"/>
      <c r="LCZ23" s="12"/>
      <c r="LDA23" s="12"/>
      <c r="LDB23" s="12"/>
      <c r="LDC23" s="12"/>
      <c r="LDD23" s="12"/>
      <c r="LDE23" s="12"/>
      <c r="LDF23" s="12"/>
      <c r="LDG23" s="12"/>
      <c r="LDH23" s="12"/>
      <c r="LDI23" s="12"/>
      <c r="LDJ23" s="12"/>
      <c r="LDK23" s="12"/>
      <c r="LDL23" s="12"/>
      <c r="LDM23" s="12"/>
      <c r="LDN23" s="12"/>
      <c r="LDO23" s="12"/>
      <c r="LDP23" s="12"/>
      <c r="LDQ23" s="12"/>
      <c r="LDR23" s="12"/>
      <c r="LDS23" s="12"/>
      <c r="LDT23" s="12"/>
      <c r="LDU23" s="12"/>
      <c r="LDV23" s="12"/>
      <c r="LDW23" s="12"/>
      <c r="LDX23" s="12"/>
      <c r="LDY23" s="12"/>
      <c r="LDZ23" s="12"/>
      <c r="LEA23" s="12"/>
      <c r="LEB23" s="12"/>
      <c r="LEC23" s="12"/>
      <c r="LED23" s="12"/>
      <c r="LEE23" s="12"/>
      <c r="LEF23" s="12"/>
      <c r="LEG23" s="12"/>
      <c r="LEH23" s="12"/>
      <c r="LEI23" s="12"/>
      <c r="LEJ23" s="12"/>
      <c r="LEK23" s="12"/>
      <c r="LEL23" s="12"/>
      <c r="LEM23" s="12"/>
      <c r="LEN23" s="12"/>
      <c r="LEO23" s="12"/>
      <c r="LEP23" s="12"/>
      <c r="LEQ23" s="12"/>
      <c r="LER23" s="12"/>
      <c r="LES23" s="12"/>
      <c r="LET23" s="12"/>
      <c r="LEU23" s="12"/>
      <c r="LEV23" s="12"/>
      <c r="LEW23" s="12"/>
      <c r="LEX23" s="12"/>
      <c r="LEY23" s="12"/>
      <c r="LEZ23" s="12"/>
      <c r="LFA23" s="12"/>
      <c r="LFB23" s="12"/>
      <c r="LFC23" s="12"/>
      <c r="LFD23" s="12"/>
      <c r="LFE23" s="12"/>
      <c r="LFF23" s="12"/>
      <c r="LFG23" s="12"/>
      <c r="LFH23" s="12"/>
      <c r="LFI23" s="12"/>
      <c r="LFJ23" s="12"/>
      <c r="LFK23" s="12"/>
      <c r="LFL23" s="12"/>
      <c r="LFM23" s="12"/>
      <c r="LFN23" s="12"/>
      <c r="LFO23" s="12"/>
      <c r="LFP23" s="12"/>
      <c r="LFQ23" s="12"/>
      <c r="LFR23" s="12"/>
      <c r="LFS23" s="12"/>
      <c r="LFT23" s="12"/>
      <c r="LFU23" s="12"/>
      <c r="LFV23" s="12"/>
      <c r="LFW23" s="12"/>
      <c r="LFX23" s="12"/>
      <c r="LFY23" s="12"/>
      <c r="LFZ23" s="12"/>
      <c r="LGA23" s="12"/>
      <c r="LGB23" s="12"/>
      <c r="LGC23" s="12"/>
      <c r="LGD23" s="12"/>
      <c r="LGE23" s="12"/>
      <c r="LGF23" s="12"/>
      <c r="LGG23" s="12"/>
      <c r="LGH23" s="12"/>
      <c r="LGI23" s="12"/>
      <c r="LGJ23" s="12"/>
      <c r="LGK23" s="12"/>
      <c r="LGL23" s="12"/>
      <c r="LGM23" s="12"/>
      <c r="LGN23" s="12"/>
      <c r="LGO23" s="12"/>
      <c r="LGP23" s="12"/>
      <c r="LGQ23" s="12"/>
      <c r="LGR23" s="12"/>
      <c r="LGS23" s="12"/>
      <c r="LGT23" s="12"/>
      <c r="LGU23" s="12"/>
      <c r="LGV23" s="12"/>
      <c r="LGW23" s="12"/>
      <c r="LGX23" s="12"/>
      <c r="LGY23" s="12"/>
      <c r="LGZ23" s="12"/>
      <c r="LHA23" s="12"/>
      <c r="LHB23" s="12"/>
      <c r="LHC23" s="12"/>
      <c r="LHD23" s="12"/>
      <c r="LHE23" s="12"/>
      <c r="LHF23" s="12"/>
      <c r="LHG23" s="12"/>
      <c r="LHH23" s="12"/>
      <c r="LHI23" s="12"/>
      <c r="LHJ23" s="12"/>
      <c r="LHK23" s="12"/>
      <c r="LHL23" s="12"/>
      <c r="LHM23" s="12"/>
      <c r="LHN23" s="12"/>
      <c r="LHO23" s="12"/>
      <c r="LHP23" s="12"/>
      <c r="LHQ23" s="12"/>
      <c r="LHR23" s="12"/>
      <c r="LHS23" s="12"/>
      <c r="LHT23" s="12"/>
      <c r="LHU23" s="12"/>
      <c r="LHV23" s="12"/>
      <c r="LHW23" s="12"/>
      <c r="LHX23" s="12"/>
      <c r="LHY23" s="12"/>
      <c r="LHZ23" s="12"/>
      <c r="LIA23" s="12"/>
      <c r="LIB23" s="12"/>
      <c r="LIC23" s="12"/>
      <c r="LID23" s="12"/>
      <c r="LIE23" s="12"/>
      <c r="LIF23" s="12"/>
      <c r="LIG23" s="12"/>
      <c r="LIH23" s="12"/>
      <c r="LII23" s="12"/>
      <c r="LIJ23" s="12"/>
      <c r="LIK23" s="12"/>
      <c r="LIL23" s="12"/>
      <c r="LIM23" s="12"/>
      <c r="LIN23" s="12"/>
      <c r="LIO23" s="12"/>
      <c r="LIP23" s="12"/>
      <c r="LIQ23" s="12"/>
      <c r="LIR23" s="12"/>
      <c r="LIS23" s="12"/>
      <c r="LIT23" s="12"/>
      <c r="LIU23" s="12"/>
      <c r="LIV23" s="12"/>
      <c r="LIW23" s="12"/>
      <c r="LIX23" s="12"/>
      <c r="LIY23" s="12"/>
      <c r="LIZ23" s="12"/>
      <c r="LJA23" s="12"/>
      <c r="LJB23" s="12"/>
      <c r="LJC23" s="12"/>
      <c r="LJD23" s="12"/>
      <c r="LJE23" s="12"/>
      <c r="LJF23" s="12"/>
      <c r="LJG23" s="12"/>
      <c r="LJH23" s="12"/>
      <c r="LJI23" s="12"/>
      <c r="LJJ23" s="12"/>
      <c r="LJK23" s="12"/>
      <c r="LJL23" s="12"/>
      <c r="LJM23" s="12"/>
      <c r="LJN23" s="12"/>
      <c r="LJO23" s="12"/>
      <c r="LJP23" s="12"/>
      <c r="LJQ23" s="12"/>
      <c r="LJR23" s="12"/>
      <c r="LJS23" s="12"/>
      <c r="LJT23" s="12"/>
      <c r="LJU23" s="12"/>
      <c r="LJV23" s="12"/>
      <c r="LJW23" s="12"/>
      <c r="LJX23" s="12"/>
      <c r="LJY23" s="12"/>
      <c r="LJZ23" s="12"/>
      <c r="LKA23" s="12"/>
      <c r="LKB23" s="12"/>
      <c r="LKC23" s="12"/>
      <c r="LKD23" s="12"/>
      <c r="LKE23" s="12"/>
      <c r="LKF23" s="12"/>
      <c r="LKG23" s="12"/>
      <c r="LKH23" s="12"/>
      <c r="LKI23" s="12"/>
      <c r="LKJ23" s="12"/>
      <c r="LKK23" s="12"/>
      <c r="LKL23" s="12"/>
      <c r="LKM23" s="12"/>
      <c r="LKN23" s="12"/>
      <c r="LKO23" s="12"/>
      <c r="LKP23" s="12"/>
      <c r="LKQ23" s="12"/>
      <c r="LKR23" s="12"/>
      <c r="LKS23" s="12"/>
      <c r="LKT23" s="12"/>
      <c r="LKU23" s="12"/>
      <c r="LKV23" s="12"/>
      <c r="LKW23" s="12"/>
      <c r="LKX23" s="12"/>
      <c r="LKY23" s="12"/>
      <c r="LKZ23" s="12"/>
      <c r="LLA23" s="12"/>
      <c r="LLB23" s="12"/>
      <c r="LLC23" s="12"/>
      <c r="LLD23" s="12"/>
      <c r="LLE23" s="12"/>
      <c r="LLF23" s="12"/>
      <c r="LLG23" s="12"/>
      <c r="LLH23" s="12"/>
      <c r="LLI23" s="12"/>
      <c r="LLJ23" s="12"/>
      <c r="LLK23" s="12"/>
      <c r="LLL23" s="12"/>
      <c r="LLM23" s="12"/>
      <c r="LLN23" s="12"/>
      <c r="LLO23" s="12"/>
      <c r="LLP23" s="12"/>
      <c r="LLQ23" s="12"/>
      <c r="LLR23" s="12"/>
      <c r="LLS23" s="12"/>
      <c r="LLT23" s="12"/>
      <c r="LLU23" s="12"/>
      <c r="LLV23" s="12"/>
      <c r="LLW23" s="12"/>
      <c r="LLX23" s="12"/>
      <c r="LLY23" s="12"/>
      <c r="LLZ23" s="12"/>
      <c r="LMA23" s="12"/>
      <c r="LMB23" s="12"/>
      <c r="LMC23" s="12"/>
      <c r="LMD23" s="12"/>
      <c r="LME23" s="12"/>
      <c r="LMF23" s="12"/>
      <c r="LMG23" s="12"/>
      <c r="LMH23" s="12"/>
      <c r="LMI23" s="12"/>
      <c r="LMJ23" s="12"/>
      <c r="LMK23" s="12"/>
      <c r="LML23" s="12"/>
      <c r="LMM23" s="12"/>
      <c r="LMN23" s="12"/>
      <c r="LMO23" s="12"/>
      <c r="LMP23" s="12"/>
      <c r="LMQ23" s="12"/>
      <c r="LMR23" s="12"/>
      <c r="LMS23" s="12"/>
      <c r="LMT23" s="12"/>
      <c r="LMU23" s="12"/>
      <c r="LMV23" s="12"/>
      <c r="LMW23" s="12"/>
      <c r="LMX23" s="12"/>
      <c r="LMY23" s="12"/>
      <c r="LMZ23" s="12"/>
      <c r="LNA23" s="12"/>
      <c r="LNB23" s="12"/>
      <c r="LNC23" s="12"/>
      <c r="LND23" s="12"/>
      <c r="LNE23" s="12"/>
      <c r="LNF23" s="12"/>
      <c r="LNG23" s="12"/>
      <c r="LNH23" s="12"/>
      <c r="LNI23" s="12"/>
      <c r="LNJ23" s="12"/>
      <c r="LNK23" s="12"/>
      <c r="LNL23" s="12"/>
      <c r="LNM23" s="12"/>
      <c r="LNN23" s="12"/>
      <c r="LNO23" s="12"/>
      <c r="LNP23" s="12"/>
      <c r="LNQ23" s="12"/>
      <c r="LNR23" s="12"/>
      <c r="LNS23" s="12"/>
      <c r="LNT23" s="12"/>
      <c r="LNU23" s="12"/>
      <c r="LNV23" s="12"/>
      <c r="LNW23" s="12"/>
      <c r="LNX23" s="12"/>
      <c r="LNY23" s="12"/>
      <c r="LNZ23" s="12"/>
      <c r="LOA23" s="12"/>
      <c r="LOB23" s="12"/>
      <c r="LOC23" s="12"/>
      <c r="LOD23" s="12"/>
      <c r="LOE23" s="12"/>
      <c r="LOF23" s="12"/>
      <c r="LOG23" s="12"/>
      <c r="LOH23" s="12"/>
      <c r="LOI23" s="12"/>
      <c r="LOJ23" s="12"/>
      <c r="LOK23" s="12"/>
      <c r="LOL23" s="12"/>
      <c r="LOM23" s="12"/>
      <c r="LON23" s="12"/>
      <c r="LOO23" s="12"/>
      <c r="LOP23" s="12"/>
      <c r="LOQ23" s="12"/>
      <c r="LOR23" s="12"/>
      <c r="LOS23" s="12"/>
      <c r="LOT23" s="12"/>
      <c r="LOU23" s="12"/>
      <c r="LOV23" s="12"/>
      <c r="LOW23" s="12"/>
      <c r="LOX23" s="12"/>
      <c r="LOY23" s="12"/>
      <c r="LOZ23" s="12"/>
      <c r="LPA23" s="12"/>
      <c r="LPB23" s="12"/>
      <c r="LPC23" s="12"/>
      <c r="LPD23" s="12"/>
      <c r="LPE23" s="12"/>
      <c r="LPF23" s="12"/>
      <c r="LPG23" s="12"/>
      <c r="LPH23" s="12"/>
      <c r="LPI23" s="12"/>
      <c r="LPJ23" s="12"/>
      <c r="LPK23" s="12"/>
      <c r="LPL23" s="12"/>
      <c r="LPM23" s="12"/>
      <c r="LPN23" s="12"/>
      <c r="LPO23" s="12"/>
      <c r="LPP23" s="12"/>
      <c r="LPQ23" s="12"/>
      <c r="LPR23" s="12"/>
      <c r="LPS23" s="12"/>
      <c r="LPT23" s="12"/>
      <c r="LPU23" s="12"/>
      <c r="LPV23" s="12"/>
      <c r="LPW23" s="12"/>
      <c r="LPX23" s="12"/>
      <c r="LPY23" s="12"/>
      <c r="LPZ23" s="12"/>
      <c r="LQA23" s="12"/>
      <c r="LQB23" s="12"/>
      <c r="LQC23" s="12"/>
      <c r="LQD23" s="12"/>
      <c r="LQE23" s="12"/>
      <c r="LQF23" s="12"/>
      <c r="LQG23" s="12"/>
      <c r="LQH23" s="12"/>
      <c r="LQI23" s="12"/>
      <c r="LQJ23" s="12"/>
      <c r="LQK23" s="12"/>
      <c r="LQL23" s="12"/>
      <c r="LQM23" s="12"/>
      <c r="LQN23" s="12"/>
      <c r="LQO23" s="12"/>
      <c r="LQP23" s="12"/>
      <c r="LQQ23" s="12"/>
      <c r="LQR23" s="12"/>
      <c r="LQS23" s="12"/>
      <c r="LQT23" s="12"/>
      <c r="LQU23" s="12"/>
      <c r="LQV23" s="12"/>
      <c r="LQW23" s="12"/>
      <c r="LQX23" s="12"/>
      <c r="LQY23" s="12"/>
      <c r="LQZ23" s="12"/>
      <c r="LRA23" s="12"/>
      <c r="LRB23" s="12"/>
      <c r="LRC23" s="12"/>
      <c r="LRD23" s="12"/>
      <c r="LRE23" s="12"/>
      <c r="LRF23" s="12"/>
      <c r="LRG23" s="12"/>
      <c r="LRH23" s="12"/>
      <c r="LRI23" s="12"/>
      <c r="LRJ23" s="12"/>
      <c r="LRK23" s="12"/>
      <c r="LRL23" s="12"/>
      <c r="LRM23" s="12"/>
      <c r="LRN23" s="12"/>
      <c r="LRO23" s="12"/>
      <c r="LRP23" s="12"/>
      <c r="LRQ23" s="12"/>
      <c r="LRR23" s="12"/>
      <c r="LRS23" s="12"/>
      <c r="LRT23" s="12"/>
      <c r="LRU23" s="12"/>
      <c r="LRV23" s="12"/>
      <c r="LRW23" s="12"/>
      <c r="LRX23" s="12"/>
      <c r="LRY23" s="12"/>
      <c r="LRZ23" s="12"/>
      <c r="LSA23" s="12"/>
      <c r="LSB23" s="12"/>
      <c r="LSC23" s="12"/>
      <c r="LSD23" s="12"/>
      <c r="LSE23" s="12"/>
      <c r="LSF23" s="12"/>
      <c r="LSG23" s="12"/>
      <c r="LSH23" s="12"/>
      <c r="LSI23" s="12"/>
      <c r="LSJ23" s="12"/>
      <c r="LSK23" s="12"/>
      <c r="LSL23" s="12"/>
      <c r="LSM23" s="12"/>
      <c r="LSN23" s="12"/>
      <c r="LSO23" s="12"/>
      <c r="LSP23" s="12"/>
      <c r="LSQ23" s="12"/>
      <c r="LSR23" s="12"/>
      <c r="LSS23" s="12"/>
      <c r="LST23" s="12"/>
      <c r="LSU23" s="12"/>
      <c r="LSV23" s="12"/>
      <c r="LSW23" s="12"/>
      <c r="LSX23" s="12"/>
      <c r="LSY23" s="12"/>
      <c r="LSZ23" s="12"/>
      <c r="LTA23" s="12"/>
      <c r="LTB23" s="12"/>
      <c r="LTC23" s="12"/>
      <c r="LTD23" s="12"/>
      <c r="LTE23" s="12"/>
      <c r="LTF23" s="12"/>
      <c r="LTG23" s="12"/>
      <c r="LTH23" s="12"/>
      <c r="LTI23" s="12"/>
      <c r="LTJ23" s="12"/>
      <c r="LTK23" s="12"/>
      <c r="LTL23" s="12"/>
      <c r="LTM23" s="12"/>
      <c r="LTN23" s="12"/>
      <c r="LTO23" s="12"/>
      <c r="LTP23" s="12"/>
      <c r="LTQ23" s="12"/>
      <c r="LTR23" s="12"/>
      <c r="LTS23" s="12"/>
      <c r="LTT23" s="12"/>
      <c r="LTU23" s="12"/>
      <c r="LTV23" s="12"/>
      <c r="LTW23" s="12"/>
      <c r="LTX23" s="12"/>
      <c r="LTY23" s="12"/>
      <c r="LTZ23" s="12"/>
      <c r="LUA23" s="12"/>
      <c r="LUB23" s="12"/>
      <c r="LUC23" s="12"/>
      <c r="LUD23" s="12"/>
      <c r="LUE23" s="12"/>
      <c r="LUF23" s="12"/>
      <c r="LUG23" s="12"/>
      <c r="LUH23" s="12"/>
      <c r="LUI23" s="12"/>
      <c r="LUJ23" s="12"/>
      <c r="LUK23" s="12"/>
      <c r="LUL23" s="12"/>
      <c r="LUM23" s="12"/>
      <c r="LUN23" s="12"/>
      <c r="LUO23" s="12"/>
      <c r="LUP23" s="12"/>
      <c r="LUQ23" s="12"/>
      <c r="LUR23" s="12"/>
      <c r="LUS23" s="12"/>
      <c r="LUT23" s="12"/>
      <c r="LUU23" s="12"/>
      <c r="LUV23" s="12"/>
      <c r="LUW23" s="12"/>
      <c r="LUX23" s="12"/>
      <c r="LUY23" s="12"/>
      <c r="LUZ23" s="12"/>
      <c r="LVA23" s="12"/>
      <c r="LVB23" s="12"/>
      <c r="LVC23" s="12"/>
      <c r="LVD23" s="12"/>
      <c r="LVE23" s="12"/>
      <c r="LVF23" s="12"/>
      <c r="LVG23" s="12"/>
      <c r="LVH23" s="12"/>
      <c r="LVI23" s="12"/>
      <c r="LVJ23" s="12"/>
      <c r="LVK23" s="12"/>
      <c r="LVL23" s="12"/>
      <c r="LVM23" s="12"/>
      <c r="LVN23" s="12"/>
      <c r="LVO23" s="12"/>
      <c r="LVP23" s="12"/>
      <c r="LVQ23" s="12"/>
      <c r="LVR23" s="12"/>
      <c r="LVS23" s="12"/>
      <c r="LVT23" s="12"/>
      <c r="LVU23" s="12"/>
      <c r="LVV23" s="12"/>
      <c r="LVW23" s="12"/>
      <c r="LVX23" s="12"/>
      <c r="LVY23" s="12"/>
      <c r="LVZ23" s="12"/>
      <c r="LWA23" s="12"/>
      <c r="LWB23" s="12"/>
      <c r="LWC23" s="12"/>
      <c r="LWD23" s="12"/>
      <c r="LWE23" s="12"/>
      <c r="LWF23" s="12"/>
      <c r="LWG23" s="12"/>
      <c r="LWH23" s="12"/>
      <c r="LWI23" s="12"/>
      <c r="LWJ23" s="12"/>
      <c r="LWK23" s="12"/>
      <c r="LWL23" s="12"/>
      <c r="LWM23" s="12"/>
      <c r="LWN23" s="12"/>
      <c r="LWO23" s="12"/>
      <c r="LWP23" s="12"/>
      <c r="LWQ23" s="12"/>
      <c r="LWR23" s="12"/>
      <c r="LWS23" s="12"/>
      <c r="LWT23" s="12"/>
      <c r="LWU23" s="12"/>
      <c r="LWV23" s="12"/>
      <c r="LWW23" s="12"/>
      <c r="LWX23" s="12"/>
      <c r="LWY23" s="12"/>
      <c r="LWZ23" s="12"/>
      <c r="LXA23" s="12"/>
      <c r="LXB23" s="12"/>
      <c r="LXC23" s="12"/>
      <c r="LXD23" s="12"/>
      <c r="LXE23" s="12"/>
      <c r="LXF23" s="12"/>
      <c r="LXG23" s="12"/>
      <c r="LXH23" s="12"/>
      <c r="LXI23" s="12"/>
      <c r="LXJ23" s="12"/>
      <c r="LXK23" s="12"/>
      <c r="LXL23" s="12"/>
      <c r="LXM23" s="12"/>
      <c r="LXN23" s="12"/>
      <c r="LXO23" s="12"/>
      <c r="LXP23" s="12"/>
      <c r="LXQ23" s="12"/>
      <c r="LXR23" s="12"/>
      <c r="LXS23" s="12"/>
      <c r="LXT23" s="12"/>
      <c r="LXU23" s="12"/>
      <c r="LXV23" s="12"/>
      <c r="LXW23" s="12"/>
      <c r="LXX23" s="12"/>
      <c r="LXY23" s="12"/>
      <c r="LXZ23" s="12"/>
      <c r="LYA23" s="12"/>
      <c r="LYB23" s="12"/>
      <c r="LYC23" s="12"/>
      <c r="LYD23" s="12"/>
      <c r="LYE23" s="12"/>
      <c r="LYF23" s="12"/>
      <c r="LYG23" s="12"/>
      <c r="LYH23" s="12"/>
      <c r="LYI23" s="12"/>
      <c r="LYJ23" s="12"/>
      <c r="LYK23" s="12"/>
      <c r="LYL23" s="12"/>
      <c r="LYM23" s="12"/>
      <c r="LYN23" s="12"/>
      <c r="LYO23" s="12"/>
      <c r="LYP23" s="12"/>
      <c r="LYQ23" s="12"/>
      <c r="LYR23" s="12"/>
      <c r="LYS23" s="12"/>
      <c r="LYT23" s="12"/>
      <c r="LYU23" s="12"/>
      <c r="LYV23" s="12"/>
      <c r="LYW23" s="12"/>
      <c r="LYX23" s="12"/>
      <c r="LYY23" s="12"/>
      <c r="LYZ23" s="12"/>
      <c r="LZA23" s="12"/>
      <c r="LZB23" s="12"/>
      <c r="LZC23" s="12"/>
      <c r="LZD23" s="12"/>
      <c r="LZE23" s="12"/>
      <c r="LZF23" s="12"/>
      <c r="LZG23" s="12"/>
      <c r="LZH23" s="12"/>
      <c r="LZI23" s="12"/>
      <c r="LZJ23" s="12"/>
      <c r="LZK23" s="12"/>
      <c r="LZL23" s="12"/>
      <c r="LZM23" s="12"/>
      <c r="LZN23" s="12"/>
      <c r="LZO23" s="12"/>
      <c r="LZP23" s="12"/>
      <c r="LZQ23" s="12"/>
      <c r="LZR23" s="12"/>
      <c r="LZS23" s="12"/>
      <c r="LZT23" s="12"/>
      <c r="LZU23" s="12"/>
      <c r="LZV23" s="12"/>
      <c r="LZW23" s="12"/>
      <c r="LZX23" s="12"/>
      <c r="LZY23" s="12"/>
      <c r="LZZ23" s="12"/>
      <c r="MAA23" s="12"/>
      <c r="MAB23" s="12"/>
      <c r="MAC23" s="12"/>
      <c r="MAD23" s="12"/>
      <c r="MAE23" s="12"/>
      <c r="MAF23" s="12"/>
      <c r="MAG23" s="12"/>
      <c r="MAH23" s="12"/>
      <c r="MAI23" s="12"/>
      <c r="MAJ23" s="12"/>
      <c r="MAK23" s="12"/>
      <c r="MAL23" s="12"/>
      <c r="MAM23" s="12"/>
      <c r="MAN23" s="12"/>
      <c r="MAO23" s="12"/>
      <c r="MAP23" s="12"/>
      <c r="MAQ23" s="12"/>
      <c r="MAR23" s="12"/>
      <c r="MAS23" s="12"/>
      <c r="MAT23" s="12"/>
      <c r="MAU23" s="12"/>
      <c r="MAV23" s="12"/>
      <c r="MAW23" s="12"/>
      <c r="MAX23" s="12"/>
      <c r="MAY23" s="12"/>
      <c r="MAZ23" s="12"/>
      <c r="MBA23" s="12"/>
      <c r="MBB23" s="12"/>
      <c r="MBC23" s="12"/>
      <c r="MBD23" s="12"/>
      <c r="MBE23" s="12"/>
      <c r="MBF23" s="12"/>
      <c r="MBG23" s="12"/>
      <c r="MBH23" s="12"/>
      <c r="MBI23" s="12"/>
      <c r="MBJ23" s="12"/>
      <c r="MBK23" s="12"/>
      <c r="MBL23" s="12"/>
      <c r="MBM23" s="12"/>
      <c r="MBN23" s="12"/>
      <c r="MBO23" s="12"/>
      <c r="MBP23" s="12"/>
      <c r="MBQ23" s="12"/>
      <c r="MBR23" s="12"/>
      <c r="MBS23" s="12"/>
      <c r="MBT23" s="12"/>
      <c r="MBU23" s="12"/>
      <c r="MBV23" s="12"/>
      <c r="MBW23" s="12"/>
      <c r="MBX23" s="12"/>
      <c r="MBY23" s="12"/>
      <c r="MBZ23" s="12"/>
      <c r="MCA23" s="12"/>
      <c r="MCB23" s="12"/>
      <c r="MCC23" s="12"/>
      <c r="MCD23" s="12"/>
      <c r="MCE23" s="12"/>
      <c r="MCF23" s="12"/>
      <c r="MCG23" s="12"/>
      <c r="MCH23" s="12"/>
      <c r="MCI23" s="12"/>
      <c r="MCJ23" s="12"/>
      <c r="MCK23" s="12"/>
      <c r="MCL23" s="12"/>
      <c r="MCM23" s="12"/>
      <c r="MCN23" s="12"/>
      <c r="MCO23" s="12"/>
      <c r="MCP23" s="12"/>
      <c r="MCQ23" s="12"/>
      <c r="MCR23" s="12"/>
      <c r="MCS23" s="12"/>
      <c r="MCT23" s="12"/>
      <c r="MCU23" s="12"/>
      <c r="MCV23" s="12"/>
      <c r="MCW23" s="12"/>
      <c r="MCX23" s="12"/>
      <c r="MCY23" s="12"/>
      <c r="MCZ23" s="12"/>
      <c r="MDA23" s="12"/>
      <c r="MDB23" s="12"/>
      <c r="MDC23" s="12"/>
      <c r="MDD23" s="12"/>
      <c r="MDE23" s="12"/>
      <c r="MDF23" s="12"/>
      <c r="MDG23" s="12"/>
      <c r="MDH23" s="12"/>
      <c r="MDI23" s="12"/>
      <c r="MDJ23" s="12"/>
      <c r="MDK23" s="12"/>
      <c r="MDL23" s="12"/>
      <c r="MDM23" s="12"/>
      <c r="MDN23" s="12"/>
      <c r="MDO23" s="12"/>
      <c r="MDP23" s="12"/>
      <c r="MDQ23" s="12"/>
      <c r="MDR23" s="12"/>
      <c r="MDS23" s="12"/>
      <c r="MDT23" s="12"/>
      <c r="MDU23" s="12"/>
      <c r="MDV23" s="12"/>
      <c r="MDW23" s="12"/>
      <c r="MDX23" s="12"/>
      <c r="MDY23" s="12"/>
      <c r="MDZ23" s="12"/>
      <c r="MEA23" s="12"/>
      <c r="MEB23" s="12"/>
      <c r="MEC23" s="12"/>
      <c r="MED23" s="12"/>
      <c r="MEE23" s="12"/>
      <c r="MEF23" s="12"/>
      <c r="MEG23" s="12"/>
      <c r="MEH23" s="12"/>
      <c r="MEI23" s="12"/>
      <c r="MEJ23" s="12"/>
      <c r="MEK23" s="12"/>
      <c r="MEL23" s="12"/>
      <c r="MEM23" s="12"/>
      <c r="MEN23" s="12"/>
      <c r="MEO23" s="12"/>
      <c r="MEP23" s="12"/>
      <c r="MEQ23" s="12"/>
      <c r="MER23" s="12"/>
      <c r="MES23" s="12"/>
      <c r="MET23" s="12"/>
      <c r="MEU23" s="12"/>
      <c r="MEV23" s="12"/>
      <c r="MEW23" s="12"/>
      <c r="MEX23" s="12"/>
      <c r="MEY23" s="12"/>
      <c r="MEZ23" s="12"/>
      <c r="MFA23" s="12"/>
      <c r="MFB23" s="12"/>
      <c r="MFC23" s="12"/>
      <c r="MFD23" s="12"/>
      <c r="MFE23" s="12"/>
      <c r="MFF23" s="12"/>
      <c r="MFG23" s="12"/>
      <c r="MFH23" s="12"/>
      <c r="MFI23" s="12"/>
      <c r="MFJ23" s="12"/>
      <c r="MFK23" s="12"/>
      <c r="MFL23" s="12"/>
      <c r="MFM23" s="12"/>
      <c r="MFN23" s="12"/>
      <c r="MFO23" s="12"/>
      <c r="MFP23" s="12"/>
      <c r="MFQ23" s="12"/>
      <c r="MFR23" s="12"/>
      <c r="MFS23" s="12"/>
      <c r="MFT23" s="12"/>
      <c r="MFU23" s="12"/>
      <c r="MFV23" s="12"/>
      <c r="MFW23" s="12"/>
      <c r="MFX23" s="12"/>
      <c r="MFY23" s="12"/>
      <c r="MFZ23" s="12"/>
      <c r="MGA23" s="12"/>
      <c r="MGB23" s="12"/>
      <c r="MGC23" s="12"/>
      <c r="MGD23" s="12"/>
      <c r="MGE23" s="12"/>
      <c r="MGF23" s="12"/>
      <c r="MGG23" s="12"/>
      <c r="MGH23" s="12"/>
      <c r="MGI23" s="12"/>
      <c r="MGJ23" s="12"/>
      <c r="MGK23" s="12"/>
      <c r="MGL23" s="12"/>
      <c r="MGM23" s="12"/>
      <c r="MGN23" s="12"/>
      <c r="MGO23" s="12"/>
      <c r="MGP23" s="12"/>
      <c r="MGQ23" s="12"/>
      <c r="MGR23" s="12"/>
      <c r="MGS23" s="12"/>
      <c r="MGT23" s="12"/>
      <c r="MGU23" s="12"/>
      <c r="MGV23" s="12"/>
      <c r="MGW23" s="12"/>
      <c r="MGX23" s="12"/>
      <c r="MGY23" s="12"/>
      <c r="MGZ23" s="12"/>
      <c r="MHA23" s="12"/>
      <c r="MHB23" s="12"/>
      <c r="MHC23" s="12"/>
      <c r="MHD23" s="12"/>
      <c r="MHE23" s="12"/>
      <c r="MHF23" s="12"/>
      <c r="MHG23" s="12"/>
      <c r="MHH23" s="12"/>
      <c r="MHI23" s="12"/>
      <c r="MHJ23" s="12"/>
      <c r="MHK23" s="12"/>
      <c r="MHL23" s="12"/>
      <c r="MHM23" s="12"/>
      <c r="MHN23" s="12"/>
      <c r="MHO23" s="12"/>
      <c r="MHP23" s="12"/>
      <c r="MHQ23" s="12"/>
      <c r="MHR23" s="12"/>
      <c r="MHS23" s="12"/>
      <c r="MHT23" s="12"/>
      <c r="MHU23" s="12"/>
      <c r="MHV23" s="12"/>
      <c r="MHW23" s="12"/>
      <c r="MHX23" s="12"/>
      <c r="MHY23" s="12"/>
      <c r="MHZ23" s="12"/>
      <c r="MIA23" s="12"/>
      <c r="MIB23" s="12"/>
      <c r="MIC23" s="12"/>
      <c r="MID23" s="12"/>
      <c r="MIE23" s="12"/>
      <c r="MIF23" s="12"/>
      <c r="MIG23" s="12"/>
      <c r="MIH23" s="12"/>
      <c r="MII23" s="12"/>
      <c r="MIJ23" s="12"/>
      <c r="MIK23" s="12"/>
      <c r="MIL23" s="12"/>
      <c r="MIM23" s="12"/>
      <c r="MIN23" s="12"/>
      <c r="MIO23" s="12"/>
      <c r="MIP23" s="12"/>
      <c r="MIQ23" s="12"/>
      <c r="MIR23" s="12"/>
      <c r="MIS23" s="12"/>
      <c r="MIT23" s="12"/>
      <c r="MIU23" s="12"/>
      <c r="MIV23" s="12"/>
      <c r="MIW23" s="12"/>
      <c r="MIX23" s="12"/>
      <c r="MIY23" s="12"/>
      <c r="MIZ23" s="12"/>
      <c r="MJA23" s="12"/>
      <c r="MJB23" s="12"/>
      <c r="MJC23" s="12"/>
      <c r="MJD23" s="12"/>
      <c r="MJE23" s="12"/>
      <c r="MJF23" s="12"/>
      <c r="MJG23" s="12"/>
      <c r="MJH23" s="12"/>
      <c r="MJI23" s="12"/>
      <c r="MJJ23" s="12"/>
      <c r="MJK23" s="12"/>
      <c r="MJL23" s="12"/>
      <c r="MJM23" s="12"/>
      <c r="MJN23" s="12"/>
      <c r="MJO23" s="12"/>
      <c r="MJP23" s="12"/>
      <c r="MJQ23" s="12"/>
      <c r="MJR23" s="12"/>
      <c r="MJS23" s="12"/>
      <c r="MJT23" s="12"/>
      <c r="MJU23" s="12"/>
      <c r="MJV23" s="12"/>
      <c r="MJW23" s="12"/>
      <c r="MJX23" s="12"/>
      <c r="MJY23" s="12"/>
      <c r="MJZ23" s="12"/>
      <c r="MKA23" s="12"/>
      <c r="MKB23" s="12"/>
      <c r="MKC23" s="12"/>
      <c r="MKD23" s="12"/>
      <c r="MKE23" s="12"/>
      <c r="MKF23" s="12"/>
      <c r="MKG23" s="12"/>
      <c r="MKH23" s="12"/>
      <c r="MKI23" s="12"/>
      <c r="MKJ23" s="12"/>
      <c r="MKK23" s="12"/>
      <c r="MKL23" s="12"/>
      <c r="MKM23" s="12"/>
      <c r="MKN23" s="12"/>
      <c r="MKO23" s="12"/>
      <c r="MKP23" s="12"/>
      <c r="MKQ23" s="12"/>
      <c r="MKR23" s="12"/>
      <c r="MKS23" s="12"/>
      <c r="MKT23" s="12"/>
      <c r="MKU23" s="12"/>
      <c r="MKV23" s="12"/>
      <c r="MKW23" s="12"/>
      <c r="MKX23" s="12"/>
      <c r="MKY23" s="12"/>
      <c r="MKZ23" s="12"/>
      <c r="MLA23" s="12"/>
      <c r="MLB23" s="12"/>
      <c r="MLC23" s="12"/>
      <c r="MLD23" s="12"/>
      <c r="MLE23" s="12"/>
      <c r="MLF23" s="12"/>
      <c r="MLG23" s="12"/>
      <c r="MLH23" s="12"/>
      <c r="MLI23" s="12"/>
      <c r="MLJ23" s="12"/>
      <c r="MLK23" s="12"/>
      <c r="MLL23" s="12"/>
      <c r="MLM23" s="12"/>
      <c r="MLN23" s="12"/>
      <c r="MLO23" s="12"/>
      <c r="MLP23" s="12"/>
      <c r="MLQ23" s="12"/>
      <c r="MLR23" s="12"/>
      <c r="MLS23" s="12"/>
      <c r="MLT23" s="12"/>
      <c r="MLU23" s="12"/>
      <c r="MLV23" s="12"/>
      <c r="MLW23" s="12"/>
      <c r="MLX23" s="12"/>
      <c r="MLY23" s="12"/>
      <c r="MLZ23" s="12"/>
      <c r="MMA23" s="12"/>
      <c r="MMB23" s="12"/>
      <c r="MMC23" s="12"/>
      <c r="MMD23" s="12"/>
      <c r="MME23" s="12"/>
      <c r="MMF23" s="12"/>
      <c r="MMG23" s="12"/>
      <c r="MMH23" s="12"/>
      <c r="MMI23" s="12"/>
      <c r="MMJ23" s="12"/>
      <c r="MMK23" s="12"/>
      <c r="MML23" s="12"/>
      <c r="MMM23" s="12"/>
      <c r="MMN23" s="12"/>
      <c r="MMO23" s="12"/>
      <c r="MMP23" s="12"/>
      <c r="MMQ23" s="12"/>
      <c r="MMR23" s="12"/>
      <c r="MMS23" s="12"/>
      <c r="MMT23" s="12"/>
      <c r="MMU23" s="12"/>
      <c r="MMV23" s="12"/>
      <c r="MMW23" s="12"/>
      <c r="MMX23" s="12"/>
      <c r="MMY23" s="12"/>
      <c r="MMZ23" s="12"/>
      <c r="MNA23" s="12"/>
      <c r="MNB23" s="12"/>
      <c r="MNC23" s="12"/>
      <c r="MND23" s="12"/>
      <c r="MNE23" s="12"/>
      <c r="MNF23" s="12"/>
      <c r="MNG23" s="12"/>
      <c r="MNH23" s="12"/>
      <c r="MNI23" s="12"/>
      <c r="MNJ23" s="12"/>
      <c r="MNK23" s="12"/>
      <c r="MNL23" s="12"/>
      <c r="MNM23" s="12"/>
      <c r="MNN23" s="12"/>
      <c r="MNO23" s="12"/>
      <c r="MNP23" s="12"/>
      <c r="MNQ23" s="12"/>
      <c r="MNR23" s="12"/>
      <c r="MNS23" s="12"/>
      <c r="MNT23" s="12"/>
      <c r="MNU23" s="12"/>
      <c r="MNV23" s="12"/>
      <c r="MNW23" s="12"/>
      <c r="MNX23" s="12"/>
      <c r="MNY23" s="12"/>
      <c r="MNZ23" s="12"/>
      <c r="MOA23" s="12"/>
      <c r="MOB23" s="12"/>
      <c r="MOC23" s="12"/>
      <c r="MOD23" s="12"/>
      <c r="MOE23" s="12"/>
      <c r="MOF23" s="12"/>
      <c r="MOG23" s="12"/>
      <c r="MOH23" s="12"/>
      <c r="MOI23" s="12"/>
      <c r="MOJ23" s="12"/>
      <c r="MOK23" s="12"/>
      <c r="MOL23" s="12"/>
      <c r="MOM23" s="12"/>
      <c r="MON23" s="12"/>
      <c r="MOO23" s="12"/>
      <c r="MOP23" s="12"/>
      <c r="MOQ23" s="12"/>
      <c r="MOR23" s="12"/>
      <c r="MOS23" s="12"/>
      <c r="MOT23" s="12"/>
      <c r="MOU23" s="12"/>
      <c r="MOV23" s="12"/>
      <c r="MOW23" s="12"/>
      <c r="MOX23" s="12"/>
      <c r="MOY23" s="12"/>
      <c r="MOZ23" s="12"/>
      <c r="MPA23" s="12"/>
      <c r="MPB23" s="12"/>
      <c r="MPC23" s="12"/>
      <c r="MPD23" s="12"/>
      <c r="MPE23" s="12"/>
      <c r="MPF23" s="12"/>
      <c r="MPG23" s="12"/>
      <c r="MPH23" s="12"/>
      <c r="MPI23" s="12"/>
      <c r="MPJ23" s="12"/>
      <c r="MPK23" s="12"/>
      <c r="MPL23" s="12"/>
      <c r="MPM23" s="12"/>
      <c r="MPN23" s="12"/>
      <c r="MPO23" s="12"/>
      <c r="MPP23" s="12"/>
      <c r="MPQ23" s="12"/>
      <c r="MPR23" s="12"/>
      <c r="MPS23" s="12"/>
      <c r="MPT23" s="12"/>
      <c r="MPU23" s="12"/>
      <c r="MPV23" s="12"/>
      <c r="MPW23" s="12"/>
      <c r="MPX23" s="12"/>
      <c r="MPY23" s="12"/>
      <c r="MPZ23" s="12"/>
      <c r="MQA23" s="12"/>
      <c r="MQB23" s="12"/>
      <c r="MQC23" s="12"/>
      <c r="MQD23" s="12"/>
      <c r="MQE23" s="12"/>
      <c r="MQF23" s="12"/>
      <c r="MQG23" s="12"/>
      <c r="MQH23" s="12"/>
      <c r="MQI23" s="12"/>
      <c r="MQJ23" s="12"/>
      <c r="MQK23" s="12"/>
      <c r="MQL23" s="12"/>
      <c r="MQM23" s="12"/>
      <c r="MQN23" s="12"/>
      <c r="MQO23" s="12"/>
      <c r="MQP23" s="12"/>
      <c r="MQQ23" s="12"/>
      <c r="MQR23" s="12"/>
      <c r="MQS23" s="12"/>
      <c r="MQT23" s="12"/>
      <c r="MQU23" s="12"/>
      <c r="MQV23" s="12"/>
      <c r="MQW23" s="12"/>
      <c r="MQX23" s="12"/>
      <c r="MQY23" s="12"/>
      <c r="MQZ23" s="12"/>
      <c r="MRA23" s="12"/>
      <c r="MRB23" s="12"/>
      <c r="MRC23" s="12"/>
      <c r="MRD23" s="12"/>
      <c r="MRE23" s="12"/>
      <c r="MRF23" s="12"/>
      <c r="MRG23" s="12"/>
      <c r="MRH23" s="12"/>
      <c r="MRI23" s="12"/>
      <c r="MRJ23" s="12"/>
      <c r="MRK23" s="12"/>
      <c r="MRL23" s="12"/>
      <c r="MRM23" s="12"/>
      <c r="MRN23" s="12"/>
      <c r="MRO23" s="12"/>
      <c r="MRP23" s="12"/>
      <c r="MRQ23" s="12"/>
      <c r="MRR23" s="12"/>
      <c r="MRS23" s="12"/>
      <c r="MRT23" s="12"/>
      <c r="MRU23" s="12"/>
      <c r="MRV23" s="12"/>
      <c r="MRW23" s="12"/>
      <c r="MRX23" s="12"/>
      <c r="MRY23" s="12"/>
      <c r="MRZ23" s="12"/>
      <c r="MSA23" s="12"/>
      <c r="MSB23" s="12"/>
      <c r="MSC23" s="12"/>
      <c r="MSD23" s="12"/>
      <c r="MSE23" s="12"/>
      <c r="MSF23" s="12"/>
      <c r="MSG23" s="12"/>
      <c r="MSH23" s="12"/>
      <c r="MSI23" s="12"/>
      <c r="MSJ23" s="12"/>
      <c r="MSK23" s="12"/>
      <c r="MSL23" s="12"/>
      <c r="MSM23" s="12"/>
      <c r="MSN23" s="12"/>
      <c r="MSO23" s="12"/>
      <c r="MSP23" s="12"/>
      <c r="MSQ23" s="12"/>
      <c r="MSR23" s="12"/>
      <c r="MSS23" s="12"/>
      <c r="MST23" s="12"/>
      <c r="MSU23" s="12"/>
      <c r="MSV23" s="12"/>
      <c r="MSW23" s="12"/>
      <c r="MSX23" s="12"/>
      <c r="MSY23" s="12"/>
      <c r="MSZ23" s="12"/>
      <c r="MTA23" s="12"/>
      <c r="MTB23" s="12"/>
      <c r="MTC23" s="12"/>
      <c r="MTD23" s="12"/>
      <c r="MTE23" s="12"/>
      <c r="MTF23" s="12"/>
      <c r="MTG23" s="12"/>
      <c r="MTH23" s="12"/>
      <c r="MTI23" s="12"/>
      <c r="MTJ23" s="12"/>
      <c r="MTK23" s="12"/>
      <c r="MTL23" s="12"/>
      <c r="MTM23" s="12"/>
      <c r="MTN23" s="12"/>
      <c r="MTO23" s="12"/>
      <c r="MTP23" s="12"/>
      <c r="MTQ23" s="12"/>
      <c r="MTR23" s="12"/>
      <c r="MTS23" s="12"/>
      <c r="MTT23" s="12"/>
      <c r="MTU23" s="12"/>
      <c r="MTV23" s="12"/>
      <c r="MTW23" s="12"/>
      <c r="MTX23" s="12"/>
      <c r="MTY23" s="12"/>
      <c r="MTZ23" s="12"/>
      <c r="MUA23" s="12"/>
      <c r="MUB23" s="12"/>
      <c r="MUC23" s="12"/>
      <c r="MUD23" s="12"/>
      <c r="MUE23" s="12"/>
      <c r="MUF23" s="12"/>
      <c r="MUG23" s="12"/>
      <c r="MUH23" s="12"/>
      <c r="MUI23" s="12"/>
      <c r="MUJ23" s="12"/>
      <c r="MUK23" s="12"/>
      <c r="MUL23" s="12"/>
      <c r="MUM23" s="12"/>
      <c r="MUN23" s="12"/>
      <c r="MUO23" s="12"/>
      <c r="MUP23" s="12"/>
      <c r="MUQ23" s="12"/>
      <c r="MUR23" s="12"/>
      <c r="MUS23" s="12"/>
      <c r="MUT23" s="12"/>
      <c r="MUU23" s="12"/>
      <c r="MUV23" s="12"/>
      <c r="MUW23" s="12"/>
      <c r="MUX23" s="12"/>
      <c r="MUY23" s="12"/>
      <c r="MUZ23" s="12"/>
      <c r="MVA23" s="12"/>
      <c r="MVB23" s="12"/>
      <c r="MVC23" s="12"/>
      <c r="MVD23" s="12"/>
      <c r="MVE23" s="12"/>
      <c r="MVF23" s="12"/>
      <c r="MVG23" s="12"/>
      <c r="MVH23" s="12"/>
      <c r="MVI23" s="12"/>
      <c r="MVJ23" s="12"/>
      <c r="MVK23" s="12"/>
      <c r="MVL23" s="12"/>
      <c r="MVM23" s="12"/>
      <c r="MVN23" s="12"/>
      <c r="MVO23" s="12"/>
      <c r="MVP23" s="12"/>
      <c r="MVQ23" s="12"/>
      <c r="MVR23" s="12"/>
      <c r="MVS23" s="12"/>
      <c r="MVT23" s="12"/>
      <c r="MVU23" s="12"/>
      <c r="MVV23" s="12"/>
      <c r="MVW23" s="12"/>
      <c r="MVX23" s="12"/>
      <c r="MVY23" s="12"/>
      <c r="MVZ23" s="12"/>
      <c r="MWA23" s="12"/>
      <c r="MWB23" s="12"/>
      <c r="MWC23" s="12"/>
      <c r="MWD23" s="12"/>
      <c r="MWE23" s="12"/>
      <c r="MWF23" s="12"/>
      <c r="MWG23" s="12"/>
      <c r="MWH23" s="12"/>
      <c r="MWI23" s="12"/>
      <c r="MWJ23" s="12"/>
      <c r="MWK23" s="12"/>
      <c r="MWL23" s="12"/>
      <c r="MWM23" s="12"/>
      <c r="MWN23" s="12"/>
      <c r="MWO23" s="12"/>
      <c r="MWP23" s="12"/>
      <c r="MWQ23" s="12"/>
      <c r="MWR23" s="12"/>
      <c r="MWS23" s="12"/>
      <c r="MWT23" s="12"/>
      <c r="MWU23" s="12"/>
      <c r="MWV23" s="12"/>
      <c r="MWW23" s="12"/>
      <c r="MWX23" s="12"/>
      <c r="MWY23" s="12"/>
      <c r="MWZ23" s="12"/>
      <c r="MXA23" s="12"/>
      <c r="MXB23" s="12"/>
      <c r="MXC23" s="12"/>
      <c r="MXD23" s="12"/>
      <c r="MXE23" s="12"/>
      <c r="MXF23" s="12"/>
      <c r="MXG23" s="12"/>
      <c r="MXH23" s="12"/>
      <c r="MXI23" s="12"/>
      <c r="MXJ23" s="12"/>
      <c r="MXK23" s="12"/>
      <c r="MXL23" s="12"/>
      <c r="MXM23" s="12"/>
      <c r="MXN23" s="12"/>
      <c r="MXO23" s="12"/>
      <c r="MXP23" s="12"/>
      <c r="MXQ23" s="12"/>
      <c r="MXR23" s="12"/>
      <c r="MXS23" s="12"/>
      <c r="MXT23" s="12"/>
      <c r="MXU23" s="12"/>
      <c r="MXV23" s="12"/>
      <c r="MXW23" s="12"/>
      <c r="MXX23" s="12"/>
      <c r="MXY23" s="12"/>
      <c r="MXZ23" s="12"/>
      <c r="MYA23" s="12"/>
      <c r="MYB23" s="12"/>
      <c r="MYC23" s="12"/>
      <c r="MYD23" s="12"/>
      <c r="MYE23" s="12"/>
      <c r="MYF23" s="12"/>
      <c r="MYG23" s="12"/>
      <c r="MYH23" s="12"/>
      <c r="MYI23" s="12"/>
      <c r="MYJ23" s="12"/>
      <c r="MYK23" s="12"/>
      <c r="MYL23" s="12"/>
      <c r="MYM23" s="12"/>
      <c r="MYN23" s="12"/>
      <c r="MYO23" s="12"/>
      <c r="MYP23" s="12"/>
      <c r="MYQ23" s="12"/>
      <c r="MYR23" s="12"/>
      <c r="MYS23" s="12"/>
      <c r="MYT23" s="12"/>
      <c r="MYU23" s="12"/>
      <c r="MYV23" s="12"/>
      <c r="MYW23" s="12"/>
      <c r="MYX23" s="12"/>
      <c r="MYY23" s="12"/>
      <c r="MYZ23" s="12"/>
      <c r="MZA23" s="12"/>
      <c r="MZB23" s="12"/>
      <c r="MZC23" s="12"/>
      <c r="MZD23" s="12"/>
      <c r="MZE23" s="12"/>
      <c r="MZF23" s="12"/>
      <c r="MZG23" s="12"/>
      <c r="MZH23" s="12"/>
      <c r="MZI23" s="12"/>
      <c r="MZJ23" s="12"/>
      <c r="MZK23" s="12"/>
      <c r="MZL23" s="12"/>
      <c r="MZM23" s="12"/>
      <c r="MZN23" s="12"/>
      <c r="MZO23" s="12"/>
      <c r="MZP23" s="12"/>
      <c r="MZQ23" s="12"/>
      <c r="MZR23" s="12"/>
      <c r="MZS23" s="12"/>
      <c r="MZT23" s="12"/>
      <c r="MZU23" s="12"/>
      <c r="MZV23" s="12"/>
      <c r="MZW23" s="12"/>
      <c r="MZX23" s="12"/>
      <c r="MZY23" s="12"/>
      <c r="MZZ23" s="12"/>
      <c r="NAA23" s="12"/>
      <c r="NAB23" s="12"/>
      <c r="NAC23" s="12"/>
      <c r="NAD23" s="12"/>
      <c r="NAE23" s="12"/>
      <c r="NAF23" s="12"/>
      <c r="NAG23" s="12"/>
      <c r="NAH23" s="12"/>
      <c r="NAI23" s="12"/>
      <c r="NAJ23" s="12"/>
      <c r="NAK23" s="12"/>
      <c r="NAL23" s="12"/>
      <c r="NAM23" s="12"/>
      <c r="NAN23" s="12"/>
      <c r="NAO23" s="12"/>
      <c r="NAP23" s="12"/>
      <c r="NAQ23" s="12"/>
      <c r="NAR23" s="12"/>
      <c r="NAS23" s="12"/>
      <c r="NAT23" s="12"/>
      <c r="NAU23" s="12"/>
      <c r="NAV23" s="12"/>
      <c r="NAW23" s="12"/>
      <c r="NAX23" s="12"/>
      <c r="NAY23" s="12"/>
      <c r="NAZ23" s="12"/>
      <c r="NBA23" s="12"/>
      <c r="NBB23" s="12"/>
      <c r="NBC23" s="12"/>
      <c r="NBD23" s="12"/>
      <c r="NBE23" s="12"/>
      <c r="NBF23" s="12"/>
      <c r="NBG23" s="12"/>
      <c r="NBH23" s="12"/>
      <c r="NBI23" s="12"/>
      <c r="NBJ23" s="12"/>
      <c r="NBK23" s="12"/>
      <c r="NBL23" s="12"/>
      <c r="NBM23" s="12"/>
      <c r="NBN23" s="12"/>
      <c r="NBO23" s="12"/>
      <c r="NBP23" s="12"/>
      <c r="NBQ23" s="12"/>
      <c r="NBR23" s="12"/>
      <c r="NBS23" s="12"/>
      <c r="NBT23" s="12"/>
      <c r="NBU23" s="12"/>
      <c r="NBV23" s="12"/>
      <c r="NBW23" s="12"/>
      <c r="NBX23" s="12"/>
      <c r="NBY23" s="12"/>
      <c r="NBZ23" s="12"/>
      <c r="NCA23" s="12"/>
      <c r="NCB23" s="12"/>
      <c r="NCC23" s="12"/>
      <c r="NCD23" s="12"/>
      <c r="NCE23" s="12"/>
      <c r="NCF23" s="12"/>
      <c r="NCG23" s="12"/>
      <c r="NCH23" s="12"/>
      <c r="NCI23" s="12"/>
      <c r="NCJ23" s="12"/>
      <c r="NCK23" s="12"/>
      <c r="NCL23" s="12"/>
      <c r="NCM23" s="12"/>
      <c r="NCN23" s="12"/>
      <c r="NCO23" s="12"/>
      <c r="NCP23" s="12"/>
      <c r="NCQ23" s="12"/>
      <c r="NCR23" s="12"/>
      <c r="NCS23" s="12"/>
      <c r="NCT23" s="12"/>
      <c r="NCU23" s="12"/>
      <c r="NCV23" s="12"/>
      <c r="NCW23" s="12"/>
      <c r="NCX23" s="12"/>
      <c r="NCY23" s="12"/>
      <c r="NCZ23" s="12"/>
      <c r="NDA23" s="12"/>
      <c r="NDB23" s="12"/>
      <c r="NDC23" s="12"/>
      <c r="NDD23" s="12"/>
      <c r="NDE23" s="12"/>
      <c r="NDF23" s="12"/>
      <c r="NDG23" s="12"/>
      <c r="NDH23" s="12"/>
      <c r="NDI23" s="12"/>
      <c r="NDJ23" s="12"/>
      <c r="NDK23" s="12"/>
      <c r="NDL23" s="12"/>
      <c r="NDM23" s="12"/>
      <c r="NDN23" s="12"/>
      <c r="NDO23" s="12"/>
      <c r="NDP23" s="12"/>
      <c r="NDQ23" s="12"/>
      <c r="NDR23" s="12"/>
      <c r="NDS23" s="12"/>
      <c r="NDT23" s="12"/>
      <c r="NDU23" s="12"/>
      <c r="NDV23" s="12"/>
      <c r="NDW23" s="12"/>
      <c r="NDX23" s="12"/>
      <c r="NDY23" s="12"/>
      <c r="NDZ23" s="12"/>
      <c r="NEA23" s="12"/>
      <c r="NEB23" s="12"/>
      <c r="NEC23" s="12"/>
      <c r="NED23" s="12"/>
      <c r="NEE23" s="12"/>
      <c r="NEF23" s="12"/>
      <c r="NEG23" s="12"/>
      <c r="NEH23" s="12"/>
      <c r="NEI23" s="12"/>
      <c r="NEJ23" s="12"/>
      <c r="NEK23" s="12"/>
      <c r="NEL23" s="12"/>
      <c r="NEM23" s="12"/>
      <c r="NEN23" s="12"/>
      <c r="NEO23" s="12"/>
      <c r="NEP23" s="12"/>
      <c r="NEQ23" s="12"/>
      <c r="NER23" s="12"/>
      <c r="NES23" s="12"/>
      <c r="NET23" s="12"/>
      <c r="NEU23" s="12"/>
      <c r="NEV23" s="12"/>
      <c r="NEW23" s="12"/>
      <c r="NEX23" s="12"/>
      <c r="NEY23" s="12"/>
      <c r="NEZ23" s="12"/>
      <c r="NFA23" s="12"/>
      <c r="NFB23" s="12"/>
      <c r="NFC23" s="12"/>
      <c r="NFD23" s="12"/>
      <c r="NFE23" s="12"/>
      <c r="NFF23" s="12"/>
      <c r="NFG23" s="12"/>
      <c r="NFH23" s="12"/>
      <c r="NFI23" s="12"/>
      <c r="NFJ23" s="12"/>
      <c r="NFK23" s="12"/>
      <c r="NFL23" s="12"/>
      <c r="NFM23" s="12"/>
      <c r="NFN23" s="12"/>
      <c r="NFO23" s="12"/>
      <c r="NFP23" s="12"/>
      <c r="NFQ23" s="12"/>
      <c r="NFR23" s="12"/>
      <c r="NFS23" s="12"/>
      <c r="NFT23" s="12"/>
      <c r="NFU23" s="12"/>
      <c r="NFV23" s="12"/>
      <c r="NFW23" s="12"/>
      <c r="NFX23" s="12"/>
      <c r="NFY23" s="12"/>
      <c r="NFZ23" s="12"/>
      <c r="NGA23" s="12"/>
      <c r="NGB23" s="12"/>
      <c r="NGC23" s="12"/>
      <c r="NGD23" s="12"/>
      <c r="NGE23" s="12"/>
      <c r="NGF23" s="12"/>
      <c r="NGG23" s="12"/>
      <c r="NGH23" s="12"/>
      <c r="NGI23" s="12"/>
      <c r="NGJ23" s="12"/>
      <c r="NGK23" s="12"/>
      <c r="NGL23" s="12"/>
      <c r="NGM23" s="12"/>
      <c r="NGN23" s="12"/>
      <c r="NGO23" s="12"/>
      <c r="NGP23" s="12"/>
      <c r="NGQ23" s="12"/>
      <c r="NGR23" s="12"/>
      <c r="NGS23" s="12"/>
      <c r="NGT23" s="12"/>
      <c r="NGU23" s="12"/>
      <c r="NGV23" s="12"/>
      <c r="NGW23" s="12"/>
      <c r="NGX23" s="12"/>
      <c r="NGY23" s="12"/>
      <c r="NGZ23" s="12"/>
      <c r="NHA23" s="12"/>
      <c r="NHB23" s="12"/>
      <c r="NHC23" s="12"/>
      <c r="NHD23" s="12"/>
      <c r="NHE23" s="12"/>
      <c r="NHF23" s="12"/>
      <c r="NHG23" s="12"/>
      <c r="NHH23" s="12"/>
      <c r="NHI23" s="12"/>
      <c r="NHJ23" s="12"/>
      <c r="NHK23" s="12"/>
      <c r="NHL23" s="12"/>
      <c r="NHM23" s="12"/>
      <c r="NHN23" s="12"/>
      <c r="NHO23" s="12"/>
      <c r="NHP23" s="12"/>
      <c r="NHQ23" s="12"/>
      <c r="NHR23" s="12"/>
      <c r="NHS23" s="12"/>
      <c r="NHT23" s="12"/>
      <c r="NHU23" s="12"/>
      <c r="NHV23" s="12"/>
      <c r="NHW23" s="12"/>
      <c r="NHX23" s="12"/>
      <c r="NHY23" s="12"/>
      <c r="NHZ23" s="12"/>
      <c r="NIA23" s="12"/>
      <c r="NIB23" s="12"/>
      <c r="NIC23" s="12"/>
      <c r="NID23" s="12"/>
      <c r="NIE23" s="12"/>
      <c r="NIF23" s="12"/>
      <c r="NIG23" s="12"/>
      <c r="NIH23" s="12"/>
      <c r="NII23" s="12"/>
      <c r="NIJ23" s="12"/>
      <c r="NIK23" s="12"/>
      <c r="NIL23" s="12"/>
      <c r="NIM23" s="12"/>
      <c r="NIN23" s="12"/>
      <c r="NIO23" s="12"/>
      <c r="NIP23" s="12"/>
      <c r="NIQ23" s="12"/>
      <c r="NIR23" s="12"/>
      <c r="NIS23" s="12"/>
      <c r="NIT23" s="12"/>
      <c r="NIU23" s="12"/>
      <c r="NIV23" s="12"/>
      <c r="NIW23" s="12"/>
      <c r="NIX23" s="12"/>
      <c r="NIY23" s="12"/>
      <c r="NIZ23" s="12"/>
      <c r="NJA23" s="12"/>
      <c r="NJB23" s="12"/>
      <c r="NJC23" s="12"/>
      <c r="NJD23" s="12"/>
      <c r="NJE23" s="12"/>
      <c r="NJF23" s="12"/>
      <c r="NJG23" s="12"/>
      <c r="NJH23" s="12"/>
      <c r="NJI23" s="12"/>
      <c r="NJJ23" s="12"/>
      <c r="NJK23" s="12"/>
      <c r="NJL23" s="12"/>
      <c r="NJM23" s="12"/>
      <c r="NJN23" s="12"/>
      <c r="NJO23" s="12"/>
      <c r="NJP23" s="12"/>
      <c r="NJQ23" s="12"/>
      <c r="NJR23" s="12"/>
      <c r="NJS23" s="12"/>
      <c r="NJT23" s="12"/>
      <c r="NJU23" s="12"/>
      <c r="NJV23" s="12"/>
      <c r="NJW23" s="12"/>
      <c r="NJX23" s="12"/>
      <c r="NJY23" s="12"/>
      <c r="NJZ23" s="12"/>
      <c r="NKA23" s="12"/>
      <c r="NKB23" s="12"/>
      <c r="NKC23" s="12"/>
      <c r="NKD23" s="12"/>
      <c r="NKE23" s="12"/>
      <c r="NKF23" s="12"/>
      <c r="NKG23" s="12"/>
      <c r="NKH23" s="12"/>
      <c r="NKI23" s="12"/>
      <c r="NKJ23" s="12"/>
      <c r="NKK23" s="12"/>
      <c r="NKL23" s="12"/>
      <c r="NKM23" s="12"/>
      <c r="NKN23" s="12"/>
      <c r="NKO23" s="12"/>
      <c r="NKP23" s="12"/>
      <c r="NKQ23" s="12"/>
      <c r="NKR23" s="12"/>
      <c r="NKS23" s="12"/>
      <c r="NKT23" s="12"/>
      <c r="NKU23" s="12"/>
      <c r="NKV23" s="12"/>
      <c r="NKW23" s="12"/>
      <c r="NKX23" s="12"/>
      <c r="NKY23" s="12"/>
      <c r="NKZ23" s="12"/>
      <c r="NLA23" s="12"/>
      <c r="NLB23" s="12"/>
      <c r="NLC23" s="12"/>
      <c r="NLD23" s="12"/>
      <c r="NLE23" s="12"/>
      <c r="NLF23" s="12"/>
      <c r="NLG23" s="12"/>
      <c r="NLH23" s="12"/>
      <c r="NLI23" s="12"/>
      <c r="NLJ23" s="12"/>
      <c r="NLK23" s="12"/>
      <c r="NLL23" s="12"/>
      <c r="NLM23" s="12"/>
      <c r="NLN23" s="12"/>
      <c r="NLO23" s="12"/>
      <c r="NLP23" s="12"/>
      <c r="NLQ23" s="12"/>
      <c r="NLR23" s="12"/>
      <c r="NLS23" s="12"/>
      <c r="NLT23" s="12"/>
      <c r="NLU23" s="12"/>
      <c r="NLV23" s="12"/>
      <c r="NLW23" s="12"/>
      <c r="NLX23" s="12"/>
      <c r="NLY23" s="12"/>
      <c r="NLZ23" s="12"/>
      <c r="NMA23" s="12"/>
      <c r="NMB23" s="12"/>
      <c r="NMC23" s="12"/>
      <c r="NMD23" s="12"/>
      <c r="NME23" s="12"/>
      <c r="NMF23" s="12"/>
      <c r="NMG23" s="12"/>
      <c r="NMH23" s="12"/>
      <c r="NMI23" s="12"/>
      <c r="NMJ23" s="12"/>
      <c r="NMK23" s="12"/>
      <c r="NML23" s="12"/>
      <c r="NMM23" s="12"/>
      <c r="NMN23" s="12"/>
      <c r="NMO23" s="12"/>
      <c r="NMP23" s="12"/>
      <c r="NMQ23" s="12"/>
      <c r="NMR23" s="12"/>
      <c r="NMS23" s="12"/>
      <c r="NMT23" s="12"/>
      <c r="NMU23" s="12"/>
      <c r="NMV23" s="12"/>
      <c r="NMW23" s="12"/>
      <c r="NMX23" s="12"/>
      <c r="NMY23" s="12"/>
      <c r="NMZ23" s="12"/>
      <c r="NNA23" s="12"/>
      <c r="NNB23" s="12"/>
      <c r="NNC23" s="12"/>
      <c r="NND23" s="12"/>
      <c r="NNE23" s="12"/>
      <c r="NNF23" s="12"/>
      <c r="NNG23" s="12"/>
      <c r="NNH23" s="12"/>
      <c r="NNI23" s="12"/>
      <c r="NNJ23" s="12"/>
      <c r="NNK23" s="12"/>
      <c r="NNL23" s="12"/>
      <c r="NNM23" s="12"/>
      <c r="NNN23" s="12"/>
      <c r="NNO23" s="12"/>
      <c r="NNP23" s="12"/>
      <c r="NNQ23" s="12"/>
      <c r="NNR23" s="12"/>
      <c r="NNS23" s="12"/>
      <c r="NNT23" s="12"/>
      <c r="NNU23" s="12"/>
      <c r="NNV23" s="12"/>
      <c r="NNW23" s="12"/>
      <c r="NNX23" s="12"/>
      <c r="NNY23" s="12"/>
      <c r="NNZ23" s="12"/>
      <c r="NOA23" s="12"/>
      <c r="NOB23" s="12"/>
      <c r="NOC23" s="12"/>
      <c r="NOD23" s="12"/>
      <c r="NOE23" s="12"/>
      <c r="NOF23" s="12"/>
      <c r="NOG23" s="12"/>
      <c r="NOH23" s="12"/>
      <c r="NOI23" s="12"/>
      <c r="NOJ23" s="12"/>
      <c r="NOK23" s="12"/>
      <c r="NOL23" s="12"/>
      <c r="NOM23" s="12"/>
      <c r="NON23" s="12"/>
      <c r="NOO23" s="12"/>
      <c r="NOP23" s="12"/>
      <c r="NOQ23" s="12"/>
      <c r="NOR23" s="12"/>
      <c r="NOS23" s="12"/>
      <c r="NOT23" s="12"/>
      <c r="NOU23" s="12"/>
      <c r="NOV23" s="12"/>
      <c r="NOW23" s="12"/>
      <c r="NOX23" s="12"/>
      <c r="NOY23" s="12"/>
      <c r="NOZ23" s="12"/>
      <c r="NPA23" s="12"/>
      <c r="NPB23" s="12"/>
      <c r="NPC23" s="12"/>
      <c r="NPD23" s="12"/>
      <c r="NPE23" s="12"/>
      <c r="NPF23" s="12"/>
      <c r="NPG23" s="12"/>
      <c r="NPH23" s="12"/>
      <c r="NPI23" s="12"/>
      <c r="NPJ23" s="12"/>
      <c r="NPK23" s="12"/>
      <c r="NPL23" s="12"/>
      <c r="NPM23" s="12"/>
      <c r="NPN23" s="12"/>
      <c r="NPO23" s="12"/>
      <c r="NPP23" s="12"/>
      <c r="NPQ23" s="12"/>
      <c r="NPR23" s="12"/>
      <c r="NPS23" s="12"/>
      <c r="NPT23" s="12"/>
      <c r="NPU23" s="12"/>
      <c r="NPV23" s="12"/>
      <c r="NPW23" s="12"/>
      <c r="NPX23" s="12"/>
      <c r="NPY23" s="12"/>
      <c r="NPZ23" s="12"/>
      <c r="NQA23" s="12"/>
      <c r="NQB23" s="12"/>
      <c r="NQC23" s="12"/>
      <c r="NQD23" s="12"/>
      <c r="NQE23" s="12"/>
      <c r="NQF23" s="12"/>
      <c r="NQG23" s="12"/>
      <c r="NQH23" s="12"/>
      <c r="NQI23" s="12"/>
      <c r="NQJ23" s="12"/>
      <c r="NQK23" s="12"/>
      <c r="NQL23" s="12"/>
      <c r="NQM23" s="12"/>
      <c r="NQN23" s="12"/>
      <c r="NQO23" s="12"/>
      <c r="NQP23" s="12"/>
      <c r="NQQ23" s="12"/>
      <c r="NQR23" s="12"/>
      <c r="NQS23" s="12"/>
      <c r="NQT23" s="12"/>
      <c r="NQU23" s="12"/>
      <c r="NQV23" s="12"/>
      <c r="NQW23" s="12"/>
      <c r="NQX23" s="12"/>
      <c r="NQY23" s="12"/>
      <c r="NQZ23" s="12"/>
      <c r="NRA23" s="12"/>
      <c r="NRB23" s="12"/>
      <c r="NRC23" s="12"/>
      <c r="NRD23" s="12"/>
      <c r="NRE23" s="12"/>
      <c r="NRF23" s="12"/>
      <c r="NRG23" s="12"/>
      <c r="NRH23" s="12"/>
      <c r="NRI23" s="12"/>
      <c r="NRJ23" s="12"/>
      <c r="NRK23" s="12"/>
      <c r="NRL23" s="12"/>
      <c r="NRM23" s="12"/>
      <c r="NRN23" s="12"/>
      <c r="NRO23" s="12"/>
      <c r="NRP23" s="12"/>
      <c r="NRQ23" s="12"/>
      <c r="NRR23" s="12"/>
      <c r="NRS23" s="12"/>
      <c r="NRT23" s="12"/>
      <c r="NRU23" s="12"/>
      <c r="NRV23" s="12"/>
      <c r="NRW23" s="12"/>
      <c r="NRX23" s="12"/>
      <c r="NRY23" s="12"/>
      <c r="NRZ23" s="12"/>
      <c r="NSA23" s="12"/>
      <c r="NSB23" s="12"/>
      <c r="NSC23" s="12"/>
      <c r="NSD23" s="12"/>
      <c r="NSE23" s="12"/>
      <c r="NSF23" s="12"/>
      <c r="NSG23" s="12"/>
      <c r="NSH23" s="12"/>
      <c r="NSI23" s="12"/>
      <c r="NSJ23" s="12"/>
      <c r="NSK23" s="12"/>
      <c r="NSL23" s="12"/>
      <c r="NSM23" s="12"/>
      <c r="NSN23" s="12"/>
      <c r="NSO23" s="12"/>
      <c r="NSP23" s="12"/>
      <c r="NSQ23" s="12"/>
      <c r="NSR23" s="12"/>
      <c r="NSS23" s="12"/>
      <c r="NST23" s="12"/>
      <c r="NSU23" s="12"/>
      <c r="NSV23" s="12"/>
      <c r="NSW23" s="12"/>
      <c r="NSX23" s="12"/>
      <c r="NSY23" s="12"/>
      <c r="NSZ23" s="12"/>
      <c r="NTA23" s="12"/>
      <c r="NTB23" s="12"/>
      <c r="NTC23" s="12"/>
      <c r="NTD23" s="12"/>
      <c r="NTE23" s="12"/>
      <c r="NTF23" s="12"/>
      <c r="NTG23" s="12"/>
      <c r="NTH23" s="12"/>
      <c r="NTI23" s="12"/>
      <c r="NTJ23" s="12"/>
      <c r="NTK23" s="12"/>
      <c r="NTL23" s="12"/>
      <c r="NTM23" s="12"/>
      <c r="NTN23" s="12"/>
      <c r="NTO23" s="12"/>
      <c r="NTP23" s="12"/>
      <c r="NTQ23" s="12"/>
      <c r="NTR23" s="12"/>
      <c r="NTS23" s="12"/>
      <c r="NTT23" s="12"/>
      <c r="NTU23" s="12"/>
      <c r="NTV23" s="12"/>
      <c r="NTW23" s="12"/>
      <c r="NTX23" s="12"/>
      <c r="NTY23" s="12"/>
      <c r="NTZ23" s="12"/>
      <c r="NUA23" s="12"/>
      <c r="NUB23" s="12"/>
      <c r="NUC23" s="12"/>
      <c r="NUD23" s="12"/>
      <c r="NUE23" s="12"/>
      <c r="NUF23" s="12"/>
      <c r="NUG23" s="12"/>
      <c r="NUH23" s="12"/>
      <c r="NUI23" s="12"/>
      <c r="NUJ23" s="12"/>
      <c r="NUK23" s="12"/>
      <c r="NUL23" s="12"/>
      <c r="NUM23" s="12"/>
      <c r="NUN23" s="12"/>
      <c r="NUO23" s="12"/>
      <c r="NUP23" s="12"/>
      <c r="NUQ23" s="12"/>
      <c r="NUR23" s="12"/>
      <c r="NUS23" s="12"/>
      <c r="NUT23" s="12"/>
      <c r="NUU23" s="12"/>
      <c r="NUV23" s="12"/>
      <c r="NUW23" s="12"/>
      <c r="NUX23" s="12"/>
      <c r="NUY23" s="12"/>
      <c r="NUZ23" s="12"/>
      <c r="NVA23" s="12"/>
      <c r="NVB23" s="12"/>
      <c r="NVC23" s="12"/>
      <c r="NVD23" s="12"/>
      <c r="NVE23" s="12"/>
      <c r="NVF23" s="12"/>
      <c r="NVG23" s="12"/>
      <c r="NVH23" s="12"/>
      <c r="NVI23" s="12"/>
      <c r="NVJ23" s="12"/>
      <c r="NVK23" s="12"/>
      <c r="NVL23" s="12"/>
      <c r="NVM23" s="12"/>
      <c r="NVN23" s="12"/>
      <c r="NVO23" s="12"/>
      <c r="NVP23" s="12"/>
      <c r="NVQ23" s="12"/>
      <c r="NVR23" s="12"/>
      <c r="NVS23" s="12"/>
      <c r="NVT23" s="12"/>
      <c r="NVU23" s="12"/>
      <c r="NVV23" s="12"/>
      <c r="NVW23" s="12"/>
      <c r="NVX23" s="12"/>
      <c r="NVY23" s="12"/>
      <c r="NVZ23" s="12"/>
      <c r="NWA23" s="12"/>
      <c r="NWB23" s="12"/>
      <c r="NWC23" s="12"/>
      <c r="NWD23" s="12"/>
      <c r="NWE23" s="12"/>
      <c r="NWF23" s="12"/>
      <c r="NWG23" s="12"/>
      <c r="NWH23" s="12"/>
      <c r="NWI23" s="12"/>
      <c r="NWJ23" s="12"/>
      <c r="NWK23" s="12"/>
      <c r="NWL23" s="12"/>
      <c r="NWM23" s="12"/>
      <c r="NWN23" s="12"/>
      <c r="NWO23" s="12"/>
      <c r="NWP23" s="12"/>
      <c r="NWQ23" s="12"/>
      <c r="NWR23" s="12"/>
      <c r="NWS23" s="12"/>
      <c r="NWT23" s="12"/>
      <c r="NWU23" s="12"/>
      <c r="NWV23" s="12"/>
      <c r="NWW23" s="12"/>
      <c r="NWX23" s="12"/>
      <c r="NWY23" s="12"/>
      <c r="NWZ23" s="12"/>
      <c r="NXA23" s="12"/>
      <c r="NXB23" s="12"/>
      <c r="NXC23" s="12"/>
      <c r="NXD23" s="12"/>
      <c r="NXE23" s="12"/>
      <c r="NXF23" s="12"/>
      <c r="NXG23" s="12"/>
      <c r="NXH23" s="12"/>
      <c r="NXI23" s="12"/>
      <c r="NXJ23" s="12"/>
      <c r="NXK23" s="12"/>
      <c r="NXL23" s="12"/>
      <c r="NXM23" s="12"/>
      <c r="NXN23" s="12"/>
      <c r="NXO23" s="12"/>
      <c r="NXP23" s="12"/>
      <c r="NXQ23" s="12"/>
      <c r="NXR23" s="12"/>
      <c r="NXS23" s="12"/>
      <c r="NXT23" s="12"/>
      <c r="NXU23" s="12"/>
      <c r="NXV23" s="12"/>
      <c r="NXW23" s="12"/>
      <c r="NXX23" s="12"/>
      <c r="NXY23" s="12"/>
      <c r="NXZ23" s="12"/>
      <c r="NYA23" s="12"/>
      <c r="NYB23" s="12"/>
      <c r="NYC23" s="12"/>
      <c r="NYD23" s="12"/>
      <c r="NYE23" s="12"/>
      <c r="NYF23" s="12"/>
      <c r="NYG23" s="12"/>
      <c r="NYH23" s="12"/>
      <c r="NYI23" s="12"/>
      <c r="NYJ23" s="12"/>
      <c r="NYK23" s="12"/>
      <c r="NYL23" s="12"/>
      <c r="NYM23" s="12"/>
      <c r="NYN23" s="12"/>
      <c r="NYO23" s="12"/>
      <c r="NYP23" s="12"/>
      <c r="NYQ23" s="12"/>
      <c r="NYR23" s="12"/>
      <c r="NYS23" s="12"/>
      <c r="NYT23" s="12"/>
      <c r="NYU23" s="12"/>
      <c r="NYV23" s="12"/>
      <c r="NYW23" s="12"/>
      <c r="NYX23" s="12"/>
      <c r="NYY23" s="12"/>
      <c r="NYZ23" s="12"/>
      <c r="NZA23" s="12"/>
      <c r="NZB23" s="12"/>
      <c r="NZC23" s="12"/>
      <c r="NZD23" s="12"/>
      <c r="NZE23" s="12"/>
      <c r="NZF23" s="12"/>
      <c r="NZG23" s="12"/>
      <c r="NZH23" s="12"/>
      <c r="NZI23" s="12"/>
      <c r="NZJ23" s="12"/>
      <c r="NZK23" s="12"/>
      <c r="NZL23" s="12"/>
      <c r="NZM23" s="12"/>
      <c r="NZN23" s="12"/>
      <c r="NZO23" s="12"/>
      <c r="NZP23" s="12"/>
      <c r="NZQ23" s="12"/>
      <c r="NZR23" s="12"/>
      <c r="NZS23" s="12"/>
      <c r="NZT23" s="12"/>
      <c r="NZU23" s="12"/>
      <c r="NZV23" s="12"/>
      <c r="NZW23" s="12"/>
      <c r="NZX23" s="12"/>
      <c r="NZY23" s="12"/>
      <c r="NZZ23" s="12"/>
      <c r="OAA23" s="12"/>
      <c r="OAB23" s="12"/>
      <c r="OAC23" s="12"/>
      <c r="OAD23" s="12"/>
      <c r="OAE23" s="12"/>
      <c r="OAF23" s="12"/>
      <c r="OAG23" s="12"/>
      <c r="OAH23" s="12"/>
      <c r="OAI23" s="12"/>
      <c r="OAJ23" s="12"/>
      <c r="OAK23" s="12"/>
      <c r="OAL23" s="12"/>
      <c r="OAM23" s="12"/>
      <c r="OAN23" s="12"/>
      <c r="OAO23" s="12"/>
      <c r="OAP23" s="12"/>
      <c r="OAQ23" s="12"/>
      <c r="OAR23" s="12"/>
      <c r="OAS23" s="12"/>
      <c r="OAT23" s="12"/>
      <c r="OAU23" s="12"/>
      <c r="OAV23" s="12"/>
      <c r="OAW23" s="12"/>
      <c r="OAX23" s="12"/>
      <c r="OAY23" s="12"/>
      <c r="OAZ23" s="12"/>
      <c r="OBA23" s="12"/>
      <c r="OBB23" s="12"/>
      <c r="OBC23" s="12"/>
      <c r="OBD23" s="12"/>
      <c r="OBE23" s="12"/>
      <c r="OBF23" s="12"/>
      <c r="OBG23" s="12"/>
      <c r="OBH23" s="12"/>
      <c r="OBI23" s="12"/>
      <c r="OBJ23" s="12"/>
      <c r="OBK23" s="12"/>
      <c r="OBL23" s="12"/>
      <c r="OBM23" s="12"/>
      <c r="OBN23" s="12"/>
      <c r="OBO23" s="12"/>
      <c r="OBP23" s="12"/>
      <c r="OBQ23" s="12"/>
      <c r="OBR23" s="12"/>
      <c r="OBS23" s="12"/>
      <c r="OBT23" s="12"/>
      <c r="OBU23" s="12"/>
      <c r="OBV23" s="12"/>
      <c r="OBW23" s="12"/>
      <c r="OBX23" s="12"/>
      <c r="OBY23" s="12"/>
      <c r="OBZ23" s="12"/>
      <c r="OCA23" s="12"/>
      <c r="OCB23" s="12"/>
      <c r="OCC23" s="12"/>
      <c r="OCD23" s="12"/>
      <c r="OCE23" s="12"/>
      <c r="OCF23" s="12"/>
      <c r="OCG23" s="12"/>
      <c r="OCH23" s="12"/>
      <c r="OCI23" s="12"/>
      <c r="OCJ23" s="12"/>
      <c r="OCK23" s="12"/>
      <c r="OCL23" s="12"/>
      <c r="OCM23" s="12"/>
      <c r="OCN23" s="12"/>
      <c r="OCO23" s="12"/>
      <c r="OCP23" s="12"/>
      <c r="OCQ23" s="12"/>
      <c r="OCR23" s="12"/>
      <c r="OCS23" s="12"/>
      <c r="OCT23" s="12"/>
      <c r="OCU23" s="12"/>
      <c r="OCV23" s="12"/>
      <c r="OCW23" s="12"/>
      <c r="OCX23" s="12"/>
      <c r="OCY23" s="12"/>
      <c r="OCZ23" s="12"/>
      <c r="ODA23" s="12"/>
      <c r="ODB23" s="12"/>
      <c r="ODC23" s="12"/>
      <c r="ODD23" s="12"/>
      <c r="ODE23" s="12"/>
      <c r="ODF23" s="12"/>
      <c r="ODG23" s="12"/>
      <c r="ODH23" s="12"/>
      <c r="ODI23" s="12"/>
      <c r="ODJ23" s="12"/>
      <c r="ODK23" s="12"/>
      <c r="ODL23" s="12"/>
      <c r="ODM23" s="12"/>
      <c r="ODN23" s="12"/>
      <c r="ODO23" s="12"/>
      <c r="ODP23" s="12"/>
      <c r="ODQ23" s="12"/>
      <c r="ODR23" s="12"/>
      <c r="ODS23" s="12"/>
      <c r="ODT23" s="12"/>
      <c r="ODU23" s="12"/>
      <c r="ODV23" s="12"/>
      <c r="ODW23" s="12"/>
      <c r="ODX23" s="12"/>
      <c r="ODY23" s="12"/>
      <c r="ODZ23" s="12"/>
      <c r="OEA23" s="12"/>
      <c r="OEB23" s="12"/>
      <c r="OEC23" s="12"/>
      <c r="OED23" s="12"/>
      <c r="OEE23" s="12"/>
      <c r="OEF23" s="12"/>
      <c r="OEG23" s="12"/>
      <c r="OEH23" s="12"/>
      <c r="OEI23" s="12"/>
      <c r="OEJ23" s="12"/>
      <c r="OEK23" s="12"/>
      <c r="OEL23" s="12"/>
      <c r="OEM23" s="12"/>
      <c r="OEN23" s="12"/>
      <c r="OEO23" s="12"/>
      <c r="OEP23" s="12"/>
      <c r="OEQ23" s="12"/>
      <c r="OER23" s="12"/>
      <c r="OES23" s="12"/>
      <c r="OET23" s="12"/>
      <c r="OEU23" s="12"/>
      <c r="OEV23" s="12"/>
      <c r="OEW23" s="12"/>
      <c r="OEX23" s="12"/>
      <c r="OEY23" s="12"/>
      <c r="OEZ23" s="12"/>
      <c r="OFA23" s="12"/>
      <c r="OFB23" s="12"/>
      <c r="OFC23" s="12"/>
      <c r="OFD23" s="12"/>
      <c r="OFE23" s="12"/>
      <c r="OFF23" s="12"/>
      <c r="OFG23" s="12"/>
      <c r="OFH23" s="12"/>
      <c r="OFI23" s="12"/>
      <c r="OFJ23" s="12"/>
      <c r="OFK23" s="12"/>
      <c r="OFL23" s="12"/>
      <c r="OFM23" s="12"/>
      <c r="OFN23" s="12"/>
      <c r="OFO23" s="12"/>
      <c r="OFP23" s="12"/>
      <c r="OFQ23" s="12"/>
      <c r="OFR23" s="12"/>
      <c r="OFS23" s="12"/>
      <c r="OFT23" s="12"/>
      <c r="OFU23" s="12"/>
      <c r="OFV23" s="12"/>
      <c r="OFW23" s="12"/>
      <c r="OFX23" s="12"/>
      <c r="OFY23" s="12"/>
      <c r="OFZ23" s="12"/>
      <c r="OGA23" s="12"/>
      <c r="OGB23" s="12"/>
      <c r="OGC23" s="12"/>
      <c r="OGD23" s="12"/>
      <c r="OGE23" s="12"/>
      <c r="OGF23" s="12"/>
      <c r="OGG23" s="12"/>
      <c r="OGH23" s="12"/>
      <c r="OGI23" s="12"/>
      <c r="OGJ23" s="12"/>
      <c r="OGK23" s="12"/>
      <c r="OGL23" s="12"/>
      <c r="OGM23" s="12"/>
      <c r="OGN23" s="12"/>
      <c r="OGO23" s="12"/>
      <c r="OGP23" s="12"/>
      <c r="OGQ23" s="12"/>
      <c r="OGR23" s="12"/>
      <c r="OGS23" s="12"/>
      <c r="OGT23" s="12"/>
      <c r="OGU23" s="12"/>
      <c r="OGV23" s="12"/>
      <c r="OGW23" s="12"/>
      <c r="OGX23" s="12"/>
      <c r="OGY23" s="12"/>
      <c r="OGZ23" s="12"/>
      <c r="OHA23" s="12"/>
      <c r="OHB23" s="12"/>
      <c r="OHC23" s="12"/>
      <c r="OHD23" s="12"/>
      <c r="OHE23" s="12"/>
      <c r="OHF23" s="12"/>
      <c r="OHG23" s="12"/>
      <c r="OHH23" s="12"/>
      <c r="OHI23" s="12"/>
      <c r="OHJ23" s="12"/>
      <c r="OHK23" s="12"/>
      <c r="OHL23" s="12"/>
      <c r="OHM23" s="12"/>
      <c r="OHN23" s="12"/>
      <c r="OHO23" s="12"/>
      <c r="OHP23" s="12"/>
      <c r="OHQ23" s="12"/>
      <c r="OHR23" s="12"/>
      <c r="OHS23" s="12"/>
      <c r="OHT23" s="12"/>
      <c r="OHU23" s="12"/>
      <c r="OHV23" s="12"/>
      <c r="OHW23" s="12"/>
      <c r="OHX23" s="12"/>
      <c r="OHY23" s="12"/>
      <c r="OHZ23" s="12"/>
      <c r="OIA23" s="12"/>
      <c r="OIB23" s="12"/>
      <c r="OIC23" s="12"/>
      <c r="OID23" s="12"/>
      <c r="OIE23" s="12"/>
      <c r="OIF23" s="12"/>
      <c r="OIG23" s="12"/>
      <c r="OIH23" s="12"/>
      <c r="OII23" s="12"/>
      <c r="OIJ23" s="12"/>
      <c r="OIK23" s="12"/>
      <c r="OIL23" s="12"/>
      <c r="OIM23" s="12"/>
      <c r="OIN23" s="12"/>
      <c r="OIO23" s="12"/>
      <c r="OIP23" s="12"/>
      <c r="OIQ23" s="12"/>
      <c r="OIR23" s="12"/>
      <c r="OIS23" s="12"/>
      <c r="OIT23" s="12"/>
      <c r="OIU23" s="12"/>
      <c r="OIV23" s="12"/>
      <c r="OIW23" s="12"/>
      <c r="OIX23" s="12"/>
      <c r="OIY23" s="12"/>
      <c r="OIZ23" s="12"/>
      <c r="OJA23" s="12"/>
      <c r="OJB23" s="12"/>
      <c r="OJC23" s="12"/>
      <c r="OJD23" s="12"/>
      <c r="OJE23" s="12"/>
      <c r="OJF23" s="12"/>
      <c r="OJG23" s="12"/>
      <c r="OJH23" s="12"/>
      <c r="OJI23" s="12"/>
      <c r="OJJ23" s="12"/>
      <c r="OJK23" s="12"/>
      <c r="OJL23" s="12"/>
      <c r="OJM23" s="12"/>
      <c r="OJN23" s="12"/>
      <c r="OJO23" s="12"/>
      <c r="OJP23" s="12"/>
      <c r="OJQ23" s="12"/>
      <c r="OJR23" s="12"/>
      <c r="OJS23" s="12"/>
      <c r="OJT23" s="12"/>
      <c r="OJU23" s="12"/>
      <c r="OJV23" s="12"/>
      <c r="OJW23" s="12"/>
      <c r="OJX23" s="12"/>
      <c r="OJY23" s="12"/>
      <c r="OJZ23" s="12"/>
      <c r="OKA23" s="12"/>
      <c r="OKB23" s="12"/>
      <c r="OKC23" s="12"/>
      <c r="OKD23" s="12"/>
      <c r="OKE23" s="12"/>
      <c r="OKF23" s="12"/>
      <c r="OKG23" s="12"/>
      <c r="OKH23" s="12"/>
      <c r="OKI23" s="12"/>
      <c r="OKJ23" s="12"/>
      <c r="OKK23" s="12"/>
      <c r="OKL23" s="12"/>
      <c r="OKM23" s="12"/>
      <c r="OKN23" s="12"/>
      <c r="OKO23" s="12"/>
      <c r="OKP23" s="12"/>
      <c r="OKQ23" s="12"/>
      <c r="OKR23" s="12"/>
      <c r="OKS23" s="12"/>
      <c r="OKT23" s="12"/>
      <c r="OKU23" s="12"/>
      <c r="OKV23" s="12"/>
      <c r="OKW23" s="12"/>
      <c r="OKX23" s="12"/>
      <c r="OKY23" s="12"/>
      <c r="OKZ23" s="12"/>
      <c r="OLA23" s="12"/>
      <c r="OLB23" s="12"/>
      <c r="OLC23" s="12"/>
      <c r="OLD23" s="12"/>
      <c r="OLE23" s="12"/>
      <c r="OLF23" s="12"/>
      <c r="OLG23" s="12"/>
      <c r="OLH23" s="12"/>
      <c r="OLI23" s="12"/>
      <c r="OLJ23" s="12"/>
      <c r="OLK23" s="12"/>
      <c r="OLL23" s="12"/>
      <c r="OLM23" s="12"/>
      <c r="OLN23" s="12"/>
      <c r="OLO23" s="12"/>
      <c r="OLP23" s="12"/>
      <c r="OLQ23" s="12"/>
      <c r="OLR23" s="12"/>
      <c r="OLS23" s="12"/>
      <c r="OLT23" s="12"/>
      <c r="OLU23" s="12"/>
      <c r="OLV23" s="12"/>
      <c r="OLW23" s="12"/>
      <c r="OLX23" s="12"/>
      <c r="OLY23" s="12"/>
      <c r="OLZ23" s="12"/>
      <c r="OMA23" s="12"/>
      <c r="OMB23" s="12"/>
      <c r="OMC23" s="12"/>
      <c r="OMD23" s="12"/>
      <c r="OME23" s="12"/>
      <c r="OMF23" s="12"/>
      <c r="OMG23" s="12"/>
      <c r="OMH23" s="12"/>
      <c r="OMI23" s="12"/>
      <c r="OMJ23" s="12"/>
      <c r="OMK23" s="12"/>
      <c r="OML23" s="12"/>
      <c r="OMM23" s="12"/>
      <c r="OMN23" s="12"/>
      <c r="OMO23" s="12"/>
      <c r="OMP23" s="12"/>
      <c r="OMQ23" s="12"/>
      <c r="OMR23" s="12"/>
      <c r="OMS23" s="12"/>
      <c r="OMT23" s="12"/>
      <c r="OMU23" s="12"/>
      <c r="OMV23" s="12"/>
      <c r="OMW23" s="12"/>
      <c r="OMX23" s="12"/>
      <c r="OMY23" s="12"/>
      <c r="OMZ23" s="12"/>
      <c r="ONA23" s="12"/>
      <c r="ONB23" s="12"/>
      <c r="ONC23" s="12"/>
      <c r="OND23" s="12"/>
      <c r="ONE23" s="12"/>
      <c r="ONF23" s="12"/>
      <c r="ONG23" s="12"/>
      <c r="ONH23" s="12"/>
      <c r="ONI23" s="12"/>
      <c r="ONJ23" s="12"/>
      <c r="ONK23" s="12"/>
      <c r="ONL23" s="12"/>
      <c r="ONM23" s="12"/>
      <c r="ONN23" s="12"/>
      <c r="ONO23" s="12"/>
      <c r="ONP23" s="12"/>
      <c r="ONQ23" s="12"/>
      <c r="ONR23" s="12"/>
      <c r="ONS23" s="12"/>
      <c r="ONT23" s="12"/>
      <c r="ONU23" s="12"/>
      <c r="ONV23" s="12"/>
      <c r="ONW23" s="12"/>
      <c r="ONX23" s="12"/>
      <c r="ONY23" s="12"/>
      <c r="ONZ23" s="12"/>
      <c r="OOA23" s="12"/>
      <c r="OOB23" s="12"/>
      <c r="OOC23" s="12"/>
      <c r="OOD23" s="12"/>
      <c r="OOE23" s="12"/>
      <c r="OOF23" s="12"/>
      <c r="OOG23" s="12"/>
      <c r="OOH23" s="12"/>
      <c r="OOI23" s="12"/>
      <c r="OOJ23" s="12"/>
      <c r="OOK23" s="12"/>
      <c r="OOL23" s="12"/>
      <c r="OOM23" s="12"/>
      <c r="OON23" s="12"/>
      <c r="OOO23" s="12"/>
      <c r="OOP23" s="12"/>
      <c r="OOQ23" s="12"/>
      <c r="OOR23" s="12"/>
      <c r="OOS23" s="12"/>
      <c r="OOT23" s="12"/>
      <c r="OOU23" s="12"/>
      <c r="OOV23" s="12"/>
      <c r="OOW23" s="12"/>
      <c r="OOX23" s="12"/>
      <c r="OOY23" s="12"/>
      <c r="OOZ23" s="12"/>
      <c r="OPA23" s="12"/>
      <c r="OPB23" s="12"/>
      <c r="OPC23" s="12"/>
      <c r="OPD23" s="12"/>
      <c r="OPE23" s="12"/>
      <c r="OPF23" s="12"/>
      <c r="OPG23" s="12"/>
      <c r="OPH23" s="12"/>
      <c r="OPI23" s="12"/>
      <c r="OPJ23" s="12"/>
      <c r="OPK23" s="12"/>
      <c r="OPL23" s="12"/>
      <c r="OPM23" s="12"/>
      <c r="OPN23" s="12"/>
      <c r="OPO23" s="12"/>
      <c r="OPP23" s="12"/>
      <c r="OPQ23" s="12"/>
      <c r="OPR23" s="12"/>
      <c r="OPS23" s="12"/>
      <c r="OPT23" s="12"/>
      <c r="OPU23" s="12"/>
      <c r="OPV23" s="12"/>
      <c r="OPW23" s="12"/>
      <c r="OPX23" s="12"/>
      <c r="OPY23" s="12"/>
      <c r="OPZ23" s="12"/>
      <c r="OQA23" s="12"/>
      <c r="OQB23" s="12"/>
      <c r="OQC23" s="12"/>
      <c r="OQD23" s="12"/>
      <c r="OQE23" s="12"/>
      <c r="OQF23" s="12"/>
      <c r="OQG23" s="12"/>
      <c r="OQH23" s="12"/>
      <c r="OQI23" s="12"/>
      <c r="OQJ23" s="12"/>
      <c r="OQK23" s="12"/>
      <c r="OQL23" s="12"/>
      <c r="OQM23" s="12"/>
      <c r="OQN23" s="12"/>
      <c r="OQO23" s="12"/>
      <c r="OQP23" s="12"/>
      <c r="OQQ23" s="12"/>
      <c r="OQR23" s="12"/>
      <c r="OQS23" s="12"/>
      <c r="OQT23" s="12"/>
      <c r="OQU23" s="12"/>
      <c r="OQV23" s="12"/>
      <c r="OQW23" s="12"/>
      <c r="OQX23" s="12"/>
      <c r="OQY23" s="12"/>
      <c r="OQZ23" s="12"/>
      <c r="ORA23" s="12"/>
      <c r="ORB23" s="12"/>
      <c r="ORC23" s="12"/>
      <c r="ORD23" s="12"/>
      <c r="ORE23" s="12"/>
      <c r="ORF23" s="12"/>
      <c r="ORG23" s="12"/>
      <c r="ORH23" s="12"/>
      <c r="ORI23" s="12"/>
      <c r="ORJ23" s="12"/>
      <c r="ORK23" s="12"/>
      <c r="ORL23" s="12"/>
      <c r="ORM23" s="12"/>
      <c r="ORN23" s="12"/>
      <c r="ORO23" s="12"/>
      <c r="ORP23" s="12"/>
      <c r="ORQ23" s="12"/>
      <c r="ORR23" s="12"/>
      <c r="ORS23" s="12"/>
      <c r="ORT23" s="12"/>
      <c r="ORU23" s="12"/>
      <c r="ORV23" s="12"/>
      <c r="ORW23" s="12"/>
      <c r="ORX23" s="12"/>
      <c r="ORY23" s="12"/>
      <c r="ORZ23" s="12"/>
      <c r="OSA23" s="12"/>
      <c r="OSB23" s="12"/>
      <c r="OSC23" s="12"/>
      <c r="OSD23" s="12"/>
      <c r="OSE23" s="12"/>
      <c r="OSF23" s="12"/>
      <c r="OSG23" s="12"/>
      <c r="OSH23" s="12"/>
      <c r="OSI23" s="12"/>
      <c r="OSJ23" s="12"/>
      <c r="OSK23" s="12"/>
      <c r="OSL23" s="12"/>
      <c r="OSM23" s="12"/>
      <c r="OSN23" s="12"/>
      <c r="OSO23" s="12"/>
      <c r="OSP23" s="12"/>
      <c r="OSQ23" s="12"/>
      <c r="OSR23" s="12"/>
      <c r="OSS23" s="12"/>
      <c r="OST23" s="12"/>
      <c r="OSU23" s="12"/>
      <c r="OSV23" s="12"/>
      <c r="OSW23" s="12"/>
      <c r="OSX23" s="12"/>
      <c r="OSY23" s="12"/>
      <c r="OSZ23" s="12"/>
      <c r="OTA23" s="12"/>
      <c r="OTB23" s="12"/>
      <c r="OTC23" s="12"/>
      <c r="OTD23" s="12"/>
      <c r="OTE23" s="12"/>
      <c r="OTF23" s="12"/>
      <c r="OTG23" s="12"/>
      <c r="OTH23" s="12"/>
      <c r="OTI23" s="12"/>
      <c r="OTJ23" s="12"/>
      <c r="OTK23" s="12"/>
      <c r="OTL23" s="12"/>
      <c r="OTM23" s="12"/>
      <c r="OTN23" s="12"/>
      <c r="OTO23" s="12"/>
      <c r="OTP23" s="12"/>
      <c r="OTQ23" s="12"/>
      <c r="OTR23" s="12"/>
      <c r="OTS23" s="12"/>
      <c r="OTT23" s="12"/>
      <c r="OTU23" s="12"/>
      <c r="OTV23" s="12"/>
      <c r="OTW23" s="12"/>
      <c r="OTX23" s="12"/>
      <c r="OTY23" s="12"/>
      <c r="OTZ23" s="12"/>
      <c r="OUA23" s="12"/>
      <c r="OUB23" s="12"/>
      <c r="OUC23" s="12"/>
      <c r="OUD23" s="12"/>
      <c r="OUE23" s="12"/>
      <c r="OUF23" s="12"/>
      <c r="OUG23" s="12"/>
      <c r="OUH23" s="12"/>
      <c r="OUI23" s="12"/>
      <c r="OUJ23" s="12"/>
      <c r="OUK23" s="12"/>
      <c r="OUL23" s="12"/>
      <c r="OUM23" s="12"/>
      <c r="OUN23" s="12"/>
      <c r="OUO23" s="12"/>
      <c r="OUP23" s="12"/>
      <c r="OUQ23" s="12"/>
      <c r="OUR23" s="12"/>
      <c r="OUS23" s="12"/>
      <c r="OUT23" s="12"/>
      <c r="OUU23" s="12"/>
      <c r="OUV23" s="12"/>
      <c r="OUW23" s="12"/>
      <c r="OUX23" s="12"/>
      <c r="OUY23" s="12"/>
      <c r="OUZ23" s="12"/>
      <c r="OVA23" s="12"/>
      <c r="OVB23" s="12"/>
      <c r="OVC23" s="12"/>
      <c r="OVD23" s="12"/>
      <c r="OVE23" s="12"/>
      <c r="OVF23" s="12"/>
      <c r="OVG23" s="12"/>
      <c r="OVH23" s="12"/>
      <c r="OVI23" s="12"/>
      <c r="OVJ23" s="12"/>
      <c r="OVK23" s="12"/>
      <c r="OVL23" s="12"/>
      <c r="OVM23" s="12"/>
      <c r="OVN23" s="12"/>
      <c r="OVO23" s="12"/>
      <c r="OVP23" s="12"/>
      <c r="OVQ23" s="12"/>
      <c r="OVR23" s="12"/>
      <c r="OVS23" s="12"/>
      <c r="OVT23" s="12"/>
      <c r="OVU23" s="12"/>
      <c r="OVV23" s="12"/>
      <c r="OVW23" s="12"/>
      <c r="OVX23" s="12"/>
      <c r="OVY23" s="12"/>
      <c r="OVZ23" s="12"/>
      <c r="OWA23" s="12"/>
      <c r="OWB23" s="12"/>
      <c r="OWC23" s="12"/>
      <c r="OWD23" s="12"/>
      <c r="OWE23" s="12"/>
      <c r="OWF23" s="12"/>
      <c r="OWG23" s="12"/>
      <c r="OWH23" s="12"/>
      <c r="OWI23" s="12"/>
      <c r="OWJ23" s="12"/>
      <c r="OWK23" s="12"/>
      <c r="OWL23" s="12"/>
      <c r="OWM23" s="12"/>
      <c r="OWN23" s="12"/>
      <c r="OWO23" s="12"/>
      <c r="OWP23" s="12"/>
      <c r="OWQ23" s="12"/>
      <c r="OWR23" s="12"/>
      <c r="OWS23" s="12"/>
      <c r="OWT23" s="12"/>
      <c r="OWU23" s="12"/>
      <c r="OWV23" s="12"/>
      <c r="OWW23" s="12"/>
      <c r="OWX23" s="12"/>
      <c r="OWY23" s="12"/>
      <c r="OWZ23" s="12"/>
      <c r="OXA23" s="12"/>
      <c r="OXB23" s="12"/>
      <c r="OXC23" s="12"/>
      <c r="OXD23" s="12"/>
      <c r="OXE23" s="12"/>
      <c r="OXF23" s="12"/>
      <c r="OXG23" s="12"/>
      <c r="OXH23" s="12"/>
      <c r="OXI23" s="12"/>
      <c r="OXJ23" s="12"/>
      <c r="OXK23" s="12"/>
      <c r="OXL23" s="12"/>
      <c r="OXM23" s="12"/>
      <c r="OXN23" s="12"/>
      <c r="OXO23" s="12"/>
      <c r="OXP23" s="12"/>
      <c r="OXQ23" s="12"/>
      <c r="OXR23" s="12"/>
      <c r="OXS23" s="12"/>
      <c r="OXT23" s="12"/>
      <c r="OXU23" s="12"/>
      <c r="OXV23" s="12"/>
      <c r="OXW23" s="12"/>
      <c r="OXX23" s="12"/>
      <c r="OXY23" s="12"/>
      <c r="OXZ23" s="12"/>
      <c r="OYA23" s="12"/>
      <c r="OYB23" s="12"/>
      <c r="OYC23" s="12"/>
      <c r="OYD23" s="12"/>
      <c r="OYE23" s="12"/>
      <c r="OYF23" s="12"/>
      <c r="OYG23" s="12"/>
      <c r="OYH23" s="12"/>
      <c r="OYI23" s="12"/>
      <c r="OYJ23" s="12"/>
      <c r="OYK23" s="12"/>
      <c r="OYL23" s="12"/>
      <c r="OYM23" s="12"/>
      <c r="OYN23" s="12"/>
      <c r="OYO23" s="12"/>
      <c r="OYP23" s="12"/>
      <c r="OYQ23" s="12"/>
      <c r="OYR23" s="12"/>
      <c r="OYS23" s="12"/>
      <c r="OYT23" s="12"/>
      <c r="OYU23" s="12"/>
      <c r="OYV23" s="12"/>
      <c r="OYW23" s="12"/>
      <c r="OYX23" s="12"/>
      <c r="OYY23" s="12"/>
      <c r="OYZ23" s="12"/>
      <c r="OZA23" s="12"/>
      <c r="OZB23" s="12"/>
      <c r="OZC23" s="12"/>
      <c r="OZD23" s="12"/>
      <c r="OZE23" s="12"/>
      <c r="OZF23" s="12"/>
      <c r="OZG23" s="12"/>
      <c r="OZH23" s="12"/>
      <c r="OZI23" s="12"/>
      <c r="OZJ23" s="12"/>
      <c r="OZK23" s="12"/>
      <c r="OZL23" s="12"/>
      <c r="OZM23" s="12"/>
      <c r="OZN23" s="12"/>
      <c r="OZO23" s="12"/>
      <c r="OZP23" s="12"/>
      <c r="OZQ23" s="12"/>
      <c r="OZR23" s="12"/>
      <c r="OZS23" s="12"/>
      <c r="OZT23" s="12"/>
      <c r="OZU23" s="12"/>
      <c r="OZV23" s="12"/>
      <c r="OZW23" s="12"/>
      <c r="OZX23" s="12"/>
      <c r="OZY23" s="12"/>
      <c r="OZZ23" s="12"/>
      <c r="PAA23" s="12"/>
      <c r="PAB23" s="12"/>
      <c r="PAC23" s="12"/>
      <c r="PAD23" s="12"/>
      <c r="PAE23" s="12"/>
      <c r="PAF23" s="12"/>
      <c r="PAG23" s="12"/>
      <c r="PAH23" s="12"/>
      <c r="PAI23" s="12"/>
      <c r="PAJ23" s="12"/>
      <c r="PAK23" s="12"/>
      <c r="PAL23" s="12"/>
      <c r="PAM23" s="12"/>
      <c r="PAN23" s="12"/>
      <c r="PAO23" s="12"/>
      <c r="PAP23" s="12"/>
      <c r="PAQ23" s="12"/>
      <c r="PAR23" s="12"/>
      <c r="PAS23" s="12"/>
      <c r="PAT23" s="12"/>
      <c r="PAU23" s="12"/>
      <c r="PAV23" s="12"/>
      <c r="PAW23" s="12"/>
      <c r="PAX23" s="12"/>
      <c r="PAY23" s="12"/>
      <c r="PAZ23" s="12"/>
      <c r="PBA23" s="12"/>
      <c r="PBB23" s="12"/>
      <c r="PBC23" s="12"/>
      <c r="PBD23" s="12"/>
      <c r="PBE23" s="12"/>
      <c r="PBF23" s="12"/>
      <c r="PBG23" s="12"/>
      <c r="PBH23" s="12"/>
      <c r="PBI23" s="12"/>
      <c r="PBJ23" s="12"/>
      <c r="PBK23" s="12"/>
      <c r="PBL23" s="12"/>
      <c r="PBM23" s="12"/>
      <c r="PBN23" s="12"/>
      <c r="PBO23" s="12"/>
      <c r="PBP23" s="12"/>
      <c r="PBQ23" s="12"/>
      <c r="PBR23" s="12"/>
      <c r="PBS23" s="12"/>
      <c r="PBT23" s="12"/>
      <c r="PBU23" s="12"/>
      <c r="PBV23" s="12"/>
      <c r="PBW23" s="12"/>
      <c r="PBX23" s="12"/>
      <c r="PBY23" s="12"/>
      <c r="PBZ23" s="12"/>
      <c r="PCA23" s="12"/>
      <c r="PCB23" s="12"/>
      <c r="PCC23" s="12"/>
      <c r="PCD23" s="12"/>
      <c r="PCE23" s="12"/>
      <c r="PCF23" s="12"/>
      <c r="PCG23" s="12"/>
      <c r="PCH23" s="12"/>
      <c r="PCI23" s="12"/>
      <c r="PCJ23" s="12"/>
      <c r="PCK23" s="12"/>
      <c r="PCL23" s="12"/>
      <c r="PCM23" s="12"/>
      <c r="PCN23" s="12"/>
      <c r="PCO23" s="12"/>
      <c r="PCP23" s="12"/>
      <c r="PCQ23" s="12"/>
      <c r="PCR23" s="12"/>
      <c r="PCS23" s="12"/>
      <c r="PCT23" s="12"/>
      <c r="PCU23" s="12"/>
      <c r="PCV23" s="12"/>
      <c r="PCW23" s="12"/>
      <c r="PCX23" s="12"/>
      <c r="PCY23" s="12"/>
      <c r="PCZ23" s="12"/>
      <c r="PDA23" s="12"/>
      <c r="PDB23" s="12"/>
      <c r="PDC23" s="12"/>
      <c r="PDD23" s="12"/>
      <c r="PDE23" s="12"/>
      <c r="PDF23" s="12"/>
      <c r="PDG23" s="12"/>
      <c r="PDH23" s="12"/>
      <c r="PDI23" s="12"/>
      <c r="PDJ23" s="12"/>
      <c r="PDK23" s="12"/>
      <c r="PDL23" s="12"/>
      <c r="PDM23" s="12"/>
      <c r="PDN23" s="12"/>
      <c r="PDO23" s="12"/>
      <c r="PDP23" s="12"/>
      <c r="PDQ23" s="12"/>
      <c r="PDR23" s="12"/>
      <c r="PDS23" s="12"/>
      <c r="PDT23" s="12"/>
      <c r="PDU23" s="12"/>
      <c r="PDV23" s="12"/>
      <c r="PDW23" s="12"/>
      <c r="PDX23" s="12"/>
      <c r="PDY23" s="12"/>
      <c r="PDZ23" s="12"/>
      <c r="PEA23" s="12"/>
      <c r="PEB23" s="12"/>
      <c r="PEC23" s="12"/>
      <c r="PED23" s="12"/>
      <c r="PEE23" s="12"/>
      <c r="PEF23" s="12"/>
      <c r="PEG23" s="12"/>
      <c r="PEH23" s="12"/>
      <c r="PEI23" s="12"/>
      <c r="PEJ23" s="12"/>
      <c r="PEK23" s="12"/>
      <c r="PEL23" s="12"/>
      <c r="PEM23" s="12"/>
      <c r="PEN23" s="12"/>
      <c r="PEO23" s="12"/>
      <c r="PEP23" s="12"/>
      <c r="PEQ23" s="12"/>
      <c r="PER23" s="12"/>
      <c r="PES23" s="12"/>
      <c r="PET23" s="12"/>
      <c r="PEU23" s="12"/>
      <c r="PEV23" s="12"/>
      <c r="PEW23" s="12"/>
      <c r="PEX23" s="12"/>
      <c r="PEY23" s="12"/>
      <c r="PEZ23" s="12"/>
      <c r="PFA23" s="12"/>
      <c r="PFB23" s="12"/>
      <c r="PFC23" s="12"/>
      <c r="PFD23" s="12"/>
      <c r="PFE23" s="12"/>
      <c r="PFF23" s="12"/>
      <c r="PFG23" s="12"/>
      <c r="PFH23" s="12"/>
      <c r="PFI23" s="12"/>
      <c r="PFJ23" s="12"/>
      <c r="PFK23" s="12"/>
      <c r="PFL23" s="12"/>
      <c r="PFM23" s="12"/>
      <c r="PFN23" s="12"/>
      <c r="PFO23" s="12"/>
      <c r="PFP23" s="12"/>
      <c r="PFQ23" s="12"/>
      <c r="PFR23" s="12"/>
      <c r="PFS23" s="12"/>
      <c r="PFT23" s="12"/>
      <c r="PFU23" s="12"/>
      <c r="PFV23" s="12"/>
      <c r="PFW23" s="12"/>
      <c r="PFX23" s="12"/>
      <c r="PFY23" s="12"/>
      <c r="PFZ23" s="12"/>
      <c r="PGA23" s="12"/>
      <c r="PGB23" s="12"/>
      <c r="PGC23" s="12"/>
      <c r="PGD23" s="12"/>
      <c r="PGE23" s="12"/>
      <c r="PGF23" s="12"/>
      <c r="PGG23" s="12"/>
      <c r="PGH23" s="12"/>
      <c r="PGI23" s="12"/>
      <c r="PGJ23" s="12"/>
      <c r="PGK23" s="12"/>
      <c r="PGL23" s="12"/>
      <c r="PGM23" s="12"/>
      <c r="PGN23" s="12"/>
      <c r="PGO23" s="12"/>
      <c r="PGP23" s="12"/>
      <c r="PGQ23" s="12"/>
      <c r="PGR23" s="12"/>
      <c r="PGS23" s="12"/>
      <c r="PGT23" s="12"/>
      <c r="PGU23" s="12"/>
      <c r="PGV23" s="12"/>
      <c r="PGW23" s="12"/>
      <c r="PGX23" s="12"/>
      <c r="PGY23" s="12"/>
      <c r="PGZ23" s="12"/>
      <c r="PHA23" s="12"/>
      <c r="PHB23" s="12"/>
      <c r="PHC23" s="12"/>
      <c r="PHD23" s="12"/>
      <c r="PHE23" s="12"/>
      <c r="PHF23" s="12"/>
      <c r="PHG23" s="12"/>
      <c r="PHH23" s="12"/>
      <c r="PHI23" s="12"/>
      <c r="PHJ23" s="12"/>
      <c r="PHK23" s="12"/>
      <c r="PHL23" s="12"/>
      <c r="PHM23" s="12"/>
      <c r="PHN23" s="12"/>
      <c r="PHO23" s="12"/>
      <c r="PHP23" s="12"/>
      <c r="PHQ23" s="12"/>
      <c r="PHR23" s="12"/>
      <c r="PHS23" s="12"/>
      <c r="PHT23" s="12"/>
      <c r="PHU23" s="12"/>
      <c r="PHV23" s="12"/>
      <c r="PHW23" s="12"/>
      <c r="PHX23" s="12"/>
      <c r="PHY23" s="12"/>
      <c r="PHZ23" s="12"/>
      <c r="PIA23" s="12"/>
      <c r="PIB23" s="12"/>
      <c r="PIC23" s="12"/>
      <c r="PID23" s="12"/>
      <c r="PIE23" s="12"/>
      <c r="PIF23" s="12"/>
      <c r="PIG23" s="12"/>
      <c r="PIH23" s="12"/>
      <c r="PII23" s="12"/>
      <c r="PIJ23" s="12"/>
      <c r="PIK23" s="12"/>
      <c r="PIL23" s="12"/>
      <c r="PIM23" s="12"/>
      <c r="PIN23" s="12"/>
      <c r="PIO23" s="12"/>
      <c r="PIP23" s="12"/>
      <c r="PIQ23" s="12"/>
      <c r="PIR23" s="12"/>
      <c r="PIS23" s="12"/>
      <c r="PIT23" s="12"/>
      <c r="PIU23" s="12"/>
      <c r="PIV23" s="12"/>
      <c r="PIW23" s="12"/>
      <c r="PIX23" s="12"/>
      <c r="PIY23" s="12"/>
      <c r="PIZ23" s="12"/>
      <c r="PJA23" s="12"/>
      <c r="PJB23" s="12"/>
      <c r="PJC23" s="12"/>
      <c r="PJD23" s="12"/>
      <c r="PJE23" s="12"/>
      <c r="PJF23" s="12"/>
      <c r="PJG23" s="12"/>
      <c r="PJH23" s="12"/>
      <c r="PJI23" s="12"/>
      <c r="PJJ23" s="12"/>
      <c r="PJK23" s="12"/>
      <c r="PJL23" s="12"/>
      <c r="PJM23" s="12"/>
      <c r="PJN23" s="12"/>
      <c r="PJO23" s="12"/>
      <c r="PJP23" s="12"/>
      <c r="PJQ23" s="12"/>
      <c r="PJR23" s="12"/>
      <c r="PJS23" s="12"/>
      <c r="PJT23" s="12"/>
      <c r="PJU23" s="12"/>
      <c r="PJV23" s="12"/>
      <c r="PJW23" s="12"/>
      <c r="PJX23" s="12"/>
      <c r="PJY23" s="12"/>
      <c r="PJZ23" s="12"/>
      <c r="PKA23" s="12"/>
      <c r="PKB23" s="12"/>
      <c r="PKC23" s="12"/>
      <c r="PKD23" s="12"/>
      <c r="PKE23" s="12"/>
      <c r="PKF23" s="12"/>
      <c r="PKG23" s="12"/>
      <c r="PKH23" s="12"/>
      <c r="PKI23" s="12"/>
      <c r="PKJ23" s="12"/>
      <c r="PKK23" s="12"/>
      <c r="PKL23" s="12"/>
      <c r="PKM23" s="12"/>
      <c r="PKN23" s="12"/>
      <c r="PKO23" s="12"/>
      <c r="PKP23" s="12"/>
      <c r="PKQ23" s="12"/>
      <c r="PKR23" s="12"/>
      <c r="PKS23" s="12"/>
      <c r="PKT23" s="12"/>
      <c r="PKU23" s="12"/>
      <c r="PKV23" s="12"/>
      <c r="PKW23" s="12"/>
      <c r="PKX23" s="12"/>
      <c r="PKY23" s="12"/>
      <c r="PKZ23" s="12"/>
      <c r="PLA23" s="12"/>
      <c r="PLB23" s="12"/>
      <c r="PLC23" s="12"/>
      <c r="PLD23" s="12"/>
      <c r="PLE23" s="12"/>
      <c r="PLF23" s="12"/>
      <c r="PLG23" s="12"/>
      <c r="PLH23" s="12"/>
      <c r="PLI23" s="12"/>
      <c r="PLJ23" s="12"/>
      <c r="PLK23" s="12"/>
      <c r="PLL23" s="12"/>
      <c r="PLM23" s="12"/>
      <c r="PLN23" s="12"/>
      <c r="PLO23" s="12"/>
      <c r="PLP23" s="12"/>
      <c r="PLQ23" s="12"/>
      <c r="PLR23" s="12"/>
      <c r="PLS23" s="12"/>
      <c r="PLT23" s="12"/>
      <c r="PLU23" s="12"/>
      <c r="PLV23" s="12"/>
      <c r="PLW23" s="12"/>
      <c r="PLX23" s="12"/>
      <c r="PLY23" s="12"/>
      <c r="PLZ23" s="12"/>
      <c r="PMA23" s="12"/>
      <c r="PMB23" s="12"/>
      <c r="PMC23" s="12"/>
      <c r="PMD23" s="12"/>
      <c r="PME23" s="12"/>
      <c r="PMF23" s="12"/>
      <c r="PMG23" s="12"/>
      <c r="PMH23" s="12"/>
      <c r="PMI23" s="12"/>
      <c r="PMJ23" s="12"/>
      <c r="PMK23" s="12"/>
      <c r="PML23" s="12"/>
      <c r="PMM23" s="12"/>
      <c r="PMN23" s="12"/>
      <c r="PMO23" s="12"/>
      <c r="PMP23" s="12"/>
      <c r="PMQ23" s="12"/>
      <c r="PMR23" s="12"/>
      <c r="PMS23" s="12"/>
      <c r="PMT23" s="12"/>
      <c r="PMU23" s="12"/>
      <c r="PMV23" s="12"/>
      <c r="PMW23" s="12"/>
      <c r="PMX23" s="12"/>
      <c r="PMY23" s="12"/>
      <c r="PMZ23" s="12"/>
      <c r="PNA23" s="12"/>
      <c r="PNB23" s="12"/>
      <c r="PNC23" s="12"/>
      <c r="PND23" s="12"/>
      <c r="PNE23" s="12"/>
      <c r="PNF23" s="12"/>
      <c r="PNG23" s="12"/>
      <c r="PNH23" s="12"/>
      <c r="PNI23" s="12"/>
      <c r="PNJ23" s="12"/>
      <c r="PNK23" s="12"/>
      <c r="PNL23" s="12"/>
      <c r="PNM23" s="12"/>
      <c r="PNN23" s="12"/>
      <c r="PNO23" s="12"/>
      <c r="PNP23" s="12"/>
      <c r="PNQ23" s="12"/>
      <c r="PNR23" s="12"/>
      <c r="PNS23" s="12"/>
      <c r="PNT23" s="12"/>
      <c r="PNU23" s="12"/>
      <c r="PNV23" s="12"/>
      <c r="PNW23" s="12"/>
      <c r="PNX23" s="12"/>
      <c r="PNY23" s="12"/>
      <c r="PNZ23" s="12"/>
      <c r="POA23" s="12"/>
      <c r="POB23" s="12"/>
      <c r="POC23" s="12"/>
      <c r="POD23" s="12"/>
      <c r="POE23" s="12"/>
      <c r="POF23" s="12"/>
      <c r="POG23" s="12"/>
      <c r="POH23" s="12"/>
      <c r="POI23" s="12"/>
      <c r="POJ23" s="12"/>
      <c r="POK23" s="12"/>
      <c r="POL23" s="12"/>
      <c r="POM23" s="12"/>
      <c r="PON23" s="12"/>
      <c r="POO23" s="12"/>
      <c r="POP23" s="12"/>
      <c r="POQ23" s="12"/>
      <c r="POR23" s="12"/>
      <c r="POS23" s="12"/>
      <c r="POT23" s="12"/>
      <c r="POU23" s="12"/>
      <c r="POV23" s="12"/>
      <c r="POW23" s="12"/>
      <c r="POX23" s="12"/>
      <c r="POY23" s="12"/>
      <c r="POZ23" s="12"/>
      <c r="PPA23" s="12"/>
      <c r="PPB23" s="12"/>
      <c r="PPC23" s="12"/>
      <c r="PPD23" s="12"/>
      <c r="PPE23" s="12"/>
      <c r="PPF23" s="12"/>
      <c r="PPG23" s="12"/>
      <c r="PPH23" s="12"/>
      <c r="PPI23" s="12"/>
      <c r="PPJ23" s="12"/>
      <c r="PPK23" s="12"/>
      <c r="PPL23" s="12"/>
      <c r="PPM23" s="12"/>
      <c r="PPN23" s="12"/>
      <c r="PPO23" s="12"/>
      <c r="PPP23" s="12"/>
      <c r="PPQ23" s="12"/>
      <c r="PPR23" s="12"/>
      <c r="PPS23" s="12"/>
      <c r="PPT23" s="12"/>
      <c r="PPU23" s="12"/>
      <c r="PPV23" s="12"/>
      <c r="PPW23" s="12"/>
      <c r="PPX23" s="12"/>
      <c r="PPY23" s="12"/>
      <c r="PPZ23" s="12"/>
      <c r="PQA23" s="12"/>
      <c r="PQB23" s="12"/>
      <c r="PQC23" s="12"/>
      <c r="PQD23" s="12"/>
      <c r="PQE23" s="12"/>
      <c r="PQF23" s="12"/>
      <c r="PQG23" s="12"/>
      <c r="PQH23" s="12"/>
      <c r="PQI23" s="12"/>
      <c r="PQJ23" s="12"/>
      <c r="PQK23" s="12"/>
      <c r="PQL23" s="12"/>
      <c r="PQM23" s="12"/>
      <c r="PQN23" s="12"/>
      <c r="PQO23" s="12"/>
      <c r="PQP23" s="12"/>
      <c r="PQQ23" s="12"/>
      <c r="PQR23" s="12"/>
      <c r="PQS23" s="12"/>
      <c r="PQT23" s="12"/>
      <c r="PQU23" s="12"/>
      <c r="PQV23" s="12"/>
      <c r="PQW23" s="12"/>
      <c r="PQX23" s="12"/>
      <c r="PQY23" s="12"/>
      <c r="PQZ23" s="12"/>
      <c r="PRA23" s="12"/>
      <c r="PRB23" s="12"/>
      <c r="PRC23" s="12"/>
      <c r="PRD23" s="12"/>
      <c r="PRE23" s="12"/>
      <c r="PRF23" s="12"/>
      <c r="PRG23" s="12"/>
      <c r="PRH23" s="12"/>
      <c r="PRI23" s="12"/>
      <c r="PRJ23" s="12"/>
      <c r="PRK23" s="12"/>
      <c r="PRL23" s="12"/>
      <c r="PRM23" s="12"/>
      <c r="PRN23" s="12"/>
      <c r="PRO23" s="12"/>
      <c r="PRP23" s="12"/>
      <c r="PRQ23" s="12"/>
      <c r="PRR23" s="12"/>
      <c r="PRS23" s="12"/>
      <c r="PRT23" s="12"/>
      <c r="PRU23" s="12"/>
      <c r="PRV23" s="12"/>
      <c r="PRW23" s="12"/>
      <c r="PRX23" s="12"/>
      <c r="PRY23" s="12"/>
      <c r="PRZ23" s="12"/>
      <c r="PSA23" s="12"/>
      <c r="PSB23" s="12"/>
      <c r="PSC23" s="12"/>
      <c r="PSD23" s="12"/>
      <c r="PSE23" s="12"/>
      <c r="PSF23" s="12"/>
      <c r="PSG23" s="12"/>
      <c r="PSH23" s="12"/>
      <c r="PSI23" s="12"/>
      <c r="PSJ23" s="12"/>
      <c r="PSK23" s="12"/>
      <c r="PSL23" s="12"/>
      <c r="PSM23" s="12"/>
      <c r="PSN23" s="12"/>
      <c r="PSO23" s="12"/>
      <c r="PSP23" s="12"/>
      <c r="PSQ23" s="12"/>
      <c r="PSR23" s="12"/>
      <c r="PSS23" s="12"/>
      <c r="PST23" s="12"/>
      <c r="PSU23" s="12"/>
      <c r="PSV23" s="12"/>
      <c r="PSW23" s="12"/>
      <c r="PSX23" s="12"/>
      <c r="PSY23" s="12"/>
      <c r="PSZ23" s="12"/>
      <c r="PTA23" s="12"/>
      <c r="PTB23" s="12"/>
      <c r="PTC23" s="12"/>
      <c r="PTD23" s="12"/>
      <c r="PTE23" s="12"/>
      <c r="PTF23" s="12"/>
      <c r="PTG23" s="12"/>
      <c r="PTH23" s="12"/>
      <c r="PTI23" s="12"/>
      <c r="PTJ23" s="12"/>
      <c r="PTK23" s="12"/>
      <c r="PTL23" s="12"/>
      <c r="PTM23" s="12"/>
      <c r="PTN23" s="12"/>
      <c r="PTO23" s="12"/>
      <c r="PTP23" s="12"/>
      <c r="PTQ23" s="12"/>
      <c r="PTR23" s="12"/>
      <c r="PTS23" s="12"/>
      <c r="PTT23" s="12"/>
      <c r="PTU23" s="12"/>
      <c r="PTV23" s="12"/>
      <c r="PTW23" s="12"/>
      <c r="PTX23" s="12"/>
      <c r="PTY23" s="12"/>
      <c r="PTZ23" s="12"/>
      <c r="PUA23" s="12"/>
      <c r="PUB23" s="12"/>
      <c r="PUC23" s="12"/>
      <c r="PUD23" s="12"/>
      <c r="PUE23" s="12"/>
      <c r="PUF23" s="12"/>
      <c r="PUG23" s="12"/>
      <c r="PUH23" s="12"/>
      <c r="PUI23" s="12"/>
      <c r="PUJ23" s="12"/>
      <c r="PUK23" s="12"/>
      <c r="PUL23" s="12"/>
      <c r="PUM23" s="12"/>
      <c r="PUN23" s="12"/>
      <c r="PUO23" s="12"/>
      <c r="PUP23" s="12"/>
      <c r="PUQ23" s="12"/>
      <c r="PUR23" s="12"/>
      <c r="PUS23" s="12"/>
      <c r="PUT23" s="12"/>
      <c r="PUU23" s="12"/>
      <c r="PUV23" s="12"/>
      <c r="PUW23" s="12"/>
      <c r="PUX23" s="12"/>
      <c r="PUY23" s="12"/>
      <c r="PUZ23" s="12"/>
      <c r="PVA23" s="12"/>
      <c r="PVB23" s="12"/>
      <c r="PVC23" s="12"/>
      <c r="PVD23" s="12"/>
      <c r="PVE23" s="12"/>
      <c r="PVF23" s="12"/>
      <c r="PVG23" s="12"/>
      <c r="PVH23" s="12"/>
      <c r="PVI23" s="12"/>
      <c r="PVJ23" s="12"/>
      <c r="PVK23" s="12"/>
      <c r="PVL23" s="12"/>
      <c r="PVM23" s="12"/>
      <c r="PVN23" s="12"/>
      <c r="PVO23" s="12"/>
      <c r="PVP23" s="12"/>
      <c r="PVQ23" s="12"/>
      <c r="PVR23" s="12"/>
      <c r="PVS23" s="12"/>
      <c r="PVT23" s="12"/>
      <c r="PVU23" s="12"/>
      <c r="PVV23" s="12"/>
      <c r="PVW23" s="12"/>
      <c r="PVX23" s="12"/>
      <c r="PVY23" s="12"/>
      <c r="PVZ23" s="12"/>
      <c r="PWA23" s="12"/>
      <c r="PWB23" s="12"/>
      <c r="PWC23" s="12"/>
      <c r="PWD23" s="12"/>
      <c r="PWE23" s="12"/>
      <c r="PWF23" s="12"/>
      <c r="PWG23" s="12"/>
      <c r="PWH23" s="12"/>
      <c r="PWI23" s="12"/>
      <c r="PWJ23" s="12"/>
      <c r="PWK23" s="12"/>
      <c r="PWL23" s="12"/>
      <c r="PWM23" s="12"/>
      <c r="PWN23" s="12"/>
      <c r="PWO23" s="12"/>
      <c r="PWP23" s="12"/>
      <c r="PWQ23" s="12"/>
      <c r="PWR23" s="12"/>
      <c r="PWS23" s="12"/>
      <c r="PWT23" s="12"/>
      <c r="PWU23" s="12"/>
      <c r="PWV23" s="12"/>
      <c r="PWW23" s="12"/>
      <c r="PWX23" s="12"/>
      <c r="PWY23" s="12"/>
      <c r="PWZ23" s="12"/>
      <c r="PXA23" s="12"/>
      <c r="PXB23" s="12"/>
      <c r="PXC23" s="12"/>
      <c r="PXD23" s="12"/>
      <c r="PXE23" s="12"/>
      <c r="PXF23" s="12"/>
      <c r="PXG23" s="12"/>
      <c r="PXH23" s="12"/>
      <c r="PXI23" s="12"/>
      <c r="PXJ23" s="12"/>
      <c r="PXK23" s="12"/>
      <c r="PXL23" s="12"/>
      <c r="PXM23" s="12"/>
      <c r="PXN23" s="12"/>
      <c r="PXO23" s="12"/>
      <c r="PXP23" s="12"/>
      <c r="PXQ23" s="12"/>
      <c r="PXR23" s="12"/>
      <c r="PXS23" s="12"/>
      <c r="PXT23" s="12"/>
      <c r="PXU23" s="12"/>
      <c r="PXV23" s="12"/>
      <c r="PXW23" s="12"/>
      <c r="PXX23" s="12"/>
      <c r="PXY23" s="12"/>
      <c r="PXZ23" s="12"/>
      <c r="PYA23" s="12"/>
      <c r="PYB23" s="12"/>
      <c r="PYC23" s="12"/>
      <c r="PYD23" s="12"/>
      <c r="PYE23" s="12"/>
      <c r="PYF23" s="12"/>
      <c r="PYG23" s="12"/>
      <c r="PYH23" s="12"/>
      <c r="PYI23" s="12"/>
      <c r="PYJ23" s="12"/>
      <c r="PYK23" s="12"/>
      <c r="PYL23" s="12"/>
      <c r="PYM23" s="12"/>
      <c r="PYN23" s="12"/>
      <c r="PYO23" s="12"/>
      <c r="PYP23" s="12"/>
      <c r="PYQ23" s="12"/>
      <c r="PYR23" s="12"/>
      <c r="PYS23" s="12"/>
      <c r="PYT23" s="12"/>
      <c r="PYU23" s="12"/>
      <c r="PYV23" s="12"/>
      <c r="PYW23" s="12"/>
      <c r="PYX23" s="12"/>
      <c r="PYY23" s="12"/>
      <c r="PYZ23" s="12"/>
      <c r="PZA23" s="12"/>
      <c r="PZB23" s="12"/>
      <c r="PZC23" s="12"/>
      <c r="PZD23" s="12"/>
      <c r="PZE23" s="12"/>
      <c r="PZF23" s="12"/>
      <c r="PZG23" s="12"/>
      <c r="PZH23" s="12"/>
      <c r="PZI23" s="12"/>
      <c r="PZJ23" s="12"/>
      <c r="PZK23" s="12"/>
      <c r="PZL23" s="12"/>
      <c r="PZM23" s="12"/>
      <c r="PZN23" s="12"/>
      <c r="PZO23" s="12"/>
      <c r="PZP23" s="12"/>
      <c r="PZQ23" s="12"/>
      <c r="PZR23" s="12"/>
      <c r="PZS23" s="12"/>
      <c r="PZT23" s="12"/>
      <c r="PZU23" s="12"/>
      <c r="PZV23" s="12"/>
      <c r="PZW23" s="12"/>
      <c r="PZX23" s="12"/>
      <c r="PZY23" s="12"/>
      <c r="PZZ23" s="12"/>
      <c r="QAA23" s="12"/>
      <c r="QAB23" s="12"/>
      <c r="QAC23" s="12"/>
      <c r="QAD23" s="12"/>
      <c r="QAE23" s="12"/>
      <c r="QAF23" s="12"/>
      <c r="QAG23" s="12"/>
      <c r="QAH23" s="12"/>
      <c r="QAI23" s="12"/>
      <c r="QAJ23" s="12"/>
      <c r="QAK23" s="12"/>
      <c r="QAL23" s="12"/>
      <c r="QAM23" s="12"/>
      <c r="QAN23" s="12"/>
      <c r="QAO23" s="12"/>
      <c r="QAP23" s="12"/>
      <c r="QAQ23" s="12"/>
      <c r="QAR23" s="12"/>
      <c r="QAS23" s="12"/>
      <c r="QAT23" s="12"/>
      <c r="QAU23" s="12"/>
      <c r="QAV23" s="12"/>
      <c r="QAW23" s="12"/>
      <c r="QAX23" s="12"/>
      <c r="QAY23" s="12"/>
      <c r="QAZ23" s="12"/>
      <c r="QBA23" s="12"/>
      <c r="QBB23" s="12"/>
      <c r="QBC23" s="12"/>
      <c r="QBD23" s="12"/>
      <c r="QBE23" s="12"/>
      <c r="QBF23" s="12"/>
      <c r="QBG23" s="12"/>
      <c r="QBH23" s="12"/>
      <c r="QBI23" s="12"/>
      <c r="QBJ23" s="12"/>
      <c r="QBK23" s="12"/>
      <c r="QBL23" s="12"/>
      <c r="QBM23" s="12"/>
      <c r="QBN23" s="12"/>
      <c r="QBO23" s="12"/>
      <c r="QBP23" s="12"/>
      <c r="QBQ23" s="12"/>
      <c r="QBR23" s="12"/>
      <c r="QBS23" s="12"/>
      <c r="QBT23" s="12"/>
      <c r="QBU23" s="12"/>
      <c r="QBV23" s="12"/>
      <c r="QBW23" s="12"/>
      <c r="QBX23" s="12"/>
      <c r="QBY23" s="12"/>
      <c r="QBZ23" s="12"/>
      <c r="QCA23" s="12"/>
      <c r="QCB23" s="12"/>
      <c r="QCC23" s="12"/>
      <c r="QCD23" s="12"/>
      <c r="QCE23" s="12"/>
      <c r="QCF23" s="12"/>
      <c r="QCG23" s="12"/>
      <c r="QCH23" s="12"/>
      <c r="QCI23" s="12"/>
      <c r="QCJ23" s="12"/>
      <c r="QCK23" s="12"/>
      <c r="QCL23" s="12"/>
      <c r="QCM23" s="12"/>
      <c r="QCN23" s="12"/>
      <c r="QCO23" s="12"/>
      <c r="QCP23" s="12"/>
      <c r="QCQ23" s="12"/>
      <c r="QCR23" s="12"/>
      <c r="QCS23" s="12"/>
      <c r="QCT23" s="12"/>
      <c r="QCU23" s="12"/>
      <c r="QCV23" s="12"/>
      <c r="QCW23" s="12"/>
      <c r="QCX23" s="12"/>
      <c r="QCY23" s="12"/>
      <c r="QCZ23" s="12"/>
      <c r="QDA23" s="12"/>
      <c r="QDB23" s="12"/>
      <c r="QDC23" s="12"/>
      <c r="QDD23" s="12"/>
      <c r="QDE23" s="12"/>
      <c r="QDF23" s="12"/>
      <c r="QDG23" s="12"/>
      <c r="QDH23" s="12"/>
      <c r="QDI23" s="12"/>
      <c r="QDJ23" s="12"/>
      <c r="QDK23" s="12"/>
      <c r="QDL23" s="12"/>
      <c r="QDM23" s="12"/>
      <c r="QDN23" s="12"/>
      <c r="QDO23" s="12"/>
      <c r="QDP23" s="12"/>
      <c r="QDQ23" s="12"/>
      <c r="QDR23" s="12"/>
      <c r="QDS23" s="12"/>
      <c r="QDT23" s="12"/>
      <c r="QDU23" s="12"/>
      <c r="QDV23" s="12"/>
      <c r="QDW23" s="12"/>
      <c r="QDX23" s="12"/>
      <c r="QDY23" s="12"/>
      <c r="QDZ23" s="12"/>
      <c r="QEA23" s="12"/>
      <c r="QEB23" s="12"/>
      <c r="QEC23" s="12"/>
      <c r="QED23" s="12"/>
      <c r="QEE23" s="12"/>
      <c r="QEF23" s="12"/>
      <c r="QEG23" s="12"/>
      <c r="QEH23" s="12"/>
      <c r="QEI23" s="12"/>
      <c r="QEJ23" s="12"/>
      <c r="QEK23" s="12"/>
      <c r="QEL23" s="12"/>
      <c r="QEM23" s="12"/>
      <c r="QEN23" s="12"/>
      <c r="QEO23" s="12"/>
      <c r="QEP23" s="12"/>
      <c r="QEQ23" s="12"/>
      <c r="QER23" s="12"/>
      <c r="QES23" s="12"/>
      <c r="QET23" s="12"/>
      <c r="QEU23" s="12"/>
      <c r="QEV23" s="12"/>
      <c r="QEW23" s="12"/>
      <c r="QEX23" s="12"/>
      <c r="QEY23" s="12"/>
      <c r="QEZ23" s="12"/>
      <c r="QFA23" s="12"/>
      <c r="QFB23" s="12"/>
      <c r="QFC23" s="12"/>
      <c r="QFD23" s="12"/>
      <c r="QFE23" s="12"/>
      <c r="QFF23" s="12"/>
      <c r="QFG23" s="12"/>
      <c r="QFH23" s="12"/>
      <c r="QFI23" s="12"/>
      <c r="QFJ23" s="12"/>
      <c r="QFK23" s="12"/>
      <c r="QFL23" s="12"/>
      <c r="QFM23" s="12"/>
      <c r="QFN23" s="12"/>
      <c r="QFO23" s="12"/>
      <c r="QFP23" s="12"/>
      <c r="QFQ23" s="12"/>
      <c r="QFR23" s="12"/>
      <c r="QFS23" s="12"/>
      <c r="QFT23" s="12"/>
      <c r="QFU23" s="12"/>
      <c r="QFV23" s="12"/>
      <c r="QFW23" s="12"/>
      <c r="QFX23" s="12"/>
      <c r="QFY23" s="12"/>
      <c r="QFZ23" s="12"/>
      <c r="QGA23" s="12"/>
      <c r="QGB23" s="12"/>
      <c r="QGC23" s="12"/>
      <c r="QGD23" s="12"/>
      <c r="QGE23" s="12"/>
      <c r="QGF23" s="12"/>
      <c r="QGG23" s="12"/>
      <c r="QGH23" s="12"/>
      <c r="QGI23" s="12"/>
      <c r="QGJ23" s="12"/>
      <c r="QGK23" s="12"/>
      <c r="QGL23" s="12"/>
      <c r="QGM23" s="12"/>
      <c r="QGN23" s="12"/>
      <c r="QGO23" s="12"/>
      <c r="QGP23" s="12"/>
      <c r="QGQ23" s="12"/>
      <c r="QGR23" s="12"/>
      <c r="QGS23" s="12"/>
      <c r="QGT23" s="12"/>
      <c r="QGU23" s="12"/>
      <c r="QGV23" s="12"/>
      <c r="QGW23" s="12"/>
      <c r="QGX23" s="12"/>
      <c r="QGY23" s="12"/>
      <c r="QGZ23" s="12"/>
      <c r="QHA23" s="12"/>
      <c r="QHB23" s="12"/>
      <c r="QHC23" s="12"/>
      <c r="QHD23" s="12"/>
      <c r="QHE23" s="12"/>
      <c r="QHF23" s="12"/>
      <c r="QHG23" s="12"/>
      <c r="QHH23" s="12"/>
      <c r="QHI23" s="12"/>
      <c r="QHJ23" s="12"/>
      <c r="QHK23" s="12"/>
      <c r="QHL23" s="12"/>
      <c r="QHM23" s="12"/>
      <c r="QHN23" s="12"/>
      <c r="QHO23" s="12"/>
      <c r="QHP23" s="12"/>
      <c r="QHQ23" s="12"/>
      <c r="QHR23" s="12"/>
      <c r="QHS23" s="12"/>
      <c r="QHT23" s="12"/>
      <c r="QHU23" s="12"/>
      <c r="QHV23" s="12"/>
      <c r="QHW23" s="12"/>
      <c r="QHX23" s="12"/>
      <c r="QHY23" s="12"/>
      <c r="QHZ23" s="12"/>
      <c r="QIA23" s="12"/>
      <c r="QIB23" s="12"/>
      <c r="QIC23" s="12"/>
      <c r="QID23" s="12"/>
      <c r="QIE23" s="12"/>
      <c r="QIF23" s="12"/>
      <c r="QIG23" s="12"/>
      <c r="QIH23" s="12"/>
      <c r="QII23" s="12"/>
      <c r="QIJ23" s="12"/>
      <c r="QIK23" s="12"/>
      <c r="QIL23" s="12"/>
      <c r="QIM23" s="12"/>
      <c r="QIN23" s="12"/>
      <c r="QIO23" s="12"/>
      <c r="QIP23" s="12"/>
      <c r="QIQ23" s="12"/>
      <c r="QIR23" s="12"/>
      <c r="QIS23" s="12"/>
      <c r="QIT23" s="12"/>
      <c r="QIU23" s="12"/>
      <c r="QIV23" s="12"/>
      <c r="QIW23" s="12"/>
      <c r="QIX23" s="12"/>
      <c r="QIY23" s="12"/>
      <c r="QIZ23" s="12"/>
      <c r="QJA23" s="12"/>
      <c r="QJB23" s="12"/>
      <c r="QJC23" s="12"/>
      <c r="QJD23" s="12"/>
      <c r="QJE23" s="12"/>
      <c r="QJF23" s="12"/>
      <c r="QJG23" s="12"/>
      <c r="QJH23" s="12"/>
      <c r="QJI23" s="12"/>
      <c r="QJJ23" s="12"/>
      <c r="QJK23" s="12"/>
      <c r="QJL23" s="12"/>
      <c r="QJM23" s="12"/>
      <c r="QJN23" s="12"/>
      <c r="QJO23" s="12"/>
      <c r="QJP23" s="12"/>
      <c r="QJQ23" s="12"/>
      <c r="QJR23" s="12"/>
      <c r="QJS23" s="12"/>
      <c r="QJT23" s="12"/>
      <c r="QJU23" s="12"/>
      <c r="QJV23" s="12"/>
      <c r="QJW23" s="12"/>
      <c r="QJX23" s="12"/>
      <c r="QJY23" s="12"/>
      <c r="QJZ23" s="12"/>
      <c r="QKA23" s="12"/>
      <c r="QKB23" s="12"/>
      <c r="QKC23" s="12"/>
      <c r="QKD23" s="12"/>
      <c r="QKE23" s="12"/>
      <c r="QKF23" s="12"/>
      <c r="QKG23" s="12"/>
      <c r="QKH23" s="12"/>
      <c r="QKI23" s="12"/>
      <c r="QKJ23" s="12"/>
      <c r="QKK23" s="12"/>
      <c r="QKL23" s="12"/>
      <c r="QKM23" s="12"/>
      <c r="QKN23" s="12"/>
      <c r="QKO23" s="12"/>
      <c r="QKP23" s="12"/>
      <c r="QKQ23" s="12"/>
      <c r="QKR23" s="12"/>
      <c r="QKS23" s="12"/>
      <c r="QKT23" s="12"/>
      <c r="QKU23" s="12"/>
      <c r="QKV23" s="12"/>
      <c r="QKW23" s="12"/>
      <c r="QKX23" s="12"/>
      <c r="QKY23" s="12"/>
      <c r="QKZ23" s="12"/>
      <c r="QLA23" s="12"/>
      <c r="QLB23" s="12"/>
      <c r="QLC23" s="12"/>
      <c r="QLD23" s="12"/>
      <c r="QLE23" s="12"/>
      <c r="QLF23" s="12"/>
      <c r="QLG23" s="12"/>
      <c r="QLH23" s="12"/>
      <c r="QLI23" s="12"/>
      <c r="QLJ23" s="12"/>
      <c r="QLK23" s="12"/>
      <c r="QLL23" s="12"/>
      <c r="QLM23" s="12"/>
      <c r="QLN23" s="12"/>
      <c r="QLO23" s="12"/>
      <c r="QLP23" s="12"/>
      <c r="QLQ23" s="12"/>
      <c r="QLR23" s="12"/>
      <c r="QLS23" s="12"/>
      <c r="QLT23" s="12"/>
      <c r="QLU23" s="12"/>
      <c r="QLV23" s="12"/>
      <c r="QLW23" s="12"/>
      <c r="QLX23" s="12"/>
      <c r="QLY23" s="12"/>
      <c r="QLZ23" s="12"/>
      <c r="QMA23" s="12"/>
      <c r="QMB23" s="12"/>
      <c r="QMC23" s="12"/>
      <c r="QMD23" s="12"/>
      <c r="QME23" s="12"/>
      <c r="QMF23" s="12"/>
      <c r="QMG23" s="12"/>
      <c r="QMH23" s="12"/>
      <c r="QMI23" s="12"/>
      <c r="QMJ23" s="12"/>
      <c r="QMK23" s="12"/>
      <c r="QML23" s="12"/>
      <c r="QMM23" s="12"/>
      <c r="QMN23" s="12"/>
      <c r="QMO23" s="12"/>
      <c r="QMP23" s="12"/>
      <c r="QMQ23" s="12"/>
      <c r="QMR23" s="12"/>
      <c r="QMS23" s="12"/>
      <c r="QMT23" s="12"/>
      <c r="QMU23" s="12"/>
      <c r="QMV23" s="12"/>
      <c r="QMW23" s="12"/>
      <c r="QMX23" s="12"/>
      <c r="QMY23" s="12"/>
      <c r="QMZ23" s="12"/>
      <c r="QNA23" s="12"/>
      <c r="QNB23" s="12"/>
      <c r="QNC23" s="12"/>
      <c r="QND23" s="12"/>
      <c r="QNE23" s="12"/>
      <c r="QNF23" s="12"/>
      <c r="QNG23" s="12"/>
      <c r="QNH23" s="12"/>
      <c r="QNI23" s="12"/>
      <c r="QNJ23" s="12"/>
      <c r="QNK23" s="12"/>
      <c r="QNL23" s="12"/>
      <c r="QNM23" s="12"/>
      <c r="QNN23" s="12"/>
      <c r="QNO23" s="12"/>
      <c r="QNP23" s="12"/>
      <c r="QNQ23" s="12"/>
      <c r="QNR23" s="12"/>
      <c r="QNS23" s="12"/>
      <c r="QNT23" s="12"/>
      <c r="QNU23" s="12"/>
      <c r="QNV23" s="12"/>
      <c r="QNW23" s="12"/>
      <c r="QNX23" s="12"/>
      <c r="QNY23" s="12"/>
      <c r="QNZ23" s="12"/>
      <c r="QOA23" s="12"/>
      <c r="QOB23" s="12"/>
      <c r="QOC23" s="12"/>
      <c r="QOD23" s="12"/>
      <c r="QOE23" s="12"/>
      <c r="QOF23" s="12"/>
      <c r="QOG23" s="12"/>
      <c r="QOH23" s="12"/>
      <c r="QOI23" s="12"/>
      <c r="QOJ23" s="12"/>
      <c r="QOK23" s="12"/>
      <c r="QOL23" s="12"/>
      <c r="QOM23" s="12"/>
      <c r="QON23" s="12"/>
      <c r="QOO23" s="12"/>
      <c r="QOP23" s="12"/>
      <c r="QOQ23" s="12"/>
      <c r="QOR23" s="12"/>
      <c r="QOS23" s="12"/>
      <c r="QOT23" s="12"/>
      <c r="QOU23" s="12"/>
      <c r="QOV23" s="12"/>
      <c r="QOW23" s="12"/>
      <c r="QOX23" s="12"/>
      <c r="QOY23" s="12"/>
      <c r="QOZ23" s="12"/>
      <c r="QPA23" s="12"/>
      <c r="QPB23" s="12"/>
      <c r="QPC23" s="12"/>
      <c r="QPD23" s="12"/>
      <c r="QPE23" s="12"/>
      <c r="QPF23" s="12"/>
      <c r="QPG23" s="12"/>
      <c r="QPH23" s="12"/>
      <c r="QPI23" s="12"/>
      <c r="QPJ23" s="12"/>
      <c r="QPK23" s="12"/>
      <c r="QPL23" s="12"/>
      <c r="QPM23" s="12"/>
      <c r="QPN23" s="12"/>
      <c r="QPO23" s="12"/>
      <c r="QPP23" s="12"/>
      <c r="QPQ23" s="12"/>
      <c r="QPR23" s="12"/>
      <c r="QPS23" s="12"/>
      <c r="QPT23" s="12"/>
      <c r="QPU23" s="12"/>
      <c r="QPV23" s="12"/>
      <c r="QPW23" s="12"/>
      <c r="QPX23" s="12"/>
      <c r="QPY23" s="12"/>
      <c r="QPZ23" s="12"/>
      <c r="QQA23" s="12"/>
      <c r="QQB23" s="12"/>
      <c r="QQC23" s="12"/>
      <c r="QQD23" s="12"/>
      <c r="QQE23" s="12"/>
      <c r="QQF23" s="12"/>
      <c r="QQG23" s="12"/>
      <c r="QQH23" s="12"/>
      <c r="QQI23" s="12"/>
      <c r="QQJ23" s="12"/>
      <c r="QQK23" s="12"/>
      <c r="QQL23" s="12"/>
      <c r="QQM23" s="12"/>
      <c r="QQN23" s="12"/>
      <c r="QQO23" s="12"/>
      <c r="QQP23" s="12"/>
      <c r="QQQ23" s="12"/>
      <c r="QQR23" s="12"/>
      <c r="QQS23" s="12"/>
      <c r="QQT23" s="12"/>
      <c r="QQU23" s="12"/>
      <c r="QQV23" s="12"/>
      <c r="QQW23" s="12"/>
      <c r="QQX23" s="12"/>
      <c r="QQY23" s="12"/>
      <c r="QQZ23" s="12"/>
      <c r="QRA23" s="12"/>
      <c r="QRB23" s="12"/>
      <c r="QRC23" s="12"/>
      <c r="QRD23" s="12"/>
      <c r="QRE23" s="12"/>
      <c r="QRF23" s="12"/>
      <c r="QRG23" s="12"/>
      <c r="QRH23" s="12"/>
      <c r="QRI23" s="12"/>
      <c r="QRJ23" s="12"/>
      <c r="QRK23" s="12"/>
      <c r="QRL23" s="12"/>
      <c r="QRM23" s="12"/>
      <c r="QRN23" s="12"/>
      <c r="QRO23" s="12"/>
      <c r="QRP23" s="12"/>
      <c r="QRQ23" s="12"/>
      <c r="QRR23" s="12"/>
      <c r="QRS23" s="12"/>
      <c r="QRT23" s="12"/>
      <c r="QRU23" s="12"/>
      <c r="QRV23" s="12"/>
      <c r="QRW23" s="12"/>
      <c r="QRX23" s="12"/>
      <c r="QRY23" s="12"/>
      <c r="QRZ23" s="12"/>
      <c r="QSA23" s="12"/>
      <c r="QSB23" s="12"/>
      <c r="QSC23" s="12"/>
      <c r="QSD23" s="12"/>
      <c r="QSE23" s="12"/>
      <c r="QSF23" s="12"/>
      <c r="QSG23" s="12"/>
      <c r="QSH23" s="12"/>
      <c r="QSI23" s="12"/>
      <c r="QSJ23" s="12"/>
      <c r="QSK23" s="12"/>
      <c r="QSL23" s="12"/>
      <c r="QSM23" s="12"/>
      <c r="QSN23" s="12"/>
      <c r="QSO23" s="12"/>
      <c r="QSP23" s="12"/>
      <c r="QSQ23" s="12"/>
      <c r="QSR23" s="12"/>
      <c r="QSS23" s="12"/>
      <c r="QST23" s="12"/>
      <c r="QSU23" s="12"/>
      <c r="QSV23" s="12"/>
      <c r="QSW23" s="12"/>
      <c r="QSX23" s="12"/>
      <c r="QSY23" s="12"/>
      <c r="QSZ23" s="12"/>
      <c r="QTA23" s="12"/>
      <c r="QTB23" s="12"/>
      <c r="QTC23" s="12"/>
      <c r="QTD23" s="12"/>
      <c r="QTE23" s="12"/>
      <c r="QTF23" s="12"/>
      <c r="QTG23" s="12"/>
      <c r="QTH23" s="12"/>
      <c r="QTI23" s="12"/>
      <c r="QTJ23" s="12"/>
      <c r="QTK23" s="12"/>
      <c r="QTL23" s="12"/>
      <c r="QTM23" s="12"/>
      <c r="QTN23" s="12"/>
      <c r="QTO23" s="12"/>
      <c r="QTP23" s="12"/>
      <c r="QTQ23" s="12"/>
      <c r="QTR23" s="12"/>
      <c r="QTS23" s="12"/>
      <c r="QTT23" s="12"/>
      <c r="QTU23" s="12"/>
      <c r="QTV23" s="12"/>
      <c r="QTW23" s="12"/>
      <c r="QTX23" s="12"/>
      <c r="QTY23" s="12"/>
      <c r="QTZ23" s="12"/>
      <c r="QUA23" s="12"/>
      <c r="QUB23" s="12"/>
      <c r="QUC23" s="12"/>
      <c r="QUD23" s="12"/>
      <c r="QUE23" s="12"/>
      <c r="QUF23" s="12"/>
      <c r="QUG23" s="12"/>
      <c r="QUH23" s="12"/>
      <c r="QUI23" s="12"/>
      <c r="QUJ23" s="12"/>
      <c r="QUK23" s="12"/>
      <c r="QUL23" s="12"/>
      <c r="QUM23" s="12"/>
      <c r="QUN23" s="12"/>
      <c r="QUO23" s="12"/>
      <c r="QUP23" s="12"/>
      <c r="QUQ23" s="12"/>
      <c r="QUR23" s="12"/>
      <c r="QUS23" s="12"/>
      <c r="QUT23" s="12"/>
      <c r="QUU23" s="12"/>
      <c r="QUV23" s="12"/>
      <c r="QUW23" s="12"/>
      <c r="QUX23" s="12"/>
      <c r="QUY23" s="12"/>
      <c r="QUZ23" s="12"/>
      <c r="QVA23" s="12"/>
      <c r="QVB23" s="12"/>
      <c r="QVC23" s="12"/>
      <c r="QVD23" s="12"/>
      <c r="QVE23" s="12"/>
      <c r="QVF23" s="12"/>
      <c r="QVG23" s="12"/>
      <c r="QVH23" s="12"/>
      <c r="QVI23" s="12"/>
      <c r="QVJ23" s="12"/>
      <c r="QVK23" s="12"/>
      <c r="QVL23" s="12"/>
      <c r="QVM23" s="12"/>
      <c r="QVN23" s="12"/>
      <c r="QVO23" s="12"/>
      <c r="QVP23" s="12"/>
      <c r="QVQ23" s="12"/>
      <c r="QVR23" s="12"/>
      <c r="QVS23" s="12"/>
      <c r="QVT23" s="12"/>
      <c r="QVU23" s="12"/>
      <c r="QVV23" s="12"/>
      <c r="QVW23" s="12"/>
      <c r="QVX23" s="12"/>
      <c r="QVY23" s="12"/>
      <c r="QVZ23" s="12"/>
      <c r="QWA23" s="12"/>
      <c r="QWB23" s="12"/>
      <c r="QWC23" s="12"/>
      <c r="QWD23" s="12"/>
      <c r="QWE23" s="12"/>
      <c r="QWF23" s="12"/>
      <c r="QWG23" s="12"/>
      <c r="QWH23" s="12"/>
      <c r="QWI23" s="12"/>
      <c r="QWJ23" s="12"/>
      <c r="QWK23" s="12"/>
      <c r="QWL23" s="12"/>
      <c r="QWM23" s="12"/>
      <c r="QWN23" s="12"/>
      <c r="QWO23" s="12"/>
      <c r="QWP23" s="12"/>
      <c r="QWQ23" s="12"/>
      <c r="QWR23" s="12"/>
      <c r="QWS23" s="12"/>
      <c r="QWT23" s="12"/>
      <c r="QWU23" s="12"/>
      <c r="QWV23" s="12"/>
      <c r="QWW23" s="12"/>
      <c r="QWX23" s="12"/>
      <c r="QWY23" s="12"/>
      <c r="QWZ23" s="12"/>
      <c r="QXA23" s="12"/>
      <c r="QXB23" s="12"/>
      <c r="QXC23" s="12"/>
      <c r="QXD23" s="12"/>
      <c r="QXE23" s="12"/>
      <c r="QXF23" s="12"/>
      <c r="QXG23" s="12"/>
      <c r="QXH23" s="12"/>
      <c r="QXI23" s="12"/>
      <c r="QXJ23" s="12"/>
      <c r="QXK23" s="12"/>
      <c r="QXL23" s="12"/>
      <c r="QXM23" s="12"/>
      <c r="QXN23" s="12"/>
      <c r="QXO23" s="12"/>
      <c r="QXP23" s="12"/>
      <c r="QXQ23" s="12"/>
      <c r="QXR23" s="12"/>
      <c r="QXS23" s="12"/>
      <c r="QXT23" s="12"/>
      <c r="QXU23" s="12"/>
      <c r="QXV23" s="12"/>
      <c r="QXW23" s="12"/>
      <c r="QXX23" s="12"/>
      <c r="QXY23" s="12"/>
      <c r="QXZ23" s="12"/>
      <c r="QYA23" s="12"/>
      <c r="QYB23" s="12"/>
      <c r="QYC23" s="12"/>
      <c r="QYD23" s="12"/>
      <c r="QYE23" s="12"/>
      <c r="QYF23" s="12"/>
      <c r="QYG23" s="12"/>
      <c r="QYH23" s="12"/>
      <c r="QYI23" s="12"/>
      <c r="QYJ23" s="12"/>
      <c r="QYK23" s="12"/>
      <c r="QYL23" s="12"/>
      <c r="QYM23" s="12"/>
      <c r="QYN23" s="12"/>
      <c r="QYO23" s="12"/>
      <c r="QYP23" s="12"/>
      <c r="QYQ23" s="12"/>
      <c r="QYR23" s="12"/>
      <c r="QYS23" s="12"/>
      <c r="QYT23" s="12"/>
      <c r="QYU23" s="12"/>
      <c r="QYV23" s="12"/>
      <c r="QYW23" s="12"/>
      <c r="QYX23" s="12"/>
      <c r="QYY23" s="12"/>
      <c r="QYZ23" s="12"/>
      <c r="QZA23" s="12"/>
      <c r="QZB23" s="12"/>
      <c r="QZC23" s="12"/>
      <c r="QZD23" s="12"/>
      <c r="QZE23" s="12"/>
      <c r="QZF23" s="12"/>
      <c r="QZG23" s="12"/>
      <c r="QZH23" s="12"/>
      <c r="QZI23" s="12"/>
      <c r="QZJ23" s="12"/>
      <c r="QZK23" s="12"/>
      <c r="QZL23" s="12"/>
      <c r="QZM23" s="12"/>
      <c r="QZN23" s="12"/>
      <c r="QZO23" s="12"/>
      <c r="QZP23" s="12"/>
      <c r="QZQ23" s="12"/>
      <c r="QZR23" s="12"/>
      <c r="QZS23" s="12"/>
      <c r="QZT23" s="12"/>
      <c r="QZU23" s="12"/>
      <c r="QZV23" s="12"/>
      <c r="QZW23" s="12"/>
      <c r="QZX23" s="12"/>
      <c r="QZY23" s="12"/>
      <c r="QZZ23" s="12"/>
      <c r="RAA23" s="12"/>
      <c r="RAB23" s="12"/>
      <c r="RAC23" s="12"/>
      <c r="RAD23" s="12"/>
      <c r="RAE23" s="12"/>
      <c r="RAF23" s="12"/>
      <c r="RAG23" s="12"/>
      <c r="RAH23" s="12"/>
      <c r="RAI23" s="12"/>
      <c r="RAJ23" s="12"/>
      <c r="RAK23" s="12"/>
      <c r="RAL23" s="12"/>
      <c r="RAM23" s="12"/>
      <c r="RAN23" s="12"/>
      <c r="RAO23" s="12"/>
      <c r="RAP23" s="12"/>
      <c r="RAQ23" s="12"/>
      <c r="RAR23" s="12"/>
      <c r="RAS23" s="12"/>
      <c r="RAT23" s="12"/>
      <c r="RAU23" s="12"/>
      <c r="RAV23" s="12"/>
      <c r="RAW23" s="12"/>
      <c r="RAX23" s="12"/>
      <c r="RAY23" s="12"/>
      <c r="RAZ23" s="12"/>
      <c r="RBA23" s="12"/>
      <c r="RBB23" s="12"/>
      <c r="RBC23" s="12"/>
      <c r="RBD23" s="12"/>
      <c r="RBE23" s="12"/>
      <c r="RBF23" s="12"/>
      <c r="RBG23" s="12"/>
      <c r="RBH23" s="12"/>
      <c r="RBI23" s="12"/>
      <c r="RBJ23" s="12"/>
      <c r="RBK23" s="12"/>
      <c r="RBL23" s="12"/>
      <c r="RBM23" s="12"/>
      <c r="RBN23" s="12"/>
      <c r="RBO23" s="12"/>
      <c r="RBP23" s="12"/>
      <c r="RBQ23" s="12"/>
      <c r="RBR23" s="12"/>
      <c r="RBS23" s="12"/>
      <c r="RBT23" s="12"/>
      <c r="RBU23" s="12"/>
      <c r="RBV23" s="12"/>
      <c r="RBW23" s="12"/>
      <c r="RBX23" s="12"/>
      <c r="RBY23" s="12"/>
      <c r="RBZ23" s="12"/>
      <c r="RCA23" s="12"/>
      <c r="RCB23" s="12"/>
      <c r="RCC23" s="12"/>
      <c r="RCD23" s="12"/>
      <c r="RCE23" s="12"/>
      <c r="RCF23" s="12"/>
      <c r="RCG23" s="12"/>
      <c r="RCH23" s="12"/>
      <c r="RCI23" s="12"/>
      <c r="RCJ23" s="12"/>
      <c r="RCK23" s="12"/>
      <c r="RCL23" s="12"/>
      <c r="RCM23" s="12"/>
      <c r="RCN23" s="12"/>
      <c r="RCO23" s="12"/>
      <c r="RCP23" s="12"/>
      <c r="RCQ23" s="12"/>
      <c r="RCR23" s="12"/>
      <c r="RCS23" s="12"/>
      <c r="RCT23" s="12"/>
      <c r="RCU23" s="12"/>
      <c r="RCV23" s="12"/>
      <c r="RCW23" s="12"/>
      <c r="RCX23" s="12"/>
      <c r="RCY23" s="12"/>
      <c r="RCZ23" s="12"/>
      <c r="RDA23" s="12"/>
      <c r="RDB23" s="12"/>
      <c r="RDC23" s="12"/>
      <c r="RDD23" s="12"/>
      <c r="RDE23" s="12"/>
      <c r="RDF23" s="12"/>
      <c r="RDG23" s="12"/>
      <c r="RDH23" s="12"/>
      <c r="RDI23" s="12"/>
      <c r="RDJ23" s="12"/>
      <c r="RDK23" s="12"/>
      <c r="RDL23" s="12"/>
      <c r="RDM23" s="12"/>
      <c r="RDN23" s="12"/>
      <c r="RDO23" s="12"/>
      <c r="RDP23" s="12"/>
      <c r="RDQ23" s="12"/>
      <c r="RDR23" s="12"/>
      <c r="RDS23" s="12"/>
      <c r="RDT23" s="12"/>
      <c r="RDU23" s="12"/>
      <c r="RDV23" s="12"/>
      <c r="RDW23" s="12"/>
      <c r="RDX23" s="12"/>
      <c r="RDY23" s="12"/>
      <c r="RDZ23" s="12"/>
      <c r="REA23" s="12"/>
      <c r="REB23" s="12"/>
      <c r="REC23" s="12"/>
      <c r="RED23" s="12"/>
      <c r="REE23" s="12"/>
      <c r="REF23" s="12"/>
      <c r="REG23" s="12"/>
      <c r="REH23" s="12"/>
      <c r="REI23" s="12"/>
      <c r="REJ23" s="12"/>
      <c r="REK23" s="12"/>
      <c r="REL23" s="12"/>
      <c r="REM23" s="12"/>
      <c r="REN23" s="12"/>
      <c r="REO23" s="12"/>
      <c r="REP23" s="12"/>
      <c r="REQ23" s="12"/>
      <c r="RER23" s="12"/>
      <c r="RES23" s="12"/>
      <c r="RET23" s="12"/>
      <c r="REU23" s="12"/>
      <c r="REV23" s="12"/>
      <c r="REW23" s="12"/>
      <c r="REX23" s="12"/>
      <c r="REY23" s="12"/>
      <c r="REZ23" s="12"/>
      <c r="RFA23" s="12"/>
      <c r="RFB23" s="12"/>
      <c r="RFC23" s="12"/>
      <c r="RFD23" s="12"/>
      <c r="RFE23" s="12"/>
      <c r="RFF23" s="12"/>
      <c r="RFG23" s="12"/>
      <c r="RFH23" s="12"/>
      <c r="RFI23" s="12"/>
      <c r="RFJ23" s="12"/>
      <c r="RFK23" s="12"/>
      <c r="RFL23" s="12"/>
      <c r="RFM23" s="12"/>
      <c r="RFN23" s="12"/>
      <c r="RFO23" s="12"/>
      <c r="RFP23" s="12"/>
      <c r="RFQ23" s="12"/>
      <c r="RFR23" s="12"/>
      <c r="RFS23" s="12"/>
      <c r="RFT23" s="12"/>
      <c r="RFU23" s="12"/>
      <c r="RFV23" s="12"/>
      <c r="RFW23" s="12"/>
      <c r="RFX23" s="12"/>
      <c r="RFY23" s="12"/>
      <c r="RFZ23" s="12"/>
      <c r="RGA23" s="12"/>
      <c r="RGB23" s="12"/>
      <c r="RGC23" s="12"/>
      <c r="RGD23" s="12"/>
      <c r="RGE23" s="12"/>
      <c r="RGF23" s="12"/>
      <c r="RGG23" s="12"/>
      <c r="RGH23" s="12"/>
      <c r="RGI23" s="12"/>
      <c r="RGJ23" s="12"/>
      <c r="RGK23" s="12"/>
      <c r="RGL23" s="12"/>
      <c r="RGM23" s="12"/>
      <c r="RGN23" s="12"/>
      <c r="RGO23" s="12"/>
      <c r="RGP23" s="12"/>
      <c r="RGQ23" s="12"/>
      <c r="RGR23" s="12"/>
      <c r="RGS23" s="12"/>
      <c r="RGT23" s="12"/>
      <c r="RGU23" s="12"/>
      <c r="RGV23" s="12"/>
      <c r="RGW23" s="12"/>
      <c r="RGX23" s="12"/>
      <c r="RGY23" s="12"/>
      <c r="RGZ23" s="12"/>
      <c r="RHA23" s="12"/>
      <c r="RHB23" s="12"/>
      <c r="RHC23" s="12"/>
      <c r="RHD23" s="12"/>
      <c r="RHE23" s="12"/>
      <c r="RHF23" s="12"/>
      <c r="RHG23" s="12"/>
      <c r="RHH23" s="12"/>
      <c r="RHI23" s="12"/>
      <c r="RHJ23" s="12"/>
      <c r="RHK23" s="12"/>
      <c r="RHL23" s="12"/>
      <c r="RHM23" s="12"/>
      <c r="RHN23" s="12"/>
      <c r="RHO23" s="12"/>
      <c r="RHP23" s="12"/>
      <c r="RHQ23" s="12"/>
      <c r="RHR23" s="12"/>
      <c r="RHS23" s="12"/>
      <c r="RHT23" s="12"/>
      <c r="RHU23" s="12"/>
      <c r="RHV23" s="12"/>
      <c r="RHW23" s="12"/>
      <c r="RHX23" s="12"/>
      <c r="RHY23" s="12"/>
      <c r="RHZ23" s="12"/>
      <c r="RIA23" s="12"/>
      <c r="RIB23" s="12"/>
      <c r="RIC23" s="12"/>
      <c r="RID23" s="12"/>
      <c r="RIE23" s="12"/>
      <c r="RIF23" s="12"/>
      <c r="RIG23" s="12"/>
      <c r="RIH23" s="12"/>
      <c r="RII23" s="12"/>
      <c r="RIJ23" s="12"/>
      <c r="RIK23" s="12"/>
      <c r="RIL23" s="12"/>
      <c r="RIM23" s="12"/>
      <c r="RIN23" s="12"/>
      <c r="RIO23" s="12"/>
      <c r="RIP23" s="12"/>
      <c r="RIQ23" s="12"/>
      <c r="RIR23" s="12"/>
      <c r="RIS23" s="12"/>
      <c r="RIT23" s="12"/>
      <c r="RIU23" s="12"/>
      <c r="RIV23" s="12"/>
      <c r="RIW23" s="12"/>
      <c r="RIX23" s="12"/>
      <c r="RIY23" s="12"/>
      <c r="RIZ23" s="12"/>
      <c r="RJA23" s="12"/>
      <c r="RJB23" s="12"/>
      <c r="RJC23" s="12"/>
      <c r="RJD23" s="12"/>
      <c r="RJE23" s="12"/>
      <c r="RJF23" s="12"/>
      <c r="RJG23" s="12"/>
      <c r="RJH23" s="12"/>
      <c r="RJI23" s="12"/>
      <c r="RJJ23" s="12"/>
      <c r="RJK23" s="12"/>
      <c r="RJL23" s="12"/>
      <c r="RJM23" s="12"/>
      <c r="RJN23" s="12"/>
      <c r="RJO23" s="12"/>
      <c r="RJP23" s="12"/>
      <c r="RJQ23" s="12"/>
      <c r="RJR23" s="12"/>
      <c r="RJS23" s="12"/>
      <c r="RJT23" s="12"/>
      <c r="RJU23" s="12"/>
      <c r="RJV23" s="12"/>
      <c r="RJW23" s="12"/>
      <c r="RJX23" s="12"/>
      <c r="RJY23" s="12"/>
      <c r="RJZ23" s="12"/>
      <c r="RKA23" s="12"/>
      <c r="RKB23" s="12"/>
      <c r="RKC23" s="12"/>
      <c r="RKD23" s="12"/>
      <c r="RKE23" s="12"/>
      <c r="RKF23" s="12"/>
      <c r="RKG23" s="12"/>
      <c r="RKH23" s="12"/>
      <c r="RKI23" s="12"/>
      <c r="RKJ23" s="12"/>
      <c r="RKK23" s="12"/>
      <c r="RKL23" s="12"/>
      <c r="RKM23" s="12"/>
      <c r="RKN23" s="12"/>
      <c r="RKO23" s="12"/>
      <c r="RKP23" s="12"/>
      <c r="RKQ23" s="12"/>
      <c r="RKR23" s="12"/>
      <c r="RKS23" s="12"/>
      <c r="RKT23" s="12"/>
      <c r="RKU23" s="12"/>
      <c r="RKV23" s="12"/>
      <c r="RKW23" s="12"/>
      <c r="RKX23" s="12"/>
      <c r="RKY23" s="12"/>
      <c r="RKZ23" s="12"/>
      <c r="RLA23" s="12"/>
      <c r="RLB23" s="12"/>
      <c r="RLC23" s="12"/>
      <c r="RLD23" s="12"/>
      <c r="RLE23" s="12"/>
      <c r="RLF23" s="12"/>
      <c r="RLG23" s="12"/>
      <c r="RLH23" s="12"/>
      <c r="RLI23" s="12"/>
      <c r="RLJ23" s="12"/>
      <c r="RLK23" s="12"/>
      <c r="RLL23" s="12"/>
      <c r="RLM23" s="12"/>
      <c r="RLN23" s="12"/>
      <c r="RLO23" s="12"/>
      <c r="RLP23" s="12"/>
      <c r="RLQ23" s="12"/>
      <c r="RLR23" s="12"/>
      <c r="RLS23" s="12"/>
      <c r="RLT23" s="12"/>
      <c r="RLU23" s="12"/>
      <c r="RLV23" s="12"/>
      <c r="RLW23" s="12"/>
      <c r="RLX23" s="12"/>
      <c r="RLY23" s="12"/>
      <c r="RLZ23" s="12"/>
      <c r="RMA23" s="12"/>
      <c r="RMB23" s="12"/>
      <c r="RMC23" s="12"/>
      <c r="RMD23" s="12"/>
      <c r="RME23" s="12"/>
      <c r="RMF23" s="12"/>
      <c r="RMG23" s="12"/>
      <c r="RMH23" s="12"/>
      <c r="RMI23" s="12"/>
      <c r="RMJ23" s="12"/>
      <c r="RMK23" s="12"/>
      <c r="RML23" s="12"/>
      <c r="RMM23" s="12"/>
      <c r="RMN23" s="12"/>
      <c r="RMO23" s="12"/>
      <c r="RMP23" s="12"/>
      <c r="RMQ23" s="12"/>
      <c r="RMR23" s="12"/>
      <c r="RMS23" s="12"/>
      <c r="RMT23" s="12"/>
      <c r="RMU23" s="12"/>
      <c r="RMV23" s="12"/>
      <c r="RMW23" s="12"/>
      <c r="RMX23" s="12"/>
      <c r="RMY23" s="12"/>
      <c r="RMZ23" s="12"/>
      <c r="RNA23" s="12"/>
      <c r="RNB23" s="12"/>
      <c r="RNC23" s="12"/>
      <c r="RND23" s="12"/>
      <c r="RNE23" s="12"/>
      <c r="RNF23" s="12"/>
      <c r="RNG23" s="12"/>
      <c r="RNH23" s="12"/>
      <c r="RNI23" s="12"/>
      <c r="RNJ23" s="12"/>
      <c r="RNK23" s="12"/>
      <c r="RNL23" s="12"/>
      <c r="RNM23" s="12"/>
      <c r="RNN23" s="12"/>
      <c r="RNO23" s="12"/>
      <c r="RNP23" s="12"/>
      <c r="RNQ23" s="12"/>
      <c r="RNR23" s="12"/>
      <c r="RNS23" s="12"/>
      <c r="RNT23" s="12"/>
      <c r="RNU23" s="12"/>
      <c r="RNV23" s="12"/>
      <c r="RNW23" s="12"/>
      <c r="RNX23" s="12"/>
      <c r="RNY23" s="12"/>
      <c r="RNZ23" s="12"/>
      <c r="ROA23" s="12"/>
      <c r="ROB23" s="12"/>
      <c r="ROC23" s="12"/>
      <c r="ROD23" s="12"/>
      <c r="ROE23" s="12"/>
      <c r="ROF23" s="12"/>
      <c r="ROG23" s="12"/>
      <c r="ROH23" s="12"/>
      <c r="ROI23" s="12"/>
      <c r="ROJ23" s="12"/>
      <c r="ROK23" s="12"/>
      <c r="ROL23" s="12"/>
      <c r="ROM23" s="12"/>
      <c r="RON23" s="12"/>
      <c r="ROO23" s="12"/>
      <c r="ROP23" s="12"/>
      <c r="ROQ23" s="12"/>
      <c r="ROR23" s="12"/>
      <c r="ROS23" s="12"/>
      <c r="ROT23" s="12"/>
      <c r="ROU23" s="12"/>
      <c r="ROV23" s="12"/>
      <c r="ROW23" s="12"/>
      <c r="ROX23" s="12"/>
      <c r="ROY23" s="12"/>
      <c r="ROZ23" s="12"/>
      <c r="RPA23" s="12"/>
      <c r="RPB23" s="12"/>
      <c r="RPC23" s="12"/>
      <c r="RPD23" s="12"/>
      <c r="RPE23" s="12"/>
      <c r="RPF23" s="12"/>
      <c r="RPG23" s="12"/>
      <c r="RPH23" s="12"/>
      <c r="RPI23" s="12"/>
      <c r="RPJ23" s="12"/>
      <c r="RPK23" s="12"/>
      <c r="RPL23" s="12"/>
      <c r="RPM23" s="12"/>
      <c r="RPN23" s="12"/>
      <c r="RPO23" s="12"/>
      <c r="RPP23" s="12"/>
      <c r="RPQ23" s="12"/>
      <c r="RPR23" s="12"/>
      <c r="RPS23" s="12"/>
      <c r="RPT23" s="12"/>
      <c r="RPU23" s="12"/>
      <c r="RPV23" s="12"/>
      <c r="RPW23" s="12"/>
      <c r="RPX23" s="12"/>
      <c r="RPY23" s="12"/>
      <c r="RPZ23" s="12"/>
      <c r="RQA23" s="12"/>
      <c r="RQB23" s="12"/>
      <c r="RQC23" s="12"/>
      <c r="RQD23" s="12"/>
      <c r="RQE23" s="12"/>
      <c r="RQF23" s="12"/>
      <c r="RQG23" s="12"/>
      <c r="RQH23" s="12"/>
      <c r="RQI23" s="12"/>
      <c r="RQJ23" s="12"/>
      <c r="RQK23" s="12"/>
      <c r="RQL23" s="12"/>
      <c r="RQM23" s="12"/>
      <c r="RQN23" s="12"/>
      <c r="RQO23" s="12"/>
      <c r="RQP23" s="12"/>
      <c r="RQQ23" s="12"/>
      <c r="RQR23" s="12"/>
      <c r="RQS23" s="12"/>
      <c r="RQT23" s="12"/>
      <c r="RQU23" s="12"/>
      <c r="RQV23" s="12"/>
      <c r="RQW23" s="12"/>
      <c r="RQX23" s="12"/>
      <c r="RQY23" s="12"/>
      <c r="RQZ23" s="12"/>
      <c r="RRA23" s="12"/>
      <c r="RRB23" s="12"/>
      <c r="RRC23" s="12"/>
      <c r="RRD23" s="12"/>
      <c r="RRE23" s="12"/>
      <c r="RRF23" s="12"/>
      <c r="RRG23" s="12"/>
      <c r="RRH23" s="12"/>
      <c r="RRI23" s="12"/>
      <c r="RRJ23" s="12"/>
      <c r="RRK23" s="12"/>
      <c r="RRL23" s="12"/>
      <c r="RRM23" s="12"/>
      <c r="RRN23" s="12"/>
      <c r="RRO23" s="12"/>
      <c r="RRP23" s="12"/>
      <c r="RRQ23" s="12"/>
      <c r="RRR23" s="12"/>
      <c r="RRS23" s="12"/>
      <c r="RRT23" s="12"/>
      <c r="RRU23" s="12"/>
      <c r="RRV23" s="12"/>
      <c r="RRW23" s="12"/>
      <c r="RRX23" s="12"/>
      <c r="RRY23" s="12"/>
      <c r="RRZ23" s="12"/>
      <c r="RSA23" s="12"/>
      <c r="RSB23" s="12"/>
      <c r="RSC23" s="12"/>
      <c r="RSD23" s="12"/>
      <c r="RSE23" s="12"/>
      <c r="RSF23" s="12"/>
      <c r="RSG23" s="12"/>
      <c r="RSH23" s="12"/>
      <c r="RSI23" s="12"/>
      <c r="RSJ23" s="12"/>
      <c r="RSK23" s="12"/>
      <c r="RSL23" s="12"/>
      <c r="RSM23" s="12"/>
      <c r="RSN23" s="12"/>
      <c r="RSO23" s="12"/>
      <c r="RSP23" s="12"/>
      <c r="RSQ23" s="12"/>
      <c r="RSR23" s="12"/>
      <c r="RSS23" s="12"/>
      <c r="RST23" s="12"/>
      <c r="RSU23" s="12"/>
      <c r="RSV23" s="12"/>
      <c r="RSW23" s="12"/>
      <c r="RSX23" s="12"/>
      <c r="RSY23" s="12"/>
      <c r="RSZ23" s="12"/>
      <c r="RTA23" s="12"/>
      <c r="RTB23" s="12"/>
      <c r="RTC23" s="12"/>
      <c r="RTD23" s="12"/>
      <c r="RTE23" s="12"/>
      <c r="RTF23" s="12"/>
      <c r="RTG23" s="12"/>
      <c r="RTH23" s="12"/>
      <c r="RTI23" s="12"/>
      <c r="RTJ23" s="12"/>
      <c r="RTK23" s="12"/>
      <c r="RTL23" s="12"/>
      <c r="RTM23" s="12"/>
      <c r="RTN23" s="12"/>
      <c r="RTO23" s="12"/>
      <c r="RTP23" s="12"/>
      <c r="RTQ23" s="12"/>
      <c r="RTR23" s="12"/>
      <c r="RTS23" s="12"/>
      <c r="RTT23" s="12"/>
      <c r="RTU23" s="12"/>
      <c r="RTV23" s="12"/>
      <c r="RTW23" s="12"/>
      <c r="RTX23" s="12"/>
      <c r="RTY23" s="12"/>
      <c r="RTZ23" s="12"/>
      <c r="RUA23" s="12"/>
      <c r="RUB23" s="12"/>
      <c r="RUC23" s="12"/>
      <c r="RUD23" s="12"/>
      <c r="RUE23" s="12"/>
      <c r="RUF23" s="12"/>
      <c r="RUG23" s="12"/>
      <c r="RUH23" s="12"/>
      <c r="RUI23" s="12"/>
      <c r="RUJ23" s="12"/>
      <c r="RUK23" s="12"/>
      <c r="RUL23" s="12"/>
      <c r="RUM23" s="12"/>
      <c r="RUN23" s="12"/>
      <c r="RUO23" s="12"/>
      <c r="RUP23" s="12"/>
      <c r="RUQ23" s="12"/>
      <c r="RUR23" s="12"/>
      <c r="RUS23" s="12"/>
      <c r="RUT23" s="12"/>
      <c r="RUU23" s="12"/>
      <c r="RUV23" s="12"/>
      <c r="RUW23" s="12"/>
      <c r="RUX23" s="12"/>
      <c r="RUY23" s="12"/>
      <c r="RUZ23" s="12"/>
      <c r="RVA23" s="12"/>
      <c r="RVB23" s="12"/>
      <c r="RVC23" s="12"/>
      <c r="RVD23" s="12"/>
      <c r="RVE23" s="12"/>
      <c r="RVF23" s="12"/>
      <c r="RVG23" s="12"/>
      <c r="RVH23" s="12"/>
      <c r="RVI23" s="12"/>
      <c r="RVJ23" s="12"/>
      <c r="RVK23" s="12"/>
      <c r="RVL23" s="12"/>
      <c r="RVM23" s="12"/>
      <c r="RVN23" s="12"/>
      <c r="RVO23" s="12"/>
      <c r="RVP23" s="12"/>
      <c r="RVQ23" s="12"/>
      <c r="RVR23" s="12"/>
      <c r="RVS23" s="12"/>
      <c r="RVT23" s="12"/>
      <c r="RVU23" s="12"/>
      <c r="RVV23" s="12"/>
      <c r="RVW23" s="12"/>
      <c r="RVX23" s="12"/>
      <c r="RVY23" s="12"/>
      <c r="RVZ23" s="12"/>
      <c r="RWA23" s="12"/>
      <c r="RWB23" s="12"/>
      <c r="RWC23" s="12"/>
      <c r="RWD23" s="12"/>
      <c r="RWE23" s="12"/>
      <c r="RWF23" s="12"/>
      <c r="RWG23" s="12"/>
      <c r="RWH23" s="12"/>
      <c r="RWI23" s="12"/>
      <c r="RWJ23" s="12"/>
      <c r="RWK23" s="12"/>
      <c r="RWL23" s="12"/>
      <c r="RWM23" s="12"/>
      <c r="RWN23" s="12"/>
      <c r="RWO23" s="12"/>
      <c r="RWP23" s="12"/>
      <c r="RWQ23" s="12"/>
      <c r="RWR23" s="12"/>
      <c r="RWS23" s="12"/>
      <c r="RWT23" s="12"/>
      <c r="RWU23" s="12"/>
      <c r="RWV23" s="12"/>
      <c r="RWW23" s="12"/>
      <c r="RWX23" s="12"/>
      <c r="RWY23" s="12"/>
      <c r="RWZ23" s="12"/>
      <c r="RXA23" s="12"/>
      <c r="RXB23" s="12"/>
      <c r="RXC23" s="12"/>
      <c r="RXD23" s="12"/>
      <c r="RXE23" s="12"/>
      <c r="RXF23" s="12"/>
      <c r="RXG23" s="12"/>
      <c r="RXH23" s="12"/>
      <c r="RXI23" s="12"/>
      <c r="RXJ23" s="12"/>
      <c r="RXK23" s="12"/>
      <c r="RXL23" s="12"/>
      <c r="RXM23" s="12"/>
      <c r="RXN23" s="12"/>
      <c r="RXO23" s="12"/>
      <c r="RXP23" s="12"/>
      <c r="RXQ23" s="12"/>
      <c r="RXR23" s="12"/>
      <c r="RXS23" s="12"/>
      <c r="RXT23" s="12"/>
      <c r="RXU23" s="12"/>
      <c r="RXV23" s="12"/>
      <c r="RXW23" s="12"/>
      <c r="RXX23" s="12"/>
      <c r="RXY23" s="12"/>
      <c r="RXZ23" s="12"/>
      <c r="RYA23" s="12"/>
      <c r="RYB23" s="12"/>
      <c r="RYC23" s="12"/>
      <c r="RYD23" s="12"/>
      <c r="RYE23" s="12"/>
      <c r="RYF23" s="12"/>
      <c r="RYG23" s="12"/>
      <c r="RYH23" s="12"/>
      <c r="RYI23" s="12"/>
      <c r="RYJ23" s="12"/>
      <c r="RYK23" s="12"/>
      <c r="RYL23" s="12"/>
      <c r="RYM23" s="12"/>
      <c r="RYN23" s="12"/>
      <c r="RYO23" s="12"/>
      <c r="RYP23" s="12"/>
      <c r="RYQ23" s="12"/>
      <c r="RYR23" s="12"/>
      <c r="RYS23" s="12"/>
      <c r="RYT23" s="12"/>
      <c r="RYU23" s="12"/>
      <c r="RYV23" s="12"/>
      <c r="RYW23" s="12"/>
      <c r="RYX23" s="12"/>
      <c r="RYY23" s="12"/>
      <c r="RYZ23" s="12"/>
      <c r="RZA23" s="12"/>
      <c r="RZB23" s="12"/>
      <c r="RZC23" s="12"/>
      <c r="RZD23" s="12"/>
      <c r="RZE23" s="12"/>
      <c r="RZF23" s="12"/>
      <c r="RZG23" s="12"/>
      <c r="RZH23" s="12"/>
      <c r="RZI23" s="12"/>
      <c r="RZJ23" s="12"/>
      <c r="RZK23" s="12"/>
      <c r="RZL23" s="12"/>
      <c r="RZM23" s="12"/>
      <c r="RZN23" s="12"/>
      <c r="RZO23" s="12"/>
      <c r="RZP23" s="12"/>
      <c r="RZQ23" s="12"/>
      <c r="RZR23" s="12"/>
      <c r="RZS23" s="12"/>
      <c r="RZT23" s="12"/>
      <c r="RZU23" s="12"/>
      <c r="RZV23" s="12"/>
      <c r="RZW23" s="12"/>
      <c r="RZX23" s="12"/>
      <c r="RZY23" s="12"/>
      <c r="RZZ23" s="12"/>
      <c r="SAA23" s="12"/>
      <c r="SAB23" s="12"/>
      <c r="SAC23" s="12"/>
      <c r="SAD23" s="12"/>
      <c r="SAE23" s="12"/>
      <c r="SAF23" s="12"/>
      <c r="SAG23" s="12"/>
      <c r="SAH23" s="12"/>
      <c r="SAI23" s="12"/>
      <c r="SAJ23" s="12"/>
      <c r="SAK23" s="12"/>
      <c r="SAL23" s="12"/>
      <c r="SAM23" s="12"/>
      <c r="SAN23" s="12"/>
      <c r="SAO23" s="12"/>
      <c r="SAP23" s="12"/>
      <c r="SAQ23" s="12"/>
      <c r="SAR23" s="12"/>
      <c r="SAS23" s="12"/>
      <c r="SAT23" s="12"/>
      <c r="SAU23" s="12"/>
      <c r="SAV23" s="12"/>
      <c r="SAW23" s="12"/>
      <c r="SAX23" s="12"/>
      <c r="SAY23" s="12"/>
      <c r="SAZ23" s="12"/>
      <c r="SBA23" s="12"/>
      <c r="SBB23" s="12"/>
      <c r="SBC23" s="12"/>
      <c r="SBD23" s="12"/>
      <c r="SBE23" s="12"/>
      <c r="SBF23" s="12"/>
      <c r="SBG23" s="12"/>
      <c r="SBH23" s="12"/>
      <c r="SBI23" s="12"/>
      <c r="SBJ23" s="12"/>
      <c r="SBK23" s="12"/>
      <c r="SBL23" s="12"/>
      <c r="SBM23" s="12"/>
      <c r="SBN23" s="12"/>
      <c r="SBO23" s="12"/>
      <c r="SBP23" s="12"/>
      <c r="SBQ23" s="12"/>
      <c r="SBR23" s="12"/>
      <c r="SBS23" s="12"/>
      <c r="SBT23" s="12"/>
      <c r="SBU23" s="12"/>
      <c r="SBV23" s="12"/>
      <c r="SBW23" s="12"/>
      <c r="SBX23" s="12"/>
      <c r="SBY23" s="12"/>
      <c r="SBZ23" s="12"/>
      <c r="SCA23" s="12"/>
      <c r="SCB23" s="12"/>
      <c r="SCC23" s="12"/>
      <c r="SCD23" s="12"/>
      <c r="SCE23" s="12"/>
      <c r="SCF23" s="12"/>
      <c r="SCG23" s="12"/>
      <c r="SCH23" s="12"/>
      <c r="SCI23" s="12"/>
      <c r="SCJ23" s="12"/>
      <c r="SCK23" s="12"/>
      <c r="SCL23" s="12"/>
      <c r="SCM23" s="12"/>
      <c r="SCN23" s="12"/>
      <c r="SCO23" s="12"/>
      <c r="SCP23" s="12"/>
      <c r="SCQ23" s="12"/>
      <c r="SCR23" s="12"/>
      <c r="SCS23" s="12"/>
      <c r="SCT23" s="12"/>
      <c r="SCU23" s="12"/>
      <c r="SCV23" s="12"/>
      <c r="SCW23" s="12"/>
      <c r="SCX23" s="12"/>
      <c r="SCY23" s="12"/>
      <c r="SCZ23" s="12"/>
      <c r="SDA23" s="12"/>
      <c r="SDB23" s="12"/>
      <c r="SDC23" s="12"/>
      <c r="SDD23" s="12"/>
      <c r="SDE23" s="12"/>
      <c r="SDF23" s="12"/>
      <c r="SDG23" s="12"/>
      <c r="SDH23" s="12"/>
      <c r="SDI23" s="12"/>
      <c r="SDJ23" s="12"/>
      <c r="SDK23" s="12"/>
      <c r="SDL23" s="12"/>
      <c r="SDM23" s="12"/>
      <c r="SDN23" s="12"/>
      <c r="SDO23" s="12"/>
      <c r="SDP23" s="12"/>
      <c r="SDQ23" s="12"/>
      <c r="SDR23" s="12"/>
      <c r="SDS23" s="12"/>
      <c r="SDT23" s="12"/>
      <c r="SDU23" s="12"/>
      <c r="SDV23" s="12"/>
      <c r="SDW23" s="12"/>
      <c r="SDX23" s="12"/>
      <c r="SDY23" s="12"/>
      <c r="SDZ23" s="12"/>
      <c r="SEA23" s="12"/>
      <c r="SEB23" s="12"/>
      <c r="SEC23" s="12"/>
      <c r="SED23" s="12"/>
      <c r="SEE23" s="12"/>
      <c r="SEF23" s="12"/>
      <c r="SEG23" s="12"/>
      <c r="SEH23" s="12"/>
      <c r="SEI23" s="12"/>
      <c r="SEJ23" s="12"/>
      <c r="SEK23" s="12"/>
      <c r="SEL23" s="12"/>
      <c r="SEM23" s="12"/>
      <c r="SEN23" s="12"/>
      <c r="SEO23" s="12"/>
      <c r="SEP23" s="12"/>
      <c r="SEQ23" s="12"/>
      <c r="SER23" s="12"/>
      <c r="SES23" s="12"/>
      <c r="SET23" s="12"/>
      <c r="SEU23" s="12"/>
      <c r="SEV23" s="12"/>
      <c r="SEW23" s="12"/>
      <c r="SEX23" s="12"/>
      <c r="SEY23" s="12"/>
      <c r="SEZ23" s="12"/>
      <c r="SFA23" s="12"/>
      <c r="SFB23" s="12"/>
      <c r="SFC23" s="12"/>
      <c r="SFD23" s="12"/>
      <c r="SFE23" s="12"/>
      <c r="SFF23" s="12"/>
      <c r="SFG23" s="12"/>
      <c r="SFH23" s="12"/>
      <c r="SFI23" s="12"/>
      <c r="SFJ23" s="12"/>
      <c r="SFK23" s="12"/>
      <c r="SFL23" s="12"/>
      <c r="SFM23" s="12"/>
      <c r="SFN23" s="12"/>
      <c r="SFO23" s="12"/>
      <c r="SFP23" s="12"/>
      <c r="SFQ23" s="12"/>
      <c r="SFR23" s="12"/>
      <c r="SFS23" s="12"/>
      <c r="SFT23" s="12"/>
      <c r="SFU23" s="12"/>
      <c r="SFV23" s="12"/>
      <c r="SFW23" s="12"/>
      <c r="SFX23" s="12"/>
      <c r="SFY23" s="12"/>
      <c r="SFZ23" s="12"/>
      <c r="SGA23" s="12"/>
      <c r="SGB23" s="12"/>
      <c r="SGC23" s="12"/>
      <c r="SGD23" s="12"/>
      <c r="SGE23" s="12"/>
      <c r="SGF23" s="12"/>
      <c r="SGG23" s="12"/>
      <c r="SGH23" s="12"/>
      <c r="SGI23" s="12"/>
      <c r="SGJ23" s="12"/>
      <c r="SGK23" s="12"/>
      <c r="SGL23" s="12"/>
      <c r="SGM23" s="12"/>
      <c r="SGN23" s="12"/>
      <c r="SGO23" s="12"/>
      <c r="SGP23" s="12"/>
      <c r="SGQ23" s="12"/>
      <c r="SGR23" s="12"/>
      <c r="SGS23" s="12"/>
      <c r="SGT23" s="12"/>
      <c r="SGU23" s="12"/>
      <c r="SGV23" s="12"/>
      <c r="SGW23" s="12"/>
      <c r="SGX23" s="12"/>
      <c r="SGY23" s="12"/>
      <c r="SGZ23" s="12"/>
      <c r="SHA23" s="12"/>
      <c r="SHB23" s="12"/>
      <c r="SHC23" s="12"/>
      <c r="SHD23" s="12"/>
      <c r="SHE23" s="12"/>
      <c r="SHF23" s="12"/>
      <c r="SHG23" s="12"/>
      <c r="SHH23" s="12"/>
      <c r="SHI23" s="12"/>
      <c r="SHJ23" s="12"/>
      <c r="SHK23" s="12"/>
      <c r="SHL23" s="12"/>
      <c r="SHM23" s="12"/>
      <c r="SHN23" s="12"/>
      <c r="SHO23" s="12"/>
      <c r="SHP23" s="12"/>
      <c r="SHQ23" s="12"/>
      <c r="SHR23" s="12"/>
      <c r="SHS23" s="12"/>
      <c r="SHT23" s="12"/>
      <c r="SHU23" s="12"/>
      <c r="SHV23" s="12"/>
      <c r="SHW23" s="12"/>
      <c r="SHX23" s="12"/>
      <c r="SHY23" s="12"/>
      <c r="SHZ23" s="12"/>
      <c r="SIA23" s="12"/>
      <c r="SIB23" s="12"/>
      <c r="SIC23" s="12"/>
      <c r="SID23" s="12"/>
      <c r="SIE23" s="12"/>
      <c r="SIF23" s="12"/>
      <c r="SIG23" s="12"/>
      <c r="SIH23" s="12"/>
      <c r="SII23" s="12"/>
      <c r="SIJ23" s="12"/>
      <c r="SIK23" s="12"/>
      <c r="SIL23" s="12"/>
      <c r="SIM23" s="12"/>
      <c r="SIN23" s="12"/>
      <c r="SIO23" s="12"/>
      <c r="SIP23" s="12"/>
      <c r="SIQ23" s="12"/>
      <c r="SIR23" s="12"/>
      <c r="SIS23" s="12"/>
      <c r="SIT23" s="12"/>
      <c r="SIU23" s="12"/>
      <c r="SIV23" s="12"/>
      <c r="SIW23" s="12"/>
      <c r="SIX23" s="12"/>
      <c r="SIY23" s="12"/>
      <c r="SIZ23" s="12"/>
      <c r="SJA23" s="12"/>
      <c r="SJB23" s="12"/>
      <c r="SJC23" s="12"/>
      <c r="SJD23" s="12"/>
      <c r="SJE23" s="12"/>
      <c r="SJF23" s="12"/>
      <c r="SJG23" s="12"/>
      <c r="SJH23" s="12"/>
      <c r="SJI23" s="12"/>
      <c r="SJJ23" s="12"/>
      <c r="SJK23" s="12"/>
      <c r="SJL23" s="12"/>
      <c r="SJM23" s="12"/>
      <c r="SJN23" s="12"/>
      <c r="SJO23" s="12"/>
      <c r="SJP23" s="12"/>
      <c r="SJQ23" s="12"/>
      <c r="SJR23" s="12"/>
      <c r="SJS23" s="12"/>
      <c r="SJT23" s="12"/>
      <c r="SJU23" s="12"/>
      <c r="SJV23" s="12"/>
      <c r="SJW23" s="12"/>
      <c r="SJX23" s="12"/>
      <c r="SJY23" s="12"/>
      <c r="SJZ23" s="12"/>
      <c r="SKA23" s="12"/>
      <c r="SKB23" s="12"/>
      <c r="SKC23" s="12"/>
      <c r="SKD23" s="12"/>
      <c r="SKE23" s="12"/>
      <c r="SKF23" s="12"/>
      <c r="SKG23" s="12"/>
      <c r="SKH23" s="12"/>
      <c r="SKI23" s="12"/>
      <c r="SKJ23" s="12"/>
      <c r="SKK23" s="12"/>
      <c r="SKL23" s="12"/>
      <c r="SKM23" s="12"/>
      <c r="SKN23" s="12"/>
      <c r="SKO23" s="12"/>
      <c r="SKP23" s="12"/>
      <c r="SKQ23" s="12"/>
      <c r="SKR23" s="12"/>
      <c r="SKS23" s="12"/>
      <c r="SKT23" s="12"/>
      <c r="SKU23" s="12"/>
      <c r="SKV23" s="12"/>
      <c r="SKW23" s="12"/>
      <c r="SKX23" s="12"/>
      <c r="SKY23" s="12"/>
      <c r="SKZ23" s="12"/>
      <c r="SLA23" s="12"/>
      <c r="SLB23" s="12"/>
      <c r="SLC23" s="12"/>
      <c r="SLD23" s="12"/>
      <c r="SLE23" s="12"/>
      <c r="SLF23" s="12"/>
      <c r="SLG23" s="12"/>
      <c r="SLH23" s="12"/>
      <c r="SLI23" s="12"/>
      <c r="SLJ23" s="12"/>
      <c r="SLK23" s="12"/>
      <c r="SLL23" s="12"/>
      <c r="SLM23" s="12"/>
      <c r="SLN23" s="12"/>
      <c r="SLO23" s="12"/>
      <c r="SLP23" s="12"/>
      <c r="SLQ23" s="12"/>
      <c r="SLR23" s="12"/>
      <c r="SLS23" s="12"/>
      <c r="SLT23" s="12"/>
      <c r="SLU23" s="12"/>
      <c r="SLV23" s="12"/>
      <c r="SLW23" s="12"/>
      <c r="SLX23" s="12"/>
      <c r="SLY23" s="12"/>
      <c r="SLZ23" s="12"/>
      <c r="SMA23" s="12"/>
      <c r="SMB23" s="12"/>
      <c r="SMC23" s="12"/>
      <c r="SMD23" s="12"/>
      <c r="SME23" s="12"/>
      <c r="SMF23" s="12"/>
      <c r="SMG23" s="12"/>
      <c r="SMH23" s="12"/>
      <c r="SMI23" s="12"/>
      <c r="SMJ23" s="12"/>
      <c r="SMK23" s="12"/>
      <c r="SML23" s="12"/>
      <c r="SMM23" s="12"/>
      <c r="SMN23" s="12"/>
      <c r="SMO23" s="12"/>
      <c r="SMP23" s="12"/>
      <c r="SMQ23" s="12"/>
      <c r="SMR23" s="12"/>
      <c r="SMS23" s="12"/>
      <c r="SMT23" s="12"/>
      <c r="SMU23" s="12"/>
      <c r="SMV23" s="12"/>
      <c r="SMW23" s="12"/>
      <c r="SMX23" s="12"/>
      <c r="SMY23" s="12"/>
      <c r="SMZ23" s="12"/>
      <c r="SNA23" s="12"/>
      <c r="SNB23" s="12"/>
      <c r="SNC23" s="12"/>
      <c r="SND23" s="12"/>
      <c r="SNE23" s="12"/>
      <c r="SNF23" s="12"/>
      <c r="SNG23" s="12"/>
      <c r="SNH23" s="12"/>
      <c r="SNI23" s="12"/>
      <c r="SNJ23" s="12"/>
      <c r="SNK23" s="12"/>
      <c r="SNL23" s="12"/>
      <c r="SNM23" s="12"/>
      <c r="SNN23" s="12"/>
      <c r="SNO23" s="12"/>
      <c r="SNP23" s="12"/>
      <c r="SNQ23" s="12"/>
      <c r="SNR23" s="12"/>
      <c r="SNS23" s="12"/>
      <c r="SNT23" s="12"/>
      <c r="SNU23" s="12"/>
      <c r="SNV23" s="12"/>
      <c r="SNW23" s="12"/>
      <c r="SNX23" s="12"/>
      <c r="SNY23" s="12"/>
      <c r="SNZ23" s="12"/>
      <c r="SOA23" s="12"/>
      <c r="SOB23" s="12"/>
      <c r="SOC23" s="12"/>
      <c r="SOD23" s="12"/>
      <c r="SOE23" s="12"/>
      <c r="SOF23" s="12"/>
      <c r="SOG23" s="12"/>
      <c r="SOH23" s="12"/>
      <c r="SOI23" s="12"/>
      <c r="SOJ23" s="12"/>
      <c r="SOK23" s="12"/>
      <c r="SOL23" s="12"/>
      <c r="SOM23" s="12"/>
      <c r="SON23" s="12"/>
      <c r="SOO23" s="12"/>
      <c r="SOP23" s="12"/>
      <c r="SOQ23" s="12"/>
      <c r="SOR23" s="12"/>
      <c r="SOS23" s="12"/>
      <c r="SOT23" s="12"/>
      <c r="SOU23" s="12"/>
      <c r="SOV23" s="12"/>
      <c r="SOW23" s="12"/>
      <c r="SOX23" s="12"/>
      <c r="SOY23" s="12"/>
      <c r="SOZ23" s="12"/>
      <c r="SPA23" s="12"/>
      <c r="SPB23" s="12"/>
      <c r="SPC23" s="12"/>
      <c r="SPD23" s="12"/>
      <c r="SPE23" s="12"/>
      <c r="SPF23" s="12"/>
      <c r="SPG23" s="12"/>
      <c r="SPH23" s="12"/>
      <c r="SPI23" s="12"/>
      <c r="SPJ23" s="12"/>
      <c r="SPK23" s="12"/>
      <c r="SPL23" s="12"/>
      <c r="SPM23" s="12"/>
      <c r="SPN23" s="12"/>
      <c r="SPO23" s="12"/>
      <c r="SPP23" s="12"/>
      <c r="SPQ23" s="12"/>
      <c r="SPR23" s="12"/>
      <c r="SPS23" s="12"/>
      <c r="SPT23" s="12"/>
      <c r="SPU23" s="12"/>
      <c r="SPV23" s="12"/>
      <c r="SPW23" s="12"/>
      <c r="SPX23" s="12"/>
      <c r="SPY23" s="12"/>
      <c r="SPZ23" s="12"/>
      <c r="SQA23" s="12"/>
      <c r="SQB23" s="12"/>
      <c r="SQC23" s="12"/>
      <c r="SQD23" s="12"/>
      <c r="SQE23" s="12"/>
      <c r="SQF23" s="12"/>
      <c r="SQG23" s="12"/>
      <c r="SQH23" s="12"/>
      <c r="SQI23" s="12"/>
      <c r="SQJ23" s="12"/>
      <c r="SQK23" s="12"/>
      <c r="SQL23" s="12"/>
      <c r="SQM23" s="12"/>
      <c r="SQN23" s="12"/>
      <c r="SQO23" s="12"/>
      <c r="SQP23" s="12"/>
      <c r="SQQ23" s="12"/>
      <c r="SQR23" s="12"/>
      <c r="SQS23" s="12"/>
      <c r="SQT23" s="12"/>
      <c r="SQU23" s="12"/>
      <c r="SQV23" s="12"/>
      <c r="SQW23" s="12"/>
      <c r="SQX23" s="12"/>
      <c r="SQY23" s="12"/>
      <c r="SQZ23" s="12"/>
      <c r="SRA23" s="12"/>
      <c r="SRB23" s="12"/>
      <c r="SRC23" s="12"/>
      <c r="SRD23" s="12"/>
      <c r="SRE23" s="12"/>
      <c r="SRF23" s="12"/>
      <c r="SRG23" s="12"/>
      <c r="SRH23" s="12"/>
      <c r="SRI23" s="12"/>
      <c r="SRJ23" s="12"/>
      <c r="SRK23" s="12"/>
      <c r="SRL23" s="12"/>
      <c r="SRM23" s="12"/>
      <c r="SRN23" s="12"/>
      <c r="SRO23" s="12"/>
      <c r="SRP23" s="12"/>
      <c r="SRQ23" s="12"/>
      <c r="SRR23" s="12"/>
      <c r="SRS23" s="12"/>
      <c r="SRT23" s="12"/>
      <c r="SRU23" s="12"/>
      <c r="SRV23" s="12"/>
      <c r="SRW23" s="12"/>
      <c r="SRX23" s="12"/>
      <c r="SRY23" s="12"/>
      <c r="SRZ23" s="12"/>
      <c r="SSA23" s="12"/>
      <c r="SSB23" s="12"/>
      <c r="SSC23" s="12"/>
      <c r="SSD23" s="12"/>
      <c r="SSE23" s="12"/>
      <c r="SSF23" s="12"/>
      <c r="SSG23" s="12"/>
      <c r="SSH23" s="12"/>
      <c r="SSI23" s="12"/>
      <c r="SSJ23" s="12"/>
      <c r="SSK23" s="12"/>
      <c r="SSL23" s="12"/>
      <c r="SSM23" s="12"/>
      <c r="SSN23" s="12"/>
      <c r="SSO23" s="12"/>
      <c r="SSP23" s="12"/>
      <c r="SSQ23" s="12"/>
      <c r="SSR23" s="12"/>
      <c r="SSS23" s="12"/>
      <c r="SST23" s="12"/>
      <c r="SSU23" s="12"/>
      <c r="SSV23" s="12"/>
      <c r="SSW23" s="12"/>
      <c r="SSX23" s="12"/>
      <c r="SSY23" s="12"/>
      <c r="SSZ23" s="12"/>
      <c r="STA23" s="12"/>
      <c r="STB23" s="12"/>
      <c r="STC23" s="12"/>
      <c r="STD23" s="12"/>
      <c r="STE23" s="12"/>
      <c r="STF23" s="12"/>
      <c r="STG23" s="12"/>
      <c r="STH23" s="12"/>
      <c r="STI23" s="12"/>
      <c r="STJ23" s="12"/>
      <c r="STK23" s="12"/>
      <c r="STL23" s="12"/>
      <c r="STM23" s="12"/>
      <c r="STN23" s="12"/>
      <c r="STO23" s="12"/>
      <c r="STP23" s="12"/>
      <c r="STQ23" s="12"/>
      <c r="STR23" s="12"/>
      <c r="STS23" s="12"/>
      <c r="STT23" s="12"/>
      <c r="STU23" s="12"/>
      <c r="STV23" s="12"/>
      <c r="STW23" s="12"/>
      <c r="STX23" s="12"/>
      <c r="STY23" s="12"/>
      <c r="STZ23" s="12"/>
      <c r="SUA23" s="12"/>
      <c r="SUB23" s="12"/>
      <c r="SUC23" s="12"/>
      <c r="SUD23" s="12"/>
      <c r="SUE23" s="12"/>
      <c r="SUF23" s="12"/>
      <c r="SUG23" s="12"/>
      <c r="SUH23" s="12"/>
      <c r="SUI23" s="12"/>
      <c r="SUJ23" s="12"/>
      <c r="SUK23" s="12"/>
      <c r="SUL23" s="12"/>
      <c r="SUM23" s="12"/>
      <c r="SUN23" s="12"/>
      <c r="SUO23" s="12"/>
      <c r="SUP23" s="12"/>
      <c r="SUQ23" s="12"/>
      <c r="SUR23" s="12"/>
      <c r="SUS23" s="12"/>
      <c r="SUT23" s="12"/>
      <c r="SUU23" s="12"/>
      <c r="SUV23" s="12"/>
      <c r="SUW23" s="12"/>
      <c r="SUX23" s="12"/>
      <c r="SUY23" s="12"/>
      <c r="SUZ23" s="12"/>
      <c r="SVA23" s="12"/>
      <c r="SVB23" s="12"/>
      <c r="SVC23" s="12"/>
      <c r="SVD23" s="12"/>
      <c r="SVE23" s="12"/>
      <c r="SVF23" s="12"/>
      <c r="SVG23" s="12"/>
      <c r="SVH23" s="12"/>
      <c r="SVI23" s="12"/>
      <c r="SVJ23" s="12"/>
      <c r="SVK23" s="12"/>
      <c r="SVL23" s="12"/>
      <c r="SVM23" s="12"/>
      <c r="SVN23" s="12"/>
      <c r="SVO23" s="12"/>
      <c r="SVP23" s="12"/>
      <c r="SVQ23" s="12"/>
      <c r="SVR23" s="12"/>
      <c r="SVS23" s="12"/>
      <c r="SVT23" s="12"/>
      <c r="SVU23" s="12"/>
      <c r="SVV23" s="12"/>
      <c r="SVW23" s="12"/>
      <c r="SVX23" s="12"/>
      <c r="SVY23" s="12"/>
      <c r="SVZ23" s="12"/>
      <c r="SWA23" s="12"/>
      <c r="SWB23" s="12"/>
      <c r="SWC23" s="12"/>
      <c r="SWD23" s="12"/>
      <c r="SWE23" s="12"/>
      <c r="SWF23" s="12"/>
      <c r="SWG23" s="12"/>
      <c r="SWH23" s="12"/>
      <c r="SWI23" s="12"/>
      <c r="SWJ23" s="12"/>
      <c r="SWK23" s="12"/>
      <c r="SWL23" s="12"/>
      <c r="SWM23" s="12"/>
      <c r="SWN23" s="12"/>
      <c r="SWO23" s="12"/>
      <c r="SWP23" s="12"/>
      <c r="SWQ23" s="12"/>
      <c r="SWR23" s="12"/>
      <c r="SWS23" s="12"/>
      <c r="SWT23" s="12"/>
      <c r="SWU23" s="12"/>
      <c r="SWV23" s="12"/>
      <c r="SWW23" s="12"/>
      <c r="SWX23" s="12"/>
      <c r="SWY23" s="12"/>
      <c r="SWZ23" s="12"/>
      <c r="SXA23" s="12"/>
      <c r="SXB23" s="12"/>
      <c r="SXC23" s="12"/>
      <c r="SXD23" s="12"/>
      <c r="SXE23" s="12"/>
      <c r="SXF23" s="12"/>
      <c r="SXG23" s="12"/>
      <c r="SXH23" s="12"/>
      <c r="SXI23" s="12"/>
      <c r="SXJ23" s="12"/>
      <c r="SXK23" s="12"/>
      <c r="SXL23" s="12"/>
      <c r="SXM23" s="12"/>
      <c r="SXN23" s="12"/>
      <c r="SXO23" s="12"/>
      <c r="SXP23" s="12"/>
      <c r="SXQ23" s="12"/>
      <c r="SXR23" s="12"/>
      <c r="SXS23" s="12"/>
      <c r="SXT23" s="12"/>
      <c r="SXU23" s="12"/>
      <c r="SXV23" s="12"/>
      <c r="SXW23" s="12"/>
      <c r="SXX23" s="12"/>
      <c r="SXY23" s="12"/>
      <c r="SXZ23" s="12"/>
      <c r="SYA23" s="12"/>
      <c r="SYB23" s="12"/>
      <c r="SYC23" s="12"/>
      <c r="SYD23" s="12"/>
      <c r="SYE23" s="12"/>
      <c r="SYF23" s="12"/>
      <c r="SYG23" s="12"/>
      <c r="SYH23" s="12"/>
      <c r="SYI23" s="12"/>
      <c r="SYJ23" s="12"/>
      <c r="SYK23" s="12"/>
      <c r="SYL23" s="12"/>
      <c r="SYM23" s="12"/>
      <c r="SYN23" s="12"/>
      <c r="SYO23" s="12"/>
      <c r="SYP23" s="12"/>
      <c r="SYQ23" s="12"/>
      <c r="SYR23" s="12"/>
      <c r="SYS23" s="12"/>
      <c r="SYT23" s="12"/>
      <c r="SYU23" s="12"/>
      <c r="SYV23" s="12"/>
      <c r="SYW23" s="12"/>
      <c r="SYX23" s="12"/>
      <c r="SYY23" s="12"/>
      <c r="SYZ23" s="12"/>
      <c r="SZA23" s="12"/>
      <c r="SZB23" s="12"/>
      <c r="SZC23" s="12"/>
      <c r="SZD23" s="12"/>
      <c r="SZE23" s="12"/>
      <c r="SZF23" s="12"/>
      <c r="SZG23" s="12"/>
      <c r="SZH23" s="12"/>
      <c r="SZI23" s="12"/>
      <c r="SZJ23" s="12"/>
      <c r="SZK23" s="12"/>
      <c r="SZL23" s="12"/>
      <c r="SZM23" s="12"/>
      <c r="SZN23" s="12"/>
      <c r="SZO23" s="12"/>
      <c r="SZP23" s="12"/>
      <c r="SZQ23" s="12"/>
      <c r="SZR23" s="12"/>
      <c r="SZS23" s="12"/>
      <c r="SZT23" s="12"/>
      <c r="SZU23" s="12"/>
      <c r="SZV23" s="12"/>
      <c r="SZW23" s="12"/>
      <c r="SZX23" s="12"/>
      <c r="SZY23" s="12"/>
      <c r="SZZ23" s="12"/>
      <c r="TAA23" s="12"/>
      <c r="TAB23" s="12"/>
      <c r="TAC23" s="12"/>
      <c r="TAD23" s="12"/>
      <c r="TAE23" s="12"/>
      <c r="TAF23" s="12"/>
      <c r="TAG23" s="12"/>
      <c r="TAH23" s="12"/>
      <c r="TAI23" s="12"/>
      <c r="TAJ23" s="12"/>
      <c r="TAK23" s="12"/>
      <c r="TAL23" s="12"/>
      <c r="TAM23" s="12"/>
      <c r="TAN23" s="12"/>
      <c r="TAO23" s="12"/>
      <c r="TAP23" s="12"/>
      <c r="TAQ23" s="12"/>
      <c r="TAR23" s="12"/>
      <c r="TAS23" s="12"/>
      <c r="TAT23" s="12"/>
      <c r="TAU23" s="12"/>
      <c r="TAV23" s="12"/>
      <c r="TAW23" s="12"/>
      <c r="TAX23" s="12"/>
      <c r="TAY23" s="12"/>
      <c r="TAZ23" s="12"/>
      <c r="TBA23" s="12"/>
      <c r="TBB23" s="12"/>
      <c r="TBC23" s="12"/>
      <c r="TBD23" s="12"/>
      <c r="TBE23" s="12"/>
      <c r="TBF23" s="12"/>
      <c r="TBG23" s="12"/>
      <c r="TBH23" s="12"/>
      <c r="TBI23" s="12"/>
      <c r="TBJ23" s="12"/>
      <c r="TBK23" s="12"/>
      <c r="TBL23" s="12"/>
      <c r="TBM23" s="12"/>
      <c r="TBN23" s="12"/>
      <c r="TBO23" s="12"/>
      <c r="TBP23" s="12"/>
      <c r="TBQ23" s="12"/>
      <c r="TBR23" s="12"/>
      <c r="TBS23" s="12"/>
      <c r="TBT23" s="12"/>
      <c r="TBU23" s="12"/>
      <c r="TBV23" s="12"/>
      <c r="TBW23" s="12"/>
      <c r="TBX23" s="12"/>
      <c r="TBY23" s="12"/>
      <c r="TBZ23" s="12"/>
      <c r="TCA23" s="12"/>
      <c r="TCB23" s="12"/>
      <c r="TCC23" s="12"/>
      <c r="TCD23" s="12"/>
      <c r="TCE23" s="12"/>
      <c r="TCF23" s="12"/>
      <c r="TCG23" s="12"/>
      <c r="TCH23" s="12"/>
      <c r="TCI23" s="12"/>
      <c r="TCJ23" s="12"/>
      <c r="TCK23" s="12"/>
      <c r="TCL23" s="12"/>
      <c r="TCM23" s="12"/>
      <c r="TCN23" s="12"/>
      <c r="TCO23" s="12"/>
      <c r="TCP23" s="12"/>
      <c r="TCQ23" s="12"/>
      <c r="TCR23" s="12"/>
      <c r="TCS23" s="12"/>
      <c r="TCT23" s="12"/>
      <c r="TCU23" s="12"/>
      <c r="TCV23" s="12"/>
      <c r="TCW23" s="12"/>
      <c r="TCX23" s="12"/>
      <c r="TCY23" s="12"/>
      <c r="TCZ23" s="12"/>
      <c r="TDA23" s="12"/>
      <c r="TDB23" s="12"/>
      <c r="TDC23" s="12"/>
      <c r="TDD23" s="12"/>
      <c r="TDE23" s="12"/>
      <c r="TDF23" s="12"/>
      <c r="TDG23" s="12"/>
      <c r="TDH23" s="12"/>
      <c r="TDI23" s="12"/>
      <c r="TDJ23" s="12"/>
      <c r="TDK23" s="12"/>
      <c r="TDL23" s="12"/>
      <c r="TDM23" s="12"/>
      <c r="TDN23" s="12"/>
      <c r="TDO23" s="12"/>
      <c r="TDP23" s="12"/>
      <c r="TDQ23" s="12"/>
      <c r="TDR23" s="12"/>
      <c r="TDS23" s="12"/>
      <c r="TDT23" s="12"/>
      <c r="TDU23" s="12"/>
      <c r="TDV23" s="12"/>
      <c r="TDW23" s="12"/>
      <c r="TDX23" s="12"/>
      <c r="TDY23" s="12"/>
      <c r="TDZ23" s="12"/>
      <c r="TEA23" s="12"/>
      <c r="TEB23" s="12"/>
      <c r="TEC23" s="12"/>
      <c r="TED23" s="12"/>
      <c r="TEE23" s="12"/>
      <c r="TEF23" s="12"/>
      <c r="TEG23" s="12"/>
      <c r="TEH23" s="12"/>
      <c r="TEI23" s="12"/>
      <c r="TEJ23" s="12"/>
      <c r="TEK23" s="12"/>
      <c r="TEL23" s="12"/>
      <c r="TEM23" s="12"/>
      <c r="TEN23" s="12"/>
      <c r="TEO23" s="12"/>
      <c r="TEP23" s="12"/>
      <c r="TEQ23" s="12"/>
      <c r="TER23" s="12"/>
      <c r="TES23" s="12"/>
      <c r="TET23" s="12"/>
      <c r="TEU23" s="12"/>
      <c r="TEV23" s="12"/>
      <c r="TEW23" s="12"/>
      <c r="TEX23" s="12"/>
      <c r="TEY23" s="12"/>
      <c r="TEZ23" s="12"/>
      <c r="TFA23" s="12"/>
      <c r="TFB23" s="12"/>
      <c r="TFC23" s="12"/>
      <c r="TFD23" s="12"/>
      <c r="TFE23" s="12"/>
      <c r="TFF23" s="12"/>
      <c r="TFG23" s="12"/>
      <c r="TFH23" s="12"/>
      <c r="TFI23" s="12"/>
      <c r="TFJ23" s="12"/>
      <c r="TFK23" s="12"/>
      <c r="TFL23" s="12"/>
      <c r="TFM23" s="12"/>
      <c r="TFN23" s="12"/>
      <c r="TFO23" s="12"/>
      <c r="TFP23" s="12"/>
      <c r="TFQ23" s="12"/>
      <c r="TFR23" s="12"/>
      <c r="TFS23" s="12"/>
      <c r="TFT23" s="12"/>
      <c r="TFU23" s="12"/>
      <c r="TFV23" s="12"/>
      <c r="TFW23" s="12"/>
      <c r="TFX23" s="12"/>
      <c r="TFY23" s="12"/>
      <c r="TFZ23" s="12"/>
      <c r="TGA23" s="12"/>
      <c r="TGB23" s="12"/>
      <c r="TGC23" s="12"/>
      <c r="TGD23" s="12"/>
      <c r="TGE23" s="12"/>
      <c r="TGF23" s="12"/>
      <c r="TGG23" s="12"/>
      <c r="TGH23" s="12"/>
      <c r="TGI23" s="12"/>
      <c r="TGJ23" s="12"/>
      <c r="TGK23" s="12"/>
      <c r="TGL23" s="12"/>
      <c r="TGM23" s="12"/>
      <c r="TGN23" s="12"/>
      <c r="TGO23" s="12"/>
      <c r="TGP23" s="12"/>
      <c r="TGQ23" s="12"/>
      <c r="TGR23" s="12"/>
      <c r="TGS23" s="12"/>
      <c r="TGT23" s="12"/>
      <c r="TGU23" s="12"/>
      <c r="TGV23" s="12"/>
      <c r="TGW23" s="12"/>
      <c r="TGX23" s="12"/>
      <c r="TGY23" s="12"/>
      <c r="TGZ23" s="12"/>
      <c r="THA23" s="12"/>
      <c r="THB23" s="12"/>
      <c r="THC23" s="12"/>
      <c r="THD23" s="12"/>
      <c r="THE23" s="12"/>
      <c r="THF23" s="12"/>
      <c r="THG23" s="12"/>
      <c r="THH23" s="12"/>
      <c r="THI23" s="12"/>
      <c r="THJ23" s="12"/>
      <c r="THK23" s="12"/>
      <c r="THL23" s="12"/>
      <c r="THM23" s="12"/>
      <c r="THN23" s="12"/>
      <c r="THO23" s="12"/>
      <c r="THP23" s="12"/>
      <c r="THQ23" s="12"/>
      <c r="THR23" s="12"/>
      <c r="THS23" s="12"/>
      <c r="THT23" s="12"/>
      <c r="THU23" s="12"/>
      <c r="THV23" s="12"/>
      <c r="THW23" s="12"/>
      <c r="THX23" s="12"/>
      <c r="THY23" s="12"/>
      <c r="THZ23" s="12"/>
      <c r="TIA23" s="12"/>
      <c r="TIB23" s="12"/>
      <c r="TIC23" s="12"/>
      <c r="TID23" s="12"/>
      <c r="TIE23" s="12"/>
      <c r="TIF23" s="12"/>
      <c r="TIG23" s="12"/>
      <c r="TIH23" s="12"/>
      <c r="TII23" s="12"/>
      <c r="TIJ23" s="12"/>
      <c r="TIK23" s="12"/>
      <c r="TIL23" s="12"/>
      <c r="TIM23" s="12"/>
      <c r="TIN23" s="12"/>
      <c r="TIO23" s="12"/>
      <c r="TIP23" s="12"/>
      <c r="TIQ23" s="12"/>
      <c r="TIR23" s="12"/>
      <c r="TIS23" s="12"/>
      <c r="TIT23" s="12"/>
      <c r="TIU23" s="12"/>
      <c r="TIV23" s="12"/>
      <c r="TIW23" s="12"/>
      <c r="TIX23" s="12"/>
      <c r="TIY23" s="12"/>
      <c r="TIZ23" s="12"/>
      <c r="TJA23" s="12"/>
      <c r="TJB23" s="12"/>
      <c r="TJC23" s="12"/>
      <c r="TJD23" s="12"/>
      <c r="TJE23" s="12"/>
      <c r="TJF23" s="12"/>
      <c r="TJG23" s="12"/>
      <c r="TJH23" s="12"/>
      <c r="TJI23" s="12"/>
      <c r="TJJ23" s="12"/>
      <c r="TJK23" s="12"/>
      <c r="TJL23" s="12"/>
      <c r="TJM23" s="12"/>
      <c r="TJN23" s="12"/>
      <c r="TJO23" s="12"/>
      <c r="TJP23" s="12"/>
      <c r="TJQ23" s="12"/>
      <c r="TJR23" s="12"/>
      <c r="TJS23" s="12"/>
      <c r="TJT23" s="12"/>
      <c r="TJU23" s="12"/>
      <c r="TJV23" s="12"/>
      <c r="TJW23" s="12"/>
      <c r="TJX23" s="12"/>
      <c r="TJY23" s="12"/>
      <c r="TJZ23" s="12"/>
      <c r="TKA23" s="12"/>
      <c r="TKB23" s="12"/>
      <c r="TKC23" s="12"/>
      <c r="TKD23" s="12"/>
      <c r="TKE23" s="12"/>
      <c r="TKF23" s="12"/>
      <c r="TKG23" s="12"/>
      <c r="TKH23" s="12"/>
      <c r="TKI23" s="12"/>
      <c r="TKJ23" s="12"/>
      <c r="TKK23" s="12"/>
      <c r="TKL23" s="12"/>
      <c r="TKM23" s="12"/>
      <c r="TKN23" s="12"/>
      <c r="TKO23" s="12"/>
      <c r="TKP23" s="12"/>
      <c r="TKQ23" s="12"/>
      <c r="TKR23" s="12"/>
      <c r="TKS23" s="12"/>
      <c r="TKT23" s="12"/>
      <c r="TKU23" s="12"/>
      <c r="TKV23" s="12"/>
      <c r="TKW23" s="12"/>
      <c r="TKX23" s="12"/>
      <c r="TKY23" s="12"/>
      <c r="TKZ23" s="12"/>
      <c r="TLA23" s="12"/>
      <c r="TLB23" s="12"/>
      <c r="TLC23" s="12"/>
      <c r="TLD23" s="12"/>
      <c r="TLE23" s="12"/>
      <c r="TLF23" s="12"/>
      <c r="TLG23" s="12"/>
      <c r="TLH23" s="12"/>
      <c r="TLI23" s="12"/>
      <c r="TLJ23" s="12"/>
      <c r="TLK23" s="12"/>
      <c r="TLL23" s="12"/>
      <c r="TLM23" s="12"/>
      <c r="TLN23" s="12"/>
      <c r="TLO23" s="12"/>
      <c r="TLP23" s="12"/>
      <c r="TLQ23" s="12"/>
      <c r="TLR23" s="12"/>
      <c r="TLS23" s="12"/>
      <c r="TLT23" s="12"/>
      <c r="TLU23" s="12"/>
      <c r="TLV23" s="12"/>
      <c r="TLW23" s="12"/>
      <c r="TLX23" s="12"/>
      <c r="TLY23" s="12"/>
      <c r="TLZ23" s="12"/>
      <c r="TMA23" s="12"/>
      <c r="TMB23" s="12"/>
      <c r="TMC23" s="12"/>
      <c r="TMD23" s="12"/>
      <c r="TME23" s="12"/>
      <c r="TMF23" s="12"/>
      <c r="TMG23" s="12"/>
      <c r="TMH23" s="12"/>
      <c r="TMI23" s="12"/>
      <c r="TMJ23" s="12"/>
      <c r="TMK23" s="12"/>
      <c r="TML23" s="12"/>
      <c r="TMM23" s="12"/>
      <c r="TMN23" s="12"/>
      <c r="TMO23" s="12"/>
      <c r="TMP23" s="12"/>
      <c r="TMQ23" s="12"/>
      <c r="TMR23" s="12"/>
      <c r="TMS23" s="12"/>
      <c r="TMT23" s="12"/>
      <c r="TMU23" s="12"/>
      <c r="TMV23" s="12"/>
      <c r="TMW23" s="12"/>
      <c r="TMX23" s="12"/>
      <c r="TMY23" s="12"/>
      <c r="TMZ23" s="12"/>
      <c r="TNA23" s="12"/>
      <c r="TNB23" s="12"/>
      <c r="TNC23" s="12"/>
      <c r="TND23" s="12"/>
      <c r="TNE23" s="12"/>
      <c r="TNF23" s="12"/>
      <c r="TNG23" s="12"/>
      <c r="TNH23" s="12"/>
      <c r="TNI23" s="12"/>
      <c r="TNJ23" s="12"/>
      <c r="TNK23" s="12"/>
      <c r="TNL23" s="12"/>
      <c r="TNM23" s="12"/>
      <c r="TNN23" s="12"/>
      <c r="TNO23" s="12"/>
      <c r="TNP23" s="12"/>
      <c r="TNQ23" s="12"/>
      <c r="TNR23" s="12"/>
      <c r="TNS23" s="12"/>
      <c r="TNT23" s="12"/>
      <c r="TNU23" s="12"/>
      <c r="TNV23" s="12"/>
      <c r="TNW23" s="12"/>
      <c r="TNX23" s="12"/>
      <c r="TNY23" s="12"/>
      <c r="TNZ23" s="12"/>
      <c r="TOA23" s="12"/>
      <c r="TOB23" s="12"/>
      <c r="TOC23" s="12"/>
      <c r="TOD23" s="12"/>
      <c r="TOE23" s="12"/>
      <c r="TOF23" s="12"/>
      <c r="TOG23" s="12"/>
      <c r="TOH23" s="12"/>
      <c r="TOI23" s="12"/>
      <c r="TOJ23" s="12"/>
      <c r="TOK23" s="12"/>
      <c r="TOL23" s="12"/>
      <c r="TOM23" s="12"/>
      <c r="TON23" s="12"/>
      <c r="TOO23" s="12"/>
      <c r="TOP23" s="12"/>
      <c r="TOQ23" s="12"/>
      <c r="TOR23" s="12"/>
      <c r="TOS23" s="12"/>
      <c r="TOT23" s="12"/>
      <c r="TOU23" s="12"/>
      <c r="TOV23" s="12"/>
      <c r="TOW23" s="12"/>
      <c r="TOX23" s="12"/>
      <c r="TOY23" s="12"/>
      <c r="TOZ23" s="12"/>
      <c r="TPA23" s="12"/>
      <c r="TPB23" s="12"/>
      <c r="TPC23" s="12"/>
      <c r="TPD23" s="12"/>
      <c r="TPE23" s="12"/>
      <c r="TPF23" s="12"/>
      <c r="TPG23" s="12"/>
      <c r="TPH23" s="12"/>
      <c r="TPI23" s="12"/>
      <c r="TPJ23" s="12"/>
      <c r="TPK23" s="12"/>
      <c r="TPL23" s="12"/>
      <c r="TPM23" s="12"/>
      <c r="TPN23" s="12"/>
      <c r="TPO23" s="12"/>
      <c r="TPP23" s="12"/>
      <c r="TPQ23" s="12"/>
      <c r="TPR23" s="12"/>
      <c r="TPS23" s="12"/>
      <c r="TPT23" s="12"/>
      <c r="TPU23" s="12"/>
      <c r="TPV23" s="12"/>
      <c r="TPW23" s="12"/>
      <c r="TPX23" s="12"/>
      <c r="TPY23" s="12"/>
      <c r="TPZ23" s="12"/>
      <c r="TQA23" s="12"/>
      <c r="TQB23" s="12"/>
      <c r="TQC23" s="12"/>
      <c r="TQD23" s="12"/>
      <c r="TQE23" s="12"/>
      <c r="TQF23" s="12"/>
      <c r="TQG23" s="12"/>
      <c r="TQH23" s="12"/>
      <c r="TQI23" s="12"/>
      <c r="TQJ23" s="12"/>
      <c r="TQK23" s="12"/>
      <c r="TQL23" s="12"/>
      <c r="TQM23" s="12"/>
      <c r="TQN23" s="12"/>
      <c r="TQO23" s="12"/>
      <c r="TQP23" s="12"/>
      <c r="TQQ23" s="12"/>
      <c r="TQR23" s="12"/>
      <c r="TQS23" s="12"/>
      <c r="TQT23" s="12"/>
      <c r="TQU23" s="12"/>
      <c r="TQV23" s="12"/>
      <c r="TQW23" s="12"/>
      <c r="TQX23" s="12"/>
      <c r="TQY23" s="12"/>
      <c r="TQZ23" s="12"/>
      <c r="TRA23" s="12"/>
      <c r="TRB23" s="12"/>
      <c r="TRC23" s="12"/>
      <c r="TRD23" s="12"/>
      <c r="TRE23" s="12"/>
      <c r="TRF23" s="12"/>
      <c r="TRG23" s="12"/>
      <c r="TRH23" s="12"/>
      <c r="TRI23" s="12"/>
      <c r="TRJ23" s="12"/>
      <c r="TRK23" s="12"/>
      <c r="TRL23" s="12"/>
      <c r="TRM23" s="12"/>
      <c r="TRN23" s="12"/>
      <c r="TRO23" s="12"/>
      <c r="TRP23" s="12"/>
      <c r="TRQ23" s="12"/>
      <c r="TRR23" s="12"/>
      <c r="TRS23" s="12"/>
      <c r="TRT23" s="12"/>
      <c r="TRU23" s="12"/>
      <c r="TRV23" s="12"/>
      <c r="TRW23" s="12"/>
      <c r="TRX23" s="12"/>
      <c r="TRY23" s="12"/>
      <c r="TRZ23" s="12"/>
      <c r="TSA23" s="12"/>
      <c r="TSB23" s="12"/>
      <c r="TSC23" s="12"/>
      <c r="TSD23" s="12"/>
      <c r="TSE23" s="12"/>
      <c r="TSF23" s="12"/>
      <c r="TSG23" s="12"/>
      <c r="TSH23" s="12"/>
      <c r="TSI23" s="12"/>
      <c r="TSJ23" s="12"/>
      <c r="TSK23" s="12"/>
      <c r="TSL23" s="12"/>
      <c r="TSM23" s="12"/>
      <c r="TSN23" s="12"/>
      <c r="TSO23" s="12"/>
      <c r="TSP23" s="12"/>
      <c r="TSQ23" s="12"/>
      <c r="TSR23" s="12"/>
      <c r="TSS23" s="12"/>
      <c r="TST23" s="12"/>
      <c r="TSU23" s="12"/>
      <c r="TSV23" s="12"/>
      <c r="TSW23" s="12"/>
      <c r="TSX23" s="12"/>
      <c r="TSY23" s="12"/>
      <c r="TSZ23" s="12"/>
      <c r="TTA23" s="12"/>
      <c r="TTB23" s="12"/>
      <c r="TTC23" s="12"/>
      <c r="TTD23" s="12"/>
      <c r="TTE23" s="12"/>
      <c r="TTF23" s="12"/>
      <c r="TTG23" s="12"/>
      <c r="TTH23" s="12"/>
      <c r="TTI23" s="12"/>
      <c r="TTJ23" s="12"/>
      <c r="TTK23" s="12"/>
      <c r="TTL23" s="12"/>
      <c r="TTM23" s="12"/>
      <c r="TTN23" s="12"/>
      <c r="TTO23" s="12"/>
      <c r="TTP23" s="12"/>
      <c r="TTQ23" s="12"/>
      <c r="TTR23" s="12"/>
      <c r="TTS23" s="12"/>
      <c r="TTT23" s="12"/>
      <c r="TTU23" s="12"/>
      <c r="TTV23" s="12"/>
      <c r="TTW23" s="12"/>
      <c r="TTX23" s="12"/>
      <c r="TTY23" s="12"/>
      <c r="TTZ23" s="12"/>
      <c r="TUA23" s="12"/>
      <c r="TUB23" s="12"/>
      <c r="TUC23" s="12"/>
      <c r="TUD23" s="12"/>
      <c r="TUE23" s="12"/>
      <c r="TUF23" s="12"/>
      <c r="TUG23" s="12"/>
      <c r="TUH23" s="12"/>
      <c r="TUI23" s="12"/>
      <c r="TUJ23" s="12"/>
      <c r="TUK23" s="12"/>
      <c r="TUL23" s="12"/>
      <c r="TUM23" s="12"/>
      <c r="TUN23" s="12"/>
      <c r="TUO23" s="12"/>
      <c r="TUP23" s="12"/>
      <c r="TUQ23" s="12"/>
      <c r="TUR23" s="12"/>
      <c r="TUS23" s="12"/>
      <c r="TUT23" s="12"/>
      <c r="TUU23" s="12"/>
      <c r="TUV23" s="12"/>
      <c r="TUW23" s="12"/>
      <c r="TUX23" s="12"/>
      <c r="TUY23" s="12"/>
      <c r="TUZ23" s="12"/>
      <c r="TVA23" s="12"/>
      <c r="TVB23" s="12"/>
      <c r="TVC23" s="12"/>
      <c r="TVD23" s="12"/>
      <c r="TVE23" s="12"/>
      <c r="TVF23" s="12"/>
      <c r="TVG23" s="12"/>
      <c r="TVH23" s="12"/>
      <c r="TVI23" s="12"/>
      <c r="TVJ23" s="12"/>
      <c r="TVK23" s="12"/>
      <c r="TVL23" s="12"/>
      <c r="TVM23" s="12"/>
      <c r="TVN23" s="12"/>
      <c r="TVO23" s="12"/>
      <c r="TVP23" s="12"/>
      <c r="TVQ23" s="12"/>
      <c r="TVR23" s="12"/>
      <c r="TVS23" s="12"/>
      <c r="TVT23" s="12"/>
      <c r="TVU23" s="12"/>
      <c r="TVV23" s="12"/>
      <c r="TVW23" s="12"/>
      <c r="TVX23" s="12"/>
      <c r="TVY23" s="12"/>
      <c r="TVZ23" s="12"/>
      <c r="TWA23" s="12"/>
      <c r="TWB23" s="12"/>
      <c r="TWC23" s="12"/>
      <c r="TWD23" s="12"/>
      <c r="TWE23" s="12"/>
      <c r="TWF23" s="12"/>
      <c r="TWG23" s="12"/>
      <c r="TWH23" s="12"/>
      <c r="TWI23" s="12"/>
      <c r="TWJ23" s="12"/>
      <c r="TWK23" s="12"/>
      <c r="TWL23" s="12"/>
      <c r="TWM23" s="12"/>
      <c r="TWN23" s="12"/>
      <c r="TWO23" s="12"/>
      <c r="TWP23" s="12"/>
      <c r="TWQ23" s="12"/>
      <c r="TWR23" s="12"/>
      <c r="TWS23" s="12"/>
      <c r="TWT23" s="12"/>
      <c r="TWU23" s="12"/>
      <c r="TWV23" s="12"/>
      <c r="TWW23" s="12"/>
      <c r="TWX23" s="12"/>
      <c r="TWY23" s="12"/>
      <c r="TWZ23" s="12"/>
      <c r="TXA23" s="12"/>
      <c r="TXB23" s="12"/>
      <c r="TXC23" s="12"/>
      <c r="TXD23" s="12"/>
      <c r="TXE23" s="12"/>
      <c r="TXF23" s="12"/>
      <c r="TXG23" s="12"/>
      <c r="TXH23" s="12"/>
      <c r="TXI23" s="12"/>
      <c r="TXJ23" s="12"/>
      <c r="TXK23" s="12"/>
      <c r="TXL23" s="12"/>
      <c r="TXM23" s="12"/>
      <c r="TXN23" s="12"/>
      <c r="TXO23" s="12"/>
      <c r="TXP23" s="12"/>
      <c r="TXQ23" s="12"/>
      <c r="TXR23" s="12"/>
      <c r="TXS23" s="12"/>
      <c r="TXT23" s="12"/>
      <c r="TXU23" s="12"/>
      <c r="TXV23" s="12"/>
      <c r="TXW23" s="12"/>
      <c r="TXX23" s="12"/>
      <c r="TXY23" s="12"/>
      <c r="TXZ23" s="12"/>
      <c r="TYA23" s="12"/>
      <c r="TYB23" s="12"/>
      <c r="TYC23" s="12"/>
      <c r="TYD23" s="12"/>
      <c r="TYE23" s="12"/>
      <c r="TYF23" s="12"/>
      <c r="TYG23" s="12"/>
      <c r="TYH23" s="12"/>
      <c r="TYI23" s="12"/>
      <c r="TYJ23" s="12"/>
      <c r="TYK23" s="12"/>
      <c r="TYL23" s="12"/>
      <c r="TYM23" s="12"/>
      <c r="TYN23" s="12"/>
      <c r="TYO23" s="12"/>
      <c r="TYP23" s="12"/>
      <c r="TYQ23" s="12"/>
      <c r="TYR23" s="12"/>
      <c r="TYS23" s="12"/>
      <c r="TYT23" s="12"/>
      <c r="TYU23" s="12"/>
      <c r="TYV23" s="12"/>
      <c r="TYW23" s="12"/>
      <c r="TYX23" s="12"/>
      <c r="TYY23" s="12"/>
      <c r="TYZ23" s="12"/>
      <c r="TZA23" s="12"/>
      <c r="TZB23" s="12"/>
      <c r="TZC23" s="12"/>
      <c r="TZD23" s="12"/>
      <c r="TZE23" s="12"/>
      <c r="TZF23" s="12"/>
      <c r="TZG23" s="12"/>
      <c r="TZH23" s="12"/>
      <c r="TZI23" s="12"/>
      <c r="TZJ23" s="12"/>
      <c r="TZK23" s="12"/>
      <c r="TZL23" s="12"/>
      <c r="TZM23" s="12"/>
      <c r="TZN23" s="12"/>
      <c r="TZO23" s="12"/>
      <c r="TZP23" s="12"/>
      <c r="TZQ23" s="12"/>
      <c r="TZR23" s="12"/>
      <c r="TZS23" s="12"/>
      <c r="TZT23" s="12"/>
      <c r="TZU23" s="12"/>
      <c r="TZV23" s="12"/>
      <c r="TZW23" s="12"/>
      <c r="TZX23" s="12"/>
      <c r="TZY23" s="12"/>
      <c r="TZZ23" s="12"/>
      <c r="UAA23" s="12"/>
      <c r="UAB23" s="12"/>
      <c r="UAC23" s="12"/>
      <c r="UAD23" s="12"/>
      <c r="UAE23" s="12"/>
      <c r="UAF23" s="12"/>
      <c r="UAG23" s="12"/>
      <c r="UAH23" s="12"/>
      <c r="UAI23" s="12"/>
      <c r="UAJ23" s="12"/>
      <c r="UAK23" s="12"/>
      <c r="UAL23" s="12"/>
      <c r="UAM23" s="12"/>
      <c r="UAN23" s="12"/>
      <c r="UAO23" s="12"/>
      <c r="UAP23" s="12"/>
      <c r="UAQ23" s="12"/>
      <c r="UAR23" s="12"/>
      <c r="UAS23" s="12"/>
      <c r="UAT23" s="12"/>
      <c r="UAU23" s="12"/>
      <c r="UAV23" s="12"/>
      <c r="UAW23" s="12"/>
      <c r="UAX23" s="12"/>
      <c r="UAY23" s="12"/>
      <c r="UAZ23" s="12"/>
      <c r="UBA23" s="12"/>
      <c r="UBB23" s="12"/>
      <c r="UBC23" s="12"/>
      <c r="UBD23" s="12"/>
      <c r="UBE23" s="12"/>
      <c r="UBF23" s="12"/>
      <c r="UBG23" s="12"/>
      <c r="UBH23" s="12"/>
      <c r="UBI23" s="12"/>
      <c r="UBJ23" s="12"/>
      <c r="UBK23" s="12"/>
      <c r="UBL23" s="12"/>
      <c r="UBM23" s="12"/>
      <c r="UBN23" s="12"/>
      <c r="UBO23" s="12"/>
      <c r="UBP23" s="12"/>
      <c r="UBQ23" s="12"/>
      <c r="UBR23" s="12"/>
      <c r="UBS23" s="12"/>
      <c r="UBT23" s="12"/>
      <c r="UBU23" s="12"/>
      <c r="UBV23" s="12"/>
      <c r="UBW23" s="12"/>
      <c r="UBX23" s="12"/>
      <c r="UBY23" s="12"/>
      <c r="UBZ23" s="12"/>
      <c r="UCA23" s="12"/>
      <c r="UCB23" s="12"/>
      <c r="UCC23" s="12"/>
      <c r="UCD23" s="12"/>
      <c r="UCE23" s="12"/>
      <c r="UCF23" s="12"/>
      <c r="UCG23" s="12"/>
      <c r="UCH23" s="12"/>
      <c r="UCI23" s="12"/>
      <c r="UCJ23" s="12"/>
      <c r="UCK23" s="12"/>
      <c r="UCL23" s="12"/>
      <c r="UCM23" s="12"/>
      <c r="UCN23" s="12"/>
      <c r="UCO23" s="12"/>
      <c r="UCP23" s="12"/>
      <c r="UCQ23" s="12"/>
      <c r="UCR23" s="12"/>
      <c r="UCS23" s="12"/>
      <c r="UCT23" s="12"/>
      <c r="UCU23" s="12"/>
      <c r="UCV23" s="12"/>
      <c r="UCW23" s="12"/>
      <c r="UCX23" s="12"/>
      <c r="UCY23" s="12"/>
      <c r="UCZ23" s="12"/>
      <c r="UDA23" s="12"/>
      <c r="UDB23" s="12"/>
      <c r="UDC23" s="12"/>
      <c r="UDD23" s="12"/>
      <c r="UDE23" s="12"/>
      <c r="UDF23" s="12"/>
      <c r="UDG23" s="12"/>
      <c r="UDH23" s="12"/>
      <c r="UDI23" s="12"/>
      <c r="UDJ23" s="12"/>
      <c r="UDK23" s="12"/>
      <c r="UDL23" s="12"/>
      <c r="UDM23" s="12"/>
      <c r="UDN23" s="12"/>
      <c r="UDO23" s="12"/>
      <c r="UDP23" s="12"/>
      <c r="UDQ23" s="12"/>
      <c r="UDR23" s="12"/>
      <c r="UDS23" s="12"/>
      <c r="UDT23" s="12"/>
      <c r="UDU23" s="12"/>
      <c r="UDV23" s="12"/>
      <c r="UDW23" s="12"/>
      <c r="UDX23" s="12"/>
      <c r="UDY23" s="12"/>
      <c r="UDZ23" s="12"/>
      <c r="UEA23" s="12"/>
      <c r="UEB23" s="12"/>
      <c r="UEC23" s="12"/>
      <c r="UED23" s="12"/>
      <c r="UEE23" s="12"/>
      <c r="UEF23" s="12"/>
      <c r="UEG23" s="12"/>
      <c r="UEH23" s="12"/>
      <c r="UEI23" s="12"/>
      <c r="UEJ23" s="12"/>
      <c r="UEK23" s="12"/>
      <c r="UEL23" s="12"/>
      <c r="UEM23" s="12"/>
      <c r="UEN23" s="12"/>
      <c r="UEO23" s="12"/>
      <c r="UEP23" s="12"/>
      <c r="UEQ23" s="12"/>
      <c r="UER23" s="12"/>
      <c r="UES23" s="12"/>
      <c r="UET23" s="12"/>
      <c r="UEU23" s="12"/>
      <c r="UEV23" s="12"/>
      <c r="UEW23" s="12"/>
      <c r="UEX23" s="12"/>
      <c r="UEY23" s="12"/>
      <c r="UEZ23" s="12"/>
      <c r="UFA23" s="12"/>
      <c r="UFB23" s="12"/>
      <c r="UFC23" s="12"/>
      <c r="UFD23" s="12"/>
      <c r="UFE23" s="12"/>
      <c r="UFF23" s="12"/>
      <c r="UFG23" s="12"/>
      <c r="UFH23" s="12"/>
      <c r="UFI23" s="12"/>
      <c r="UFJ23" s="12"/>
      <c r="UFK23" s="12"/>
      <c r="UFL23" s="12"/>
      <c r="UFM23" s="12"/>
      <c r="UFN23" s="12"/>
      <c r="UFO23" s="12"/>
      <c r="UFP23" s="12"/>
      <c r="UFQ23" s="12"/>
      <c r="UFR23" s="12"/>
      <c r="UFS23" s="12"/>
      <c r="UFT23" s="12"/>
      <c r="UFU23" s="12"/>
      <c r="UFV23" s="12"/>
      <c r="UFW23" s="12"/>
      <c r="UFX23" s="12"/>
      <c r="UFY23" s="12"/>
      <c r="UFZ23" s="12"/>
      <c r="UGA23" s="12"/>
      <c r="UGB23" s="12"/>
      <c r="UGC23" s="12"/>
      <c r="UGD23" s="12"/>
      <c r="UGE23" s="12"/>
      <c r="UGF23" s="12"/>
      <c r="UGG23" s="12"/>
      <c r="UGH23" s="12"/>
      <c r="UGI23" s="12"/>
      <c r="UGJ23" s="12"/>
      <c r="UGK23" s="12"/>
      <c r="UGL23" s="12"/>
      <c r="UGM23" s="12"/>
      <c r="UGN23" s="12"/>
      <c r="UGO23" s="12"/>
      <c r="UGP23" s="12"/>
      <c r="UGQ23" s="12"/>
      <c r="UGR23" s="12"/>
      <c r="UGS23" s="12"/>
      <c r="UGT23" s="12"/>
      <c r="UGU23" s="12"/>
      <c r="UGV23" s="12"/>
      <c r="UGW23" s="12"/>
      <c r="UGX23" s="12"/>
      <c r="UGY23" s="12"/>
      <c r="UGZ23" s="12"/>
      <c r="UHA23" s="12"/>
      <c r="UHB23" s="12"/>
      <c r="UHC23" s="12"/>
      <c r="UHD23" s="12"/>
      <c r="UHE23" s="12"/>
      <c r="UHF23" s="12"/>
      <c r="UHG23" s="12"/>
      <c r="UHH23" s="12"/>
      <c r="UHI23" s="12"/>
      <c r="UHJ23" s="12"/>
      <c r="UHK23" s="12"/>
      <c r="UHL23" s="12"/>
      <c r="UHM23" s="12"/>
      <c r="UHN23" s="12"/>
      <c r="UHO23" s="12"/>
      <c r="UHP23" s="12"/>
      <c r="UHQ23" s="12"/>
      <c r="UHR23" s="12"/>
      <c r="UHS23" s="12"/>
      <c r="UHT23" s="12"/>
      <c r="UHU23" s="12"/>
      <c r="UHV23" s="12"/>
      <c r="UHW23" s="12"/>
      <c r="UHX23" s="12"/>
      <c r="UHY23" s="12"/>
      <c r="UHZ23" s="12"/>
      <c r="UIA23" s="12"/>
      <c r="UIB23" s="12"/>
      <c r="UIC23" s="12"/>
      <c r="UID23" s="12"/>
      <c r="UIE23" s="12"/>
      <c r="UIF23" s="12"/>
      <c r="UIG23" s="12"/>
      <c r="UIH23" s="12"/>
      <c r="UII23" s="12"/>
      <c r="UIJ23" s="12"/>
      <c r="UIK23" s="12"/>
      <c r="UIL23" s="12"/>
      <c r="UIM23" s="12"/>
      <c r="UIN23" s="12"/>
      <c r="UIO23" s="12"/>
      <c r="UIP23" s="12"/>
      <c r="UIQ23" s="12"/>
      <c r="UIR23" s="12"/>
      <c r="UIS23" s="12"/>
      <c r="UIT23" s="12"/>
      <c r="UIU23" s="12"/>
      <c r="UIV23" s="12"/>
      <c r="UIW23" s="12"/>
      <c r="UIX23" s="12"/>
      <c r="UIY23" s="12"/>
      <c r="UIZ23" s="12"/>
      <c r="UJA23" s="12"/>
      <c r="UJB23" s="12"/>
      <c r="UJC23" s="12"/>
      <c r="UJD23" s="12"/>
      <c r="UJE23" s="12"/>
      <c r="UJF23" s="12"/>
      <c r="UJG23" s="12"/>
      <c r="UJH23" s="12"/>
      <c r="UJI23" s="12"/>
      <c r="UJJ23" s="12"/>
      <c r="UJK23" s="12"/>
      <c r="UJL23" s="12"/>
      <c r="UJM23" s="12"/>
      <c r="UJN23" s="12"/>
      <c r="UJO23" s="12"/>
      <c r="UJP23" s="12"/>
      <c r="UJQ23" s="12"/>
      <c r="UJR23" s="12"/>
      <c r="UJS23" s="12"/>
      <c r="UJT23" s="12"/>
      <c r="UJU23" s="12"/>
      <c r="UJV23" s="12"/>
      <c r="UJW23" s="12"/>
      <c r="UJX23" s="12"/>
      <c r="UJY23" s="12"/>
      <c r="UJZ23" s="12"/>
      <c r="UKA23" s="12"/>
      <c r="UKB23" s="12"/>
      <c r="UKC23" s="12"/>
      <c r="UKD23" s="12"/>
      <c r="UKE23" s="12"/>
      <c r="UKF23" s="12"/>
      <c r="UKG23" s="12"/>
      <c r="UKH23" s="12"/>
      <c r="UKI23" s="12"/>
      <c r="UKJ23" s="12"/>
      <c r="UKK23" s="12"/>
      <c r="UKL23" s="12"/>
      <c r="UKM23" s="12"/>
      <c r="UKN23" s="12"/>
      <c r="UKO23" s="12"/>
      <c r="UKP23" s="12"/>
      <c r="UKQ23" s="12"/>
      <c r="UKR23" s="12"/>
      <c r="UKS23" s="12"/>
      <c r="UKT23" s="12"/>
      <c r="UKU23" s="12"/>
      <c r="UKV23" s="12"/>
      <c r="UKW23" s="12"/>
      <c r="UKX23" s="12"/>
      <c r="UKY23" s="12"/>
      <c r="UKZ23" s="12"/>
      <c r="ULA23" s="12"/>
      <c r="ULB23" s="12"/>
      <c r="ULC23" s="12"/>
      <c r="ULD23" s="12"/>
      <c r="ULE23" s="12"/>
      <c r="ULF23" s="12"/>
      <c r="ULG23" s="12"/>
      <c r="ULH23" s="12"/>
      <c r="ULI23" s="12"/>
      <c r="ULJ23" s="12"/>
      <c r="ULK23" s="12"/>
      <c r="ULL23" s="12"/>
      <c r="ULM23" s="12"/>
      <c r="ULN23" s="12"/>
      <c r="ULO23" s="12"/>
      <c r="ULP23" s="12"/>
      <c r="ULQ23" s="12"/>
      <c r="ULR23" s="12"/>
      <c r="ULS23" s="12"/>
      <c r="ULT23" s="12"/>
      <c r="ULU23" s="12"/>
      <c r="ULV23" s="12"/>
      <c r="ULW23" s="12"/>
      <c r="ULX23" s="12"/>
      <c r="ULY23" s="12"/>
      <c r="ULZ23" s="12"/>
      <c r="UMA23" s="12"/>
      <c r="UMB23" s="12"/>
      <c r="UMC23" s="12"/>
      <c r="UMD23" s="12"/>
      <c r="UME23" s="12"/>
      <c r="UMF23" s="12"/>
      <c r="UMG23" s="12"/>
      <c r="UMH23" s="12"/>
      <c r="UMI23" s="12"/>
      <c r="UMJ23" s="12"/>
      <c r="UMK23" s="12"/>
      <c r="UML23" s="12"/>
      <c r="UMM23" s="12"/>
      <c r="UMN23" s="12"/>
      <c r="UMO23" s="12"/>
      <c r="UMP23" s="12"/>
      <c r="UMQ23" s="12"/>
      <c r="UMR23" s="12"/>
      <c r="UMS23" s="12"/>
      <c r="UMT23" s="12"/>
      <c r="UMU23" s="12"/>
      <c r="UMV23" s="12"/>
      <c r="UMW23" s="12"/>
      <c r="UMX23" s="12"/>
      <c r="UMY23" s="12"/>
      <c r="UMZ23" s="12"/>
      <c r="UNA23" s="12"/>
      <c r="UNB23" s="12"/>
      <c r="UNC23" s="12"/>
      <c r="UND23" s="12"/>
      <c r="UNE23" s="12"/>
      <c r="UNF23" s="12"/>
      <c r="UNG23" s="12"/>
      <c r="UNH23" s="12"/>
      <c r="UNI23" s="12"/>
      <c r="UNJ23" s="12"/>
      <c r="UNK23" s="12"/>
      <c r="UNL23" s="12"/>
      <c r="UNM23" s="12"/>
      <c r="UNN23" s="12"/>
      <c r="UNO23" s="12"/>
      <c r="UNP23" s="12"/>
      <c r="UNQ23" s="12"/>
      <c r="UNR23" s="12"/>
      <c r="UNS23" s="12"/>
      <c r="UNT23" s="12"/>
      <c r="UNU23" s="12"/>
      <c r="UNV23" s="12"/>
      <c r="UNW23" s="12"/>
      <c r="UNX23" s="12"/>
      <c r="UNY23" s="12"/>
      <c r="UNZ23" s="12"/>
      <c r="UOA23" s="12"/>
      <c r="UOB23" s="12"/>
      <c r="UOC23" s="12"/>
      <c r="UOD23" s="12"/>
      <c r="UOE23" s="12"/>
      <c r="UOF23" s="12"/>
      <c r="UOG23" s="12"/>
      <c r="UOH23" s="12"/>
      <c r="UOI23" s="12"/>
      <c r="UOJ23" s="12"/>
      <c r="UOK23" s="12"/>
      <c r="UOL23" s="12"/>
      <c r="UOM23" s="12"/>
      <c r="UON23" s="12"/>
      <c r="UOO23" s="12"/>
      <c r="UOP23" s="12"/>
      <c r="UOQ23" s="12"/>
      <c r="UOR23" s="12"/>
      <c r="UOS23" s="12"/>
      <c r="UOT23" s="12"/>
      <c r="UOU23" s="12"/>
      <c r="UOV23" s="12"/>
      <c r="UOW23" s="12"/>
      <c r="UOX23" s="12"/>
      <c r="UOY23" s="12"/>
      <c r="UOZ23" s="12"/>
      <c r="UPA23" s="12"/>
      <c r="UPB23" s="12"/>
      <c r="UPC23" s="12"/>
      <c r="UPD23" s="12"/>
      <c r="UPE23" s="12"/>
      <c r="UPF23" s="12"/>
      <c r="UPG23" s="12"/>
      <c r="UPH23" s="12"/>
      <c r="UPI23" s="12"/>
      <c r="UPJ23" s="12"/>
      <c r="UPK23" s="12"/>
      <c r="UPL23" s="12"/>
      <c r="UPM23" s="12"/>
      <c r="UPN23" s="12"/>
      <c r="UPO23" s="12"/>
      <c r="UPP23" s="12"/>
      <c r="UPQ23" s="12"/>
      <c r="UPR23" s="12"/>
      <c r="UPS23" s="12"/>
      <c r="UPT23" s="12"/>
      <c r="UPU23" s="12"/>
      <c r="UPV23" s="12"/>
      <c r="UPW23" s="12"/>
      <c r="UPX23" s="12"/>
      <c r="UPY23" s="12"/>
      <c r="UPZ23" s="12"/>
      <c r="UQA23" s="12"/>
      <c r="UQB23" s="12"/>
      <c r="UQC23" s="12"/>
      <c r="UQD23" s="12"/>
      <c r="UQE23" s="12"/>
      <c r="UQF23" s="12"/>
      <c r="UQG23" s="12"/>
      <c r="UQH23" s="12"/>
      <c r="UQI23" s="12"/>
      <c r="UQJ23" s="12"/>
      <c r="UQK23" s="12"/>
      <c r="UQL23" s="12"/>
      <c r="UQM23" s="12"/>
      <c r="UQN23" s="12"/>
      <c r="UQO23" s="12"/>
      <c r="UQP23" s="12"/>
      <c r="UQQ23" s="12"/>
      <c r="UQR23" s="12"/>
      <c r="UQS23" s="12"/>
      <c r="UQT23" s="12"/>
      <c r="UQU23" s="12"/>
      <c r="UQV23" s="12"/>
      <c r="UQW23" s="12"/>
      <c r="UQX23" s="12"/>
      <c r="UQY23" s="12"/>
      <c r="UQZ23" s="12"/>
      <c r="URA23" s="12"/>
      <c r="URB23" s="12"/>
      <c r="URC23" s="12"/>
      <c r="URD23" s="12"/>
      <c r="URE23" s="12"/>
      <c r="URF23" s="12"/>
      <c r="URG23" s="12"/>
      <c r="URH23" s="12"/>
      <c r="URI23" s="12"/>
      <c r="URJ23" s="12"/>
      <c r="URK23" s="12"/>
      <c r="URL23" s="12"/>
      <c r="URM23" s="12"/>
      <c r="URN23" s="12"/>
      <c r="URO23" s="12"/>
      <c r="URP23" s="12"/>
      <c r="URQ23" s="12"/>
      <c r="URR23" s="12"/>
      <c r="URS23" s="12"/>
      <c r="URT23" s="12"/>
      <c r="URU23" s="12"/>
      <c r="URV23" s="12"/>
      <c r="URW23" s="12"/>
      <c r="URX23" s="12"/>
      <c r="URY23" s="12"/>
      <c r="URZ23" s="12"/>
      <c r="USA23" s="12"/>
      <c r="USB23" s="12"/>
      <c r="USC23" s="12"/>
      <c r="USD23" s="12"/>
      <c r="USE23" s="12"/>
      <c r="USF23" s="12"/>
      <c r="USG23" s="12"/>
      <c r="USH23" s="12"/>
      <c r="USI23" s="12"/>
      <c r="USJ23" s="12"/>
      <c r="USK23" s="12"/>
      <c r="USL23" s="12"/>
      <c r="USM23" s="12"/>
      <c r="USN23" s="12"/>
      <c r="USO23" s="12"/>
      <c r="USP23" s="12"/>
      <c r="USQ23" s="12"/>
      <c r="USR23" s="12"/>
      <c r="USS23" s="12"/>
      <c r="UST23" s="12"/>
      <c r="USU23" s="12"/>
      <c r="USV23" s="12"/>
      <c r="USW23" s="12"/>
      <c r="USX23" s="12"/>
      <c r="USY23" s="12"/>
      <c r="USZ23" s="12"/>
      <c r="UTA23" s="12"/>
      <c r="UTB23" s="12"/>
      <c r="UTC23" s="12"/>
      <c r="UTD23" s="12"/>
      <c r="UTE23" s="12"/>
      <c r="UTF23" s="12"/>
      <c r="UTG23" s="12"/>
      <c r="UTH23" s="12"/>
      <c r="UTI23" s="12"/>
      <c r="UTJ23" s="12"/>
      <c r="UTK23" s="12"/>
      <c r="UTL23" s="12"/>
      <c r="UTM23" s="12"/>
      <c r="UTN23" s="12"/>
      <c r="UTO23" s="12"/>
      <c r="UTP23" s="12"/>
      <c r="UTQ23" s="12"/>
      <c r="UTR23" s="12"/>
      <c r="UTS23" s="12"/>
      <c r="UTT23" s="12"/>
      <c r="UTU23" s="12"/>
      <c r="UTV23" s="12"/>
      <c r="UTW23" s="12"/>
      <c r="UTX23" s="12"/>
      <c r="UTY23" s="12"/>
      <c r="UTZ23" s="12"/>
      <c r="UUA23" s="12"/>
      <c r="UUB23" s="12"/>
      <c r="UUC23" s="12"/>
      <c r="UUD23" s="12"/>
      <c r="UUE23" s="12"/>
      <c r="UUF23" s="12"/>
      <c r="UUG23" s="12"/>
      <c r="UUH23" s="12"/>
      <c r="UUI23" s="12"/>
      <c r="UUJ23" s="12"/>
      <c r="UUK23" s="12"/>
      <c r="UUL23" s="12"/>
      <c r="UUM23" s="12"/>
      <c r="UUN23" s="12"/>
      <c r="UUO23" s="12"/>
      <c r="UUP23" s="12"/>
      <c r="UUQ23" s="12"/>
      <c r="UUR23" s="12"/>
      <c r="UUS23" s="12"/>
      <c r="UUT23" s="12"/>
      <c r="UUU23" s="12"/>
      <c r="UUV23" s="12"/>
      <c r="UUW23" s="12"/>
      <c r="UUX23" s="12"/>
      <c r="UUY23" s="12"/>
      <c r="UUZ23" s="12"/>
      <c r="UVA23" s="12"/>
      <c r="UVB23" s="12"/>
      <c r="UVC23" s="12"/>
      <c r="UVD23" s="12"/>
      <c r="UVE23" s="12"/>
      <c r="UVF23" s="12"/>
      <c r="UVG23" s="12"/>
      <c r="UVH23" s="12"/>
      <c r="UVI23" s="12"/>
      <c r="UVJ23" s="12"/>
      <c r="UVK23" s="12"/>
      <c r="UVL23" s="12"/>
      <c r="UVM23" s="12"/>
      <c r="UVN23" s="12"/>
      <c r="UVO23" s="12"/>
      <c r="UVP23" s="12"/>
      <c r="UVQ23" s="12"/>
      <c r="UVR23" s="12"/>
      <c r="UVS23" s="12"/>
      <c r="UVT23" s="12"/>
      <c r="UVU23" s="12"/>
      <c r="UVV23" s="12"/>
      <c r="UVW23" s="12"/>
      <c r="UVX23" s="12"/>
      <c r="UVY23" s="12"/>
      <c r="UVZ23" s="12"/>
      <c r="UWA23" s="12"/>
      <c r="UWB23" s="12"/>
      <c r="UWC23" s="12"/>
      <c r="UWD23" s="12"/>
      <c r="UWE23" s="12"/>
      <c r="UWF23" s="12"/>
      <c r="UWG23" s="12"/>
      <c r="UWH23" s="12"/>
      <c r="UWI23" s="12"/>
      <c r="UWJ23" s="12"/>
      <c r="UWK23" s="12"/>
      <c r="UWL23" s="12"/>
      <c r="UWM23" s="12"/>
      <c r="UWN23" s="12"/>
      <c r="UWO23" s="12"/>
      <c r="UWP23" s="12"/>
      <c r="UWQ23" s="12"/>
      <c r="UWR23" s="12"/>
      <c r="UWS23" s="12"/>
      <c r="UWT23" s="12"/>
      <c r="UWU23" s="12"/>
      <c r="UWV23" s="12"/>
      <c r="UWW23" s="12"/>
      <c r="UWX23" s="12"/>
      <c r="UWY23" s="12"/>
      <c r="UWZ23" s="12"/>
      <c r="UXA23" s="12"/>
      <c r="UXB23" s="12"/>
      <c r="UXC23" s="12"/>
      <c r="UXD23" s="12"/>
      <c r="UXE23" s="12"/>
      <c r="UXF23" s="12"/>
      <c r="UXG23" s="12"/>
      <c r="UXH23" s="12"/>
      <c r="UXI23" s="12"/>
      <c r="UXJ23" s="12"/>
      <c r="UXK23" s="12"/>
      <c r="UXL23" s="12"/>
      <c r="UXM23" s="12"/>
      <c r="UXN23" s="12"/>
      <c r="UXO23" s="12"/>
      <c r="UXP23" s="12"/>
      <c r="UXQ23" s="12"/>
      <c r="UXR23" s="12"/>
      <c r="UXS23" s="12"/>
      <c r="UXT23" s="12"/>
      <c r="UXU23" s="12"/>
      <c r="UXV23" s="12"/>
      <c r="UXW23" s="12"/>
      <c r="UXX23" s="12"/>
      <c r="UXY23" s="12"/>
      <c r="UXZ23" s="12"/>
      <c r="UYA23" s="12"/>
      <c r="UYB23" s="12"/>
      <c r="UYC23" s="12"/>
      <c r="UYD23" s="12"/>
      <c r="UYE23" s="12"/>
      <c r="UYF23" s="12"/>
      <c r="UYG23" s="12"/>
      <c r="UYH23" s="12"/>
      <c r="UYI23" s="12"/>
      <c r="UYJ23" s="12"/>
      <c r="UYK23" s="12"/>
      <c r="UYL23" s="12"/>
      <c r="UYM23" s="12"/>
      <c r="UYN23" s="12"/>
      <c r="UYO23" s="12"/>
      <c r="UYP23" s="12"/>
      <c r="UYQ23" s="12"/>
      <c r="UYR23" s="12"/>
      <c r="UYS23" s="12"/>
      <c r="UYT23" s="12"/>
      <c r="UYU23" s="12"/>
      <c r="UYV23" s="12"/>
      <c r="UYW23" s="12"/>
      <c r="UYX23" s="12"/>
      <c r="UYY23" s="12"/>
      <c r="UYZ23" s="12"/>
      <c r="UZA23" s="12"/>
      <c r="UZB23" s="12"/>
      <c r="UZC23" s="12"/>
      <c r="UZD23" s="12"/>
      <c r="UZE23" s="12"/>
      <c r="UZF23" s="12"/>
      <c r="UZG23" s="12"/>
      <c r="UZH23" s="12"/>
      <c r="UZI23" s="12"/>
      <c r="UZJ23" s="12"/>
      <c r="UZK23" s="12"/>
      <c r="UZL23" s="12"/>
      <c r="UZM23" s="12"/>
      <c r="UZN23" s="12"/>
      <c r="UZO23" s="12"/>
      <c r="UZP23" s="12"/>
      <c r="UZQ23" s="12"/>
      <c r="UZR23" s="12"/>
      <c r="UZS23" s="12"/>
      <c r="UZT23" s="12"/>
      <c r="UZU23" s="12"/>
      <c r="UZV23" s="12"/>
      <c r="UZW23" s="12"/>
      <c r="UZX23" s="12"/>
      <c r="UZY23" s="12"/>
      <c r="UZZ23" s="12"/>
      <c r="VAA23" s="12"/>
      <c r="VAB23" s="12"/>
      <c r="VAC23" s="12"/>
      <c r="VAD23" s="12"/>
      <c r="VAE23" s="12"/>
      <c r="VAF23" s="12"/>
      <c r="VAG23" s="12"/>
      <c r="VAH23" s="12"/>
      <c r="VAI23" s="12"/>
      <c r="VAJ23" s="12"/>
      <c r="VAK23" s="12"/>
      <c r="VAL23" s="12"/>
      <c r="VAM23" s="12"/>
      <c r="VAN23" s="12"/>
      <c r="VAO23" s="12"/>
      <c r="VAP23" s="12"/>
      <c r="VAQ23" s="12"/>
      <c r="VAR23" s="12"/>
      <c r="VAS23" s="12"/>
      <c r="VAT23" s="12"/>
      <c r="VAU23" s="12"/>
      <c r="VAV23" s="12"/>
      <c r="VAW23" s="12"/>
      <c r="VAX23" s="12"/>
      <c r="VAY23" s="12"/>
      <c r="VAZ23" s="12"/>
      <c r="VBA23" s="12"/>
      <c r="VBB23" s="12"/>
      <c r="VBC23" s="12"/>
      <c r="VBD23" s="12"/>
      <c r="VBE23" s="12"/>
      <c r="VBF23" s="12"/>
      <c r="VBG23" s="12"/>
      <c r="VBH23" s="12"/>
      <c r="VBI23" s="12"/>
      <c r="VBJ23" s="12"/>
      <c r="VBK23" s="12"/>
      <c r="VBL23" s="12"/>
      <c r="VBM23" s="12"/>
      <c r="VBN23" s="12"/>
      <c r="VBO23" s="12"/>
      <c r="VBP23" s="12"/>
      <c r="VBQ23" s="12"/>
      <c r="VBR23" s="12"/>
      <c r="VBS23" s="12"/>
      <c r="VBT23" s="12"/>
      <c r="VBU23" s="12"/>
      <c r="VBV23" s="12"/>
      <c r="VBW23" s="12"/>
      <c r="VBX23" s="12"/>
      <c r="VBY23" s="12"/>
      <c r="VBZ23" s="12"/>
      <c r="VCA23" s="12"/>
      <c r="VCB23" s="12"/>
      <c r="VCC23" s="12"/>
      <c r="VCD23" s="12"/>
      <c r="VCE23" s="12"/>
      <c r="VCF23" s="12"/>
      <c r="VCG23" s="12"/>
      <c r="VCH23" s="12"/>
      <c r="VCI23" s="12"/>
      <c r="VCJ23" s="12"/>
      <c r="VCK23" s="12"/>
      <c r="VCL23" s="12"/>
      <c r="VCM23" s="12"/>
      <c r="VCN23" s="12"/>
      <c r="VCO23" s="12"/>
      <c r="VCP23" s="12"/>
      <c r="VCQ23" s="12"/>
      <c r="VCR23" s="12"/>
      <c r="VCS23" s="12"/>
      <c r="VCT23" s="12"/>
      <c r="VCU23" s="12"/>
      <c r="VCV23" s="12"/>
      <c r="VCW23" s="12"/>
      <c r="VCX23" s="12"/>
      <c r="VCY23" s="12"/>
      <c r="VCZ23" s="12"/>
      <c r="VDA23" s="12"/>
      <c r="VDB23" s="12"/>
      <c r="VDC23" s="12"/>
      <c r="VDD23" s="12"/>
      <c r="VDE23" s="12"/>
      <c r="VDF23" s="12"/>
      <c r="VDG23" s="12"/>
      <c r="VDH23" s="12"/>
      <c r="VDI23" s="12"/>
      <c r="VDJ23" s="12"/>
      <c r="VDK23" s="12"/>
      <c r="VDL23" s="12"/>
      <c r="VDM23" s="12"/>
      <c r="VDN23" s="12"/>
      <c r="VDO23" s="12"/>
      <c r="VDP23" s="12"/>
      <c r="VDQ23" s="12"/>
      <c r="VDR23" s="12"/>
      <c r="VDS23" s="12"/>
      <c r="VDT23" s="12"/>
      <c r="VDU23" s="12"/>
      <c r="VDV23" s="12"/>
      <c r="VDW23" s="12"/>
      <c r="VDX23" s="12"/>
      <c r="VDY23" s="12"/>
      <c r="VDZ23" s="12"/>
      <c r="VEA23" s="12"/>
      <c r="VEB23" s="12"/>
      <c r="VEC23" s="12"/>
      <c r="VED23" s="12"/>
      <c r="VEE23" s="12"/>
      <c r="VEF23" s="12"/>
      <c r="VEG23" s="12"/>
      <c r="VEH23" s="12"/>
      <c r="VEI23" s="12"/>
      <c r="VEJ23" s="12"/>
      <c r="VEK23" s="12"/>
      <c r="VEL23" s="12"/>
      <c r="VEM23" s="12"/>
      <c r="VEN23" s="12"/>
      <c r="VEO23" s="12"/>
      <c r="VEP23" s="12"/>
      <c r="VEQ23" s="12"/>
      <c r="VER23" s="12"/>
      <c r="VES23" s="12"/>
      <c r="VET23" s="12"/>
      <c r="VEU23" s="12"/>
      <c r="VEV23" s="12"/>
      <c r="VEW23" s="12"/>
      <c r="VEX23" s="12"/>
      <c r="VEY23" s="12"/>
      <c r="VEZ23" s="12"/>
      <c r="VFA23" s="12"/>
      <c r="VFB23" s="12"/>
      <c r="VFC23" s="12"/>
      <c r="VFD23" s="12"/>
      <c r="VFE23" s="12"/>
      <c r="VFF23" s="12"/>
      <c r="VFG23" s="12"/>
      <c r="VFH23" s="12"/>
      <c r="VFI23" s="12"/>
      <c r="VFJ23" s="12"/>
      <c r="VFK23" s="12"/>
      <c r="VFL23" s="12"/>
      <c r="VFM23" s="12"/>
      <c r="VFN23" s="12"/>
      <c r="VFO23" s="12"/>
      <c r="VFP23" s="12"/>
      <c r="VFQ23" s="12"/>
      <c r="VFR23" s="12"/>
      <c r="VFS23" s="12"/>
      <c r="VFT23" s="12"/>
      <c r="VFU23" s="12"/>
      <c r="VFV23" s="12"/>
      <c r="VFW23" s="12"/>
      <c r="VFX23" s="12"/>
      <c r="VFY23" s="12"/>
      <c r="VFZ23" s="12"/>
      <c r="VGA23" s="12"/>
      <c r="VGB23" s="12"/>
      <c r="VGC23" s="12"/>
      <c r="VGD23" s="12"/>
      <c r="VGE23" s="12"/>
      <c r="VGF23" s="12"/>
      <c r="VGG23" s="12"/>
      <c r="VGH23" s="12"/>
      <c r="VGI23" s="12"/>
      <c r="VGJ23" s="12"/>
      <c r="VGK23" s="12"/>
      <c r="VGL23" s="12"/>
      <c r="VGM23" s="12"/>
      <c r="VGN23" s="12"/>
      <c r="VGO23" s="12"/>
      <c r="VGP23" s="12"/>
      <c r="VGQ23" s="12"/>
      <c r="VGR23" s="12"/>
      <c r="VGS23" s="12"/>
      <c r="VGT23" s="12"/>
      <c r="VGU23" s="12"/>
      <c r="VGV23" s="12"/>
      <c r="VGW23" s="12"/>
      <c r="VGX23" s="12"/>
      <c r="VGY23" s="12"/>
      <c r="VGZ23" s="12"/>
      <c r="VHA23" s="12"/>
      <c r="VHB23" s="12"/>
      <c r="VHC23" s="12"/>
      <c r="VHD23" s="12"/>
      <c r="VHE23" s="12"/>
      <c r="VHF23" s="12"/>
      <c r="VHG23" s="12"/>
      <c r="VHH23" s="12"/>
      <c r="VHI23" s="12"/>
      <c r="VHJ23" s="12"/>
      <c r="VHK23" s="12"/>
      <c r="VHL23" s="12"/>
      <c r="VHM23" s="12"/>
      <c r="VHN23" s="12"/>
      <c r="VHO23" s="12"/>
      <c r="VHP23" s="12"/>
      <c r="VHQ23" s="12"/>
      <c r="VHR23" s="12"/>
      <c r="VHS23" s="12"/>
      <c r="VHT23" s="12"/>
      <c r="VHU23" s="12"/>
      <c r="VHV23" s="12"/>
      <c r="VHW23" s="12"/>
      <c r="VHX23" s="12"/>
      <c r="VHY23" s="12"/>
      <c r="VHZ23" s="12"/>
      <c r="VIA23" s="12"/>
      <c r="VIB23" s="12"/>
      <c r="VIC23" s="12"/>
      <c r="VID23" s="12"/>
      <c r="VIE23" s="12"/>
      <c r="VIF23" s="12"/>
      <c r="VIG23" s="12"/>
      <c r="VIH23" s="12"/>
      <c r="VII23" s="12"/>
      <c r="VIJ23" s="12"/>
      <c r="VIK23" s="12"/>
      <c r="VIL23" s="12"/>
      <c r="VIM23" s="12"/>
      <c r="VIN23" s="12"/>
      <c r="VIO23" s="12"/>
      <c r="VIP23" s="12"/>
      <c r="VIQ23" s="12"/>
      <c r="VIR23" s="12"/>
      <c r="VIS23" s="12"/>
      <c r="VIT23" s="12"/>
      <c r="VIU23" s="12"/>
      <c r="VIV23" s="12"/>
      <c r="VIW23" s="12"/>
      <c r="VIX23" s="12"/>
      <c r="VIY23" s="12"/>
      <c r="VIZ23" s="12"/>
      <c r="VJA23" s="12"/>
      <c r="VJB23" s="12"/>
      <c r="VJC23" s="12"/>
      <c r="VJD23" s="12"/>
      <c r="VJE23" s="12"/>
      <c r="VJF23" s="12"/>
      <c r="VJG23" s="12"/>
      <c r="VJH23" s="12"/>
      <c r="VJI23" s="12"/>
      <c r="VJJ23" s="12"/>
      <c r="VJK23" s="12"/>
      <c r="VJL23" s="12"/>
      <c r="VJM23" s="12"/>
      <c r="VJN23" s="12"/>
      <c r="VJO23" s="12"/>
      <c r="VJP23" s="12"/>
      <c r="VJQ23" s="12"/>
      <c r="VJR23" s="12"/>
      <c r="VJS23" s="12"/>
      <c r="VJT23" s="12"/>
      <c r="VJU23" s="12"/>
      <c r="VJV23" s="12"/>
      <c r="VJW23" s="12"/>
      <c r="VJX23" s="12"/>
      <c r="VJY23" s="12"/>
      <c r="VJZ23" s="12"/>
      <c r="VKA23" s="12"/>
      <c r="VKB23" s="12"/>
      <c r="VKC23" s="12"/>
      <c r="VKD23" s="12"/>
      <c r="VKE23" s="12"/>
      <c r="VKF23" s="12"/>
      <c r="VKG23" s="12"/>
      <c r="VKH23" s="12"/>
      <c r="VKI23" s="12"/>
      <c r="VKJ23" s="12"/>
      <c r="VKK23" s="12"/>
      <c r="VKL23" s="12"/>
      <c r="VKM23" s="12"/>
      <c r="VKN23" s="12"/>
      <c r="VKO23" s="12"/>
      <c r="VKP23" s="12"/>
      <c r="VKQ23" s="12"/>
      <c r="VKR23" s="12"/>
      <c r="VKS23" s="12"/>
      <c r="VKT23" s="12"/>
      <c r="VKU23" s="12"/>
      <c r="VKV23" s="12"/>
      <c r="VKW23" s="12"/>
      <c r="VKX23" s="12"/>
      <c r="VKY23" s="12"/>
      <c r="VKZ23" s="12"/>
      <c r="VLA23" s="12"/>
      <c r="VLB23" s="12"/>
      <c r="VLC23" s="12"/>
      <c r="VLD23" s="12"/>
      <c r="VLE23" s="12"/>
      <c r="VLF23" s="12"/>
      <c r="VLG23" s="12"/>
      <c r="VLH23" s="12"/>
      <c r="VLI23" s="12"/>
      <c r="VLJ23" s="12"/>
      <c r="VLK23" s="12"/>
      <c r="VLL23" s="12"/>
      <c r="VLM23" s="12"/>
      <c r="VLN23" s="12"/>
      <c r="VLO23" s="12"/>
      <c r="VLP23" s="12"/>
      <c r="VLQ23" s="12"/>
      <c r="VLR23" s="12"/>
      <c r="VLS23" s="12"/>
      <c r="VLT23" s="12"/>
      <c r="VLU23" s="12"/>
      <c r="VLV23" s="12"/>
      <c r="VLW23" s="12"/>
      <c r="VLX23" s="12"/>
      <c r="VLY23" s="12"/>
      <c r="VLZ23" s="12"/>
      <c r="VMA23" s="12"/>
      <c r="VMB23" s="12"/>
      <c r="VMC23" s="12"/>
      <c r="VMD23" s="12"/>
      <c r="VME23" s="12"/>
      <c r="VMF23" s="12"/>
      <c r="VMG23" s="12"/>
      <c r="VMH23" s="12"/>
      <c r="VMI23" s="12"/>
      <c r="VMJ23" s="12"/>
      <c r="VMK23" s="12"/>
      <c r="VML23" s="12"/>
      <c r="VMM23" s="12"/>
      <c r="VMN23" s="12"/>
      <c r="VMO23" s="12"/>
      <c r="VMP23" s="12"/>
      <c r="VMQ23" s="12"/>
      <c r="VMR23" s="12"/>
      <c r="VMS23" s="12"/>
      <c r="VMT23" s="12"/>
      <c r="VMU23" s="12"/>
      <c r="VMV23" s="12"/>
      <c r="VMW23" s="12"/>
      <c r="VMX23" s="12"/>
      <c r="VMY23" s="12"/>
      <c r="VMZ23" s="12"/>
      <c r="VNA23" s="12"/>
      <c r="VNB23" s="12"/>
      <c r="VNC23" s="12"/>
      <c r="VND23" s="12"/>
      <c r="VNE23" s="12"/>
      <c r="VNF23" s="12"/>
      <c r="VNG23" s="12"/>
      <c r="VNH23" s="12"/>
      <c r="VNI23" s="12"/>
      <c r="VNJ23" s="12"/>
      <c r="VNK23" s="12"/>
      <c r="VNL23" s="12"/>
      <c r="VNM23" s="12"/>
      <c r="VNN23" s="12"/>
      <c r="VNO23" s="12"/>
      <c r="VNP23" s="12"/>
      <c r="VNQ23" s="12"/>
      <c r="VNR23" s="12"/>
      <c r="VNS23" s="12"/>
      <c r="VNT23" s="12"/>
      <c r="VNU23" s="12"/>
      <c r="VNV23" s="12"/>
      <c r="VNW23" s="12"/>
      <c r="VNX23" s="12"/>
      <c r="VNY23" s="12"/>
      <c r="VNZ23" s="12"/>
      <c r="VOA23" s="12"/>
      <c r="VOB23" s="12"/>
      <c r="VOC23" s="12"/>
      <c r="VOD23" s="12"/>
      <c r="VOE23" s="12"/>
      <c r="VOF23" s="12"/>
      <c r="VOG23" s="12"/>
      <c r="VOH23" s="12"/>
      <c r="VOI23" s="12"/>
      <c r="VOJ23" s="12"/>
      <c r="VOK23" s="12"/>
      <c r="VOL23" s="12"/>
      <c r="VOM23" s="12"/>
      <c r="VON23" s="12"/>
      <c r="VOO23" s="12"/>
      <c r="VOP23" s="12"/>
      <c r="VOQ23" s="12"/>
      <c r="VOR23" s="12"/>
      <c r="VOS23" s="12"/>
      <c r="VOT23" s="12"/>
      <c r="VOU23" s="12"/>
      <c r="VOV23" s="12"/>
      <c r="VOW23" s="12"/>
      <c r="VOX23" s="12"/>
      <c r="VOY23" s="12"/>
      <c r="VOZ23" s="12"/>
      <c r="VPA23" s="12"/>
      <c r="VPB23" s="12"/>
      <c r="VPC23" s="12"/>
      <c r="VPD23" s="12"/>
      <c r="VPE23" s="12"/>
      <c r="VPF23" s="12"/>
      <c r="VPG23" s="12"/>
      <c r="VPH23" s="12"/>
      <c r="VPI23" s="12"/>
      <c r="VPJ23" s="12"/>
      <c r="VPK23" s="12"/>
      <c r="VPL23" s="12"/>
      <c r="VPM23" s="12"/>
      <c r="VPN23" s="12"/>
      <c r="VPO23" s="12"/>
      <c r="VPP23" s="12"/>
      <c r="VPQ23" s="12"/>
      <c r="VPR23" s="12"/>
      <c r="VPS23" s="12"/>
      <c r="VPT23" s="12"/>
      <c r="VPU23" s="12"/>
      <c r="VPV23" s="12"/>
      <c r="VPW23" s="12"/>
      <c r="VPX23" s="12"/>
      <c r="VPY23" s="12"/>
      <c r="VPZ23" s="12"/>
      <c r="VQA23" s="12"/>
      <c r="VQB23" s="12"/>
      <c r="VQC23" s="12"/>
      <c r="VQD23" s="12"/>
      <c r="VQE23" s="12"/>
      <c r="VQF23" s="12"/>
      <c r="VQG23" s="12"/>
      <c r="VQH23" s="12"/>
      <c r="VQI23" s="12"/>
      <c r="VQJ23" s="12"/>
      <c r="VQK23" s="12"/>
      <c r="VQL23" s="12"/>
      <c r="VQM23" s="12"/>
      <c r="VQN23" s="12"/>
      <c r="VQO23" s="12"/>
      <c r="VQP23" s="12"/>
      <c r="VQQ23" s="12"/>
      <c r="VQR23" s="12"/>
      <c r="VQS23" s="12"/>
      <c r="VQT23" s="12"/>
      <c r="VQU23" s="12"/>
      <c r="VQV23" s="12"/>
      <c r="VQW23" s="12"/>
      <c r="VQX23" s="12"/>
      <c r="VQY23" s="12"/>
      <c r="VQZ23" s="12"/>
      <c r="VRA23" s="12"/>
      <c r="VRB23" s="12"/>
      <c r="VRC23" s="12"/>
      <c r="VRD23" s="12"/>
      <c r="VRE23" s="12"/>
      <c r="VRF23" s="12"/>
      <c r="VRG23" s="12"/>
      <c r="VRH23" s="12"/>
      <c r="VRI23" s="12"/>
      <c r="VRJ23" s="12"/>
      <c r="VRK23" s="12"/>
      <c r="VRL23" s="12"/>
      <c r="VRM23" s="12"/>
      <c r="VRN23" s="12"/>
      <c r="VRO23" s="12"/>
      <c r="VRP23" s="12"/>
      <c r="VRQ23" s="12"/>
      <c r="VRR23" s="12"/>
      <c r="VRS23" s="12"/>
      <c r="VRT23" s="12"/>
      <c r="VRU23" s="12"/>
      <c r="VRV23" s="12"/>
      <c r="VRW23" s="12"/>
      <c r="VRX23" s="12"/>
      <c r="VRY23" s="12"/>
      <c r="VRZ23" s="12"/>
      <c r="VSA23" s="12"/>
      <c r="VSB23" s="12"/>
      <c r="VSC23" s="12"/>
      <c r="VSD23" s="12"/>
      <c r="VSE23" s="12"/>
      <c r="VSF23" s="12"/>
      <c r="VSG23" s="12"/>
      <c r="VSH23" s="12"/>
      <c r="VSI23" s="12"/>
      <c r="VSJ23" s="12"/>
      <c r="VSK23" s="12"/>
      <c r="VSL23" s="12"/>
      <c r="VSM23" s="12"/>
      <c r="VSN23" s="12"/>
      <c r="VSO23" s="12"/>
      <c r="VSP23" s="12"/>
      <c r="VSQ23" s="12"/>
      <c r="VSR23" s="12"/>
      <c r="VSS23" s="12"/>
      <c r="VST23" s="12"/>
      <c r="VSU23" s="12"/>
      <c r="VSV23" s="12"/>
      <c r="VSW23" s="12"/>
      <c r="VSX23" s="12"/>
      <c r="VSY23" s="12"/>
      <c r="VSZ23" s="12"/>
      <c r="VTA23" s="12"/>
      <c r="VTB23" s="12"/>
      <c r="VTC23" s="12"/>
      <c r="VTD23" s="12"/>
      <c r="VTE23" s="12"/>
      <c r="VTF23" s="12"/>
      <c r="VTG23" s="12"/>
      <c r="VTH23" s="12"/>
      <c r="VTI23" s="12"/>
      <c r="VTJ23" s="12"/>
      <c r="VTK23" s="12"/>
      <c r="VTL23" s="12"/>
      <c r="VTM23" s="12"/>
      <c r="VTN23" s="12"/>
      <c r="VTO23" s="12"/>
      <c r="VTP23" s="12"/>
      <c r="VTQ23" s="12"/>
      <c r="VTR23" s="12"/>
      <c r="VTS23" s="12"/>
      <c r="VTT23" s="12"/>
      <c r="VTU23" s="12"/>
      <c r="VTV23" s="12"/>
      <c r="VTW23" s="12"/>
      <c r="VTX23" s="12"/>
      <c r="VTY23" s="12"/>
      <c r="VTZ23" s="12"/>
      <c r="VUA23" s="12"/>
      <c r="VUB23" s="12"/>
      <c r="VUC23" s="12"/>
      <c r="VUD23" s="12"/>
      <c r="VUE23" s="12"/>
      <c r="VUF23" s="12"/>
      <c r="VUG23" s="12"/>
      <c r="VUH23" s="12"/>
      <c r="VUI23" s="12"/>
      <c r="VUJ23" s="12"/>
      <c r="VUK23" s="12"/>
      <c r="VUL23" s="12"/>
      <c r="VUM23" s="12"/>
      <c r="VUN23" s="12"/>
      <c r="VUO23" s="12"/>
      <c r="VUP23" s="12"/>
      <c r="VUQ23" s="12"/>
      <c r="VUR23" s="12"/>
      <c r="VUS23" s="12"/>
      <c r="VUT23" s="12"/>
      <c r="VUU23" s="12"/>
      <c r="VUV23" s="12"/>
      <c r="VUW23" s="12"/>
      <c r="VUX23" s="12"/>
      <c r="VUY23" s="12"/>
      <c r="VUZ23" s="12"/>
      <c r="VVA23" s="12"/>
      <c r="VVB23" s="12"/>
      <c r="VVC23" s="12"/>
      <c r="VVD23" s="12"/>
      <c r="VVE23" s="12"/>
      <c r="VVF23" s="12"/>
      <c r="VVG23" s="12"/>
      <c r="VVH23" s="12"/>
      <c r="VVI23" s="12"/>
      <c r="VVJ23" s="12"/>
      <c r="VVK23" s="12"/>
      <c r="VVL23" s="12"/>
      <c r="VVM23" s="12"/>
      <c r="VVN23" s="12"/>
      <c r="VVO23" s="12"/>
      <c r="VVP23" s="12"/>
      <c r="VVQ23" s="12"/>
      <c r="VVR23" s="12"/>
      <c r="VVS23" s="12"/>
      <c r="VVT23" s="12"/>
      <c r="VVU23" s="12"/>
      <c r="VVV23" s="12"/>
      <c r="VVW23" s="12"/>
      <c r="VVX23" s="12"/>
      <c r="VVY23" s="12"/>
      <c r="VVZ23" s="12"/>
      <c r="VWA23" s="12"/>
      <c r="VWB23" s="12"/>
      <c r="VWC23" s="12"/>
      <c r="VWD23" s="12"/>
      <c r="VWE23" s="12"/>
      <c r="VWF23" s="12"/>
      <c r="VWG23" s="12"/>
      <c r="VWH23" s="12"/>
      <c r="VWI23" s="12"/>
      <c r="VWJ23" s="12"/>
      <c r="VWK23" s="12"/>
      <c r="VWL23" s="12"/>
      <c r="VWM23" s="12"/>
      <c r="VWN23" s="12"/>
      <c r="VWO23" s="12"/>
      <c r="VWP23" s="12"/>
      <c r="VWQ23" s="12"/>
      <c r="VWR23" s="12"/>
      <c r="VWS23" s="12"/>
      <c r="VWT23" s="12"/>
      <c r="VWU23" s="12"/>
      <c r="VWV23" s="12"/>
      <c r="VWW23" s="12"/>
      <c r="VWX23" s="12"/>
      <c r="VWY23" s="12"/>
      <c r="VWZ23" s="12"/>
      <c r="VXA23" s="12"/>
      <c r="VXB23" s="12"/>
      <c r="VXC23" s="12"/>
      <c r="VXD23" s="12"/>
      <c r="VXE23" s="12"/>
      <c r="VXF23" s="12"/>
      <c r="VXG23" s="12"/>
      <c r="VXH23" s="12"/>
      <c r="VXI23" s="12"/>
      <c r="VXJ23" s="12"/>
      <c r="VXK23" s="12"/>
      <c r="VXL23" s="12"/>
      <c r="VXM23" s="12"/>
      <c r="VXN23" s="12"/>
      <c r="VXO23" s="12"/>
      <c r="VXP23" s="12"/>
      <c r="VXQ23" s="12"/>
      <c r="VXR23" s="12"/>
      <c r="VXS23" s="12"/>
      <c r="VXT23" s="12"/>
      <c r="VXU23" s="12"/>
      <c r="VXV23" s="12"/>
      <c r="VXW23" s="12"/>
      <c r="VXX23" s="12"/>
      <c r="VXY23" s="12"/>
      <c r="VXZ23" s="12"/>
      <c r="VYA23" s="12"/>
      <c r="VYB23" s="12"/>
      <c r="VYC23" s="12"/>
      <c r="VYD23" s="12"/>
      <c r="VYE23" s="12"/>
      <c r="VYF23" s="12"/>
      <c r="VYG23" s="12"/>
      <c r="VYH23" s="12"/>
      <c r="VYI23" s="12"/>
      <c r="VYJ23" s="12"/>
      <c r="VYK23" s="12"/>
      <c r="VYL23" s="12"/>
      <c r="VYM23" s="12"/>
      <c r="VYN23" s="12"/>
      <c r="VYO23" s="12"/>
      <c r="VYP23" s="12"/>
      <c r="VYQ23" s="12"/>
      <c r="VYR23" s="12"/>
      <c r="VYS23" s="12"/>
      <c r="VYT23" s="12"/>
      <c r="VYU23" s="12"/>
      <c r="VYV23" s="12"/>
      <c r="VYW23" s="12"/>
      <c r="VYX23" s="12"/>
      <c r="VYY23" s="12"/>
      <c r="VYZ23" s="12"/>
      <c r="VZA23" s="12"/>
      <c r="VZB23" s="12"/>
      <c r="VZC23" s="12"/>
      <c r="VZD23" s="12"/>
      <c r="VZE23" s="12"/>
      <c r="VZF23" s="12"/>
      <c r="VZG23" s="12"/>
      <c r="VZH23" s="12"/>
      <c r="VZI23" s="12"/>
      <c r="VZJ23" s="12"/>
      <c r="VZK23" s="12"/>
      <c r="VZL23" s="12"/>
      <c r="VZM23" s="12"/>
      <c r="VZN23" s="12"/>
      <c r="VZO23" s="12"/>
      <c r="VZP23" s="12"/>
      <c r="VZQ23" s="12"/>
      <c r="VZR23" s="12"/>
      <c r="VZS23" s="12"/>
      <c r="VZT23" s="12"/>
      <c r="VZU23" s="12"/>
      <c r="VZV23" s="12"/>
      <c r="VZW23" s="12"/>
      <c r="VZX23" s="12"/>
      <c r="VZY23" s="12"/>
      <c r="VZZ23" s="12"/>
      <c r="WAA23" s="12"/>
      <c r="WAB23" s="12"/>
      <c r="WAC23" s="12"/>
      <c r="WAD23" s="12"/>
      <c r="WAE23" s="12"/>
      <c r="WAF23" s="12"/>
      <c r="WAG23" s="12"/>
      <c r="WAH23" s="12"/>
      <c r="WAI23" s="12"/>
      <c r="WAJ23" s="12"/>
      <c r="WAK23" s="12"/>
      <c r="WAL23" s="12"/>
      <c r="WAM23" s="12"/>
      <c r="WAN23" s="12"/>
      <c r="WAO23" s="12"/>
      <c r="WAP23" s="12"/>
      <c r="WAQ23" s="12"/>
      <c r="WAR23" s="12"/>
      <c r="WAS23" s="12"/>
      <c r="WAT23" s="12"/>
      <c r="WAU23" s="12"/>
      <c r="WAV23" s="12"/>
      <c r="WAW23" s="12"/>
      <c r="WAX23" s="12"/>
      <c r="WAY23" s="12"/>
      <c r="WAZ23" s="12"/>
      <c r="WBA23" s="12"/>
      <c r="WBB23" s="12"/>
      <c r="WBC23" s="12"/>
      <c r="WBD23" s="12"/>
      <c r="WBE23" s="12"/>
      <c r="WBF23" s="12"/>
      <c r="WBG23" s="12"/>
      <c r="WBH23" s="12"/>
      <c r="WBI23" s="12"/>
      <c r="WBJ23" s="12"/>
      <c r="WBK23" s="12"/>
      <c r="WBL23" s="12"/>
      <c r="WBM23" s="12"/>
      <c r="WBN23" s="12"/>
      <c r="WBO23" s="12"/>
      <c r="WBP23" s="12"/>
      <c r="WBQ23" s="12"/>
      <c r="WBR23" s="12"/>
      <c r="WBS23" s="12"/>
      <c r="WBT23" s="12"/>
      <c r="WBU23" s="12"/>
      <c r="WBV23" s="12"/>
      <c r="WBW23" s="12"/>
      <c r="WBX23" s="12"/>
      <c r="WBY23" s="12"/>
      <c r="WBZ23" s="12"/>
      <c r="WCA23" s="12"/>
      <c r="WCB23" s="12"/>
      <c r="WCC23" s="12"/>
      <c r="WCD23" s="12"/>
      <c r="WCE23" s="12"/>
      <c r="WCF23" s="12"/>
      <c r="WCG23" s="12"/>
      <c r="WCH23" s="12"/>
      <c r="WCI23" s="12"/>
      <c r="WCJ23" s="12"/>
      <c r="WCK23" s="12"/>
      <c r="WCL23" s="12"/>
      <c r="WCM23" s="12"/>
      <c r="WCN23" s="12"/>
      <c r="WCO23" s="12"/>
      <c r="WCP23" s="12"/>
      <c r="WCQ23" s="12"/>
      <c r="WCR23" s="12"/>
      <c r="WCS23" s="12"/>
      <c r="WCT23" s="12"/>
      <c r="WCU23" s="12"/>
      <c r="WCV23" s="12"/>
      <c r="WCW23" s="12"/>
      <c r="WCX23" s="12"/>
      <c r="WCY23" s="12"/>
      <c r="WCZ23" s="12"/>
      <c r="WDA23" s="12"/>
      <c r="WDB23" s="12"/>
      <c r="WDC23" s="12"/>
      <c r="WDD23" s="12"/>
      <c r="WDE23" s="12"/>
      <c r="WDF23" s="12"/>
      <c r="WDG23" s="12"/>
      <c r="WDH23" s="12"/>
      <c r="WDI23" s="12"/>
      <c r="WDJ23" s="12"/>
      <c r="WDK23" s="12"/>
      <c r="WDL23" s="12"/>
      <c r="WDM23" s="12"/>
      <c r="WDN23" s="12"/>
      <c r="WDO23" s="12"/>
      <c r="WDP23" s="12"/>
      <c r="WDQ23" s="12"/>
      <c r="WDR23" s="12"/>
      <c r="WDS23" s="12"/>
      <c r="WDT23" s="12"/>
      <c r="WDU23" s="12"/>
      <c r="WDV23" s="12"/>
      <c r="WDW23" s="12"/>
      <c r="WDX23" s="12"/>
      <c r="WDY23" s="12"/>
      <c r="WDZ23" s="12"/>
      <c r="WEA23" s="12"/>
      <c r="WEB23" s="12"/>
      <c r="WEC23" s="12"/>
      <c r="WED23" s="12"/>
      <c r="WEE23" s="12"/>
      <c r="WEF23" s="12"/>
      <c r="WEG23" s="12"/>
      <c r="WEH23" s="12"/>
      <c r="WEI23" s="12"/>
      <c r="WEJ23" s="12"/>
      <c r="WEK23" s="12"/>
      <c r="WEL23" s="12"/>
      <c r="WEM23" s="12"/>
      <c r="WEN23" s="12"/>
      <c r="WEO23" s="12"/>
      <c r="WEP23" s="12"/>
      <c r="WEQ23" s="12"/>
      <c r="WER23" s="12"/>
      <c r="WES23" s="12"/>
      <c r="WET23" s="12"/>
      <c r="WEU23" s="12"/>
      <c r="WEV23" s="12"/>
      <c r="WEW23" s="12"/>
      <c r="WEX23" s="12"/>
      <c r="WEY23" s="12"/>
      <c r="WEZ23" s="12"/>
      <c r="WFA23" s="12"/>
      <c r="WFB23" s="12"/>
      <c r="WFC23" s="12"/>
      <c r="WFD23" s="12"/>
      <c r="WFE23" s="12"/>
      <c r="WFF23" s="12"/>
      <c r="WFG23" s="12"/>
      <c r="WFH23" s="12"/>
      <c r="WFI23" s="12"/>
      <c r="WFJ23" s="12"/>
      <c r="WFK23" s="12"/>
      <c r="WFL23" s="12"/>
      <c r="WFM23" s="12"/>
      <c r="WFN23" s="12"/>
      <c r="WFO23" s="12"/>
      <c r="WFP23" s="12"/>
      <c r="WFQ23" s="12"/>
      <c r="WFR23" s="12"/>
      <c r="WFS23" s="12"/>
      <c r="WFT23" s="12"/>
      <c r="WFU23" s="12"/>
      <c r="WFV23" s="12"/>
      <c r="WFW23" s="12"/>
      <c r="WFX23" s="12"/>
      <c r="WFY23" s="12"/>
      <c r="WFZ23" s="12"/>
      <c r="WGA23" s="12"/>
      <c r="WGB23" s="12"/>
      <c r="WGC23" s="12"/>
      <c r="WGD23" s="12"/>
      <c r="WGE23" s="12"/>
      <c r="WGF23" s="12"/>
      <c r="WGG23" s="12"/>
      <c r="WGH23" s="12"/>
      <c r="WGI23" s="12"/>
      <c r="WGJ23" s="12"/>
      <c r="WGK23" s="12"/>
      <c r="WGL23" s="12"/>
      <c r="WGM23" s="12"/>
      <c r="WGN23" s="12"/>
      <c r="WGO23" s="12"/>
      <c r="WGP23" s="12"/>
      <c r="WGQ23" s="12"/>
      <c r="WGR23" s="12"/>
      <c r="WGS23" s="12"/>
      <c r="WGT23" s="12"/>
      <c r="WGU23" s="12"/>
      <c r="WGV23" s="12"/>
      <c r="WGW23" s="12"/>
      <c r="WGX23" s="12"/>
      <c r="WGY23" s="12"/>
      <c r="WGZ23" s="12"/>
      <c r="WHA23" s="12"/>
      <c r="WHB23" s="12"/>
      <c r="WHC23" s="12"/>
      <c r="WHD23" s="12"/>
      <c r="WHE23" s="12"/>
      <c r="WHF23" s="12"/>
      <c r="WHG23" s="12"/>
      <c r="WHH23" s="12"/>
      <c r="WHI23" s="12"/>
      <c r="WHJ23" s="12"/>
      <c r="WHK23" s="12"/>
      <c r="WHL23" s="12"/>
      <c r="WHM23" s="12"/>
      <c r="WHN23" s="12"/>
      <c r="WHO23" s="12"/>
      <c r="WHP23" s="12"/>
      <c r="WHQ23" s="12"/>
      <c r="WHR23" s="12"/>
      <c r="WHS23" s="12"/>
      <c r="WHT23" s="12"/>
      <c r="WHU23" s="12"/>
      <c r="WHV23" s="12"/>
      <c r="WHW23" s="12"/>
      <c r="WHX23" s="12"/>
      <c r="WHY23" s="12"/>
      <c r="WHZ23" s="12"/>
      <c r="WIA23" s="12"/>
      <c r="WIB23" s="12"/>
      <c r="WIC23" s="12"/>
      <c r="WID23" s="12"/>
      <c r="WIE23" s="12"/>
      <c r="WIF23" s="12"/>
      <c r="WIG23" s="12"/>
      <c r="WIH23" s="12"/>
      <c r="WII23" s="12"/>
      <c r="WIJ23" s="12"/>
      <c r="WIK23" s="12"/>
      <c r="WIL23" s="12"/>
      <c r="WIM23" s="12"/>
      <c r="WIN23" s="12"/>
      <c r="WIO23" s="12"/>
      <c r="WIP23" s="12"/>
      <c r="WIQ23" s="12"/>
      <c r="WIR23" s="12"/>
      <c r="WIS23" s="12"/>
      <c r="WIT23" s="12"/>
      <c r="WIU23" s="12"/>
      <c r="WIV23" s="12"/>
      <c r="WIW23" s="12"/>
      <c r="WIX23" s="12"/>
      <c r="WIY23" s="12"/>
      <c r="WIZ23" s="12"/>
      <c r="WJA23" s="12"/>
      <c r="WJB23" s="12"/>
      <c r="WJC23" s="12"/>
      <c r="WJD23" s="12"/>
      <c r="WJE23" s="12"/>
      <c r="WJF23" s="12"/>
      <c r="WJG23" s="12"/>
      <c r="WJH23" s="12"/>
      <c r="WJI23" s="12"/>
      <c r="WJJ23" s="12"/>
      <c r="WJK23" s="12"/>
      <c r="WJL23" s="12"/>
      <c r="WJM23" s="12"/>
      <c r="WJN23" s="12"/>
      <c r="WJO23" s="12"/>
      <c r="WJP23" s="12"/>
      <c r="WJQ23" s="12"/>
      <c r="WJR23" s="12"/>
      <c r="WJS23" s="12"/>
      <c r="WJT23" s="12"/>
      <c r="WJU23" s="12"/>
      <c r="WJV23" s="12"/>
      <c r="WJW23" s="12"/>
      <c r="WJX23" s="12"/>
      <c r="WJY23" s="12"/>
      <c r="WJZ23" s="12"/>
      <c r="WKA23" s="12"/>
      <c r="WKB23" s="12"/>
      <c r="WKC23" s="12"/>
      <c r="WKD23" s="12"/>
      <c r="WKE23" s="12"/>
      <c r="WKF23" s="12"/>
      <c r="WKG23" s="12"/>
      <c r="WKH23" s="12"/>
      <c r="WKI23" s="12"/>
      <c r="WKJ23" s="12"/>
      <c r="WKK23" s="12"/>
      <c r="WKL23" s="12"/>
      <c r="WKM23" s="12"/>
      <c r="WKN23" s="12"/>
      <c r="WKO23" s="12"/>
      <c r="WKP23" s="12"/>
      <c r="WKQ23" s="12"/>
      <c r="WKR23" s="12"/>
      <c r="WKS23" s="12"/>
      <c r="WKT23" s="12"/>
      <c r="WKU23" s="12"/>
      <c r="WKV23" s="12"/>
      <c r="WKW23" s="12"/>
      <c r="WKX23" s="12"/>
      <c r="WKY23" s="12"/>
      <c r="WKZ23" s="12"/>
      <c r="WLA23" s="12"/>
      <c r="WLB23" s="12"/>
      <c r="WLC23" s="12"/>
      <c r="WLD23" s="12"/>
      <c r="WLE23" s="12"/>
      <c r="WLF23" s="12"/>
      <c r="WLG23" s="12"/>
      <c r="WLH23" s="12"/>
      <c r="WLI23" s="12"/>
      <c r="WLJ23" s="12"/>
      <c r="WLK23" s="12"/>
      <c r="WLL23" s="12"/>
      <c r="WLM23" s="12"/>
      <c r="WLN23" s="12"/>
      <c r="WLO23" s="12"/>
      <c r="WLP23" s="12"/>
      <c r="WLQ23" s="12"/>
      <c r="WLR23" s="12"/>
      <c r="WLS23" s="12"/>
      <c r="WLT23" s="12"/>
      <c r="WLU23" s="12"/>
      <c r="WLV23" s="12"/>
      <c r="WLW23" s="12"/>
      <c r="WLX23" s="12"/>
      <c r="WLY23" s="12"/>
      <c r="WLZ23" s="12"/>
      <c r="WMA23" s="12"/>
      <c r="WMB23" s="12"/>
      <c r="WMC23" s="12"/>
      <c r="WMD23" s="12"/>
      <c r="WME23" s="12"/>
      <c r="WMF23" s="12"/>
      <c r="WMG23" s="12"/>
      <c r="WMH23" s="12"/>
      <c r="WMI23" s="12"/>
      <c r="WMJ23" s="12"/>
      <c r="WMK23" s="12"/>
      <c r="WML23" s="12"/>
      <c r="WMM23" s="12"/>
      <c r="WMN23" s="12"/>
      <c r="WMO23" s="12"/>
      <c r="WMP23" s="12"/>
      <c r="WMQ23" s="12"/>
      <c r="WMR23" s="12"/>
      <c r="WMS23" s="12"/>
      <c r="WMT23" s="12"/>
      <c r="WMU23" s="12"/>
      <c r="WMV23" s="12"/>
      <c r="WMW23" s="12"/>
      <c r="WMX23" s="12"/>
      <c r="WMY23" s="12"/>
      <c r="WMZ23" s="12"/>
      <c r="WNA23" s="12"/>
      <c r="WNB23" s="12"/>
      <c r="WNC23" s="12"/>
      <c r="WND23" s="12"/>
      <c r="WNE23" s="12"/>
      <c r="WNF23" s="12"/>
      <c r="WNG23" s="12"/>
      <c r="WNH23" s="12"/>
      <c r="WNI23" s="12"/>
      <c r="WNJ23" s="12"/>
      <c r="WNK23" s="12"/>
      <c r="WNL23" s="12"/>
      <c r="WNM23" s="12"/>
      <c r="WNN23" s="12"/>
      <c r="WNO23" s="12"/>
      <c r="WNP23" s="12"/>
      <c r="WNQ23" s="12"/>
      <c r="WNR23" s="12"/>
      <c r="WNS23" s="12"/>
      <c r="WNT23" s="12"/>
      <c r="WNU23" s="12"/>
      <c r="WNV23" s="12"/>
      <c r="WNW23" s="12"/>
      <c r="WNX23" s="12"/>
      <c r="WNY23" s="12"/>
      <c r="WNZ23" s="12"/>
      <c r="WOA23" s="12"/>
      <c r="WOB23" s="12"/>
      <c r="WOC23" s="12"/>
      <c r="WOD23" s="12"/>
      <c r="WOE23" s="12"/>
      <c r="WOF23" s="12"/>
      <c r="WOG23" s="12"/>
      <c r="WOH23" s="12"/>
      <c r="WOI23" s="12"/>
      <c r="WOJ23" s="12"/>
      <c r="WOK23" s="12"/>
      <c r="WOL23" s="12"/>
      <c r="WOM23" s="12"/>
      <c r="WON23" s="12"/>
      <c r="WOO23" s="12"/>
      <c r="WOP23" s="12"/>
      <c r="WOQ23" s="12"/>
      <c r="WOR23" s="12"/>
      <c r="WOS23" s="12"/>
      <c r="WOT23" s="12"/>
      <c r="WOU23" s="12"/>
      <c r="WOV23" s="12"/>
      <c r="WOW23" s="12"/>
      <c r="WOX23" s="12"/>
      <c r="WOY23" s="12"/>
      <c r="WOZ23" s="12"/>
      <c r="WPA23" s="12"/>
      <c r="WPB23" s="12"/>
      <c r="WPC23" s="12"/>
      <c r="WPD23" s="12"/>
      <c r="WPE23" s="12"/>
      <c r="WPF23" s="12"/>
      <c r="WPG23" s="12"/>
      <c r="WPH23" s="12"/>
      <c r="WPI23" s="12"/>
      <c r="WPJ23" s="12"/>
      <c r="WPK23" s="12"/>
      <c r="WPL23" s="12"/>
      <c r="WPM23" s="12"/>
      <c r="WPN23" s="12"/>
      <c r="WPO23" s="12"/>
      <c r="WPP23" s="12"/>
      <c r="WPQ23" s="12"/>
      <c r="WPR23" s="12"/>
      <c r="WPS23" s="12"/>
      <c r="WPT23" s="12"/>
      <c r="WPU23" s="12"/>
      <c r="WPV23" s="12"/>
      <c r="WPW23" s="12"/>
      <c r="WPX23" s="12"/>
      <c r="WPY23" s="12"/>
      <c r="WPZ23" s="12"/>
      <c r="WQA23" s="12"/>
      <c r="WQB23" s="12"/>
      <c r="WQC23" s="12"/>
      <c r="WQD23" s="12"/>
      <c r="WQE23" s="12"/>
      <c r="WQF23" s="12"/>
      <c r="WQG23" s="12"/>
      <c r="WQH23" s="12"/>
      <c r="WQI23" s="12"/>
      <c r="WQJ23" s="12"/>
      <c r="WQK23" s="12"/>
      <c r="WQL23" s="12"/>
      <c r="WQM23" s="12"/>
      <c r="WQN23" s="12"/>
      <c r="WQO23" s="12"/>
      <c r="WQP23" s="12"/>
      <c r="WQQ23" s="12"/>
      <c r="WQR23" s="12"/>
      <c r="WQS23" s="12"/>
      <c r="WQT23" s="12"/>
      <c r="WQU23" s="12"/>
      <c r="WQV23" s="12"/>
      <c r="WQW23" s="12"/>
      <c r="WQX23" s="12"/>
      <c r="WQY23" s="12"/>
      <c r="WQZ23" s="12"/>
      <c r="WRA23" s="12"/>
      <c r="WRB23" s="12"/>
      <c r="WRC23" s="12"/>
      <c r="WRD23" s="12"/>
      <c r="WRE23" s="12"/>
      <c r="WRF23" s="12"/>
      <c r="WRG23" s="12"/>
      <c r="WRH23" s="12"/>
      <c r="WRI23" s="12"/>
      <c r="WRJ23" s="12"/>
      <c r="WRK23" s="12"/>
      <c r="WRL23" s="12"/>
      <c r="WRM23" s="12"/>
      <c r="WRN23" s="12"/>
      <c r="WRO23" s="12"/>
      <c r="WRP23" s="12"/>
      <c r="WRQ23" s="12"/>
      <c r="WRR23" s="12"/>
      <c r="WRS23" s="12"/>
      <c r="WRT23" s="12"/>
      <c r="WRU23" s="12"/>
      <c r="WRV23" s="12"/>
      <c r="WRW23" s="12"/>
      <c r="WRX23" s="12"/>
      <c r="WRY23" s="12"/>
      <c r="WRZ23" s="12"/>
      <c r="WSA23" s="12"/>
      <c r="WSB23" s="12"/>
      <c r="WSC23" s="12"/>
      <c r="WSD23" s="12"/>
      <c r="WSE23" s="12"/>
      <c r="WSF23" s="12"/>
      <c r="WSG23" s="12"/>
      <c r="WSH23" s="12"/>
      <c r="WSI23" s="12"/>
      <c r="WSJ23" s="12"/>
      <c r="WSK23" s="12"/>
      <c r="WSL23" s="12"/>
      <c r="WSM23" s="12"/>
      <c r="WSN23" s="12"/>
      <c r="WSO23" s="12"/>
      <c r="WSP23" s="12"/>
      <c r="WSQ23" s="12"/>
      <c r="WSR23" s="12"/>
      <c r="WSS23" s="12"/>
      <c r="WST23" s="12"/>
      <c r="WSU23" s="12"/>
      <c r="WSV23" s="12"/>
      <c r="WSW23" s="12"/>
      <c r="WSX23" s="12"/>
      <c r="WSY23" s="12"/>
      <c r="WSZ23" s="12"/>
      <c r="WTA23" s="12"/>
      <c r="WTB23" s="12"/>
      <c r="WTC23" s="12"/>
      <c r="WTD23" s="12"/>
      <c r="WTE23" s="12"/>
      <c r="WTF23" s="12"/>
      <c r="WTG23" s="12"/>
      <c r="WTH23" s="12"/>
      <c r="WTI23" s="12"/>
      <c r="WTJ23" s="12"/>
      <c r="WTK23" s="12"/>
      <c r="WTL23" s="12"/>
      <c r="WTM23" s="12"/>
      <c r="WTN23" s="12"/>
      <c r="WTO23" s="12"/>
      <c r="WTP23" s="12"/>
      <c r="WTQ23" s="12"/>
      <c r="WTR23" s="12"/>
      <c r="WTS23" s="12"/>
      <c r="WTT23" s="12"/>
      <c r="WTU23" s="12"/>
      <c r="WTV23" s="12"/>
      <c r="WTW23" s="12"/>
      <c r="WTX23" s="12"/>
      <c r="WTY23" s="12"/>
      <c r="WTZ23" s="12"/>
      <c r="WUA23" s="12"/>
      <c r="WUB23" s="12"/>
      <c r="WUC23" s="12"/>
      <c r="WUD23" s="12"/>
      <c r="WUE23" s="12"/>
      <c r="WUF23" s="12"/>
      <c r="WUG23" s="12"/>
      <c r="WUH23" s="12"/>
      <c r="WUI23" s="12"/>
      <c r="WUJ23" s="12"/>
      <c r="WUK23" s="12"/>
      <c r="WUL23" s="12"/>
      <c r="WUM23" s="12"/>
      <c r="WUN23" s="12"/>
      <c r="WUO23" s="12"/>
      <c r="WUP23" s="12"/>
      <c r="WUQ23" s="12"/>
      <c r="WUR23" s="12"/>
      <c r="WUS23" s="12"/>
      <c r="WUT23" s="12"/>
      <c r="WUU23" s="12"/>
      <c r="WUV23" s="12"/>
      <c r="WUW23" s="12"/>
      <c r="WUX23" s="12"/>
      <c r="WUY23" s="12"/>
      <c r="WUZ23" s="12"/>
      <c r="WVA23" s="12"/>
      <c r="WVB23" s="12"/>
      <c r="WVC23" s="12"/>
      <c r="WVD23" s="12"/>
      <c r="WVE23" s="12"/>
      <c r="WVF23" s="12"/>
      <c r="WVG23" s="12"/>
      <c r="WVH23" s="12"/>
      <c r="WVI23" s="12"/>
      <c r="WVJ23" s="12"/>
      <c r="WVK23" s="12"/>
      <c r="WVL23" s="12"/>
      <c r="WVM23" s="12"/>
      <c r="WVN23" s="12"/>
      <c r="WVO23" s="12"/>
      <c r="WVP23" s="12"/>
      <c r="WVQ23" s="12"/>
      <c r="WVR23" s="12"/>
      <c r="WVS23" s="12"/>
      <c r="WVT23" s="12"/>
      <c r="WVU23" s="12"/>
      <c r="WVV23" s="12"/>
      <c r="WVW23" s="12"/>
      <c r="WVX23" s="12"/>
    </row>
    <row r="24" spans="1:16144" s="750" customFormat="1" ht="13.15" customHeight="1" x14ac:dyDescent="0.2">
      <c r="A24" s="12"/>
      <c r="B24" s="28"/>
      <c r="C24" s="12"/>
      <c r="D24" s="12"/>
      <c r="E24" s="12"/>
      <c r="F24" s="12"/>
      <c r="G24" s="12"/>
      <c r="H24" s="12"/>
      <c r="I24" s="12"/>
      <c r="J24" s="12"/>
      <c r="K24" s="12"/>
      <c r="L24" s="1964"/>
      <c r="M24" s="1964"/>
      <c r="N24" s="12"/>
      <c r="O24" s="12"/>
      <c r="P24" s="12"/>
      <c r="Q24" s="12"/>
      <c r="R24" s="26"/>
      <c r="S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c r="GS24" s="12"/>
      <c r="GT24" s="12"/>
      <c r="GU24" s="12"/>
      <c r="GV24" s="12"/>
      <c r="GW24" s="12"/>
      <c r="GX24" s="12"/>
      <c r="GY24" s="12"/>
      <c r="GZ24" s="12"/>
      <c r="HA24" s="12"/>
      <c r="HB24" s="12"/>
      <c r="HC24" s="12"/>
      <c r="HD24" s="12"/>
      <c r="HE24" s="12"/>
      <c r="HF24" s="12"/>
      <c r="HG24" s="12"/>
      <c r="HH24" s="12"/>
      <c r="HI24" s="12"/>
      <c r="HJ24" s="12"/>
      <c r="HK24" s="12"/>
      <c r="HL24" s="12"/>
      <c r="HM24" s="12"/>
      <c r="HN24" s="12"/>
      <c r="HO24" s="12"/>
      <c r="HP24" s="12"/>
      <c r="HQ24" s="12"/>
      <c r="HR24" s="12"/>
      <c r="HS24" s="12"/>
      <c r="HT24" s="12"/>
      <c r="HU24" s="12"/>
      <c r="HV24" s="12"/>
      <c r="HW24" s="12"/>
      <c r="HX24" s="12"/>
      <c r="HY24" s="12"/>
      <c r="HZ24" s="12"/>
      <c r="IA24" s="12"/>
      <c r="IB24" s="12"/>
      <c r="IC24" s="12"/>
      <c r="ID24" s="12"/>
      <c r="IE24" s="12"/>
      <c r="IF24" s="12"/>
      <c r="IG24" s="12"/>
      <c r="IH24" s="12"/>
      <c r="II24" s="12"/>
      <c r="IJ24" s="12"/>
      <c r="IK24" s="12"/>
      <c r="IL24" s="12"/>
      <c r="IM24" s="12"/>
      <c r="IN24" s="12"/>
      <c r="IO24" s="12"/>
      <c r="IP24" s="12"/>
      <c r="IQ24" s="12"/>
      <c r="IR24" s="12"/>
      <c r="IS24" s="12"/>
      <c r="IT24" s="12"/>
      <c r="IU24" s="12"/>
      <c r="IV24" s="12"/>
      <c r="IW24" s="12"/>
      <c r="IX24" s="12"/>
      <c r="IY24" s="12"/>
      <c r="IZ24" s="12"/>
      <c r="JA24" s="12"/>
      <c r="JB24" s="12"/>
      <c r="JC24" s="12"/>
      <c r="JD24" s="12"/>
      <c r="JE24" s="12"/>
      <c r="JF24" s="12"/>
      <c r="JG24" s="12"/>
      <c r="JH24" s="12"/>
      <c r="JI24" s="12"/>
      <c r="JJ24" s="12"/>
      <c r="JK24" s="12"/>
      <c r="JL24" s="12"/>
      <c r="JM24" s="12"/>
      <c r="JN24" s="12"/>
      <c r="JO24" s="12"/>
      <c r="JP24" s="12"/>
      <c r="JQ24" s="12"/>
      <c r="JR24" s="12"/>
      <c r="JS24" s="12"/>
      <c r="JT24" s="12"/>
      <c r="JU24" s="12"/>
      <c r="JV24" s="12"/>
      <c r="JW24" s="12"/>
      <c r="JX24" s="12"/>
      <c r="JY24" s="12"/>
      <c r="JZ24" s="12"/>
      <c r="KA24" s="12"/>
      <c r="KB24" s="12"/>
      <c r="KC24" s="12"/>
      <c r="KD24" s="12"/>
      <c r="KE24" s="12"/>
      <c r="KF24" s="12"/>
      <c r="KG24" s="12"/>
      <c r="KH24" s="12"/>
      <c r="KI24" s="12"/>
      <c r="KJ24" s="12"/>
      <c r="KK24" s="12"/>
      <c r="KL24" s="12"/>
      <c r="KM24" s="12"/>
      <c r="KN24" s="12"/>
      <c r="KO24" s="12"/>
      <c r="KP24" s="12"/>
      <c r="KQ24" s="12"/>
      <c r="KR24" s="12"/>
      <c r="KS24" s="12"/>
      <c r="KT24" s="12"/>
      <c r="KU24" s="12"/>
      <c r="KV24" s="12"/>
      <c r="KW24" s="12"/>
      <c r="KX24" s="12"/>
      <c r="KY24" s="12"/>
      <c r="KZ24" s="12"/>
      <c r="LA24" s="12"/>
      <c r="LB24" s="12"/>
      <c r="LC24" s="12"/>
      <c r="LD24" s="12"/>
      <c r="LE24" s="12"/>
      <c r="LF24" s="12"/>
      <c r="LG24" s="12"/>
      <c r="LH24" s="12"/>
      <c r="LI24" s="12"/>
      <c r="LJ24" s="12"/>
      <c r="LK24" s="12"/>
      <c r="LL24" s="12"/>
      <c r="LM24" s="12"/>
      <c r="LN24" s="12"/>
      <c r="LO24" s="12"/>
      <c r="LP24" s="12"/>
      <c r="LQ24" s="12"/>
      <c r="LR24" s="12"/>
      <c r="LS24" s="12"/>
      <c r="LT24" s="12"/>
      <c r="LU24" s="12"/>
      <c r="LV24" s="12"/>
      <c r="LW24" s="12"/>
      <c r="LX24" s="12"/>
      <c r="LY24" s="12"/>
      <c r="LZ24" s="12"/>
      <c r="MA24" s="12"/>
      <c r="MB24" s="12"/>
      <c r="MC24" s="12"/>
      <c r="MD24" s="12"/>
      <c r="ME24" s="12"/>
      <c r="MF24" s="12"/>
      <c r="MG24" s="12"/>
      <c r="MH24" s="12"/>
      <c r="MI24" s="12"/>
      <c r="MJ24" s="12"/>
      <c r="MK24" s="12"/>
      <c r="ML24" s="12"/>
      <c r="MM24" s="12"/>
      <c r="MN24" s="12"/>
      <c r="MO24" s="12"/>
      <c r="MP24" s="12"/>
      <c r="MQ24" s="12"/>
      <c r="MR24" s="12"/>
      <c r="MS24" s="12"/>
      <c r="MT24" s="12"/>
      <c r="MU24" s="12"/>
      <c r="MV24" s="12"/>
      <c r="MW24" s="12"/>
      <c r="MX24" s="12"/>
      <c r="MY24" s="12"/>
      <c r="MZ24" s="12"/>
      <c r="NA24" s="12"/>
      <c r="NB24" s="12"/>
      <c r="NC24" s="12"/>
      <c r="ND24" s="12"/>
      <c r="NE24" s="12"/>
      <c r="NF24" s="12"/>
      <c r="NG24" s="12"/>
      <c r="NH24" s="12"/>
      <c r="NI24" s="12"/>
      <c r="NJ24" s="12"/>
      <c r="NK24" s="12"/>
      <c r="NL24" s="12"/>
      <c r="NM24" s="12"/>
      <c r="NN24" s="12"/>
      <c r="NO24" s="12"/>
      <c r="NP24" s="12"/>
      <c r="NQ24" s="12"/>
      <c r="NR24" s="12"/>
      <c r="NS24" s="12"/>
      <c r="NT24" s="12"/>
      <c r="NU24" s="12"/>
      <c r="NV24" s="12"/>
      <c r="NW24" s="12"/>
      <c r="NX24" s="12"/>
      <c r="NY24" s="12"/>
      <c r="NZ24" s="12"/>
      <c r="OA24" s="12"/>
      <c r="OB24" s="12"/>
      <c r="OC24" s="12"/>
      <c r="OD24" s="12"/>
      <c r="OE24" s="12"/>
      <c r="OF24" s="12"/>
      <c r="OG24" s="12"/>
      <c r="OH24" s="12"/>
      <c r="OI24" s="12"/>
      <c r="OJ24" s="12"/>
      <c r="OK24" s="12"/>
      <c r="OL24" s="12"/>
      <c r="OM24" s="12"/>
      <c r="ON24" s="12"/>
      <c r="OO24" s="12"/>
      <c r="OP24" s="12"/>
      <c r="OQ24" s="12"/>
      <c r="OR24" s="12"/>
      <c r="OS24" s="12"/>
      <c r="OT24" s="12"/>
      <c r="OU24" s="12"/>
      <c r="OV24" s="12"/>
      <c r="OW24" s="12"/>
      <c r="OX24" s="12"/>
      <c r="OY24" s="12"/>
      <c r="OZ24" s="12"/>
      <c r="PA24" s="12"/>
      <c r="PB24" s="12"/>
      <c r="PC24" s="12"/>
      <c r="PD24" s="12"/>
      <c r="PE24" s="12"/>
      <c r="PF24" s="12"/>
      <c r="PG24" s="12"/>
      <c r="PH24" s="12"/>
      <c r="PI24" s="12"/>
      <c r="PJ24" s="12"/>
      <c r="PK24" s="12"/>
      <c r="PL24" s="12"/>
      <c r="PM24" s="12"/>
      <c r="PN24" s="12"/>
      <c r="PO24" s="12"/>
      <c r="PP24" s="12"/>
      <c r="PQ24" s="12"/>
      <c r="PR24" s="12"/>
      <c r="PS24" s="12"/>
      <c r="PT24" s="12"/>
      <c r="PU24" s="12"/>
      <c r="PV24" s="12"/>
      <c r="PW24" s="12"/>
      <c r="PX24" s="12"/>
      <c r="PY24" s="12"/>
      <c r="PZ24" s="12"/>
      <c r="QA24" s="12"/>
      <c r="QB24" s="12"/>
      <c r="QC24" s="12"/>
      <c r="QD24" s="12"/>
      <c r="QE24" s="12"/>
      <c r="QF24" s="12"/>
      <c r="QG24" s="12"/>
      <c r="QH24" s="12"/>
      <c r="QI24" s="12"/>
      <c r="QJ24" s="12"/>
      <c r="QK24" s="12"/>
      <c r="QL24" s="12"/>
      <c r="QM24" s="12"/>
      <c r="QN24" s="12"/>
      <c r="QO24" s="12"/>
      <c r="QP24" s="12"/>
      <c r="QQ24" s="12"/>
      <c r="QR24" s="12"/>
      <c r="QS24" s="12"/>
      <c r="QT24" s="12"/>
      <c r="QU24" s="12"/>
      <c r="QV24" s="12"/>
      <c r="QW24" s="12"/>
      <c r="QX24" s="12"/>
      <c r="QY24" s="12"/>
      <c r="QZ24" s="12"/>
      <c r="RA24" s="12"/>
      <c r="RB24" s="12"/>
      <c r="RC24" s="12"/>
      <c r="RD24" s="12"/>
      <c r="RE24" s="12"/>
      <c r="RF24" s="12"/>
      <c r="RG24" s="12"/>
      <c r="RH24" s="12"/>
      <c r="RI24" s="12"/>
      <c r="RJ24" s="12"/>
      <c r="RK24" s="12"/>
      <c r="RL24" s="12"/>
      <c r="RM24" s="12"/>
      <c r="RN24" s="12"/>
      <c r="RO24" s="12"/>
      <c r="RP24" s="12"/>
      <c r="RQ24" s="12"/>
      <c r="RR24" s="12"/>
      <c r="RS24" s="12"/>
      <c r="RT24" s="12"/>
      <c r="RU24" s="12"/>
      <c r="RV24" s="12"/>
      <c r="RW24" s="12"/>
      <c r="RX24" s="12"/>
      <c r="RY24" s="12"/>
      <c r="RZ24" s="12"/>
      <c r="SA24" s="12"/>
      <c r="SB24" s="12"/>
      <c r="SC24" s="12"/>
      <c r="SD24" s="12"/>
      <c r="SE24" s="12"/>
      <c r="SF24" s="12"/>
      <c r="SG24" s="12"/>
      <c r="SH24" s="12"/>
      <c r="SI24" s="12"/>
      <c r="SJ24" s="12"/>
      <c r="SK24" s="12"/>
      <c r="SL24" s="12"/>
      <c r="SM24" s="12"/>
      <c r="SN24" s="12"/>
      <c r="SO24" s="12"/>
      <c r="SP24" s="12"/>
      <c r="SQ24" s="12"/>
      <c r="SR24" s="12"/>
      <c r="SS24" s="12"/>
      <c r="ST24" s="12"/>
      <c r="SU24" s="12"/>
      <c r="SV24" s="12"/>
      <c r="SW24" s="12"/>
      <c r="SX24" s="12"/>
      <c r="SY24" s="12"/>
      <c r="SZ24" s="12"/>
      <c r="TA24" s="12"/>
      <c r="TB24" s="12"/>
      <c r="TC24" s="12"/>
      <c r="TD24" s="12"/>
      <c r="TE24" s="12"/>
      <c r="TF24" s="12"/>
      <c r="TG24" s="12"/>
      <c r="TH24" s="12"/>
      <c r="TI24" s="12"/>
      <c r="TJ24" s="12"/>
      <c r="TK24" s="12"/>
      <c r="TL24" s="12"/>
      <c r="TM24" s="12"/>
      <c r="TN24" s="12"/>
      <c r="TO24" s="12"/>
      <c r="TP24" s="12"/>
      <c r="TQ24" s="12"/>
      <c r="TR24" s="12"/>
      <c r="TS24" s="12"/>
      <c r="TT24" s="12"/>
      <c r="TU24" s="12"/>
      <c r="TV24" s="12"/>
      <c r="TW24" s="12"/>
      <c r="TX24" s="12"/>
      <c r="TY24" s="12"/>
      <c r="TZ24" s="12"/>
      <c r="UA24" s="12"/>
      <c r="UB24" s="12"/>
      <c r="UC24" s="12"/>
      <c r="UD24" s="12"/>
      <c r="UE24" s="12"/>
      <c r="UF24" s="12"/>
      <c r="UG24" s="12"/>
      <c r="UH24" s="12"/>
      <c r="UI24" s="12"/>
      <c r="UJ24" s="12"/>
      <c r="UK24" s="12"/>
      <c r="UL24" s="12"/>
      <c r="UM24" s="12"/>
      <c r="UN24" s="12"/>
      <c r="UO24" s="12"/>
      <c r="UP24" s="12"/>
      <c r="UQ24" s="12"/>
      <c r="UR24" s="12"/>
      <c r="US24" s="12"/>
      <c r="UT24" s="12"/>
      <c r="UU24" s="12"/>
      <c r="UV24" s="12"/>
      <c r="UW24" s="12"/>
      <c r="UX24" s="12"/>
      <c r="UY24" s="12"/>
      <c r="UZ24" s="12"/>
      <c r="VA24" s="12"/>
      <c r="VB24" s="12"/>
      <c r="VC24" s="12"/>
      <c r="VD24" s="12"/>
      <c r="VE24" s="12"/>
      <c r="VF24" s="12"/>
      <c r="VG24" s="12"/>
      <c r="VH24" s="12"/>
      <c r="VI24" s="12"/>
      <c r="VJ24" s="12"/>
      <c r="VK24" s="12"/>
      <c r="VL24" s="12"/>
      <c r="VM24" s="12"/>
      <c r="VN24" s="12"/>
      <c r="VO24" s="12"/>
      <c r="VP24" s="12"/>
      <c r="VQ24" s="12"/>
      <c r="VR24" s="12"/>
      <c r="VS24" s="12"/>
      <c r="VT24" s="12"/>
      <c r="VU24" s="12"/>
      <c r="VV24" s="12"/>
      <c r="VW24" s="12"/>
      <c r="VX24" s="12"/>
      <c r="VY24" s="12"/>
      <c r="VZ24" s="12"/>
      <c r="WA24" s="12"/>
      <c r="WB24" s="12"/>
      <c r="WC24" s="12"/>
      <c r="WD24" s="12"/>
      <c r="WE24" s="12"/>
      <c r="WF24" s="12"/>
      <c r="WG24" s="12"/>
      <c r="WH24" s="12"/>
      <c r="WI24" s="12"/>
      <c r="WJ24" s="12"/>
      <c r="WK24" s="12"/>
      <c r="WL24" s="12"/>
      <c r="WM24" s="12"/>
      <c r="WN24" s="12"/>
      <c r="WO24" s="12"/>
      <c r="WP24" s="12"/>
      <c r="WQ24" s="12"/>
      <c r="WR24" s="12"/>
      <c r="WS24" s="12"/>
      <c r="WT24" s="12"/>
      <c r="WU24" s="12"/>
      <c r="WV24" s="12"/>
      <c r="WW24" s="12"/>
      <c r="WX24" s="12"/>
      <c r="WY24" s="12"/>
      <c r="WZ24" s="12"/>
      <c r="XA24" s="12"/>
      <c r="XB24" s="12"/>
      <c r="XC24" s="12"/>
      <c r="XD24" s="12"/>
      <c r="XE24" s="12"/>
      <c r="XF24" s="12"/>
      <c r="XG24" s="12"/>
      <c r="XH24" s="12"/>
      <c r="XI24" s="12"/>
      <c r="XJ24" s="12"/>
      <c r="XK24" s="12"/>
      <c r="XL24" s="12"/>
      <c r="XM24" s="12"/>
      <c r="XN24" s="12"/>
      <c r="XO24" s="12"/>
      <c r="XP24" s="12"/>
      <c r="XQ24" s="12"/>
      <c r="XR24" s="12"/>
      <c r="XS24" s="12"/>
      <c r="XT24" s="12"/>
      <c r="XU24" s="12"/>
      <c r="XV24" s="12"/>
      <c r="XW24" s="12"/>
      <c r="XX24" s="12"/>
      <c r="XY24" s="12"/>
      <c r="XZ24" s="12"/>
      <c r="YA24" s="12"/>
      <c r="YB24" s="12"/>
      <c r="YC24" s="12"/>
      <c r="YD24" s="12"/>
      <c r="YE24" s="12"/>
      <c r="YF24" s="12"/>
      <c r="YG24" s="12"/>
      <c r="YH24" s="12"/>
      <c r="YI24" s="12"/>
      <c r="YJ24" s="12"/>
      <c r="YK24" s="12"/>
      <c r="YL24" s="12"/>
      <c r="YM24" s="12"/>
      <c r="YN24" s="12"/>
      <c r="YO24" s="12"/>
      <c r="YP24" s="12"/>
      <c r="YQ24" s="12"/>
      <c r="YR24" s="12"/>
      <c r="YS24" s="12"/>
      <c r="YT24" s="12"/>
      <c r="YU24" s="12"/>
      <c r="YV24" s="12"/>
      <c r="YW24" s="12"/>
      <c r="YX24" s="12"/>
      <c r="YY24" s="12"/>
      <c r="YZ24" s="12"/>
      <c r="ZA24" s="12"/>
      <c r="ZB24" s="12"/>
      <c r="ZC24" s="12"/>
      <c r="ZD24" s="12"/>
      <c r="ZE24" s="12"/>
      <c r="ZF24" s="12"/>
      <c r="ZG24" s="12"/>
      <c r="ZH24" s="12"/>
      <c r="ZI24" s="12"/>
      <c r="ZJ24" s="12"/>
      <c r="ZK24" s="12"/>
      <c r="ZL24" s="12"/>
      <c r="ZM24" s="12"/>
      <c r="ZN24" s="12"/>
      <c r="ZO24" s="12"/>
      <c r="ZP24" s="12"/>
      <c r="ZQ24" s="12"/>
      <c r="ZR24" s="12"/>
      <c r="ZS24" s="12"/>
      <c r="ZT24" s="12"/>
      <c r="ZU24" s="12"/>
      <c r="ZV24" s="12"/>
      <c r="ZW24" s="12"/>
      <c r="ZX24" s="12"/>
      <c r="ZY24" s="12"/>
      <c r="ZZ24" s="12"/>
      <c r="AAA24" s="12"/>
      <c r="AAB24" s="12"/>
      <c r="AAC24" s="12"/>
      <c r="AAD24" s="12"/>
      <c r="AAE24" s="12"/>
      <c r="AAF24" s="12"/>
      <c r="AAG24" s="12"/>
      <c r="AAH24" s="12"/>
      <c r="AAI24" s="12"/>
      <c r="AAJ24" s="12"/>
      <c r="AAK24" s="12"/>
      <c r="AAL24" s="12"/>
      <c r="AAM24" s="12"/>
      <c r="AAN24" s="12"/>
      <c r="AAO24" s="12"/>
      <c r="AAP24" s="12"/>
      <c r="AAQ24" s="12"/>
      <c r="AAR24" s="12"/>
      <c r="AAS24" s="12"/>
      <c r="AAT24" s="12"/>
      <c r="AAU24" s="12"/>
      <c r="AAV24" s="12"/>
      <c r="AAW24" s="12"/>
      <c r="AAX24" s="12"/>
      <c r="AAY24" s="12"/>
      <c r="AAZ24" s="12"/>
      <c r="ABA24" s="12"/>
      <c r="ABB24" s="12"/>
      <c r="ABC24" s="12"/>
      <c r="ABD24" s="12"/>
      <c r="ABE24" s="12"/>
      <c r="ABF24" s="12"/>
      <c r="ABG24" s="12"/>
      <c r="ABH24" s="12"/>
      <c r="ABI24" s="12"/>
      <c r="ABJ24" s="12"/>
      <c r="ABK24" s="12"/>
      <c r="ABL24" s="12"/>
      <c r="ABM24" s="12"/>
      <c r="ABN24" s="12"/>
      <c r="ABO24" s="12"/>
      <c r="ABP24" s="12"/>
      <c r="ABQ24" s="12"/>
      <c r="ABR24" s="12"/>
      <c r="ABS24" s="12"/>
      <c r="ABT24" s="12"/>
      <c r="ABU24" s="12"/>
      <c r="ABV24" s="12"/>
      <c r="ABW24" s="12"/>
      <c r="ABX24" s="12"/>
      <c r="ABY24" s="12"/>
      <c r="ABZ24" s="12"/>
      <c r="ACA24" s="12"/>
      <c r="ACB24" s="12"/>
      <c r="ACC24" s="12"/>
      <c r="ACD24" s="12"/>
      <c r="ACE24" s="12"/>
      <c r="ACF24" s="12"/>
      <c r="ACG24" s="12"/>
      <c r="ACH24" s="12"/>
      <c r="ACI24" s="12"/>
      <c r="ACJ24" s="12"/>
      <c r="ACK24" s="12"/>
      <c r="ACL24" s="12"/>
      <c r="ACM24" s="12"/>
      <c r="ACN24" s="12"/>
      <c r="ACO24" s="12"/>
      <c r="ACP24" s="12"/>
      <c r="ACQ24" s="12"/>
      <c r="ACR24" s="12"/>
      <c r="ACS24" s="12"/>
      <c r="ACT24" s="12"/>
      <c r="ACU24" s="12"/>
      <c r="ACV24" s="12"/>
      <c r="ACW24" s="12"/>
      <c r="ACX24" s="12"/>
      <c r="ACY24" s="12"/>
      <c r="ACZ24" s="12"/>
      <c r="ADA24" s="12"/>
      <c r="ADB24" s="12"/>
      <c r="ADC24" s="12"/>
      <c r="ADD24" s="12"/>
      <c r="ADE24" s="12"/>
      <c r="ADF24" s="12"/>
      <c r="ADG24" s="12"/>
      <c r="ADH24" s="12"/>
      <c r="ADI24" s="12"/>
      <c r="ADJ24" s="12"/>
      <c r="ADK24" s="12"/>
      <c r="ADL24" s="12"/>
      <c r="ADM24" s="12"/>
      <c r="ADN24" s="12"/>
      <c r="ADO24" s="12"/>
      <c r="ADP24" s="12"/>
      <c r="ADQ24" s="12"/>
      <c r="ADR24" s="12"/>
      <c r="ADS24" s="12"/>
      <c r="ADT24" s="12"/>
      <c r="ADU24" s="12"/>
      <c r="ADV24" s="12"/>
      <c r="ADW24" s="12"/>
      <c r="ADX24" s="12"/>
      <c r="ADY24" s="12"/>
      <c r="ADZ24" s="12"/>
      <c r="AEA24" s="12"/>
      <c r="AEB24" s="12"/>
      <c r="AEC24" s="12"/>
      <c r="AED24" s="12"/>
      <c r="AEE24" s="12"/>
      <c r="AEF24" s="12"/>
      <c r="AEG24" s="12"/>
      <c r="AEH24" s="12"/>
      <c r="AEI24" s="12"/>
      <c r="AEJ24" s="12"/>
      <c r="AEK24" s="12"/>
      <c r="AEL24" s="12"/>
      <c r="AEM24" s="12"/>
      <c r="AEN24" s="12"/>
      <c r="AEO24" s="12"/>
      <c r="AEP24" s="12"/>
      <c r="AEQ24" s="12"/>
      <c r="AER24" s="12"/>
      <c r="AES24" s="12"/>
      <c r="AET24" s="12"/>
      <c r="AEU24" s="12"/>
      <c r="AEV24" s="12"/>
      <c r="AEW24" s="12"/>
      <c r="AEX24" s="12"/>
      <c r="AEY24" s="12"/>
      <c r="AEZ24" s="12"/>
      <c r="AFA24" s="12"/>
      <c r="AFB24" s="12"/>
      <c r="AFC24" s="12"/>
      <c r="AFD24" s="12"/>
      <c r="AFE24" s="12"/>
      <c r="AFF24" s="12"/>
      <c r="AFG24" s="12"/>
      <c r="AFH24" s="12"/>
      <c r="AFI24" s="12"/>
      <c r="AFJ24" s="12"/>
      <c r="AFK24" s="12"/>
      <c r="AFL24" s="12"/>
      <c r="AFM24" s="12"/>
      <c r="AFN24" s="12"/>
      <c r="AFO24" s="12"/>
      <c r="AFP24" s="12"/>
      <c r="AFQ24" s="12"/>
      <c r="AFR24" s="12"/>
      <c r="AFS24" s="12"/>
      <c r="AFT24" s="12"/>
      <c r="AFU24" s="12"/>
      <c r="AFV24" s="12"/>
      <c r="AFW24" s="12"/>
      <c r="AFX24" s="12"/>
      <c r="AFY24" s="12"/>
      <c r="AFZ24" s="12"/>
      <c r="AGA24" s="12"/>
      <c r="AGB24" s="12"/>
      <c r="AGC24" s="12"/>
      <c r="AGD24" s="12"/>
      <c r="AGE24" s="12"/>
      <c r="AGF24" s="12"/>
      <c r="AGG24" s="12"/>
      <c r="AGH24" s="12"/>
      <c r="AGI24" s="12"/>
      <c r="AGJ24" s="12"/>
      <c r="AGK24" s="12"/>
      <c r="AGL24" s="12"/>
      <c r="AGM24" s="12"/>
      <c r="AGN24" s="12"/>
      <c r="AGO24" s="12"/>
      <c r="AGP24" s="12"/>
      <c r="AGQ24" s="12"/>
      <c r="AGR24" s="12"/>
      <c r="AGS24" s="12"/>
      <c r="AGT24" s="12"/>
      <c r="AGU24" s="12"/>
      <c r="AGV24" s="12"/>
      <c r="AGW24" s="12"/>
      <c r="AGX24" s="12"/>
      <c r="AGY24" s="12"/>
      <c r="AGZ24" s="12"/>
      <c r="AHA24" s="12"/>
      <c r="AHB24" s="12"/>
      <c r="AHC24" s="12"/>
      <c r="AHD24" s="12"/>
      <c r="AHE24" s="12"/>
      <c r="AHF24" s="12"/>
      <c r="AHG24" s="12"/>
      <c r="AHH24" s="12"/>
      <c r="AHI24" s="12"/>
      <c r="AHJ24" s="12"/>
      <c r="AHK24" s="12"/>
      <c r="AHL24" s="12"/>
      <c r="AHM24" s="12"/>
      <c r="AHN24" s="12"/>
      <c r="AHO24" s="12"/>
      <c r="AHP24" s="12"/>
      <c r="AHQ24" s="12"/>
      <c r="AHR24" s="12"/>
      <c r="AHS24" s="12"/>
      <c r="AHT24" s="12"/>
      <c r="AHU24" s="12"/>
      <c r="AHV24" s="12"/>
      <c r="AHW24" s="12"/>
      <c r="AHX24" s="12"/>
      <c r="AHY24" s="12"/>
      <c r="AHZ24" s="12"/>
      <c r="AIA24" s="12"/>
      <c r="AIB24" s="12"/>
      <c r="AIC24" s="12"/>
      <c r="AID24" s="12"/>
      <c r="AIE24" s="12"/>
      <c r="AIF24" s="12"/>
      <c r="AIG24" s="12"/>
      <c r="AIH24" s="12"/>
      <c r="AII24" s="12"/>
      <c r="AIJ24" s="12"/>
      <c r="AIK24" s="12"/>
      <c r="AIL24" s="12"/>
      <c r="AIM24" s="12"/>
      <c r="AIN24" s="12"/>
      <c r="AIO24" s="12"/>
      <c r="AIP24" s="12"/>
      <c r="AIQ24" s="12"/>
      <c r="AIR24" s="12"/>
      <c r="AIS24" s="12"/>
      <c r="AIT24" s="12"/>
      <c r="AIU24" s="12"/>
      <c r="AIV24" s="12"/>
      <c r="AIW24" s="12"/>
      <c r="AIX24" s="12"/>
      <c r="AIY24" s="12"/>
      <c r="AIZ24" s="12"/>
      <c r="AJA24" s="12"/>
      <c r="AJB24" s="12"/>
      <c r="AJC24" s="12"/>
      <c r="AJD24" s="12"/>
      <c r="AJE24" s="12"/>
      <c r="AJF24" s="12"/>
      <c r="AJG24" s="12"/>
      <c r="AJH24" s="12"/>
      <c r="AJI24" s="12"/>
      <c r="AJJ24" s="12"/>
      <c r="AJK24" s="12"/>
      <c r="AJL24" s="12"/>
      <c r="AJM24" s="12"/>
      <c r="AJN24" s="12"/>
      <c r="AJO24" s="12"/>
      <c r="AJP24" s="12"/>
      <c r="AJQ24" s="12"/>
      <c r="AJR24" s="12"/>
      <c r="AJS24" s="12"/>
      <c r="AJT24" s="12"/>
      <c r="AJU24" s="12"/>
      <c r="AJV24" s="12"/>
      <c r="AJW24" s="12"/>
      <c r="AJX24" s="12"/>
      <c r="AJY24" s="12"/>
      <c r="AJZ24" s="12"/>
      <c r="AKA24" s="12"/>
      <c r="AKB24" s="12"/>
      <c r="AKC24" s="12"/>
      <c r="AKD24" s="12"/>
      <c r="AKE24" s="12"/>
      <c r="AKF24" s="12"/>
      <c r="AKG24" s="12"/>
      <c r="AKH24" s="12"/>
      <c r="AKI24" s="12"/>
      <c r="AKJ24" s="12"/>
      <c r="AKK24" s="12"/>
      <c r="AKL24" s="12"/>
      <c r="AKM24" s="12"/>
      <c r="AKN24" s="12"/>
      <c r="AKO24" s="12"/>
      <c r="AKP24" s="12"/>
      <c r="AKQ24" s="12"/>
      <c r="AKR24" s="12"/>
      <c r="AKS24" s="12"/>
      <c r="AKT24" s="12"/>
      <c r="AKU24" s="12"/>
      <c r="AKV24" s="12"/>
      <c r="AKW24" s="12"/>
      <c r="AKX24" s="12"/>
      <c r="AKY24" s="12"/>
      <c r="AKZ24" s="12"/>
      <c r="ALA24" s="12"/>
      <c r="ALB24" s="12"/>
      <c r="ALC24" s="12"/>
      <c r="ALD24" s="12"/>
      <c r="ALE24" s="12"/>
      <c r="ALF24" s="12"/>
      <c r="ALG24" s="12"/>
      <c r="ALH24" s="12"/>
      <c r="ALI24" s="12"/>
      <c r="ALJ24" s="12"/>
      <c r="ALK24" s="12"/>
      <c r="ALL24" s="12"/>
      <c r="ALM24" s="12"/>
      <c r="ALN24" s="12"/>
      <c r="ALO24" s="12"/>
      <c r="ALP24" s="12"/>
      <c r="ALQ24" s="12"/>
      <c r="ALR24" s="12"/>
      <c r="ALS24" s="12"/>
      <c r="ALT24" s="12"/>
      <c r="ALU24" s="12"/>
      <c r="ALV24" s="12"/>
      <c r="ALW24" s="12"/>
      <c r="ALX24" s="12"/>
      <c r="ALY24" s="12"/>
      <c r="ALZ24" s="12"/>
      <c r="AMA24" s="12"/>
      <c r="AMB24" s="12"/>
      <c r="AMC24" s="12"/>
      <c r="AMD24" s="12"/>
      <c r="AME24" s="12"/>
      <c r="AMF24" s="12"/>
      <c r="AMG24" s="12"/>
      <c r="AMH24" s="12"/>
      <c r="AMI24" s="12"/>
      <c r="AMJ24" s="12"/>
      <c r="AMK24" s="12"/>
      <c r="AML24" s="12"/>
      <c r="AMM24" s="12"/>
      <c r="AMN24" s="12"/>
      <c r="AMO24" s="12"/>
      <c r="AMP24" s="12"/>
      <c r="AMQ24" s="12"/>
      <c r="AMR24" s="12"/>
      <c r="AMS24" s="12"/>
      <c r="AMT24" s="12"/>
      <c r="AMU24" s="12"/>
      <c r="AMV24" s="12"/>
      <c r="AMW24" s="12"/>
      <c r="AMX24" s="12"/>
      <c r="AMY24" s="12"/>
      <c r="AMZ24" s="12"/>
      <c r="ANA24" s="12"/>
      <c r="ANB24" s="12"/>
      <c r="ANC24" s="12"/>
      <c r="AND24" s="12"/>
      <c r="ANE24" s="12"/>
      <c r="ANF24" s="12"/>
      <c r="ANG24" s="12"/>
      <c r="ANH24" s="12"/>
      <c r="ANI24" s="12"/>
      <c r="ANJ24" s="12"/>
      <c r="ANK24" s="12"/>
      <c r="ANL24" s="12"/>
      <c r="ANM24" s="12"/>
      <c r="ANN24" s="12"/>
      <c r="ANO24" s="12"/>
      <c r="ANP24" s="12"/>
      <c r="ANQ24" s="12"/>
      <c r="ANR24" s="12"/>
      <c r="ANS24" s="12"/>
      <c r="ANT24" s="12"/>
      <c r="ANU24" s="12"/>
      <c r="ANV24" s="12"/>
      <c r="ANW24" s="12"/>
      <c r="ANX24" s="12"/>
      <c r="ANY24" s="12"/>
      <c r="ANZ24" s="12"/>
      <c r="AOA24" s="12"/>
      <c r="AOB24" s="12"/>
      <c r="AOC24" s="12"/>
      <c r="AOD24" s="12"/>
      <c r="AOE24" s="12"/>
      <c r="AOF24" s="12"/>
      <c r="AOG24" s="12"/>
      <c r="AOH24" s="12"/>
      <c r="AOI24" s="12"/>
      <c r="AOJ24" s="12"/>
      <c r="AOK24" s="12"/>
      <c r="AOL24" s="12"/>
      <c r="AOM24" s="12"/>
      <c r="AON24" s="12"/>
      <c r="AOO24" s="12"/>
      <c r="AOP24" s="12"/>
      <c r="AOQ24" s="12"/>
      <c r="AOR24" s="12"/>
      <c r="AOS24" s="12"/>
      <c r="AOT24" s="12"/>
      <c r="AOU24" s="12"/>
      <c r="AOV24" s="12"/>
      <c r="AOW24" s="12"/>
      <c r="AOX24" s="12"/>
      <c r="AOY24" s="12"/>
      <c r="AOZ24" s="12"/>
      <c r="APA24" s="12"/>
      <c r="APB24" s="12"/>
      <c r="APC24" s="12"/>
      <c r="APD24" s="12"/>
      <c r="APE24" s="12"/>
      <c r="APF24" s="12"/>
      <c r="APG24" s="12"/>
      <c r="APH24" s="12"/>
      <c r="API24" s="12"/>
      <c r="APJ24" s="12"/>
      <c r="APK24" s="12"/>
      <c r="APL24" s="12"/>
      <c r="APM24" s="12"/>
      <c r="APN24" s="12"/>
      <c r="APO24" s="12"/>
      <c r="APP24" s="12"/>
      <c r="APQ24" s="12"/>
      <c r="APR24" s="12"/>
      <c r="APS24" s="12"/>
      <c r="APT24" s="12"/>
      <c r="APU24" s="12"/>
      <c r="APV24" s="12"/>
      <c r="APW24" s="12"/>
      <c r="APX24" s="12"/>
      <c r="APY24" s="12"/>
      <c r="APZ24" s="12"/>
      <c r="AQA24" s="12"/>
      <c r="AQB24" s="12"/>
      <c r="AQC24" s="12"/>
      <c r="AQD24" s="12"/>
      <c r="AQE24" s="12"/>
      <c r="AQF24" s="12"/>
      <c r="AQG24" s="12"/>
      <c r="AQH24" s="12"/>
      <c r="AQI24" s="12"/>
      <c r="AQJ24" s="12"/>
      <c r="AQK24" s="12"/>
      <c r="AQL24" s="12"/>
      <c r="AQM24" s="12"/>
      <c r="AQN24" s="12"/>
      <c r="AQO24" s="12"/>
      <c r="AQP24" s="12"/>
      <c r="AQQ24" s="12"/>
      <c r="AQR24" s="12"/>
      <c r="AQS24" s="12"/>
      <c r="AQT24" s="12"/>
      <c r="AQU24" s="12"/>
      <c r="AQV24" s="12"/>
      <c r="AQW24" s="12"/>
      <c r="AQX24" s="12"/>
      <c r="AQY24" s="12"/>
      <c r="AQZ24" s="12"/>
      <c r="ARA24" s="12"/>
      <c r="ARB24" s="12"/>
      <c r="ARC24" s="12"/>
      <c r="ARD24" s="12"/>
      <c r="ARE24" s="12"/>
      <c r="ARF24" s="12"/>
      <c r="ARG24" s="12"/>
      <c r="ARH24" s="12"/>
      <c r="ARI24" s="12"/>
      <c r="ARJ24" s="12"/>
      <c r="ARK24" s="12"/>
      <c r="ARL24" s="12"/>
      <c r="ARM24" s="12"/>
      <c r="ARN24" s="12"/>
      <c r="ARO24" s="12"/>
      <c r="ARP24" s="12"/>
      <c r="ARQ24" s="12"/>
      <c r="ARR24" s="12"/>
      <c r="ARS24" s="12"/>
      <c r="ART24" s="12"/>
      <c r="ARU24" s="12"/>
      <c r="ARV24" s="12"/>
      <c r="ARW24" s="12"/>
      <c r="ARX24" s="12"/>
      <c r="ARY24" s="12"/>
      <c r="ARZ24" s="12"/>
      <c r="ASA24" s="12"/>
      <c r="ASB24" s="12"/>
      <c r="ASC24" s="12"/>
      <c r="ASD24" s="12"/>
      <c r="ASE24" s="12"/>
      <c r="ASF24" s="12"/>
      <c r="ASG24" s="12"/>
      <c r="ASH24" s="12"/>
      <c r="ASI24" s="12"/>
      <c r="ASJ24" s="12"/>
      <c r="ASK24" s="12"/>
      <c r="ASL24" s="12"/>
      <c r="ASM24" s="12"/>
      <c r="ASN24" s="12"/>
      <c r="ASO24" s="12"/>
      <c r="ASP24" s="12"/>
      <c r="ASQ24" s="12"/>
      <c r="ASR24" s="12"/>
      <c r="ASS24" s="12"/>
      <c r="AST24" s="12"/>
      <c r="ASU24" s="12"/>
      <c r="ASV24" s="12"/>
      <c r="ASW24" s="12"/>
      <c r="ASX24" s="12"/>
      <c r="ASY24" s="12"/>
      <c r="ASZ24" s="12"/>
      <c r="ATA24" s="12"/>
      <c r="ATB24" s="12"/>
      <c r="ATC24" s="12"/>
      <c r="ATD24" s="12"/>
      <c r="ATE24" s="12"/>
      <c r="ATF24" s="12"/>
      <c r="ATG24" s="12"/>
      <c r="ATH24" s="12"/>
      <c r="ATI24" s="12"/>
      <c r="ATJ24" s="12"/>
      <c r="ATK24" s="12"/>
      <c r="ATL24" s="12"/>
      <c r="ATM24" s="12"/>
      <c r="ATN24" s="12"/>
      <c r="ATO24" s="12"/>
      <c r="ATP24" s="12"/>
      <c r="ATQ24" s="12"/>
      <c r="ATR24" s="12"/>
      <c r="ATS24" s="12"/>
      <c r="ATT24" s="12"/>
      <c r="ATU24" s="12"/>
      <c r="ATV24" s="12"/>
      <c r="ATW24" s="12"/>
      <c r="ATX24" s="12"/>
      <c r="ATY24" s="12"/>
      <c r="ATZ24" s="12"/>
      <c r="AUA24" s="12"/>
      <c r="AUB24" s="12"/>
      <c r="AUC24" s="12"/>
      <c r="AUD24" s="12"/>
      <c r="AUE24" s="12"/>
      <c r="AUF24" s="12"/>
      <c r="AUG24" s="12"/>
      <c r="AUH24" s="12"/>
      <c r="AUI24" s="12"/>
      <c r="AUJ24" s="12"/>
      <c r="AUK24" s="12"/>
      <c r="AUL24" s="12"/>
      <c r="AUM24" s="12"/>
      <c r="AUN24" s="12"/>
      <c r="AUO24" s="12"/>
      <c r="AUP24" s="12"/>
      <c r="AUQ24" s="12"/>
      <c r="AUR24" s="12"/>
      <c r="AUS24" s="12"/>
      <c r="AUT24" s="12"/>
      <c r="AUU24" s="12"/>
      <c r="AUV24" s="12"/>
      <c r="AUW24" s="12"/>
      <c r="AUX24" s="12"/>
      <c r="AUY24" s="12"/>
      <c r="AUZ24" s="12"/>
      <c r="AVA24" s="12"/>
      <c r="AVB24" s="12"/>
      <c r="AVC24" s="12"/>
      <c r="AVD24" s="12"/>
      <c r="AVE24" s="12"/>
      <c r="AVF24" s="12"/>
      <c r="AVG24" s="12"/>
      <c r="AVH24" s="12"/>
      <c r="AVI24" s="12"/>
      <c r="AVJ24" s="12"/>
      <c r="AVK24" s="12"/>
      <c r="AVL24" s="12"/>
      <c r="AVM24" s="12"/>
      <c r="AVN24" s="12"/>
      <c r="AVO24" s="12"/>
      <c r="AVP24" s="12"/>
      <c r="AVQ24" s="12"/>
      <c r="AVR24" s="12"/>
      <c r="AVS24" s="12"/>
      <c r="AVT24" s="12"/>
      <c r="AVU24" s="12"/>
      <c r="AVV24" s="12"/>
      <c r="AVW24" s="12"/>
      <c r="AVX24" s="12"/>
      <c r="AVY24" s="12"/>
      <c r="AVZ24" s="12"/>
      <c r="AWA24" s="12"/>
      <c r="AWB24" s="12"/>
      <c r="AWC24" s="12"/>
      <c r="AWD24" s="12"/>
      <c r="AWE24" s="12"/>
      <c r="AWF24" s="12"/>
      <c r="AWG24" s="12"/>
      <c r="AWH24" s="12"/>
      <c r="AWI24" s="12"/>
      <c r="AWJ24" s="12"/>
      <c r="AWK24" s="12"/>
      <c r="AWL24" s="12"/>
      <c r="AWM24" s="12"/>
      <c r="AWN24" s="12"/>
      <c r="AWO24" s="12"/>
      <c r="AWP24" s="12"/>
      <c r="AWQ24" s="12"/>
      <c r="AWR24" s="12"/>
      <c r="AWS24" s="12"/>
      <c r="AWT24" s="12"/>
      <c r="AWU24" s="12"/>
      <c r="AWV24" s="12"/>
      <c r="AWW24" s="12"/>
      <c r="AWX24" s="12"/>
      <c r="AWY24" s="12"/>
      <c r="AWZ24" s="12"/>
      <c r="AXA24" s="12"/>
      <c r="AXB24" s="12"/>
      <c r="AXC24" s="12"/>
      <c r="AXD24" s="12"/>
      <c r="AXE24" s="12"/>
      <c r="AXF24" s="12"/>
      <c r="AXG24" s="12"/>
      <c r="AXH24" s="12"/>
      <c r="AXI24" s="12"/>
      <c r="AXJ24" s="12"/>
      <c r="AXK24" s="12"/>
      <c r="AXL24" s="12"/>
      <c r="AXM24" s="12"/>
      <c r="AXN24" s="12"/>
      <c r="AXO24" s="12"/>
      <c r="AXP24" s="12"/>
      <c r="AXQ24" s="12"/>
      <c r="AXR24" s="12"/>
      <c r="AXS24" s="12"/>
      <c r="AXT24" s="12"/>
      <c r="AXU24" s="12"/>
      <c r="AXV24" s="12"/>
      <c r="AXW24" s="12"/>
      <c r="AXX24" s="12"/>
      <c r="AXY24" s="12"/>
      <c r="AXZ24" s="12"/>
      <c r="AYA24" s="12"/>
      <c r="AYB24" s="12"/>
      <c r="AYC24" s="12"/>
      <c r="AYD24" s="12"/>
      <c r="AYE24" s="12"/>
      <c r="AYF24" s="12"/>
      <c r="AYG24" s="12"/>
      <c r="AYH24" s="12"/>
      <c r="AYI24" s="12"/>
      <c r="AYJ24" s="12"/>
      <c r="AYK24" s="12"/>
      <c r="AYL24" s="12"/>
      <c r="AYM24" s="12"/>
      <c r="AYN24" s="12"/>
      <c r="AYO24" s="12"/>
      <c r="AYP24" s="12"/>
      <c r="AYQ24" s="12"/>
      <c r="AYR24" s="12"/>
      <c r="AYS24" s="12"/>
      <c r="AYT24" s="12"/>
      <c r="AYU24" s="12"/>
      <c r="AYV24" s="12"/>
      <c r="AYW24" s="12"/>
      <c r="AYX24" s="12"/>
      <c r="AYY24" s="12"/>
      <c r="AYZ24" s="12"/>
      <c r="AZA24" s="12"/>
      <c r="AZB24" s="12"/>
      <c r="AZC24" s="12"/>
      <c r="AZD24" s="12"/>
      <c r="AZE24" s="12"/>
      <c r="AZF24" s="12"/>
      <c r="AZG24" s="12"/>
      <c r="AZH24" s="12"/>
      <c r="AZI24" s="12"/>
      <c r="AZJ24" s="12"/>
      <c r="AZK24" s="12"/>
      <c r="AZL24" s="12"/>
      <c r="AZM24" s="12"/>
      <c r="AZN24" s="12"/>
      <c r="AZO24" s="12"/>
      <c r="AZP24" s="12"/>
      <c r="AZQ24" s="12"/>
      <c r="AZR24" s="12"/>
      <c r="AZS24" s="12"/>
      <c r="AZT24" s="12"/>
      <c r="AZU24" s="12"/>
      <c r="AZV24" s="12"/>
      <c r="AZW24" s="12"/>
      <c r="AZX24" s="12"/>
      <c r="AZY24" s="12"/>
      <c r="AZZ24" s="12"/>
      <c r="BAA24" s="12"/>
      <c r="BAB24" s="12"/>
      <c r="BAC24" s="12"/>
      <c r="BAD24" s="12"/>
      <c r="BAE24" s="12"/>
      <c r="BAF24" s="12"/>
      <c r="BAG24" s="12"/>
      <c r="BAH24" s="12"/>
      <c r="BAI24" s="12"/>
      <c r="BAJ24" s="12"/>
      <c r="BAK24" s="12"/>
      <c r="BAL24" s="12"/>
      <c r="BAM24" s="12"/>
      <c r="BAN24" s="12"/>
      <c r="BAO24" s="12"/>
      <c r="BAP24" s="12"/>
      <c r="BAQ24" s="12"/>
      <c r="BAR24" s="12"/>
      <c r="BAS24" s="12"/>
      <c r="BAT24" s="12"/>
      <c r="BAU24" s="12"/>
      <c r="BAV24" s="12"/>
      <c r="BAW24" s="12"/>
      <c r="BAX24" s="12"/>
      <c r="BAY24" s="12"/>
      <c r="BAZ24" s="12"/>
      <c r="BBA24" s="12"/>
      <c r="BBB24" s="12"/>
      <c r="BBC24" s="12"/>
      <c r="BBD24" s="12"/>
      <c r="BBE24" s="12"/>
      <c r="BBF24" s="12"/>
      <c r="BBG24" s="12"/>
      <c r="BBH24" s="12"/>
      <c r="BBI24" s="12"/>
      <c r="BBJ24" s="12"/>
      <c r="BBK24" s="12"/>
      <c r="BBL24" s="12"/>
      <c r="BBM24" s="12"/>
      <c r="BBN24" s="12"/>
      <c r="BBO24" s="12"/>
      <c r="BBP24" s="12"/>
      <c r="BBQ24" s="12"/>
      <c r="BBR24" s="12"/>
      <c r="BBS24" s="12"/>
      <c r="BBT24" s="12"/>
      <c r="BBU24" s="12"/>
      <c r="BBV24" s="12"/>
      <c r="BBW24" s="12"/>
      <c r="BBX24" s="12"/>
      <c r="BBY24" s="12"/>
      <c r="BBZ24" s="12"/>
      <c r="BCA24" s="12"/>
      <c r="BCB24" s="12"/>
      <c r="BCC24" s="12"/>
      <c r="BCD24" s="12"/>
      <c r="BCE24" s="12"/>
      <c r="BCF24" s="12"/>
      <c r="BCG24" s="12"/>
      <c r="BCH24" s="12"/>
      <c r="BCI24" s="12"/>
      <c r="BCJ24" s="12"/>
      <c r="BCK24" s="12"/>
      <c r="BCL24" s="12"/>
      <c r="BCM24" s="12"/>
      <c r="BCN24" s="12"/>
      <c r="BCO24" s="12"/>
      <c r="BCP24" s="12"/>
      <c r="BCQ24" s="12"/>
      <c r="BCR24" s="12"/>
      <c r="BCS24" s="12"/>
      <c r="BCT24" s="12"/>
      <c r="BCU24" s="12"/>
      <c r="BCV24" s="12"/>
      <c r="BCW24" s="12"/>
      <c r="BCX24" s="12"/>
      <c r="BCY24" s="12"/>
      <c r="BCZ24" s="12"/>
      <c r="BDA24" s="12"/>
      <c r="BDB24" s="12"/>
      <c r="BDC24" s="12"/>
      <c r="BDD24" s="12"/>
      <c r="BDE24" s="12"/>
      <c r="BDF24" s="12"/>
      <c r="BDG24" s="12"/>
      <c r="BDH24" s="12"/>
      <c r="BDI24" s="12"/>
      <c r="BDJ24" s="12"/>
      <c r="BDK24" s="12"/>
      <c r="BDL24" s="12"/>
      <c r="BDM24" s="12"/>
      <c r="BDN24" s="12"/>
      <c r="BDO24" s="12"/>
      <c r="BDP24" s="12"/>
      <c r="BDQ24" s="12"/>
      <c r="BDR24" s="12"/>
      <c r="BDS24" s="12"/>
      <c r="BDT24" s="12"/>
      <c r="BDU24" s="12"/>
      <c r="BDV24" s="12"/>
      <c r="BDW24" s="12"/>
      <c r="BDX24" s="12"/>
      <c r="BDY24" s="12"/>
      <c r="BDZ24" s="12"/>
      <c r="BEA24" s="12"/>
      <c r="BEB24" s="12"/>
      <c r="BEC24" s="12"/>
      <c r="BED24" s="12"/>
      <c r="BEE24" s="12"/>
      <c r="BEF24" s="12"/>
      <c r="BEG24" s="12"/>
      <c r="BEH24" s="12"/>
      <c r="BEI24" s="12"/>
      <c r="BEJ24" s="12"/>
      <c r="BEK24" s="12"/>
      <c r="BEL24" s="12"/>
      <c r="BEM24" s="12"/>
      <c r="BEN24" s="12"/>
      <c r="BEO24" s="12"/>
      <c r="BEP24" s="12"/>
      <c r="BEQ24" s="12"/>
      <c r="BER24" s="12"/>
      <c r="BES24" s="12"/>
      <c r="BET24" s="12"/>
      <c r="BEU24" s="12"/>
      <c r="BEV24" s="12"/>
      <c r="BEW24" s="12"/>
      <c r="BEX24" s="12"/>
      <c r="BEY24" s="12"/>
      <c r="BEZ24" s="12"/>
      <c r="BFA24" s="12"/>
      <c r="BFB24" s="12"/>
      <c r="BFC24" s="12"/>
      <c r="BFD24" s="12"/>
      <c r="BFE24" s="12"/>
      <c r="BFF24" s="12"/>
      <c r="BFG24" s="12"/>
      <c r="BFH24" s="12"/>
      <c r="BFI24" s="12"/>
      <c r="BFJ24" s="12"/>
      <c r="BFK24" s="12"/>
      <c r="BFL24" s="12"/>
      <c r="BFM24" s="12"/>
      <c r="BFN24" s="12"/>
      <c r="BFO24" s="12"/>
      <c r="BFP24" s="12"/>
      <c r="BFQ24" s="12"/>
      <c r="BFR24" s="12"/>
      <c r="BFS24" s="12"/>
      <c r="BFT24" s="12"/>
      <c r="BFU24" s="12"/>
      <c r="BFV24" s="12"/>
      <c r="BFW24" s="12"/>
      <c r="BFX24" s="12"/>
      <c r="BFY24" s="12"/>
      <c r="BFZ24" s="12"/>
      <c r="BGA24" s="12"/>
      <c r="BGB24" s="12"/>
      <c r="BGC24" s="12"/>
      <c r="BGD24" s="12"/>
      <c r="BGE24" s="12"/>
      <c r="BGF24" s="12"/>
      <c r="BGG24" s="12"/>
      <c r="BGH24" s="12"/>
      <c r="BGI24" s="12"/>
      <c r="BGJ24" s="12"/>
      <c r="BGK24" s="12"/>
      <c r="BGL24" s="12"/>
      <c r="BGM24" s="12"/>
      <c r="BGN24" s="12"/>
      <c r="BGO24" s="12"/>
      <c r="BGP24" s="12"/>
      <c r="BGQ24" s="12"/>
      <c r="BGR24" s="12"/>
      <c r="BGS24" s="12"/>
      <c r="BGT24" s="12"/>
      <c r="BGU24" s="12"/>
      <c r="BGV24" s="12"/>
      <c r="BGW24" s="12"/>
      <c r="BGX24" s="12"/>
      <c r="BGY24" s="12"/>
      <c r="BGZ24" s="12"/>
      <c r="BHA24" s="12"/>
      <c r="BHB24" s="12"/>
      <c r="BHC24" s="12"/>
      <c r="BHD24" s="12"/>
      <c r="BHE24" s="12"/>
      <c r="BHF24" s="12"/>
      <c r="BHG24" s="12"/>
      <c r="BHH24" s="12"/>
      <c r="BHI24" s="12"/>
      <c r="BHJ24" s="12"/>
      <c r="BHK24" s="12"/>
      <c r="BHL24" s="12"/>
      <c r="BHM24" s="12"/>
      <c r="BHN24" s="12"/>
      <c r="BHO24" s="12"/>
      <c r="BHP24" s="12"/>
      <c r="BHQ24" s="12"/>
      <c r="BHR24" s="12"/>
      <c r="BHS24" s="12"/>
      <c r="BHT24" s="12"/>
      <c r="BHU24" s="12"/>
      <c r="BHV24" s="12"/>
      <c r="BHW24" s="12"/>
      <c r="BHX24" s="12"/>
      <c r="BHY24" s="12"/>
      <c r="BHZ24" s="12"/>
      <c r="BIA24" s="12"/>
      <c r="BIB24" s="12"/>
      <c r="BIC24" s="12"/>
      <c r="BID24" s="12"/>
      <c r="BIE24" s="12"/>
      <c r="BIF24" s="12"/>
      <c r="BIG24" s="12"/>
      <c r="BIH24" s="12"/>
      <c r="BII24" s="12"/>
      <c r="BIJ24" s="12"/>
      <c r="BIK24" s="12"/>
      <c r="BIL24" s="12"/>
      <c r="BIM24" s="12"/>
      <c r="BIN24" s="12"/>
      <c r="BIO24" s="12"/>
      <c r="BIP24" s="12"/>
      <c r="BIQ24" s="12"/>
      <c r="BIR24" s="12"/>
      <c r="BIS24" s="12"/>
      <c r="BIT24" s="12"/>
      <c r="BIU24" s="12"/>
      <c r="BIV24" s="12"/>
      <c r="BIW24" s="12"/>
      <c r="BIX24" s="12"/>
      <c r="BIY24" s="12"/>
      <c r="BIZ24" s="12"/>
      <c r="BJA24" s="12"/>
      <c r="BJB24" s="12"/>
      <c r="BJC24" s="12"/>
      <c r="BJD24" s="12"/>
      <c r="BJE24" s="12"/>
      <c r="BJF24" s="12"/>
      <c r="BJG24" s="12"/>
      <c r="BJH24" s="12"/>
      <c r="BJI24" s="12"/>
      <c r="BJJ24" s="12"/>
      <c r="BJK24" s="12"/>
      <c r="BJL24" s="12"/>
      <c r="BJM24" s="12"/>
      <c r="BJN24" s="12"/>
      <c r="BJO24" s="12"/>
      <c r="BJP24" s="12"/>
      <c r="BJQ24" s="12"/>
      <c r="BJR24" s="12"/>
      <c r="BJS24" s="12"/>
      <c r="BJT24" s="12"/>
      <c r="BJU24" s="12"/>
      <c r="BJV24" s="12"/>
      <c r="BJW24" s="12"/>
      <c r="BJX24" s="12"/>
      <c r="BJY24" s="12"/>
      <c r="BJZ24" s="12"/>
      <c r="BKA24" s="12"/>
      <c r="BKB24" s="12"/>
      <c r="BKC24" s="12"/>
      <c r="BKD24" s="12"/>
      <c r="BKE24" s="12"/>
      <c r="BKF24" s="12"/>
      <c r="BKG24" s="12"/>
      <c r="BKH24" s="12"/>
      <c r="BKI24" s="12"/>
      <c r="BKJ24" s="12"/>
      <c r="BKK24" s="12"/>
      <c r="BKL24" s="12"/>
      <c r="BKM24" s="12"/>
      <c r="BKN24" s="12"/>
      <c r="BKO24" s="12"/>
      <c r="BKP24" s="12"/>
      <c r="BKQ24" s="12"/>
      <c r="BKR24" s="12"/>
      <c r="BKS24" s="12"/>
      <c r="BKT24" s="12"/>
      <c r="BKU24" s="12"/>
      <c r="BKV24" s="12"/>
      <c r="BKW24" s="12"/>
      <c r="BKX24" s="12"/>
      <c r="BKY24" s="12"/>
      <c r="BKZ24" s="12"/>
      <c r="BLA24" s="12"/>
      <c r="BLB24" s="12"/>
      <c r="BLC24" s="12"/>
      <c r="BLD24" s="12"/>
      <c r="BLE24" s="12"/>
      <c r="BLF24" s="12"/>
      <c r="BLG24" s="12"/>
      <c r="BLH24" s="12"/>
      <c r="BLI24" s="12"/>
      <c r="BLJ24" s="12"/>
      <c r="BLK24" s="12"/>
      <c r="BLL24" s="12"/>
      <c r="BLM24" s="12"/>
      <c r="BLN24" s="12"/>
      <c r="BLO24" s="12"/>
      <c r="BLP24" s="12"/>
      <c r="BLQ24" s="12"/>
      <c r="BLR24" s="12"/>
      <c r="BLS24" s="12"/>
      <c r="BLT24" s="12"/>
      <c r="BLU24" s="12"/>
      <c r="BLV24" s="12"/>
      <c r="BLW24" s="12"/>
      <c r="BLX24" s="12"/>
      <c r="BLY24" s="12"/>
      <c r="BLZ24" s="12"/>
      <c r="BMA24" s="12"/>
      <c r="BMB24" s="12"/>
      <c r="BMC24" s="12"/>
      <c r="BMD24" s="12"/>
      <c r="BME24" s="12"/>
      <c r="BMF24" s="12"/>
      <c r="BMG24" s="12"/>
      <c r="BMH24" s="12"/>
      <c r="BMI24" s="12"/>
      <c r="BMJ24" s="12"/>
      <c r="BMK24" s="12"/>
      <c r="BML24" s="12"/>
      <c r="BMM24" s="12"/>
      <c r="BMN24" s="12"/>
      <c r="BMO24" s="12"/>
      <c r="BMP24" s="12"/>
      <c r="BMQ24" s="12"/>
      <c r="BMR24" s="12"/>
      <c r="BMS24" s="12"/>
      <c r="BMT24" s="12"/>
      <c r="BMU24" s="12"/>
      <c r="BMV24" s="12"/>
      <c r="BMW24" s="12"/>
      <c r="BMX24" s="12"/>
      <c r="BMY24" s="12"/>
      <c r="BMZ24" s="12"/>
      <c r="BNA24" s="12"/>
      <c r="BNB24" s="12"/>
      <c r="BNC24" s="12"/>
      <c r="BND24" s="12"/>
      <c r="BNE24" s="12"/>
      <c r="BNF24" s="12"/>
      <c r="BNG24" s="12"/>
      <c r="BNH24" s="12"/>
      <c r="BNI24" s="12"/>
      <c r="BNJ24" s="12"/>
      <c r="BNK24" s="12"/>
      <c r="BNL24" s="12"/>
      <c r="BNM24" s="12"/>
      <c r="BNN24" s="12"/>
      <c r="BNO24" s="12"/>
      <c r="BNP24" s="12"/>
      <c r="BNQ24" s="12"/>
      <c r="BNR24" s="12"/>
      <c r="BNS24" s="12"/>
      <c r="BNT24" s="12"/>
      <c r="BNU24" s="12"/>
      <c r="BNV24" s="12"/>
      <c r="BNW24" s="12"/>
      <c r="BNX24" s="12"/>
      <c r="BNY24" s="12"/>
      <c r="BNZ24" s="12"/>
      <c r="BOA24" s="12"/>
      <c r="BOB24" s="12"/>
      <c r="BOC24" s="12"/>
      <c r="BOD24" s="12"/>
      <c r="BOE24" s="12"/>
      <c r="BOF24" s="12"/>
      <c r="BOG24" s="12"/>
      <c r="BOH24" s="12"/>
      <c r="BOI24" s="12"/>
      <c r="BOJ24" s="12"/>
      <c r="BOK24" s="12"/>
      <c r="BOL24" s="12"/>
      <c r="BOM24" s="12"/>
      <c r="BON24" s="12"/>
      <c r="BOO24" s="12"/>
      <c r="BOP24" s="12"/>
      <c r="BOQ24" s="12"/>
      <c r="BOR24" s="12"/>
      <c r="BOS24" s="12"/>
      <c r="BOT24" s="12"/>
      <c r="BOU24" s="12"/>
      <c r="BOV24" s="12"/>
      <c r="BOW24" s="12"/>
      <c r="BOX24" s="12"/>
      <c r="BOY24" s="12"/>
      <c r="BOZ24" s="12"/>
      <c r="BPA24" s="12"/>
      <c r="BPB24" s="12"/>
      <c r="BPC24" s="12"/>
      <c r="BPD24" s="12"/>
      <c r="BPE24" s="12"/>
      <c r="BPF24" s="12"/>
      <c r="BPG24" s="12"/>
      <c r="BPH24" s="12"/>
      <c r="BPI24" s="12"/>
      <c r="BPJ24" s="12"/>
      <c r="BPK24" s="12"/>
      <c r="BPL24" s="12"/>
      <c r="BPM24" s="12"/>
      <c r="BPN24" s="12"/>
      <c r="BPO24" s="12"/>
      <c r="BPP24" s="12"/>
      <c r="BPQ24" s="12"/>
      <c r="BPR24" s="12"/>
      <c r="BPS24" s="12"/>
      <c r="BPT24" s="12"/>
      <c r="BPU24" s="12"/>
      <c r="BPV24" s="12"/>
      <c r="BPW24" s="12"/>
      <c r="BPX24" s="12"/>
      <c r="BPY24" s="12"/>
      <c r="BPZ24" s="12"/>
      <c r="BQA24" s="12"/>
      <c r="BQB24" s="12"/>
      <c r="BQC24" s="12"/>
      <c r="BQD24" s="12"/>
      <c r="BQE24" s="12"/>
      <c r="BQF24" s="12"/>
      <c r="BQG24" s="12"/>
      <c r="BQH24" s="12"/>
      <c r="BQI24" s="12"/>
      <c r="BQJ24" s="12"/>
      <c r="BQK24" s="12"/>
      <c r="BQL24" s="12"/>
      <c r="BQM24" s="12"/>
      <c r="BQN24" s="12"/>
      <c r="BQO24" s="12"/>
      <c r="BQP24" s="12"/>
      <c r="BQQ24" s="12"/>
      <c r="BQR24" s="12"/>
      <c r="BQS24" s="12"/>
      <c r="BQT24" s="12"/>
      <c r="BQU24" s="12"/>
      <c r="BQV24" s="12"/>
      <c r="BQW24" s="12"/>
      <c r="BQX24" s="12"/>
      <c r="BQY24" s="12"/>
      <c r="BQZ24" s="12"/>
      <c r="BRA24" s="12"/>
      <c r="BRB24" s="12"/>
      <c r="BRC24" s="12"/>
      <c r="BRD24" s="12"/>
      <c r="BRE24" s="12"/>
      <c r="BRF24" s="12"/>
      <c r="BRG24" s="12"/>
      <c r="BRH24" s="12"/>
      <c r="BRI24" s="12"/>
      <c r="BRJ24" s="12"/>
      <c r="BRK24" s="12"/>
      <c r="BRL24" s="12"/>
      <c r="BRM24" s="12"/>
      <c r="BRN24" s="12"/>
      <c r="BRO24" s="12"/>
      <c r="BRP24" s="12"/>
      <c r="BRQ24" s="12"/>
      <c r="BRR24" s="12"/>
      <c r="BRS24" s="12"/>
      <c r="BRT24" s="12"/>
      <c r="BRU24" s="12"/>
      <c r="BRV24" s="12"/>
      <c r="BRW24" s="12"/>
      <c r="BRX24" s="12"/>
      <c r="BRY24" s="12"/>
      <c r="BRZ24" s="12"/>
      <c r="BSA24" s="12"/>
      <c r="BSB24" s="12"/>
      <c r="BSC24" s="12"/>
      <c r="BSD24" s="12"/>
      <c r="BSE24" s="12"/>
      <c r="BSF24" s="12"/>
      <c r="BSG24" s="12"/>
      <c r="BSH24" s="12"/>
      <c r="BSI24" s="12"/>
      <c r="BSJ24" s="12"/>
      <c r="BSK24" s="12"/>
      <c r="BSL24" s="12"/>
      <c r="BSM24" s="12"/>
      <c r="BSN24" s="12"/>
      <c r="BSO24" s="12"/>
      <c r="BSP24" s="12"/>
      <c r="BSQ24" s="12"/>
      <c r="BSR24" s="12"/>
      <c r="BSS24" s="12"/>
      <c r="BST24" s="12"/>
      <c r="BSU24" s="12"/>
      <c r="BSV24" s="12"/>
      <c r="BSW24" s="12"/>
      <c r="BSX24" s="12"/>
      <c r="BSY24" s="12"/>
      <c r="BSZ24" s="12"/>
      <c r="BTA24" s="12"/>
      <c r="BTB24" s="12"/>
      <c r="BTC24" s="12"/>
      <c r="BTD24" s="12"/>
      <c r="BTE24" s="12"/>
      <c r="BTF24" s="12"/>
      <c r="BTG24" s="12"/>
      <c r="BTH24" s="12"/>
      <c r="BTI24" s="12"/>
      <c r="BTJ24" s="12"/>
      <c r="BTK24" s="12"/>
      <c r="BTL24" s="12"/>
      <c r="BTM24" s="12"/>
      <c r="BTN24" s="12"/>
      <c r="BTO24" s="12"/>
      <c r="BTP24" s="12"/>
      <c r="BTQ24" s="12"/>
      <c r="BTR24" s="12"/>
      <c r="BTS24" s="12"/>
      <c r="BTT24" s="12"/>
      <c r="BTU24" s="12"/>
      <c r="BTV24" s="12"/>
      <c r="BTW24" s="12"/>
      <c r="BTX24" s="12"/>
      <c r="BTY24" s="12"/>
      <c r="BTZ24" s="12"/>
      <c r="BUA24" s="12"/>
      <c r="BUB24" s="12"/>
      <c r="BUC24" s="12"/>
      <c r="BUD24" s="12"/>
      <c r="BUE24" s="12"/>
      <c r="BUF24" s="12"/>
      <c r="BUG24" s="12"/>
      <c r="BUH24" s="12"/>
      <c r="BUI24" s="12"/>
      <c r="BUJ24" s="12"/>
      <c r="BUK24" s="12"/>
      <c r="BUL24" s="12"/>
      <c r="BUM24" s="12"/>
      <c r="BUN24" s="12"/>
      <c r="BUO24" s="12"/>
      <c r="BUP24" s="12"/>
      <c r="BUQ24" s="12"/>
      <c r="BUR24" s="12"/>
      <c r="BUS24" s="12"/>
      <c r="BUT24" s="12"/>
      <c r="BUU24" s="12"/>
      <c r="BUV24" s="12"/>
      <c r="BUW24" s="12"/>
      <c r="BUX24" s="12"/>
      <c r="BUY24" s="12"/>
      <c r="BUZ24" s="12"/>
      <c r="BVA24" s="12"/>
      <c r="BVB24" s="12"/>
      <c r="BVC24" s="12"/>
      <c r="BVD24" s="12"/>
      <c r="BVE24" s="12"/>
      <c r="BVF24" s="12"/>
      <c r="BVG24" s="12"/>
      <c r="BVH24" s="12"/>
      <c r="BVI24" s="12"/>
      <c r="BVJ24" s="12"/>
      <c r="BVK24" s="12"/>
      <c r="BVL24" s="12"/>
      <c r="BVM24" s="12"/>
      <c r="BVN24" s="12"/>
      <c r="BVO24" s="12"/>
      <c r="BVP24" s="12"/>
      <c r="BVQ24" s="12"/>
      <c r="BVR24" s="12"/>
      <c r="BVS24" s="12"/>
      <c r="BVT24" s="12"/>
      <c r="BVU24" s="12"/>
      <c r="BVV24" s="12"/>
      <c r="BVW24" s="12"/>
      <c r="BVX24" s="12"/>
      <c r="BVY24" s="12"/>
      <c r="BVZ24" s="12"/>
      <c r="BWA24" s="12"/>
      <c r="BWB24" s="12"/>
      <c r="BWC24" s="12"/>
      <c r="BWD24" s="12"/>
      <c r="BWE24" s="12"/>
      <c r="BWF24" s="12"/>
      <c r="BWG24" s="12"/>
      <c r="BWH24" s="12"/>
      <c r="BWI24" s="12"/>
      <c r="BWJ24" s="12"/>
      <c r="BWK24" s="12"/>
      <c r="BWL24" s="12"/>
      <c r="BWM24" s="12"/>
      <c r="BWN24" s="12"/>
      <c r="BWO24" s="12"/>
      <c r="BWP24" s="12"/>
      <c r="BWQ24" s="12"/>
      <c r="BWR24" s="12"/>
      <c r="BWS24" s="12"/>
      <c r="BWT24" s="12"/>
      <c r="BWU24" s="12"/>
      <c r="BWV24" s="12"/>
      <c r="BWW24" s="12"/>
      <c r="BWX24" s="12"/>
      <c r="BWY24" s="12"/>
      <c r="BWZ24" s="12"/>
      <c r="BXA24" s="12"/>
      <c r="BXB24" s="12"/>
      <c r="BXC24" s="12"/>
      <c r="BXD24" s="12"/>
      <c r="BXE24" s="12"/>
      <c r="BXF24" s="12"/>
      <c r="BXG24" s="12"/>
      <c r="BXH24" s="12"/>
      <c r="BXI24" s="12"/>
      <c r="BXJ24" s="12"/>
      <c r="BXK24" s="12"/>
      <c r="BXL24" s="12"/>
      <c r="BXM24" s="12"/>
      <c r="BXN24" s="12"/>
      <c r="BXO24" s="12"/>
      <c r="BXP24" s="12"/>
      <c r="BXQ24" s="12"/>
      <c r="BXR24" s="12"/>
      <c r="BXS24" s="12"/>
      <c r="BXT24" s="12"/>
      <c r="BXU24" s="12"/>
      <c r="BXV24" s="12"/>
      <c r="BXW24" s="12"/>
      <c r="BXX24" s="12"/>
      <c r="BXY24" s="12"/>
      <c r="BXZ24" s="12"/>
      <c r="BYA24" s="12"/>
      <c r="BYB24" s="12"/>
      <c r="BYC24" s="12"/>
      <c r="BYD24" s="12"/>
      <c r="BYE24" s="12"/>
      <c r="BYF24" s="12"/>
      <c r="BYG24" s="12"/>
      <c r="BYH24" s="12"/>
      <c r="BYI24" s="12"/>
      <c r="BYJ24" s="12"/>
      <c r="BYK24" s="12"/>
      <c r="BYL24" s="12"/>
      <c r="BYM24" s="12"/>
      <c r="BYN24" s="12"/>
      <c r="BYO24" s="12"/>
      <c r="BYP24" s="12"/>
      <c r="BYQ24" s="12"/>
      <c r="BYR24" s="12"/>
      <c r="BYS24" s="12"/>
      <c r="BYT24" s="12"/>
      <c r="BYU24" s="12"/>
      <c r="BYV24" s="12"/>
      <c r="BYW24" s="12"/>
      <c r="BYX24" s="12"/>
      <c r="BYY24" s="12"/>
      <c r="BYZ24" s="12"/>
      <c r="BZA24" s="12"/>
      <c r="BZB24" s="12"/>
      <c r="BZC24" s="12"/>
      <c r="BZD24" s="12"/>
      <c r="BZE24" s="12"/>
      <c r="BZF24" s="12"/>
      <c r="BZG24" s="12"/>
      <c r="BZH24" s="12"/>
      <c r="BZI24" s="12"/>
      <c r="BZJ24" s="12"/>
      <c r="BZK24" s="12"/>
      <c r="BZL24" s="12"/>
      <c r="BZM24" s="12"/>
      <c r="BZN24" s="12"/>
      <c r="BZO24" s="12"/>
      <c r="BZP24" s="12"/>
      <c r="BZQ24" s="12"/>
      <c r="BZR24" s="12"/>
      <c r="BZS24" s="12"/>
      <c r="BZT24" s="12"/>
      <c r="BZU24" s="12"/>
      <c r="BZV24" s="12"/>
      <c r="BZW24" s="12"/>
      <c r="BZX24" s="12"/>
      <c r="BZY24" s="12"/>
      <c r="BZZ24" s="12"/>
      <c r="CAA24" s="12"/>
      <c r="CAB24" s="12"/>
      <c r="CAC24" s="12"/>
      <c r="CAD24" s="12"/>
      <c r="CAE24" s="12"/>
      <c r="CAF24" s="12"/>
      <c r="CAG24" s="12"/>
      <c r="CAH24" s="12"/>
      <c r="CAI24" s="12"/>
      <c r="CAJ24" s="12"/>
      <c r="CAK24" s="12"/>
      <c r="CAL24" s="12"/>
      <c r="CAM24" s="12"/>
      <c r="CAN24" s="12"/>
      <c r="CAO24" s="12"/>
      <c r="CAP24" s="12"/>
      <c r="CAQ24" s="12"/>
      <c r="CAR24" s="12"/>
      <c r="CAS24" s="12"/>
      <c r="CAT24" s="12"/>
      <c r="CAU24" s="12"/>
      <c r="CAV24" s="12"/>
      <c r="CAW24" s="12"/>
      <c r="CAX24" s="12"/>
      <c r="CAY24" s="12"/>
      <c r="CAZ24" s="12"/>
      <c r="CBA24" s="12"/>
      <c r="CBB24" s="12"/>
      <c r="CBC24" s="12"/>
      <c r="CBD24" s="12"/>
      <c r="CBE24" s="12"/>
      <c r="CBF24" s="12"/>
      <c r="CBG24" s="12"/>
      <c r="CBH24" s="12"/>
      <c r="CBI24" s="12"/>
      <c r="CBJ24" s="12"/>
      <c r="CBK24" s="12"/>
      <c r="CBL24" s="12"/>
      <c r="CBM24" s="12"/>
      <c r="CBN24" s="12"/>
      <c r="CBO24" s="12"/>
      <c r="CBP24" s="12"/>
      <c r="CBQ24" s="12"/>
      <c r="CBR24" s="12"/>
      <c r="CBS24" s="12"/>
      <c r="CBT24" s="12"/>
      <c r="CBU24" s="12"/>
      <c r="CBV24" s="12"/>
      <c r="CBW24" s="12"/>
      <c r="CBX24" s="12"/>
      <c r="CBY24" s="12"/>
      <c r="CBZ24" s="12"/>
      <c r="CCA24" s="12"/>
      <c r="CCB24" s="12"/>
      <c r="CCC24" s="12"/>
      <c r="CCD24" s="12"/>
      <c r="CCE24" s="12"/>
      <c r="CCF24" s="12"/>
      <c r="CCG24" s="12"/>
      <c r="CCH24" s="12"/>
      <c r="CCI24" s="12"/>
      <c r="CCJ24" s="12"/>
      <c r="CCK24" s="12"/>
      <c r="CCL24" s="12"/>
      <c r="CCM24" s="12"/>
      <c r="CCN24" s="12"/>
      <c r="CCO24" s="12"/>
      <c r="CCP24" s="12"/>
      <c r="CCQ24" s="12"/>
      <c r="CCR24" s="12"/>
      <c r="CCS24" s="12"/>
      <c r="CCT24" s="12"/>
      <c r="CCU24" s="12"/>
      <c r="CCV24" s="12"/>
      <c r="CCW24" s="12"/>
      <c r="CCX24" s="12"/>
      <c r="CCY24" s="12"/>
      <c r="CCZ24" s="12"/>
      <c r="CDA24" s="12"/>
      <c r="CDB24" s="12"/>
      <c r="CDC24" s="12"/>
      <c r="CDD24" s="12"/>
      <c r="CDE24" s="12"/>
      <c r="CDF24" s="12"/>
      <c r="CDG24" s="12"/>
      <c r="CDH24" s="12"/>
      <c r="CDI24" s="12"/>
      <c r="CDJ24" s="12"/>
      <c r="CDK24" s="12"/>
      <c r="CDL24" s="12"/>
      <c r="CDM24" s="12"/>
      <c r="CDN24" s="12"/>
      <c r="CDO24" s="12"/>
      <c r="CDP24" s="12"/>
      <c r="CDQ24" s="12"/>
      <c r="CDR24" s="12"/>
      <c r="CDS24" s="12"/>
      <c r="CDT24" s="12"/>
      <c r="CDU24" s="12"/>
      <c r="CDV24" s="12"/>
      <c r="CDW24" s="12"/>
      <c r="CDX24" s="12"/>
      <c r="CDY24" s="12"/>
      <c r="CDZ24" s="12"/>
      <c r="CEA24" s="12"/>
      <c r="CEB24" s="12"/>
      <c r="CEC24" s="12"/>
      <c r="CED24" s="12"/>
      <c r="CEE24" s="12"/>
      <c r="CEF24" s="12"/>
      <c r="CEG24" s="12"/>
      <c r="CEH24" s="12"/>
      <c r="CEI24" s="12"/>
      <c r="CEJ24" s="12"/>
      <c r="CEK24" s="12"/>
      <c r="CEL24" s="12"/>
      <c r="CEM24" s="12"/>
      <c r="CEN24" s="12"/>
      <c r="CEO24" s="12"/>
      <c r="CEP24" s="12"/>
      <c r="CEQ24" s="12"/>
      <c r="CER24" s="12"/>
      <c r="CES24" s="12"/>
      <c r="CET24" s="12"/>
      <c r="CEU24" s="12"/>
      <c r="CEV24" s="12"/>
      <c r="CEW24" s="12"/>
      <c r="CEX24" s="12"/>
      <c r="CEY24" s="12"/>
      <c r="CEZ24" s="12"/>
      <c r="CFA24" s="12"/>
      <c r="CFB24" s="12"/>
      <c r="CFC24" s="12"/>
      <c r="CFD24" s="12"/>
      <c r="CFE24" s="12"/>
      <c r="CFF24" s="12"/>
      <c r="CFG24" s="12"/>
      <c r="CFH24" s="12"/>
      <c r="CFI24" s="12"/>
      <c r="CFJ24" s="12"/>
      <c r="CFK24" s="12"/>
      <c r="CFL24" s="12"/>
      <c r="CFM24" s="12"/>
      <c r="CFN24" s="12"/>
      <c r="CFO24" s="12"/>
      <c r="CFP24" s="12"/>
      <c r="CFQ24" s="12"/>
      <c r="CFR24" s="12"/>
      <c r="CFS24" s="12"/>
      <c r="CFT24" s="12"/>
      <c r="CFU24" s="12"/>
      <c r="CFV24" s="12"/>
      <c r="CFW24" s="12"/>
      <c r="CFX24" s="12"/>
      <c r="CFY24" s="12"/>
      <c r="CFZ24" s="12"/>
      <c r="CGA24" s="12"/>
      <c r="CGB24" s="12"/>
      <c r="CGC24" s="12"/>
      <c r="CGD24" s="12"/>
      <c r="CGE24" s="12"/>
      <c r="CGF24" s="12"/>
      <c r="CGG24" s="12"/>
      <c r="CGH24" s="12"/>
      <c r="CGI24" s="12"/>
      <c r="CGJ24" s="12"/>
      <c r="CGK24" s="12"/>
      <c r="CGL24" s="12"/>
      <c r="CGM24" s="12"/>
      <c r="CGN24" s="12"/>
      <c r="CGO24" s="12"/>
      <c r="CGP24" s="12"/>
      <c r="CGQ24" s="12"/>
      <c r="CGR24" s="12"/>
      <c r="CGS24" s="12"/>
      <c r="CGT24" s="12"/>
      <c r="CGU24" s="12"/>
      <c r="CGV24" s="12"/>
      <c r="CGW24" s="12"/>
      <c r="CGX24" s="12"/>
      <c r="CGY24" s="12"/>
      <c r="CGZ24" s="12"/>
      <c r="CHA24" s="12"/>
      <c r="CHB24" s="12"/>
      <c r="CHC24" s="12"/>
      <c r="CHD24" s="12"/>
      <c r="CHE24" s="12"/>
      <c r="CHF24" s="12"/>
      <c r="CHG24" s="12"/>
      <c r="CHH24" s="12"/>
      <c r="CHI24" s="12"/>
      <c r="CHJ24" s="12"/>
      <c r="CHK24" s="12"/>
      <c r="CHL24" s="12"/>
      <c r="CHM24" s="12"/>
      <c r="CHN24" s="12"/>
      <c r="CHO24" s="12"/>
      <c r="CHP24" s="12"/>
      <c r="CHQ24" s="12"/>
      <c r="CHR24" s="12"/>
      <c r="CHS24" s="12"/>
      <c r="CHT24" s="12"/>
      <c r="CHU24" s="12"/>
      <c r="CHV24" s="12"/>
      <c r="CHW24" s="12"/>
      <c r="CHX24" s="12"/>
      <c r="CHY24" s="12"/>
      <c r="CHZ24" s="12"/>
      <c r="CIA24" s="12"/>
      <c r="CIB24" s="12"/>
      <c r="CIC24" s="12"/>
      <c r="CID24" s="12"/>
      <c r="CIE24" s="12"/>
      <c r="CIF24" s="12"/>
      <c r="CIG24" s="12"/>
      <c r="CIH24" s="12"/>
      <c r="CII24" s="12"/>
      <c r="CIJ24" s="12"/>
      <c r="CIK24" s="12"/>
      <c r="CIL24" s="12"/>
      <c r="CIM24" s="12"/>
      <c r="CIN24" s="12"/>
      <c r="CIO24" s="12"/>
      <c r="CIP24" s="12"/>
      <c r="CIQ24" s="12"/>
      <c r="CIR24" s="12"/>
      <c r="CIS24" s="12"/>
      <c r="CIT24" s="12"/>
      <c r="CIU24" s="12"/>
      <c r="CIV24" s="12"/>
      <c r="CIW24" s="12"/>
      <c r="CIX24" s="12"/>
      <c r="CIY24" s="12"/>
      <c r="CIZ24" s="12"/>
      <c r="CJA24" s="12"/>
      <c r="CJB24" s="12"/>
      <c r="CJC24" s="12"/>
      <c r="CJD24" s="12"/>
      <c r="CJE24" s="12"/>
      <c r="CJF24" s="12"/>
      <c r="CJG24" s="12"/>
      <c r="CJH24" s="12"/>
      <c r="CJI24" s="12"/>
      <c r="CJJ24" s="12"/>
      <c r="CJK24" s="12"/>
      <c r="CJL24" s="12"/>
      <c r="CJM24" s="12"/>
      <c r="CJN24" s="12"/>
      <c r="CJO24" s="12"/>
      <c r="CJP24" s="12"/>
      <c r="CJQ24" s="12"/>
      <c r="CJR24" s="12"/>
      <c r="CJS24" s="12"/>
      <c r="CJT24" s="12"/>
      <c r="CJU24" s="12"/>
      <c r="CJV24" s="12"/>
      <c r="CJW24" s="12"/>
      <c r="CJX24" s="12"/>
      <c r="CJY24" s="12"/>
      <c r="CJZ24" s="12"/>
      <c r="CKA24" s="12"/>
      <c r="CKB24" s="12"/>
      <c r="CKC24" s="12"/>
      <c r="CKD24" s="12"/>
      <c r="CKE24" s="12"/>
      <c r="CKF24" s="12"/>
      <c r="CKG24" s="12"/>
      <c r="CKH24" s="12"/>
      <c r="CKI24" s="12"/>
      <c r="CKJ24" s="12"/>
      <c r="CKK24" s="12"/>
      <c r="CKL24" s="12"/>
      <c r="CKM24" s="12"/>
      <c r="CKN24" s="12"/>
      <c r="CKO24" s="12"/>
      <c r="CKP24" s="12"/>
      <c r="CKQ24" s="12"/>
      <c r="CKR24" s="12"/>
      <c r="CKS24" s="12"/>
      <c r="CKT24" s="12"/>
      <c r="CKU24" s="12"/>
      <c r="CKV24" s="12"/>
      <c r="CKW24" s="12"/>
      <c r="CKX24" s="12"/>
      <c r="CKY24" s="12"/>
      <c r="CKZ24" s="12"/>
      <c r="CLA24" s="12"/>
      <c r="CLB24" s="12"/>
      <c r="CLC24" s="12"/>
      <c r="CLD24" s="12"/>
      <c r="CLE24" s="12"/>
      <c r="CLF24" s="12"/>
      <c r="CLG24" s="12"/>
      <c r="CLH24" s="12"/>
      <c r="CLI24" s="12"/>
      <c r="CLJ24" s="12"/>
      <c r="CLK24" s="12"/>
      <c r="CLL24" s="12"/>
      <c r="CLM24" s="12"/>
      <c r="CLN24" s="12"/>
      <c r="CLO24" s="12"/>
      <c r="CLP24" s="12"/>
      <c r="CLQ24" s="12"/>
      <c r="CLR24" s="12"/>
      <c r="CLS24" s="12"/>
      <c r="CLT24" s="12"/>
      <c r="CLU24" s="12"/>
      <c r="CLV24" s="12"/>
      <c r="CLW24" s="12"/>
      <c r="CLX24" s="12"/>
      <c r="CLY24" s="12"/>
      <c r="CLZ24" s="12"/>
      <c r="CMA24" s="12"/>
      <c r="CMB24" s="12"/>
      <c r="CMC24" s="12"/>
      <c r="CMD24" s="12"/>
      <c r="CME24" s="12"/>
      <c r="CMF24" s="12"/>
      <c r="CMG24" s="12"/>
      <c r="CMH24" s="12"/>
      <c r="CMI24" s="12"/>
      <c r="CMJ24" s="12"/>
      <c r="CMK24" s="12"/>
      <c r="CML24" s="12"/>
      <c r="CMM24" s="12"/>
      <c r="CMN24" s="12"/>
      <c r="CMO24" s="12"/>
      <c r="CMP24" s="12"/>
      <c r="CMQ24" s="12"/>
      <c r="CMR24" s="12"/>
      <c r="CMS24" s="12"/>
      <c r="CMT24" s="12"/>
      <c r="CMU24" s="12"/>
      <c r="CMV24" s="12"/>
      <c r="CMW24" s="12"/>
      <c r="CMX24" s="12"/>
      <c r="CMY24" s="12"/>
      <c r="CMZ24" s="12"/>
      <c r="CNA24" s="12"/>
      <c r="CNB24" s="12"/>
      <c r="CNC24" s="12"/>
      <c r="CND24" s="12"/>
      <c r="CNE24" s="12"/>
      <c r="CNF24" s="12"/>
      <c r="CNG24" s="12"/>
      <c r="CNH24" s="12"/>
      <c r="CNI24" s="12"/>
      <c r="CNJ24" s="12"/>
      <c r="CNK24" s="12"/>
      <c r="CNL24" s="12"/>
      <c r="CNM24" s="12"/>
      <c r="CNN24" s="12"/>
      <c r="CNO24" s="12"/>
      <c r="CNP24" s="12"/>
      <c r="CNQ24" s="12"/>
      <c r="CNR24" s="12"/>
      <c r="CNS24" s="12"/>
      <c r="CNT24" s="12"/>
      <c r="CNU24" s="12"/>
      <c r="CNV24" s="12"/>
      <c r="CNW24" s="12"/>
      <c r="CNX24" s="12"/>
      <c r="CNY24" s="12"/>
      <c r="CNZ24" s="12"/>
      <c r="COA24" s="12"/>
      <c r="COB24" s="12"/>
      <c r="COC24" s="12"/>
      <c r="COD24" s="12"/>
      <c r="COE24" s="12"/>
      <c r="COF24" s="12"/>
      <c r="COG24" s="12"/>
      <c r="COH24" s="12"/>
      <c r="COI24" s="12"/>
      <c r="COJ24" s="12"/>
      <c r="COK24" s="12"/>
      <c r="COL24" s="12"/>
      <c r="COM24" s="12"/>
      <c r="CON24" s="12"/>
      <c r="COO24" s="12"/>
      <c r="COP24" s="12"/>
      <c r="COQ24" s="12"/>
      <c r="COR24" s="12"/>
      <c r="COS24" s="12"/>
      <c r="COT24" s="12"/>
      <c r="COU24" s="12"/>
      <c r="COV24" s="12"/>
      <c r="COW24" s="12"/>
      <c r="COX24" s="12"/>
      <c r="COY24" s="12"/>
      <c r="COZ24" s="12"/>
      <c r="CPA24" s="12"/>
      <c r="CPB24" s="12"/>
      <c r="CPC24" s="12"/>
      <c r="CPD24" s="12"/>
      <c r="CPE24" s="12"/>
      <c r="CPF24" s="12"/>
      <c r="CPG24" s="12"/>
      <c r="CPH24" s="12"/>
      <c r="CPI24" s="12"/>
      <c r="CPJ24" s="12"/>
      <c r="CPK24" s="12"/>
      <c r="CPL24" s="12"/>
      <c r="CPM24" s="12"/>
      <c r="CPN24" s="12"/>
      <c r="CPO24" s="12"/>
      <c r="CPP24" s="12"/>
      <c r="CPQ24" s="12"/>
      <c r="CPR24" s="12"/>
      <c r="CPS24" s="12"/>
      <c r="CPT24" s="12"/>
      <c r="CPU24" s="12"/>
      <c r="CPV24" s="12"/>
      <c r="CPW24" s="12"/>
      <c r="CPX24" s="12"/>
      <c r="CPY24" s="12"/>
      <c r="CPZ24" s="12"/>
      <c r="CQA24" s="12"/>
      <c r="CQB24" s="12"/>
      <c r="CQC24" s="12"/>
      <c r="CQD24" s="12"/>
      <c r="CQE24" s="12"/>
      <c r="CQF24" s="12"/>
      <c r="CQG24" s="12"/>
      <c r="CQH24" s="12"/>
      <c r="CQI24" s="12"/>
      <c r="CQJ24" s="12"/>
      <c r="CQK24" s="12"/>
      <c r="CQL24" s="12"/>
      <c r="CQM24" s="12"/>
      <c r="CQN24" s="12"/>
      <c r="CQO24" s="12"/>
      <c r="CQP24" s="12"/>
      <c r="CQQ24" s="12"/>
      <c r="CQR24" s="12"/>
      <c r="CQS24" s="12"/>
      <c r="CQT24" s="12"/>
      <c r="CQU24" s="12"/>
      <c r="CQV24" s="12"/>
      <c r="CQW24" s="12"/>
      <c r="CQX24" s="12"/>
      <c r="CQY24" s="12"/>
      <c r="CQZ24" s="12"/>
      <c r="CRA24" s="12"/>
      <c r="CRB24" s="12"/>
      <c r="CRC24" s="12"/>
      <c r="CRD24" s="12"/>
      <c r="CRE24" s="12"/>
      <c r="CRF24" s="12"/>
      <c r="CRG24" s="12"/>
      <c r="CRH24" s="12"/>
      <c r="CRI24" s="12"/>
      <c r="CRJ24" s="12"/>
      <c r="CRK24" s="12"/>
      <c r="CRL24" s="12"/>
      <c r="CRM24" s="12"/>
      <c r="CRN24" s="12"/>
      <c r="CRO24" s="12"/>
      <c r="CRP24" s="12"/>
      <c r="CRQ24" s="12"/>
      <c r="CRR24" s="12"/>
      <c r="CRS24" s="12"/>
      <c r="CRT24" s="12"/>
      <c r="CRU24" s="12"/>
      <c r="CRV24" s="12"/>
      <c r="CRW24" s="12"/>
      <c r="CRX24" s="12"/>
      <c r="CRY24" s="12"/>
      <c r="CRZ24" s="12"/>
      <c r="CSA24" s="12"/>
      <c r="CSB24" s="12"/>
      <c r="CSC24" s="12"/>
      <c r="CSD24" s="12"/>
      <c r="CSE24" s="12"/>
      <c r="CSF24" s="12"/>
      <c r="CSG24" s="12"/>
      <c r="CSH24" s="12"/>
      <c r="CSI24" s="12"/>
      <c r="CSJ24" s="12"/>
      <c r="CSK24" s="12"/>
      <c r="CSL24" s="12"/>
      <c r="CSM24" s="12"/>
      <c r="CSN24" s="12"/>
      <c r="CSO24" s="12"/>
      <c r="CSP24" s="12"/>
      <c r="CSQ24" s="12"/>
      <c r="CSR24" s="12"/>
      <c r="CSS24" s="12"/>
      <c r="CST24" s="12"/>
      <c r="CSU24" s="12"/>
      <c r="CSV24" s="12"/>
      <c r="CSW24" s="12"/>
      <c r="CSX24" s="12"/>
      <c r="CSY24" s="12"/>
      <c r="CSZ24" s="12"/>
      <c r="CTA24" s="12"/>
      <c r="CTB24" s="12"/>
      <c r="CTC24" s="12"/>
      <c r="CTD24" s="12"/>
      <c r="CTE24" s="12"/>
      <c r="CTF24" s="12"/>
      <c r="CTG24" s="12"/>
      <c r="CTH24" s="12"/>
      <c r="CTI24" s="12"/>
      <c r="CTJ24" s="12"/>
      <c r="CTK24" s="12"/>
      <c r="CTL24" s="12"/>
      <c r="CTM24" s="12"/>
      <c r="CTN24" s="12"/>
      <c r="CTO24" s="12"/>
      <c r="CTP24" s="12"/>
      <c r="CTQ24" s="12"/>
      <c r="CTR24" s="12"/>
      <c r="CTS24" s="12"/>
      <c r="CTT24" s="12"/>
      <c r="CTU24" s="12"/>
      <c r="CTV24" s="12"/>
      <c r="CTW24" s="12"/>
      <c r="CTX24" s="12"/>
      <c r="CTY24" s="12"/>
      <c r="CTZ24" s="12"/>
      <c r="CUA24" s="12"/>
      <c r="CUB24" s="12"/>
      <c r="CUC24" s="12"/>
      <c r="CUD24" s="12"/>
      <c r="CUE24" s="12"/>
      <c r="CUF24" s="12"/>
      <c r="CUG24" s="12"/>
      <c r="CUH24" s="12"/>
      <c r="CUI24" s="12"/>
      <c r="CUJ24" s="12"/>
      <c r="CUK24" s="12"/>
      <c r="CUL24" s="12"/>
      <c r="CUM24" s="12"/>
      <c r="CUN24" s="12"/>
      <c r="CUO24" s="12"/>
      <c r="CUP24" s="12"/>
      <c r="CUQ24" s="12"/>
      <c r="CUR24" s="12"/>
      <c r="CUS24" s="12"/>
      <c r="CUT24" s="12"/>
      <c r="CUU24" s="12"/>
      <c r="CUV24" s="12"/>
      <c r="CUW24" s="12"/>
      <c r="CUX24" s="12"/>
      <c r="CUY24" s="12"/>
      <c r="CUZ24" s="12"/>
      <c r="CVA24" s="12"/>
      <c r="CVB24" s="12"/>
      <c r="CVC24" s="12"/>
      <c r="CVD24" s="12"/>
      <c r="CVE24" s="12"/>
      <c r="CVF24" s="12"/>
      <c r="CVG24" s="12"/>
      <c r="CVH24" s="12"/>
      <c r="CVI24" s="12"/>
      <c r="CVJ24" s="12"/>
      <c r="CVK24" s="12"/>
      <c r="CVL24" s="12"/>
      <c r="CVM24" s="12"/>
      <c r="CVN24" s="12"/>
      <c r="CVO24" s="12"/>
      <c r="CVP24" s="12"/>
      <c r="CVQ24" s="12"/>
      <c r="CVR24" s="12"/>
      <c r="CVS24" s="12"/>
      <c r="CVT24" s="12"/>
      <c r="CVU24" s="12"/>
      <c r="CVV24" s="12"/>
      <c r="CVW24" s="12"/>
      <c r="CVX24" s="12"/>
      <c r="CVY24" s="12"/>
      <c r="CVZ24" s="12"/>
      <c r="CWA24" s="12"/>
      <c r="CWB24" s="12"/>
      <c r="CWC24" s="12"/>
      <c r="CWD24" s="12"/>
      <c r="CWE24" s="12"/>
      <c r="CWF24" s="12"/>
      <c r="CWG24" s="12"/>
      <c r="CWH24" s="12"/>
      <c r="CWI24" s="12"/>
      <c r="CWJ24" s="12"/>
      <c r="CWK24" s="12"/>
      <c r="CWL24" s="12"/>
      <c r="CWM24" s="12"/>
      <c r="CWN24" s="12"/>
      <c r="CWO24" s="12"/>
      <c r="CWP24" s="12"/>
      <c r="CWQ24" s="12"/>
      <c r="CWR24" s="12"/>
      <c r="CWS24" s="12"/>
      <c r="CWT24" s="12"/>
      <c r="CWU24" s="12"/>
      <c r="CWV24" s="12"/>
      <c r="CWW24" s="12"/>
      <c r="CWX24" s="12"/>
      <c r="CWY24" s="12"/>
      <c r="CWZ24" s="12"/>
      <c r="CXA24" s="12"/>
      <c r="CXB24" s="12"/>
      <c r="CXC24" s="12"/>
      <c r="CXD24" s="12"/>
      <c r="CXE24" s="12"/>
      <c r="CXF24" s="12"/>
      <c r="CXG24" s="12"/>
      <c r="CXH24" s="12"/>
      <c r="CXI24" s="12"/>
      <c r="CXJ24" s="12"/>
      <c r="CXK24" s="12"/>
      <c r="CXL24" s="12"/>
      <c r="CXM24" s="12"/>
      <c r="CXN24" s="12"/>
      <c r="CXO24" s="12"/>
      <c r="CXP24" s="12"/>
      <c r="CXQ24" s="12"/>
      <c r="CXR24" s="12"/>
      <c r="CXS24" s="12"/>
      <c r="CXT24" s="12"/>
      <c r="CXU24" s="12"/>
      <c r="CXV24" s="12"/>
      <c r="CXW24" s="12"/>
      <c r="CXX24" s="12"/>
      <c r="CXY24" s="12"/>
      <c r="CXZ24" s="12"/>
      <c r="CYA24" s="12"/>
      <c r="CYB24" s="12"/>
      <c r="CYC24" s="12"/>
      <c r="CYD24" s="12"/>
      <c r="CYE24" s="12"/>
      <c r="CYF24" s="12"/>
      <c r="CYG24" s="12"/>
      <c r="CYH24" s="12"/>
      <c r="CYI24" s="12"/>
      <c r="CYJ24" s="12"/>
      <c r="CYK24" s="12"/>
      <c r="CYL24" s="12"/>
      <c r="CYM24" s="12"/>
      <c r="CYN24" s="12"/>
      <c r="CYO24" s="12"/>
      <c r="CYP24" s="12"/>
      <c r="CYQ24" s="12"/>
      <c r="CYR24" s="12"/>
      <c r="CYS24" s="12"/>
      <c r="CYT24" s="12"/>
      <c r="CYU24" s="12"/>
      <c r="CYV24" s="12"/>
      <c r="CYW24" s="12"/>
      <c r="CYX24" s="12"/>
      <c r="CYY24" s="12"/>
      <c r="CYZ24" s="12"/>
      <c r="CZA24" s="12"/>
      <c r="CZB24" s="12"/>
      <c r="CZC24" s="12"/>
      <c r="CZD24" s="12"/>
      <c r="CZE24" s="12"/>
      <c r="CZF24" s="12"/>
      <c r="CZG24" s="12"/>
      <c r="CZH24" s="12"/>
      <c r="CZI24" s="12"/>
      <c r="CZJ24" s="12"/>
      <c r="CZK24" s="12"/>
      <c r="CZL24" s="12"/>
      <c r="CZM24" s="12"/>
      <c r="CZN24" s="12"/>
      <c r="CZO24" s="12"/>
      <c r="CZP24" s="12"/>
      <c r="CZQ24" s="12"/>
      <c r="CZR24" s="12"/>
      <c r="CZS24" s="12"/>
      <c r="CZT24" s="12"/>
      <c r="CZU24" s="12"/>
      <c r="CZV24" s="12"/>
      <c r="CZW24" s="12"/>
      <c r="CZX24" s="12"/>
      <c r="CZY24" s="12"/>
      <c r="CZZ24" s="12"/>
      <c r="DAA24" s="12"/>
      <c r="DAB24" s="12"/>
      <c r="DAC24" s="12"/>
      <c r="DAD24" s="12"/>
      <c r="DAE24" s="12"/>
      <c r="DAF24" s="12"/>
      <c r="DAG24" s="12"/>
      <c r="DAH24" s="12"/>
      <c r="DAI24" s="12"/>
      <c r="DAJ24" s="12"/>
      <c r="DAK24" s="12"/>
      <c r="DAL24" s="12"/>
      <c r="DAM24" s="12"/>
      <c r="DAN24" s="12"/>
      <c r="DAO24" s="12"/>
      <c r="DAP24" s="12"/>
      <c r="DAQ24" s="12"/>
      <c r="DAR24" s="12"/>
      <c r="DAS24" s="12"/>
      <c r="DAT24" s="12"/>
      <c r="DAU24" s="12"/>
      <c r="DAV24" s="12"/>
      <c r="DAW24" s="12"/>
      <c r="DAX24" s="12"/>
      <c r="DAY24" s="12"/>
      <c r="DAZ24" s="12"/>
      <c r="DBA24" s="12"/>
      <c r="DBB24" s="12"/>
      <c r="DBC24" s="12"/>
      <c r="DBD24" s="12"/>
      <c r="DBE24" s="12"/>
      <c r="DBF24" s="12"/>
      <c r="DBG24" s="12"/>
      <c r="DBH24" s="12"/>
      <c r="DBI24" s="12"/>
      <c r="DBJ24" s="12"/>
      <c r="DBK24" s="12"/>
      <c r="DBL24" s="12"/>
      <c r="DBM24" s="12"/>
      <c r="DBN24" s="12"/>
      <c r="DBO24" s="12"/>
      <c r="DBP24" s="12"/>
      <c r="DBQ24" s="12"/>
      <c r="DBR24" s="12"/>
      <c r="DBS24" s="12"/>
      <c r="DBT24" s="12"/>
      <c r="DBU24" s="12"/>
      <c r="DBV24" s="12"/>
      <c r="DBW24" s="12"/>
      <c r="DBX24" s="12"/>
      <c r="DBY24" s="12"/>
      <c r="DBZ24" s="12"/>
      <c r="DCA24" s="12"/>
      <c r="DCB24" s="12"/>
      <c r="DCC24" s="12"/>
      <c r="DCD24" s="12"/>
      <c r="DCE24" s="12"/>
      <c r="DCF24" s="12"/>
      <c r="DCG24" s="12"/>
      <c r="DCH24" s="12"/>
      <c r="DCI24" s="12"/>
      <c r="DCJ24" s="12"/>
      <c r="DCK24" s="12"/>
      <c r="DCL24" s="12"/>
      <c r="DCM24" s="12"/>
      <c r="DCN24" s="12"/>
      <c r="DCO24" s="12"/>
      <c r="DCP24" s="12"/>
      <c r="DCQ24" s="12"/>
      <c r="DCR24" s="12"/>
      <c r="DCS24" s="12"/>
      <c r="DCT24" s="12"/>
      <c r="DCU24" s="12"/>
      <c r="DCV24" s="12"/>
      <c r="DCW24" s="12"/>
      <c r="DCX24" s="12"/>
      <c r="DCY24" s="12"/>
      <c r="DCZ24" s="12"/>
      <c r="DDA24" s="12"/>
      <c r="DDB24" s="12"/>
      <c r="DDC24" s="12"/>
      <c r="DDD24" s="12"/>
      <c r="DDE24" s="12"/>
      <c r="DDF24" s="12"/>
      <c r="DDG24" s="12"/>
      <c r="DDH24" s="12"/>
      <c r="DDI24" s="12"/>
      <c r="DDJ24" s="12"/>
      <c r="DDK24" s="12"/>
      <c r="DDL24" s="12"/>
      <c r="DDM24" s="12"/>
      <c r="DDN24" s="12"/>
      <c r="DDO24" s="12"/>
      <c r="DDP24" s="12"/>
      <c r="DDQ24" s="12"/>
      <c r="DDR24" s="12"/>
      <c r="DDS24" s="12"/>
      <c r="DDT24" s="12"/>
      <c r="DDU24" s="12"/>
      <c r="DDV24" s="12"/>
      <c r="DDW24" s="12"/>
      <c r="DDX24" s="12"/>
      <c r="DDY24" s="12"/>
      <c r="DDZ24" s="12"/>
      <c r="DEA24" s="12"/>
      <c r="DEB24" s="12"/>
      <c r="DEC24" s="12"/>
      <c r="DED24" s="12"/>
      <c r="DEE24" s="12"/>
      <c r="DEF24" s="12"/>
      <c r="DEG24" s="12"/>
      <c r="DEH24" s="12"/>
      <c r="DEI24" s="12"/>
      <c r="DEJ24" s="12"/>
      <c r="DEK24" s="12"/>
      <c r="DEL24" s="12"/>
      <c r="DEM24" s="12"/>
      <c r="DEN24" s="12"/>
      <c r="DEO24" s="12"/>
      <c r="DEP24" s="12"/>
      <c r="DEQ24" s="12"/>
      <c r="DER24" s="12"/>
      <c r="DES24" s="12"/>
      <c r="DET24" s="12"/>
      <c r="DEU24" s="12"/>
      <c r="DEV24" s="12"/>
      <c r="DEW24" s="12"/>
      <c r="DEX24" s="12"/>
      <c r="DEY24" s="12"/>
      <c r="DEZ24" s="12"/>
      <c r="DFA24" s="12"/>
      <c r="DFB24" s="12"/>
      <c r="DFC24" s="12"/>
      <c r="DFD24" s="12"/>
      <c r="DFE24" s="12"/>
      <c r="DFF24" s="12"/>
      <c r="DFG24" s="12"/>
      <c r="DFH24" s="12"/>
      <c r="DFI24" s="12"/>
      <c r="DFJ24" s="12"/>
      <c r="DFK24" s="12"/>
      <c r="DFL24" s="12"/>
      <c r="DFM24" s="12"/>
      <c r="DFN24" s="12"/>
      <c r="DFO24" s="12"/>
      <c r="DFP24" s="12"/>
      <c r="DFQ24" s="12"/>
      <c r="DFR24" s="12"/>
      <c r="DFS24" s="12"/>
      <c r="DFT24" s="12"/>
      <c r="DFU24" s="12"/>
      <c r="DFV24" s="12"/>
      <c r="DFW24" s="12"/>
      <c r="DFX24" s="12"/>
      <c r="DFY24" s="12"/>
      <c r="DFZ24" s="12"/>
      <c r="DGA24" s="12"/>
      <c r="DGB24" s="12"/>
      <c r="DGC24" s="12"/>
      <c r="DGD24" s="12"/>
      <c r="DGE24" s="12"/>
      <c r="DGF24" s="12"/>
      <c r="DGG24" s="12"/>
      <c r="DGH24" s="12"/>
      <c r="DGI24" s="12"/>
      <c r="DGJ24" s="12"/>
      <c r="DGK24" s="12"/>
      <c r="DGL24" s="12"/>
      <c r="DGM24" s="12"/>
      <c r="DGN24" s="12"/>
      <c r="DGO24" s="12"/>
      <c r="DGP24" s="12"/>
      <c r="DGQ24" s="12"/>
      <c r="DGR24" s="12"/>
      <c r="DGS24" s="12"/>
      <c r="DGT24" s="12"/>
      <c r="DGU24" s="12"/>
      <c r="DGV24" s="12"/>
      <c r="DGW24" s="12"/>
      <c r="DGX24" s="12"/>
      <c r="DGY24" s="12"/>
      <c r="DGZ24" s="12"/>
      <c r="DHA24" s="12"/>
      <c r="DHB24" s="12"/>
      <c r="DHC24" s="12"/>
      <c r="DHD24" s="12"/>
      <c r="DHE24" s="12"/>
      <c r="DHF24" s="12"/>
      <c r="DHG24" s="12"/>
      <c r="DHH24" s="12"/>
      <c r="DHI24" s="12"/>
      <c r="DHJ24" s="12"/>
      <c r="DHK24" s="12"/>
      <c r="DHL24" s="12"/>
      <c r="DHM24" s="12"/>
      <c r="DHN24" s="12"/>
      <c r="DHO24" s="12"/>
      <c r="DHP24" s="12"/>
      <c r="DHQ24" s="12"/>
      <c r="DHR24" s="12"/>
      <c r="DHS24" s="12"/>
      <c r="DHT24" s="12"/>
      <c r="DHU24" s="12"/>
      <c r="DHV24" s="12"/>
      <c r="DHW24" s="12"/>
      <c r="DHX24" s="12"/>
      <c r="DHY24" s="12"/>
      <c r="DHZ24" s="12"/>
      <c r="DIA24" s="12"/>
      <c r="DIB24" s="12"/>
      <c r="DIC24" s="12"/>
      <c r="DID24" s="12"/>
      <c r="DIE24" s="12"/>
      <c r="DIF24" s="12"/>
      <c r="DIG24" s="12"/>
      <c r="DIH24" s="12"/>
      <c r="DII24" s="12"/>
      <c r="DIJ24" s="12"/>
      <c r="DIK24" s="12"/>
      <c r="DIL24" s="12"/>
      <c r="DIM24" s="12"/>
      <c r="DIN24" s="12"/>
      <c r="DIO24" s="12"/>
      <c r="DIP24" s="12"/>
      <c r="DIQ24" s="12"/>
      <c r="DIR24" s="12"/>
      <c r="DIS24" s="12"/>
      <c r="DIT24" s="12"/>
      <c r="DIU24" s="12"/>
      <c r="DIV24" s="12"/>
      <c r="DIW24" s="12"/>
      <c r="DIX24" s="12"/>
      <c r="DIY24" s="12"/>
      <c r="DIZ24" s="12"/>
      <c r="DJA24" s="12"/>
      <c r="DJB24" s="12"/>
      <c r="DJC24" s="12"/>
      <c r="DJD24" s="12"/>
      <c r="DJE24" s="12"/>
      <c r="DJF24" s="12"/>
      <c r="DJG24" s="12"/>
      <c r="DJH24" s="12"/>
      <c r="DJI24" s="12"/>
      <c r="DJJ24" s="12"/>
      <c r="DJK24" s="12"/>
      <c r="DJL24" s="12"/>
      <c r="DJM24" s="12"/>
      <c r="DJN24" s="12"/>
      <c r="DJO24" s="12"/>
      <c r="DJP24" s="12"/>
      <c r="DJQ24" s="12"/>
      <c r="DJR24" s="12"/>
      <c r="DJS24" s="12"/>
      <c r="DJT24" s="12"/>
      <c r="DJU24" s="12"/>
      <c r="DJV24" s="12"/>
      <c r="DJW24" s="12"/>
      <c r="DJX24" s="12"/>
      <c r="DJY24" s="12"/>
      <c r="DJZ24" s="12"/>
      <c r="DKA24" s="12"/>
      <c r="DKB24" s="12"/>
      <c r="DKC24" s="12"/>
      <c r="DKD24" s="12"/>
      <c r="DKE24" s="12"/>
      <c r="DKF24" s="12"/>
      <c r="DKG24" s="12"/>
      <c r="DKH24" s="12"/>
      <c r="DKI24" s="12"/>
      <c r="DKJ24" s="12"/>
      <c r="DKK24" s="12"/>
      <c r="DKL24" s="12"/>
      <c r="DKM24" s="12"/>
      <c r="DKN24" s="12"/>
      <c r="DKO24" s="12"/>
      <c r="DKP24" s="12"/>
      <c r="DKQ24" s="12"/>
      <c r="DKR24" s="12"/>
      <c r="DKS24" s="12"/>
      <c r="DKT24" s="12"/>
      <c r="DKU24" s="12"/>
      <c r="DKV24" s="12"/>
      <c r="DKW24" s="12"/>
      <c r="DKX24" s="12"/>
      <c r="DKY24" s="12"/>
      <c r="DKZ24" s="12"/>
      <c r="DLA24" s="12"/>
      <c r="DLB24" s="12"/>
      <c r="DLC24" s="12"/>
      <c r="DLD24" s="12"/>
      <c r="DLE24" s="12"/>
      <c r="DLF24" s="12"/>
      <c r="DLG24" s="12"/>
      <c r="DLH24" s="12"/>
      <c r="DLI24" s="12"/>
      <c r="DLJ24" s="12"/>
      <c r="DLK24" s="12"/>
      <c r="DLL24" s="12"/>
      <c r="DLM24" s="12"/>
      <c r="DLN24" s="12"/>
      <c r="DLO24" s="12"/>
      <c r="DLP24" s="12"/>
      <c r="DLQ24" s="12"/>
      <c r="DLR24" s="12"/>
      <c r="DLS24" s="12"/>
      <c r="DLT24" s="12"/>
      <c r="DLU24" s="12"/>
      <c r="DLV24" s="12"/>
      <c r="DLW24" s="12"/>
      <c r="DLX24" s="12"/>
      <c r="DLY24" s="12"/>
      <c r="DLZ24" s="12"/>
      <c r="DMA24" s="12"/>
      <c r="DMB24" s="12"/>
      <c r="DMC24" s="12"/>
      <c r="DMD24" s="12"/>
      <c r="DME24" s="12"/>
      <c r="DMF24" s="12"/>
      <c r="DMG24" s="12"/>
      <c r="DMH24" s="12"/>
      <c r="DMI24" s="12"/>
      <c r="DMJ24" s="12"/>
      <c r="DMK24" s="12"/>
      <c r="DML24" s="12"/>
      <c r="DMM24" s="12"/>
      <c r="DMN24" s="12"/>
      <c r="DMO24" s="12"/>
      <c r="DMP24" s="12"/>
      <c r="DMQ24" s="12"/>
      <c r="DMR24" s="12"/>
      <c r="DMS24" s="12"/>
      <c r="DMT24" s="12"/>
      <c r="DMU24" s="12"/>
      <c r="DMV24" s="12"/>
      <c r="DMW24" s="12"/>
      <c r="DMX24" s="12"/>
      <c r="DMY24" s="12"/>
      <c r="DMZ24" s="12"/>
      <c r="DNA24" s="12"/>
      <c r="DNB24" s="12"/>
      <c r="DNC24" s="12"/>
      <c r="DND24" s="12"/>
      <c r="DNE24" s="12"/>
      <c r="DNF24" s="12"/>
      <c r="DNG24" s="12"/>
      <c r="DNH24" s="12"/>
      <c r="DNI24" s="12"/>
      <c r="DNJ24" s="12"/>
      <c r="DNK24" s="12"/>
      <c r="DNL24" s="12"/>
      <c r="DNM24" s="12"/>
      <c r="DNN24" s="12"/>
      <c r="DNO24" s="12"/>
      <c r="DNP24" s="12"/>
      <c r="DNQ24" s="12"/>
      <c r="DNR24" s="12"/>
      <c r="DNS24" s="12"/>
      <c r="DNT24" s="12"/>
      <c r="DNU24" s="12"/>
      <c r="DNV24" s="12"/>
      <c r="DNW24" s="12"/>
      <c r="DNX24" s="12"/>
      <c r="DNY24" s="12"/>
      <c r="DNZ24" s="12"/>
      <c r="DOA24" s="12"/>
      <c r="DOB24" s="12"/>
      <c r="DOC24" s="12"/>
      <c r="DOD24" s="12"/>
      <c r="DOE24" s="12"/>
      <c r="DOF24" s="12"/>
      <c r="DOG24" s="12"/>
      <c r="DOH24" s="12"/>
      <c r="DOI24" s="12"/>
      <c r="DOJ24" s="12"/>
      <c r="DOK24" s="12"/>
      <c r="DOL24" s="12"/>
      <c r="DOM24" s="12"/>
      <c r="DON24" s="12"/>
      <c r="DOO24" s="12"/>
      <c r="DOP24" s="12"/>
      <c r="DOQ24" s="12"/>
      <c r="DOR24" s="12"/>
      <c r="DOS24" s="12"/>
      <c r="DOT24" s="12"/>
      <c r="DOU24" s="12"/>
      <c r="DOV24" s="12"/>
      <c r="DOW24" s="12"/>
      <c r="DOX24" s="12"/>
      <c r="DOY24" s="12"/>
      <c r="DOZ24" s="12"/>
      <c r="DPA24" s="12"/>
      <c r="DPB24" s="12"/>
      <c r="DPC24" s="12"/>
      <c r="DPD24" s="12"/>
      <c r="DPE24" s="12"/>
      <c r="DPF24" s="12"/>
      <c r="DPG24" s="12"/>
      <c r="DPH24" s="12"/>
      <c r="DPI24" s="12"/>
      <c r="DPJ24" s="12"/>
      <c r="DPK24" s="12"/>
      <c r="DPL24" s="12"/>
      <c r="DPM24" s="12"/>
      <c r="DPN24" s="12"/>
      <c r="DPO24" s="12"/>
      <c r="DPP24" s="12"/>
      <c r="DPQ24" s="12"/>
      <c r="DPR24" s="12"/>
      <c r="DPS24" s="12"/>
      <c r="DPT24" s="12"/>
      <c r="DPU24" s="12"/>
      <c r="DPV24" s="12"/>
      <c r="DPW24" s="12"/>
      <c r="DPX24" s="12"/>
      <c r="DPY24" s="12"/>
      <c r="DPZ24" s="12"/>
      <c r="DQA24" s="12"/>
      <c r="DQB24" s="12"/>
      <c r="DQC24" s="12"/>
      <c r="DQD24" s="12"/>
      <c r="DQE24" s="12"/>
      <c r="DQF24" s="12"/>
      <c r="DQG24" s="12"/>
      <c r="DQH24" s="12"/>
      <c r="DQI24" s="12"/>
      <c r="DQJ24" s="12"/>
      <c r="DQK24" s="12"/>
      <c r="DQL24" s="12"/>
      <c r="DQM24" s="12"/>
      <c r="DQN24" s="12"/>
      <c r="DQO24" s="12"/>
      <c r="DQP24" s="12"/>
      <c r="DQQ24" s="12"/>
      <c r="DQR24" s="12"/>
      <c r="DQS24" s="12"/>
      <c r="DQT24" s="12"/>
      <c r="DQU24" s="12"/>
      <c r="DQV24" s="12"/>
      <c r="DQW24" s="12"/>
      <c r="DQX24" s="12"/>
      <c r="DQY24" s="12"/>
      <c r="DQZ24" s="12"/>
      <c r="DRA24" s="12"/>
      <c r="DRB24" s="12"/>
      <c r="DRC24" s="12"/>
      <c r="DRD24" s="12"/>
      <c r="DRE24" s="12"/>
      <c r="DRF24" s="12"/>
      <c r="DRG24" s="12"/>
      <c r="DRH24" s="12"/>
      <c r="DRI24" s="12"/>
      <c r="DRJ24" s="12"/>
      <c r="DRK24" s="12"/>
      <c r="DRL24" s="12"/>
      <c r="DRM24" s="12"/>
      <c r="DRN24" s="12"/>
      <c r="DRO24" s="12"/>
      <c r="DRP24" s="12"/>
      <c r="DRQ24" s="12"/>
      <c r="DRR24" s="12"/>
      <c r="DRS24" s="12"/>
      <c r="DRT24" s="12"/>
      <c r="DRU24" s="12"/>
      <c r="DRV24" s="12"/>
      <c r="DRW24" s="12"/>
      <c r="DRX24" s="12"/>
      <c r="DRY24" s="12"/>
      <c r="DRZ24" s="12"/>
      <c r="DSA24" s="12"/>
      <c r="DSB24" s="12"/>
      <c r="DSC24" s="12"/>
      <c r="DSD24" s="12"/>
      <c r="DSE24" s="12"/>
      <c r="DSF24" s="12"/>
      <c r="DSG24" s="12"/>
      <c r="DSH24" s="12"/>
      <c r="DSI24" s="12"/>
      <c r="DSJ24" s="12"/>
      <c r="DSK24" s="12"/>
      <c r="DSL24" s="12"/>
      <c r="DSM24" s="12"/>
      <c r="DSN24" s="12"/>
      <c r="DSO24" s="12"/>
      <c r="DSP24" s="12"/>
      <c r="DSQ24" s="12"/>
      <c r="DSR24" s="12"/>
      <c r="DSS24" s="12"/>
      <c r="DST24" s="12"/>
      <c r="DSU24" s="12"/>
      <c r="DSV24" s="12"/>
      <c r="DSW24" s="12"/>
      <c r="DSX24" s="12"/>
      <c r="DSY24" s="12"/>
      <c r="DSZ24" s="12"/>
      <c r="DTA24" s="12"/>
      <c r="DTB24" s="12"/>
      <c r="DTC24" s="12"/>
      <c r="DTD24" s="12"/>
      <c r="DTE24" s="12"/>
      <c r="DTF24" s="12"/>
      <c r="DTG24" s="12"/>
      <c r="DTH24" s="12"/>
      <c r="DTI24" s="12"/>
      <c r="DTJ24" s="12"/>
      <c r="DTK24" s="12"/>
      <c r="DTL24" s="12"/>
      <c r="DTM24" s="12"/>
      <c r="DTN24" s="12"/>
      <c r="DTO24" s="12"/>
      <c r="DTP24" s="12"/>
      <c r="DTQ24" s="12"/>
      <c r="DTR24" s="12"/>
      <c r="DTS24" s="12"/>
      <c r="DTT24" s="12"/>
      <c r="DTU24" s="12"/>
      <c r="DTV24" s="12"/>
      <c r="DTW24" s="12"/>
      <c r="DTX24" s="12"/>
      <c r="DTY24" s="12"/>
      <c r="DTZ24" s="12"/>
      <c r="DUA24" s="12"/>
      <c r="DUB24" s="12"/>
      <c r="DUC24" s="12"/>
      <c r="DUD24" s="12"/>
      <c r="DUE24" s="12"/>
      <c r="DUF24" s="12"/>
      <c r="DUG24" s="12"/>
      <c r="DUH24" s="12"/>
      <c r="DUI24" s="12"/>
      <c r="DUJ24" s="12"/>
      <c r="DUK24" s="12"/>
      <c r="DUL24" s="12"/>
      <c r="DUM24" s="12"/>
      <c r="DUN24" s="12"/>
      <c r="DUO24" s="12"/>
      <c r="DUP24" s="12"/>
      <c r="DUQ24" s="12"/>
      <c r="DUR24" s="12"/>
      <c r="DUS24" s="12"/>
      <c r="DUT24" s="12"/>
      <c r="DUU24" s="12"/>
      <c r="DUV24" s="12"/>
      <c r="DUW24" s="12"/>
      <c r="DUX24" s="12"/>
      <c r="DUY24" s="12"/>
      <c r="DUZ24" s="12"/>
      <c r="DVA24" s="12"/>
      <c r="DVB24" s="12"/>
      <c r="DVC24" s="12"/>
      <c r="DVD24" s="12"/>
      <c r="DVE24" s="12"/>
      <c r="DVF24" s="12"/>
      <c r="DVG24" s="12"/>
      <c r="DVH24" s="12"/>
      <c r="DVI24" s="12"/>
      <c r="DVJ24" s="12"/>
      <c r="DVK24" s="12"/>
      <c r="DVL24" s="12"/>
      <c r="DVM24" s="12"/>
      <c r="DVN24" s="12"/>
      <c r="DVO24" s="12"/>
      <c r="DVP24" s="12"/>
      <c r="DVQ24" s="12"/>
      <c r="DVR24" s="12"/>
      <c r="DVS24" s="12"/>
      <c r="DVT24" s="12"/>
      <c r="DVU24" s="12"/>
      <c r="DVV24" s="12"/>
      <c r="DVW24" s="12"/>
      <c r="DVX24" s="12"/>
      <c r="DVY24" s="12"/>
      <c r="DVZ24" s="12"/>
      <c r="DWA24" s="12"/>
      <c r="DWB24" s="12"/>
      <c r="DWC24" s="12"/>
      <c r="DWD24" s="12"/>
      <c r="DWE24" s="12"/>
      <c r="DWF24" s="12"/>
      <c r="DWG24" s="12"/>
      <c r="DWH24" s="12"/>
      <c r="DWI24" s="12"/>
      <c r="DWJ24" s="12"/>
      <c r="DWK24" s="12"/>
      <c r="DWL24" s="12"/>
      <c r="DWM24" s="12"/>
      <c r="DWN24" s="12"/>
      <c r="DWO24" s="12"/>
      <c r="DWP24" s="12"/>
      <c r="DWQ24" s="12"/>
      <c r="DWR24" s="12"/>
      <c r="DWS24" s="12"/>
      <c r="DWT24" s="12"/>
      <c r="DWU24" s="12"/>
      <c r="DWV24" s="12"/>
      <c r="DWW24" s="12"/>
      <c r="DWX24" s="12"/>
      <c r="DWY24" s="12"/>
      <c r="DWZ24" s="12"/>
      <c r="DXA24" s="12"/>
      <c r="DXB24" s="12"/>
      <c r="DXC24" s="12"/>
      <c r="DXD24" s="12"/>
      <c r="DXE24" s="12"/>
      <c r="DXF24" s="12"/>
      <c r="DXG24" s="12"/>
      <c r="DXH24" s="12"/>
      <c r="DXI24" s="12"/>
      <c r="DXJ24" s="12"/>
      <c r="DXK24" s="12"/>
      <c r="DXL24" s="12"/>
      <c r="DXM24" s="12"/>
      <c r="DXN24" s="12"/>
      <c r="DXO24" s="12"/>
      <c r="DXP24" s="12"/>
      <c r="DXQ24" s="12"/>
      <c r="DXR24" s="12"/>
      <c r="DXS24" s="12"/>
      <c r="DXT24" s="12"/>
      <c r="DXU24" s="12"/>
      <c r="DXV24" s="12"/>
      <c r="DXW24" s="12"/>
      <c r="DXX24" s="12"/>
      <c r="DXY24" s="12"/>
      <c r="DXZ24" s="12"/>
      <c r="DYA24" s="12"/>
      <c r="DYB24" s="12"/>
      <c r="DYC24" s="12"/>
      <c r="DYD24" s="12"/>
      <c r="DYE24" s="12"/>
      <c r="DYF24" s="12"/>
      <c r="DYG24" s="12"/>
      <c r="DYH24" s="12"/>
      <c r="DYI24" s="12"/>
      <c r="DYJ24" s="12"/>
      <c r="DYK24" s="12"/>
      <c r="DYL24" s="12"/>
      <c r="DYM24" s="12"/>
      <c r="DYN24" s="12"/>
      <c r="DYO24" s="12"/>
      <c r="DYP24" s="12"/>
      <c r="DYQ24" s="12"/>
      <c r="DYR24" s="12"/>
      <c r="DYS24" s="12"/>
      <c r="DYT24" s="12"/>
      <c r="DYU24" s="12"/>
      <c r="DYV24" s="12"/>
      <c r="DYW24" s="12"/>
      <c r="DYX24" s="12"/>
      <c r="DYY24" s="12"/>
      <c r="DYZ24" s="12"/>
      <c r="DZA24" s="12"/>
      <c r="DZB24" s="12"/>
      <c r="DZC24" s="12"/>
      <c r="DZD24" s="12"/>
      <c r="DZE24" s="12"/>
      <c r="DZF24" s="12"/>
      <c r="DZG24" s="12"/>
      <c r="DZH24" s="12"/>
      <c r="DZI24" s="12"/>
      <c r="DZJ24" s="12"/>
      <c r="DZK24" s="12"/>
      <c r="DZL24" s="12"/>
      <c r="DZM24" s="12"/>
      <c r="DZN24" s="12"/>
      <c r="DZO24" s="12"/>
      <c r="DZP24" s="12"/>
      <c r="DZQ24" s="12"/>
      <c r="DZR24" s="12"/>
      <c r="DZS24" s="12"/>
      <c r="DZT24" s="12"/>
      <c r="DZU24" s="12"/>
      <c r="DZV24" s="12"/>
      <c r="DZW24" s="12"/>
      <c r="DZX24" s="12"/>
      <c r="DZY24" s="12"/>
      <c r="DZZ24" s="12"/>
      <c r="EAA24" s="12"/>
      <c r="EAB24" s="12"/>
      <c r="EAC24" s="12"/>
      <c r="EAD24" s="12"/>
      <c r="EAE24" s="12"/>
      <c r="EAF24" s="12"/>
      <c r="EAG24" s="12"/>
      <c r="EAH24" s="12"/>
      <c r="EAI24" s="12"/>
      <c r="EAJ24" s="12"/>
      <c r="EAK24" s="12"/>
      <c r="EAL24" s="12"/>
      <c r="EAM24" s="12"/>
      <c r="EAN24" s="12"/>
      <c r="EAO24" s="12"/>
      <c r="EAP24" s="12"/>
      <c r="EAQ24" s="12"/>
      <c r="EAR24" s="12"/>
      <c r="EAS24" s="12"/>
      <c r="EAT24" s="12"/>
      <c r="EAU24" s="12"/>
      <c r="EAV24" s="12"/>
      <c r="EAW24" s="12"/>
      <c r="EAX24" s="12"/>
      <c r="EAY24" s="12"/>
      <c r="EAZ24" s="12"/>
      <c r="EBA24" s="12"/>
      <c r="EBB24" s="12"/>
      <c r="EBC24" s="12"/>
      <c r="EBD24" s="12"/>
      <c r="EBE24" s="12"/>
      <c r="EBF24" s="12"/>
      <c r="EBG24" s="12"/>
      <c r="EBH24" s="12"/>
      <c r="EBI24" s="12"/>
      <c r="EBJ24" s="12"/>
      <c r="EBK24" s="12"/>
      <c r="EBL24" s="12"/>
      <c r="EBM24" s="12"/>
      <c r="EBN24" s="12"/>
      <c r="EBO24" s="12"/>
      <c r="EBP24" s="12"/>
      <c r="EBQ24" s="12"/>
      <c r="EBR24" s="12"/>
      <c r="EBS24" s="12"/>
      <c r="EBT24" s="12"/>
      <c r="EBU24" s="12"/>
      <c r="EBV24" s="12"/>
      <c r="EBW24" s="12"/>
      <c r="EBX24" s="12"/>
      <c r="EBY24" s="12"/>
      <c r="EBZ24" s="12"/>
      <c r="ECA24" s="12"/>
      <c r="ECB24" s="12"/>
      <c r="ECC24" s="12"/>
      <c r="ECD24" s="12"/>
      <c r="ECE24" s="12"/>
      <c r="ECF24" s="12"/>
      <c r="ECG24" s="12"/>
      <c r="ECH24" s="12"/>
      <c r="ECI24" s="12"/>
      <c r="ECJ24" s="12"/>
      <c r="ECK24" s="12"/>
      <c r="ECL24" s="12"/>
      <c r="ECM24" s="12"/>
      <c r="ECN24" s="12"/>
      <c r="ECO24" s="12"/>
      <c r="ECP24" s="12"/>
      <c r="ECQ24" s="12"/>
      <c r="ECR24" s="12"/>
      <c r="ECS24" s="12"/>
      <c r="ECT24" s="12"/>
      <c r="ECU24" s="12"/>
      <c r="ECV24" s="12"/>
      <c r="ECW24" s="12"/>
      <c r="ECX24" s="12"/>
      <c r="ECY24" s="12"/>
      <c r="ECZ24" s="12"/>
      <c r="EDA24" s="12"/>
      <c r="EDB24" s="12"/>
      <c r="EDC24" s="12"/>
      <c r="EDD24" s="12"/>
      <c r="EDE24" s="12"/>
      <c r="EDF24" s="12"/>
      <c r="EDG24" s="12"/>
      <c r="EDH24" s="12"/>
      <c r="EDI24" s="12"/>
      <c r="EDJ24" s="12"/>
      <c r="EDK24" s="12"/>
      <c r="EDL24" s="12"/>
      <c r="EDM24" s="12"/>
      <c r="EDN24" s="12"/>
      <c r="EDO24" s="12"/>
      <c r="EDP24" s="12"/>
      <c r="EDQ24" s="12"/>
      <c r="EDR24" s="12"/>
      <c r="EDS24" s="12"/>
      <c r="EDT24" s="12"/>
      <c r="EDU24" s="12"/>
      <c r="EDV24" s="12"/>
      <c r="EDW24" s="12"/>
      <c r="EDX24" s="12"/>
      <c r="EDY24" s="12"/>
      <c r="EDZ24" s="12"/>
      <c r="EEA24" s="12"/>
      <c r="EEB24" s="12"/>
      <c r="EEC24" s="12"/>
      <c r="EED24" s="12"/>
      <c r="EEE24" s="12"/>
      <c r="EEF24" s="12"/>
      <c r="EEG24" s="12"/>
      <c r="EEH24" s="12"/>
      <c r="EEI24" s="12"/>
      <c r="EEJ24" s="12"/>
      <c r="EEK24" s="12"/>
      <c r="EEL24" s="12"/>
      <c r="EEM24" s="12"/>
      <c r="EEN24" s="12"/>
      <c r="EEO24" s="12"/>
      <c r="EEP24" s="12"/>
      <c r="EEQ24" s="12"/>
      <c r="EER24" s="12"/>
      <c r="EES24" s="12"/>
      <c r="EET24" s="12"/>
      <c r="EEU24" s="12"/>
      <c r="EEV24" s="12"/>
      <c r="EEW24" s="12"/>
      <c r="EEX24" s="12"/>
      <c r="EEY24" s="12"/>
      <c r="EEZ24" s="12"/>
      <c r="EFA24" s="12"/>
      <c r="EFB24" s="12"/>
      <c r="EFC24" s="12"/>
      <c r="EFD24" s="12"/>
      <c r="EFE24" s="12"/>
      <c r="EFF24" s="12"/>
      <c r="EFG24" s="12"/>
      <c r="EFH24" s="12"/>
      <c r="EFI24" s="12"/>
      <c r="EFJ24" s="12"/>
      <c r="EFK24" s="12"/>
      <c r="EFL24" s="12"/>
      <c r="EFM24" s="12"/>
      <c r="EFN24" s="12"/>
      <c r="EFO24" s="12"/>
      <c r="EFP24" s="12"/>
      <c r="EFQ24" s="12"/>
      <c r="EFR24" s="12"/>
      <c r="EFS24" s="12"/>
      <c r="EFT24" s="12"/>
      <c r="EFU24" s="12"/>
      <c r="EFV24" s="12"/>
      <c r="EFW24" s="12"/>
      <c r="EFX24" s="12"/>
      <c r="EFY24" s="12"/>
      <c r="EFZ24" s="12"/>
      <c r="EGA24" s="12"/>
      <c r="EGB24" s="12"/>
      <c r="EGC24" s="12"/>
      <c r="EGD24" s="12"/>
      <c r="EGE24" s="12"/>
      <c r="EGF24" s="12"/>
      <c r="EGG24" s="12"/>
      <c r="EGH24" s="12"/>
      <c r="EGI24" s="12"/>
      <c r="EGJ24" s="12"/>
      <c r="EGK24" s="12"/>
      <c r="EGL24" s="12"/>
      <c r="EGM24" s="12"/>
      <c r="EGN24" s="12"/>
      <c r="EGO24" s="12"/>
      <c r="EGP24" s="12"/>
      <c r="EGQ24" s="12"/>
      <c r="EGR24" s="12"/>
      <c r="EGS24" s="12"/>
      <c r="EGT24" s="12"/>
      <c r="EGU24" s="12"/>
      <c r="EGV24" s="12"/>
      <c r="EGW24" s="12"/>
      <c r="EGX24" s="12"/>
      <c r="EGY24" s="12"/>
      <c r="EGZ24" s="12"/>
      <c r="EHA24" s="12"/>
      <c r="EHB24" s="12"/>
      <c r="EHC24" s="12"/>
      <c r="EHD24" s="12"/>
      <c r="EHE24" s="12"/>
      <c r="EHF24" s="12"/>
      <c r="EHG24" s="12"/>
      <c r="EHH24" s="12"/>
      <c r="EHI24" s="12"/>
      <c r="EHJ24" s="12"/>
      <c r="EHK24" s="12"/>
      <c r="EHL24" s="12"/>
      <c r="EHM24" s="12"/>
      <c r="EHN24" s="12"/>
      <c r="EHO24" s="12"/>
      <c r="EHP24" s="12"/>
      <c r="EHQ24" s="12"/>
      <c r="EHR24" s="12"/>
      <c r="EHS24" s="12"/>
      <c r="EHT24" s="12"/>
      <c r="EHU24" s="12"/>
      <c r="EHV24" s="12"/>
      <c r="EHW24" s="12"/>
      <c r="EHX24" s="12"/>
      <c r="EHY24" s="12"/>
      <c r="EHZ24" s="12"/>
      <c r="EIA24" s="12"/>
      <c r="EIB24" s="12"/>
      <c r="EIC24" s="12"/>
      <c r="EID24" s="12"/>
      <c r="EIE24" s="12"/>
      <c r="EIF24" s="12"/>
      <c r="EIG24" s="12"/>
      <c r="EIH24" s="12"/>
      <c r="EII24" s="12"/>
      <c r="EIJ24" s="12"/>
      <c r="EIK24" s="12"/>
      <c r="EIL24" s="12"/>
      <c r="EIM24" s="12"/>
      <c r="EIN24" s="12"/>
      <c r="EIO24" s="12"/>
      <c r="EIP24" s="12"/>
      <c r="EIQ24" s="12"/>
      <c r="EIR24" s="12"/>
      <c r="EIS24" s="12"/>
      <c r="EIT24" s="12"/>
      <c r="EIU24" s="12"/>
      <c r="EIV24" s="12"/>
      <c r="EIW24" s="12"/>
      <c r="EIX24" s="12"/>
      <c r="EIY24" s="12"/>
      <c r="EIZ24" s="12"/>
      <c r="EJA24" s="12"/>
      <c r="EJB24" s="12"/>
      <c r="EJC24" s="12"/>
      <c r="EJD24" s="12"/>
      <c r="EJE24" s="12"/>
      <c r="EJF24" s="12"/>
      <c r="EJG24" s="12"/>
      <c r="EJH24" s="12"/>
      <c r="EJI24" s="12"/>
      <c r="EJJ24" s="12"/>
      <c r="EJK24" s="12"/>
      <c r="EJL24" s="12"/>
      <c r="EJM24" s="12"/>
      <c r="EJN24" s="12"/>
      <c r="EJO24" s="12"/>
      <c r="EJP24" s="12"/>
      <c r="EJQ24" s="12"/>
      <c r="EJR24" s="12"/>
      <c r="EJS24" s="12"/>
      <c r="EJT24" s="12"/>
      <c r="EJU24" s="12"/>
      <c r="EJV24" s="12"/>
      <c r="EJW24" s="12"/>
      <c r="EJX24" s="12"/>
      <c r="EJY24" s="12"/>
      <c r="EJZ24" s="12"/>
      <c r="EKA24" s="12"/>
      <c r="EKB24" s="12"/>
      <c r="EKC24" s="12"/>
      <c r="EKD24" s="12"/>
      <c r="EKE24" s="12"/>
      <c r="EKF24" s="12"/>
      <c r="EKG24" s="12"/>
      <c r="EKH24" s="12"/>
      <c r="EKI24" s="12"/>
      <c r="EKJ24" s="12"/>
      <c r="EKK24" s="12"/>
      <c r="EKL24" s="12"/>
      <c r="EKM24" s="12"/>
      <c r="EKN24" s="12"/>
      <c r="EKO24" s="12"/>
      <c r="EKP24" s="12"/>
      <c r="EKQ24" s="12"/>
      <c r="EKR24" s="12"/>
      <c r="EKS24" s="12"/>
      <c r="EKT24" s="12"/>
      <c r="EKU24" s="12"/>
      <c r="EKV24" s="12"/>
      <c r="EKW24" s="12"/>
      <c r="EKX24" s="12"/>
      <c r="EKY24" s="12"/>
      <c r="EKZ24" s="12"/>
      <c r="ELA24" s="12"/>
      <c r="ELB24" s="12"/>
      <c r="ELC24" s="12"/>
      <c r="ELD24" s="12"/>
      <c r="ELE24" s="12"/>
      <c r="ELF24" s="12"/>
      <c r="ELG24" s="12"/>
      <c r="ELH24" s="12"/>
      <c r="ELI24" s="12"/>
      <c r="ELJ24" s="12"/>
      <c r="ELK24" s="12"/>
      <c r="ELL24" s="12"/>
      <c r="ELM24" s="12"/>
      <c r="ELN24" s="12"/>
      <c r="ELO24" s="12"/>
      <c r="ELP24" s="12"/>
      <c r="ELQ24" s="12"/>
      <c r="ELR24" s="12"/>
      <c r="ELS24" s="12"/>
      <c r="ELT24" s="12"/>
      <c r="ELU24" s="12"/>
      <c r="ELV24" s="12"/>
      <c r="ELW24" s="12"/>
      <c r="ELX24" s="12"/>
      <c r="ELY24" s="12"/>
      <c r="ELZ24" s="12"/>
      <c r="EMA24" s="12"/>
      <c r="EMB24" s="12"/>
      <c r="EMC24" s="12"/>
      <c r="EMD24" s="12"/>
      <c r="EME24" s="12"/>
      <c r="EMF24" s="12"/>
      <c r="EMG24" s="12"/>
      <c r="EMH24" s="12"/>
      <c r="EMI24" s="12"/>
      <c r="EMJ24" s="12"/>
      <c r="EMK24" s="12"/>
      <c r="EML24" s="12"/>
      <c r="EMM24" s="12"/>
      <c r="EMN24" s="12"/>
      <c r="EMO24" s="12"/>
      <c r="EMP24" s="12"/>
      <c r="EMQ24" s="12"/>
      <c r="EMR24" s="12"/>
      <c r="EMS24" s="12"/>
      <c r="EMT24" s="12"/>
      <c r="EMU24" s="12"/>
      <c r="EMV24" s="12"/>
      <c r="EMW24" s="12"/>
      <c r="EMX24" s="12"/>
      <c r="EMY24" s="12"/>
      <c r="EMZ24" s="12"/>
      <c r="ENA24" s="12"/>
      <c r="ENB24" s="12"/>
      <c r="ENC24" s="12"/>
      <c r="END24" s="12"/>
      <c r="ENE24" s="12"/>
      <c r="ENF24" s="12"/>
      <c r="ENG24" s="12"/>
      <c r="ENH24" s="12"/>
      <c r="ENI24" s="12"/>
      <c r="ENJ24" s="12"/>
      <c r="ENK24" s="12"/>
      <c r="ENL24" s="12"/>
      <c r="ENM24" s="12"/>
      <c r="ENN24" s="12"/>
      <c r="ENO24" s="12"/>
      <c r="ENP24" s="12"/>
      <c r="ENQ24" s="12"/>
      <c r="ENR24" s="12"/>
      <c r="ENS24" s="12"/>
      <c r="ENT24" s="12"/>
      <c r="ENU24" s="12"/>
      <c r="ENV24" s="12"/>
      <c r="ENW24" s="12"/>
      <c r="ENX24" s="12"/>
      <c r="ENY24" s="12"/>
      <c r="ENZ24" s="12"/>
      <c r="EOA24" s="12"/>
      <c r="EOB24" s="12"/>
      <c r="EOC24" s="12"/>
      <c r="EOD24" s="12"/>
      <c r="EOE24" s="12"/>
      <c r="EOF24" s="12"/>
      <c r="EOG24" s="12"/>
      <c r="EOH24" s="12"/>
      <c r="EOI24" s="12"/>
      <c r="EOJ24" s="12"/>
      <c r="EOK24" s="12"/>
      <c r="EOL24" s="12"/>
      <c r="EOM24" s="12"/>
      <c r="EON24" s="12"/>
      <c r="EOO24" s="12"/>
      <c r="EOP24" s="12"/>
      <c r="EOQ24" s="12"/>
      <c r="EOR24" s="12"/>
      <c r="EOS24" s="12"/>
      <c r="EOT24" s="12"/>
      <c r="EOU24" s="12"/>
      <c r="EOV24" s="12"/>
      <c r="EOW24" s="12"/>
      <c r="EOX24" s="12"/>
      <c r="EOY24" s="12"/>
      <c r="EOZ24" s="12"/>
      <c r="EPA24" s="12"/>
      <c r="EPB24" s="12"/>
      <c r="EPC24" s="12"/>
      <c r="EPD24" s="12"/>
      <c r="EPE24" s="12"/>
      <c r="EPF24" s="12"/>
      <c r="EPG24" s="12"/>
      <c r="EPH24" s="12"/>
      <c r="EPI24" s="12"/>
      <c r="EPJ24" s="12"/>
      <c r="EPK24" s="12"/>
      <c r="EPL24" s="12"/>
      <c r="EPM24" s="12"/>
      <c r="EPN24" s="12"/>
      <c r="EPO24" s="12"/>
      <c r="EPP24" s="12"/>
      <c r="EPQ24" s="12"/>
      <c r="EPR24" s="12"/>
      <c r="EPS24" s="12"/>
      <c r="EPT24" s="12"/>
      <c r="EPU24" s="12"/>
      <c r="EPV24" s="12"/>
      <c r="EPW24" s="12"/>
      <c r="EPX24" s="12"/>
      <c r="EPY24" s="12"/>
      <c r="EPZ24" s="12"/>
      <c r="EQA24" s="12"/>
      <c r="EQB24" s="12"/>
      <c r="EQC24" s="12"/>
      <c r="EQD24" s="12"/>
      <c r="EQE24" s="12"/>
      <c r="EQF24" s="12"/>
      <c r="EQG24" s="12"/>
      <c r="EQH24" s="12"/>
      <c r="EQI24" s="12"/>
      <c r="EQJ24" s="12"/>
      <c r="EQK24" s="12"/>
      <c r="EQL24" s="12"/>
      <c r="EQM24" s="12"/>
      <c r="EQN24" s="12"/>
      <c r="EQO24" s="12"/>
      <c r="EQP24" s="12"/>
      <c r="EQQ24" s="12"/>
      <c r="EQR24" s="12"/>
      <c r="EQS24" s="12"/>
      <c r="EQT24" s="12"/>
      <c r="EQU24" s="12"/>
      <c r="EQV24" s="12"/>
      <c r="EQW24" s="12"/>
      <c r="EQX24" s="12"/>
      <c r="EQY24" s="12"/>
      <c r="EQZ24" s="12"/>
      <c r="ERA24" s="12"/>
      <c r="ERB24" s="12"/>
      <c r="ERC24" s="12"/>
      <c r="ERD24" s="12"/>
      <c r="ERE24" s="12"/>
      <c r="ERF24" s="12"/>
      <c r="ERG24" s="12"/>
      <c r="ERH24" s="12"/>
      <c r="ERI24" s="12"/>
      <c r="ERJ24" s="12"/>
      <c r="ERK24" s="12"/>
      <c r="ERL24" s="12"/>
      <c r="ERM24" s="12"/>
      <c r="ERN24" s="12"/>
      <c r="ERO24" s="12"/>
      <c r="ERP24" s="12"/>
      <c r="ERQ24" s="12"/>
      <c r="ERR24" s="12"/>
      <c r="ERS24" s="12"/>
      <c r="ERT24" s="12"/>
      <c r="ERU24" s="12"/>
      <c r="ERV24" s="12"/>
      <c r="ERW24" s="12"/>
      <c r="ERX24" s="12"/>
      <c r="ERY24" s="12"/>
      <c r="ERZ24" s="12"/>
      <c r="ESA24" s="12"/>
      <c r="ESB24" s="12"/>
      <c r="ESC24" s="12"/>
      <c r="ESD24" s="12"/>
      <c r="ESE24" s="12"/>
      <c r="ESF24" s="12"/>
      <c r="ESG24" s="12"/>
      <c r="ESH24" s="12"/>
      <c r="ESI24" s="12"/>
      <c r="ESJ24" s="12"/>
      <c r="ESK24" s="12"/>
      <c r="ESL24" s="12"/>
      <c r="ESM24" s="12"/>
      <c r="ESN24" s="12"/>
      <c r="ESO24" s="12"/>
      <c r="ESP24" s="12"/>
      <c r="ESQ24" s="12"/>
      <c r="ESR24" s="12"/>
      <c r="ESS24" s="12"/>
      <c r="EST24" s="12"/>
      <c r="ESU24" s="12"/>
      <c r="ESV24" s="12"/>
      <c r="ESW24" s="12"/>
      <c r="ESX24" s="12"/>
      <c r="ESY24" s="12"/>
      <c r="ESZ24" s="12"/>
      <c r="ETA24" s="12"/>
      <c r="ETB24" s="12"/>
      <c r="ETC24" s="12"/>
      <c r="ETD24" s="12"/>
      <c r="ETE24" s="12"/>
      <c r="ETF24" s="12"/>
      <c r="ETG24" s="12"/>
      <c r="ETH24" s="12"/>
      <c r="ETI24" s="12"/>
      <c r="ETJ24" s="12"/>
      <c r="ETK24" s="12"/>
      <c r="ETL24" s="12"/>
      <c r="ETM24" s="12"/>
      <c r="ETN24" s="12"/>
      <c r="ETO24" s="12"/>
      <c r="ETP24" s="12"/>
      <c r="ETQ24" s="12"/>
      <c r="ETR24" s="12"/>
      <c r="ETS24" s="12"/>
      <c r="ETT24" s="12"/>
      <c r="ETU24" s="12"/>
      <c r="ETV24" s="12"/>
      <c r="ETW24" s="12"/>
      <c r="ETX24" s="12"/>
      <c r="ETY24" s="12"/>
      <c r="ETZ24" s="12"/>
      <c r="EUA24" s="12"/>
      <c r="EUB24" s="12"/>
      <c r="EUC24" s="12"/>
      <c r="EUD24" s="12"/>
      <c r="EUE24" s="12"/>
      <c r="EUF24" s="12"/>
      <c r="EUG24" s="12"/>
      <c r="EUH24" s="12"/>
      <c r="EUI24" s="12"/>
      <c r="EUJ24" s="12"/>
      <c r="EUK24" s="12"/>
      <c r="EUL24" s="12"/>
      <c r="EUM24" s="12"/>
      <c r="EUN24" s="12"/>
      <c r="EUO24" s="12"/>
      <c r="EUP24" s="12"/>
      <c r="EUQ24" s="12"/>
      <c r="EUR24" s="12"/>
      <c r="EUS24" s="12"/>
      <c r="EUT24" s="12"/>
      <c r="EUU24" s="12"/>
      <c r="EUV24" s="12"/>
      <c r="EUW24" s="12"/>
      <c r="EUX24" s="12"/>
      <c r="EUY24" s="12"/>
      <c r="EUZ24" s="12"/>
      <c r="EVA24" s="12"/>
      <c r="EVB24" s="12"/>
      <c r="EVC24" s="12"/>
      <c r="EVD24" s="12"/>
      <c r="EVE24" s="12"/>
      <c r="EVF24" s="12"/>
      <c r="EVG24" s="12"/>
      <c r="EVH24" s="12"/>
      <c r="EVI24" s="12"/>
      <c r="EVJ24" s="12"/>
      <c r="EVK24" s="12"/>
      <c r="EVL24" s="12"/>
      <c r="EVM24" s="12"/>
      <c r="EVN24" s="12"/>
      <c r="EVO24" s="12"/>
      <c r="EVP24" s="12"/>
      <c r="EVQ24" s="12"/>
      <c r="EVR24" s="12"/>
      <c r="EVS24" s="12"/>
      <c r="EVT24" s="12"/>
      <c r="EVU24" s="12"/>
      <c r="EVV24" s="12"/>
      <c r="EVW24" s="12"/>
      <c r="EVX24" s="12"/>
      <c r="EVY24" s="12"/>
      <c r="EVZ24" s="12"/>
      <c r="EWA24" s="12"/>
      <c r="EWB24" s="12"/>
      <c r="EWC24" s="12"/>
      <c r="EWD24" s="12"/>
      <c r="EWE24" s="12"/>
      <c r="EWF24" s="12"/>
      <c r="EWG24" s="12"/>
      <c r="EWH24" s="12"/>
      <c r="EWI24" s="12"/>
      <c r="EWJ24" s="12"/>
      <c r="EWK24" s="12"/>
      <c r="EWL24" s="12"/>
      <c r="EWM24" s="12"/>
      <c r="EWN24" s="12"/>
      <c r="EWO24" s="12"/>
      <c r="EWP24" s="12"/>
      <c r="EWQ24" s="12"/>
      <c r="EWR24" s="12"/>
      <c r="EWS24" s="12"/>
      <c r="EWT24" s="12"/>
      <c r="EWU24" s="12"/>
      <c r="EWV24" s="12"/>
      <c r="EWW24" s="12"/>
      <c r="EWX24" s="12"/>
      <c r="EWY24" s="12"/>
      <c r="EWZ24" s="12"/>
      <c r="EXA24" s="12"/>
      <c r="EXB24" s="12"/>
      <c r="EXC24" s="12"/>
      <c r="EXD24" s="12"/>
      <c r="EXE24" s="12"/>
      <c r="EXF24" s="12"/>
      <c r="EXG24" s="12"/>
      <c r="EXH24" s="12"/>
      <c r="EXI24" s="12"/>
      <c r="EXJ24" s="12"/>
      <c r="EXK24" s="12"/>
      <c r="EXL24" s="12"/>
      <c r="EXM24" s="12"/>
      <c r="EXN24" s="12"/>
      <c r="EXO24" s="12"/>
      <c r="EXP24" s="12"/>
      <c r="EXQ24" s="12"/>
      <c r="EXR24" s="12"/>
      <c r="EXS24" s="12"/>
      <c r="EXT24" s="12"/>
      <c r="EXU24" s="12"/>
      <c r="EXV24" s="12"/>
      <c r="EXW24" s="12"/>
      <c r="EXX24" s="12"/>
      <c r="EXY24" s="12"/>
      <c r="EXZ24" s="12"/>
      <c r="EYA24" s="12"/>
      <c r="EYB24" s="12"/>
      <c r="EYC24" s="12"/>
      <c r="EYD24" s="12"/>
      <c r="EYE24" s="12"/>
      <c r="EYF24" s="12"/>
      <c r="EYG24" s="12"/>
      <c r="EYH24" s="12"/>
      <c r="EYI24" s="12"/>
      <c r="EYJ24" s="12"/>
      <c r="EYK24" s="12"/>
      <c r="EYL24" s="12"/>
      <c r="EYM24" s="12"/>
      <c r="EYN24" s="12"/>
      <c r="EYO24" s="12"/>
      <c r="EYP24" s="12"/>
      <c r="EYQ24" s="12"/>
      <c r="EYR24" s="12"/>
      <c r="EYS24" s="12"/>
      <c r="EYT24" s="12"/>
      <c r="EYU24" s="12"/>
      <c r="EYV24" s="12"/>
      <c r="EYW24" s="12"/>
      <c r="EYX24" s="12"/>
      <c r="EYY24" s="12"/>
      <c r="EYZ24" s="12"/>
      <c r="EZA24" s="12"/>
      <c r="EZB24" s="12"/>
      <c r="EZC24" s="12"/>
      <c r="EZD24" s="12"/>
      <c r="EZE24" s="12"/>
      <c r="EZF24" s="12"/>
      <c r="EZG24" s="12"/>
      <c r="EZH24" s="12"/>
      <c r="EZI24" s="12"/>
      <c r="EZJ24" s="12"/>
      <c r="EZK24" s="12"/>
      <c r="EZL24" s="12"/>
      <c r="EZM24" s="12"/>
      <c r="EZN24" s="12"/>
      <c r="EZO24" s="12"/>
      <c r="EZP24" s="12"/>
      <c r="EZQ24" s="12"/>
      <c r="EZR24" s="12"/>
      <c r="EZS24" s="12"/>
      <c r="EZT24" s="12"/>
      <c r="EZU24" s="12"/>
      <c r="EZV24" s="12"/>
      <c r="EZW24" s="12"/>
      <c r="EZX24" s="12"/>
      <c r="EZY24" s="12"/>
      <c r="EZZ24" s="12"/>
      <c r="FAA24" s="12"/>
      <c r="FAB24" s="12"/>
      <c r="FAC24" s="12"/>
      <c r="FAD24" s="12"/>
      <c r="FAE24" s="12"/>
      <c r="FAF24" s="12"/>
      <c r="FAG24" s="12"/>
      <c r="FAH24" s="12"/>
      <c r="FAI24" s="12"/>
      <c r="FAJ24" s="12"/>
      <c r="FAK24" s="12"/>
      <c r="FAL24" s="12"/>
      <c r="FAM24" s="12"/>
      <c r="FAN24" s="12"/>
      <c r="FAO24" s="12"/>
      <c r="FAP24" s="12"/>
      <c r="FAQ24" s="12"/>
      <c r="FAR24" s="12"/>
      <c r="FAS24" s="12"/>
      <c r="FAT24" s="12"/>
      <c r="FAU24" s="12"/>
      <c r="FAV24" s="12"/>
      <c r="FAW24" s="12"/>
      <c r="FAX24" s="12"/>
      <c r="FAY24" s="12"/>
      <c r="FAZ24" s="12"/>
      <c r="FBA24" s="12"/>
      <c r="FBB24" s="12"/>
      <c r="FBC24" s="12"/>
      <c r="FBD24" s="12"/>
      <c r="FBE24" s="12"/>
      <c r="FBF24" s="12"/>
      <c r="FBG24" s="12"/>
      <c r="FBH24" s="12"/>
      <c r="FBI24" s="12"/>
      <c r="FBJ24" s="12"/>
      <c r="FBK24" s="12"/>
      <c r="FBL24" s="12"/>
      <c r="FBM24" s="12"/>
      <c r="FBN24" s="12"/>
      <c r="FBO24" s="12"/>
      <c r="FBP24" s="12"/>
      <c r="FBQ24" s="12"/>
      <c r="FBR24" s="12"/>
      <c r="FBS24" s="12"/>
      <c r="FBT24" s="12"/>
      <c r="FBU24" s="12"/>
      <c r="FBV24" s="12"/>
      <c r="FBW24" s="12"/>
      <c r="FBX24" s="12"/>
      <c r="FBY24" s="12"/>
      <c r="FBZ24" s="12"/>
      <c r="FCA24" s="12"/>
      <c r="FCB24" s="12"/>
      <c r="FCC24" s="12"/>
      <c r="FCD24" s="12"/>
      <c r="FCE24" s="12"/>
      <c r="FCF24" s="12"/>
      <c r="FCG24" s="12"/>
      <c r="FCH24" s="12"/>
      <c r="FCI24" s="12"/>
      <c r="FCJ24" s="12"/>
      <c r="FCK24" s="12"/>
      <c r="FCL24" s="12"/>
      <c r="FCM24" s="12"/>
      <c r="FCN24" s="12"/>
      <c r="FCO24" s="12"/>
      <c r="FCP24" s="12"/>
      <c r="FCQ24" s="12"/>
      <c r="FCR24" s="12"/>
      <c r="FCS24" s="12"/>
      <c r="FCT24" s="12"/>
      <c r="FCU24" s="12"/>
      <c r="FCV24" s="12"/>
      <c r="FCW24" s="12"/>
      <c r="FCX24" s="12"/>
      <c r="FCY24" s="12"/>
      <c r="FCZ24" s="12"/>
      <c r="FDA24" s="12"/>
      <c r="FDB24" s="12"/>
      <c r="FDC24" s="12"/>
      <c r="FDD24" s="12"/>
      <c r="FDE24" s="12"/>
      <c r="FDF24" s="12"/>
      <c r="FDG24" s="12"/>
      <c r="FDH24" s="12"/>
      <c r="FDI24" s="12"/>
      <c r="FDJ24" s="12"/>
      <c r="FDK24" s="12"/>
      <c r="FDL24" s="12"/>
      <c r="FDM24" s="12"/>
      <c r="FDN24" s="12"/>
      <c r="FDO24" s="12"/>
      <c r="FDP24" s="12"/>
      <c r="FDQ24" s="12"/>
      <c r="FDR24" s="12"/>
      <c r="FDS24" s="12"/>
      <c r="FDT24" s="12"/>
      <c r="FDU24" s="12"/>
      <c r="FDV24" s="12"/>
      <c r="FDW24" s="12"/>
      <c r="FDX24" s="12"/>
      <c r="FDY24" s="12"/>
      <c r="FDZ24" s="12"/>
      <c r="FEA24" s="12"/>
      <c r="FEB24" s="12"/>
      <c r="FEC24" s="12"/>
      <c r="FED24" s="12"/>
      <c r="FEE24" s="12"/>
      <c r="FEF24" s="12"/>
      <c r="FEG24" s="12"/>
      <c r="FEH24" s="12"/>
      <c r="FEI24" s="12"/>
      <c r="FEJ24" s="12"/>
      <c r="FEK24" s="12"/>
      <c r="FEL24" s="12"/>
      <c r="FEM24" s="12"/>
      <c r="FEN24" s="12"/>
      <c r="FEO24" s="12"/>
      <c r="FEP24" s="12"/>
      <c r="FEQ24" s="12"/>
      <c r="FER24" s="12"/>
      <c r="FES24" s="12"/>
      <c r="FET24" s="12"/>
      <c r="FEU24" s="12"/>
      <c r="FEV24" s="12"/>
      <c r="FEW24" s="12"/>
      <c r="FEX24" s="12"/>
      <c r="FEY24" s="12"/>
      <c r="FEZ24" s="12"/>
      <c r="FFA24" s="12"/>
      <c r="FFB24" s="12"/>
      <c r="FFC24" s="12"/>
      <c r="FFD24" s="12"/>
      <c r="FFE24" s="12"/>
      <c r="FFF24" s="12"/>
      <c r="FFG24" s="12"/>
      <c r="FFH24" s="12"/>
      <c r="FFI24" s="12"/>
      <c r="FFJ24" s="12"/>
      <c r="FFK24" s="12"/>
      <c r="FFL24" s="12"/>
      <c r="FFM24" s="12"/>
      <c r="FFN24" s="12"/>
      <c r="FFO24" s="12"/>
      <c r="FFP24" s="12"/>
      <c r="FFQ24" s="12"/>
      <c r="FFR24" s="12"/>
      <c r="FFS24" s="12"/>
      <c r="FFT24" s="12"/>
      <c r="FFU24" s="12"/>
      <c r="FFV24" s="12"/>
      <c r="FFW24" s="12"/>
      <c r="FFX24" s="12"/>
      <c r="FFY24" s="12"/>
      <c r="FFZ24" s="12"/>
      <c r="FGA24" s="12"/>
      <c r="FGB24" s="12"/>
      <c r="FGC24" s="12"/>
      <c r="FGD24" s="12"/>
      <c r="FGE24" s="12"/>
      <c r="FGF24" s="12"/>
      <c r="FGG24" s="12"/>
      <c r="FGH24" s="12"/>
      <c r="FGI24" s="12"/>
      <c r="FGJ24" s="12"/>
      <c r="FGK24" s="12"/>
      <c r="FGL24" s="12"/>
      <c r="FGM24" s="12"/>
      <c r="FGN24" s="12"/>
      <c r="FGO24" s="12"/>
      <c r="FGP24" s="12"/>
      <c r="FGQ24" s="12"/>
      <c r="FGR24" s="12"/>
      <c r="FGS24" s="12"/>
      <c r="FGT24" s="12"/>
      <c r="FGU24" s="12"/>
      <c r="FGV24" s="12"/>
      <c r="FGW24" s="12"/>
      <c r="FGX24" s="12"/>
      <c r="FGY24" s="12"/>
      <c r="FGZ24" s="12"/>
      <c r="FHA24" s="12"/>
      <c r="FHB24" s="12"/>
      <c r="FHC24" s="12"/>
      <c r="FHD24" s="12"/>
      <c r="FHE24" s="12"/>
      <c r="FHF24" s="12"/>
      <c r="FHG24" s="12"/>
      <c r="FHH24" s="12"/>
      <c r="FHI24" s="12"/>
      <c r="FHJ24" s="12"/>
      <c r="FHK24" s="12"/>
      <c r="FHL24" s="12"/>
      <c r="FHM24" s="12"/>
      <c r="FHN24" s="12"/>
      <c r="FHO24" s="12"/>
      <c r="FHP24" s="12"/>
      <c r="FHQ24" s="12"/>
      <c r="FHR24" s="12"/>
      <c r="FHS24" s="12"/>
      <c r="FHT24" s="12"/>
      <c r="FHU24" s="12"/>
      <c r="FHV24" s="12"/>
      <c r="FHW24" s="12"/>
      <c r="FHX24" s="12"/>
      <c r="FHY24" s="12"/>
      <c r="FHZ24" s="12"/>
      <c r="FIA24" s="12"/>
      <c r="FIB24" s="12"/>
      <c r="FIC24" s="12"/>
      <c r="FID24" s="12"/>
      <c r="FIE24" s="12"/>
      <c r="FIF24" s="12"/>
      <c r="FIG24" s="12"/>
      <c r="FIH24" s="12"/>
      <c r="FII24" s="12"/>
      <c r="FIJ24" s="12"/>
      <c r="FIK24" s="12"/>
      <c r="FIL24" s="12"/>
      <c r="FIM24" s="12"/>
      <c r="FIN24" s="12"/>
      <c r="FIO24" s="12"/>
      <c r="FIP24" s="12"/>
      <c r="FIQ24" s="12"/>
      <c r="FIR24" s="12"/>
      <c r="FIS24" s="12"/>
      <c r="FIT24" s="12"/>
      <c r="FIU24" s="12"/>
      <c r="FIV24" s="12"/>
      <c r="FIW24" s="12"/>
      <c r="FIX24" s="12"/>
      <c r="FIY24" s="12"/>
      <c r="FIZ24" s="12"/>
      <c r="FJA24" s="12"/>
      <c r="FJB24" s="12"/>
      <c r="FJC24" s="12"/>
      <c r="FJD24" s="12"/>
      <c r="FJE24" s="12"/>
      <c r="FJF24" s="12"/>
      <c r="FJG24" s="12"/>
      <c r="FJH24" s="12"/>
      <c r="FJI24" s="12"/>
      <c r="FJJ24" s="12"/>
      <c r="FJK24" s="12"/>
      <c r="FJL24" s="12"/>
      <c r="FJM24" s="12"/>
      <c r="FJN24" s="12"/>
      <c r="FJO24" s="12"/>
      <c r="FJP24" s="12"/>
      <c r="FJQ24" s="12"/>
      <c r="FJR24" s="12"/>
      <c r="FJS24" s="12"/>
      <c r="FJT24" s="12"/>
      <c r="FJU24" s="12"/>
      <c r="FJV24" s="12"/>
      <c r="FJW24" s="12"/>
      <c r="FJX24" s="12"/>
      <c r="FJY24" s="12"/>
      <c r="FJZ24" s="12"/>
      <c r="FKA24" s="12"/>
      <c r="FKB24" s="12"/>
      <c r="FKC24" s="12"/>
      <c r="FKD24" s="12"/>
      <c r="FKE24" s="12"/>
      <c r="FKF24" s="12"/>
      <c r="FKG24" s="12"/>
      <c r="FKH24" s="12"/>
      <c r="FKI24" s="12"/>
      <c r="FKJ24" s="12"/>
      <c r="FKK24" s="12"/>
      <c r="FKL24" s="12"/>
      <c r="FKM24" s="12"/>
      <c r="FKN24" s="12"/>
      <c r="FKO24" s="12"/>
      <c r="FKP24" s="12"/>
      <c r="FKQ24" s="12"/>
      <c r="FKR24" s="12"/>
      <c r="FKS24" s="12"/>
      <c r="FKT24" s="12"/>
      <c r="FKU24" s="12"/>
      <c r="FKV24" s="12"/>
      <c r="FKW24" s="12"/>
      <c r="FKX24" s="12"/>
      <c r="FKY24" s="12"/>
      <c r="FKZ24" s="12"/>
      <c r="FLA24" s="12"/>
      <c r="FLB24" s="12"/>
      <c r="FLC24" s="12"/>
      <c r="FLD24" s="12"/>
      <c r="FLE24" s="12"/>
      <c r="FLF24" s="12"/>
      <c r="FLG24" s="12"/>
      <c r="FLH24" s="12"/>
      <c r="FLI24" s="12"/>
      <c r="FLJ24" s="12"/>
      <c r="FLK24" s="12"/>
      <c r="FLL24" s="12"/>
      <c r="FLM24" s="12"/>
      <c r="FLN24" s="12"/>
      <c r="FLO24" s="12"/>
      <c r="FLP24" s="12"/>
      <c r="FLQ24" s="12"/>
      <c r="FLR24" s="12"/>
      <c r="FLS24" s="12"/>
      <c r="FLT24" s="12"/>
      <c r="FLU24" s="12"/>
      <c r="FLV24" s="12"/>
      <c r="FLW24" s="12"/>
      <c r="FLX24" s="12"/>
      <c r="FLY24" s="12"/>
      <c r="FLZ24" s="12"/>
      <c r="FMA24" s="12"/>
      <c r="FMB24" s="12"/>
      <c r="FMC24" s="12"/>
      <c r="FMD24" s="12"/>
      <c r="FME24" s="12"/>
      <c r="FMF24" s="12"/>
      <c r="FMG24" s="12"/>
      <c r="FMH24" s="12"/>
      <c r="FMI24" s="12"/>
      <c r="FMJ24" s="12"/>
      <c r="FMK24" s="12"/>
      <c r="FML24" s="12"/>
      <c r="FMM24" s="12"/>
      <c r="FMN24" s="12"/>
      <c r="FMO24" s="12"/>
      <c r="FMP24" s="12"/>
      <c r="FMQ24" s="12"/>
      <c r="FMR24" s="12"/>
      <c r="FMS24" s="12"/>
      <c r="FMT24" s="12"/>
      <c r="FMU24" s="12"/>
      <c r="FMV24" s="12"/>
      <c r="FMW24" s="12"/>
      <c r="FMX24" s="12"/>
      <c r="FMY24" s="12"/>
      <c r="FMZ24" s="12"/>
      <c r="FNA24" s="12"/>
      <c r="FNB24" s="12"/>
      <c r="FNC24" s="12"/>
      <c r="FND24" s="12"/>
      <c r="FNE24" s="12"/>
      <c r="FNF24" s="12"/>
      <c r="FNG24" s="12"/>
      <c r="FNH24" s="12"/>
      <c r="FNI24" s="12"/>
      <c r="FNJ24" s="12"/>
      <c r="FNK24" s="12"/>
      <c r="FNL24" s="12"/>
      <c r="FNM24" s="12"/>
      <c r="FNN24" s="12"/>
      <c r="FNO24" s="12"/>
      <c r="FNP24" s="12"/>
      <c r="FNQ24" s="12"/>
      <c r="FNR24" s="12"/>
      <c r="FNS24" s="12"/>
      <c r="FNT24" s="12"/>
      <c r="FNU24" s="12"/>
      <c r="FNV24" s="12"/>
      <c r="FNW24" s="12"/>
      <c r="FNX24" s="12"/>
      <c r="FNY24" s="12"/>
      <c r="FNZ24" s="12"/>
      <c r="FOA24" s="12"/>
      <c r="FOB24" s="12"/>
      <c r="FOC24" s="12"/>
      <c r="FOD24" s="12"/>
      <c r="FOE24" s="12"/>
      <c r="FOF24" s="12"/>
      <c r="FOG24" s="12"/>
      <c r="FOH24" s="12"/>
      <c r="FOI24" s="12"/>
      <c r="FOJ24" s="12"/>
      <c r="FOK24" s="12"/>
      <c r="FOL24" s="12"/>
      <c r="FOM24" s="12"/>
      <c r="FON24" s="12"/>
      <c r="FOO24" s="12"/>
      <c r="FOP24" s="12"/>
      <c r="FOQ24" s="12"/>
      <c r="FOR24" s="12"/>
      <c r="FOS24" s="12"/>
      <c r="FOT24" s="12"/>
      <c r="FOU24" s="12"/>
      <c r="FOV24" s="12"/>
      <c r="FOW24" s="12"/>
      <c r="FOX24" s="12"/>
      <c r="FOY24" s="12"/>
      <c r="FOZ24" s="12"/>
      <c r="FPA24" s="12"/>
      <c r="FPB24" s="12"/>
      <c r="FPC24" s="12"/>
      <c r="FPD24" s="12"/>
      <c r="FPE24" s="12"/>
      <c r="FPF24" s="12"/>
      <c r="FPG24" s="12"/>
      <c r="FPH24" s="12"/>
      <c r="FPI24" s="12"/>
      <c r="FPJ24" s="12"/>
      <c r="FPK24" s="12"/>
      <c r="FPL24" s="12"/>
      <c r="FPM24" s="12"/>
      <c r="FPN24" s="12"/>
      <c r="FPO24" s="12"/>
      <c r="FPP24" s="12"/>
      <c r="FPQ24" s="12"/>
      <c r="FPR24" s="12"/>
      <c r="FPS24" s="12"/>
      <c r="FPT24" s="12"/>
      <c r="FPU24" s="12"/>
      <c r="FPV24" s="12"/>
      <c r="FPW24" s="12"/>
      <c r="FPX24" s="12"/>
      <c r="FPY24" s="12"/>
      <c r="FPZ24" s="12"/>
      <c r="FQA24" s="12"/>
      <c r="FQB24" s="12"/>
      <c r="FQC24" s="12"/>
      <c r="FQD24" s="12"/>
      <c r="FQE24" s="12"/>
      <c r="FQF24" s="12"/>
      <c r="FQG24" s="12"/>
      <c r="FQH24" s="12"/>
      <c r="FQI24" s="12"/>
      <c r="FQJ24" s="12"/>
      <c r="FQK24" s="12"/>
      <c r="FQL24" s="12"/>
      <c r="FQM24" s="12"/>
      <c r="FQN24" s="12"/>
      <c r="FQO24" s="12"/>
      <c r="FQP24" s="12"/>
      <c r="FQQ24" s="12"/>
      <c r="FQR24" s="12"/>
      <c r="FQS24" s="12"/>
      <c r="FQT24" s="12"/>
      <c r="FQU24" s="12"/>
      <c r="FQV24" s="12"/>
      <c r="FQW24" s="12"/>
      <c r="FQX24" s="12"/>
      <c r="FQY24" s="12"/>
      <c r="FQZ24" s="12"/>
      <c r="FRA24" s="12"/>
      <c r="FRB24" s="12"/>
      <c r="FRC24" s="12"/>
      <c r="FRD24" s="12"/>
      <c r="FRE24" s="12"/>
      <c r="FRF24" s="12"/>
      <c r="FRG24" s="12"/>
      <c r="FRH24" s="12"/>
      <c r="FRI24" s="12"/>
      <c r="FRJ24" s="12"/>
      <c r="FRK24" s="12"/>
      <c r="FRL24" s="12"/>
      <c r="FRM24" s="12"/>
      <c r="FRN24" s="12"/>
      <c r="FRO24" s="12"/>
      <c r="FRP24" s="12"/>
      <c r="FRQ24" s="12"/>
      <c r="FRR24" s="12"/>
      <c r="FRS24" s="12"/>
      <c r="FRT24" s="12"/>
      <c r="FRU24" s="12"/>
      <c r="FRV24" s="12"/>
      <c r="FRW24" s="12"/>
      <c r="FRX24" s="12"/>
      <c r="FRY24" s="12"/>
      <c r="FRZ24" s="12"/>
      <c r="FSA24" s="12"/>
      <c r="FSB24" s="12"/>
      <c r="FSC24" s="12"/>
      <c r="FSD24" s="12"/>
      <c r="FSE24" s="12"/>
      <c r="FSF24" s="12"/>
      <c r="FSG24" s="12"/>
      <c r="FSH24" s="12"/>
      <c r="FSI24" s="12"/>
      <c r="FSJ24" s="12"/>
      <c r="FSK24" s="12"/>
      <c r="FSL24" s="12"/>
      <c r="FSM24" s="12"/>
      <c r="FSN24" s="12"/>
      <c r="FSO24" s="12"/>
      <c r="FSP24" s="12"/>
      <c r="FSQ24" s="12"/>
      <c r="FSR24" s="12"/>
      <c r="FSS24" s="12"/>
      <c r="FST24" s="12"/>
      <c r="FSU24" s="12"/>
      <c r="FSV24" s="12"/>
      <c r="FSW24" s="12"/>
      <c r="FSX24" s="12"/>
      <c r="FSY24" s="12"/>
      <c r="FSZ24" s="12"/>
      <c r="FTA24" s="12"/>
      <c r="FTB24" s="12"/>
      <c r="FTC24" s="12"/>
      <c r="FTD24" s="12"/>
      <c r="FTE24" s="12"/>
      <c r="FTF24" s="12"/>
      <c r="FTG24" s="12"/>
      <c r="FTH24" s="12"/>
      <c r="FTI24" s="12"/>
      <c r="FTJ24" s="12"/>
      <c r="FTK24" s="12"/>
      <c r="FTL24" s="12"/>
      <c r="FTM24" s="12"/>
      <c r="FTN24" s="12"/>
      <c r="FTO24" s="12"/>
      <c r="FTP24" s="12"/>
      <c r="FTQ24" s="12"/>
      <c r="FTR24" s="12"/>
      <c r="FTS24" s="12"/>
      <c r="FTT24" s="12"/>
      <c r="FTU24" s="12"/>
      <c r="FTV24" s="12"/>
      <c r="FTW24" s="12"/>
      <c r="FTX24" s="12"/>
      <c r="FTY24" s="12"/>
      <c r="FTZ24" s="12"/>
      <c r="FUA24" s="12"/>
      <c r="FUB24" s="12"/>
      <c r="FUC24" s="12"/>
      <c r="FUD24" s="12"/>
      <c r="FUE24" s="12"/>
      <c r="FUF24" s="12"/>
      <c r="FUG24" s="12"/>
      <c r="FUH24" s="12"/>
      <c r="FUI24" s="12"/>
      <c r="FUJ24" s="12"/>
      <c r="FUK24" s="12"/>
      <c r="FUL24" s="12"/>
      <c r="FUM24" s="12"/>
      <c r="FUN24" s="12"/>
      <c r="FUO24" s="12"/>
      <c r="FUP24" s="12"/>
      <c r="FUQ24" s="12"/>
      <c r="FUR24" s="12"/>
      <c r="FUS24" s="12"/>
      <c r="FUT24" s="12"/>
      <c r="FUU24" s="12"/>
      <c r="FUV24" s="12"/>
      <c r="FUW24" s="12"/>
      <c r="FUX24" s="12"/>
      <c r="FUY24" s="12"/>
      <c r="FUZ24" s="12"/>
      <c r="FVA24" s="12"/>
      <c r="FVB24" s="12"/>
      <c r="FVC24" s="12"/>
      <c r="FVD24" s="12"/>
      <c r="FVE24" s="12"/>
      <c r="FVF24" s="12"/>
      <c r="FVG24" s="12"/>
      <c r="FVH24" s="12"/>
      <c r="FVI24" s="12"/>
      <c r="FVJ24" s="12"/>
      <c r="FVK24" s="12"/>
      <c r="FVL24" s="12"/>
      <c r="FVM24" s="12"/>
      <c r="FVN24" s="12"/>
      <c r="FVO24" s="12"/>
      <c r="FVP24" s="12"/>
      <c r="FVQ24" s="12"/>
      <c r="FVR24" s="12"/>
      <c r="FVS24" s="12"/>
      <c r="FVT24" s="12"/>
      <c r="FVU24" s="12"/>
      <c r="FVV24" s="12"/>
      <c r="FVW24" s="12"/>
      <c r="FVX24" s="12"/>
      <c r="FVY24" s="12"/>
      <c r="FVZ24" s="12"/>
      <c r="FWA24" s="12"/>
      <c r="FWB24" s="12"/>
      <c r="FWC24" s="12"/>
      <c r="FWD24" s="12"/>
      <c r="FWE24" s="12"/>
      <c r="FWF24" s="12"/>
      <c r="FWG24" s="12"/>
      <c r="FWH24" s="12"/>
      <c r="FWI24" s="12"/>
      <c r="FWJ24" s="12"/>
      <c r="FWK24" s="12"/>
      <c r="FWL24" s="12"/>
      <c r="FWM24" s="12"/>
      <c r="FWN24" s="12"/>
      <c r="FWO24" s="12"/>
      <c r="FWP24" s="12"/>
      <c r="FWQ24" s="12"/>
      <c r="FWR24" s="12"/>
      <c r="FWS24" s="12"/>
      <c r="FWT24" s="12"/>
      <c r="FWU24" s="12"/>
      <c r="FWV24" s="12"/>
      <c r="FWW24" s="12"/>
      <c r="FWX24" s="12"/>
      <c r="FWY24" s="12"/>
      <c r="FWZ24" s="12"/>
      <c r="FXA24" s="12"/>
      <c r="FXB24" s="12"/>
      <c r="FXC24" s="12"/>
      <c r="FXD24" s="12"/>
      <c r="FXE24" s="12"/>
      <c r="FXF24" s="12"/>
      <c r="FXG24" s="12"/>
      <c r="FXH24" s="12"/>
      <c r="FXI24" s="12"/>
      <c r="FXJ24" s="12"/>
      <c r="FXK24" s="12"/>
      <c r="FXL24" s="12"/>
      <c r="FXM24" s="12"/>
      <c r="FXN24" s="12"/>
      <c r="FXO24" s="12"/>
      <c r="FXP24" s="12"/>
      <c r="FXQ24" s="12"/>
      <c r="FXR24" s="12"/>
      <c r="FXS24" s="12"/>
      <c r="FXT24" s="12"/>
      <c r="FXU24" s="12"/>
      <c r="FXV24" s="12"/>
      <c r="FXW24" s="12"/>
      <c r="FXX24" s="12"/>
      <c r="FXY24" s="12"/>
      <c r="FXZ24" s="12"/>
      <c r="FYA24" s="12"/>
      <c r="FYB24" s="12"/>
      <c r="FYC24" s="12"/>
      <c r="FYD24" s="12"/>
      <c r="FYE24" s="12"/>
      <c r="FYF24" s="12"/>
      <c r="FYG24" s="12"/>
      <c r="FYH24" s="12"/>
      <c r="FYI24" s="12"/>
      <c r="FYJ24" s="12"/>
      <c r="FYK24" s="12"/>
      <c r="FYL24" s="12"/>
      <c r="FYM24" s="12"/>
      <c r="FYN24" s="12"/>
      <c r="FYO24" s="12"/>
      <c r="FYP24" s="12"/>
      <c r="FYQ24" s="12"/>
      <c r="FYR24" s="12"/>
      <c r="FYS24" s="12"/>
      <c r="FYT24" s="12"/>
      <c r="FYU24" s="12"/>
      <c r="FYV24" s="12"/>
      <c r="FYW24" s="12"/>
      <c r="FYX24" s="12"/>
      <c r="FYY24" s="12"/>
      <c r="FYZ24" s="12"/>
      <c r="FZA24" s="12"/>
      <c r="FZB24" s="12"/>
      <c r="FZC24" s="12"/>
      <c r="FZD24" s="12"/>
      <c r="FZE24" s="12"/>
      <c r="FZF24" s="12"/>
      <c r="FZG24" s="12"/>
      <c r="FZH24" s="12"/>
      <c r="FZI24" s="12"/>
      <c r="FZJ24" s="12"/>
      <c r="FZK24" s="12"/>
      <c r="FZL24" s="12"/>
      <c r="FZM24" s="12"/>
      <c r="FZN24" s="12"/>
      <c r="FZO24" s="12"/>
      <c r="FZP24" s="12"/>
      <c r="FZQ24" s="12"/>
      <c r="FZR24" s="12"/>
      <c r="FZS24" s="12"/>
      <c r="FZT24" s="12"/>
      <c r="FZU24" s="12"/>
      <c r="FZV24" s="12"/>
      <c r="FZW24" s="12"/>
      <c r="FZX24" s="12"/>
      <c r="FZY24" s="12"/>
      <c r="FZZ24" s="12"/>
      <c r="GAA24" s="12"/>
      <c r="GAB24" s="12"/>
      <c r="GAC24" s="12"/>
      <c r="GAD24" s="12"/>
      <c r="GAE24" s="12"/>
      <c r="GAF24" s="12"/>
      <c r="GAG24" s="12"/>
      <c r="GAH24" s="12"/>
      <c r="GAI24" s="12"/>
      <c r="GAJ24" s="12"/>
      <c r="GAK24" s="12"/>
      <c r="GAL24" s="12"/>
      <c r="GAM24" s="12"/>
      <c r="GAN24" s="12"/>
      <c r="GAO24" s="12"/>
      <c r="GAP24" s="12"/>
      <c r="GAQ24" s="12"/>
      <c r="GAR24" s="12"/>
      <c r="GAS24" s="12"/>
      <c r="GAT24" s="12"/>
      <c r="GAU24" s="12"/>
      <c r="GAV24" s="12"/>
      <c r="GAW24" s="12"/>
      <c r="GAX24" s="12"/>
      <c r="GAY24" s="12"/>
      <c r="GAZ24" s="12"/>
      <c r="GBA24" s="12"/>
      <c r="GBB24" s="12"/>
      <c r="GBC24" s="12"/>
      <c r="GBD24" s="12"/>
      <c r="GBE24" s="12"/>
      <c r="GBF24" s="12"/>
      <c r="GBG24" s="12"/>
      <c r="GBH24" s="12"/>
      <c r="GBI24" s="12"/>
      <c r="GBJ24" s="12"/>
      <c r="GBK24" s="12"/>
      <c r="GBL24" s="12"/>
      <c r="GBM24" s="12"/>
      <c r="GBN24" s="12"/>
      <c r="GBO24" s="12"/>
      <c r="GBP24" s="12"/>
      <c r="GBQ24" s="12"/>
      <c r="GBR24" s="12"/>
      <c r="GBS24" s="12"/>
      <c r="GBT24" s="12"/>
      <c r="GBU24" s="12"/>
      <c r="GBV24" s="12"/>
      <c r="GBW24" s="12"/>
      <c r="GBX24" s="12"/>
      <c r="GBY24" s="12"/>
      <c r="GBZ24" s="12"/>
      <c r="GCA24" s="12"/>
      <c r="GCB24" s="12"/>
      <c r="GCC24" s="12"/>
      <c r="GCD24" s="12"/>
      <c r="GCE24" s="12"/>
      <c r="GCF24" s="12"/>
      <c r="GCG24" s="12"/>
      <c r="GCH24" s="12"/>
      <c r="GCI24" s="12"/>
      <c r="GCJ24" s="12"/>
      <c r="GCK24" s="12"/>
      <c r="GCL24" s="12"/>
      <c r="GCM24" s="12"/>
      <c r="GCN24" s="12"/>
      <c r="GCO24" s="12"/>
      <c r="GCP24" s="12"/>
      <c r="GCQ24" s="12"/>
      <c r="GCR24" s="12"/>
      <c r="GCS24" s="12"/>
      <c r="GCT24" s="12"/>
      <c r="GCU24" s="12"/>
      <c r="GCV24" s="12"/>
      <c r="GCW24" s="12"/>
      <c r="GCX24" s="12"/>
      <c r="GCY24" s="12"/>
      <c r="GCZ24" s="12"/>
      <c r="GDA24" s="12"/>
      <c r="GDB24" s="12"/>
      <c r="GDC24" s="12"/>
      <c r="GDD24" s="12"/>
      <c r="GDE24" s="12"/>
      <c r="GDF24" s="12"/>
      <c r="GDG24" s="12"/>
      <c r="GDH24" s="12"/>
      <c r="GDI24" s="12"/>
      <c r="GDJ24" s="12"/>
      <c r="GDK24" s="12"/>
      <c r="GDL24" s="12"/>
      <c r="GDM24" s="12"/>
      <c r="GDN24" s="12"/>
      <c r="GDO24" s="12"/>
      <c r="GDP24" s="12"/>
      <c r="GDQ24" s="12"/>
      <c r="GDR24" s="12"/>
      <c r="GDS24" s="12"/>
      <c r="GDT24" s="12"/>
      <c r="GDU24" s="12"/>
      <c r="GDV24" s="12"/>
      <c r="GDW24" s="12"/>
      <c r="GDX24" s="12"/>
      <c r="GDY24" s="12"/>
      <c r="GDZ24" s="12"/>
      <c r="GEA24" s="12"/>
      <c r="GEB24" s="12"/>
      <c r="GEC24" s="12"/>
      <c r="GED24" s="12"/>
      <c r="GEE24" s="12"/>
      <c r="GEF24" s="12"/>
      <c r="GEG24" s="12"/>
      <c r="GEH24" s="12"/>
      <c r="GEI24" s="12"/>
      <c r="GEJ24" s="12"/>
      <c r="GEK24" s="12"/>
      <c r="GEL24" s="12"/>
      <c r="GEM24" s="12"/>
      <c r="GEN24" s="12"/>
      <c r="GEO24" s="12"/>
      <c r="GEP24" s="12"/>
      <c r="GEQ24" s="12"/>
      <c r="GER24" s="12"/>
      <c r="GES24" s="12"/>
      <c r="GET24" s="12"/>
      <c r="GEU24" s="12"/>
      <c r="GEV24" s="12"/>
      <c r="GEW24" s="12"/>
      <c r="GEX24" s="12"/>
      <c r="GEY24" s="12"/>
      <c r="GEZ24" s="12"/>
      <c r="GFA24" s="12"/>
      <c r="GFB24" s="12"/>
      <c r="GFC24" s="12"/>
      <c r="GFD24" s="12"/>
      <c r="GFE24" s="12"/>
      <c r="GFF24" s="12"/>
      <c r="GFG24" s="12"/>
      <c r="GFH24" s="12"/>
      <c r="GFI24" s="12"/>
      <c r="GFJ24" s="12"/>
      <c r="GFK24" s="12"/>
      <c r="GFL24" s="12"/>
      <c r="GFM24" s="12"/>
      <c r="GFN24" s="12"/>
      <c r="GFO24" s="12"/>
      <c r="GFP24" s="12"/>
      <c r="GFQ24" s="12"/>
      <c r="GFR24" s="12"/>
      <c r="GFS24" s="12"/>
      <c r="GFT24" s="12"/>
      <c r="GFU24" s="12"/>
      <c r="GFV24" s="12"/>
      <c r="GFW24" s="12"/>
      <c r="GFX24" s="12"/>
      <c r="GFY24" s="12"/>
      <c r="GFZ24" s="12"/>
      <c r="GGA24" s="12"/>
      <c r="GGB24" s="12"/>
      <c r="GGC24" s="12"/>
      <c r="GGD24" s="12"/>
      <c r="GGE24" s="12"/>
      <c r="GGF24" s="12"/>
      <c r="GGG24" s="12"/>
      <c r="GGH24" s="12"/>
      <c r="GGI24" s="12"/>
      <c r="GGJ24" s="12"/>
      <c r="GGK24" s="12"/>
      <c r="GGL24" s="12"/>
      <c r="GGM24" s="12"/>
      <c r="GGN24" s="12"/>
      <c r="GGO24" s="12"/>
      <c r="GGP24" s="12"/>
      <c r="GGQ24" s="12"/>
      <c r="GGR24" s="12"/>
      <c r="GGS24" s="12"/>
      <c r="GGT24" s="12"/>
      <c r="GGU24" s="12"/>
      <c r="GGV24" s="12"/>
      <c r="GGW24" s="12"/>
      <c r="GGX24" s="12"/>
      <c r="GGY24" s="12"/>
      <c r="GGZ24" s="12"/>
      <c r="GHA24" s="12"/>
      <c r="GHB24" s="12"/>
      <c r="GHC24" s="12"/>
      <c r="GHD24" s="12"/>
      <c r="GHE24" s="12"/>
      <c r="GHF24" s="12"/>
      <c r="GHG24" s="12"/>
      <c r="GHH24" s="12"/>
      <c r="GHI24" s="12"/>
      <c r="GHJ24" s="12"/>
      <c r="GHK24" s="12"/>
      <c r="GHL24" s="12"/>
      <c r="GHM24" s="12"/>
      <c r="GHN24" s="12"/>
      <c r="GHO24" s="12"/>
      <c r="GHP24" s="12"/>
      <c r="GHQ24" s="12"/>
      <c r="GHR24" s="12"/>
      <c r="GHS24" s="12"/>
      <c r="GHT24" s="12"/>
      <c r="GHU24" s="12"/>
      <c r="GHV24" s="12"/>
      <c r="GHW24" s="12"/>
      <c r="GHX24" s="12"/>
      <c r="GHY24" s="12"/>
      <c r="GHZ24" s="12"/>
      <c r="GIA24" s="12"/>
      <c r="GIB24" s="12"/>
      <c r="GIC24" s="12"/>
      <c r="GID24" s="12"/>
      <c r="GIE24" s="12"/>
      <c r="GIF24" s="12"/>
      <c r="GIG24" s="12"/>
      <c r="GIH24" s="12"/>
      <c r="GII24" s="12"/>
      <c r="GIJ24" s="12"/>
      <c r="GIK24" s="12"/>
      <c r="GIL24" s="12"/>
      <c r="GIM24" s="12"/>
      <c r="GIN24" s="12"/>
      <c r="GIO24" s="12"/>
      <c r="GIP24" s="12"/>
      <c r="GIQ24" s="12"/>
      <c r="GIR24" s="12"/>
      <c r="GIS24" s="12"/>
      <c r="GIT24" s="12"/>
      <c r="GIU24" s="12"/>
      <c r="GIV24" s="12"/>
      <c r="GIW24" s="12"/>
      <c r="GIX24" s="12"/>
      <c r="GIY24" s="12"/>
      <c r="GIZ24" s="12"/>
      <c r="GJA24" s="12"/>
      <c r="GJB24" s="12"/>
      <c r="GJC24" s="12"/>
      <c r="GJD24" s="12"/>
      <c r="GJE24" s="12"/>
      <c r="GJF24" s="12"/>
      <c r="GJG24" s="12"/>
      <c r="GJH24" s="12"/>
      <c r="GJI24" s="12"/>
      <c r="GJJ24" s="12"/>
      <c r="GJK24" s="12"/>
      <c r="GJL24" s="12"/>
      <c r="GJM24" s="12"/>
      <c r="GJN24" s="12"/>
      <c r="GJO24" s="12"/>
      <c r="GJP24" s="12"/>
      <c r="GJQ24" s="12"/>
      <c r="GJR24" s="12"/>
      <c r="GJS24" s="12"/>
      <c r="GJT24" s="12"/>
      <c r="GJU24" s="12"/>
      <c r="GJV24" s="12"/>
      <c r="GJW24" s="12"/>
      <c r="GJX24" s="12"/>
      <c r="GJY24" s="12"/>
      <c r="GJZ24" s="12"/>
      <c r="GKA24" s="12"/>
      <c r="GKB24" s="12"/>
      <c r="GKC24" s="12"/>
      <c r="GKD24" s="12"/>
      <c r="GKE24" s="12"/>
      <c r="GKF24" s="12"/>
      <c r="GKG24" s="12"/>
      <c r="GKH24" s="12"/>
      <c r="GKI24" s="12"/>
      <c r="GKJ24" s="12"/>
      <c r="GKK24" s="12"/>
      <c r="GKL24" s="12"/>
      <c r="GKM24" s="12"/>
      <c r="GKN24" s="12"/>
      <c r="GKO24" s="12"/>
      <c r="GKP24" s="12"/>
      <c r="GKQ24" s="12"/>
      <c r="GKR24" s="12"/>
      <c r="GKS24" s="12"/>
      <c r="GKT24" s="12"/>
      <c r="GKU24" s="12"/>
      <c r="GKV24" s="12"/>
      <c r="GKW24" s="12"/>
      <c r="GKX24" s="12"/>
      <c r="GKY24" s="12"/>
      <c r="GKZ24" s="12"/>
      <c r="GLA24" s="12"/>
      <c r="GLB24" s="12"/>
      <c r="GLC24" s="12"/>
      <c r="GLD24" s="12"/>
      <c r="GLE24" s="12"/>
      <c r="GLF24" s="12"/>
      <c r="GLG24" s="12"/>
      <c r="GLH24" s="12"/>
      <c r="GLI24" s="12"/>
      <c r="GLJ24" s="12"/>
      <c r="GLK24" s="12"/>
      <c r="GLL24" s="12"/>
      <c r="GLM24" s="12"/>
      <c r="GLN24" s="12"/>
      <c r="GLO24" s="12"/>
      <c r="GLP24" s="12"/>
      <c r="GLQ24" s="12"/>
      <c r="GLR24" s="12"/>
      <c r="GLS24" s="12"/>
      <c r="GLT24" s="12"/>
      <c r="GLU24" s="12"/>
      <c r="GLV24" s="12"/>
      <c r="GLW24" s="12"/>
      <c r="GLX24" s="12"/>
      <c r="GLY24" s="12"/>
      <c r="GLZ24" s="12"/>
      <c r="GMA24" s="12"/>
      <c r="GMB24" s="12"/>
      <c r="GMC24" s="12"/>
      <c r="GMD24" s="12"/>
      <c r="GME24" s="12"/>
      <c r="GMF24" s="12"/>
      <c r="GMG24" s="12"/>
      <c r="GMH24" s="12"/>
      <c r="GMI24" s="12"/>
      <c r="GMJ24" s="12"/>
      <c r="GMK24" s="12"/>
      <c r="GML24" s="12"/>
      <c r="GMM24" s="12"/>
      <c r="GMN24" s="12"/>
      <c r="GMO24" s="12"/>
      <c r="GMP24" s="12"/>
      <c r="GMQ24" s="12"/>
      <c r="GMR24" s="12"/>
      <c r="GMS24" s="12"/>
      <c r="GMT24" s="12"/>
      <c r="GMU24" s="12"/>
      <c r="GMV24" s="12"/>
      <c r="GMW24" s="12"/>
      <c r="GMX24" s="12"/>
      <c r="GMY24" s="12"/>
      <c r="GMZ24" s="12"/>
      <c r="GNA24" s="12"/>
      <c r="GNB24" s="12"/>
      <c r="GNC24" s="12"/>
      <c r="GND24" s="12"/>
      <c r="GNE24" s="12"/>
      <c r="GNF24" s="12"/>
      <c r="GNG24" s="12"/>
      <c r="GNH24" s="12"/>
      <c r="GNI24" s="12"/>
      <c r="GNJ24" s="12"/>
      <c r="GNK24" s="12"/>
      <c r="GNL24" s="12"/>
      <c r="GNM24" s="12"/>
      <c r="GNN24" s="12"/>
      <c r="GNO24" s="12"/>
      <c r="GNP24" s="12"/>
      <c r="GNQ24" s="12"/>
      <c r="GNR24" s="12"/>
      <c r="GNS24" s="12"/>
      <c r="GNT24" s="12"/>
      <c r="GNU24" s="12"/>
      <c r="GNV24" s="12"/>
      <c r="GNW24" s="12"/>
      <c r="GNX24" s="12"/>
      <c r="GNY24" s="12"/>
      <c r="GNZ24" s="12"/>
      <c r="GOA24" s="12"/>
      <c r="GOB24" s="12"/>
      <c r="GOC24" s="12"/>
      <c r="GOD24" s="12"/>
      <c r="GOE24" s="12"/>
      <c r="GOF24" s="12"/>
      <c r="GOG24" s="12"/>
      <c r="GOH24" s="12"/>
      <c r="GOI24" s="12"/>
      <c r="GOJ24" s="12"/>
      <c r="GOK24" s="12"/>
      <c r="GOL24" s="12"/>
      <c r="GOM24" s="12"/>
      <c r="GON24" s="12"/>
      <c r="GOO24" s="12"/>
      <c r="GOP24" s="12"/>
      <c r="GOQ24" s="12"/>
      <c r="GOR24" s="12"/>
      <c r="GOS24" s="12"/>
      <c r="GOT24" s="12"/>
      <c r="GOU24" s="12"/>
      <c r="GOV24" s="12"/>
      <c r="GOW24" s="12"/>
      <c r="GOX24" s="12"/>
      <c r="GOY24" s="12"/>
      <c r="GOZ24" s="12"/>
      <c r="GPA24" s="12"/>
      <c r="GPB24" s="12"/>
      <c r="GPC24" s="12"/>
      <c r="GPD24" s="12"/>
      <c r="GPE24" s="12"/>
      <c r="GPF24" s="12"/>
      <c r="GPG24" s="12"/>
      <c r="GPH24" s="12"/>
      <c r="GPI24" s="12"/>
      <c r="GPJ24" s="12"/>
      <c r="GPK24" s="12"/>
      <c r="GPL24" s="12"/>
      <c r="GPM24" s="12"/>
      <c r="GPN24" s="12"/>
      <c r="GPO24" s="12"/>
      <c r="GPP24" s="12"/>
      <c r="GPQ24" s="12"/>
      <c r="GPR24" s="12"/>
      <c r="GPS24" s="12"/>
      <c r="GPT24" s="12"/>
      <c r="GPU24" s="12"/>
      <c r="GPV24" s="12"/>
      <c r="GPW24" s="12"/>
      <c r="GPX24" s="12"/>
      <c r="GPY24" s="12"/>
      <c r="GPZ24" s="12"/>
      <c r="GQA24" s="12"/>
      <c r="GQB24" s="12"/>
      <c r="GQC24" s="12"/>
      <c r="GQD24" s="12"/>
      <c r="GQE24" s="12"/>
      <c r="GQF24" s="12"/>
      <c r="GQG24" s="12"/>
      <c r="GQH24" s="12"/>
      <c r="GQI24" s="12"/>
      <c r="GQJ24" s="12"/>
      <c r="GQK24" s="12"/>
      <c r="GQL24" s="12"/>
      <c r="GQM24" s="12"/>
      <c r="GQN24" s="12"/>
      <c r="GQO24" s="12"/>
      <c r="GQP24" s="12"/>
      <c r="GQQ24" s="12"/>
      <c r="GQR24" s="12"/>
      <c r="GQS24" s="12"/>
      <c r="GQT24" s="12"/>
      <c r="GQU24" s="12"/>
      <c r="GQV24" s="12"/>
      <c r="GQW24" s="12"/>
      <c r="GQX24" s="12"/>
      <c r="GQY24" s="12"/>
      <c r="GQZ24" s="12"/>
      <c r="GRA24" s="12"/>
      <c r="GRB24" s="12"/>
      <c r="GRC24" s="12"/>
      <c r="GRD24" s="12"/>
      <c r="GRE24" s="12"/>
      <c r="GRF24" s="12"/>
      <c r="GRG24" s="12"/>
      <c r="GRH24" s="12"/>
      <c r="GRI24" s="12"/>
      <c r="GRJ24" s="12"/>
      <c r="GRK24" s="12"/>
      <c r="GRL24" s="12"/>
      <c r="GRM24" s="12"/>
      <c r="GRN24" s="12"/>
      <c r="GRO24" s="12"/>
      <c r="GRP24" s="12"/>
      <c r="GRQ24" s="12"/>
      <c r="GRR24" s="12"/>
      <c r="GRS24" s="12"/>
      <c r="GRT24" s="12"/>
      <c r="GRU24" s="12"/>
      <c r="GRV24" s="12"/>
      <c r="GRW24" s="12"/>
      <c r="GRX24" s="12"/>
      <c r="GRY24" s="12"/>
      <c r="GRZ24" s="12"/>
      <c r="GSA24" s="12"/>
      <c r="GSB24" s="12"/>
      <c r="GSC24" s="12"/>
      <c r="GSD24" s="12"/>
      <c r="GSE24" s="12"/>
      <c r="GSF24" s="12"/>
      <c r="GSG24" s="12"/>
      <c r="GSH24" s="12"/>
      <c r="GSI24" s="12"/>
      <c r="GSJ24" s="12"/>
      <c r="GSK24" s="12"/>
      <c r="GSL24" s="12"/>
      <c r="GSM24" s="12"/>
      <c r="GSN24" s="12"/>
      <c r="GSO24" s="12"/>
      <c r="GSP24" s="12"/>
      <c r="GSQ24" s="12"/>
      <c r="GSR24" s="12"/>
      <c r="GSS24" s="12"/>
      <c r="GST24" s="12"/>
      <c r="GSU24" s="12"/>
      <c r="GSV24" s="12"/>
      <c r="GSW24" s="12"/>
      <c r="GSX24" s="12"/>
      <c r="GSY24" s="12"/>
      <c r="GSZ24" s="12"/>
      <c r="GTA24" s="12"/>
      <c r="GTB24" s="12"/>
      <c r="GTC24" s="12"/>
      <c r="GTD24" s="12"/>
      <c r="GTE24" s="12"/>
      <c r="GTF24" s="12"/>
      <c r="GTG24" s="12"/>
      <c r="GTH24" s="12"/>
      <c r="GTI24" s="12"/>
      <c r="GTJ24" s="12"/>
      <c r="GTK24" s="12"/>
      <c r="GTL24" s="12"/>
      <c r="GTM24" s="12"/>
      <c r="GTN24" s="12"/>
      <c r="GTO24" s="12"/>
      <c r="GTP24" s="12"/>
      <c r="GTQ24" s="12"/>
      <c r="GTR24" s="12"/>
      <c r="GTS24" s="12"/>
      <c r="GTT24" s="12"/>
      <c r="GTU24" s="12"/>
      <c r="GTV24" s="12"/>
      <c r="GTW24" s="12"/>
      <c r="GTX24" s="12"/>
      <c r="GTY24" s="12"/>
      <c r="GTZ24" s="12"/>
      <c r="GUA24" s="12"/>
      <c r="GUB24" s="12"/>
      <c r="GUC24" s="12"/>
      <c r="GUD24" s="12"/>
      <c r="GUE24" s="12"/>
      <c r="GUF24" s="12"/>
      <c r="GUG24" s="12"/>
      <c r="GUH24" s="12"/>
      <c r="GUI24" s="12"/>
      <c r="GUJ24" s="12"/>
      <c r="GUK24" s="12"/>
      <c r="GUL24" s="12"/>
      <c r="GUM24" s="12"/>
      <c r="GUN24" s="12"/>
      <c r="GUO24" s="12"/>
      <c r="GUP24" s="12"/>
      <c r="GUQ24" s="12"/>
      <c r="GUR24" s="12"/>
      <c r="GUS24" s="12"/>
      <c r="GUT24" s="12"/>
      <c r="GUU24" s="12"/>
      <c r="GUV24" s="12"/>
      <c r="GUW24" s="12"/>
      <c r="GUX24" s="12"/>
      <c r="GUY24" s="12"/>
      <c r="GUZ24" s="12"/>
      <c r="GVA24" s="12"/>
      <c r="GVB24" s="12"/>
      <c r="GVC24" s="12"/>
      <c r="GVD24" s="12"/>
      <c r="GVE24" s="12"/>
      <c r="GVF24" s="12"/>
      <c r="GVG24" s="12"/>
      <c r="GVH24" s="12"/>
      <c r="GVI24" s="12"/>
      <c r="GVJ24" s="12"/>
      <c r="GVK24" s="12"/>
      <c r="GVL24" s="12"/>
      <c r="GVM24" s="12"/>
      <c r="GVN24" s="12"/>
      <c r="GVO24" s="12"/>
      <c r="GVP24" s="12"/>
      <c r="GVQ24" s="12"/>
      <c r="GVR24" s="12"/>
      <c r="GVS24" s="12"/>
      <c r="GVT24" s="12"/>
      <c r="GVU24" s="12"/>
      <c r="GVV24" s="12"/>
      <c r="GVW24" s="12"/>
      <c r="GVX24" s="12"/>
      <c r="GVY24" s="12"/>
      <c r="GVZ24" s="12"/>
      <c r="GWA24" s="12"/>
      <c r="GWB24" s="12"/>
      <c r="GWC24" s="12"/>
      <c r="GWD24" s="12"/>
      <c r="GWE24" s="12"/>
      <c r="GWF24" s="12"/>
      <c r="GWG24" s="12"/>
      <c r="GWH24" s="12"/>
      <c r="GWI24" s="12"/>
      <c r="GWJ24" s="12"/>
      <c r="GWK24" s="12"/>
      <c r="GWL24" s="12"/>
      <c r="GWM24" s="12"/>
      <c r="GWN24" s="12"/>
      <c r="GWO24" s="12"/>
      <c r="GWP24" s="12"/>
      <c r="GWQ24" s="12"/>
      <c r="GWR24" s="12"/>
      <c r="GWS24" s="12"/>
      <c r="GWT24" s="12"/>
      <c r="GWU24" s="12"/>
      <c r="GWV24" s="12"/>
      <c r="GWW24" s="12"/>
      <c r="GWX24" s="12"/>
      <c r="GWY24" s="12"/>
      <c r="GWZ24" s="12"/>
      <c r="GXA24" s="12"/>
      <c r="GXB24" s="12"/>
      <c r="GXC24" s="12"/>
      <c r="GXD24" s="12"/>
      <c r="GXE24" s="12"/>
      <c r="GXF24" s="12"/>
      <c r="GXG24" s="12"/>
      <c r="GXH24" s="12"/>
      <c r="GXI24" s="12"/>
      <c r="GXJ24" s="12"/>
      <c r="GXK24" s="12"/>
      <c r="GXL24" s="12"/>
      <c r="GXM24" s="12"/>
      <c r="GXN24" s="12"/>
      <c r="GXO24" s="12"/>
      <c r="GXP24" s="12"/>
      <c r="GXQ24" s="12"/>
      <c r="GXR24" s="12"/>
      <c r="GXS24" s="12"/>
      <c r="GXT24" s="12"/>
      <c r="GXU24" s="12"/>
      <c r="GXV24" s="12"/>
      <c r="GXW24" s="12"/>
      <c r="GXX24" s="12"/>
      <c r="GXY24" s="12"/>
      <c r="GXZ24" s="12"/>
      <c r="GYA24" s="12"/>
      <c r="GYB24" s="12"/>
      <c r="GYC24" s="12"/>
      <c r="GYD24" s="12"/>
      <c r="GYE24" s="12"/>
      <c r="GYF24" s="12"/>
      <c r="GYG24" s="12"/>
      <c r="GYH24" s="12"/>
      <c r="GYI24" s="12"/>
      <c r="GYJ24" s="12"/>
      <c r="GYK24" s="12"/>
      <c r="GYL24" s="12"/>
      <c r="GYM24" s="12"/>
      <c r="GYN24" s="12"/>
      <c r="GYO24" s="12"/>
      <c r="GYP24" s="12"/>
      <c r="GYQ24" s="12"/>
      <c r="GYR24" s="12"/>
      <c r="GYS24" s="12"/>
      <c r="GYT24" s="12"/>
      <c r="GYU24" s="12"/>
      <c r="GYV24" s="12"/>
      <c r="GYW24" s="12"/>
      <c r="GYX24" s="12"/>
      <c r="GYY24" s="12"/>
      <c r="GYZ24" s="12"/>
      <c r="GZA24" s="12"/>
      <c r="GZB24" s="12"/>
      <c r="GZC24" s="12"/>
      <c r="GZD24" s="12"/>
      <c r="GZE24" s="12"/>
      <c r="GZF24" s="12"/>
      <c r="GZG24" s="12"/>
      <c r="GZH24" s="12"/>
      <c r="GZI24" s="12"/>
      <c r="GZJ24" s="12"/>
      <c r="GZK24" s="12"/>
      <c r="GZL24" s="12"/>
      <c r="GZM24" s="12"/>
      <c r="GZN24" s="12"/>
      <c r="GZO24" s="12"/>
      <c r="GZP24" s="12"/>
      <c r="GZQ24" s="12"/>
      <c r="GZR24" s="12"/>
      <c r="GZS24" s="12"/>
      <c r="GZT24" s="12"/>
      <c r="GZU24" s="12"/>
      <c r="GZV24" s="12"/>
      <c r="GZW24" s="12"/>
      <c r="GZX24" s="12"/>
      <c r="GZY24" s="12"/>
      <c r="GZZ24" s="12"/>
      <c r="HAA24" s="12"/>
      <c r="HAB24" s="12"/>
      <c r="HAC24" s="12"/>
      <c r="HAD24" s="12"/>
      <c r="HAE24" s="12"/>
      <c r="HAF24" s="12"/>
      <c r="HAG24" s="12"/>
      <c r="HAH24" s="12"/>
      <c r="HAI24" s="12"/>
      <c r="HAJ24" s="12"/>
      <c r="HAK24" s="12"/>
      <c r="HAL24" s="12"/>
      <c r="HAM24" s="12"/>
      <c r="HAN24" s="12"/>
      <c r="HAO24" s="12"/>
      <c r="HAP24" s="12"/>
      <c r="HAQ24" s="12"/>
      <c r="HAR24" s="12"/>
      <c r="HAS24" s="12"/>
      <c r="HAT24" s="12"/>
      <c r="HAU24" s="12"/>
      <c r="HAV24" s="12"/>
      <c r="HAW24" s="12"/>
      <c r="HAX24" s="12"/>
      <c r="HAY24" s="12"/>
      <c r="HAZ24" s="12"/>
      <c r="HBA24" s="12"/>
      <c r="HBB24" s="12"/>
      <c r="HBC24" s="12"/>
      <c r="HBD24" s="12"/>
      <c r="HBE24" s="12"/>
      <c r="HBF24" s="12"/>
      <c r="HBG24" s="12"/>
      <c r="HBH24" s="12"/>
      <c r="HBI24" s="12"/>
      <c r="HBJ24" s="12"/>
      <c r="HBK24" s="12"/>
      <c r="HBL24" s="12"/>
      <c r="HBM24" s="12"/>
      <c r="HBN24" s="12"/>
      <c r="HBO24" s="12"/>
      <c r="HBP24" s="12"/>
      <c r="HBQ24" s="12"/>
      <c r="HBR24" s="12"/>
      <c r="HBS24" s="12"/>
      <c r="HBT24" s="12"/>
      <c r="HBU24" s="12"/>
      <c r="HBV24" s="12"/>
      <c r="HBW24" s="12"/>
      <c r="HBX24" s="12"/>
      <c r="HBY24" s="12"/>
      <c r="HBZ24" s="12"/>
      <c r="HCA24" s="12"/>
      <c r="HCB24" s="12"/>
      <c r="HCC24" s="12"/>
      <c r="HCD24" s="12"/>
      <c r="HCE24" s="12"/>
      <c r="HCF24" s="12"/>
      <c r="HCG24" s="12"/>
      <c r="HCH24" s="12"/>
      <c r="HCI24" s="12"/>
      <c r="HCJ24" s="12"/>
      <c r="HCK24" s="12"/>
      <c r="HCL24" s="12"/>
      <c r="HCM24" s="12"/>
      <c r="HCN24" s="12"/>
      <c r="HCO24" s="12"/>
      <c r="HCP24" s="12"/>
      <c r="HCQ24" s="12"/>
      <c r="HCR24" s="12"/>
      <c r="HCS24" s="12"/>
      <c r="HCT24" s="12"/>
      <c r="HCU24" s="12"/>
      <c r="HCV24" s="12"/>
      <c r="HCW24" s="12"/>
      <c r="HCX24" s="12"/>
      <c r="HCY24" s="12"/>
      <c r="HCZ24" s="12"/>
      <c r="HDA24" s="12"/>
      <c r="HDB24" s="12"/>
      <c r="HDC24" s="12"/>
      <c r="HDD24" s="12"/>
      <c r="HDE24" s="12"/>
      <c r="HDF24" s="12"/>
      <c r="HDG24" s="12"/>
      <c r="HDH24" s="12"/>
      <c r="HDI24" s="12"/>
      <c r="HDJ24" s="12"/>
      <c r="HDK24" s="12"/>
      <c r="HDL24" s="12"/>
      <c r="HDM24" s="12"/>
      <c r="HDN24" s="12"/>
      <c r="HDO24" s="12"/>
      <c r="HDP24" s="12"/>
      <c r="HDQ24" s="12"/>
      <c r="HDR24" s="12"/>
      <c r="HDS24" s="12"/>
      <c r="HDT24" s="12"/>
      <c r="HDU24" s="12"/>
      <c r="HDV24" s="12"/>
      <c r="HDW24" s="12"/>
      <c r="HDX24" s="12"/>
      <c r="HDY24" s="12"/>
      <c r="HDZ24" s="12"/>
      <c r="HEA24" s="12"/>
      <c r="HEB24" s="12"/>
      <c r="HEC24" s="12"/>
      <c r="HED24" s="12"/>
      <c r="HEE24" s="12"/>
      <c r="HEF24" s="12"/>
      <c r="HEG24" s="12"/>
      <c r="HEH24" s="12"/>
      <c r="HEI24" s="12"/>
      <c r="HEJ24" s="12"/>
      <c r="HEK24" s="12"/>
      <c r="HEL24" s="12"/>
      <c r="HEM24" s="12"/>
      <c r="HEN24" s="12"/>
      <c r="HEO24" s="12"/>
      <c r="HEP24" s="12"/>
      <c r="HEQ24" s="12"/>
      <c r="HER24" s="12"/>
      <c r="HES24" s="12"/>
      <c r="HET24" s="12"/>
      <c r="HEU24" s="12"/>
      <c r="HEV24" s="12"/>
      <c r="HEW24" s="12"/>
      <c r="HEX24" s="12"/>
      <c r="HEY24" s="12"/>
      <c r="HEZ24" s="12"/>
      <c r="HFA24" s="12"/>
      <c r="HFB24" s="12"/>
      <c r="HFC24" s="12"/>
      <c r="HFD24" s="12"/>
      <c r="HFE24" s="12"/>
      <c r="HFF24" s="12"/>
      <c r="HFG24" s="12"/>
      <c r="HFH24" s="12"/>
      <c r="HFI24" s="12"/>
      <c r="HFJ24" s="12"/>
      <c r="HFK24" s="12"/>
      <c r="HFL24" s="12"/>
      <c r="HFM24" s="12"/>
      <c r="HFN24" s="12"/>
      <c r="HFO24" s="12"/>
      <c r="HFP24" s="12"/>
      <c r="HFQ24" s="12"/>
      <c r="HFR24" s="12"/>
      <c r="HFS24" s="12"/>
      <c r="HFT24" s="12"/>
      <c r="HFU24" s="12"/>
      <c r="HFV24" s="12"/>
      <c r="HFW24" s="12"/>
      <c r="HFX24" s="12"/>
      <c r="HFY24" s="12"/>
      <c r="HFZ24" s="12"/>
      <c r="HGA24" s="12"/>
      <c r="HGB24" s="12"/>
      <c r="HGC24" s="12"/>
      <c r="HGD24" s="12"/>
      <c r="HGE24" s="12"/>
      <c r="HGF24" s="12"/>
      <c r="HGG24" s="12"/>
      <c r="HGH24" s="12"/>
      <c r="HGI24" s="12"/>
      <c r="HGJ24" s="12"/>
      <c r="HGK24" s="12"/>
      <c r="HGL24" s="12"/>
      <c r="HGM24" s="12"/>
      <c r="HGN24" s="12"/>
      <c r="HGO24" s="12"/>
      <c r="HGP24" s="12"/>
      <c r="HGQ24" s="12"/>
      <c r="HGR24" s="12"/>
      <c r="HGS24" s="12"/>
      <c r="HGT24" s="12"/>
      <c r="HGU24" s="12"/>
      <c r="HGV24" s="12"/>
      <c r="HGW24" s="12"/>
      <c r="HGX24" s="12"/>
      <c r="HGY24" s="12"/>
      <c r="HGZ24" s="12"/>
      <c r="HHA24" s="12"/>
      <c r="HHB24" s="12"/>
      <c r="HHC24" s="12"/>
      <c r="HHD24" s="12"/>
      <c r="HHE24" s="12"/>
      <c r="HHF24" s="12"/>
      <c r="HHG24" s="12"/>
      <c r="HHH24" s="12"/>
      <c r="HHI24" s="12"/>
      <c r="HHJ24" s="12"/>
      <c r="HHK24" s="12"/>
      <c r="HHL24" s="12"/>
      <c r="HHM24" s="12"/>
      <c r="HHN24" s="12"/>
      <c r="HHO24" s="12"/>
      <c r="HHP24" s="12"/>
      <c r="HHQ24" s="12"/>
      <c r="HHR24" s="12"/>
      <c r="HHS24" s="12"/>
      <c r="HHT24" s="12"/>
      <c r="HHU24" s="12"/>
      <c r="HHV24" s="12"/>
      <c r="HHW24" s="12"/>
      <c r="HHX24" s="12"/>
      <c r="HHY24" s="12"/>
      <c r="HHZ24" s="12"/>
      <c r="HIA24" s="12"/>
      <c r="HIB24" s="12"/>
      <c r="HIC24" s="12"/>
      <c r="HID24" s="12"/>
      <c r="HIE24" s="12"/>
      <c r="HIF24" s="12"/>
      <c r="HIG24" s="12"/>
      <c r="HIH24" s="12"/>
      <c r="HII24" s="12"/>
      <c r="HIJ24" s="12"/>
      <c r="HIK24" s="12"/>
      <c r="HIL24" s="12"/>
      <c r="HIM24" s="12"/>
      <c r="HIN24" s="12"/>
      <c r="HIO24" s="12"/>
      <c r="HIP24" s="12"/>
      <c r="HIQ24" s="12"/>
      <c r="HIR24" s="12"/>
      <c r="HIS24" s="12"/>
      <c r="HIT24" s="12"/>
      <c r="HIU24" s="12"/>
      <c r="HIV24" s="12"/>
      <c r="HIW24" s="12"/>
      <c r="HIX24" s="12"/>
      <c r="HIY24" s="12"/>
      <c r="HIZ24" s="12"/>
      <c r="HJA24" s="12"/>
      <c r="HJB24" s="12"/>
      <c r="HJC24" s="12"/>
      <c r="HJD24" s="12"/>
      <c r="HJE24" s="12"/>
      <c r="HJF24" s="12"/>
      <c r="HJG24" s="12"/>
      <c r="HJH24" s="12"/>
      <c r="HJI24" s="12"/>
      <c r="HJJ24" s="12"/>
      <c r="HJK24" s="12"/>
      <c r="HJL24" s="12"/>
      <c r="HJM24" s="12"/>
      <c r="HJN24" s="12"/>
      <c r="HJO24" s="12"/>
      <c r="HJP24" s="12"/>
      <c r="HJQ24" s="12"/>
      <c r="HJR24" s="12"/>
      <c r="HJS24" s="12"/>
      <c r="HJT24" s="12"/>
      <c r="HJU24" s="12"/>
      <c r="HJV24" s="12"/>
      <c r="HJW24" s="12"/>
      <c r="HJX24" s="12"/>
      <c r="HJY24" s="12"/>
      <c r="HJZ24" s="12"/>
      <c r="HKA24" s="12"/>
      <c r="HKB24" s="12"/>
      <c r="HKC24" s="12"/>
      <c r="HKD24" s="12"/>
      <c r="HKE24" s="12"/>
      <c r="HKF24" s="12"/>
      <c r="HKG24" s="12"/>
      <c r="HKH24" s="12"/>
      <c r="HKI24" s="12"/>
      <c r="HKJ24" s="12"/>
      <c r="HKK24" s="12"/>
      <c r="HKL24" s="12"/>
      <c r="HKM24" s="12"/>
      <c r="HKN24" s="12"/>
      <c r="HKO24" s="12"/>
      <c r="HKP24" s="12"/>
      <c r="HKQ24" s="12"/>
      <c r="HKR24" s="12"/>
      <c r="HKS24" s="12"/>
      <c r="HKT24" s="12"/>
      <c r="HKU24" s="12"/>
      <c r="HKV24" s="12"/>
      <c r="HKW24" s="12"/>
      <c r="HKX24" s="12"/>
      <c r="HKY24" s="12"/>
      <c r="HKZ24" s="12"/>
      <c r="HLA24" s="12"/>
      <c r="HLB24" s="12"/>
      <c r="HLC24" s="12"/>
      <c r="HLD24" s="12"/>
      <c r="HLE24" s="12"/>
      <c r="HLF24" s="12"/>
      <c r="HLG24" s="12"/>
      <c r="HLH24" s="12"/>
      <c r="HLI24" s="12"/>
      <c r="HLJ24" s="12"/>
      <c r="HLK24" s="12"/>
      <c r="HLL24" s="12"/>
      <c r="HLM24" s="12"/>
      <c r="HLN24" s="12"/>
      <c r="HLO24" s="12"/>
      <c r="HLP24" s="12"/>
      <c r="HLQ24" s="12"/>
      <c r="HLR24" s="12"/>
      <c r="HLS24" s="12"/>
      <c r="HLT24" s="12"/>
      <c r="HLU24" s="12"/>
      <c r="HLV24" s="12"/>
      <c r="HLW24" s="12"/>
      <c r="HLX24" s="12"/>
      <c r="HLY24" s="12"/>
      <c r="HLZ24" s="12"/>
      <c r="HMA24" s="12"/>
      <c r="HMB24" s="12"/>
      <c r="HMC24" s="12"/>
      <c r="HMD24" s="12"/>
      <c r="HME24" s="12"/>
      <c r="HMF24" s="12"/>
      <c r="HMG24" s="12"/>
      <c r="HMH24" s="12"/>
      <c r="HMI24" s="12"/>
      <c r="HMJ24" s="12"/>
      <c r="HMK24" s="12"/>
      <c r="HML24" s="12"/>
      <c r="HMM24" s="12"/>
      <c r="HMN24" s="12"/>
      <c r="HMO24" s="12"/>
      <c r="HMP24" s="12"/>
      <c r="HMQ24" s="12"/>
      <c r="HMR24" s="12"/>
      <c r="HMS24" s="12"/>
      <c r="HMT24" s="12"/>
      <c r="HMU24" s="12"/>
      <c r="HMV24" s="12"/>
      <c r="HMW24" s="12"/>
      <c r="HMX24" s="12"/>
      <c r="HMY24" s="12"/>
      <c r="HMZ24" s="12"/>
      <c r="HNA24" s="12"/>
      <c r="HNB24" s="12"/>
      <c r="HNC24" s="12"/>
      <c r="HND24" s="12"/>
      <c r="HNE24" s="12"/>
      <c r="HNF24" s="12"/>
      <c r="HNG24" s="12"/>
      <c r="HNH24" s="12"/>
      <c r="HNI24" s="12"/>
      <c r="HNJ24" s="12"/>
      <c r="HNK24" s="12"/>
      <c r="HNL24" s="12"/>
      <c r="HNM24" s="12"/>
      <c r="HNN24" s="12"/>
      <c r="HNO24" s="12"/>
      <c r="HNP24" s="12"/>
      <c r="HNQ24" s="12"/>
      <c r="HNR24" s="12"/>
      <c r="HNS24" s="12"/>
      <c r="HNT24" s="12"/>
      <c r="HNU24" s="12"/>
      <c r="HNV24" s="12"/>
      <c r="HNW24" s="12"/>
      <c r="HNX24" s="12"/>
      <c r="HNY24" s="12"/>
      <c r="HNZ24" s="12"/>
      <c r="HOA24" s="12"/>
      <c r="HOB24" s="12"/>
      <c r="HOC24" s="12"/>
      <c r="HOD24" s="12"/>
      <c r="HOE24" s="12"/>
      <c r="HOF24" s="12"/>
      <c r="HOG24" s="12"/>
      <c r="HOH24" s="12"/>
      <c r="HOI24" s="12"/>
      <c r="HOJ24" s="12"/>
      <c r="HOK24" s="12"/>
      <c r="HOL24" s="12"/>
      <c r="HOM24" s="12"/>
      <c r="HON24" s="12"/>
      <c r="HOO24" s="12"/>
      <c r="HOP24" s="12"/>
      <c r="HOQ24" s="12"/>
      <c r="HOR24" s="12"/>
      <c r="HOS24" s="12"/>
      <c r="HOT24" s="12"/>
      <c r="HOU24" s="12"/>
      <c r="HOV24" s="12"/>
      <c r="HOW24" s="12"/>
      <c r="HOX24" s="12"/>
      <c r="HOY24" s="12"/>
      <c r="HOZ24" s="12"/>
      <c r="HPA24" s="12"/>
      <c r="HPB24" s="12"/>
      <c r="HPC24" s="12"/>
      <c r="HPD24" s="12"/>
      <c r="HPE24" s="12"/>
      <c r="HPF24" s="12"/>
      <c r="HPG24" s="12"/>
      <c r="HPH24" s="12"/>
      <c r="HPI24" s="12"/>
      <c r="HPJ24" s="12"/>
      <c r="HPK24" s="12"/>
      <c r="HPL24" s="12"/>
      <c r="HPM24" s="12"/>
      <c r="HPN24" s="12"/>
      <c r="HPO24" s="12"/>
      <c r="HPP24" s="12"/>
      <c r="HPQ24" s="12"/>
      <c r="HPR24" s="12"/>
      <c r="HPS24" s="12"/>
      <c r="HPT24" s="12"/>
      <c r="HPU24" s="12"/>
      <c r="HPV24" s="12"/>
      <c r="HPW24" s="12"/>
      <c r="HPX24" s="12"/>
      <c r="HPY24" s="12"/>
      <c r="HPZ24" s="12"/>
      <c r="HQA24" s="12"/>
      <c r="HQB24" s="12"/>
      <c r="HQC24" s="12"/>
      <c r="HQD24" s="12"/>
      <c r="HQE24" s="12"/>
      <c r="HQF24" s="12"/>
      <c r="HQG24" s="12"/>
      <c r="HQH24" s="12"/>
      <c r="HQI24" s="12"/>
      <c r="HQJ24" s="12"/>
      <c r="HQK24" s="12"/>
      <c r="HQL24" s="12"/>
      <c r="HQM24" s="12"/>
      <c r="HQN24" s="12"/>
      <c r="HQO24" s="12"/>
      <c r="HQP24" s="12"/>
      <c r="HQQ24" s="12"/>
      <c r="HQR24" s="12"/>
      <c r="HQS24" s="12"/>
      <c r="HQT24" s="12"/>
      <c r="HQU24" s="12"/>
      <c r="HQV24" s="12"/>
      <c r="HQW24" s="12"/>
      <c r="HQX24" s="12"/>
      <c r="HQY24" s="12"/>
      <c r="HQZ24" s="12"/>
      <c r="HRA24" s="12"/>
      <c r="HRB24" s="12"/>
      <c r="HRC24" s="12"/>
      <c r="HRD24" s="12"/>
      <c r="HRE24" s="12"/>
      <c r="HRF24" s="12"/>
      <c r="HRG24" s="12"/>
      <c r="HRH24" s="12"/>
      <c r="HRI24" s="12"/>
      <c r="HRJ24" s="12"/>
      <c r="HRK24" s="12"/>
      <c r="HRL24" s="12"/>
      <c r="HRM24" s="12"/>
      <c r="HRN24" s="12"/>
      <c r="HRO24" s="12"/>
      <c r="HRP24" s="12"/>
      <c r="HRQ24" s="12"/>
      <c r="HRR24" s="12"/>
      <c r="HRS24" s="12"/>
      <c r="HRT24" s="12"/>
      <c r="HRU24" s="12"/>
      <c r="HRV24" s="12"/>
      <c r="HRW24" s="12"/>
      <c r="HRX24" s="12"/>
      <c r="HRY24" s="12"/>
      <c r="HRZ24" s="12"/>
      <c r="HSA24" s="12"/>
      <c r="HSB24" s="12"/>
      <c r="HSC24" s="12"/>
      <c r="HSD24" s="12"/>
      <c r="HSE24" s="12"/>
      <c r="HSF24" s="12"/>
      <c r="HSG24" s="12"/>
      <c r="HSH24" s="12"/>
      <c r="HSI24" s="12"/>
      <c r="HSJ24" s="12"/>
      <c r="HSK24" s="12"/>
      <c r="HSL24" s="12"/>
      <c r="HSM24" s="12"/>
      <c r="HSN24" s="12"/>
      <c r="HSO24" s="12"/>
      <c r="HSP24" s="12"/>
      <c r="HSQ24" s="12"/>
      <c r="HSR24" s="12"/>
      <c r="HSS24" s="12"/>
      <c r="HST24" s="12"/>
      <c r="HSU24" s="12"/>
      <c r="HSV24" s="12"/>
      <c r="HSW24" s="12"/>
      <c r="HSX24" s="12"/>
      <c r="HSY24" s="12"/>
      <c r="HSZ24" s="12"/>
      <c r="HTA24" s="12"/>
      <c r="HTB24" s="12"/>
      <c r="HTC24" s="12"/>
      <c r="HTD24" s="12"/>
      <c r="HTE24" s="12"/>
      <c r="HTF24" s="12"/>
      <c r="HTG24" s="12"/>
      <c r="HTH24" s="12"/>
      <c r="HTI24" s="12"/>
      <c r="HTJ24" s="12"/>
      <c r="HTK24" s="12"/>
      <c r="HTL24" s="12"/>
      <c r="HTM24" s="12"/>
      <c r="HTN24" s="12"/>
      <c r="HTO24" s="12"/>
      <c r="HTP24" s="12"/>
      <c r="HTQ24" s="12"/>
      <c r="HTR24" s="12"/>
      <c r="HTS24" s="12"/>
      <c r="HTT24" s="12"/>
      <c r="HTU24" s="12"/>
      <c r="HTV24" s="12"/>
      <c r="HTW24" s="12"/>
      <c r="HTX24" s="12"/>
      <c r="HTY24" s="12"/>
      <c r="HTZ24" s="12"/>
      <c r="HUA24" s="12"/>
      <c r="HUB24" s="12"/>
      <c r="HUC24" s="12"/>
      <c r="HUD24" s="12"/>
      <c r="HUE24" s="12"/>
      <c r="HUF24" s="12"/>
      <c r="HUG24" s="12"/>
      <c r="HUH24" s="12"/>
      <c r="HUI24" s="12"/>
      <c r="HUJ24" s="12"/>
      <c r="HUK24" s="12"/>
      <c r="HUL24" s="12"/>
      <c r="HUM24" s="12"/>
      <c r="HUN24" s="12"/>
      <c r="HUO24" s="12"/>
      <c r="HUP24" s="12"/>
      <c r="HUQ24" s="12"/>
      <c r="HUR24" s="12"/>
      <c r="HUS24" s="12"/>
      <c r="HUT24" s="12"/>
      <c r="HUU24" s="12"/>
      <c r="HUV24" s="12"/>
      <c r="HUW24" s="12"/>
      <c r="HUX24" s="12"/>
      <c r="HUY24" s="12"/>
      <c r="HUZ24" s="12"/>
      <c r="HVA24" s="12"/>
      <c r="HVB24" s="12"/>
      <c r="HVC24" s="12"/>
      <c r="HVD24" s="12"/>
      <c r="HVE24" s="12"/>
      <c r="HVF24" s="12"/>
      <c r="HVG24" s="12"/>
      <c r="HVH24" s="12"/>
      <c r="HVI24" s="12"/>
      <c r="HVJ24" s="12"/>
      <c r="HVK24" s="12"/>
      <c r="HVL24" s="12"/>
      <c r="HVM24" s="12"/>
      <c r="HVN24" s="12"/>
      <c r="HVO24" s="12"/>
      <c r="HVP24" s="12"/>
      <c r="HVQ24" s="12"/>
      <c r="HVR24" s="12"/>
      <c r="HVS24" s="12"/>
      <c r="HVT24" s="12"/>
      <c r="HVU24" s="12"/>
      <c r="HVV24" s="12"/>
      <c r="HVW24" s="12"/>
      <c r="HVX24" s="12"/>
      <c r="HVY24" s="12"/>
      <c r="HVZ24" s="12"/>
      <c r="HWA24" s="12"/>
      <c r="HWB24" s="12"/>
      <c r="HWC24" s="12"/>
      <c r="HWD24" s="12"/>
      <c r="HWE24" s="12"/>
      <c r="HWF24" s="12"/>
      <c r="HWG24" s="12"/>
      <c r="HWH24" s="12"/>
      <c r="HWI24" s="12"/>
      <c r="HWJ24" s="12"/>
      <c r="HWK24" s="12"/>
      <c r="HWL24" s="12"/>
      <c r="HWM24" s="12"/>
      <c r="HWN24" s="12"/>
      <c r="HWO24" s="12"/>
      <c r="HWP24" s="12"/>
      <c r="HWQ24" s="12"/>
      <c r="HWR24" s="12"/>
      <c r="HWS24" s="12"/>
      <c r="HWT24" s="12"/>
      <c r="HWU24" s="12"/>
      <c r="HWV24" s="12"/>
      <c r="HWW24" s="12"/>
      <c r="HWX24" s="12"/>
      <c r="HWY24" s="12"/>
      <c r="HWZ24" s="12"/>
      <c r="HXA24" s="12"/>
      <c r="HXB24" s="12"/>
      <c r="HXC24" s="12"/>
      <c r="HXD24" s="12"/>
      <c r="HXE24" s="12"/>
      <c r="HXF24" s="12"/>
      <c r="HXG24" s="12"/>
      <c r="HXH24" s="12"/>
      <c r="HXI24" s="12"/>
      <c r="HXJ24" s="12"/>
      <c r="HXK24" s="12"/>
      <c r="HXL24" s="12"/>
      <c r="HXM24" s="12"/>
      <c r="HXN24" s="12"/>
      <c r="HXO24" s="12"/>
      <c r="HXP24" s="12"/>
      <c r="HXQ24" s="12"/>
      <c r="HXR24" s="12"/>
      <c r="HXS24" s="12"/>
      <c r="HXT24" s="12"/>
      <c r="HXU24" s="12"/>
      <c r="HXV24" s="12"/>
      <c r="HXW24" s="12"/>
      <c r="HXX24" s="12"/>
      <c r="HXY24" s="12"/>
      <c r="HXZ24" s="12"/>
      <c r="HYA24" s="12"/>
      <c r="HYB24" s="12"/>
      <c r="HYC24" s="12"/>
      <c r="HYD24" s="12"/>
      <c r="HYE24" s="12"/>
      <c r="HYF24" s="12"/>
      <c r="HYG24" s="12"/>
      <c r="HYH24" s="12"/>
      <c r="HYI24" s="12"/>
      <c r="HYJ24" s="12"/>
      <c r="HYK24" s="12"/>
      <c r="HYL24" s="12"/>
      <c r="HYM24" s="12"/>
      <c r="HYN24" s="12"/>
      <c r="HYO24" s="12"/>
      <c r="HYP24" s="12"/>
      <c r="HYQ24" s="12"/>
      <c r="HYR24" s="12"/>
      <c r="HYS24" s="12"/>
      <c r="HYT24" s="12"/>
      <c r="HYU24" s="12"/>
      <c r="HYV24" s="12"/>
      <c r="HYW24" s="12"/>
      <c r="HYX24" s="12"/>
      <c r="HYY24" s="12"/>
      <c r="HYZ24" s="12"/>
      <c r="HZA24" s="12"/>
      <c r="HZB24" s="12"/>
      <c r="HZC24" s="12"/>
      <c r="HZD24" s="12"/>
      <c r="HZE24" s="12"/>
      <c r="HZF24" s="12"/>
      <c r="HZG24" s="12"/>
      <c r="HZH24" s="12"/>
      <c r="HZI24" s="12"/>
      <c r="HZJ24" s="12"/>
      <c r="HZK24" s="12"/>
      <c r="HZL24" s="12"/>
      <c r="HZM24" s="12"/>
      <c r="HZN24" s="12"/>
      <c r="HZO24" s="12"/>
      <c r="HZP24" s="12"/>
      <c r="HZQ24" s="12"/>
      <c r="HZR24" s="12"/>
      <c r="HZS24" s="12"/>
      <c r="HZT24" s="12"/>
      <c r="HZU24" s="12"/>
      <c r="HZV24" s="12"/>
      <c r="HZW24" s="12"/>
      <c r="HZX24" s="12"/>
      <c r="HZY24" s="12"/>
      <c r="HZZ24" s="12"/>
      <c r="IAA24" s="12"/>
      <c r="IAB24" s="12"/>
      <c r="IAC24" s="12"/>
      <c r="IAD24" s="12"/>
      <c r="IAE24" s="12"/>
      <c r="IAF24" s="12"/>
      <c r="IAG24" s="12"/>
      <c r="IAH24" s="12"/>
      <c r="IAI24" s="12"/>
      <c r="IAJ24" s="12"/>
      <c r="IAK24" s="12"/>
      <c r="IAL24" s="12"/>
      <c r="IAM24" s="12"/>
      <c r="IAN24" s="12"/>
      <c r="IAO24" s="12"/>
      <c r="IAP24" s="12"/>
      <c r="IAQ24" s="12"/>
      <c r="IAR24" s="12"/>
      <c r="IAS24" s="12"/>
      <c r="IAT24" s="12"/>
      <c r="IAU24" s="12"/>
      <c r="IAV24" s="12"/>
      <c r="IAW24" s="12"/>
      <c r="IAX24" s="12"/>
      <c r="IAY24" s="12"/>
      <c r="IAZ24" s="12"/>
      <c r="IBA24" s="12"/>
      <c r="IBB24" s="12"/>
      <c r="IBC24" s="12"/>
      <c r="IBD24" s="12"/>
      <c r="IBE24" s="12"/>
      <c r="IBF24" s="12"/>
      <c r="IBG24" s="12"/>
      <c r="IBH24" s="12"/>
      <c r="IBI24" s="12"/>
      <c r="IBJ24" s="12"/>
      <c r="IBK24" s="12"/>
      <c r="IBL24" s="12"/>
      <c r="IBM24" s="12"/>
      <c r="IBN24" s="12"/>
      <c r="IBO24" s="12"/>
      <c r="IBP24" s="12"/>
      <c r="IBQ24" s="12"/>
      <c r="IBR24" s="12"/>
      <c r="IBS24" s="12"/>
      <c r="IBT24" s="12"/>
      <c r="IBU24" s="12"/>
      <c r="IBV24" s="12"/>
      <c r="IBW24" s="12"/>
      <c r="IBX24" s="12"/>
      <c r="IBY24" s="12"/>
      <c r="IBZ24" s="12"/>
      <c r="ICA24" s="12"/>
      <c r="ICB24" s="12"/>
      <c r="ICC24" s="12"/>
      <c r="ICD24" s="12"/>
      <c r="ICE24" s="12"/>
      <c r="ICF24" s="12"/>
      <c r="ICG24" s="12"/>
      <c r="ICH24" s="12"/>
      <c r="ICI24" s="12"/>
      <c r="ICJ24" s="12"/>
      <c r="ICK24" s="12"/>
      <c r="ICL24" s="12"/>
      <c r="ICM24" s="12"/>
      <c r="ICN24" s="12"/>
      <c r="ICO24" s="12"/>
      <c r="ICP24" s="12"/>
      <c r="ICQ24" s="12"/>
      <c r="ICR24" s="12"/>
      <c r="ICS24" s="12"/>
      <c r="ICT24" s="12"/>
      <c r="ICU24" s="12"/>
      <c r="ICV24" s="12"/>
      <c r="ICW24" s="12"/>
      <c r="ICX24" s="12"/>
      <c r="ICY24" s="12"/>
      <c r="ICZ24" s="12"/>
      <c r="IDA24" s="12"/>
      <c r="IDB24" s="12"/>
      <c r="IDC24" s="12"/>
      <c r="IDD24" s="12"/>
      <c r="IDE24" s="12"/>
      <c r="IDF24" s="12"/>
      <c r="IDG24" s="12"/>
      <c r="IDH24" s="12"/>
      <c r="IDI24" s="12"/>
      <c r="IDJ24" s="12"/>
      <c r="IDK24" s="12"/>
      <c r="IDL24" s="12"/>
      <c r="IDM24" s="12"/>
      <c r="IDN24" s="12"/>
      <c r="IDO24" s="12"/>
      <c r="IDP24" s="12"/>
      <c r="IDQ24" s="12"/>
      <c r="IDR24" s="12"/>
      <c r="IDS24" s="12"/>
      <c r="IDT24" s="12"/>
      <c r="IDU24" s="12"/>
      <c r="IDV24" s="12"/>
      <c r="IDW24" s="12"/>
      <c r="IDX24" s="12"/>
      <c r="IDY24" s="12"/>
      <c r="IDZ24" s="12"/>
      <c r="IEA24" s="12"/>
      <c r="IEB24" s="12"/>
      <c r="IEC24" s="12"/>
      <c r="IED24" s="12"/>
      <c r="IEE24" s="12"/>
      <c r="IEF24" s="12"/>
      <c r="IEG24" s="12"/>
      <c r="IEH24" s="12"/>
      <c r="IEI24" s="12"/>
      <c r="IEJ24" s="12"/>
      <c r="IEK24" s="12"/>
      <c r="IEL24" s="12"/>
      <c r="IEM24" s="12"/>
      <c r="IEN24" s="12"/>
      <c r="IEO24" s="12"/>
      <c r="IEP24" s="12"/>
      <c r="IEQ24" s="12"/>
      <c r="IER24" s="12"/>
      <c r="IES24" s="12"/>
      <c r="IET24" s="12"/>
      <c r="IEU24" s="12"/>
      <c r="IEV24" s="12"/>
      <c r="IEW24" s="12"/>
      <c r="IEX24" s="12"/>
      <c r="IEY24" s="12"/>
      <c r="IEZ24" s="12"/>
      <c r="IFA24" s="12"/>
      <c r="IFB24" s="12"/>
      <c r="IFC24" s="12"/>
      <c r="IFD24" s="12"/>
      <c r="IFE24" s="12"/>
      <c r="IFF24" s="12"/>
      <c r="IFG24" s="12"/>
      <c r="IFH24" s="12"/>
      <c r="IFI24" s="12"/>
      <c r="IFJ24" s="12"/>
      <c r="IFK24" s="12"/>
      <c r="IFL24" s="12"/>
      <c r="IFM24" s="12"/>
      <c r="IFN24" s="12"/>
      <c r="IFO24" s="12"/>
      <c r="IFP24" s="12"/>
      <c r="IFQ24" s="12"/>
      <c r="IFR24" s="12"/>
      <c r="IFS24" s="12"/>
      <c r="IFT24" s="12"/>
      <c r="IFU24" s="12"/>
      <c r="IFV24" s="12"/>
      <c r="IFW24" s="12"/>
      <c r="IFX24" s="12"/>
      <c r="IFY24" s="12"/>
      <c r="IFZ24" s="12"/>
      <c r="IGA24" s="12"/>
      <c r="IGB24" s="12"/>
      <c r="IGC24" s="12"/>
      <c r="IGD24" s="12"/>
      <c r="IGE24" s="12"/>
      <c r="IGF24" s="12"/>
      <c r="IGG24" s="12"/>
      <c r="IGH24" s="12"/>
      <c r="IGI24" s="12"/>
      <c r="IGJ24" s="12"/>
      <c r="IGK24" s="12"/>
      <c r="IGL24" s="12"/>
      <c r="IGM24" s="12"/>
      <c r="IGN24" s="12"/>
      <c r="IGO24" s="12"/>
      <c r="IGP24" s="12"/>
      <c r="IGQ24" s="12"/>
      <c r="IGR24" s="12"/>
      <c r="IGS24" s="12"/>
      <c r="IGT24" s="12"/>
      <c r="IGU24" s="12"/>
      <c r="IGV24" s="12"/>
      <c r="IGW24" s="12"/>
      <c r="IGX24" s="12"/>
      <c r="IGY24" s="12"/>
      <c r="IGZ24" s="12"/>
      <c r="IHA24" s="12"/>
      <c r="IHB24" s="12"/>
      <c r="IHC24" s="12"/>
      <c r="IHD24" s="12"/>
      <c r="IHE24" s="12"/>
      <c r="IHF24" s="12"/>
      <c r="IHG24" s="12"/>
      <c r="IHH24" s="12"/>
      <c r="IHI24" s="12"/>
      <c r="IHJ24" s="12"/>
      <c r="IHK24" s="12"/>
      <c r="IHL24" s="12"/>
      <c r="IHM24" s="12"/>
      <c r="IHN24" s="12"/>
      <c r="IHO24" s="12"/>
      <c r="IHP24" s="12"/>
      <c r="IHQ24" s="12"/>
      <c r="IHR24" s="12"/>
      <c r="IHS24" s="12"/>
      <c r="IHT24" s="12"/>
      <c r="IHU24" s="12"/>
      <c r="IHV24" s="12"/>
      <c r="IHW24" s="12"/>
      <c r="IHX24" s="12"/>
      <c r="IHY24" s="12"/>
      <c r="IHZ24" s="12"/>
      <c r="IIA24" s="12"/>
      <c r="IIB24" s="12"/>
      <c r="IIC24" s="12"/>
      <c r="IID24" s="12"/>
      <c r="IIE24" s="12"/>
      <c r="IIF24" s="12"/>
      <c r="IIG24" s="12"/>
      <c r="IIH24" s="12"/>
      <c r="III24" s="12"/>
      <c r="IIJ24" s="12"/>
      <c r="IIK24" s="12"/>
      <c r="IIL24" s="12"/>
      <c r="IIM24" s="12"/>
      <c r="IIN24" s="12"/>
      <c r="IIO24" s="12"/>
      <c r="IIP24" s="12"/>
      <c r="IIQ24" s="12"/>
      <c r="IIR24" s="12"/>
      <c r="IIS24" s="12"/>
      <c r="IIT24" s="12"/>
      <c r="IIU24" s="12"/>
      <c r="IIV24" s="12"/>
      <c r="IIW24" s="12"/>
      <c r="IIX24" s="12"/>
      <c r="IIY24" s="12"/>
      <c r="IIZ24" s="12"/>
      <c r="IJA24" s="12"/>
      <c r="IJB24" s="12"/>
      <c r="IJC24" s="12"/>
      <c r="IJD24" s="12"/>
      <c r="IJE24" s="12"/>
      <c r="IJF24" s="12"/>
      <c r="IJG24" s="12"/>
      <c r="IJH24" s="12"/>
      <c r="IJI24" s="12"/>
      <c r="IJJ24" s="12"/>
      <c r="IJK24" s="12"/>
      <c r="IJL24" s="12"/>
      <c r="IJM24" s="12"/>
      <c r="IJN24" s="12"/>
      <c r="IJO24" s="12"/>
      <c r="IJP24" s="12"/>
      <c r="IJQ24" s="12"/>
      <c r="IJR24" s="12"/>
      <c r="IJS24" s="12"/>
      <c r="IJT24" s="12"/>
      <c r="IJU24" s="12"/>
      <c r="IJV24" s="12"/>
      <c r="IJW24" s="12"/>
      <c r="IJX24" s="12"/>
      <c r="IJY24" s="12"/>
      <c r="IJZ24" s="12"/>
      <c r="IKA24" s="12"/>
      <c r="IKB24" s="12"/>
      <c r="IKC24" s="12"/>
      <c r="IKD24" s="12"/>
      <c r="IKE24" s="12"/>
      <c r="IKF24" s="12"/>
      <c r="IKG24" s="12"/>
      <c r="IKH24" s="12"/>
      <c r="IKI24" s="12"/>
      <c r="IKJ24" s="12"/>
      <c r="IKK24" s="12"/>
      <c r="IKL24" s="12"/>
      <c r="IKM24" s="12"/>
      <c r="IKN24" s="12"/>
      <c r="IKO24" s="12"/>
      <c r="IKP24" s="12"/>
      <c r="IKQ24" s="12"/>
      <c r="IKR24" s="12"/>
      <c r="IKS24" s="12"/>
      <c r="IKT24" s="12"/>
      <c r="IKU24" s="12"/>
      <c r="IKV24" s="12"/>
      <c r="IKW24" s="12"/>
      <c r="IKX24" s="12"/>
      <c r="IKY24" s="12"/>
      <c r="IKZ24" s="12"/>
      <c r="ILA24" s="12"/>
      <c r="ILB24" s="12"/>
      <c r="ILC24" s="12"/>
      <c r="ILD24" s="12"/>
      <c r="ILE24" s="12"/>
      <c r="ILF24" s="12"/>
      <c r="ILG24" s="12"/>
      <c r="ILH24" s="12"/>
      <c r="ILI24" s="12"/>
      <c r="ILJ24" s="12"/>
      <c r="ILK24" s="12"/>
      <c r="ILL24" s="12"/>
      <c r="ILM24" s="12"/>
      <c r="ILN24" s="12"/>
      <c r="ILO24" s="12"/>
      <c r="ILP24" s="12"/>
      <c r="ILQ24" s="12"/>
      <c r="ILR24" s="12"/>
      <c r="ILS24" s="12"/>
      <c r="ILT24" s="12"/>
      <c r="ILU24" s="12"/>
      <c r="ILV24" s="12"/>
      <c r="ILW24" s="12"/>
      <c r="ILX24" s="12"/>
      <c r="ILY24" s="12"/>
      <c r="ILZ24" s="12"/>
      <c r="IMA24" s="12"/>
      <c r="IMB24" s="12"/>
      <c r="IMC24" s="12"/>
      <c r="IMD24" s="12"/>
      <c r="IME24" s="12"/>
      <c r="IMF24" s="12"/>
      <c r="IMG24" s="12"/>
      <c r="IMH24" s="12"/>
      <c r="IMI24" s="12"/>
      <c r="IMJ24" s="12"/>
      <c r="IMK24" s="12"/>
      <c r="IML24" s="12"/>
      <c r="IMM24" s="12"/>
      <c r="IMN24" s="12"/>
      <c r="IMO24" s="12"/>
      <c r="IMP24" s="12"/>
      <c r="IMQ24" s="12"/>
      <c r="IMR24" s="12"/>
      <c r="IMS24" s="12"/>
      <c r="IMT24" s="12"/>
      <c r="IMU24" s="12"/>
      <c r="IMV24" s="12"/>
      <c r="IMW24" s="12"/>
      <c r="IMX24" s="12"/>
      <c r="IMY24" s="12"/>
      <c r="IMZ24" s="12"/>
      <c r="INA24" s="12"/>
      <c r="INB24" s="12"/>
      <c r="INC24" s="12"/>
      <c r="IND24" s="12"/>
      <c r="INE24" s="12"/>
      <c r="INF24" s="12"/>
      <c r="ING24" s="12"/>
      <c r="INH24" s="12"/>
      <c r="INI24" s="12"/>
      <c r="INJ24" s="12"/>
      <c r="INK24" s="12"/>
      <c r="INL24" s="12"/>
      <c r="INM24" s="12"/>
      <c r="INN24" s="12"/>
      <c r="INO24" s="12"/>
      <c r="INP24" s="12"/>
      <c r="INQ24" s="12"/>
      <c r="INR24" s="12"/>
      <c r="INS24" s="12"/>
      <c r="INT24" s="12"/>
      <c r="INU24" s="12"/>
      <c r="INV24" s="12"/>
      <c r="INW24" s="12"/>
      <c r="INX24" s="12"/>
      <c r="INY24" s="12"/>
      <c r="INZ24" s="12"/>
      <c r="IOA24" s="12"/>
      <c r="IOB24" s="12"/>
      <c r="IOC24" s="12"/>
      <c r="IOD24" s="12"/>
      <c r="IOE24" s="12"/>
      <c r="IOF24" s="12"/>
      <c r="IOG24" s="12"/>
      <c r="IOH24" s="12"/>
      <c r="IOI24" s="12"/>
      <c r="IOJ24" s="12"/>
      <c r="IOK24" s="12"/>
      <c r="IOL24" s="12"/>
      <c r="IOM24" s="12"/>
      <c r="ION24" s="12"/>
      <c r="IOO24" s="12"/>
      <c r="IOP24" s="12"/>
      <c r="IOQ24" s="12"/>
      <c r="IOR24" s="12"/>
      <c r="IOS24" s="12"/>
      <c r="IOT24" s="12"/>
      <c r="IOU24" s="12"/>
      <c r="IOV24" s="12"/>
      <c r="IOW24" s="12"/>
      <c r="IOX24" s="12"/>
      <c r="IOY24" s="12"/>
      <c r="IOZ24" s="12"/>
      <c r="IPA24" s="12"/>
      <c r="IPB24" s="12"/>
      <c r="IPC24" s="12"/>
      <c r="IPD24" s="12"/>
      <c r="IPE24" s="12"/>
      <c r="IPF24" s="12"/>
      <c r="IPG24" s="12"/>
      <c r="IPH24" s="12"/>
      <c r="IPI24" s="12"/>
      <c r="IPJ24" s="12"/>
      <c r="IPK24" s="12"/>
      <c r="IPL24" s="12"/>
      <c r="IPM24" s="12"/>
      <c r="IPN24" s="12"/>
      <c r="IPO24" s="12"/>
      <c r="IPP24" s="12"/>
      <c r="IPQ24" s="12"/>
      <c r="IPR24" s="12"/>
      <c r="IPS24" s="12"/>
      <c r="IPT24" s="12"/>
      <c r="IPU24" s="12"/>
      <c r="IPV24" s="12"/>
      <c r="IPW24" s="12"/>
      <c r="IPX24" s="12"/>
      <c r="IPY24" s="12"/>
      <c r="IPZ24" s="12"/>
      <c r="IQA24" s="12"/>
      <c r="IQB24" s="12"/>
      <c r="IQC24" s="12"/>
      <c r="IQD24" s="12"/>
      <c r="IQE24" s="12"/>
      <c r="IQF24" s="12"/>
      <c r="IQG24" s="12"/>
      <c r="IQH24" s="12"/>
      <c r="IQI24" s="12"/>
      <c r="IQJ24" s="12"/>
      <c r="IQK24" s="12"/>
      <c r="IQL24" s="12"/>
      <c r="IQM24" s="12"/>
      <c r="IQN24" s="12"/>
      <c r="IQO24" s="12"/>
      <c r="IQP24" s="12"/>
      <c r="IQQ24" s="12"/>
      <c r="IQR24" s="12"/>
      <c r="IQS24" s="12"/>
      <c r="IQT24" s="12"/>
      <c r="IQU24" s="12"/>
      <c r="IQV24" s="12"/>
      <c r="IQW24" s="12"/>
      <c r="IQX24" s="12"/>
      <c r="IQY24" s="12"/>
      <c r="IQZ24" s="12"/>
      <c r="IRA24" s="12"/>
      <c r="IRB24" s="12"/>
      <c r="IRC24" s="12"/>
      <c r="IRD24" s="12"/>
      <c r="IRE24" s="12"/>
      <c r="IRF24" s="12"/>
      <c r="IRG24" s="12"/>
      <c r="IRH24" s="12"/>
      <c r="IRI24" s="12"/>
      <c r="IRJ24" s="12"/>
      <c r="IRK24" s="12"/>
      <c r="IRL24" s="12"/>
      <c r="IRM24" s="12"/>
      <c r="IRN24" s="12"/>
      <c r="IRO24" s="12"/>
      <c r="IRP24" s="12"/>
      <c r="IRQ24" s="12"/>
      <c r="IRR24" s="12"/>
      <c r="IRS24" s="12"/>
      <c r="IRT24" s="12"/>
      <c r="IRU24" s="12"/>
      <c r="IRV24" s="12"/>
      <c r="IRW24" s="12"/>
      <c r="IRX24" s="12"/>
      <c r="IRY24" s="12"/>
      <c r="IRZ24" s="12"/>
      <c r="ISA24" s="12"/>
      <c r="ISB24" s="12"/>
      <c r="ISC24" s="12"/>
      <c r="ISD24" s="12"/>
      <c r="ISE24" s="12"/>
      <c r="ISF24" s="12"/>
      <c r="ISG24" s="12"/>
      <c r="ISH24" s="12"/>
      <c r="ISI24" s="12"/>
      <c r="ISJ24" s="12"/>
      <c r="ISK24" s="12"/>
      <c r="ISL24" s="12"/>
      <c r="ISM24" s="12"/>
      <c r="ISN24" s="12"/>
      <c r="ISO24" s="12"/>
      <c r="ISP24" s="12"/>
      <c r="ISQ24" s="12"/>
      <c r="ISR24" s="12"/>
      <c r="ISS24" s="12"/>
      <c r="IST24" s="12"/>
      <c r="ISU24" s="12"/>
      <c r="ISV24" s="12"/>
      <c r="ISW24" s="12"/>
      <c r="ISX24" s="12"/>
      <c r="ISY24" s="12"/>
      <c r="ISZ24" s="12"/>
      <c r="ITA24" s="12"/>
      <c r="ITB24" s="12"/>
      <c r="ITC24" s="12"/>
      <c r="ITD24" s="12"/>
      <c r="ITE24" s="12"/>
      <c r="ITF24" s="12"/>
      <c r="ITG24" s="12"/>
      <c r="ITH24" s="12"/>
      <c r="ITI24" s="12"/>
      <c r="ITJ24" s="12"/>
      <c r="ITK24" s="12"/>
      <c r="ITL24" s="12"/>
      <c r="ITM24" s="12"/>
      <c r="ITN24" s="12"/>
      <c r="ITO24" s="12"/>
      <c r="ITP24" s="12"/>
      <c r="ITQ24" s="12"/>
      <c r="ITR24" s="12"/>
      <c r="ITS24" s="12"/>
      <c r="ITT24" s="12"/>
      <c r="ITU24" s="12"/>
      <c r="ITV24" s="12"/>
      <c r="ITW24" s="12"/>
      <c r="ITX24" s="12"/>
      <c r="ITY24" s="12"/>
      <c r="ITZ24" s="12"/>
      <c r="IUA24" s="12"/>
      <c r="IUB24" s="12"/>
      <c r="IUC24" s="12"/>
      <c r="IUD24" s="12"/>
      <c r="IUE24" s="12"/>
      <c r="IUF24" s="12"/>
      <c r="IUG24" s="12"/>
      <c r="IUH24" s="12"/>
      <c r="IUI24" s="12"/>
      <c r="IUJ24" s="12"/>
      <c r="IUK24" s="12"/>
      <c r="IUL24" s="12"/>
      <c r="IUM24" s="12"/>
      <c r="IUN24" s="12"/>
      <c r="IUO24" s="12"/>
      <c r="IUP24" s="12"/>
      <c r="IUQ24" s="12"/>
      <c r="IUR24" s="12"/>
      <c r="IUS24" s="12"/>
      <c r="IUT24" s="12"/>
      <c r="IUU24" s="12"/>
      <c r="IUV24" s="12"/>
      <c r="IUW24" s="12"/>
      <c r="IUX24" s="12"/>
      <c r="IUY24" s="12"/>
      <c r="IUZ24" s="12"/>
      <c r="IVA24" s="12"/>
      <c r="IVB24" s="12"/>
      <c r="IVC24" s="12"/>
      <c r="IVD24" s="12"/>
      <c r="IVE24" s="12"/>
      <c r="IVF24" s="12"/>
      <c r="IVG24" s="12"/>
      <c r="IVH24" s="12"/>
      <c r="IVI24" s="12"/>
      <c r="IVJ24" s="12"/>
      <c r="IVK24" s="12"/>
      <c r="IVL24" s="12"/>
      <c r="IVM24" s="12"/>
      <c r="IVN24" s="12"/>
      <c r="IVO24" s="12"/>
      <c r="IVP24" s="12"/>
      <c r="IVQ24" s="12"/>
      <c r="IVR24" s="12"/>
      <c r="IVS24" s="12"/>
      <c r="IVT24" s="12"/>
      <c r="IVU24" s="12"/>
      <c r="IVV24" s="12"/>
      <c r="IVW24" s="12"/>
      <c r="IVX24" s="12"/>
      <c r="IVY24" s="12"/>
      <c r="IVZ24" s="12"/>
      <c r="IWA24" s="12"/>
      <c r="IWB24" s="12"/>
      <c r="IWC24" s="12"/>
      <c r="IWD24" s="12"/>
      <c r="IWE24" s="12"/>
      <c r="IWF24" s="12"/>
      <c r="IWG24" s="12"/>
      <c r="IWH24" s="12"/>
      <c r="IWI24" s="12"/>
      <c r="IWJ24" s="12"/>
      <c r="IWK24" s="12"/>
      <c r="IWL24" s="12"/>
      <c r="IWM24" s="12"/>
      <c r="IWN24" s="12"/>
      <c r="IWO24" s="12"/>
      <c r="IWP24" s="12"/>
      <c r="IWQ24" s="12"/>
      <c r="IWR24" s="12"/>
      <c r="IWS24" s="12"/>
      <c r="IWT24" s="12"/>
      <c r="IWU24" s="12"/>
      <c r="IWV24" s="12"/>
      <c r="IWW24" s="12"/>
      <c r="IWX24" s="12"/>
      <c r="IWY24" s="12"/>
      <c r="IWZ24" s="12"/>
      <c r="IXA24" s="12"/>
      <c r="IXB24" s="12"/>
      <c r="IXC24" s="12"/>
      <c r="IXD24" s="12"/>
      <c r="IXE24" s="12"/>
      <c r="IXF24" s="12"/>
      <c r="IXG24" s="12"/>
      <c r="IXH24" s="12"/>
      <c r="IXI24" s="12"/>
      <c r="IXJ24" s="12"/>
      <c r="IXK24" s="12"/>
      <c r="IXL24" s="12"/>
      <c r="IXM24" s="12"/>
      <c r="IXN24" s="12"/>
      <c r="IXO24" s="12"/>
      <c r="IXP24" s="12"/>
      <c r="IXQ24" s="12"/>
      <c r="IXR24" s="12"/>
      <c r="IXS24" s="12"/>
      <c r="IXT24" s="12"/>
      <c r="IXU24" s="12"/>
      <c r="IXV24" s="12"/>
      <c r="IXW24" s="12"/>
      <c r="IXX24" s="12"/>
      <c r="IXY24" s="12"/>
      <c r="IXZ24" s="12"/>
      <c r="IYA24" s="12"/>
      <c r="IYB24" s="12"/>
      <c r="IYC24" s="12"/>
      <c r="IYD24" s="12"/>
      <c r="IYE24" s="12"/>
      <c r="IYF24" s="12"/>
      <c r="IYG24" s="12"/>
      <c r="IYH24" s="12"/>
      <c r="IYI24" s="12"/>
      <c r="IYJ24" s="12"/>
      <c r="IYK24" s="12"/>
      <c r="IYL24" s="12"/>
      <c r="IYM24" s="12"/>
      <c r="IYN24" s="12"/>
      <c r="IYO24" s="12"/>
      <c r="IYP24" s="12"/>
      <c r="IYQ24" s="12"/>
      <c r="IYR24" s="12"/>
      <c r="IYS24" s="12"/>
      <c r="IYT24" s="12"/>
      <c r="IYU24" s="12"/>
      <c r="IYV24" s="12"/>
      <c r="IYW24" s="12"/>
      <c r="IYX24" s="12"/>
      <c r="IYY24" s="12"/>
      <c r="IYZ24" s="12"/>
      <c r="IZA24" s="12"/>
      <c r="IZB24" s="12"/>
      <c r="IZC24" s="12"/>
      <c r="IZD24" s="12"/>
      <c r="IZE24" s="12"/>
      <c r="IZF24" s="12"/>
      <c r="IZG24" s="12"/>
      <c r="IZH24" s="12"/>
      <c r="IZI24" s="12"/>
      <c r="IZJ24" s="12"/>
      <c r="IZK24" s="12"/>
      <c r="IZL24" s="12"/>
      <c r="IZM24" s="12"/>
      <c r="IZN24" s="12"/>
      <c r="IZO24" s="12"/>
      <c r="IZP24" s="12"/>
      <c r="IZQ24" s="12"/>
      <c r="IZR24" s="12"/>
      <c r="IZS24" s="12"/>
      <c r="IZT24" s="12"/>
      <c r="IZU24" s="12"/>
      <c r="IZV24" s="12"/>
      <c r="IZW24" s="12"/>
      <c r="IZX24" s="12"/>
      <c r="IZY24" s="12"/>
      <c r="IZZ24" s="12"/>
      <c r="JAA24" s="12"/>
      <c r="JAB24" s="12"/>
      <c r="JAC24" s="12"/>
      <c r="JAD24" s="12"/>
      <c r="JAE24" s="12"/>
      <c r="JAF24" s="12"/>
      <c r="JAG24" s="12"/>
      <c r="JAH24" s="12"/>
      <c r="JAI24" s="12"/>
      <c r="JAJ24" s="12"/>
      <c r="JAK24" s="12"/>
      <c r="JAL24" s="12"/>
      <c r="JAM24" s="12"/>
      <c r="JAN24" s="12"/>
      <c r="JAO24" s="12"/>
      <c r="JAP24" s="12"/>
      <c r="JAQ24" s="12"/>
      <c r="JAR24" s="12"/>
      <c r="JAS24" s="12"/>
      <c r="JAT24" s="12"/>
      <c r="JAU24" s="12"/>
      <c r="JAV24" s="12"/>
      <c r="JAW24" s="12"/>
      <c r="JAX24" s="12"/>
      <c r="JAY24" s="12"/>
      <c r="JAZ24" s="12"/>
      <c r="JBA24" s="12"/>
      <c r="JBB24" s="12"/>
      <c r="JBC24" s="12"/>
      <c r="JBD24" s="12"/>
      <c r="JBE24" s="12"/>
      <c r="JBF24" s="12"/>
      <c r="JBG24" s="12"/>
      <c r="JBH24" s="12"/>
      <c r="JBI24" s="12"/>
      <c r="JBJ24" s="12"/>
      <c r="JBK24" s="12"/>
      <c r="JBL24" s="12"/>
      <c r="JBM24" s="12"/>
      <c r="JBN24" s="12"/>
      <c r="JBO24" s="12"/>
      <c r="JBP24" s="12"/>
      <c r="JBQ24" s="12"/>
      <c r="JBR24" s="12"/>
      <c r="JBS24" s="12"/>
      <c r="JBT24" s="12"/>
      <c r="JBU24" s="12"/>
      <c r="JBV24" s="12"/>
      <c r="JBW24" s="12"/>
      <c r="JBX24" s="12"/>
      <c r="JBY24" s="12"/>
      <c r="JBZ24" s="12"/>
      <c r="JCA24" s="12"/>
      <c r="JCB24" s="12"/>
      <c r="JCC24" s="12"/>
      <c r="JCD24" s="12"/>
      <c r="JCE24" s="12"/>
      <c r="JCF24" s="12"/>
      <c r="JCG24" s="12"/>
      <c r="JCH24" s="12"/>
      <c r="JCI24" s="12"/>
      <c r="JCJ24" s="12"/>
      <c r="JCK24" s="12"/>
      <c r="JCL24" s="12"/>
      <c r="JCM24" s="12"/>
      <c r="JCN24" s="12"/>
      <c r="JCO24" s="12"/>
      <c r="JCP24" s="12"/>
      <c r="JCQ24" s="12"/>
      <c r="JCR24" s="12"/>
      <c r="JCS24" s="12"/>
      <c r="JCT24" s="12"/>
      <c r="JCU24" s="12"/>
      <c r="JCV24" s="12"/>
      <c r="JCW24" s="12"/>
      <c r="JCX24" s="12"/>
      <c r="JCY24" s="12"/>
      <c r="JCZ24" s="12"/>
      <c r="JDA24" s="12"/>
      <c r="JDB24" s="12"/>
      <c r="JDC24" s="12"/>
      <c r="JDD24" s="12"/>
      <c r="JDE24" s="12"/>
      <c r="JDF24" s="12"/>
      <c r="JDG24" s="12"/>
      <c r="JDH24" s="12"/>
      <c r="JDI24" s="12"/>
      <c r="JDJ24" s="12"/>
      <c r="JDK24" s="12"/>
      <c r="JDL24" s="12"/>
      <c r="JDM24" s="12"/>
      <c r="JDN24" s="12"/>
      <c r="JDO24" s="12"/>
      <c r="JDP24" s="12"/>
      <c r="JDQ24" s="12"/>
      <c r="JDR24" s="12"/>
      <c r="JDS24" s="12"/>
      <c r="JDT24" s="12"/>
      <c r="JDU24" s="12"/>
      <c r="JDV24" s="12"/>
      <c r="JDW24" s="12"/>
      <c r="JDX24" s="12"/>
      <c r="JDY24" s="12"/>
      <c r="JDZ24" s="12"/>
      <c r="JEA24" s="12"/>
      <c r="JEB24" s="12"/>
      <c r="JEC24" s="12"/>
      <c r="JED24" s="12"/>
      <c r="JEE24" s="12"/>
      <c r="JEF24" s="12"/>
      <c r="JEG24" s="12"/>
      <c r="JEH24" s="12"/>
      <c r="JEI24" s="12"/>
      <c r="JEJ24" s="12"/>
      <c r="JEK24" s="12"/>
      <c r="JEL24" s="12"/>
      <c r="JEM24" s="12"/>
      <c r="JEN24" s="12"/>
      <c r="JEO24" s="12"/>
      <c r="JEP24" s="12"/>
      <c r="JEQ24" s="12"/>
      <c r="JER24" s="12"/>
      <c r="JES24" s="12"/>
      <c r="JET24" s="12"/>
      <c r="JEU24" s="12"/>
      <c r="JEV24" s="12"/>
      <c r="JEW24" s="12"/>
      <c r="JEX24" s="12"/>
      <c r="JEY24" s="12"/>
      <c r="JEZ24" s="12"/>
      <c r="JFA24" s="12"/>
      <c r="JFB24" s="12"/>
      <c r="JFC24" s="12"/>
      <c r="JFD24" s="12"/>
      <c r="JFE24" s="12"/>
      <c r="JFF24" s="12"/>
      <c r="JFG24" s="12"/>
      <c r="JFH24" s="12"/>
      <c r="JFI24" s="12"/>
      <c r="JFJ24" s="12"/>
      <c r="JFK24" s="12"/>
      <c r="JFL24" s="12"/>
      <c r="JFM24" s="12"/>
      <c r="JFN24" s="12"/>
      <c r="JFO24" s="12"/>
      <c r="JFP24" s="12"/>
      <c r="JFQ24" s="12"/>
      <c r="JFR24" s="12"/>
      <c r="JFS24" s="12"/>
      <c r="JFT24" s="12"/>
      <c r="JFU24" s="12"/>
      <c r="JFV24" s="12"/>
      <c r="JFW24" s="12"/>
      <c r="JFX24" s="12"/>
      <c r="JFY24" s="12"/>
      <c r="JFZ24" s="12"/>
      <c r="JGA24" s="12"/>
      <c r="JGB24" s="12"/>
      <c r="JGC24" s="12"/>
      <c r="JGD24" s="12"/>
      <c r="JGE24" s="12"/>
      <c r="JGF24" s="12"/>
      <c r="JGG24" s="12"/>
      <c r="JGH24" s="12"/>
      <c r="JGI24" s="12"/>
      <c r="JGJ24" s="12"/>
      <c r="JGK24" s="12"/>
      <c r="JGL24" s="12"/>
      <c r="JGM24" s="12"/>
      <c r="JGN24" s="12"/>
      <c r="JGO24" s="12"/>
      <c r="JGP24" s="12"/>
      <c r="JGQ24" s="12"/>
      <c r="JGR24" s="12"/>
      <c r="JGS24" s="12"/>
      <c r="JGT24" s="12"/>
      <c r="JGU24" s="12"/>
      <c r="JGV24" s="12"/>
      <c r="JGW24" s="12"/>
      <c r="JGX24" s="12"/>
      <c r="JGY24" s="12"/>
      <c r="JGZ24" s="12"/>
      <c r="JHA24" s="12"/>
      <c r="JHB24" s="12"/>
      <c r="JHC24" s="12"/>
      <c r="JHD24" s="12"/>
      <c r="JHE24" s="12"/>
      <c r="JHF24" s="12"/>
      <c r="JHG24" s="12"/>
      <c r="JHH24" s="12"/>
      <c r="JHI24" s="12"/>
      <c r="JHJ24" s="12"/>
      <c r="JHK24" s="12"/>
      <c r="JHL24" s="12"/>
      <c r="JHM24" s="12"/>
      <c r="JHN24" s="12"/>
      <c r="JHO24" s="12"/>
      <c r="JHP24" s="12"/>
      <c r="JHQ24" s="12"/>
      <c r="JHR24" s="12"/>
      <c r="JHS24" s="12"/>
      <c r="JHT24" s="12"/>
      <c r="JHU24" s="12"/>
      <c r="JHV24" s="12"/>
      <c r="JHW24" s="12"/>
      <c r="JHX24" s="12"/>
      <c r="JHY24" s="12"/>
      <c r="JHZ24" s="12"/>
      <c r="JIA24" s="12"/>
      <c r="JIB24" s="12"/>
      <c r="JIC24" s="12"/>
      <c r="JID24" s="12"/>
      <c r="JIE24" s="12"/>
      <c r="JIF24" s="12"/>
      <c r="JIG24" s="12"/>
      <c r="JIH24" s="12"/>
      <c r="JII24" s="12"/>
      <c r="JIJ24" s="12"/>
      <c r="JIK24" s="12"/>
      <c r="JIL24" s="12"/>
      <c r="JIM24" s="12"/>
      <c r="JIN24" s="12"/>
      <c r="JIO24" s="12"/>
      <c r="JIP24" s="12"/>
      <c r="JIQ24" s="12"/>
      <c r="JIR24" s="12"/>
      <c r="JIS24" s="12"/>
      <c r="JIT24" s="12"/>
      <c r="JIU24" s="12"/>
      <c r="JIV24" s="12"/>
      <c r="JIW24" s="12"/>
      <c r="JIX24" s="12"/>
      <c r="JIY24" s="12"/>
      <c r="JIZ24" s="12"/>
      <c r="JJA24" s="12"/>
      <c r="JJB24" s="12"/>
      <c r="JJC24" s="12"/>
      <c r="JJD24" s="12"/>
      <c r="JJE24" s="12"/>
      <c r="JJF24" s="12"/>
      <c r="JJG24" s="12"/>
      <c r="JJH24" s="12"/>
      <c r="JJI24" s="12"/>
      <c r="JJJ24" s="12"/>
      <c r="JJK24" s="12"/>
      <c r="JJL24" s="12"/>
      <c r="JJM24" s="12"/>
      <c r="JJN24" s="12"/>
      <c r="JJO24" s="12"/>
      <c r="JJP24" s="12"/>
      <c r="JJQ24" s="12"/>
      <c r="JJR24" s="12"/>
      <c r="JJS24" s="12"/>
      <c r="JJT24" s="12"/>
      <c r="JJU24" s="12"/>
      <c r="JJV24" s="12"/>
      <c r="JJW24" s="12"/>
      <c r="JJX24" s="12"/>
      <c r="JJY24" s="12"/>
      <c r="JJZ24" s="12"/>
      <c r="JKA24" s="12"/>
      <c r="JKB24" s="12"/>
      <c r="JKC24" s="12"/>
      <c r="JKD24" s="12"/>
      <c r="JKE24" s="12"/>
      <c r="JKF24" s="12"/>
      <c r="JKG24" s="12"/>
      <c r="JKH24" s="12"/>
      <c r="JKI24" s="12"/>
      <c r="JKJ24" s="12"/>
      <c r="JKK24" s="12"/>
      <c r="JKL24" s="12"/>
      <c r="JKM24" s="12"/>
      <c r="JKN24" s="12"/>
      <c r="JKO24" s="12"/>
      <c r="JKP24" s="12"/>
      <c r="JKQ24" s="12"/>
      <c r="JKR24" s="12"/>
      <c r="JKS24" s="12"/>
      <c r="JKT24" s="12"/>
      <c r="JKU24" s="12"/>
      <c r="JKV24" s="12"/>
      <c r="JKW24" s="12"/>
      <c r="JKX24" s="12"/>
      <c r="JKY24" s="12"/>
      <c r="JKZ24" s="12"/>
      <c r="JLA24" s="12"/>
      <c r="JLB24" s="12"/>
      <c r="JLC24" s="12"/>
      <c r="JLD24" s="12"/>
      <c r="JLE24" s="12"/>
      <c r="JLF24" s="12"/>
      <c r="JLG24" s="12"/>
      <c r="JLH24" s="12"/>
      <c r="JLI24" s="12"/>
      <c r="JLJ24" s="12"/>
      <c r="JLK24" s="12"/>
      <c r="JLL24" s="12"/>
      <c r="JLM24" s="12"/>
      <c r="JLN24" s="12"/>
      <c r="JLO24" s="12"/>
      <c r="JLP24" s="12"/>
      <c r="JLQ24" s="12"/>
      <c r="JLR24" s="12"/>
      <c r="JLS24" s="12"/>
      <c r="JLT24" s="12"/>
      <c r="JLU24" s="12"/>
      <c r="JLV24" s="12"/>
      <c r="JLW24" s="12"/>
      <c r="JLX24" s="12"/>
      <c r="JLY24" s="12"/>
      <c r="JLZ24" s="12"/>
      <c r="JMA24" s="12"/>
      <c r="JMB24" s="12"/>
      <c r="JMC24" s="12"/>
      <c r="JMD24" s="12"/>
      <c r="JME24" s="12"/>
      <c r="JMF24" s="12"/>
      <c r="JMG24" s="12"/>
      <c r="JMH24" s="12"/>
      <c r="JMI24" s="12"/>
      <c r="JMJ24" s="12"/>
      <c r="JMK24" s="12"/>
      <c r="JML24" s="12"/>
      <c r="JMM24" s="12"/>
      <c r="JMN24" s="12"/>
      <c r="JMO24" s="12"/>
      <c r="JMP24" s="12"/>
      <c r="JMQ24" s="12"/>
      <c r="JMR24" s="12"/>
      <c r="JMS24" s="12"/>
      <c r="JMT24" s="12"/>
      <c r="JMU24" s="12"/>
      <c r="JMV24" s="12"/>
      <c r="JMW24" s="12"/>
      <c r="JMX24" s="12"/>
      <c r="JMY24" s="12"/>
      <c r="JMZ24" s="12"/>
      <c r="JNA24" s="12"/>
      <c r="JNB24" s="12"/>
      <c r="JNC24" s="12"/>
      <c r="JND24" s="12"/>
      <c r="JNE24" s="12"/>
      <c r="JNF24" s="12"/>
      <c r="JNG24" s="12"/>
      <c r="JNH24" s="12"/>
      <c r="JNI24" s="12"/>
      <c r="JNJ24" s="12"/>
      <c r="JNK24" s="12"/>
      <c r="JNL24" s="12"/>
      <c r="JNM24" s="12"/>
      <c r="JNN24" s="12"/>
      <c r="JNO24" s="12"/>
      <c r="JNP24" s="12"/>
      <c r="JNQ24" s="12"/>
      <c r="JNR24" s="12"/>
      <c r="JNS24" s="12"/>
      <c r="JNT24" s="12"/>
      <c r="JNU24" s="12"/>
      <c r="JNV24" s="12"/>
      <c r="JNW24" s="12"/>
      <c r="JNX24" s="12"/>
      <c r="JNY24" s="12"/>
      <c r="JNZ24" s="12"/>
      <c r="JOA24" s="12"/>
      <c r="JOB24" s="12"/>
      <c r="JOC24" s="12"/>
      <c r="JOD24" s="12"/>
      <c r="JOE24" s="12"/>
      <c r="JOF24" s="12"/>
      <c r="JOG24" s="12"/>
      <c r="JOH24" s="12"/>
      <c r="JOI24" s="12"/>
      <c r="JOJ24" s="12"/>
      <c r="JOK24" s="12"/>
      <c r="JOL24" s="12"/>
      <c r="JOM24" s="12"/>
      <c r="JON24" s="12"/>
      <c r="JOO24" s="12"/>
      <c r="JOP24" s="12"/>
      <c r="JOQ24" s="12"/>
      <c r="JOR24" s="12"/>
      <c r="JOS24" s="12"/>
      <c r="JOT24" s="12"/>
      <c r="JOU24" s="12"/>
      <c r="JOV24" s="12"/>
      <c r="JOW24" s="12"/>
      <c r="JOX24" s="12"/>
      <c r="JOY24" s="12"/>
      <c r="JOZ24" s="12"/>
      <c r="JPA24" s="12"/>
      <c r="JPB24" s="12"/>
      <c r="JPC24" s="12"/>
      <c r="JPD24" s="12"/>
      <c r="JPE24" s="12"/>
      <c r="JPF24" s="12"/>
      <c r="JPG24" s="12"/>
      <c r="JPH24" s="12"/>
      <c r="JPI24" s="12"/>
      <c r="JPJ24" s="12"/>
      <c r="JPK24" s="12"/>
      <c r="JPL24" s="12"/>
      <c r="JPM24" s="12"/>
      <c r="JPN24" s="12"/>
      <c r="JPO24" s="12"/>
      <c r="JPP24" s="12"/>
      <c r="JPQ24" s="12"/>
      <c r="JPR24" s="12"/>
      <c r="JPS24" s="12"/>
      <c r="JPT24" s="12"/>
      <c r="JPU24" s="12"/>
      <c r="JPV24" s="12"/>
      <c r="JPW24" s="12"/>
      <c r="JPX24" s="12"/>
      <c r="JPY24" s="12"/>
      <c r="JPZ24" s="12"/>
      <c r="JQA24" s="12"/>
      <c r="JQB24" s="12"/>
      <c r="JQC24" s="12"/>
      <c r="JQD24" s="12"/>
      <c r="JQE24" s="12"/>
      <c r="JQF24" s="12"/>
      <c r="JQG24" s="12"/>
      <c r="JQH24" s="12"/>
      <c r="JQI24" s="12"/>
      <c r="JQJ24" s="12"/>
      <c r="JQK24" s="12"/>
      <c r="JQL24" s="12"/>
      <c r="JQM24" s="12"/>
      <c r="JQN24" s="12"/>
      <c r="JQO24" s="12"/>
      <c r="JQP24" s="12"/>
      <c r="JQQ24" s="12"/>
      <c r="JQR24" s="12"/>
      <c r="JQS24" s="12"/>
      <c r="JQT24" s="12"/>
      <c r="JQU24" s="12"/>
      <c r="JQV24" s="12"/>
      <c r="JQW24" s="12"/>
      <c r="JQX24" s="12"/>
      <c r="JQY24" s="12"/>
      <c r="JQZ24" s="12"/>
      <c r="JRA24" s="12"/>
      <c r="JRB24" s="12"/>
      <c r="JRC24" s="12"/>
      <c r="JRD24" s="12"/>
      <c r="JRE24" s="12"/>
      <c r="JRF24" s="12"/>
      <c r="JRG24" s="12"/>
      <c r="JRH24" s="12"/>
      <c r="JRI24" s="12"/>
      <c r="JRJ24" s="12"/>
      <c r="JRK24" s="12"/>
      <c r="JRL24" s="12"/>
      <c r="JRM24" s="12"/>
      <c r="JRN24" s="12"/>
      <c r="JRO24" s="12"/>
      <c r="JRP24" s="12"/>
      <c r="JRQ24" s="12"/>
      <c r="JRR24" s="12"/>
      <c r="JRS24" s="12"/>
      <c r="JRT24" s="12"/>
      <c r="JRU24" s="12"/>
      <c r="JRV24" s="12"/>
      <c r="JRW24" s="12"/>
      <c r="JRX24" s="12"/>
      <c r="JRY24" s="12"/>
      <c r="JRZ24" s="12"/>
      <c r="JSA24" s="12"/>
      <c r="JSB24" s="12"/>
      <c r="JSC24" s="12"/>
      <c r="JSD24" s="12"/>
      <c r="JSE24" s="12"/>
      <c r="JSF24" s="12"/>
      <c r="JSG24" s="12"/>
      <c r="JSH24" s="12"/>
      <c r="JSI24" s="12"/>
      <c r="JSJ24" s="12"/>
      <c r="JSK24" s="12"/>
      <c r="JSL24" s="12"/>
      <c r="JSM24" s="12"/>
      <c r="JSN24" s="12"/>
      <c r="JSO24" s="12"/>
      <c r="JSP24" s="12"/>
      <c r="JSQ24" s="12"/>
      <c r="JSR24" s="12"/>
      <c r="JSS24" s="12"/>
      <c r="JST24" s="12"/>
      <c r="JSU24" s="12"/>
      <c r="JSV24" s="12"/>
      <c r="JSW24" s="12"/>
      <c r="JSX24" s="12"/>
      <c r="JSY24" s="12"/>
      <c r="JSZ24" s="12"/>
      <c r="JTA24" s="12"/>
      <c r="JTB24" s="12"/>
      <c r="JTC24" s="12"/>
      <c r="JTD24" s="12"/>
      <c r="JTE24" s="12"/>
      <c r="JTF24" s="12"/>
      <c r="JTG24" s="12"/>
      <c r="JTH24" s="12"/>
      <c r="JTI24" s="12"/>
      <c r="JTJ24" s="12"/>
      <c r="JTK24" s="12"/>
      <c r="JTL24" s="12"/>
      <c r="JTM24" s="12"/>
      <c r="JTN24" s="12"/>
      <c r="JTO24" s="12"/>
      <c r="JTP24" s="12"/>
      <c r="JTQ24" s="12"/>
      <c r="JTR24" s="12"/>
      <c r="JTS24" s="12"/>
      <c r="JTT24" s="12"/>
      <c r="JTU24" s="12"/>
      <c r="JTV24" s="12"/>
      <c r="JTW24" s="12"/>
      <c r="JTX24" s="12"/>
      <c r="JTY24" s="12"/>
      <c r="JTZ24" s="12"/>
      <c r="JUA24" s="12"/>
      <c r="JUB24" s="12"/>
      <c r="JUC24" s="12"/>
      <c r="JUD24" s="12"/>
      <c r="JUE24" s="12"/>
      <c r="JUF24" s="12"/>
      <c r="JUG24" s="12"/>
      <c r="JUH24" s="12"/>
      <c r="JUI24" s="12"/>
      <c r="JUJ24" s="12"/>
      <c r="JUK24" s="12"/>
      <c r="JUL24" s="12"/>
      <c r="JUM24" s="12"/>
      <c r="JUN24" s="12"/>
      <c r="JUO24" s="12"/>
      <c r="JUP24" s="12"/>
      <c r="JUQ24" s="12"/>
      <c r="JUR24" s="12"/>
      <c r="JUS24" s="12"/>
      <c r="JUT24" s="12"/>
      <c r="JUU24" s="12"/>
      <c r="JUV24" s="12"/>
      <c r="JUW24" s="12"/>
      <c r="JUX24" s="12"/>
      <c r="JUY24" s="12"/>
      <c r="JUZ24" s="12"/>
      <c r="JVA24" s="12"/>
      <c r="JVB24" s="12"/>
      <c r="JVC24" s="12"/>
      <c r="JVD24" s="12"/>
      <c r="JVE24" s="12"/>
      <c r="JVF24" s="12"/>
      <c r="JVG24" s="12"/>
      <c r="JVH24" s="12"/>
      <c r="JVI24" s="12"/>
      <c r="JVJ24" s="12"/>
      <c r="JVK24" s="12"/>
      <c r="JVL24" s="12"/>
      <c r="JVM24" s="12"/>
      <c r="JVN24" s="12"/>
      <c r="JVO24" s="12"/>
      <c r="JVP24" s="12"/>
      <c r="JVQ24" s="12"/>
      <c r="JVR24" s="12"/>
      <c r="JVS24" s="12"/>
      <c r="JVT24" s="12"/>
      <c r="JVU24" s="12"/>
      <c r="JVV24" s="12"/>
      <c r="JVW24" s="12"/>
      <c r="JVX24" s="12"/>
      <c r="JVY24" s="12"/>
      <c r="JVZ24" s="12"/>
      <c r="JWA24" s="12"/>
      <c r="JWB24" s="12"/>
      <c r="JWC24" s="12"/>
      <c r="JWD24" s="12"/>
      <c r="JWE24" s="12"/>
      <c r="JWF24" s="12"/>
      <c r="JWG24" s="12"/>
      <c r="JWH24" s="12"/>
      <c r="JWI24" s="12"/>
      <c r="JWJ24" s="12"/>
      <c r="JWK24" s="12"/>
      <c r="JWL24" s="12"/>
      <c r="JWM24" s="12"/>
      <c r="JWN24" s="12"/>
      <c r="JWO24" s="12"/>
      <c r="JWP24" s="12"/>
      <c r="JWQ24" s="12"/>
      <c r="JWR24" s="12"/>
      <c r="JWS24" s="12"/>
      <c r="JWT24" s="12"/>
      <c r="JWU24" s="12"/>
      <c r="JWV24" s="12"/>
      <c r="JWW24" s="12"/>
      <c r="JWX24" s="12"/>
      <c r="JWY24" s="12"/>
      <c r="JWZ24" s="12"/>
      <c r="JXA24" s="12"/>
      <c r="JXB24" s="12"/>
      <c r="JXC24" s="12"/>
      <c r="JXD24" s="12"/>
      <c r="JXE24" s="12"/>
      <c r="JXF24" s="12"/>
      <c r="JXG24" s="12"/>
      <c r="JXH24" s="12"/>
      <c r="JXI24" s="12"/>
      <c r="JXJ24" s="12"/>
      <c r="JXK24" s="12"/>
      <c r="JXL24" s="12"/>
      <c r="JXM24" s="12"/>
      <c r="JXN24" s="12"/>
      <c r="JXO24" s="12"/>
      <c r="JXP24" s="12"/>
      <c r="JXQ24" s="12"/>
      <c r="JXR24" s="12"/>
      <c r="JXS24" s="12"/>
      <c r="JXT24" s="12"/>
      <c r="JXU24" s="12"/>
      <c r="JXV24" s="12"/>
      <c r="JXW24" s="12"/>
      <c r="JXX24" s="12"/>
      <c r="JXY24" s="12"/>
      <c r="JXZ24" s="12"/>
      <c r="JYA24" s="12"/>
      <c r="JYB24" s="12"/>
      <c r="JYC24" s="12"/>
      <c r="JYD24" s="12"/>
      <c r="JYE24" s="12"/>
      <c r="JYF24" s="12"/>
      <c r="JYG24" s="12"/>
      <c r="JYH24" s="12"/>
      <c r="JYI24" s="12"/>
      <c r="JYJ24" s="12"/>
      <c r="JYK24" s="12"/>
      <c r="JYL24" s="12"/>
      <c r="JYM24" s="12"/>
      <c r="JYN24" s="12"/>
      <c r="JYO24" s="12"/>
      <c r="JYP24" s="12"/>
      <c r="JYQ24" s="12"/>
      <c r="JYR24" s="12"/>
      <c r="JYS24" s="12"/>
      <c r="JYT24" s="12"/>
      <c r="JYU24" s="12"/>
      <c r="JYV24" s="12"/>
      <c r="JYW24" s="12"/>
      <c r="JYX24" s="12"/>
      <c r="JYY24" s="12"/>
      <c r="JYZ24" s="12"/>
      <c r="JZA24" s="12"/>
      <c r="JZB24" s="12"/>
      <c r="JZC24" s="12"/>
      <c r="JZD24" s="12"/>
      <c r="JZE24" s="12"/>
      <c r="JZF24" s="12"/>
      <c r="JZG24" s="12"/>
      <c r="JZH24" s="12"/>
      <c r="JZI24" s="12"/>
      <c r="JZJ24" s="12"/>
      <c r="JZK24" s="12"/>
      <c r="JZL24" s="12"/>
      <c r="JZM24" s="12"/>
      <c r="JZN24" s="12"/>
      <c r="JZO24" s="12"/>
      <c r="JZP24" s="12"/>
      <c r="JZQ24" s="12"/>
      <c r="JZR24" s="12"/>
      <c r="JZS24" s="12"/>
      <c r="JZT24" s="12"/>
      <c r="JZU24" s="12"/>
      <c r="JZV24" s="12"/>
      <c r="JZW24" s="12"/>
      <c r="JZX24" s="12"/>
      <c r="JZY24" s="12"/>
      <c r="JZZ24" s="12"/>
      <c r="KAA24" s="12"/>
      <c r="KAB24" s="12"/>
      <c r="KAC24" s="12"/>
      <c r="KAD24" s="12"/>
      <c r="KAE24" s="12"/>
      <c r="KAF24" s="12"/>
      <c r="KAG24" s="12"/>
      <c r="KAH24" s="12"/>
      <c r="KAI24" s="12"/>
      <c r="KAJ24" s="12"/>
      <c r="KAK24" s="12"/>
      <c r="KAL24" s="12"/>
      <c r="KAM24" s="12"/>
      <c r="KAN24" s="12"/>
      <c r="KAO24" s="12"/>
      <c r="KAP24" s="12"/>
      <c r="KAQ24" s="12"/>
      <c r="KAR24" s="12"/>
      <c r="KAS24" s="12"/>
      <c r="KAT24" s="12"/>
      <c r="KAU24" s="12"/>
      <c r="KAV24" s="12"/>
      <c r="KAW24" s="12"/>
      <c r="KAX24" s="12"/>
      <c r="KAY24" s="12"/>
      <c r="KAZ24" s="12"/>
      <c r="KBA24" s="12"/>
      <c r="KBB24" s="12"/>
      <c r="KBC24" s="12"/>
      <c r="KBD24" s="12"/>
      <c r="KBE24" s="12"/>
      <c r="KBF24" s="12"/>
      <c r="KBG24" s="12"/>
      <c r="KBH24" s="12"/>
      <c r="KBI24" s="12"/>
      <c r="KBJ24" s="12"/>
      <c r="KBK24" s="12"/>
      <c r="KBL24" s="12"/>
      <c r="KBM24" s="12"/>
      <c r="KBN24" s="12"/>
      <c r="KBO24" s="12"/>
      <c r="KBP24" s="12"/>
      <c r="KBQ24" s="12"/>
      <c r="KBR24" s="12"/>
      <c r="KBS24" s="12"/>
      <c r="KBT24" s="12"/>
      <c r="KBU24" s="12"/>
      <c r="KBV24" s="12"/>
      <c r="KBW24" s="12"/>
      <c r="KBX24" s="12"/>
      <c r="KBY24" s="12"/>
      <c r="KBZ24" s="12"/>
      <c r="KCA24" s="12"/>
      <c r="KCB24" s="12"/>
      <c r="KCC24" s="12"/>
      <c r="KCD24" s="12"/>
      <c r="KCE24" s="12"/>
      <c r="KCF24" s="12"/>
      <c r="KCG24" s="12"/>
      <c r="KCH24" s="12"/>
      <c r="KCI24" s="12"/>
      <c r="KCJ24" s="12"/>
      <c r="KCK24" s="12"/>
      <c r="KCL24" s="12"/>
      <c r="KCM24" s="12"/>
      <c r="KCN24" s="12"/>
      <c r="KCO24" s="12"/>
      <c r="KCP24" s="12"/>
      <c r="KCQ24" s="12"/>
      <c r="KCR24" s="12"/>
      <c r="KCS24" s="12"/>
      <c r="KCT24" s="12"/>
      <c r="KCU24" s="12"/>
      <c r="KCV24" s="12"/>
      <c r="KCW24" s="12"/>
      <c r="KCX24" s="12"/>
      <c r="KCY24" s="12"/>
      <c r="KCZ24" s="12"/>
      <c r="KDA24" s="12"/>
      <c r="KDB24" s="12"/>
      <c r="KDC24" s="12"/>
      <c r="KDD24" s="12"/>
      <c r="KDE24" s="12"/>
      <c r="KDF24" s="12"/>
      <c r="KDG24" s="12"/>
      <c r="KDH24" s="12"/>
      <c r="KDI24" s="12"/>
      <c r="KDJ24" s="12"/>
      <c r="KDK24" s="12"/>
      <c r="KDL24" s="12"/>
      <c r="KDM24" s="12"/>
      <c r="KDN24" s="12"/>
      <c r="KDO24" s="12"/>
      <c r="KDP24" s="12"/>
      <c r="KDQ24" s="12"/>
      <c r="KDR24" s="12"/>
      <c r="KDS24" s="12"/>
      <c r="KDT24" s="12"/>
      <c r="KDU24" s="12"/>
      <c r="KDV24" s="12"/>
      <c r="KDW24" s="12"/>
      <c r="KDX24" s="12"/>
      <c r="KDY24" s="12"/>
      <c r="KDZ24" s="12"/>
      <c r="KEA24" s="12"/>
      <c r="KEB24" s="12"/>
      <c r="KEC24" s="12"/>
      <c r="KED24" s="12"/>
      <c r="KEE24" s="12"/>
      <c r="KEF24" s="12"/>
      <c r="KEG24" s="12"/>
      <c r="KEH24" s="12"/>
      <c r="KEI24" s="12"/>
      <c r="KEJ24" s="12"/>
      <c r="KEK24" s="12"/>
      <c r="KEL24" s="12"/>
      <c r="KEM24" s="12"/>
      <c r="KEN24" s="12"/>
      <c r="KEO24" s="12"/>
      <c r="KEP24" s="12"/>
      <c r="KEQ24" s="12"/>
      <c r="KER24" s="12"/>
      <c r="KES24" s="12"/>
      <c r="KET24" s="12"/>
      <c r="KEU24" s="12"/>
      <c r="KEV24" s="12"/>
      <c r="KEW24" s="12"/>
      <c r="KEX24" s="12"/>
      <c r="KEY24" s="12"/>
      <c r="KEZ24" s="12"/>
      <c r="KFA24" s="12"/>
      <c r="KFB24" s="12"/>
      <c r="KFC24" s="12"/>
      <c r="KFD24" s="12"/>
      <c r="KFE24" s="12"/>
      <c r="KFF24" s="12"/>
      <c r="KFG24" s="12"/>
      <c r="KFH24" s="12"/>
      <c r="KFI24" s="12"/>
      <c r="KFJ24" s="12"/>
      <c r="KFK24" s="12"/>
      <c r="KFL24" s="12"/>
      <c r="KFM24" s="12"/>
      <c r="KFN24" s="12"/>
      <c r="KFO24" s="12"/>
      <c r="KFP24" s="12"/>
      <c r="KFQ24" s="12"/>
      <c r="KFR24" s="12"/>
      <c r="KFS24" s="12"/>
      <c r="KFT24" s="12"/>
      <c r="KFU24" s="12"/>
      <c r="KFV24" s="12"/>
      <c r="KFW24" s="12"/>
      <c r="KFX24" s="12"/>
      <c r="KFY24" s="12"/>
      <c r="KFZ24" s="12"/>
      <c r="KGA24" s="12"/>
      <c r="KGB24" s="12"/>
      <c r="KGC24" s="12"/>
      <c r="KGD24" s="12"/>
      <c r="KGE24" s="12"/>
      <c r="KGF24" s="12"/>
      <c r="KGG24" s="12"/>
      <c r="KGH24" s="12"/>
      <c r="KGI24" s="12"/>
      <c r="KGJ24" s="12"/>
      <c r="KGK24" s="12"/>
      <c r="KGL24" s="12"/>
      <c r="KGM24" s="12"/>
      <c r="KGN24" s="12"/>
      <c r="KGO24" s="12"/>
      <c r="KGP24" s="12"/>
      <c r="KGQ24" s="12"/>
      <c r="KGR24" s="12"/>
      <c r="KGS24" s="12"/>
      <c r="KGT24" s="12"/>
      <c r="KGU24" s="12"/>
      <c r="KGV24" s="12"/>
      <c r="KGW24" s="12"/>
      <c r="KGX24" s="12"/>
      <c r="KGY24" s="12"/>
      <c r="KGZ24" s="12"/>
      <c r="KHA24" s="12"/>
      <c r="KHB24" s="12"/>
      <c r="KHC24" s="12"/>
      <c r="KHD24" s="12"/>
      <c r="KHE24" s="12"/>
      <c r="KHF24" s="12"/>
      <c r="KHG24" s="12"/>
      <c r="KHH24" s="12"/>
      <c r="KHI24" s="12"/>
      <c r="KHJ24" s="12"/>
      <c r="KHK24" s="12"/>
      <c r="KHL24" s="12"/>
      <c r="KHM24" s="12"/>
      <c r="KHN24" s="12"/>
      <c r="KHO24" s="12"/>
      <c r="KHP24" s="12"/>
      <c r="KHQ24" s="12"/>
      <c r="KHR24" s="12"/>
      <c r="KHS24" s="12"/>
      <c r="KHT24" s="12"/>
      <c r="KHU24" s="12"/>
      <c r="KHV24" s="12"/>
      <c r="KHW24" s="12"/>
      <c r="KHX24" s="12"/>
      <c r="KHY24" s="12"/>
      <c r="KHZ24" s="12"/>
      <c r="KIA24" s="12"/>
      <c r="KIB24" s="12"/>
      <c r="KIC24" s="12"/>
      <c r="KID24" s="12"/>
      <c r="KIE24" s="12"/>
      <c r="KIF24" s="12"/>
      <c r="KIG24" s="12"/>
      <c r="KIH24" s="12"/>
      <c r="KII24" s="12"/>
      <c r="KIJ24" s="12"/>
      <c r="KIK24" s="12"/>
      <c r="KIL24" s="12"/>
      <c r="KIM24" s="12"/>
      <c r="KIN24" s="12"/>
      <c r="KIO24" s="12"/>
      <c r="KIP24" s="12"/>
      <c r="KIQ24" s="12"/>
      <c r="KIR24" s="12"/>
      <c r="KIS24" s="12"/>
      <c r="KIT24" s="12"/>
      <c r="KIU24" s="12"/>
      <c r="KIV24" s="12"/>
      <c r="KIW24" s="12"/>
      <c r="KIX24" s="12"/>
      <c r="KIY24" s="12"/>
      <c r="KIZ24" s="12"/>
      <c r="KJA24" s="12"/>
      <c r="KJB24" s="12"/>
      <c r="KJC24" s="12"/>
      <c r="KJD24" s="12"/>
      <c r="KJE24" s="12"/>
      <c r="KJF24" s="12"/>
      <c r="KJG24" s="12"/>
      <c r="KJH24" s="12"/>
      <c r="KJI24" s="12"/>
      <c r="KJJ24" s="12"/>
      <c r="KJK24" s="12"/>
      <c r="KJL24" s="12"/>
      <c r="KJM24" s="12"/>
      <c r="KJN24" s="12"/>
      <c r="KJO24" s="12"/>
      <c r="KJP24" s="12"/>
      <c r="KJQ24" s="12"/>
      <c r="KJR24" s="12"/>
      <c r="KJS24" s="12"/>
      <c r="KJT24" s="12"/>
      <c r="KJU24" s="12"/>
      <c r="KJV24" s="12"/>
      <c r="KJW24" s="12"/>
      <c r="KJX24" s="12"/>
      <c r="KJY24" s="12"/>
      <c r="KJZ24" s="12"/>
      <c r="KKA24" s="12"/>
      <c r="KKB24" s="12"/>
      <c r="KKC24" s="12"/>
      <c r="KKD24" s="12"/>
      <c r="KKE24" s="12"/>
      <c r="KKF24" s="12"/>
      <c r="KKG24" s="12"/>
      <c r="KKH24" s="12"/>
      <c r="KKI24" s="12"/>
      <c r="KKJ24" s="12"/>
      <c r="KKK24" s="12"/>
      <c r="KKL24" s="12"/>
      <c r="KKM24" s="12"/>
      <c r="KKN24" s="12"/>
      <c r="KKO24" s="12"/>
      <c r="KKP24" s="12"/>
      <c r="KKQ24" s="12"/>
      <c r="KKR24" s="12"/>
      <c r="KKS24" s="12"/>
      <c r="KKT24" s="12"/>
      <c r="KKU24" s="12"/>
      <c r="KKV24" s="12"/>
      <c r="KKW24" s="12"/>
      <c r="KKX24" s="12"/>
      <c r="KKY24" s="12"/>
      <c r="KKZ24" s="12"/>
      <c r="KLA24" s="12"/>
      <c r="KLB24" s="12"/>
      <c r="KLC24" s="12"/>
      <c r="KLD24" s="12"/>
      <c r="KLE24" s="12"/>
      <c r="KLF24" s="12"/>
      <c r="KLG24" s="12"/>
      <c r="KLH24" s="12"/>
      <c r="KLI24" s="12"/>
      <c r="KLJ24" s="12"/>
      <c r="KLK24" s="12"/>
      <c r="KLL24" s="12"/>
      <c r="KLM24" s="12"/>
      <c r="KLN24" s="12"/>
      <c r="KLO24" s="12"/>
      <c r="KLP24" s="12"/>
      <c r="KLQ24" s="12"/>
      <c r="KLR24" s="12"/>
      <c r="KLS24" s="12"/>
      <c r="KLT24" s="12"/>
      <c r="KLU24" s="12"/>
      <c r="KLV24" s="12"/>
      <c r="KLW24" s="12"/>
      <c r="KLX24" s="12"/>
      <c r="KLY24" s="12"/>
      <c r="KLZ24" s="12"/>
      <c r="KMA24" s="12"/>
      <c r="KMB24" s="12"/>
      <c r="KMC24" s="12"/>
      <c r="KMD24" s="12"/>
      <c r="KME24" s="12"/>
      <c r="KMF24" s="12"/>
      <c r="KMG24" s="12"/>
      <c r="KMH24" s="12"/>
      <c r="KMI24" s="12"/>
      <c r="KMJ24" s="12"/>
      <c r="KMK24" s="12"/>
      <c r="KML24" s="12"/>
      <c r="KMM24" s="12"/>
      <c r="KMN24" s="12"/>
      <c r="KMO24" s="12"/>
      <c r="KMP24" s="12"/>
      <c r="KMQ24" s="12"/>
      <c r="KMR24" s="12"/>
      <c r="KMS24" s="12"/>
      <c r="KMT24" s="12"/>
      <c r="KMU24" s="12"/>
      <c r="KMV24" s="12"/>
      <c r="KMW24" s="12"/>
      <c r="KMX24" s="12"/>
      <c r="KMY24" s="12"/>
      <c r="KMZ24" s="12"/>
      <c r="KNA24" s="12"/>
      <c r="KNB24" s="12"/>
      <c r="KNC24" s="12"/>
      <c r="KND24" s="12"/>
      <c r="KNE24" s="12"/>
      <c r="KNF24" s="12"/>
      <c r="KNG24" s="12"/>
      <c r="KNH24" s="12"/>
      <c r="KNI24" s="12"/>
      <c r="KNJ24" s="12"/>
      <c r="KNK24" s="12"/>
      <c r="KNL24" s="12"/>
      <c r="KNM24" s="12"/>
      <c r="KNN24" s="12"/>
      <c r="KNO24" s="12"/>
      <c r="KNP24" s="12"/>
      <c r="KNQ24" s="12"/>
      <c r="KNR24" s="12"/>
      <c r="KNS24" s="12"/>
      <c r="KNT24" s="12"/>
      <c r="KNU24" s="12"/>
      <c r="KNV24" s="12"/>
      <c r="KNW24" s="12"/>
      <c r="KNX24" s="12"/>
      <c r="KNY24" s="12"/>
      <c r="KNZ24" s="12"/>
      <c r="KOA24" s="12"/>
      <c r="KOB24" s="12"/>
      <c r="KOC24" s="12"/>
      <c r="KOD24" s="12"/>
      <c r="KOE24" s="12"/>
      <c r="KOF24" s="12"/>
      <c r="KOG24" s="12"/>
      <c r="KOH24" s="12"/>
      <c r="KOI24" s="12"/>
      <c r="KOJ24" s="12"/>
      <c r="KOK24" s="12"/>
      <c r="KOL24" s="12"/>
      <c r="KOM24" s="12"/>
      <c r="KON24" s="12"/>
      <c r="KOO24" s="12"/>
      <c r="KOP24" s="12"/>
      <c r="KOQ24" s="12"/>
      <c r="KOR24" s="12"/>
      <c r="KOS24" s="12"/>
      <c r="KOT24" s="12"/>
      <c r="KOU24" s="12"/>
      <c r="KOV24" s="12"/>
      <c r="KOW24" s="12"/>
      <c r="KOX24" s="12"/>
      <c r="KOY24" s="12"/>
      <c r="KOZ24" s="12"/>
      <c r="KPA24" s="12"/>
      <c r="KPB24" s="12"/>
      <c r="KPC24" s="12"/>
      <c r="KPD24" s="12"/>
      <c r="KPE24" s="12"/>
      <c r="KPF24" s="12"/>
      <c r="KPG24" s="12"/>
      <c r="KPH24" s="12"/>
      <c r="KPI24" s="12"/>
      <c r="KPJ24" s="12"/>
      <c r="KPK24" s="12"/>
      <c r="KPL24" s="12"/>
      <c r="KPM24" s="12"/>
      <c r="KPN24" s="12"/>
      <c r="KPO24" s="12"/>
      <c r="KPP24" s="12"/>
      <c r="KPQ24" s="12"/>
      <c r="KPR24" s="12"/>
      <c r="KPS24" s="12"/>
      <c r="KPT24" s="12"/>
      <c r="KPU24" s="12"/>
      <c r="KPV24" s="12"/>
      <c r="KPW24" s="12"/>
      <c r="KPX24" s="12"/>
      <c r="KPY24" s="12"/>
      <c r="KPZ24" s="12"/>
      <c r="KQA24" s="12"/>
      <c r="KQB24" s="12"/>
      <c r="KQC24" s="12"/>
      <c r="KQD24" s="12"/>
      <c r="KQE24" s="12"/>
      <c r="KQF24" s="12"/>
      <c r="KQG24" s="12"/>
      <c r="KQH24" s="12"/>
      <c r="KQI24" s="12"/>
      <c r="KQJ24" s="12"/>
      <c r="KQK24" s="12"/>
      <c r="KQL24" s="12"/>
      <c r="KQM24" s="12"/>
      <c r="KQN24" s="12"/>
      <c r="KQO24" s="12"/>
      <c r="KQP24" s="12"/>
      <c r="KQQ24" s="12"/>
      <c r="KQR24" s="12"/>
      <c r="KQS24" s="12"/>
      <c r="KQT24" s="12"/>
      <c r="KQU24" s="12"/>
      <c r="KQV24" s="12"/>
      <c r="KQW24" s="12"/>
      <c r="KQX24" s="12"/>
      <c r="KQY24" s="12"/>
      <c r="KQZ24" s="12"/>
      <c r="KRA24" s="12"/>
      <c r="KRB24" s="12"/>
      <c r="KRC24" s="12"/>
      <c r="KRD24" s="12"/>
      <c r="KRE24" s="12"/>
      <c r="KRF24" s="12"/>
      <c r="KRG24" s="12"/>
      <c r="KRH24" s="12"/>
      <c r="KRI24" s="12"/>
      <c r="KRJ24" s="12"/>
      <c r="KRK24" s="12"/>
      <c r="KRL24" s="12"/>
      <c r="KRM24" s="12"/>
      <c r="KRN24" s="12"/>
      <c r="KRO24" s="12"/>
      <c r="KRP24" s="12"/>
      <c r="KRQ24" s="12"/>
      <c r="KRR24" s="12"/>
      <c r="KRS24" s="12"/>
      <c r="KRT24" s="12"/>
      <c r="KRU24" s="12"/>
      <c r="KRV24" s="12"/>
      <c r="KRW24" s="12"/>
      <c r="KRX24" s="12"/>
      <c r="KRY24" s="12"/>
      <c r="KRZ24" s="12"/>
      <c r="KSA24" s="12"/>
      <c r="KSB24" s="12"/>
      <c r="KSC24" s="12"/>
      <c r="KSD24" s="12"/>
      <c r="KSE24" s="12"/>
      <c r="KSF24" s="12"/>
      <c r="KSG24" s="12"/>
      <c r="KSH24" s="12"/>
      <c r="KSI24" s="12"/>
      <c r="KSJ24" s="12"/>
      <c r="KSK24" s="12"/>
      <c r="KSL24" s="12"/>
      <c r="KSM24" s="12"/>
      <c r="KSN24" s="12"/>
      <c r="KSO24" s="12"/>
      <c r="KSP24" s="12"/>
      <c r="KSQ24" s="12"/>
      <c r="KSR24" s="12"/>
      <c r="KSS24" s="12"/>
      <c r="KST24" s="12"/>
      <c r="KSU24" s="12"/>
      <c r="KSV24" s="12"/>
      <c r="KSW24" s="12"/>
      <c r="KSX24" s="12"/>
      <c r="KSY24" s="12"/>
      <c r="KSZ24" s="12"/>
      <c r="KTA24" s="12"/>
      <c r="KTB24" s="12"/>
      <c r="KTC24" s="12"/>
      <c r="KTD24" s="12"/>
      <c r="KTE24" s="12"/>
      <c r="KTF24" s="12"/>
      <c r="KTG24" s="12"/>
      <c r="KTH24" s="12"/>
      <c r="KTI24" s="12"/>
      <c r="KTJ24" s="12"/>
      <c r="KTK24" s="12"/>
      <c r="KTL24" s="12"/>
      <c r="KTM24" s="12"/>
      <c r="KTN24" s="12"/>
      <c r="KTO24" s="12"/>
      <c r="KTP24" s="12"/>
      <c r="KTQ24" s="12"/>
      <c r="KTR24" s="12"/>
      <c r="KTS24" s="12"/>
      <c r="KTT24" s="12"/>
      <c r="KTU24" s="12"/>
      <c r="KTV24" s="12"/>
      <c r="KTW24" s="12"/>
      <c r="KTX24" s="12"/>
      <c r="KTY24" s="12"/>
      <c r="KTZ24" s="12"/>
      <c r="KUA24" s="12"/>
      <c r="KUB24" s="12"/>
      <c r="KUC24" s="12"/>
      <c r="KUD24" s="12"/>
      <c r="KUE24" s="12"/>
      <c r="KUF24" s="12"/>
      <c r="KUG24" s="12"/>
      <c r="KUH24" s="12"/>
      <c r="KUI24" s="12"/>
      <c r="KUJ24" s="12"/>
      <c r="KUK24" s="12"/>
      <c r="KUL24" s="12"/>
      <c r="KUM24" s="12"/>
      <c r="KUN24" s="12"/>
      <c r="KUO24" s="12"/>
      <c r="KUP24" s="12"/>
      <c r="KUQ24" s="12"/>
      <c r="KUR24" s="12"/>
      <c r="KUS24" s="12"/>
      <c r="KUT24" s="12"/>
      <c r="KUU24" s="12"/>
      <c r="KUV24" s="12"/>
      <c r="KUW24" s="12"/>
      <c r="KUX24" s="12"/>
      <c r="KUY24" s="12"/>
      <c r="KUZ24" s="12"/>
      <c r="KVA24" s="12"/>
      <c r="KVB24" s="12"/>
      <c r="KVC24" s="12"/>
      <c r="KVD24" s="12"/>
      <c r="KVE24" s="12"/>
      <c r="KVF24" s="12"/>
      <c r="KVG24" s="12"/>
      <c r="KVH24" s="12"/>
      <c r="KVI24" s="12"/>
      <c r="KVJ24" s="12"/>
      <c r="KVK24" s="12"/>
      <c r="KVL24" s="12"/>
      <c r="KVM24" s="12"/>
      <c r="KVN24" s="12"/>
      <c r="KVO24" s="12"/>
      <c r="KVP24" s="12"/>
      <c r="KVQ24" s="12"/>
      <c r="KVR24" s="12"/>
      <c r="KVS24" s="12"/>
      <c r="KVT24" s="12"/>
      <c r="KVU24" s="12"/>
      <c r="KVV24" s="12"/>
      <c r="KVW24" s="12"/>
      <c r="KVX24" s="12"/>
      <c r="KVY24" s="12"/>
      <c r="KVZ24" s="12"/>
      <c r="KWA24" s="12"/>
      <c r="KWB24" s="12"/>
      <c r="KWC24" s="12"/>
      <c r="KWD24" s="12"/>
      <c r="KWE24" s="12"/>
      <c r="KWF24" s="12"/>
      <c r="KWG24" s="12"/>
      <c r="KWH24" s="12"/>
      <c r="KWI24" s="12"/>
      <c r="KWJ24" s="12"/>
      <c r="KWK24" s="12"/>
      <c r="KWL24" s="12"/>
      <c r="KWM24" s="12"/>
      <c r="KWN24" s="12"/>
      <c r="KWO24" s="12"/>
      <c r="KWP24" s="12"/>
      <c r="KWQ24" s="12"/>
      <c r="KWR24" s="12"/>
      <c r="KWS24" s="12"/>
      <c r="KWT24" s="12"/>
      <c r="KWU24" s="12"/>
      <c r="KWV24" s="12"/>
      <c r="KWW24" s="12"/>
      <c r="KWX24" s="12"/>
      <c r="KWY24" s="12"/>
      <c r="KWZ24" s="12"/>
      <c r="KXA24" s="12"/>
      <c r="KXB24" s="12"/>
      <c r="KXC24" s="12"/>
      <c r="KXD24" s="12"/>
      <c r="KXE24" s="12"/>
      <c r="KXF24" s="12"/>
      <c r="KXG24" s="12"/>
      <c r="KXH24" s="12"/>
      <c r="KXI24" s="12"/>
      <c r="KXJ24" s="12"/>
      <c r="KXK24" s="12"/>
      <c r="KXL24" s="12"/>
      <c r="KXM24" s="12"/>
      <c r="KXN24" s="12"/>
      <c r="KXO24" s="12"/>
      <c r="KXP24" s="12"/>
      <c r="KXQ24" s="12"/>
      <c r="KXR24" s="12"/>
      <c r="KXS24" s="12"/>
      <c r="KXT24" s="12"/>
      <c r="KXU24" s="12"/>
      <c r="KXV24" s="12"/>
      <c r="KXW24" s="12"/>
      <c r="KXX24" s="12"/>
      <c r="KXY24" s="12"/>
      <c r="KXZ24" s="12"/>
      <c r="KYA24" s="12"/>
      <c r="KYB24" s="12"/>
      <c r="KYC24" s="12"/>
      <c r="KYD24" s="12"/>
      <c r="KYE24" s="12"/>
      <c r="KYF24" s="12"/>
      <c r="KYG24" s="12"/>
      <c r="KYH24" s="12"/>
      <c r="KYI24" s="12"/>
      <c r="KYJ24" s="12"/>
      <c r="KYK24" s="12"/>
      <c r="KYL24" s="12"/>
      <c r="KYM24" s="12"/>
      <c r="KYN24" s="12"/>
      <c r="KYO24" s="12"/>
      <c r="KYP24" s="12"/>
      <c r="KYQ24" s="12"/>
      <c r="KYR24" s="12"/>
      <c r="KYS24" s="12"/>
      <c r="KYT24" s="12"/>
      <c r="KYU24" s="12"/>
      <c r="KYV24" s="12"/>
      <c r="KYW24" s="12"/>
      <c r="KYX24" s="12"/>
      <c r="KYY24" s="12"/>
      <c r="KYZ24" s="12"/>
      <c r="KZA24" s="12"/>
      <c r="KZB24" s="12"/>
      <c r="KZC24" s="12"/>
      <c r="KZD24" s="12"/>
      <c r="KZE24" s="12"/>
      <c r="KZF24" s="12"/>
      <c r="KZG24" s="12"/>
      <c r="KZH24" s="12"/>
      <c r="KZI24" s="12"/>
      <c r="KZJ24" s="12"/>
      <c r="KZK24" s="12"/>
      <c r="KZL24" s="12"/>
      <c r="KZM24" s="12"/>
      <c r="KZN24" s="12"/>
      <c r="KZO24" s="12"/>
      <c r="KZP24" s="12"/>
      <c r="KZQ24" s="12"/>
      <c r="KZR24" s="12"/>
      <c r="KZS24" s="12"/>
      <c r="KZT24" s="12"/>
      <c r="KZU24" s="12"/>
      <c r="KZV24" s="12"/>
      <c r="KZW24" s="12"/>
      <c r="KZX24" s="12"/>
      <c r="KZY24" s="12"/>
      <c r="KZZ24" s="12"/>
      <c r="LAA24" s="12"/>
      <c r="LAB24" s="12"/>
      <c r="LAC24" s="12"/>
      <c r="LAD24" s="12"/>
      <c r="LAE24" s="12"/>
      <c r="LAF24" s="12"/>
      <c r="LAG24" s="12"/>
      <c r="LAH24" s="12"/>
      <c r="LAI24" s="12"/>
      <c r="LAJ24" s="12"/>
      <c r="LAK24" s="12"/>
      <c r="LAL24" s="12"/>
      <c r="LAM24" s="12"/>
      <c r="LAN24" s="12"/>
      <c r="LAO24" s="12"/>
      <c r="LAP24" s="12"/>
      <c r="LAQ24" s="12"/>
      <c r="LAR24" s="12"/>
      <c r="LAS24" s="12"/>
      <c r="LAT24" s="12"/>
      <c r="LAU24" s="12"/>
      <c r="LAV24" s="12"/>
      <c r="LAW24" s="12"/>
      <c r="LAX24" s="12"/>
      <c r="LAY24" s="12"/>
      <c r="LAZ24" s="12"/>
      <c r="LBA24" s="12"/>
      <c r="LBB24" s="12"/>
      <c r="LBC24" s="12"/>
      <c r="LBD24" s="12"/>
      <c r="LBE24" s="12"/>
      <c r="LBF24" s="12"/>
      <c r="LBG24" s="12"/>
      <c r="LBH24" s="12"/>
      <c r="LBI24" s="12"/>
      <c r="LBJ24" s="12"/>
      <c r="LBK24" s="12"/>
      <c r="LBL24" s="12"/>
      <c r="LBM24" s="12"/>
      <c r="LBN24" s="12"/>
      <c r="LBO24" s="12"/>
      <c r="LBP24" s="12"/>
      <c r="LBQ24" s="12"/>
      <c r="LBR24" s="12"/>
      <c r="LBS24" s="12"/>
      <c r="LBT24" s="12"/>
      <c r="LBU24" s="12"/>
      <c r="LBV24" s="12"/>
      <c r="LBW24" s="12"/>
      <c r="LBX24" s="12"/>
      <c r="LBY24" s="12"/>
      <c r="LBZ24" s="12"/>
      <c r="LCA24" s="12"/>
      <c r="LCB24" s="12"/>
      <c r="LCC24" s="12"/>
      <c r="LCD24" s="12"/>
      <c r="LCE24" s="12"/>
      <c r="LCF24" s="12"/>
      <c r="LCG24" s="12"/>
      <c r="LCH24" s="12"/>
      <c r="LCI24" s="12"/>
      <c r="LCJ24" s="12"/>
      <c r="LCK24" s="12"/>
      <c r="LCL24" s="12"/>
      <c r="LCM24" s="12"/>
      <c r="LCN24" s="12"/>
      <c r="LCO24" s="12"/>
      <c r="LCP24" s="12"/>
      <c r="LCQ24" s="12"/>
      <c r="LCR24" s="12"/>
      <c r="LCS24" s="12"/>
      <c r="LCT24" s="12"/>
      <c r="LCU24" s="12"/>
      <c r="LCV24" s="12"/>
      <c r="LCW24" s="12"/>
      <c r="LCX24" s="12"/>
      <c r="LCY24" s="12"/>
      <c r="LCZ24" s="12"/>
      <c r="LDA24" s="12"/>
      <c r="LDB24" s="12"/>
      <c r="LDC24" s="12"/>
      <c r="LDD24" s="12"/>
      <c r="LDE24" s="12"/>
      <c r="LDF24" s="12"/>
      <c r="LDG24" s="12"/>
      <c r="LDH24" s="12"/>
      <c r="LDI24" s="12"/>
      <c r="LDJ24" s="12"/>
      <c r="LDK24" s="12"/>
      <c r="LDL24" s="12"/>
      <c r="LDM24" s="12"/>
      <c r="LDN24" s="12"/>
      <c r="LDO24" s="12"/>
      <c r="LDP24" s="12"/>
      <c r="LDQ24" s="12"/>
      <c r="LDR24" s="12"/>
      <c r="LDS24" s="12"/>
      <c r="LDT24" s="12"/>
      <c r="LDU24" s="12"/>
      <c r="LDV24" s="12"/>
      <c r="LDW24" s="12"/>
      <c r="LDX24" s="12"/>
      <c r="LDY24" s="12"/>
      <c r="LDZ24" s="12"/>
      <c r="LEA24" s="12"/>
      <c r="LEB24" s="12"/>
      <c r="LEC24" s="12"/>
      <c r="LED24" s="12"/>
      <c r="LEE24" s="12"/>
      <c r="LEF24" s="12"/>
      <c r="LEG24" s="12"/>
      <c r="LEH24" s="12"/>
      <c r="LEI24" s="12"/>
      <c r="LEJ24" s="12"/>
      <c r="LEK24" s="12"/>
      <c r="LEL24" s="12"/>
      <c r="LEM24" s="12"/>
      <c r="LEN24" s="12"/>
      <c r="LEO24" s="12"/>
      <c r="LEP24" s="12"/>
      <c r="LEQ24" s="12"/>
      <c r="LER24" s="12"/>
      <c r="LES24" s="12"/>
      <c r="LET24" s="12"/>
      <c r="LEU24" s="12"/>
      <c r="LEV24" s="12"/>
      <c r="LEW24" s="12"/>
      <c r="LEX24" s="12"/>
      <c r="LEY24" s="12"/>
      <c r="LEZ24" s="12"/>
      <c r="LFA24" s="12"/>
      <c r="LFB24" s="12"/>
      <c r="LFC24" s="12"/>
      <c r="LFD24" s="12"/>
      <c r="LFE24" s="12"/>
      <c r="LFF24" s="12"/>
      <c r="LFG24" s="12"/>
      <c r="LFH24" s="12"/>
      <c r="LFI24" s="12"/>
      <c r="LFJ24" s="12"/>
      <c r="LFK24" s="12"/>
      <c r="LFL24" s="12"/>
      <c r="LFM24" s="12"/>
      <c r="LFN24" s="12"/>
      <c r="LFO24" s="12"/>
      <c r="LFP24" s="12"/>
      <c r="LFQ24" s="12"/>
      <c r="LFR24" s="12"/>
      <c r="LFS24" s="12"/>
      <c r="LFT24" s="12"/>
      <c r="LFU24" s="12"/>
      <c r="LFV24" s="12"/>
      <c r="LFW24" s="12"/>
      <c r="LFX24" s="12"/>
      <c r="LFY24" s="12"/>
      <c r="LFZ24" s="12"/>
      <c r="LGA24" s="12"/>
      <c r="LGB24" s="12"/>
      <c r="LGC24" s="12"/>
      <c r="LGD24" s="12"/>
      <c r="LGE24" s="12"/>
      <c r="LGF24" s="12"/>
      <c r="LGG24" s="12"/>
      <c r="LGH24" s="12"/>
      <c r="LGI24" s="12"/>
      <c r="LGJ24" s="12"/>
      <c r="LGK24" s="12"/>
      <c r="LGL24" s="12"/>
      <c r="LGM24" s="12"/>
      <c r="LGN24" s="12"/>
      <c r="LGO24" s="12"/>
      <c r="LGP24" s="12"/>
      <c r="LGQ24" s="12"/>
      <c r="LGR24" s="12"/>
      <c r="LGS24" s="12"/>
      <c r="LGT24" s="12"/>
      <c r="LGU24" s="12"/>
      <c r="LGV24" s="12"/>
      <c r="LGW24" s="12"/>
      <c r="LGX24" s="12"/>
      <c r="LGY24" s="12"/>
      <c r="LGZ24" s="12"/>
      <c r="LHA24" s="12"/>
      <c r="LHB24" s="12"/>
      <c r="LHC24" s="12"/>
      <c r="LHD24" s="12"/>
      <c r="LHE24" s="12"/>
      <c r="LHF24" s="12"/>
      <c r="LHG24" s="12"/>
      <c r="LHH24" s="12"/>
      <c r="LHI24" s="12"/>
      <c r="LHJ24" s="12"/>
      <c r="LHK24" s="12"/>
      <c r="LHL24" s="12"/>
      <c r="LHM24" s="12"/>
      <c r="LHN24" s="12"/>
      <c r="LHO24" s="12"/>
      <c r="LHP24" s="12"/>
      <c r="LHQ24" s="12"/>
      <c r="LHR24" s="12"/>
      <c r="LHS24" s="12"/>
      <c r="LHT24" s="12"/>
      <c r="LHU24" s="12"/>
      <c r="LHV24" s="12"/>
      <c r="LHW24" s="12"/>
      <c r="LHX24" s="12"/>
      <c r="LHY24" s="12"/>
      <c r="LHZ24" s="12"/>
      <c r="LIA24" s="12"/>
      <c r="LIB24" s="12"/>
      <c r="LIC24" s="12"/>
      <c r="LID24" s="12"/>
      <c r="LIE24" s="12"/>
      <c r="LIF24" s="12"/>
      <c r="LIG24" s="12"/>
      <c r="LIH24" s="12"/>
      <c r="LII24" s="12"/>
      <c r="LIJ24" s="12"/>
      <c r="LIK24" s="12"/>
      <c r="LIL24" s="12"/>
      <c r="LIM24" s="12"/>
      <c r="LIN24" s="12"/>
      <c r="LIO24" s="12"/>
      <c r="LIP24" s="12"/>
      <c r="LIQ24" s="12"/>
      <c r="LIR24" s="12"/>
      <c r="LIS24" s="12"/>
      <c r="LIT24" s="12"/>
      <c r="LIU24" s="12"/>
      <c r="LIV24" s="12"/>
      <c r="LIW24" s="12"/>
      <c r="LIX24" s="12"/>
      <c r="LIY24" s="12"/>
      <c r="LIZ24" s="12"/>
      <c r="LJA24" s="12"/>
      <c r="LJB24" s="12"/>
      <c r="LJC24" s="12"/>
      <c r="LJD24" s="12"/>
      <c r="LJE24" s="12"/>
      <c r="LJF24" s="12"/>
      <c r="LJG24" s="12"/>
      <c r="LJH24" s="12"/>
      <c r="LJI24" s="12"/>
      <c r="LJJ24" s="12"/>
      <c r="LJK24" s="12"/>
      <c r="LJL24" s="12"/>
      <c r="LJM24" s="12"/>
      <c r="LJN24" s="12"/>
      <c r="LJO24" s="12"/>
      <c r="LJP24" s="12"/>
      <c r="LJQ24" s="12"/>
      <c r="LJR24" s="12"/>
      <c r="LJS24" s="12"/>
      <c r="LJT24" s="12"/>
      <c r="LJU24" s="12"/>
      <c r="LJV24" s="12"/>
      <c r="LJW24" s="12"/>
      <c r="LJX24" s="12"/>
      <c r="LJY24" s="12"/>
      <c r="LJZ24" s="12"/>
      <c r="LKA24" s="12"/>
      <c r="LKB24" s="12"/>
      <c r="LKC24" s="12"/>
      <c r="LKD24" s="12"/>
      <c r="LKE24" s="12"/>
      <c r="LKF24" s="12"/>
      <c r="LKG24" s="12"/>
      <c r="LKH24" s="12"/>
      <c r="LKI24" s="12"/>
      <c r="LKJ24" s="12"/>
      <c r="LKK24" s="12"/>
      <c r="LKL24" s="12"/>
      <c r="LKM24" s="12"/>
      <c r="LKN24" s="12"/>
      <c r="LKO24" s="12"/>
      <c r="LKP24" s="12"/>
      <c r="LKQ24" s="12"/>
      <c r="LKR24" s="12"/>
      <c r="LKS24" s="12"/>
      <c r="LKT24" s="12"/>
      <c r="LKU24" s="12"/>
      <c r="LKV24" s="12"/>
      <c r="LKW24" s="12"/>
      <c r="LKX24" s="12"/>
      <c r="LKY24" s="12"/>
      <c r="LKZ24" s="12"/>
      <c r="LLA24" s="12"/>
      <c r="LLB24" s="12"/>
      <c r="LLC24" s="12"/>
      <c r="LLD24" s="12"/>
      <c r="LLE24" s="12"/>
      <c r="LLF24" s="12"/>
      <c r="LLG24" s="12"/>
      <c r="LLH24" s="12"/>
      <c r="LLI24" s="12"/>
      <c r="LLJ24" s="12"/>
      <c r="LLK24" s="12"/>
      <c r="LLL24" s="12"/>
      <c r="LLM24" s="12"/>
      <c r="LLN24" s="12"/>
      <c r="LLO24" s="12"/>
      <c r="LLP24" s="12"/>
      <c r="LLQ24" s="12"/>
      <c r="LLR24" s="12"/>
      <c r="LLS24" s="12"/>
      <c r="LLT24" s="12"/>
      <c r="LLU24" s="12"/>
      <c r="LLV24" s="12"/>
      <c r="LLW24" s="12"/>
      <c r="LLX24" s="12"/>
      <c r="LLY24" s="12"/>
      <c r="LLZ24" s="12"/>
      <c r="LMA24" s="12"/>
      <c r="LMB24" s="12"/>
      <c r="LMC24" s="12"/>
      <c r="LMD24" s="12"/>
      <c r="LME24" s="12"/>
      <c r="LMF24" s="12"/>
      <c r="LMG24" s="12"/>
      <c r="LMH24" s="12"/>
      <c r="LMI24" s="12"/>
      <c r="LMJ24" s="12"/>
      <c r="LMK24" s="12"/>
      <c r="LML24" s="12"/>
      <c r="LMM24" s="12"/>
      <c r="LMN24" s="12"/>
      <c r="LMO24" s="12"/>
      <c r="LMP24" s="12"/>
      <c r="LMQ24" s="12"/>
      <c r="LMR24" s="12"/>
      <c r="LMS24" s="12"/>
      <c r="LMT24" s="12"/>
      <c r="LMU24" s="12"/>
      <c r="LMV24" s="12"/>
      <c r="LMW24" s="12"/>
      <c r="LMX24" s="12"/>
      <c r="LMY24" s="12"/>
      <c r="LMZ24" s="12"/>
      <c r="LNA24" s="12"/>
      <c r="LNB24" s="12"/>
      <c r="LNC24" s="12"/>
      <c r="LND24" s="12"/>
      <c r="LNE24" s="12"/>
      <c r="LNF24" s="12"/>
      <c r="LNG24" s="12"/>
      <c r="LNH24" s="12"/>
      <c r="LNI24" s="12"/>
      <c r="LNJ24" s="12"/>
      <c r="LNK24" s="12"/>
      <c r="LNL24" s="12"/>
      <c r="LNM24" s="12"/>
      <c r="LNN24" s="12"/>
      <c r="LNO24" s="12"/>
      <c r="LNP24" s="12"/>
      <c r="LNQ24" s="12"/>
      <c r="LNR24" s="12"/>
      <c r="LNS24" s="12"/>
      <c r="LNT24" s="12"/>
      <c r="LNU24" s="12"/>
      <c r="LNV24" s="12"/>
      <c r="LNW24" s="12"/>
      <c r="LNX24" s="12"/>
      <c r="LNY24" s="12"/>
      <c r="LNZ24" s="12"/>
      <c r="LOA24" s="12"/>
      <c r="LOB24" s="12"/>
      <c r="LOC24" s="12"/>
      <c r="LOD24" s="12"/>
      <c r="LOE24" s="12"/>
      <c r="LOF24" s="12"/>
      <c r="LOG24" s="12"/>
      <c r="LOH24" s="12"/>
      <c r="LOI24" s="12"/>
      <c r="LOJ24" s="12"/>
      <c r="LOK24" s="12"/>
      <c r="LOL24" s="12"/>
      <c r="LOM24" s="12"/>
      <c r="LON24" s="12"/>
      <c r="LOO24" s="12"/>
      <c r="LOP24" s="12"/>
      <c r="LOQ24" s="12"/>
      <c r="LOR24" s="12"/>
      <c r="LOS24" s="12"/>
      <c r="LOT24" s="12"/>
      <c r="LOU24" s="12"/>
      <c r="LOV24" s="12"/>
      <c r="LOW24" s="12"/>
      <c r="LOX24" s="12"/>
      <c r="LOY24" s="12"/>
      <c r="LOZ24" s="12"/>
      <c r="LPA24" s="12"/>
      <c r="LPB24" s="12"/>
      <c r="LPC24" s="12"/>
      <c r="LPD24" s="12"/>
      <c r="LPE24" s="12"/>
      <c r="LPF24" s="12"/>
      <c r="LPG24" s="12"/>
      <c r="LPH24" s="12"/>
      <c r="LPI24" s="12"/>
      <c r="LPJ24" s="12"/>
      <c r="LPK24" s="12"/>
      <c r="LPL24" s="12"/>
      <c r="LPM24" s="12"/>
      <c r="LPN24" s="12"/>
      <c r="LPO24" s="12"/>
      <c r="LPP24" s="12"/>
      <c r="LPQ24" s="12"/>
      <c r="LPR24" s="12"/>
      <c r="LPS24" s="12"/>
      <c r="LPT24" s="12"/>
      <c r="LPU24" s="12"/>
      <c r="LPV24" s="12"/>
      <c r="LPW24" s="12"/>
      <c r="LPX24" s="12"/>
      <c r="LPY24" s="12"/>
      <c r="LPZ24" s="12"/>
      <c r="LQA24" s="12"/>
      <c r="LQB24" s="12"/>
      <c r="LQC24" s="12"/>
      <c r="LQD24" s="12"/>
      <c r="LQE24" s="12"/>
      <c r="LQF24" s="12"/>
      <c r="LQG24" s="12"/>
      <c r="LQH24" s="12"/>
      <c r="LQI24" s="12"/>
      <c r="LQJ24" s="12"/>
      <c r="LQK24" s="12"/>
      <c r="LQL24" s="12"/>
      <c r="LQM24" s="12"/>
      <c r="LQN24" s="12"/>
      <c r="LQO24" s="12"/>
      <c r="LQP24" s="12"/>
      <c r="LQQ24" s="12"/>
      <c r="LQR24" s="12"/>
      <c r="LQS24" s="12"/>
      <c r="LQT24" s="12"/>
      <c r="LQU24" s="12"/>
      <c r="LQV24" s="12"/>
      <c r="LQW24" s="12"/>
      <c r="LQX24" s="12"/>
      <c r="LQY24" s="12"/>
      <c r="LQZ24" s="12"/>
      <c r="LRA24" s="12"/>
      <c r="LRB24" s="12"/>
      <c r="LRC24" s="12"/>
      <c r="LRD24" s="12"/>
      <c r="LRE24" s="12"/>
      <c r="LRF24" s="12"/>
      <c r="LRG24" s="12"/>
      <c r="LRH24" s="12"/>
      <c r="LRI24" s="12"/>
      <c r="LRJ24" s="12"/>
      <c r="LRK24" s="12"/>
      <c r="LRL24" s="12"/>
      <c r="LRM24" s="12"/>
      <c r="LRN24" s="12"/>
      <c r="LRO24" s="12"/>
      <c r="LRP24" s="12"/>
      <c r="LRQ24" s="12"/>
      <c r="LRR24" s="12"/>
      <c r="LRS24" s="12"/>
      <c r="LRT24" s="12"/>
      <c r="LRU24" s="12"/>
      <c r="LRV24" s="12"/>
      <c r="LRW24" s="12"/>
      <c r="LRX24" s="12"/>
      <c r="LRY24" s="12"/>
      <c r="LRZ24" s="12"/>
      <c r="LSA24" s="12"/>
      <c r="LSB24" s="12"/>
      <c r="LSC24" s="12"/>
      <c r="LSD24" s="12"/>
      <c r="LSE24" s="12"/>
      <c r="LSF24" s="12"/>
      <c r="LSG24" s="12"/>
      <c r="LSH24" s="12"/>
      <c r="LSI24" s="12"/>
      <c r="LSJ24" s="12"/>
      <c r="LSK24" s="12"/>
      <c r="LSL24" s="12"/>
      <c r="LSM24" s="12"/>
      <c r="LSN24" s="12"/>
      <c r="LSO24" s="12"/>
      <c r="LSP24" s="12"/>
      <c r="LSQ24" s="12"/>
      <c r="LSR24" s="12"/>
      <c r="LSS24" s="12"/>
      <c r="LST24" s="12"/>
      <c r="LSU24" s="12"/>
      <c r="LSV24" s="12"/>
      <c r="LSW24" s="12"/>
      <c r="LSX24" s="12"/>
      <c r="LSY24" s="12"/>
      <c r="LSZ24" s="12"/>
      <c r="LTA24" s="12"/>
      <c r="LTB24" s="12"/>
      <c r="LTC24" s="12"/>
      <c r="LTD24" s="12"/>
      <c r="LTE24" s="12"/>
      <c r="LTF24" s="12"/>
      <c r="LTG24" s="12"/>
      <c r="LTH24" s="12"/>
      <c r="LTI24" s="12"/>
      <c r="LTJ24" s="12"/>
      <c r="LTK24" s="12"/>
      <c r="LTL24" s="12"/>
      <c r="LTM24" s="12"/>
      <c r="LTN24" s="12"/>
      <c r="LTO24" s="12"/>
      <c r="LTP24" s="12"/>
      <c r="LTQ24" s="12"/>
      <c r="LTR24" s="12"/>
      <c r="LTS24" s="12"/>
      <c r="LTT24" s="12"/>
      <c r="LTU24" s="12"/>
      <c r="LTV24" s="12"/>
      <c r="LTW24" s="12"/>
      <c r="LTX24" s="12"/>
      <c r="LTY24" s="12"/>
      <c r="LTZ24" s="12"/>
      <c r="LUA24" s="12"/>
      <c r="LUB24" s="12"/>
      <c r="LUC24" s="12"/>
      <c r="LUD24" s="12"/>
      <c r="LUE24" s="12"/>
      <c r="LUF24" s="12"/>
      <c r="LUG24" s="12"/>
      <c r="LUH24" s="12"/>
      <c r="LUI24" s="12"/>
      <c r="LUJ24" s="12"/>
      <c r="LUK24" s="12"/>
      <c r="LUL24" s="12"/>
      <c r="LUM24" s="12"/>
      <c r="LUN24" s="12"/>
      <c r="LUO24" s="12"/>
      <c r="LUP24" s="12"/>
      <c r="LUQ24" s="12"/>
      <c r="LUR24" s="12"/>
      <c r="LUS24" s="12"/>
      <c r="LUT24" s="12"/>
      <c r="LUU24" s="12"/>
      <c r="LUV24" s="12"/>
      <c r="LUW24" s="12"/>
      <c r="LUX24" s="12"/>
      <c r="LUY24" s="12"/>
      <c r="LUZ24" s="12"/>
      <c r="LVA24" s="12"/>
      <c r="LVB24" s="12"/>
      <c r="LVC24" s="12"/>
      <c r="LVD24" s="12"/>
      <c r="LVE24" s="12"/>
      <c r="LVF24" s="12"/>
      <c r="LVG24" s="12"/>
      <c r="LVH24" s="12"/>
      <c r="LVI24" s="12"/>
      <c r="LVJ24" s="12"/>
      <c r="LVK24" s="12"/>
      <c r="LVL24" s="12"/>
      <c r="LVM24" s="12"/>
      <c r="LVN24" s="12"/>
      <c r="LVO24" s="12"/>
      <c r="LVP24" s="12"/>
      <c r="LVQ24" s="12"/>
      <c r="LVR24" s="12"/>
      <c r="LVS24" s="12"/>
      <c r="LVT24" s="12"/>
      <c r="LVU24" s="12"/>
      <c r="LVV24" s="12"/>
      <c r="LVW24" s="12"/>
      <c r="LVX24" s="12"/>
      <c r="LVY24" s="12"/>
      <c r="LVZ24" s="12"/>
      <c r="LWA24" s="12"/>
      <c r="LWB24" s="12"/>
      <c r="LWC24" s="12"/>
      <c r="LWD24" s="12"/>
      <c r="LWE24" s="12"/>
      <c r="LWF24" s="12"/>
      <c r="LWG24" s="12"/>
      <c r="LWH24" s="12"/>
      <c r="LWI24" s="12"/>
      <c r="LWJ24" s="12"/>
      <c r="LWK24" s="12"/>
      <c r="LWL24" s="12"/>
      <c r="LWM24" s="12"/>
      <c r="LWN24" s="12"/>
      <c r="LWO24" s="12"/>
      <c r="LWP24" s="12"/>
      <c r="LWQ24" s="12"/>
      <c r="LWR24" s="12"/>
      <c r="LWS24" s="12"/>
      <c r="LWT24" s="12"/>
      <c r="LWU24" s="12"/>
      <c r="LWV24" s="12"/>
      <c r="LWW24" s="12"/>
      <c r="LWX24" s="12"/>
      <c r="LWY24" s="12"/>
      <c r="LWZ24" s="12"/>
      <c r="LXA24" s="12"/>
      <c r="LXB24" s="12"/>
      <c r="LXC24" s="12"/>
      <c r="LXD24" s="12"/>
      <c r="LXE24" s="12"/>
      <c r="LXF24" s="12"/>
      <c r="LXG24" s="12"/>
      <c r="LXH24" s="12"/>
      <c r="LXI24" s="12"/>
      <c r="LXJ24" s="12"/>
      <c r="LXK24" s="12"/>
      <c r="LXL24" s="12"/>
      <c r="LXM24" s="12"/>
      <c r="LXN24" s="12"/>
      <c r="LXO24" s="12"/>
      <c r="LXP24" s="12"/>
      <c r="LXQ24" s="12"/>
      <c r="LXR24" s="12"/>
      <c r="LXS24" s="12"/>
      <c r="LXT24" s="12"/>
      <c r="LXU24" s="12"/>
      <c r="LXV24" s="12"/>
      <c r="LXW24" s="12"/>
      <c r="LXX24" s="12"/>
      <c r="LXY24" s="12"/>
      <c r="LXZ24" s="12"/>
      <c r="LYA24" s="12"/>
      <c r="LYB24" s="12"/>
      <c r="LYC24" s="12"/>
      <c r="LYD24" s="12"/>
      <c r="LYE24" s="12"/>
      <c r="LYF24" s="12"/>
      <c r="LYG24" s="12"/>
      <c r="LYH24" s="12"/>
      <c r="LYI24" s="12"/>
      <c r="LYJ24" s="12"/>
      <c r="LYK24" s="12"/>
      <c r="LYL24" s="12"/>
      <c r="LYM24" s="12"/>
      <c r="LYN24" s="12"/>
      <c r="LYO24" s="12"/>
      <c r="LYP24" s="12"/>
      <c r="LYQ24" s="12"/>
      <c r="LYR24" s="12"/>
      <c r="LYS24" s="12"/>
      <c r="LYT24" s="12"/>
      <c r="LYU24" s="12"/>
      <c r="LYV24" s="12"/>
      <c r="LYW24" s="12"/>
      <c r="LYX24" s="12"/>
      <c r="LYY24" s="12"/>
      <c r="LYZ24" s="12"/>
      <c r="LZA24" s="12"/>
      <c r="LZB24" s="12"/>
      <c r="LZC24" s="12"/>
      <c r="LZD24" s="12"/>
      <c r="LZE24" s="12"/>
      <c r="LZF24" s="12"/>
      <c r="LZG24" s="12"/>
      <c r="LZH24" s="12"/>
      <c r="LZI24" s="12"/>
      <c r="LZJ24" s="12"/>
      <c r="LZK24" s="12"/>
      <c r="LZL24" s="12"/>
      <c r="LZM24" s="12"/>
      <c r="LZN24" s="12"/>
      <c r="LZO24" s="12"/>
      <c r="LZP24" s="12"/>
      <c r="LZQ24" s="12"/>
      <c r="LZR24" s="12"/>
      <c r="LZS24" s="12"/>
      <c r="LZT24" s="12"/>
      <c r="LZU24" s="12"/>
      <c r="LZV24" s="12"/>
      <c r="LZW24" s="12"/>
      <c r="LZX24" s="12"/>
      <c r="LZY24" s="12"/>
      <c r="LZZ24" s="12"/>
      <c r="MAA24" s="12"/>
      <c r="MAB24" s="12"/>
      <c r="MAC24" s="12"/>
      <c r="MAD24" s="12"/>
      <c r="MAE24" s="12"/>
      <c r="MAF24" s="12"/>
      <c r="MAG24" s="12"/>
      <c r="MAH24" s="12"/>
      <c r="MAI24" s="12"/>
      <c r="MAJ24" s="12"/>
      <c r="MAK24" s="12"/>
      <c r="MAL24" s="12"/>
      <c r="MAM24" s="12"/>
      <c r="MAN24" s="12"/>
      <c r="MAO24" s="12"/>
      <c r="MAP24" s="12"/>
      <c r="MAQ24" s="12"/>
      <c r="MAR24" s="12"/>
      <c r="MAS24" s="12"/>
      <c r="MAT24" s="12"/>
      <c r="MAU24" s="12"/>
      <c r="MAV24" s="12"/>
      <c r="MAW24" s="12"/>
      <c r="MAX24" s="12"/>
      <c r="MAY24" s="12"/>
      <c r="MAZ24" s="12"/>
      <c r="MBA24" s="12"/>
      <c r="MBB24" s="12"/>
      <c r="MBC24" s="12"/>
      <c r="MBD24" s="12"/>
      <c r="MBE24" s="12"/>
      <c r="MBF24" s="12"/>
      <c r="MBG24" s="12"/>
      <c r="MBH24" s="12"/>
      <c r="MBI24" s="12"/>
      <c r="MBJ24" s="12"/>
      <c r="MBK24" s="12"/>
      <c r="MBL24" s="12"/>
      <c r="MBM24" s="12"/>
      <c r="MBN24" s="12"/>
      <c r="MBO24" s="12"/>
      <c r="MBP24" s="12"/>
      <c r="MBQ24" s="12"/>
      <c r="MBR24" s="12"/>
      <c r="MBS24" s="12"/>
      <c r="MBT24" s="12"/>
      <c r="MBU24" s="12"/>
      <c r="MBV24" s="12"/>
      <c r="MBW24" s="12"/>
      <c r="MBX24" s="12"/>
      <c r="MBY24" s="12"/>
      <c r="MBZ24" s="12"/>
      <c r="MCA24" s="12"/>
      <c r="MCB24" s="12"/>
      <c r="MCC24" s="12"/>
      <c r="MCD24" s="12"/>
      <c r="MCE24" s="12"/>
      <c r="MCF24" s="12"/>
      <c r="MCG24" s="12"/>
      <c r="MCH24" s="12"/>
      <c r="MCI24" s="12"/>
      <c r="MCJ24" s="12"/>
      <c r="MCK24" s="12"/>
      <c r="MCL24" s="12"/>
      <c r="MCM24" s="12"/>
      <c r="MCN24" s="12"/>
      <c r="MCO24" s="12"/>
      <c r="MCP24" s="12"/>
      <c r="MCQ24" s="12"/>
      <c r="MCR24" s="12"/>
      <c r="MCS24" s="12"/>
      <c r="MCT24" s="12"/>
      <c r="MCU24" s="12"/>
      <c r="MCV24" s="12"/>
      <c r="MCW24" s="12"/>
      <c r="MCX24" s="12"/>
      <c r="MCY24" s="12"/>
      <c r="MCZ24" s="12"/>
      <c r="MDA24" s="12"/>
      <c r="MDB24" s="12"/>
      <c r="MDC24" s="12"/>
      <c r="MDD24" s="12"/>
      <c r="MDE24" s="12"/>
      <c r="MDF24" s="12"/>
      <c r="MDG24" s="12"/>
      <c r="MDH24" s="12"/>
      <c r="MDI24" s="12"/>
      <c r="MDJ24" s="12"/>
      <c r="MDK24" s="12"/>
      <c r="MDL24" s="12"/>
      <c r="MDM24" s="12"/>
      <c r="MDN24" s="12"/>
      <c r="MDO24" s="12"/>
      <c r="MDP24" s="12"/>
      <c r="MDQ24" s="12"/>
      <c r="MDR24" s="12"/>
      <c r="MDS24" s="12"/>
      <c r="MDT24" s="12"/>
      <c r="MDU24" s="12"/>
      <c r="MDV24" s="12"/>
      <c r="MDW24" s="12"/>
      <c r="MDX24" s="12"/>
      <c r="MDY24" s="12"/>
      <c r="MDZ24" s="12"/>
      <c r="MEA24" s="12"/>
      <c r="MEB24" s="12"/>
      <c r="MEC24" s="12"/>
      <c r="MED24" s="12"/>
      <c r="MEE24" s="12"/>
      <c r="MEF24" s="12"/>
      <c r="MEG24" s="12"/>
      <c r="MEH24" s="12"/>
      <c r="MEI24" s="12"/>
      <c r="MEJ24" s="12"/>
      <c r="MEK24" s="12"/>
      <c r="MEL24" s="12"/>
      <c r="MEM24" s="12"/>
      <c r="MEN24" s="12"/>
      <c r="MEO24" s="12"/>
      <c r="MEP24" s="12"/>
      <c r="MEQ24" s="12"/>
      <c r="MER24" s="12"/>
      <c r="MES24" s="12"/>
      <c r="MET24" s="12"/>
      <c r="MEU24" s="12"/>
      <c r="MEV24" s="12"/>
      <c r="MEW24" s="12"/>
      <c r="MEX24" s="12"/>
      <c r="MEY24" s="12"/>
      <c r="MEZ24" s="12"/>
      <c r="MFA24" s="12"/>
      <c r="MFB24" s="12"/>
      <c r="MFC24" s="12"/>
      <c r="MFD24" s="12"/>
      <c r="MFE24" s="12"/>
      <c r="MFF24" s="12"/>
      <c r="MFG24" s="12"/>
      <c r="MFH24" s="12"/>
      <c r="MFI24" s="12"/>
      <c r="MFJ24" s="12"/>
      <c r="MFK24" s="12"/>
      <c r="MFL24" s="12"/>
      <c r="MFM24" s="12"/>
      <c r="MFN24" s="12"/>
      <c r="MFO24" s="12"/>
      <c r="MFP24" s="12"/>
      <c r="MFQ24" s="12"/>
      <c r="MFR24" s="12"/>
      <c r="MFS24" s="12"/>
      <c r="MFT24" s="12"/>
      <c r="MFU24" s="12"/>
      <c r="MFV24" s="12"/>
      <c r="MFW24" s="12"/>
      <c r="MFX24" s="12"/>
      <c r="MFY24" s="12"/>
      <c r="MFZ24" s="12"/>
      <c r="MGA24" s="12"/>
      <c r="MGB24" s="12"/>
      <c r="MGC24" s="12"/>
      <c r="MGD24" s="12"/>
      <c r="MGE24" s="12"/>
      <c r="MGF24" s="12"/>
      <c r="MGG24" s="12"/>
      <c r="MGH24" s="12"/>
      <c r="MGI24" s="12"/>
      <c r="MGJ24" s="12"/>
      <c r="MGK24" s="12"/>
      <c r="MGL24" s="12"/>
      <c r="MGM24" s="12"/>
      <c r="MGN24" s="12"/>
      <c r="MGO24" s="12"/>
      <c r="MGP24" s="12"/>
      <c r="MGQ24" s="12"/>
      <c r="MGR24" s="12"/>
      <c r="MGS24" s="12"/>
      <c r="MGT24" s="12"/>
      <c r="MGU24" s="12"/>
      <c r="MGV24" s="12"/>
      <c r="MGW24" s="12"/>
      <c r="MGX24" s="12"/>
      <c r="MGY24" s="12"/>
      <c r="MGZ24" s="12"/>
      <c r="MHA24" s="12"/>
      <c r="MHB24" s="12"/>
      <c r="MHC24" s="12"/>
      <c r="MHD24" s="12"/>
      <c r="MHE24" s="12"/>
      <c r="MHF24" s="12"/>
      <c r="MHG24" s="12"/>
      <c r="MHH24" s="12"/>
      <c r="MHI24" s="12"/>
      <c r="MHJ24" s="12"/>
      <c r="MHK24" s="12"/>
      <c r="MHL24" s="12"/>
      <c r="MHM24" s="12"/>
      <c r="MHN24" s="12"/>
      <c r="MHO24" s="12"/>
      <c r="MHP24" s="12"/>
      <c r="MHQ24" s="12"/>
      <c r="MHR24" s="12"/>
      <c r="MHS24" s="12"/>
      <c r="MHT24" s="12"/>
      <c r="MHU24" s="12"/>
      <c r="MHV24" s="12"/>
      <c r="MHW24" s="12"/>
      <c r="MHX24" s="12"/>
      <c r="MHY24" s="12"/>
      <c r="MHZ24" s="12"/>
      <c r="MIA24" s="12"/>
      <c r="MIB24" s="12"/>
      <c r="MIC24" s="12"/>
      <c r="MID24" s="12"/>
      <c r="MIE24" s="12"/>
      <c r="MIF24" s="12"/>
      <c r="MIG24" s="12"/>
      <c r="MIH24" s="12"/>
      <c r="MII24" s="12"/>
      <c r="MIJ24" s="12"/>
      <c r="MIK24" s="12"/>
      <c r="MIL24" s="12"/>
      <c r="MIM24" s="12"/>
      <c r="MIN24" s="12"/>
      <c r="MIO24" s="12"/>
      <c r="MIP24" s="12"/>
      <c r="MIQ24" s="12"/>
      <c r="MIR24" s="12"/>
      <c r="MIS24" s="12"/>
      <c r="MIT24" s="12"/>
      <c r="MIU24" s="12"/>
      <c r="MIV24" s="12"/>
      <c r="MIW24" s="12"/>
      <c r="MIX24" s="12"/>
      <c r="MIY24" s="12"/>
      <c r="MIZ24" s="12"/>
      <c r="MJA24" s="12"/>
      <c r="MJB24" s="12"/>
      <c r="MJC24" s="12"/>
      <c r="MJD24" s="12"/>
      <c r="MJE24" s="12"/>
      <c r="MJF24" s="12"/>
      <c r="MJG24" s="12"/>
      <c r="MJH24" s="12"/>
      <c r="MJI24" s="12"/>
      <c r="MJJ24" s="12"/>
      <c r="MJK24" s="12"/>
      <c r="MJL24" s="12"/>
      <c r="MJM24" s="12"/>
      <c r="MJN24" s="12"/>
      <c r="MJO24" s="12"/>
      <c r="MJP24" s="12"/>
      <c r="MJQ24" s="12"/>
      <c r="MJR24" s="12"/>
      <c r="MJS24" s="12"/>
      <c r="MJT24" s="12"/>
      <c r="MJU24" s="12"/>
      <c r="MJV24" s="12"/>
      <c r="MJW24" s="12"/>
      <c r="MJX24" s="12"/>
      <c r="MJY24" s="12"/>
      <c r="MJZ24" s="12"/>
      <c r="MKA24" s="12"/>
      <c r="MKB24" s="12"/>
      <c r="MKC24" s="12"/>
      <c r="MKD24" s="12"/>
      <c r="MKE24" s="12"/>
      <c r="MKF24" s="12"/>
      <c r="MKG24" s="12"/>
      <c r="MKH24" s="12"/>
      <c r="MKI24" s="12"/>
      <c r="MKJ24" s="12"/>
      <c r="MKK24" s="12"/>
      <c r="MKL24" s="12"/>
      <c r="MKM24" s="12"/>
      <c r="MKN24" s="12"/>
      <c r="MKO24" s="12"/>
      <c r="MKP24" s="12"/>
      <c r="MKQ24" s="12"/>
      <c r="MKR24" s="12"/>
      <c r="MKS24" s="12"/>
      <c r="MKT24" s="12"/>
      <c r="MKU24" s="12"/>
      <c r="MKV24" s="12"/>
      <c r="MKW24" s="12"/>
      <c r="MKX24" s="12"/>
      <c r="MKY24" s="12"/>
      <c r="MKZ24" s="12"/>
      <c r="MLA24" s="12"/>
      <c r="MLB24" s="12"/>
      <c r="MLC24" s="12"/>
      <c r="MLD24" s="12"/>
      <c r="MLE24" s="12"/>
      <c r="MLF24" s="12"/>
      <c r="MLG24" s="12"/>
      <c r="MLH24" s="12"/>
      <c r="MLI24" s="12"/>
      <c r="MLJ24" s="12"/>
      <c r="MLK24" s="12"/>
      <c r="MLL24" s="12"/>
      <c r="MLM24" s="12"/>
      <c r="MLN24" s="12"/>
      <c r="MLO24" s="12"/>
      <c r="MLP24" s="12"/>
      <c r="MLQ24" s="12"/>
      <c r="MLR24" s="12"/>
      <c r="MLS24" s="12"/>
      <c r="MLT24" s="12"/>
      <c r="MLU24" s="12"/>
      <c r="MLV24" s="12"/>
      <c r="MLW24" s="12"/>
      <c r="MLX24" s="12"/>
      <c r="MLY24" s="12"/>
      <c r="MLZ24" s="12"/>
      <c r="MMA24" s="12"/>
      <c r="MMB24" s="12"/>
      <c r="MMC24" s="12"/>
      <c r="MMD24" s="12"/>
      <c r="MME24" s="12"/>
      <c r="MMF24" s="12"/>
      <c r="MMG24" s="12"/>
      <c r="MMH24" s="12"/>
      <c r="MMI24" s="12"/>
      <c r="MMJ24" s="12"/>
      <c r="MMK24" s="12"/>
      <c r="MML24" s="12"/>
      <c r="MMM24" s="12"/>
      <c r="MMN24" s="12"/>
      <c r="MMO24" s="12"/>
      <c r="MMP24" s="12"/>
      <c r="MMQ24" s="12"/>
      <c r="MMR24" s="12"/>
      <c r="MMS24" s="12"/>
      <c r="MMT24" s="12"/>
      <c r="MMU24" s="12"/>
      <c r="MMV24" s="12"/>
      <c r="MMW24" s="12"/>
      <c r="MMX24" s="12"/>
      <c r="MMY24" s="12"/>
      <c r="MMZ24" s="12"/>
      <c r="MNA24" s="12"/>
      <c r="MNB24" s="12"/>
      <c r="MNC24" s="12"/>
      <c r="MND24" s="12"/>
      <c r="MNE24" s="12"/>
      <c r="MNF24" s="12"/>
      <c r="MNG24" s="12"/>
      <c r="MNH24" s="12"/>
      <c r="MNI24" s="12"/>
      <c r="MNJ24" s="12"/>
      <c r="MNK24" s="12"/>
      <c r="MNL24" s="12"/>
      <c r="MNM24" s="12"/>
      <c r="MNN24" s="12"/>
      <c r="MNO24" s="12"/>
      <c r="MNP24" s="12"/>
      <c r="MNQ24" s="12"/>
      <c r="MNR24" s="12"/>
      <c r="MNS24" s="12"/>
      <c r="MNT24" s="12"/>
      <c r="MNU24" s="12"/>
      <c r="MNV24" s="12"/>
      <c r="MNW24" s="12"/>
      <c r="MNX24" s="12"/>
      <c r="MNY24" s="12"/>
      <c r="MNZ24" s="12"/>
      <c r="MOA24" s="12"/>
      <c r="MOB24" s="12"/>
      <c r="MOC24" s="12"/>
      <c r="MOD24" s="12"/>
      <c r="MOE24" s="12"/>
      <c r="MOF24" s="12"/>
      <c r="MOG24" s="12"/>
      <c r="MOH24" s="12"/>
      <c r="MOI24" s="12"/>
      <c r="MOJ24" s="12"/>
      <c r="MOK24" s="12"/>
      <c r="MOL24" s="12"/>
      <c r="MOM24" s="12"/>
      <c r="MON24" s="12"/>
      <c r="MOO24" s="12"/>
      <c r="MOP24" s="12"/>
      <c r="MOQ24" s="12"/>
      <c r="MOR24" s="12"/>
      <c r="MOS24" s="12"/>
      <c r="MOT24" s="12"/>
      <c r="MOU24" s="12"/>
      <c r="MOV24" s="12"/>
      <c r="MOW24" s="12"/>
      <c r="MOX24" s="12"/>
      <c r="MOY24" s="12"/>
      <c r="MOZ24" s="12"/>
      <c r="MPA24" s="12"/>
      <c r="MPB24" s="12"/>
      <c r="MPC24" s="12"/>
      <c r="MPD24" s="12"/>
      <c r="MPE24" s="12"/>
      <c r="MPF24" s="12"/>
      <c r="MPG24" s="12"/>
      <c r="MPH24" s="12"/>
      <c r="MPI24" s="12"/>
      <c r="MPJ24" s="12"/>
      <c r="MPK24" s="12"/>
      <c r="MPL24" s="12"/>
      <c r="MPM24" s="12"/>
      <c r="MPN24" s="12"/>
      <c r="MPO24" s="12"/>
      <c r="MPP24" s="12"/>
      <c r="MPQ24" s="12"/>
      <c r="MPR24" s="12"/>
      <c r="MPS24" s="12"/>
      <c r="MPT24" s="12"/>
      <c r="MPU24" s="12"/>
      <c r="MPV24" s="12"/>
      <c r="MPW24" s="12"/>
      <c r="MPX24" s="12"/>
      <c r="MPY24" s="12"/>
      <c r="MPZ24" s="12"/>
      <c r="MQA24" s="12"/>
      <c r="MQB24" s="12"/>
      <c r="MQC24" s="12"/>
      <c r="MQD24" s="12"/>
      <c r="MQE24" s="12"/>
      <c r="MQF24" s="12"/>
      <c r="MQG24" s="12"/>
      <c r="MQH24" s="12"/>
      <c r="MQI24" s="12"/>
      <c r="MQJ24" s="12"/>
      <c r="MQK24" s="12"/>
      <c r="MQL24" s="12"/>
      <c r="MQM24" s="12"/>
      <c r="MQN24" s="12"/>
      <c r="MQO24" s="12"/>
      <c r="MQP24" s="12"/>
      <c r="MQQ24" s="12"/>
      <c r="MQR24" s="12"/>
      <c r="MQS24" s="12"/>
      <c r="MQT24" s="12"/>
      <c r="MQU24" s="12"/>
      <c r="MQV24" s="12"/>
      <c r="MQW24" s="12"/>
      <c r="MQX24" s="12"/>
      <c r="MQY24" s="12"/>
      <c r="MQZ24" s="12"/>
      <c r="MRA24" s="12"/>
      <c r="MRB24" s="12"/>
      <c r="MRC24" s="12"/>
      <c r="MRD24" s="12"/>
      <c r="MRE24" s="12"/>
      <c r="MRF24" s="12"/>
      <c r="MRG24" s="12"/>
      <c r="MRH24" s="12"/>
      <c r="MRI24" s="12"/>
      <c r="MRJ24" s="12"/>
      <c r="MRK24" s="12"/>
      <c r="MRL24" s="12"/>
      <c r="MRM24" s="12"/>
      <c r="MRN24" s="12"/>
      <c r="MRO24" s="12"/>
      <c r="MRP24" s="12"/>
      <c r="MRQ24" s="12"/>
      <c r="MRR24" s="12"/>
      <c r="MRS24" s="12"/>
      <c r="MRT24" s="12"/>
      <c r="MRU24" s="12"/>
      <c r="MRV24" s="12"/>
      <c r="MRW24" s="12"/>
      <c r="MRX24" s="12"/>
      <c r="MRY24" s="12"/>
      <c r="MRZ24" s="12"/>
      <c r="MSA24" s="12"/>
      <c r="MSB24" s="12"/>
      <c r="MSC24" s="12"/>
      <c r="MSD24" s="12"/>
      <c r="MSE24" s="12"/>
      <c r="MSF24" s="12"/>
      <c r="MSG24" s="12"/>
      <c r="MSH24" s="12"/>
      <c r="MSI24" s="12"/>
      <c r="MSJ24" s="12"/>
      <c r="MSK24" s="12"/>
      <c r="MSL24" s="12"/>
      <c r="MSM24" s="12"/>
      <c r="MSN24" s="12"/>
      <c r="MSO24" s="12"/>
      <c r="MSP24" s="12"/>
      <c r="MSQ24" s="12"/>
      <c r="MSR24" s="12"/>
      <c r="MSS24" s="12"/>
      <c r="MST24" s="12"/>
      <c r="MSU24" s="12"/>
      <c r="MSV24" s="12"/>
      <c r="MSW24" s="12"/>
      <c r="MSX24" s="12"/>
      <c r="MSY24" s="12"/>
      <c r="MSZ24" s="12"/>
      <c r="MTA24" s="12"/>
      <c r="MTB24" s="12"/>
      <c r="MTC24" s="12"/>
      <c r="MTD24" s="12"/>
      <c r="MTE24" s="12"/>
      <c r="MTF24" s="12"/>
      <c r="MTG24" s="12"/>
      <c r="MTH24" s="12"/>
      <c r="MTI24" s="12"/>
      <c r="MTJ24" s="12"/>
      <c r="MTK24" s="12"/>
      <c r="MTL24" s="12"/>
      <c r="MTM24" s="12"/>
      <c r="MTN24" s="12"/>
      <c r="MTO24" s="12"/>
      <c r="MTP24" s="12"/>
      <c r="MTQ24" s="12"/>
      <c r="MTR24" s="12"/>
      <c r="MTS24" s="12"/>
      <c r="MTT24" s="12"/>
      <c r="MTU24" s="12"/>
      <c r="MTV24" s="12"/>
      <c r="MTW24" s="12"/>
      <c r="MTX24" s="12"/>
      <c r="MTY24" s="12"/>
      <c r="MTZ24" s="12"/>
      <c r="MUA24" s="12"/>
      <c r="MUB24" s="12"/>
      <c r="MUC24" s="12"/>
      <c r="MUD24" s="12"/>
      <c r="MUE24" s="12"/>
      <c r="MUF24" s="12"/>
      <c r="MUG24" s="12"/>
      <c r="MUH24" s="12"/>
      <c r="MUI24" s="12"/>
      <c r="MUJ24" s="12"/>
      <c r="MUK24" s="12"/>
      <c r="MUL24" s="12"/>
      <c r="MUM24" s="12"/>
      <c r="MUN24" s="12"/>
      <c r="MUO24" s="12"/>
      <c r="MUP24" s="12"/>
      <c r="MUQ24" s="12"/>
      <c r="MUR24" s="12"/>
      <c r="MUS24" s="12"/>
      <c r="MUT24" s="12"/>
      <c r="MUU24" s="12"/>
      <c r="MUV24" s="12"/>
      <c r="MUW24" s="12"/>
      <c r="MUX24" s="12"/>
      <c r="MUY24" s="12"/>
      <c r="MUZ24" s="12"/>
      <c r="MVA24" s="12"/>
      <c r="MVB24" s="12"/>
      <c r="MVC24" s="12"/>
      <c r="MVD24" s="12"/>
      <c r="MVE24" s="12"/>
      <c r="MVF24" s="12"/>
      <c r="MVG24" s="12"/>
      <c r="MVH24" s="12"/>
      <c r="MVI24" s="12"/>
      <c r="MVJ24" s="12"/>
      <c r="MVK24" s="12"/>
      <c r="MVL24" s="12"/>
      <c r="MVM24" s="12"/>
      <c r="MVN24" s="12"/>
      <c r="MVO24" s="12"/>
      <c r="MVP24" s="12"/>
      <c r="MVQ24" s="12"/>
      <c r="MVR24" s="12"/>
      <c r="MVS24" s="12"/>
      <c r="MVT24" s="12"/>
      <c r="MVU24" s="12"/>
      <c r="MVV24" s="12"/>
      <c r="MVW24" s="12"/>
      <c r="MVX24" s="12"/>
      <c r="MVY24" s="12"/>
      <c r="MVZ24" s="12"/>
      <c r="MWA24" s="12"/>
      <c r="MWB24" s="12"/>
      <c r="MWC24" s="12"/>
      <c r="MWD24" s="12"/>
      <c r="MWE24" s="12"/>
      <c r="MWF24" s="12"/>
      <c r="MWG24" s="12"/>
      <c r="MWH24" s="12"/>
      <c r="MWI24" s="12"/>
      <c r="MWJ24" s="12"/>
      <c r="MWK24" s="12"/>
      <c r="MWL24" s="12"/>
      <c r="MWM24" s="12"/>
      <c r="MWN24" s="12"/>
      <c r="MWO24" s="12"/>
      <c r="MWP24" s="12"/>
      <c r="MWQ24" s="12"/>
      <c r="MWR24" s="12"/>
      <c r="MWS24" s="12"/>
      <c r="MWT24" s="12"/>
      <c r="MWU24" s="12"/>
      <c r="MWV24" s="12"/>
      <c r="MWW24" s="12"/>
      <c r="MWX24" s="12"/>
      <c r="MWY24" s="12"/>
      <c r="MWZ24" s="12"/>
      <c r="MXA24" s="12"/>
      <c r="MXB24" s="12"/>
      <c r="MXC24" s="12"/>
      <c r="MXD24" s="12"/>
      <c r="MXE24" s="12"/>
      <c r="MXF24" s="12"/>
      <c r="MXG24" s="12"/>
      <c r="MXH24" s="12"/>
      <c r="MXI24" s="12"/>
      <c r="MXJ24" s="12"/>
      <c r="MXK24" s="12"/>
      <c r="MXL24" s="12"/>
      <c r="MXM24" s="12"/>
      <c r="MXN24" s="12"/>
      <c r="MXO24" s="12"/>
      <c r="MXP24" s="12"/>
      <c r="MXQ24" s="12"/>
      <c r="MXR24" s="12"/>
      <c r="MXS24" s="12"/>
      <c r="MXT24" s="12"/>
      <c r="MXU24" s="12"/>
      <c r="MXV24" s="12"/>
      <c r="MXW24" s="12"/>
      <c r="MXX24" s="12"/>
      <c r="MXY24" s="12"/>
      <c r="MXZ24" s="12"/>
      <c r="MYA24" s="12"/>
      <c r="MYB24" s="12"/>
      <c r="MYC24" s="12"/>
      <c r="MYD24" s="12"/>
      <c r="MYE24" s="12"/>
      <c r="MYF24" s="12"/>
      <c r="MYG24" s="12"/>
      <c r="MYH24" s="12"/>
      <c r="MYI24" s="12"/>
      <c r="MYJ24" s="12"/>
      <c r="MYK24" s="12"/>
      <c r="MYL24" s="12"/>
      <c r="MYM24" s="12"/>
      <c r="MYN24" s="12"/>
      <c r="MYO24" s="12"/>
      <c r="MYP24" s="12"/>
      <c r="MYQ24" s="12"/>
      <c r="MYR24" s="12"/>
      <c r="MYS24" s="12"/>
      <c r="MYT24" s="12"/>
      <c r="MYU24" s="12"/>
      <c r="MYV24" s="12"/>
      <c r="MYW24" s="12"/>
      <c r="MYX24" s="12"/>
      <c r="MYY24" s="12"/>
      <c r="MYZ24" s="12"/>
      <c r="MZA24" s="12"/>
      <c r="MZB24" s="12"/>
      <c r="MZC24" s="12"/>
      <c r="MZD24" s="12"/>
      <c r="MZE24" s="12"/>
      <c r="MZF24" s="12"/>
      <c r="MZG24" s="12"/>
      <c r="MZH24" s="12"/>
      <c r="MZI24" s="12"/>
      <c r="MZJ24" s="12"/>
      <c r="MZK24" s="12"/>
      <c r="MZL24" s="12"/>
      <c r="MZM24" s="12"/>
      <c r="MZN24" s="12"/>
      <c r="MZO24" s="12"/>
      <c r="MZP24" s="12"/>
      <c r="MZQ24" s="12"/>
      <c r="MZR24" s="12"/>
      <c r="MZS24" s="12"/>
      <c r="MZT24" s="12"/>
      <c r="MZU24" s="12"/>
      <c r="MZV24" s="12"/>
      <c r="MZW24" s="12"/>
      <c r="MZX24" s="12"/>
      <c r="MZY24" s="12"/>
      <c r="MZZ24" s="12"/>
      <c r="NAA24" s="12"/>
      <c r="NAB24" s="12"/>
      <c r="NAC24" s="12"/>
      <c r="NAD24" s="12"/>
      <c r="NAE24" s="12"/>
      <c r="NAF24" s="12"/>
      <c r="NAG24" s="12"/>
      <c r="NAH24" s="12"/>
      <c r="NAI24" s="12"/>
      <c r="NAJ24" s="12"/>
      <c r="NAK24" s="12"/>
      <c r="NAL24" s="12"/>
      <c r="NAM24" s="12"/>
      <c r="NAN24" s="12"/>
      <c r="NAO24" s="12"/>
      <c r="NAP24" s="12"/>
      <c r="NAQ24" s="12"/>
      <c r="NAR24" s="12"/>
      <c r="NAS24" s="12"/>
      <c r="NAT24" s="12"/>
      <c r="NAU24" s="12"/>
      <c r="NAV24" s="12"/>
      <c r="NAW24" s="12"/>
      <c r="NAX24" s="12"/>
      <c r="NAY24" s="12"/>
      <c r="NAZ24" s="12"/>
      <c r="NBA24" s="12"/>
      <c r="NBB24" s="12"/>
      <c r="NBC24" s="12"/>
      <c r="NBD24" s="12"/>
      <c r="NBE24" s="12"/>
      <c r="NBF24" s="12"/>
      <c r="NBG24" s="12"/>
      <c r="NBH24" s="12"/>
      <c r="NBI24" s="12"/>
      <c r="NBJ24" s="12"/>
      <c r="NBK24" s="12"/>
      <c r="NBL24" s="12"/>
      <c r="NBM24" s="12"/>
      <c r="NBN24" s="12"/>
      <c r="NBO24" s="12"/>
      <c r="NBP24" s="12"/>
      <c r="NBQ24" s="12"/>
      <c r="NBR24" s="12"/>
      <c r="NBS24" s="12"/>
      <c r="NBT24" s="12"/>
      <c r="NBU24" s="12"/>
      <c r="NBV24" s="12"/>
      <c r="NBW24" s="12"/>
      <c r="NBX24" s="12"/>
      <c r="NBY24" s="12"/>
      <c r="NBZ24" s="12"/>
      <c r="NCA24" s="12"/>
      <c r="NCB24" s="12"/>
      <c r="NCC24" s="12"/>
      <c r="NCD24" s="12"/>
      <c r="NCE24" s="12"/>
      <c r="NCF24" s="12"/>
      <c r="NCG24" s="12"/>
      <c r="NCH24" s="12"/>
      <c r="NCI24" s="12"/>
      <c r="NCJ24" s="12"/>
      <c r="NCK24" s="12"/>
      <c r="NCL24" s="12"/>
      <c r="NCM24" s="12"/>
      <c r="NCN24" s="12"/>
      <c r="NCO24" s="12"/>
      <c r="NCP24" s="12"/>
      <c r="NCQ24" s="12"/>
      <c r="NCR24" s="12"/>
      <c r="NCS24" s="12"/>
      <c r="NCT24" s="12"/>
      <c r="NCU24" s="12"/>
      <c r="NCV24" s="12"/>
      <c r="NCW24" s="12"/>
      <c r="NCX24" s="12"/>
      <c r="NCY24" s="12"/>
      <c r="NCZ24" s="12"/>
      <c r="NDA24" s="12"/>
      <c r="NDB24" s="12"/>
      <c r="NDC24" s="12"/>
      <c r="NDD24" s="12"/>
      <c r="NDE24" s="12"/>
      <c r="NDF24" s="12"/>
      <c r="NDG24" s="12"/>
      <c r="NDH24" s="12"/>
      <c r="NDI24" s="12"/>
      <c r="NDJ24" s="12"/>
      <c r="NDK24" s="12"/>
      <c r="NDL24" s="12"/>
      <c r="NDM24" s="12"/>
      <c r="NDN24" s="12"/>
      <c r="NDO24" s="12"/>
      <c r="NDP24" s="12"/>
      <c r="NDQ24" s="12"/>
      <c r="NDR24" s="12"/>
      <c r="NDS24" s="12"/>
      <c r="NDT24" s="12"/>
      <c r="NDU24" s="12"/>
      <c r="NDV24" s="12"/>
      <c r="NDW24" s="12"/>
      <c r="NDX24" s="12"/>
      <c r="NDY24" s="12"/>
      <c r="NDZ24" s="12"/>
      <c r="NEA24" s="12"/>
      <c r="NEB24" s="12"/>
      <c r="NEC24" s="12"/>
      <c r="NED24" s="12"/>
      <c r="NEE24" s="12"/>
      <c r="NEF24" s="12"/>
      <c r="NEG24" s="12"/>
      <c r="NEH24" s="12"/>
      <c r="NEI24" s="12"/>
      <c r="NEJ24" s="12"/>
      <c r="NEK24" s="12"/>
      <c r="NEL24" s="12"/>
      <c r="NEM24" s="12"/>
      <c r="NEN24" s="12"/>
      <c r="NEO24" s="12"/>
      <c r="NEP24" s="12"/>
      <c r="NEQ24" s="12"/>
      <c r="NER24" s="12"/>
      <c r="NES24" s="12"/>
      <c r="NET24" s="12"/>
      <c r="NEU24" s="12"/>
      <c r="NEV24" s="12"/>
      <c r="NEW24" s="12"/>
      <c r="NEX24" s="12"/>
      <c r="NEY24" s="12"/>
      <c r="NEZ24" s="12"/>
      <c r="NFA24" s="12"/>
      <c r="NFB24" s="12"/>
      <c r="NFC24" s="12"/>
      <c r="NFD24" s="12"/>
      <c r="NFE24" s="12"/>
      <c r="NFF24" s="12"/>
      <c r="NFG24" s="12"/>
      <c r="NFH24" s="12"/>
      <c r="NFI24" s="12"/>
      <c r="NFJ24" s="12"/>
      <c r="NFK24" s="12"/>
      <c r="NFL24" s="12"/>
      <c r="NFM24" s="12"/>
      <c r="NFN24" s="12"/>
      <c r="NFO24" s="12"/>
      <c r="NFP24" s="12"/>
      <c r="NFQ24" s="12"/>
      <c r="NFR24" s="12"/>
      <c r="NFS24" s="12"/>
      <c r="NFT24" s="12"/>
      <c r="NFU24" s="12"/>
      <c r="NFV24" s="12"/>
      <c r="NFW24" s="12"/>
      <c r="NFX24" s="12"/>
      <c r="NFY24" s="12"/>
      <c r="NFZ24" s="12"/>
      <c r="NGA24" s="12"/>
      <c r="NGB24" s="12"/>
      <c r="NGC24" s="12"/>
      <c r="NGD24" s="12"/>
      <c r="NGE24" s="12"/>
      <c r="NGF24" s="12"/>
      <c r="NGG24" s="12"/>
      <c r="NGH24" s="12"/>
      <c r="NGI24" s="12"/>
      <c r="NGJ24" s="12"/>
      <c r="NGK24" s="12"/>
      <c r="NGL24" s="12"/>
      <c r="NGM24" s="12"/>
      <c r="NGN24" s="12"/>
      <c r="NGO24" s="12"/>
      <c r="NGP24" s="12"/>
      <c r="NGQ24" s="12"/>
      <c r="NGR24" s="12"/>
      <c r="NGS24" s="12"/>
      <c r="NGT24" s="12"/>
      <c r="NGU24" s="12"/>
      <c r="NGV24" s="12"/>
      <c r="NGW24" s="12"/>
      <c r="NGX24" s="12"/>
      <c r="NGY24" s="12"/>
      <c r="NGZ24" s="12"/>
      <c r="NHA24" s="12"/>
      <c r="NHB24" s="12"/>
      <c r="NHC24" s="12"/>
      <c r="NHD24" s="12"/>
      <c r="NHE24" s="12"/>
      <c r="NHF24" s="12"/>
      <c r="NHG24" s="12"/>
      <c r="NHH24" s="12"/>
      <c r="NHI24" s="12"/>
      <c r="NHJ24" s="12"/>
      <c r="NHK24" s="12"/>
      <c r="NHL24" s="12"/>
      <c r="NHM24" s="12"/>
      <c r="NHN24" s="12"/>
      <c r="NHO24" s="12"/>
      <c r="NHP24" s="12"/>
      <c r="NHQ24" s="12"/>
      <c r="NHR24" s="12"/>
      <c r="NHS24" s="12"/>
      <c r="NHT24" s="12"/>
      <c r="NHU24" s="12"/>
      <c r="NHV24" s="12"/>
      <c r="NHW24" s="12"/>
      <c r="NHX24" s="12"/>
      <c r="NHY24" s="12"/>
      <c r="NHZ24" s="12"/>
      <c r="NIA24" s="12"/>
      <c r="NIB24" s="12"/>
      <c r="NIC24" s="12"/>
      <c r="NID24" s="12"/>
      <c r="NIE24" s="12"/>
      <c r="NIF24" s="12"/>
      <c r="NIG24" s="12"/>
      <c r="NIH24" s="12"/>
      <c r="NII24" s="12"/>
      <c r="NIJ24" s="12"/>
      <c r="NIK24" s="12"/>
      <c r="NIL24" s="12"/>
      <c r="NIM24" s="12"/>
      <c r="NIN24" s="12"/>
      <c r="NIO24" s="12"/>
      <c r="NIP24" s="12"/>
      <c r="NIQ24" s="12"/>
      <c r="NIR24" s="12"/>
      <c r="NIS24" s="12"/>
      <c r="NIT24" s="12"/>
      <c r="NIU24" s="12"/>
      <c r="NIV24" s="12"/>
      <c r="NIW24" s="12"/>
      <c r="NIX24" s="12"/>
      <c r="NIY24" s="12"/>
      <c r="NIZ24" s="12"/>
      <c r="NJA24" s="12"/>
      <c r="NJB24" s="12"/>
      <c r="NJC24" s="12"/>
      <c r="NJD24" s="12"/>
      <c r="NJE24" s="12"/>
      <c r="NJF24" s="12"/>
      <c r="NJG24" s="12"/>
      <c r="NJH24" s="12"/>
      <c r="NJI24" s="12"/>
      <c r="NJJ24" s="12"/>
      <c r="NJK24" s="12"/>
      <c r="NJL24" s="12"/>
      <c r="NJM24" s="12"/>
      <c r="NJN24" s="12"/>
      <c r="NJO24" s="12"/>
      <c r="NJP24" s="12"/>
      <c r="NJQ24" s="12"/>
      <c r="NJR24" s="12"/>
      <c r="NJS24" s="12"/>
      <c r="NJT24" s="12"/>
      <c r="NJU24" s="12"/>
      <c r="NJV24" s="12"/>
      <c r="NJW24" s="12"/>
      <c r="NJX24" s="12"/>
      <c r="NJY24" s="12"/>
      <c r="NJZ24" s="12"/>
      <c r="NKA24" s="12"/>
      <c r="NKB24" s="12"/>
      <c r="NKC24" s="12"/>
      <c r="NKD24" s="12"/>
      <c r="NKE24" s="12"/>
      <c r="NKF24" s="12"/>
      <c r="NKG24" s="12"/>
      <c r="NKH24" s="12"/>
      <c r="NKI24" s="12"/>
      <c r="NKJ24" s="12"/>
      <c r="NKK24" s="12"/>
      <c r="NKL24" s="12"/>
      <c r="NKM24" s="12"/>
      <c r="NKN24" s="12"/>
      <c r="NKO24" s="12"/>
      <c r="NKP24" s="12"/>
      <c r="NKQ24" s="12"/>
      <c r="NKR24" s="12"/>
      <c r="NKS24" s="12"/>
      <c r="NKT24" s="12"/>
      <c r="NKU24" s="12"/>
      <c r="NKV24" s="12"/>
      <c r="NKW24" s="12"/>
      <c r="NKX24" s="12"/>
      <c r="NKY24" s="12"/>
      <c r="NKZ24" s="12"/>
      <c r="NLA24" s="12"/>
      <c r="NLB24" s="12"/>
      <c r="NLC24" s="12"/>
      <c r="NLD24" s="12"/>
      <c r="NLE24" s="12"/>
      <c r="NLF24" s="12"/>
      <c r="NLG24" s="12"/>
      <c r="NLH24" s="12"/>
      <c r="NLI24" s="12"/>
      <c r="NLJ24" s="12"/>
      <c r="NLK24" s="12"/>
      <c r="NLL24" s="12"/>
      <c r="NLM24" s="12"/>
      <c r="NLN24" s="12"/>
      <c r="NLO24" s="12"/>
      <c r="NLP24" s="12"/>
      <c r="NLQ24" s="12"/>
      <c r="NLR24" s="12"/>
      <c r="NLS24" s="12"/>
      <c r="NLT24" s="12"/>
      <c r="NLU24" s="12"/>
      <c r="NLV24" s="12"/>
      <c r="NLW24" s="12"/>
      <c r="NLX24" s="12"/>
      <c r="NLY24" s="12"/>
      <c r="NLZ24" s="12"/>
      <c r="NMA24" s="12"/>
      <c r="NMB24" s="12"/>
      <c r="NMC24" s="12"/>
      <c r="NMD24" s="12"/>
      <c r="NME24" s="12"/>
      <c r="NMF24" s="12"/>
      <c r="NMG24" s="12"/>
      <c r="NMH24" s="12"/>
      <c r="NMI24" s="12"/>
      <c r="NMJ24" s="12"/>
      <c r="NMK24" s="12"/>
      <c r="NML24" s="12"/>
      <c r="NMM24" s="12"/>
      <c r="NMN24" s="12"/>
      <c r="NMO24" s="12"/>
      <c r="NMP24" s="12"/>
      <c r="NMQ24" s="12"/>
      <c r="NMR24" s="12"/>
      <c r="NMS24" s="12"/>
      <c r="NMT24" s="12"/>
      <c r="NMU24" s="12"/>
      <c r="NMV24" s="12"/>
      <c r="NMW24" s="12"/>
      <c r="NMX24" s="12"/>
      <c r="NMY24" s="12"/>
      <c r="NMZ24" s="12"/>
      <c r="NNA24" s="12"/>
      <c r="NNB24" s="12"/>
      <c r="NNC24" s="12"/>
      <c r="NND24" s="12"/>
      <c r="NNE24" s="12"/>
      <c r="NNF24" s="12"/>
      <c r="NNG24" s="12"/>
      <c r="NNH24" s="12"/>
      <c r="NNI24" s="12"/>
      <c r="NNJ24" s="12"/>
      <c r="NNK24" s="12"/>
      <c r="NNL24" s="12"/>
      <c r="NNM24" s="12"/>
      <c r="NNN24" s="12"/>
      <c r="NNO24" s="12"/>
      <c r="NNP24" s="12"/>
      <c r="NNQ24" s="12"/>
      <c r="NNR24" s="12"/>
      <c r="NNS24" s="12"/>
      <c r="NNT24" s="12"/>
      <c r="NNU24" s="12"/>
      <c r="NNV24" s="12"/>
      <c r="NNW24" s="12"/>
      <c r="NNX24" s="12"/>
      <c r="NNY24" s="12"/>
      <c r="NNZ24" s="12"/>
      <c r="NOA24" s="12"/>
      <c r="NOB24" s="12"/>
      <c r="NOC24" s="12"/>
      <c r="NOD24" s="12"/>
      <c r="NOE24" s="12"/>
      <c r="NOF24" s="12"/>
      <c r="NOG24" s="12"/>
      <c r="NOH24" s="12"/>
      <c r="NOI24" s="12"/>
      <c r="NOJ24" s="12"/>
      <c r="NOK24" s="12"/>
      <c r="NOL24" s="12"/>
      <c r="NOM24" s="12"/>
      <c r="NON24" s="12"/>
      <c r="NOO24" s="12"/>
      <c r="NOP24" s="12"/>
      <c r="NOQ24" s="12"/>
      <c r="NOR24" s="12"/>
      <c r="NOS24" s="12"/>
      <c r="NOT24" s="12"/>
      <c r="NOU24" s="12"/>
      <c r="NOV24" s="12"/>
      <c r="NOW24" s="12"/>
      <c r="NOX24" s="12"/>
      <c r="NOY24" s="12"/>
      <c r="NOZ24" s="12"/>
      <c r="NPA24" s="12"/>
      <c r="NPB24" s="12"/>
      <c r="NPC24" s="12"/>
      <c r="NPD24" s="12"/>
      <c r="NPE24" s="12"/>
      <c r="NPF24" s="12"/>
      <c r="NPG24" s="12"/>
      <c r="NPH24" s="12"/>
      <c r="NPI24" s="12"/>
      <c r="NPJ24" s="12"/>
      <c r="NPK24" s="12"/>
      <c r="NPL24" s="12"/>
      <c r="NPM24" s="12"/>
      <c r="NPN24" s="12"/>
      <c r="NPO24" s="12"/>
      <c r="NPP24" s="12"/>
      <c r="NPQ24" s="12"/>
      <c r="NPR24" s="12"/>
      <c r="NPS24" s="12"/>
      <c r="NPT24" s="12"/>
      <c r="NPU24" s="12"/>
      <c r="NPV24" s="12"/>
      <c r="NPW24" s="12"/>
      <c r="NPX24" s="12"/>
      <c r="NPY24" s="12"/>
      <c r="NPZ24" s="12"/>
      <c r="NQA24" s="12"/>
      <c r="NQB24" s="12"/>
      <c r="NQC24" s="12"/>
      <c r="NQD24" s="12"/>
      <c r="NQE24" s="12"/>
      <c r="NQF24" s="12"/>
      <c r="NQG24" s="12"/>
      <c r="NQH24" s="12"/>
      <c r="NQI24" s="12"/>
      <c r="NQJ24" s="12"/>
      <c r="NQK24" s="12"/>
      <c r="NQL24" s="12"/>
      <c r="NQM24" s="12"/>
      <c r="NQN24" s="12"/>
      <c r="NQO24" s="12"/>
      <c r="NQP24" s="12"/>
      <c r="NQQ24" s="12"/>
      <c r="NQR24" s="12"/>
      <c r="NQS24" s="12"/>
      <c r="NQT24" s="12"/>
      <c r="NQU24" s="12"/>
      <c r="NQV24" s="12"/>
      <c r="NQW24" s="12"/>
      <c r="NQX24" s="12"/>
      <c r="NQY24" s="12"/>
      <c r="NQZ24" s="12"/>
      <c r="NRA24" s="12"/>
      <c r="NRB24" s="12"/>
      <c r="NRC24" s="12"/>
      <c r="NRD24" s="12"/>
      <c r="NRE24" s="12"/>
      <c r="NRF24" s="12"/>
      <c r="NRG24" s="12"/>
      <c r="NRH24" s="12"/>
      <c r="NRI24" s="12"/>
      <c r="NRJ24" s="12"/>
      <c r="NRK24" s="12"/>
      <c r="NRL24" s="12"/>
      <c r="NRM24" s="12"/>
      <c r="NRN24" s="12"/>
      <c r="NRO24" s="12"/>
      <c r="NRP24" s="12"/>
      <c r="NRQ24" s="12"/>
      <c r="NRR24" s="12"/>
      <c r="NRS24" s="12"/>
      <c r="NRT24" s="12"/>
      <c r="NRU24" s="12"/>
      <c r="NRV24" s="12"/>
      <c r="NRW24" s="12"/>
      <c r="NRX24" s="12"/>
      <c r="NRY24" s="12"/>
      <c r="NRZ24" s="12"/>
      <c r="NSA24" s="12"/>
      <c r="NSB24" s="12"/>
      <c r="NSC24" s="12"/>
      <c r="NSD24" s="12"/>
      <c r="NSE24" s="12"/>
      <c r="NSF24" s="12"/>
      <c r="NSG24" s="12"/>
      <c r="NSH24" s="12"/>
      <c r="NSI24" s="12"/>
      <c r="NSJ24" s="12"/>
      <c r="NSK24" s="12"/>
      <c r="NSL24" s="12"/>
      <c r="NSM24" s="12"/>
      <c r="NSN24" s="12"/>
      <c r="NSO24" s="12"/>
      <c r="NSP24" s="12"/>
      <c r="NSQ24" s="12"/>
      <c r="NSR24" s="12"/>
      <c r="NSS24" s="12"/>
      <c r="NST24" s="12"/>
      <c r="NSU24" s="12"/>
      <c r="NSV24" s="12"/>
      <c r="NSW24" s="12"/>
      <c r="NSX24" s="12"/>
      <c r="NSY24" s="12"/>
      <c r="NSZ24" s="12"/>
      <c r="NTA24" s="12"/>
      <c r="NTB24" s="12"/>
      <c r="NTC24" s="12"/>
      <c r="NTD24" s="12"/>
      <c r="NTE24" s="12"/>
      <c r="NTF24" s="12"/>
      <c r="NTG24" s="12"/>
      <c r="NTH24" s="12"/>
      <c r="NTI24" s="12"/>
      <c r="NTJ24" s="12"/>
      <c r="NTK24" s="12"/>
      <c r="NTL24" s="12"/>
      <c r="NTM24" s="12"/>
      <c r="NTN24" s="12"/>
      <c r="NTO24" s="12"/>
      <c r="NTP24" s="12"/>
      <c r="NTQ24" s="12"/>
      <c r="NTR24" s="12"/>
      <c r="NTS24" s="12"/>
      <c r="NTT24" s="12"/>
      <c r="NTU24" s="12"/>
      <c r="NTV24" s="12"/>
      <c r="NTW24" s="12"/>
      <c r="NTX24" s="12"/>
      <c r="NTY24" s="12"/>
      <c r="NTZ24" s="12"/>
      <c r="NUA24" s="12"/>
      <c r="NUB24" s="12"/>
      <c r="NUC24" s="12"/>
      <c r="NUD24" s="12"/>
      <c r="NUE24" s="12"/>
      <c r="NUF24" s="12"/>
      <c r="NUG24" s="12"/>
      <c r="NUH24" s="12"/>
      <c r="NUI24" s="12"/>
      <c r="NUJ24" s="12"/>
      <c r="NUK24" s="12"/>
      <c r="NUL24" s="12"/>
      <c r="NUM24" s="12"/>
      <c r="NUN24" s="12"/>
      <c r="NUO24" s="12"/>
      <c r="NUP24" s="12"/>
      <c r="NUQ24" s="12"/>
      <c r="NUR24" s="12"/>
      <c r="NUS24" s="12"/>
      <c r="NUT24" s="12"/>
      <c r="NUU24" s="12"/>
      <c r="NUV24" s="12"/>
      <c r="NUW24" s="12"/>
      <c r="NUX24" s="12"/>
      <c r="NUY24" s="12"/>
      <c r="NUZ24" s="12"/>
      <c r="NVA24" s="12"/>
      <c r="NVB24" s="12"/>
      <c r="NVC24" s="12"/>
      <c r="NVD24" s="12"/>
      <c r="NVE24" s="12"/>
      <c r="NVF24" s="12"/>
      <c r="NVG24" s="12"/>
      <c r="NVH24" s="12"/>
      <c r="NVI24" s="12"/>
      <c r="NVJ24" s="12"/>
      <c r="NVK24" s="12"/>
      <c r="NVL24" s="12"/>
      <c r="NVM24" s="12"/>
      <c r="NVN24" s="12"/>
      <c r="NVO24" s="12"/>
      <c r="NVP24" s="12"/>
      <c r="NVQ24" s="12"/>
      <c r="NVR24" s="12"/>
      <c r="NVS24" s="12"/>
      <c r="NVT24" s="12"/>
      <c r="NVU24" s="12"/>
      <c r="NVV24" s="12"/>
      <c r="NVW24" s="12"/>
      <c r="NVX24" s="12"/>
      <c r="NVY24" s="12"/>
      <c r="NVZ24" s="12"/>
      <c r="NWA24" s="12"/>
      <c r="NWB24" s="12"/>
      <c r="NWC24" s="12"/>
      <c r="NWD24" s="12"/>
      <c r="NWE24" s="12"/>
      <c r="NWF24" s="12"/>
      <c r="NWG24" s="12"/>
      <c r="NWH24" s="12"/>
      <c r="NWI24" s="12"/>
      <c r="NWJ24" s="12"/>
      <c r="NWK24" s="12"/>
      <c r="NWL24" s="12"/>
      <c r="NWM24" s="12"/>
      <c r="NWN24" s="12"/>
      <c r="NWO24" s="12"/>
      <c r="NWP24" s="12"/>
      <c r="NWQ24" s="12"/>
      <c r="NWR24" s="12"/>
      <c r="NWS24" s="12"/>
      <c r="NWT24" s="12"/>
      <c r="NWU24" s="12"/>
      <c r="NWV24" s="12"/>
      <c r="NWW24" s="12"/>
      <c r="NWX24" s="12"/>
      <c r="NWY24" s="12"/>
      <c r="NWZ24" s="12"/>
      <c r="NXA24" s="12"/>
      <c r="NXB24" s="12"/>
      <c r="NXC24" s="12"/>
      <c r="NXD24" s="12"/>
      <c r="NXE24" s="12"/>
      <c r="NXF24" s="12"/>
      <c r="NXG24" s="12"/>
      <c r="NXH24" s="12"/>
      <c r="NXI24" s="12"/>
      <c r="NXJ24" s="12"/>
      <c r="NXK24" s="12"/>
      <c r="NXL24" s="12"/>
      <c r="NXM24" s="12"/>
      <c r="NXN24" s="12"/>
      <c r="NXO24" s="12"/>
      <c r="NXP24" s="12"/>
      <c r="NXQ24" s="12"/>
      <c r="NXR24" s="12"/>
      <c r="NXS24" s="12"/>
      <c r="NXT24" s="12"/>
      <c r="NXU24" s="12"/>
      <c r="NXV24" s="12"/>
      <c r="NXW24" s="12"/>
      <c r="NXX24" s="12"/>
      <c r="NXY24" s="12"/>
      <c r="NXZ24" s="12"/>
      <c r="NYA24" s="12"/>
      <c r="NYB24" s="12"/>
      <c r="NYC24" s="12"/>
      <c r="NYD24" s="12"/>
      <c r="NYE24" s="12"/>
      <c r="NYF24" s="12"/>
      <c r="NYG24" s="12"/>
      <c r="NYH24" s="12"/>
      <c r="NYI24" s="12"/>
      <c r="NYJ24" s="12"/>
      <c r="NYK24" s="12"/>
      <c r="NYL24" s="12"/>
      <c r="NYM24" s="12"/>
      <c r="NYN24" s="12"/>
      <c r="NYO24" s="12"/>
      <c r="NYP24" s="12"/>
      <c r="NYQ24" s="12"/>
      <c r="NYR24" s="12"/>
      <c r="NYS24" s="12"/>
      <c r="NYT24" s="12"/>
      <c r="NYU24" s="12"/>
      <c r="NYV24" s="12"/>
      <c r="NYW24" s="12"/>
      <c r="NYX24" s="12"/>
      <c r="NYY24" s="12"/>
      <c r="NYZ24" s="12"/>
      <c r="NZA24" s="12"/>
      <c r="NZB24" s="12"/>
      <c r="NZC24" s="12"/>
      <c r="NZD24" s="12"/>
      <c r="NZE24" s="12"/>
      <c r="NZF24" s="12"/>
      <c r="NZG24" s="12"/>
      <c r="NZH24" s="12"/>
      <c r="NZI24" s="12"/>
      <c r="NZJ24" s="12"/>
      <c r="NZK24" s="12"/>
      <c r="NZL24" s="12"/>
      <c r="NZM24" s="12"/>
      <c r="NZN24" s="12"/>
      <c r="NZO24" s="12"/>
      <c r="NZP24" s="12"/>
      <c r="NZQ24" s="12"/>
      <c r="NZR24" s="12"/>
      <c r="NZS24" s="12"/>
      <c r="NZT24" s="12"/>
      <c r="NZU24" s="12"/>
      <c r="NZV24" s="12"/>
      <c r="NZW24" s="12"/>
      <c r="NZX24" s="12"/>
      <c r="NZY24" s="12"/>
      <c r="NZZ24" s="12"/>
      <c r="OAA24" s="12"/>
      <c r="OAB24" s="12"/>
      <c r="OAC24" s="12"/>
      <c r="OAD24" s="12"/>
      <c r="OAE24" s="12"/>
      <c r="OAF24" s="12"/>
      <c r="OAG24" s="12"/>
      <c r="OAH24" s="12"/>
      <c r="OAI24" s="12"/>
      <c r="OAJ24" s="12"/>
      <c r="OAK24" s="12"/>
      <c r="OAL24" s="12"/>
      <c r="OAM24" s="12"/>
      <c r="OAN24" s="12"/>
      <c r="OAO24" s="12"/>
      <c r="OAP24" s="12"/>
      <c r="OAQ24" s="12"/>
      <c r="OAR24" s="12"/>
      <c r="OAS24" s="12"/>
      <c r="OAT24" s="12"/>
      <c r="OAU24" s="12"/>
      <c r="OAV24" s="12"/>
      <c r="OAW24" s="12"/>
      <c r="OAX24" s="12"/>
      <c r="OAY24" s="12"/>
      <c r="OAZ24" s="12"/>
      <c r="OBA24" s="12"/>
      <c r="OBB24" s="12"/>
      <c r="OBC24" s="12"/>
      <c r="OBD24" s="12"/>
      <c r="OBE24" s="12"/>
      <c r="OBF24" s="12"/>
      <c r="OBG24" s="12"/>
      <c r="OBH24" s="12"/>
      <c r="OBI24" s="12"/>
      <c r="OBJ24" s="12"/>
      <c r="OBK24" s="12"/>
      <c r="OBL24" s="12"/>
      <c r="OBM24" s="12"/>
      <c r="OBN24" s="12"/>
      <c r="OBO24" s="12"/>
      <c r="OBP24" s="12"/>
      <c r="OBQ24" s="12"/>
      <c r="OBR24" s="12"/>
      <c r="OBS24" s="12"/>
      <c r="OBT24" s="12"/>
      <c r="OBU24" s="12"/>
      <c r="OBV24" s="12"/>
      <c r="OBW24" s="12"/>
      <c r="OBX24" s="12"/>
      <c r="OBY24" s="12"/>
      <c r="OBZ24" s="12"/>
      <c r="OCA24" s="12"/>
      <c r="OCB24" s="12"/>
      <c r="OCC24" s="12"/>
      <c r="OCD24" s="12"/>
      <c r="OCE24" s="12"/>
      <c r="OCF24" s="12"/>
      <c r="OCG24" s="12"/>
      <c r="OCH24" s="12"/>
      <c r="OCI24" s="12"/>
      <c r="OCJ24" s="12"/>
      <c r="OCK24" s="12"/>
      <c r="OCL24" s="12"/>
      <c r="OCM24" s="12"/>
      <c r="OCN24" s="12"/>
      <c r="OCO24" s="12"/>
      <c r="OCP24" s="12"/>
      <c r="OCQ24" s="12"/>
      <c r="OCR24" s="12"/>
      <c r="OCS24" s="12"/>
      <c r="OCT24" s="12"/>
      <c r="OCU24" s="12"/>
      <c r="OCV24" s="12"/>
      <c r="OCW24" s="12"/>
      <c r="OCX24" s="12"/>
      <c r="OCY24" s="12"/>
      <c r="OCZ24" s="12"/>
      <c r="ODA24" s="12"/>
      <c r="ODB24" s="12"/>
      <c r="ODC24" s="12"/>
      <c r="ODD24" s="12"/>
      <c r="ODE24" s="12"/>
      <c r="ODF24" s="12"/>
      <c r="ODG24" s="12"/>
      <c r="ODH24" s="12"/>
      <c r="ODI24" s="12"/>
      <c r="ODJ24" s="12"/>
      <c r="ODK24" s="12"/>
      <c r="ODL24" s="12"/>
      <c r="ODM24" s="12"/>
      <c r="ODN24" s="12"/>
      <c r="ODO24" s="12"/>
      <c r="ODP24" s="12"/>
      <c r="ODQ24" s="12"/>
      <c r="ODR24" s="12"/>
      <c r="ODS24" s="12"/>
      <c r="ODT24" s="12"/>
      <c r="ODU24" s="12"/>
      <c r="ODV24" s="12"/>
      <c r="ODW24" s="12"/>
      <c r="ODX24" s="12"/>
      <c r="ODY24" s="12"/>
      <c r="ODZ24" s="12"/>
      <c r="OEA24" s="12"/>
      <c r="OEB24" s="12"/>
      <c r="OEC24" s="12"/>
      <c r="OED24" s="12"/>
      <c r="OEE24" s="12"/>
      <c r="OEF24" s="12"/>
      <c r="OEG24" s="12"/>
      <c r="OEH24" s="12"/>
      <c r="OEI24" s="12"/>
      <c r="OEJ24" s="12"/>
      <c r="OEK24" s="12"/>
      <c r="OEL24" s="12"/>
      <c r="OEM24" s="12"/>
      <c r="OEN24" s="12"/>
      <c r="OEO24" s="12"/>
      <c r="OEP24" s="12"/>
      <c r="OEQ24" s="12"/>
      <c r="OER24" s="12"/>
      <c r="OES24" s="12"/>
      <c r="OET24" s="12"/>
      <c r="OEU24" s="12"/>
      <c r="OEV24" s="12"/>
      <c r="OEW24" s="12"/>
      <c r="OEX24" s="12"/>
      <c r="OEY24" s="12"/>
      <c r="OEZ24" s="12"/>
      <c r="OFA24" s="12"/>
      <c r="OFB24" s="12"/>
      <c r="OFC24" s="12"/>
      <c r="OFD24" s="12"/>
      <c r="OFE24" s="12"/>
      <c r="OFF24" s="12"/>
      <c r="OFG24" s="12"/>
      <c r="OFH24" s="12"/>
      <c r="OFI24" s="12"/>
      <c r="OFJ24" s="12"/>
      <c r="OFK24" s="12"/>
      <c r="OFL24" s="12"/>
      <c r="OFM24" s="12"/>
      <c r="OFN24" s="12"/>
      <c r="OFO24" s="12"/>
      <c r="OFP24" s="12"/>
      <c r="OFQ24" s="12"/>
      <c r="OFR24" s="12"/>
      <c r="OFS24" s="12"/>
      <c r="OFT24" s="12"/>
      <c r="OFU24" s="12"/>
      <c r="OFV24" s="12"/>
      <c r="OFW24" s="12"/>
      <c r="OFX24" s="12"/>
      <c r="OFY24" s="12"/>
      <c r="OFZ24" s="12"/>
      <c r="OGA24" s="12"/>
      <c r="OGB24" s="12"/>
      <c r="OGC24" s="12"/>
      <c r="OGD24" s="12"/>
      <c r="OGE24" s="12"/>
      <c r="OGF24" s="12"/>
      <c r="OGG24" s="12"/>
      <c r="OGH24" s="12"/>
      <c r="OGI24" s="12"/>
      <c r="OGJ24" s="12"/>
      <c r="OGK24" s="12"/>
      <c r="OGL24" s="12"/>
      <c r="OGM24" s="12"/>
      <c r="OGN24" s="12"/>
      <c r="OGO24" s="12"/>
      <c r="OGP24" s="12"/>
      <c r="OGQ24" s="12"/>
      <c r="OGR24" s="12"/>
      <c r="OGS24" s="12"/>
      <c r="OGT24" s="12"/>
      <c r="OGU24" s="12"/>
      <c r="OGV24" s="12"/>
      <c r="OGW24" s="12"/>
      <c r="OGX24" s="12"/>
      <c r="OGY24" s="12"/>
      <c r="OGZ24" s="12"/>
      <c r="OHA24" s="12"/>
      <c r="OHB24" s="12"/>
      <c r="OHC24" s="12"/>
      <c r="OHD24" s="12"/>
      <c r="OHE24" s="12"/>
      <c r="OHF24" s="12"/>
      <c r="OHG24" s="12"/>
      <c r="OHH24" s="12"/>
      <c r="OHI24" s="12"/>
      <c r="OHJ24" s="12"/>
      <c r="OHK24" s="12"/>
      <c r="OHL24" s="12"/>
      <c r="OHM24" s="12"/>
      <c r="OHN24" s="12"/>
      <c r="OHO24" s="12"/>
      <c r="OHP24" s="12"/>
      <c r="OHQ24" s="12"/>
      <c r="OHR24" s="12"/>
      <c r="OHS24" s="12"/>
      <c r="OHT24" s="12"/>
      <c r="OHU24" s="12"/>
      <c r="OHV24" s="12"/>
      <c r="OHW24" s="12"/>
      <c r="OHX24" s="12"/>
      <c r="OHY24" s="12"/>
      <c r="OHZ24" s="12"/>
      <c r="OIA24" s="12"/>
      <c r="OIB24" s="12"/>
      <c r="OIC24" s="12"/>
      <c r="OID24" s="12"/>
      <c r="OIE24" s="12"/>
      <c r="OIF24" s="12"/>
      <c r="OIG24" s="12"/>
      <c r="OIH24" s="12"/>
      <c r="OII24" s="12"/>
      <c r="OIJ24" s="12"/>
      <c r="OIK24" s="12"/>
      <c r="OIL24" s="12"/>
      <c r="OIM24" s="12"/>
      <c r="OIN24" s="12"/>
      <c r="OIO24" s="12"/>
      <c r="OIP24" s="12"/>
      <c r="OIQ24" s="12"/>
      <c r="OIR24" s="12"/>
      <c r="OIS24" s="12"/>
      <c r="OIT24" s="12"/>
      <c r="OIU24" s="12"/>
      <c r="OIV24" s="12"/>
      <c r="OIW24" s="12"/>
      <c r="OIX24" s="12"/>
      <c r="OIY24" s="12"/>
      <c r="OIZ24" s="12"/>
      <c r="OJA24" s="12"/>
      <c r="OJB24" s="12"/>
      <c r="OJC24" s="12"/>
      <c r="OJD24" s="12"/>
      <c r="OJE24" s="12"/>
      <c r="OJF24" s="12"/>
      <c r="OJG24" s="12"/>
      <c r="OJH24" s="12"/>
      <c r="OJI24" s="12"/>
      <c r="OJJ24" s="12"/>
      <c r="OJK24" s="12"/>
      <c r="OJL24" s="12"/>
      <c r="OJM24" s="12"/>
      <c r="OJN24" s="12"/>
      <c r="OJO24" s="12"/>
      <c r="OJP24" s="12"/>
      <c r="OJQ24" s="12"/>
      <c r="OJR24" s="12"/>
      <c r="OJS24" s="12"/>
      <c r="OJT24" s="12"/>
      <c r="OJU24" s="12"/>
      <c r="OJV24" s="12"/>
      <c r="OJW24" s="12"/>
      <c r="OJX24" s="12"/>
      <c r="OJY24" s="12"/>
      <c r="OJZ24" s="12"/>
      <c r="OKA24" s="12"/>
      <c r="OKB24" s="12"/>
      <c r="OKC24" s="12"/>
      <c r="OKD24" s="12"/>
      <c r="OKE24" s="12"/>
      <c r="OKF24" s="12"/>
      <c r="OKG24" s="12"/>
      <c r="OKH24" s="12"/>
      <c r="OKI24" s="12"/>
      <c r="OKJ24" s="12"/>
      <c r="OKK24" s="12"/>
      <c r="OKL24" s="12"/>
      <c r="OKM24" s="12"/>
      <c r="OKN24" s="12"/>
      <c r="OKO24" s="12"/>
      <c r="OKP24" s="12"/>
      <c r="OKQ24" s="12"/>
      <c r="OKR24" s="12"/>
      <c r="OKS24" s="12"/>
      <c r="OKT24" s="12"/>
      <c r="OKU24" s="12"/>
      <c r="OKV24" s="12"/>
      <c r="OKW24" s="12"/>
      <c r="OKX24" s="12"/>
      <c r="OKY24" s="12"/>
      <c r="OKZ24" s="12"/>
      <c r="OLA24" s="12"/>
      <c r="OLB24" s="12"/>
      <c r="OLC24" s="12"/>
      <c r="OLD24" s="12"/>
      <c r="OLE24" s="12"/>
      <c r="OLF24" s="12"/>
      <c r="OLG24" s="12"/>
      <c r="OLH24" s="12"/>
      <c r="OLI24" s="12"/>
      <c r="OLJ24" s="12"/>
      <c r="OLK24" s="12"/>
      <c r="OLL24" s="12"/>
      <c r="OLM24" s="12"/>
      <c r="OLN24" s="12"/>
      <c r="OLO24" s="12"/>
      <c r="OLP24" s="12"/>
      <c r="OLQ24" s="12"/>
      <c r="OLR24" s="12"/>
      <c r="OLS24" s="12"/>
      <c r="OLT24" s="12"/>
      <c r="OLU24" s="12"/>
      <c r="OLV24" s="12"/>
      <c r="OLW24" s="12"/>
      <c r="OLX24" s="12"/>
      <c r="OLY24" s="12"/>
      <c r="OLZ24" s="12"/>
      <c r="OMA24" s="12"/>
      <c r="OMB24" s="12"/>
      <c r="OMC24" s="12"/>
      <c r="OMD24" s="12"/>
      <c r="OME24" s="12"/>
      <c r="OMF24" s="12"/>
      <c r="OMG24" s="12"/>
      <c r="OMH24" s="12"/>
      <c r="OMI24" s="12"/>
      <c r="OMJ24" s="12"/>
      <c r="OMK24" s="12"/>
      <c r="OML24" s="12"/>
      <c r="OMM24" s="12"/>
      <c r="OMN24" s="12"/>
      <c r="OMO24" s="12"/>
      <c r="OMP24" s="12"/>
      <c r="OMQ24" s="12"/>
      <c r="OMR24" s="12"/>
      <c r="OMS24" s="12"/>
      <c r="OMT24" s="12"/>
      <c r="OMU24" s="12"/>
      <c r="OMV24" s="12"/>
      <c r="OMW24" s="12"/>
      <c r="OMX24" s="12"/>
      <c r="OMY24" s="12"/>
      <c r="OMZ24" s="12"/>
      <c r="ONA24" s="12"/>
      <c r="ONB24" s="12"/>
      <c r="ONC24" s="12"/>
      <c r="OND24" s="12"/>
      <c r="ONE24" s="12"/>
      <c r="ONF24" s="12"/>
      <c r="ONG24" s="12"/>
      <c r="ONH24" s="12"/>
      <c r="ONI24" s="12"/>
      <c r="ONJ24" s="12"/>
      <c r="ONK24" s="12"/>
      <c r="ONL24" s="12"/>
      <c r="ONM24" s="12"/>
      <c r="ONN24" s="12"/>
      <c r="ONO24" s="12"/>
      <c r="ONP24" s="12"/>
      <c r="ONQ24" s="12"/>
      <c r="ONR24" s="12"/>
      <c r="ONS24" s="12"/>
      <c r="ONT24" s="12"/>
      <c r="ONU24" s="12"/>
      <c r="ONV24" s="12"/>
      <c r="ONW24" s="12"/>
      <c r="ONX24" s="12"/>
      <c r="ONY24" s="12"/>
      <c r="ONZ24" s="12"/>
      <c r="OOA24" s="12"/>
      <c r="OOB24" s="12"/>
      <c r="OOC24" s="12"/>
      <c r="OOD24" s="12"/>
      <c r="OOE24" s="12"/>
      <c r="OOF24" s="12"/>
      <c r="OOG24" s="12"/>
      <c r="OOH24" s="12"/>
      <c r="OOI24" s="12"/>
      <c r="OOJ24" s="12"/>
      <c r="OOK24" s="12"/>
      <c r="OOL24" s="12"/>
      <c r="OOM24" s="12"/>
      <c r="OON24" s="12"/>
      <c r="OOO24" s="12"/>
      <c r="OOP24" s="12"/>
      <c r="OOQ24" s="12"/>
      <c r="OOR24" s="12"/>
      <c r="OOS24" s="12"/>
      <c r="OOT24" s="12"/>
      <c r="OOU24" s="12"/>
      <c r="OOV24" s="12"/>
      <c r="OOW24" s="12"/>
      <c r="OOX24" s="12"/>
      <c r="OOY24" s="12"/>
      <c r="OOZ24" s="12"/>
      <c r="OPA24" s="12"/>
      <c r="OPB24" s="12"/>
      <c r="OPC24" s="12"/>
      <c r="OPD24" s="12"/>
      <c r="OPE24" s="12"/>
      <c r="OPF24" s="12"/>
      <c r="OPG24" s="12"/>
      <c r="OPH24" s="12"/>
      <c r="OPI24" s="12"/>
      <c r="OPJ24" s="12"/>
      <c r="OPK24" s="12"/>
      <c r="OPL24" s="12"/>
      <c r="OPM24" s="12"/>
      <c r="OPN24" s="12"/>
      <c r="OPO24" s="12"/>
      <c r="OPP24" s="12"/>
      <c r="OPQ24" s="12"/>
      <c r="OPR24" s="12"/>
      <c r="OPS24" s="12"/>
      <c r="OPT24" s="12"/>
      <c r="OPU24" s="12"/>
      <c r="OPV24" s="12"/>
      <c r="OPW24" s="12"/>
      <c r="OPX24" s="12"/>
      <c r="OPY24" s="12"/>
      <c r="OPZ24" s="12"/>
      <c r="OQA24" s="12"/>
      <c r="OQB24" s="12"/>
      <c r="OQC24" s="12"/>
      <c r="OQD24" s="12"/>
      <c r="OQE24" s="12"/>
      <c r="OQF24" s="12"/>
      <c r="OQG24" s="12"/>
      <c r="OQH24" s="12"/>
      <c r="OQI24" s="12"/>
      <c r="OQJ24" s="12"/>
      <c r="OQK24" s="12"/>
      <c r="OQL24" s="12"/>
      <c r="OQM24" s="12"/>
      <c r="OQN24" s="12"/>
      <c r="OQO24" s="12"/>
      <c r="OQP24" s="12"/>
      <c r="OQQ24" s="12"/>
      <c r="OQR24" s="12"/>
      <c r="OQS24" s="12"/>
      <c r="OQT24" s="12"/>
      <c r="OQU24" s="12"/>
      <c r="OQV24" s="12"/>
      <c r="OQW24" s="12"/>
      <c r="OQX24" s="12"/>
      <c r="OQY24" s="12"/>
      <c r="OQZ24" s="12"/>
      <c r="ORA24" s="12"/>
      <c r="ORB24" s="12"/>
      <c r="ORC24" s="12"/>
      <c r="ORD24" s="12"/>
      <c r="ORE24" s="12"/>
      <c r="ORF24" s="12"/>
      <c r="ORG24" s="12"/>
      <c r="ORH24" s="12"/>
      <c r="ORI24" s="12"/>
      <c r="ORJ24" s="12"/>
      <c r="ORK24" s="12"/>
      <c r="ORL24" s="12"/>
      <c r="ORM24" s="12"/>
      <c r="ORN24" s="12"/>
      <c r="ORO24" s="12"/>
      <c r="ORP24" s="12"/>
      <c r="ORQ24" s="12"/>
      <c r="ORR24" s="12"/>
      <c r="ORS24" s="12"/>
      <c r="ORT24" s="12"/>
      <c r="ORU24" s="12"/>
      <c r="ORV24" s="12"/>
      <c r="ORW24" s="12"/>
      <c r="ORX24" s="12"/>
      <c r="ORY24" s="12"/>
      <c r="ORZ24" s="12"/>
      <c r="OSA24" s="12"/>
      <c r="OSB24" s="12"/>
      <c r="OSC24" s="12"/>
      <c r="OSD24" s="12"/>
      <c r="OSE24" s="12"/>
      <c r="OSF24" s="12"/>
      <c r="OSG24" s="12"/>
      <c r="OSH24" s="12"/>
      <c r="OSI24" s="12"/>
      <c r="OSJ24" s="12"/>
      <c r="OSK24" s="12"/>
      <c r="OSL24" s="12"/>
      <c r="OSM24" s="12"/>
      <c r="OSN24" s="12"/>
      <c r="OSO24" s="12"/>
      <c r="OSP24" s="12"/>
      <c r="OSQ24" s="12"/>
      <c r="OSR24" s="12"/>
      <c r="OSS24" s="12"/>
      <c r="OST24" s="12"/>
      <c r="OSU24" s="12"/>
      <c r="OSV24" s="12"/>
      <c r="OSW24" s="12"/>
      <c r="OSX24" s="12"/>
      <c r="OSY24" s="12"/>
      <c r="OSZ24" s="12"/>
      <c r="OTA24" s="12"/>
      <c r="OTB24" s="12"/>
      <c r="OTC24" s="12"/>
      <c r="OTD24" s="12"/>
      <c r="OTE24" s="12"/>
      <c r="OTF24" s="12"/>
      <c r="OTG24" s="12"/>
      <c r="OTH24" s="12"/>
      <c r="OTI24" s="12"/>
      <c r="OTJ24" s="12"/>
      <c r="OTK24" s="12"/>
      <c r="OTL24" s="12"/>
      <c r="OTM24" s="12"/>
      <c r="OTN24" s="12"/>
      <c r="OTO24" s="12"/>
      <c r="OTP24" s="12"/>
      <c r="OTQ24" s="12"/>
      <c r="OTR24" s="12"/>
      <c r="OTS24" s="12"/>
      <c r="OTT24" s="12"/>
      <c r="OTU24" s="12"/>
      <c r="OTV24" s="12"/>
      <c r="OTW24" s="12"/>
      <c r="OTX24" s="12"/>
      <c r="OTY24" s="12"/>
      <c r="OTZ24" s="12"/>
      <c r="OUA24" s="12"/>
      <c r="OUB24" s="12"/>
      <c r="OUC24" s="12"/>
      <c r="OUD24" s="12"/>
      <c r="OUE24" s="12"/>
      <c r="OUF24" s="12"/>
      <c r="OUG24" s="12"/>
      <c r="OUH24" s="12"/>
      <c r="OUI24" s="12"/>
      <c r="OUJ24" s="12"/>
      <c r="OUK24" s="12"/>
      <c r="OUL24" s="12"/>
      <c r="OUM24" s="12"/>
      <c r="OUN24" s="12"/>
      <c r="OUO24" s="12"/>
      <c r="OUP24" s="12"/>
      <c r="OUQ24" s="12"/>
      <c r="OUR24" s="12"/>
      <c r="OUS24" s="12"/>
      <c r="OUT24" s="12"/>
      <c r="OUU24" s="12"/>
      <c r="OUV24" s="12"/>
      <c r="OUW24" s="12"/>
      <c r="OUX24" s="12"/>
      <c r="OUY24" s="12"/>
      <c r="OUZ24" s="12"/>
      <c r="OVA24" s="12"/>
      <c r="OVB24" s="12"/>
      <c r="OVC24" s="12"/>
      <c r="OVD24" s="12"/>
      <c r="OVE24" s="12"/>
      <c r="OVF24" s="12"/>
      <c r="OVG24" s="12"/>
      <c r="OVH24" s="12"/>
      <c r="OVI24" s="12"/>
      <c r="OVJ24" s="12"/>
      <c r="OVK24" s="12"/>
      <c r="OVL24" s="12"/>
      <c r="OVM24" s="12"/>
      <c r="OVN24" s="12"/>
      <c r="OVO24" s="12"/>
      <c r="OVP24" s="12"/>
      <c r="OVQ24" s="12"/>
      <c r="OVR24" s="12"/>
      <c r="OVS24" s="12"/>
      <c r="OVT24" s="12"/>
      <c r="OVU24" s="12"/>
      <c r="OVV24" s="12"/>
      <c r="OVW24" s="12"/>
      <c r="OVX24" s="12"/>
      <c r="OVY24" s="12"/>
      <c r="OVZ24" s="12"/>
      <c r="OWA24" s="12"/>
      <c r="OWB24" s="12"/>
      <c r="OWC24" s="12"/>
      <c r="OWD24" s="12"/>
      <c r="OWE24" s="12"/>
      <c r="OWF24" s="12"/>
      <c r="OWG24" s="12"/>
      <c r="OWH24" s="12"/>
      <c r="OWI24" s="12"/>
      <c r="OWJ24" s="12"/>
      <c r="OWK24" s="12"/>
      <c r="OWL24" s="12"/>
      <c r="OWM24" s="12"/>
      <c r="OWN24" s="12"/>
      <c r="OWO24" s="12"/>
      <c r="OWP24" s="12"/>
      <c r="OWQ24" s="12"/>
      <c r="OWR24" s="12"/>
      <c r="OWS24" s="12"/>
      <c r="OWT24" s="12"/>
      <c r="OWU24" s="12"/>
      <c r="OWV24" s="12"/>
      <c r="OWW24" s="12"/>
      <c r="OWX24" s="12"/>
      <c r="OWY24" s="12"/>
      <c r="OWZ24" s="12"/>
      <c r="OXA24" s="12"/>
      <c r="OXB24" s="12"/>
      <c r="OXC24" s="12"/>
      <c r="OXD24" s="12"/>
      <c r="OXE24" s="12"/>
      <c r="OXF24" s="12"/>
      <c r="OXG24" s="12"/>
      <c r="OXH24" s="12"/>
      <c r="OXI24" s="12"/>
      <c r="OXJ24" s="12"/>
      <c r="OXK24" s="12"/>
      <c r="OXL24" s="12"/>
      <c r="OXM24" s="12"/>
      <c r="OXN24" s="12"/>
      <c r="OXO24" s="12"/>
      <c r="OXP24" s="12"/>
      <c r="OXQ24" s="12"/>
      <c r="OXR24" s="12"/>
      <c r="OXS24" s="12"/>
      <c r="OXT24" s="12"/>
      <c r="OXU24" s="12"/>
      <c r="OXV24" s="12"/>
      <c r="OXW24" s="12"/>
      <c r="OXX24" s="12"/>
      <c r="OXY24" s="12"/>
      <c r="OXZ24" s="12"/>
      <c r="OYA24" s="12"/>
      <c r="OYB24" s="12"/>
      <c r="OYC24" s="12"/>
      <c r="OYD24" s="12"/>
      <c r="OYE24" s="12"/>
      <c r="OYF24" s="12"/>
      <c r="OYG24" s="12"/>
      <c r="OYH24" s="12"/>
      <c r="OYI24" s="12"/>
      <c r="OYJ24" s="12"/>
      <c r="OYK24" s="12"/>
      <c r="OYL24" s="12"/>
      <c r="OYM24" s="12"/>
      <c r="OYN24" s="12"/>
      <c r="OYO24" s="12"/>
      <c r="OYP24" s="12"/>
      <c r="OYQ24" s="12"/>
      <c r="OYR24" s="12"/>
      <c r="OYS24" s="12"/>
      <c r="OYT24" s="12"/>
      <c r="OYU24" s="12"/>
      <c r="OYV24" s="12"/>
      <c r="OYW24" s="12"/>
      <c r="OYX24" s="12"/>
      <c r="OYY24" s="12"/>
      <c r="OYZ24" s="12"/>
      <c r="OZA24" s="12"/>
      <c r="OZB24" s="12"/>
      <c r="OZC24" s="12"/>
      <c r="OZD24" s="12"/>
      <c r="OZE24" s="12"/>
      <c r="OZF24" s="12"/>
      <c r="OZG24" s="12"/>
      <c r="OZH24" s="12"/>
      <c r="OZI24" s="12"/>
      <c r="OZJ24" s="12"/>
      <c r="OZK24" s="12"/>
      <c r="OZL24" s="12"/>
      <c r="OZM24" s="12"/>
      <c r="OZN24" s="12"/>
      <c r="OZO24" s="12"/>
      <c r="OZP24" s="12"/>
      <c r="OZQ24" s="12"/>
      <c r="OZR24" s="12"/>
      <c r="OZS24" s="12"/>
      <c r="OZT24" s="12"/>
      <c r="OZU24" s="12"/>
      <c r="OZV24" s="12"/>
      <c r="OZW24" s="12"/>
      <c r="OZX24" s="12"/>
      <c r="OZY24" s="12"/>
      <c r="OZZ24" s="12"/>
      <c r="PAA24" s="12"/>
      <c r="PAB24" s="12"/>
      <c r="PAC24" s="12"/>
      <c r="PAD24" s="12"/>
      <c r="PAE24" s="12"/>
      <c r="PAF24" s="12"/>
      <c r="PAG24" s="12"/>
      <c r="PAH24" s="12"/>
      <c r="PAI24" s="12"/>
      <c r="PAJ24" s="12"/>
      <c r="PAK24" s="12"/>
      <c r="PAL24" s="12"/>
      <c r="PAM24" s="12"/>
      <c r="PAN24" s="12"/>
      <c r="PAO24" s="12"/>
      <c r="PAP24" s="12"/>
      <c r="PAQ24" s="12"/>
      <c r="PAR24" s="12"/>
      <c r="PAS24" s="12"/>
      <c r="PAT24" s="12"/>
      <c r="PAU24" s="12"/>
      <c r="PAV24" s="12"/>
      <c r="PAW24" s="12"/>
      <c r="PAX24" s="12"/>
      <c r="PAY24" s="12"/>
      <c r="PAZ24" s="12"/>
      <c r="PBA24" s="12"/>
      <c r="PBB24" s="12"/>
      <c r="PBC24" s="12"/>
      <c r="PBD24" s="12"/>
      <c r="PBE24" s="12"/>
      <c r="PBF24" s="12"/>
      <c r="PBG24" s="12"/>
      <c r="PBH24" s="12"/>
      <c r="PBI24" s="12"/>
      <c r="PBJ24" s="12"/>
      <c r="PBK24" s="12"/>
      <c r="PBL24" s="12"/>
      <c r="PBM24" s="12"/>
      <c r="PBN24" s="12"/>
      <c r="PBO24" s="12"/>
      <c r="PBP24" s="12"/>
      <c r="PBQ24" s="12"/>
      <c r="PBR24" s="12"/>
      <c r="PBS24" s="12"/>
      <c r="PBT24" s="12"/>
      <c r="PBU24" s="12"/>
      <c r="PBV24" s="12"/>
      <c r="PBW24" s="12"/>
      <c r="PBX24" s="12"/>
      <c r="PBY24" s="12"/>
      <c r="PBZ24" s="12"/>
      <c r="PCA24" s="12"/>
      <c r="PCB24" s="12"/>
      <c r="PCC24" s="12"/>
      <c r="PCD24" s="12"/>
      <c r="PCE24" s="12"/>
      <c r="PCF24" s="12"/>
      <c r="PCG24" s="12"/>
      <c r="PCH24" s="12"/>
      <c r="PCI24" s="12"/>
      <c r="PCJ24" s="12"/>
      <c r="PCK24" s="12"/>
      <c r="PCL24" s="12"/>
      <c r="PCM24" s="12"/>
      <c r="PCN24" s="12"/>
      <c r="PCO24" s="12"/>
      <c r="PCP24" s="12"/>
      <c r="PCQ24" s="12"/>
      <c r="PCR24" s="12"/>
      <c r="PCS24" s="12"/>
      <c r="PCT24" s="12"/>
      <c r="PCU24" s="12"/>
      <c r="PCV24" s="12"/>
      <c r="PCW24" s="12"/>
      <c r="PCX24" s="12"/>
      <c r="PCY24" s="12"/>
      <c r="PCZ24" s="12"/>
      <c r="PDA24" s="12"/>
      <c r="PDB24" s="12"/>
      <c r="PDC24" s="12"/>
      <c r="PDD24" s="12"/>
      <c r="PDE24" s="12"/>
      <c r="PDF24" s="12"/>
      <c r="PDG24" s="12"/>
      <c r="PDH24" s="12"/>
      <c r="PDI24" s="12"/>
      <c r="PDJ24" s="12"/>
      <c r="PDK24" s="12"/>
      <c r="PDL24" s="12"/>
      <c r="PDM24" s="12"/>
      <c r="PDN24" s="12"/>
      <c r="PDO24" s="12"/>
      <c r="PDP24" s="12"/>
      <c r="PDQ24" s="12"/>
      <c r="PDR24" s="12"/>
      <c r="PDS24" s="12"/>
      <c r="PDT24" s="12"/>
      <c r="PDU24" s="12"/>
      <c r="PDV24" s="12"/>
      <c r="PDW24" s="12"/>
      <c r="PDX24" s="12"/>
      <c r="PDY24" s="12"/>
      <c r="PDZ24" s="12"/>
      <c r="PEA24" s="12"/>
      <c r="PEB24" s="12"/>
      <c r="PEC24" s="12"/>
      <c r="PED24" s="12"/>
      <c r="PEE24" s="12"/>
      <c r="PEF24" s="12"/>
      <c r="PEG24" s="12"/>
      <c r="PEH24" s="12"/>
      <c r="PEI24" s="12"/>
      <c r="PEJ24" s="12"/>
      <c r="PEK24" s="12"/>
      <c r="PEL24" s="12"/>
      <c r="PEM24" s="12"/>
      <c r="PEN24" s="12"/>
      <c r="PEO24" s="12"/>
      <c r="PEP24" s="12"/>
      <c r="PEQ24" s="12"/>
      <c r="PER24" s="12"/>
      <c r="PES24" s="12"/>
      <c r="PET24" s="12"/>
      <c r="PEU24" s="12"/>
      <c r="PEV24" s="12"/>
      <c r="PEW24" s="12"/>
      <c r="PEX24" s="12"/>
      <c r="PEY24" s="12"/>
      <c r="PEZ24" s="12"/>
      <c r="PFA24" s="12"/>
      <c r="PFB24" s="12"/>
      <c r="PFC24" s="12"/>
      <c r="PFD24" s="12"/>
      <c r="PFE24" s="12"/>
      <c r="PFF24" s="12"/>
      <c r="PFG24" s="12"/>
      <c r="PFH24" s="12"/>
      <c r="PFI24" s="12"/>
      <c r="PFJ24" s="12"/>
      <c r="PFK24" s="12"/>
      <c r="PFL24" s="12"/>
      <c r="PFM24" s="12"/>
      <c r="PFN24" s="12"/>
      <c r="PFO24" s="12"/>
      <c r="PFP24" s="12"/>
      <c r="PFQ24" s="12"/>
      <c r="PFR24" s="12"/>
      <c r="PFS24" s="12"/>
      <c r="PFT24" s="12"/>
      <c r="PFU24" s="12"/>
      <c r="PFV24" s="12"/>
      <c r="PFW24" s="12"/>
      <c r="PFX24" s="12"/>
      <c r="PFY24" s="12"/>
      <c r="PFZ24" s="12"/>
      <c r="PGA24" s="12"/>
      <c r="PGB24" s="12"/>
      <c r="PGC24" s="12"/>
      <c r="PGD24" s="12"/>
      <c r="PGE24" s="12"/>
      <c r="PGF24" s="12"/>
      <c r="PGG24" s="12"/>
      <c r="PGH24" s="12"/>
      <c r="PGI24" s="12"/>
      <c r="PGJ24" s="12"/>
      <c r="PGK24" s="12"/>
      <c r="PGL24" s="12"/>
      <c r="PGM24" s="12"/>
      <c r="PGN24" s="12"/>
      <c r="PGO24" s="12"/>
      <c r="PGP24" s="12"/>
      <c r="PGQ24" s="12"/>
      <c r="PGR24" s="12"/>
      <c r="PGS24" s="12"/>
      <c r="PGT24" s="12"/>
      <c r="PGU24" s="12"/>
      <c r="PGV24" s="12"/>
      <c r="PGW24" s="12"/>
      <c r="PGX24" s="12"/>
      <c r="PGY24" s="12"/>
      <c r="PGZ24" s="12"/>
      <c r="PHA24" s="12"/>
      <c r="PHB24" s="12"/>
      <c r="PHC24" s="12"/>
      <c r="PHD24" s="12"/>
      <c r="PHE24" s="12"/>
      <c r="PHF24" s="12"/>
      <c r="PHG24" s="12"/>
      <c r="PHH24" s="12"/>
      <c r="PHI24" s="12"/>
      <c r="PHJ24" s="12"/>
      <c r="PHK24" s="12"/>
      <c r="PHL24" s="12"/>
      <c r="PHM24" s="12"/>
      <c r="PHN24" s="12"/>
      <c r="PHO24" s="12"/>
      <c r="PHP24" s="12"/>
      <c r="PHQ24" s="12"/>
      <c r="PHR24" s="12"/>
      <c r="PHS24" s="12"/>
      <c r="PHT24" s="12"/>
      <c r="PHU24" s="12"/>
      <c r="PHV24" s="12"/>
      <c r="PHW24" s="12"/>
      <c r="PHX24" s="12"/>
      <c r="PHY24" s="12"/>
      <c r="PHZ24" s="12"/>
      <c r="PIA24" s="12"/>
      <c r="PIB24" s="12"/>
      <c r="PIC24" s="12"/>
      <c r="PID24" s="12"/>
      <c r="PIE24" s="12"/>
      <c r="PIF24" s="12"/>
      <c r="PIG24" s="12"/>
      <c r="PIH24" s="12"/>
      <c r="PII24" s="12"/>
      <c r="PIJ24" s="12"/>
      <c r="PIK24" s="12"/>
      <c r="PIL24" s="12"/>
      <c r="PIM24" s="12"/>
      <c r="PIN24" s="12"/>
      <c r="PIO24" s="12"/>
      <c r="PIP24" s="12"/>
      <c r="PIQ24" s="12"/>
      <c r="PIR24" s="12"/>
      <c r="PIS24" s="12"/>
      <c r="PIT24" s="12"/>
      <c r="PIU24" s="12"/>
      <c r="PIV24" s="12"/>
      <c r="PIW24" s="12"/>
      <c r="PIX24" s="12"/>
      <c r="PIY24" s="12"/>
      <c r="PIZ24" s="12"/>
      <c r="PJA24" s="12"/>
      <c r="PJB24" s="12"/>
      <c r="PJC24" s="12"/>
      <c r="PJD24" s="12"/>
      <c r="PJE24" s="12"/>
      <c r="PJF24" s="12"/>
      <c r="PJG24" s="12"/>
      <c r="PJH24" s="12"/>
      <c r="PJI24" s="12"/>
      <c r="PJJ24" s="12"/>
      <c r="PJK24" s="12"/>
      <c r="PJL24" s="12"/>
      <c r="PJM24" s="12"/>
      <c r="PJN24" s="12"/>
      <c r="PJO24" s="12"/>
      <c r="PJP24" s="12"/>
      <c r="PJQ24" s="12"/>
      <c r="PJR24" s="12"/>
      <c r="PJS24" s="12"/>
      <c r="PJT24" s="12"/>
      <c r="PJU24" s="12"/>
      <c r="PJV24" s="12"/>
      <c r="PJW24" s="12"/>
      <c r="PJX24" s="12"/>
      <c r="PJY24" s="12"/>
      <c r="PJZ24" s="12"/>
      <c r="PKA24" s="12"/>
      <c r="PKB24" s="12"/>
      <c r="PKC24" s="12"/>
      <c r="PKD24" s="12"/>
      <c r="PKE24" s="12"/>
      <c r="PKF24" s="12"/>
      <c r="PKG24" s="12"/>
      <c r="PKH24" s="12"/>
      <c r="PKI24" s="12"/>
      <c r="PKJ24" s="12"/>
      <c r="PKK24" s="12"/>
      <c r="PKL24" s="12"/>
      <c r="PKM24" s="12"/>
      <c r="PKN24" s="12"/>
      <c r="PKO24" s="12"/>
      <c r="PKP24" s="12"/>
      <c r="PKQ24" s="12"/>
      <c r="PKR24" s="12"/>
      <c r="PKS24" s="12"/>
      <c r="PKT24" s="12"/>
      <c r="PKU24" s="12"/>
      <c r="PKV24" s="12"/>
      <c r="PKW24" s="12"/>
      <c r="PKX24" s="12"/>
      <c r="PKY24" s="12"/>
      <c r="PKZ24" s="12"/>
      <c r="PLA24" s="12"/>
      <c r="PLB24" s="12"/>
      <c r="PLC24" s="12"/>
      <c r="PLD24" s="12"/>
      <c r="PLE24" s="12"/>
      <c r="PLF24" s="12"/>
      <c r="PLG24" s="12"/>
      <c r="PLH24" s="12"/>
      <c r="PLI24" s="12"/>
      <c r="PLJ24" s="12"/>
      <c r="PLK24" s="12"/>
      <c r="PLL24" s="12"/>
      <c r="PLM24" s="12"/>
      <c r="PLN24" s="12"/>
      <c r="PLO24" s="12"/>
      <c r="PLP24" s="12"/>
      <c r="PLQ24" s="12"/>
      <c r="PLR24" s="12"/>
      <c r="PLS24" s="12"/>
      <c r="PLT24" s="12"/>
      <c r="PLU24" s="12"/>
      <c r="PLV24" s="12"/>
      <c r="PLW24" s="12"/>
      <c r="PLX24" s="12"/>
      <c r="PLY24" s="12"/>
      <c r="PLZ24" s="12"/>
      <c r="PMA24" s="12"/>
      <c r="PMB24" s="12"/>
      <c r="PMC24" s="12"/>
      <c r="PMD24" s="12"/>
      <c r="PME24" s="12"/>
      <c r="PMF24" s="12"/>
      <c r="PMG24" s="12"/>
      <c r="PMH24" s="12"/>
      <c r="PMI24" s="12"/>
      <c r="PMJ24" s="12"/>
      <c r="PMK24" s="12"/>
      <c r="PML24" s="12"/>
      <c r="PMM24" s="12"/>
      <c r="PMN24" s="12"/>
      <c r="PMO24" s="12"/>
      <c r="PMP24" s="12"/>
      <c r="PMQ24" s="12"/>
      <c r="PMR24" s="12"/>
      <c r="PMS24" s="12"/>
      <c r="PMT24" s="12"/>
      <c r="PMU24" s="12"/>
      <c r="PMV24" s="12"/>
      <c r="PMW24" s="12"/>
      <c r="PMX24" s="12"/>
      <c r="PMY24" s="12"/>
      <c r="PMZ24" s="12"/>
      <c r="PNA24" s="12"/>
      <c r="PNB24" s="12"/>
      <c r="PNC24" s="12"/>
      <c r="PND24" s="12"/>
      <c r="PNE24" s="12"/>
      <c r="PNF24" s="12"/>
      <c r="PNG24" s="12"/>
      <c r="PNH24" s="12"/>
      <c r="PNI24" s="12"/>
      <c r="PNJ24" s="12"/>
      <c r="PNK24" s="12"/>
      <c r="PNL24" s="12"/>
      <c r="PNM24" s="12"/>
      <c r="PNN24" s="12"/>
      <c r="PNO24" s="12"/>
      <c r="PNP24" s="12"/>
      <c r="PNQ24" s="12"/>
      <c r="PNR24" s="12"/>
      <c r="PNS24" s="12"/>
      <c r="PNT24" s="12"/>
      <c r="PNU24" s="12"/>
      <c r="PNV24" s="12"/>
      <c r="PNW24" s="12"/>
      <c r="PNX24" s="12"/>
      <c r="PNY24" s="12"/>
      <c r="PNZ24" s="12"/>
      <c r="POA24" s="12"/>
      <c r="POB24" s="12"/>
      <c r="POC24" s="12"/>
      <c r="POD24" s="12"/>
      <c r="POE24" s="12"/>
      <c r="POF24" s="12"/>
      <c r="POG24" s="12"/>
      <c r="POH24" s="12"/>
      <c r="POI24" s="12"/>
      <c r="POJ24" s="12"/>
      <c r="POK24" s="12"/>
      <c r="POL24" s="12"/>
      <c r="POM24" s="12"/>
      <c r="PON24" s="12"/>
      <c r="POO24" s="12"/>
      <c r="POP24" s="12"/>
      <c r="POQ24" s="12"/>
      <c r="POR24" s="12"/>
      <c r="POS24" s="12"/>
      <c r="POT24" s="12"/>
      <c r="POU24" s="12"/>
      <c r="POV24" s="12"/>
      <c r="POW24" s="12"/>
      <c r="POX24" s="12"/>
      <c r="POY24" s="12"/>
      <c r="POZ24" s="12"/>
      <c r="PPA24" s="12"/>
      <c r="PPB24" s="12"/>
      <c r="PPC24" s="12"/>
      <c r="PPD24" s="12"/>
      <c r="PPE24" s="12"/>
      <c r="PPF24" s="12"/>
      <c r="PPG24" s="12"/>
      <c r="PPH24" s="12"/>
      <c r="PPI24" s="12"/>
      <c r="PPJ24" s="12"/>
      <c r="PPK24" s="12"/>
      <c r="PPL24" s="12"/>
      <c r="PPM24" s="12"/>
      <c r="PPN24" s="12"/>
      <c r="PPO24" s="12"/>
      <c r="PPP24" s="12"/>
      <c r="PPQ24" s="12"/>
      <c r="PPR24" s="12"/>
      <c r="PPS24" s="12"/>
      <c r="PPT24" s="12"/>
      <c r="PPU24" s="12"/>
      <c r="PPV24" s="12"/>
      <c r="PPW24" s="12"/>
      <c r="PPX24" s="12"/>
      <c r="PPY24" s="12"/>
      <c r="PPZ24" s="12"/>
      <c r="PQA24" s="12"/>
      <c r="PQB24" s="12"/>
      <c r="PQC24" s="12"/>
      <c r="PQD24" s="12"/>
      <c r="PQE24" s="12"/>
      <c r="PQF24" s="12"/>
      <c r="PQG24" s="12"/>
      <c r="PQH24" s="12"/>
      <c r="PQI24" s="12"/>
      <c r="PQJ24" s="12"/>
      <c r="PQK24" s="12"/>
      <c r="PQL24" s="12"/>
      <c r="PQM24" s="12"/>
      <c r="PQN24" s="12"/>
      <c r="PQO24" s="12"/>
      <c r="PQP24" s="12"/>
      <c r="PQQ24" s="12"/>
      <c r="PQR24" s="12"/>
      <c r="PQS24" s="12"/>
      <c r="PQT24" s="12"/>
      <c r="PQU24" s="12"/>
      <c r="PQV24" s="12"/>
      <c r="PQW24" s="12"/>
      <c r="PQX24" s="12"/>
      <c r="PQY24" s="12"/>
      <c r="PQZ24" s="12"/>
      <c r="PRA24" s="12"/>
      <c r="PRB24" s="12"/>
      <c r="PRC24" s="12"/>
      <c r="PRD24" s="12"/>
      <c r="PRE24" s="12"/>
      <c r="PRF24" s="12"/>
      <c r="PRG24" s="12"/>
      <c r="PRH24" s="12"/>
      <c r="PRI24" s="12"/>
      <c r="PRJ24" s="12"/>
      <c r="PRK24" s="12"/>
      <c r="PRL24" s="12"/>
      <c r="PRM24" s="12"/>
      <c r="PRN24" s="12"/>
      <c r="PRO24" s="12"/>
      <c r="PRP24" s="12"/>
      <c r="PRQ24" s="12"/>
      <c r="PRR24" s="12"/>
      <c r="PRS24" s="12"/>
      <c r="PRT24" s="12"/>
      <c r="PRU24" s="12"/>
      <c r="PRV24" s="12"/>
      <c r="PRW24" s="12"/>
      <c r="PRX24" s="12"/>
      <c r="PRY24" s="12"/>
      <c r="PRZ24" s="12"/>
      <c r="PSA24" s="12"/>
      <c r="PSB24" s="12"/>
      <c r="PSC24" s="12"/>
      <c r="PSD24" s="12"/>
      <c r="PSE24" s="12"/>
      <c r="PSF24" s="12"/>
      <c r="PSG24" s="12"/>
      <c r="PSH24" s="12"/>
      <c r="PSI24" s="12"/>
      <c r="PSJ24" s="12"/>
      <c r="PSK24" s="12"/>
      <c r="PSL24" s="12"/>
      <c r="PSM24" s="12"/>
      <c r="PSN24" s="12"/>
      <c r="PSO24" s="12"/>
      <c r="PSP24" s="12"/>
      <c r="PSQ24" s="12"/>
      <c r="PSR24" s="12"/>
      <c r="PSS24" s="12"/>
      <c r="PST24" s="12"/>
      <c r="PSU24" s="12"/>
      <c r="PSV24" s="12"/>
      <c r="PSW24" s="12"/>
      <c r="PSX24" s="12"/>
      <c r="PSY24" s="12"/>
      <c r="PSZ24" s="12"/>
      <c r="PTA24" s="12"/>
      <c r="PTB24" s="12"/>
      <c r="PTC24" s="12"/>
      <c r="PTD24" s="12"/>
      <c r="PTE24" s="12"/>
      <c r="PTF24" s="12"/>
      <c r="PTG24" s="12"/>
      <c r="PTH24" s="12"/>
      <c r="PTI24" s="12"/>
      <c r="PTJ24" s="12"/>
      <c r="PTK24" s="12"/>
      <c r="PTL24" s="12"/>
      <c r="PTM24" s="12"/>
      <c r="PTN24" s="12"/>
      <c r="PTO24" s="12"/>
      <c r="PTP24" s="12"/>
      <c r="PTQ24" s="12"/>
      <c r="PTR24" s="12"/>
      <c r="PTS24" s="12"/>
      <c r="PTT24" s="12"/>
      <c r="PTU24" s="12"/>
      <c r="PTV24" s="12"/>
      <c r="PTW24" s="12"/>
      <c r="PTX24" s="12"/>
      <c r="PTY24" s="12"/>
      <c r="PTZ24" s="12"/>
      <c r="PUA24" s="12"/>
      <c r="PUB24" s="12"/>
      <c r="PUC24" s="12"/>
      <c r="PUD24" s="12"/>
      <c r="PUE24" s="12"/>
      <c r="PUF24" s="12"/>
      <c r="PUG24" s="12"/>
      <c r="PUH24" s="12"/>
      <c r="PUI24" s="12"/>
      <c r="PUJ24" s="12"/>
      <c r="PUK24" s="12"/>
      <c r="PUL24" s="12"/>
      <c r="PUM24" s="12"/>
      <c r="PUN24" s="12"/>
      <c r="PUO24" s="12"/>
      <c r="PUP24" s="12"/>
      <c r="PUQ24" s="12"/>
      <c r="PUR24" s="12"/>
      <c r="PUS24" s="12"/>
      <c r="PUT24" s="12"/>
      <c r="PUU24" s="12"/>
      <c r="PUV24" s="12"/>
      <c r="PUW24" s="12"/>
      <c r="PUX24" s="12"/>
      <c r="PUY24" s="12"/>
      <c r="PUZ24" s="12"/>
      <c r="PVA24" s="12"/>
      <c r="PVB24" s="12"/>
      <c r="PVC24" s="12"/>
      <c r="PVD24" s="12"/>
      <c r="PVE24" s="12"/>
      <c r="PVF24" s="12"/>
      <c r="PVG24" s="12"/>
      <c r="PVH24" s="12"/>
      <c r="PVI24" s="12"/>
      <c r="PVJ24" s="12"/>
      <c r="PVK24" s="12"/>
      <c r="PVL24" s="12"/>
      <c r="PVM24" s="12"/>
      <c r="PVN24" s="12"/>
      <c r="PVO24" s="12"/>
      <c r="PVP24" s="12"/>
      <c r="PVQ24" s="12"/>
      <c r="PVR24" s="12"/>
      <c r="PVS24" s="12"/>
      <c r="PVT24" s="12"/>
      <c r="PVU24" s="12"/>
      <c r="PVV24" s="12"/>
      <c r="PVW24" s="12"/>
      <c r="PVX24" s="12"/>
      <c r="PVY24" s="12"/>
      <c r="PVZ24" s="12"/>
      <c r="PWA24" s="12"/>
      <c r="PWB24" s="12"/>
      <c r="PWC24" s="12"/>
      <c r="PWD24" s="12"/>
      <c r="PWE24" s="12"/>
      <c r="PWF24" s="12"/>
      <c r="PWG24" s="12"/>
      <c r="PWH24" s="12"/>
      <c r="PWI24" s="12"/>
      <c r="PWJ24" s="12"/>
      <c r="PWK24" s="12"/>
      <c r="PWL24" s="12"/>
      <c r="PWM24" s="12"/>
      <c r="PWN24" s="12"/>
      <c r="PWO24" s="12"/>
      <c r="PWP24" s="12"/>
      <c r="PWQ24" s="12"/>
      <c r="PWR24" s="12"/>
      <c r="PWS24" s="12"/>
      <c r="PWT24" s="12"/>
      <c r="PWU24" s="12"/>
      <c r="PWV24" s="12"/>
      <c r="PWW24" s="12"/>
      <c r="PWX24" s="12"/>
      <c r="PWY24" s="12"/>
      <c r="PWZ24" s="12"/>
      <c r="PXA24" s="12"/>
      <c r="PXB24" s="12"/>
      <c r="PXC24" s="12"/>
      <c r="PXD24" s="12"/>
      <c r="PXE24" s="12"/>
      <c r="PXF24" s="12"/>
      <c r="PXG24" s="12"/>
      <c r="PXH24" s="12"/>
      <c r="PXI24" s="12"/>
      <c r="PXJ24" s="12"/>
      <c r="PXK24" s="12"/>
      <c r="PXL24" s="12"/>
      <c r="PXM24" s="12"/>
      <c r="PXN24" s="12"/>
      <c r="PXO24" s="12"/>
      <c r="PXP24" s="12"/>
      <c r="PXQ24" s="12"/>
      <c r="PXR24" s="12"/>
      <c r="PXS24" s="12"/>
      <c r="PXT24" s="12"/>
      <c r="PXU24" s="12"/>
      <c r="PXV24" s="12"/>
      <c r="PXW24" s="12"/>
      <c r="PXX24" s="12"/>
      <c r="PXY24" s="12"/>
      <c r="PXZ24" s="12"/>
      <c r="PYA24" s="12"/>
      <c r="PYB24" s="12"/>
      <c r="PYC24" s="12"/>
      <c r="PYD24" s="12"/>
      <c r="PYE24" s="12"/>
      <c r="PYF24" s="12"/>
      <c r="PYG24" s="12"/>
      <c r="PYH24" s="12"/>
      <c r="PYI24" s="12"/>
      <c r="PYJ24" s="12"/>
      <c r="PYK24" s="12"/>
      <c r="PYL24" s="12"/>
      <c r="PYM24" s="12"/>
      <c r="PYN24" s="12"/>
      <c r="PYO24" s="12"/>
      <c r="PYP24" s="12"/>
      <c r="PYQ24" s="12"/>
      <c r="PYR24" s="12"/>
      <c r="PYS24" s="12"/>
      <c r="PYT24" s="12"/>
      <c r="PYU24" s="12"/>
      <c r="PYV24" s="12"/>
      <c r="PYW24" s="12"/>
      <c r="PYX24" s="12"/>
      <c r="PYY24" s="12"/>
      <c r="PYZ24" s="12"/>
      <c r="PZA24" s="12"/>
      <c r="PZB24" s="12"/>
      <c r="PZC24" s="12"/>
      <c r="PZD24" s="12"/>
      <c r="PZE24" s="12"/>
      <c r="PZF24" s="12"/>
      <c r="PZG24" s="12"/>
      <c r="PZH24" s="12"/>
      <c r="PZI24" s="12"/>
      <c r="PZJ24" s="12"/>
      <c r="PZK24" s="12"/>
      <c r="PZL24" s="12"/>
      <c r="PZM24" s="12"/>
      <c r="PZN24" s="12"/>
      <c r="PZO24" s="12"/>
      <c r="PZP24" s="12"/>
      <c r="PZQ24" s="12"/>
      <c r="PZR24" s="12"/>
      <c r="PZS24" s="12"/>
      <c r="PZT24" s="12"/>
      <c r="PZU24" s="12"/>
      <c r="PZV24" s="12"/>
      <c r="PZW24" s="12"/>
      <c r="PZX24" s="12"/>
      <c r="PZY24" s="12"/>
      <c r="PZZ24" s="12"/>
      <c r="QAA24" s="12"/>
      <c r="QAB24" s="12"/>
      <c r="QAC24" s="12"/>
      <c r="QAD24" s="12"/>
      <c r="QAE24" s="12"/>
      <c r="QAF24" s="12"/>
      <c r="QAG24" s="12"/>
      <c r="QAH24" s="12"/>
      <c r="QAI24" s="12"/>
      <c r="QAJ24" s="12"/>
      <c r="QAK24" s="12"/>
      <c r="QAL24" s="12"/>
      <c r="QAM24" s="12"/>
      <c r="QAN24" s="12"/>
      <c r="QAO24" s="12"/>
      <c r="QAP24" s="12"/>
      <c r="QAQ24" s="12"/>
      <c r="QAR24" s="12"/>
      <c r="QAS24" s="12"/>
      <c r="QAT24" s="12"/>
      <c r="QAU24" s="12"/>
      <c r="QAV24" s="12"/>
      <c r="QAW24" s="12"/>
      <c r="QAX24" s="12"/>
      <c r="QAY24" s="12"/>
      <c r="QAZ24" s="12"/>
      <c r="QBA24" s="12"/>
      <c r="QBB24" s="12"/>
      <c r="QBC24" s="12"/>
      <c r="QBD24" s="12"/>
      <c r="QBE24" s="12"/>
      <c r="QBF24" s="12"/>
      <c r="QBG24" s="12"/>
      <c r="QBH24" s="12"/>
      <c r="QBI24" s="12"/>
      <c r="QBJ24" s="12"/>
      <c r="QBK24" s="12"/>
      <c r="QBL24" s="12"/>
      <c r="QBM24" s="12"/>
      <c r="QBN24" s="12"/>
      <c r="QBO24" s="12"/>
      <c r="QBP24" s="12"/>
      <c r="QBQ24" s="12"/>
      <c r="QBR24" s="12"/>
      <c r="QBS24" s="12"/>
      <c r="QBT24" s="12"/>
      <c r="QBU24" s="12"/>
      <c r="QBV24" s="12"/>
      <c r="QBW24" s="12"/>
      <c r="QBX24" s="12"/>
      <c r="QBY24" s="12"/>
      <c r="QBZ24" s="12"/>
      <c r="QCA24" s="12"/>
      <c r="QCB24" s="12"/>
      <c r="QCC24" s="12"/>
      <c r="QCD24" s="12"/>
      <c r="QCE24" s="12"/>
      <c r="QCF24" s="12"/>
      <c r="QCG24" s="12"/>
      <c r="QCH24" s="12"/>
      <c r="QCI24" s="12"/>
      <c r="QCJ24" s="12"/>
      <c r="QCK24" s="12"/>
      <c r="QCL24" s="12"/>
      <c r="QCM24" s="12"/>
      <c r="QCN24" s="12"/>
      <c r="QCO24" s="12"/>
      <c r="QCP24" s="12"/>
      <c r="QCQ24" s="12"/>
      <c r="QCR24" s="12"/>
      <c r="QCS24" s="12"/>
      <c r="QCT24" s="12"/>
      <c r="QCU24" s="12"/>
      <c r="QCV24" s="12"/>
      <c r="QCW24" s="12"/>
      <c r="QCX24" s="12"/>
      <c r="QCY24" s="12"/>
      <c r="QCZ24" s="12"/>
      <c r="QDA24" s="12"/>
      <c r="QDB24" s="12"/>
      <c r="QDC24" s="12"/>
      <c r="QDD24" s="12"/>
      <c r="QDE24" s="12"/>
      <c r="QDF24" s="12"/>
      <c r="QDG24" s="12"/>
      <c r="QDH24" s="12"/>
      <c r="QDI24" s="12"/>
      <c r="QDJ24" s="12"/>
      <c r="QDK24" s="12"/>
      <c r="QDL24" s="12"/>
      <c r="QDM24" s="12"/>
      <c r="QDN24" s="12"/>
      <c r="QDO24" s="12"/>
      <c r="QDP24" s="12"/>
      <c r="QDQ24" s="12"/>
      <c r="QDR24" s="12"/>
      <c r="QDS24" s="12"/>
      <c r="QDT24" s="12"/>
      <c r="QDU24" s="12"/>
      <c r="QDV24" s="12"/>
      <c r="QDW24" s="12"/>
      <c r="QDX24" s="12"/>
      <c r="QDY24" s="12"/>
      <c r="QDZ24" s="12"/>
      <c r="QEA24" s="12"/>
      <c r="QEB24" s="12"/>
      <c r="QEC24" s="12"/>
      <c r="QED24" s="12"/>
      <c r="QEE24" s="12"/>
      <c r="QEF24" s="12"/>
      <c r="QEG24" s="12"/>
      <c r="QEH24" s="12"/>
      <c r="QEI24" s="12"/>
      <c r="QEJ24" s="12"/>
      <c r="QEK24" s="12"/>
      <c r="QEL24" s="12"/>
      <c r="QEM24" s="12"/>
      <c r="QEN24" s="12"/>
      <c r="QEO24" s="12"/>
      <c r="QEP24" s="12"/>
      <c r="QEQ24" s="12"/>
      <c r="QER24" s="12"/>
      <c r="QES24" s="12"/>
      <c r="QET24" s="12"/>
      <c r="QEU24" s="12"/>
      <c r="QEV24" s="12"/>
      <c r="QEW24" s="12"/>
      <c r="QEX24" s="12"/>
      <c r="QEY24" s="12"/>
      <c r="QEZ24" s="12"/>
      <c r="QFA24" s="12"/>
      <c r="QFB24" s="12"/>
      <c r="QFC24" s="12"/>
      <c r="QFD24" s="12"/>
      <c r="QFE24" s="12"/>
      <c r="QFF24" s="12"/>
      <c r="QFG24" s="12"/>
      <c r="QFH24" s="12"/>
      <c r="QFI24" s="12"/>
      <c r="QFJ24" s="12"/>
      <c r="QFK24" s="12"/>
      <c r="QFL24" s="12"/>
      <c r="QFM24" s="12"/>
      <c r="QFN24" s="12"/>
      <c r="QFO24" s="12"/>
      <c r="QFP24" s="12"/>
      <c r="QFQ24" s="12"/>
      <c r="QFR24" s="12"/>
      <c r="QFS24" s="12"/>
      <c r="QFT24" s="12"/>
      <c r="QFU24" s="12"/>
      <c r="QFV24" s="12"/>
      <c r="QFW24" s="12"/>
      <c r="QFX24" s="12"/>
      <c r="QFY24" s="12"/>
      <c r="QFZ24" s="12"/>
      <c r="QGA24" s="12"/>
      <c r="QGB24" s="12"/>
      <c r="QGC24" s="12"/>
      <c r="QGD24" s="12"/>
      <c r="QGE24" s="12"/>
      <c r="QGF24" s="12"/>
      <c r="QGG24" s="12"/>
      <c r="QGH24" s="12"/>
      <c r="QGI24" s="12"/>
      <c r="QGJ24" s="12"/>
      <c r="QGK24" s="12"/>
      <c r="QGL24" s="12"/>
      <c r="QGM24" s="12"/>
      <c r="QGN24" s="12"/>
      <c r="QGO24" s="12"/>
      <c r="QGP24" s="12"/>
      <c r="QGQ24" s="12"/>
      <c r="QGR24" s="12"/>
      <c r="QGS24" s="12"/>
      <c r="QGT24" s="12"/>
      <c r="QGU24" s="12"/>
      <c r="QGV24" s="12"/>
      <c r="QGW24" s="12"/>
      <c r="QGX24" s="12"/>
      <c r="QGY24" s="12"/>
      <c r="QGZ24" s="12"/>
      <c r="QHA24" s="12"/>
      <c r="QHB24" s="12"/>
      <c r="QHC24" s="12"/>
      <c r="QHD24" s="12"/>
      <c r="QHE24" s="12"/>
      <c r="QHF24" s="12"/>
      <c r="QHG24" s="12"/>
      <c r="QHH24" s="12"/>
      <c r="QHI24" s="12"/>
      <c r="QHJ24" s="12"/>
      <c r="QHK24" s="12"/>
      <c r="QHL24" s="12"/>
      <c r="QHM24" s="12"/>
      <c r="QHN24" s="12"/>
      <c r="QHO24" s="12"/>
      <c r="QHP24" s="12"/>
      <c r="QHQ24" s="12"/>
      <c r="QHR24" s="12"/>
      <c r="QHS24" s="12"/>
      <c r="QHT24" s="12"/>
      <c r="QHU24" s="12"/>
      <c r="QHV24" s="12"/>
      <c r="QHW24" s="12"/>
      <c r="QHX24" s="12"/>
      <c r="QHY24" s="12"/>
      <c r="QHZ24" s="12"/>
      <c r="QIA24" s="12"/>
      <c r="QIB24" s="12"/>
      <c r="QIC24" s="12"/>
      <c r="QID24" s="12"/>
      <c r="QIE24" s="12"/>
      <c r="QIF24" s="12"/>
      <c r="QIG24" s="12"/>
      <c r="QIH24" s="12"/>
      <c r="QII24" s="12"/>
      <c r="QIJ24" s="12"/>
      <c r="QIK24" s="12"/>
      <c r="QIL24" s="12"/>
      <c r="QIM24" s="12"/>
      <c r="QIN24" s="12"/>
      <c r="QIO24" s="12"/>
      <c r="QIP24" s="12"/>
      <c r="QIQ24" s="12"/>
      <c r="QIR24" s="12"/>
      <c r="QIS24" s="12"/>
      <c r="QIT24" s="12"/>
      <c r="QIU24" s="12"/>
      <c r="QIV24" s="12"/>
      <c r="QIW24" s="12"/>
      <c r="QIX24" s="12"/>
      <c r="QIY24" s="12"/>
      <c r="QIZ24" s="12"/>
      <c r="QJA24" s="12"/>
      <c r="QJB24" s="12"/>
      <c r="QJC24" s="12"/>
      <c r="QJD24" s="12"/>
      <c r="QJE24" s="12"/>
      <c r="QJF24" s="12"/>
      <c r="QJG24" s="12"/>
      <c r="QJH24" s="12"/>
      <c r="QJI24" s="12"/>
      <c r="QJJ24" s="12"/>
      <c r="QJK24" s="12"/>
      <c r="QJL24" s="12"/>
      <c r="QJM24" s="12"/>
      <c r="QJN24" s="12"/>
      <c r="QJO24" s="12"/>
      <c r="QJP24" s="12"/>
      <c r="QJQ24" s="12"/>
      <c r="QJR24" s="12"/>
      <c r="QJS24" s="12"/>
      <c r="QJT24" s="12"/>
      <c r="QJU24" s="12"/>
      <c r="QJV24" s="12"/>
      <c r="QJW24" s="12"/>
      <c r="QJX24" s="12"/>
      <c r="QJY24" s="12"/>
      <c r="QJZ24" s="12"/>
      <c r="QKA24" s="12"/>
      <c r="QKB24" s="12"/>
      <c r="QKC24" s="12"/>
      <c r="QKD24" s="12"/>
      <c r="QKE24" s="12"/>
      <c r="QKF24" s="12"/>
      <c r="QKG24" s="12"/>
      <c r="QKH24" s="12"/>
      <c r="QKI24" s="12"/>
      <c r="QKJ24" s="12"/>
      <c r="QKK24" s="12"/>
      <c r="QKL24" s="12"/>
      <c r="QKM24" s="12"/>
      <c r="QKN24" s="12"/>
      <c r="QKO24" s="12"/>
      <c r="QKP24" s="12"/>
      <c r="QKQ24" s="12"/>
      <c r="QKR24" s="12"/>
      <c r="QKS24" s="12"/>
      <c r="QKT24" s="12"/>
      <c r="QKU24" s="12"/>
      <c r="QKV24" s="12"/>
      <c r="QKW24" s="12"/>
      <c r="QKX24" s="12"/>
      <c r="QKY24" s="12"/>
      <c r="QKZ24" s="12"/>
      <c r="QLA24" s="12"/>
      <c r="QLB24" s="12"/>
      <c r="QLC24" s="12"/>
      <c r="QLD24" s="12"/>
      <c r="QLE24" s="12"/>
      <c r="QLF24" s="12"/>
      <c r="QLG24" s="12"/>
      <c r="QLH24" s="12"/>
      <c r="QLI24" s="12"/>
      <c r="QLJ24" s="12"/>
      <c r="QLK24" s="12"/>
      <c r="QLL24" s="12"/>
      <c r="QLM24" s="12"/>
      <c r="QLN24" s="12"/>
      <c r="QLO24" s="12"/>
      <c r="QLP24" s="12"/>
      <c r="QLQ24" s="12"/>
      <c r="QLR24" s="12"/>
      <c r="QLS24" s="12"/>
      <c r="QLT24" s="12"/>
      <c r="QLU24" s="12"/>
      <c r="QLV24" s="12"/>
      <c r="QLW24" s="12"/>
      <c r="QLX24" s="12"/>
      <c r="QLY24" s="12"/>
      <c r="QLZ24" s="12"/>
      <c r="QMA24" s="12"/>
      <c r="QMB24" s="12"/>
      <c r="QMC24" s="12"/>
      <c r="QMD24" s="12"/>
      <c r="QME24" s="12"/>
      <c r="QMF24" s="12"/>
      <c r="QMG24" s="12"/>
      <c r="QMH24" s="12"/>
      <c r="QMI24" s="12"/>
      <c r="QMJ24" s="12"/>
      <c r="QMK24" s="12"/>
      <c r="QML24" s="12"/>
      <c r="QMM24" s="12"/>
      <c r="QMN24" s="12"/>
      <c r="QMO24" s="12"/>
      <c r="QMP24" s="12"/>
      <c r="QMQ24" s="12"/>
      <c r="QMR24" s="12"/>
      <c r="QMS24" s="12"/>
      <c r="QMT24" s="12"/>
      <c r="QMU24" s="12"/>
      <c r="QMV24" s="12"/>
      <c r="QMW24" s="12"/>
      <c r="QMX24" s="12"/>
      <c r="QMY24" s="12"/>
      <c r="QMZ24" s="12"/>
      <c r="QNA24" s="12"/>
      <c r="QNB24" s="12"/>
      <c r="QNC24" s="12"/>
      <c r="QND24" s="12"/>
      <c r="QNE24" s="12"/>
      <c r="QNF24" s="12"/>
      <c r="QNG24" s="12"/>
      <c r="QNH24" s="12"/>
      <c r="QNI24" s="12"/>
      <c r="QNJ24" s="12"/>
      <c r="QNK24" s="12"/>
      <c r="QNL24" s="12"/>
      <c r="QNM24" s="12"/>
      <c r="QNN24" s="12"/>
      <c r="QNO24" s="12"/>
      <c r="QNP24" s="12"/>
      <c r="QNQ24" s="12"/>
      <c r="QNR24" s="12"/>
      <c r="QNS24" s="12"/>
      <c r="QNT24" s="12"/>
      <c r="QNU24" s="12"/>
      <c r="QNV24" s="12"/>
      <c r="QNW24" s="12"/>
      <c r="QNX24" s="12"/>
      <c r="QNY24" s="12"/>
      <c r="QNZ24" s="12"/>
      <c r="QOA24" s="12"/>
      <c r="QOB24" s="12"/>
      <c r="QOC24" s="12"/>
      <c r="QOD24" s="12"/>
      <c r="QOE24" s="12"/>
      <c r="QOF24" s="12"/>
      <c r="QOG24" s="12"/>
      <c r="QOH24" s="12"/>
      <c r="QOI24" s="12"/>
      <c r="QOJ24" s="12"/>
      <c r="QOK24" s="12"/>
      <c r="QOL24" s="12"/>
      <c r="QOM24" s="12"/>
      <c r="QON24" s="12"/>
      <c r="QOO24" s="12"/>
      <c r="QOP24" s="12"/>
      <c r="QOQ24" s="12"/>
      <c r="QOR24" s="12"/>
      <c r="QOS24" s="12"/>
      <c r="QOT24" s="12"/>
      <c r="QOU24" s="12"/>
      <c r="QOV24" s="12"/>
      <c r="QOW24" s="12"/>
      <c r="QOX24" s="12"/>
      <c r="QOY24" s="12"/>
      <c r="QOZ24" s="12"/>
      <c r="QPA24" s="12"/>
      <c r="QPB24" s="12"/>
      <c r="QPC24" s="12"/>
      <c r="QPD24" s="12"/>
      <c r="QPE24" s="12"/>
      <c r="QPF24" s="12"/>
      <c r="QPG24" s="12"/>
      <c r="QPH24" s="12"/>
      <c r="QPI24" s="12"/>
      <c r="QPJ24" s="12"/>
      <c r="QPK24" s="12"/>
      <c r="QPL24" s="12"/>
      <c r="QPM24" s="12"/>
      <c r="QPN24" s="12"/>
      <c r="QPO24" s="12"/>
      <c r="QPP24" s="12"/>
      <c r="QPQ24" s="12"/>
      <c r="QPR24" s="12"/>
      <c r="QPS24" s="12"/>
      <c r="QPT24" s="12"/>
      <c r="QPU24" s="12"/>
      <c r="QPV24" s="12"/>
      <c r="QPW24" s="12"/>
      <c r="QPX24" s="12"/>
      <c r="QPY24" s="12"/>
      <c r="QPZ24" s="12"/>
      <c r="QQA24" s="12"/>
      <c r="QQB24" s="12"/>
      <c r="QQC24" s="12"/>
      <c r="QQD24" s="12"/>
      <c r="QQE24" s="12"/>
      <c r="QQF24" s="12"/>
      <c r="QQG24" s="12"/>
      <c r="QQH24" s="12"/>
      <c r="QQI24" s="12"/>
      <c r="QQJ24" s="12"/>
      <c r="QQK24" s="12"/>
      <c r="QQL24" s="12"/>
      <c r="QQM24" s="12"/>
      <c r="QQN24" s="12"/>
      <c r="QQO24" s="12"/>
      <c r="QQP24" s="12"/>
      <c r="QQQ24" s="12"/>
      <c r="QQR24" s="12"/>
      <c r="QQS24" s="12"/>
      <c r="QQT24" s="12"/>
      <c r="QQU24" s="12"/>
      <c r="QQV24" s="12"/>
      <c r="QQW24" s="12"/>
      <c r="QQX24" s="12"/>
      <c r="QQY24" s="12"/>
      <c r="QQZ24" s="12"/>
      <c r="QRA24" s="12"/>
      <c r="QRB24" s="12"/>
      <c r="QRC24" s="12"/>
      <c r="QRD24" s="12"/>
      <c r="QRE24" s="12"/>
      <c r="QRF24" s="12"/>
      <c r="QRG24" s="12"/>
      <c r="QRH24" s="12"/>
      <c r="QRI24" s="12"/>
      <c r="QRJ24" s="12"/>
      <c r="QRK24" s="12"/>
      <c r="QRL24" s="12"/>
      <c r="QRM24" s="12"/>
      <c r="QRN24" s="12"/>
      <c r="QRO24" s="12"/>
      <c r="QRP24" s="12"/>
      <c r="QRQ24" s="12"/>
      <c r="QRR24" s="12"/>
      <c r="QRS24" s="12"/>
      <c r="QRT24" s="12"/>
      <c r="QRU24" s="12"/>
      <c r="QRV24" s="12"/>
      <c r="QRW24" s="12"/>
      <c r="QRX24" s="12"/>
      <c r="QRY24" s="12"/>
      <c r="QRZ24" s="12"/>
      <c r="QSA24" s="12"/>
      <c r="QSB24" s="12"/>
      <c r="QSC24" s="12"/>
      <c r="QSD24" s="12"/>
      <c r="QSE24" s="12"/>
      <c r="QSF24" s="12"/>
      <c r="QSG24" s="12"/>
      <c r="QSH24" s="12"/>
      <c r="QSI24" s="12"/>
      <c r="QSJ24" s="12"/>
      <c r="QSK24" s="12"/>
      <c r="QSL24" s="12"/>
      <c r="QSM24" s="12"/>
      <c r="QSN24" s="12"/>
      <c r="QSO24" s="12"/>
      <c r="QSP24" s="12"/>
      <c r="QSQ24" s="12"/>
      <c r="QSR24" s="12"/>
      <c r="QSS24" s="12"/>
      <c r="QST24" s="12"/>
      <c r="QSU24" s="12"/>
      <c r="QSV24" s="12"/>
      <c r="QSW24" s="12"/>
      <c r="QSX24" s="12"/>
      <c r="QSY24" s="12"/>
      <c r="QSZ24" s="12"/>
      <c r="QTA24" s="12"/>
      <c r="QTB24" s="12"/>
      <c r="QTC24" s="12"/>
      <c r="QTD24" s="12"/>
      <c r="QTE24" s="12"/>
      <c r="QTF24" s="12"/>
      <c r="QTG24" s="12"/>
      <c r="QTH24" s="12"/>
      <c r="QTI24" s="12"/>
      <c r="QTJ24" s="12"/>
      <c r="QTK24" s="12"/>
      <c r="QTL24" s="12"/>
      <c r="QTM24" s="12"/>
      <c r="QTN24" s="12"/>
      <c r="QTO24" s="12"/>
      <c r="QTP24" s="12"/>
      <c r="QTQ24" s="12"/>
      <c r="QTR24" s="12"/>
      <c r="QTS24" s="12"/>
      <c r="QTT24" s="12"/>
      <c r="QTU24" s="12"/>
      <c r="QTV24" s="12"/>
      <c r="QTW24" s="12"/>
      <c r="QTX24" s="12"/>
      <c r="QTY24" s="12"/>
      <c r="QTZ24" s="12"/>
      <c r="QUA24" s="12"/>
      <c r="QUB24" s="12"/>
      <c r="QUC24" s="12"/>
      <c r="QUD24" s="12"/>
      <c r="QUE24" s="12"/>
      <c r="QUF24" s="12"/>
      <c r="QUG24" s="12"/>
      <c r="QUH24" s="12"/>
      <c r="QUI24" s="12"/>
      <c r="QUJ24" s="12"/>
      <c r="QUK24" s="12"/>
      <c r="QUL24" s="12"/>
      <c r="QUM24" s="12"/>
      <c r="QUN24" s="12"/>
      <c r="QUO24" s="12"/>
      <c r="QUP24" s="12"/>
      <c r="QUQ24" s="12"/>
      <c r="QUR24" s="12"/>
      <c r="QUS24" s="12"/>
      <c r="QUT24" s="12"/>
      <c r="QUU24" s="12"/>
      <c r="QUV24" s="12"/>
      <c r="QUW24" s="12"/>
      <c r="QUX24" s="12"/>
      <c r="QUY24" s="12"/>
      <c r="QUZ24" s="12"/>
      <c r="QVA24" s="12"/>
      <c r="QVB24" s="12"/>
      <c r="QVC24" s="12"/>
      <c r="QVD24" s="12"/>
      <c r="QVE24" s="12"/>
      <c r="QVF24" s="12"/>
      <c r="QVG24" s="12"/>
      <c r="QVH24" s="12"/>
      <c r="QVI24" s="12"/>
      <c r="QVJ24" s="12"/>
      <c r="QVK24" s="12"/>
      <c r="QVL24" s="12"/>
      <c r="QVM24" s="12"/>
      <c r="QVN24" s="12"/>
      <c r="QVO24" s="12"/>
      <c r="QVP24" s="12"/>
      <c r="QVQ24" s="12"/>
      <c r="QVR24" s="12"/>
      <c r="QVS24" s="12"/>
      <c r="QVT24" s="12"/>
      <c r="QVU24" s="12"/>
      <c r="QVV24" s="12"/>
      <c r="QVW24" s="12"/>
      <c r="QVX24" s="12"/>
      <c r="QVY24" s="12"/>
      <c r="QVZ24" s="12"/>
      <c r="QWA24" s="12"/>
      <c r="QWB24" s="12"/>
      <c r="QWC24" s="12"/>
      <c r="QWD24" s="12"/>
      <c r="QWE24" s="12"/>
      <c r="QWF24" s="12"/>
      <c r="QWG24" s="12"/>
      <c r="QWH24" s="12"/>
      <c r="QWI24" s="12"/>
      <c r="QWJ24" s="12"/>
      <c r="QWK24" s="12"/>
      <c r="QWL24" s="12"/>
      <c r="QWM24" s="12"/>
      <c r="QWN24" s="12"/>
      <c r="QWO24" s="12"/>
      <c r="QWP24" s="12"/>
      <c r="QWQ24" s="12"/>
      <c r="QWR24" s="12"/>
      <c r="QWS24" s="12"/>
      <c r="QWT24" s="12"/>
      <c r="QWU24" s="12"/>
      <c r="QWV24" s="12"/>
      <c r="QWW24" s="12"/>
      <c r="QWX24" s="12"/>
      <c r="QWY24" s="12"/>
      <c r="QWZ24" s="12"/>
      <c r="QXA24" s="12"/>
      <c r="QXB24" s="12"/>
      <c r="QXC24" s="12"/>
      <c r="QXD24" s="12"/>
      <c r="QXE24" s="12"/>
      <c r="QXF24" s="12"/>
      <c r="QXG24" s="12"/>
      <c r="QXH24" s="12"/>
      <c r="QXI24" s="12"/>
      <c r="QXJ24" s="12"/>
      <c r="QXK24" s="12"/>
      <c r="QXL24" s="12"/>
      <c r="QXM24" s="12"/>
      <c r="QXN24" s="12"/>
      <c r="QXO24" s="12"/>
      <c r="QXP24" s="12"/>
      <c r="QXQ24" s="12"/>
      <c r="QXR24" s="12"/>
      <c r="QXS24" s="12"/>
      <c r="QXT24" s="12"/>
      <c r="QXU24" s="12"/>
      <c r="QXV24" s="12"/>
      <c r="QXW24" s="12"/>
      <c r="QXX24" s="12"/>
      <c r="QXY24" s="12"/>
      <c r="QXZ24" s="12"/>
      <c r="QYA24" s="12"/>
      <c r="QYB24" s="12"/>
      <c r="QYC24" s="12"/>
      <c r="QYD24" s="12"/>
      <c r="QYE24" s="12"/>
      <c r="QYF24" s="12"/>
      <c r="QYG24" s="12"/>
      <c r="QYH24" s="12"/>
      <c r="QYI24" s="12"/>
      <c r="QYJ24" s="12"/>
      <c r="QYK24" s="12"/>
      <c r="QYL24" s="12"/>
      <c r="QYM24" s="12"/>
      <c r="QYN24" s="12"/>
      <c r="QYO24" s="12"/>
      <c r="QYP24" s="12"/>
      <c r="QYQ24" s="12"/>
      <c r="QYR24" s="12"/>
      <c r="QYS24" s="12"/>
      <c r="QYT24" s="12"/>
      <c r="QYU24" s="12"/>
      <c r="QYV24" s="12"/>
      <c r="QYW24" s="12"/>
      <c r="QYX24" s="12"/>
      <c r="QYY24" s="12"/>
      <c r="QYZ24" s="12"/>
      <c r="QZA24" s="12"/>
      <c r="QZB24" s="12"/>
      <c r="QZC24" s="12"/>
      <c r="QZD24" s="12"/>
      <c r="QZE24" s="12"/>
      <c r="QZF24" s="12"/>
      <c r="QZG24" s="12"/>
      <c r="QZH24" s="12"/>
      <c r="QZI24" s="12"/>
      <c r="QZJ24" s="12"/>
      <c r="QZK24" s="12"/>
      <c r="QZL24" s="12"/>
      <c r="QZM24" s="12"/>
      <c r="QZN24" s="12"/>
      <c r="QZO24" s="12"/>
      <c r="QZP24" s="12"/>
      <c r="QZQ24" s="12"/>
      <c r="QZR24" s="12"/>
      <c r="QZS24" s="12"/>
      <c r="QZT24" s="12"/>
      <c r="QZU24" s="12"/>
      <c r="QZV24" s="12"/>
      <c r="QZW24" s="12"/>
      <c r="QZX24" s="12"/>
      <c r="QZY24" s="12"/>
      <c r="QZZ24" s="12"/>
      <c r="RAA24" s="12"/>
      <c r="RAB24" s="12"/>
      <c r="RAC24" s="12"/>
      <c r="RAD24" s="12"/>
      <c r="RAE24" s="12"/>
      <c r="RAF24" s="12"/>
      <c r="RAG24" s="12"/>
      <c r="RAH24" s="12"/>
      <c r="RAI24" s="12"/>
      <c r="RAJ24" s="12"/>
      <c r="RAK24" s="12"/>
      <c r="RAL24" s="12"/>
      <c r="RAM24" s="12"/>
      <c r="RAN24" s="12"/>
      <c r="RAO24" s="12"/>
      <c r="RAP24" s="12"/>
      <c r="RAQ24" s="12"/>
      <c r="RAR24" s="12"/>
      <c r="RAS24" s="12"/>
      <c r="RAT24" s="12"/>
      <c r="RAU24" s="12"/>
      <c r="RAV24" s="12"/>
      <c r="RAW24" s="12"/>
      <c r="RAX24" s="12"/>
      <c r="RAY24" s="12"/>
      <c r="RAZ24" s="12"/>
      <c r="RBA24" s="12"/>
      <c r="RBB24" s="12"/>
      <c r="RBC24" s="12"/>
      <c r="RBD24" s="12"/>
      <c r="RBE24" s="12"/>
      <c r="RBF24" s="12"/>
      <c r="RBG24" s="12"/>
      <c r="RBH24" s="12"/>
      <c r="RBI24" s="12"/>
      <c r="RBJ24" s="12"/>
      <c r="RBK24" s="12"/>
      <c r="RBL24" s="12"/>
      <c r="RBM24" s="12"/>
      <c r="RBN24" s="12"/>
      <c r="RBO24" s="12"/>
      <c r="RBP24" s="12"/>
      <c r="RBQ24" s="12"/>
      <c r="RBR24" s="12"/>
      <c r="RBS24" s="12"/>
      <c r="RBT24" s="12"/>
      <c r="RBU24" s="12"/>
      <c r="RBV24" s="12"/>
      <c r="RBW24" s="12"/>
      <c r="RBX24" s="12"/>
      <c r="RBY24" s="12"/>
      <c r="RBZ24" s="12"/>
      <c r="RCA24" s="12"/>
      <c r="RCB24" s="12"/>
      <c r="RCC24" s="12"/>
      <c r="RCD24" s="12"/>
      <c r="RCE24" s="12"/>
      <c r="RCF24" s="12"/>
      <c r="RCG24" s="12"/>
      <c r="RCH24" s="12"/>
      <c r="RCI24" s="12"/>
      <c r="RCJ24" s="12"/>
      <c r="RCK24" s="12"/>
      <c r="RCL24" s="12"/>
      <c r="RCM24" s="12"/>
      <c r="RCN24" s="12"/>
      <c r="RCO24" s="12"/>
      <c r="RCP24" s="12"/>
      <c r="RCQ24" s="12"/>
      <c r="RCR24" s="12"/>
      <c r="RCS24" s="12"/>
      <c r="RCT24" s="12"/>
      <c r="RCU24" s="12"/>
      <c r="RCV24" s="12"/>
      <c r="RCW24" s="12"/>
      <c r="RCX24" s="12"/>
      <c r="RCY24" s="12"/>
      <c r="RCZ24" s="12"/>
      <c r="RDA24" s="12"/>
      <c r="RDB24" s="12"/>
      <c r="RDC24" s="12"/>
      <c r="RDD24" s="12"/>
      <c r="RDE24" s="12"/>
      <c r="RDF24" s="12"/>
      <c r="RDG24" s="12"/>
      <c r="RDH24" s="12"/>
      <c r="RDI24" s="12"/>
      <c r="RDJ24" s="12"/>
      <c r="RDK24" s="12"/>
      <c r="RDL24" s="12"/>
      <c r="RDM24" s="12"/>
      <c r="RDN24" s="12"/>
      <c r="RDO24" s="12"/>
      <c r="RDP24" s="12"/>
      <c r="RDQ24" s="12"/>
      <c r="RDR24" s="12"/>
      <c r="RDS24" s="12"/>
      <c r="RDT24" s="12"/>
      <c r="RDU24" s="12"/>
      <c r="RDV24" s="12"/>
      <c r="RDW24" s="12"/>
      <c r="RDX24" s="12"/>
      <c r="RDY24" s="12"/>
      <c r="RDZ24" s="12"/>
      <c r="REA24" s="12"/>
      <c r="REB24" s="12"/>
      <c r="REC24" s="12"/>
      <c r="RED24" s="12"/>
      <c r="REE24" s="12"/>
      <c r="REF24" s="12"/>
      <c r="REG24" s="12"/>
      <c r="REH24" s="12"/>
      <c r="REI24" s="12"/>
      <c r="REJ24" s="12"/>
      <c r="REK24" s="12"/>
      <c r="REL24" s="12"/>
      <c r="REM24" s="12"/>
      <c r="REN24" s="12"/>
      <c r="REO24" s="12"/>
      <c r="REP24" s="12"/>
      <c r="REQ24" s="12"/>
      <c r="RER24" s="12"/>
      <c r="RES24" s="12"/>
      <c r="RET24" s="12"/>
      <c r="REU24" s="12"/>
      <c r="REV24" s="12"/>
      <c r="REW24" s="12"/>
      <c r="REX24" s="12"/>
      <c r="REY24" s="12"/>
      <c r="REZ24" s="12"/>
      <c r="RFA24" s="12"/>
      <c r="RFB24" s="12"/>
      <c r="RFC24" s="12"/>
      <c r="RFD24" s="12"/>
      <c r="RFE24" s="12"/>
      <c r="RFF24" s="12"/>
      <c r="RFG24" s="12"/>
      <c r="RFH24" s="12"/>
      <c r="RFI24" s="12"/>
      <c r="RFJ24" s="12"/>
      <c r="RFK24" s="12"/>
      <c r="RFL24" s="12"/>
      <c r="RFM24" s="12"/>
      <c r="RFN24" s="12"/>
      <c r="RFO24" s="12"/>
      <c r="RFP24" s="12"/>
      <c r="RFQ24" s="12"/>
      <c r="RFR24" s="12"/>
      <c r="RFS24" s="12"/>
      <c r="RFT24" s="12"/>
      <c r="RFU24" s="12"/>
      <c r="RFV24" s="12"/>
      <c r="RFW24" s="12"/>
      <c r="RFX24" s="12"/>
      <c r="RFY24" s="12"/>
      <c r="RFZ24" s="12"/>
      <c r="RGA24" s="12"/>
      <c r="RGB24" s="12"/>
      <c r="RGC24" s="12"/>
      <c r="RGD24" s="12"/>
      <c r="RGE24" s="12"/>
      <c r="RGF24" s="12"/>
      <c r="RGG24" s="12"/>
      <c r="RGH24" s="12"/>
      <c r="RGI24" s="12"/>
      <c r="RGJ24" s="12"/>
      <c r="RGK24" s="12"/>
      <c r="RGL24" s="12"/>
      <c r="RGM24" s="12"/>
      <c r="RGN24" s="12"/>
      <c r="RGO24" s="12"/>
      <c r="RGP24" s="12"/>
      <c r="RGQ24" s="12"/>
      <c r="RGR24" s="12"/>
      <c r="RGS24" s="12"/>
      <c r="RGT24" s="12"/>
      <c r="RGU24" s="12"/>
      <c r="RGV24" s="12"/>
      <c r="RGW24" s="12"/>
      <c r="RGX24" s="12"/>
      <c r="RGY24" s="12"/>
      <c r="RGZ24" s="12"/>
      <c r="RHA24" s="12"/>
      <c r="RHB24" s="12"/>
      <c r="RHC24" s="12"/>
      <c r="RHD24" s="12"/>
      <c r="RHE24" s="12"/>
      <c r="RHF24" s="12"/>
      <c r="RHG24" s="12"/>
      <c r="RHH24" s="12"/>
      <c r="RHI24" s="12"/>
      <c r="RHJ24" s="12"/>
      <c r="RHK24" s="12"/>
      <c r="RHL24" s="12"/>
      <c r="RHM24" s="12"/>
      <c r="RHN24" s="12"/>
      <c r="RHO24" s="12"/>
      <c r="RHP24" s="12"/>
      <c r="RHQ24" s="12"/>
      <c r="RHR24" s="12"/>
      <c r="RHS24" s="12"/>
      <c r="RHT24" s="12"/>
      <c r="RHU24" s="12"/>
      <c r="RHV24" s="12"/>
      <c r="RHW24" s="12"/>
      <c r="RHX24" s="12"/>
      <c r="RHY24" s="12"/>
      <c r="RHZ24" s="12"/>
      <c r="RIA24" s="12"/>
      <c r="RIB24" s="12"/>
      <c r="RIC24" s="12"/>
      <c r="RID24" s="12"/>
      <c r="RIE24" s="12"/>
      <c r="RIF24" s="12"/>
      <c r="RIG24" s="12"/>
      <c r="RIH24" s="12"/>
      <c r="RII24" s="12"/>
      <c r="RIJ24" s="12"/>
      <c r="RIK24" s="12"/>
      <c r="RIL24" s="12"/>
      <c r="RIM24" s="12"/>
      <c r="RIN24" s="12"/>
      <c r="RIO24" s="12"/>
      <c r="RIP24" s="12"/>
      <c r="RIQ24" s="12"/>
      <c r="RIR24" s="12"/>
      <c r="RIS24" s="12"/>
      <c r="RIT24" s="12"/>
      <c r="RIU24" s="12"/>
      <c r="RIV24" s="12"/>
      <c r="RIW24" s="12"/>
      <c r="RIX24" s="12"/>
      <c r="RIY24" s="12"/>
      <c r="RIZ24" s="12"/>
      <c r="RJA24" s="12"/>
      <c r="RJB24" s="12"/>
      <c r="RJC24" s="12"/>
      <c r="RJD24" s="12"/>
      <c r="RJE24" s="12"/>
      <c r="RJF24" s="12"/>
      <c r="RJG24" s="12"/>
      <c r="RJH24" s="12"/>
      <c r="RJI24" s="12"/>
      <c r="RJJ24" s="12"/>
      <c r="RJK24" s="12"/>
      <c r="RJL24" s="12"/>
      <c r="RJM24" s="12"/>
      <c r="RJN24" s="12"/>
      <c r="RJO24" s="12"/>
      <c r="RJP24" s="12"/>
      <c r="RJQ24" s="12"/>
      <c r="RJR24" s="12"/>
      <c r="RJS24" s="12"/>
      <c r="RJT24" s="12"/>
      <c r="RJU24" s="12"/>
      <c r="RJV24" s="12"/>
      <c r="RJW24" s="12"/>
      <c r="RJX24" s="12"/>
      <c r="RJY24" s="12"/>
      <c r="RJZ24" s="12"/>
      <c r="RKA24" s="12"/>
      <c r="RKB24" s="12"/>
      <c r="RKC24" s="12"/>
      <c r="RKD24" s="12"/>
      <c r="RKE24" s="12"/>
      <c r="RKF24" s="12"/>
      <c r="RKG24" s="12"/>
      <c r="RKH24" s="12"/>
      <c r="RKI24" s="12"/>
      <c r="RKJ24" s="12"/>
      <c r="RKK24" s="12"/>
      <c r="RKL24" s="12"/>
      <c r="RKM24" s="12"/>
      <c r="RKN24" s="12"/>
      <c r="RKO24" s="12"/>
      <c r="RKP24" s="12"/>
      <c r="RKQ24" s="12"/>
      <c r="RKR24" s="12"/>
      <c r="RKS24" s="12"/>
      <c r="RKT24" s="12"/>
      <c r="RKU24" s="12"/>
      <c r="RKV24" s="12"/>
      <c r="RKW24" s="12"/>
      <c r="RKX24" s="12"/>
      <c r="RKY24" s="12"/>
      <c r="RKZ24" s="12"/>
      <c r="RLA24" s="12"/>
      <c r="RLB24" s="12"/>
      <c r="RLC24" s="12"/>
      <c r="RLD24" s="12"/>
      <c r="RLE24" s="12"/>
      <c r="RLF24" s="12"/>
      <c r="RLG24" s="12"/>
      <c r="RLH24" s="12"/>
      <c r="RLI24" s="12"/>
      <c r="RLJ24" s="12"/>
      <c r="RLK24" s="12"/>
      <c r="RLL24" s="12"/>
      <c r="RLM24" s="12"/>
      <c r="RLN24" s="12"/>
      <c r="RLO24" s="12"/>
      <c r="RLP24" s="12"/>
      <c r="RLQ24" s="12"/>
      <c r="RLR24" s="12"/>
      <c r="RLS24" s="12"/>
      <c r="RLT24" s="12"/>
      <c r="RLU24" s="12"/>
      <c r="RLV24" s="12"/>
      <c r="RLW24" s="12"/>
      <c r="RLX24" s="12"/>
      <c r="RLY24" s="12"/>
      <c r="RLZ24" s="12"/>
      <c r="RMA24" s="12"/>
      <c r="RMB24" s="12"/>
      <c r="RMC24" s="12"/>
      <c r="RMD24" s="12"/>
      <c r="RME24" s="12"/>
      <c r="RMF24" s="12"/>
      <c r="RMG24" s="12"/>
      <c r="RMH24" s="12"/>
      <c r="RMI24" s="12"/>
      <c r="RMJ24" s="12"/>
      <c r="RMK24" s="12"/>
      <c r="RML24" s="12"/>
      <c r="RMM24" s="12"/>
      <c r="RMN24" s="12"/>
      <c r="RMO24" s="12"/>
      <c r="RMP24" s="12"/>
      <c r="RMQ24" s="12"/>
      <c r="RMR24" s="12"/>
      <c r="RMS24" s="12"/>
      <c r="RMT24" s="12"/>
      <c r="RMU24" s="12"/>
      <c r="RMV24" s="12"/>
      <c r="RMW24" s="12"/>
      <c r="RMX24" s="12"/>
      <c r="RMY24" s="12"/>
      <c r="RMZ24" s="12"/>
      <c r="RNA24" s="12"/>
      <c r="RNB24" s="12"/>
      <c r="RNC24" s="12"/>
      <c r="RND24" s="12"/>
      <c r="RNE24" s="12"/>
      <c r="RNF24" s="12"/>
      <c r="RNG24" s="12"/>
      <c r="RNH24" s="12"/>
      <c r="RNI24" s="12"/>
      <c r="RNJ24" s="12"/>
      <c r="RNK24" s="12"/>
      <c r="RNL24" s="12"/>
      <c r="RNM24" s="12"/>
      <c r="RNN24" s="12"/>
      <c r="RNO24" s="12"/>
      <c r="RNP24" s="12"/>
      <c r="RNQ24" s="12"/>
      <c r="RNR24" s="12"/>
      <c r="RNS24" s="12"/>
      <c r="RNT24" s="12"/>
      <c r="RNU24" s="12"/>
      <c r="RNV24" s="12"/>
      <c r="RNW24" s="12"/>
      <c r="RNX24" s="12"/>
      <c r="RNY24" s="12"/>
      <c r="RNZ24" s="12"/>
      <c r="ROA24" s="12"/>
      <c r="ROB24" s="12"/>
      <c r="ROC24" s="12"/>
      <c r="ROD24" s="12"/>
      <c r="ROE24" s="12"/>
      <c r="ROF24" s="12"/>
      <c r="ROG24" s="12"/>
      <c r="ROH24" s="12"/>
      <c r="ROI24" s="12"/>
      <c r="ROJ24" s="12"/>
      <c r="ROK24" s="12"/>
      <c r="ROL24" s="12"/>
      <c r="ROM24" s="12"/>
      <c r="RON24" s="12"/>
      <c r="ROO24" s="12"/>
      <c r="ROP24" s="12"/>
      <c r="ROQ24" s="12"/>
      <c r="ROR24" s="12"/>
      <c r="ROS24" s="12"/>
      <c r="ROT24" s="12"/>
      <c r="ROU24" s="12"/>
      <c r="ROV24" s="12"/>
      <c r="ROW24" s="12"/>
      <c r="ROX24" s="12"/>
      <c r="ROY24" s="12"/>
      <c r="ROZ24" s="12"/>
      <c r="RPA24" s="12"/>
      <c r="RPB24" s="12"/>
      <c r="RPC24" s="12"/>
      <c r="RPD24" s="12"/>
      <c r="RPE24" s="12"/>
      <c r="RPF24" s="12"/>
      <c r="RPG24" s="12"/>
      <c r="RPH24" s="12"/>
      <c r="RPI24" s="12"/>
      <c r="RPJ24" s="12"/>
      <c r="RPK24" s="12"/>
      <c r="RPL24" s="12"/>
      <c r="RPM24" s="12"/>
      <c r="RPN24" s="12"/>
      <c r="RPO24" s="12"/>
      <c r="RPP24" s="12"/>
      <c r="RPQ24" s="12"/>
      <c r="RPR24" s="12"/>
      <c r="RPS24" s="12"/>
      <c r="RPT24" s="12"/>
      <c r="RPU24" s="12"/>
      <c r="RPV24" s="12"/>
      <c r="RPW24" s="12"/>
      <c r="RPX24" s="12"/>
      <c r="RPY24" s="12"/>
      <c r="RPZ24" s="12"/>
      <c r="RQA24" s="12"/>
      <c r="RQB24" s="12"/>
      <c r="RQC24" s="12"/>
      <c r="RQD24" s="12"/>
      <c r="RQE24" s="12"/>
      <c r="RQF24" s="12"/>
      <c r="RQG24" s="12"/>
      <c r="RQH24" s="12"/>
      <c r="RQI24" s="12"/>
      <c r="RQJ24" s="12"/>
      <c r="RQK24" s="12"/>
      <c r="RQL24" s="12"/>
      <c r="RQM24" s="12"/>
      <c r="RQN24" s="12"/>
      <c r="RQO24" s="12"/>
      <c r="RQP24" s="12"/>
      <c r="RQQ24" s="12"/>
      <c r="RQR24" s="12"/>
      <c r="RQS24" s="12"/>
      <c r="RQT24" s="12"/>
      <c r="RQU24" s="12"/>
      <c r="RQV24" s="12"/>
      <c r="RQW24" s="12"/>
      <c r="RQX24" s="12"/>
      <c r="RQY24" s="12"/>
      <c r="RQZ24" s="12"/>
      <c r="RRA24" s="12"/>
      <c r="RRB24" s="12"/>
      <c r="RRC24" s="12"/>
      <c r="RRD24" s="12"/>
      <c r="RRE24" s="12"/>
      <c r="RRF24" s="12"/>
      <c r="RRG24" s="12"/>
      <c r="RRH24" s="12"/>
      <c r="RRI24" s="12"/>
      <c r="RRJ24" s="12"/>
      <c r="RRK24" s="12"/>
      <c r="RRL24" s="12"/>
      <c r="RRM24" s="12"/>
      <c r="RRN24" s="12"/>
      <c r="RRO24" s="12"/>
      <c r="RRP24" s="12"/>
      <c r="RRQ24" s="12"/>
      <c r="RRR24" s="12"/>
      <c r="RRS24" s="12"/>
      <c r="RRT24" s="12"/>
      <c r="RRU24" s="12"/>
      <c r="RRV24" s="12"/>
      <c r="RRW24" s="12"/>
      <c r="RRX24" s="12"/>
      <c r="RRY24" s="12"/>
      <c r="RRZ24" s="12"/>
      <c r="RSA24" s="12"/>
      <c r="RSB24" s="12"/>
      <c r="RSC24" s="12"/>
      <c r="RSD24" s="12"/>
      <c r="RSE24" s="12"/>
      <c r="RSF24" s="12"/>
      <c r="RSG24" s="12"/>
      <c r="RSH24" s="12"/>
      <c r="RSI24" s="12"/>
      <c r="RSJ24" s="12"/>
      <c r="RSK24" s="12"/>
      <c r="RSL24" s="12"/>
      <c r="RSM24" s="12"/>
      <c r="RSN24" s="12"/>
      <c r="RSO24" s="12"/>
      <c r="RSP24" s="12"/>
      <c r="RSQ24" s="12"/>
      <c r="RSR24" s="12"/>
      <c r="RSS24" s="12"/>
      <c r="RST24" s="12"/>
      <c r="RSU24" s="12"/>
      <c r="RSV24" s="12"/>
      <c r="RSW24" s="12"/>
      <c r="RSX24" s="12"/>
      <c r="RSY24" s="12"/>
      <c r="RSZ24" s="12"/>
      <c r="RTA24" s="12"/>
      <c r="RTB24" s="12"/>
      <c r="RTC24" s="12"/>
      <c r="RTD24" s="12"/>
      <c r="RTE24" s="12"/>
      <c r="RTF24" s="12"/>
      <c r="RTG24" s="12"/>
      <c r="RTH24" s="12"/>
      <c r="RTI24" s="12"/>
      <c r="RTJ24" s="12"/>
      <c r="RTK24" s="12"/>
      <c r="RTL24" s="12"/>
      <c r="RTM24" s="12"/>
      <c r="RTN24" s="12"/>
      <c r="RTO24" s="12"/>
      <c r="RTP24" s="12"/>
      <c r="RTQ24" s="12"/>
      <c r="RTR24" s="12"/>
      <c r="RTS24" s="12"/>
      <c r="RTT24" s="12"/>
      <c r="RTU24" s="12"/>
      <c r="RTV24" s="12"/>
      <c r="RTW24" s="12"/>
      <c r="RTX24" s="12"/>
      <c r="RTY24" s="12"/>
      <c r="RTZ24" s="12"/>
      <c r="RUA24" s="12"/>
      <c r="RUB24" s="12"/>
      <c r="RUC24" s="12"/>
      <c r="RUD24" s="12"/>
      <c r="RUE24" s="12"/>
      <c r="RUF24" s="12"/>
      <c r="RUG24" s="12"/>
      <c r="RUH24" s="12"/>
      <c r="RUI24" s="12"/>
      <c r="RUJ24" s="12"/>
      <c r="RUK24" s="12"/>
      <c r="RUL24" s="12"/>
      <c r="RUM24" s="12"/>
      <c r="RUN24" s="12"/>
      <c r="RUO24" s="12"/>
      <c r="RUP24" s="12"/>
      <c r="RUQ24" s="12"/>
      <c r="RUR24" s="12"/>
      <c r="RUS24" s="12"/>
      <c r="RUT24" s="12"/>
      <c r="RUU24" s="12"/>
      <c r="RUV24" s="12"/>
      <c r="RUW24" s="12"/>
      <c r="RUX24" s="12"/>
      <c r="RUY24" s="12"/>
      <c r="RUZ24" s="12"/>
      <c r="RVA24" s="12"/>
      <c r="RVB24" s="12"/>
      <c r="RVC24" s="12"/>
      <c r="RVD24" s="12"/>
      <c r="RVE24" s="12"/>
      <c r="RVF24" s="12"/>
      <c r="RVG24" s="12"/>
      <c r="RVH24" s="12"/>
      <c r="RVI24" s="12"/>
      <c r="RVJ24" s="12"/>
      <c r="RVK24" s="12"/>
      <c r="RVL24" s="12"/>
      <c r="RVM24" s="12"/>
      <c r="RVN24" s="12"/>
      <c r="RVO24" s="12"/>
      <c r="RVP24" s="12"/>
      <c r="RVQ24" s="12"/>
      <c r="RVR24" s="12"/>
      <c r="RVS24" s="12"/>
      <c r="RVT24" s="12"/>
      <c r="RVU24" s="12"/>
      <c r="RVV24" s="12"/>
      <c r="RVW24" s="12"/>
      <c r="RVX24" s="12"/>
      <c r="RVY24" s="12"/>
      <c r="RVZ24" s="12"/>
      <c r="RWA24" s="12"/>
      <c r="RWB24" s="12"/>
      <c r="RWC24" s="12"/>
      <c r="RWD24" s="12"/>
      <c r="RWE24" s="12"/>
      <c r="RWF24" s="12"/>
      <c r="RWG24" s="12"/>
      <c r="RWH24" s="12"/>
      <c r="RWI24" s="12"/>
      <c r="RWJ24" s="12"/>
      <c r="RWK24" s="12"/>
      <c r="RWL24" s="12"/>
      <c r="RWM24" s="12"/>
      <c r="RWN24" s="12"/>
      <c r="RWO24" s="12"/>
      <c r="RWP24" s="12"/>
      <c r="RWQ24" s="12"/>
      <c r="RWR24" s="12"/>
      <c r="RWS24" s="12"/>
      <c r="RWT24" s="12"/>
      <c r="RWU24" s="12"/>
      <c r="RWV24" s="12"/>
      <c r="RWW24" s="12"/>
      <c r="RWX24" s="12"/>
      <c r="RWY24" s="12"/>
      <c r="RWZ24" s="12"/>
      <c r="RXA24" s="12"/>
      <c r="RXB24" s="12"/>
      <c r="RXC24" s="12"/>
      <c r="RXD24" s="12"/>
      <c r="RXE24" s="12"/>
      <c r="RXF24" s="12"/>
      <c r="RXG24" s="12"/>
      <c r="RXH24" s="12"/>
      <c r="RXI24" s="12"/>
      <c r="RXJ24" s="12"/>
      <c r="RXK24" s="12"/>
      <c r="RXL24" s="12"/>
      <c r="RXM24" s="12"/>
      <c r="RXN24" s="12"/>
      <c r="RXO24" s="12"/>
      <c r="RXP24" s="12"/>
      <c r="RXQ24" s="12"/>
      <c r="RXR24" s="12"/>
      <c r="RXS24" s="12"/>
      <c r="RXT24" s="12"/>
      <c r="RXU24" s="12"/>
      <c r="RXV24" s="12"/>
      <c r="RXW24" s="12"/>
      <c r="RXX24" s="12"/>
      <c r="RXY24" s="12"/>
      <c r="RXZ24" s="12"/>
      <c r="RYA24" s="12"/>
      <c r="RYB24" s="12"/>
      <c r="RYC24" s="12"/>
      <c r="RYD24" s="12"/>
      <c r="RYE24" s="12"/>
      <c r="RYF24" s="12"/>
      <c r="RYG24" s="12"/>
      <c r="RYH24" s="12"/>
      <c r="RYI24" s="12"/>
      <c r="RYJ24" s="12"/>
      <c r="RYK24" s="12"/>
      <c r="RYL24" s="12"/>
      <c r="RYM24" s="12"/>
      <c r="RYN24" s="12"/>
      <c r="RYO24" s="12"/>
      <c r="RYP24" s="12"/>
      <c r="RYQ24" s="12"/>
      <c r="RYR24" s="12"/>
      <c r="RYS24" s="12"/>
      <c r="RYT24" s="12"/>
      <c r="RYU24" s="12"/>
      <c r="RYV24" s="12"/>
      <c r="RYW24" s="12"/>
      <c r="RYX24" s="12"/>
      <c r="RYY24" s="12"/>
      <c r="RYZ24" s="12"/>
      <c r="RZA24" s="12"/>
      <c r="RZB24" s="12"/>
      <c r="RZC24" s="12"/>
      <c r="RZD24" s="12"/>
      <c r="RZE24" s="12"/>
      <c r="RZF24" s="12"/>
      <c r="RZG24" s="12"/>
      <c r="RZH24" s="12"/>
      <c r="RZI24" s="12"/>
      <c r="RZJ24" s="12"/>
      <c r="RZK24" s="12"/>
      <c r="RZL24" s="12"/>
      <c r="RZM24" s="12"/>
      <c r="RZN24" s="12"/>
      <c r="RZO24" s="12"/>
      <c r="RZP24" s="12"/>
      <c r="RZQ24" s="12"/>
      <c r="RZR24" s="12"/>
      <c r="RZS24" s="12"/>
      <c r="RZT24" s="12"/>
      <c r="RZU24" s="12"/>
      <c r="RZV24" s="12"/>
      <c r="RZW24" s="12"/>
      <c r="RZX24" s="12"/>
      <c r="RZY24" s="12"/>
      <c r="RZZ24" s="12"/>
      <c r="SAA24" s="12"/>
      <c r="SAB24" s="12"/>
      <c r="SAC24" s="12"/>
      <c r="SAD24" s="12"/>
      <c r="SAE24" s="12"/>
      <c r="SAF24" s="12"/>
      <c r="SAG24" s="12"/>
      <c r="SAH24" s="12"/>
      <c r="SAI24" s="12"/>
      <c r="SAJ24" s="12"/>
      <c r="SAK24" s="12"/>
      <c r="SAL24" s="12"/>
      <c r="SAM24" s="12"/>
      <c r="SAN24" s="12"/>
      <c r="SAO24" s="12"/>
      <c r="SAP24" s="12"/>
      <c r="SAQ24" s="12"/>
      <c r="SAR24" s="12"/>
      <c r="SAS24" s="12"/>
      <c r="SAT24" s="12"/>
      <c r="SAU24" s="12"/>
      <c r="SAV24" s="12"/>
      <c r="SAW24" s="12"/>
      <c r="SAX24" s="12"/>
      <c r="SAY24" s="12"/>
      <c r="SAZ24" s="12"/>
      <c r="SBA24" s="12"/>
      <c r="SBB24" s="12"/>
      <c r="SBC24" s="12"/>
      <c r="SBD24" s="12"/>
      <c r="SBE24" s="12"/>
      <c r="SBF24" s="12"/>
      <c r="SBG24" s="12"/>
      <c r="SBH24" s="12"/>
      <c r="SBI24" s="12"/>
      <c r="SBJ24" s="12"/>
      <c r="SBK24" s="12"/>
      <c r="SBL24" s="12"/>
      <c r="SBM24" s="12"/>
      <c r="SBN24" s="12"/>
      <c r="SBO24" s="12"/>
      <c r="SBP24" s="12"/>
      <c r="SBQ24" s="12"/>
      <c r="SBR24" s="12"/>
      <c r="SBS24" s="12"/>
      <c r="SBT24" s="12"/>
      <c r="SBU24" s="12"/>
      <c r="SBV24" s="12"/>
      <c r="SBW24" s="12"/>
      <c r="SBX24" s="12"/>
      <c r="SBY24" s="12"/>
      <c r="SBZ24" s="12"/>
      <c r="SCA24" s="12"/>
      <c r="SCB24" s="12"/>
      <c r="SCC24" s="12"/>
      <c r="SCD24" s="12"/>
      <c r="SCE24" s="12"/>
      <c r="SCF24" s="12"/>
      <c r="SCG24" s="12"/>
      <c r="SCH24" s="12"/>
      <c r="SCI24" s="12"/>
      <c r="SCJ24" s="12"/>
      <c r="SCK24" s="12"/>
      <c r="SCL24" s="12"/>
      <c r="SCM24" s="12"/>
      <c r="SCN24" s="12"/>
      <c r="SCO24" s="12"/>
      <c r="SCP24" s="12"/>
      <c r="SCQ24" s="12"/>
      <c r="SCR24" s="12"/>
      <c r="SCS24" s="12"/>
      <c r="SCT24" s="12"/>
      <c r="SCU24" s="12"/>
      <c r="SCV24" s="12"/>
      <c r="SCW24" s="12"/>
      <c r="SCX24" s="12"/>
      <c r="SCY24" s="12"/>
      <c r="SCZ24" s="12"/>
      <c r="SDA24" s="12"/>
      <c r="SDB24" s="12"/>
      <c r="SDC24" s="12"/>
      <c r="SDD24" s="12"/>
      <c r="SDE24" s="12"/>
      <c r="SDF24" s="12"/>
      <c r="SDG24" s="12"/>
      <c r="SDH24" s="12"/>
      <c r="SDI24" s="12"/>
      <c r="SDJ24" s="12"/>
      <c r="SDK24" s="12"/>
      <c r="SDL24" s="12"/>
      <c r="SDM24" s="12"/>
      <c r="SDN24" s="12"/>
      <c r="SDO24" s="12"/>
      <c r="SDP24" s="12"/>
      <c r="SDQ24" s="12"/>
      <c r="SDR24" s="12"/>
      <c r="SDS24" s="12"/>
      <c r="SDT24" s="12"/>
      <c r="SDU24" s="12"/>
      <c r="SDV24" s="12"/>
      <c r="SDW24" s="12"/>
      <c r="SDX24" s="12"/>
      <c r="SDY24" s="12"/>
      <c r="SDZ24" s="12"/>
      <c r="SEA24" s="12"/>
      <c r="SEB24" s="12"/>
      <c r="SEC24" s="12"/>
      <c r="SED24" s="12"/>
      <c r="SEE24" s="12"/>
      <c r="SEF24" s="12"/>
      <c r="SEG24" s="12"/>
      <c r="SEH24" s="12"/>
      <c r="SEI24" s="12"/>
      <c r="SEJ24" s="12"/>
      <c r="SEK24" s="12"/>
      <c r="SEL24" s="12"/>
      <c r="SEM24" s="12"/>
      <c r="SEN24" s="12"/>
      <c r="SEO24" s="12"/>
      <c r="SEP24" s="12"/>
      <c r="SEQ24" s="12"/>
      <c r="SER24" s="12"/>
      <c r="SES24" s="12"/>
      <c r="SET24" s="12"/>
      <c r="SEU24" s="12"/>
      <c r="SEV24" s="12"/>
      <c r="SEW24" s="12"/>
      <c r="SEX24" s="12"/>
      <c r="SEY24" s="12"/>
      <c r="SEZ24" s="12"/>
      <c r="SFA24" s="12"/>
      <c r="SFB24" s="12"/>
      <c r="SFC24" s="12"/>
      <c r="SFD24" s="12"/>
      <c r="SFE24" s="12"/>
      <c r="SFF24" s="12"/>
      <c r="SFG24" s="12"/>
      <c r="SFH24" s="12"/>
      <c r="SFI24" s="12"/>
      <c r="SFJ24" s="12"/>
      <c r="SFK24" s="12"/>
      <c r="SFL24" s="12"/>
      <c r="SFM24" s="12"/>
      <c r="SFN24" s="12"/>
      <c r="SFO24" s="12"/>
      <c r="SFP24" s="12"/>
      <c r="SFQ24" s="12"/>
      <c r="SFR24" s="12"/>
      <c r="SFS24" s="12"/>
      <c r="SFT24" s="12"/>
      <c r="SFU24" s="12"/>
      <c r="SFV24" s="12"/>
      <c r="SFW24" s="12"/>
      <c r="SFX24" s="12"/>
      <c r="SFY24" s="12"/>
      <c r="SFZ24" s="12"/>
      <c r="SGA24" s="12"/>
      <c r="SGB24" s="12"/>
      <c r="SGC24" s="12"/>
      <c r="SGD24" s="12"/>
      <c r="SGE24" s="12"/>
      <c r="SGF24" s="12"/>
      <c r="SGG24" s="12"/>
      <c r="SGH24" s="12"/>
      <c r="SGI24" s="12"/>
      <c r="SGJ24" s="12"/>
      <c r="SGK24" s="12"/>
      <c r="SGL24" s="12"/>
      <c r="SGM24" s="12"/>
      <c r="SGN24" s="12"/>
      <c r="SGO24" s="12"/>
      <c r="SGP24" s="12"/>
      <c r="SGQ24" s="12"/>
      <c r="SGR24" s="12"/>
      <c r="SGS24" s="12"/>
      <c r="SGT24" s="12"/>
      <c r="SGU24" s="12"/>
      <c r="SGV24" s="12"/>
      <c r="SGW24" s="12"/>
      <c r="SGX24" s="12"/>
      <c r="SGY24" s="12"/>
      <c r="SGZ24" s="12"/>
      <c r="SHA24" s="12"/>
      <c r="SHB24" s="12"/>
      <c r="SHC24" s="12"/>
      <c r="SHD24" s="12"/>
      <c r="SHE24" s="12"/>
      <c r="SHF24" s="12"/>
      <c r="SHG24" s="12"/>
      <c r="SHH24" s="12"/>
      <c r="SHI24" s="12"/>
      <c r="SHJ24" s="12"/>
      <c r="SHK24" s="12"/>
      <c r="SHL24" s="12"/>
      <c r="SHM24" s="12"/>
      <c r="SHN24" s="12"/>
      <c r="SHO24" s="12"/>
      <c r="SHP24" s="12"/>
      <c r="SHQ24" s="12"/>
      <c r="SHR24" s="12"/>
      <c r="SHS24" s="12"/>
      <c r="SHT24" s="12"/>
      <c r="SHU24" s="12"/>
      <c r="SHV24" s="12"/>
      <c r="SHW24" s="12"/>
      <c r="SHX24" s="12"/>
      <c r="SHY24" s="12"/>
      <c r="SHZ24" s="12"/>
      <c r="SIA24" s="12"/>
      <c r="SIB24" s="12"/>
      <c r="SIC24" s="12"/>
      <c r="SID24" s="12"/>
      <c r="SIE24" s="12"/>
      <c r="SIF24" s="12"/>
      <c r="SIG24" s="12"/>
      <c r="SIH24" s="12"/>
      <c r="SII24" s="12"/>
      <c r="SIJ24" s="12"/>
      <c r="SIK24" s="12"/>
      <c r="SIL24" s="12"/>
      <c r="SIM24" s="12"/>
      <c r="SIN24" s="12"/>
      <c r="SIO24" s="12"/>
      <c r="SIP24" s="12"/>
      <c r="SIQ24" s="12"/>
      <c r="SIR24" s="12"/>
      <c r="SIS24" s="12"/>
      <c r="SIT24" s="12"/>
      <c r="SIU24" s="12"/>
      <c r="SIV24" s="12"/>
      <c r="SIW24" s="12"/>
      <c r="SIX24" s="12"/>
      <c r="SIY24" s="12"/>
      <c r="SIZ24" s="12"/>
      <c r="SJA24" s="12"/>
      <c r="SJB24" s="12"/>
      <c r="SJC24" s="12"/>
      <c r="SJD24" s="12"/>
      <c r="SJE24" s="12"/>
      <c r="SJF24" s="12"/>
      <c r="SJG24" s="12"/>
      <c r="SJH24" s="12"/>
      <c r="SJI24" s="12"/>
      <c r="SJJ24" s="12"/>
      <c r="SJK24" s="12"/>
      <c r="SJL24" s="12"/>
      <c r="SJM24" s="12"/>
      <c r="SJN24" s="12"/>
      <c r="SJO24" s="12"/>
      <c r="SJP24" s="12"/>
      <c r="SJQ24" s="12"/>
      <c r="SJR24" s="12"/>
      <c r="SJS24" s="12"/>
      <c r="SJT24" s="12"/>
      <c r="SJU24" s="12"/>
      <c r="SJV24" s="12"/>
      <c r="SJW24" s="12"/>
      <c r="SJX24" s="12"/>
      <c r="SJY24" s="12"/>
      <c r="SJZ24" s="12"/>
      <c r="SKA24" s="12"/>
      <c r="SKB24" s="12"/>
      <c r="SKC24" s="12"/>
      <c r="SKD24" s="12"/>
      <c r="SKE24" s="12"/>
      <c r="SKF24" s="12"/>
      <c r="SKG24" s="12"/>
      <c r="SKH24" s="12"/>
      <c r="SKI24" s="12"/>
      <c r="SKJ24" s="12"/>
      <c r="SKK24" s="12"/>
      <c r="SKL24" s="12"/>
      <c r="SKM24" s="12"/>
      <c r="SKN24" s="12"/>
      <c r="SKO24" s="12"/>
      <c r="SKP24" s="12"/>
      <c r="SKQ24" s="12"/>
      <c r="SKR24" s="12"/>
      <c r="SKS24" s="12"/>
      <c r="SKT24" s="12"/>
      <c r="SKU24" s="12"/>
      <c r="SKV24" s="12"/>
      <c r="SKW24" s="12"/>
      <c r="SKX24" s="12"/>
      <c r="SKY24" s="12"/>
      <c r="SKZ24" s="12"/>
      <c r="SLA24" s="12"/>
      <c r="SLB24" s="12"/>
      <c r="SLC24" s="12"/>
      <c r="SLD24" s="12"/>
      <c r="SLE24" s="12"/>
      <c r="SLF24" s="12"/>
      <c r="SLG24" s="12"/>
      <c r="SLH24" s="12"/>
      <c r="SLI24" s="12"/>
      <c r="SLJ24" s="12"/>
      <c r="SLK24" s="12"/>
      <c r="SLL24" s="12"/>
      <c r="SLM24" s="12"/>
      <c r="SLN24" s="12"/>
      <c r="SLO24" s="12"/>
      <c r="SLP24" s="12"/>
      <c r="SLQ24" s="12"/>
      <c r="SLR24" s="12"/>
      <c r="SLS24" s="12"/>
      <c r="SLT24" s="12"/>
      <c r="SLU24" s="12"/>
      <c r="SLV24" s="12"/>
      <c r="SLW24" s="12"/>
      <c r="SLX24" s="12"/>
      <c r="SLY24" s="12"/>
      <c r="SLZ24" s="12"/>
      <c r="SMA24" s="12"/>
      <c r="SMB24" s="12"/>
      <c r="SMC24" s="12"/>
      <c r="SMD24" s="12"/>
      <c r="SME24" s="12"/>
      <c r="SMF24" s="12"/>
      <c r="SMG24" s="12"/>
      <c r="SMH24" s="12"/>
      <c r="SMI24" s="12"/>
      <c r="SMJ24" s="12"/>
      <c r="SMK24" s="12"/>
      <c r="SML24" s="12"/>
      <c r="SMM24" s="12"/>
      <c r="SMN24" s="12"/>
      <c r="SMO24" s="12"/>
      <c r="SMP24" s="12"/>
      <c r="SMQ24" s="12"/>
      <c r="SMR24" s="12"/>
      <c r="SMS24" s="12"/>
      <c r="SMT24" s="12"/>
      <c r="SMU24" s="12"/>
      <c r="SMV24" s="12"/>
      <c r="SMW24" s="12"/>
      <c r="SMX24" s="12"/>
      <c r="SMY24" s="12"/>
      <c r="SMZ24" s="12"/>
      <c r="SNA24" s="12"/>
      <c r="SNB24" s="12"/>
      <c r="SNC24" s="12"/>
      <c r="SND24" s="12"/>
      <c r="SNE24" s="12"/>
      <c r="SNF24" s="12"/>
      <c r="SNG24" s="12"/>
      <c r="SNH24" s="12"/>
      <c r="SNI24" s="12"/>
      <c r="SNJ24" s="12"/>
      <c r="SNK24" s="12"/>
      <c r="SNL24" s="12"/>
      <c r="SNM24" s="12"/>
      <c r="SNN24" s="12"/>
      <c r="SNO24" s="12"/>
      <c r="SNP24" s="12"/>
      <c r="SNQ24" s="12"/>
      <c r="SNR24" s="12"/>
      <c r="SNS24" s="12"/>
      <c r="SNT24" s="12"/>
      <c r="SNU24" s="12"/>
      <c r="SNV24" s="12"/>
      <c r="SNW24" s="12"/>
      <c r="SNX24" s="12"/>
      <c r="SNY24" s="12"/>
      <c r="SNZ24" s="12"/>
      <c r="SOA24" s="12"/>
      <c r="SOB24" s="12"/>
      <c r="SOC24" s="12"/>
      <c r="SOD24" s="12"/>
      <c r="SOE24" s="12"/>
      <c r="SOF24" s="12"/>
      <c r="SOG24" s="12"/>
      <c r="SOH24" s="12"/>
      <c r="SOI24" s="12"/>
      <c r="SOJ24" s="12"/>
      <c r="SOK24" s="12"/>
      <c r="SOL24" s="12"/>
      <c r="SOM24" s="12"/>
      <c r="SON24" s="12"/>
      <c r="SOO24" s="12"/>
      <c r="SOP24" s="12"/>
      <c r="SOQ24" s="12"/>
      <c r="SOR24" s="12"/>
      <c r="SOS24" s="12"/>
      <c r="SOT24" s="12"/>
      <c r="SOU24" s="12"/>
      <c r="SOV24" s="12"/>
      <c r="SOW24" s="12"/>
      <c r="SOX24" s="12"/>
      <c r="SOY24" s="12"/>
      <c r="SOZ24" s="12"/>
      <c r="SPA24" s="12"/>
      <c r="SPB24" s="12"/>
      <c r="SPC24" s="12"/>
      <c r="SPD24" s="12"/>
      <c r="SPE24" s="12"/>
      <c r="SPF24" s="12"/>
      <c r="SPG24" s="12"/>
      <c r="SPH24" s="12"/>
      <c r="SPI24" s="12"/>
      <c r="SPJ24" s="12"/>
      <c r="SPK24" s="12"/>
      <c r="SPL24" s="12"/>
      <c r="SPM24" s="12"/>
      <c r="SPN24" s="12"/>
      <c r="SPO24" s="12"/>
      <c r="SPP24" s="12"/>
      <c r="SPQ24" s="12"/>
      <c r="SPR24" s="12"/>
      <c r="SPS24" s="12"/>
      <c r="SPT24" s="12"/>
      <c r="SPU24" s="12"/>
      <c r="SPV24" s="12"/>
      <c r="SPW24" s="12"/>
      <c r="SPX24" s="12"/>
      <c r="SPY24" s="12"/>
      <c r="SPZ24" s="12"/>
      <c r="SQA24" s="12"/>
      <c r="SQB24" s="12"/>
      <c r="SQC24" s="12"/>
      <c r="SQD24" s="12"/>
      <c r="SQE24" s="12"/>
      <c r="SQF24" s="12"/>
      <c r="SQG24" s="12"/>
      <c r="SQH24" s="12"/>
      <c r="SQI24" s="12"/>
      <c r="SQJ24" s="12"/>
      <c r="SQK24" s="12"/>
      <c r="SQL24" s="12"/>
      <c r="SQM24" s="12"/>
      <c r="SQN24" s="12"/>
      <c r="SQO24" s="12"/>
      <c r="SQP24" s="12"/>
      <c r="SQQ24" s="12"/>
      <c r="SQR24" s="12"/>
      <c r="SQS24" s="12"/>
      <c r="SQT24" s="12"/>
      <c r="SQU24" s="12"/>
      <c r="SQV24" s="12"/>
      <c r="SQW24" s="12"/>
      <c r="SQX24" s="12"/>
      <c r="SQY24" s="12"/>
      <c r="SQZ24" s="12"/>
      <c r="SRA24" s="12"/>
      <c r="SRB24" s="12"/>
      <c r="SRC24" s="12"/>
      <c r="SRD24" s="12"/>
      <c r="SRE24" s="12"/>
      <c r="SRF24" s="12"/>
      <c r="SRG24" s="12"/>
      <c r="SRH24" s="12"/>
      <c r="SRI24" s="12"/>
      <c r="SRJ24" s="12"/>
      <c r="SRK24" s="12"/>
      <c r="SRL24" s="12"/>
      <c r="SRM24" s="12"/>
      <c r="SRN24" s="12"/>
      <c r="SRO24" s="12"/>
      <c r="SRP24" s="12"/>
      <c r="SRQ24" s="12"/>
      <c r="SRR24" s="12"/>
      <c r="SRS24" s="12"/>
      <c r="SRT24" s="12"/>
      <c r="SRU24" s="12"/>
      <c r="SRV24" s="12"/>
      <c r="SRW24" s="12"/>
      <c r="SRX24" s="12"/>
      <c r="SRY24" s="12"/>
      <c r="SRZ24" s="12"/>
      <c r="SSA24" s="12"/>
      <c r="SSB24" s="12"/>
      <c r="SSC24" s="12"/>
      <c r="SSD24" s="12"/>
      <c r="SSE24" s="12"/>
      <c r="SSF24" s="12"/>
      <c r="SSG24" s="12"/>
      <c r="SSH24" s="12"/>
      <c r="SSI24" s="12"/>
      <c r="SSJ24" s="12"/>
      <c r="SSK24" s="12"/>
      <c r="SSL24" s="12"/>
      <c r="SSM24" s="12"/>
      <c r="SSN24" s="12"/>
      <c r="SSO24" s="12"/>
      <c r="SSP24" s="12"/>
      <c r="SSQ24" s="12"/>
      <c r="SSR24" s="12"/>
      <c r="SSS24" s="12"/>
      <c r="SST24" s="12"/>
      <c r="SSU24" s="12"/>
      <c r="SSV24" s="12"/>
      <c r="SSW24" s="12"/>
      <c r="SSX24" s="12"/>
      <c r="SSY24" s="12"/>
      <c r="SSZ24" s="12"/>
      <c r="STA24" s="12"/>
      <c r="STB24" s="12"/>
      <c r="STC24" s="12"/>
      <c r="STD24" s="12"/>
      <c r="STE24" s="12"/>
      <c r="STF24" s="12"/>
      <c r="STG24" s="12"/>
      <c r="STH24" s="12"/>
      <c r="STI24" s="12"/>
      <c r="STJ24" s="12"/>
      <c r="STK24" s="12"/>
      <c r="STL24" s="12"/>
      <c r="STM24" s="12"/>
      <c r="STN24" s="12"/>
      <c r="STO24" s="12"/>
      <c r="STP24" s="12"/>
      <c r="STQ24" s="12"/>
      <c r="STR24" s="12"/>
      <c r="STS24" s="12"/>
      <c r="STT24" s="12"/>
      <c r="STU24" s="12"/>
      <c r="STV24" s="12"/>
      <c r="STW24" s="12"/>
      <c r="STX24" s="12"/>
      <c r="STY24" s="12"/>
      <c r="STZ24" s="12"/>
      <c r="SUA24" s="12"/>
      <c r="SUB24" s="12"/>
      <c r="SUC24" s="12"/>
      <c r="SUD24" s="12"/>
      <c r="SUE24" s="12"/>
      <c r="SUF24" s="12"/>
      <c r="SUG24" s="12"/>
      <c r="SUH24" s="12"/>
      <c r="SUI24" s="12"/>
      <c r="SUJ24" s="12"/>
      <c r="SUK24" s="12"/>
      <c r="SUL24" s="12"/>
      <c r="SUM24" s="12"/>
      <c r="SUN24" s="12"/>
      <c r="SUO24" s="12"/>
      <c r="SUP24" s="12"/>
      <c r="SUQ24" s="12"/>
      <c r="SUR24" s="12"/>
      <c r="SUS24" s="12"/>
      <c r="SUT24" s="12"/>
      <c r="SUU24" s="12"/>
      <c r="SUV24" s="12"/>
      <c r="SUW24" s="12"/>
      <c r="SUX24" s="12"/>
      <c r="SUY24" s="12"/>
      <c r="SUZ24" s="12"/>
      <c r="SVA24" s="12"/>
      <c r="SVB24" s="12"/>
      <c r="SVC24" s="12"/>
      <c r="SVD24" s="12"/>
      <c r="SVE24" s="12"/>
      <c r="SVF24" s="12"/>
      <c r="SVG24" s="12"/>
      <c r="SVH24" s="12"/>
      <c r="SVI24" s="12"/>
      <c r="SVJ24" s="12"/>
      <c r="SVK24" s="12"/>
      <c r="SVL24" s="12"/>
      <c r="SVM24" s="12"/>
      <c r="SVN24" s="12"/>
      <c r="SVO24" s="12"/>
      <c r="SVP24" s="12"/>
      <c r="SVQ24" s="12"/>
      <c r="SVR24" s="12"/>
      <c r="SVS24" s="12"/>
      <c r="SVT24" s="12"/>
      <c r="SVU24" s="12"/>
      <c r="SVV24" s="12"/>
      <c r="SVW24" s="12"/>
      <c r="SVX24" s="12"/>
      <c r="SVY24" s="12"/>
      <c r="SVZ24" s="12"/>
      <c r="SWA24" s="12"/>
      <c r="SWB24" s="12"/>
      <c r="SWC24" s="12"/>
      <c r="SWD24" s="12"/>
      <c r="SWE24" s="12"/>
      <c r="SWF24" s="12"/>
      <c r="SWG24" s="12"/>
      <c r="SWH24" s="12"/>
      <c r="SWI24" s="12"/>
      <c r="SWJ24" s="12"/>
      <c r="SWK24" s="12"/>
      <c r="SWL24" s="12"/>
      <c r="SWM24" s="12"/>
      <c r="SWN24" s="12"/>
      <c r="SWO24" s="12"/>
      <c r="SWP24" s="12"/>
      <c r="SWQ24" s="12"/>
      <c r="SWR24" s="12"/>
      <c r="SWS24" s="12"/>
      <c r="SWT24" s="12"/>
      <c r="SWU24" s="12"/>
      <c r="SWV24" s="12"/>
      <c r="SWW24" s="12"/>
      <c r="SWX24" s="12"/>
      <c r="SWY24" s="12"/>
      <c r="SWZ24" s="12"/>
      <c r="SXA24" s="12"/>
      <c r="SXB24" s="12"/>
      <c r="SXC24" s="12"/>
      <c r="SXD24" s="12"/>
      <c r="SXE24" s="12"/>
      <c r="SXF24" s="12"/>
      <c r="SXG24" s="12"/>
      <c r="SXH24" s="12"/>
      <c r="SXI24" s="12"/>
      <c r="SXJ24" s="12"/>
      <c r="SXK24" s="12"/>
      <c r="SXL24" s="12"/>
      <c r="SXM24" s="12"/>
      <c r="SXN24" s="12"/>
      <c r="SXO24" s="12"/>
      <c r="SXP24" s="12"/>
      <c r="SXQ24" s="12"/>
      <c r="SXR24" s="12"/>
      <c r="SXS24" s="12"/>
      <c r="SXT24" s="12"/>
      <c r="SXU24" s="12"/>
      <c r="SXV24" s="12"/>
      <c r="SXW24" s="12"/>
      <c r="SXX24" s="12"/>
      <c r="SXY24" s="12"/>
      <c r="SXZ24" s="12"/>
      <c r="SYA24" s="12"/>
      <c r="SYB24" s="12"/>
      <c r="SYC24" s="12"/>
      <c r="SYD24" s="12"/>
      <c r="SYE24" s="12"/>
      <c r="SYF24" s="12"/>
      <c r="SYG24" s="12"/>
      <c r="SYH24" s="12"/>
      <c r="SYI24" s="12"/>
      <c r="SYJ24" s="12"/>
      <c r="SYK24" s="12"/>
      <c r="SYL24" s="12"/>
      <c r="SYM24" s="12"/>
      <c r="SYN24" s="12"/>
      <c r="SYO24" s="12"/>
      <c r="SYP24" s="12"/>
      <c r="SYQ24" s="12"/>
      <c r="SYR24" s="12"/>
      <c r="SYS24" s="12"/>
      <c r="SYT24" s="12"/>
      <c r="SYU24" s="12"/>
      <c r="SYV24" s="12"/>
      <c r="SYW24" s="12"/>
      <c r="SYX24" s="12"/>
      <c r="SYY24" s="12"/>
      <c r="SYZ24" s="12"/>
      <c r="SZA24" s="12"/>
      <c r="SZB24" s="12"/>
      <c r="SZC24" s="12"/>
      <c r="SZD24" s="12"/>
      <c r="SZE24" s="12"/>
      <c r="SZF24" s="12"/>
      <c r="SZG24" s="12"/>
      <c r="SZH24" s="12"/>
      <c r="SZI24" s="12"/>
      <c r="SZJ24" s="12"/>
      <c r="SZK24" s="12"/>
      <c r="SZL24" s="12"/>
      <c r="SZM24" s="12"/>
      <c r="SZN24" s="12"/>
      <c r="SZO24" s="12"/>
      <c r="SZP24" s="12"/>
      <c r="SZQ24" s="12"/>
      <c r="SZR24" s="12"/>
      <c r="SZS24" s="12"/>
      <c r="SZT24" s="12"/>
      <c r="SZU24" s="12"/>
      <c r="SZV24" s="12"/>
      <c r="SZW24" s="12"/>
      <c r="SZX24" s="12"/>
      <c r="SZY24" s="12"/>
      <c r="SZZ24" s="12"/>
      <c r="TAA24" s="12"/>
      <c r="TAB24" s="12"/>
      <c r="TAC24" s="12"/>
      <c r="TAD24" s="12"/>
      <c r="TAE24" s="12"/>
      <c r="TAF24" s="12"/>
      <c r="TAG24" s="12"/>
      <c r="TAH24" s="12"/>
      <c r="TAI24" s="12"/>
      <c r="TAJ24" s="12"/>
      <c r="TAK24" s="12"/>
      <c r="TAL24" s="12"/>
      <c r="TAM24" s="12"/>
      <c r="TAN24" s="12"/>
      <c r="TAO24" s="12"/>
      <c r="TAP24" s="12"/>
      <c r="TAQ24" s="12"/>
      <c r="TAR24" s="12"/>
      <c r="TAS24" s="12"/>
      <c r="TAT24" s="12"/>
      <c r="TAU24" s="12"/>
      <c r="TAV24" s="12"/>
      <c r="TAW24" s="12"/>
      <c r="TAX24" s="12"/>
      <c r="TAY24" s="12"/>
      <c r="TAZ24" s="12"/>
      <c r="TBA24" s="12"/>
      <c r="TBB24" s="12"/>
      <c r="TBC24" s="12"/>
      <c r="TBD24" s="12"/>
      <c r="TBE24" s="12"/>
      <c r="TBF24" s="12"/>
      <c r="TBG24" s="12"/>
      <c r="TBH24" s="12"/>
      <c r="TBI24" s="12"/>
      <c r="TBJ24" s="12"/>
      <c r="TBK24" s="12"/>
      <c r="TBL24" s="12"/>
      <c r="TBM24" s="12"/>
      <c r="TBN24" s="12"/>
      <c r="TBO24" s="12"/>
      <c r="TBP24" s="12"/>
      <c r="TBQ24" s="12"/>
      <c r="TBR24" s="12"/>
      <c r="TBS24" s="12"/>
      <c r="TBT24" s="12"/>
      <c r="TBU24" s="12"/>
      <c r="TBV24" s="12"/>
      <c r="TBW24" s="12"/>
      <c r="TBX24" s="12"/>
      <c r="TBY24" s="12"/>
      <c r="TBZ24" s="12"/>
      <c r="TCA24" s="12"/>
      <c r="TCB24" s="12"/>
      <c r="TCC24" s="12"/>
      <c r="TCD24" s="12"/>
      <c r="TCE24" s="12"/>
      <c r="TCF24" s="12"/>
      <c r="TCG24" s="12"/>
      <c r="TCH24" s="12"/>
      <c r="TCI24" s="12"/>
      <c r="TCJ24" s="12"/>
      <c r="TCK24" s="12"/>
      <c r="TCL24" s="12"/>
      <c r="TCM24" s="12"/>
      <c r="TCN24" s="12"/>
      <c r="TCO24" s="12"/>
      <c r="TCP24" s="12"/>
      <c r="TCQ24" s="12"/>
      <c r="TCR24" s="12"/>
      <c r="TCS24" s="12"/>
      <c r="TCT24" s="12"/>
      <c r="TCU24" s="12"/>
      <c r="TCV24" s="12"/>
      <c r="TCW24" s="12"/>
      <c r="TCX24" s="12"/>
      <c r="TCY24" s="12"/>
      <c r="TCZ24" s="12"/>
      <c r="TDA24" s="12"/>
      <c r="TDB24" s="12"/>
      <c r="TDC24" s="12"/>
      <c r="TDD24" s="12"/>
      <c r="TDE24" s="12"/>
      <c r="TDF24" s="12"/>
      <c r="TDG24" s="12"/>
      <c r="TDH24" s="12"/>
      <c r="TDI24" s="12"/>
      <c r="TDJ24" s="12"/>
      <c r="TDK24" s="12"/>
      <c r="TDL24" s="12"/>
      <c r="TDM24" s="12"/>
      <c r="TDN24" s="12"/>
      <c r="TDO24" s="12"/>
      <c r="TDP24" s="12"/>
      <c r="TDQ24" s="12"/>
      <c r="TDR24" s="12"/>
      <c r="TDS24" s="12"/>
      <c r="TDT24" s="12"/>
      <c r="TDU24" s="12"/>
      <c r="TDV24" s="12"/>
      <c r="TDW24" s="12"/>
      <c r="TDX24" s="12"/>
      <c r="TDY24" s="12"/>
      <c r="TDZ24" s="12"/>
      <c r="TEA24" s="12"/>
      <c r="TEB24" s="12"/>
      <c r="TEC24" s="12"/>
      <c r="TED24" s="12"/>
      <c r="TEE24" s="12"/>
      <c r="TEF24" s="12"/>
      <c r="TEG24" s="12"/>
      <c r="TEH24" s="12"/>
      <c r="TEI24" s="12"/>
      <c r="TEJ24" s="12"/>
      <c r="TEK24" s="12"/>
      <c r="TEL24" s="12"/>
      <c r="TEM24" s="12"/>
      <c r="TEN24" s="12"/>
      <c r="TEO24" s="12"/>
      <c r="TEP24" s="12"/>
      <c r="TEQ24" s="12"/>
      <c r="TER24" s="12"/>
      <c r="TES24" s="12"/>
      <c r="TET24" s="12"/>
      <c r="TEU24" s="12"/>
      <c r="TEV24" s="12"/>
      <c r="TEW24" s="12"/>
      <c r="TEX24" s="12"/>
      <c r="TEY24" s="12"/>
      <c r="TEZ24" s="12"/>
      <c r="TFA24" s="12"/>
      <c r="TFB24" s="12"/>
      <c r="TFC24" s="12"/>
      <c r="TFD24" s="12"/>
      <c r="TFE24" s="12"/>
      <c r="TFF24" s="12"/>
      <c r="TFG24" s="12"/>
      <c r="TFH24" s="12"/>
      <c r="TFI24" s="12"/>
      <c r="TFJ24" s="12"/>
      <c r="TFK24" s="12"/>
      <c r="TFL24" s="12"/>
      <c r="TFM24" s="12"/>
      <c r="TFN24" s="12"/>
      <c r="TFO24" s="12"/>
      <c r="TFP24" s="12"/>
      <c r="TFQ24" s="12"/>
      <c r="TFR24" s="12"/>
      <c r="TFS24" s="12"/>
      <c r="TFT24" s="12"/>
      <c r="TFU24" s="12"/>
      <c r="TFV24" s="12"/>
      <c r="TFW24" s="12"/>
      <c r="TFX24" s="12"/>
      <c r="TFY24" s="12"/>
      <c r="TFZ24" s="12"/>
      <c r="TGA24" s="12"/>
      <c r="TGB24" s="12"/>
      <c r="TGC24" s="12"/>
      <c r="TGD24" s="12"/>
      <c r="TGE24" s="12"/>
      <c r="TGF24" s="12"/>
      <c r="TGG24" s="12"/>
      <c r="TGH24" s="12"/>
      <c r="TGI24" s="12"/>
      <c r="TGJ24" s="12"/>
      <c r="TGK24" s="12"/>
      <c r="TGL24" s="12"/>
      <c r="TGM24" s="12"/>
      <c r="TGN24" s="12"/>
      <c r="TGO24" s="12"/>
      <c r="TGP24" s="12"/>
      <c r="TGQ24" s="12"/>
      <c r="TGR24" s="12"/>
      <c r="TGS24" s="12"/>
      <c r="TGT24" s="12"/>
      <c r="TGU24" s="12"/>
      <c r="TGV24" s="12"/>
      <c r="TGW24" s="12"/>
      <c r="TGX24" s="12"/>
      <c r="TGY24" s="12"/>
      <c r="TGZ24" s="12"/>
      <c r="THA24" s="12"/>
      <c r="THB24" s="12"/>
      <c r="THC24" s="12"/>
      <c r="THD24" s="12"/>
      <c r="THE24" s="12"/>
      <c r="THF24" s="12"/>
      <c r="THG24" s="12"/>
      <c r="THH24" s="12"/>
      <c r="THI24" s="12"/>
      <c r="THJ24" s="12"/>
      <c r="THK24" s="12"/>
      <c r="THL24" s="12"/>
      <c r="THM24" s="12"/>
      <c r="THN24" s="12"/>
      <c r="THO24" s="12"/>
      <c r="THP24" s="12"/>
      <c r="THQ24" s="12"/>
      <c r="THR24" s="12"/>
      <c r="THS24" s="12"/>
      <c r="THT24" s="12"/>
      <c r="THU24" s="12"/>
      <c r="THV24" s="12"/>
      <c r="THW24" s="12"/>
      <c r="THX24" s="12"/>
      <c r="THY24" s="12"/>
      <c r="THZ24" s="12"/>
      <c r="TIA24" s="12"/>
      <c r="TIB24" s="12"/>
      <c r="TIC24" s="12"/>
      <c r="TID24" s="12"/>
      <c r="TIE24" s="12"/>
      <c r="TIF24" s="12"/>
      <c r="TIG24" s="12"/>
      <c r="TIH24" s="12"/>
      <c r="TII24" s="12"/>
      <c r="TIJ24" s="12"/>
      <c r="TIK24" s="12"/>
      <c r="TIL24" s="12"/>
      <c r="TIM24" s="12"/>
      <c r="TIN24" s="12"/>
      <c r="TIO24" s="12"/>
      <c r="TIP24" s="12"/>
      <c r="TIQ24" s="12"/>
      <c r="TIR24" s="12"/>
      <c r="TIS24" s="12"/>
      <c r="TIT24" s="12"/>
      <c r="TIU24" s="12"/>
      <c r="TIV24" s="12"/>
      <c r="TIW24" s="12"/>
      <c r="TIX24" s="12"/>
      <c r="TIY24" s="12"/>
      <c r="TIZ24" s="12"/>
      <c r="TJA24" s="12"/>
      <c r="TJB24" s="12"/>
      <c r="TJC24" s="12"/>
      <c r="TJD24" s="12"/>
      <c r="TJE24" s="12"/>
      <c r="TJF24" s="12"/>
      <c r="TJG24" s="12"/>
      <c r="TJH24" s="12"/>
      <c r="TJI24" s="12"/>
      <c r="TJJ24" s="12"/>
      <c r="TJK24" s="12"/>
      <c r="TJL24" s="12"/>
      <c r="TJM24" s="12"/>
      <c r="TJN24" s="12"/>
      <c r="TJO24" s="12"/>
      <c r="TJP24" s="12"/>
      <c r="TJQ24" s="12"/>
      <c r="TJR24" s="12"/>
      <c r="TJS24" s="12"/>
      <c r="TJT24" s="12"/>
      <c r="TJU24" s="12"/>
      <c r="TJV24" s="12"/>
      <c r="TJW24" s="12"/>
      <c r="TJX24" s="12"/>
      <c r="TJY24" s="12"/>
      <c r="TJZ24" s="12"/>
      <c r="TKA24" s="12"/>
      <c r="TKB24" s="12"/>
      <c r="TKC24" s="12"/>
      <c r="TKD24" s="12"/>
      <c r="TKE24" s="12"/>
      <c r="TKF24" s="12"/>
      <c r="TKG24" s="12"/>
      <c r="TKH24" s="12"/>
      <c r="TKI24" s="12"/>
      <c r="TKJ24" s="12"/>
      <c r="TKK24" s="12"/>
      <c r="TKL24" s="12"/>
      <c r="TKM24" s="12"/>
      <c r="TKN24" s="12"/>
      <c r="TKO24" s="12"/>
      <c r="TKP24" s="12"/>
      <c r="TKQ24" s="12"/>
      <c r="TKR24" s="12"/>
      <c r="TKS24" s="12"/>
      <c r="TKT24" s="12"/>
      <c r="TKU24" s="12"/>
      <c r="TKV24" s="12"/>
      <c r="TKW24" s="12"/>
      <c r="TKX24" s="12"/>
      <c r="TKY24" s="12"/>
      <c r="TKZ24" s="12"/>
      <c r="TLA24" s="12"/>
      <c r="TLB24" s="12"/>
      <c r="TLC24" s="12"/>
      <c r="TLD24" s="12"/>
      <c r="TLE24" s="12"/>
      <c r="TLF24" s="12"/>
      <c r="TLG24" s="12"/>
      <c r="TLH24" s="12"/>
      <c r="TLI24" s="12"/>
      <c r="TLJ24" s="12"/>
      <c r="TLK24" s="12"/>
      <c r="TLL24" s="12"/>
      <c r="TLM24" s="12"/>
      <c r="TLN24" s="12"/>
      <c r="TLO24" s="12"/>
      <c r="TLP24" s="12"/>
      <c r="TLQ24" s="12"/>
      <c r="TLR24" s="12"/>
      <c r="TLS24" s="12"/>
      <c r="TLT24" s="12"/>
      <c r="TLU24" s="12"/>
      <c r="TLV24" s="12"/>
      <c r="TLW24" s="12"/>
      <c r="TLX24" s="12"/>
      <c r="TLY24" s="12"/>
      <c r="TLZ24" s="12"/>
      <c r="TMA24" s="12"/>
      <c r="TMB24" s="12"/>
      <c r="TMC24" s="12"/>
      <c r="TMD24" s="12"/>
      <c r="TME24" s="12"/>
      <c r="TMF24" s="12"/>
      <c r="TMG24" s="12"/>
      <c r="TMH24" s="12"/>
      <c r="TMI24" s="12"/>
      <c r="TMJ24" s="12"/>
      <c r="TMK24" s="12"/>
      <c r="TML24" s="12"/>
      <c r="TMM24" s="12"/>
      <c r="TMN24" s="12"/>
      <c r="TMO24" s="12"/>
      <c r="TMP24" s="12"/>
      <c r="TMQ24" s="12"/>
      <c r="TMR24" s="12"/>
      <c r="TMS24" s="12"/>
      <c r="TMT24" s="12"/>
      <c r="TMU24" s="12"/>
      <c r="TMV24" s="12"/>
      <c r="TMW24" s="12"/>
      <c r="TMX24" s="12"/>
      <c r="TMY24" s="12"/>
      <c r="TMZ24" s="12"/>
      <c r="TNA24" s="12"/>
      <c r="TNB24" s="12"/>
      <c r="TNC24" s="12"/>
      <c r="TND24" s="12"/>
      <c r="TNE24" s="12"/>
      <c r="TNF24" s="12"/>
      <c r="TNG24" s="12"/>
      <c r="TNH24" s="12"/>
      <c r="TNI24" s="12"/>
      <c r="TNJ24" s="12"/>
      <c r="TNK24" s="12"/>
      <c r="TNL24" s="12"/>
      <c r="TNM24" s="12"/>
      <c r="TNN24" s="12"/>
      <c r="TNO24" s="12"/>
      <c r="TNP24" s="12"/>
      <c r="TNQ24" s="12"/>
      <c r="TNR24" s="12"/>
      <c r="TNS24" s="12"/>
      <c r="TNT24" s="12"/>
      <c r="TNU24" s="12"/>
      <c r="TNV24" s="12"/>
      <c r="TNW24" s="12"/>
      <c r="TNX24" s="12"/>
      <c r="TNY24" s="12"/>
      <c r="TNZ24" s="12"/>
      <c r="TOA24" s="12"/>
      <c r="TOB24" s="12"/>
      <c r="TOC24" s="12"/>
      <c r="TOD24" s="12"/>
      <c r="TOE24" s="12"/>
      <c r="TOF24" s="12"/>
      <c r="TOG24" s="12"/>
      <c r="TOH24" s="12"/>
      <c r="TOI24" s="12"/>
      <c r="TOJ24" s="12"/>
      <c r="TOK24" s="12"/>
      <c r="TOL24" s="12"/>
      <c r="TOM24" s="12"/>
      <c r="TON24" s="12"/>
      <c r="TOO24" s="12"/>
      <c r="TOP24" s="12"/>
      <c r="TOQ24" s="12"/>
      <c r="TOR24" s="12"/>
      <c r="TOS24" s="12"/>
      <c r="TOT24" s="12"/>
      <c r="TOU24" s="12"/>
      <c r="TOV24" s="12"/>
      <c r="TOW24" s="12"/>
      <c r="TOX24" s="12"/>
      <c r="TOY24" s="12"/>
      <c r="TOZ24" s="12"/>
      <c r="TPA24" s="12"/>
      <c r="TPB24" s="12"/>
      <c r="TPC24" s="12"/>
      <c r="TPD24" s="12"/>
      <c r="TPE24" s="12"/>
      <c r="TPF24" s="12"/>
      <c r="TPG24" s="12"/>
      <c r="TPH24" s="12"/>
      <c r="TPI24" s="12"/>
      <c r="TPJ24" s="12"/>
      <c r="TPK24" s="12"/>
      <c r="TPL24" s="12"/>
      <c r="TPM24" s="12"/>
      <c r="TPN24" s="12"/>
      <c r="TPO24" s="12"/>
      <c r="TPP24" s="12"/>
      <c r="TPQ24" s="12"/>
      <c r="TPR24" s="12"/>
      <c r="TPS24" s="12"/>
      <c r="TPT24" s="12"/>
      <c r="TPU24" s="12"/>
      <c r="TPV24" s="12"/>
      <c r="TPW24" s="12"/>
      <c r="TPX24" s="12"/>
      <c r="TPY24" s="12"/>
      <c r="TPZ24" s="12"/>
      <c r="TQA24" s="12"/>
      <c r="TQB24" s="12"/>
      <c r="TQC24" s="12"/>
      <c r="TQD24" s="12"/>
      <c r="TQE24" s="12"/>
      <c r="TQF24" s="12"/>
      <c r="TQG24" s="12"/>
      <c r="TQH24" s="12"/>
      <c r="TQI24" s="12"/>
      <c r="TQJ24" s="12"/>
      <c r="TQK24" s="12"/>
      <c r="TQL24" s="12"/>
      <c r="TQM24" s="12"/>
      <c r="TQN24" s="12"/>
      <c r="TQO24" s="12"/>
      <c r="TQP24" s="12"/>
      <c r="TQQ24" s="12"/>
      <c r="TQR24" s="12"/>
      <c r="TQS24" s="12"/>
      <c r="TQT24" s="12"/>
      <c r="TQU24" s="12"/>
      <c r="TQV24" s="12"/>
      <c r="TQW24" s="12"/>
      <c r="TQX24" s="12"/>
      <c r="TQY24" s="12"/>
      <c r="TQZ24" s="12"/>
      <c r="TRA24" s="12"/>
      <c r="TRB24" s="12"/>
      <c r="TRC24" s="12"/>
      <c r="TRD24" s="12"/>
      <c r="TRE24" s="12"/>
      <c r="TRF24" s="12"/>
      <c r="TRG24" s="12"/>
      <c r="TRH24" s="12"/>
      <c r="TRI24" s="12"/>
      <c r="TRJ24" s="12"/>
      <c r="TRK24" s="12"/>
      <c r="TRL24" s="12"/>
      <c r="TRM24" s="12"/>
      <c r="TRN24" s="12"/>
      <c r="TRO24" s="12"/>
      <c r="TRP24" s="12"/>
      <c r="TRQ24" s="12"/>
      <c r="TRR24" s="12"/>
      <c r="TRS24" s="12"/>
      <c r="TRT24" s="12"/>
      <c r="TRU24" s="12"/>
      <c r="TRV24" s="12"/>
      <c r="TRW24" s="12"/>
      <c r="TRX24" s="12"/>
      <c r="TRY24" s="12"/>
      <c r="TRZ24" s="12"/>
      <c r="TSA24" s="12"/>
      <c r="TSB24" s="12"/>
      <c r="TSC24" s="12"/>
      <c r="TSD24" s="12"/>
      <c r="TSE24" s="12"/>
      <c r="TSF24" s="12"/>
      <c r="TSG24" s="12"/>
      <c r="TSH24" s="12"/>
      <c r="TSI24" s="12"/>
      <c r="TSJ24" s="12"/>
      <c r="TSK24" s="12"/>
      <c r="TSL24" s="12"/>
      <c r="TSM24" s="12"/>
      <c r="TSN24" s="12"/>
      <c r="TSO24" s="12"/>
      <c r="TSP24" s="12"/>
      <c r="TSQ24" s="12"/>
      <c r="TSR24" s="12"/>
      <c r="TSS24" s="12"/>
      <c r="TST24" s="12"/>
      <c r="TSU24" s="12"/>
      <c r="TSV24" s="12"/>
      <c r="TSW24" s="12"/>
      <c r="TSX24" s="12"/>
      <c r="TSY24" s="12"/>
      <c r="TSZ24" s="12"/>
      <c r="TTA24" s="12"/>
      <c r="TTB24" s="12"/>
      <c r="TTC24" s="12"/>
      <c r="TTD24" s="12"/>
      <c r="TTE24" s="12"/>
      <c r="TTF24" s="12"/>
      <c r="TTG24" s="12"/>
      <c r="TTH24" s="12"/>
      <c r="TTI24" s="12"/>
      <c r="TTJ24" s="12"/>
      <c r="TTK24" s="12"/>
      <c r="TTL24" s="12"/>
      <c r="TTM24" s="12"/>
      <c r="TTN24" s="12"/>
      <c r="TTO24" s="12"/>
      <c r="TTP24" s="12"/>
      <c r="TTQ24" s="12"/>
      <c r="TTR24" s="12"/>
      <c r="TTS24" s="12"/>
      <c r="TTT24" s="12"/>
      <c r="TTU24" s="12"/>
      <c r="TTV24" s="12"/>
      <c r="TTW24" s="12"/>
      <c r="TTX24" s="12"/>
      <c r="TTY24" s="12"/>
      <c r="TTZ24" s="12"/>
      <c r="TUA24" s="12"/>
      <c r="TUB24" s="12"/>
      <c r="TUC24" s="12"/>
      <c r="TUD24" s="12"/>
      <c r="TUE24" s="12"/>
      <c r="TUF24" s="12"/>
      <c r="TUG24" s="12"/>
      <c r="TUH24" s="12"/>
      <c r="TUI24" s="12"/>
      <c r="TUJ24" s="12"/>
      <c r="TUK24" s="12"/>
      <c r="TUL24" s="12"/>
      <c r="TUM24" s="12"/>
      <c r="TUN24" s="12"/>
      <c r="TUO24" s="12"/>
      <c r="TUP24" s="12"/>
      <c r="TUQ24" s="12"/>
      <c r="TUR24" s="12"/>
      <c r="TUS24" s="12"/>
      <c r="TUT24" s="12"/>
      <c r="TUU24" s="12"/>
      <c r="TUV24" s="12"/>
      <c r="TUW24" s="12"/>
      <c r="TUX24" s="12"/>
      <c r="TUY24" s="12"/>
      <c r="TUZ24" s="12"/>
      <c r="TVA24" s="12"/>
      <c r="TVB24" s="12"/>
      <c r="TVC24" s="12"/>
      <c r="TVD24" s="12"/>
      <c r="TVE24" s="12"/>
      <c r="TVF24" s="12"/>
      <c r="TVG24" s="12"/>
      <c r="TVH24" s="12"/>
      <c r="TVI24" s="12"/>
      <c r="TVJ24" s="12"/>
      <c r="TVK24" s="12"/>
      <c r="TVL24" s="12"/>
      <c r="TVM24" s="12"/>
      <c r="TVN24" s="12"/>
      <c r="TVO24" s="12"/>
      <c r="TVP24" s="12"/>
      <c r="TVQ24" s="12"/>
      <c r="TVR24" s="12"/>
      <c r="TVS24" s="12"/>
      <c r="TVT24" s="12"/>
      <c r="TVU24" s="12"/>
      <c r="TVV24" s="12"/>
      <c r="TVW24" s="12"/>
      <c r="TVX24" s="12"/>
      <c r="TVY24" s="12"/>
      <c r="TVZ24" s="12"/>
      <c r="TWA24" s="12"/>
      <c r="TWB24" s="12"/>
      <c r="TWC24" s="12"/>
      <c r="TWD24" s="12"/>
      <c r="TWE24" s="12"/>
      <c r="TWF24" s="12"/>
      <c r="TWG24" s="12"/>
      <c r="TWH24" s="12"/>
      <c r="TWI24" s="12"/>
      <c r="TWJ24" s="12"/>
      <c r="TWK24" s="12"/>
      <c r="TWL24" s="12"/>
      <c r="TWM24" s="12"/>
      <c r="TWN24" s="12"/>
      <c r="TWO24" s="12"/>
      <c r="TWP24" s="12"/>
      <c r="TWQ24" s="12"/>
      <c r="TWR24" s="12"/>
      <c r="TWS24" s="12"/>
      <c r="TWT24" s="12"/>
      <c r="TWU24" s="12"/>
      <c r="TWV24" s="12"/>
      <c r="TWW24" s="12"/>
      <c r="TWX24" s="12"/>
      <c r="TWY24" s="12"/>
      <c r="TWZ24" s="12"/>
      <c r="TXA24" s="12"/>
      <c r="TXB24" s="12"/>
      <c r="TXC24" s="12"/>
      <c r="TXD24" s="12"/>
      <c r="TXE24" s="12"/>
      <c r="TXF24" s="12"/>
      <c r="TXG24" s="12"/>
      <c r="TXH24" s="12"/>
      <c r="TXI24" s="12"/>
      <c r="TXJ24" s="12"/>
      <c r="TXK24" s="12"/>
      <c r="TXL24" s="12"/>
      <c r="TXM24" s="12"/>
      <c r="TXN24" s="12"/>
      <c r="TXO24" s="12"/>
      <c r="TXP24" s="12"/>
      <c r="TXQ24" s="12"/>
      <c r="TXR24" s="12"/>
      <c r="TXS24" s="12"/>
      <c r="TXT24" s="12"/>
      <c r="TXU24" s="12"/>
      <c r="TXV24" s="12"/>
      <c r="TXW24" s="12"/>
      <c r="TXX24" s="12"/>
      <c r="TXY24" s="12"/>
      <c r="TXZ24" s="12"/>
      <c r="TYA24" s="12"/>
      <c r="TYB24" s="12"/>
      <c r="TYC24" s="12"/>
      <c r="TYD24" s="12"/>
      <c r="TYE24" s="12"/>
      <c r="TYF24" s="12"/>
      <c r="TYG24" s="12"/>
      <c r="TYH24" s="12"/>
      <c r="TYI24" s="12"/>
      <c r="TYJ24" s="12"/>
      <c r="TYK24" s="12"/>
      <c r="TYL24" s="12"/>
      <c r="TYM24" s="12"/>
      <c r="TYN24" s="12"/>
      <c r="TYO24" s="12"/>
      <c r="TYP24" s="12"/>
      <c r="TYQ24" s="12"/>
      <c r="TYR24" s="12"/>
      <c r="TYS24" s="12"/>
      <c r="TYT24" s="12"/>
      <c r="TYU24" s="12"/>
      <c r="TYV24" s="12"/>
      <c r="TYW24" s="12"/>
      <c r="TYX24" s="12"/>
      <c r="TYY24" s="12"/>
      <c r="TYZ24" s="12"/>
      <c r="TZA24" s="12"/>
      <c r="TZB24" s="12"/>
      <c r="TZC24" s="12"/>
      <c r="TZD24" s="12"/>
      <c r="TZE24" s="12"/>
      <c r="TZF24" s="12"/>
      <c r="TZG24" s="12"/>
      <c r="TZH24" s="12"/>
      <c r="TZI24" s="12"/>
      <c r="TZJ24" s="12"/>
      <c r="TZK24" s="12"/>
      <c r="TZL24" s="12"/>
      <c r="TZM24" s="12"/>
      <c r="TZN24" s="12"/>
      <c r="TZO24" s="12"/>
      <c r="TZP24" s="12"/>
      <c r="TZQ24" s="12"/>
      <c r="TZR24" s="12"/>
      <c r="TZS24" s="12"/>
      <c r="TZT24" s="12"/>
      <c r="TZU24" s="12"/>
      <c r="TZV24" s="12"/>
      <c r="TZW24" s="12"/>
      <c r="TZX24" s="12"/>
      <c r="TZY24" s="12"/>
      <c r="TZZ24" s="12"/>
      <c r="UAA24" s="12"/>
      <c r="UAB24" s="12"/>
      <c r="UAC24" s="12"/>
      <c r="UAD24" s="12"/>
      <c r="UAE24" s="12"/>
      <c r="UAF24" s="12"/>
      <c r="UAG24" s="12"/>
      <c r="UAH24" s="12"/>
      <c r="UAI24" s="12"/>
      <c r="UAJ24" s="12"/>
      <c r="UAK24" s="12"/>
      <c r="UAL24" s="12"/>
      <c r="UAM24" s="12"/>
      <c r="UAN24" s="12"/>
      <c r="UAO24" s="12"/>
      <c r="UAP24" s="12"/>
      <c r="UAQ24" s="12"/>
      <c r="UAR24" s="12"/>
      <c r="UAS24" s="12"/>
      <c r="UAT24" s="12"/>
      <c r="UAU24" s="12"/>
      <c r="UAV24" s="12"/>
      <c r="UAW24" s="12"/>
      <c r="UAX24" s="12"/>
      <c r="UAY24" s="12"/>
      <c r="UAZ24" s="12"/>
      <c r="UBA24" s="12"/>
      <c r="UBB24" s="12"/>
      <c r="UBC24" s="12"/>
      <c r="UBD24" s="12"/>
      <c r="UBE24" s="12"/>
      <c r="UBF24" s="12"/>
      <c r="UBG24" s="12"/>
      <c r="UBH24" s="12"/>
      <c r="UBI24" s="12"/>
      <c r="UBJ24" s="12"/>
      <c r="UBK24" s="12"/>
      <c r="UBL24" s="12"/>
      <c r="UBM24" s="12"/>
      <c r="UBN24" s="12"/>
      <c r="UBO24" s="12"/>
      <c r="UBP24" s="12"/>
      <c r="UBQ24" s="12"/>
      <c r="UBR24" s="12"/>
      <c r="UBS24" s="12"/>
      <c r="UBT24" s="12"/>
      <c r="UBU24" s="12"/>
      <c r="UBV24" s="12"/>
      <c r="UBW24" s="12"/>
      <c r="UBX24" s="12"/>
      <c r="UBY24" s="12"/>
      <c r="UBZ24" s="12"/>
      <c r="UCA24" s="12"/>
      <c r="UCB24" s="12"/>
      <c r="UCC24" s="12"/>
      <c r="UCD24" s="12"/>
      <c r="UCE24" s="12"/>
      <c r="UCF24" s="12"/>
      <c r="UCG24" s="12"/>
      <c r="UCH24" s="12"/>
      <c r="UCI24" s="12"/>
      <c r="UCJ24" s="12"/>
      <c r="UCK24" s="12"/>
      <c r="UCL24" s="12"/>
      <c r="UCM24" s="12"/>
      <c r="UCN24" s="12"/>
      <c r="UCO24" s="12"/>
      <c r="UCP24" s="12"/>
      <c r="UCQ24" s="12"/>
      <c r="UCR24" s="12"/>
      <c r="UCS24" s="12"/>
      <c r="UCT24" s="12"/>
      <c r="UCU24" s="12"/>
      <c r="UCV24" s="12"/>
      <c r="UCW24" s="12"/>
      <c r="UCX24" s="12"/>
      <c r="UCY24" s="12"/>
      <c r="UCZ24" s="12"/>
      <c r="UDA24" s="12"/>
      <c r="UDB24" s="12"/>
      <c r="UDC24" s="12"/>
      <c r="UDD24" s="12"/>
      <c r="UDE24" s="12"/>
      <c r="UDF24" s="12"/>
      <c r="UDG24" s="12"/>
      <c r="UDH24" s="12"/>
      <c r="UDI24" s="12"/>
      <c r="UDJ24" s="12"/>
      <c r="UDK24" s="12"/>
      <c r="UDL24" s="12"/>
      <c r="UDM24" s="12"/>
      <c r="UDN24" s="12"/>
      <c r="UDO24" s="12"/>
      <c r="UDP24" s="12"/>
      <c r="UDQ24" s="12"/>
      <c r="UDR24" s="12"/>
      <c r="UDS24" s="12"/>
      <c r="UDT24" s="12"/>
      <c r="UDU24" s="12"/>
      <c r="UDV24" s="12"/>
      <c r="UDW24" s="12"/>
      <c r="UDX24" s="12"/>
      <c r="UDY24" s="12"/>
      <c r="UDZ24" s="12"/>
      <c r="UEA24" s="12"/>
      <c r="UEB24" s="12"/>
      <c r="UEC24" s="12"/>
      <c r="UED24" s="12"/>
      <c r="UEE24" s="12"/>
      <c r="UEF24" s="12"/>
      <c r="UEG24" s="12"/>
      <c r="UEH24" s="12"/>
      <c r="UEI24" s="12"/>
      <c r="UEJ24" s="12"/>
      <c r="UEK24" s="12"/>
      <c r="UEL24" s="12"/>
      <c r="UEM24" s="12"/>
      <c r="UEN24" s="12"/>
      <c r="UEO24" s="12"/>
      <c r="UEP24" s="12"/>
      <c r="UEQ24" s="12"/>
      <c r="UER24" s="12"/>
      <c r="UES24" s="12"/>
      <c r="UET24" s="12"/>
      <c r="UEU24" s="12"/>
      <c r="UEV24" s="12"/>
      <c r="UEW24" s="12"/>
      <c r="UEX24" s="12"/>
      <c r="UEY24" s="12"/>
      <c r="UEZ24" s="12"/>
      <c r="UFA24" s="12"/>
      <c r="UFB24" s="12"/>
      <c r="UFC24" s="12"/>
      <c r="UFD24" s="12"/>
      <c r="UFE24" s="12"/>
      <c r="UFF24" s="12"/>
      <c r="UFG24" s="12"/>
      <c r="UFH24" s="12"/>
      <c r="UFI24" s="12"/>
      <c r="UFJ24" s="12"/>
      <c r="UFK24" s="12"/>
      <c r="UFL24" s="12"/>
      <c r="UFM24" s="12"/>
      <c r="UFN24" s="12"/>
      <c r="UFO24" s="12"/>
      <c r="UFP24" s="12"/>
      <c r="UFQ24" s="12"/>
      <c r="UFR24" s="12"/>
      <c r="UFS24" s="12"/>
      <c r="UFT24" s="12"/>
      <c r="UFU24" s="12"/>
      <c r="UFV24" s="12"/>
      <c r="UFW24" s="12"/>
      <c r="UFX24" s="12"/>
      <c r="UFY24" s="12"/>
      <c r="UFZ24" s="12"/>
      <c r="UGA24" s="12"/>
      <c r="UGB24" s="12"/>
      <c r="UGC24" s="12"/>
      <c r="UGD24" s="12"/>
      <c r="UGE24" s="12"/>
      <c r="UGF24" s="12"/>
      <c r="UGG24" s="12"/>
      <c r="UGH24" s="12"/>
      <c r="UGI24" s="12"/>
      <c r="UGJ24" s="12"/>
      <c r="UGK24" s="12"/>
      <c r="UGL24" s="12"/>
      <c r="UGM24" s="12"/>
      <c r="UGN24" s="12"/>
      <c r="UGO24" s="12"/>
      <c r="UGP24" s="12"/>
      <c r="UGQ24" s="12"/>
      <c r="UGR24" s="12"/>
      <c r="UGS24" s="12"/>
      <c r="UGT24" s="12"/>
      <c r="UGU24" s="12"/>
      <c r="UGV24" s="12"/>
      <c r="UGW24" s="12"/>
      <c r="UGX24" s="12"/>
      <c r="UGY24" s="12"/>
      <c r="UGZ24" s="12"/>
      <c r="UHA24" s="12"/>
      <c r="UHB24" s="12"/>
      <c r="UHC24" s="12"/>
      <c r="UHD24" s="12"/>
      <c r="UHE24" s="12"/>
      <c r="UHF24" s="12"/>
      <c r="UHG24" s="12"/>
      <c r="UHH24" s="12"/>
      <c r="UHI24" s="12"/>
      <c r="UHJ24" s="12"/>
      <c r="UHK24" s="12"/>
      <c r="UHL24" s="12"/>
      <c r="UHM24" s="12"/>
      <c r="UHN24" s="12"/>
      <c r="UHO24" s="12"/>
      <c r="UHP24" s="12"/>
      <c r="UHQ24" s="12"/>
      <c r="UHR24" s="12"/>
      <c r="UHS24" s="12"/>
      <c r="UHT24" s="12"/>
      <c r="UHU24" s="12"/>
      <c r="UHV24" s="12"/>
      <c r="UHW24" s="12"/>
      <c r="UHX24" s="12"/>
      <c r="UHY24" s="12"/>
      <c r="UHZ24" s="12"/>
      <c r="UIA24" s="12"/>
      <c r="UIB24" s="12"/>
      <c r="UIC24" s="12"/>
      <c r="UID24" s="12"/>
      <c r="UIE24" s="12"/>
      <c r="UIF24" s="12"/>
      <c r="UIG24" s="12"/>
      <c r="UIH24" s="12"/>
      <c r="UII24" s="12"/>
      <c r="UIJ24" s="12"/>
      <c r="UIK24" s="12"/>
      <c r="UIL24" s="12"/>
      <c r="UIM24" s="12"/>
      <c r="UIN24" s="12"/>
      <c r="UIO24" s="12"/>
      <c r="UIP24" s="12"/>
      <c r="UIQ24" s="12"/>
      <c r="UIR24" s="12"/>
      <c r="UIS24" s="12"/>
      <c r="UIT24" s="12"/>
      <c r="UIU24" s="12"/>
      <c r="UIV24" s="12"/>
      <c r="UIW24" s="12"/>
      <c r="UIX24" s="12"/>
      <c r="UIY24" s="12"/>
      <c r="UIZ24" s="12"/>
      <c r="UJA24" s="12"/>
      <c r="UJB24" s="12"/>
      <c r="UJC24" s="12"/>
      <c r="UJD24" s="12"/>
      <c r="UJE24" s="12"/>
      <c r="UJF24" s="12"/>
      <c r="UJG24" s="12"/>
      <c r="UJH24" s="12"/>
      <c r="UJI24" s="12"/>
      <c r="UJJ24" s="12"/>
      <c r="UJK24" s="12"/>
      <c r="UJL24" s="12"/>
      <c r="UJM24" s="12"/>
      <c r="UJN24" s="12"/>
      <c r="UJO24" s="12"/>
      <c r="UJP24" s="12"/>
      <c r="UJQ24" s="12"/>
      <c r="UJR24" s="12"/>
      <c r="UJS24" s="12"/>
      <c r="UJT24" s="12"/>
      <c r="UJU24" s="12"/>
      <c r="UJV24" s="12"/>
      <c r="UJW24" s="12"/>
      <c r="UJX24" s="12"/>
      <c r="UJY24" s="12"/>
      <c r="UJZ24" s="12"/>
      <c r="UKA24" s="12"/>
      <c r="UKB24" s="12"/>
      <c r="UKC24" s="12"/>
      <c r="UKD24" s="12"/>
      <c r="UKE24" s="12"/>
      <c r="UKF24" s="12"/>
      <c r="UKG24" s="12"/>
      <c r="UKH24" s="12"/>
      <c r="UKI24" s="12"/>
      <c r="UKJ24" s="12"/>
      <c r="UKK24" s="12"/>
      <c r="UKL24" s="12"/>
      <c r="UKM24" s="12"/>
      <c r="UKN24" s="12"/>
      <c r="UKO24" s="12"/>
      <c r="UKP24" s="12"/>
      <c r="UKQ24" s="12"/>
      <c r="UKR24" s="12"/>
      <c r="UKS24" s="12"/>
      <c r="UKT24" s="12"/>
      <c r="UKU24" s="12"/>
      <c r="UKV24" s="12"/>
      <c r="UKW24" s="12"/>
      <c r="UKX24" s="12"/>
      <c r="UKY24" s="12"/>
      <c r="UKZ24" s="12"/>
      <c r="ULA24" s="12"/>
      <c r="ULB24" s="12"/>
      <c r="ULC24" s="12"/>
      <c r="ULD24" s="12"/>
      <c r="ULE24" s="12"/>
      <c r="ULF24" s="12"/>
      <c r="ULG24" s="12"/>
      <c r="ULH24" s="12"/>
      <c r="ULI24" s="12"/>
      <c r="ULJ24" s="12"/>
      <c r="ULK24" s="12"/>
      <c r="ULL24" s="12"/>
      <c r="ULM24" s="12"/>
      <c r="ULN24" s="12"/>
      <c r="ULO24" s="12"/>
      <c r="ULP24" s="12"/>
      <c r="ULQ24" s="12"/>
      <c r="ULR24" s="12"/>
      <c r="ULS24" s="12"/>
      <c r="ULT24" s="12"/>
      <c r="ULU24" s="12"/>
      <c r="ULV24" s="12"/>
      <c r="ULW24" s="12"/>
      <c r="ULX24" s="12"/>
      <c r="ULY24" s="12"/>
      <c r="ULZ24" s="12"/>
      <c r="UMA24" s="12"/>
      <c r="UMB24" s="12"/>
      <c r="UMC24" s="12"/>
      <c r="UMD24" s="12"/>
      <c r="UME24" s="12"/>
      <c r="UMF24" s="12"/>
      <c r="UMG24" s="12"/>
      <c r="UMH24" s="12"/>
      <c r="UMI24" s="12"/>
      <c r="UMJ24" s="12"/>
      <c r="UMK24" s="12"/>
      <c r="UML24" s="12"/>
      <c r="UMM24" s="12"/>
      <c r="UMN24" s="12"/>
      <c r="UMO24" s="12"/>
      <c r="UMP24" s="12"/>
      <c r="UMQ24" s="12"/>
      <c r="UMR24" s="12"/>
      <c r="UMS24" s="12"/>
      <c r="UMT24" s="12"/>
      <c r="UMU24" s="12"/>
      <c r="UMV24" s="12"/>
      <c r="UMW24" s="12"/>
      <c r="UMX24" s="12"/>
      <c r="UMY24" s="12"/>
      <c r="UMZ24" s="12"/>
      <c r="UNA24" s="12"/>
      <c r="UNB24" s="12"/>
      <c r="UNC24" s="12"/>
      <c r="UND24" s="12"/>
      <c r="UNE24" s="12"/>
      <c r="UNF24" s="12"/>
      <c r="UNG24" s="12"/>
      <c r="UNH24" s="12"/>
      <c r="UNI24" s="12"/>
      <c r="UNJ24" s="12"/>
      <c r="UNK24" s="12"/>
      <c r="UNL24" s="12"/>
      <c r="UNM24" s="12"/>
      <c r="UNN24" s="12"/>
      <c r="UNO24" s="12"/>
      <c r="UNP24" s="12"/>
      <c r="UNQ24" s="12"/>
      <c r="UNR24" s="12"/>
      <c r="UNS24" s="12"/>
      <c r="UNT24" s="12"/>
      <c r="UNU24" s="12"/>
      <c r="UNV24" s="12"/>
      <c r="UNW24" s="12"/>
      <c r="UNX24" s="12"/>
      <c r="UNY24" s="12"/>
      <c r="UNZ24" s="12"/>
      <c r="UOA24" s="12"/>
      <c r="UOB24" s="12"/>
      <c r="UOC24" s="12"/>
      <c r="UOD24" s="12"/>
      <c r="UOE24" s="12"/>
      <c r="UOF24" s="12"/>
      <c r="UOG24" s="12"/>
      <c r="UOH24" s="12"/>
      <c r="UOI24" s="12"/>
      <c r="UOJ24" s="12"/>
      <c r="UOK24" s="12"/>
      <c r="UOL24" s="12"/>
      <c r="UOM24" s="12"/>
      <c r="UON24" s="12"/>
      <c r="UOO24" s="12"/>
      <c r="UOP24" s="12"/>
      <c r="UOQ24" s="12"/>
      <c r="UOR24" s="12"/>
      <c r="UOS24" s="12"/>
      <c r="UOT24" s="12"/>
      <c r="UOU24" s="12"/>
      <c r="UOV24" s="12"/>
      <c r="UOW24" s="12"/>
      <c r="UOX24" s="12"/>
      <c r="UOY24" s="12"/>
      <c r="UOZ24" s="12"/>
      <c r="UPA24" s="12"/>
      <c r="UPB24" s="12"/>
      <c r="UPC24" s="12"/>
      <c r="UPD24" s="12"/>
      <c r="UPE24" s="12"/>
      <c r="UPF24" s="12"/>
      <c r="UPG24" s="12"/>
      <c r="UPH24" s="12"/>
      <c r="UPI24" s="12"/>
      <c r="UPJ24" s="12"/>
      <c r="UPK24" s="12"/>
      <c r="UPL24" s="12"/>
      <c r="UPM24" s="12"/>
      <c r="UPN24" s="12"/>
      <c r="UPO24" s="12"/>
      <c r="UPP24" s="12"/>
      <c r="UPQ24" s="12"/>
      <c r="UPR24" s="12"/>
      <c r="UPS24" s="12"/>
      <c r="UPT24" s="12"/>
      <c r="UPU24" s="12"/>
      <c r="UPV24" s="12"/>
      <c r="UPW24" s="12"/>
      <c r="UPX24" s="12"/>
      <c r="UPY24" s="12"/>
      <c r="UPZ24" s="12"/>
      <c r="UQA24" s="12"/>
      <c r="UQB24" s="12"/>
      <c r="UQC24" s="12"/>
      <c r="UQD24" s="12"/>
      <c r="UQE24" s="12"/>
      <c r="UQF24" s="12"/>
      <c r="UQG24" s="12"/>
      <c r="UQH24" s="12"/>
      <c r="UQI24" s="12"/>
      <c r="UQJ24" s="12"/>
      <c r="UQK24" s="12"/>
      <c r="UQL24" s="12"/>
      <c r="UQM24" s="12"/>
      <c r="UQN24" s="12"/>
      <c r="UQO24" s="12"/>
      <c r="UQP24" s="12"/>
      <c r="UQQ24" s="12"/>
      <c r="UQR24" s="12"/>
      <c r="UQS24" s="12"/>
      <c r="UQT24" s="12"/>
      <c r="UQU24" s="12"/>
      <c r="UQV24" s="12"/>
      <c r="UQW24" s="12"/>
      <c r="UQX24" s="12"/>
      <c r="UQY24" s="12"/>
      <c r="UQZ24" s="12"/>
      <c r="URA24" s="12"/>
      <c r="URB24" s="12"/>
      <c r="URC24" s="12"/>
      <c r="URD24" s="12"/>
      <c r="URE24" s="12"/>
      <c r="URF24" s="12"/>
      <c r="URG24" s="12"/>
      <c r="URH24" s="12"/>
      <c r="URI24" s="12"/>
      <c r="URJ24" s="12"/>
      <c r="URK24" s="12"/>
      <c r="URL24" s="12"/>
      <c r="URM24" s="12"/>
      <c r="URN24" s="12"/>
      <c r="URO24" s="12"/>
      <c r="URP24" s="12"/>
      <c r="URQ24" s="12"/>
      <c r="URR24" s="12"/>
      <c r="URS24" s="12"/>
      <c r="URT24" s="12"/>
      <c r="URU24" s="12"/>
      <c r="URV24" s="12"/>
      <c r="URW24" s="12"/>
      <c r="URX24" s="12"/>
      <c r="URY24" s="12"/>
      <c r="URZ24" s="12"/>
      <c r="USA24" s="12"/>
      <c r="USB24" s="12"/>
      <c r="USC24" s="12"/>
      <c r="USD24" s="12"/>
      <c r="USE24" s="12"/>
      <c r="USF24" s="12"/>
      <c r="USG24" s="12"/>
      <c r="USH24" s="12"/>
      <c r="USI24" s="12"/>
      <c r="USJ24" s="12"/>
      <c r="USK24" s="12"/>
      <c r="USL24" s="12"/>
      <c r="USM24" s="12"/>
      <c r="USN24" s="12"/>
      <c r="USO24" s="12"/>
      <c r="USP24" s="12"/>
      <c r="USQ24" s="12"/>
      <c r="USR24" s="12"/>
      <c r="USS24" s="12"/>
      <c r="UST24" s="12"/>
      <c r="USU24" s="12"/>
      <c r="USV24" s="12"/>
      <c r="USW24" s="12"/>
      <c r="USX24" s="12"/>
      <c r="USY24" s="12"/>
      <c r="USZ24" s="12"/>
      <c r="UTA24" s="12"/>
      <c r="UTB24" s="12"/>
      <c r="UTC24" s="12"/>
      <c r="UTD24" s="12"/>
      <c r="UTE24" s="12"/>
      <c r="UTF24" s="12"/>
      <c r="UTG24" s="12"/>
      <c r="UTH24" s="12"/>
      <c r="UTI24" s="12"/>
      <c r="UTJ24" s="12"/>
      <c r="UTK24" s="12"/>
      <c r="UTL24" s="12"/>
      <c r="UTM24" s="12"/>
      <c r="UTN24" s="12"/>
      <c r="UTO24" s="12"/>
      <c r="UTP24" s="12"/>
      <c r="UTQ24" s="12"/>
      <c r="UTR24" s="12"/>
      <c r="UTS24" s="12"/>
      <c r="UTT24" s="12"/>
      <c r="UTU24" s="12"/>
      <c r="UTV24" s="12"/>
      <c r="UTW24" s="12"/>
      <c r="UTX24" s="12"/>
      <c r="UTY24" s="12"/>
      <c r="UTZ24" s="12"/>
      <c r="UUA24" s="12"/>
      <c r="UUB24" s="12"/>
      <c r="UUC24" s="12"/>
      <c r="UUD24" s="12"/>
      <c r="UUE24" s="12"/>
      <c r="UUF24" s="12"/>
      <c r="UUG24" s="12"/>
      <c r="UUH24" s="12"/>
      <c r="UUI24" s="12"/>
      <c r="UUJ24" s="12"/>
      <c r="UUK24" s="12"/>
      <c r="UUL24" s="12"/>
      <c r="UUM24" s="12"/>
      <c r="UUN24" s="12"/>
      <c r="UUO24" s="12"/>
      <c r="UUP24" s="12"/>
      <c r="UUQ24" s="12"/>
      <c r="UUR24" s="12"/>
      <c r="UUS24" s="12"/>
      <c r="UUT24" s="12"/>
      <c r="UUU24" s="12"/>
      <c r="UUV24" s="12"/>
      <c r="UUW24" s="12"/>
      <c r="UUX24" s="12"/>
      <c r="UUY24" s="12"/>
      <c r="UUZ24" s="12"/>
      <c r="UVA24" s="12"/>
      <c r="UVB24" s="12"/>
      <c r="UVC24" s="12"/>
      <c r="UVD24" s="12"/>
      <c r="UVE24" s="12"/>
      <c r="UVF24" s="12"/>
      <c r="UVG24" s="12"/>
      <c r="UVH24" s="12"/>
      <c r="UVI24" s="12"/>
      <c r="UVJ24" s="12"/>
      <c r="UVK24" s="12"/>
      <c r="UVL24" s="12"/>
      <c r="UVM24" s="12"/>
      <c r="UVN24" s="12"/>
      <c r="UVO24" s="12"/>
      <c r="UVP24" s="12"/>
      <c r="UVQ24" s="12"/>
      <c r="UVR24" s="12"/>
      <c r="UVS24" s="12"/>
      <c r="UVT24" s="12"/>
      <c r="UVU24" s="12"/>
      <c r="UVV24" s="12"/>
      <c r="UVW24" s="12"/>
      <c r="UVX24" s="12"/>
      <c r="UVY24" s="12"/>
      <c r="UVZ24" s="12"/>
      <c r="UWA24" s="12"/>
      <c r="UWB24" s="12"/>
      <c r="UWC24" s="12"/>
      <c r="UWD24" s="12"/>
      <c r="UWE24" s="12"/>
      <c r="UWF24" s="12"/>
      <c r="UWG24" s="12"/>
      <c r="UWH24" s="12"/>
      <c r="UWI24" s="12"/>
      <c r="UWJ24" s="12"/>
      <c r="UWK24" s="12"/>
      <c r="UWL24" s="12"/>
      <c r="UWM24" s="12"/>
      <c r="UWN24" s="12"/>
      <c r="UWO24" s="12"/>
      <c r="UWP24" s="12"/>
      <c r="UWQ24" s="12"/>
      <c r="UWR24" s="12"/>
      <c r="UWS24" s="12"/>
      <c r="UWT24" s="12"/>
      <c r="UWU24" s="12"/>
      <c r="UWV24" s="12"/>
      <c r="UWW24" s="12"/>
      <c r="UWX24" s="12"/>
      <c r="UWY24" s="12"/>
      <c r="UWZ24" s="12"/>
      <c r="UXA24" s="12"/>
      <c r="UXB24" s="12"/>
      <c r="UXC24" s="12"/>
      <c r="UXD24" s="12"/>
      <c r="UXE24" s="12"/>
      <c r="UXF24" s="12"/>
      <c r="UXG24" s="12"/>
      <c r="UXH24" s="12"/>
      <c r="UXI24" s="12"/>
      <c r="UXJ24" s="12"/>
      <c r="UXK24" s="12"/>
      <c r="UXL24" s="12"/>
      <c r="UXM24" s="12"/>
      <c r="UXN24" s="12"/>
      <c r="UXO24" s="12"/>
      <c r="UXP24" s="12"/>
      <c r="UXQ24" s="12"/>
      <c r="UXR24" s="12"/>
      <c r="UXS24" s="12"/>
      <c r="UXT24" s="12"/>
      <c r="UXU24" s="12"/>
      <c r="UXV24" s="12"/>
      <c r="UXW24" s="12"/>
      <c r="UXX24" s="12"/>
      <c r="UXY24" s="12"/>
      <c r="UXZ24" s="12"/>
      <c r="UYA24" s="12"/>
      <c r="UYB24" s="12"/>
      <c r="UYC24" s="12"/>
      <c r="UYD24" s="12"/>
      <c r="UYE24" s="12"/>
      <c r="UYF24" s="12"/>
      <c r="UYG24" s="12"/>
      <c r="UYH24" s="12"/>
      <c r="UYI24" s="12"/>
      <c r="UYJ24" s="12"/>
      <c r="UYK24" s="12"/>
      <c r="UYL24" s="12"/>
      <c r="UYM24" s="12"/>
      <c r="UYN24" s="12"/>
      <c r="UYO24" s="12"/>
      <c r="UYP24" s="12"/>
      <c r="UYQ24" s="12"/>
      <c r="UYR24" s="12"/>
      <c r="UYS24" s="12"/>
      <c r="UYT24" s="12"/>
      <c r="UYU24" s="12"/>
      <c r="UYV24" s="12"/>
      <c r="UYW24" s="12"/>
      <c r="UYX24" s="12"/>
      <c r="UYY24" s="12"/>
      <c r="UYZ24" s="12"/>
      <c r="UZA24" s="12"/>
      <c r="UZB24" s="12"/>
      <c r="UZC24" s="12"/>
      <c r="UZD24" s="12"/>
      <c r="UZE24" s="12"/>
      <c r="UZF24" s="12"/>
      <c r="UZG24" s="12"/>
      <c r="UZH24" s="12"/>
      <c r="UZI24" s="12"/>
      <c r="UZJ24" s="12"/>
      <c r="UZK24" s="12"/>
      <c r="UZL24" s="12"/>
      <c r="UZM24" s="12"/>
      <c r="UZN24" s="12"/>
      <c r="UZO24" s="12"/>
      <c r="UZP24" s="12"/>
      <c r="UZQ24" s="12"/>
      <c r="UZR24" s="12"/>
      <c r="UZS24" s="12"/>
      <c r="UZT24" s="12"/>
      <c r="UZU24" s="12"/>
      <c r="UZV24" s="12"/>
      <c r="UZW24" s="12"/>
      <c r="UZX24" s="12"/>
      <c r="UZY24" s="12"/>
      <c r="UZZ24" s="12"/>
      <c r="VAA24" s="12"/>
      <c r="VAB24" s="12"/>
      <c r="VAC24" s="12"/>
      <c r="VAD24" s="12"/>
      <c r="VAE24" s="12"/>
      <c r="VAF24" s="12"/>
      <c r="VAG24" s="12"/>
      <c r="VAH24" s="12"/>
      <c r="VAI24" s="12"/>
      <c r="VAJ24" s="12"/>
      <c r="VAK24" s="12"/>
      <c r="VAL24" s="12"/>
      <c r="VAM24" s="12"/>
      <c r="VAN24" s="12"/>
      <c r="VAO24" s="12"/>
      <c r="VAP24" s="12"/>
      <c r="VAQ24" s="12"/>
      <c r="VAR24" s="12"/>
      <c r="VAS24" s="12"/>
      <c r="VAT24" s="12"/>
      <c r="VAU24" s="12"/>
      <c r="VAV24" s="12"/>
      <c r="VAW24" s="12"/>
      <c r="VAX24" s="12"/>
      <c r="VAY24" s="12"/>
      <c r="VAZ24" s="12"/>
      <c r="VBA24" s="12"/>
      <c r="VBB24" s="12"/>
      <c r="VBC24" s="12"/>
      <c r="VBD24" s="12"/>
      <c r="VBE24" s="12"/>
      <c r="VBF24" s="12"/>
      <c r="VBG24" s="12"/>
      <c r="VBH24" s="12"/>
      <c r="VBI24" s="12"/>
      <c r="VBJ24" s="12"/>
      <c r="VBK24" s="12"/>
      <c r="VBL24" s="12"/>
      <c r="VBM24" s="12"/>
      <c r="VBN24" s="12"/>
      <c r="VBO24" s="12"/>
      <c r="VBP24" s="12"/>
      <c r="VBQ24" s="12"/>
      <c r="VBR24" s="12"/>
      <c r="VBS24" s="12"/>
      <c r="VBT24" s="12"/>
      <c r="VBU24" s="12"/>
      <c r="VBV24" s="12"/>
      <c r="VBW24" s="12"/>
      <c r="VBX24" s="12"/>
      <c r="VBY24" s="12"/>
      <c r="VBZ24" s="12"/>
      <c r="VCA24" s="12"/>
      <c r="VCB24" s="12"/>
      <c r="VCC24" s="12"/>
      <c r="VCD24" s="12"/>
      <c r="VCE24" s="12"/>
      <c r="VCF24" s="12"/>
      <c r="VCG24" s="12"/>
      <c r="VCH24" s="12"/>
      <c r="VCI24" s="12"/>
      <c r="VCJ24" s="12"/>
      <c r="VCK24" s="12"/>
      <c r="VCL24" s="12"/>
      <c r="VCM24" s="12"/>
      <c r="VCN24" s="12"/>
      <c r="VCO24" s="12"/>
      <c r="VCP24" s="12"/>
      <c r="VCQ24" s="12"/>
      <c r="VCR24" s="12"/>
      <c r="VCS24" s="12"/>
      <c r="VCT24" s="12"/>
      <c r="VCU24" s="12"/>
      <c r="VCV24" s="12"/>
      <c r="VCW24" s="12"/>
      <c r="VCX24" s="12"/>
      <c r="VCY24" s="12"/>
      <c r="VCZ24" s="12"/>
      <c r="VDA24" s="12"/>
      <c r="VDB24" s="12"/>
      <c r="VDC24" s="12"/>
      <c r="VDD24" s="12"/>
      <c r="VDE24" s="12"/>
      <c r="VDF24" s="12"/>
      <c r="VDG24" s="12"/>
      <c r="VDH24" s="12"/>
      <c r="VDI24" s="12"/>
      <c r="VDJ24" s="12"/>
      <c r="VDK24" s="12"/>
      <c r="VDL24" s="12"/>
      <c r="VDM24" s="12"/>
      <c r="VDN24" s="12"/>
      <c r="VDO24" s="12"/>
      <c r="VDP24" s="12"/>
      <c r="VDQ24" s="12"/>
      <c r="VDR24" s="12"/>
      <c r="VDS24" s="12"/>
      <c r="VDT24" s="12"/>
      <c r="VDU24" s="12"/>
      <c r="VDV24" s="12"/>
      <c r="VDW24" s="12"/>
      <c r="VDX24" s="12"/>
      <c r="VDY24" s="12"/>
      <c r="VDZ24" s="12"/>
      <c r="VEA24" s="12"/>
      <c r="VEB24" s="12"/>
      <c r="VEC24" s="12"/>
      <c r="VED24" s="12"/>
      <c r="VEE24" s="12"/>
      <c r="VEF24" s="12"/>
      <c r="VEG24" s="12"/>
      <c r="VEH24" s="12"/>
      <c r="VEI24" s="12"/>
      <c r="VEJ24" s="12"/>
      <c r="VEK24" s="12"/>
      <c r="VEL24" s="12"/>
      <c r="VEM24" s="12"/>
      <c r="VEN24" s="12"/>
      <c r="VEO24" s="12"/>
      <c r="VEP24" s="12"/>
      <c r="VEQ24" s="12"/>
      <c r="VER24" s="12"/>
      <c r="VES24" s="12"/>
      <c r="VET24" s="12"/>
      <c r="VEU24" s="12"/>
      <c r="VEV24" s="12"/>
      <c r="VEW24" s="12"/>
      <c r="VEX24" s="12"/>
      <c r="VEY24" s="12"/>
      <c r="VEZ24" s="12"/>
      <c r="VFA24" s="12"/>
      <c r="VFB24" s="12"/>
      <c r="VFC24" s="12"/>
      <c r="VFD24" s="12"/>
      <c r="VFE24" s="12"/>
      <c r="VFF24" s="12"/>
      <c r="VFG24" s="12"/>
      <c r="VFH24" s="12"/>
      <c r="VFI24" s="12"/>
      <c r="VFJ24" s="12"/>
      <c r="VFK24" s="12"/>
      <c r="VFL24" s="12"/>
      <c r="VFM24" s="12"/>
      <c r="VFN24" s="12"/>
      <c r="VFO24" s="12"/>
      <c r="VFP24" s="12"/>
      <c r="VFQ24" s="12"/>
      <c r="VFR24" s="12"/>
      <c r="VFS24" s="12"/>
      <c r="VFT24" s="12"/>
      <c r="VFU24" s="12"/>
      <c r="VFV24" s="12"/>
      <c r="VFW24" s="12"/>
      <c r="VFX24" s="12"/>
      <c r="VFY24" s="12"/>
      <c r="VFZ24" s="12"/>
      <c r="VGA24" s="12"/>
      <c r="VGB24" s="12"/>
      <c r="VGC24" s="12"/>
      <c r="VGD24" s="12"/>
      <c r="VGE24" s="12"/>
      <c r="VGF24" s="12"/>
      <c r="VGG24" s="12"/>
      <c r="VGH24" s="12"/>
      <c r="VGI24" s="12"/>
      <c r="VGJ24" s="12"/>
      <c r="VGK24" s="12"/>
      <c r="VGL24" s="12"/>
      <c r="VGM24" s="12"/>
      <c r="VGN24" s="12"/>
      <c r="VGO24" s="12"/>
      <c r="VGP24" s="12"/>
      <c r="VGQ24" s="12"/>
      <c r="VGR24" s="12"/>
      <c r="VGS24" s="12"/>
      <c r="VGT24" s="12"/>
      <c r="VGU24" s="12"/>
      <c r="VGV24" s="12"/>
      <c r="VGW24" s="12"/>
      <c r="VGX24" s="12"/>
      <c r="VGY24" s="12"/>
      <c r="VGZ24" s="12"/>
      <c r="VHA24" s="12"/>
      <c r="VHB24" s="12"/>
      <c r="VHC24" s="12"/>
      <c r="VHD24" s="12"/>
      <c r="VHE24" s="12"/>
      <c r="VHF24" s="12"/>
      <c r="VHG24" s="12"/>
      <c r="VHH24" s="12"/>
      <c r="VHI24" s="12"/>
      <c r="VHJ24" s="12"/>
      <c r="VHK24" s="12"/>
      <c r="VHL24" s="12"/>
      <c r="VHM24" s="12"/>
      <c r="VHN24" s="12"/>
      <c r="VHO24" s="12"/>
      <c r="VHP24" s="12"/>
      <c r="VHQ24" s="12"/>
      <c r="VHR24" s="12"/>
      <c r="VHS24" s="12"/>
      <c r="VHT24" s="12"/>
      <c r="VHU24" s="12"/>
      <c r="VHV24" s="12"/>
      <c r="VHW24" s="12"/>
      <c r="VHX24" s="12"/>
      <c r="VHY24" s="12"/>
      <c r="VHZ24" s="12"/>
      <c r="VIA24" s="12"/>
      <c r="VIB24" s="12"/>
      <c r="VIC24" s="12"/>
      <c r="VID24" s="12"/>
      <c r="VIE24" s="12"/>
      <c r="VIF24" s="12"/>
      <c r="VIG24" s="12"/>
      <c r="VIH24" s="12"/>
      <c r="VII24" s="12"/>
      <c r="VIJ24" s="12"/>
      <c r="VIK24" s="12"/>
      <c r="VIL24" s="12"/>
      <c r="VIM24" s="12"/>
      <c r="VIN24" s="12"/>
      <c r="VIO24" s="12"/>
      <c r="VIP24" s="12"/>
      <c r="VIQ24" s="12"/>
      <c r="VIR24" s="12"/>
      <c r="VIS24" s="12"/>
      <c r="VIT24" s="12"/>
      <c r="VIU24" s="12"/>
      <c r="VIV24" s="12"/>
      <c r="VIW24" s="12"/>
      <c r="VIX24" s="12"/>
      <c r="VIY24" s="12"/>
      <c r="VIZ24" s="12"/>
      <c r="VJA24" s="12"/>
      <c r="VJB24" s="12"/>
      <c r="VJC24" s="12"/>
      <c r="VJD24" s="12"/>
      <c r="VJE24" s="12"/>
      <c r="VJF24" s="12"/>
      <c r="VJG24" s="12"/>
      <c r="VJH24" s="12"/>
      <c r="VJI24" s="12"/>
      <c r="VJJ24" s="12"/>
      <c r="VJK24" s="12"/>
      <c r="VJL24" s="12"/>
      <c r="VJM24" s="12"/>
      <c r="VJN24" s="12"/>
      <c r="VJO24" s="12"/>
      <c r="VJP24" s="12"/>
      <c r="VJQ24" s="12"/>
      <c r="VJR24" s="12"/>
      <c r="VJS24" s="12"/>
      <c r="VJT24" s="12"/>
      <c r="VJU24" s="12"/>
      <c r="VJV24" s="12"/>
      <c r="VJW24" s="12"/>
      <c r="VJX24" s="12"/>
      <c r="VJY24" s="12"/>
      <c r="VJZ24" s="12"/>
      <c r="VKA24" s="12"/>
      <c r="VKB24" s="12"/>
      <c r="VKC24" s="12"/>
      <c r="VKD24" s="12"/>
      <c r="VKE24" s="12"/>
      <c r="VKF24" s="12"/>
      <c r="VKG24" s="12"/>
      <c r="VKH24" s="12"/>
      <c r="VKI24" s="12"/>
      <c r="VKJ24" s="12"/>
      <c r="VKK24" s="12"/>
      <c r="VKL24" s="12"/>
      <c r="VKM24" s="12"/>
      <c r="VKN24" s="12"/>
      <c r="VKO24" s="12"/>
      <c r="VKP24" s="12"/>
      <c r="VKQ24" s="12"/>
      <c r="VKR24" s="12"/>
      <c r="VKS24" s="12"/>
      <c r="VKT24" s="12"/>
      <c r="VKU24" s="12"/>
      <c r="VKV24" s="12"/>
      <c r="VKW24" s="12"/>
      <c r="VKX24" s="12"/>
      <c r="VKY24" s="12"/>
      <c r="VKZ24" s="12"/>
      <c r="VLA24" s="12"/>
      <c r="VLB24" s="12"/>
      <c r="VLC24" s="12"/>
      <c r="VLD24" s="12"/>
      <c r="VLE24" s="12"/>
      <c r="VLF24" s="12"/>
      <c r="VLG24" s="12"/>
      <c r="VLH24" s="12"/>
      <c r="VLI24" s="12"/>
      <c r="VLJ24" s="12"/>
      <c r="VLK24" s="12"/>
      <c r="VLL24" s="12"/>
      <c r="VLM24" s="12"/>
      <c r="VLN24" s="12"/>
      <c r="VLO24" s="12"/>
      <c r="VLP24" s="12"/>
      <c r="VLQ24" s="12"/>
      <c r="VLR24" s="12"/>
      <c r="VLS24" s="12"/>
      <c r="VLT24" s="12"/>
      <c r="VLU24" s="12"/>
      <c r="VLV24" s="12"/>
      <c r="VLW24" s="12"/>
      <c r="VLX24" s="12"/>
      <c r="VLY24" s="12"/>
      <c r="VLZ24" s="12"/>
      <c r="VMA24" s="12"/>
      <c r="VMB24" s="12"/>
      <c r="VMC24" s="12"/>
      <c r="VMD24" s="12"/>
      <c r="VME24" s="12"/>
      <c r="VMF24" s="12"/>
      <c r="VMG24" s="12"/>
      <c r="VMH24" s="12"/>
      <c r="VMI24" s="12"/>
      <c r="VMJ24" s="12"/>
      <c r="VMK24" s="12"/>
      <c r="VML24" s="12"/>
      <c r="VMM24" s="12"/>
      <c r="VMN24" s="12"/>
      <c r="VMO24" s="12"/>
      <c r="VMP24" s="12"/>
      <c r="VMQ24" s="12"/>
      <c r="VMR24" s="12"/>
      <c r="VMS24" s="12"/>
      <c r="VMT24" s="12"/>
      <c r="VMU24" s="12"/>
      <c r="VMV24" s="12"/>
      <c r="VMW24" s="12"/>
      <c r="VMX24" s="12"/>
      <c r="VMY24" s="12"/>
      <c r="VMZ24" s="12"/>
      <c r="VNA24" s="12"/>
      <c r="VNB24" s="12"/>
      <c r="VNC24" s="12"/>
      <c r="VND24" s="12"/>
      <c r="VNE24" s="12"/>
      <c r="VNF24" s="12"/>
      <c r="VNG24" s="12"/>
      <c r="VNH24" s="12"/>
      <c r="VNI24" s="12"/>
      <c r="VNJ24" s="12"/>
      <c r="VNK24" s="12"/>
      <c r="VNL24" s="12"/>
      <c r="VNM24" s="12"/>
      <c r="VNN24" s="12"/>
      <c r="VNO24" s="12"/>
      <c r="VNP24" s="12"/>
      <c r="VNQ24" s="12"/>
      <c r="VNR24" s="12"/>
      <c r="VNS24" s="12"/>
      <c r="VNT24" s="12"/>
      <c r="VNU24" s="12"/>
      <c r="VNV24" s="12"/>
      <c r="VNW24" s="12"/>
      <c r="VNX24" s="12"/>
      <c r="VNY24" s="12"/>
      <c r="VNZ24" s="12"/>
      <c r="VOA24" s="12"/>
      <c r="VOB24" s="12"/>
      <c r="VOC24" s="12"/>
      <c r="VOD24" s="12"/>
      <c r="VOE24" s="12"/>
      <c r="VOF24" s="12"/>
      <c r="VOG24" s="12"/>
      <c r="VOH24" s="12"/>
      <c r="VOI24" s="12"/>
      <c r="VOJ24" s="12"/>
      <c r="VOK24" s="12"/>
      <c r="VOL24" s="12"/>
      <c r="VOM24" s="12"/>
      <c r="VON24" s="12"/>
      <c r="VOO24" s="12"/>
      <c r="VOP24" s="12"/>
      <c r="VOQ24" s="12"/>
      <c r="VOR24" s="12"/>
      <c r="VOS24" s="12"/>
      <c r="VOT24" s="12"/>
      <c r="VOU24" s="12"/>
      <c r="VOV24" s="12"/>
      <c r="VOW24" s="12"/>
      <c r="VOX24" s="12"/>
      <c r="VOY24" s="12"/>
      <c r="VOZ24" s="12"/>
      <c r="VPA24" s="12"/>
      <c r="VPB24" s="12"/>
      <c r="VPC24" s="12"/>
      <c r="VPD24" s="12"/>
      <c r="VPE24" s="12"/>
      <c r="VPF24" s="12"/>
      <c r="VPG24" s="12"/>
      <c r="VPH24" s="12"/>
      <c r="VPI24" s="12"/>
      <c r="VPJ24" s="12"/>
      <c r="VPK24" s="12"/>
      <c r="VPL24" s="12"/>
      <c r="VPM24" s="12"/>
      <c r="VPN24" s="12"/>
      <c r="VPO24" s="12"/>
      <c r="VPP24" s="12"/>
      <c r="VPQ24" s="12"/>
      <c r="VPR24" s="12"/>
      <c r="VPS24" s="12"/>
      <c r="VPT24" s="12"/>
      <c r="VPU24" s="12"/>
      <c r="VPV24" s="12"/>
      <c r="VPW24" s="12"/>
      <c r="VPX24" s="12"/>
      <c r="VPY24" s="12"/>
      <c r="VPZ24" s="12"/>
      <c r="VQA24" s="12"/>
      <c r="VQB24" s="12"/>
      <c r="VQC24" s="12"/>
      <c r="VQD24" s="12"/>
      <c r="VQE24" s="12"/>
      <c r="VQF24" s="12"/>
      <c r="VQG24" s="12"/>
      <c r="VQH24" s="12"/>
      <c r="VQI24" s="12"/>
      <c r="VQJ24" s="12"/>
      <c r="VQK24" s="12"/>
      <c r="VQL24" s="12"/>
      <c r="VQM24" s="12"/>
      <c r="VQN24" s="12"/>
      <c r="VQO24" s="12"/>
      <c r="VQP24" s="12"/>
      <c r="VQQ24" s="12"/>
      <c r="VQR24" s="12"/>
      <c r="VQS24" s="12"/>
      <c r="VQT24" s="12"/>
      <c r="VQU24" s="12"/>
      <c r="VQV24" s="12"/>
      <c r="VQW24" s="12"/>
      <c r="VQX24" s="12"/>
      <c r="VQY24" s="12"/>
      <c r="VQZ24" s="12"/>
      <c r="VRA24" s="12"/>
      <c r="VRB24" s="12"/>
      <c r="VRC24" s="12"/>
      <c r="VRD24" s="12"/>
      <c r="VRE24" s="12"/>
      <c r="VRF24" s="12"/>
      <c r="VRG24" s="12"/>
      <c r="VRH24" s="12"/>
      <c r="VRI24" s="12"/>
      <c r="VRJ24" s="12"/>
      <c r="VRK24" s="12"/>
      <c r="VRL24" s="12"/>
      <c r="VRM24" s="12"/>
      <c r="VRN24" s="12"/>
      <c r="VRO24" s="12"/>
      <c r="VRP24" s="12"/>
      <c r="VRQ24" s="12"/>
      <c r="VRR24" s="12"/>
      <c r="VRS24" s="12"/>
      <c r="VRT24" s="12"/>
      <c r="VRU24" s="12"/>
      <c r="VRV24" s="12"/>
      <c r="VRW24" s="12"/>
      <c r="VRX24" s="12"/>
      <c r="VRY24" s="12"/>
      <c r="VRZ24" s="12"/>
      <c r="VSA24" s="12"/>
      <c r="VSB24" s="12"/>
      <c r="VSC24" s="12"/>
      <c r="VSD24" s="12"/>
      <c r="VSE24" s="12"/>
      <c r="VSF24" s="12"/>
      <c r="VSG24" s="12"/>
      <c r="VSH24" s="12"/>
      <c r="VSI24" s="12"/>
      <c r="VSJ24" s="12"/>
      <c r="VSK24" s="12"/>
      <c r="VSL24" s="12"/>
      <c r="VSM24" s="12"/>
      <c r="VSN24" s="12"/>
      <c r="VSO24" s="12"/>
      <c r="VSP24" s="12"/>
      <c r="VSQ24" s="12"/>
      <c r="VSR24" s="12"/>
      <c r="VSS24" s="12"/>
      <c r="VST24" s="12"/>
      <c r="VSU24" s="12"/>
      <c r="VSV24" s="12"/>
      <c r="VSW24" s="12"/>
      <c r="VSX24" s="12"/>
      <c r="VSY24" s="12"/>
      <c r="VSZ24" s="12"/>
      <c r="VTA24" s="12"/>
      <c r="VTB24" s="12"/>
      <c r="VTC24" s="12"/>
      <c r="VTD24" s="12"/>
      <c r="VTE24" s="12"/>
      <c r="VTF24" s="12"/>
      <c r="VTG24" s="12"/>
      <c r="VTH24" s="12"/>
      <c r="VTI24" s="12"/>
      <c r="VTJ24" s="12"/>
      <c r="VTK24" s="12"/>
      <c r="VTL24" s="12"/>
      <c r="VTM24" s="12"/>
      <c r="VTN24" s="12"/>
      <c r="VTO24" s="12"/>
      <c r="VTP24" s="12"/>
      <c r="VTQ24" s="12"/>
      <c r="VTR24" s="12"/>
      <c r="VTS24" s="12"/>
      <c r="VTT24" s="12"/>
      <c r="VTU24" s="12"/>
      <c r="VTV24" s="12"/>
      <c r="VTW24" s="12"/>
      <c r="VTX24" s="12"/>
      <c r="VTY24" s="12"/>
      <c r="VTZ24" s="12"/>
      <c r="VUA24" s="12"/>
      <c r="VUB24" s="12"/>
      <c r="VUC24" s="12"/>
      <c r="VUD24" s="12"/>
      <c r="VUE24" s="12"/>
      <c r="VUF24" s="12"/>
      <c r="VUG24" s="12"/>
      <c r="VUH24" s="12"/>
      <c r="VUI24" s="12"/>
      <c r="VUJ24" s="12"/>
      <c r="VUK24" s="12"/>
      <c r="VUL24" s="12"/>
      <c r="VUM24" s="12"/>
      <c r="VUN24" s="12"/>
      <c r="VUO24" s="12"/>
      <c r="VUP24" s="12"/>
      <c r="VUQ24" s="12"/>
      <c r="VUR24" s="12"/>
      <c r="VUS24" s="12"/>
      <c r="VUT24" s="12"/>
      <c r="VUU24" s="12"/>
      <c r="VUV24" s="12"/>
      <c r="VUW24" s="12"/>
      <c r="VUX24" s="12"/>
      <c r="VUY24" s="12"/>
      <c r="VUZ24" s="12"/>
      <c r="VVA24" s="12"/>
      <c r="VVB24" s="12"/>
      <c r="VVC24" s="12"/>
      <c r="VVD24" s="12"/>
      <c r="VVE24" s="12"/>
      <c r="VVF24" s="12"/>
      <c r="VVG24" s="12"/>
      <c r="VVH24" s="12"/>
      <c r="VVI24" s="12"/>
      <c r="VVJ24" s="12"/>
      <c r="VVK24" s="12"/>
      <c r="VVL24" s="12"/>
      <c r="VVM24" s="12"/>
      <c r="VVN24" s="12"/>
      <c r="VVO24" s="12"/>
      <c r="VVP24" s="12"/>
      <c r="VVQ24" s="12"/>
      <c r="VVR24" s="12"/>
      <c r="VVS24" s="12"/>
      <c r="VVT24" s="12"/>
      <c r="VVU24" s="12"/>
      <c r="VVV24" s="12"/>
      <c r="VVW24" s="12"/>
      <c r="VVX24" s="12"/>
      <c r="VVY24" s="12"/>
      <c r="VVZ24" s="12"/>
      <c r="VWA24" s="12"/>
      <c r="VWB24" s="12"/>
      <c r="VWC24" s="12"/>
      <c r="VWD24" s="12"/>
      <c r="VWE24" s="12"/>
      <c r="VWF24" s="12"/>
      <c r="VWG24" s="12"/>
      <c r="VWH24" s="12"/>
      <c r="VWI24" s="12"/>
      <c r="VWJ24" s="12"/>
      <c r="VWK24" s="12"/>
      <c r="VWL24" s="12"/>
      <c r="VWM24" s="12"/>
      <c r="VWN24" s="12"/>
      <c r="VWO24" s="12"/>
      <c r="VWP24" s="12"/>
      <c r="VWQ24" s="12"/>
      <c r="VWR24" s="12"/>
      <c r="VWS24" s="12"/>
      <c r="VWT24" s="12"/>
      <c r="VWU24" s="12"/>
      <c r="VWV24" s="12"/>
      <c r="VWW24" s="12"/>
      <c r="VWX24" s="12"/>
      <c r="VWY24" s="12"/>
      <c r="VWZ24" s="12"/>
      <c r="VXA24" s="12"/>
      <c r="VXB24" s="12"/>
      <c r="VXC24" s="12"/>
      <c r="VXD24" s="12"/>
      <c r="VXE24" s="12"/>
      <c r="VXF24" s="12"/>
      <c r="VXG24" s="12"/>
      <c r="VXH24" s="12"/>
      <c r="VXI24" s="12"/>
      <c r="VXJ24" s="12"/>
      <c r="VXK24" s="12"/>
      <c r="VXL24" s="12"/>
      <c r="VXM24" s="12"/>
      <c r="VXN24" s="12"/>
      <c r="VXO24" s="12"/>
      <c r="VXP24" s="12"/>
      <c r="VXQ24" s="12"/>
      <c r="VXR24" s="12"/>
      <c r="VXS24" s="12"/>
      <c r="VXT24" s="12"/>
      <c r="VXU24" s="12"/>
      <c r="VXV24" s="12"/>
      <c r="VXW24" s="12"/>
      <c r="VXX24" s="12"/>
      <c r="VXY24" s="12"/>
      <c r="VXZ24" s="12"/>
      <c r="VYA24" s="12"/>
      <c r="VYB24" s="12"/>
      <c r="VYC24" s="12"/>
      <c r="VYD24" s="12"/>
      <c r="VYE24" s="12"/>
      <c r="VYF24" s="12"/>
      <c r="VYG24" s="12"/>
      <c r="VYH24" s="12"/>
      <c r="VYI24" s="12"/>
      <c r="VYJ24" s="12"/>
      <c r="VYK24" s="12"/>
      <c r="VYL24" s="12"/>
      <c r="VYM24" s="12"/>
      <c r="VYN24" s="12"/>
      <c r="VYO24" s="12"/>
      <c r="VYP24" s="12"/>
      <c r="VYQ24" s="12"/>
      <c r="VYR24" s="12"/>
      <c r="VYS24" s="12"/>
      <c r="VYT24" s="12"/>
      <c r="VYU24" s="12"/>
      <c r="VYV24" s="12"/>
      <c r="VYW24" s="12"/>
      <c r="VYX24" s="12"/>
      <c r="VYY24" s="12"/>
      <c r="VYZ24" s="12"/>
      <c r="VZA24" s="12"/>
      <c r="VZB24" s="12"/>
      <c r="VZC24" s="12"/>
      <c r="VZD24" s="12"/>
      <c r="VZE24" s="12"/>
      <c r="VZF24" s="12"/>
      <c r="VZG24" s="12"/>
      <c r="VZH24" s="12"/>
      <c r="VZI24" s="12"/>
      <c r="VZJ24" s="12"/>
      <c r="VZK24" s="12"/>
      <c r="VZL24" s="12"/>
      <c r="VZM24" s="12"/>
      <c r="VZN24" s="12"/>
      <c r="VZO24" s="12"/>
      <c r="VZP24" s="12"/>
      <c r="VZQ24" s="12"/>
      <c r="VZR24" s="12"/>
      <c r="VZS24" s="12"/>
      <c r="VZT24" s="12"/>
      <c r="VZU24" s="12"/>
      <c r="VZV24" s="12"/>
      <c r="VZW24" s="12"/>
      <c r="VZX24" s="12"/>
      <c r="VZY24" s="12"/>
      <c r="VZZ24" s="12"/>
      <c r="WAA24" s="12"/>
      <c r="WAB24" s="12"/>
      <c r="WAC24" s="12"/>
      <c r="WAD24" s="12"/>
      <c r="WAE24" s="12"/>
      <c r="WAF24" s="12"/>
      <c r="WAG24" s="12"/>
      <c r="WAH24" s="12"/>
      <c r="WAI24" s="12"/>
      <c r="WAJ24" s="12"/>
      <c r="WAK24" s="12"/>
      <c r="WAL24" s="12"/>
      <c r="WAM24" s="12"/>
      <c r="WAN24" s="12"/>
      <c r="WAO24" s="12"/>
      <c r="WAP24" s="12"/>
      <c r="WAQ24" s="12"/>
      <c r="WAR24" s="12"/>
      <c r="WAS24" s="12"/>
      <c r="WAT24" s="12"/>
      <c r="WAU24" s="12"/>
      <c r="WAV24" s="12"/>
      <c r="WAW24" s="12"/>
      <c r="WAX24" s="12"/>
      <c r="WAY24" s="12"/>
      <c r="WAZ24" s="12"/>
      <c r="WBA24" s="12"/>
      <c r="WBB24" s="12"/>
      <c r="WBC24" s="12"/>
      <c r="WBD24" s="12"/>
      <c r="WBE24" s="12"/>
      <c r="WBF24" s="12"/>
      <c r="WBG24" s="12"/>
      <c r="WBH24" s="12"/>
      <c r="WBI24" s="12"/>
      <c r="WBJ24" s="12"/>
      <c r="WBK24" s="12"/>
      <c r="WBL24" s="12"/>
      <c r="WBM24" s="12"/>
      <c r="WBN24" s="12"/>
      <c r="WBO24" s="12"/>
      <c r="WBP24" s="12"/>
      <c r="WBQ24" s="12"/>
      <c r="WBR24" s="12"/>
      <c r="WBS24" s="12"/>
      <c r="WBT24" s="12"/>
      <c r="WBU24" s="12"/>
      <c r="WBV24" s="12"/>
      <c r="WBW24" s="12"/>
      <c r="WBX24" s="12"/>
      <c r="WBY24" s="12"/>
      <c r="WBZ24" s="12"/>
      <c r="WCA24" s="12"/>
      <c r="WCB24" s="12"/>
      <c r="WCC24" s="12"/>
      <c r="WCD24" s="12"/>
      <c r="WCE24" s="12"/>
      <c r="WCF24" s="12"/>
      <c r="WCG24" s="12"/>
      <c r="WCH24" s="12"/>
      <c r="WCI24" s="12"/>
      <c r="WCJ24" s="12"/>
      <c r="WCK24" s="12"/>
      <c r="WCL24" s="12"/>
      <c r="WCM24" s="12"/>
      <c r="WCN24" s="12"/>
      <c r="WCO24" s="12"/>
      <c r="WCP24" s="12"/>
      <c r="WCQ24" s="12"/>
      <c r="WCR24" s="12"/>
      <c r="WCS24" s="12"/>
      <c r="WCT24" s="12"/>
      <c r="WCU24" s="12"/>
      <c r="WCV24" s="12"/>
      <c r="WCW24" s="12"/>
      <c r="WCX24" s="12"/>
      <c r="WCY24" s="12"/>
      <c r="WCZ24" s="12"/>
      <c r="WDA24" s="12"/>
      <c r="WDB24" s="12"/>
      <c r="WDC24" s="12"/>
      <c r="WDD24" s="12"/>
      <c r="WDE24" s="12"/>
      <c r="WDF24" s="12"/>
      <c r="WDG24" s="12"/>
      <c r="WDH24" s="12"/>
      <c r="WDI24" s="12"/>
      <c r="WDJ24" s="12"/>
      <c r="WDK24" s="12"/>
      <c r="WDL24" s="12"/>
      <c r="WDM24" s="12"/>
      <c r="WDN24" s="12"/>
      <c r="WDO24" s="12"/>
      <c r="WDP24" s="12"/>
      <c r="WDQ24" s="12"/>
      <c r="WDR24" s="12"/>
      <c r="WDS24" s="12"/>
      <c r="WDT24" s="12"/>
      <c r="WDU24" s="12"/>
      <c r="WDV24" s="12"/>
      <c r="WDW24" s="12"/>
      <c r="WDX24" s="12"/>
      <c r="WDY24" s="12"/>
      <c r="WDZ24" s="12"/>
      <c r="WEA24" s="12"/>
      <c r="WEB24" s="12"/>
      <c r="WEC24" s="12"/>
      <c r="WED24" s="12"/>
      <c r="WEE24" s="12"/>
      <c r="WEF24" s="12"/>
      <c r="WEG24" s="12"/>
      <c r="WEH24" s="12"/>
      <c r="WEI24" s="12"/>
      <c r="WEJ24" s="12"/>
      <c r="WEK24" s="12"/>
      <c r="WEL24" s="12"/>
      <c r="WEM24" s="12"/>
      <c r="WEN24" s="12"/>
      <c r="WEO24" s="12"/>
      <c r="WEP24" s="12"/>
      <c r="WEQ24" s="12"/>
      <c r="WER24" s="12"/>
      <c r="WES24" s="12"/>
      <c r="WET24" s="12"/>
      <c r="WEU24" s="12"/>
      <c r="WEV24" s="12"/>
      <c r="WEW24" s="12"/>
      <c r="WEX24" s="12"/>
      <c r="WEY24" s="12"/>
      <c r="WEZ24" s="12"/>
      <c r="WFA24" s="12"/>
      <c r="WFB24" s="12"/>
      <c r="WFC24" s="12"/>
      <c r="WFD24" s="12"/>
      <c r="WFE24" s="12"/>
      <c r="WFF24" s="12"/>
      <c r="WFG24" s="12"/>
      <c r="WFH24" s="12"/>
      <c r="WFI24" s="12"/>
      <c r="WFJ24" s="12"/>
      <c r="WFK24" s="12"/>
      <c r="WFL24" s="12"/>
      <c r="WFM24" s="12"/>
      <c r="WFN24" s="12"/>
      <c r="WFO24" s="12"/>
      <c r="WFP24" s="12"/>
      <c r="WFQ24" s="12"/>
      <c r="WFR24" s="12"/>
      <c r="WFS24" s="12"/>
      <c r="WFT24" s="12"/>
      <c r="WFU24" s="12"/>
      <c r="WFV24" s="12"/>
      <c r="WFW24" s="12"/>
      <c r="WFX24" s="12"/>
      <c r="WFY24" s="12"/>
      <c r="WFZ24" s="12"/>
      <c r="WGA24" s="12"/>
      <c r="WGB24" s="12"/>
      <c r="WGC24" s="12"/>
      <c r="WGD24" s="12"/>
      <c r="WGE24" s="12"/>
      <c r="WGF24" s="12"/>
      <c r="WGG24" s="12"/>
      <c r="WGH24" s="12"/>
      <c r="WGI24" s="12"/>
      <c r="WGJ24" s="12"/>
      <c r="WGK24" s="12"/>
      <c r="WGL24" s="12"/>
      <c r="WGM24" s="12"/>
      <c r="WGN24" s="12"/>
      <c r="WGO24" s="12"/>
      <c r="WGP24" s="12"/>
      <c r="WGQ24" s="12"/>
      <c r="WGR24" s="12"/>
      <c r="WGS24" s="12"/>
      <c r="WGT24" s="12"/>
      <c r="WGU24" s="12"/>
      <c r="WGV24" s="12"/>
      <c r="WGW24" s="12"/>
      <c r="WGX24" s="12"/>
      <c r="WGY24" s="12"/>
      <c r="WGZ24" s="12"/>
      <c r="WHA24" s="12"/>
      <c r="WHB24" s="12"/>
      <c r="WHC24" s="12"/>
      <c r="WHD24" s="12"/>
      <c r="WHE24" s="12"/>
      <c r="WHF24" s="12"/>
      <c r="WHG24" s="12"/>
      <c r="WHH24" s="12"/>
      <c r="WHI24" s="12"/>
      <c r="WHJ24" s="12"/>
      <c r="WHK24" s="12"/>
      <c r="WHL24" s="12"/>
      <c r="WHM24" s="12"/>
      <c r="WHN24" s="12"/>
      <c r="WHO24" s="12"/>
      <c r="WHP24" s="12"/>
      <c r="WHQ24" s="12"/>
      <c r="WHR24" s="12"/>
      <c r="WHS24" s="12"/>
      <c r="WHT24" s="12"/>
      <c r="WHU24" s="12"/>
      <c r="WHV24" s="12"/>
      <c r="WHW24" s="12"/>
      <c r="WHX24" s="12"/>
      <c r="WHY24" s="12"/>
      <c r="WHZ24" s="12"/>
      <c r="WIA24" s="12"/>
      <c r="WIB24" s="12"/>
      <c r="WIC24" s="12"/>
      <c r="WID24" s="12"/>
      <c r="WIE24" s="12"/>
      <c r="WIF24" s="12"/>
      <c r="WIG24" s="12"/>
      <c r="WIH24" s="12"/>
      <c r="WII24" s="12"/>
      <c r="WIJ24" s="12"/>
      <c r="WIK24" s="12"/>
      <c r="WIL24" s="12"/>
      <c r="WIM24" s="12"/>
      <c r="WIN24" s="12"/>
      <c r="WIO24" s="12"/>
      <c r="WIP24" s="12"/>
      <c r="WIQ24" s="12"/>
      <c r="WIR24" s="12"/>
      <c r="WIS24" s="12"/>
      <c r="WIT24" s="12"/>
      <c r="WIU24" s="12"/>
      <c r="WIV24" s="12"/>
      <c r="WIW24" s="12"/>
      <c r="WIX24" s="12"/>
      <c r="WIY24" s="12"/>
      <c r="WIZ24" s="12"/>
      <c r="WJA24" s="12"/>
      <c r="WJB24" s="12"/>
      <c r="WJC24" s="12"/>
      <c r="WJD24" s="12"/>
      <c r="WJE24" s="12"/>
      <c r="WJF24" s="12"/>
      <c r="WJG24" s="12"/>
      <c r="WJH24" s="12"/>
      <c r="WJI24" s="12"/>
      <c r="WJJ24" s="12"/>
      <c r="WJK24" s="12"/>
      <c r="WJL24" s="12"/>
      <c r="WJM24" s="12"/>
      <c r="WJN24" s="12"/>
      <c r="WJO24" s="12"/>
      <c r="WJP24" s="12"/>
      <c r="WJQ24" s="12"/>
      <c r="WJR24" s="12"/>
      <c r="WJS24" s="12"/>
      <c r="WJT24" s="12"/>
      <c r="WJU24" s="12"/>
      <c r="WJV24" s="12"/>
      <c r="WJW24" s="12"/>
      <c r="WJX24" s="12"/>
      <c r="WJY24" s="12"/>
      <c r="WJZ24" s="12"/>
      <c r="WKA24" s="12"/>
      <c r="WKB24" s="12"/>
      <c r="WKC24" s="12"/>
      <c r="WKD24" s="12"/>
      <c r="WKE24" s="12"/>
      <c r="WKF24" s="12"/>
      <c r="WKG24" s="12"/>
      <c r="WKH24" s="12"/>
      <c r="WKI24" s="12"/>
      <c r="WKJ24" s="12"/>
      <c r="WKK24" s="12"/>
      <c r="WKL24" s="12"/>
      <c r="WKM24" s="12"/>
      <c r="WKN24" s="12"/>
      <c r="WKO24" s="12"/>
      <c r="WKP24" s="12"/>
      <c r="WKQ24" s="12"/>
      <c r="WKR24" s="12"/>
      <c r="WKS24" s="12"/>
      <c r="WKT24" s="12"/>
      <c r="WKU24" s="12"/>
      <c r="WKV24" s="12"/>
      <c r="WKW24" s="12"/>
      <c r="WKX24" s="12"/>
      <c r="WKY24" s="12"/>
      <c r="WKZ24" s="12"/>
      <c r="WLA24" s="12"/>
      <c r="WLB24" s="12"/>
      <c r="WLC24" s="12"/>
      <c r="WLD24" s="12"/>
      <c r="WLE24" s="12"/>
      <c r="WLF24" s="12"/>
      <c r="WLG24" s="12"/>
      <c r="WLH24" s="12"/>
      <c r="WLI24" s="12"/>
      <c r="WLJ24" s="12"/>
      <c r="WLK24" s="12"/>
      <c r="WLL24" s="12"/>
      <c r="WLM24" s="12"/>
      <c r="WLN24" s="12"/>
      <c r="WLO24" s="12"/>
      <c r="WLP24" s="12"/>
      <c r="WLQ24" s="12"/>
      <c r="WLR24" s="12"/>
      <c r="WLS24" s="12"/>
      <c r="WLT24" s="12"/>
      <c r="WLU24" s="12"/>
      <c r="WLV24" s="12"/>
      <c r="WLW24" s="12"/>
      <c r="WLX24" s="12"/>
      <c r="WLY24" s="12"/>
      <c r="WLZ24" s="12"/>
      <c r="WMA24" s="12"/>
      <c r="WMB24" s="12"/>
      <c r="WMC24" s="12"/>
      <c r="WMD24" s="12"/>
      <c r="WME24" s="12"/>
      <c r="WMF24" s="12"/>
      <c r="WMG24" s="12"/>
      <c r="WMH24" s="12"/>
      <c r="WMI24" s="12"/>
      <c r="WMJ24" s="12"/>
      <c r="WMK24" s="12"/>
      <c r="WML24" s="12"/>
      <c r="WMM24" s="12"/>
      <c r="WMN24" s="12"/>
      <c r="WMO24" s="12"/>
      <c r="WMP24" s="12"/>
      <c r="WMQ24" s="12"/>
      <c r="WMR24" s="12"/>
      <c r="WMS24" s="12"/>
      <c r="WMT24" s="12"/>
      <c r="WMU24" s="12"/>
      <c r="WMV24" s="12"/>
      <c r="WMW24" s="12"/>
      <c r="WMX24" s="12"/>
      <c r="WMY24" s="12"/>
      <c r="WMZ24" s="12"/>
      <c r="WNA24" s="12"/>
      <c r="WNB24" s="12"/>
      <c r="WNC24" s="12"/>
      <c r="WND24" s="12"/>
      <c r="WNE24" s="12"/>
      <c r="WNF24" s="12"/>
      <c r="WNG24" s="12"/>
      <c r="WNH24" s="12"/>
      <c r="WNI24" s="12"/>
      <c r="WNJ24" s="12"/>
      <c r="WNK24" s="12"/>
      <c r="WNL24" s="12"/>
      <c r="WNM24" s="12"/>
      <c r="WNN24" s="12"/>
      <c r="WNO24" s="12"/>
      <c r="WNP24" s="12"/>
      <c r="WNQ24" s="12"/>
      <c r="WNR24" s="12"/>
      <c r="WNS24" s="12"/>
      <c r="WNT24" s="12"/>
      <c r="WNU24" s="12"/>
      <c r="WNV24" s="12"/>
      <c r="WNW24" s="12"/>
      <c r="WNX24" s="12"/>
      <c r="WNY24" s="12"/>
      <c r="WNZ24" s="12"/>
      <c r="WOA24" s="12"/>
      <c r="WOB24" s="12"/>
      <c r="WOC24" s="12"/>
      <c r="WOD24" s="12"/>
      <c r="WOE24" s="12"/>
      <c r="WOF24" s="12"/>
      <c r="WOG24" s="12"/>
      <c r="WOH24" s="12"/>
      <c r="WOI24" s="12"/>
      <c r="WOJ24" s="12"/>
      <c r="WOK24" s="12"/>
      <c r="WOL24" s="12"/>
      <c r="WOM24" s="12"/>
      <c r="WON24" s="12"/>
      <c r="WOO24" s="12"/>
      <c r="WOP24" s="12"/>
      <c r="WOQ24" s="12"/>
      <c r="WOR24" s="12"/>
      <c r="WOS24" s="12"/>
      <c r="WOT24" s="12"/>
      <c r="WOU24" s="12"/>
      <c r="WOV24" s="12"/>
      <c r="WOW24" s="12"/>
      <c r="WOX24" s="12"/>
      <c r="WOY24" s="12"/>
      <c r="WOZ24" s="12"/>
      <c r="WPA24" s="12"/>
      <c r="WPB24" s="12"/>
      <c r="WPC24" s="12"/>
      <c r="WPD24" s="12"/>
      <c r="WPE24" s="12"/>
      <c r="WPF24" s="12"/>
      <c r="WPG24" s="12"/>
      <c r="WPH24" s="12"/>
      <c r="WPI24" s="12"/>
      <c r="WPJ24" s="12"/>
      <c r="WPK24" s="12"/>
      <c r="WPL24" s="12"/>
      <c r="WPM24" s="12"/>
      <c r="WPN24" s="12"/>
      <c r="WPO24" s="12"/>
      <c r="WPP24" s="12"/>
      <c r="WPQ24" s="12"/>
      <c r="WPR24" s="12"/>
      <c r="WPS24" s="12"/>
      <c r="WPT24" s="12"/>
      <c r="WPU24" s="12"/>
      <c r="WPV24" s="12"/>
      <c r="WPW24" s="12"/>
      <c r="WPX24" s="12"/>
      <c r="WPY24" s="12"/>
      <c r="WPZ24" s="12"/>
      <c r="WQA24" s="12"/>
      <c r="WQB24" s="12"/>
      <c r="WQC24" s="12"/>
      <c r="WQD24" s="12"/>
      <c r="WQE24" s="12"/>
      <c r="WQF24" s="12"/>
      <c r="WQG24" s="12"/>
      <c r="WQH24" s="12"/>
      <c r="WQI24" s="12"/>
      <c r="WQJ24" s="12"/>
      <c r="WQK24" s="12"/>
      <c r="WQL24" s="12"/>
      <c r="WQM24" s="12"/>
      <c r="WQN24" s="12"/>
      <c r="WQO24" s="12"/>
      <c r="WQP24" s="12"/>
      <c r="WQQ24" s="12"/>
      <c r="WQR24" s="12"/>
      <c r="WQS24" s="12"/>
      <c r="WQT24" s="12"/>
      <c r="WQU24" s="12"/>
      <c r="WQV24" s="12"/>
      <c r="WQW24" s="12"/>
      <c r="WQX24" s="12"/>
      <c r="WQY24" s="12"/>
      <c r="WQZ24" s="12"/>
      <c r="WRA24" s="12"/>
      <c r="WRB24" s="12"/>
      <c r="WRC24" s="12"/>
      <c r="WRD24" s="12"/>
      <c r="WRE24" s="12"/>
      <c r="WRF24" s="12"/>
      <c r="WRG24" s="12"/>
      <c r="WRH24" s="12"/>
      <c r="WRI24" s="12"/>
      <c r="WRJ24" s="12"/>
      <c r="WRK24" s="12"/>
      <c r="WRL24" s="12"/>
      <c r="WRM24" s="12"/>
      <c r="WRN24" s="12"/>
      <c r="WRO24" s="12"/>
      <c r="WRP24" s="12"/>
      <c r="WRQ24" s="12"/>
      <c r="WRR24" s="12"/>
      <c r="WRS24" s="12"/>
      <c r="WRT24" s="12"/>
      <c r="WRU24" s="12"/>
      <c r="WRV24" s="12"/>
      <c r="WRW24" s="12"/>
      <c r="WRX24" s="12"/>
      <c r="WRY24" s="12"/>
      <c r="WRZ24" s="12"/>
      <c r="WSA24" s="12"/>
      <c r="WSB24" s="12"/>
      <c r="WSC24" s="12"/>
      <c r="WSD24" s="12"/>
      <c r="WSE24" s="12"/>
      <c r="WSF24" s="12"/>
      <c r="WSG24" s="12"/>
      <c r="WSH24" s="12"/>
      <c r="WSI24" s="12"/>
      <c r="WSJ24" s="12"/>
      <c r="WSK24" s="12"/>
      <c r="WSL24" s="12"/>
      <c r="WSM24" s="12"/>
      <c r="WSN24" s="12"/>
      <c r="WSO24" s="12"/>
      <c r="WSP24" s="12"/>
      <c r="WSQ24" s="12"/>
      <c r="WSR24" s="12"/>
      <c r="WSS24" s="12"/>
      <c r="WST24" s="12"/>
      <c r="WSU24" s="12"/>
      <c r="WSV24" s="12"/>
      <c r="WSW24" s="12"/>
      <c r="WSX24" s="12"/>
      <c r="WSY24" s="12"/>
      <c r="WSZ24" s="12"/>
      <c r="WTA24" s="12"/>
      <c r="WTB24" s="12"/>
      <c r="WTC24" s="12"/>
      <c r="WTD24" s="12"/>
      <c r="WTE24" s="12"/>
      <c r="WTF24" s="12"/>
      <c r="WTG24" s="12"/>
      <c r="WTH24" s="12"/>
      <c r="WTI24" s="12"/>
      <c r="WTJ24" s="12"/>
      <c r="WTK24" s="12"/>
      <c r="WTL24" s="12"/>
      <c r="WTM24" s="12"/>
      <c r="WTN24" s="12"/>
      <c r="WTO24" s="12"/>
      <c r="WTP24" s="12"/>
      <c r="WTQ24" s="12"/>
      <c r="WTR24" s="12"/>
      <c r="WTS24" s="12"/>
      <c r="WTT24" s="12"/>
      <c r="WTU24" s="12"/>
      <c r="WTV24" s="12"/>
      <c r="WTW24" s="12"/>
      <c r="WTX24" s="12"/>
      <c r="WTY24" s="12"/>
      <c r="WTZ24" s="12"/>
      <c r="WUA24" s="12"/>
      <c r="WUB24" s="12"/>
      <c r="WUC24" s="12"/>
      <c r="WUD24" s="12"/>
      <c r="WUE24" s="12"/>
      <c r="WUF24" s="12"/>
      <c r="WUG24" s="12"/>
      <c r="WUH24" s="12"/>
      <c r="WUI24" s="12"/>
      <c r="WUJ24" s="12"/>
      <c r="WUK24" s="12"/>
      <c r="WUL24" s="12"/>
      <c r="WUM24" s="12"/>
      <c r="WUN24" s="12"/>
      <c r="WUO24" s="12"/>
      <c r="WUP24" s="12"/>
      <c r="WUQ24" s="12"/>
      <c r="WUR24" s="12"/>
      <c r="WUS24" s="12"/>
      <c r="WUT24" s="12"/>
      <c r="WUU24" s="12"/>
      <c r="WUV24" s="12"/>
      <c r="WUW24" s="12"/>
      <c r="WUX24" s="12"/>
      <c r="WUY24" s="12"/>
      <c r="WUZ24" s="12"/>
      <c r="WVA24" s="12"/>
      <c r="WVB24" s="12"/>
      <c r="WVC24" s="12"/>
      <c r="WVD24" s="12"/>
      <c r="WVE24" s="12"/>
      <c r="WVF24" s="12"/>
      <c r="WVG24" s="12"/>
      <c r="WVH24" s="12"/>
      <c r="WVI24" s="12"/>
      <c r="WVJ24" s="12"/>
      <c r="WVK24" s="12"/>
      <c r="WVL24" s="12"/>
      <c r="WVM24" s="12"/>
      <c r="WVN24" s="12"/>
      <c r="WVO24" s="12"/>
      <c r="WVP24" s="12"/>
      <c r="WVQ24" s="12"/>
      <c r="WVR24" s="12"/>
      <c r="WVS24" s="12"/>
      <c r="WVT24" s="12"/>
      <c r="WVU24" s="12"/>
      <c r="WVV24" s="12"/>
      <c r="WVW24" s="12"/>
      <c r="WVX24" s="12"/>
    </row>
    <row r="25" spans="1:16144" s="750" customFormat="1" ht="13.9" customHeight="1" x14ac:dyDescent="0.2">
      <c r="A25" s="29"/>
      <c r="B25" s="29"/>
      <c r="C25" s="12"/>
      <c r="D25" s="12"/>
      <c r="E25" s="12"/>
      <c r="F25" s="12"/>
      <c r="G25" s="12"/>
      <c r="H25" s="12"/>
      <c r="I25" s="12"/>
      <c r="J25" s="12"/>
      <c r="K25" s="12"/>
      <c r="L25" s="12"/>
      <c r="M25" s="12"/>
      <c r="N25" s="27"/>
      <c r="O25" s="12"/>
      <c r="P25" s="12"/>
      <c r="Q25" s="12"/>
      <c r="R25" s="26"/>
      <c r="S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12"/>
      <c r="GW25" s="12"/>
      <c r="GX25" s="12"/>
      <c r="GY25" s="12"/>
      <c r="GZ25" s="12"/>
      <c r="HA25" s="12"/>
      <c r="HB25" s="12"/>
      <c r="HC25" s="12"/>
      <c r="HD25" s="12"/>
      <c r="HE25" s="12"/>
      <c r="HF25" s="12"/>
      <c r="HG25" s="12"/>
      <c r="HH25" s="12"/>
      <c r="HI25" s="12"/>
      <c r="HJ25" s="12"/>
      <c r="HK25" s="12"/>
      <c r="HL25" s="12"/>
      <c r="HM25" s="12"/>
      <c r="HN25" s="12"/>
      <c r="HO25" s="12"/>
      <c r="HP25" s="12"/>
      <c r="HQ25" s="12"/>
      <c r="HR25" s="12"/>
      <c r="HS25" s="12"/>
      <c r="HT25" s="12"/>
      <c r="HU25" s="12"/>
      <c r="HV25" s="12"/>
      <c r="HW25" s="12"/>
      <c r="HX25" s="12"/>
      <c r="HY25" s="12"/>
      <c r="HZ25" s="12"/>
      <c r="IA25" s="12"/>
      <c r="IB25" s="12"/>
      <c r="IC25" s="12"/>
      <c r="ID25" s="12"/>
      <c r="IE25" s="12"/>
      <c r="IF25" s="12"/>
      <c r="IG25" s="12"/>
      <c r="IH25" s="12"/>
      <c r="II25" s="12"/>
      <c r="IJ25" s="12"/>
      <c r="IK25" s="12"/>
      <c r="IL25" s="12"/>
      <c r="IM25" s="12"/>
      <c r="IN25" s="12"/>
      <c r="IO25" s="12"/>
      <c r="IP25" s="12"/>
      <c r="IQ25" s="12"/>
      <c r="IR25" s="12"/>
      <c r="IS25" s="12"/>
      <c r="IT25" s="12"/>
      <c r="IU25" s="12"/>
      <c r="IV25" s="12"/>
      <c r="IW25" s="12"/>
      <c r="IX25" s="12"/>
      <c r="IY25" s="12"/>
      <c r="IZ25" s="12"/>
      <c r="JA25" s="12"/>
      <c r="JB25" s="12"/>
      <c r="JC25" s="12"/>
      <c r="JD25" s="12"/>
      <c r="JE25" s="12"/>
      <c r="JF25" s="12"/>
      <c r="JG25" s="12"/>
      <c r="JH25" s="12"/>
      <c r="JI25" s="12"/>
      <c r="JJ25" s="12"/>
      <c r="JK25" s="12"/>
      <c r="JL25" s="12"/>
      <c r="JM25" s="12"/>
      <c r="JN25" s="12"/>
      <c r="JO25" s="12"/>
      <c r="JP25" s="12"/>
      <c r="JQ25" s="12"/>
      <c r="JR25" s="12"/>
      <c r="JS25" s="12"/>
      <c r="JT25" s="12"/>
      <c r="JU25" s="12"/>
      <c r="JV25" s="12"/>
      <c r="JW25" s="12"/>
      <c r="JX25" s="12"/>
      <c r="JY25" s="12"/>
      <c r="JZ25" s="12"/>
      <c r="KA25" s="12"/>
      <c r="KB25" s="12"/>
      <c r="KC25" s="12"/>
      <c r="KD25" s="12"/>
      <c r="KE25" s="12"/>
      <c r="KF25" s="12"/>
      <c r="KG25" s="12"/>
      <c r="KH25" s="12"/>
      <c r="KI25" s="12"/>
      <c r="KJ25" s="12"/>
      <c r="KK25" s="12"/>
      <c r="KL25" s="12"/>
      <c r="KM25" s="12"/>
      <c r="KN25" s="12"/>
      <c r="KO25" s="12"/>
      <c r="KP25" s="12"/>
      <c r="KQ25" s="12"/>
      <c r="KR25" s="12"/>
      <c r="KS25" s="12"/>
      <c r="KT25" s="12"/>
      <c r="KU25" s="12"/>
      <c r="KV25" s="12"/>
      <c r="KW25" s="12"/>
      <c r="KX25" s="12"/>
      <c r="KY25" s="12"/>
      <c r="KZ25" s="12"/>
      <c r="LA25" s="12"/>
      <c r="LB25" s="12"/>
      <c r="LC25" s="12"/>
      <c r="LD25" s="12"/>
      <c r="LE25" s="12"/>
      <c r="LF25" s="12"/>
      <c r="LG25" s="12"/>
      <c r="LH25" s="12"/>
      <c r="LI25" s="12"/>
      <c r="LJ25" s="12"/>
      <c r="LK25" s="12"/>
      <c r="LL25" s="12"/>
      <c r="LM25" s="12"/>
      <c r="LN25" s="12"/>
      <c r="LO25" s="12"/>
      <c r="LP25" s="12"/>
      <c r="LQ25" s="12"/>
      <c r="LR25" s="12"/>
      <c r="LS25" s="12"/>
      <c r="LT25" s="12"/>
      <c r="LU25" s="12"/>
      <c r="LV25" s="12"/>
      <c r="LW25" s="12"/>
      <c r="LX25" s="12"/>
      <c r="LY25" s="12"/>
      <c r="LZ25" s="12"/>
      <c r="MA25" s="12"/>
      <c r="MB25" s="12"/>
      <c r="MC25" s="12"/>
      <c r="MD25" s="12"/>
      <c r="ME25" s="12"/>
      <c r="MF25" s="12"/>
      <c r="MG25" s="12"/>
      <c r="MH25" s="12"/>
      <c r="MI25" s="12"/>
      <c r="MJ25" s="12"/>
      <c r="MK25" s="12"/>
      <c r="ML25" s="12"/>
      <c r="MM25" s="12"/>
      <c r="MN25" s="12"/>
      <c r="MO25" s="12"/>
      <c r="MP25" s="12"/>
      <c r="MQ25" s="12"/>
      <c r="MR25" s="12"/>
      <c r="MS25" s="12"/>
      <c r="MT25" s="12"/>
      <c r="MU25" s="12"/>
      <c r="MV25" s="12"/>
      <c r="MW25" s="12"/>
      <c r="MX25" s="12"/>
      <c r="MY25" s="12"/>
      <c r="MZ25" s="12"/>
      <c r="NA25" s="12"/>
      <c r="NB25" s="12"/>
      <c r="NC25" s="12"/>
      <c r="ND25" s="12"/>
      <c r="NE25" s="12"/>
      <c r="NF25" s="12"/>
      <c r="NG25" s="12"/>
      <c r="NH25" s="12"/>
      <c r="NI25" s="12"/>
      <c r="NJ25" s="12"/>
      <c r="NK25" s="12"/>
      <c r="NL25" s="12"/>
      <c r="NM25" s="12"/>
      <c r="NN25" s="12"/>
      <c r="NO25" s="12"/>
      <c r="NP25" s="12"/>
      <c r="NQ25" s="12"/>
      <c r="NR25" s="12"/>
      <c r="NS25" s="12"/>
      <c r="NT25" s="12"/>
      <c r="NU25" s="12"/>
      <c r="NV25" s="12"/>
      <c r="NW25" s="12"/>
      <c r="NX25" s="12"/>
      <c r="NY25" s="12"/>
      <c r="NZ25" s="12"/>
      <c r="OA25" s="12"/>
      <c r="OB25" s="12"/>
      <c r="OC25" s="12"/>
      <c r="OD25" s="12"/>
      <c r="OE25" s="12"/>
      <c r="OF25" s="12"/>
      <c r="OG25" s="12"/>
      <c r="OH25" s="12"/>
      <c r="OI25" s="12"/>
      <c r="OJ25" s="12"/>
      <c r="OK25" s="12"/>
      <c r="OL25" s="12"/>
      <c r="OM25" s="12"/>
      <c r="ON25" s="12"/>
      <c r="OO25" s="12"/>
      <c r="OP25" s="12"/>
      <c r="OQ25" s="12"/>
      <c r="OR25" s="12"/>
      <c r="OS25" s="12"/>
      <c r="OT25" s="12"/>
      <c r="OU25" s="12"/>
      <c r="OV25" s="12"/>
      <c r="OW25" s="12"/>
      <c r="OX25" s="12"/>
      <c r="OY25" s="12"/>
      <c r="OZ25" s="12"/>
      <c r="PA25" s="12"/>
      <c r="PB25" s="12"/>
      <c r="PC25" s="12"/>
      <c r="PD25" s="12"/>
      <c r="PE25" s="12"/>
      <c r="PF25" s="12"/>
      <c r="PG25" s="12"/>
      <c r="PH25" s="12"/>
      <c r="PI25" s="12"/>
      <c r="PJ25" s="12"/>
      <c r="PK25" s="12"/>
      <c r="PL25" s="12"/>
      <c r="PM25" s="12"/>
      <c r="PN25" s="12"/>
      <c r="PO25" s="12"/>
      <c r="PP25" s="12"/>
      <c r="PQ25" s="12"/>
      <c r="PR25" s="12"/>
      <c r="PS25" s="12"/>
      <c r="PT25" s="12"/>
      <c r="PU25" s="12"/>
      <c r="PV25" s="12"/>
      <c r="PW25" s="12"/>
      <c r="PX25" s="12"/>
      <c r="PY25" s="12"/>
      <c r="PZ25" s="12"/>
      <c r="QA25" s="12"/>
      <c r="QB25" s="12"/>
      <c r="QC25" s="12"/>
      <c r="QD25" s="12"/>
      <c r="QE25" s="12"/>
      <c r="QF25" s="12"/>
      <c r="QG25" s="12"/>
      <c r="QH25" s="12"/>
      <c r="QI25" s="12"/>
      <c r="QJ25" s="12"/>
      <c r="QK25" s="12"/>
      <c r="QL25" s="12"/>
      <c r="QM25" s="12"/>
      <c r="QN25" s="12"/>
      <c r="QO25" s="12"/>
      <c r="QP25" s="12"/>
      <c r="QQ25" s="12"/>
      <c r="QR25" s="12"/>
      <c r="QS25" s="12"/>
      <c r="QT25" s="12"/>
      <c r="QU25" s="12"/>
      <c r="QV25" s="12"/>
      <c r="QW25" s="12"/>
      <c r="QX25" s="12"/>
      <c r="QY25" s="12"/>
      <c r="QZ25" s="12"/>
      <c r="RA25" s="12"/>
      <c r="RB25" s="12"/>
      <c r="RC25" s="12"/>
      <c r="RD25" s="12"/>
      <c r="RE25" s="12"/>
      <c r="RF25" s="12"/>
      <c r="RG25" s="12"/>
      <c r="RH25" s="12"/>
      <c r="RI25" s="12"/>
      <c r="RJ25" s="12"/>
      <c r="RK25" s="12"/>
      <c r="RL25" s="12"/>
      <c r="RM25" s="12"/>
      <c r="RN25" s="12"/>
      <c r="RO25" s="12"/>
      <c r="RP25" s="12"/>
      <c r="RQ25" s="12"/>
      <c r="RR25" s="12"/>
      <c r="RS25" s="12"/>
      <c r="RT25" s="12"/>
      <c r="RU25" s="12"/>
      <c r="RV25" s="12"/>
      <c r="RW25" s="12"/>
      <c r="RX25" s="12"/>
      <c r="RY25" s="12"/>
      <c r="RZ25" s="12"/>
      <c r="SA25" s="12"/>
      <c r="SB25" s="12"/>
      <c r="SC25" s="12"/>
      <c r="SD25" s="12"/>
      <c r="SE25" s="12"/>
      <c r="SF25" s="12"/>
      <c r="SG25" s="12"/>
      <c r="SH25" s="12"/>
      <c r="SI25" s="12"/>
      <c r="SJ25" s="12"/>
      <c r="SK25" s="12"/>
      <c r="SL25" s="12"/>
      <c r="SM25" s="12"/>
      <c r="SN25" s="12"/>
      <c r="SO25" s="12"/>
      <c r="SP25" s="12"/>
      <c r="SQ25" s="12"/>
      <c r="SR25" s="12"/>
      <c r="SS25" s="12"/>
      <c r="ST25" s="12"/>
      <c r="SU25" s="12"/>
      <c r="SV25" s="12"/>
      <c r="SW25" s="12"/>
      <c r="SX25" s="12"/>
      <c r="SY25" s="12"/>
      <c r="SZ25" s="12"/>
      <c r="TA25" s="12"/>
      <c r="TB25" s="12"/>
      <c r="TC25" s="12"/>
      <c r="TD25" s="12"/>
      <c r="TE25" s="12"/>
      <c r="TF25" s="12"/>
      <c r="TG25" s="12"/>
      <c r="TH25" s="12"/>
      <c r="TI25" s="12"/>
      <c r="TJ25" s="12"/>
      <c r="TK25" s="12"/>
      <c r="TL25" s="12"/>
      <c r="TM25" s="12"/>
      <c r="TN25" s="12"/>
      <c r="TO25" s="12"/>
      <c r="TP25" s="12"/>
      <c r="TQ25" s="12"/>
      <c r="TR25" s="12"/>
      <c r="TS25" s="12"/>
      <c r="TT25" s="12"/>
      <c r="TU25" s="12"/>
      <c r="TV25" s="12"/>
      <c r="TW25" s="12"/>
      <c r="TX25" s="12"/>
      <c r="TY25" s="12"/>
      <c r="TZ25" s="12"/>
      <c r="UA25" s="12"/>
      <c r="UB25" s="12"/>
      <c r="UC25" s="12"/>
      <c r="UD25" s="12"/>
      <c r="UE25" s="12"/>
      <c r="UF25" s="12"/>
      <c r="UG25" s="12"/>
      <c r="UH25" s="12"/>
      <c r="UI25" s="12"/>
      <c r="UJ25" s="12"/>
      <c r="UK25" s="12"/>
      <c r="UL25" s="12"/>
      <c r="UM25" s="12"/>
      <c r="UN25" s="12"/>
      <c r="UO25" s="12"/>
      <c r="UP25" s="12"/>
      <c r="UQ25" s="12"/>
      <c r="UR25" s="12"/>
      <c r="US25" s="12"/>
      <c r="UT25" s="12"/>
      <c r="UU25" s="12"/>
      <c r="UV25" s="12"/>
      <c r="UW25" s="12"/>
      <c r="UX25" s="12"/>
      <c r="UY25" s="12"/>
      <c r="UZ25" s="12"/>
      <c r="VA25" s="12"/>
      <c r="VB25" s="12"/>
      <c r="VC25" s="12"/>
      <c r="VD25" s="12"/>
      <c r="VE25" s="12"/>
      <c r="VF25" s="12"/>
      <c r="VG25" s="12"/>
      <c r="VH25" s="12"/>
      <c r="VI25" s="12"/>
      <c r="VJ25" s="12"/>
      <c r="VK25" s="12"/>
      <c r="VL25" s="12"/>
      <c r="VM25" s="12"/>
      <c r="VN25" s="12"/>
      <c r="VO25" s="12"/>
      <c r="VP25" s="12"/>
      <c r="VQ25" s="12"/>
      <c r="VR25" s="12"/>
      <c r="VS25" s="12"/>
      <c r="VT25" s="12"/>
      <c r="VU25" s="12"/>
      <c r="VV25" s="12"/>
      <c r="VW25" s="12"/>
      <c r="VX25" s="12"/>
      <c r="VY25" s="12"/>
      <c r="VZ25" s="12"/>
      <c r="WA25" s="12"/>
      <c r="WB25" s="12"/>
      <c r="WC25" s="12"/>
      <c r="WD25" s="12"/>
      <c r="WE25" s="12"/>
      <c r="WF25" s="12"/>
      <c r="WG25" s="12"/>
      <c r="WH25" s="12"/>
      <c r="WI25" s="12"/>
      <c r="WJ25" s="12"/>
      <c r="WK25" s="12"/>
      <c r="WL25" s="12"/>
      <c r="WM25" s="12"/>
      <c r="WN25" s="12"/>
      <c r="WO25" s="12"/>
      <c r="WP25" s="12"/>
      <c r="WQ25" s="12"/>
      <c r="WR25" s="12"/>
      <c r="WS25" s="12"/>
      <c r="WT25" s="12"/>
      <c r="WU25" s="12"/>
      <c r="WV25" s="12"/>
      <c r="WW25" s="12"/>
      <c r="WX25" s="12"/>
      <c r="WY25" s="12"/>
      <c r="WZ25" s="12"/>
      <c r="XA25" s="12"/>
      <c r="XB25" s="12"/>
      <c r="XC25" s="12"/>
      <c r="XD25" s="12"/>
      <c r="XE25" s="12"/>
      <c r="XF25" s="12"/>
      <c r="XG25" s="12"/>
      <c r="XH25" s="12"/>
      <c r="XI25" s="12"/>
      <c r="XJ25" s="12"/>
      <c r="XK25" s="12"/>
      <c r="XL25" s="12"/>
      <c r="XM25" s="12"/>
      <c r="XN25" s="12"/>
      <c r="XO25" s="12"/>
      <c r="XP25" s="12"/>
      <c r="XQ25" s="12"/>
      <c r="XR25" s="12"/>
      <c r="XS25" s="12"/>
      <c r="XT25" s="12"/>
      <c r="XU25" s="12"/>
      <c r="XV25" s="12"/>
      <c r="XW25" s="12"/>
      <c r="XX25" s="12"/>
      <c r="XY25" s="12"/>
      <c r="XZ25" s="12"/>
      <c r="YA25" s="12"/>
      <c r="YB25" s="12"/>
      <c r="YC25" s="12"/>
      <c r="YD25" s="12"/>
      <c r="YE25" s="12"/>
      <c r="YF25" s="12"/>
      <c r="YG25" s="12"/>
      <c r="YH25" s="12"/>
      <c r="YI25" s="12"/>
      <c r="YJ25" s="12"/>
      <c r="YK25" s="12"/>
      <c r="YL25" s="12"/>
      <c r="YM25" s="12"/>
      <c r="YN25" s="12"/>
      <c r="YO25" s="12"/>
      <c r="YP25" s="12"/>
      <c r="YQ25" s="12"/>
      <c r="YR25" s="12"/>
      <c r="YS25" s="12"/>
      <c r="YT25" s="12"/>
      <c r="YU25" s="12"/>
      <c r="YV25" s="12"/>
      <c r="YW25" s="12"/>
      <c r="YX25" s="12"/>
      <c r="YY25" s="12"/>
      <c r="YZ25" s="12"/>
      <c r="ZA25" s="12"/>
      <c r="ZB25" s="12"/>
      <c r="ZC25" s="12"/>
      <c r="ZD25" s="12"/>
      <c r="ZE25" s="12"/>
      <c r="ZF25" s="12"/>
      <c r="ZG25" s="12"/>
      <c r="ZH25" s="12"/>
      <c r="ZI25" s="12"/>
      <c r="ZJ25" s="12"/>
      <c r="ZK25" s="12"/>
      <c r="ZL25" s="12"/>
      <c r="ZM25" s="12"/>
      <c r="ZN25" s="12"/>
      <c r="ZO25" s="12"/>
      <c r="ZP25" s="12"/>
      <c r="ZQ25" s="12"/>
      <c r="ZR25" s="12"/>
      <c r="ZS25" s="12"/>
      <c r="ZT25" s="12"/>
      <c r="ZU25" s="12"/>
      <c r="ZV25" s="12"/>
      <c r="ZW25" s="12"/>
      <c r="ZX25" s="12"/>
      <c r="ZY25" s="12"/>
      <c r="ZZ25" s="12"/>
      <c r="AAA25" s="12"/>
      <c r="AAB25" s="12"/>
      <c r="AAC25" s="12"/>
      <c r="AAD25" s="12"/>
      <c r="AAE25" s="12"/>
      <c r="AAF25" s="12"/>
      <c r="AAG25" s="12"/>
      <c r="AAH25" s="12"/>
      <c r="AAI25" s="12"/>
      <c r="AAJ25" s="12"/>
      <c r="AAK25" s="12"/>
      <c r="AAL25" s="12"/>
      <c r="AAM25" s="12"/>
      <c r="AAN25" s="12"/>
      <c r="AAO25" s="12"/>
      <c r="AAP25" s="12"/>
      <c r="AAQ25" s="12"/>
      <c r="AAR25" s="12"/>
      <c r="AAS25" s="12"/>
      <c r="AAT25" s="12"/>
      <c r="AAU25" s="12"/>
      <c r="AAV25" s="12"/>
      <c r="AAW25" s="12"/>
      <c r="AAX25" s="12"/>
      <c r="AAY25" s="12"/>
      <c r="AAZ25" s="12"/>
      <c r="ABA25" s="12"/>
      <c r="ABB25" s="12"/>
      <c r="ABC25" s="12"/>
      <c r="ABD25" s="12"/>
      <c r="ABE25" s="12"/>
      <c r="ABF25" s="12"/>
      <c r="ABG25" s="12"/>
      <c r="ABH25" s="12"/>
      <c r="ABI25" s="12"/>
      <c r="ABJ25" s="12"/>
      <c r="ABK25" s="12"/>
      <c r="ABL25" s="12"/>
      <c r="ABM25" s="12"/>
      <c r="ABN25" s="12"/>
      <c r="ABO25" s="12"/>
      <c r="ABP25" s="12"/>
      <c r="ABQ25" s="12"/>
      <c r="ABR25" s="12"/>
      <c r="ABS25" s="12"/>
      <c r="ABT25" s="12"/>
      <c r="ABU25" s="12"/>
      <c r="ABV25" s="12"/>
      <c r="ABW25" s="12"/>
      <c r="ABX25" s="12"/>
      <c r="ABY25" s="12"/>
      <c r="ABZ25" s="12"/>
      <c r="ACA25" s="12"/>
      <c r="ACB25" s="12"/>
      <c r="ACC25" s="12"/>
      <c r="ACD25" s="12"/>
      <c r="ACE25" s="12"/>
      <c r="ACF25" s="12"/>
      <c r="ACG25" s="12"/>
      <c r="ACH25" s="12"/>
      <c r="ACI25" s="12"/>
      <c r="ACJ25" s="12"/>
      <c r="ACK25" s="12"/>
      <c r="ACL25" s="12"/>
      <c r="ACM25" s="12"/>
      <c r="ACN25" s="12"/>
      <c r="ACO25" s="12"/>
      <c r="ACP25" s="12"/>
      <c r="ACQ25" s="12"/>
      <c r="ACR25" s="12"/>
      <c r="ACS25" s="12"/>
      <c r="ACT25" s="12"/>
      <c r="ACU25" s="12"/>
      <c r="ACV25" s="12"/>
      <c r="ACW25" s="12"/>
      <c r="ACX25" s="12"/>
      <c r="ACY25" s="12"/>
      <c r="ACZ25" s="12"/>
      <c r="ADA25" s="12"/>
      <c r="ADB25" s="12"/>
      <c r="ADC25" s="12"/>
      <c r="ADD25" s="12"/>
      <c r="ADE25" s="12"/>
      <c r="ADF25" s="12"/>
      <c r="ADG25" s="12"/>
      <c r="ADH25" s="12"/>
      <c r="ADI25" s="12"/>
      <c r="ADJ25" s="12"/>
      <c r="ADK25" s="12"/>
      <c r="ADL25" s="12"/>
      <c r="ADM25" s="12"/>
      <c r="ADN25" s="12"/>
      <c r="ADO25" s="12"/>
      <c r="ADP25" s="12"/>
      <c r="ADQ25" s="12"/>
      <c r="ADR25" s="12"/>
      <c r="ADS25" s="12"/>
      <c r="ADT25" s="12"/>
      <c r="ADU25" s="12"/>
      <c r="ADV25" s="12"/>
      <c r="ADW25" s="12"/>
      <c r="ADX25" s="12"/>
      <c r="ADY25" s="12"/>
      <c r="ADZ25" s="12"/>
      <c r="AEA25" s="12"/>
      <c r="AEB25" s="12"/>
      <c r="AEC25" s="12"/>
      <c r="AED25" s="12"/>
      <c r="AEE25" s="12"/>
      <c r="AEF25" s="12"/>
      <c r="AEG25" s="12"/>
      <c r="AEH25" s="12"/>
      <c r="AEI25" s="12"/>
      <c r="AEJ25" s="12"/>
      <c r="AEK25" s="12"/>
      <c r="AEL25" s="12"/>
      <c r="AEM25" s="12"/>
      <c r="AEN25" s="12"/>
      <c r="AEO25" s="12"/>
      <c r="AEP25" s="12"/>
      <c r="AEQ25" s="12"/>
      <c r="AER25" s="12"/>
      <c r="AES25" s="12"/>
      <c r="AET25" s="12"/>
      <c r="AEU25" s="12"/>
      <c r="AEV25" s="12"/>
      <c r="AEW25" s="12"/>
      <c r="AEX25" s="12"/>
      <c r="AEY25" s="12"/>
      <c r="AEZ25" s="12"/>
      <c r="AFA25" s="12"/>
      <c r="AFB25" s="12"/>
      <c r="AFC25" s="12"/>
      <c r="AFD25" s="12"/>
      <c r="AFE25" s="12"/>
      <c r="AFF25" s="12"/>
      <c r="AFG25" s="12"/>
      <c r="AFH25" s="12"/>
      <c r="AFI25" s="12"/>
      <c r="AFJ25" s="12"/>
      <c r="AFK25" s="12"/>
      <c r="AFL25" s="12"/>
      <c r="AFM25" s="12"/>
      <c r="AFN25" s="12"/>
      <c r="AFO25" s="12"/>
      <c r="AFP25" s="12"/>
      <c r="AFQ25" s="12"/>
      <c r="AFR25" s="12"/>
      <c r="AFS25" s="12"/>
      <c r="AFT25" s="12"/>
      <c r="AFU25" s="12"/>
      <c r="AFV25" s="12"/>
      <c r="AFW25" s="12"/>
      <c r="AFX25" s="12"/>
      <c r="AFY25" s="12"/>
      <c r="AFZ25" s="12"/>
      <c r="AGA25" s="12"/>
      <c r="AGB25" s="12"/>
      <c r="AGC25" s="12"/>
      <c r="AGD25" s="12"/>
      <c r="AGE25" s="12"/>
      <c r="AGF25" s="12"/>
      <c r="AGG25" s="12"/>
      <c r="AGH25" s="12"/>
      <c r="AGI25" s="12"/>
      <c r="AGJ25" s="12"/>
      <c r="AGK25" s="12"/>
      <c r="AGL25" s="12"/>
      <c r="AGM25" s="12"/>
      <c r="AGN25" s="12"/>
      <c r="AGO25" s="12"/>
      <c r="AGP25" s="12"/>
      <c r="AGQ25" s="12"/>
      <c r="AGR25" s="12"/>
      <c r="AGS25" s="12"/>
      <c r="AGT25" s="12"/>
      <c r="AGU25" s="12"/>
      <c r="AGV25" s="12"/>
      <c r="AGW25" s="12"/>
      <c r="AGX25" s="12"/>
      <c r="AGY25" s="12"/>
      <c r="AGZ25" s="12"/>
      <c r="AHA25" s="12"/>
      <c r="AHB25" s="12"/>
      <c r="AHC25" s="12"/>
      <c r="AHD25" s="12"/>
      <c r="AHE25" s="12"/>
      <c r="AHF25" s="12"/>
      <c r="AHG25" s="12"/>
      <c r="AHH25" s="12"/>
      <c r="AHI25" s="12"/>
      <c r="AHJ25" s="12"/>
      <c r="AHK25" s="12"/>
      <c r="AHL25" s="12"/>
      <c r="AHM25" s="12"/>
      <c r="AHN25" s="12"/>
      <c r="AHO25" s="12"/>
      <c r="AHP25" s="12"/>
      <c r="AHQ25" s="12"/>
      <c r="AHR25" s="12"/>
      <c r="AHS25" s="12"/>
      <c r="AHT25" s="12"/>
      <c r="AHU25" s="12"/>
      <c r="AHV25" s="12"/>
      <c r="AHW25" s="12"/>
      <c r="AHX25" s="12"/>
      <c r="AHY25" s="12"/>
      <c r="AHZ25" s="12"/>
      <c r="AIA25" s="12"/>
      <c r="AIB25" s="12"/>
      <c r="AIC25" s="12"/>
      <c r="AID25" s="12"/>
      <c r="AIE25" s="12"/>
      <c r="AIF25" s="12"/>
      <c r="AIG25" s="12"/>
      <c r="AIH25" s="12"/>
      <c r="AII25" s="12"/>
      <c r="AIJ25" s="12"/>
      <c r="AIK25" s="12"/>
      <c r="AIL25" s="12"/>
      <c r="AIM25" s="12"/>
      <c r="AIN25" s="12"/>
      <c r="AIO25" s="12"/>
      <c r="AIP25" s="12"/>
      <c r="AIQ25" s="12"/>
      <c r="AIR25" s="12"/>
      <c r="AIS25" s="12"/>
      <c r="AIT25" s="12"/>
      <c r="AIU25" s="12"/>
      <c r="AIV25" s="12"/>
      <c r="AIW25" s="12"/>
      <c r="AIX25" s="12"/>
      <c r="AIY25" s="12"/>
      <c r="AIZ25" s="12"/>
      <c r="AJA25" s="12"/>
      <c r="AJB25" s="12"/>
      <c r="AJC25" s="12"/>
      <c r="AJD25" s="12"/>
      <c r="AJE25" s="12"/>
      <c r="AJF25" s="12"/>
      <c r="AJG25" s="12"/>
      <c r="AJH25" s="12"/>
      <c r="AJI25" s="12"/>
      <c r="AJJ25" s="12"/>
      <c r="AJK25" s="12"/>
      <c r="AJL25" s="12"/>
      <c r="AJM25" s="12"/>
      <c r="AJN25" s="12"/>
      <c r="AJO25" s="12"/>
      <c r="AJP25" s="12"/>
      <c r="AJQ25" s="12"/>
      <c r="AJR25" s="12"/>
      <c r="AJS25" s="12"/>
      <c r="AJT25" s="12"/>
      <c r="AJU25" s="12"/>
      <c r="AJV25" s="12"/>
      <c r="AJW25" s="12"/>
      <c r="AJX25" s="12"/>
      <c r="AJY25" s="12"/>
      <c r="AJZ25" s="12"/>
      <c r="AKA25" s="12"/>
      <c r="AKB25" s="12"/>
      <c r="AKC25" s="12"/>
      <c r="AKD25" s="12"/>
      <c r="AKE25" s="12"/>
      <c r="AKF25" s="12"/>
      <c r="AKG25" s="12"/>
      <c r="AKH25" s="12"/>
      <c r="AKI25" s="12"/>
      <c r="AKJ25" s="12"/>
      <c r="AKK25" s="12"/>
      <c r="AKL25" s="12"/>
      <c r="AKM25" s="12"/>
      <c r="AKN25" s="12"/>
      <c r="AKO25" s="12"/>
      <c r="AKP25" s="12"/>
      <c r="AKQ25" s="12"/>
      <c r="AKR25" s="12"/>
      <c r="AKS25" s="12"/>
      <c r="AKT25" s="12"/>
      <c r="AKU25" s="12"/>
      <c r="AKV25" s="12"/>
      <c r="AKW25" s="12"/>
      <c r="AKX25" s="12"/>
      <c r="AKY25" s="12"/>
      <c r="AKZ25" s="12"/>
      <c r="ALA25" s="12"/>
      <c r="ALB25" s="12"/>
      <c r="ALC25" s="12"/>
      <c r="ALD25" s="12"/>
      <c r="ALE25" s="12"/>
      <c r="ALF25" s="12"/>
      <c r="ALG25" s="12"/>
      <c r="ALH25" s="12"/>
      <c r="ALI25" s="12"/>
      <c r="ALJ25" s="12"/>
      <c r="ALK25" s="12"/>
      <c r="ALL25" s="12"/>
      <c r="ALM25" s="12"/>
      <c r="ALN25" s="12"/>
      <c r="ALO25" s="12"/>
      <c r="ALP25" s="12"/>
      <c r="ALQ25" s="12"/>
      <c r="ALR25" s="12"/>
      <c r="ALS25" s="12"/>
      <c r="ALT25" s="12"/>
      <c r="ALU25" s="12"/>
      <c r="ALV25" s="12"/>
      <c r="ALW25" s="12"/>
      <c r="ALX25" s="12"/>
      <c r="ALY25" s="12"/>
      <c r="ALZ25" s="12"/>
      <c r="AMA25" s="12"/>
      <c r="AMB25" s="12"/>
      <c r="AMC25" s="12"/>
      <c r="AMD25" s="12"/>
      <c r="AME25" s="12"/>
      <c r="AMF25" s="12"/>
      <c r="AMG25" s="12"/>
      <c r="AMH25" s="12"/>
      <c r="AMI25" s="12"/>
      <c r="AMJ25" s="12"/>
      <c r="AMK25" s="12"/>
      <c r="AML25" s="12"/>
      <c r="AMM25" s="12"/>
      <c r="AMN25" s="12"/>
      <c r="AMO25" s="12"/>
      <c r="AMP25" s="12"/>
      <c r="AMQ25" s="12"/>
      <c r="AMR25" s="12"/>
      <c r="AMS25" s="12"/>
      <c r="AMT25" s="12"/>
      <c r="AMU25" s="12"/>
      <c r="AMV25" s="12"/>
      <c r="AMW25" s="12"/>
      <c r="AMX25" s="12"/>
      <c r="AMY25" s="12"/>
      <c r="AMZ25" s="12"/>
      <c r="ANA25" s="12"/>
      <c r="ANB25" s="12"/>
      <c r="ANC25" s="12"/>
      <c r="AND25" s="12"/>
      <c r="ANE25" s="12"/>
      <c r="ANF25" s="12"/>
      <c r="ANG25" s="12"/>
      <c r="ANH25" s="12"/>
      <c r="ANI25" s="12"/>
      <c r="ANJ25" s="12"/>
      <c r="ANK25" s="12"/>
      <c r="ANL25" s="12"/>
      <c r="ANM25" s="12"/>
      <c r="ANN25" s="12"/>
      <c r="ANO25" s="12"/>
      <c r="ANP25" s="12"/>
      <c r="ANQ25" s="12"/>
      <c r="ANR25" s="12"/>
      <c r="ANS25" s="12"/>
      <c r="ANT25" s="12"/>
      <c r="ANU25" s="12"/>
      <c r="ANV25" s="12"/>
      <c r="ANW25" s="12"/>
      <c r="ANX25" s="12"/>
      <c r="ANY25" s="12"/>
      <c r="ANZ25" s="12"/>
      <c r="AOA25" s="12"/>
      <c r="AOB25" s="12"/>
      <c r="AOC25" s="12"/>
      <c r="AOD25" s="12"/>
      <c r="AOE25" s="12"/>
      <c r="AOF25" s="12"/>
      <c r="AOG25" s="12"/>
      <c r="AOH25" s="12"/>
      <c r="AOI25" s="12"/>
      <c r="AOJ25" s="12"/>
      <c r="AOK25" s="12"/>
      <c r="AOL25" s="12"/>
      <c r="AOM25" s="12"/>
      <c r="AON25" s="12"/>
      <c r="AOO25" s="12"/>
      <c r="AOP25" s="12"/>
      <c r="AOQ25" s="12"/>
      <c r="AOR25" s="12"/>
      <c r="AOS25" s="12"/>
      <c r="AOT25" s="12"/>
      <c r="AOU25" s="12"/>
      <c r="AOV25" s="12"/>
      <c r="AOW25" s="12"/>
      <c r="AOX25" s="12"/>
      <c r="AOY25" s="12"/>
      <c r="AOZ25" s="12"/>
      <c r="APA25" s="12"/>
      <c r="APB25" s="12"/>
      <c r="APC25" s="12"/>
      <c r="APD25" s="12"/>
      <c r="APE25" s="12"/>
      <c r="APF25" s="12"/>
      <c r="APG25" s="12"/>
      <c r="APH25" s="12"/>
      <c r="API25" s="12"/>
      <c r="APJ25" s="12"/>
      <c r="APK25" s="12"/>
      <c r="APL25" s="12"/>
      <c r="APM25" s="12"/>
      <c r="APN25" s="12"/>
      <c r="APO25" s="12"/>
      <c r="APP25" s="12"/>
      <c r="APQ25" s="12"/>
      <c r="APR25" s="12"/>
      <c r="APS25" s="12"/>
      <c r="APT25" s="12"/>
      <c r="APU25" s="12"/>
      <c r="APV25" s="12"/>
      <c r="APW25" s="12"/>
      <c r="APX25" s="12"/>
      <c r="APY25" s="12"/>
      <c r="APZ25" s="12"/>
      <c r="AQA25" s="12"/>
      <c r="AQB25" s="12"/>
      <c r="AQC25" s="12"/>
      <c r="AQD25" s="12"/>
      <c r="AQE25" s="12"/>
      <c r="AQF25" s="12"/>
      <c r="AQG25" s="12"/>
      <c r="AQH25" s="12"/>
      <c r="AQI25" s="12"/>
      <c r="AQJ25" s="12"/>
      <c r="AQK25" s="12"/>
      <c r="AQL25" s="12"/>
      <c r="AQM25" s="12"/>
      <c r="AQN25" s="12"/>
      <c r="AQO25" s="12"/>
      <c r="AQP25" s="12"/>
      <c r="AQQ25" s="12"/>
      <c r="AQR25" s="12"/>
      <c r="AQS25" s="12"/>
      <c r="AQT25" s="12"/>
      <c r="AQU25" s="12"/>
      <c r="AQV25" s="12"/>
      <c r="AQW25" s="12"/>
      <c r="AQX25" s="12"/>
      <c r="AQY25" s="12"/>
      <c r="AQZ25" s="12"/>
      <c r="ARA25" s="12"/>
      <c r="ARB25" s="12"/>
      <c r="ARC25" s="12"/>
      <c r="ARD25" s="12"/>
      <c r="ARE25" s="12"/>
      <c r="ARF25" s="12"/>
      <c r="ARG25" s="12"/>
      <c r="ARH25" s="12"/>
      <c r="ARI25" s="12"/>
      <c r="ARJ25" s="12"/>
      <c r="ARK25" s="12"/>
      <c r="ARL25" s="12"/>
      <c r="ARM25" s="12"/>
      <c r="ARN25" s="12"/>
      <c r="ARO25" s="12"/>
      <c r="ARP25" s="12"/>
      <c r="ARQ25" s="12"/>
      <c r="ARR25" s="12"/>
      <c r="ARS25" s="12"/>
      <c r="ART25" s="12"/>
      <c r="ARU25" s="12"/>
      <c r="ARV25" s="12"/>
      <c r="ARW25" s="12"/>
      <c r="ARX25" s="12"/>
      <c r="ARY25" s="12"/>
      <c r="ARZ25" s="12"/>
      <c r="ASA25" s="12"/>
      <c r="ASB25" s="12"/>
      <c r="ASC25" s="12"/>
      <c r="ASD25" s="12"/>
      <c r="ASE25" s="12"/>
      <c r="ASF25" s="12"/>
      <c r="ASG25" s="12"/>
      <c r="ASH25" s="12"/>
      <c r="ASI25" s="12"/>
      <c r="ASJ25" s="12"/>
      <c r="ASK25" s="12"/>
      <c r="ASL25" s="12"/>
      <c r="ASM25" s="12"/>
      <c r="ASN25" s="12"/>
      <c r="ASO25" s="12"/>
      <c r="ASP25" s="12"/>
      <c r="ASQ25" s="12"/>
      <c r="ASR25" s="12"/>
      <c r="ASS25" s="12"/>
      <c r="AST25" s="12"/>
      <c r="ASU25" s="12"/>
      <c r="ASV25" s="12"/>
      <c r="ASW25" s="12"/>
      <c r="ASX25" s="12"/>
      <c r="ASY25" s="12"/>
      <c r="ASZ25" s="12"/>
      <c r="ATA25" s="12"/>
      <c r="ATB25" s="12"/>
      <c r="ATC25" s="12"/>
      <c r="ATD25" s="12"/>
      <c r="ATE25" s="12"/>
      <c r="ATF25" s="12"/>
      <c r="ATG25" s="12"/>
      <c r="ATH25" s="12"/>
      <c r="ATI25" s="12"/>
      <c r="ATJ25" s="12"/>
      <c r="ATK25" s="12"/>
      <c r="ATL25" s="12"/>
      <c r="ATM25" s="12"/>
      <c r="ATN25" s="12"/>
      <c r="ATO25" s="12"/>
      <c r="ATP25" s="12"/>
      <c r="ATQ25" s="12"/>
      <c r="ATR25" s="12"/>
      <c r="ATS25" s="12"/>
      <c r="ATT25" s="12"/>
      <c r="ATU25" s="12"/>
      <c r="ATV25" s="12"/>
      <c r="ATW25" s="12"/>
      <c r="ATX25" s="12"/>
      <c r="ATY25" s="12"/>
      <c r="ATZ25" s="12"/>
      <c r="AUA25" s="12"/>
      <c r="AUB25" s="12"/>
      <c r="AUC25" s="12"/>
      <c r="AUD25" s="12"/>
      <c r="AUE25" s="12"/>
      <c r="AUF25" s="12"/>
      <c r="AUG25" s="12"/>
      <c r="AUH25" s="12"/>
      <c r="AUI25" s="12"/>
      <c r="AUJ25" s="12"/>
      <c r="AUK25" s="12"/>
      <c r="AUL25" s="12"/>
      <c r="AUM25" s="12"/>
      <c r="AUN25" s="12"/>
      <c r="AUO25" s="12"/>
      <c r="AUP25" s="12"/>
      <c r="AUQ25" s="12"/>
      <c r="AUR25" s="12"/>
      <c r="AUS25" s="12"/>
      <c r="AUT25" s="12"/>
      <c r="AUU25" s="12"/>
      <c r="AUV25" s="12"/>
      <c r="AUW25" s="12"/>
      <c r="AUX25" s="12"/>
      <c r="AUY25" s="12"/>
      <c r="AUZ25" s="12"/>
      <c r="AVA25" s="12"/>
      <c r="AVB25" s="12"/>
      <c r="AVC25" s="12"/>
      <c r="AVD25" s="12"/>
      <c r="AVE25" s="12"/>
      <c r="AVF25" s="12"/>
      <c r="AVG25" s="12"/>
      <c r="AVH25" s="12"/>
      <c r="AVI25" s="12"/>
      <c r="AVJ25" s="12"/>
      <c r="AVK25" s="12"/>
      <c r="AVL25" s="12"/>
      <c r="AVM25" s="12"/>
      <c r="AVN25" s="12"/>
      <c r="AVO25" s="12"/>
      <c r="AVP25" s="12"/>
      <c r="AVQ25" s="12"/>
      <c r="AVR25" s="12"/>
      <c r="AVS25" s="12"/>
      <c r="AVT25" s="12"/>
      <c r="AVU25" s="12"/>
      <c r="AVV25" s="12"/>
      <c r="AVW25" s="12"/>
      <c r="AVX25" s="12"/>
      <c r="AVY25" s="12"/>
      <c r="AVZ25" s="12"/>
      <c r="AWA25" s="12"/>
      <c r="AWB25" s="12"/>
      <c r="AWC25" s="12"/>
      <c r="AWD25" s="12"/>
      <c r="AWE25" s="12"/>
      <c r="AWF25" s="12"/>
      <c r="AWG25" s="12"/>
      <c r="AWH25" s="12"/>
      <c r="AWI25" s="12"/>
      <c r="AWJ25" s="12"/>
      <c r="AWK25" s="12"/>
      <c r="AWL25" s="12"/>
      <c r="AWM25" s="12"/>
      <c r="AWN25" s="12"/>
      <c r="AWO25" s="12"/>
      <c r="AWP25" s="12"/>
      <c r="AWQ25" s="12"/>
      <c r="AWR25" s="12"/>
      <c r="AWS25" s="12"/>
      <c r="AWT25" s="12"/>
      <c r="AWU25" s="12"/>
      <c r="AWV25" s="12"/>
      <c r="AWW25" s="12"/>
      <c r="AWX25" s="12"/>
      <c r="AWY25" s="12"/>
      <c r="AWZ25" s="12"/>
      <c r="AXA25" s="12"/>
      <c r="AXB25" s="12"/>
      <c r="AXC25" s="12"/>
      <c r="AXD25" s="12"/>
      <c r="AXE25" s="12"/>
      <c r="AXF25" s="12"/>
      <c r="AXG25" s="12"/>
      <c r="AXH25" s="12"/>
      <c r="AXI25" s="12"/>
      <c r="AXJ25" s="12"/>
      <c r="AXK25" s="12"/>
      <c r="AXL25" s="12"/>
      <c r="AXM25" s="12"/>
      <c r="AXN25" s="12"/>
      <c r="AXO25" s="12"/>
      <c r="AXP25" s="12"/>
      <c r="AXQ25" s="12"/>
      <c r="AXR25" s="12"/>
      <c r="AXS25" s="12"/>
      <c r="AXT25" s="12"/>
      <c r="AXU25" s="12"/>
      <c r="AXV25" s="12"/>
      <c r="AXW25" s="12"/>
      <c r="AXX25" s="12"/>
      <c r="AXY25" s="12"/>
      <c r="AXZ25" s="12"/>
      <c r="AYA25" s="12"/>
      <c r="AYB25" s="12"/>
      <c r="AYC25" s="12"/>
      <c r="AYD25" s="12"/>
      <c r="AYE25" s="12"/>
      <c r="AYF25" s="12"/>
      <c r="AYG25" s="12"/>
      <c r="AYH25" s="12"/>
      <c r="AYI25" s="12"/>
      <c r="AYJ25" s="12"/>
      <c r="AYK25" s="12"/>
      <c r="AYL25" s="12"/>
      <c r="AYM25" s="12"/>
      <c r="AYN25" s="12"/>
      <c r="AYO25" s="12"/>
      <c r="AYP25" s="12"/>
      <c r="AYQ25" s="12"/>
      <c r="AYR25" s="12"/>
      <c r="AYS25" s="12"/>
      <c r="AYT25" s="12"/>
      <c r="AYU25" s="12"/>
      <c r="AYV25" s="12"/>
      <c r="AYW25" s="12"/>
      <c r="AYX25" s="12"/>
      <c r="AYY25" s="12"/>
      <c r="AYZ25" s="12"/>
      <c r="AZA25" s="12"/>
      <c r="AZB25" s="12"/>
      <c r="AZC25" s="12"/>
      <c r="AZD25" s="12"/>
      <c r="AZE25" s="12"/>
      <c r="AZF25" s="12"/>
      <c r="AZG25" s="12"/>
      <c r="AZH25" s="12"/>
      <c r="AZI25" s="12"/>
      <c r="AZJ25" s="12"/>
      <c r="AZK25" s="12"/>
      <c r="AZL25" s="12"/>
      <c r="AZM25" s="12"/>
      <c r="AZN25" s="12"/>
      <c r="AZO25" s="12"/>
      <c r="AZP25" s="12"/>
      <c r="AZQ25" s="12"/>
      <c r="AZR25" s="12"/>
      <c r="AZS25" s="12"/>
      <c r="AZT25" s="12"/>
      <c r="AZU25" s="12"/>
      <c r="AZV25" s="12"/>
      <c r="AZW25" s="12"/>
      <c r="AZX25" s="12"/>
      <c r="AZY25" s="12"/>
      <c r="AZZ25" s="12"/>
      <c r="BAA25" s="12"/>
      <c r="BAB25" s="12"/>
      <c r="BAC25" s="12"/>
      <c r="BAD25" s="12"/>
      <c r="BAE25" s="12"/>
      <c r="BAF25" s="12"/>
      <c r="BAG25" s="12"/>
      <c r="BAH25" s="12"/>
      <c r="BAI25" s="12"/>
      <c r="BAJ25" s="12"/>
      <c r="BAK25" s="12"/>
      <c r="BAL25" s="12"/>
      <c r="BAM25" s="12"/>
      <c r="BAN25" s="12"/>
      <c r="BAO25" s="12"/>
      <c r="BAP25" s="12"/>
      <c r="BAQ25" s="12"/>
      <c r="BAR25" s="12"/>
      <c r="BAS25" s="12"/>
      <c r="BAT25" s="12"/>
      <c r="BAU25" s="12"/>
      <c r="BAV25" s="12"/>
      <c r="BAW25" s="12"/>
      <c r="BAX25" s="12"/>
      <c r="BAY25" s="12"/>
      <c r="BAZ25" s="12"/>
      <c r="BBA25" s="12"/>
      <c r="BBB25" s="12"/>
      <c r="BBC25" s="12"/>
      <c r="BBD25" s="12"/>
      <c r="BBE25" s="12"/>
      <c r="BBF25" s="12"/>
      <c r="BBG25" s="12"/>
      <c r="BBH25" s="12"/>
      <c r="BBI25" s="12"/>
      <c r="BBJ25" s="12"/>
      <c r="BBK25" s="12"/>
      <c r="BBL25" s="12"/>
      <c r="BBM25" s="12"/>
      <c r="BBN25" s="12"/>
      <c r="BBO25" s="12"/>
      <c r="BBP25" s="12"/>
      <c r="BBQ25" s="12"/>
      <c r="BBR25" s="12"/>
      <c r="BBS25" s="12"/>
      <c r="BBT25" s="12"/>
      <c r="BBU25" s="12"/>
      <c r="BBV25" s="12"/>
      <c r="BBW25" s="12"/>
      <c r="BBX25" s="12"/>
      <c r="BBY25" s="12"/>
      <c r="BBZ25" s="12"/>
      <c r="BCA25" s="12"/>
      <c r="BCB25" s="12"/>
      <c r="BCC25" s="12"/>
      <c r="BCD25" s="12"/>
      <c r="BCE25" s="12"/>
      <c r="BCF25" s="12"/>
      <c r="BCG25" s="12"/>
      <c r="BCH25" s="12"/>
      <c r="BCI25" s="12"/>
      <c r="BCJ25" s="12"/>
      <c r="BCK25" s="12"/>
      <c r="BCL25" s="12"/>
      <c r="BCM25" s="12"/>
      <c r="BCN25" s="12"/>
      <c r="BCO25" s="12"/>
      <c r="BCP25" s="12"/>
      <c r="BCQ25" s="12"/>
      <c r="BCR25" s="12"/>
      <c r="BCS25" s="12"/>
      <c r="BCT25" s="12"/>
      <c r="BCU25" s="12"/>
      <c r="BCV25" s="12"/>
      <c r="BCW25" s="12"/>
      <c r="BCX25" s="12"/>
      <c r="BCY25" s="12"/>
      <c r="BCZ25" s="12"/>
      <c r="BDA25" s="12"/>
      <c r="BDB25" s="12"/>
      <c r="BDC25" s="12"/>
      <c r="BDD25" s="12"/>
      <c r="BDE25" s="12"/>
      <c r="BDF25" s="12"/>
      <c r="BDG25" s="12"/>
      <c r="BDH25" s="12"/>
      <c r="BDI25" s="12"/>
      <c r="BDJ25" s="12"/>
      <c r="BDK25" s="12"/>
      <c r="BDL25" s="12"/>
      <c r="BDM25" s="12"/>
      <c r="BDN25" s="12"/>
      <c r="BDO25" s="12"/>
      <c r="BDP25" s="12"/>
      <c r="BDQ25" s="12"/>
      <c r="BDR25" s="12"/>
      <c r="BDS25" s="12"/>
      <c r="BDT25" s="12"/>
      <c r="BDU25" s="12"/>
      <c r="BDV25" s="12"/>
      <c r="BDW25" s="12"/>
      <c r="BDX25" s="12"/>
      <c r="BDY25" s="12"/>
      <c r="BDZ25" s="12"/>
      <c r="BEA25" s="12"/>
      <c r="BEB25" s="12"/>
      <c r="BEC25" s="12"/>
      <c r="BED25" s="12"/>
      <c r="BEE25" s="12"/>
      <c r="BEF25" s="12"/>
      <c r="BEG25" s="12"/>
      <c r="BEH25" s="12"/>
      <c r="BEI25" s="12"/>
      <c r="BEJ25" s="12"/>
      <c r="BEK25" s="12"/>
      <c r="BEL25" s="12"/>
      <c r="BEM25" s="12"/>
      <c r="BEN25" s="12"/>
      <c r="BEO25" s="12"/>
      <c r="BEP25" s="12"/>
      <c r="BEQ25" s="12"/>
      <c r="BER25" s="12"/>
      <c r="BES25" s="12"/>
      <c r="BET25" s="12"/>
      <c r="BEU25" s="12"/>
      <c r="BEV25" s="12"/>
      <c r="BEW25" s="12"/>
      <c r="BEX25" s="12"/>
      <c r="BEY25" s="12"/>
      <c r="BEZ25" s="12"/>
      <c r="BFA25" s="12"/>
      <c r="BFB25" s="12"/>
      <c r="BFC25" s="12"/>
      <c r="BFD25" s="12"/>
      <c r="BFE25" s="12"/>
      <c r="BFF25" s="12"/>
      <c r="BFG25" s="12"/>
      <c r="BFH25" s="12"/>
      <c r="BFI25" s="12"/>
      <c r="BFJ25" s="12"/>
      <c r="BFK25" s="12"/>
      <c r="BFL25" s="12"/>
      <c r="BFM25" s="12"/>
      <c r="BFN25" s="12"/>
      <c r="BFO25" s="12"/>
      <c r="BFP25" s="12"/>
      <c r="BFQ25" s="12"/>
      <c r="BFR25" s="12"/>
      <c r="BFS25" s="12"/>
      <c r="BFT25" s="12"/>
      <c r="BFU25" s="12"/>
      <c r="BFV25" s="12"/>
      <c r="BFW25" s="12"/>
      <c r="BFX25" s="12"/>
      <c r="BFY25" s="12"/>
      <c r="BFZ25" s="12"/>
      <c r="BGA25" s="12"/>
      <c r="BGB25" s="12"/>
      <c r="BGC25" s="12"/>
      <c r="BGD25" s="12"/>
      <c r="BGE25" s="12"/>
      <c r="BGF25" s="12"/>
      <c r="BGG25" s="12"/>
      <c r="BGH25" s="12"/>
      <c r="BGI25" s="12"/>
      <c r="BGJ25" s="12"/>
      <c r="BGK25" s="12"/>
      <c r="BGL25" s="12"/>
      <c r="BGM25" s="12"/>
      <c r="BGN25" s="12"/>
      <c r="BGO25" s="12"/>
      <c r="BGP25" s="12"/>
      <c r="BGQ25" s="12"/>
      <c r="BGR25" s="12"/>
      <c r="BGS25" s="12"/>
      <c r="BGT25" s="12"/>
      <c r="BGU25" s="12"/>
      <c r="BGV25" s="12"/>
      <c r="BGW25" s="12"/>
      <c r="BGX25" s="12"/>
      <c r="BGY25" s="12"/>
      <c r="BGZ25" s="12"/>
      <c r="BHA25" s="12"/>
      <c r="BHB25" s="12"/>
      <c r="BHC25" s="12"/>
      <c r="BHD25" s="12"/>
      <c r="BHE25" s="12"/>
      <c r="BHF25" s="12"/>
      <c r="BHG25" s="12"/>
      <c r="BHH25" s="12"/>
      <c r="BHI25" s="12"/>
      <c r="BHJ25" s="12"/>
      <c r="BHK25" s="12"/>
      <c r="BHL25" s="12"/>
      <c r="BHM25" s="12"/>
      <c r="BHN25" s="12"/>
      <c r="BHO25" s="12"/>
      <c r="BHP25" s="12"/>
      <c r="BHQ25" s="12"/>
      <c r="BHR25" s="12"/>
      <c r="BHS25" s="12"/>
      <c r="BHT25" s="12"/>
      <c r="BHU25" s="12"/>
      <c r="BHV25" s="12"/>
      <c r="BHW25" s="12"/>
      <c r="BHX25" s="12"/>
      <c r="BHY25" s="12"/>
      <c r="BHZ25" s="12"/>
      <c r="BIA25" s="12"/>
      <c r="BIB25" s="12"/>
      <c r="BIC25" s="12"/>
      <c r="BID25" s="12"/>
      <c r="BIE25" s="12"/>
      <c r="BIF25" s="12"/>
      <c r="BIG25" s="12"/>
      <c r="BIH25" s="12"/>
      <c r="BII25" s="12"/>
      <c r="BIJ25" s="12"/>
      <c r="BIK25" s="12"/>
      <c r="BIL25" s="12"/>
      <c r="BIM25" s="12"/>
      <c r="BIN25" s="12"/>
      <c r="BIO25" s="12"/>
      <c r="BIP25" s="12"/>
      <c r="BIQ25" s="12"/>
      <c r="BIR25" s="12"/>
      <c r="BIS25" s="12"/>
      <c r="BIT25" s="12"/>
      <c r="BIU25" s="12"/>
      <c r="BIV25" s="12"/>
      <c r="BIW25" s="12"/>
      <c r="BIX25" s="12"/>
      <c r="BIY25" s="12"/>
      <c r="BIZ25" s="12"/>
      <c r="BJA25" s="12"/>
      <c r="BJB25" s="12"/>
      <c r="BJC25" s="12"/>
      <c r="BJD25" s="12"/>
      <c r="BJE25" s="12"/>
      <c r="BJF25" s="12"/>
      <c r="BJG25" s="12"/>
      <c r="BJH25" s="12"/>
      <c r="BJI25" s="12"/>
      <c r="BJJ25" s="12"/>
      <c r="BJK25" s="12"/>
      <c r="BJL25" s="12"/>
      <c r="BJM25" s="12"/>
      <c r="BJN25" s="12"/>
      <c r="BJO25" s="12"/>
      <c r="BJP25" s="12"/>
      <c r="BJQ25" s="12"/>
      <c r="BJR25" s="12"/>
      <c r="BJS25" s="12"/>
      <c r="BJT25" s="12"/>
      <c r="BJU25" s="12"/>
      <c r="BJV25" s="12"/>
      <c r="BJW25" s="12"/>
      <c r="BJX25" s="12"/>
      <c r="BJY25" s="12"/>
      <c r="BJZ25" s="12"/>
      <c r="BKA25" s="12"/>
      <c r="BKB25" s="12"/>
      <c r="BKC25" s="12"/>
      <c r="BKD25" s="12"/>
      <c r="BKE25" s="12"/>
      <c r="BKF25" s="12"/>
      <c r="BKG25" s="12"/>
      <c r="BKH25" s="12"/>
      <c r="BKI25" s="12"/>
      <c r="BKJ25" s="12"/>
      <c r="BKK25" s="12"/>
      <c r="BKL25" s="12"/>
      <c r="BKM25" s="12"/>
      <c r="BKN25" s="12"/>
      <c r="BKO25" s="12"/>
      <c r="BKP25" s="12"/>
      <c r="BKQ25" s="12"/>
      <c r="BKR25" s="12"/>
      <c r="BKS25" s="12"/>
      <c r="BKT25" s="12"/>
      <c r="BKU25" s="12"/>
      <c r="BKV25" s="12"/>
      <c r="BKW25" s="12"/>
      <c r="BKX25" s="12"/>
      <c r="BKY25" s="12"/>
      <c r="BKZ25" s="12"/>
      <c r="BLA25" s="12"/>
      <c r="BLB25" s="12"/>
      <c r="BLC25" s="12"/>
      <c r="BLD25" s="12"/>
      <c r="BLE25" s="12"/>
      <c r="BLF25" s="12"/>
      <c r="BLG25" s="12"/>
      <c r="BLH25" s="12"/>
      <c r="BLI25" s="12"/>
      <c r="BLJ25" s="12"/>
      <c r="BLK25" s="12"/>
      <c r="BLL25" s="12"/>
      <c r="BLM25" s="12"/>
      <c r="BLN25" s="12"/>
      <c r="BLO25" s="12"/>
      <c r="BLP25" s="12"/>
      <c r="BLQ25" s="12"/>
      <c r="BLR25" s="12"/>
      <c r="BLS25" s="12"/>
      <c r="BLT25" s="12"/>
      <c r="BLU25" s="12"/>
      <c r="BLV25" s="12"/>
      <c r="BLW25" s="12"/>
      <c r="BLX25" s="12"/>
      <c r="BLY25" s="12"/>
      <c r="BLZ25" s="12"/>
      <c r="BMA25" s="12"/>
      <c r="BMB25" s="12"/>
      <c r="BMC25" s="12"/>
      <c r="BMD25" s="12"/>
      <c r="BME25" s="12"/>
      <c r="BMF25" s="12"/>
      <c r="BMG25" s="12"/>
      <c r="BMH25" s="12"/>
      <c r="BMI25" s="12"/>
      <c r="BMJ25" s="12"/>
      <c r="BMK25" s="12"/>
      <c r="BML25" s="12"/>
      <c r="BMM25" s="12"/>
      <c r="BMN25" s="12"/>
      <c r="BMO25" s="12"/>
      <c r="BMP25" s="12"/>
      <c r="BMQ25" s="12"/>
      <c r="BMR25" s="12"/>
      <c r="BMS25" s="12"/>
      <c r="BMT25" s="12"/>
      <c r="BMU25" s="12"/>
      <c r="BMV25" s="12"/>
      <c r="BMW25" s="12"/>
      <c r="BMX25" s="12"/>
      <c r="BMY25" s="12"/>
      <c r="BMZ25" s="12"/>
      <c r="BNA25" s="12"/>
      <c r="BNB25" s="12"/>
      <c r="BNC25" s="12"/>
      <c r="BND25" s="12"/>
      <c r="BNE25" s="12"/>
      <c r="BNF25" s="12"/>
      <c r="BNG25" s="12"/>
      <c r="BNH25" s="12"/>
      <c r="BNI25" s="12"/>
      <c r="BNJ25" s="12"/>
      <c r="BNK25" s="12"/>
      <c r="BNL25" s="12"/>
      <c r="BNM25" s="12"/>
      <c r="BNN25" s="12"/>
      <c r="BNO25" s="12"/>
      <c r="BNP25" s="12"/>
      <c r="BNQ25" s="12"/>
      <c r="BNR25" s="12"/>
      <c r="BNS25" s="12"/>
      <c r="BNT25" s="12"/>
      <c r="BNU25" s="12"/>
      <c r="BNV25" s="12"/>
      <c r="BNW25" s="12"/>
      <c r="BNX25" s="12"/>
      <c r="BNY25" s="12"/>
      <c r="BNZ25" s="12"/>
      <c r="BOA25" s="12"/>
      <c r="BOB25" s="12"/>
      <c r="BOC25" s="12"/>
      <c r="BOD25" s="12"/>
      <c r="BOE25" s="12"/>
      <c r="BOF25" s="12"/>
      <c r="BOG25" s="12"/>
      <c r="BOH25" s="12"/>
      <c r="BOI25" s="12"/>
      <c r="BOJ25" s="12"/>
      <c r="BOK25" s="12"/>
      <c r="BOL25" s="12"/>
      <c r="BOM25" s="12"/>
      <c r="BON25" s="12"/>
      <c r="BOO25" s="12"/>
      <c r="BOP25" s="12"/>
      <c r="BOQ25" s="12"/>
      <c r="BOR25" s="12"/>
      <c r="BOS25" s="12"/>
      <c r="BOT25" s="12"/>
      <c r="BOU25" s="12"/>
      <c r="BOV25" s="12"/>
      <c r="BOW25" s="12"/>
      <c r="BOX25" s="12"/>
      <c r="BOY25" s="12"/>
      <c r="BOZ25" s="12"/>
      <c r="BPA25" s="12"/>
      <c r="BPB25" s="12"/>
      <c r="BPC25" s="12"/>
      <c r="BPD25" s="12"/>
      <c r="BPE25" s="12"/>
      <c r="BPF25" s="12"/>
      <c r="BPG25" s="12"/>
      <c r="BPH25" s="12"/>
      <c r="BPI25" s="12"/>
      <c r="BPJ25" s="12"/>
      <c r="BPK25" s="12"/>
      <c r="BPL25" s="12"/>
      <c r="BPM25" s="12"/>
      <c r="BPN25" s="12"/>
      <c r="BPO25" s="12"/>
      <c r="BPP25" s="12"/>
      <c r="BPQ25" s="12"/>
      <c r="BPR25" s="12"/>
      <c r="BPS25" s="12"/>
      <c r="BPT25" s="12"/>
      <c r="BPU25" s="12"/>
      <c r="BPV25" s="12"/>
      <c r="BPW25" s="12"/>
      <c r="BPX25" s="12"/>
      <c r="BPY25" s="12"/>
      <c r="BPZ25" s="12"/>
      <c r="BQA25" s="12"/>
      <c r="BQB25" s="12"/>
      <c r="BQC25" s="12"/>
      <c r="BQD25" s="12"/>
      <c r="BQE25" s="12"/>
      <c r="BQF25" s="12"/>
      <c r="BQG25" s="12"/>
      <c r="BQH25" s="12"/>
      <c r="BQI25" s="12"/>
      <c r="BQJ25" s="12"/>
      <c r="BQK25" s="12"/>
      <c r="BQL25" s="12"/>
      <c r="BQM25" s="12"/>
      <c r="BQN25" s="12"/>
      <c r="BQO25" s="12"/>
      <c r="BQP25" s="12"/>
      <c r="BQQ25" s="12"/>
      <c r="BQR25" s="12"/>
      <c r="BQS25" s="12"/>
      <c r="BQT25" s="12"/>
      <c r="BQU25" s="12"/>
      <c r="BQV25" s="12"/>
      <c r="BQW25" s="12"/>
      <c r="BQX25" s="12"/>
      <c r="BQY25" s="12"/>
      <c r="BQZ25" s="12"/>
      <c r="BRA25" s="12"/>
      <c r="BRB25" s="12"/>
      <c r="BRC25" s="12"/>
      <c r="BRD25" s="12"/>
      <c r="BRE25" s="12"/>
      <c r="BRF25" s="12"/>
      <c r="BRG25" s="12"/>
      <c r="BRH25" s="12"/>
      <c r="BRI25" s="12"/>
      <c r="BRJ25" s="12"/>
      <c r="BRK25" s="12"/>
      <c r="BRL25" s="12"/>
      <c r="BRM25" s="12"/>
      <c r="BRN25" s="12"/>
      <c r="BRO25" s="12"/>
      <c r="BRP25" s="12"/>
      <c r="BRQ25" s="12"/>
      <c r="BRR25" s="12"/>
      <c r="BRS25" s="12"/>
      <c r="BRT25" s="12"/>
      <c r="BRU25" s="12"/>
      <c r="BRV25" s="12"/>
      <c r="BRW25" s="12"/>
      <c r="BRX25" s="12"/>
      <c r="BRY25" s="12"/>
      <c r="BRZ25" s="12"/>
      <c r="BSA25" s="12"/>
      <c r="BSB25" s="12"/>
      <c r="BSC25" s="12"/>
      <c r="BSD25" s="12"/>
      <c r="BSE25" s="12"/>
      <c r="BSF25" s="12"/>
      <c r="BSG25" s="12"/>
      <c r="BSH25" s="12"/>
      <c r="BSI25" s="12"/>
      <c r="BSJ25" s="12"/>
      <c r="BSK25" s="12"/>
      <c r="BSL25" s="12"/>
      <c r="BSM25" s="12"/>
      <c r="BSN25" s="12"/>
      <c r="BSO25" s="12"/>
      <c r="BSP25" s="12"/>
      <c r="BSQ25" s="12"/>
      <c r="BSR25" s="12"/>
      <c r="BSS25" s="12"/>
      <c r="BST25" s="12"/>
      <c r="BSU25" s="12"/>
      <c r="BSV25" s="12"/>
      <c r="BSW25" s="12"/>
      <c r="BSX25" s="12"/>
      <c r="BSY25" s="12"/>
      <c r="BSZ25" s="12"/>
      <c r="BTA25" s="12"/>
      <c r="BTB25" s="12"/>
      <c r="BTC25" s="12"/>
      <c r="BTD25" s="12"/>
      <c r="BTE25" s="12"/>
      <c r="BTF25" s="12"/>
      <c r="BTG25" s="12"/>
      <c r="BTH25" s="12"/>
      <c r="BTI25" s="12"/>
      <c r="BTJ25" s="12"/>
      <c r="BTK25" s="12"/>
      <c r="BTL25" s="12"/>
      <c r="BTM25" s="12"/>
      <c r="BTN25" s="12"/>
      <c r="BTO25" s="12"/>
      <c r="BTP25" s="12"/>
      <c r="BTQ25" s="12"/>
      <c r="BTR25" s="12"/>
      <c r="BTS25" s="12"/>
      <c r="BTT25" s="12"/>
      <c r="BTU25" s="12"/>
      <c r="BTV25" s="12"/>
      <c r="BTW25" s="12"/>
      <c r="BTX25" s="12"/>
      <c r="BTY25" s="12"/>
      <c r="BTZ25" s="12"/>
      <c r="BUA25" s="12"/>
      <c r="BUB25" s="12"/>
      <c r="BUC25" s="12"/>
      <c r="BUD25" s="12"/>
      <c r="BUE25" s="12"/>
      <c r="BUF25" s="12"/>
      <c r="BUG25" s="12"/>
      <c r="BUH25" s="12"/>
      <c r="BUI25" s="12"/>
      <c r="BUJ25" s="12"/>
      <c r="BUK25" s="12"/>
      <c r="BUL25" s="12"/>
      <c r="BUM25" s="12"/>
      <c r="BUN25" s="12"/>
      <c r="BUO25" s="12"/>
      <c r="BUP25" s="12"/>
      <c r="BUQ25" s="12"/>
      <c r="BUR25" s="12"/>
      <c r="BUS25" s="12"/>
      <c r="BUT25" s="12"/>
      <c r="BUU25" s="12"/>
      <c r="BUV25" s="12"/>
      <c r="BUW25" s="12"/>
      <c r="BUX25" s="12"/>
      <c r="BUY25" s="12"/>
      <c r="BUZ25" s="12"/>
      <c r="BVA25" s="12"/>
      <c r="BVB25" s="12"/>
      <c r="BVC25" s="12"/>
      <c r="BVD25" s="12"/>
      <c r="BVE25" s="12"/>
      <c r="BVF25" s="12"/>
      <c r="BVG25" s="12"/>
      <c r="BVH25" s="12"/>
      <c r="BVI25" s="12"/>
      <c r="BVJ25" s="12"/>
      <c r="BVK25" s="12"/>
      <c r="BVL25" s="12"/>
      <c r="BVM25" s="12"/>
      <c r="BVN25" s="12"/>
      <c r="BVO25" s="12"/>
      <c r="BVP25" s="12"/>
      <c r="BVQ25" s="12"/>
      <c r="BVR25" s="12"/>
      <c r="BVS25" s="12"/>
      <c r="BVT25" s="12"/>
      <c r="BVU25" s="12"/>
      <c r="BVV25" s="12"/>
      <c r="BVW25" s="12"/>
      <c r="BVX25" s="12"/>
      <c r="BVY25" s="12"/>
      <c r="BVZ25" s="12"/>
      <c r="BWA25" s="12"/>
      <c r="BWB25" s="12"/>
      <c r="BWC25" s="12"/>
      <c r="BWD25" s="12"/>
      <c r="BWE25" s="12"/>
      <c r="BWF25" s="12"/>
      <c r="BWG25" s="12"/>
      <c r="BWH25" s="12"/>
      <c r="BWI25" s="12"/>
      <c r="BWJ25" s="12"/>
      <c r="BWK25" s="12"/>
      <c r="BWL25" s="12"/>
      <c r="BWM25" s="12"/>
      <c r="BWN25" s="12"/>
      <c r="BWO25" s="12"/>
      <c r="BWP25" s="12"/>
      <c r="BWQ25" s="12"/>
      <c r="BWR25" s="12"/>
      <c r="BWS25" s="12"/>
      <c r="BWT25" s="12"/>
      <c r="BWU25" s="12"/>
      <c r="BWV25" s="12"/>
      <c r="BWW25" s="12"/>
      <c r="BWX25" s="12"/>
      <c r="BWY25" s="12"/>
      <c r="BWZ25" s="12"/>
      <c r="BXA25" s="12"/>
      <c r="BXB25" s="12"/>
      <c r="BXC25" s="12"/>
      <c r="BXD25" s="12"/>
      <c r="BXE25" s="12"/>
      <c r="BXF25" s="12"/>
      <c r="BXG25" s="12"/>
      <c r="BXH25" s="12"/>
      <c r="BXI25" s="12"/>
      <c r="BXJ25" s="12"/>
      <c r="BXK25" s="12"/>
      <c r="BXL25" s="12"/>
      <c r="BXM25" s="12"/>
      <c r="BXN25" s="12"/>
      <c r="BXO25" s="12"/>
      <c r="BXP25" s="12"/>
      <c r="BXQ25" s="12"/>
      <c r="BXR25" s="12"/>
      <c r="BXS25" s="12"/>
      <c r="BXT25" s="12"/>
      <c r="BXU25" s="12"/>
      <c r="BXV25" s="12"/>
      <c r="BXW25" s="12"/>
      <c r="BXX25" s="12"/>
      <c r="BXY25" s="12"/>
      <c r="BXZ25" s="12"/>
      <c r="BYA25" s="12"/>
      <c r="BYB25" s="12"/>
      <c r="BYC25" s="12"/>
      <c r="BYD25" s="12"/>
      <c r="BYE25" s="12"/>
      <c r="BYF25" s="12"/>
      <c r="BYG25" s="12"/>
      <c r="BYH25" s="12"/>
      <c r="BYI25" s="12"/>
      <c r="BYJ25" s="12"/>
      <c r="BYK25" s="12"/>
      <c r="BYL25" s="12"/>
      <c r="BYM25" s="12"/>
      <c r="BYN25" s="12"/>
      <c r="BYO25" s="12"/>
      <c r="BYP25" s="12"/>
      <c r="BYQ25" s="12"/>
      <c r="BYR25" s="12"/>
      <c r="BYS25" s="12"/>
      <c r="BYT25" s="12"/>
      <c r="BYU25" s="12"/>
      <c r="BYV25" s="12"/>
      <c r="BYW25" s="12"/>
      <c r="BYX25" s="12"/>
      <c r="BYY25" s="12"/>
      <c r="BYZ25" s="12"/>
      <c r="BZA25" s="12"/>
      <c r="BZB25" s="12"/>
      <c r="BZC25" s="12"/>
      <c r="BZD25" s="12"/>
      <c r="BZE25" s="12"/>
      <c r="BZF25" s="12"/>
      <c r="BZG25" s="12"/>
      <c r="BZH25" s="12"/>
      <c r="BZI25" s="12"/>
      <c r="BZJ25" s="12"/>
      <c r="BZK25" s="12"/>
      <c r="BZL25" s="12"/>
      <c r="BZM25" s="12"/>
      <c r="BZN25" s="12"/>
      <c r="BZO25" s="12"/>
      <c r="BZP25" s="12"/>
      <c r="BZQ25" s="12"/>
      <c r="BZR25" s="12"/>
      <c r="BZS25" s="12"/>
      <c r="BZT25" s="12"/>
      <c r="BZU25" s="12"/>
      <c r="BZV25" s="12"/>
      <c r="BZW25" s="12"/>
      <c r="BZX25" s="12"/>
      <c r="BZY25" s="12"/>
      <c r="BZZ25" s="12"/>
      <c r="CAA25" s="12"/>
      <c r="CAB25" s="12"/>
      <c r="CAC25" s="12"/>
      <c r="CAD25" s="12"/>
      <c r="CAE25" s="12"/>
      <c r="CAF25" s="12"/>
      <c r="CAG25" s="12"/>
      <c r="CAH25" s="12"/>
      <c r="CAI25" s="12"/>
      <c r="CAJ25" s="12"/>
      <c r="CAK25" s="12"/>
      <c r="CAL25" s="12"/>
      <c r="CAM25" s="12"/>
      <c r="CAN25" s="12"/>
      <c r="CAO25" s="12"/>
      <c r="CAP25" s="12"/>
      <c r="CAQ25" s="12"/>
      <c r="CAR25" s="12"/>
      <c r="CAS25" s="12"/>
      <c r="CAT25" s="12"/>
      <c r="CAU25" s="12"/>
      <c r="CAV25" s="12"/>
      <c r="CAW25" s="12"/>
      <c r="CAX25" s="12"/>
      <c r="CAY25" s="12"/>
      <c r="CAZ25" s="12"/>
      <c r="CBA25" s="12"/>
      <c r="CBB25" s="12"/>
      <c r="CBC25" s="12"/>
      <c r="CBD25" s="12"/>
      <c r="CBE25" s="12"/>
      <c r="CBF25" s="12"/>
      <c r="CBG25" s="12"/>
      <c r="CBH25" s="12"/>
      <c r="CBI25" s="12"/>
      <c r="CBJ25" s="12"/>
      <c r="CBK25" s="12"/>
      <c r="CBL25" s="12"/>
      <c r="CBM25" s="12"/>
      <c r="CBN25" s="12"/>
      <c r="CBO25" s="12"/>
      <c r="CBP25" s="12"/>
      <c r="CBQ25" s="12"/>
      <c r="CBR25" s="12"/>
      <c r="CBS25" s="12"/>
      <c r="CBT25" s="12"/>
      <c r="CBU25" s="12"/>
      <c r="CBV25" s="12"/>
      <c r="CBW25" s="12"/>
      <c r="CBX25" s="12"/>
      <c r="CBY25" s="12"/>
      <c r="CBZ25" s="12"/>
      <c r="CCA25" s="12"/>
      <c r="CCB25" s="12"/>
      <c r="CCC25" s="12"/>
      <c r="CCD25" s="12"/>
      <c r="CCE25" s="12"/>
      <c r="CCF25" s="12"/>
      <c r="CCG25" s="12"/>
      <c r="CCH25" s="12"/>
      <c r="CCI25" s="12"/>
      <c r="CCJ25" s="12"/>
      <c r="CCK25" s="12"/>
      <c r="CCL25" s="12"/>
      <c r="CCM25" s="12"/>
      <c r="CCN25" s="12"/>
      <c r="CCO25" s="12"/>
      <c r="CCP25" s="12"/>
      <c r="CCQ25" s="12"/>
      <c r="CCR25" s="12"/>
      <c r="CCS25" s="12"/>
      <c r="CCT25" s="12"/>
      <c r="CCU25" s="12"/>
      <c r="CCV25" s="12"/>
      <c r="CCW25" s="12"/>
      <c r="CCX25" s="12"/>
      <c r="CCY25" s="12"/>
      <c r="CCZ25" s="12"/>
      <c r="CDA25" s="12"/>
      <c r="CDB25" s="12"/>
      <c r="CDC25" s="12"/>
      <c r="CDD25" s="12"/>
      <c r="CDE25" s="12"/>
      <c r="CDF25" s="12"/>
      <c r="CDG25" s="12"/>
      <c r="CDH25" s="12"/>
      <c r="CDI25" s="12"/>
      <c r="CDJ25" s="12"/>
      <c r="CDK25" s="12"/>
      <c r="CDL25" s="12"/>
      <c r="CDM25" s="12"/>
      <c r="CDN25" s="12"/>
      <c r="CDO25" s="12"/>
      <c r="CDP25" s="12"/>
      <c r="CDQ25" s="12"/>
      <c r="CDR25" s="12"/>
      <c r="CDS25" s="12"/>
      <c r="CDT25" s="12"/>
      <c r="CDU25" s="12"/>
      <c r="CDV25" s="12"/>
      <c r="CDW25" s="12"/>
      <c r="CDX25" s="12"/>
      <c r="CDY25" s="12"/>
      <c r="CDZ25" s="12"/>
      <c r="CEA25" s="12"/>
      <c r="CEB25" s="12"/>
      <c r="CEC25" s="12"/>
      <c r="CED25" s="12"/>
      <c r="CEE25" s="12"/>
      <c r="CEF25" s="12"/>
      <c r="CEG25" s="12"/>
      <c r="CEH25" s="12"/>
      <c r="CEI25" s="12"/>
      <c r="CEJ25" s="12"/>
      <c r="CEK25" s="12"/>
      <c r="CEL25" s="12"/>
      <c r="CEM25" s="12"/>
      <c r="CEN25" s="12"/>
      <c r="CEO25" s="12"/>
      <c r="CEP25" s="12"/>
      <c r="CEQ25" s="12"/>
      <c r="CER25" s="12"/>
      <c r="CES25" s="12"/>
      <c r="CET25" s="12"/>
      <c r="CEU25" s="12"/>
      <c r="CEV25" s="12"/>
      <c r="CEW25" s="12"/>
      <c r="CEX25" s="12"/>
      <c r="CEY25" s="12"/>
      <c r="CEZ25" s="12"/>
      <c r="CFA25" s="12"/>
      <c r="CFB25" s="12"/>
      <c r="CFC25" s="12"/>
      <c r="CFD25" s="12"/>
      <c r="CFE25" s="12"/>
      <c r="CFF25" s="12"/>
      <c r="CFG25" s="12"/>
      <c r="CFH25" s="12"/>
      <c r="CFI25" s="12"/>
      <c r="CFJ25" s="12"/>
      <c r="CFK25" s="12"/>
      <c r="CFL25" s="12"/>
      <c r="CFM25" s="12"/>
      <c r="CFN25" s="12"/>
      <c r="CFO25" s="12"/>
      <c r="CFP25" s="12"/>
      <c r="CFQ25" s="12"/>
      <c r="CFR25" s="12"/>
      <c r="CFS25" s="12"/>
      <c r="CFT25" s="12"/>
      <c r="CFU25" s="12"/>
      <c r="CFV25" s="12"/>
      <c r="CFW25" s="12"/>
      <c r="CFX25" s="12"/>
      <c r="CFY25" s="12"/>
      <c r="CFZ25" s="12"/>
      <c r="CGA25" s="12"/>
      <c r="CGB25" s="12"/>
      <c r="CGC25" s="12"/>
      <c r="CGD25" s="12"/>
      <c r="CGE25" s="12"/>
      <c r="CGF25" s="12"/>
      <c r="CGG25" s="12"/>
      <c r="CGH25" s="12"/>
      <c r="CGI25" s="12"/>
      <c r="CGJ25" s="12"/>
      <c r="CGK25" s="12"/>
      <c r="CGL25" s="12"/>
      <c r="CGM25" s="12"/>
      <c r="CGN25" s="12"/>
      <c r="CGO25" s="12"/>
      <c r="CGP25" s="12"/>
      <c r="CGQ25" s="12"/>
      <c r="CGR25" s="12"/>
      <c r="CGS25" s="12"/>
      <c r="CGT25" s="12"/>
      <c r="CGU25" s="12"/>
      <c r="CGV25" s="12"/>
      <c r="CGW25" s="12"/>
      <c r="CGX25" s="12"/>
      <c r="CGY25" s="12"/>
      <c r="CGZ25" s="12"/>
      <c r="CHA25" s="12"/>
      <c r="CHB25" s="12"/>
      <c r="CHC25" s="12"/>
      <c r="CHD25" s="12"/>
      <c r="CHE25" s="12"/>
      <c r="CHF25" s="12"/>
      <c r="CHG25" s="12"/>
      <c r="CHH25" s="12"/>
      <c r="CHI25" s="12"/>
      <c r="CHJ25" s="12"/>
      <c r="CHK25" s="12"/>
      <c r="CHL25" s="12"/>
      <c r="CHM25" s="12"/>
      <c r="CHN25" s="12"/>
      <c r="CHO25" s="12"/>
      <c r="CHP25" s="12"/>
      <c r="CHQ25" s="12"/>
      <c r="CHR25" s="12"/>
      <c r="CHS25" s="12"/>
      <c r="CHT25" s="12"/>
      <c r="CHU25" s="12"/>
      <c r="CHV25" s="12"/>
      <c r="CHW25" s="12"/>
      <c r="CHX25" s="12"/>
      <c r="CHY25" s="12"/>
      <c r="CHZ25" s="12"/>
      <c r="CIA25" s="12"/>
      <c r="CIB25" s="12"/>
      <c r="CIC25" s="12"/>
      <c r="CID25" s="12"/>
      <c r="CIE25" s="12"/>
      <c r="CIF25" s="12"/>
      <c r="CIG25" s="12"/>
      <c r="CIH25" s="12"/>
      <c r="CII25" s="12"/>
      <c r="CIJ25" s="12"/>
      <c r="CIK25" s="12"/>
      <c r="CIL25" s="12"/>
      <c r="CIM25" s="12"/>
      <c r="CIN25" s="12"/>
      <c r="CIO25" s="12"/>
      <c r="CIP25" s="12"/>
      <c r="CIQ25" s="12"/>
      <c r="CIR25" s="12"/>
      <c r="CIS25" s="12"/>
      <c r="CIT25" s="12"/>
      <c r="CIU25" s="12"/>
      <c r="CIV25" s="12"/>
      <c r="CIW25" s="12"/>
      <c r="CIX25" s="12"/>
      <c r="CIY25" s="12"/>
      <c r="CIZ25" s="12"/>
      <c r="CJA25" s="12"/>
      <c r="CJB25" s="12"/>
      <c r="CJC25" s="12"/>
      <c r="CJD25" s="12"/>
      <c r="CJE25" s="12"/>
      <c r="CJF25" s="12"/>
      <c r="CJG25" s="12"/>
      <c r="CJH25" s="12"/>
      <c r="CJI25" s="12"/>
      <c r="CJJ25" s="12"/>
      <c r="CJK25" s="12"/>
      <c r="CJL25" s="12"/>
      <c r="CJM25" s="12"/>
      <c r="CJN25" s="12"/>
      <c r="CJO25" s="12"/>
      <c r="CJP25" s="12"/>
      <c r="CJQ25" s="12"/>
      <c r="CJR25" s="12"/>
      <c r="CJS25" s="12"/>
      <c r="CJT25" s="12"/>
      <c r="CJU25" s="12"/>
      <c r="CJV25" s="12"/>
      <c r="CJW25" s="12"/>
      <c r="CJX25" s="12"/>
      <c r="CJY25" s="12"/>
      <c r="CJZ25" s="12"/>
      <c r="CKA25" s="12"/>
      <c r="CKB25" s="12"/>
      <c r="CKC25" s="12"/>
      <c r="CKD25" s="12"/>
      <c r="CKE25" s="12"/>
      <c r="CKF25" s="12"/>
      <c r="CKG25" s="12"/>
      <c r="CKH25" s="12"/>
      <c r="CKI25" s="12"/>
      <c r="CKJ25" s="12"/>
      <c r="CKK25" s="12"/>
      <c r="CKL25" s="12"/>
      <c r="CKM25" s="12"/>
      <c r="CKN25" s="12"/>
      <c r="CKO25" s="12"/>
      <c r="CKP25" s="12"/>
      <c r="CKQ25" s="12"/>
      <c r="CKR25" s="12"/>
      <c r="CKS25" s="12"/>
      <c r="CKT25" s="12"/>
      <c r="CKU25" s="12"/>
      <c r="CKV25" s="12"/>
      <c r="CKW25" s="12"/>
      <c r="CKX25" s="12"/>
      <c r="CKY25" s="12"/>
      <c r="CKZ25" s="12"/>
      <c r="CLA25" s="12"/>
      <c r="CLB25" s="12"/>
      <c r="CLC25" s="12"/>
      <c r="CLD25" s="12"/>
      <c r="CLE25" s="12"/>
      <c r="CLF25" s="12"/>
      <c r="CLG25" s="12"/>
      <c r="CLH25" s="12"/>
      <c r="CLI25" s="12"/>
      <c r="CLJ25" s="12"/>
      <c r="CLK25" s="12"/>
      <c r="CLL25" s="12"/>
      <c r="CLM25" s="12"/>
      <c r="CLN25" s="12"/>
      <c r="CLO25" s="12"/>
      <c r="CLP25" s="12"/>
      <c r="CLQ25" s="12"/>
      <c r="CLR25" s="12"/>
      <c r="CLS25" s="12"/>
      <c r="CLT25" s="12"/>
      <c r="CLU25" s="12"/>
      <c r="CLV25" s="12"/>
      <c r="CLW25" s="12"/>
      <c r="CLX25" s="12"/>
      <c r="CLY25" s="12"/>
      <c r="CLZ25" s="12"/>
      <c r="CMA25" s="12"/>
      <c r="CMB25" s="12"/>
      <c r="CMC25" s="12"/>
      <c r="CMD25" s="12"/>
      <c r="CME25" s="12"/>
      <c r="CMF25" s="12"/>
      <c r="CMG25" s="12"/>
      <c r="CMH25" s="12"/>
      <c r="CMI25" s="12"/>
      <c r="CMJ25" s="12"/>
      <c r="CMK25" s="12"/>
      <c r="CML25" s="12"/>
      <c r="CMM25" s="12"/>
      <c r="CMN25" s="12"/>
      <c r="CMO25" s="12"/>
      <c r="CMP25" s="12"/>
      <c r="CMQ25" s="12"/>
      <c r="CMR25" s="12"/>
      <c r="CMS25" s="12"/>
      <c r="CMT25" s="12"/>
      <c r="CMU25" s="12"/>
      <c r="CMV25" s="12"/>
      <c r="CMW25" s="12"/>
      <c r="CMX25" s="12"/>
      <c r="CMY25" s="12"/>
      <c r="CMZ25" s="12"/>
      <c r="CNA25" s="12"/>
      <c r="CNB25" s="12"/>
      <c r="CNC25" s="12"/>
      <c r="CND25" s="12"/>
      <c r="CNE25" s="12"/>
      <c r="CNF25" s="12"/>
      <c r="CNG25" s="12"/>
      <c r="CNH25" s="12"/>
      <c r="CNI25" s="12"/>
      <c r="CNJ25" s="12"/>
      <c r="CNK25" s="12"/>
      <c r="CNL25" s="12"/>
      <c r="CNM25" s="12"/>
      <c r="CNN25" s="12"/>
      <c r="CNO25" s="12"/>
      <c r="CNP25" s="12"/>
      <c r="CNQ25" s="12"/>
      <c r="CNR25" s="12"/>
      <c r="CNS25" s="12"/>
      <c r="CNT25" s="12"/>
      <c r="CNU25" s="12"/>
      <c r="CNV25" s="12"/>
      <c r="CNW25" s="12"/>
      <c r="CNX25" s="12"/>
      <c r="CNY25" s="12"/>
      <c r="CNZ25" s="12"/>
      <c r="COA25" s="12"/>
      <c r="COB25" s="12"/>
      <c r="COC25" s="12"/>
      <c r="COD25" s="12"/>
      <c r="COE25" s="12"/>
      <c r="COF25" s="12"/>
      <c r="COG25" s="12"/>
      <c r="COH25" s="12"/>
      <c r="COI25" s="12"/>
      <c r="COJ25" s="12"/>
      <c r="COK25" s="12"/>
      <c r="COL25" s="12"/>
      <c r="COM25" s="12"/>
      <c r="CON25" s="12"/>
      <c r="COO25" s="12"/>
      <c r="COP25" s="12"/>
      <c r="COQ25" s="12"/>
      <c r="COR25" s="12"/>
      <c r="COS25" s="12"/>
      <c r="COT25" s="12"/>
      <c r="COU25" s="12"/>
      <c r="COV25" s="12"/>
      <c r="COW25" s="12"/>
      <c r="COX25" s="12"/>
      <c r="COY25" s="12"/>
      <c r="COZ25" s="12"/>
      <c r="CPA25" s="12"/>
      <c r="CPB25" s="12"/>
      <c r="CPC25" s="12"/>
      <c r="CPD25" s="12"/>
      <c r="CPE25" s="12"/>
      <c r="CPF25" s="12"/>
      <c r="CPG25" s="12"/>
      <c r="CPH25" s="12"/>
      <c r="CPI25" s="12"/>
      <c r="CPJ25" s="12"/>
      <c r="CPK25" s="12"/>
      <c r="CPL25" s="12"/>
      <c r="CPM25" s="12"/>
      <c r="CPN25" s="12"/>
      <c r="CPO25" s="12"/>
      <c r="CPP25" s="12"/>
      <c r="CPQ25" s="12"/>
      <c r="CPR25" s="12"/>
      <c r="CPS25" s="12"/>
      <c r="CPT25" s="12"/>
      <c r="CPU25" s="12"/>
      <c r="CPV25" s="12"/>
      <c r="CPW25" s="12"/>
      <c r="CPX25" s="12"/>
      <c r="CPY25" s="12"/>
      <c r="CPZ25" s="12"/>
      <c r="CQA25" s="12"/>
      <c r="CQB25" s="12"/>
      <c r="CQC25" s="12"/>
      <c r="CQD25" s="12"/>
      <c r="CQE25" s="12"/>
      <c r="CQF25" s="12"/>
      <c r="CQG25" s="12"/>
      <c r="CQH25" s="12"/>
      <c r="CQI25" s="12"/>
      <c r="CQJ25" s="12"/>
      <c r="CQK25" s="12"/>
      <c r="CQL25" s="12"/>
      <c r="CQM25" s="12"/>
      <c r="CQN25" s="12"/>
      <c r="CQO25" s="12"/>
      <c r="CQP25" s="12"/>
      <c r="CQQ25" s="12"/>
      <c r="CQR25" s="12"/>
      <c r="CQS25" s="12"/>
      <c r="CQT25" s="12"/>
      <c r="CQU25" s="12"/>
      <c r="CQV25" s="12"/>
      <c r="CQW25" s="12"/>
      <c r="CQX25" s="12"/>
      <c r="CQY25" s="12"/>
      <c r="CQZ25" s="12"/>
      <c r="CRA25" s="12"/>
      <c r="CRB25" s="12"/>
      <c r="CRC25" s="12"/>
      <c r="CRD25" s="12"/>
      <c r="CRE25" s="12"/>
      <c r="CRF25" s="12"/>
      <c r="CRG25" s="12"/>
      <c r="CRH25" s="12"/>
      <c r="CRI25" s="12"/>
      <c r="CRJ25" s="12"/>
      <c r="CRK25" s="12"/>
      <c r="CRL25" s="12"/>
      <c r="CRM25" s="12"/>
      <c r="CRN25" s="12"/>
      <c r="CRO25" s="12"/>
      <c r="CRP25" s="12"/>
      <c r="CRQ25" s="12"/>
      <c r="CRR25" s="12"/>
      <c r="CRS25" s="12"/>
      <c r="CRT25" s="12"/>
      <c r="CRU25" s="12"/>
      <c r="CRV25" s="12"/>
      <c r="CRW25" s="12"/>
      <c r="CRX25" s="12"/>
      <c r="CRY25" s="12"/>
      <c r="CRZ25" s="12"/>
      <c r="CSA25" s="12"/>
      <c r="CSB25" s="12"/>
      <c r="CSC25" s="12"/>
      <c r="CSD25" s="12"/>
      <c r="CSE25" s="12"/>
      <c r="CSF25" s="12"/>
      <c r="CSG25" s="12"/>
      <c r="CSH25" s="12"/>
      <c r="CSI25" s="12"/>
      <c r="CSJ25" s="12"/>
      <c r="CSK25" s="12"/>
      <c r="CSL25" s="12"/>
      <c r="CSM25" s="12"/>
      <c r="CSN25" s="12"/>
      <c r="CSO25" s="12"/>
      <c r="CSP25" s="12"/>
      <c r="CSQ25" s="12"/>
      <c r="CSR25" s="12"/>
      <c r="CSS25" s="12"/>
      <c r="CST25" s="12"/>
      <c r="CSU25" s="12"/>
      <c r="CSV25" s="12"/>
      <c r="CSW25" s="12"/>
      <c r="CSX25" s="12"/>
      <c r="CSY25" s="12"/>
      <c r="CSZ25" s="12"/>
      <c r="CTA25" s="12"/>
      <c r="CTB25" s="12"/>
      <c r="CTC25" s="12"/>
      <c r="CTD25" s="12"/>
      <c r="CTE25" s="12"/>
      <c r="CTF25" s="12"/>
      <c r="CTG25" s="12"/>
      <c r="CTH25" s="12"/>
      <c r="CTI25" s="12"/>
      <c r="CTJ25" s="12"/>
      <c r="CTK25" s="12"/>
      <c r="CTL25" s="12"/>
      <c r="CTM25" s="12"/>
      <c r="CTN25" s="12"/>
      <c r="CTO25" s="12"/>
      <c r="CTP25" s="12"/>
      <c r="CTQ25" s="12"/>
      <c r="CTR25" s="12"/>
      <c r="CTS25" s="12"/>
      <c r="CTT25" s="12"/>
      <c r="CTU25" s="12"/>
      <c r="CTV25" s="12"/>
      <c r="CTW25" s="12"/>
      <c r="CTX25" s="12"/>
      <c r="CTY25" s="12"/>
      <c r="CTZ25" s="12"/>
      <c r="CUA25" s="12"/>
      <c r="CUB25" s="12"/>
      <c r="CUC25" s="12"/>
      <c r="CUD25" s="12"/>
      <c r="CUE25" s="12"/>
      <c r="CUF25" s="12"/>
      <c r="CUG25" s="12"/>
      <c r="CUH25" s="12"/>
      <c r="CUI25" s="12"/>
      <c r="CUJ25" s="12"/>
      <c r="CUK25" s="12"/>
      <c r="CUL25" s="12"/>
      <c r="CUM25" s="12"/>
      <c r="CUN25" s="12"/>
      <c r="CUO25" s="12"/>
      <c r="CUP25" s="12"/>
      <c r="CUQ25" s="12"/>
      <c r="CUR25" s="12"/>
      <c r="CUS25" s="12"/>
      <c r="CUT25" s="12"/>
      <c r="CUU25" s="12"/>
      <c r="CUV25" s="12"/>
      <c r="CUW25" s="12"/>
      <c r="CUX25" s="12"/>
      <c r="CUY25" s="12"/>
      <c r="CUZ25" s="12"/>
      <c r="CVA25" s="12"/>
      <c r="CVB25" s="12"/>
      <c r="CVC25" s="12"/>
      <c r="CVD25" s="12"/>
      <c r="CVE25" s="12"/>
      <c r="CVF25" s="12"/>
      <c r="CVG25" s="12"/>
      <c r="CVH25" s="12"/>
      <c r="CVI25" s="12"/>
      <c r="CVJ25" s="12"/>
      <c r="CVK25" s="12"/>
      <c r="CVL25" s="12"/>
      <c r="CVM25" s="12"/>
      <c r="CVN25" s="12"/>
      <c r="CVO25" s="12"/>
      <c r="CVP25" s="12"/>
      <c r="CVQ25" s="12"/>
      <c r="CVR25" s="12"/>
      <c r="CVS25" s="12"/>
      <c r="CVT25" s="12"/>
      <c r="CVU25" s="12"/>
      <c r="CVV25" s="12"/>
      <c r="CVW25" s="12"/>
      <c r="CVX25" s="12"/>
      <c r="CVY25" s="12"/>
      <c r="CVZ25" s="12"/>
      <c r="CWA25" s="12"/>
      <c r="CWB25" s="12"/>
      <c r="CWC25" s="12"/>
      <c r="CWD25" s="12"/>
      <c r="CWE25" s="12"/>
      <c r="CWF25" s="12"/>
      <c r="CWG25" s="12"/>
      <c r="CWH25" s="12"/>
      <c r="CWI25" s="12"/>
      <c r="CWJ25" s="12"/>
      <c r="CWK25" s="12"/>
      <c r="CWL25" s="12"/>
      <c r="CWM25" s="12"/>
      <c r="CWN25" s="12"/>
      <c r="CWO25" s="12"/>
      <c r="CWP25" s="12"/>
      <c r="CWQ25" s="12"/>
      <c r="CWR25" s="12"/>
      <c r="CWS25" s="12"/>
      <c r="CWT25" s="12"/>
      <c r="CWU25" s="12"/>
      <c r="CWV25" s="12"/>
      <c r="CWW25" s="12"/>
      <c r="CWX25" s="12"/>
      <c r="CWY25" s="12"/>
      <c r="CWZ25" s="12"/>
      <c r="CXA25" s="12"/>
      <c r="CXB25" s="12"/>
      <c r="CXC25" s="12"/>
      <c r="CXD25" s="12"/>
      <c r="CXE25" s="12"/>
      <c r="CXF25" s="12"/>
      <c r="CXG25" s="12"/>
      <c r="CXH25" s="12"/>
      <c r="CXI25" s="12"/>
      <c r="CXJ25" s="12"/>
      <c r="CXK25" s="12"/>
      <c r="CXL25" s="12"/>
      <c r="CXM25" s="12"/>
      <c r="CXN25" s="12"/>
      <c r="CXO25" s="12"/>
      <c r="CXP25" s="12"/>
      <c r="CXQ25" s="12"/>
      <c r="CXR25" s="12"/>
      <c r="CXS25" s="12"/>
      <c r="CXT25" s="12"/>
      <c r="CXU25" s="12"/>
      <c r="CXV25" s="12"/>
      <c r="CXW25" s="12"/>
      <c r="CXX25" s="12"/>
      <c r="CXY25" s="12"/>
      <c r="CXZ25" s="12"/>
      <c r="CYA25" s="12"/>
      <c r="CYB25" s="12"/>
      <c r="CYC25" s="12"/>
      <c r="CYD25" s="12"/>
      <c r="CYE25" s="12"/>
      <c r="CYF25" s="12"/>
      <c r="CYG25" s="12"/>
      <c r="CYH25" s="12"/>
      <c r="CYI25" s="12"/>
      <c r="CYJ25" s="12"/>
      <c r="CYK25" s="12"/>
      <c r="CYL25" s="12"/>
      <c r="CYM25" s="12"/>
      <c r="CYN25" s="12"/>
      <c r="CYO25" s="12"/>
      <c r="CYP25" s="12"/>
      <c r="CYQ25" s="12"/>
      <c r="CYR25" s="12"/>
      <c r="CYS25" s="12"/>
      <c r="CYT25" s="12"/>
      <c r="CYU25" s="12"/>
      <c r="CYV25" s="12"/>
      <c r="CYW25" s="12"/>
      <c r="CYX25" s="12"/>
      <c r="CYY25" s="12"/>
      <c r="CYZ25" s="12"/>
      <c r="CZA25" s="12"/>
      <c r="CZB25" s="12"/>
      <c r="CZC25" s="12"/>
      <c r="CZD25" s="12"/>
      <c r="CZE25" s="12"/>
      <c r="CZF25" s="12"/>
      <c r="CZG25" s="12"/>
      <c r="CZH25" s="12"/>
      <c r="CZI25" s="12"/>
      <c r="CZJ25" s="12"/>
      <c r="CZK25" s="12"/>
      <c r="CZL25" s="12"/>
      <c r="CZM25" s="12"/>
      <c r="CZN25" s="12"/>
      <c r="CZO25" s="12"/>
      <c r="CZP25" s="12"/>
      <c r="CZQ25" s="12"/>
      <c r="CZR25" s="12"/>
      <c r="CZS25" s="12"/>
      <c r="CZT25" s="12"/>
      <c r="CZU25" s="12"/>
      <c r="CZV25" s="12"/>
      <c r="CZW25" s="12"/>
      <c r="CZX25" s="12"/>
      <c r="CZY25" s="12"/>
      <c r="CZZ25" s="12"/>
      <c r="DAA25" s="12"/>
      <c r="DAB25" s="12"/>
      <c r="DAC25" s="12"/>
      <c r="DAD25" s="12"/>
      <c r="DAE25" s="12"/>
      <c r="DAF25" s="12"/>
      <c r="DAG25" s="12"/>
      <c r="DAH25" s="12"/>
      <c r="DAI25" s="12"/>
      <c r="DAJ25" s="12"/>
      <c r="DAK25" s="12"/>
      <c r="DAL25" s="12"/>
      <c r="DAM25" s="12"/>
      <c r="DAN25" s="12"/>
      <c r="DAO25" s="12"/>
      <c r="DAP25" s="12"/>
      <c r="DAQ25" s="12"/>
      <c r="DAR25" s="12"/>
      <c r="DAS25" s="12"/>
      <c r="DAT25" s="12"/>
      <c r="DAU25" s="12"/>
      <c r="DAV25" s="12"/>
      <c r="DAW25" s="12"/>
      <c r="DAX25" s="12"/>
      <c r="DAY25" s="12"/>
      <c r="DAZ25" s="12"/>
      <c r="DBA25" s="12"/>
      <c r="DBB25" s="12"/>
      <c r="DBC25" s="12"/>
      <c r="DBD25" s="12"/>
      <c r="DBE25" s="12"/>
      <c r="DBF25" s="12"/>
      <c r="DBG25" s="12"/>
      <c r="DBH25" s="12"/>
      <c r="DBI25" s="12"/>
      <c r="DBJ25" s="12"/>
      <c r="DBK25" s="12"/>
      <c r="DBL25" s="12"/>
      <c r="DBM25" s="12"/>
      <c r="DBN25" s="12"/>
      <c r="DBO25" s="12"/>
      <c r="DBP25" s="12"/>
      <c r="DBQ25" s="12"/>
      <c r="DBR25" s="12"/>
      <c r="DBS25" s="12"/>
      <c r="DBT25" s="12"/>
      <c r="DBU25" s="12"/>
      <c r="DBV25" s="12"/>
      <c r="DBW25" s="12"/>
      <c r="DBX25" s="12"/>
      <c r="DBY25" s="12"/>
      <c r="DBZ25" s="12"/>
      <c r="DCA25" s="12"/>
      <c r="DCB25" s="12"/>
      <c r="DCC25" s="12"/>
      <c r="DCD25" s="12"/>
      <c r="DCE25" s="12"/>
      <c r="DCF25" s="12"/>
      <c r="DCG25" s="12"/>
      <c r="DCH25" s="12"/>
      <c r="DCI25" s="12"/>
      <c r="DCJ25" s="12"/>
      <c r="DCK25" s="12"/>
      <c r="DCL25" s="12"/>
      <c r="DCM25" s="12"/>
      <c r="DCN25" s="12"/>
      <c r="DCO25" s="12"/>
      <c r="DCP25" s="12"/>
      <c r="DCQ25" s="12"/>
      <c r="DCR25" s="12"/>
      <c r="DCS25" s="12"/>
      <c r="DCT25" s="12"/>
      <c r="DCU25" s="12"/>
      <c r="DCV25" s="12"/>
      <c r="DCW25" s="12"/>
      <c r="DCX25" s="12"/>
      <c r="DCY25" s="12"/>
      <c r="DCZ25" s="12"/>
      <c r="DDA25" s="12"/>
      <c r="DDB25" s="12"/>
      <c r="DDC25" s="12"/>
      <c r="DDD25" s="12"/>
      <c r="DDE25" s="12"/>
      <c r="DDF25" s="12"/>
      <c r="DDG25" s="12"/>
      <c r="DDH25" s="12"/>
      <c r="DDI25" s="12"/>
      <c r="DDJ25" s="12"/>
      <c r="DDK25" s="12"/>
      <c r="DDL25" s="12"/>
      <c r="DDM25" s="12"/>
      <c r="DDN25" s="12"/>
      <c r="DDO25" s="12"/>
      <c r="DDP25" s="12"/>
      <c r="DDQ25" s="12"/>
      <c r="DDR25" s="12"/>
      <c r="DDS25" s="12"/>
      <c r="DDT25" s="12"/>
      <c r="DDU25" s="12"/>
      <c r="DDV25" s="12"/>
      <c r="DDW25" s="12"/>
      <c r="DDX25" s="12"/>
      <c r="DDY25" s="12"/>
      <c r="DDZ25" s="12"/>
      <c r="DEA25" s="12"/>
      <c r="DEB25" s="12"/>
      <c r="DEC25" s="12"/>
      <c r="DED25" s="12"/>
      <c r="DEE25" s="12"/>
      <c r="DEF25" s="12"/>
      <c r="DEG25" s="12"/>
      <c r="DEH25" s="12"/>
      <c r="DEI25" s="12"/>
      <c r="DEJ25" s="12"/>
      <c r="DEK25" s="12"/>
      <c r="DEL25" s="12"/>
      <c r="DEM25" s="12"/>
      <c r="DEN25" s="12"/>
      <c r="DEO25" s="12"/>
      <c r="DEP25" s="12"/>
      <c r="DEQ25" s="12"/>
      <c r="DER25" s="12"/>
      <c r="DES25" s="12"/>
      <c r="DET25" s="12"/>
      <c r="DEU25" s="12"/>
      <c r="DEV25" s="12"/>
      <c r="DEW25" s="12"/>
      <c r="DEX25" s="12"/>
      <c r="DEY25" s="12"/>
      <c r="DEZ25" s="12"/>
      <c r="DFA25" s="12"/>
      <c r="DFB25" s="12"/>
      <c r="DFC25" s="12"/>
      <c r="DFD25" s="12"/>
      <c r="DFE25" s="12"/>
      <c r="DFF25" s="12"/>
      <c r="DFG25" s="12"/>
      <c r="DFH25" s="12"/>
      <c r="DFI25" s="12"/>
      <c r="DFJ25" s="12"/>
      <c r="DFK25" s="12"/>
      <c r="DFL25" s="12"/>
      <c r="DFM25" s="12"/>
      <c r="DFN25" s="12"/>
      <c r="DFO25" s="12"/>
      <c r="DFP25" s="12"/>
      <c r="DFQ25" s="12"/>
      <c r="DFR25" s="12"/>
      <c r="DFS25" s="12"/>
      <c r="DFT25" s="12"/>
      <c r="DFU25" s="12"/>
      <c r="DFV25" s="12"/>
      <c r="DFW25" s="12"/>
      <c r="DFX25" s="12"/>
      <c r="DFY25" s="12"/>
      <c r="DFZ25" s="12"/>
      <c r="DGA25" s="12"/>
      <c r="DGB25" s="12"/>
      <c r="DGC25" s="12"/>
      <c r="DGD25" s="12"/>
      <c r="DGE25" s="12"/>
      <c r="DGF25" s="12"/>
      <c r="DGG25" s="12"/>
      <c r="DGH25" s="12"/>
      <c r="DGI25" s="12"/>
      <c r="DGJ25" s="12"/>
      <c r="DGK25" s="12"/>
      <c r="DGL25" s="12"/>
      <c r="DGM25" s="12"/>
      <c r="DGN25" s="12"/>
      <c r="DGO25" s="12"/>
      <c r="DGP25" s="12"/>
      <c r="DGQ25" s="12"/>
      <c r="DGR25" s="12"/>
      <c r="DGS25" s="12"/>
      <c r="DGT25" s="12"/>
      <c r="DGU25" s="12"/>
      <c r="DGV25" s="12"/>
      <c r="DGW25" s="12"/>
      <c r="DGX25" s="12"/>
      <c r="DGY25" s="12"/>
      <c r="DGZ25" s="12"/>
      <c r="DHA25" s="12"/>
      <c r="DHB25" s="12"/>
      <c r="DHC25" s="12"/>
      <c r="DHD25" s="12"/>
      <c r="DHE25" s="12"/>
      <c r="DHF25" s="12"/>
      <c r="DHG25" s="12"/>
      <c r="DHH25" s="12"/>
      <c r="DHI25" s="12"/>
      <c r="DHJ25" s="12"/>
      <c r="DHK25" s="12"/>
      <c r="DHL25" s="12"/>
      <c r="DHM25" s="12"/>
      <c r="DHN25" s="12"/>
      <c r="DHO25" s="12"/>
      <c r="DHP25" s="12"/>
      <c r="DHQ25" s="12"/>
      <c r="DHR25" s="12"/>
      <c r="DHS25" s="12"/>
      <c r="DHT25" s="12"/>
      <c r="DHU25" s="12"/>
      <c r="DHV25" s="12"/>
      <c r="DHW25" s="12"/>
      <c r="DHX25" s="12"/>
      <c r="DHY25" s="12"/>
      <c r="DHZ25" s="12"/>
      <c r="DIA25" s="12"/>
      <c r="DIB25" s="12"/>
      <c r="DIC25" s="12"/>
      <c r="DID25" s="12"/>
      <c r="DIE25" s="12"/>
      <c r="DIF25" s="12"/>
      <c r="DIG25" s="12"/>
      <c r="DIH25" s="12"/>
      <c r="DII25" s="12"/>
      <c r="DIJ25" s="12"/>
      <c r="DIK25" s="12"/>
      <c r="DIL25" s="12"/>
      <c r="DIM25" s="12"/>
      <c r="DIN25" s="12"/>
      <c r="DIO25" s="12"/>
      <c r="DIP25" s="12"/>
      <c r="DIQ25" s="12"/>
      <c r="DIR25" s="12"/>
      <c r="DIS25" s="12"/>
      <c r="DIT25" s="12"/>
      <c r="DIU25" s="12"/>
      <c r="DIV25" s="12"/>
      <c r="DIW25" s="12"/>
      <c r="DIX25" s="12"/>
      <c r="DIY25" s="12"/>
      <c r="DIZ25" s="12"/>
      <c r="DJA25" s="12"/>
      <c r="DJB25" s="12"/>
      <c r="DJC25" s="12"/>
      <c r="DJD25" s="12"/>
      <c r="DJE25" s="12"/>
      <c r="DJF25" s="12"/>
      <c r="DJG25" s="12"/>
      <c r="DJH25" s="12"/>
      <c r="DJI25" s="12"/>
      <c r="DJJ25" s="12"/>
      <c r="DJK25" s="12"/>
      <c r="DJL25" s="12"/>
      <c r="DJM25" s="12"/>
      <c r="DJN25" s="12"/>
      <c r="DJO25" s="12"/>
      <c r="DJP25" s="12"/>
      <c r="DJQ25" s="12"/>
      <c r="DJR25" s="12"/>
      <c r="DJS25" s="12"/>
      <c r="DJT25" s="12"/>
      <c r="DJU25" s="12"/>
      <c r="DJV25" s="12"/>
      <c r="DJW25" s="12"/>
      <c r="DJX25" s="12"/>
      <c r="DJY25" s="12"/>
      <c r="DJZ25" s="12"/>
      <c r="DKA25" s="12"/>
      <c r="DKB25" s="12"/>
      <c r="DKC25" s="12"/>
      <c r="DKD25" s="12"/>
      <c r="DKE25" s="12"/>
      <c r="DKF25" s="12"/>
      <c r="DKG25" s="12"/>
      <c r="DKH25" s="12"/>
      <c r="DKI25" s="12"/>
      <c r="DKJ25" s="12"/>
      <c r="DKK25" s="12"/>
      <c r="DKL25" s="12"/>
      <c r="DKM25" s="12"/>
      <c r="DKN25" s="12"/>
      <c r="DKO25" s="12"/>
      <c r="DKP25" s="12"/>
      <c r="DKQ25" s="12"/>
      <c r="DKR25" s="12"/>
      <c r="DKS25" s="12"/>
      <c r="DKT25" s="12"/>
      <c r="DKU25" s="12"/>
      <c r="DKV25" s="12"/>
      <c r="DKW25" s="12"/>
      <c r="DKX25" s="12"/>
      <c r="DKY25" s="12"/>
      <c r="DKZ25" s="12"/>
      <c r="DLA25" s="12"/>
      <c r="DLB25" s="12"/>
      <c r="DLC25" s="12"/>
      <c r="DLD25" s="12"/>
      <c r="DLE25" s="12"/>
      <c r="DLF25" s="12"/>
      <c r="DLG25" s="12"/>
      <c r="DLH25" s="12"/>
      <c r="DLI25" s="12"/>
      <c r="DLJ25" s="12"/>
      <c r="DLK25" s="12"/>
      <c r="DLL25" s="12"/>
      <c r="DLM25" s="12"/>
      <c r="DLN25" s="12"/>
      <c r="DLO25" s="12"/>
      <c r="DLP25" s="12"/>
      <c r="DLQ25" s="12"/>
      <c r="DLR25" s="12"/>
      <c r="DLS25" s="12"/>
      <c r="DLT25" s="12"/>
      <c r="DLU25" s="12"/>
      <c r="DLV25" s="12"/>
      <c r="DLW25" s="12"/>
      <c r="DLX25" s="12"/>
      <c r="DLY25" s="12"/>
      <c r="DLZ25" s="12"/>
      <c r="DMA25" s="12"/>
      <c r="DMB25" s="12"/>
      <c r="DMC25" s="12"/>
      <c r="DMD25" s="12"/>
      <c r="DME25" s="12"/>
      <c r="DMF25" s="12"/>
      <c r="DMG25" s="12"/>
      <c r="DMH25" s="12"/>
      <c r="DMI25" s="12"/>
      <c r="DMJ25" s="12"/>
      <c r="DMK25" s="12"/>
      <c r="DML25" s="12"/>
      <c r="DMM25" s="12"/>
      <c r="DMN25" s="12"/>
      <c r="DMO25" s="12"/>
      <c r="DMP25" s="12"/>
      <c r="DMQ25" s="12"/>
      <c r="DMR25" s="12"/>
      <c r="DMS25" s="12"/>
      <c r="DMT25" s="12"/>
      <c r="DMU25" s="12"/>
      <c r="DMV25" s="12"/>
      <c r="DMW25" s="12"/>
      <c r="DMX25" s="12"/>
      <c r="DMY25" s="12"/>
      <c r="DMZ25" s="12"/>
      <c r="DNA25" s="12"/>
      <c r="DNB25" s="12"/>
      <c r="DNC25" s="12"/>
      <c r="DND25" s="12"/>
      <c r="DNE25" s="12"/>
      <c r="DNF25" s="12"/>
      <c r="DNG25" s="12"/>
      <c r="DNH25" s="12"/>
      <c r="DNI25" s="12"/>
      <c r="DNJ25" s="12"/>
      <c r="DNK25" s="12"/>
      <c r="DNL25" s="12"/>
      <c r="DNM25" s="12"/>
      <c r="DNN25" s="12"/>
      <c r="DNO25" s="12"/>
      <c r="DNP25" s="12"/>
      <c r="DNQ25" s="12"/>
      <c r="DNR25" s="12"/>
      <c r="DNS25" s="12"/>
      <c r="DNT25" s="12"/>
      <c r="DNU25" s="12"/>
      <c r="DNV25" s="12"/>
      <c r="DNW25" s="12"/>
      <c r="DNX25" s="12"/>
      <c r="DNY25" s="12"/>
      <c r="DNZ25" s="12"/>
      <c r="DOA25" s="12"/>
      <c r="DOB25" s="12"/>
      <c r="DOC25" s="12"/>
      <c r="DOD25" s="12"/>
      <c r="DOE25" s="12"/>
      <c r="DOF25" s="12"/>
      <c r="DOG25" s="12"/>
      <c r="DOH25" s="12"/>
      <c r="DOI25" s="12"/>
      <c r="DOJ25" s="12"/>
      <c r="DOK25" s="12"/>
      <c r="DOL25" s="12"/>
      <c r="DOM25" s="12"/>
      <c r="DON25" s="12"/>
      <c r="DOO25" s="12"/>
      <c r="DOP25" s="12"/>
      <c r="DOQ25" s="12"/>
      <c r="DOR25" s="12"/>
      <c r="DOS25" s="12"/>
      <c r="DOT25" s="12"/>
      <c r="DOU25" s="12"/>
      <c r="DOV25" s="12"/>
      <c r="DOW25" s="12"/>
      <c r="DOX25" s="12"/>
      <c r="DOY25" s="12"/>
      <c r="DOZ25" s="12"/>
      <c r="DPA25" s="12"/>
      <c r="DPB25" s="12"/>
      <c r="DPC25" s="12"/>
      <c r="DPD25" s="12"/>
      <c r="DPE25" s="12"/>
      <c r="DPF25" s="12"/>
      <c r="DPG25" s="12"/>
      <c r="DPH25" s="12"/>
      <c r="DPI25" s="12"/>
      <c r="DPJ25" s="12"/>
      <c r="DPK25" s="12"/>
      <c r="DPL25" s="12"/>
      <c r="DPM25" s="12"/>
      <c r="DPN25" s="12"/>
      <c r="DPO25" s="12"/>
      <c r="DPP25" s="12"/>
      <c r="DPQ25" s="12"/>
      <c r="DPR25" s="12"/>
      <c r="DPS25" s="12"/>
      <c r="DPT25" s="12"/>
      <c r="DPU25" s="12"/>
      <c r="DPV25" s="12"/>
      <c r="DPW25" s="12"/>
      <c r="DPX25" s="12"/>
      <c r="DPY25" s="12"/>
      <c r="DPZ25" s="12"/>
      <c r="DQA25" s="12"/>
      <c r="DQB25" s="12"/>
      <c r="DQC25" s="12"/>
      <c r="DQD25" s="12"/>
      <c r="DQE25" s="12"/>
      <c r="DQF25" s="12"/>
      <c r="DQG25" s="12"/>
      <c r="DQH25" s="12"/>
      <c r="DQI25" s="12"/>
      <c r="DQJ25" s="12"/>
      <c r="DQK25" s="12"/>
      <c r="DQL25" s="12"/>
      <c r="DQM25" s="12"/>
      <c r="DQN25" s="12"/>
      <c r="DQO25" s="12"/>
      <c r="DQP25" s="12"/>
      <c r="DQQ25" s="12"/>
      <c r="DQR25" s="12"/>
      <c r="DQS25" s="12"/>
      <c r="DQT25" s="12"/>
      <c r="DQU25" s="12"/>
      <c r="DQV25" s="12"/>
      <c r="DQW25" s="12"/>
      <c r="DQX25" s="12"/>
      <c r="DQY25" s="12"/>
      <c r="DQZ25" s="12"/>
      <c r="DRA25" s="12"/>
      <c r="DRB25" s="12"/>
      <c r="DRC25" s="12"/>
      <c r="DRD25" s="12"/>
      <c r="DRE25" s="12"/>
      <c r="DRF25" s="12"/>
      <c r="DRG25" s="12"/>
      <c r="DRH25" s="12"/>
      <c r="DRI25" s="12"/>
      <c r="DRJ25" s="12"/>
      <c r="DRK25" s="12"/>
      <c r="DRL25" s="12"/>
      <c r="DRM25" s="12"/>
      <c r="DRN25" s="12"/>
      <c r="DRO25" s="12"/>
      <c r="DRP25" s="12"/>
      <c r="DRQ25" s="12"/>
      <c r="DRR25" s="12"/>
      <c r="DRS25" s="12"/>
      <c r="DRT25" s="12"/>
      <c r="DRU25" s="12"/>
      <c r="DRV25" s="12"/>
      <c r="DRW25" s="12"/>
      <c r="DRX25" s="12"/>
      <c r="DRY25" s="12"/>
      <c r="DRZ25" s="12"/>
      <c r="DSA25" s="12"/>
      <c r="DSB25" s="12"/>
      <c r="DSC25" s="12"/>
      <c r="DSD25" s="12"/>
      <c r="DSE25" s="12"/>
      <c r="DSF25" s="12"/>
      <c r="DSG25" s="12"/>
      <c r="DSH25" s="12"/>
      <c r="DSI25" s="12"/>
      <c r="DSJ25" s="12"/>
      <c r="DSK25" s="12"/>
      <c r="DSL25" s="12"/>
      <c r="DSM25" s="12"/>
      <c r="DSN25" s="12"/>
      <c r="DSO25" s="12"/>
      <c r="DSP25" s="12"/>
      <c r="DSQ25" s="12"/>
      <c r="DSR25" s="12"/>
      <c r="DSS25" s="12"/>
      <c r="DST25" s="12"/>
      <c r="DSU25" s="12"/>
      <c r="DSV25" s="12"/>
      <c r="DSW25" s="12"/>
      <c r="DSX25" s="12"/>
      <c r="DSY25" s="12"/>
      <c r="DSZ25" s="12"/>
      <c r="DTA25" s="12"/>
      <c r="DTB25" s="12"/>
      <c r="DTC25" s="12"/>
      <c r="DTD25" s="12"/>
      <c r="DTE25" s="12"/>
      <c r="DTF25" s="12"/>
      <c r="DTG25" s="12"/>
      <c r="DTH25" s="12"/>
      <c r="DTI25" s="12"/>
      <c r="DTJ25" s="12"/>
      <c r="DTK25" s="12"/>
      <c r="DTL25" s="12"/>
      <c r="DTM25" s="12"/>
      <c r="DTN25" s="12"/>
      <c r="DTO25" s="12"/>
      <c r="DTP25" s="12"/>
      <c r="DTQ25" s="12"/>
      <c r="DTR25" s="12"/>
      <c r="DTS25" s="12"/>
      <c r="DTT25" s="12"/>
      <c r="DTU25" s="12"/>
      <c r="DTV25" s="12"/>
      <c r="DTW25" s="12"/>
      <c r="DTX25" s="12"/>
      <c r="DTY25" s="12"/>
      <c r="DTZ25" s="12"/>
      <c r="DUA25" s="12"/>
      <c r="DUB25" s="12"/>
      <c r="DUC25" s="12"/>
      <c r="DUD25" s="12"/>
      <c r="DUE25" s="12"/>
      <c r="DUF25" s="12"/>
      <c r="DUG25" s="12"/>
      <c r="DUH25" s="12"/>
      <c r="DUI25" s="12"/>
      <c r="DUJ25" s="12"/>
      <c r="DUK25" s="12"/>
      <c r="DUL25" s="12"/>
      <c r="DUM25" s="12"/>
      <c r="DUN25" s="12"/>
      <c r="DUO25" s="12"/>
      <c r="DUP25" s="12"/>
      <c r="DUQ25" s="12"/>
      <c r="DUR25" s="12"/>
      <c r="DUS25" s="12"/>
      <c r="DUT25" s="12"/>
      <c r="DUU25" s="12"/>
      <c r="DUV25" s="12"/>
      <c r="DUW25" s="12"/>
      <c r="DUX25" s="12"/>
      <c r="DUY25" s="12"/>
      <c r="DUZ25" s="12"/>
      <c r="DVA25" s="12"/>
      <c r="DVB25" s="12"/>
      <c r="DVC25" s="12"/>
      <c r="DVD25" s="12"/>
      <c r="DVE25" s="12"/>
      <c r="DVF25" s="12"/>
      <c r="DVG25" s="12"/>
      <c r="DVH25" s="12"/>
      <c r="DVI25" s="12"/>
      <c r="DVJ25" s="12"/>
      <c r="DVK25" s="12"/>
      <c r="DVL25" s="12"/>
      <c r="DVM25" s="12"/>
      <c r="DVN25" s="12"/>
      <c r="DVO25" s="12"/>
      <c r="DVP25" s="12"/>
      <c r="DVQ25" s="12"/>
      <c r="DVR25" s="12"/>
      <c r="DVS25" s="12"/>
      <c r="DVT25" s="12"/>
      <c r="DVU25" s="12"/>
      <c r="DVV25" s="12"/>
      <c r="DVW25" s="12"/>
      <c r="DVX25" s="12"/>
      <c r="DVY25" s="12"/>
      <c r="DVZ25" s="12"/>
      <c r="DWA25" s="12"/>
      <c r="DWB25" s="12"/>
      <c r="DWC25" s="12"/>
      <c r="DWD25" s="12"/>
      <c r="DWE25" s="12"/>
      <c r="DWF25" s="12"/>
      <c r="DWG25" s="12"/>
      <c r="DWH25" s="12"/>
      <c r="DWI25" s="12"/>
      <c r="DWJ25" s="12"/>
      <c r="DWK25" s="12"/>
      <c r="DWL25" s="12"/>
      <c r="DWM25" s="12"/>
      <c r="DWN25" s="12"/>
      <c r="DWO25" s="12"/>
      <c r="DWP25" s="12"/>
      <c r="DWQ25" s="12"/>
      <c r="DWR25" s="12"/>
      <c r="DWS25" s="12"/>
      <c r="DWT25" s="12"/>
      <c r="DWU25" s="12"/>
      <c r="DWV25" s="12"/>
      <c r="DWW25" s="12"/>
      <c r="DWX25" s="12"/>
      <c r="DWY25" s="12"/>
      <c r="DWZ25" s="12"/>
      <c r="DXA25" s="12"/>
      <c r="DXB25" s="12"/>
      <c r="DXC25" s="12"/>
      <c r="DXD25" s="12"/>
      <c r="DXE25" s="12"/>
      <c r="DXF25" s="12"/>
      <c r="DXG25" s="12"/>
      <c r="DXH25" s="12"/>
      <c r="DXI25" s="12"/>
      <c r="DXJ25" s="12"/>
      <c r="DXK25" s="12"/>
      <c r="DXL25" s="12"/>
      <c r="DXM25" s="12"/>
      <c r="DXN25" s="12"/>
      <c r="DXO25" s="12"/>
      <c r="DXP25" s="12"/>
      <c r="DXQ25" s="12"/>
      <c r="DXR25" s="12"/>
      <c r="DXS25" s="12"/>
      <c r="DXT25" s="12"/>
      <c r="DXU25" s="12"/>
      <c r="DXV25" s="12"/>
      <c r="DXW25" s="12"/>
      <c r="DXX25" s="12"/>
      <c r="DXY25" s="12"/>
      <c r="DXZ25" s="12"/>
      <c r="DYA25" s="12"/>
      <c r="DYB25" s="12"/>
      <c r="DYC25" s="12"/>
      <c r="DYD25" s="12"/>
      <c r="DYE25" s="12"/>
      <c r="DYF25" s="12"/>
      <c r="DYG25" s="12"/>
      <c r="DYH25" s="12"/>
      <c r="DYI25" s="12"/>
      <c r="DYJ25" s="12"/>
      <c r="DYK25" s="12"/>
      <c r="DYL25" s="12"/>
      <c r="DYM25" s="12"/>
      <c r="DYN25" s="12"/>
      <c r="DYO25" s="12"/>
      <c r="DYP25" s="12"/>
      <c r="DYQ25" s="12"/>
      <c r="DYR25" s="12"/>
      <c r="DYS25" s="12"/>
      <c r="DYT25" s="12"/>
      <c r="DYU25" s="12"/>
      <c r="DYV25" s="12"/>
      <c r="DYW25" s="12"/>
      <c r="DYX25" s="12"/>
      <c r="DYY25" s="12"/>
      <c r="DYZ25" s="12"/>
      <c r="DZA25" s="12"/>
      <c r="DZB25" s="12"/>
      <c r="DZC25" s="12"/>
      <c r="DZD25" s="12"/>
      <c r="DZE25" s="12"/>
      <c r="DZF25" s="12"/>
      <c r="DZG25" s="12"/>
      <c r="DZH25" s="12"/>
      <c r="DZI25" s="12"/>
      <c r="DZJ25" s="12"/>
      <c r="DZK25" s="12"/>
      <c r="DZL25" s="12"/>
      <c r="DZM25" s="12"/>
      <c r="DZN25" s="12"/>
      <c r="DZO25" s="12"/>
      <c r="DZP25" s="12"/>
      <c r="DZQ25" s="12"/>
      <c r="DZR25" s="12"/>
      <c r="DZS25" s="12"/>
      <c r="DZT25" s="12"/>
      <c r="DZU25" s="12"/>
      <c r="DZV25" s="12"/>
      <c r="DZW25" s="12"/>
      <c r="DZX25" s="12"/>
      <c r="DZY25" s="12"/>
      <c r="DZZ25" s="12"/>
      <c r="EAA25" s="12"/>
      <c r="EAB25" s="12"/>
      <c r="EAC25" s="12"/>
      <c r="EAD25" s="12"/>
      <c r="EAE25" s="12"/>
      <c r="EAF25" s="12"/>
      <c r="EAG25" s="12"/>
      <c r="EAH25" s="12"/>
      <c r="EAI25" s="12"/>
      <c r="EAJ25" s="12"/>
      <c r="EAK25" s="12"/>
      <c r="EAL25" s="12"/>
      <c r="EAM25" s="12"/>
      <c r="EAN25" s="12"/>
      <c r="EAO25" s="12"/>
      <c r="EAP25" s="12"/>
      <c r="EAQ25" s="12"/>
      <c r="EAR25" s="12"/>
      <c r="EAS25" s="12"/>
      <c r="EAT25" s="12"/>
      <c r="EAU25" s="12"/>
      <c r="EAV25" s="12"/>
      <c r="EAW25" s="12"/>
      <c r="EAX25" s="12"/>
      <c r="EAY25" s="12"/>
      <c r="EAZ25" s="12"/>
      <c r="EBA25" s="12"/>
      <c r="EBB25" s="12"/>
      <c r="EBC25" s="12"/>
      <c r="EBD25" s="12"/>
      <c r="EBE25" s="12"/>
      <c r="EBF25" s="12"/>
      <c r="EBG25" s="12"/>
      <c r="EBH25" s="12"/>
      <c r="EBI25" s="12"/>
      <c r="EBJ25" s="12"/>
      <c r="EBK25" s="12"/>
      <c r="EBL25" s="12"/>
      <c r="EBM25" s="12"/>
      <c r="EBN25" s="12"/>
      <c r="EBO25" s="12"/>
      <c r="EBP25" s="12"/>
      <c r="EBQ25" s="12"/>
      <c r="EBR25" s="12"/>
      <c r="EBS25" s="12"/>
      <c r="EBT25" s="12"/>
      <c r="EBU25" s="12"/>
      <c r="EBV25" s="12"/>
      <c r="EBW25" s="12"/>
      <c r="EBX25" s="12"/>
      <c r="EBY25" s="12"/>
      <c r="EBZ25" s="12"/>
      <c r="ECA25" s="12"/>
      <c r="ECB25" s="12"/>
      <c r="ECC25" s="12"/>
      <c r="ECD25" s="12"/>
      <c r="ECE25" s="12"/>
      <c r="ECF25" s="12"/>
      <c r="ECG25" s="12"/>
      <c r="ECH25" s="12"/>
      <c r="ECI25" s="12"/>
      <c r="ECJ25" s="12"/>
      <c r="ECK25" s="12"/>
      <c r="ECL25" s="12"/>
      <c r="ECM25" s="12"/>
      <c r="ECN25" s="12"/>
      <c r="ECO25" s="12"/>
      <c r="ECP25" s="12"/>
      <c r="ECQ25" s="12"/>
      <c r="ECR25" s="12"/>
      <c r="ECS25" s="12"/>
      <c r="ECT25" s="12"/>
      <c r="ECU25" s="12"/>
      <c r="ECV25" s="12"/>
      <c r="ECW25" s="12"/>
      <c r="ECX25" s="12"/>
      <c r="ECY25" s="12"/>
      <c r="ECZ25" s="12"/>
      <c r="EDA25" s="12"/>
      <c r="EDB25" s="12"/>
      <c r="EDC25" s="12"/>
      <c r="EDD25" s="12"/>
      <c r="EDE25" s="12"/>
      <c r="EDF25" s="12"/>
      <c r="EDG25" s="12"/>
      <c r="EDH25" s="12"/>
      <c r="EDI25" s="12"/>
      <c r="EDJ25" s="12"/>
      <c r="EDK25" s="12"/>
      <c r="EDL25" s="12"/>
      <c r="EDM25" s="12"/>
      <c r="EDN25" s="12"/>
      <c r="EDO25" s="12"/>
      <c r="EDP25" s="12"/>
      <c r="EDQ25" s="12"/>
      <c r="EDR25" s="12"/>
      <c r="EDS25" s="12"/>
      <c r="EDT25" s="12"/>
      <c r="EDU25" s="12"/>
      <c r="EDV25" s="12"/>
      <c r="EDW25" s="12"/>
      <c r="EDX25" s="12"/>
      <c r="EDY25" s="12"/>
      <c r="EDZ25" s="12"/>
      <c r="EEA25" s="12"/>
      <c r="EEB25" s="12"/>
      <c r="EEC25" s="12"/>
      <c r="EED25" s="12"/>
      <c r="EEE25" s="12"/>
      <c r="EEF25" s="12"/>
      <c r="EEG25" s="12"/>
      <c r="EEH25" s="12"/>
      <c r="EEI25" s="12"/>
      <c r="EEJ25" s="12"/>
      <c r="EEK25" s="12"/>
      <c r="EEL25" s="12"/>
      <c r="EEM25" s="12"/>
      <c r="EEN25" s="12"/>
      <c r="EEO25" s="12"/>
      <c r="EEP25" s="12"/>
      <c r="EEQ25" s="12"/>
      <c r="EER25" s="12"/>
      <c r="EES25" s="12"/>
      <c r="EET25" s="12"/>
      <c r="EEU25" s="12"/>
      <c r="EEV25" s="12"/>
      <c r="EEW25" s="12"/>
      <c r="EEX25" s="12"/>
      <c r="EEY25" s="12"/>
      <c r="EEZ25" s="12"/>
      <c r="EFA25" s="12"/>
      <c r="EFB25" s="12"/>
      <c r="EFC25" s="12"/>
      <c r="EFD25" s="12"/>
      <c r="EFE25" s="12"/>
      <c r="EFF25" s="12"/>
      <c r="EFG25" s="12"/>
      <c r="EFH25" s="12"/>
      <c r="EFI25" s="12"/>
      <c r="EFJ25" s="12"/>
      <c r="EFK25" s="12"/>
      <c r="EFL25" s="12"/>
      <c r="EFM25" s="12"/>
      <c r="EFN25" s="12"/>
      <c r="EFO25" s="12"/>
      <c r="EFP25" s="12"/>
      <c r="EFQ25" s="12"/>
      <c r="EFR25" s="12"/>
      <c r="EFS25" s="12"/>
      <c r="EFT25" s="12"/>
      <c r="EFU25" s="12"/>
      <c r="EFV25" s="12"/>
      <c r="EFW25" s="12"/>
      <c r="EFX25" s="12"/>
      <c r="EFY25" s="12"/>
      <c r="EFZ25" s="12"/>
      <c r="EGA25" s="12"/>
      <c r="EGB25" s="12"/>
      <c r="EGC25" s="12"/>
      <c r="EGD25" s="12"/>
      <c r="EGE25" s="12"/>
      <c r="EGF25" s="12"/>
      <c r="EGG25" s="12"/>
      <c r="EGH25" s="12"/>
      <c r="EGI25" s="12"/>
      <c r="EGJ25" s="12"/>
      <c r="EGK25" s="12"/>
      <c r="EGL25" s="12"/>
      <c r="EGM25" s="12"/>
      <c r="EGN25" s="12"/>
      <c r="EGO25" s="12"/>
      <c r="EGP25" s="12"/>
      <c r="EGQ25" s="12"/>
      <c r="EGR25" s="12"/>
      <c r="EGS25" s="12"/>
      <c r="EGT25" s="12"/>
      <c r="EGU25" s="12"/>
      <c r="EGV25" s="12"/>
      <c r="EGW25" s="12"/>
      <c r="EGX25" s="12"/>
      <c r="EGY25" s="12"/>
      <c r="EGZ25" s="12"/>
      <c r="EHA25" s="12"/>
      <c r="EHB25" s="12"/>
      <c r="EHC25" s="12"/>
      <c r="EHD25" s="12"/>
      <c r="EHE25" s="12"/>
      <c r="EHF25" s="12"/>
      <c r="EHG25" s="12"/>
      <c r="EHH25" s="12"/>
      <c r="EHI25" s="12"/>
      <c r="EHJ25" s="12"/>
      <c r="EHK25" s="12"/>
      <c r="EHL25" s="12"/>
      <c r="EHM25" s="12"/>
      <c r="EHN25" s="12"/>
      <c r="EHO25" s="12"/>
      <c r="EHP25" s="12"/>
      <c r="EHQ25" s="12"/>
      <c r="EHR25" s="12"/>
      <c r="EHS25" s="12"/>
      <c r="EHT25" s="12"/>
      <c r="EHU25" s="12"/>
      <c r="EHV25" s="12"/>
      <c r="EHW25" s="12"/>
      <c r="EHX25" s="12"/>
      <c r="EHY25" s="12"/>
      <c r="EHZ25" s="12"/>
      <c r="EIA25" s="12"/>
      <c r="EIB25" s="12"/>
      <c r="EIC25" s="12"/>
      <c r="EID25" s="12"/>
      <c r="EIE25" s="12"/>
      <c r="EIF25" s="12"/>
      <c r="EIG25" s="12"/>
      <c r="EIH25" s="12"/>
      <c r="EII25" s="12"/>
      <c r="EIJ25" s="12"/>
      <c r="EIK25" s="12"/>
      <c r="EIL25" s="12"/>
      <c r="EIM25" s="12"/>
      <c r="EIN25" s="12"/>
      <c r="EIO25" s="12"/>
      <c r="EIP25" s="12"/>
      <c r="EIQ25" s="12"/>
      <c r="EIR25" s="12"/>
      <c r="EIS25" s="12"/>
      <c r="EIT25" s="12"/>
      <c r="EIU25" s="12"/>
      <c r="EIV25" s="12"/>
      <c r="EIW25" s="12"/>
      <c r="EIX25" s="12"/>
      <c r="EIY25" s="12"/>
      <c r="EIZ25" s="12"/>
      <c r="EJA25" s="12"/>
      <c r="EJB25" s="12"/>
      <c r="EJC25" s="12"/>
      <c r="EJD25" s="12"/>
      <c r="EJE25" s="12"/>
      <c r="EJF25" s="12"/>
      <c r="EJG25" s="12"/>
      <c r="EJH25" s="12"/>
      <c r="EJI25" s="12"/>
      <c r="EJJ25" s="12"/>
      <c r="EJK25" s="12"/>
      <c r="EJL25" s="12"/>
      <c r="EJM25" s="12"/>
      <c r="EJN25" s="12"/>
      <c r="EJO25" s="12"/>
      <c r="EJP25" s="12"/>
      <c r="EJQ25" s="12"/>
      <c r="EJR25" s="12"/>
      <c r="EJS25" s="12"/>
      <c r="EJT25" s="12"/>
      <c r="EJU25" s="12"/>
      <c r="EJV25" s="12"/>
      <c r="EJW25" s="12"/>
      <c r="EJX25" s="12"/>
      <c r="EJY25" s="12"/>
      <c r="EJZ25" s="12"/>
      <c r="EKA25" s="12"/>
      <c r="EKB25" s="12"/>
      <c r="EKC25" s="12"/>
      <c r="EKD25" s="12"/>
      <c r="EKE25" s="12"/>
      <c r="EKF25" s="12"/>
      <c r="EKG25" s="12"/>
      <c r="EKH25" s="12"/>
      <c r="EKI25" s="12"/>
      <c r="EKJ25" s="12"/>
      <c r="EKK25" s="12"/>
      <c r="EKL25" s="12"/>
      <c r="EKM25" s="12"/>
      <c r="EKN25" s="12"/>
      <c r="EKO25" s="12"/>
      <c r="EKP25" s="12"/>
      <c r="EKQ25" s="12"/>
      <c r="EKR25" s="12"/>
      <c r="EKS25" s="12"/>
      <c r="EKT25" s="12"/>
      <c r="EKU25" s="12"/>
      <c r="EKV25" s="12"/>
      <c r="EKW25" s="12"/>
      <c r="EKX25" s="12"/>
      <c r="EKY25" s="12"/>
      <c r="EKZ25" s="12"/>
      <c r="ELA25" s="12"/>
      <c r="ELB25" s="12"/>
      <c r="ELC25" s="12"/>
      <c r="ELD25" s="12"/>
      <c r="ELE25" s="12"/>
      <c r="ELF25" s="12"/>
      <c r="ELG25" s="12"/>
      <c r="ELH25" s="12"/>
      <c r="ELI25" s="12"/>
      <c r="ELJ25" s="12"/>
      <c r="ELK25" s="12"/>
      <c r="ELL25" s="12"/>
      <c r="ELM25" s="12"/>
      <c r="ELN25" s="12"/>
      <c r="ELO25" s="12"/>
      <c r="ELP25" s="12"/>
      <c r="ELQ25" s="12"/>
      <c r="ELR25" s="12"/>
      <c r="ELS25" s="12"/>
      <c r="ELT25" s="12"/>
      <c r="ELU25" s="12"/>
      <c r="ELV25" s="12"/>
      <c r="ELW25" s="12"/>
      <c r="ELX25" s="12"/>
      <c r="ELY25" s="12"/>
      <c r="ELZ25" s="12"/>
      <c r="EMA25" s="12"/>
      <c r="EMB25" s="12"/>
      <c r="EMC25" s="12"/>
      <c r="EMD25" s="12"/>
      <c r="EME25" s="12"/>
      <c r="EMF25" s="12"/>
      <c r="EMG25" s="12"/>
      <c r="EMH25" s="12"/>
      <c r="EMI25" s="12"/>
      <c r="EMJ25" s="12"/>
      <c r="EMK25" s="12"/>
      <c r="EML25" s="12"/>
      <c r="EMM25" s="12"/>
      <c r="EMN25" s="12"/>
      <c r="EMO25" s="12"/>
      <c r="EMP25" s="12"/>
      <c r="EMQ25" s="12"/>
      <c r="EMR25" s="12"/>
      <c r="EMS25" s="12"/>
      <c r="EMT25" s="12"/>
      <c r="EMU25" s="12"/>
      <c r="EMV25" s="12"/>
      <c r="EMW25" s="12"/>
      <c r="EMX25" s="12"/>
      <c r="EMY25" s="12"/>
      <c r="EMZ25" s="12"/>
      <c r="ENA25" s="12"/>
      <c r="ENB25" s="12"/>
      <c r="ENC25" s="12"/>
      <c r="END25" s="12"/>
      <c r="ENE25" s="12"/>
      <c r="ENF25" s="12"/>
      <c r="ENG25" s="12"/>
      <c r="ENH25" s="12"/>
      <c r="ENI25" s="12"/>
      <c r="ENJ25" s="12"/>
      <c r="ENK25" s="12"/>
      <c r="ENL25" s="12"/>
      <c r="ENM25" s="12"/>
      <c r="ENN25" s="12"/>
      <c r="ENO25" s="12"/>
      <c r="ENP25" s="12"/>
      <c r="ENQ25" s="12"/>
      <c r="ENR25" s="12"/>
      <c r="ENS25" s="12"/>
      <c r="ENT25" s="12"/>
      <c r="ENU25" s="12"/>
      <c r="ENV25" s="12"/>
      <c r="ENW25" s="12"/>
      <c r="ENX25" s="12"/>
      <c r="ENY25" s="12"/>
      <c r="ENZ25" s="12"/>
      <c r="EOA25" s="12"/>
      <c r="EOB25" s="12"/>
      <c r="EOC25" s="12"/>
      <c r="EOD25" s="12"/>
      <c r="EOE25" s="12"/>
      <c r="EOF25" s="12"/>
      <c r="EOG25" s="12"/>
      <c r="EOH25" s="12"/>
      <c r="EOI25" s="12"/>
      <c r="EOJ25" s="12"/>
      <c r="EOK25" s="12"/>
      <c r="EOL25" s="12"/>
      <c r="EOM25" s="12"/>
      <c r="EON25" s="12"/>
      <c r="EOO25" s="12"/>
      <c r="EOP25" s="12"/>
      <c r="EOQ25" s="12"/>
      <c r="EOR25" s="12"/>
      <c r="EOS25" s="12"/>
      <c r="EOT25" s="12"/>
      <c r="EOU25" s="12"/>
      <c r="EOV25" s="12"/>
      <c r="EOW25" s="12"/>
      <c r="EOX25" s="12"/>
      <c r="EOY25" s="12"/>
      <c r="EOZ25" s="12"/>
      <c r="EPA25" s="12"/>
      <c r="EPB25" s="12"/>
      <c r="EPC25" s="12"/>
      <c r="EPD25" s="12"/>
      <c r="EPE25" s="12"/>
      <c r="EPF25" s="12"/>
      <c r="EPG25" s="12"/>
      <c r="EPH25" s="12"/>
      <c r="EPI25" s="12"/>
      <c r="EPJ25" s="12"/>
      <c r="EPK25" s="12"/>
      <c r="EPL25" s="12"/>
      <c r="EPM25" s="12"/>
      <c r="EPN25" s="12"/>
      <c r="EPO25" s="12"/>
      <c r="EPP25" s="12"/>
      <c r="EPQ25" s="12"/>
      <c r="EPR25" s="12"/>
      <c r="EPS25" s="12"/>
      <c r="EPT25" s="12"/>
      <c r="EPU25" s="12"/>
      <c r="EPV25" s="12"/>
      <c r="EPW25" s="12"/>
      <c r="EPX25" s="12"/>
      <c r="EPY25" s="12"/>
      <c r="EPZ25" s="12"/>
      <c r="EQA25" s="12"/>
      <c r="EQB25" s="12"/>
      <c r="EQC25" s="12"/>
      <c r="EQD25" s="12"/>
      <c r="EQE25" s="12"/>
      <c r="EQF25" s="12"/>
      <c r="EQG25" s="12"/>
      <c r="EQH25" s="12"/>
      <c r="EQI25" s="12"/>
      <c r="EQJ25" s="12"/>
      <c r="EQK25" s="12"/>
      <c r="EQL25" s="12"/>
      <c r="EQM25" s="12"/>
      <c r="EQN25" s="12"/>
      <c r="EQO25" s="12"/>
      <c r="EQP25" s="12"/>
      <c r="EQQ25" s="12"/>
      <c r="EQR25" s="12"/>
      <c r="EQS25" s="12"/>
      <c r="EQT25" s="12"/>
      <c r="EQU25" s="12"/>
      <c r="EQV25" s="12"/>
      <c r="EQW25" s="12"/>
      <c r="EQX25" s="12"/>
      <c r="EQY25" s="12"/>
      <c r="EQZ25" s="12"/>
      <c r="ERA25" s="12"/>
      <c r="ERB25" s="12"/>
      <c r="ERC25" s="12"/>
      <c r="ERD25" s="12"/>
      <c r="ERE25" s="12"/>
      <c r="ERF25" s="12"/>
      <c r="ERG25" s="12"/>
      <c r="ERH25" s="12"/>
      <c r="ERI25" s="12"/>
      <c r="ERJ25" s="12"/>
      <c r="ERK25" s="12"/>
      <c r="ERL25" s="12"/>
      <c r="ERM25" s="12"/>
      <c r="ERN25" s="12"/>
      <c r="ERO25" s="12"/>
      <c r="ERP25" s="12"/>
      <c r="ERQ25" s="12"/>
      <c r="ERR25" s="12"/>
      <c r="ERS25" s="12"/>
      <c r="ERT25" s="12"/>
      <c r="ERU25" s="12"/>
      <c r="ERV25" s="12"/>
      <c r="ERW25" s="12"/>
      <c r="ERX25" s="12"/>
      <c r="ERY25" s="12"/>
      <c r="ERZ25" s="12"/>
      <c r="ESA25" s="12"/>
      <c r="ESB25" s="12"/>
      <c r="ESC25" s="12"/>
      <c r="ESD25" s="12"/>
      <c r="ESE25" s="12"/>
      <c r="ESF25" s="12"/>
      <c r="ESG25" s="12"/>
      <c r="ESH25" s="12"/>
      <c r="ESI25" s="12"/>
      <c r="ESJ25" s="12"/>
      <c r="ESK25" s="12"/>
      <c r="ESL25" s="12"/>
      <c r="ESM25" s="12"/>
      <c r="ESN25" s="12"/>
      <c r="ESO25" s="12"/>
      <c r="ESP25" s="12"/>
      <c r="ESQ25" s="12"/>
      <c r="ESR25" s="12"/>
      <c r="ESS25" s="12"/>
      <c r="EST25" s="12"/>
      <c r="ESU25" s="12"/>
      <c r="ESV25" s="12"/>
      <c r="ESW25" s="12"/>
      <c r="ESX25" s="12"/>
      <c r="ESY25" s="12"/>
      <c r="ESZ25" s="12"/>
      <c r="ETA25" s="12"/>
      <c r="ETB25" s="12"/>
      <c r="ETC25" s="12"/>
      <c r="ETD25" s="12"/>
      <c r="ETE25" s="12"/>
      <c r="ETF25" s="12"/>
      <c r="ETG25" s="12"/>
      <c r="ETH25" s="12"/>
      <c r="ETI25" s="12"/>
      <c r="ETJ25" s="12"/>
      <c r="ETK25" s="12"/>
      <c r="ETL25" s="12"/>
      <c r="ETM25" s="12"/>
      <c r="ETN25" s="12"/>
      <c r="ETO25" s="12"/>
      <c r="ETP25" s="12"/>
      <c r="ETQ25" s="12"/>
      <c r="ETR25" s="12"/>
      <c r="ETS25" s="12"/>
      <c r="ETT25" s="12"/>
      <c r="ETU25" s="12"/>
      <c r="ETV25" s="12"/>
      <c r="ETW25" s="12"/>
      <c r="ETX25" s="12"/>
      <c r="ETY25" s="12"/>
      <c r="ETZ25" s="12"/>
      <c r="EUA25" s="12"/>
      <c r="EUB25" s="12"/>
      <c r="EUC25" s="12"/>
      <c r="EUD25" s="12"/>
      <c r="EUE25" s="12"/>
      <c r="EUF25" s="12"/>
      <c r="EUG25" s="12"/>
      <c r="EUH25" s="12"/>
      <c r="EUI25" s="12"/>
      <c r="EUJ25" s="12"/>
      <c r="EUK25" s="12"/>
      <c r="EUL25" s="12"/>
      <c r="EUM25" s="12"/>
      <c r="EUN25" s="12"/>
      <c r="EUO25" s="12"/>
      <c r="EUP25" s="12"/>
      <c r="EUQ25" s="12"/>
      <c r="EUR25" s="12"/>
      <c r="EUS25" s="12"/>
      <c r="EUT25" s="12"/>
      <c r="EUU25" s="12"/>
      <c r="EUV25" s="12"/>
      <c r="EUW25" s="12"/>
      <c r="EUX25" s="12"/>
      <c r="EUY25" s="12"/>
      <c r="EUZ25" s="12"/>
      <c r="EVA25" s="12"/>
      <c r="EVB25" s="12"/>
      <c r="EVC25" s="12"/>
      <c r="EVD25" s="12"/>
      <c r="EVE25" s="12"/>
      <c r="EVF25" s="12"/>
      <c r="EVG25" s="12"/>
      <c r="EVH25" s="12"/>
      <c r="EVI25" s="12"/>
      <c r="EVJ25" s="12"/>
      <c r="EVK25" s="12"/>
      <c r="EVL25" s="12"/>
      <c r="EVM25" s="12"/>
      <c r="EVN25" s="12"/>
      <c r="EVO25" s="12"/>
      <c r="EVP25" s="12"/>
      <c r="EVQ25" s="12"/>
      <c r="EVR25" s="12"/>
      <c r="EVS25" s="12"/>
      <c r="EVT25" s="12"/>
      <c r="EVU25" s="12"/>
      <c r="EVV25" s="12"/>
      <c r="EVW25" s="12"/>
      <c r="EVX25" s="12"/>
      <c r="EVY25" s="12"/>
      <c r="EVZ25" s="12"/>
      <c r="EWA25" s="12"/>
      <c r="EWB25" s="12"/>
      <c r="EWC25" s="12"/>
      <c r="EWD25" s="12"/>
      <c r="EWE25" s="12"/>
      <c r="EWF25" s="12"/>
      <c r="EWG25" s="12"/>
      <c r="EWH25" s="12"/>
      <c r="EWI25" s="12"/>
      <c r="EWJ25" s="12"/>
      <c r="EWK25" s="12"/>
      <c r="EWL25" s="12"/>
      <c r="EWM25" s="12"/>
      <c r="EWN25" s="12"/>
      <c r="EWO25" s="12"/>
      <c r="EWP25" s="12"/>
      <c r="EWQ25" s="12"/>
      <c r="EWR25" s="12"/>
      <c r="EWS25" s="12"/>
      <c r="EWT25" s="12"/>
      <c r="EWU25" s="12"/>
      <c r="EWV25" s="12"/>
      <c r="EWW25" s="12"/>
      <c r="EWX25" s="12"/>
      <c r="EWY25" s="12"/>
      <c r="EWZ25" s="12"/>
      <c r="EXA25" s="12"/>
      <c r="EXB25" s="12"/>
      <c r="EXC25" s="12"/>
      <c r="EXD25" s="12"/>
      <c r="EXE25" s="12"/>
      <c r="EXF25" s="12"/>
      <c r="EXG25" s="12"/>
      <c r="EXH25" s="12"/>
      <c r="EXI25" s="12"/>
      <c r="EXJ25" s="12"/>
      <c r="EXK25" s="12"/>
      <c r="EXL25" s="12"/>
      <c r="EXM25" s="12"/>
      <c r="EXN25" s="12"/>
      <c r="EXO25" s="12"/>
      <c r="EXP25" s="12"/>
      <c r="EXQ25" s="12"/>
      <c r="EXR25" s="12"/>
      <c r="EXS25" s="12"/>
      <c r="EXT25" s="12"/>
      <c r="EXU25" s="12"/>
      <c r="EXV25" s="12"/>
      <c r="EXW25" s="12"/>
      <c r="EXX25" s="12"/>
      <c r="EXY25" s="12"/>
      <c r="EXZ25" s="12"/>
      <c r="EYA25" s="12"/>
      <c r="EYB25" s="12"/>
      <c r="EYC25" s="12"/>
      <c r="EYD25" s="12"/>
      <c r="EYE25" s="12"/>
      <c r="EYF25" s="12"/>
      <c r="EYG25" s="12"/>
      <c r="EYH25" s="12"/>
      <c r="EYI25" s="12"/>
      <c r="EYJ25" s="12"/>
      <c r="EYK25" s="12"/>
      <c r="EYL25" s="12"/>
      <c r="EYM25" s="12"/>
      <c r="EYN25" s="12"/>
      <c r="EYO25" s="12"/>
      <c r="EYP25" s="12"/>
      <c r="EYQ25" s="12"/>
      <c r="EYR25" s="12"/>
      <c r="EYS25" s="12"/>
      <c r="EYT25" s="12"/>
      <c r="EYU25" s="12"/>
      <c r="EYV25" s="12"/>
      <c r="EYW25" s="12"/>
      <c r="EYX25" s="12"/>
      <c r="EYY25" s="12"/>
      <c r="EYZ25" s="12"/>
      <c r="EZA25" s="12"/>
      <c r="EZB25" s="12"/>
      <c r="EZC25" s="12"/>
      <c r="EZD25" s="12"/>
      <c r="EZE25" s="12"/>
      <c r="EZF25" s="12"/>
      <c r="EZG25" s="12"/>
      <c r="EZH25" s="12"/>
      <c r="EZI25" s="12"/>
      <c r="EZJ25" s="12"/>
      <c r="EZK25" s="12"/>
      <c r="EZL25" s="12"/>
      <c r="EZM25" s="12"/>
      <c r="EZN25" s="12"/>
      <c r="EZO25" s="12"/>
      <c r="EZP25" s="12"/>
      <c r="EZQ25" s="12"/>
      <c r="EZR25" s="12"/>
      <c r="EZS25" s="12"/>
      <c r="EZT25" s="12"/>
      <c r="EZU25" s="12"/>
      <c r="EZV25" s="12"/>
      <c r="EZW25" s="12"/>
      <c r="EZX25" s="12"/>
      <c r="EZY25" s="12"/>
      <c r="EZZ25" s="12"/>
      <c r="FAA25" s="12"/>
      <c r="FAB25" s="12"/>
      <c r="FAC25" s="12"/>
      <c r="FAD25" s="12"/>
      <c r="FAE25" s="12"/>
      <c r="FAF25" s="12"/>
      <c r="FAG25" s="12"/>
      <c r="FAH25" s="12"/>
      <c r="FAI25" s="12"/>
      <c r="FAJ25" s="12"/>
      <c r="FAK25" s="12"/>
      <c r="FAL25" s="12"/>
      <c r="FAM25" s="12"/>
      <c r="FAN25" s="12"/>
      <c r="FAO25" s="12"/>
      <c r="FAP25" s="12"/>
      <c r="FAQ25" s="12"/>
      <c r="FAR25" s="12"/>
      <c r="FAS25" s="12"/>
      <c r="FAT25" s="12"/>
      <c r="FAU25" s="12"/>
      <c r="FAV25" s="12"/>
      <c r="FAW25" s="12"/>
      <c r="FAX25" s="12"/>
      <c r="FAY25" s="12"/>
      <c r="FAZ25" s="12"/>
      <c r="FBA25" s="12"/>
      <c r="FBB25" s="12"/>
      <c r="FBC25" s="12"/>
      <c r="FBD25" s="12"/>
      <c r="FBE25" s="12"/>
      <c r="FBF25" s="12"/>
      <c r="FBG25" s="12"/>
      <c r="FBH25" s="12"/>
      <c r="FBI25" s="12"/>
      <c r="FBJ25" s="12"/>
      <c r="FBK25" s="12"/>
      <c r="FBL25" s="12"/>
      <c r="FBM25" s="12"/>
      <c r="FBN25" s="12"/>
      <c r="FBO25" s="12"/>
      <c r="FBP25" s="12"/>
      <c r="FBQ25" s="12"/>
      <c r="FBR25" s="12"/>
      <c r="FBS25" s="12"/>
      <c r="FBT25" s="12"/>
      <c r="FBU25" s="12"/>
      <c r="FBV25" s="12"/>
      <c r="FBW25" s="12"/>
      <c r="FBX25" s="12"/>
      <c r="FBY25" s="12"/>
      <c r="FBZ25" s="12"/>
      <c r="FCA25" s="12"/>
      <c r="FCB25" s="12"/>
      <c r="FCC25" s="12"/>
      <c r="FCD25" s="12"/>
      <c r="FCE25" s="12"/>
      <c r="FCF25" s="12"/>
      <c r="FCG25" s="12"/>
      <c r="FCH25" s="12"/>
      <c r="FCI25" s="12"/>
      <c r="FCJ25" s="12"/>
      <c r="FCK25" s="12"/>
      <c r="FCL25" s="12"/>
      <c r="FCM25" s="12"/>
      <c r="FCN25" s="12"/>
      <c r="FCO25" s="12"/>
      <c r="FCP25" s="12"/>
      <c r="FCQ25" s="12"/>
      <c r="FCR25" s="12"/>
      <c r="FCS25" s="12"/>
      <c r="FCT25" s="12"/>
      <c r="FCU25" s="12"/>
      <c r="FCV25" s="12"/>
      <c r="FCW25" s="12"/>
      <c r="FCX25" s="12"/>
      <c r="FCY25" s="12"/>
      <c r="FCZ25" s="12"/>
      <c r="FDA25" s="12"/>
      <c r="FDB25" s="12"/>
      <c r="FDC25" s="12"/>
      <c r="FDD25" s="12"/>
      <c r="FDE25" s="12"/>
      <c r="FDF25" s="12"/>
      <c r="FDG25" s="12"/>
      <c r="FDH25" s="12"/>
      <c r="FDI25" s="12"/>
      <c r="FDJ25" s="12"/>
      <c r="FDK25" s="12"/>
      <c r="FDL25" s="12"/>
      <c r="FDM25" s="12"/>
      <c r="FDN25" s="12"/>
      <c r="FDO25" s="12"/>
      <c r="FDP25" s="12"/>
      <c r="FDQ25" s="12"/>
      <c r="FDR25" s="12"/>
      <c r="FDS25" s="12"/>
      <c r="FDT25" s="12"/>
      <c r="FDU25" s="12"/>
      <c r="FDV25" s="12"/>
      <c r="FDW25" s="12"/>
      <c r="FDX25" s="12"/>
      <c r="FDY25" s="12"/>
      <c r="FDZ25" s="12"/>
      <c r="FEA25" s="12"/>
      <c r="FEB25" s="12"/>
      <c r="FEC25" s="12"/>
      <c r="FED25" s="12"/>
      <c r="FEE25" s="12"/>
      <c r="FEF25" s="12"/>
      <c r="FEG25" s="12"/>
      <c r="FEH25" s="12"/>
      <c r="FEI25" s="12"/>
      <c r="FEJ25" s="12"/>
      <c r="FEK25" s="12"/>
      <c r="FEL25" s="12"/>
      <c r="FEM25" s="12"/>
      <c r="FEN25" s="12"/>
      <c r="FEO25" s="12"/>
      <c r="FEP25" s="12"/>
      <c r="FEQ25" s="12"/>
      <c r="FER25" s="12"/>
      <c r="FES25" s="12"/>
      <c r="FET25" s="12"/>
      <c r="FEU25" s="12"/>
      <c r="FEV25" s="12"/>
      <c r="FEW25" s="12"/>
      <c r="FEX25" s="12"/>
      <c r="FEY25" s="12"/>
      <c r="FEZ25" s="12"/>
      <c r="FFA25" s="12"/>
      <c r="FFB25" s="12"/>
      <c r="FFC25" s="12"/>
      <c r="FFD25" s="12"/>
      <c r="FFE25" s="12"/>
      <c r="FFF25" s="12"/>
      <c r="FFG25" s="12"/>
      <c r="FFH25" s="12"/>
      <c r="FFI25" s="12"/>
      <c r="FFJ25" s="12"/>
      <c r="FFK25" s="12"/>
      <c r="FFL25" s="12"/>
      <c r="FFM25" s="12"/>
      <c r="FFN25" s="12"/>
      <c r="FFO25" s="12"/>
      <c r="FFP25" s="12"/>
      <c r="FFQ25" s="12"/>
      <c r="FFR25" s="12"/>
      <c r="FFS25" s="12"/>
      <c r="FFT25" s="12"/>
      <c r="FFU25" s="12"/>
      <c r="FFV25" s="12"/>
      <c r="FFW25" s="12"/>
      <c r="FFX25" s="12"/>
      <c r="FFY25" s="12"/>
      <c r="FFZ25" s="12"/>
      <c r="FGA25" s="12"/>
      <c r="FGB25" s="12"/>
      <c r="FGC25" s="12"/>
      <c r="FGD25" s="12"/>
      <c r="FGE25" s="12"/>
      <c r="FGF25" s="12"/>
      <c r="FGG25" s="12"/>
      <c r="FGH25" s="12"/>
      <c r="FGI25" s="12"/>
      <c r="FGJ25" s="12"/>
      <c r="FGK25" s="12"/>
      <c r="FGL25" s="12"/>
      <c r="FGM25" s="12"/>
      <c r="FGN25" s="12"/>
      <c r="FGO25" s="12"/>
      <c r="FGP25" s="12"/>
      <c r="FGQ25" s="12"/>
      <c r="FGR25" s="12"/>
      <c r="FGS25" s="12"/>
      <c r="FGT25" s="12"/>
      <c r="FGU25" s="12"/>
      <c r="FGV25" s="12"/>
      <c r="FGW25" s="12"/>
      <c r="FGX25" s="12"/>
      <c r="FGY25" s="12"/>
      <c r="FGZ25" s="12"/>
      <c r="FHA25" s="12"/>
      <c r="FHB25" s="12"/>
      <c r="FHC25" s="12"/>
      <c r="FHD25" s="12"/>
      <c r="FHE25" s="12"/>
      <c r="FHF25" s="12"/>
      <c r="FHG25" s="12"/>
      <c r="FHH25" s="12"/>
      <c r="FHI25" s="12"/>
      <c r="FHJ25" s="12"/>
      <c r="FHK25" s="12"/>
      <c r="FHL25" s="12"/>
      <c r="FHM25" s="12"/>
      <c r="FHN25" s="12"/>
      <c r="FHO25" s="12"/>
      <c r="FHP25" s="12"/>
      <c r="FHQ25" s="12"/>
      <c r="FHR25" s="12"/>
      <c r="FHS25" s="12"/>
      <c r="FHT25" s="12"/>
      <c r="FHU25" s="12"/>
      <c r="FHV25" s="12"/>
      <c r="FHW25" s="12"/>
      <c r="FHX25" s="12"/>
      <c r="FHY25" s="12"/>
      <c r="FHZ25" s="12"/>
      <c r="FIA25" s="12"/>
      <c r="FIB25" s="12"/>
      <c r="FIC25" s="12"/>
      <c r="FID25" s="12"/>
      <c r="FIE25" s="12"/>
      <c r="FIF25" s="12"/>
      <c r="FIG25" s="12"/>
      <c r="FIH25" s="12"/>
      <c r="FII25" s="12"/>
      <c r="FIJ25" s="12"/>
      <c r="FIK25" s="12"/>
      <c r="FIL25" s="12"/>
      <c r="FIM25" s="12"/>
      <c r="FIN25" s="12"/>
      <c r="FIO25" s="12"/>
      <c r="FIP25" s="12"/>
      <c r="FIQ25" s="12"/>
      <c r="FIR25" s="12"/>
      <c r="FIS25" s="12"/>
      <c r="FIT25" s="12"/>
      <c r="FIU25" s="12"/>
      <c r="FIV25" s="12"/>
      <c r="FIW25" s="12"/>
      <c r="FIX25" s="12"/>
      <c r="FIY25" s="12"/>
      <c r="FIZ25" s="12"/>
      <c r="FJA25" s="12"/>
      <c r="FJB25" s="12"/>
      <c r="FJC25" s="12"/>
      <c r="FJD25" s="12"/>
      <c r="FJE25" s="12"/>
      <c r="FJF25" s="12"/>
      <c r="FJG25" s="12"/>
      <c r="FJH25" s="12"/>
      <c r="FJI25" s="12"/>
      <c r="FJJ25" s="12"/>
      <c r="FJK25" s="12"/>
      <c r="FJL25" s="12"/>
      <c r="FJM25" s="12"/>
      <c r="FJN25" s="12"/>
      <c r="FJO25" s="12"/>
      <c r="FJP25" s="12"/>
      <c r="FJQ25" s="12"/>
      <c r="FJR25" s="12"/>
      <c r="FJS25" s="12"/>
      <c r="FJT25" s="12"/>
      <c r="FJU25" s="12"/>
      <c r="FJV25" s="12"/>
      <c r="FJW25" s="12"/>
      <c r="FJX25" s="12"/>
      <c r="FJY25" s="12"/>
      <c r="FJZ25" s="12"/>
      <c r="FKA25" s="12"/>
      <c r="FKB25" s="12"/>
      <c r="FKC25" s="12"/>
      <c r="FKD25" s="12"/>
      <c r="FKE25" s="12"/>
      <c r="FKF25" s="12"/>
      <c r="FKG25" s="12"/>
      <c r="FKH25" s="12"/>
      <c r="FKI25" s="12"/>
      <c r="FKJ25" s="12"/>
      <c r="FKK25" s="12"/>
      <c r="FKL25" s="12"/>
      <c r="FKM25" s="12"/>
      <c r="FKN25" s="12"/>
      <c r="FKO25" s="12"/>
      <c r="FKP25" s="12"/>
      <c r="FKQ25" s="12"/>
      <c r="FKR25" s="12"/>
      <c r="FKS25" s="12"/>
      <c r="FKT25" s="12"/>
      <c r="FKU25" s="12"/>
      <c r="FKV25" s="12"/>
      <c r="FKW25" s="12"/>
      <c r="FKX25" s="12"/>
      <c r="FKY25" s="12"/>
      <c r="FKZ25" s="12"/>
      <c r="FLA25" s="12"/>
      <c r="FLB25" s="12"/>
      <c r="FLC25" s="12"/>
      <c r="FLD25" s="12"/>
      <c r="FLE25" s="12"/>
      <c r="FLF25" s="12"/>
      <c r="FLG25" s="12"/>
      <c r="FLH25" s="12"/>
      <c r="FLI25" s="12"/>
      <c r="FLJ25" s="12"/>
      <c r="FLK25" s="12"/>
      <c r="FLL25" s="12"/>
      <c r="FLM25" s="12"/>
      <c r="FLN25" s="12"/>
      <c r="FLO25" s="12"/>
      <c r="FLP25" s="12"/>
      <c r="FLQ25" s="12"/>
      <c r="FLR25" s="12"/>
      <c r="FLS25" s="12"/>
      <c r="FLT25" s="12"/>
      <c r="FLU25" s="12"/>
      <c r="FLV25" s="12"/>
      <c r="FLW25" s="12"/>
      <c r="FLX25" s="12"/>
      <c r="FLY25" s="12"/>
      <c r="FLZ25" s="12"/>
      <c r="FMA25" s="12"/>
      <c r="FMB25" s="12"/>
      <c r="FMC25" s="12"/>
      <c r="FMD25" s="12"/>
      <c r="FME25" s="12"/>
      <c r="FMF25" s="12"/>
      <c r="FMG25" s="12"/>
      <c r="FMH25" s="12"/>
      <c r="FMI25" s="12"/>
      <c r="FMJ25" s="12"/>
      <c r="FMK25" s="12"/>
      <c r="FML25" s="12"/>
      <c r="FMM25" s="12"/>
      <c r="FMN25" s="12"/>
      <c r="FMO25" s="12"/>
      <c r="FMP25" s="12"/>
      <c r="FMQ25" s="12"/>
      <c r="FMR25" s="12"/>
      <c r="FMS25" s="12"/>
      <c r="FMT25" s="12"/>
      <c r="FMU25" s="12"/>
      <c r="FMV25" s="12"/>
      <c r="FMW25" s="12"/>
      <c r="FMX25" s="12"/>
      <c r="FMY25" s="12"/>
      <c r="FMZ25" s="12"/>
      <c r="FNA25" s="12"/>
      <c r="FNB25" s="12"/>
      <c r="FNC25" s="12"/>
      <c r="FND25" s="12"/>
      <c r="FNE25" s="12"/>
      <c r="FNF25" s="12"/>
      <c r="FNG25" s="12"/>
      <c r="FNH25" s="12"/>
      <c r="FNI25" s="12"/>
      <c r="FNJ25" s="12"/>
      <c r="FNK25" s="12"/>
      <c r="FNL25" s="12"/>
      <c r="FNM25" s="12"/>
      <c r="FNN25" s="12"/>
      <c r="FNO25" s="12"/>
      <c r="FNP25" s="12"/>
      <c r="FNQ25" s="12"/>
      <c r="FNR25" s="12"/>
      <c r="FNS25" s="12"/>
      <c r="FNT25" s="12"/>
      <c r="FNU25" s="12"/>
      <c r="FNV25" s="12"/>
      <c r="FNW25" s="12"/>
      <c r="FNX25" s="12"/>
      <c r="FNY25" s="12"/>
      <c r="FNZ25" s="12"/>
      <c r="FOA25" s="12"/>
      <c r="FOB25" s="12"/>
      <c r="FOC25" s="12"/>
      <c r="FOD25" s="12"/>
      <c r="FOE25" s="12"/>
      <c r="FOF25" s="12"/>
      <c r="FOG25" s="12"/>
      <c r="FOH25" s="12"/>
      <c r="FOI25" s="12"/>
      <c r="FOJ25" s="12"/>
      <c r="FOK25" s="12"/>
      <c r="FOL25" s="12"/>
      <c r="FOM25" s="12"/>
      <c r="FON25" s="12"/>
      <c r="FOO25" s="12"/>
      <c r="FOP25" s="12"/>
      <c r="FOQ25" s="12"/>
      <c r="FOR25" s="12"/>
      <c r="FOS25" s="12"/>
      <c r="FOT25" s="12"/>
      <c r="FOU25" s="12"/>
      <c r="FOV25" s="12"/>
      <c r="FOW25" s="12"/>
      <c r="FOX25" s="12"/>
      <c r="FOY25" s="12"/>
      <c r="FOZ25" s="12"/>
      <c r="FPA25" s="12"/>
      <c r="FPB25" s="12"/>
      <c r="FPC25" s="12"/>
      <c r="FPD25" s="12"/>
      <c r="FPE25" s="12"/>
      <c r="FPF25" s="12"/>
      <c r="FPG25" s="12"/>
      <c r="FPH25" s="12"/>
      <c r="FPI25" s="12"/>
      <c r="FPJ25" s="12"/>
      <c r="FPK25" s="12"/>
      <c r="FPL25" s="12"/>
      <c r="FPM25" s="12"/>
      <c r="FPN25" s="12"/>
      <c r="FPO25" s="12"/>
      <c r="FPP25" s="12"/>
      <c r="FPQ25" s="12"/>
      <c r="FPR25" s="12"/>
      <c r="FPS25" s="12"/>
      <c r="FPT25" s="12"/>
      <c r="FPU25" s="12"/>
      <c r="FPV25" s="12"/>
      <c r="FPW25" s="12"/>
      <c r="FPX25" s="12"/>
      <c r="FPY25" s="12"/>
      <c r="FPZ25" s="12"/>
      <c r="FQA25" s="12"/>
      <c r="FQB25" s="12"/>
      <c r="FQC25" s="12"/>
      <c r="FQD25" s="12"/>
      <c r="FQE25" s="12"/>
      <c r="FQF25" s="12"/>
      <c r="FQG25" s="12"/>
      <c r="FQH25" s="12"/>
      <c r="FQI25" s="12"/>
      <c r="FQJ25" s="12"/>
      <c r="FQK25" s="12"/>
      <c r="FQL25" s="12"/>
      <c r="FQM25" s="12"/>
      <c r="FQN25" s="12"/>
      <c r="FQO25" s="12"/>
      <c r="FQP25" s="12"/>
      <c r="FQQ25" s="12"/>
      <c r="FQR25" s="12"/>
      <c r="FQS25" s="12"/>
      <c r="FQT25" s="12"/>
      <c r="FQU25" s="12"/>
      <c r="FQV25" s="12"/>
      <c r="FQW25" s="12"/>
      <c r="FQX25" s="12"/>
      <c r="FQY25" s="12"/>
      <c r="FQZ25" s="12"/>
      <c r="FRA25" s="12"/>
      <c r="FRB25" s="12"/>
      <c r="FRC25" s="12"/>
      <c r="FRD25" s="12"/>
      <c r="FRE25" s="12"/>
      <c r="FRF25" s="12"/>
      <c r="FRG25" s="12"/>
      <c r="FRH25" s="12"/>
      <c r="FRI25" s="12"/>
      <c r="FRJ25" s="12"/>
      <c r="FRK25" s="12"/>
      <c r="FRL25" s="12"/>
      <c r="FRM25" s="12"/>
      <c r="FRN25" s="12"/>
      <c r="FRO25" s="12"/>
      <c r="FRP25" s="12"/>
      <c r="FRQ25" s="12"/>
      <c r="FRR25" s="12"/>
      <c r="FRS25" s="12"/>
      <c r="FRT25" s="12"/>
      <c r="FRU25" s="12"/>
      <c r="FRV25" s="12"/>
      <c r="FRW25" s="12"/>
      <c r="FRX25" s="12"/>
      <c r="FRY25" s="12"/>
      <c r="FRZ25" s="12"/>
      <c r="FSA25" s="12"/>
      <c r="FSB25" s="12"/>
      <c r="FSC25" s="12"/>
      <c r="FSD25" s="12"/>
      <c r="FSE25" s="12"/>
      <c r="FSF25" s="12"/>
      <c r="FSG25" s="12"/>
      <c r="FSH25" s="12"/>
      <c r="FSI25" s="12"/>
      <c r="FSJ25" s="12"/>
      <c r="FSK25" s="12"/>
      <c r="FSL25" s="12"/>
      <c r="FSM25" s="12"/>
      <c r="FSN25" s="12"/>
      <c r="FSO25" s="12"/>
      <c r="FSP25" s="12"/>
      <c r="FSQ25" s="12"/>
      <c r="FSR25" s="12"/>
      <c r="FSS25" s="12"/>
      <c r="FST25" s="12"/>
      <c r="FSU25" s="12"/>
      <c r="FSV25" s="12"/>
      <c r="FSW25" s="12"/>
      <c r="FSX25" s="12"/>
      <c r="FSY25" s="12"/>
      <c r="FSZ25" s="12"/>
      <c r="FTA25" s="12"/>
      <c r="FTB25" s="12"/>
      <c r="FTC25" s="12"/>
      <c r="FTD25" s="12"/>
      <c r="FTE25" s="12"/>
      <c r="FTF25" s="12"/>
      <c r="FTG25" s="12"/>
      <c r="FTH25" s="12"/>
      <c r="FTI25" s="12"/>
      <c r="FTJ25" s="12"/>
      <c r="FTK25" s="12"/>
      <c r="FTL25" s="12"/>
      <c r="FTM25" s="12"/>
      <c r="FTN25" s="12"/>
      <c r="FTO25" s="12"/>
      <c r="FTP25" s="12"/>
      <c r="FTQ25" s="12"/>
      <c r="FTR25" s="12"/>
      <c r="FTS25" s="12"/>
      <c r="FTT25" s="12"/>
      <c r="FTU25" s="12"/>
      <c r="FTV25" s="12"/>
      <c r="FTW25" s="12"/>
      <c r="FTX25" s="12"/>
      <c r="FTY25" s="12"/>
      <c r="FTZ25" s="12"/>
      <c r="FUA25" s="12"/>
      <c r="FUB25" s="12"/>
      <c r="FUC25" s="12"/>
      <c r="FUD25" s="12"/>
      <c r="FUE25" s="12"/>
      <c r="FUF25" s="12"/>
      <c r="FUG25" s="12"/>
      <c r="FUH25" s="12"/>
      <c r="FUI25" s="12"/>
      <c r="FUJ25" s="12"/>
      <c r="FUK25" s="12"/>
      <c r="FUL25" s="12"/>
      <c r="FUM25" s="12"/>
      <c r="FUN25" s="12"/>
      <c r="FUO25" s="12"/>
      <c r="FUP25" s="12"/>
      <c r="FUQ25" s="12"/>
      <c r="FUR25" s="12"/>
      <c r="FUS25" s="12"/>
      <c r="FUT25" s="12"/>
      <c r="FUU25" s="12"/>
      <c r="FUV25" s="12"/>
      <c r="FUW25" s="12"/>
      <c r="FUX25" s="12"/>
      <c r="FUY25" s="12"/>
      <c r="FUZ25" s="12"/>
      <c r="FVA25" s="12"/>
      <c r="FVB25" s="12"/>
      <c r="FVC25" s="12"/>
      <c r="FVD25" s="12"/>
      <c r="FVE25" s="12"/>
      <c r="FVF25" s="12"/>
      <c r="FVG25" s="12"/>
      <c r="FVH25" s="12"/>
      <c r="FVI25" s="12"/>
      <c r="FVJ25" s="12"/>
      <c r="FVK25" s="12"/>
      <c r="FVL25" s="12"/>
      <c r="FVM25" s="12"/>
      <c r="FVN25" s="12"/>
      <c r="FVO25" s="12"/>
      <c r="FVP25" s="12"/>
      <c r="FVQ25" s="12"/>
      <c r="FVR25" s="12"/>
      <c r="FVS25" s="12"/>
      <c r="FVT25" s="12"/>
      <c r="FVU25" s="12"/>
      <c r="FVV25" s="12"/>
      <c r="FVW25" s="12"/>
      <c r="FVX25" s="12"/>
      <c r="FVY25" s="12"/>
      <c r="FVZ25" s="12"/>
      <c r="FWA25" s="12"/>
      <c r="FWB25" s="12"/>
      <c r="FWC25" s="12"/>
      <c r="FWD25" s="12"/>
      <c r="FWE25" s="12"/>
      <c r="FWF25" s="12"/>
      <c r="FWG25" s="12"/>
      <c r="FWH25" s="12"/>
      <c r="FWI25" s="12"/>
      <c r="FWJ25" s="12"/>
      <c r="FWK25" s="12"/>
      <c r="FWL25" s="12"/>
      <c r="FWM25" s="12"/>
      <c r="FWN25" s="12"/>
      <c r="FWO25" s="12"/>
      <c r="FWP25" s="12"/>
      <c r="FWQ25" s="12"/>
      <c r="FWR25" s="12"/>
      <c r="FWS25" s="12"/>
      <c r="FWT25" s="12"/>
      <c r="FWU25" s="12"/>
      <c r="FWV25" s="12"/>
      <c r="FWW25" s="12"/>
      <c r="FWX25" s="12"/>
      <c r="FWY25" s="12"/>
      <c r="FWZ25" s="12"/>
      <c r="FXA25" s="12"/>
      <c r="FXB25" s="12"/>
      <c r="FXC25" s="12"/>
      <c r="FXD25" s="12"/>
      <c r="FXE25" s="12"/>
      <c r="FXF25" s="12"/>
      <c r="FXG25" s="12"/>
      <c r="FXH25" s="12"/>
      <c r="FXI25" s="12"/>
      <c r="FXJ25" s="12"/>
      <c r="FXK25" s="12"/>
      <c r="FXL25" s="12"/>
      <c r="FXM25" s="12"/>
      <c r="FXN25" s="12"/>
      <c r="FXO25" s="12"/>
      <c r="FXP25" s="12"/>
      <c r="FXQ25" s="12"/>
      <c r="FXR25" s="12"/>
      <c r="FXS25" s="12"/>
      <c r="FXT25" s="12"/>
      <c r="FXU25" s="12"/>
      <c r="FXV25" s="12"/>
      <c r="FXW25" s="12"/>
      <c r="FXX25" s="12"/>
      <c r="FXY25" s="12"/>
      <c r="FXZ25" s="12"/>
      <c r="FYA25" s="12"/>
      <c r="FYB25" s="12"/>
      <c r="FYC25" s="12"/>
      <c r="FYD25" s="12"/>
      <c r="FYE25" s="12"/>
      <c r="FYF25" s="12"/>
      <c r="FYG25" s="12"/>
      <c r="FYH25" s="12"/>
      <c r="FYI25" s="12"/>
      <c r="FYJ25" s="12"/>
      <c r="FYK25" s="12"/>
      <c r="FYL25" s="12"/>
      <c r="FYM25" s="12"/>
      <c r="FYN25" s="12"/>
      <c r="FYO25" s="12"/>
      <c r="FYP25" s="12"/>
      <c r="FYQ25" s="12"/>
      <c r="FYR25" s="12"/>
      <c r="FYS25" s="12"/>
      <c r="FYT25" s="12"/>
      <c r="FYU25" s="12"/>
      <c r="FYV25" s="12"/>
      <c r="FYW25" s="12"/>
      <c r="FYX25" s="12"/>
      <c r="FYY25" s="12"/>
      <c r="FYZ25" s="12"/>
      <c r="FZA25" s="12"/>
      <c r="FZB25" s="12"/>
      <c r="FZC25" s="12"/>
      <c r="FZD25" s="12"/>
      <c r="FZE25" s="12"/>
      <c r="FZF25" s="12"/>
      <c r="FZG25" s="12"/>
      <c r="FZH25" s="12"/>
      <c r="FZI25" s="12"/>
      <c r="FZJ25" s="12"/>
      <c r="FZK25" s="12"/>
      <c r="FZL25" s="12"/>
      <c r="FZM25" s="12"/>
      <c r="FZN25" s="12"/>
      <c r="FZO25" s="12"/>
      <c r="FZP25" s="12"/>
      <c r="FZQ25" s="12"/>
      <c r="FZR25" s="12"/>
      <c r="FZS25" s="12"/>
      <c r="FZT25" s="12"/>
      <c r="FZU25" s="12"/>
      <c r="FZV25" s="12"/>
      <c r="FZW25" s="12"/>
      <c r="FZX25" s="12"/>
      <c r="FZY25" s="12"/>
      <c r="FZZ25" s="12"/>
      <c r="GAA25" s="12"/>
      <c r="GAB25" s="12"/>
      <c r="GAC25" s="12"/>
      <c r="GAD25" s="12"/>
      <c r="GAE25" s="12"/>
      <c r="GAF25" s="12"/>
      <c r="GAG25" s="12"/>
      <c r="GAH25" s="12"/>
      <c r="GAI25" s="12"/>
      <c r="GAJ25" s="12"/>
      <c r="GAK25" s="12"/>
      <c r="GAL25" s="12"/>
      <c r="GAM25" s="12"/>
      <c r="GAN25" s="12"/>
      <c r="GAO25" s="12"/>
      <c r="GAP25" s="12"/>
      <c r="GAQ25" s="12"/>
      <c r="GAR25" s="12"/>
      <c r="GAS25" s="12"/>
      <c r="GAT25" s="12"/>
      <c r="GAU25" s="12"/>
      <c r="GAV25" s="12"/>
      <c r="GAW25" s="12"/>
      <c r="GAX25" s="12"/>
      <c r="GAY25" s="12"/>
      <c r="GAZ25" s="12"/>
      <c r="GBA25" s="12"/>
      <c r="GBB25" s="12"/>
      <c r="GBC25" s="12"/>
      <c r="GBD25" s="12"/>
      <c r="GBE25" s="12"/>
      <c r="GBF25" s="12"/>
      <c r="GBG25" s="12"/>
      <c r="GBH25" s="12"/>
      <c r="GBI25" s="12"/>
      <c r="GBJ25" s="12"/>
      <c r="GBK25" s="12"/>
      <c r="GBL25" s="12"/>
      <c r="GBM25" s="12"/>
      <c r="GBN25" s="12"/>
      <c r="GBO25" s="12"/>
      <c r="GBP25" s="12"/>
      <c r="GBQ25" s="12"/>
      <c r="GBR25" s="12"/>
      <c r="GBS25" s="12"/>
      <c r="GBT25" s="12"/>
      <c r="GBU25" s="12"/>
      <c r="GBV25" s="12"/>
      <c r="GBW25" s="12"/>
      <c r="GBX25" s="12"/>
      <c r="GBY25" s="12"/>
      <c r="GBZ25" s="12"/>
      <c r="GCA25" s="12"/>
      <c r="GCB25" s="12"/>
      <c r="GCC25" s="12"/>
      <c r="GCD25" s="12"/>
      <c r="GCE25" s="12"/>
      <c r="GCF25" s="12"/>
      <c r="GCG25" s="12"/>
      <c r="GCH25" s="12"/>
      <c r="GCI25" s="12"/>
      <c r="GCJ25" s="12"/>
      <c r="GCK25" s="12"/>
      <c r="GCL25" s="12"/>
      <c r="GCM25" s="12"/>
      <c r="GCN25" s="12"/>
      <c r="GCO25" s="12"/>
      <c r="GCP25" s="12"/>
      <c r="GCQ25" s="12"/>
      <c r="GCR25" s="12"/>
      <c r="GCS25" s="12"/>
      <c r="GCT25" s="12"/>
      <c r="GCU25" s="12"/>
      <c r="GCV25" s="12"/>
      <c r="GCW25" s="12"/>
      <c r="GCX25" s="12"/>
      <c r="GCY25" s="12"/>
      <c r="GCZ25" s="12"/>
      <c r="GDA25" s="12"/>
      <c r="GDB25" s="12"/>
      <c r="GDC25" s="12"/>
      <c r="GDD25" s="12"/>
      <c r="GDE25" s="12"/>
      <c r="GDF25" s="12"/>
      <c r="GDG25" s="12"/>
      <c r="GDH25" s="12"/>
      <c r="GDI25" s="12"/>
      <c r="GDJ25" s="12"/>
      <c r="GDK25" s="12"/>
      <c r="GDL25" s="12"/>
      <c r="GDM25" s="12"/>
      <c r="GDN25" s="12"/>
      <c r="GDO25" s="12"/>
      <c r="GDP25" s="12"/>
      <c r="GDQ25" s="12"/>
      <c r="GDR25" s="12"/>
      <c r="GDS25" s="12"/>
      <c r="GDT25" s="12"/>
      <c r="GDU25" s="12"/>
      <c r="GDV25" s="12"/>
      <c r="GDW25" s="12"/>
      <c r="GDX25" s="12"/>
      <c r="GDY25" s="12"/>
      <c r="GDZ25" s="12"/>
      <c r="GEA25" s="12"/>
      <c r="GEB25" s="12"/>
      <c r="GEC25" s="12"/>
      <c r="GED25" s="12"/>
      <c r="GEE25" s="12"/>
      <c r="GEF25" s="12"/>
      <c r="GEG25" s="12"/>
      <c r="GEH25" s="12"/>
      <c r="GEI25" s="12"/>
      <c r="GEJ25" s="12"/>
      <c r="GEK25" s="12"/>
      <c r="GEL25" s="12"/>
      <c r="GEM25" s="12"/>
      <c r="GEN25" s="12"/>
      <c r="GEO25" s="12"/>
      <c r="GEP25" s="12"/>
      <c r="GEQ25" s="12"/>
      <c r="GER25" s="12"/>
      <c r="GES25" s="12"/>
      <c r="GET25" s="12"/>
      <c r="GEU25" s="12"/>
      <c r="GEV25" s="12"/>
      <c r="GEW25" s="12"/>
      <c r="GEX25" s="12"/>
      <c r="GEY25" s="12"/>
      <c r="GEZ25" s="12"/>
      <c r="GFA25" s="12"/>
      <c r="GFB25" s="12"/>
      <c r="GFC25" s="12"/>
      <c r="GFD25" s="12"/>
      <c r="GFE25" s="12"/>
      <c r="GFF25" s="12"/>
      <c r="GFG25" s="12"/>
      <c r="GFH25" s="12"/>
      <c r="GFI25" s="12"/>
      <c r="GFJ25" s="12"/>
      <c r="GFK25" s="12"/>
      <c r="GFL25" s="12"/>
      <c r="GFM25" s="12"/>
      <c r="GFN25" s="12"/>
      <c r="GFO25" s="12"/>
      <c r="GFP25" s="12"/>
      <c r="GFQ25" s="12"/>
      <c r="GFR25" s="12"/>
      <c r="GFS25" s="12"/>
      <c r="GFT25" s="12"/>
      <c r="GFU25" s="12"/>
      <c r="GFV25" s="12"/>
      <c r="GFW25" s="12"/>
      <c r="GFX25" s="12"/>
      <c r="GFY25" s="12"/>
      <c r="GFZ25" s="12"/>
      <c r="GGA25" s="12"/>
      <c r="GGB25" s="12"/>
      <c r="GGC25" s="12"/>
      <c r="GGD25" s="12"/>
      <c r="GGE25" s="12"/>
      <c r="GGF25" s="12"/>
      <c r="GGG25" s="12"/>
      <c r="GGH25" s="12"/>
      <c r="GGI25" s="12"/>
      <c r="GGJ25" s="12"/>
      <c r="GGK25" s="12"/>
      <c r="GGL25" s="12"/>
      <c r="GGM25" s="12"/>
      <c r="GGN25" s="12"/>
      <c r="GGO25" s="12"/>
      <c r="GGP25" s="12"/>
      <c r="GGQ25" s="12"/>
      <c r="GGR25" s="12"/>
      <c r="GGS25" s="12"/>
      <c r="GGT25" s="12"/>
      <c r="GGU25" s="12"/>
      <c r="GGV25" s="12"/>
      <c r="GGW25" s="12"/>
      <c r="GGX25" s="12"/>
      <c r="GGY25" s="12"/>
      <c r="GGZ25" s="12"/>
      <c r="GHA25" s="12"/>
      <c r="GHB25" s="12"/>
      <c r="GHC25" s="12"/>
      <c r="GHD25" s="12"/>
      <c r="GHE25" s="12"/>
      <c r="GHF25" s="12"/>
      <c r="GHG25" s="12"/>
      <c r="GHH25" s="12"/>
      <c r="GHI25" s="12"/>
      <c r="GHJ25" s="12"/>
      <c r="GHK25" s="12"/>
      <c r="GHL25" s="12"/>
      <c r="GHM25" s="12"/>
      <c r="GHN25" s="12"/>
      <c r="GHO25" s="12"/>
      <c r="GHP25" s="12"/>
      <c r="GHQ25" s="12"/>
      <c r="GHR25" s="12"/>
      <c r="GHS25" s="12"/>
      <c r="GHT25" s="12"/>
      <c r="GHU25" s="12"/>
      <c r="GHV25" s="12"/>
      <c r="GHW25" s="12"/>
      <c r="GHX25" s="12"/>
      <c r="GHY25" s="12"/>
      <c r="GHZ25" s="12"/>
      <c r="GIA25" s="12"/>
      <c r="GIB25" s="12"/>
      <c r="GIC25" s="12"/>
      <c r="GID25" s="12"/>
      <c r="GIE25" s="12"/>
      <c r="GIF25" s="12"/>
      <c r="GIG25" s="12"/>
      <c r="GIH25" s="12"/>
      <c r="GII25" s="12"/>
      <c r="GIJ25" s="12"/>
      <c r="GIK25" s="12"/>
      <c r="GIL25" s="12"/>
      <c r="GIM25" s="12"/>
      <c r="GIN25" s="12"/>
      <c r="GIO25" s="12"/>
      <c r="GIP25" s="12"/>
      <c r="GIQ25" s="12"/>
      <c r="GIR25" s="12"/>
      <c r="GIS25" s="12"/>
      <c r="GIT25" s="12"/>
      <c r="GIU25" s="12"/>
      <c r="GIV25" s="12"/>
      <c r="GIW25" s="12"/>
      <c r="GIX25" s="12"/>
      <c r="GIY25" s="12"/>
      <c r="GIZ25" s="12"/>
      <c r="GJA25" s="12"/>
      <c r="GJB25" s="12"/>
      <c r="GJC25" s="12"/>
      <c r="GJD25" s="12"/>
      <c r="GJE25" s="12"/>
      <c r="GJF25" s="12"/>
      <c r="GJG25" s="12"/>
      <c r="GJH25" s="12"/>
      <c r="GJI25" s="12"/>
      <c r="GJJ25" s="12"/>
      <c r="GJK25" s="12"/>
      <c r="GJL25" s="12"/>
      <c r="GJM25" s="12"/>
      <c r="GJN25" s="12"/>
      <c r="GJO25" s="12"/>
      <c r="GJP25" s="12"/>
      <c r="GJQ25" s="12"/>
      <c r="GJR25" s="12"/>
      <c r="GJS25" s="12"/>
      <c r="GJT25" s="12"/>
      <c r="GJU25" s="12"/>
      <c r="GJV25" s="12"/>
      <c r="GJW25" s="12"/>
      <c r="GJX25" s="12"/>
      <c r="GJY25" s="12"/>
      <c r="GJZ25" s="12"/>
      <c r="GKA25" s="12"/>
      <c r="GKB25" s="12"/>
      <c r="GKC25" s="12"/>
      <c r="GKD25" s="12"/>
      <c r="GKE25" s="12"/>
      <c r="GKF25" s="12"/>
      <c r="GKG25" s="12"/>
      <c r="GKH25" s="12"/>
      <c r="GKI25" s="12"/>
      <c r="GKJ25" s="12"/>
      <c r="GKK25" s="12"/>
      <c r="GKL25" s="12"/>
      <c r="GKM25" s="12"/>
      <c r="GKN25" s="12"/>
      <c r="GKO25" s="12"/>
      <c r="GKP25" s="12"/>
      <c r="GKQ25" s="12"/>
      <c r="GKR25" s="12"/>
      <c r="GKS25" s="12"/>
      <c r="GKT25" s="12"/>
      <c r="GKU25" s="12"/>
      <c r="GKV25" s="12"/>
      <c r="GKW25" s="12"/>
      <c r="GKX25" s="12"/>
      <c r="GKY25" s="12"/>
      <c r="GKZ25" s="12"/>
      <c r="GLA25" s="12"/>
      <c r="GLB25" s="12"/>
      <c r="GLC25" s="12"/>
      <c r="GLD25" s="12"/>
      <c r="GLE25" s="12"/>
      <c r="GLF25" s="12"/>
      <c r="GLG25" s="12"/>
      <c r="GLH25" s="12"/>
      <c r="GLI25" s="12"/>
      <c r="GLJ25" s="12"/>
      <c r="GLK25" s="12"/>
      <c r="GLL25" s="12"/>
      <c r="GLM25" s="12"/>
      <c r="GLN25" s="12"/>
      <c r="GLO25" s="12"/>
      <c r="GLP25" s="12"/>
      <c r="GLQ25" s="12"/>
      <c r="GLR25" s="12"/>
      <c r="GLS25" s="12"/>
      <c r="GLT25" s="12"/>
      <c r="GLU25" s="12"/>
      <c r="GLV25" s="12"/>
      <c r="GLW25" s="12"/>
      <c r="GLX25" s="12"/>
      <c r="GLY25" s="12"/>
      <c r="GLZ25" s="12"/>
      <c r="GMA25" s="12"/>
      <c r="GMB25" s="12"/>
      <c r="GMC25" s="12"/>
      <c r="GMD25" s="12"/>
      <c r="GME25" s="12"/>
      <c r="GMF25" s="12"/>
      <c r="GMG25" s="12"/>
      <c r="GMH25" s="12"/>
      <c r="GMI25" s="12"/>
      <c r="GMJ25" s="12"/>
      <c r="GMK25" s="12"/>
      <c r="GML25" s="12"/>
      <c r="GMM25" s="12"/>
      <c r="GMN25" s="12"/>
      <c r="GMO25" s="12"/>
      <c r="GMP25" s="12"/>
      <c r="GMQ25" s="12"/>
      <c r="GMR25" s="12"/>
      <c r="GMS25" s="12"/>
      <c r="GMT25" s="12"/>
      <c r="GMU25" s="12"/>
      <c r="GMV25" s="12"/>
      <c r="GMW25" s="12"/>
      <c r="GMX25" s="12"/>
      <c r="GMY25" s="12"/>
      <c r="GMZ25" s="12"/>
      <c r="GNA25" s="12"/>
      <c r="GNB25" s="12"/>
      <c r="GNC25" s="12"/>
      <c r="GND25" s="12"/>
      <c r="GNE25" s="12"/>
      <c r="GNF25" s="12"/>
      <c r="GNG25" s="12"/>
      <c r="GNH25" s="12"/>
      <c r="GNI25" s="12"/>
      <c r="GNJ25" s="12"/>
      <c r="GNK25" s="12"/>
      <c r="GNL25" s="12"/>
      <c r="GNM25" s="12"/>
      <c r="GNN25" s="12"/>
      <c r="GNO25" s="12"/>
      <c r="GNP25" s="12"/>
      <c r="GNQ25" s="12"/>
      <c r="GNR25" s="12"/>
      <c r="GNS25" s="12"/>
      <c r="GNT25" s="12"/>
      <c r="GNU25" s="12"/>
      <c r="GNV25" s="12"/>
      <c r="GNW25" s="12"/>
      <c r="GNX25" s="12"/>
      <c r="GNY25" s="12"/>
      <c r="GNZ25" s="12"/>
      <c r="GOA25" s="12"/>
      <c r="GOB25" s="12"/>
      <c r="GOC25" s="12"/>
      <c r="GOD25" s="12"/>
      <c r="GOE25" s="12"/>
      <c r="GOF25" s="12"/>
      <c r="GOG25" s="12"/>
      <c r="GOH25" s="12"/>
      <c r="GOI25" s="12"/>
      <c r="GOJ25" s="12"/>
      <c r="GOK25" s="12"/>
      <c r="GOL25" s="12"/>
      <c r="GOM25" s="12"/>
      <c r="GON25" s="12"/>
      <c r="GOO25" s="12"/>
      <c r="GOP25" s="12"/>
      <c r="GOQ25" s="12"/>
      <c r="GOR25" s="12"/>
      <c r="GOS25" s="12"/>
      <c r="GOT25" s="12"/>
      <c r="GOU25" s="12"/>
      <c r="GOV25" s="12"/>
      <c r="GOW25" s="12"/>
      <c r="GOX25" s="12"/>
      <c r="GOY25" s="12"/>
      <c r="GOZ25" s="12"/>
      <c r="GPA25" s="12"/>
      <c r="GPB25" s="12"/>
      <c r="GPC25" s="12"/>
      <c r="GPD25" s="12"/>
      <c r="GPE25" s="12"/>
      <c r="GPF25" s="12"/>
      <c r="GPG25" s="12"/>
      <c r="GPH25" s="12"/>
      <c r="GPI25" s="12"/>
      <c r="GPJ25" s="12"/>
      <c r="GPK25" s="12"/>
      <c r="GPL25" s="12"/>
      <c r="GPM25" s="12"/>
      <c r="GPN25" s="12"/>
      <c r="GPO25" s="12"/>
      <c r="GPP25" s="12"/>
      <c r="GPQ25" s="12"/>
      <c r="GPR25" s="12"/>
      <c r="GPS25" s="12"/>
      <c r="GPT25" s="12"/>
      <c r="GPU25" s="12"/>
      <c r="GPV25" s="12"/>
      <c r="GPW25" s="12"/>
      <c r="GPX25" s="12"/>
      <c r="GPY25" s="12"/>
      <c r="GPZ25" s="12"/>
      <c r="GQA25" s="12"/>
      <c r="GQB25" s="12"/>
      <c r="GQC25" s="12"/>
      <c r="GQD25" s="12"/>
      <c r="GQE25" s="12"/>
      <c r="GQF25" s="12"/>
      <c r="GQG25" s="12"/>
      <c r="GQH25" s="12"/>
      <c r="GQI25" s="12"/>
      <c r="GQJ25" s="12"/>
      <c r="GQK25" s="12"/>
      <c r="GQL25" s="12"/>
      <c r="GQM25" s="12"/>
      <c r="GQN25" s="12"/>
      <c r="GQO25" s="12"/>
      <c r="GQP25" s="12"/>
      <c r="GQQ25" s="12"/>
      <c r="GQR25" s="12"/>
      <c r="GQS25" s="12"/>
      <c r="GQT25" s="12"/>
      <c r="GQU25" s="12"/>
      <c r="GQV25" s="12"/>
      <c r="GQW25" s="12"/>
      <c r="GQX25" s="12"/>
      <c r="GQY25" s="12"/>
      <c r="GQZ25" s="12"/>
      <c r="GRA25" s="12"/>
      <c r="GRB25" s="12"/>
      <c r="GRC25" s="12"/>
      <c r="GRD25" s="12"/>
      <c r="GRE25" s="12"/>
      <c r="GRF25" s="12"/>
      <c r="GRG25" s="12"/>
      <c r="GRH25" s="12"/>
      <c r="GRI25" s="12"/>
      <c r="GRJ25" s="12"/>
      <c r="GRK25" s="12"/>
      <c r="GRL25" s="12"/>
      <c r="GRM25" s="12"/>
      <c r="GRN25" s="12"/>
      <c r="GRO25" s="12"/>
      <c r="GRP25" s="12"/>
      <c r="GRQ25" s="12"/>
      <c r="GRR25" s="12"/>
      <c r="GRS25" s="12"/>
      <c r="GRT25" s="12"/>
      <c r="GRU25" s="12"/>
      <c r="GRV25" s="12"/>
      <c r="GRW25" s="12"/>
      <c r="GRX25" s="12"/>
      <c r="GRY25" s="12"/>
      <c r="GRZ25" s="12"/>
      <c r="GSA25" s="12"/>
      <c r="GSB25" s="12"/>
      <c r="GSC25" s="12"/>
      <c r="GSD25" s="12"/>
      <c r="GSE25" s="12"/>
      <c r="GSF25" s="12"/>
      <c r="GSG25" s="12"/>
      <c r="GSH25" s="12"/>
      <c r="GSI25" s="12"/>
      <c r="GSJ25" s="12"/>
      <c r="GSK25" s="12"/>
      <c r="GSL25" s="12"/>
      <c r="GSM25" s="12"/>
      <c r="GSN25" s="12"/>
      <c r="GSO25" s="12"/>
      <c r="GSP25" s="12"/>
      <c r="GSQ25" s="12"/>
      <c r="GSR25" s="12"/>
      <c r="GSS25" s="12"/>
      <c r="GST25" s="12"/>
      <c r="GSU25" s="12"/>
      <c r="GSV25" s="12"/>
      <c r="GSW25" s="12"/>
      <c r="GSX25" s="12"/>
      <c r="GSY25" s="12"/>
      <c r="GSZ25" s="12"/>
      <c r="GTA25" s="12"/>
      <c r="GTB25" s="12"/>
      <c r="GTC25" s="12"/>
      <c r="GTD25" s="12"/>
      <c r="GTE25" s="12"/>
      <c r="GTF25" s="12"/>
      <c r="GTG25" s="12"/>
      <c r="GTH25" s="12"/>
      <c r="GTI25" s="12"/>
      <c r="GTJ25" s="12"/>
      <c r="GTK25" s="12"/>
      <c r="GTL25" s="12"/>
      <c r="GTM25" s="12"/>
      <c r="GTN25" s="12"/>
      <c r="GTO25" s="12"/>
      <c r="GTP25" s="12"/>
      <c r="GTQ25" s="12"/>
      <c r="GTR25" s="12"/>
      <c r="GTS25" s="12"/>
      <c r="GTT25" s="12"/>
      <c r="GTU25" s="12"/>
      <c r="GTV25" s="12"/>
      <c r="GTW25" s="12"/>
      <c r="GTX25" s="12"/>
      <c r="GTY25" s="12"/>
      <c r="GTZ25" s="12"/>
      <c r="GUA25" s="12"/>
      <c r="GUB25" s="12"/>
      <c r="GUC25" s="12"/>
      <c r="GUD25" s="12"/>
      <c r="GUE25" s="12"/>
      <c r="GUF25" s="12"/>
      <c r="GUG25" s="12"/>
      <c r="GUH25" s="12"/>
      <c r="GUI25" s="12"/>
      <c r="GUJ25" s="12"/>
      <c r="GUK25" s="12"/>
      <c r="GUL25" s="12"/>
      <c r="GUM25" s="12"/>
      <c r="GUN25" s="12"/>
      <c r="GUO25" s="12"/>
      <c r="GUP25" s="12"/>
      <c r="GUQ25" s="12"/>
      <c r="GUR25" s="12"/>
      <c r="GUS25" s="12"/>
      <c r="GUT25" s="12"/>
      <c r="GUU25" s="12"/>
      <c r="GUV25" s="12"/>
      <c r="GUW25" s="12"/>
      <c r="GUX25" s="12"/>
      <c r="GUY25" s="12"/>
      <c r="GUZ25" s="12"/>
      <c r="GVA25" s="12"/>
      <c r="GVB25" s="12"/>
      <c r="GVC25" s="12"/>
      <c r="GVD25" s="12"/>
      <c r="GVE25" s="12"/>
      <c r="GVF25" s="12"/>
      <c r="GVG25" s="12"/>
      <c r="GVH25" s="12"/>
      <c r="GVI25" s="12"/>
      <c r="GVJ25" s="12"/>
      <c r="GVK25" s="12"/>
      <c r="GVL25" s="12"/>
      <c r="GVM25" s="12"/>
      <c r="GVN25" s="12"/>
      <c r="GVO25" s="12"/>
      <c r="GVP25" s="12"/>
      <c r="GVQ25" s="12"/>
      <c r="GVR25" s="12"/>
      <c r="GVS25" s="12"/>
      <c r="GVT25" s="12"/>
      <c r="GVU25" s="12"/>
      <c r="GVV25" s="12"/>
      <c r="GVW25" s="12"/>
      <c r="GVX25" s="12"/>
      <c r="GVY25" s="12"/>
      <c r="GVZ25" s="12"/>
      <c r="GWA25" s="12"/>
      <c r="GWB25" s="12"/>
      <c r="GWC25" s="12"/>
      <c r="GWD25" s="12"/>
      <c r="GWE25" s="12"/>
      <c r="GWF25" s="12"/>
      <c r="GWG25" s="12"/>
      <c r="GWH25" s="12"/>
      <c r="GWI25" s="12"/>
      <c r="GWJ25" s="12"/>
      <c r="GWK25" s="12"/>
      <c r="GWL25" s="12"/>
      <c r="GWM25" s="12"/>
      <c r="GWN25" s="12"/>
      <c r="GWO25" s="12"/>
      <c r="GWP25" s="12"/>
      <c r="GWQ25" s="12"/>
      <c r="GWR25" s="12"/>
      <c r="GWS25" s="12"/>
      <c r="GWT25" s="12"/>
      <c r="GWU25" s="12"/>
      <c r="GWV25" s="12"/>
      <c r="GWW25" s="12"/>
      <c r="GWX25" s="12"/>
      <c r="GWY25" s="12"/>
      <c r="GWZ25" s="12"/>
      <c r="GXA25" s="12"/>
      <c r="GXB25" s="12"/>
      <c r="GXC25" s="12"/>
      <c r="GXD25" s="12"/>
      <c r="GXE25" s="12"/>
      <c r="GXF25" s="12"/>
      <c r="GXG25" s="12"/>
      <c r="GXH25" s="12"/>
      <c r="GXI25" s="12"/>
      <c r="GXJ25" s="12"/>
      <c r="GXK25" s="12"/>
      <c r="GXL25" s="12"/>
      <c r="GXM25" s="12"/>
      <c r="GXN25" s="12"/>
      <c r="GXO25" s="12"/>
      <c r="GXP25" s="12"/>
      <c r="GXQ25" s="12"/>
      <c r="GXR25" s="12"/>
      <c r="GXS25" s="12"/>
      <c r="GXT25" s="12"/>
      <c r="GXU25" s="12"/>
      <c r="GXV25" s="12"/>
      <c r="GXW25" s="12"/>
      <c r="GXX25" s="12"/>
      <c r="GXY25" s="12"/>
      <c r="GXZ25" s="12"/>
      <c r="GYA25" s="12"/>
      <c r="GYB25" s="12"/>
      <c r="GYC25" s="12"/>
      <c r="GYD25" s="12"/>
      <c r="GYE25" s="12"/>
      <c r="GYF25" s="12"/>
      <c r="GYG25" s="12"/>
      <c r="GYH25" s="12"/>
      <c r="GYI25" s="12"/>
      <c r="GYJ25" s="12"/>
      <c r="GYK25" s="12"/>
      <c r="GYL25" s="12"/>
      <c r="GYM25" s="12"/>
      <c r="GYN25" s="12"/>
      <c r="GYO25" s="12"/>
      <c r="GYP25" s="12"/>
      <c r="GYQ25" s="12"/>
      <c r="GYR25" s="12"/>
      <c r="GYS25" s="12"/>
      <c r="GYT25" s="12"/>
      <c r="GYU25" s="12"/>
      <c r="GYV25" s="12"/>
      <c r="GYW25" s="12"/>
      <c r="GYX25" s="12"/>
      <c r="GYY25" s="12"/>
      <c r="GYZ25" s="12"/>
      <c r="GZA25" s="12"/>
      <c r="GZB25" s="12"/>
      <c r="GZC25" s="12"/>
      <c r="GZD25" s="12"/>
      <c r="GZE25" s="12"/>
      <c r="GZF25" s="12"/>
      <c r="GZG25" s="12"/>
      <c r="GZH25" s="12"/>
      <c r="GZI25" s="12"/>
      <c r="GZJ25" s="12"/>
      <c r="GZK25" s="12"/>
      <c r="GZL25" s="12"/>
      <c r="GZM25" s="12"/>
      <c r="GZN25" s="12"/>
      <c r="GZO25" s="12"/>
      <c r="GZP25" s="12"/>
      <c r="GZQ25" s="12"/>
      <c r="GZR25" s="12"/>
      <c r="GZS25" s="12"/>
      <c r="GZT25" s="12"/>
      <c r="GZU25" s="12"/>
      <c r="GZV25" s="12"/>
      <c r="GZW25" s="12"/>
      <c r="GZX25" s="12"/>
      <c r="GZY25" s="12"/>
      <c r="GZZ25" s="12"/>
      <c r="HAA25" s="12"/>
      <c r="HAB25" s="12"/>
      <c r="HAC25" s="12"/>
      <c r="HAD25" s="12"/>
      <c r="HAE25" s="12"/>
      <c r="HAF25" s="12"/>
      <c r="HAG25" s="12"/>
      <c r="HAH25" s="12"/>
      <c r="HAI25" s="12"/>
      <c r="HAJ25" s="12"/>
      <c r="HAK25" s="12"/>
      <c r="HAL25" s="12"/>
      <c r="HAM25" s="12"/>
      <c r="HAN25" s="12"/>
      <c r="HAO25" s="12"/>
      <c r="HAP25" s="12"/>
      <c r="HAQ25" s="12"/>
      <c r="HAR25" s="12"/>
      <c r="HAS25" s="12"/>
      <c r="HAT25" s="12"/>
      <c r="HAU25" s="12"/>
      <c r="HAV25" s="12"/>
      <c r="HAW25" s="12"/>
      <c r="HAX25" s="12"/>
      <c r="HAY25" s="12"/>
      <c r="HAZ25" s="12"/>
      <c r="HBA25" s="12"/>
      <c r="HBB25" s="12"/>
      <c r="HBC25" s="12"/>
      <c r="HBD25" s="12"/>
      <c r="HBE25" s="12"/>
      <c r="HBF25" s="12"/>
      <c r="HBG25" s="12"/>
      <c r="HBH25" s="12"/>
      <c r="HBI25" s="12"/>
      <c r="HBJ25" s="12"/>
      <c r="HBK25" s="12"/>
      <c r="HBL25" s="12"/>
      <c r="HBM25" s="12"/>
      <c r="HBN25" s="12"/>
      <c r="HBO25" s="12"/>
      <c r="HBP25" s="12"/>
      <c r="HBQ25" s="12"/>
      <c r="HBR25" s="12"/>
      <c r="HBS25" s="12"/>
      <c r="HBT25" s="12"/>
      <c r="HBU25" s="12"/>
      <c r="HBV25" s="12"/>
      <c r="HBW25" s="12"/>
      <c r="HBX25" s="12"/>
      <c r="HBY25" s="12"/>
      <c r="HBZ25" s="12"/>
      <c r="HCA25" s="12"/>
      <c r="HCB25" s="12"/>
      <c r="HCC25" s="12"/>
      <c r="HCD25" s="12"/>
      <c r="HCE25" s="12"/>
      <c r="HCF25" s="12"/>
      <c r="HCG25" s="12"/>
      <c r="HCH25" s="12"/>
      <c r="HCI25" s="12"/>
      <c r="HCJ25" s="12"/>
      <c r="HCK25" s="12"/>
      <c r="HCL25" s="12"/>
      <c r="HCM25" s="12"/>
      <c r="HCN25" s="12"/>
      <c r="HCO25" s="12"/>
      <c r="HCP25" s="12"/>
      <c r="HCQ25" s="12"/>
      <c r="HCR25" s="12"/>
      <c r="HCS25" s="12"/>
      <c r="HCT25" s="12"/>
      <c r="HCU25" s="12"/>
      <c r="HCV25" s="12"/>
      <c r="HCW25" s="12"/>
      <c r="HCX25" s="12"/>
      <c r="HCY25" s="12"/>
      <c r="HCZ25" s="12"/>
      <c r="HDA25" s="12"/>
      <c r="HDB25" s="12"/>
      <c r="HDC25" s="12"/>
      <c r="HDD25" s="12"/>
      <c r="HDE25" s="12"/>
      <c r="HDF25" s="12"/>
      <c r="HDG25" s="12"/>
      <c r="HDH25" s="12"/>
      <c r="HDI25" s="12"/>
      <c r="HDJ25" s="12"/>
      <c r="HDK25" s="12"/>
      <c r="HDL25" s="12"/>
      <c r="HDM25" s="12"/>
      <c r="HDN25" s="12"/>
      <c r="HDO25" s="12"/>
      <c r="HDP25" s="12"/>
      <c r="HDQ25" s="12"/>
      <c r="HDR25" s="12"/>
      <c r="HDS25" s="12"/>
      <c r="HDT25" s="12"/>
      <c r="HDU25" s="12"/>
      <c r="HDV25" s="12"/>
      <c r="HDW25" s="12"/>
      <c r="HDX25" s="12"/>
      <c r="HDY25" s="12"/>
      <c r="HDZ25" s="12"/>
      <c r="HEA25" s="12"/>
      <c r="HEB25" s="12"/>
      <c r="HEC25" s="12"/>
      <c r="HED25" s="12"/>
      <c r="HEE25" s="12"/>
      <c r="HEF25" s="12"/>
      <c r="HEG25" s="12"/>
      <c r="HEH25" s="12"/>
      <c r="HEI25" s="12"/>
      <c r="HEJ25" s="12"/>
      <c r="HEK25" s="12"/>
      <c r="HEL25" s="12"/>
      <c r="HEM25" s="12"/>
      <c r="HEN25" s="12"/>
      <c r="HEO25" s="12"/>
      <c r="HEP25" s="12"/>
      <c r="HEQ25" s="12"/>
      <c r="HER25" s="12"/>
      <c r="HES25" s="12"/>
      <c r="HET25" s="12"/>
      <c r="HEU25" s="12"/>
      <c r="HEV25" s="12"/>
      <c r="HEW25" s="12"/>
      <c r="HEX25" s="12"/>
      <c r="HEY25" s="12"/>
      <c r="HEZ25" s="12"/>
      <c r="HFA25" s="12"/>
      <c r="HFB25" s="12"/>
      <c r="HFC25" s="12"/>
      <c r="HFD25" s="12"/>
      <c r="HFE25" s="12"/>
      <c r="HFF25" s="12"/>
      <c r="HFG25" s="12"/>
      <c r="HFH25" s="12"/>
      <c r="HFI25" s="12"/>
      <c r="HFJ25" s="12"/>
      <c r="HFK25" s="12"/>
      <c r="HFL25" s="12"/>
      <c r="HFM25" s="12"/>
      <c r="HFN25" s="12"/>
      <c r="HFO25" s="12"/>
      <c r="HFP25" s="12"/>
      <c r="HFQ25" s="12"/>
      <c r="HFR25" s="12"/>
      <c r="HFS25" s="12"/>
      <c r="HFT25" s="12"/>
      <c r="HFU25" s="12"/>
      <c r="HFV25" s="12"/>
      <c r="HFW25" s="12"/>
      <c r="HFX25" s="12"/>
      <c r="HFY25" s="12"/>
      <c r="HFZ25" s="12"/>
      <c r="HGA25" s="12"/>
      <c r="HGB25" s="12"/>
      <c r="HGC25" s="12"/>
      <c r="HGD25" s="12"/>
      <c r="HGE25" s="12"/>
      <c r="HGF25" s="12"/>
      <c r="HGG25" s="12"/>
      <c r="HGH25" s="12"/>
      <c r="HGI25" s="12"/>
      <c r="HGJ25" s="12"/>
      <c r="HGK25" s="12"/>
      <c r="HGL25" s="12"/>
      <c r="HGM25" s="12"/>
      <c r="HGN25" s="12"/>
      <c r="HGO25" s="12"/>
      <c r="HGP25" s="12"/>
      <c r="HGQ25" s="12"/>
      <c r="HGR25" s="12"/>
      <c r="HGS25" s="12"/>
      <c r="HGT25" s="12"/>
      <c r="HGU25" s="12"/>
      <c r="HGV25" s="12"/>
      <c r="HGW25" s="12"/>
      <c r="HGX25" s="12"/>
      <c r="HGY25" s="12"/>
      <c r="HGZ25" s="12"/>
      <c r="HHA25" s="12"/>
      <c r="HHB25" s="12"/>
      <c r="HHC25" s="12"/>
      <c r="HHD25" s="12"/>
      <c r="HHE25" s="12"/>
      <c r="HHF25" s="12"/>
      <c r="HHG25" s="12"/>
      <c r="HHH25" s="12"/>
      <c r="HHI25" s="12"/>
      <c r="HHJ25" s="12"/>
      <c r="HHK25" s="12"/>
      <c r="HHL25" s="12"/>
      <c r="HHM25" s="12"/>
      <c r="HHN25" s="12"/>
      <c r="HHO25" s="12"/>
      <c r="HHP25" s="12"/>
      <c r="HHQ25" s="12"/>
      <c r="HHR25" s="12"/>
      <c r="HHS25" s="12"/>
      <c r="HHT25" s="12"/>
      <c r="HHU25" s="12"/>
      <c r="HHV25" s="12"/>
      <c r="HHW25" s="12"/>
      <c r="HHX25" s="12"/>
      <c r="HHY25" s="12"/>
      <c r="HHZ25" s="12"/>
      <c r="HIA25" s="12"/>
      <c r="HIB25" s="12"/>
      <c r="HIC25" s="12"/>
      <c r="HID25" s="12"/>
      <c r="HIE25" s="12"/>
      <c r="HIF25" s="12"/>
      <c r="HIG25" s="12"/>
      <c r="HIH25" s="12"/>
      <c r="HII25" s="12"/>
      <c r="HIJ25" s="12"/>
      <c r="HIK25" s="12"/>
      <c r="HIL25" s="12"/>
      <c r="HIM25" s="12"/>
      <c r="HIN25" s="12"/>
      <c r="HIO25" s="12"/>
      <c r="HIP25" s="12"/>
      <c r="HIQ25" s="12"/>
      <c r="HIR25" s="12"/>
      <c r="HIS25" s="12"/>
      <c r="HIT25" s="12"/>
      <c r="HIU25" s="12"/>
      <c r="HIV25" s="12"/>
      <c r="HIW25" s="12"/>
      <c r="HIX25" s="12"/>
      <c r="HIY25" s="12"/>
      <c r="HIZ25" s="12"/>
      <c r="HJA25" s="12"/>
      <c r="HJB25" s="12"/>
      <c r="HJC25" s="12"/>
      <c r="HJD25" s="12"/>
      <c r="HJE25" s="12"/>
      <c r="HJF25" s="12"/>
      <c r="HJG25" s="12"/>
      <c r="HJH25" s="12"/>
      <c r="HJI25" s="12"/>
      <c r="HJJ25" s="12"/>
      <c r="HJK25" s="12"/>
      <c r="HJL25" s="12"/>
      <c r="HJM25" s="12"/>
      <c r="HJN25" s="12"/>
      <c r="HJO25" s="12"/>
      <c r="HJP25" s="12"/>
      <c r="HJQ25" s="12"/>
      <c r="HJR25" s="12"/>
      <c r="HJS25" s="12"/>
      <c r="HJT25" s="12"/>
      <c r="HJU25" s="12"/>
      <c r="HJV25" s="12"/>
      <c r="HJW25" s="12"/>
      <c r="HJX25" s="12"/>
      <c r="HJY25" s="12"/>
      <c r="HJZ25" s="12"/>
      <c r="HKA25" s="12"/>
      <c r="HKB25" s="12"/>
      <c r="HKC25" s="12"/>
      <c r="HKD25" s="12"/>
      <c r="HKE25" s="12"/>
      <c r="HKF25" s="12"/>
      <c r="HKG25" s="12"/>
      <c r="HKH25" s="12"/>
      <c r="HKI25" s="12"/>
      <c r="HKJ25" s="12"/>
      <c r="HKK25" s="12"/>
      <c r="HKL25" s="12"/>
      <c r="HKM25" s="12"/>
      <c r="HKN25" s="12"/>
      <c r="HKO25" s="12"/>
      <c r="HKP25" s="12"/>
      <c r="HKQ25" s="12"/>
      <c r="HKR25" s="12"/>
      <c r="HKS25" s="12"/>
      <c r="HKT25" s="12"/>
      <c r="HKU25" s="12"/>
      <c r="HKV25" s="12"/>
      <c r="HKW25" s="12"/>
      <c r="HKX25" s="12"/>
      <c r="HKY25" s="12"/>
      <c r="HKZ25" s="12"/>
      <c r="HLA25" s="12"/>
      <c r="HLB25" s="12"/>
      <c r="HLC25" s="12"/>
      <c r="HLD25" s="12"/>
      <c r="HLE25" s="12"/>
      <c r="HLF25" s="12"/>
      <c r="HLG25" s="12"/>
      <c r="HLH25" s="12"/>
      <c r="HLI25" s="12"/>
      <c r="HLJ25" s="12"/>
      <c r="HLK25" s="12"/>
      <c r="HLL25" s="12"/>
      <c r="HLM25" s="12"/>
      <c r="HLN25" s="12"/>
      <c r="HLO25" s="12"/>
      <c r="HLP25" s="12"/>
      <c r="HLQ25" s="12"/>
      <c r="HLR25" s="12"/>
      <c r="HLS25" s="12"/>
      <c r="HLT25" s="12"/>
      <c r="HLU25" s="12"/>
      <c r="HLV25" s="12"/>
      <c r="HLW25" s="12"/>
      <c r="HLX25" s="12"/>
      <c r="HLY25" s="12"/>
      <c r="HLZ25" s="12"/>
      <c r="HMA25" s="12"/>
      <c r="HMB25" s="12"/>
      <c r="HMC25" s="12"/>
      <c r="HMD25" s="12"/>
      <c r="HME25" s="12"/>
      <c r="HMF25" s="12"/>
      <c r="HMG25" s="12"/>
      <c r="HMH25" s="12"/>
      <c r="HMI25" s="12"/>
      <c r="HMJ25" s="12"/>
      <c r="HMK25" s="12"/>
      <c r="HML25" s="12"/>
      <c r="HMM25" s="12"/>
      <c r="HMN25" s="12"/>
      <c r="HMO25" s="12"/>
      <c r="HMP25" s="12"/>
      <c r="HMQ25" s="12"/>
      <c r="HMR25" s="12"/>
      <c r="HMS25" s="12"/>
      <c r="HMT25" s="12"/>
      <c r="HMU25" s="12"/>
      <c r="HMV25" s="12"/>
      <c r="HMW25" s="12"/>
      <c r="HMX25" s="12"/>
      <c r="HMY25" s="12"/>
      <c r="HMZ25" s="12"/>
      <c r="HNA25" s="12"/>
      <c r="HNB25" s="12"/>
      <c r="HNC25" s="12"/>
      <c r="HND25" s="12"/>
      <c r="HNE25" s="12"/>
      <c r="HNF25" s="12"/>
      <c r="HNG25" s="12"/>
      <c r="HNH25" s="12"/>
      <c r="HNI25" s="12"/>
      <c r="HNJ25" s="12"/>
      <c r="HNK25" s="12"/>
      <c r="HNL25" s="12"/>
      <c r="HNM25" s="12"/>
      <c r="HNN25" s="12"/>
      <c r="HNO25" s="12"/>
      <c r="HNP25" s="12"/>
      <c r="HNQ25" s="12"/>
      <c r="HNR25" s="12"/>
      <c r="HNS25" s="12"/>
      <c r="HNT25" s="12"/>
      <c r="HNU25" s="12"/>
      <c r="HNV25" s="12"/>
      <c r="HNW25" s="12"/>
      <c r="HNX25" s="12"/>
      <c r="HNY25" s="12"/>
      <c r="HNZ25" s="12"/>
      <c r="HOA25" s="12"/>
      <c r="HOB25" s="12"/>
      <c r="HOC25" s="12"/>
      <c r="HOD25" s="12"/>
      <c r="HOE25" s="12"/>
      <c r="HOF25" s="12"/>
      <c r="HOG25" s="12"/>
      <c r="HOH25" s="12"/>
      <c r="HOI25" s="12"/>
      <c r="HOJ25" s="12"/>
      <c r="HOK25" s="12"/>
      <c r="HOL25" s="12"/>
      <c r="HOM25" s="12"/>
      <c r="HON25" s="12"/>
      <c r="HOO25" s="12"/>
      <c r="HOP25" s="12"/>
      <c r="HOQ25" s="12"/>
      <c r="HOR25" s="12"/>
      <c r="HOS25" s="12"/>
      <c r="HOT25" s="12"/>
      <c r="HOU25" s="12"/>
      <c r="HOV25" s="12"/>
      <c r="HOW25" s="12"/>
      <c r="HOX25" s="12"/>
      <c r="HOY25" s="12"/>
      <c r="HOZ25" s="12"/>
      <c r="HPA25" s="12"/>
      <c r="HPB25" s="12"/>
      <c r="HPC25" s="12"/>
      <c r="HPD25" s="12"/>
      <c r="HPE25" s="12"/>
      <c r="HPF25" s="12"/>
      <c r="HPG25" s="12"/>
      <c r="HPH25" s="12"/>
      <c r="HPI25" s="12"/>
      <c r="HPJ25" s="12"/>
      <c r="HPK25" s="12"/>
      <c r="HPL25" s="12"/>
      <c r="HPM25" s="12"/>
      <c r="HPN25" s="12"/>
      <c r="HPO25" s="12"/>
      <c r="HPP25" s="12"/>
      <c r="HPQ25" s="12"/>
      <c r="HPR25" s="12"/>
      <c r="HPS25" s="12"/>
      <c r="HPT25" s="12"/>
      <c r="HPU25" s="12"/>
      <c r="HPV25" s="12"/>
      <c r="HPW25" s="12"/>
      <c r="HPX25" s="12"/>
      <c r="HPY25" s="12"/>
      <c r="HPZ25" s="12"/>
      <c r="HQA25" s="12"/>
      <c r="HQB25" s="12"/>
      <c r="HQC25" s="12"/>
      <c r="HQD25" s="12"/>
      <c r="HQE25" s="12"/>
      <c r="HQF25" s="12"/>
      <c r="HQG25" s="12"/>
      <c r="HQH25" s="12"/>
      <c r="HQI25" s="12"/>
      <c r="HQJ25" s="12"/>
      <c r="HQK25" s="12"/>
      <c r="HQL25" s="12"/>
      <c r="HQM25" s="12"/>
      <c r="HQN25" s="12"/>
      <c r="HQO25" s="12"/>
      <c r="HQP25" s="12"/>
      <c r="HQQ25" s="12"/>
      <c r="HQR25" s="12"/>
      <c r="HQS25" s="12"/>
      <c r="HQT25" s="12"/>
      <c r="HQU25" s="12"/>
      <c r="HQV25" s="12"/>
      <c r="HQW25" s="12"/>
      <c r="HQX25" s="12"/>
      <c r="HQY25" s="12"/>
      <c r="HQZ25" s="12"/>
      <c r="HRA25" s="12"/>
      <c r="HRB25" s="12"/>
      <c r="HRC25" s="12"/>
      <c r="HRD25" s="12"/>
      <c r="HRE25" s="12"/>
      <c r="HRF25" s="12"/>
      <c r="HRG25" s="12"/>
      <c r="HRH25" s="12"/>
      <c r="HRI25" s="12"/>
      <c r="HRJ25" s="12"/>
      <c r="HRK25" s="12"/>
      <c r="HRL25" s="12"/>
      <c r="HRM25" s="12"/>
      <c r="HRN25" s="12"/>
      <c r="HRO25" s="12"/>
      <c r="HRP25" s="12"/>
      <c r="HRQ25" s="12"/>
      <c r="HRR25" s="12"/>
      <c r="HRS25" s="12"/>
      <c r="HRT25" s="12"/>
      <c r="HRU25" s="12"/>
      <c r="HRV25" s="12"/>
      <c r="HRW25" s="12"/>
      <c r="HRX25" s="12"/>
      <c r="HRY25" s="12"/>
      <c r="HRZ25" s="12"/>
      <c r="HSA25" s="12"/>
      <c r="HSB25" s="12"/>
      <c r="HSC25" s="12"/>
      <c r="HSD25" s="12"/>
      <c r="HSE25" s="12"/>
      <c r="HSF25" s="12"/>
      <c r="HSG25" s="12"/>
      <c r="HSH25" s="12"/>
      <c r="HSI25" s="12"/>
      <c r="HSJ25" s="12"/>
      <c r="HSK25" s="12"/>
      <c r="HSL25" s="12"/>
      <c r="HSM25" s="12"/>
      <c r="HSN25" s="12"/>
      <c r="HSO25" s="12"/>
      <c r="HSP25" s="12"/>
      <c r="HSQ25" s="12"/>
      <c r="HSR25" s="12"/>
      <c r="HSS25" s="12"/>
      <c r="HST25" s="12"/>
      <c r="HSU25" s="12"/>
      <c r="HSV25" s="12"/>
      <c r="HSW25" s="12"/>
      <c r="HSX25" s="12"/>
      <c r="HSY25" s="12"/>
      <c r="HSZ25" s="12"/>
      <c r="HTA25" s="12"/>
      <c r="HTB25" s="12"/>
      <c r="HTC25" s="12"/>
      <c r="HTD25" s="12"/>
      <c r="HTE25" s="12"/>
      <c r="HTF25" s="12"/>
      <c r="HTG25" s="12"/>
      <c r="HTH25" s="12"/>
      <c r="HTI25" s="12"/>
      <c r="HTJ25" s="12"/>
      <c r="HTK25" s="12"/>
      <c r="HTL25" s="12"/>
      <c r="HTM25" s="12"/>
      <c r="HTN25" s="12"/>
      <c r="HTO25" s="12"/>
      <c r="HTP25" s="12"/>
      <c r="HTQ25" s="12"/>
      <c r="HTR25" s="12"/>
      <c r="HTS25" s="12"/>
      <c r="HTT25" s="12"/>
      <c r="HTU25" s="12"/>
      <c r="HTV25" s="12"/>
      <c r="HTW25" s="12"/>
      <c r="HTX25" s="12"/>
      <c r="HTY25" s="12"/>
      <c r="HTZ25" s="12"/>
      <c r="HUA25" s="12"/>
      <c r="HUB25" s="12"/>
      <c r="HUC25" s="12"/>
      <c r="HUD25" s="12"/>
      <c r="HUE25" s="12"/>
      <c r="HUF25" s="12"/>
      <c r="HUG25" s="12"/>
      <c r="HUH25" s="12"/>
      <c r="HUI25" s="12"/>
      <c r="HUJ25" s="12"/>
      <c r="HUK25" s="12"/>
      <c r="HUL25" s="12"/>
      <c r="HUM25" s="12"/>
      <c r="HUN25" s="12"/>
      <c r="HUO25" s="12"/>
      <c r="HUP25" s="12"/>
      <c r="HUQ25" s="12"/>
      <c r="HUR25" s="12"/>
      <c r="HUS25" s="12"/>
      <c r="HUT25" s="12"/>
      <c r="HUU25" s="12"/>
      <c r="HUV25" s="12"/>
      <c r="HUW25" s="12"/>
      <c r="HUX25" s="12"/>
      <c r="HUY25" s="12"/>
      <c r="HUZ25" s="12"/>
      <c r="HVA25" s="12"/>
      <c r="HVB25" s="12"/>
      <c r="HVC25" s="12"/>
      <c r="HVD25" s="12"/>
      <c r="HVE25" s="12"/>
      <c r="HVF25" s="12"/>
      <c r="HVG25" s="12"/>
      <c r="HVH25" s="12"/>
      <c r="HVI25" s="12"/>
      <c r="HVJ25" s="12"/>
      <c r="HVK25" s="12"/>
      <c r="HVL25" s="12"/>
      <c r="HVM25" s="12"/>
      <c r="HVN25" s="12"/>
      <c r="HVO25" s="12"/>
      <c r="HVP25" s="12"/>
      <c r="HVQ25" s="12"/>
      <c r="HVR25" s="12"/>
      <c r="HVS25" s="12"/>
      <c r="HVT25" s="12"/>
      <c r="HVU25" s="12"/>
      <c r="HVV25" s="12"/>
      <c r="HVW25" s="12"/>
      <c r="HVX25" s="12"/>
      <c r="HVY25" s="12"/>
      <c r="HVZ25" s="12"/>
      <c r="HWA25" s="12"/>
      <c r="HWB25" s="12"/>
      <c r="HWC25" s="12"/>
      <c r="HWD25" s="12"/>
      <c r="HWE25" s="12"/>
      <c r="HWF25" s="12"/>
      <c r="HWG25" s="12"/>
      <c r="HWH25" s="12"/>
      <c r="HWI25" s="12"/>
      <c r="HWJ25" s="12"/>
      <c r="HWK25" s="12"/>
      <c r="HWL25" s="12"/>
      <c r="HWM25" s="12"/>
      <c r="HWN25" s="12"/>
      <c r="HWO25" s="12"/>
      <c r="HWP25" s="12"/>
      <c r="HWQ25" s="12"/>
      <c r="HWR25" s="12"/>
      <c r="HWS25" s="12"/>
      <c r="HWT25" s="12"/>
      <c r="HWU25" s="12"/>
      <c r="HWV25" s="12"/>
      <c r="HWW25" s="12"/>
      <c r="HWX25" s="12"/>
      <c r="HWY25" s="12"/>
      <c r="HWZ25" s="12"/>
      <c r="HXA25" s="12"/>
      <c r="HXB25" s="12"/>
      <c r="HXC25" s="12"/>
      <c r="HXD25" s="12"/>
      <c r="HXE25" s="12"/>
      <c r="HXF25" s="12"/>
      <c r="HXG25" s="12"/>
      <c r="HXH25" s="12"/>
      <c r="HXI25" s="12"/>
      <c r="HXJ25" s="12"/>
      <c r="HXK25" s="12"/>
      <c r="HXL25" s="12"/>
      <c r="HXM25" s="12"/>
      <c r="HXN25" s="12"/>
      <c r="HXO25" s="12"/>
      <c r="HXP25" s="12"/>
      <c r="HXQ25" s="12"/>
      <c r="HXR25" s="12"/>
      <c r="HXS25" s="12"/>
      <c r="HXT25" s="12"/>
      <c r="HXU25" s="12"/>
      <c r="HXV25" s="12"/>
      <c r="HXW25" s="12"/>
      <c r="HXX25" s="12"/>
      <c r="HXY25" s="12"/>
      <c r="HXZ25" s="12"/>
      <c r="HYA25" s="12"/>
      <c r="HYB25" s="12"/>
      <c r="HYC25" s="12"/>
      <c r="HYD25" s="12"/>
      <c r="HYE25" s="12"/>
      <c r="HYF25" s="12"/>
      <c r="HYG25" s="12"/>
      <c r="HYH25" s="12"/>
      <c r="HYI25" s="12"/>
      <c r="HYJ25" s="12"/>
      <c r="HYK25" s="12"/>
      <c r="HYL25" s="12"/>
      <c r="HYM25" s="12"/>
      <c r="HYN25" s="12"/>
      <c r="HYO25" s="12"/>
      <c r="HYP25" s="12"/>
      <c r="HYQ25" s="12"/>
      <c r="HYR25" s="12"/>
      <c r="HYS25" s="12"/>
      <c r="HYT25" s="12"/>
      <c r="HYU25" s="12"/>
      <c r="HYV25" s="12"/>
      <c r="HYW25" s="12"/>
      <c r="HYX25" s="12"/>
      <c r="HYY25" s="12"/>
      <c r="HYZ25" s="12"/>
      <c r="HZA25" s="12"/>
      <c r="HZB25" s="12"/>
      <c r="HZC25" s="12"/>
      <c r="HZD25" s="12"/>
      <c r="HZE25" s="12"/>
      <c r="HZF25" s="12"/>
      <c r="HZG25" s="12"/>
      <c r="HZH25" s="12"/>
      <c r="HZI25" s="12"/>
      <c r="HZJ25" s="12"/>
      <c r="HZK25" s="12"/>
      <c r="HZL25" s="12"/>
      <c r="HZM25" s="12"/>
      <c r="HZN25" s="12"/>
      <c r="HZO25" s="12"/>
      <c r="HZP25" s="12"/>
      <c r="HZQ25" s="12"/>
      <c r="HZR25" s="12"/>
      <c r="HZS25" s="12"/>
      <c r="HZT25" s="12"/>
      <c r="HZU25" s="12"/>
      <c r="HZV25" s="12"/>
      <c r="HZW25" s="12"/>
      <c r="HZX25" s="12"/>
      <c r="HZY25" s="12"/>
      <c r="HZZ25" s="12"/>
      <c r="IAA25" s="12"/>
      <c r="IAB25" s="12"/>
      <c r="IAC25" s="12"/>
      <c r="IAD25" s="12"/>
      <c r="IAE25" s="12"/>
      <c r="IAF25" s="12"/>
      <c r="IAG25" s="12"/>
      <c r="IAH25" s="12"/>
      <c r="IAI25" s="12"/>
      <c r="IAJ25" s="12"/>
      <c r="IAK25" s="12"/>
      <c r="IAL25" s="12"/>
      <c r="IAM25" s="12"/>
      <c r="IAN25" s="12"/>
      <c r="IAO25" s="12"/>
      <c r="IAP25" s="12"/>
      <c r="IAQ25" s="12"/>
      <c r="IAR25" s="12"/>
      <c r="IAS25" s="12"/>
      <c r="IAT25" s="12"/>
      <c r="IAU25" s="12"/>
      <c r="IAV25" s="12"/>
      <c r="IAW25" s="12"/>
      <c r="IAX25" s="12"/>
      <c r="IAY25" s="12"/>
      <c r="IAZ25" s="12"/>
      <c r="IBA25" s="12"/>
      <c r="IBB25" s="12"/>
      <c r="IBC25" s="12"/>
      <c r="IBD25" s="12"/>
      <c r="IBE25" s="12"/>
      <c r="IBF25" s="12"/>
      <c r="IBG25" s="12"/>
      <c r="IBH25" s="12"/>
      <c r="IBI25" s="12"/>
      <c r="IBJ25" s="12"/>
      <c r="IBK25" s="12"/>
      <c r="IBL25" s="12"/>
      <c r="IBM25" s="12"/>
      <c r="IBN25" s="12"/>
      <c r="IBO25" s="12"/>
      <c r="IBP25" s="12"/>
      <c r="IBQ25" s="12"/>
      <c r="IBR25" s="12"/>
      <c r="IBS25" s="12"/>
      <c r="IBT25" s="12"/>
      <c r="IBU25" s="12"/>
      <c r="IBV25" s="12"/>
      <c r="IBW25" s="12"/>
      <c r="IBX25" s="12"/>
      <c r="IBY25" s="12"/>
      <c r="IBZ25" s="12"/>
      <c r="ICA25" s="12"/>
      <c r="ICB25" s="12"/>
      <c r="ICC25" s="12"/>
      <c r="ICD25" s="12"/>
      <c r="ICE25" s="12"/>
      <c r="ICF25" s="12"/>
      <c r="ICG25" s="12"/>
      <c r="ICH25" s="12"/>
      <c r="ICI25" s="12"/>
      <c r="ICJ25" s="12"/>
      <c r="ICK25" s="12"/>
      <c r="ICL25" s="12"/>
      <c r="ICM25" s="12"/>
      <c r="ICN25" s="12"/>
      <c r="ICO25" s="12"/>
      <c r="ICP25" s="12"/>
      <c r="ICQ25" s="12"/>
      <c r="ICR25" s="12"/>
      <c r="ICS25" s="12"/>
      <c r="ICT25" s="12"/>
      <c r="ICU25" s="12"/>
      <c r="ICV25" s="12"/>
      <c r="ICW25" s="12"/>
      <c r="ICX25" s="12"/>
      <c r="ICY25" s="12"/>
      <c r="ICZ25" s="12"/>
      <c r="IDA25" s="12"/>
      <c r="IDB25" s="12"/>
      <c r="IDC25" s="12"/>
      <c r="IDD25" s="12"/>
      <c r="IDE25" s="12"/>
      <c r="IDF25" s="12"/>
      <c r="IDG25" s="12"/>
      <c r="IDH25" s="12"/>
      <c r="IDI25" s="12"/>
      <c r="IDJ25" s="12"/>
      <c r="IDK25" s="12"/>
      <c r="IDL25" s="12"/>
      <c r="IDM25" s="12"/>
      <c r="IDN25" s="12"/>
      <c r="IDO25" s="12"/>
      <c r="IDP25" s="12"/>
      <c r="IDQ25" s="12"/>
      <c r="IDR25" s="12"/>
      <c r="IDS25" s="12"/>
      <c r="IDT25" s="12"/>
      <c r="IDU25" s="12"/>
      <c r="IDV25" s="12"/>
      <c r="IDW25" s="12"/>
      <c r="IDX25" s="12"/>
      <c r="IDY25" s="12"/>
      <c r="IDZ25" s="12"/>
      <c r="IEA25" s="12"/>
      <c r="IEB25" s="12"/>
      <c r="IEC25" s="12"/>
      <c r="IED25" s="12"/>
      <c r="IEE25" s="12"/>
      <c r="IEF25" s="12"/>
      <c r="IEG25" s="12"/>
      <c r="IEH25" s="12"/>
      <c r="IEI25" s="12"/>
      <c r="IEJ25" s="12"/>
      <c r="IEK25" s="12"/>
      <c r="IEL25" s="12"/>
      <c r="IEM25" s="12"/>
      <c r="IEN25" s="12"/>
      <c r="IEO25" s="12"/>
      <c r="IEP25" s="12"/>
      <c r="IEQ25" s="12"/>
      <c r="IER25" s="12"/>
      <c r="IES25" s="12"/>
      <c r="IET25" s="12"/>
      <c r="IEU25" s="12"/>
      <c r="IEV25" s="12"/>
      <c r="IEW25" s="12"/>
      <c r="IEX25" s="12"/>
      <c r="IEY25" s="12"/>
      <c r="IEZ25" s="12"/>
      <c r="IFA25" s="12"/>
      <c r="IFB25" s="12"/>
      <c r="IFC25" s="12"/>
      <c r="IFD25" s="12"/>
      <c r="IFE25" s="12"/>
      <c r="IFF25" s="12"/>
      <c r="IFG25" s="12"/>
      <c r="IFH25" s="12"/>
      <c r="IFI25" s="12"/>
      <c r="IFJ25" s="12"/>
      <c r="IFK25" s="12"/>
      <c r="IFL25" s="12"/>
      <c r="IFM25" s="12"/>
      <c r="IFN25" s="12"/>
      <c r="IFO25" s="12"/>
      <c r="IFP25" s="12"/>
      <c r="IFQ25" s="12"/>
      <c r="IFR25" s="12"/>
      <c r="IFS25" s="12"/>
      <c r="IFT25" s="12"/>
      <c r="IFU25" s="12"/>
      <c r="IFV25" s="12"/>
      <c r="IFW25" s="12"/>
      <c r="IFX25" s="12"/>
      <c r="IFY25" s="12"/>
      <c r="IFZ25" s="12"/>
      <c r="IGA25" s="12"/>
      <c r="IGB25" s="12"/>
      <c r="IGC25" s="12"/>
      <c r="IGD25" s="12"/>
      <c r="IGE25" s="12"/>
      <c r="IGF25" s="12"/>
      <c r="IGG25" s="12"/>
      <c r="IGH25" s="12"/>
      <c r="IGI25" s="12"/>
      <c r="IGJ25" s="12"/>
      <c r="IGK25" s="12"/>
      <c r="IGL25" s="12"/>
      <c r="IGM25" s="12"/>
      <c r="IGN25" s="12"/>
      <c r="IGO25" s="12"/>
      <c r="IGP25" s="12"/>
      <c r="IGQ25" s="12"/>
      <c r="IGR25" s="12"/>
      <c r="IGS25" s="12"/>
      <c r="IGT25" s="12"/>
      <c r="IGU25" s="12"/>
      <c r="IGV25" s="12"/>
      <c r="IGW25" s="12"/>
      <c r="IGX25" s="12"/>
      <c r="IGY25" s="12"/>
      <c r="IGZ25" s="12"/>
      <c r="IHA25" s="12"/>
      <c r="IHB25" s="12"/>
      <c r="IHC25" s="12"/>
      <c r="IHD25" s="12"/>
      <c r="IHE25" s="12"/>
      <c r="IHF25" s="12"/>
      <c r="IHG25" s="12"/>
      <c r="IHH25" s="12"/>
      <c r="IHI25" s="12"/>
      <c r="IHJ25" s="12"/>
      <c r="IHK25" s="12"/>
      <c r="IHL25" s="12"/>
      <c r="IHM25" s="12"/>
      <c r="IHN25" s="12"/>
      <c r="IHO25" s="12"/>
      <c r="IHP25" s="12"/>
      <c r="IHQ25" s="12"/>
      <c r="IHR25" s="12"/>
      <c r="IHS25" s="12"/>
      <c r="IHT25" s="12"/>
      <c r="IHU25" s="12"/>
      <c r="IHV25" s="12"/>
      <c r="IHW25" s="12"/>
      <c r="IHX25" s="12"/>
      <c r="IHY25" s="12"/>
      <c r="IHZ25" s="12"/>
      <c r="IIA25" s="12"/>
      <c r="IIB25" s="12"/>
      <c r="IIC25" s="12"/>
      <c r="IID25" s="12"/>
      <c r="IIE25" s="12"/>
      <c r="IIF25" s="12"/>
      <c r="IIG25" s="12"/>
      <c r="IIH25" s="12"/>
      <c r="III25" s="12"/>
      <c r="IIJ25" s="12"/>
      <c r="IIK25" s="12"/>
      <c r="IIL25" s="12"/>
      <c r="IIM25" s="12"/>
      <c r="IIN25" s="12"/>
      <c r="IIO25" s="12"/>
      <c r="IIP25" s="12"/>
      <c r="IIQ25" s="12"/>
      <c r="IIR25" s="12"/>
      <c r="IIS25" s="12"/>
      <c r="IIT25" s="12"/>
      <c r="IIU25" s="12"/>
      <c r="IIV25" s="12"/>
      <c r="IIW25" s="12"/>
      <c r="IIX25" s="12"/>
      <c r="IIY25" s="12"/>
      <c r="IIZ25" s="12"/>
      <c r="IJA25" s="12"/>
      <c r="IJB25" s="12"/>
      <c r="IJC25" s="12"/>
      <c r="IJD25" s="12"/>
      <c r="IJE25" s="12"/>
      <c r="IJF25" s="12"/>
      <c r="IJG25" s="12"/>
      <c r="IJH25" s="12"/>
      <c r="IJI25" s="12"/>
      <c r="IJJ25" s="12"/>
      <c r="IJK25" s="12"/>
      <c r="IJL25" s="12"/>
      <c r="IJM25" s="12"/>
      <c r="IJN25" s="12"/>
      <c r="IJO25" s="12"/>
      <c r="IJP25" s="12"/>
      <c r="IJQ25" s="12"/>
      <c r="IJR25" s="12"/>
      <c r="IJS25" s="12"/>
      <c r="IJT25" s="12"/>
      <c r="IJU25" s="12"/>
      <c r="IJV25" s="12"/>
      <c r="IJW25" s="12"/>
      <c r="IJX25" s="12"/>
      <c r="IJY25" s="12"/>
      <c r="IJZ25" s="12"/>
      <c r="IKA25" s="12"/>
      <c r="IKB25" s="12"/>
      <c r="IKC25" s="12"/>
      <c r="IKD25" s="12"/>
      <c r="IKE25" s="12"/>
      <c r="IKF25" s="12"/>
      <c r="IKG25" s="12"/>
      <c r="IKH25" s="12"/>
      <c r="IKI25" s="12"/>
      <c r="IKJ25" s="12"/>
      <c r="IKK25" s="12"/>
      <c r="IKL25" s="12"/>
      <c r="IKM25" s="12"/>
      <c r="IKN25" s="12"/>
      <c r="IKO25" s="12"/>
      <c r="IKP25" s="12"/>
      <c r="IKQ25" s="12"/>
      <c r="IKR25" s="12"/>
      <c r="IKS25" s="12"/>
      <c r="IKT25" s="12"/>
      <c r="IKU25" s="12"/>
      <c r="IKV25" s="12"/>
      <c r="IKW25" s="12"/>
      <c r="IKX25" s="12"/>
      <c r="IKY25" s="12"/>
      <c r="IKZ25" s="12"/>
      <c r="ILA25" s="12"/>
      <c r="ILB25" s="12"/>
      <c r="ILC25" s="12"/>
      <c r="ILD25" s="12"/>
      <c r="ILE25" s="12"/>
      <c r="ILF25" s="12"/>
      <c r="ILG25" s="12"/>
      <c r="ILH25" s="12"/>
      <c r="ILI25" s="12"/>
      <c r="ILJ25" s="12"/>
      <c r="ILK25" s="12"/>
      <c r="ILL25" s="12"/>
      <c r="ILM25" s="12"/>
      <c r="ILN25" s="12"/>
      <c r="ILO25" s="12"/>
      <c r="ILP25" s="12"/>
      <c r="ILQ25" s="12"/>
      <c r="ILR25" s="12"/>
      <c r="ILS25" s="12"/>
      <c r="ILT25" s="12"/>
      <c r="ILU25" s="12"/>
      <c r="ILV25" s="12"/>
      <c r="ILW25" s="12"/>
      <c r="ILX25" s="12"/>
      <c r="ILY25" s="12"/>
      <c r="ILZ25" s="12"/>
      <c r="IMA25" s="12"/>
      <c r="IMB25" s="12"/>
      <c r="IMC25" s="12"/>
      <c r="IMD25" s="12"/>
      <c r="IME25" s="12"/>
      <c r="IMF25" s="12"/>
      <c r="IMG25" s="12"/>
      <c r="IMH25" s="12"/>
      <c r="IMI25" s="12"/>
      <c r="IMJ25" s="12"/>
      <c r="IMK25" s="12"/>
      <c r="IML25" s="12"/>
      <c r="IMM25" s="12"/>
      <c r="IMN25" s="12"/>
      <c r="IMO25" s="12"/>
      <c r="IMP25" s="12"/>
      <c r="IMQ25" s="12"/>
      <c r="IMR25" s="12"/>
      <c r="IMS25" s="12"/>
      <c r="IMT25" s="12"/>
      <c r="IMU25" s="12"/>
      <c r="IMV25" s="12"/>
      <c r="IMW25" s="12"/>
      <c r="IMX25" s="12"/>
      <c r="IMY25" s="12"/>
      <c r="IMZ25" s="12"/>
      <c r="INA25" s="12"/>
      <c r="INB25" s="12"/>
      <c r="INC25" s="12"/>
      <c r="IND25" s="12"/>
      <c r="INE25" s="12"/>
      <c r="INF25" s="12"/>
      <c r="ING25" s="12"/>
      <c r="INH25" s="12"/>
      <c r="INI25" s="12"/>
      <c r="INJ25" s="12"/>
      <c r="INK25" s="12"/>
      <c r="INL25" s="12"/>
      <c r="INM25" s="12"/>
      <c r="INN25" s="12"/>
      <c r="INO25" s="12"/>
      <c r="INP25" s="12"/>
      <c r="INQ25" s="12"/>
      <c r="INR25" s="12"/>
      <c r="INS25" s="12"/>
      <c r="INT25" s="12"/>
      <c r="INU25" s="12"/>
      <c r="INV25" s="12"/>
      <c r="INW25" s="12"/>
      <c r="INX25" s="12"/>
      <c r="INY25" s="12"/>
      <c r="INZ25" s="12"/>
      <c r="IOA25" s="12"/>
      <c r="IOB25" s="12"/>
      <c r="IOC25" s="12"/>
      <c r="IOD25" s="12"/>
      <c r="IOE25" s="12"/>
      <c r="IOF25" s="12"/>
      <c r="IOG25" s="12"/>
      <c r="IOH25" s="12"/>
      <c r="IOI25" s="12"/>
      <c r="IOJ25" s="12"/>
      <c r="IOK25" s="12"/>
      <c r="IOL25" s="12"/>
      <c r="IOM25" s="12"/>
      <c r="ION25" s="12"/>
      <c r="IOO25" s="12"/>
      <c r="IOP25" s="12"/>
      <c r="IOQ25" s="12"/>
      <c r="IOR25" s="12"/>
      <c r="IOS25" s="12"/>
      <c r="IOT25" s="12"/>
      <c r="IOU25" s="12"/>
      <c r="IOV25" s="12"/>
      <c r="IOW25" s="12"/>
      <c r="IOX25" s="12"/>
      <c r="IOY25" s="12"/>
      <c r="IOZ25" s="12"/>
      <c r="IPA25" s="12"/>
      <c r="IPB25" s="12"/>
      <c r="IPC25" s="12"/>
      <c r="IPD25" s="12"/>
      <c r="IPE25" s="12"/>
      <c r="IPF25" s="12"/>
      <c r="IPG25" s="12"/>
      <c r="IPH25" s="12"/>
      <c r="IPI25" s="12"/>
      <c r="IPJ25" s="12"/>
      <c r="IPK25" s="12"/>
      <c r="IPL25" s="12"/>
      <c r="IPM25" s="12"/>
      <c r="IPN25" s="12"/>
      <c r="IPO25" s="12"/>
      <c r="IPP25" s="12"/>
      <c r="IPQ25" s="12"/>
      <c r="IPR25" s="12"/>
      <c r="IPS25" s="12"/>
      <c r="IPT25" s="12"/>
      <c r="IPU25" s="12"/>
      <c r="IPV25" s="12"/>
      <c r="IPW25" s="12"/>
      <c r="IPX25" s="12"/>
      <c r="IPY25" s="12"/>
      <c r="IPZ25" s="12"/>
      <c r="IQA25" s="12"/>
      <c r="IQB25" s="12"/>
      <c r="IQC25" s="12"/>
      <c r="IQD25" s="12"/>
      <c r="IQE25" s="12"/>
      <c r="IQF25" s="12"/>
      <c r="IQG25" s="12"/>
      <c r="IQH25" s="12"/>
      <c r="IQI25" s="12"/>
      <c r="IQJ25" s="12"/>
      <c r="IQK25" s="12"/>
      <c r="IQL25" s="12"/>
      <c r="IQM25" s="12"/>
      <c r="IQN25" s="12"/>
      <c r="IQO25" s="12"/>
      <c r="IQP25" s="12"/>
      <c r="IQQ25" s="12"/>
      <c r="IQR25" s="12"/>
      <c r="IQS25" s="12"/>
      <c r="IQT25" s="12"/>
      <c r="IQU25" s="12"/>
      <c r="IQV25" s="12"/>
      <c r="IQW25" s="12"/>
      <c r="IQX25" s="12"/>
      <c r="IQY25" s="12"/>
      <c r="IQZ25" s="12"/>
      <c r="IRA25" s="12"/>
      <c r="IRB25" s="12"/>
      <c r="IRC25" s="12"/>
      <c r="IRD25" s="12"/>
      <c r="IRE25" s="12"/>
      <c r="IRF25" s="12"/>
      <c r="IRG25" s="12"/>
      <c r="IRH25" s="12"/>
      <c r="IRI25" s="12"/>
      <c r="IRJ25" s="12"/>
      <c r="IRK25" s="12"/>
      <c r="IRL25" s="12"/>
      <c r="IRM25" s="12"/>
      <c r="IRN25" s="12"/>
      <c r="IRO25" s="12"/>
      <c r="IRP25" s="12"/>
      <c r="IRQ25" s="12"/>
      <c r="IRR25" s="12"/>
      <c r="IRS25" s="12"/>
      <c r="IRT25" s="12"/>
      <c r="IRU25" s="12"/>
      <c r="IRV25" s="12"/>
      <c r="IRW25" s="12"/>
      <c r="IRX25" s="12"/>
      <c r="IRY25" s="12"/>
      <c r="IRZ25" s="12"/>
      <c r="ISA25" s="12"/>
      <c r="ISB25" s="12"/>
      <c r="ISC25" s="12"/>
      <c r="ISD25" s="12"/>
      <c r="ISE25" s="12"/>
      <c r="ISF25" s="12"/>
      <c r="ISG25" s="12"/>
      <c r="ISH25" s="12"/>
      <c r="ISI25" s="12"/>
      <c r="ISJ25" s="12"/>
      <c r="ISK25" s="12"/>
      <c r="ISL25" s="12"/>
      <c r="ISM25" s="12"/>
      <c r="ISN25" s="12"/>
      <c r="ISO25" s="12"/>
      <c r="ISP25" s="12"/>
      <c r="ISQ25" s="12"/>
      <c r="ISR25" s="12"/>
      <c r="ISS25" s="12"/>
      <c r="IST25" s="12"/>
      <c r="ISU25" s="12"/>
      <c r="ISV25" s="12"/>
      <c r="ISW25" s="12"/>
      <c r="ISX25" s="12"/>
      <c r="ISY25" s="12"/>
      <c r="ISZ25" s="12"/>
      <c r="ITA25" s="12"/>
      <c r="ITB25" s="12"/>
      <c r="ITC25" s="12"/>
      <c r="ITD25" s="12"/>
      <c r="ITE25" s="12"/>
      <c r="ITF25" s="12"/>
      <c r="ITG25" s="12"/>
      <c r="ITH25" s="12"/>
      <c r="ITI25" s="12"/>
      <c r="ITJ25" s="12"/>
      <c r="ITK25" s="12"/>
      <c r="ITL25" s="12"/>
      <c r="ITM25" s="12"/>
      <c r="ITN25" s="12"/>
      <c r="ITO25" s="12"/>
      <c r="ITP25" s="12"/>
      <c r="ITQ25" s="12"/>
      <c r="ITR25" s="12"/>
      <c r="ITS25" s="12"/>
      <c r="ITT25" s="12"/>
      <c r="ITU25" s="12"/>
      <c r="ITV25" s="12"/>
      <c r="ITW25" s="12"/>
      <c r="ITX25" s="12"/>
      <c r="ITY25" s="12"/>
      <c r="ITZ25" s="12"/>
      <c r="IUA25" s="12"/>
      <c r="IUB25" s="12"/>
      <c r="IUC25" s="12"/>
      <c r="IUD25" s="12"/>
      <c r="IUE25" s="12"/>
      <c r="IUF25" s="12"/>
      <c r="IUG25" s="12"/>
      <c r="IUH25" s="12"/>
      <c r="IUI25" s="12"/>
      <c r="IUJ25" s="12"/>
      <c r="IUK25" s="12"/>
      <c r="IUL25" s="12"/>
      <c r="IUM25" s="12"/>
      <c r="IUN25" s="12"/>
      <c r="IUO25" s="12"/>
      <c r="IUP25" s="12"/>
      <c r="IUQ25" s="12"/>
      <c r="IUR25" s="12"/>
      <c r="IUS25" s="12"/>
      <c r="IUT25" s="12"/>
      <c r="IUU25" s="12"/>
      <c r="IUV25" s="12"/>
      <c r="IUW25" s="12"/>
      <c r="IUX25" s="12"/>
      <c r="IUY25" s="12"/>
      <c r="IUZ25" s="12"/>
      <c r="IVA25" s="12"/>
      <c r="IVB25" s="12"/>
      <c r="IVC25" s="12"/>
      <c r="IVD25" s="12"/>
      <c r="IVE25" s="12"/>
      <c r="IVF25" s="12"/>
      <c r="IVG25" s="12"/>
      <c r="IVH25" s="12"/>
      <c r="IVI25" s="12"/>
      <c r="IVJ25" s="12"/>
      <c r="IVK25" s="12"/>
      <c r="IVL25" s="12"/>
      <c r="IVM25" s="12"/>
      <c r="IVN25" s="12"/>
      <c r="IVO25" s="12"/>
      <c r="IVP25" s="12"/>
      <c r="IVQ25" s="12"/>
      <c r="IVR25" s="12"/>
      <c r="IVS25" s="12"/>
      <c r="IVT25" s="12"/>
      <c r="IVU25" s="12"/>
      <c r="IVV25" s="12"/>
      <c r="IVW25" s="12"/>
      <c r="IVX25" s="12"/>
      <c r="IVY25" s="12"/>
      <c r="IVZ25" s="12"/>
      <c r="IWA25" s="12"/>
      <c r="IWB25" s="12"/>
      <c r="IWC25" s="12"/>
      <c r="IWD25" s="12"/>
      <c r="IWE25" s="12"/>
      <c r="IWF25" s="12"/>
      <c r="IWG25" s="12"/>
      <c r="IWH25" s="12"/>
      <c r="IWI25" s="12"/>
      <c r="IWJ25" s="12"/>
      <c r="IWK25" s="12"/>
      <c r="IWL25" s="12"/>
      <c r="IWM25" s="12"/>
      <c r="IWN25" s="12"/>
      <c r="IWO25" s="12"/>
      <c r="IWP25" s="12"/>
      <c r="IWQ25" s="12"/>
      <c r="IWR25" s="12"/>
      <c r="IWS25" s="12"/>
      <c r="IWT25" s="12"/>
      <c r="IWU25" s="12"/>
      <c r="IWV25" s="12"/>
      <c r="IWW25" s="12"/>
      <c r="IWX25" s="12"/>
      <c r="IWY25" s="12"/>
      <c r="IWZ25" s="12"/>
      <c r="IXA25" s="12"/>
      <c r="IXB25" s="12"/>
      <c r="IXC25" s="12"/>
      <c r="IXD25" s="12"/>
      <c r="IXE25" s="12"/>
      <c r="IXF25" s="12"/>
      <c r="IXG25" s="12"/>
      <c r="IXH25" s="12"/>
      <c r="IXI25" s="12"/>
      <c r="IXJ25" s="12"/>
      <c r="IXK25" s="12"/>
      <c r="IXL25" s="12"/>
      <c r="IXM25" s="12"/>
      <c r="IXN25" s="12"/>
      <c r="IXO25" s="12"/>
      <c r="IXP25" s="12"/>
      <c r="IXQ25" s="12"/>
      <c r="IXR25" s="12"/>
      <c r="IXS25" s="12"/>
      <c r="IXT25" s="12"/>
      <c r="IXU25" s="12"/>
      <c r="IXV25" s="12"/>
      <c r="IXW25" s="12"/>
      <c r="IXX25" s="12"/>
      <c r="IXY25" s="12"/>
      <c r="IXZ25" s="12"/>
      <c r="IYA25" s="12"/>
      <c r="IYB25" s="12"/>
      <c r="IYC25" s="12"/>
      <c r="IYD25" s="12"/>
      <c r="IYE25" s="12"/>
      <c r="IYF25" s="12"/>
      <c r="IYG25" s="12"/>
      <c r="IYH25" s="12"/>
      <c r="IYI25" s="12"/>
      <c r="IYJ25" s="12"/>
      <c r="IYK25" s="12"/>
      <c r="IYL25" s="12"/>
      <c r="IYM25" s="12"/>
      <c r="IYN25" s="12"/>
      <c r="IYO25" s="12"/>
      <c r="IYP25" s="12"/>
      <c r="IYQ25" s="12"/>
      <c r="IYR25" s="12"/>
      <c r="IYS25" s="12"/>
      <c r="IYT25" s="12"/>
      <c r="IYU25" s="12"/>
      <c r="IYV25" s="12"/>
      <c r="IYW25" s="12"/>
      <c r="IYX25" s="12"/>
      <c r="IYY25" s="12"/>
      <c r="IYZ25" s="12"/>
      <c r="IZA25" s="12"/>
      <c r="IZB25" s="12"/>
      <c r="IZC25" s="12"/>
      <c r="IZD25" s="12"/>
      <c r="IZE25" s="12"/>
      <c r="IZF25" s="12"/>
      <c r="IZG25" s="12"/>
      <c r="IZH25" s="12"/>
      <c r="IZI25" s="12"/>
      <c r="IZJ25" s="12"/>
      <c r="IZK25" s="12"/>
      <c r="IZL25" s="12"/>
      <c r="IZM25" s="12"/>
      <c r="IZN25" s="12"/>
      <c r="IZO25" s="12"/>
      <c r="IZP25" s="12"/>
      <c r="IZQ25" s="12"/>
      <c r="IZR25" s="12"/>
      <c r="IZS25" s="12"/>
      <c r="IZT25" s="12"/>
      <c r="IZU25" s="12"/>
      <c r="IZV25" s="12"/>
      <c r="IZW25" s="12"/>
      <c r="IZX25" s="12"/>
      <c r="IZY25" s="12"/>
      <c r="IZZ25" s="12"/>
      <c r="JAA25" s="12"/>
      <c r="JAB25" s="12"/>
      <c r="JAC25" s="12"/>
      <c r="JAD25" s="12"/>
      <c r="JAE25" s="12"/>
      <c r="JAF25" s="12"/>
      <c r="JAG25" s="12"/>
      <c r="JAH25" s="12"/>
      <c r="JAI25" s="12"/>
      <c r="JAJ25" s="12"/>
      <c r="JAK25" s="12"/>
      <c r="JAL25" s="12"/>
      <c r="JAM25" s="12"/>
      <c r="JAN25" s="12"/>
      <c r="JAO25" s="12"/>
      <c r="JAP25" s="12"/>
      <c r="JAQ25" s="12"/>
      <c r="JAR25" s="12"/>
      <c r="JAS25" s="12"/>
      <c r="JAT25" s="12"/>
      <c r="JAU25" s="12"/>
      <c r="JAV25" s="12"/>
      <c r="JAW25" s="12"/>
      <c r="JAX25" s="12"/>
      <c r="JAY25" s="12"/>
      <c r="JAZ25" s="12"/>
      <c r="JBA25" s="12"/>
      <c r="JBB25" s="12"/>
      <c r="JBC25" s="12"/>
      <c r="JBD25" s="12"/>
      <c r="JBE25" s="12"/>
      <c r="JBF25" s="12"/>
      <c r="JBG25" s="12"/>
      <c r="JBH25" s="12"/>
      <c r="JBI25" s="12"/>
      <c r="JBJ25" s="12"/>
      <c r="JBK25" s="12"/>
      <c r="JBL25" s="12"/>
      <c r="JBM25" s="12"/>
      <c r="JBN25" s="12"/>
      <c r="JBO25" s="12"/>
      <c r="JBP25" s="12"/>
      <c r="JBQ25" s="12"/>
      <c r="JBR25" s="12"/>
      <c r="JBS25" s="12"/>
      <c r="JBT25" s="12"/>
      <c r="JBU25" s="12"/>
      <c r="JBV25" s="12"/>
      <c r="JBW25" s="12"/>
      <c r="JBX25" s="12"/>
      <c r="JBY25" s="12"/>
      <c r="JBZ25" s="12"/>
      <c r="JCA25" s="12"/>
      <c r="JCB25" s="12"/>
      <c r="JCC25" s="12"/>
      <c r="JCD25" s="12"/>
      <c r="JCE25" s="12"/>
      <c r="JCF25" s="12"/>
      <c r="JCG25" s="12"/>
      <c r="JCH25" s="12"/>
      <c r="JCI25" s="12"/>
      <c r="JCJ25" s="12"/>
      <c r="JCK25" s="12"/>
      <c r="JCL25" s="12"/>
      <c r="JCM25" s="12"/>
      <c r="JCN25" s="12"/>
      <c r="JCO25" s="12"/>
      <c r="JCP25" s="12"/>
      <c r="JCQ25" s="12"/>
      <c r="JCR25" s="12"/>
      <c r="JCS25" s="12"/>
      <c r="JCT25" s="12"/>
      <c r="JCU25" s="12"/>
      <c r="JCV25" s="12"/>
      <c r="JCW25" s="12"/>
      <c r="JCX25" s="12"/>
      <c r="JCY25" s="12"/>
      <c r="JCZ25" s="12"/>
      <c r="JDA25" s="12"/>
      <c r="JDB25" s="12"/>
      <c r="JDC25" s="12"/>
      <c r="JDD25" s="12"/>
      <c r="JDE25" s="12"/>
      <c r="JDF25" s="12"/>
      <c r="JDG25" s="12"/>
      <c r="JDH25" s="12"/>
      <c r="JDI25" s="12"/>
      <c r="JDJ25" s="12"/>
      <c r="JDK25" s="12"/>
      <c r="JDL25" s="12"/>
      <c r="JDM25" s="12"/>
      <c r="JDN25" s="12"/>
      <c r="JDO25" s="12"/>
      <c r="JDP25" s="12"/>
      <c r="JDQ25" s="12"/>
      <c r="JDR25" s="12"/>
      <c r="JDS25" s="12"/>
      <c r="JDT25" s="12"/>
      <c r="JDU25" s="12"/>
      <c r="JDV25" s="12"/>
      <c r="JDW25" s="12"/>
      <c r="JDX25" s="12"/>
      <c r="JDY25" s="12"/>
      <c r="JDZ25" s="12"/>
      <c r="JEA25" s="12"/>
      <c r="JEB25" s="12"/>
      <c r="JEC25" s="12"/>
      <c r="JED25" s="12"/>
      <c r="JEE25" s="12"/>
      <c r="JEF25" s="12"/>
      <c r="JEG25" s="12"/>
      <c r="JEH25" s="12"/>
      <c r="JEI25" s="12"/>
      <c r="JEJ25" s="12"/>
      <c r="JEK25" s="12"/>
      <c r="JEL25" s="12"/>
      <c r="JEM25" s="12"/>
      <c r="JEN25" s="12"/>
      <c r="JEO25" s="12"/>
      <c r="JEP25" s="12"/>
      <c r="JEQ25" s="12"/>
      <c r="JER25" s="12"/>
      <c r="JES25" s="12"/>
      <c r="JET25" s="12"/>
      <c r="JEU25" s="12"/>
      <c r="JEV25" s="12"/>
      <c r="JEW25" s="12"/>
      <c r="JEX25" s="12"/>
      <c r="JEY25" s="12"/>
      <c r="JEZ25" s="12"/>
      <c r="JFA25" s="12"/>
      <c r="JFB25" s="12"/>
      <c r="JFC25" s="12"/>
      <c r="JFD25" s="12"/>
      <c r="JFE25" s="12"/>
      <c r="JFF25" s="12"/>
      <c r="JFG25" s="12"/>
      <c r="JFH25" s="12"/>
      <c r="JFI25" s="12"/>
      <c r="JFJ25" s="12"/>
      <c r="JFK25" s="12"/>
      <c r="JFL25" s="12"/>
      <c r="JFM25" s="12"/>
      <c r="JFN25" s="12"/>
      <c r="JFO25" s="12"/>
      <c r="JFP25" s="12"/>
      <c r="JFQ25" s="12"/>
      <c r="JFR25" s="12"/>
      <c r="JFS25" s="12"/>
      <c r="JFT25" s="12"/>
      <c r="JFU25" s="12"/>
      <c r="JFV25" s="12"/>
      <c r="JFW25" s="12"/>
      <c r="JFX25" s="12"/>
      <c r="JFY25" s="12"/>
      <c r="JFZ25" s="12"/>
      <c r="JGA25" s="12"/>
      <c r="JGB25" s="12"/>
      <c r="JGC25" s="12"/>
      <c r="JGD25" s="12"/>
      <c r="JGE25" s="12"/>
      <c r="JGF25" s="12"/>
      <c r="JGG25" s="12"/>
      <c r="JGH25" s="12"/>
      <c r="JGI25" s="12"/>
      <c r="JGJ25" s="12"/>
      <c r="JGK25" s="12"/>
      <c r="JGL25" s="12"/>
      <c r="JGM25" s="12"/>
      <c r="JGN25" s="12"/>
      <c r="JGO25" s="12"/>
      <c r="JGP25" s="12"/>
      <c r="JGQ25" s="12"/>
      <c r="JGR25" s="12"/>
      <c r="JGS25" s="12"/>
      <c r="JGT25" s="12"/>
      <c r="JGU25" s="12"/>
      <c r="JGV25" s="12"/>
      <c r="JGW25" s="12"/>
      <c r="JGX25" s="12"/>
      <c r="JGY25" s="12"/>
      <c r="JGZ25" s="12"/>
      <c r="JHA25" s="12"/>
      <c r="JHB25" s="12"/>
      <c r="JHC25" s="12"/>
      <c r="JHD25" s="12"/>
      <c r="JHE25" s="12"/>
      <c r="JHF25" s="12"/>
      <c r="JHG25" s="12"/>
      <c r="JHH25" s="12"/>
      <c r="JHI25" s="12"/>
      <c r="JHJ25" s="12"/>
      <c r="JHK25" s="12"/>
      <c r="JHL25" s="12"/>
      <c r="JHM25" s="12"/>
      <c r="JHN25" s="12"/>
      <c r="JHO25" s="12"/>
      <c r="JHP25" s="12"/>
      <c r="JHQ25" s="12"/>
      <c r="JHR25" s="12"/>
      <c r="JHS25" s="12"/>
      <c r="JHT25" s="12"/>
      <c r="JHU25" s="12"/>
      <c r="JHV25" s="12"/>
      <c r="JHW25" s="12"/>
      <c r="JHX25" s="12"/>
      <c r="JHY25" s="12"/>
      <c r="JHZ25" s="12"/>
      <c r="JIA25" s="12"/>
      <c r="JIB25" s="12"/>
      <c r="JIC25" s="12"/>
      <c r="JID25" s="12"/>
      <c r="JIE25" s="12"/>
      <c r="JIF25" s="12"/>
      <c r="JIG25" s="12"/>
      <c r="JIH25" s="12"/>
      <c r="JII25" s="12"/>
      <c r="JIJ25" s="12"/>
      <c r="JIK25" s="12"/>
      <c r="JIL25" s="12"/>
      <c r="JIM25" s="12"/>
      <c r="JIN25" s="12"/>
      <c r="JIO25" s="12"/>
      <c r="JIP25" s="12"/>
      <c r="JIQ25" s="12"/>
      <c r="JIR25" s="12"/>
      <c r="JIS25" s="12"/>
      <c r="JIT25" s="12"/>
      <c r="JIU25" s="12"/>
      <c r="JIV25" s="12"/>
      <c r="JIW25" s="12"/>
      <c r="JIX25" s="12"/>
      <c r="JIY25" s="12"/>
      <c r="JIZ25" s="12"/>
      <c r="JJA25" s="12"/>
      <c r="JJB25" s="12"/>
      <c r="JJC25" s="12"/>
      <c r="JJD25" s="12"/>
      <c r="JJE25" s="12"/>
      <c r="JJF25" s="12"/>
      <c r="JJG25" s="12"/>
      <c r="JJH25" s="12"/>
      <c r="JJI25" s="12"/>
      <c r="JJJ25" s="12"/>
      <c r="JJK25" s="12"/>
      <c r="JJL25" s="12"/>
      <c r="JJM25" s="12"/>
      <c r="JJN25" s="12"/>
      <c r="JJO25" s="12"/>
      <c r="JJP25" s="12"/>
      <c r="JJQ25" s="12"/>
      <c r="JJR25" s="12"/>
      <c r="JJS25" s="12"/>
      <c r="JJT25" s="12"/>
      <c r="JJU25" s="12"/>
      <c r="JJV25" s="12"/>
      <c r="JJW25" s="12"/>
      <c r="JJX25" s="12"/>
      <c r="JJY25" s="12"/>
      <c r="JJZ25" s="12"/>
      <c r="JKA25" s="12"/>
      <c r="JKB25" s="12"/>
      <c r="JKC25" s="12"/>
      <c r="JKD25" s="12"/>
      <c r="JKE25" s="12"/>
      <c r="JKF25" s="12"/>
      <c r="JKG25" s="12"/>
      <c r="JKH25" s="12"/>
      <c r="JKI25" s="12"/>
      <c r="JKJ25" s="12"/>
      <c r="JKK25" s="12"/>
      <c r="JKL25" s="12"/>
      <c r="JKM25" s="12"/>
      <c r="JKN25" s="12"/>
      <c r="JKO25" s="12"/>
      <c r="JKP25" s="12"/>
      <c r="JKQ25" s="12"/>
      <c r="JKR25" s="12"/>
      <c r="JKS25" s="12"/>
      <c r="JKT25" s="12"/>
      <c r="JKU25" s="12"/>
      <c r="JKV25" s="12"/>
      <c r="JKW25" s="12"/>
      <c r="JKX25" s="12"/>
      <c r="JKY25" s="12"/>
      <c r="JKZ25" s="12"/>
      <c r="JLA25" s="12"/>
      <c r="JLB25" s="12"/>
      <c r="JLC25" s="12"/>
      <c r="JLD25" s="12"/>
      <c r="JLE25" s="12"/>
      <c r="JLF25" s="12"/>
      <c r="JLG25" s="12"/>
      <c r="JLH25" s="12"/>
      <c r="JLI25" s="12"/>
      <c r="JLJ25" s="12"/>
      <c r="JLK25" s="12"/>
      <c r="JLL25" s="12"/>
      <c r="JLM25" s="12"/>
      <c r="JLN25" s="12"/>
      <c r="JLO25" s="12"/>
      <c r="JLP25" s="12"/>
      <c r="JLQ25" s="12"/>
      <c r="JLR25" s="12"/>
      <c r="JLS25" s="12"/>
      <c r="JLT25" s="12"/>
      <c r="JLU25" s="12"/>
      <c r="JLV25" s="12"/>
      <c r="JLW25" s="12"/>
      <c r="JLX25" s="12"/>
      <c r="JLY25" s="12"/>
      <c r="JLZ25" s="12"/>
      <c r="JMA25" s="12"/>
      <c r="JMB25" s="12"/>
      <c r="JMC25" s="12"/>
      <c r="JMD25" s="12"/>
      <c r="JME25" s="12"/>
      <c r="JMF25" s="12"/>
      <c r="JMG25" s="12"/>
      <c r="JMH25" s="12"/>
      <c r="JMI25" s="12"/>
      <c r="JMJ25" s="12"/>
      <c r="JMK25" s="12"/>
      <c r="JML25" s="12"/>
      <c r="JMM25" s="12"/>
      <c r="JMN25" s="12"/>
      <c r="JMO25" s="12"/>
      <c r="JMP25" s="12"/>
      <c r="JMQ25" s="12"/>
      <c r="JMR25" s="12"/>
      <c r="JMS25" s="12"/>
      <c r="JMT25" s="12"/>
      <c r="JMU25" s="12"/>
      <c r="JMV25" s="12"/>
      <c r="JMW25" s="12"/>
      <c r="JMX25" s="12"/>
      <c r="JMY25" s="12"/>
      <c r="JMZ25" s="12"/>
      <c r="JNA25" s="12"/>
      <c r="JNB25" s="12"/>
      <c r="JNC25" s="12"/>
      <c r="JND25" s="12"/>
      <c r="JNE25" s="12"/>
      <c r="JNF25" s="12"/>
      <c r="JNG25" s="12"/>
      <c r="JNH25" s="12"/>
      <c r="JNI25" s="12"/>
      <c r="JNJ25" s="12"/>
      <c r="JNK25" s="12"/>
      <c r="JNL25" s="12"/>
      <c r="JNM25" s="12"/>
      <c r="JNN25" s="12"/>
      <c r="JNO25" s="12"/>
      <c r="JNP25" s="12"/>
      <c r="JNQ25" s="12"/>
      <c r="JNR25" s="12"/>
      <c r="JNS25" s="12"/>
      <c r="JNT25" s="12"/>
      <c r="JNU25" s="12"/>
      <c r="JNV25" s="12"/>
      <c r="JNW25" s="12"/>
      <c r="JNX25" s="12"/>
      <c r="JNY25" s="12"/>
      <c r="JNZ25" s="12"/>
      <c r="JOA25" s="12"/>
      <c r="JOB25" s="12"/>
      <c r="JOC25" s="12"/>
      <c r="JOD25" s="12"/>
      <c r="JOE25" s="12"/>
      <c r="JOF25" s="12"/>
      <c r="JOG25" s="12"/>
      <c r="JOH25" s="12"/>
      <c r="JOI25" s="12"/>
      <c r="JOJ25" s="12"/>
      <c r="JOK25" s="12"/>
      <c r="JOL25" s="12"/>
      <c r="JOM25" s="12"/>
      <c r="JON25" s="12"/>
      <c r="JOO25" s="12"/>
      <c r="JOP25" s="12"/>
      <c r="JOQ25" s="12"/>
      <c r="JOR25" s="12"/>
      <c r="JOS25" s="12"/>
      <c r="JOT25" s="12"/>
      <c r="JOU25" s="12"/>
      <c r="JOV25" s="12"/>
      <c r="JOW25" s="12"/>
      <c r="JOX25" s="12"/>
      <c r="JOY25" s="12"/>
      <c r="JOZ25" s="12"/>
      <c r="JPA25" s="12"/>
      <c r="JPB25" s="12"/>
      <c r="JPC25" s="12"/>
      <c r="JPD25" s="12"/>
      <c r="JPE25" s="12"/>
      <c r="JPF25" s="12"/>
      <c r="JPG25" s="12"/>
      <c r="JPH25" s="12"/>
      <c r="JPI25" s="12"/>
      <c r="JPJ25" s="12"/>
      <c r="JPK25" s="12"/>
      <c r="JPL25" s="12"/>
      <c r="JPM25" s="12"/>
      <c r="JPN25" s="12"/>
      <c r="JPO25" s="12"/>
      <c r="JPP25" s="12"/>
      <c r="JPQ25" s="12"/>
      <c r="JPR25" s="12"/>
      <c r="JPS25" s="12"/>
      <c r="JPT25" s="12"/>
      <c r="JPU25" s="12"/>
      <c r="JPV25" s="12"/>
      <c r="JPW25" s="12"/>
      <c r="JPX25" s="12"/>
      <c r="JPY25" s="12"/>
      <c r="JPZ25" s="12"/>
      <c r="JQA25" s="12"/>
      <c r="JQB25" s="12"/>
      <c r="JQC25" s="12"/>
      <c r="JQD25" s="12"/>
      <c r="JQE25" s="12"/>
      <c r="JQF25" s="12"/>
      <c r="JQG25" s="12"/>
      <c r="JQH25" s="12"/>
      <c r="JQI25" s="12"/>
      <c r="JQJ25" s="12"/>
      <c r="JQK25" s="12"/>
      <c r="JQL25" s="12"/>
      <c r="JQM25" s="12"/>
      <c r="JQN25" s="12"/>
      <c r="JQO25" s="12"/>
      <c r="JQP25" s="12"/>
      <c r="JQQ25" s="12"/>
      <c r="JQR25" s="12"/>
      <c r="JQS25" s="12"/>
      <c r="JQT25" s="12"/>
      <c r="JQU25" s="12"/>
      <c r="JQV25" s="12"/>
      <c r="JQW25" s="12"/>
      <c r="JQX25" s="12"/>
      <c r="JQY25" s="12"/>
      <c r="JQZ25" s="12"/>
      <c r="JRA25" s="12"/>
      <c r="JRB25" s="12"/>
      <c r="JRC25" s="12"/>
      <c r="JRD25" s="12"/>
      <c r="JRE25" s="12"/>
      <c r="JRF25" s="12"/>
      <c r="JRG25" s="12"/>
      <c r="JRH25" s="12"/>
      <c r="JRI25" s="12"/>
      <c r="JRJ25" s="12"/>
      <c r="JRK25" s="12"/>
      <c r="JRL25" s="12"/>
      <c r="JRM25" s="12"/>
      <c r="JRN25" s="12"/>
      <c r="JRO25" s="12"/>
      <c r="JRP25" s="12"/>
      <c r="JRQ25" s="12"/>
      <c r="JRR25" s="12"/>
      <c r="JRS25" s="12"/>
      <c r="JRT25" s="12"/>
      <c r="JRU25" s="12"/>
      <c r="JRV25" s="12"/>
      <c r="JRW25" s="12"/>
      <c r="JRX25" s="12"/>
      <c r="JRY25" s="12"/>
      <c r="JRZ25" s="12"/>
      <c r="JSA25" s="12"/>
      <c r="JSB25" s="12"/>
      <c r="JSC25" s="12"/>
      <c r="JSD25" s="12"/>
      <c r="JSE25" s="12"/>
      <c r="JSF25" s="12"/>
      <c r="JSG25" s="12"/>
      <c r="JSH25" s="12"/>
      <c r="JSI25" s="12"/>
      <c r="JSJ25" s="12"/>
      <c r="JSK25" s="12"/>
      <c r="JSL25" s="12"/>
      <c r="JSM25" s="12"/>
      <c r="JSN25" s="12"/>
      <c r="JSO25" s="12"/>
      <c r="JSP25" s="12"/>
      <c r="JSQ25" s="12"/>
      <c r="JSR25" s="12"/>
      <c r="JSS25" s="12"/>
      <c r="JST25" s="12"/>
      <c r="JSU25" s="12"/>
      <c r="JSV25" s="12"/>
      <c r="JSW25" s="12"/>
      <c r="JSX25" s="12"/>
      <c r="JSY25" s="12"/>
      <c r="JSZ25" s="12"/>
      <c r="JTA25" s="12"/>
      <c r="JTB25" s="12"/>
      <c r="JTC25" s="12"/>
      <c r="JTD25" s="12"/>
      <c r="JTE25" s="12"/>
      <c r="JTF25" s="12"/>
      <c r="JTG25" s="12"/>
      <c r="JTH25" s="12"/>
      <c r="JTI25" s="12"/>
      <c r="JTJ25" s="12"/>
      <c r="JTK25" s="12"/>
      <c r="JTL25" s="12"/>
      <c r="JTM25" s="12"/>
      <c r="JTN25" s="12"/>
      <c r="JTO25" s="12"/>
      <c r="JTP25" s="12"/>
      <c r="JTQ25" s="12"/>
      <c r="JTR25" s="12"/>
      <c r="JTS25" s="12"/>
      <c r="JTT25" s="12"/>
      <c r="JTU25" s="12"/>
      <c r="JTV25" s="12"/>
      <c r="JTW25" s="12"/>
      <c r="JTX25" s="12"/>
      <c r="JTY25" s="12"/>
      <c r="JTZ25" s="12"/>
      <c r="JUA25" s="12"/>
      <c r="JUB25" s="12"/>
      <c r="JUC25" s="12"/>
      <c r="JUD25" s="12"/>
      <c r="JUE25" s="12"/>
      <c r="JUF25" s="12"/>
      <c r="JUG25" s="12"/>
      <c r="JUH25" s="12"/>
      <c r="JUI25" s="12"/>
      <c r="JUJ25" s="12"/>
      <c r="JUK25" s="12"/>
      <c r="JUL25" s="12"/>
      <c r="JUM25" s="12"/>
      <c r="JUN25" s="12"/>
      <c r="JUO25" s="12"/>
      <c r="JUP25" s="12"/>
      <c r="JUQ25" s="12"/>
      <c r="JUR25" s="12"/>
      <c r="JUS25" s="12"/>
      <c r="JUT25" s="12"/>
      <c r="JUU25" s="12"/>
      <c r="JUV25" s="12"/>
      <c r="JUW25" s="12"/>
      <c r="JUX25" s="12"/>
      <c r="JUY25" s="12"/>
      <c r="JUZ25" s="12"/>
      <c r="JVA25" s="12"/>
      <c r="JVB25" s="12"/>
      <c r="JVC25" s="12"/>
      <c r="JVD25" s="12"/>
      <c r="JVE25" s="12"/>
      <c r="JVF25" s="12"/>
      <c r="JVG25" s="12"/>
      <c r="JVH25" s="12"/>
      <c r="JVI25" s="12"/>
      <c r="JVJ25" s="12"/>
      <c r="JVK25" s="12"/>
      <c r="JVL25" s="12"/>
      <c r="JVM25" s="12"/>
      <c r="JVN25" s="12"/>
      <c r="JVO25" s="12"/>
      <c r="JVP25" s="12"/>
      <c r="JVQ25" s="12"/>
      <c r="JVR25" s="12"/>
      <c r="JVS25" s="12"/>
      <c r="JVT25" s="12"/>
      <c r="JVU25" s="12"/>
      <c r="JVV25" s="12"/>
      <c r="JVW25" s="12"/>
      <c r="JVX25" s="12"/>
      <c r="JVY25" s="12"/>
      <c r="JVZ25" s="12"/>
      <c r="JWA25" s="12"/>
      <c r="JWB25" s="12"/>
      <c r="JWC25" s="12"/>
      <c r="JWD25" s="12"/>
      <c r="JWE25" s="12"/>
      <c r="JWF25" s="12"/>
      <c r="JWG25" s="12"/>
      <c r="JWH25" s="12"/>
      <c r="JWI25" s="12"/>
      <c r="JWJ25" s="12"/>
      <c r="JWK25" s="12"/>
      <c r="JWL25" s="12"/>
      <c r="JWM25" s="12"/>
      <c r="JWN25" s="12"/>
      <c r="JWO25" s="12"/>
      <c r="JWP25" s="12"/>
      <c r="JWQ25" s="12"/>
      <c r="JWR25" s="12"/>
      <c r="JWS25" s="12"/>
      <c r="JWT25" s="12"/>
      <c r="JWU25" s="12"/>
      <c r="JWV25" s="12"/>
      <c r="JWW25" s="12"/>
      <c r="JWX25" s="12"/>
      <c r="JWY25" s="12"/>
      <c r="JWZ25" s="12"/>
      <c r="JXA25" s="12"/>
      <c r="JXB25" s="12"/>
      <c r="JXC25" s="12"/>
      <c r="JXD25" s="12"/>
      <c r="JXE25" s="12"/>
      <c r="JXF25" s="12"/>
      <c r="JXG25" s="12"/>
      <c r="JXH25" s="12"/>
      <c r="JXI25" s="12"/>
      <c r="JXJ25" s="12"/>
      <c r="JXK25" s="12"/>
      <c r="JXL25" s="12"/>
      <c r="JXM25" s="12"/>
      <c r="JXN25" s="12"/>
      <c r="JXO25" s="12"/>
      <c r="JXP25" s="12"/>
      <c r="JXQ25" s="12"/>
      <c r="JXR25" s="12"/>
      <c r="JXS25" s="12"/>
      <c r="JXT25" s="12"/>
      <c r="JXU25" s="12"/>
      <c r="JXV25" s="12"/>
      <c r="JXW25" s="12"/>
      <c r="JXX25" s="12"/>
      <c r="JXY25" s="12"/>
      <c r="JXZ25" s="12"/>
      <c r="JYA25" s="12"/>
      <c r="JYB25" s="12"/>
      <c r="JYC25" s="12"/>
      <c r="JYD25" s="12"/>
      <c r="JYE25" s="12"/>
      <c r="JYF25" s="12"/>
      <c r="JYG25" s="12"/>
      <c r="JYH25" s="12"/>
      <c r="JYI25" s="12"/>
      <c r="JYJ25" s="12"/>
      <c r="JYK25" s="12"/>
      <c r="JYL25" s="12"/>
      <c r="JYM25" s="12"/>
      <c r="JYN25" s="12"/>
      <c r="JYO25" s="12"/>
      <c r="JYP25" s="12"/>
      <c r="JYQ25" s="12"/>
      <c r="JYR25" s="12"/>
      <c r="JYS25" s="12"/>
      <c r="JYT25" s="12"/>
      <c r="JYU25" s="12"/>
      <c r="JYV25" s="12"/>
      <c r="JYW25" s="12"/>
      <c r="JYX25" s="12"/>
      <c r="JYY25" s="12"/>
      <c r="JYZ25" s="12"/>
      <c r="JZA25" s="12"/>
      <c r="JZB25" s="12"/>
      <c r="JZC25" s="12"/>
      <c r="JZD25" s="12"/>
      <c r="JZE25" s="12"/>
      <c r="JZF25" s="12"/>
      <c r="JZG25" s="12"/>
      <c r="JZH25" s="12"/>
      <c r="JZI25" s="12"/>
      <c r="JZJ25" s="12"/>
      <c r="JZK25" s="12"/>
      <c r="JZL25" s="12"/>
      <c r="JZM25" s="12"/>
      <c r="JZN25" s="12"/>
      <c r="JZO25" s="12"/>
      <c r="JZP25" s="12"/>
      <c r="JZQ25" s="12"/>
      <c r="JZR25" s="12"/>
      <c r="JZS25" s="12"/>
      <c r="JZT25" s="12"/>
      <c r="JZU25" s="12"/>
      <c r="JZV25" s="12"/>
      <c r="JZW25" s="12"/>
      <c r="JZX25" s="12"/>
      <c r="JZY25" s="12"/>
      <c r="JZZ25" s="12"/>
      <c r="KAA25" s="12"/>
      <c r="KAB25" s="12"/>
      <c r="KAC25" s="12"/>
      <c r="KAD25" s="12"/>
      <c r="KAE25" s="12"/>
      <c r="KAF25" s="12"/>
      <c r="KAG25" s="12"/>
      <c r="KAH25" s="12"/>
      <c r="KAI25" s="12"/>
      <c r="KAJ25" s="12"/>
      <c r="KAK25" s="12"/>
      <c r="KAL25" s="12"/>
      <c r="KAM25" s="12"/>
      <c r="KAN25" s="12"/>
      <c r="KAO25" s="12"/>
      <c r="KAP25" s="12"/>
      <c r="KAQ25" s="12"/>
      <c r="KAR25" s="12"/>
      <c r="KAS25" s="12"/>
      <c r="KAT25" s="12"/>
      <c r="KAU25" s="12"/>
      <c r="KAV25" s="12"/>
      <c r="KAW25" s="12"/>
      <c r="KAX25" s="12"/>
      <c r="KAY25" s="12"/>
      <c r="KAZ25" s="12"/>
      <c r="KBA25" s="12"/>
      <c r="KBB25" s="12"/>
      <c r="KBC25" s="12"/>
      <c r="KBD25" s="12"/>
      <c r="KBE25" s="12"/>
      <c r="KBF25" s="12"/>
      <c r="KBG25" s="12"/>
      <c r="KBH25" s="12"/>
      <c r="KBI25" s="12"/>
      <c r="KBJ25" s="12"/>
      <c r="KBK25" s="12"/>
      <c r="KBL25" s="12"/>
      <c r="KBM25" s="12"/>
      <c r="KBN25" s="12"/>
      <c r="KBO25" s="12"/>
      <c r="KBP25" s="12"/>
      <c r="KBQ25" s="12"/>
      <c r="KBR25" s="12"/>
      <c r="KBS25" s="12"/>
      <c r="KBT25" s="12"/>
      <c r="KBU25" s="12"/>
      <c r="KBV25" s="12"/>
      <c r="KBW25" s="12"/>
      <c r="KBX25" s="12"/>
      <c r="KBY25" s="12"/>
      <c r="KBZ25" s="12"/>
      <c r="KCA25" s="12"/>
      <c r="KCB25" s="12"/>
      <c r="KCC25" s="12"/>
      <c r="KCD25" s="12"/>
      <c r="KCE25" s="12"/>
      <c r="KCF25" s="12"/>
      <c r="KCG25" s="12"/>
      <c r="KCH25" s="12"/>
      <c r="KCI25" s="12"/>
      <c r="KCJ25" s="12"/>
      <c r="KCK25" s="12"/>
      <c r="KCL25" s="12"/>
      <c r="KCM25" s="12"/>
      <c r="KCN25" s="12"/>
      <c r="KCO25" s="12"/>
      <c r="KCP25" s="12"/>
      <c r="KCQ25" s="12"/>
      <c r="KCR25" s="12"/>
      <c r="KCS25" s="12"/>
      <c r="KCT25" s="12"/>
      <c r="KCU25" s="12"/>
      <c r="KCV25" s="12"/>
      <c r="KCW25" s="12"/>
      <c r="KCX25" s="12"/>
      <c r="KCY25" s="12"/>
      <c r="KCZ25" s="12"/>
      <c r="KDA25" s="12"/>
      <c r="KDB25" s="12"/>
      <c r="KDC25" s="12"/>
      <c r="KDD25" s="12"/>
      <c r="KDE25" s="12"/>
      <c r="KDF25" s="12"/>
      <c r="KDG25" s="12"/>
      <c r="KDH25" s="12"/>
      <c r="KDI25" s="12"/>
      <c r="KDJ25" s="12"/>
      <c r="KDK25" s="12"/>
      <c r="KDL25" s="12"/>
      <c r="KDM25" s="12"/>
      <c r="KDN25" s="12"/>
      <c r="KDO25" s="12"/>
      <c r="KDP25" s="12"/>
      <c r="KDQ25" s="12"/>
      <c r="KDR25" s="12"/>
      <c r="KDS25" s="12"/>
      <c r="KDT25" s="12"/>
      <c r="KDU25" s="12"/>
      <c r="KDV25" s="12"/>
      <c r="KDW25" s="12"/>
      <c r="KDX25" s="12"/>
      <c r="KDY25" s="12"/>
      <c r="KDZ25" s="12"/>
      <c r="KEA25" s="12"/>
      <c r="KEB25" s="12"/>
      <c r="KEC25" s="12"/>
      <c r="KED25" s="12"/>
      <c r="KEE25" s="12"/>
      <c r="KEF25" s="12"/>
      <c r="KEG25" s="12"/>
      <c r="KEH25" s="12"/>
      <c r="KEI25" s="12"/>
      <c r="KEJ25" s="12"/>
      <c r="KEK25" s="12"/>
      <c r="KEL25" s="12"/>
      <c r="KEM25" s="12"/>
      <c r="KEN25" s="12"/>
      <c r="KEO25" s="12"/>
      <c r="KEP25" s="12"/>
      <c r="KEQ25" s="12"/>
      <c r="KER25" s="12"/>
      <c r="KES25" s="12"/>
      <c r="KET25" s="12"/>
      <c r="KEU25" s="12"/>
      <c r="KEV25" s="12"/>
      <c r="KEW25" s="12"/>
      <c r="KEX25" s="12"/>
      <c r="KEY25" s="12"/>
      <c r="KEZ25" s="12"/>
      <c r="KFA25" s="12"/>
      <c r="KFB25" s="12"/>
      <c r="KFC25" s="12"/>
      <c r="KFD25" s="12"/>
      <c r="KFE25" s="12"/>
      <c r="KFF25" s="12"/>
      <c r="KFG25" s="12"/>
      <c r="KFH25" s="12"/>
      <c r="KFI25" s="12"/>
      <c r="KFJ25" s="12"/>
      <c r="KFK25" s="12"/>
      <c r="KFL25" s="12"/>
      <c r="KFM25" s="12"/>
      <c r="KFN25" s="12"/>
      <c r="KFO25" s="12"/>
      <c r="KFP25" s="12"/>
      <c r="KFQ25" s="12"/>
      <c r="KFR25" s="12"/>
      <c r="KFS25" s="12"/>
      <c r="KFT25" s="12"/>
      <c r="KFU25" s="12"/>
      <c r="KFV25" s="12"/>
      <c r="KFW25" s="12"/>
      <c r="KFX25" s="12"/>
      <c r="KFY25" s="12"/>
      <c r="KFZ25" s="12"/>
      <c r="KGA25" s="12"/>
      <c r="KGB25" s="12"/>
      <c r="KGC25" s="12"/>
      <c r="KGD25" s="12"/>
      <c r="KGE25" s="12"/>
      <c r="KGF25" s="12"/>
      <c r="KGG25" s="12"/>
      <c r="KGH25" s="12"/>
      <c r="KGI25" s="12"/>
      <c r="KGJ25" s="12"/>
      <c r="KGK25" s="12"/>
      <c r="KGL25" s="12"/>
      <c r="KGM25" s="12"/>
      <c r="KGN25" s="12"/>
      <c r="KGO25" s="12"/>
      <c r="KGP25" s="12"/>
      <c r="KGQ25" s="12"/>
      <c r="KGR25" s="12"/>
      <c r="KGS25" s="12"/>
      <c r="KGT25" s="12"/>
      <c r="KGU25" s="12"/>
      <c r="KGV25" s="12"/>
      <c r="KGW25" s="12"/>
      <c r="KGX25" s="12"/>
      <c r="KGY25" s="12"/>
      <c r="KGZ25" s="12"/>
      <c r="KHA25" s="12"/>
      <c r="KHB25" s="12"/>
      <c r="KHC25" s="12"/>
      <c r="KHD25" s="12"/>
      <c r="KHE25" s="12"/>
      <c r="KHF25" s="12"/>
      <c r="KHG25" s="12"/>
      <c r="KHH25" s="12"/>
      <c r="KHI25" s="12"/>
      <c r="KHJ25" s="12"/>
      <c r="KHK25" s="12"/>
      <c r="KHL25" s="12"/>
      <c r="KHM25" s="12"/>
      <c r="KHN25" s="12"/>
      <c r="KHO25" s="12"/>
      <c r="KHP25" s="12"/>
      <c r="KHQ25" s="12"/>
      <c r="KHR25" s="12"/>
      <c r="KHS25" s="12"/>
      <c r="KHT25" s="12"/>
      <c r="KHU25" s="12"/>
      <c r="KHV25" s="12"/>
      <c r="KHW25" s="12"/>
      <c r="KHX25" s="12"/>
      <c r="KHY25" s="12"/>
      <c r="KHZ25" s="12"/>
      <c r="KIA25" s="12"/>
      <c r="KIB25" s="12"/>
      <c r="KIC25" s="12"/>
      <c r="KID25" s="12"/>
      <c r="KIE25" s="12"/>
      <c r="KIF25" s="12"/>
      <c r="KIG25" s="12"/>
      <c r="KIH25" s="12"/>
      <c r="KII25" s="12"/>
      <c r="KIJ25" s="12"/>
      <c r="KIK25" s="12"/>
      <c r="KIL25" s="12"/>
      <c r="KIM25" s="12"/>
      <c r="KIN25" s="12"/>
      <c r="KIO25" s="12"/>
      <c r="KIP25" s="12"/>
      <c r="KIQ25" s="12"/>
      <c r="KIR25" s="12"/>
      <c r="KIS25" s="12"/>
      <c r="KIT25" s="12"/>
      <c r="KIU25" s="12"/>
      <c r="KIV25" s="12"/>
      <c r="KIW25" s="12"/>
      <c r="KIX25" s="12"/>
      <c r="KIY25" s="12"/>
      <c r="KIZ25" s="12"/>
      <c r="KJA25" s="12"/>
      <c r="KJB25" s="12"/>
      <c r="KJC25" s="12"/>
      <c r="KJD25" s="12"/>
      <c r="KJE25" s="12"/>
      <c r="KJF25" s="12"/>
      <c r="KJG25" s="12"/>
      <c r="KJH25" s="12"/>
      <c r="KJI25" s="12"/>
      <c r="KJJ25" s="12"/>
      <c r="KJK25" s="12"/>
      <c r="KJL25" s="12"/>
      <c r="KJM25" s="12"/>
      <c r="KJN25" s="12"/>
      <c r="KJO25" s="12"/>
      <c r="KJP25" s="12"/>
      <c r="KJQ25" s="12"/>
      <c r="KJR25" s="12"/>
      <c r="KJS25" s="12"/>
      <c r="KJT25" s="12"/>
      <c r="KJU25" s="12"/>
      <c r="KJV25" s="12"/>
      <c r="KJW25" s="12"/>
      <c r="KJX25" s="12"/>
      <c r="KJY25" s="12"/>
      <c r="KJZ25" s="12"/>
      <c r="KKA25" s="12"/>
      <c r="KKB25" s="12"/>
      <c r="KKC25" s="12"/>
      <c r="KKD25" s="12"/>
      <c r="KKE25" s="12"/>
      <c r="KKF25" s="12"/>
      <c r="KKG25" s="12"/>
      <c r="KKH25" s="12"/>
      <c r="KKI25" s="12"/>
      <c r="KKJ25" s="12"/>
      <c r="KKK25" s="12"/>
      <c r="KKL25" s="12"/>
      <c r="KKM25" s="12"/>
      <c r="KKN25" s="12"/>
      <c r="KKO25" s="12"/>
      <c r="KKP25" s="12"/>
      <c r="KKQ25" s="12"/>
      <c r="KKR25" s="12"/>
      <c r="KKS25" s="12"/>
      <c r="KKT25" s="12"/>
      <c r="KKU25" s="12"/>
      <c r="KKV25" s="12"/>
      <c r="KKW25" s="12"/>
      <c r="KKX25" s="12"/>
      <c r="KKY25" s="12"/>
      <c r="KKZ25" s="12"/>
      <c r="KLA25" s="12"/>
      <c r="KLB25" s="12"/>
      <c r="KLC25" s="12"/>
      <c r="KLD25" s="12"/>
      <c r="KLE25" s="12"/>
      <c r="KLF25" s="12"/>
      <c r="KLG25" s="12"/>
      <c r="KLH25" s="12"/>
      <c r="KLI25" s="12"/>
      <c r="KLJ25" s="12"/>
      <c r="KLK25" s="12"/>
      <c r="KLL25" s="12"/>
      <c r="KLM25" s="12"/>
      <c r="KLN25" s="12"/>
      <c r="KLO25" s="12"/>
      <c r="KLP25" s="12"/>
      <c r="KLQ25" s="12"/>
      <c r="KLR25" s="12"/>
      <c r="KLS25" s="12"/>
      <c r="KLT25" s="12"/>
      <c r="KLU25" s="12"/>
      <c r="KLV25" s="12"/>
      <c r="KLW25" s="12"/>
      <c r="KLX25" s="12"/>
      <c r="KLY25" s="12"/>
      <c r="KLZ25" s="12"/>
      <c r="KMA25" s="12"/>
      <c r="KMB25" s="12"/>
      <c r="KMC25" s="12"/>
      <c r="KMD25" s="12"/>
      <c r="KME25" s="12"/>
      <c r="KMF25" s="12"/>
      <c r="KMG25" s="12"/>
      <c r="KMH25" s="12"/>
      <c r="KMI25" s="12"/>
      <c r="KMJ25" s="12"/>
      <c r="KMK25" s="12"/>
      <c r="KML25" s="12"/>
      <c r="KMM25" s="12"/>
      <c r="KMN25" s="12"/>
      <c r="KMO25" s="12"/>
      <c r="KMP25" s="12"/>
      <c r="KMQ25" s="12"/>
      <c r="KMR25" s="12"/>
      <c r="KMS25" s="12"/>
      <c r="KMT25" s="12"/>
      <c r="KMU25" s="12"/>
      <c r="KMV25" s="12"/>
      <c r="KMW25" s="12"/>
      <c r="KMX25" s="12"/>
      <c r="KMY25" s="12"/>
      <c r="KMZ25" s="12"/>
      <c r="KNA25" s="12"/>
      <c r="KNB25" s="12"/>
      <c r="KNC25" s="12"/>
      <c r="KND25" s="12"/>
      <c r="KNE25" s="12"/>
      <c r="KNF25" s="12"/>
      <c r="KNG25" s="12"/>
      <c r="KNH25" s="12"/>
      <c r="KNI25" s="12"/>
      <c r="KNJ25" s="12"/>
      <c r="KNK25" s="12"/>
      <c r="KNL25" s="12"/>
      <c r="KNM25" s="12"/>
      <c r="KNN25" s="12"/>
      <c r="KNO25" s="12"/>
      <c r="KNP25" s="12"/>
      <c r="KNQ25" s="12"/>
      <c r="KNR25" s="12"/>
      <c r="KNS25" s="12"/>
      <c r="KNT25" s="12"/>
      <c r="KNU25" s="12"/>
      <c r="KNV25" s="12"/>
      <c r="KNW25" s="12"/>
      <c r="KNX25" s="12"/>
      <c r="KNY25" s="12"/>
      <c r="KNZ25" s="12"/>
      <c r="KOA25" s="12"/>
      <c r="KOB25" s="12"/>
      <c r="KOC25" s="12"/>
      <c r="KOD25" s="12"/>
      <c r="KOE25" s="12"/>
      <c r="KOF25" s="12"/>
      <c r="KOG25" s="12"/>
      <c r="KOH25" s="12"/>
      <c r="KOI25" s="12"/>
      <c r="KOJ25" s="12"/>
      <c r="KOK25" s="12"/>
      <c r="KOL25" s="12"/>
      <c r="KOM25" s="12"/>
      <c r="KON25" s="12"/>
      <c r="KOO25" s="12"/>
      <c r="KOP25" s="12"/>
      <c r="KOQ25" s="12"/>
      <c r="KOR25" s="12"/>
      <c r="KOS25" s="12"/>
      <c r="KOT25" s="12"/>
      <c r="KOU25" s="12"/>
      <c r="KOV25" s="12"/>
      <c r="KOW25" s="12"/>
      <c r="KOX25" s="12"/>
      <c r="KOY25" s="12"/>
      <c r="KOZ25" s="12"/>
      <c r="KPA25" s="12"/>
      <c r="KPB25" s="12"/>
      <c r="KPC25" s="12"/>
      <c r="KPD25" s="12"/>
      <c r="KPE25" s="12"/>
      <c r="KPF25" s="12"/>
      <c r="KPG25" s="12"/>
      <c r="KPH25" s="12"/>
      <c r="KPI25" s="12"/>
      <c r="KPJ25" s="12"/>
      <c r="KPK25" s="12"/>
      <c r="KPL25" s="12"/>
      <c r="KPM25" s="12"/>
      <c r="KPN25" s="12"/>
      <c r="KPO25" s="12"/>
      <c r="KPP25" s="12"/>
      <c r="KPQ25" s="12"/>
      <c r="KPR25" s="12"/>
      <c r="KPS25" s="12"/>
      <c r="KPT25" s="12"/>
      <c r="KPU25" s="12"/>
      <c r="KPV25" s="12"/>
      <c r="KPW25" s="12"/>
      <c r="KPX25" s="12"/>
      <c r="KPY25" s="12"/>
      <c r="KPZ25" s="12"/>
      <c r="KQA25" s="12"/>
      <c r="KQB25" s="12"/>
      <c r="KQC25" s="12"/>
      <c r="KQD25" s="12"/>
      <c r="KQE25" s="12"/>
      <c r="KQF25" s="12"/>
      <c r="KQG25" s="12"/>
      <c r="KQH25" s="12"/>
      <c r="KQI25" s="12"/>
      <c r="KQJ25" s="12"/>
      <c r="KQK25" s="12"/>
      <c r="KQL25" s="12"/>
      <c r="KQM25" s="12"/>
      <c r="KQN25" s="12"/>
      <c r="KQO25" s="12"/>
      <c r="KQP25" s="12"/>
      <c r="KQQ25" s="12"/>
      <c r="KQR25" s="12"/>
      <c r="KQS25" s="12"/>
      <c r="KQT25" s="12"/>
      <c r="KQU25" s="12"/>
      <c r="KQV25" s="12"/>
      <c r="KQW25" s="12"/>
      <c r="KQX25" s="12"/>
      <c r="KQY25" s="12"/>
      <c r="KQZ25" s="12"/>
      <c r="KRA25" s="12"/>
      <c r="KRB25" s="12"/>
      <c r="KRC25" s="12"/>
      <c r="KRD25" s="12"/>
      <c r="KRE25" s="12"/>
      <c r="KRF25" s="12"/>
      <c r="KRG25" s="12"/>
      <c r="KRH25" s="12"/>
      <c r="KRI25" s="12"/>
      <c r="KRJ25" s="12"/>
      <c r="KRK25" s="12"/>
      <c r="KRL25" s="12"/>
      <c r="KRM25" s="12"/>
      <c r="KRN25" s="12"/>
      <c r="KRO25" s="12"/>
      <c r="KRP25" s="12"/>
      <c r="KRQ25" s="12"/>
      <c r="KRR25" s="12"/>
      <c r="KRS25" s="12"/>
      <c r="KRT25" s="12"/>
      <c r="KRU25" s="12"/>
      <c r="KRV25" s="12"/>
      <c r="KRW25" s="12"/>
      <c r="KRX25" s="12"/>
      <c r="KRY25" s="12"/>
      <c r="KRZ25" s="12"/>
      <c r="KSA25" s="12"/>
      <c r="KSB25" s="12"/>
      <c r="KSC25" s="12"/>
      <c r="KSD25" s="12"/>
      <c r="KSE25" s="12"/>
      <c r="KSF25" s="12"/>
      <c r="KSG25" s="12"/>
      <c r="KSH25" s="12"/>
      <c r="KSI25" s="12"/>
      <c r="KSJ25" s="12"/>
      <c r="KSK25" s="12"/>
      <c r="KSL25" s="12"/>
      <c r="KSM25" s="12"/>
      <c r="KSN25" s="12"/>
      <c r="KSO25" s="12"/>
      <c r="KSP25" s="12"/>
      <c r="KSQ25" s="12"/>
      <c r="KSR25" s="12"/>
      <c r="KSS25" s="12"/>
      <c r="KST25" s="12"/>
      <c r="KSU25" s="12"/>
      <c r="KSV25" s="12"/>
      <c r="KSW25" s="12"/>
      <c r="KSX25" s="12"/>
      <c r="KSY25" s="12"/>
      <c r="KSZ25" s="12"/>
      <c r="KTA25" s="12"/>
      <c r="KTB25" s="12"/>
      <c r="KTC25" s="12"/>
      <c r="KTD25" s="12"/>
      <c r="KTE25" s="12"/>
      <c r="KTF25" s="12"/>
      <c r="KTG25" s="12"/>
      <c r="KTH25" s="12"/>
      <c r="KTI25" s="12"/>
      <c r="KTJ25" s="12"/>
      <c r="KTK25" s="12"/>
      <c r="KTL25" s="12"/>
      <c r="KTM25" s="12"/>
      <c r="KTN25" s="12"/>
      <c r="KTO25" s="12"/>
      <c r="KTP25" s="12"/>
      <c r="KTQ25" s="12"/>
      <c r="KTR25" s="12"/>
      <c r="KTS25" s="12"/>
      <c r="KTT25" s="12"/>
      <c r="KTU25" s="12"/>
      <c r="KTV25" s="12"/>
      <c r="KTW25" s="12"/>
      <c r="KTX25" s="12"/>
      <c r="KTY25" s="12"/>
      <c r="KTZ25" s="12"/>
      <c r="KUA25" s="12"/>
      <c r="KUB25" s="12"/>
      <c r="KUC25" s="12"/>
      <c r="KUD25" s="12"/>
      <c r="KUE25" s="12"/>
      <c r="KUF25" s="12"/>
      <c r="KUG25" s="12"/>
      <c r="KUH25" s="12"/>
      <c r="KUI25" s="12"/>
      <c r="KUJ25" s="12"/>
      <c r="KUK25" s="12"/>
      <c r="KUL25" s="12"/>
      <c r="KUM25" s="12"/>
      <c r="KUN25" s="12"/>
      <c r="KUO25" s="12"/>
      <c r="KUP25" s="12"/>
      <c r="KUQ25" s="12"/>
      <c r="KUR25" s="12"/>
      <c r="KUS25" s="12"/>
      <c r="KUT25" s="12"/>
      <c r="KUU25" s="12"/>
      <c r="KUV25" s="12"/>
      <c r="KUW25" s="12"/>
      <c r="KUX25" s="12"/>
      <c r="KUY25" s="12"/>
      <c r="KUZ25" s="12"/>
      <c r="KVA25" s="12"/>
      <c r="KVB25" s="12"/>
      <c r="KVC25" s="12"/>
      <c r="KVD25" s="12"/>
      <c r="KVE25" s="12"/>
      <c r="KVF25" s="12"/>
      <c r="KVG25" s="12"/>
      <c r="KVH25" s="12"/>
      <c r="KVI25" s="12"/>
      <c r="KVJ25" s="12"/>
      <c r="KVK25" s="12"/>
      <c r="KVL25" s="12"/>
      <c r="KVM25" s="12"/>
      <c r="KVN25" s="12"/>
      <c r="KVO25" s="12"/>
      <c r="KVP25" s="12"/>
      <c r="KVQ25" s="12"/>
      <c r="KVR25" s="12"/>
      <c r="KVS25" s="12"/>
      <c r="KVT25" s="12"/>
      <c r="KVU25" s="12"/>
      <c r="KVV25" s="12"/>
      <c r="KVW25" s="12"/>
      <c r="KVX25" s="12"/>
      <c r="KVY25" s="12"/>
      <c r="KVZ25" s="12"/>
      <c r="KWA25" s="12"/>
      <c r="KWB25" s="12"/>
      <c r="KWC25" s="12"/>
      <c r="KWD25" s="12"/>
      <c r="KWE25" s="12"/>
      <c r="KWF25" s="12"/>
      <c r="KWG25" s="12"/>
      <c r="KWH25" s="12"/>
      <c r="KWI25" s="12"/>
      <c r="KWJ25" s="12"/>
      <c r="KWK25" s="12"/>
      <c r="KWL25" s="12"/>
      <c r="KWM25" s="12"/>
      <c r="KWN25" s="12"/>
      <c r="KWO25" s="12"/>
      <c r="KWP25" s="12"/>
      <c r="KWQ25" s="12"/>
      <c r="KWR25" s="12"/>
      <c r="KWS25" s="12"/>
      <c r="KWT25" s="12"/>
      <c r="KWU25" s="12"/>
      <c r="KWV25" s="12"/>
      <c r="KWW25" s="12"/>
      <c r="KWX25" s="12"/>
      <c r="KWY25" s="12"/>
      <c r="KWZ25" s="12"/>
      <c r="KXA25" s="12"/>
      <c r="KXB25" s="12"/>
      <c r="KXC25" s="12"/>
      <c r="KXD25" s="12"/>
      <c r="KXE25" s="12"/>
      <c r="KXF25" s="12"/>
      <c r="KXG25" s="12"/>
      <c r="KXH25" s="12"/>
      <c r="KXI25" s="12"/>
      <c r="KXJ25" s="12"/>
      <c r="KXK25" s="12"/>
      <c r="KXL25" s="12"/>
      <c r="KXM25" s="12"/>
      <c r="KXN25" s="12"/>
      <c r="KXO25" s="12"/>
      <c r="KXP25" s="12"/>
      <c r="KXQ25" s="12"/>
      <c r="KXR25" s="12"/>
      <c r="KXS25" s="12"/>
      <c r="KXT25" s="12"/>
      <c r="KXU25" s="12"/>
      <c r="KXV25" s="12"/>
      <c r="KXW25" s="12"/>
      <c r="KXX25" s="12"/>
      <c r="KXY25" s="12"/>
      <c r="KXZ25" s="12"/>
      <c r="KYA25" s="12"/>
      <c r="KYB25" s="12"/>
      <c r="KYC25" s="12"/>
      <c r="KYD25" s="12"/>
      <c r="KYE25" s="12"/>
      <c r="KYF25" s="12"/>
      <c r="KYG25" s="12"/>
      <c r="KYH25" s="12"/>
      <c r="KYI25" s="12"/>
      <c r="KYJ25" s="12"/>
      <c r="KYK25" s="12"/>
      <c r="KYL25" s="12"/>
      <c r="KYM25" s="12"/>
      <c r="KYN25" s="12"/>
      <c r="KYO25" s="12"/>
      <c r="KYP25" s="12"/>
      <c r="KYQ25" s="12"/>
      <c r="KYR25" s="12"/>
      <c r="KYS25" s="12"/>
      <c r="KYT25" s="12"/>
      <c r="KYU25" s="12"/>
      <c r="KYV25" s="12"/>
      <c r="KYW25" s="12"/>
      <c r="KYX25" s="12"/>
      <c r="KYY25" s="12"/>
      <c r="KYZ25" s="12"/>
      <c r="KZA25" s="12"/>
      <c r="KZB25" s="12"/>
      <c r="KZC25" s="12"/>
      <c r="KZD25" s="12"/>
      <c r="KZE25" s="12"/>
      <c r="KZF25" s="12"/>
      <c r="KZG25" s="12"/>
      <c r="KZH25" s="12"/>
      <c r="KZI25" s="12"/>
      <c r="KZJ25" s="12"/>
      <c r="KZK25" s="12"/>
      <c r="KZL25" s="12"/>
      <c r="KZM25" s="12"/>
      <c r="KZN25" s="12"/>
      <c r="KZO25" s="12"/>
      <c r="KZP25" s="12"/>
      <c r="KZQ25" s="12"/>
      <c r="KZR25" s="12"/>
      <c r="KZS25" s="12"/>
      <c r="KZT25" s="12"/>
      <c r="KZU25" s="12"/>
      <c r="KZV25" s="12"/>
      <c r="KZW25" s="12"/>
      <c r="KZX25" s="12"/>
      <c r="KZY25" s="12"/>
      <c r="KZZ25" s="12"/>
      <c r="LAA25" s="12"/>
      <c r="LAB25" s="12"/>
      <c r="LAC25" s="12"/>
      <c r="LAD25" s="12"/>
      <c r="LAE25" s="12"/>
      <c r="LAF25" s="12"/>
      <c r="LAG25" s="12"/>
      <c r="LAH25" s="12"/>
      <c r="LAI25" s="12"/>
      <c r="LAJ25" s="12"/>
      <c r="LAK25" s="12"/>
      <c r="LAL25" s="12"/>
      <c r="LAM25" s="12"/>
      <c r="LAN25" s="12"/>
      <c r="LAO25" s="12"/>
      <c r="LAP25" s="12"/>
      <c r="LAQ25" s="12"/>
      <c r="LAR25" s="12"/>
      <c r="LAS25" s="12"/>
      <c r="LAT25" s="12"/>
      <c r="LAU25" s="12"/>
      <c r="LAV25" s="12"/>
      <c r="LAW25" s="12"/>
      <c r="LAX25" s="12"/>
      <c r="LAY25" s="12"/>
      <c r="LAZ25" s="12"/>
      <c r="LBA25" s="12"/>
      <c r="LBB25" s="12"/>
      <c r="LBC25" s="12"/>
      <c r="LBD25" s="12"/>
      <c r="LBE25" s="12"/>
      <c r="LBF25" s="12"/>
      <c r="LBG25" s="12"/>
      <c r="LBH25" s="12"/>
      <c r="LBI25" s="12"/>
      <c r="LBJ25" s="12"/>
      <c r="LBK25" s="12"/>
      <c r="LBL25" s="12"/>
      <c r="LBM25" s="12"/>
      <c r="LBN25" s="12"/>
      <c r="LBO25" s="12"/>
      <c r="LBP25" s="12"/>
      <c r="LBQ25" s="12"/>
      <c r="LBR25" s="12"/>
      <c r="LBS25" s="12"/>
      <c r="LBT25" s="12"/>
      <c r="LBU25" s="12"/>
      <c r="LBV25" s="12"/>
      <c r="LBW25" s="12"/>
      <c r="LBX25" s="12"/>
      <c r="LBY25" s="12"/>
      <c r="LBZ25" s="12"/>
      <c r="LCA25" s="12"/>
      <c r="LCB25" s="12"/>
      <c r="LCC25" s="12"/>
      <c r="LCD25" s="12"/>
      <c r="LCE25" s="12"/>
      <c r="LCF25" s="12"/>
      <c r="LCG25" s="12"/>
      <c r="LCH25" s="12"/>
      <c r="LCI25" s="12"/>
      <c r="LCJ25" s="12"/>
      <c r="LCK25" s="12"/>
      <c r="LCL25" s="12"/>
      <c r="LCM25" s="12"/>
      <c r="LCN25" s="12"/>
      <c r="LCO25" s="12"/>
      <c r="LCP25" s="12"/>
      <c r="LCQ25" s="12"/>
      <c r="LCR25" s="12"/>
      <c r="LCS25" s="12"/>
      <c r="LCT25" s="12"/>
      <c r="LCU25" s="12"/>
      <c r="LCV25" s="12"/>
      <c r="LCW25" s="12"/>
      <c r="LCX25" s="12"/>
      <c r="LCY25" s="12"/>
      <c r="LCZ25" s="12"/>
      <c r="LDA25" s="12"/>
      <c r="LDB25" s="12"/>
      <c r="LDC25" s="12"/>
      <c r="LDD25" s="12"/>
      <c r="LDE25" s="12"/>
      <c r="LDF25" s="12"/>
      <c r="LDG25" s="12"/>
      <c r="LDH25" s="12"/>
      <c r="LDI25" s="12"/>
      <c r="LDJ25" s="12"/>
      <c r="LDK25" s="12"/>
      <c r="LDL25" s="12"/>
      <c r="LDM25" s="12"/>
      <c r="LDN25" s="12"/>
      <c r="LDO25" s="12"/>
      <c r="LDP25" s="12"/>
      <c r="LDQ25" s="12"/>
      <c r="LDR25" s="12"/>
      <c r="LDS25" s="12"/>
      <c r="LDT25" s="12"/>
      <c r="LDU25" s="12"/>
      <c r="LDV25" s="12"/>
      <c r="LDW25" s="12"/>
      <c r="LDX25" s="12"/>
      <c r="LDY25" s="12"/>
      <c r="LDZ25" s="12"/>
      <c r="LEA25" s="12"/>
      <c r="LEB25" s="12"/>
      <c r="LEC25" s="12"/>
      <c r="LED25" s="12"/>
      <c r="LEE25" s="12"/>
      <c r="LEF25" s="12"/>
      <c r="LEG25" s="12"/>
      <c r="LEH25" s="12"/>
      <c r="LEI25" s="12"/>
      <c r="LEJ25" s="12"/>
      <c r="LEK25" s="12"/>
      <c r="LEL25" s="12"/>
      <c r="LEM25" s="12"/>
      <c r="LEN25" s="12"/>
      <c r="LEO25" s="12"/>
      <c r="LEP25" s="12"/>
      <c r="LEQ25" s="12"/>
      <c r="LER25" s="12"/>
      <c r="LES25" s="12"/>
      <c r="LET25" s="12"/>
      <c r="LEU25" s="12"/>
      <c r="LEV25" s="12"/>
      <c r="LEW25" s="12"/>
      <c r="LEX25" s="12"/>
      <c r="LEY25" s="12"/>
      <c r="LEZ25" s="12"/>
      <c r="LFA25" s="12"/>
      <c r="LFB25" s="12"/>
      <c r="LFC25" s="12"/>
      <c r="LFD25" s="12"/>
      <c r="LFE25" s="12"/>
      <c r="LFF25" s="12"/>
      <c r="LFG25" s="12"/>
      <c r="LFH25" s="12"/>
      <c r="LFI25" s="12"/>
      <c r="LFJ25" s="12"/>
      <c r="LFK25" s="12"/>
      <c r="LFL25" s="12"/>
      <c r="LFM25" s="12"/>
      <c r="LFN25" s="12"/>
      <c r="LFO25" s="12"/>
      <c r="LFP25" s="12"/>
      <c r="LFQ25" s="12"/>
      <c r="LFR25" s="12"/>
      <c r="LFS25" s="12"/>
      <c r="LFT25" s="12"/>
      <c r="LFU25" s="12"/>
      <c r="LFV25" s="12"/>
      <c r="LFW25" s="12"/>
      <c r="LFX25" s="12"/>
      <c r="LFY25" s="12"/>
      <c r="LFZ25" s="12"/>
      <c r="LGA25" s="12"/>
      <c r="LGB25" s="12"/>
      <c r="LGC25" s="12"/>
      <c r="LGD25" s="12"/>
      <c r="LGE25" s="12"/>
      <c r="LGF25" s="12"/>
      <c r="LGG25" s="12"/>
      <c r="LGH25" s="12"/>
      <c r="LGI25" s="12"/>
      <c r="LGJ25" s="12"/>
      <c r="LGK25" s="12"/>
      <c r="LGL25" s="12"/>
      <c r="LGM25" s="12"/>
      <c r="LGN25" s="12"/>
      <c r="LGO25" s="12"/>
      <c r="LGP25" s="12"/>
      <c r="LGQ25" s="12"/>
      <c r="LGR25" s="12"/>
      <c r="LGS25" s="12"/>
      <c r="LGT25" s="12"/>
      <c r="LGU25" s="12"/>
      <c r="LGV25" s="12"/>
      <c r="LGW25" s="12"/>
      <c r="LGX25" s="12"/>
      <c r="LGY25" s="12"/>
      <c r="LGZ25" s="12"/>
      <c r="LHA25" s="12"/>
      <c r="LHB25" s="12"/>
      <c r="LHC25" s="12"/>
      <c r="LHD25" s="12"/>
      <c r="LHE25" s="12"/>
      <c r="LHF25" s="12"/>
      <c r="LHG25" s="12"/>
      <c r="LHH25" s="12"/>
      <c r="LHI25" s="12"/>
      <c r="LHJ25" s="12"/>
      <c r="LHK25" s="12"/>
      <c r="LHL25" s="12"/>
      <c r="LHM25" s="12"/>
      <c r="LHN25" s="12"/>
      <c r="LHO25" s="12"/>
      <c r="LHP25" s="12"/>
      <c r="LHQ25" s="12"/>
      <c r="LHR25" s="12"/>
      <c r="LHS25" s="12"/>
      <c r="LHT25" s="12"/>
      <c r="LHU25" s="12"/>
      <c r="LHV25" s="12"/>
      <c r="LHW25" s="12"/>
      <c r="LHX25" s="12"/>
      <c r="LHY25" s="12"/>
      <c r="LHZ25" s="12"/>
      <c r="LIA25" s="12"/>
      <c r="LIB25" s="12"/>
      <c r="LIC25" s="12"/>
      <c r="LID25" s="12"/>
      <c r="LIE25" s="12"/>
      <c r="LIF25" s="12"/>
      <c r="LIG25" s="12"/>
      <c r="LIH25" s="12"/>
      <c r="LII25" s="12"/>
      <c r="LIJ25" s="12"/>
      <c r="LIK25" s="12"/>
      <c r="LIL25" s="12"/>
      <c r="LIM25" s="12"/>
      <c r="LIN25" s="12"/>
      <c r="LIO25" s="12"/>
      <c r="LIP25" s="12"/>
      <c r="LIQ25" s="12"/>
      <c r="LIR25" s="12"/>
      <c r="LIS25" s="12"/>
      <c r="LIT25" s="12"/>
      <c r="LIU25" s="12"/>
      <c r="LIV25" s="12"/>
      <c r="LIW25" s="12"/>
      <c r="LIX25" s="12"/>
      <c r="LIY25" s="12"/>
      <c r="LIZ25" s="12"/>
      <c r="LJA25" s="12"/>
      <c r="LJB25" s="12"/>
      <c r="LJC25" s="12"/>
      <c r="LJD25" s="12"/>
      <c r="LJE25" s="12"/>
      <c r="LJF25" s="12"/>
      <c r="LJG25" s="12"/>
      <c r="LJH25" s="12"/>
      <c r="LJI25" s="12"/>
      <c r="LJJ25" s="12"/>
      <c r="LJK25" s="12"/>
      <c r="LJL25" s="12"/>
      <c r="LJM25" s="12"/>
      <c r="LJN25" s="12"/>
      <c r="LJO25" s="12"/>
      <c r="LJP25" s="12"/>
      <c r="LJQ25" s="12"/>
      <c r="LJR25" s="12"/>
      <c r="LJS25" s="12"/>
      <c r="LJT25" s="12"/>
      <c r="LJU25" s="12"/>
      <c r="LJV25" s="12"/>
      <c r="LJW25" s="12"/>
      <c r="LJX25" s="12"/>
      <c r="LJY25" s="12"/>
      <c r="LJZ25" s="12"/>
      <c r="LKA25" s="12"/>
      <c r="LKB25" s="12"/>
      <c r="LKC25" s="12"/>
      <c r="LKD25" s="12"/>
      <c r="LKE25" s="12"/>
      <c r="LKF25" s="12"/>
      <c r="LKG25" s="12"/>
      <c r="LKH25" s="12"/>
      <c r="LKI25" s="12"/>
      <c r="LKJ25" s="12"/>
      <c r="LKK25" s="12"/>
      <c r="LKL25" s="12"/>
      <c r="LKM25" s="12"/>
      <c r="LKN25" s="12"/>
      <c r="LKO25" s="12"/>
      <c r="LKP25" s="12"/>
      <c r="LKQ25" s="12"/>
      <c r="LKR25" s="12"/>
      <c r="LKS25" s="12"/>
      <c r="LKT25" s="12"/>
      <c r="LKU25" s="12"/>
      <c r="LKV25" s="12"/>
      <c r="LKW25" s="12"/>
      <c r="LKX25" s="12"/>
      <c r="LKY25" s="12"/>
      <c r="LKZ25" s="12"/>
      <c r="LLA25" s="12"/>
      <c r="LLB25" s="12"/>
      <c r="LLC25" s="12"/>
      <c r="LLD25" s="12"/>
      <c r="LLE25" s="12"/>
      <c r="LLF25" s="12"/>
      <c r="LLG25" s="12"/>
      <c r="LLH25" s="12"/>
      <c r="LLI25" s="12"/>
      <c r="LLJ25" s="12"/>
      <c r="LLK25" s="12"/>
      <c r="LLL25" s="12"/>
      <c r="LLM25" s="12"/>
      <c r="LLN25" s="12"/>
      <c r="LLO25" s="12"/>
      <c r="LLP25" s="12"/>
      <c r="LLQ25" s="12"/>
      <c r="LLR25" s="12"/>
      <c r="LLS25" s="12"/>
      <c r="LLT25" s="12"/>
      <c r="LLU25" s="12"/>
      <c r="LLV25" s="12"/>
      <c r="LLW25" s="12"/>
      <c r="LLX25" s="12"/>
      <c r="LLY25" s="12"/>
      <c r="LLZ25" s="12"/>
      <c r="LMA25" s="12"/>
      <c r="LMB25" s="12"/>
      <c r="LMC25" s="12"/>
      <c r="LMD25" s="12"/>
      <c r="LME25" s="12"/>
      <c r="LMF25" s="12"/>
      <c r="LMG25" s="12"/>
      <c r="LMH25" s="12"/>
      <c r="LMI25" s="12"/>
      <c r="LMJ25" s="12"/>
      <c r="LMK25" s="12"/>
      <c r="LML25" s="12"/>
      <c r="LMM25" s="12"/>
      <c r="LMN25" s="12"/>
      <c r="LMO25" s="12"/>
      <c r="LMP25" s="12"/>
      <c r="LMQ25" s="12"/>
      <c r="LMR25" s="12"/>
      <c r="LMS25" s="12"/>
      <c r="LMT25" s="12"/>
      <c r="LMU25" s="12"/>
      <c r="LMV25" s="12"/>
      <c r="LMW25" s="12"/>
      <c r="LMX25" s="12"/>
      <c r="LMY25" s="12"/>
      <c r="LMZ25" s="12"/>
      <c r="LNA25" s="12"/>
      <c r="LNB25" s="12"/>
      <c r="LNC25" s="12"/>
      <c r="LND25" s="12"/>
      <c r="LNE25" s="12"/>
      <c r="LNF25" s="12"/>
      <c r="LNG25" s="12"/>
      <c r="LNH25" s="12"/>
      <c r="LNI25" s="12"/>
      <c r="LNJ25" s="12"/>
      <c r="LNK25" s="12"/>
      <c r="LNL25" s="12"/>
      <c r="LNM25" s="12"/>
      <c r="LNN25" s="12"/>
      <c r="LNO25" s="12"/>
      <c r="LNP25" s="12"/>
      <c r="LNQ25" s="12"/>
      <c r="LNR25" s="12"/>
      <c r="LNS25" s="12"/>
      <c r="LNT25" s="12"/>
      <c r="LNU25" s="12"/>
      <c r="LNV25" s="12"/>
      <c r="LNW25" s="12"/>
      <c r="LNX25" s="12"/>
      <c r="LNY25" s="12"/>
      <c r="LNZ25" s="12"/>
      <c r="LOA25" s="12"/>
      <c r="LOB25" s="12"/>
      <c r="LOC25" s="12"/>
      <c r="LOD25" s="12"/>
      <c r="LOE25" s="12"/>
      <c r="LOF25" s="12"/>
      <c r="LOG25" s="12"/>
      <c r="LOH25" s="12"/>
      <c r="LOI25" s="12"/>
      <c r="LOJ25" s="12"/>
      <c r="LOK25" s="12"/>
      <c r="LOL25" s="12"/>
      <c r="LOM25" s="12"/>
      <c r="LON25" s="12"/>
      <c r="LOO25" s="12"/>
      <c r="LOP25" s="12"/>
      <c r="LOQ25" s="12"/>
      <c r="LOR25" s="12"/>
      <c r="LOS25" s="12"/>
      <c r="LOT25" s="12"/>
      <c r="LOU25" s="12"/>
      <c r="LOV25" s="12"/>
      <c r="LOW25" s="12"/>
      <c r="LOX25" s="12"/>
      <c r="LOY25" s="12"/>
      <c r="LOZ25" s="12"/>
      <c r="LPA25" s="12"/>
      <c r="LPB25" s="12"/>
      <c r="LPC25" s="12"/>
      <c r="LPD25" s="12"/>
      <c r="LPE25" s="12"/>
      <c r="LPF25" s="12"/>
      <c r="LPG25" s="12"/>
      <c r="LPH25" s="12"/>
      <c r="LPI25" s="12"/>
      <c r="LPJ25" s="12"/>
      <c r="LPK25" s="12"/>
      <c r="LPL25" s="12"/>
      <c r="LPM25" s="12"/>
      <c r="LPN25" s="12"/>
      <c r="LPO25" s="12"/>
      <c r="LPP25" s="12"/>
      <c r="LPQ25" s="12"/>
      <c r="LPR25" s="12"/>
      <c r="LPS25" s="12"/>
      <c r="LPT25" s="12"/>
      <c r="LPU25" s="12"/>
      <c r="LPV25" s="12"/>
      <c r="LPW25" s="12"/>
      <c r="LPX25" s="12"/>
      <c r="LPY25" s="12"/>
      <c r="LPZ25" s="12"/>
      <c r="LQA25" s="12"/>
      <c r="LQB25" s="12"/>
      <c r="LQC25" s="12"/>
      <c r="LQD25" s="12"/>
      <c r="LQE25" s="12"/>
      <c r="LQF25" s="12"/>
      <c r="LQG25" s="12"/>
      <c r="LQH25" s="12"/>
      <c r="LQI25" s="12"/>
      <c r="LQJ25" s="12"/>
      <c r="LQK25" s="12"/>
      <c r="LQL25" s="12"/>
      <c r="LQM25" s="12"/>
      <c r="LQN25" s="12"/>
      <c r="LQO25" s="12"/>
      <c r="LQP25" s="12"/>
      <c r="LQQ25" s="12"/>
      <c r="LQR25" s="12"/>
      <c r="LQS25" s="12"/>
      <c r="LQT25" s="12"/>
      <c r="LQU25" s="12"/>
      <c r="LQV25" s="12"/>
      <c r="LQW25" s="12"/>
      <c r="LQX25" s="12"/>
      <c r="LQY25" s="12"/>
      <c r="LQZ25" s="12"/>
      <c r="LRA25" s="12"/>
      <c r="LRB25" s="12"/>
      <c r="LRC25" s="12"/>
      <c r="LRD25" s="12"/>
      <c r="LRE25" s="12"/>
      <c r="LRF25" s="12"/>
      <c r="LRG25" s="12"/>
      <c r="LRH25" s="12"/>
      <c r="LRI25" s="12"/>
      <c r="LRJ25" s="12"/>
      <c r="LRK25" s="12"/>
      <c r="LRL25" s="12"/>
      <c r="LRM25" s="12"/>
      <c r="LRN25" s="12"/>
      <c r="LRO25" s="12"/>
      <c r="LRP25" s="12"/>
      <c r="LRQ25" s="12"/>
      <c r="LRR25" s="12"/>
      <c r="LRS25" s="12"/>
      <c r="LRT25" s="12"/>
      <c r="LRU25" s="12"/>
      <c r="LRV25" s="12"/>
      <c r="LRW25" s="12"/>
      <c r="LRX25" s="12"/>
      <c r="LRY25" s="12"/>
      <c r="LRZ25" s="12"/>
      <c r="LSA25" s="12"/>
      <c r="LSB25" s="12"/>
      <c r="LSC25" s="12"/>
      <c r="LSD25" s="12"/>
      <c r="LSE25" s="12"/>
      <c r="LSF25" s="12"/>
      <c r="LSG25" s="12"/>
      <c r="LSH25" s="12"/>
      <c r="LSI25" s="12"/>
      <c r="LSJ25" s="12"/>
      <c r="LSK25" s="12"/>
      <c r="LSL25" s="12"/>
      <c r="LSM25" s="12"/>
      <c r="LSN25" s="12"/>
      <c r="LSO25" s="12"/>
      <c r="LSP25" s="12"/>
      <c r="LSQ25" s="12"/>
      <c r="LSR25" s="12"/>
      <c r="LSS25" s="12"/>
      <c r="LST25" s="12"/>
      <c r="LSU25" s="12"/>
      <c r="LSV25" s="12"/>
      <c r="LSW25" s="12"/>
      <c r="LSX25" s="12"/>
      <c r="LSY25" s="12"/>
      <c r="LSZ25" s="12"/>
      <c r="LTA25" s="12"/>
      <c r="LTB25" s="12"/>
      <c r="LTC25" s="12"/>
      <c r="LTD25" s="12"/>
      <c r="LTE25" s="12"/>
      <c r="LTF25" s="12"/>
      <c r="LTG25" s="12"/>
      <c r="LTH25" s="12"/>
      <c r="LTI25" s="12"/>
      <c r="LTJ25" s="12"/>
      <c r="LTK25" s="12"/>
      <c r="LTL25" s="12"/>
      <c r="LTM25" s="12"/>
      <c r="LTN25" s="12"/>
      <c r="LTO25" s="12"/>
      <c r="LTP25" s="12"/>
      <c r="LTQ25" s="12"/>
      <c r="LTR25" s="12"/>
      <c r="LTS25" s="12"/>
      <c r="LTT25" s="12"/>
      <c r="LTU25" s="12"/>
      <c r="LTV25" s="12"/>
      <c r="LTW25" s="12"/>
      <c r="LTX25" s="12"/>
      <c r="LTY25" s="12"/>
      <c r="LTZ25" s="12"/>
      <c r="LUA25" s="12"/>
      <c r="LUB25" s="12"/>
      <c r="LUC25" s="12"/>
      <c r="LUD25" s="12"/>
      <c r="LUE25" s="12"/>
      <c r="LUF25" s="12"/>
      <c r="LUG25" s="12"/>
      <c r="LUH25" s="12"/>
      <c r="LUI25" s="12"/>
      <c r="LUJ25" s="12"/>
      <c r="LUK25" s="12"/>
      <c r="LUL25" s="12"/>
      <c r="LUM25" s="12"/>
      <c r="LUN25" s="12"/>
      <c r="LUO25" s="12"/>
      <c r="LUP25" s="12"/>
      <c r="LUQ25" s="12"/>
      <c r="LUR25" s="12"/>
      <c r="LUS25" s="12"/>
      <c r="LUT25" s="12"/>
      <c r="LUU25" s="12"/>
      <c r="LUV25" s="12"/>
      <c r="LUW25" s="12"/>
      <c r="LUX25" s="12"/>
      <c r="LUY25" s="12"/>
      <c r="LUZ25" s="12"/>
      <c r="LVA25" s="12"/>
      <c r="LVB25" s="12"/>
      <c r="LVC25" s="12"/>
      <c r="LVD25" s="12"/>
      <c r="LVE25" s="12"/>
      <c r="LVF25" s="12"/>
      <c r="LVG25" s="12"/>
      <c r="LVH25" s="12"/>
      <c r="LVI25" s="12"/>
      <c r="LVJ25" s="12"/>
      <c r="LVK25" s="12"/>
      <c r="LVL25" s="12"/>
      <c r="LVM25" s="12"/>
      <c r="LVN25" s="12"/>
      <c r="LVO25" s="12"/>
      <c r="LVP25" s="12"/>
      <c r="LVQ25" s="12"/>
      <c r="LVR25" s="12"/>
      <c r="LVS25" s="12"/>
      <c r="LVT25" s="12"/>
      <c r="LVU25" s="12"/>
      <c r="LVV25" s="12"/>
      <c r="LVW25" s="12"/>
      <c r="LVX25" s="12"/>
      <c r="LVY25" s="12"/>
      <c r="LVZ25" s="12"/>
      <c r="LWA25" s="12"/>
      <c r="LWB25" s="12"/>
      <c r="LWC25" s="12"/>
      <c r="LWD25" s="12"/>
      <c r="LWE25" s="12"/>
      <c r="LWF25" s="12"/>
      <c r="LWG25" s="12"/>
      <c r="LWH25" s="12"/>
      <c r="LWI25" s="12"/>
      <c r="LWJ25" s="12"/>
      <c r="LWK25" s="12"/>
      <c r="LWL25" s="12"/>
      <c r="LWM25" s="12"/>
      <c r="LWN25" s="12"/>
      <c r="LWO25" s="12"/>
      <c r="LWP25" s="12"/>
      <c r="LWQ25" s="12"/>
      <c r="LWR25" s="12"/>
      <c r="LWS25" s="12"/>
      <c r="LWT25" s="12"/>
      <c r="LWU25" s="12"/>
      <c r="LWV25" s="12"/>
      <c r="LWW25" s="12"/>
      <c r="LWX25" s="12"/>
      <c r="LWY25" s="12"/>
      <c r="LWZ25" s="12"/>
      <c r="LXA25" s="12"/>
      <c r="LXB25" s="12"/>
      <c r="LXC25" s="12"/>
      <c r="LXD25" s="12"/>
      <c r="LXE25" s="12"/>
      <c r="LXF25" s="12"/>
      <c r="LXG25" s="12"/>
      <c r="LXH25" s="12"/>
      <c r="LXI25" s="12"/>
      <c r="LXJ25" s="12"/>
      <c r="LXK25" s="12"/>
      <c r="LXL25" s="12"/>
      <c r="LXM25" s="12"/>
      <c r="LXN25" s="12"/>
      <c r="LXO25" s="12"/>
      <c r="LXP25" s="12"/>
      <c r="LXQ25" s="12"/>
      <c r="LXR25" s="12"/>
      <c r="LXS25" s="12"/>
      <c r="LXT25" s="12"/>
      <c r="LXU25" s="12"/>
      <c r="LXV25" s="12"/>
      <c r="LXW25" s="12"/>
      <c r="LXX25" s="12"/>
      <c r="LXY25" s="12"/>
      <c r="LXZ25" s="12"/>
      <c r="LYA25" s="12"/>
      <c r="LYB25" s="12"/>
      <c r="LYC25" s="12"/>
      <c r="LYD25" s="12"/>
      <c r="LYE25" s="12"/>
      <c r="LYF25" s="12"/>
      <c r="LYG25" s="12"/>
      <c r="LYH25" s="12"/>
      <c r="LYI25" s="12"/>
      <c r="LYJ25" s="12"/>
      <c r="LYK25" s="12"/>
      <c r="LYL25" s="12"/>
      <c r="LYM25" s="12"/>
      <c r="LYN25" s="12"/>
      <c r="LYO25" s="12"/>
      <c r="LYP25" s="12"/>
      <c r="LYQ25" s="12"/>
      <c r="LYR25" s="12"/>
      <c r="LYS25" s="12"/>
      <c r="LYT25" s="12"/>
      <c r="LYU25" s="12"/>
      <c r="LYV25" s="12"/>
      <c r="LYW25" s="12"/>
      <c r="LYX25" s="12"/>
      <c r="LYY25" s="12"/>
      <c r="LYZ25" s="12"/>
      <c r="LZA25" s="12"/>
      <c r="LZB25" s="12"/>
      <c r="LZC25" s="12"/>
      <c r="LZD25" s="12"/>
      <c r="LZE25" s="12"/>
      <c r="LZF25" s="12"/>
      <c r="LZG25" s="12"/>
      <c r="LZH25" s="12"/>
      <c r="LZI25" s="12"/>
      <c r="LZJ25" s="12"/>
      <c r="LZK25" s="12"/>
      <c r="LZL25" s="12"/>
      <c r="LZM25" s="12"/>
      <c r="LZN25" s="12"/>
      <c r="LZO25" s="12"/>
      <c r="LZP25" s="12"/>
      <c r="LZQ25" s="12"/>
      <c r="LZR25" s="12"/>
      <c r="LZS25" s="12"/>
      <c r="LZT25" s="12"/>
      <c r="LZU25" s="12"/>
      <c r="LZV25" s="12"/>
      <c r="LZW25" s="12"/>
      <c r="LZX25" s="12"/>
      <c r="LZY25" s="12"/>
      <c r="LZZ25" s="12"/>
      <c r="MAA25" s="12"/>
      <c r="MAB25" s="12"/>
      <c r="MAC25" s="12"/>
      <c r="MAD25" s="12"/>
      <c r="MAE25" s="12"/>
      <c r="MAF25" s="12"/>
      <c r="MAG25" s="12"/>
      <c r="MAH25" s="12"/>
      <c r="MAI25" s="12"/>
      <c r="MAJ25" s="12"/>
      <c r="MAK25" s="12"/>
      <c r="MAL25" s="12"/>
      <c r="MAM25" s="12"/>
      <c r="MAN25" s="12"/>
      <c r="MAO25" s="12"/>
      <c r="MAP25" s="12"/>
      <c r="MAQ25" s="12"/>
      <c r="MAR25" s="12"/>
      <c r="MAS25" s="12"/>
      <c r="MAT25" s="12"/>
      <c r="MAU25" s="12"/>
      <c r="MAV25" s="12"/>
      <c r="MAW25" s="12"/>
      <c r="MAX25" s="12"/>
      <c r="MAY25" s="12"/>
      <c r="MAZ25" s="12"/>
      <c r="MBA25" s="12"/>
      <c r="MBB25" s="12"/>
      <c r="MBC25" s="12"/>
      <c r="MBD25" s="12"/>
      <c r="MBE25" s="12"/>
      <c r="MBF25" s="12"/>
      <c r="MBG25" s="12"/>
      <c r="MBH25" s="12"/>
      <c r="MBI25" s="12"/>
      <c r="MBJ25" s="12"/>
      <c r="MBK25" s="12"/>
      <c r="MBL25" s="12"/>
      <c r="MBM25" s="12"/>
      <c r="MBN25" s="12"/>
      <c r="MBO25" s="12"/>
      <c r="MBP25" s="12"/>
      <c r="MBQ25" s="12"/>
      <c r="MBR25" s="12"/>
      <c r="MBS25" s="12"/>
      <c r="MBT25" s="12"/>
      <c r="MBU25" s="12"/>
      <c r="MBV25" s="12"/>
      <c r="MBW25" s="12"/>
      <c r="MBX25" s="12"/>
      <c r="MBY25" s="12"/>
      <c r="MBZ25" s="12"/>
      <c r="MCA25" s="12"/>
      <c r="MCB25" s="12"/>
      <c r="MCC25" s="12"/>
      <c r="MCD25" s="12"/>
      <c r="MCE25" s="12"/>
      <c r="MCF25" s="12"/>
      <c r="MCG25" s="12"/>
      <c r="MCH25" s="12"/>
      <c r="MCI25" s="12"/>
      <c r="MCJ25" s="12"/>
      <c r="MCK25" s="12"/>
      <c r="MCL25" s="12"/>
      <c r="MCM25" s="12"/>
      <c r="MCN25" s="12"/>
      <c r="MCO25" s="12"/>
      <c r="MCP25" s="12"/>
      <c r="MCQ25" s="12"/>
      <c r="MCR25" s="12"/>
      <c r="MCS25" s="12"/>
      <c r="MCT25" s="12"/>
      <c r="MCU25" s="12"/>
      <c r="MCV25" s="12"/>
      <c r="MCW25" s="12"/>
      <c r="MCX25" s="12"/>
      <c r="MCY25" s="12"/>
      <c r="MCZ25" s="12"/>
      <c r="MDA25" s="12"/>
      <c r="MDB25" s="12"/>
      <c r="MDC25" s="12"/>
      <c r="MDD25" s="12"/>
      <c r="MDE25" s="12"/>
      <c r="MDF25" s="12"/>
      <c r="MDG25" s="12"/>
      <c r="MDH25" s="12"/>
      <c r="MDI25" s="12"/>
      <c r="MDJ25" s="12"/>
      <c r="MDK25" s="12"/>
      <c r="MDL25" s="12"/>
      <c r="MDM25" s="12"/>
      <c r="MDN25" s="12"/>
      <c r="MDO25" s="12"/>
      <c r="MDP25" s="12"/>
      <c r="MDQ25" s="12"/>
      <c r="MDR25" s="12"/>
      <c r="MDS25" s="12"/>
      <c r="MDT25" s="12"/>
      <c r="MDU25" s="12"/>
      <c r="MDV25" s="12"/>
      <c r="MDW25" s="12"/>
      <c r="MDX25" s="12"/>
      <c r="MDY25" s="12"/>
      <c r="MDZ25" s="12"/>
      <c r="MEA25" s="12"/>
      <c r="MEB25" s="12"/>
      <c r="MEC25" s="12"/>
      <c r="MED25" s="12"/>
      <c r="MEE25" s="12"/>
      <c r="MEF25" s="12"/>
      <c r="MEG25" s="12"/>
      <c r="MEH25" s="12"/>
      <c r="MEI25" s="12"/>
      <c r="MEJ25" s="12"/>
      <c r="MEK25" s="12"/>
      <c r="MEL25" s="12"/>
      <c r="MEM25" s="12"/>
      <c r="MEN25" s="12"/>
      <c r="MEO25" s="12"/>
      <c r="MEP25" s="12"/>
      <c r="MEQ25" s="12"/>
      <c r="MER25" s="12"/>
      <c r="MES25" s="12"/>
      <c r="MET25" s="12"/>
      <c r="MEU25" s="12"/>
      <c r="MEV25" s="12"/>
      <c r="MEW25" s="12"/>
      <c r="MEX25" s="12"/>
      <c r="MEY25" s="12"/>
      <c r="MEZ25" s="12"/>
      <c r="MFA25" s="12"/>
      <c r="MFB25" s="12"/>
      <c r="MFC25" s="12"/>
      <c r="MFD25" s="12"/>
      <c r="MFE25" s="12"/>
      <c r="MFF25" s="12"/>
      <c r="MFG25" s="12"/>
      <c r="MFH25" s="12"/>
      <c r="MFI25" s="12"/>
      <c r="MFJ25" s="12"/>
      <c r="MFK25" s="12"/>
      <c r="MFL25" s="12"/>
      <c r="MFM25" s="12"/>
      <c r="MFN25" s="12"/>
      <c r="MFO25" s="12"/>
      <c r="MFP25" s="12"/>
      <c r="MFQ25" s="12"/>
      <c r="MFR25" s="12"/>
      <c r="MFS25" s="12"/>
      <c r="MFT25" s="12"/>
      <c r="MFU25" s="12"/>
      <c r="MFV25" s="12"/>
      <c r="MFW25" s="12"/>
      <c r="MFX25" s="12"/>
      <c r="MFY25" s="12"/>
      <c r="MFZ25" s="12"/>
      <c r="MGA25" s="12"/>
      <c r="MGB25" s="12"/>
      <c r="MGC25" s="12"/>
      <c r="MGD25" s="12"/>
      <c r="MGE25" s="12"/>
      <c r="MGF25" s="12"/>
      <c r="MGG25" s="12"/>
      <c r="MGH25" s="12"/>
      <c r="MGI25" s="12"/>
      <c r="MGJ25" s="12"/>
      <c r="MGK25" s="12"/>
      <c r="MGL25" s="12"/>
      <c r="MGM25" s="12"/>
      <c r="MGN25" s="12"/>
      <c r="MGO25" s="12"/>
      <c r="MGP25" s="12"/>
      <c r="MGQ25" s="12"/>
      <c r="MGR25" s="12"/>
      <c r="MGS25" s="12"/>
      <c r="MGT25" s="12"/>
      <c r="MGU25" s="12"/>
      <c r="MGV25" s="12"/>
      <c r="MGW25" s="12"/>
      <c r="MGX25" s="12"/>
      <c r="MGY25" s="12"/>
      <c r="MGZ25" s="12"/>
      <c r="MHA25" s="12"/>
      <c r="MHB25" s="12"/>
      <c r="MHC25" s="12"/>
      <c r="MHD25" s="12"/>
      <c r="MHE25" s="12"/>
      <c r="MHF25" s="12"/>
      <c r="MHG25" s="12"/>
      <c r="MHH25" s="12"/>
      <c r="MHI25" s="12"/>
      <c r="MHJ25" s="12"/>
      <c r="MHK25" s="12"/>
      <c r="MHL25" s="12"/>
      <c r="MHM25" s="12"/>
      <c r="MHN25" s="12"/>
      <c r="MHO25" s="12"/>
      <c r="MHP25" s="12"/>
      <c r="MHQ25" s="12"/>
      <c r="MHR25" s="12"/>
      <c r="MHS25" s="12"/>
      <c r="MHT25" s="12"/>
      <c r="MHU25" s="12"/>
      <c r="MHV25" s="12"/>
      <c r="MHW25" s="12"/>
      <c r="MHX25" s="12"/>
      <c r="MHY25" s="12"/>
      <c r="MHZ25" s="12"/>
      <c r="MIA25" s="12"/>
      <c r="MIB25" s="12"/>
      <c r="MIC25" s="12"/>
      <c r="MID25" s="12"/>
      <c r="MIE25" s="12"/>
      <c r="MIF25" s="12"/>
      <c r="MIG25" s="12"/>
      <c r="MIH25" s="12"/>
      <c r="MII25" s="12"/>
      <c r="MIJ25" s="12"/>
      <c r="MIK25" s="12"/>
      <c r="MIL25" s="12"/>
      <c r="MIM25" s="12"/>
      <c r="MIN25" s="12"/>
      <c r="MIO25" s="12"/>
      <c r="MIP25" s="12"/>
      <c r="MIQ25" s="12"/>
      <c r="MIR25" s="12"/>
      <c r="MIS25" s="12"/>
      <c r="MIT25" s="12"/>
      <c r="MIU25" s="12"/>
      <c r="MIV25" s="12"/>
      <c r="MIW25" s="12"/>
      <c r="MIX25" s="12"/>
      <c r="MIY25" s="12"/>
      <c r="MIZ25" s="12"/>
      <c r="MJA25" s="12"/>
      <c r="MJB25" s="12"/>
      <c r="MJC25" s="12"/>
      <c r="MJD25" s="12"/>
      <c r="MJE25" s="12"/>
      <c r="MJF25" s="12"/>
      <c r="MJG25" s="12"/>
      <c r="MJH25" s="12"/>
      <c r="MJI25" s="12"/>
      <c r="MJJ25" s="12"/>
      <c r="MJK25" s="12"/>
      <c r="MJL25" s="12"/>
      <c r="MJM25" s="12"/>
      <c r="MJN25" s="12"/>
      <c r="MJO25" s="12"/>
      <c r="MJP25" s="12"/>
      <c r="MJQ25" s="12"/>
      <c r="MJR25" s="12"/>
      <c r="MJS25" s="12"/>
      <c r="MJT25" s="12"/>
      <c r="MJU25" s="12"/>
      <c r="MJV25" s="12"/>
      <c r="MJW25" s="12"/>
      <c r="MJX25" s="12"/>
      <c r="MJY25" s="12"/>
      <c r="MJZ25" s="12"/>
      <c r="MKA25" s="12"/>
      <c r="MKB25" s="12"/>
      <c r="MKC25" s="12"/>
      <c r="MKD25" s="12"/>
      <c r="MKE25" s="12"/>
      <c r="MKF25" s="12"/>
      <c r="MKG25" s="12"/>
      <c r="MKH25" s="12"/>
      <c r="MKI25" s="12"/>
      <c r="MKJ25" s="12"/>
      <c r="MKK25" s="12"/>
      <c r="MKL25" s="12"/>
      <c r="MKM25" s="12"/>
      <c r="MKN25" s="12"/>
      <c r="MKO25" s="12"/>
      <c r="MKP25" s="12"/>
      <c r="MKQ25" s="12"/>
      <c r="MKR25" s="12"/>
      <c r="MKS25" s="12"/>
      <c r="MKT25" s="12"/>
      <c r="MKU25" s="12"/>
      <c r="MKV25" s="12"/>
      <c r="MKW25" s="12"/>
      <c r="MKX25" s="12"/>
      <c r="MKY25" s="12"/>
      <c r="MKZ25" s="12"/>
      <c r="MLA25" s="12"/>
      <c r="MLB25" s="12"/>
      <c r="MLC25" s="12"/>
      <c r="MLD25" s="12"/>
      <c r="MLE25" s="12"/>
      <c r="MLF25" s="12"/>
      <c r="MLG25" s="12"/>
      <c r="MLH25" s="12"/>
      <c r="MLI25" s="12"/>
      <c r="MLJ25" s="12"/>
      <c r="MLK25" s="12"/>
      <c r="MLL25" s="12"/>
      <c r="MLM25" s="12"/>
      <c r="MLN25" s="12"/>
      <c r="MLO25" s="12"/>
      <c r="MLP25" s="12"/>
      <c r="MLQ25" s="12"/>
      <c r="MLR25" s="12"/>
      <c r="MLS25" s="12"/>
      <c r="MLT25" s="12"/>
      <c r="MLU25" s="12"/>
      <c r="MLV25" s="12"/>
      <c r="MLW25" s="12"/>
      <c r="MLX25" s="12"/>
      <c r="MLY25" s="12"/>
      <c r="MLZ25" s="12"/>
      <c r="MMA25" s="12"/>
      <c r="MMB25" s="12"/>
      <c r="MMC25" s="12"/>
      <c r="MMD25" s="12"/>
      <c r="MME25" s="12"/>
      <c r="MMF25" s="12"/>
      <c r="MMG25" s="12"/>
      <c r="MMH25" s="12"/>
      <c r="MMI25" s="12"/>
      <c r="MMJ25" s="12"/>
      <c r="MMK25" s="12"/>
      <c r="MML25" s="12"/>
      <c r="MMM25" s="12"/>
      <c r="MMN25" s="12"/>
      <c r="MMO25" s="12"/>
      <c r="MMP25" s="12"/>
      <c r="MMQ25" s="12"/>
      <c r="MMR25" s="12"/>
      <c r="MMS25" s="12"/>
      <c r="MMT25" s="12"/>
      <c r="MMU25" s="12"/>
      <c r="MMV25" s="12"/>
      <c r="MMW25" s="12"/>
      <c r="MMX25" s="12"/>
      <c r="MMY25" s="12"/>
      <c r="MMZ25" s="12"/>
      <c r="MNA25" s="12"/>
      <c r="MNB25" s="12"/>
      <c r="MNC25" s="12"/>
      <c r="MND25" s="12"/>
      <c r="MNE25" s="12"/>
      <c r="MNF25" s="12"/>
      <c r="MNG25" s="12"/>
      <c r="MNH25" s="12"/>
      <c r="MNI25" s="12"/>
      <c r="MNJ25" s="12"/>
      <c r="MNK25" s="12"/>
      <c r="MNL25" s="12"/>
      <c r="MNM25" s="12"/>
      <c r="MNN25" s="12"/>
      <c r="MNO25" s="12"/>
      <c r="MNP25" s="12"/>
      <c r="MNQ25" s="12"/>
      <c r="MNR25" s="12"/>
      <c r="MNS25" s="12"/>
      <c r="MNT25" s="12"/>
      <c r="MNU25" s="12"/>
      <c r="MNV25" s="12"/>
      <c r="MNW25" s="12"/>
      <c r="MNX25" s="12"/>
      <c r="MNY25" s="12"/>
      <c r="MNZ25" s="12"/>
      <c r="MOA25" s="12"/>
      <c r="MOB25" s="12"/>
      <c r="MOC25" s="12"/>
      <c r="MOD25" s="12"/>
      <c r="MOE25" s="12"/>
      <c r="MOF25" s="12"/>
      <c r="MOG25" s="12"/>
      <c r="MOH25" s="12"/>
      <c r="MOI25" s="12"/>
      <c r="MOJ25" s="12"/>
      <c r="MOK25" s="12"/>
      <c r="MOL25" s="12"/>
      <c r="MOM25" s="12"/>
      <c r="MON25" s="12"/>
      <c r="MOO25" s="12"/>
      <c r="MOP25" s="12"/>
      <c r="MOQ25" s="12"/>
      <c r="MOR25" s="12"/>
      <c r="MOS25" s="12"/>
      <c r="MOT25" s="12"/>
      <c r="MOU25" s="12"/>
      <c r="MOV25" s="12"/>
      <c r="MOW25" s="12"/>
      <c r="MOX25" s="12"/>
      <c r="MOY25" s="12"/>
      <c r="MOZ25" s="12"/>
      <c r="MPA25" s="12"/>
      <c r="MPB25" s="12"/>
      <c r="MPC25" s="12"/>
      <c r="MPD25" s="12"/>
      <c r="MPE25" s="12"/>
      <c r="MPF25" s="12"/>
      <c r="MPG25" s="12"/>
      <c r="MPH25" s="12"/>
      <c r="MPI25" s="12"/>
      <c r="MPJ25" s="12"/>
      <c r="MPK25" s="12"/>
      <c r="MPL25" s="12"/>
      <c r="MPM25" s="12"/>
      <c r="MPN25" s="12"/>
      <c r="MPO25" s="12"/>
      <c r="MPP25" s="12"/>
      <c r="MPQ25" s="12"/>
      <c r="MPR25" s="12"/>
      <c r="MPS25" s="12"/>
      <c r="MPT25" s="12"/>
      <c r="MPU25" s="12"/>
      <c r="MPV25" s="12"/>
      <c r="MPW25" s="12"/>
      <c r="MPX25" s="12"/>
      <c r="MPY25" s="12"/>
      <c r="MPZ25" s="12"/>
      <c r="MQA25" s="12"/>
      <c r="MQB25" s="12"/>
      <c r="MQC25" s="12"/>
      <c r="MQD25" s="12"/>
      <c r="MQE25" s="12"/>
      <c r="MQF25" s="12"/>
      <c r="MQG25" s="12"/>
      <c r="MQH25" s="12"/>
      <c r="MQI25" s="12"/>
      <c r="MQJ25" s="12"/>
      <c r="MQK25" s="12"/>
      <c r="MQL25" s="12"/>
      <c r="MQM25" s="12"/>
      <c r="MQN25" s="12"/>
      <c r="MQO25" s="12"/>
      <c r="MQP25" s="12"/>
      <c r="MQQ25" s="12"/>
      <c r="MQR25" s="12"/>
      <c r="MQS25" s="12"/>
      <c r="MQT25" s="12"/>
      <c r="MQU25" s="12"/>
      <c r="MQV25" s="12"/>
      <c r="MQW25" s="12"/>
      <c r="MQX25" s="12"/>
      <c r="MQY25" s="12"/>
      <c r="MQZ25" s="12"/>
      <c r="MRA25" s="12"/>
      <c r="MRB25" s="12"/>
      <c r="MRC25" s="12"/>
      <c r="MRD25" s="12"/>
      <c r="MRE25" s="12"/>
      <c r="MRF25" s="12"/>
      <c r="MRG25" s="12"/>
      <c r="MRH25" s="12"/>
      <c r="MRI25" s="12"/>
      <c r="MRJ25" s="12"/>
      <c r="MRK25" s="12"/>
      <c r="MRL25" s="12"/>
      <c r="MRM25" s="12"/>
      <c r="MRN25" s="12"/>
      <c r="MRO25" s="12"/>
      <c r="MRP25" s="12"/>
      <c r="MRQ25" s="12"/>
      <c r="MRR25" s="12"/>
      <c r="MRS25" s="12"/>
      <c r="MRT25" s="12"/>
      <c r="MRU25" s="12"/>
      <c r="MRV25" s="12"/>
      <c r="MRW25" s="12"/>
      <c r="MRX25" s="12"/>
      <c r="MRY25" s="12"/>
      <c r="MRZ25" s="12"/>
      <c r="MSA25" s="12"/>
      <c r="MSB25" s="12"/>
      <c r="MSC25" s="12"/>
      <c r="MSD25" s="12"/>
      <c r="MSE25" s="12"/>
      <c r="MSF25" s="12"/>
      <c r="MSG25" s="12"/>
      <c r="MSH25" s="12"/>
      <c r="MSI25" s="12"/>
      <c r="MSJ25" s="12"/>
      <c r="MSK25" s="12"/>
      <c r="MSL25" s="12"/>
      <c r="MSM25" s="12"/>
      <c r="MSN25" s="12"/>
      <c r="MSO25" s="12"/>
      <c r="MSP25" s="12"/>
      <c r="MSQ25" s="12"/>
      <c r="MSR25" s="12"/>
      <c r="MSS25" s="12"/>
      <c r="MST25" s="12"/>
      <c r="MSU25" s="12"/>
      <c r="MSV25" s="12"/>
      <c r="MSW25" s="12"/>
      <c r="MSX25" s="12"/>
      <c r="MSY25" s="12"/>
      <c r="MSZ25" s="12"/>
      <c r="MTA25" s="12"/>
      <c r="MTB25" s="12"/>
      <c r="MTC25" s="12"/>
      <c r="MTD25" s="12"/>
      <c r="MTE25" s="12"/>
      <c r="MTF25" s="12"/>
      <c r="MTG25" s="12"/>
      <c r="MTH25" s="12"/>
      <c r="MTI25" s="12"/>
      <c r="MTJ25" s="12"/>
      <c r="MTK25" s="12"/>
      <c r="MTL25" s="12"/>
      <c r="MTM25" s="12"/>
      <c r="MTN25" s="12"/>
      <c r="MTO25" s="12"/>
      <c r="MTP25" s="12"/>
      <c r="MTQ25" s="12"/>
      <c r="MTR25" s="12"/>
      <c r="MTS25" s="12"/>
      <c r="MTT25" s="12"/>
      <c r="MTU25" s="12"/>
      <c r="MTV25" s="12"/>
      <c r="MTW25" s="12"/>
      <c r="MTX25" s="12"/>
      <c r="MTY25" s="12"/>
      <c r="MTZ25" s="12"/>
      <c r="MUA25" s="12"/>
      <c r="MUB25" s="12"/>
      <c r="MUC25" s="12"/>
      <c r="MUD25" s="12"/>
      <c r="MUE25" s="12"/>
      <c r="MUF25" s="12"/>
      <c r="MUG25" s="12"/>
      <c r="MUH25" s="12"/>
      <c r="MUI25" s="12"/>
      <c r="MUJ25" s="12"/>
      <c r="MUK25" s="12"/>
      <c r="MUL25" s="12"/>
      <c r="MUM25" s="12"/>
      <c r="MUN25" s="12"/>
      <c r="MUO25" s="12"/>
      <c r="MUP25" s="12"/>
      <c r="MUQ25" s="12"/>
      <c r="MUR25" s="12"/>
      <c r="MUS25" s="12"/>
      <c r="MUT25" s="12"/>
      <c r="MUU25" s="12"/>
      <c r="MUV25" s="12"/>
      <c r="MUW25" s="12"/>
      <c r="MUX25" s="12"/>
      <c r="MUY25" s="12"/>
      <c r="MUZ25" s="12"/>
      <c r="MVA25" s="12"/>
      <c r="MVB25" s="12"/>
      <c r="MVC25" s="12"/>
      <c r="MVD25" s="12"/>
      <c r="MVE25" s="12"/>
      <c r="MVF25" s="12"/>
      <c r="MVG25" s="12"/>
      <c r="MVH25" s="12"/>
      <c r="MVI25" s="12"/>
      <c r="MVJ25" s="12"/>
      <c r="MVK25" s="12"/>
      <c r="MVL25" s="12"/>
      <c r="MVM25" s="12"/>
      <c r="MVN25" s="12"/>
      <c r="MVO25" s="12"/>
      <c r="MVP25" s="12"/>
      <c r="MVQ25" s="12"/>
      <c r="MVR25" s="12"/>
      <c r="MVS25" s="12"/>
      <c r="MVT25" s="12"/>
      <c r="MVU25" s="12"/>
      <c r="MVV25" s="12"/>
      <c r="MVW25" s="12"/>
      <c r="MVX25" s="12"/>
      <c r="MVY25" s="12"/>
      <c r="MVZ25" s="12"/>
      <c r="MWA25" s="12"/>
      <c r="MWB25" s="12"/>
      <c r="MWC25" s="12"/>
      <c r="MWD25" s="12"/>
      <c r="MWE25" s="12"/>
      <c r="MWF25" s="12"/>
      <c r="MWG25" s="12"/>
      <c r="MWH25" s="12"/>
      <c r="MWI25" s="12"/>
      <c r="MWJ25" s="12"/>
      <c r="MWK25" s="12"/>
      <c r="MWL25" s="12"/>
      <c r="MWM25" s="12"/>
      <c r="MWN25" s="12"/>
      <c r="MWO25" s="12"/>
      <c r="MWP25" s="12"/>
      <c r="MWQ25" s="12"/>
      <c r="MWR25" s="12"/>
      <c r="MWS25" s="12"/>
      <c r="MWT25" s="12"/>
      <c r="MWU25" s="12"/>
      <c r="MWV25" s="12"/>
      <c r="MWW25" s="12"/>
      <c r="MWX25" s="12"/>
      <c r="MWY25" s="12"/>
      <c r="MWZ25" s="12"/>
      <c r="MXA25" s="12"/>
      <c r="MXB25" s="12"/>
      <c r="MXC25" s="12"/>
      <c r="MXD25" s="12"/>
      <c r="MXE25" s="12"/>
      <c r="MXF25" s="12"/>
      <c r="MXG25" s="12"/>
      <c r="MXH25" s="12"/>
      <c r="MXI25" s="12"/>
      <c r="MXJ25" s="12"/>
      <c r="MXK25" s="12"/>
      <c r="MXL25" s="12"/>
      <c r="MXM25" s="12"/>
      <c r="MXN25" s="12"/>
      <c r="MXO25" s="12"/>
      <c r="MXP25" s="12"/>
      <c r="MXQ25" s="12"/>
      <c r="MXR25" s="12"/>
      <c r="MXS25" s="12"/>
      <c r="MXT25" s="12"/>
      <c r="MXU25" s="12"/>
      <c r="MXV25" s="12"/>
      <c r="MXW25" s="12"/>
      <c r="MXX25" s="12"/>
      <c r="MXY25" s="12"/>
      <c r="MXZ25" s="12"/>
      <c r="MYA25" s="12"/>
      <c r="MYB25" s="12"/>
      <c r="MYC25" s="12"/>
      <c r="MYD25" s="12"/>
      <c r="MYE25" s="12"/>
      <c r="MYF25" s="12"/>
      <c r="MYG25" s="12"/>
      <c r="MYH25" s="12"/>
      <c r="MYI25" s="12"/>
      <c r="MYJ25" s="12"/>
      <c r="MYK25" s="12"/>
      <c r="MYL25" s="12"/>
      <c r="MYM25" s="12"/>
      <c r="MYN25" s="12"/>
      <c r="MYO25" s="12"/>
      <c r="MYP25" s="12"/>
      <c r="MYQ25" s="12"/>
      <c r="MYR25" s="12"/>
      <c r="MYS25" s="12"/>
      <c r="MYT25" s="12"/>
      <c r="MYU25" s="12"/>
      <c r="MYV25" s="12"/>
      <c r="MYW25" s="12"/>
      <c r="MYX25" s="12"/>
      <c r="MYY25" s="12"/>
      <c r="MYZ25" s="12"/>
      <c r="MZA25" s="12"/>
      <c r="MZB25" s="12"/>
      <c r="MZC25" s="12"/>
      <c r="MZD25" s="12"/>
      <c r="MZE25" s="12"/>
      <c r="MZF25" s="12"/>
      <c r="MZG25" s="12"/>
      <c r="MZH25" s="12"/>
      <c r="MZI25" s="12"/>
      <c r="MZJ25" s="12"/>
      <c r="MZK25" s="12"/>
      <c r="MZL25" s="12"/>
      <c r="MZM25" s="12"/>
      <c r="MZN25" s="12"/>
      <c r="MZO25" s="12"/>
      <c r="MZP25" s="12"/>
      <c r="MZQ25" s="12"/>
      <c r="MZR25" s="12"/>
      <c r="MZS25" s="12"/>
      <c r="MZT25" s="12"/>
      <c r="MZU25" s="12"/>
      <c r="MZV25" s="12"/>
      <c r="MZW25" s="12"/>
      <c r="MZX25" s="12"/>
      <c r="MZY25" s="12"/>
      <c r="MZZ25" s="12"/>
      <c r="NAA25" s="12"/>
      <c r="NAB25" s="12"/>
      <c r="NAC25" s="12"/>
      <c r="NAD25" s="12"/>
      <c r="NAE25" s="12"/>
      <c r="NAF25" s="12"/>
      <c r="NAG25" s="12"/>
      <c r="NAH25" s="12"/>
      <c r="NAI25" s="12"/>
      <c r="NAJ25" s="12"/>
      <c r="NAK25" s="12"/>
      <c r="NAL25" s="12"/>
      <c r="NAM25" s="12"/>
      <c r="NAN25" s="12"/>
      <c r="NAO25" s="12"/>
      <c r="NAP25" s="12"/>
      <c r="NAQ25" s="12"/>
      <c r="NAR25" s="12"/>
      <c r="NAS25" s="12"/>
      <c r="NAT25" s="12"/>
      <c r="NAU25" s="12"/>
      <c r="NAV25" s="12"/>
      <c r="NAW25" s="12"/>
      <c r="NAX25" s="12"/>
      <c r="NAY25" s="12"/>
      <c r="NAZ25" s="12"/>
      <c r="NBA25" s="12"/>
      <c r="NBB25" s="12"/>
      <c r="NBC25" s="12"/>
      <c r="NBD25" s="12"/>
      <c r="NBE25" s="12"/>
      <c r="NBF25" s="12"/>
      <c r="NBG25" s="12"/>
      <c r="NBH25" s="12"/>
      <c r="NBI25" s="12"/>
      <c r="NBJ25" s="12"/>
      <c r="NBK25" s="12"/>
      <c r="NBL25" s="12"/>
      <c r="NBM25" s="12"/>
      <c r="NBN25" s="12"/>
      <c r="NBO25" s="12"/>
      <c r="NBP25" s="12"/>
      <c r="NBQ25" s="12"/>
      <c r="NBR25" s="12"/>
      <c r="NBS25" s="12"/>
      <c r="NBT25" s="12"/>
      <c r="NBU25" s="12"/>
      <c r="NBV25" s="12"/>
      <c r="NBW25" s="12"/>
      <c r="NBX25" s="12"/>
      <c r="NBY25" s="12"/>
      <c r="NBZ25" s="12"/>
      <c r="NCA25" s="12"/>
      <c r="NCB25" s="12"/>
      <c r="NCC25" s="12"/>
      <c r="NCD25" s="12"/>
      <c r="NCE25" s="12"/>
      <c r="NCF25" s="12"/>
      <c r="NCG25" s="12"/>
      <c r="NCH25" s="12"/>
      <c r="NCI25" s="12"/>
      <c r="NCJ25" s="12"/>
      <c r="NCK25" s="12"/>
      <c r="NCL25" s="12"/>
      <c r="NCM25" s="12"/>
      <c r="NCN25" s="12"/>
      <c r="NCO25" s="12"/>
      <c r="NCP25" s="12"/>
      <c r="NCQ25" s="12"/>
      <c r="NCR25" s="12"/>
      <c r="NCS25" s="12"/>
      <c r="NCT25" s="12"/>
      <c r="NCU25" s="12"/>
      <c r="NCV25" s="12"/>
      <c r="NCW25" s="12"/>
      <c r="NCX25" s="12"/>
      <c r="NCY25" s="12"/>
      <c r="NCZ25" s="12"/>
      <c r="NDA25" s="12"/>
      <c r="NDB25" s="12"/>
      <c r="NDC25" s="12"/>
      <c r="NDD25" s="12"/>
      <c r="NDE25" s="12"/>
      <c r="NDF25" s="12"/>
      <c r="NDG25" s="12"/>
      <c r="NDH25" s="12"/>
      <c r="NDI25" s="12"/>
      <c r="NDJ25" s="12"/>
      <c r="NDK25" s="12"/>
      <c r="NDL25" s="12"/>
      <c r="NDM25" s="12"/>
      <c r="NDN25" s="12"/>
      <c r="NDO25" s="12"/>
      <c r="NDP25" s="12"/>
      <c r="NDQ25" s="12"/>
      <c r="NDR25" s="12"/>
      <c r="NDS25" s="12"/>
      <c r="NDT25" s="12"/>
      <c r="NDU25" s="12"/>
      <c r="NDV25" s="12"/>
      <c r="NDW25" s="12"/>
      <c r="NDX25" s="12"/>
      <c r="NDY25" s="12"/>
      <c r="NDZ25" s="12"/>
      <c r="NEA25" s="12"/>
      <c r="NEB25" s="12"/>
      <c r="NEC25" s="12"/>
      <c r="NED25" s="12"/>
      <c r="NEE25" s="12"/>
      <c r="NEF25" s="12"/>
      <c r="NEG25" s="12"/>
      <c r="NEH25" s="12"/>
      <c r="NEI25" s="12"/>
      <c r="NEJ25" s="12"/>
      <c r="NEK25" s="12"/>
      <c r="NEL25" s="12"/>
      <c r="NEM25" s="12"/>
      <c r="NEN25" s="12"/>
      <c r="NEO25" s="12"/>
      <c r="NEP25" s="12"/>
      <c r="NEQ25" s="12"/>
      <c r="NER25" s="12"/>
      <c r="NES25" s="12"/>
      <c r="NET25" s="12"/>
      <c r="NEU25" s="12"/>
      <c r="NEV25" s="12"/>
      <c r="NEW25" s="12"/>
      <c r="NEX25" s="12"/>
      <c r="NEY25" s="12"/>
      <c r="NEZ25" s="12"/>
      <c r="NFA25" s="12"/>
      <c r="NFB25" s="12"/>
      <c r="NFC25" s="12"/>
      <c r="NFD25" s="12"/>
      <c r="NFE25" s="12"/>
      <c r="NFF25" s="12"/>
      <c r="NFG25" s="12"/>
      <c r="NFH25" s="12"/>
      <c r="NFI25" s="12"/>
      <c r="NFJ25" s="12"/>
      <c r="NFK25" s="12"/>
      <c r="NFL25" s="12"/>
      <c r="NFM25" s="12"/>
      <c r="NFN25" s="12"/>
      <c r="NFO25" s="12"/>
      <c r="NFP25" s="12"/>
      <c r="NFQ25" s="12"/>
      <c r="NFR25" s="12"/>
      <c r="NFS25" s="12"/>
      <c r="NFT25" s="12"/>
      <c r="NFU25" s="12"/>
      <c r="NFV25" s="12"/>
      <c r="NFW25" s="12"/>
      <c r="NFX25" s="12"/>
      <c r="NFY25" s="12"/>
      <c r="NFZ25" s="12"/>
      <c r="NGA25" s="12"/>
      <c r="NGB25" s="12"/>
      <c r="NGC25" s="12"/>
      <c r="NGD25" s="12"/>
      <c r="NGE25" s="12"/>
      <c r="NGF25" s="12"/>
      <c r="NGG25" s="12"/>
      <c r="NGH25" s="12"/>
      <c r="NGI25" s="12"/>
      <c r="NGJ25" s="12"/>
      <c r="NGK25" s="12"/>
      <c r="NGL25" s="12"/>
      <c r="NGM25" s="12"/>
      <c r="NGN25" s="12"/>
      <c r="NGO25" s="12"/>
      <c r="NGP25" s="12"/>
      <c r="NGQ25" s="12"/>
      <c r="NGR25" s="12"/>
      <c r="NGS25" s="12"/>
      <c r="NGT25" s="12"/>
      <c r="NGU25" s="12"/>
      <c r="NGV25" s="12"/>
      <c r="NGW25" s="12"/>
      <c r="NGX25" s="12"/>
      <c r="NGY25" s="12"/>
      <c r="NGZ25" s="12"/>
      <c r="NHA25" s="12"/>
      <c r="NHB25" s="12"/>
      <c r="NHC25" s="12"/>
      <c r="NHD25" s="12"/>
      <c r="NHE25" s="12"/>
      <c r="NHF25" s="12"/>
      <c r="NHG25" s="12"/>
      <c r="NHH25" s="12"/>
      <c r="NHI25" s="12"/>
      <c r="NHJ25" s="12"/>
      <c r="NHK25" s="12"/>
      <c r="NHL25" s="12"/>
      <c r="NHM25" s="12"/>
      <c r="NHN25" s="12"/>
      <c r="NHO25" s="12"/>
      <c r="NHP25" s="12"/>
      <c r="NHQ25" s="12"/>
      <c r="NHR25" s="12"/>
      <c r="NHS25" s="12"/>
      <c r="NHT25" s="12"/>
      <c r="NHU25" s="12"/>
      <c r="NHV25" s="12"/>
      <c r="NHW25" s="12"/>
      <c r="NHX25" s="12"/>
      <c r="NHY25" s="12"/>
      <c r="NHZ25" s="12"/>
      <c r="NIA25" s="12"/>
      <c r="NIB25" s="12"/>
      <c r="NIC25" s="12"/>
      <c r="NID25" s="12"/>
      <c r="NIE25" s="12"/>
      <c r="NIF25" s="12"/>
      <c r="NIG25" s="12"/>
      <c r="NIH25" s="12"/>
      <c r="NII25" s="12"/>
      <c r="NIJ25" s="12"/>
      <c r="NIK25" s="12"/>
      <c r="NIL25" s="12"/>
      <c r="NIM25" s="12"/>
      <c r="NIN25" s="12"/>
      <c r="NIO25" s="12"/>
      <c r="NIP25" s="12"/>
      <c r="NIQ25" s="12"/>
      <c r="NIR25" s="12"/>
      <c r="NIS25" s="12"/>
      <c r="NIT25" s="12"/>
      <c r="NIU25" s="12"/>
      <c r="NIV25" s="12"/>
      <c r="NIW25" s="12"/>
      <c r="NIX25" s="12"/>
      <c r="NIY25" s="12"/>
      <c r="NIZ25" s="12"/>
      <c r="NJA25" s="12"/>
      <c r="NJB25" s="12"/>
      <c r="NJC25" s="12"/>
      <c r="NJD25" s="12"/>
      <c r="NJE25" s="12"/>
      <c r="NJF25" s="12"/>
      <c r="NJG25" s="12"/>
      <c r="NJH25" s="12"/>
      <c r="NJI25" s="12"/>
      <c r="NJJ25" s="12"/>
      <c r="NJK25" s="12"/>
      <c r="NJL25" s="12"/>
      <c r="NJM25" s="12"/>
      <c r="NJN25" s="12"/>
      <c r="NJO25" s="12"/>
      <c r="NJP25" s="12"/>
      <c r="NJQ25" s="12"/>
      <c r="NJR25" s="12"/>
      <c r="NJS25" s="12"/>
      <c r="NJT25" s="12"/>
      <c r="NJU25" s="12"/>
      <c r="NJV25" s="12"/>
      <c r="NJW25" s="12"/>
      <c r="NJX25" s="12"/>
      <c r="NJY25" s="12"/>
      <c r="NJZ25" s="12"/>
      <c r="NKA25" s="12"/>
      <c r="NKB25" s="12"/>
      <c r="NKC25" s="12"/>
      <c r="NKD25" s="12"/>
      <c r="NKE25" s="12"/>
      <c r="NKF25" s="12"/>
      <c r="NKG25" s="12"/>
      <c r="NKH25" s="12"/>
      <c r="NKI25" s="12"/>
      <c r="NKJ25" s="12"/>
      <c r="NKK25" s="12"/>
      <c r="NKL25" s="12"/>
      <c r="NKM25" s="12"/>
      <c r="NKN25" s="12"/>
      <c r="NKO25" s="12"/>
      <c r="NKP25" s="12"/>
      <c r="NKQ25" s="12"/>
      <c r="NKR25" s="12"/>
      <c r="NKS25" s="12"/>
      <c r="NKT25" s="12"/>
      <c r="NKU25" s="12"/>
      <c r="NKV25" s="12"/>
      <c r="NKW25" s="12"/>
      <c r="NKX25" s="12"/>
      <c r="NKY25" s="12"/>
      <c r="NKZ25" s="12"/>
      <c r="NLA25" s="12"/>
      <c r="NLB25" s="12"/>
      <c r="NLC25" s="12"/>
      <c r="NLD25" s="12"/>
      <c r="NLE25" s="12"/>
      <c r="NLF25" s="12"/>
      <c r="NLG25" s="12"/>
      <c r="NLH25" s="12"/>
      <c r="NLI25" s="12"/>
      <c r="NLJ25" s="12"/>
      <c r="NLK25" s="12"/>
      <c r="NLL25" s="12"/>
      <c r="NLM25" s="12"/>
      <c r="NLN25" s="12"/>
      <c r="NLO25" s="12"/>
      <c r="NLP25" s="12"/>
      <c r="NLQ25" s="12"/>
      <c r="NLR25" s="12"/>
      <c r="NLS25" s="12"/>
      <c r="NLT25" s="12"/>
      <c r="NLU25" s="12"/>
      <c r="NLV25" s="12"/>
      <c r="NLW25" s="12"/>
      <c r="NLX25" s="12"/>
      <c r="NLY25" s="12"/>
      <c r="NLZ25" s="12"/>
      <c r="NMA25" s="12"/>
      <c r="NMB25" s="12"/>
      <c r="NMC25" s="12"/>
      <c r="NMD25" s="12"/>
      <c r="NME25" s="12"/>
      <c r="NMF25" s="12"/>
      <c r="NMG25" s="12"/>
      <c r="NMH25" s="12"/>
      <c r="NMI25" s="12"/>
      <c r="NMJ25" s="12"/>
      <c r="NMK25" s="12"/>
      <c r="NML25" s="12"/>
      <c r="NMM25" s="12"/>
      <c r="NMN25" s="12"/>
      <c r="NMO25" s="12"/>
      <c r="NMP25" s="12"/>
      <c r="NMQ25" s="12"/>
      <c r="NMR25" s="12"/>
      <c r="NMS25" s="12"/>
      <c r="NMT25" s="12"/>
      <c r="NMU25" s="12"/>
      <c r="NMV25" s="12"/>
      <c r="NMW25" s="12"/>
      <c r="NMX25" s="12"/>
      <c r="NMY25" s="12"/>
      <c r="NMZ25" s="12"/>
      <c r="NNA25" s="12"/>
      <c r="NNB25" s="12"/>
      <c r="NNC25" s="12"/>
      <c r="NND25" s="12"/>
      <c r="NNE25" s="12"/>
      <c r="NNF25" s="12"/>
      <c r="NNG25" s="12"/>
      <c r="NNH25" s="12"/>
      <c r="NNI25" s="12"/>
      <c r="NNJ25" s="12"/>
      <c r="NNK25" s="12"/>
      <c r="NNL25" s="12"/>
      <c r="NNM25" s="12"/>
      <c r="NNN25" s="12"/>
      <c r="NNO25" s="12"/>
      <c r="NNP25" s="12"/>
      <c r="NNQ25" s="12"/>
      <c r="NNR25" s="12"/>
      <c r="NNS25" s="12"/>
      <c r="NNT25" s="12"/>
      <c r="NNU25" s="12"/>
      <c r="NNV25" s="12"/>
      <c r="NNW25" s="12"/>
      <c r="NNX25" s="12"/>
      <c r="NNY25" s="12"/>
      <c r="NNZ25" s="12"/>
      <c r="NOA25" s="12"/>
      <c r="NOB25" s="12"/>
      <c r="NOC25" s="12"/>
      <c r="NOD25" s="12"/>
      <c r="NOE25" s="12"/>
      <c r="NOF25" s="12"/>
      <c r="NOG25" s="12"/>
      <c r="NOH25" s="12"/>
      <c r="NOI25" s="12"/>
      <c r="NOJ25" s="12"/>
      <c r="NOK25" s="12"/>
      <c r="NOL25" s="12"/>
      <c r="NOM25" s="12"/>
      <c r="NON25" s="12"/>
      <c r="NOO25" s="12"/>
      <c r="NOP25" s="12"/>
      <c r="NOQ25" s="12"/>
      <c r="NOR25" s="12"/>
      <c r="NOS25" s="12"/>
      <c r="NOT25" s="12"/>
      <c r="NOU25" s="12"/>
      <c r="NOV25" s="12"/>
      <c r="NOW25" s="12"/>
      <c r="NOX25" s="12"/>
      <c r="NOY25" s="12"/>
      <c r="NOZ25" s="12"/>
      <c r="NPA25" s="12"/>
      <c r="NPB25" s="12"/>
      <c r="NPC25" s="12"/>
      <c r="NPD25" s="12"/>
      <c r="NPE25" s="12"/>
      <c r="NPF25" s="12"/>
      <c r="NPG25" s="12"/>
      <c r="NPH25" s="12"/>
      <c r="NPI25" s="12"/>
      <c r="NPJ25" s="12"/>
      <c r="NPK25" s="12"/>
      <c r="NPL25" s="12"/>
      <c r="NPM25" s="12"/>
      <c r="NPN25" s="12"/>
      <c r="NPO25" s="12"/>
      <c r="NPP25" s="12"/>
      <c r="NPQ25" s="12"/>
      <c r="NPR25" s="12"/>
      <c r="NPS25" s="12"/>
      <c r="NPT25" s="12"/>
      <c r="NPU25" s="12"/>
      <c r="NPV25" s="12"/>
      <c r="NPW25" s="12"/>
      <c r="NPX25" s="12"/>
      <c r="NPY25" s="12"/>
      <c r="NPZ25" s="12"/>
      <c r="NQA25" s="12"/>
      <c r="NQB25" s="12"/>
      <c r="NQC25" s="12"/>
      <c r="NQD25" s="12"/>
      <c r="NQE25" s="12"/>
      <c r="NQF25" s="12"/>
      <c r="NQG25" s="12"/>
      <c r="NQH25" s="12"/>
      <c r="NQI25" s="12"/>
      <c r="NQJ25" s="12"/>
      <c r="NQK25" s="12"/>
      <c r="NQL25" s="12"/>
      <c r="NQM25" s="12"/>
      <c r="NQN25" s="12"/>
      <c r="NQO25" s="12"/>
      <c r="NQP25" s="12"/>
      <c r="NQQ25" s="12"/>
      <c r="NQR25" s="12"/>
      <c r="NQS25" s="12"/>
      <c r="NQT25" s="12"/>
      <c r="NQU25" s="12"/>
      <c r="NQV25" s="12"/>
      <c r="NQW25" s="12"/>
      <c r="NQX25" s="12"/>
      <c r="NQY25" s="12"/>
      <c r="NQZ25" s="12"/>
      <c r="NRA25" s="12"/>
      <c r="NRB25" s="12"/>
      <c r="NRC25" s="12"/>
      <c r="NRD25" s="12"/>
      <c r="NRE25" s="12"/>
      <c r="NRF25" s="12"/>
      <c r="NRG25" s="12"/>
      <c r="NRH25" s="12"/>
      <c r="NRI25" s="12"/>
      <c r="NRJ25" s="12"/>
      <c r="NRK25" s="12"/>
      <c r="NRL25" s="12"/>
      <c r="NRM25" s="12"/>
      <c r="NRN25" s="12"/>
      <c r="NRO25" s="12"/>
      <c r="NRP25" s="12"/>
      <c r="NRQ25" s="12"/>
      <c r="NRR25" s="12"/>
      <c r="NRS25" s="12"/>
      <c r="NRT25" s="12"/>
      <c r="NRU25" s="12"/>
      <c r="NRV25" s="12"/>
      <c r="NRW25" s="12"/>
      <c r="NRX25" s="12"/>
      <c r="NRY25" s="12"/>
      <c r="NRZ25" s="12"/>
      <c r="NSA25" s="12"/>
      <c r="NSB25" s="12"/>
      <c r="NSC25" s="12"/>
      <c r="NSD25" s="12"/>
      <c r="NSE25" s="12"/>
      <c r="NSF25" s="12"/>
      <c r="NSG25" s="12"/>
      <c r="NSH25" s="12"/>
      <c r="NSI25" s="12"/>
      <c r="NSJ25" s="12"/>
      <c r="NSK25" s="12"/>
      <c r="NSL25" s="12"/>
      <c r="NSM25" s="12"/>
      <c r="NSN25" s="12"/>
      <c r="NSO25" s="12"/>
      <c r="NSP25" s="12"/>
      <c r="NSQ25" s="12"/>
      <c r="NSR25" s="12"/>
      <c r="NSS25" s="12"/>
      <c r="NST25" s="12"/>
      <c r="NSU25" s="12"/>
      <c r="NSV25" s="12"/>
      <c r="NSW25" s="12"/>
      <c r="NSX25" s="12"/>
      <c r="NSY25" s="12"/>
      <c r="NSZ25" s="12"/>
      <c r="NTA25" s="12"/>
      <c r="NTB25" s="12"/>
      <c r="NTC25" s="12"/>
      <c r="NTD25" s="12"/>
      <c r="NTE25" s="12"/>
      <c r="NTF25" s="12"/>
      <c r="NTG25" s="12"/>
      <c r="NTH25" s="12"/>
      <c r="NTI25" s="12"/>
      <c r="NTJ25" s="12"/>
      <c r="NTK25" s="12"/>
      <c r="NTL25" s="12"/>
      <c r="NTM25" s="12"/>
      <c r="NTN25" s="12"/>
      <c r="NTO25" s="12"/>
      <c r="NTP25" s="12"/>
      <c r="NTQ25" s="12"/>
      <c r="NTR25" s="12"/>
      <c r="NTS25" s="12"/>
      <c r="NTT25" s="12"/>
      <c r="NTU25" s="12"/>
      <c r="NTV25" s="12"/>
      <c r="NTW25" s="12"/>
      <c r="NTX25" s="12"/>
      <c r="NTY25" s="12"/>
      <c r="NTZ25" s="12"/>
      <c r="NUA25" s="12"/>
      <c r="NUB25" s="12"/>
      <c r="NUC25" s="12"/>
      <c r="NUD25" s="12"/>
      <c r="NUE25" s="12"/>
      <c r="NUF25" s="12"/>
      <c r="NUG25" s="12"/>
      <c r="NUH25" s="12"/>
      <c r="NUI25" s="12"/>
      <c r="NUJ25" s="12"/>
      <c r="NUK25" s="12"/>
      <c r="NUL25" s="12"/>
      <c r="NUM25" s="12"/>
      <c r="NUN25" s="12"/>
      <c r="NUO25" s="12"/>
      <c r="NUP25" s="12"/>
      <c r="NUQ25" s="12"/>
      <c r="NUR25" s="12"/>
      <c r="NUS25" s="12"/>
      <c r="NUT25" s="12"/>
      <c r="NUU25" s="12"/>
      <c r="NUV25" s="12"/>
      <c r="NUW25" s="12"/>
      <c r="NUX25" s="12"/>
      <c r="NUY25" s="12"/>
      <c r="NUZ25" s="12"/>
      <c r="NVA25" s="12"/>
      <c r="NVB25" s="12"/>
      <c r="NVC25" s="12"/>
      <c r="NVD25" s="12"/>
      <c r="NVE25" s="12"/>
      <c r="NVF25" s="12"/>
      <c r="NVG25" s="12"/>
      <c r="NVH25" s="12"/>
      <c r="NVI25" s="12"/>
      <c r="NVJ25" s="12"/>
      <c r="NVK25" s="12"/>
      <c r="NVL25" s="12"/>
      <c r="NVM25" s="12"/>
      <c r="NVN25" s="12"/>
      <c r="NVO25" s="12"/>
      <c r="NVP25" s="12"/>
      <c r="NVQ25" s="12"/>
      <c r="NVR25" s="12"/>
      <c r="NVS25" s="12"/>
      <c r="NVT25" s="12"/>
      <c r="NVU25" s="12"/>
      <c r="NVV25" s="12"/>
      <c r="NVW25" s="12"/>
      <c r="NVX25" s="12"/>
      <c r="NVY25" s="12"/>
      <c r="NVZ25" s="12"/>
      <c r="NWA25" s="12"/>
      <c r="NWB25" s="12"/>
      <c r="NWC25" s="12"/>
      <c r="NWD25" s="12"/>
      <c r="NWE25" s="12"/>
      <c r="NWF25" s="12"/>
      <c r="NWG25" s="12"/>
      <c r="NWH25" s="12"/>
      <c r="NWI25" s="12"/>
      <c r="NWJ25" s="12"/>
      <c r="NWK25" s="12"/>
      <c r="NWL25" s="12"/>
      <c r="NWM25" s="12"/>
      <c r="NWN25" s="12"/>
      <c r="NWO25" s="12"/>
      <c r="NWP25" s="12"/>
      <c r="NWQ25" s="12"/>
      <c r="NWR25" s="12"/>
      <c r="NWS25" s="12"/>
      <c r="NWT25" s="12"/>
      <c r="NWU25" s="12"/>
      <c r="NWV25" s="12"/>
      <c r="NWW25" s="12"/>
      <c r="NWX25" s="12"/>
      <c r="NWY25" s="12"/>
      <c r="NWZ25" s="12"/>
      <c r="NXA25" s="12"/>
      <c r="NXB25" s="12"/>
      <c r="NXC25" s="12"/>
      <c r="NXD25" s="12"/>
      <c r="NXE25" s="12"/>
      <c r="NXF25" s="12"/>
      <c r="NXG25" s="12"/>
      <c r="NXH25" s="12"/>
      <c r="NXI25" s="12"/>
      <c r="NXJ25" s="12"/>
      <c r="NXK25" s="12"/>
      <c r="NXL25" s="12"/>
      <c r="NXM25" s="12"/>
      <c r="NXN25" s="12"/>
      <c r="NXO25" s="12"/>
      <c r="NXP25" s="12"/>
      <c r="NXQ25" s="12"/>
      <c r="NXR25" s="12"/>
      <c r="NXS25" s="12"/>
      <c r="NXT25" s="12"/>
      <c r="NXU25" s="12"/>
      <c r="NXV25" s="12"/>
      <c r="NXW25" s="12"/>
      <c r="NXX25" s="12"/>
      <c r="NXY25" s="12"/>
      <c r="NXZ25" s="12"/>
      <c r="NYA25" s="12"/>
      <c r="NYB25" s="12"/>
      <c r="NYC25" s="12"/>
      <c r="NYD25" s="12"/>
      <c r="NYE25" s="12"/>
      <c r="NYF25" s="12"/>
      <c r="NYG25" s="12"/>
      <c r="NYH25" s="12"/>
      <c r="NYI25" s="12"/>
      <c r="NYJ25" s="12"/>
      <c r="NYK25" s="12"/>
      <c r="NYL25" s="12"/>
      <c r="NYM25" s="12"/>
      <c r="NYN25" s="12"/>
      <c r="NYO25" s="12"/>
      <c r="NYP25" s="12"/>
      <c r="NYQ25" s="12"/>
      <c r="NYR25" s="12"/>
      <c r="NYS25" s="12"/>
      <c r="NYT25" s="12"/>
      <c r="NYU25" s="12"/>
      <c r="NYV25" s="12"/>
      <c r="NYW25" s="12"/>
      <c r="NYX25" s="12"/>
      <c r="NYY25" s="12"/>
      <c r="NYZ25" s="12"/>
      <c r="NZA25" s="12"/>
      <c r="NZB25" s="12"/>
      <c r="NZC25" s="12"/>
      <c r="NZD25" s="12"/>
      <c r="NZE25" s="12"/>
      <c r="NZF25" s="12"/>
      <c r="NZG25" s="12"/>
      <c r="NZH25" s="12"/>
      <c r="NZI25" s="12"/>
      <c r="NZJ25" s="12"/>
      <c r="NZK25" s="12"/>
      <c r="NZL25" s="12"/>
      <c r="NZM25" s="12"/>
      <c r="NZN25" s="12"/>
      <c r="NZO25" s="12"/>
      <c r="NZP25" s="12"/>
      <c r="NZQ25" s="12"/>
      <c r="NZR25" s="12"/>
      <c r="NZS25" s="12"/>
      <c r="NZT25" s="12"/>
      <c r="NZU25" s="12"/>
      <c r="NZV25" s="12"/>
      <c r="NZW25" s="12"/>
      <c r="NZX25" s="12"/>
      <c r="NZY25" s="12"/>
      <c r="NZZ25" s="12"/>
      <c r="OAA25" s="12"/>
      <c r="OAB25" s="12"/>
      <c r="OAC25" s="12"/>
      <c r="OAD25" s="12"/>
      <c r="OAE25" s="12"/>
      <c r="OAF25" s="12"/>
      <c r="OAG25" s="12"/>
      <c r="OAH25" s="12"/>
      <c r="OAI25" s="12"/>
      <c r="OAJ25" s="12"/>
      <c r="OAK25" s="12"/>
      <c r="OAL25" s="12"/>
      <c r="OAM25" s="12"/>
      <c r="OAN25" s="12"/>
      <c r="OAO25" s="12"/>
      <c r="OAP25" s="12"/>
      <c r="OAQ25" s="12"/>
      <c r="OAR25" s="12"/>
      <c r="OAS25" s="12"/>
      <c r="OAT25" s="12"/>
      <c r="OAU25" s="12"/>
      <c r="OAV25" s="12"/>
      <c r="OAW25" s="12"/>
      <c r="OAX25" s="12"/>
      <c r="OAY25" s="12"/>
      <c r="OAZ25" s="12"/>
      <c r="OBA25" s="12"/>
      <c r="OBB25" s="12"/>
      <c r="OBC25" s="12"/>
      <c r="OBD25" s="12"/>
      <c r="OBE25" s="12"/>
      <c r="OBF25" s="12"/>
      <c r="OBG25" s="12"/>
      <c r="OBH25" s="12"/>
      <c r="OBI25" s="12"/>
      <c r="OBJ25" s="12"/>
      <c r="OBK25" s="12"/>
      <c r="OBL25" s="12"/>
      <c r="OBM25" s="12"/>
      <c r="OBN25" s="12"/>
      <c r="OBO25" s="12"/>
      <c r="OBP25" s="12"/>
      <c r="OBQ25" s="12"/>
      <c r="OBR25" s="12"/>
      <c r="OBS25" s="12"/>
      <c r="OBT25" s="12"/>
      <c r="OBU25" s="12"/>
      <c r="OBV25" s="12"/>
      <c r="OBW25" s="12"/>
      <c r="OBX25" s="12"/>
      <c r="OBY25" s="12"/>
      <c r="OBZ25" s="12"/>
      <c r="OCA25" s="12"/>
      <c r="OCB25" s="12"/>
      <c r="OCC25" s="12"/>
      <c r="OCD25" s="12"/>
      <c r="OCE25" s="12"/>
      <c r="OCF25" s="12"/>
      <c r="OCG25" s="12"/>
      <c r="OCH25" s="12"/>
      <c r="OCI25" s="12"/>
      <c r="OCJ25" s="12"/>
      <c r="OCK25" s="12"/>
      <c r="OCL25" s="12"/>
      <c r="OCM25" s="12"/>
      <c r="OCN25" s="12"/>
      <c r="OCO25" s="12"/>
      <c r="OCP25" s="12"/>
      <c r="OCQ25" s="12"/>
      <c r="OCR25" s="12"/>
      <c r="OCS25" s="12"/>
      <c r="OCT25" s="12"/>
      <c r="OCU25" s="12"/>
      <c r="OCV25" s="12"/>
      <c r="OCW25" s="12"/>
      <c r="OCX25" s="12"/>
      <c r="OCY25" s="12"/>
      <c r="OCZ25" s="12"/>
      <c r="ODA25" s="12"/>
      <c r="ODB25" s="12"/>
      <c r="ODC25" s="12"/>
      <c r="ODD25" s="12"/>
      <c r="ODE25" s="12"/>
      <c r="ODF25" s="12"/>
      <c r="ODG25" s="12"/>
      <c r="ODH25" s="12"/>
      <c r="ODI25" s="12"/>
      <c r="ODJ25" s="12"/>
      <c r="ODK25" s="12"/>
      <c r="ODL25" s="12"/>
      <c r="ODM25" s="12"/>
      <c r="ODN25" s="12"/>
      <c r="ODO25" s="12"/>
      <c r="ODP25" s="12"/>
      <c r="ODQ25" s="12"/>
      <c r="ODR25" s="12"/>
      <c r="ODS25" s="12"/>
      <c r="ODT25" s="12"/>
      <c r="ODU25" s="12"/>
      <c r="ODV25" s="12"/>
      <c r="ODW25" s="12"/>
      <c r="ODX25" s="12"/>
      <c r="ODY25" s="12"/>
      <c r="ODZ25" s="12"/>
      <c r="OEA25" s="12"/>
      <c r="OEB25" s="12"/>
      <c r="OEC25" s="12"/>
      <c r="OED25" s="12"/>
      <c r="OEE25" s="12"/>
      <c r="OEF25" s="12"/>
      <c r="OEG25" s="12"/>
      <c r="OEH25" s="12"/>
      <c r="OEI25" s="12"/>
      <c r="OEJ25" s="12"/>
      <c r="OEK25" s="12"/>
      <c r="OEL25" s="12"/>
      <c r="OEM25" s="12"/>
      <c r="OEN25" s="12"/>
      <c r="OEO25" s="12"/>
      <c r="OEP25" s="12"/>
      <c r="OEQ25" s="12"/>
      <c r="OER25" s="12"/>
      <c r="OES25" s="12"/>
      <c r="OET25" s="12"/>
      <c r="OEU25" s="12"/>
      <c r="OEV25" s="12"/>
      <c r="OEW25" s="12"/>
      <c r="OEX25" s="12"/>
      <c r="OEY25" s="12"/>
      <c r="OEZ25" s="12"/>
      <c r="OFA25" s="12"/>
      <c r="OFB25" s="12"/>
      <c r="OFC25" s="12"/>
      <c r="OFD25" s="12"/>
      <c r="OFE25" s="12"/>
      <c r="OFF25" s="12"/>
      <c r="OFG25" s="12"/>
      <c r="OFH25" s="12"/>
      <c r="OFI25" s="12"/>
      <c r="OFJ25" s="12"/>
      <c r="OFK25" s="12"/>
      <c r="OFL25" s="12"/>
      <c r="OFM25" s="12"/>
      <c r="OFN25" s="12"/>
      <c r="OFO25" s="12"/>
      <c r="OFP25" s="12"/>
      <c r="OFQ25" s="12"/>
      <c r="OFR25" s="12"/>
      <c r="OFS25" s="12"/>
      <c r="OFT25" s="12"/>
      <c r="OFU25" s="12"/>
      <c r="OFV25" s="12"/>
      <c r="OFW25" s="12"/>
      <c r="OFX25" s="12"/>
      <c r="OFY25" s="12"/>
      <c r="OFZ25" s="12"/>
      <c r="OGA25" s="12"/>
      <c r="OGB25" s="12"/>
      <c r="OGC25" s="12"/>
      <c r="OGD25" s="12"/>
      <c r="OGE25" s="12"/>
      <c r="OGF25" s="12"/>
      <c r="OGG25" s="12"/>
      <c r="OGH25" s="12"/>
      <c r="OGI25" s="12"/>
      <c r="OGJ25" s="12"/>
      <c r="OGK25" s="12"/>
      <c r="OGL25" s="12"/>
      <c r="OGM25" s="12"/>
      <c r="OGN25" s="12"/>
      <c r="OGO25" s="12"/>
      <c r="OGP25" s="12"/>
      <c r="OGQ25" s="12"/>
      <c r="OGR25" s="12"/>
      <c r="OGS25" s="12"/>
      <c r="OGT25" s="12"/>
      <c r="OGU25" s="12"/>
      <c r="OGV25" s="12"/>
      <c r="OGW25" s="12"/>
      <c r="OGX25" s="12"/>
      <c r="OGY25" s="12"/>
      <c r="OGZ25" s="12"/>
      <c r="OHA25" s="12"/>
      <c r="OHB25" s="12"/>
      <c r="OHC25" s="12"/>
      <c r="OHD25" s="12"/>
      <c r="OHE25" s="12"/>
      <c r="OHF25" s="12"/>
      <c r="OHG25" s="12"/>
      <c r="OHH25" s="12"/>
      <c r="OHI25" s="12"/>
      <c r="OHJ25" s="12"/>
      <c r="OHK25" s="12"/>
      <c r="OHL25" s="12"/>
      <c r="OHM25" s="12"/>
      <c r="OHN25" s="12"/>
      <c r="OHO25" s="12"/>
      <c r="OHP25" s="12"/>
      <c r="OHQ25" s="12"/>
      <c r="OHR25" s="12"/>
      <c r="OHS25" s="12"/>
      <c r="OHT25" s="12"/>
      <c r="OHU25" s="12"/>
      <c r="OHV25" s="12"/>
      <c r="OHW25" s="12"/>
      <c r="OHX25" s="12"/>
      <c r="OHY25" s="12"/>
      <c r="OHZ25" s="12"/>
      <c r="OIA25" s="12"/>
      <c r="OIB25" s="12"/>
      <c r="OIC25" s="12"/>
      <c r="OID25" s="12"/>
      <c r="OIE25" s="12"/>
      <c r="OIF25" s="12"/>
      <c r="OIG25" s="12"/>
      <c r="OIH25" s="12"/>
      <c r="OII25" s="12"/>
      <c r="OIJ25" s="12"/>
      <c r="OIK25" s="12"/>
      <c r="OIL25" s="12"/>
      <c r="OIM25" s="12"/>
      <c r="OIN25" s="12"/>
      <c r="OIO25" s="12"/>
      <c r="OIP25" s="12"/>
      <c r="OIQ25" s="12"/>
      <c r="OIR25" s="12"/>
      <c r="OIS25" s="12"/>
      <c r="OIT25" s="12"/>
      <c r="OIU25" s="12"/>
      <c r="OIV25" s="12"/>
      <c r="OIW25" s="12"/>
      <c r="OIX25" s="12"/>
      <c r="OIY25" s="12"/>
      <c r="OIZ25" s="12"/>
      <c r="OJA25" s="12"/>
      <c r="OJB25" s="12"/>
      <c r="OJC25" s="12"/>
      <c r="OJD25" s="12"/>
      <c r="OJE25" s="12"/>
      <c r="OJF25" s="12"/>
      <c r="OJG25" s="12"/>
      <c r="OJH25" s="12"/>
      <c r="OJI25" s="12"/>
      <c r="OJJ25" s="12"/>
      <c r="OJK25" s="12"/>
      <c r="OJL25" s="12"/>
      <c r="OJM25" s="12"/>
      <c r="OJN25" s="12"/>
      <c r="OJO25" s="12"/>
      <c r="OJP25" s="12"/>
      <c r="OJQ25" s="12"/>
      <c r="OJR25" s="12"/>
      <c r="OJS25" s="12"/>
      <c r="OJT25" s="12"/>
      <c r="OJU25" s="12"/>
      <c r="OJV25" s="12"/>
      <c r="OJW25" s="12"/>
      <c r="OJX25" s="12"/>
      <c r="OJY25" s="12"/>
      <c r="OJZ25" s="12"/>
      <c r="OKA25" s="12"/>
      <c r="OKB25" s="12"/>
      <c r="OKC25" s="12"/>
      <c r="OKD25" s="12"/>
      <c r="OKE25" s="12"/>
      <c r="OKF25" s="12"/>
      <c r="OKG25" s="12"/>
      <c r="OKH25" s="12"/>
      <c r="OKI25" s="12"/>
      <c r="OKJ25" s="12"/>
      <c r="OKK25" s="12"/>
      <c r="OKL25" s="12"/>
      <c r="OKM25" s="12"/>
      <c r="OKN25" s="12"/>
      <c r="OKO25" s="12"/>
      <c r="OKP25" s="12"/>
      <c r="OKQ25" s="12"/>
      <c r="OKR25" s="12"/>
      <c r="OKS25" s="12"/>
      <c r="OKT25" s="12"/>
      <c r="OKU25" s="12"/>
      <c r="OKV25" s="12"/>
      <c r="OKW25" s="12"/>
      <c r="OKX25" s="12"/>
      <c r="OKY25" s="12"/>
      <c r="OKZ25" s="12"/>
      <c r="OLA25" s="12"/>
      <c r="OLB25" s="12"/>
      <c r="OLC25" s="12"/>
      <c r="OLD25" s="12"/>
      <c r="OLE25" s="12"/>
      <c r="OLF25" s="12"/>
      <c r="OLG25" s="12"/>
      <c r="OLH25" s="12"/>
      <c r="OLI25" s="12"/>
      <c r="OLJ25" s="12"/>
      <c r="OLK25" s="12"/>
      <c r="OLL25" s="12"/>
      <c r="OLM25" s="12"/>
      <c r="OLN25" s="12"/>
      <c r="OLO25" s="12"/>
      <c r="OLP25" s="12"/>
      <c r="OLQ25" s="12"/>
      <c r="OLR25" s="12"/>
      <c r="OLS25" s="12"/>
      <c r="OLT25" s="12"/>
      <c r="OLU25" s="12"/>
      <c r="OLV25" s="12"/>
      <c r="OLW25" s="12"/>
      <c r="OLX25" s="12"/>
      <c r="OLY25" s="12"/>
      <c r="OLZ25" s="12"/>
      <c r="OMA25" s="12"/>
      <c r="OMB25" s="12"/>
      <c r="OMC25" s="12"/>
      <c r="OMD25" s="12"/>
      <c r="OME25" s="12"/>
      <c r="OMF25" s="12"/>
      <c r="OMG25" s="12"/>
      <c r="OMH25" s="12"/>
      <c r="OMI25" s="12"/>
      <c r="OMJ25" s="12"/>
      <c r="OMK25" s="12"/>
      <c r="OML25" s="12"/>
      <c r="OMM25" s="12"/>
      <c r="OMN25" s="12"/>
      <c r="OMO25" s="12"/>
      <c r="OMP25" s="12"/>
      <c r="OMQ25" s="12"/>
      <c r="OMR25" s="12"/>
      <c r="OMS25" s="12"/>
      <c r="OMT25" s="12"/>
      <c r="OMU25" s="12"/>
      <c r="OMV25" s="12"/>
      <c r="OMW25" s="12"/>
      <c r="OMX25" s="12"/>
      <c r="OMY25" s="12"/>
      <c r="OMZ25" s="12"/>
      <c r="ONA25" s="12"/>
      <c r="ONB25" s="12"/>
      <c r="ONC25" s="12"/>
      <c r="OND25" s="12"/>
      <c r="ONE25" s="12"/>
      <c r="ONF25" s="12"/>
      <c r="ONG25" s="12"/>
      <c r="ONH25" s="12"/>
      <c r="ONI25" s="12"/>
      <c r="ONJ25" s="12"/>
      <c r="ONK25" s="12"/>
      <c r="ONL25" s="12"/>
      <c r="ONM25" s="12"/>
      <c r="ONN25" s="12"/>
      <c r="ONO25" s="12"/>
      <c r="ONP25" s="12"/>
      <c r="ONQ25" s="12"/>
      <c r="ONR25" s="12"/>
      <c r="ONS25" s="12"/>
      <c r="ONT25" s="12"/>
      <c r="ONU25" s="12"/>
      <c r="ONV25" s="12"/>
      <c r="ONW25" s="12"/>
      <c r="ONX25" s="12"/>
      <c r="ONY25" s="12"/>
      <c r="ONZ25" s="12"/>
      <c r="OOA25" s="12"/>
      <c r="OOB25" s="12"/>
      <c r="OOC25" s="12"/>
      <c r="OOD25" s="12"/>
      <c r="OOE25" s="12"/>
      <c r="OOF25" s="12"/>
      <c r="OOG25" s="12"/>
      <c r="OOH25" s="12"/>
      <c r="OOI25" s="12"/>
      <c r="OOJ25" s="12"/>
      <c r="OOK25" s="12"/>
      <c r="OOL25" s="12"/>
      <c r="OOM25" s="12"/>
      <c r="OON25" s="12"/>
      <c r="OOO25" s="12"/>
      <c r="OOP25" s="12"/>
      <c r="OOQ25" s="12"/>
      <c r="OOR25" s="12"/>
      <c r="OOS25" s="12"/>
      <c r="OOT25" s="12"/>
      <c r="OOU25" s="12"/>
      <c r="OOV25" s="12"/>
      <c r="OOW25" s="12"/>
      <c r="OOX25" s="12"/>
      <c r="OOY25" s="12"/>
      <c r="OOZ25" s="12"/>
      <c r="OPA25" s="12"/>
      <c r="OPB25" s="12"/>
      <c r="OPC25" s="12"/>
      <c r="OPD25" s="12"/>
      <c r="OPE25" s="12"/>
      <c r="OPF25" s="12"/>
      <c r="OPG25" s="12"/>
      <c r="OPH25" s="12"/>
      <c r="OPI25" s="12"/>
      <c r="OPJ25" s="12"/>
      <c r="OPK25" s="12"/>
      <c r="OPL25" s="12"/>
      <c r="OPM25" s="12"/>
      <c r="OPN25" s="12"/>
      <c r="OPO25" s="12"/>
      <c r="OPP25" s="12"/>
      <c r="OPQ25" s="12"/>
      <c r="OPR25" s="12"/>
      <c r="OPS25" s="12"/>
      <c r="OPT25" s="12"/>
      <c r="OPU25" s="12"/>
      <c r="OPV25" s="12"/>
      <c r="OPW25" s="12"/>
      <c r="OPX25" s="12"/>
      <c r="OPY25" s="12"/>
      <c r="OPZ25" s="12"/>
      <c r="OQA25" s="12"/>
      <c r="OQB25" s="12"/>
      <c r="OQC25" s="12"/>
      <c r="OQD25" s="12"/>
      <c r="OQE25" s="12"/>
      <c r="OQF25" s="12"/>
      <c r="OQG25" s="12"/>
      <c r="OQH25" s="12"/>
      <c r="OQI25" s="12"/>
      <c r="OQJ25" s="12"/>
      <c r="OQK25" s="12"/>
      <c r="OQL25" s="12"/>
      <c r="OQM25" s="12"/>
      <c r="OQN25" s="12"/>
      <c r="OQO25" s="12"/>
      <c r="OQP25" s="12"/>
      <c r="OQQ25" s="12"/>
      <c r="OQR25" s="12"/>
      <c r="OQS25" s="12"/>
      <c r="OQT25" s="12"/>
      <c r="OQU25" s="12"/>
      <c r="OQV25" s="12"/>
      <c r="OQW25" s="12"/>
      <c r="OQX25" s="12"/>
      <c r="OQY25" s="12"/>
      <c r="OQZ25" s="12"/>
      <c r="ORA25" s="12"/>
      <c r="ORB25" s="12"/>
      <c r="ORC25" s="12"/>
      <c r="ORD25" s="12"/>
      <c r="ORE25" s="12"/>
      <c r="ORF25" s="12"/>
      <c r="ORG25" s="12"/>
      <c r="ORH25" s="12"/>
      <c r="ORI25" s="12"/>
      <c r="ORJ25" s="12"/>
      <c r="ORK25" s="12"/>
      <c r="ORL25" s="12"/>
      <c r="ORM25" s="12"/>
      <c r="ORN25" s="12"/>
      <c r="ORO25" s="12"/>
      <c r="ORP25" s="12"/>
      <c r="ORQ25" s="12"/>
      <c r="ORR25" s="12"/>
      <c r="ORS25" s="12"/>
      <c r="ORT25" s="12"/>
      <c r="ORU25" s="12"/>
      <c r="ORV25" s="12"/>
      <c r="ORW25" s="12"/>
      <c r="ORX25" s="12"/>
      <c r="ORY25" s="12"/>
      <c r="ORZ25" s="12"/>
      <c r="OSA25" s="12"/>
      <c r="OSB25" s="12"/>
      <c r="OSC25" s="12"/>
      <c r="OSD25" s="12"/>
      <c r="OSE25" s="12"/>
      <c r="OSF25" s="12"/>
      <c r="OSG25" s="12"/>
      <c r="OSH25" s="12"/>
      <c r="OSI25" s="12"/>
      <c r="OSJ25" s="12"/>
      <c r="OSK25" s="12"/>
      <c r="OSL25" s="12"/>
      <c r="OSM25" s="12"/>
      <c r="OSN25" s="12"/>
      <c r="OSO25" s="12"/>
      <c r="OSP25" s="12"/>
      <c r="OSQ25" s="12"/>
      <c r="OSR25" s="12"/>
      <c r="OSS25" s="12"/>
      <c r="OST25" s="12"/>
      <c r="OSU25" s="12"/>
      <c r="OSV25" s="12"/>
      <c r="OSW25" s="12"/>
      <c r="OSX25" s="12"/>
      <c r="OSY25" s="12"/>
      <c r="OSZ25" s="12"/>
      <c r="OTA25" s="12"/>
      <c r="OTB25" s="12"/>
      <c r="OTC25" s="12"/>
      <c r="OTD25" s="12"/>
      <c r="OTE25" s="12"/>
      <c r="OTF25" s="12"/>
      <c r="OTG25" s="12"/>
      <c r="OTH25" s="12"/>
      <c r="OTI25" s="12"/>
      <c r="OTJ25" s="12"/>
      <c r="OTK25" s="12"/>
      <c r="OTL25" s="12"/>
      <c r="OTM25" s="12"/>
      <c r="OTN25" s="12"/>
      <c r="OTO25" s="12"/>
      <c r="OTP25" s="12"/>
      <c r="OTQ25" s="12"/>
      <c r="OTR25" s="12"/>
      <c r="OTS25" s="12"/>
      <c r="OTT25" s="12"/>
      <c r="OTU25" s="12"/>
      <c r="OTV25" s="12"/>
      <c r="OTW25" s="12"/>
      <c r="OTX25" s="12"/>
      <c r="OTY25" s="12"/>
      <c r="OTZ25" s="12"/>
      <c r="OUA25" s="12"/>
      <c r="OUB25" s="12"/>
      <c r="OUC25" s="12"/>
      <c r="OUD25" s="12"/>
      <c r="OUE25" s="12"/>
      <c r="OUF25" s="12"/>
      <c r="OUG25" s="12"/>
      <c r="OUH25" s="12"/>
      <c r="OUI25" s="12"/>
      <c r="OUJ25" s="12"/>
      <c r="OUK25" s="12"/>
      <c r="OUL25" s="12"/>
      <c r="OUM25" s="12"/>
      <c r="OUN25" s="12"/>
      <c r="OUO25" s="12"/>
      <c r="OUP25" s="12"/>
      <c r="OUQ25" s="12"/>
      <c r="OUR25" s="12"/>
      <c r="OUS25" s="12"/>
      <c r="OUT25" s="12"/>
      <c r="OUU25" s="12"/>
      <c r="OUV25" s="12"/>
      <c r="OUW25" s="12"/>
      <c r="OUX25" s="12"/>
      <c r="OUY25" s="12"/>
      <c r="OUZ25" s="12"/>
      <c r="OVA25" s="12"/>
      <c r="OVB25" s="12"/>
      <c r="OVC25" s="12"/>
      <c r="OVD25" s="12"/>
      <c r="OVE25" s="12"/>
      <c r="OVF25" s="12"/>
      <c r="OVG25" s="12"/>
      <c r="OVH25" s="12"/>
      <c r="OVI25" s="12"/>
      <c r="OVJ25" s="12"/>
      <c r="OVK25" s="12"/>
      <c r="OVL25" s="12"/>
      <c r="OVM25" s="12"/>
      <c r="OVN25" s="12"/>
      <c r="OVO25" s="12"/>
      <c r="OVP25" s="12"/>
      <c r="OVQ25" s="12"/>
      <c r="OVR25" s="12"/>
      <c r="OVS25" s="12"/>
      <c r="OVT25" s="12"/>
      <c r="OVU25" s="12"/>
      <c r="OVV25" s="12"/>
      <c r="OVW25" s="12"/>
      <c r="OVX25" s="12"/>
      <c r="OVY25" s="12"/>
      <c r="OVZ25" s="12"/>
      <c r="OWA25" s="12"/>
      <c r="OWB25" s="12"/>
      <c r="OWC25" s="12"/>
      <c r="OWD25" s="12"/>
      <c r="OWE25" s="12"/>
      <c r="OWF25" s="12"/>
      <c r="OWG25" s="12"/>
      <c r="OWH25" s="12"/>
      <c r="OWI25" s="12"/>
      <c r="OWJ25" s="12"/>
      <c r="OWK25" s="12"/>
      <c r="OWL25" s="12"/>
      <c r="OWM25" s="12"/>
      <c r="OWN25" s="12"/>
      <c r="OWO25" s="12"/>
      <c r="OWP25" s="12"/>
      <c r="OWQ25" s="12"/>
      <c r="OWR25" s="12"/>
      <c r="OWS25" s="12"/>
      <c r="OWT25" s="12"/>
      <c r="OWU25" s="12"/>
      <c r="OWV25" s="12"/>
      <c r="OWW25" s="12"/>
      <c r="OWX25" s="12"/>
      <c r="OWY25" s="12"/>
      <c r="OWZ25" s="12"/>
      <c r="OXA25" s="12"/>
      <c r="OXB25" s="12"/>
      <c r="OXC25" s="12"/>
      <c r="OXD25" s="12"/>
      <c r="OXE25" s="12"/>
      <c r="OXF25" s="12"/>
      <c r="OXG25" s="12"/>
      <c r="OXH25" s="12"/>
      <c r="OXI25" s="12"/>
      <c r="OXJ25" s="12"/>
      <c r="OXK25" s="12"/>
      <c r="OXL25" s="12"/>
      <c r="OXM25" s="12"/>
      <c r="OXN25" s="12"/>
      <c r="OXO25" s="12"/>
      <c r="OXP25" s="12"/>
      <c r="OXQ25" s="12"/>
      <c r="OXR25" s="12"/>
      <c r="OXS25" s="12"/>
      <c r="OXT25" s="12"/>
      <c r="OXU25" s="12"/>
      <c r="OXV25" s="12"/>
      <c r="OXW25" s="12"/>
      <c r="OXX25" s="12"/>
      <c r="OXY25" s="12"/>
      <c r="OXZ25" s="12"/>
      <c r="OYA25" s="12"/>
      <c r="OYB25" s="12"/>
      <c r="OYC25" s="12"/>
      <c r="OYD25" s="12"/>
      <c r="OYE25" s="12"/>
      <c r="OYF25" s="12"/>
      <c r="OYG25" s="12"/>
      <c r="OYH25" s="12"/>
      <c r="OYI25" s="12"/>
      <c r="OYJ25" s="12"/>
      <c r="OYK25" s="12"/>
      <c r="OYL25" s="12"/>
      <c r="OYM25" s="12"/>
      <c r="OYN25" s="12"/>
      <c r="OYO25" s="12"/>
      <c r="OYP25" s="12"/>
      <c r="OYQ25" s="12"/>
      <c r="OYR25" s="12"/>
      <c r="OYS25" s="12"/>
      <c r="OYT25" s="12"/>
      <c r="OYU25" s="12"/>
      <c r="OYV25" s="12"/>
      <c r="OYW25" s="12"/>
      <c r="OYX25" s="12"/>
      <c r="OYY25" s="12"/>
      <c r="OYZ25" s="12"/>
      <c r="OZA25" s="12"/>
      <c r="OZB25" s="12"/>
      <c r="OZC25" s="12"/>
      <c r="OZD25" s="12"/>
      <c r="OZE25" s="12"/>
      <c r="OZF25" s="12"/>
      <c r="OZG25" s="12"/>
      <c r="OZH25" s="12"/>
      <c r="OZI25" s="12"/>
      <c r="OZJ25" s="12"/>
      <c r="OZK25" s="12"/>
      <c r="OZL25" s="12"/>
      <c r="OZM25" s="12"/>
      <c r="OZN25" s="12"/>
      <c r="OZO25" s="12"/>
      <c r="OZP25" s="12"/>
      <c r="OZQ25" s="12"/>
      <c r="OZR25" s="12"/>
      <c r="OZS25" s="12"/>
      <c r="OZT25" s="12"/>
      <c r="OZU25" s="12"/>
      <c r="OZV25" s="12"/>
      <c r="OZW25" s="12"/>
      <c r="OZX25" s="12"/>
      <c r="OZY25" s="12"/>
      <c r="OZZ25" s="12"/>
      <c r="PAA25" s="12"/>
      <c r="PAB25" s="12"/>
      <c r="PAC25" s="12"/>
      <c r="PAD25" s="12"/>
      <c r="PAE25" s="12"/>
      <c r="PAF25" s="12"/>
      <c r="PAG25" s="12"/>
      <c r="PAH25" s="12"/>
      <c r="PAI25" s="12"/>
      <c r="PAJ25" s="12"/>
      <c r="PAK25" s="12"/>
      <c r="PAL25" s="12"/>
      <c r="PAM25" s="12"/>
      <c r="PAN25" s="12"/>
      <c r="PAO25" s="12"/>
      <c r="PAP25" s="12"/>
      <c r="PAQ25" s="12"/>
      <c r="PAR25" s="12"/>
      <c r="PAS25" s="12"/>
      <c r="PAT25" s="12"/>
      <c r="PAU25" s="12"/>
      <c r="PAV25" s="12"/>
      <c r="PAW25" s="12"/>
      <c r="PAX25" s="12"/>
      <c r="PAY25" s="12"/>
      <c r="PAZ25" s="12"/>
      <c r="PBA25" s="12"/>
      <c r="PBB25" s="12"/>
      <c r="PBC25" s="12"/>
      <c r="PBD25" s="12"/>
      <c r="PBE25" s="12"/>
      <c r="PBF25" s="12"/>
      <c r="PBG25" s="12"/>
      <c r="PBH25" s="12"/>
      <c r="PBI25" s="12"/>
      <c r="PBJ25" s="12"/>
      <c r="PBK25" s="12"/>
      <c r="PBL25" s="12"/>
      <c r="PBM25" s="12"/>
      <c r="PBN25" s="12"/>
      <c r="PBO25" s="12"/>
      <c r="PBP25" s="12"/>
      <c r="PBQ25" s="12"/>
      <c r="PBR25" s="12"/>
      <c r="PBS25" s="12"/>
      <c r="PBT25" s="12"/>
      <c r="PBU25" s="12"/>
      <c r="PBV25" s="12"/>
      <c r="PBW25" s="12"/>
      <c r="PBX25" s="12"/>
      <c r="PBY25" s="12"/>
      <c r="PBZ25" s="12"/>
      <c r="PCA25" s="12"/>
      <c r="PCB25" s="12"/>
      <c r="PCC25" s="12"/>
      <c r="PCD25" s="12"/>
      <c r="PCE25" s="12"/>
      <c r="PCF25" s="12"/>
      <c r="PCG25" s="12"/>
      <c r="PCH25" s="12"/>
      <c r="PCI25" s="12"/>
      <c r="PCJ25" s="12"/>
      <c r="PCK25" s="12"/>
      <c r="PCL25" s="12"/>
      <c r="PCM25" s="12"/>
      <c r="PCN25" s="12"/>
      <c r="PCO25" s="12"/>
      <c r="PCP25" s="12"/>
      <c r="PCQ25" s="12"/>
      <c r="PCR25" s="12"/>
      <c r="PCS25" s="12"/>
      <c r="PCT25" s="12"/>
      <c r="PCU25" s="12"/>
      <c r="PCV25" s="12"/>
      <c r="PCW25" s="12"/>
      <c r="PCX25" s="12"/>
      <c r="PCY25" s="12"/>
      <c r="PCZ25" s="12"/>
      <c r="PDA25" s="12"/>
      <c r="PDB25" s="12"/>
      <c r="PDC25" s="12"/>
      <c r="PDD25" s="12"/>
      <c r="PDE25" s="12"/>
      <c r="PDF25" s="12"/>
      <c r="PDG25" s="12"/>
      <c r="PDH25" s="12"/>
      <c r="PDI25" s="12"/>
      <c r="PDJ25" s="12"/>
      <c r="PDK25" s="12"/>
      <c r="PDL25" s="12"/>
      <c r="PDM25" s="12"/>
      <c r="PDN25" s="12"/>
      <c r="PDO25" s="12"/>
      <c r="PDP25" s="12"/>
      <c r="PDQ25" s="12"/>
      <c r="PDR25" s="12"/>
      <c r="PDS25" s="12"/>
      <c r="PDT25" s="12"/>
      <c r="PDU25" s="12"/>
      <c r="PDV25" s="12"/>
      <c r="PDW25" s="12"/>
      <c r="PDX25" s="12"/>
      <c r="PDY25" s="12"/>
      <c r="PDZ25" s="12"/>
      <c r="PEA25" s="12"/>
      <c r="PEB25" s="12"/>
      <c r="PEC25" s="12"/>
      <c r="PED25" s="12"/>
      <c r="PEE25" s="12"/>
      <c r="PEF25" s="12"/>
      <c r="PEG25" s="12"/>
      <c r="PEH25" s="12"/>
      <c r="PEI25" s="12"/>
      <c r="PEJ25" s="12"/>
      <c r="PEK25" s="12"/>
      <c r="PEL25" s="12"/>
      <c r="PEM25" s="12"/>
      <c r="PEN25" s="12"/>
      <c r="PEO25" s="12"/>
      <c r="PEP25" s="12"/>
      <c r="PEQ25" s="12"/>
      <c r="PER25" s="12"/>
      <c r="PES25" s="12"/>
      <c r="PET25" s="12"/>
      <c r="PEU25" s="12"/>
      <c r="PEV25" s="12"/>
      <c r="PEW25" s="12"/>
      <c r="PEX25" s="12"/>
      <c r="PEY25" s="12"/>
      <c r="PEZ25" s="12"/>
      <c r="PFA25" s="12"/>
      <c r="PFB25" s="12"/>
      <c r="PFC25" s="12"/>
      <c r="PFD25" s="12"/>
      <c r="PFE25" s="12"/>
      <c r="PFF25" s="12"/>
      <c r="PFG25" s="12"/>
      <c r="PFH25" s="12"/>
      <c r="PFI25" s="12"/>
      <c r="PFJ25" s="12"/>
      <c r="PFK25" s="12"/>
      <c r="PFL25" s="12"/>
      <c r="PFM25" s="12"/>
      <c r="PFN25" s="12"/>
      <c r="PFO25" s="12"/>
      <c r="PFP25" s="12"/>
      <c r="PFQ25" s="12"/>
      <c r="PFR25" s="12"/>
      <c r="PFS25" s="12"/>
      <c r="PFT25" s="12"/>
      <c r="PFU25" s="12"/>
      <c r="PFV25" s="12"/>
      <c r="PFW25" s="12"/>
      <c r="PFX25" s="12"/>
      <c r="PFY25" s="12"/>
      <c r="PFZ25" s="12"/>
      <c r="PGA25" s="12"/>
      <c r="PGB25" s="12"/>
      <c r="PGC25" s="12"/>
      <c r="PGD25" s="12"/>
      <c r="PGE25" s="12"/>
      <c r="PGF25" s="12"/>
      <c r="PGG25" s="12"/>
      <c r="PGH25" s="12"/>
      <c r="PGI25" s="12"/>
      <c r="PGJ25" s="12"/>
      <c r="PGK25" s="12"/>
      <c r="PGL25" s="12"/>
      <c r="PGM25" s="12"/>
      <c r="PGN25" s="12"/>
      <c r="PGO25" s="12"/>
      <c r="PGP25" s="12"/>
      <c r="PGQ25" s="12"/>
      <c r="PGR25" s="12"/>
      <c r="PGS25" s="12"/>
      <c r="PGT25" s="12"/>
      <c r="PGU25" s="12"/>
      <c r="PGV25" s="12"/>
      <c r="PGW25" s="12"/>
      <c r="PGX25" s="12"/>
      <c r="PGY25" s="12"/>
      <c r="PGZ25" s="12"/>
      <c r="PHA25" s="12"/>
      <c r="PHB25" s="12"/>
      <c r="PHC25" s="12"/>
      <c r="PHD25" s="12"/>
      <c r="PHE25" s="12"/>
      <c r="PHF25" s="12"/>
      <c r="PHG25" s="12"/>
      <c r="PHH25" s="12"/>
      <c r="PHI25" s="12"/>
      <c r="PHJ25" s="12"/>
      <c r="PHK25" s="12"/>
      <c r="PHL25" s="12"/>
      <c r="PHM25" s="12"/>
      <c r="PHN25" s="12"/>
      <c r="PHO25" s="12"/>
      <c r="PHP25" s="12"/>
      <c r="PHQ25" s="12"/>
      <c r="PHR25" s="12"/>
      <c r="PHS25" s="12"/>
      <c r="PHT25" s="12"/>
      <c r="PHU25" s="12"/>
      <c r="PHV25" s="12"/>
      <c r="PHW25" s="12"/>
      <c r="PHX25" s="12"/>
      <c r="PHY25" s="12"/>
      <c r="PHZ25" s="12"/>
      <c r="PIA25" s="12"/>
      <c r="PIB25" s="12"/>
      <c r="PIC25" s="12"/>
      <c r="PID25" s="12"/>
      <c r="PIE25" s="12"/>
      <c r="PIF25" s="12"/>
      <c r="PIG25" s="12"/>
      <c r="PIH25" s="12"/>
      <c r="PII25" s="12"/>
      <c r="PIJ25" s="12"/>
      <c r="PIK25" s="12"/>
      <c r="PIL25" s="12"/>
      <c r="PIM25" s="12"/>
      <c r="PIN25" s="12"/>
      <c r="PIO25" s="12"/>
      <c r="PIP25" s="12"/>
      <c r="PIQ25" s="12"/>
      <c r="PIR25" s="12"/>
      <c r="PIS25" s="12"/>
      <c r="PIT25" s="12"/>
      <c r="PIU25" s="12"/>
      <c r="PIV25" s="12"/>
      <c r="PIW25" s="12"/>
      <c r="PIX25" s="12"/>
      <c r="PIY25" s="12"/>
      <c r="PIZ25" s="12"/>
      <c r="PJA25" s="12"/>
      <c r="PJB25" s="12"/>
      <c r="PJC25" s="12"/>
      <c r="PJD25" s="12"/>
      <c r="PJE25" s="12"/>
      <c r="PJF25" s="12"/>
      <c r="PJG25" s="12"/>
      <c r="PJH25" s="12"/>
      <c r="PJI25" s="12"/>
      <c r="PJJ25" s="12"/>
      <c r="PJK25" s="12"/>
      <c r="PJL25" s="12"/>
      <c r="PJM25" s="12"/>
      <c r="PJN25" s="12"/>
      <c r="PJO25" s="12"/>
      <c r="PJP25" s="12"/>
      <c r="PJQ25" s="12"/>
      <c r="PJR25" s="12"/>
      <c r="PJS25" s="12"/>
      <c r="PJT25" s="12"/>
      <c r="PJU25" s="12"/>
      <c r="PJV25" s="12"/>
      <c r="PJW25" s="12"/>
      <c r="PJX25" s="12"/>
      <c r="PJY25" s="12"/>
      <c r="PJZ25" s="12"/>
      <c r="PKA25" s="12"/>
      <c r="PKB25" s="12"/>
      <c r="PKC25" s="12"/>
      <c r="PKD25" s="12"/>
      <c r="PKE25" s="12"/>
      <c r="PKF25" s="12"/>
      <c r="PKG25" s="12"/>
      <c r="PKH25" s="12"/>
      <c r="PKI25" s="12"/>
      <c r="PKJ25" s="12"/>
      <c r="PKK25" s="12"/>
      <c r="PKL25" s="12"/>
      <c r="PKM25" s="12"/>
      <c r="PKN25" s="12"/>
      <c r="PKO25" s="12"/>
      <c r="PKP25" s="12"/>
      <c r="PKQ25" s="12"/>
      <c r="PKR25" s="12"/>
      <c r="PKS25" s="12"/>
      <c r="PKT25" s="12"/>
      <c r="PKU25" s="12"/>
      <c r="PKV25" s="12"/>
      <c r="PKW25" s="12"/>
      <c r="PKX25" s="12"/>
      <c r="PKY25" s="12"/>
      <c r="PKZ25" s="12"/>
      <c r="PLA25" s="12"/>
      <c r="PLB25" s="12"/>
      <c r="PLC25" s="12"/>
      <c r="PLD25" s="12"/>
      <c r="PLE25" s="12"/>
      <c r="PLF25" s="12"/>
      <c r="PLG25" s="12"/>
      <c r="PLH25" s="12"/>
      <c r="PLI25" s="12"/>
      <c r="PLJ25" s="12"/>
      <c r="PLK25" s="12"/>
      <c r="PLL25" s="12"/>
      <c r="PLM25" s="12"/>
      <c r="PLN25" s="12"/>
      <c r="PLO25" s="12"/>
      <c r="PLP25" s="12"/>
      <c r="PLQ25" s="12"/>
      <c r="PLR25" s="12"/>
      <c r="PLS25" s="12"/>
      <c r="PLT25" s="12"/>
      <c r="PLU25" s="12"/>
      <c r="PLV25" s="12"/>
      <c r="PLW25" s="12"/>
      <c r="PLX25" s="12"/>
      <c r="PLY25" s="12"/>
      <c r="PLZ25" s="12"/>
      <c r="PMA25" s="12"/>
      <c r="PMB25" s="12"/>
      <c r="PMC25" s="12"/>
      <c r="PMD25" s="12"/>
      <c r="PME25" s="12"/>
      <c r="PMF25" s="12"/>
      <c r="PMG25" s="12"/>
      <c r="PMH25" s="12"/>
      <c r="PMI25" s="12"/>
      <c r="PMJ25" s="12"/>
      <c r="PMK25" s="12"/>
      <c r="PML25" s="12"/>
      <c r="PMM25" s="12"/>
      <c r="PMN25" s="12"/>
      <c r="PMO25" s="12"/>
      <c r="PMP25" s="12"/>
      <c r="PMQ25" s="12"/>
      <c r="PMR25" s="12"/>
      <c r="PMS25" s="12"/>
      <c r="PMT25" s="12"/>
      <c r="PMU25" s="12"/>
      <c r="PMV25" s="12"/>
      <c r="PMW25" s="12"/>
      <c r="PMX25" s="12"/>
      <c r="PMY25" s="12"/>
      <c r="PMZ25" s="12"/>
      <c r="PNA25" s="12"/>
      <c r="PNB25" s="12"/>
      <c r="PNC25" s="12"/>
      <c r="PND25" s="12"/>
      <c r="PNE25" s="12"/>
      <c r="PNF25" s="12"/>
      <c r="PNG25" s="12"/>
      <c r="PNH25" s="12"/>
      <c r="PNI25" s="12"/>
      <c r="PNJ25" s="12"/>
      <c r="PNK25" s="12"/>
      <c r="PNL25" s="12"/>
      <c r="PNM25" s="12"/>
      <c r="PNN25" s="12"/>
      <c r="PNO25" s="12"/>
      <c r="PNP25" s="12"/>
      <c r="PNQ25" s="12"/>
      <c r="PNR25" s="12"/>
      <c r="PNS25" s="12"/>
      <c r="PNT25" s="12"/>
      <c r="PNU25" s="12"/>
      <c r="PNV25" s="12"/>
      <c r="PNW25" s="12"/>
      <c r="PNX25" s="12"/>
      <c r="PNY25" s="12"/>
      <c r="PNZ25" s="12"/>
      <c r="POA25" s="12"/>
      <c r="POB25" s="12"/>
      <c r="POC25" s="12"/>
      <c r="POD25" s="12"/>
      <c r="POE25" s="12"/>
      <c r="POF25" s="12"/>
      <c r="POG25" s="12"/>
      <c r="POH25" s="12"/>
      <c r="POI25" s="12"/>
      <c r="POJ25" s="12"/>
      <c r="POK25" s="12"/>
      <c r="POL25" s="12"/>
      <c r="POM25" s="12"/>
      <c r="PON25" s="12"/>
      <c r="POO25" s="12"/>
      <c r="POP25" s="12"/>
      <c r="POQ25" s="12"/>
      <c r="POR25" s="12"/>
      <c r="POS25" s="12"/>
      <c r="POT25" s="12"/>
      <c r="POU25" s="12"/>
      <c r="POV25" s="12"/>
      <c r="POW25" s="12"/>
      <c r="POX25" s="12"/>
      <c r="POY25" s="12"/>
      <c r="POZ25" s="12"/>
      <c r="PPA25" s="12"/>
      <c r="PPB25" s="12"/>
      <c r="PPC25" s="12"/>
      <c r="PPD25" s="12"/>
      <c r="PPE25" s="12"/>
      <c r="PPF25" s="12"/>
      <c r="PPG25" s="12"/>
      <c r="PPH25" s="12"/>
      <c r="PPI25" s="12"/>
      <c r="PPJ25" s="12"/>
      <c r="PPK25" s="12"/>
      <c r="PPL25" s="12"/>
      <c r="PPM25" s="12"/>
      <c r="PPN25" s="12"/>
      <c r="PPO25" s="12"/>
      <c r="PPP25" s="12"/>
      <c r="PPQ25" s="12"/>
      <c r="PPR25" s="12"/>
      <c r="PPS25" s="12"/>
      <c r="PPT25" s="12"/>
      <c r="PPU25" s="12"/>
      <c r="PPV25" s="12"/>
      <c r="PPW25" s="12"/>
      <c r="PPX25" s="12"/>
      <c r="PPY25" s="12"/>
      <c r="PPZ25" s="12"/>
      <c r="PQA25" s="12"/>
      <c r="PQB25" s="12"/>
      <c r="PQC25" s="12"/>
      <c r="PQD25" s="12"/>
      <c r="PQE25" s="12"/>
      <c r="PQF25" s="12"/>
      <c r="PQG25" s="12"/>
      <c r="PQH25" s="12"/>
      <c r="PQI25" s="12"/>
      <c r="PQJ25" s="12"/>
      <c r="PQK25" s="12"/>
      <c r="PQL25" s="12"/>
      <c r="PQM25" s="12"/>
      <c r="PQN25" s="12"/>
      <c r="PQO25" s="12"/>
      <c r="PQP25" s="12"/>
      <c r="PQQ25" s="12"/>
      <c r="PQR25" s="12"/>
      <c r="PQS25" s="12"/>
      <c r="PQT25" s="12"/>
      <c r="PQU25" s="12"/>
      <c r="PQV25" s="12"/>
      <c r="PQW25" s="12"/>
      <c r="PQX25" s="12"/>
      <c r="PQY25" s="12"/>
      <c r="PQZ25" s="12"/>
      <c r="PRA25" s="12"/>
      <c r="PRB25" s="12"/>
      <c r="PRC25" s="12"/>
      <c r="PRD25" s="12"/>
      <c r="PRE25" s="12"/>
      <c r="PRF25" s="12"/>
      <c r="PRG25" s="12"/>
      <c r="PRH25" s="12"/>
      <c r="PRI25" s="12"/>
      <c r="PRJ25" s="12"/>
      <c r="PRK25" s="12"/>
      <c r="PRL25" s="12"/>
      <c r="PRM25" s="12"/>
      <c r="PRN25" s="12"/>
      <c r="PRO25" s="12"/>
      <c r="PRP25" s="12"/>
      <c r="PRQ25" s="12"/>
      <c r="PRR25" s="12"/>
      <c r="PRS25" s="12"/>
      <c r="PRT25" s="12"/>
      <c r="PRU25" s="12"/>
      <c r="PRV25" s="12"/>
      <c r="PRW25" s="12"/>
      <c r="PRX25" s="12"/>
      <c r="PRY25" s="12"/>
      <c r="PRZ25" s="12"/>
      <c r="PSA25" s="12"/>
      <c r="PSB25" s="12"/>
      <c r="PSC25" s="12"/>
      <c r="PSD25" s="12"/>
      <c r="PSE25" s="12"/>
      <c r="PSF25" s="12"/>
      <c r="PSG25" s="12"/>
      <c r="PSH25" s="12"/>
      <c r="PSI25" s="12"/>
      <c r="PSJ25" s="12"/>
      <c r="PSK25" s="12"/>
      <c r="PSL25" s="12"/>
      <c r="PSM25" s="12"/>
      <c r="PSN25" s="12"/>
      <c r="PSO25" s="12"/>
      <c r="PSP25" s="12"/>
      <c r="PSQ25" s="12"/>
      <c r="PSR25" s="12"/>
      <c r="PSS25" s="12"/>
      <c r="PST25" s="12"/>
      <c r="PSU25" s="12"/>
      <c r="PSV25" s="12"/>
      <c r="PSW25" s="12"/>
      <c r="PSX25" s="12"/>
      <c r="PSY25" s="12"/>
      <c r="PSZ25" s="12"/>
      <c r="PTA25" s="12"/>
      <c r="PTB25" s="12"/>
      <c r="PTC25" s="12"/>
      <c r="PTD25" s="12"/>
      <c r="PTE25" s="12"/>
      <c r="PTF25" s="12"/>
      <c r="PTG25" s="12"/>
      <c r="PTH25" s="12"/>
      <c r="PTI25" s="12"/>
      <c r="PTJ25" s="12"/>
      <c r="PTK25" s="12"/>
      <c r="PTL25" s="12"/>
      <c r="PTM25" s="12"/>
      <c r="PTN25" s="12"/>
      <c r="PTO25" s="12"/>
      <c r="PTP25" s="12"/>
      <c r="PTQ25" s="12"/>
      <c r="PTR25" s="12"/>
      <c r="PTS25" s="12"/>
      <c r="PTT25" s="12"/>
      <c r="PTU25" s="12"/>
      <c r="PTV25" s="12"/>
      <c r="PTW25" s="12"/>
      <c r="PTX25" s="12"/>
      <c r="PTY25" s="12"/>
      <c r="PTZ25" s="12"/>
      <c r="PUA25" s="12"/>
      <c r="PUB25" s="12"/>
      <c r="PUC25" s="12"/>
      <c r="PUD25" s="12"/>
      <c r="PUE25" s="12"/>
      <c r="PUF25" s="12"/>
      <c r="PUG25" s="12"/>
      <c r="PUH25" s="12"/>
      <c r="PUI25" s="12"/>
      <c r="PUJ25" s="12"/>
      <c r="PUK25" s="12"/>
      <c r="PUL25" s="12"/>
      <c r="PUM25" s="12"/>
      <c r="PUN25" s="12"/>
      <c r="PUO25" s="12"/>
      <c r="PUP25" s="12"/>
      <c r="PUQ25" s="12"/>
      <c r="PUR25" s="12"/>
      <c r="PUS25" s="12"/>
      <c r="PUT25" s="12"/>
      <c r="PUU25" s="12"/>
      <c r="PUV25" s="12"/>
      <c r="PUW25" s="12"/>
      <c r="PUX25" s="12"/>
      <c r="PUY25" s="12"/>
      <c r="PUZ25" s="12"/>
      <c r="PVA25" s="12"/>
      <c r="PVB25" s="12"/>
      <c r="PVC25" s="12"/>
      <c r="PVD25" s="12"/>
      <c r="PVE25" s="12"/>
      <c r="PVF25" s="12"/>
      <c r="PVG25" s="12"/>
      <c r="PVH25" s="12"/>
      <c r="PVI25" s="12"/>
      <c r="PVJ25" s="12"/>
      <c r="PVK25" s="12"/>
      <c r="PVL25" s="12"/>
      <c r="PVM25" s="12"/>
      <c r="PVN25" s="12"/>
      <c r="PVO25" s="12"/>
      <c r="PVP25" s="12"/>
      <c r="PVQ25" s="12"/>
      <c r="PVR25" s="12"/>
      <c r="PVS25" s="12"/>
      <c r="PVT25" s="12"/>
      <c r="PVU25" s="12"/>
      <c r="PVV25" s="12"/>
      <c r="PVW25" s="12"/>
      <c r="PVX25" s="12"/>
      <c r="PVY25" s="12"/>
      <c r="PVZ25" s="12"/>
      <c r="PWA25" s="12"/>
      <c r="PWB25" s="12"/>
      <c r="PWC25" s="12"/>
      <c r="PWD25" s="12"/>
      <c r="PWE25" s="12"/>
      <c r="PWF25" s="12"/>
      <c r="PWG25" s="12"/>
      <c r="PWH25" s="12"/>
      <c r="PWI25" s="12"/>
      <c r="PWJ25" s="12"/>
      <c r="PWK25" s="12"/>
      <c r="PWL25" s="12"/>
      <c r="PWM25" s="12"/>
      <c r="PWN25" s="12"/>
      <c r="PWO25" s="12"/>
      <c r="PWP25" s="12"/>
      <c r="PWQ25" s="12"/>
      <c r="PWR25" s="12"/>
      <c r="PWS25" s="12"/>
      <c r="PWT25" s="12"/>
      <c r="PWU25" s="12"/>
      <c r="PWV25" s="12"/>
      <c r="PWW25" s="12"/>
      <c r="PWX25" s="12"/>
      <c r="PWY25" s="12"/>
      <c r="PWZ25" s="12"/>
      <c r="PXA25" s="12"/>
      <c r="PXB25" s="12"/>
      <c r="PXC25" s="12"/>
      <c r="PXD25" s="12"/>
      <c r="PXE25" s="12"/>
      <c r="PXF25" s="12"/>
      <c r="PXG25" s="12"/>
      <c r="PXH25" s="12"/>
      <c r="PXI25" s="12"/>
      <c r="PXJ25" s="12"/>
      <c r="PXK25" s="12"/>
      <c r="PXL25" s="12"/>
      <c r="PXM25" s="12"/>
      <c r="PXN25" s="12"/>
      <c r="PXO25" s="12"/>
      <c r="PXP25" s="12"/>
      <c r="PXQ25" s="12"/>
      <c r="PXR25" s="12"/>
      <c r="PXS25" s="12"/>
      <c r="PXT25" s="12"/>
      <c r="PXU25" s="12"/>
      <c r="PXV25" s="12"/>
      <c r="PXW25" s="12"/>
      <c r="PXX25" s="12"/>
      <c r="PXY25" s="12"/>
      <c r="PXZ25" s="12"/>
      <c r="PYA25" s="12"/>
      <c r="PYB25" s="12"/>
      <c r="PYC25" s="12"/>
      <c r="PYD25" s="12"/>
      <c r="PYE25" s="12"/>
      <c r="PYF25" s="12"/>
      <c r="PYG25" s="12"/>
      <c r="PYH25" s="12"/>
      <c r="PYI25" s="12"/>
      <c r="PYJ25" s="12"/>
      <c r="PYK25" s="12"/>
      <c r="PYL25" s="12"/>
      <c r="PYM25" s="12"/>
      <c r="PYN25" s="12"/>
      <c r="PYO25" s="12"/>
      <c r="PYP25" s="12"/>
      <c r="PYQ25" s="12"/>
      <c r="PYR25" s="12"/>
      <c r="PYS25" s="12"/>
      <c r="PYT25" s="12"/>
      <c r="PYU25" s="12"/>
      <c r="PYV25" s="12"/>
      <c r="PYW25" s="12"/>
      <c r="PYX25" s="12"/>
      <c r="PYY25" s="12"/>
      <c r="PYZ25" s="12"/>
      <c r="PZA25" s="12"/>
      <c r="PZB25" s="12"/>
      <c r="PZC25" s="12"/>
      <c r="PZD25" s="12"/>
      <c r="PZE25" s="12"/>
      <c r="PZF25" s="12"/>
      <c r="PZG25" s="12"/>
      <c r="PZH25" s="12"/>
      <c r="PZI25" s="12"/>
      <c r="PZJ25" s="12"/>
      <c r="PZK25" s="12"/>
      <c r="PZL25" s="12"/>
      <c r="PZM25" s="12"/>
      <c r="PZN25" s="12"/>
      <c r="PZO25" s="12"/>
      <c r="PZP25" s="12"/>
      <c r="PZQ25" s="12"/>
      <c r="PZR25" s="12"/>
      <c r="PZS25" s="12"/>
      <c r="PZT25" s="12"/>
      <c r="PZU25" s="12"/>
      <c r="PZV25" s="12"/>
      <c r="PZW25" s="12"/>
      <c r="PZX25" s="12"/>
      <c r="PZY25" s="12"/>
      <c r="PZZ25" s="12"/>
      <c r="QAA25" s="12"/>
      <c r="QAB25" s="12"/>
      <c r="QAC25" s="12"/>
      <c r="QAD25" s="12"/>
      <c r="QAE25" s="12"/>
      <c r="QAF25" s="12"/>
      <c r="QAG25" s="12"/>
      <c r="QAH25" s="12"/>
      <c r="QAI25" s="12"/>
      <c r="QAJ25" s="12"/>
      <c r="QAK25" s="12"/>
      <c r="QAL25" s="12"/>
      <c r="QAM25" s="12"/>
      <c r="QAN25" s="12"/>
      <c r="QAO25" s="12"/>
      <c r="QAP25" s="12"/>
      <c r="QAQ25" s="12"/>
      <c r="QAR25" s="12"/>
      <c r="QAS25" s="12"/>
      <c r="QAT25" s="12"/>
      <c r="QAU25" s="12"/>
      <c r="QAV25" s="12"/>
      <c r="QAW25" s="12"/>
      <c r="QAX25" s="12"/>
      <c r="QAY25" s="12"/>
      <c r="QAZ25" s="12"/>
      <c r="QBA25" s="12"/>
      <c r="QBB25" s="12"/>
      <c r="QBC25" s="12"/>
      <c r="QBD25" s="12"/>
      <c r="QBE25" s="12"/>
      <c r="QBF25" s="12"/>
      <c r="QBG25" s="12"/>
      <c r="QBH25" s="12"/>
      <c r="QBI25" s="12"/>
      <c r="QBJ25" s="12"/>
      <c r="QBK25" s="12"/>
      <c r="QBL25" s="12"/>
      <c r="QBM25" s="12"/>
      <c r="QBN25" s="12"/>
      <c r="QBO25" s="12"/>
      <c r="QBP25" s="12"/>
      <c r="QBQ25" s="12"/>
      <c r="QBR25" s="12"/>
      <c r="QBS25" s="12"/>
      <c r="QBT25" s="12"/>
      <c r="QBU25" s="12"/>
      <c r="QBV25" s="12"/>
      <c r="QBW25" s="12"/>
      <c r="QBX25" s="12"/>
      <c r="QBY25" s="12"/>
      <c r="QBZ25" s="12"/>
      <c r="QCA25" s="12"/>
      <c r="QCB25" s="12"/>
      <c r="QCC25" s="12"/>
      <c r="QCD25" s="12"/>
      <c r="QCE25" s="12"/>
      <c r="QCF25" s="12"/>
      <c r="QCG25" s="12"/>
      <c r="QCH25" s="12"/>
      <c r="QCI25" s="12"/>
      <c r="QCJ25" s="12"/>
      <c r="QCK25" s="12"/>
      <c r="QCL25" s="12"/>
      <c r="QCM25" s="12"/>
      <c r="QCN25" s="12"/>
      <c r="QCO25" s="12"/>
      <c r="QCP25" s="12"/>
      <c r="QCQ25" s="12"/>
      <c r="QCR25" s="12"/>
      <c r="QCS25" s="12"/>
      <c r="QCT25" s="12"/>
      <c r="QCU25" s="12"/>
      <c r="QCV25" s="12"/>
      <c r="QCW25" s="12"/>
      <c r="QCX25" s="12"/>
      <c r="QCY25" s="12"/>
      <c r="QCZ25" s="12"/>
      <c r="QDA25" s="12"/>
      <c r="QDB25" s="12"/>
      <c r="QDC25" s="12"/>
      <c r="QDD25" s="12"/>
      <c r="QDE25" s="12"/>
      <c r="QDF25" s="12"/>
      <c r="QDG25" s="12"/>
      <c r="QDH25" s="12"/>
      <c r="QDI25" s="12"/>
      <c r="QDJ25" s="12"/>
      <c r="QDK25" s="12"/>
      <c r="QDL25" s="12"/>
      <c r="QDM25" s="12"/>
      <c r="QDN25" s="12"/>
      <c r="QDO25" s="12"/>
      <c r="QDP25" s="12"/>
      <c r="QDQ25" s="12"/>
      <c r="QDR25" s="12"/>
      <c r="QDS25" s="12"/>
      <c r="QDT25" s="12"/>
      <c r="QDU25" s="12"/>
      <c r="QDV25" s="12"/>
      <c r="QDW25" s="12"/>
      <c r="QDX25" s="12"/>
      <c r="QDY25" s="12"/>
      <c r="QDZ25" s="12"/>
      <c r="QEA25" s="12"/>
      <c r="QEB25" s="12"/>
      <c r="QEC25" s="12"/>
      <c r="QED25" s="12"/>
      <c r="QEE25" s="12"/>
      <c r="QEF25" s="12"/>
      <c r="QEG25" s="12"/>
      <c r="QEH25" s="12"/>
      <c r="QEI25" s="12"/>
      <c r="QEJ25" s="12"/>
      <c r="QEK25" s="12"/>
      <c r="QEL25" s="12"/>
      <c r="QEM25" s="12"/>
      <c r="QEN25" s="12"/>
      <c r="QEO25" s="12"/>
      <c r="QEP25" s="12"/>
      <c r="QEQ25" s="12"/>
      <c r="QER25" s="12"/>
      <c r="QES25" s="12"/>
      <c r="QET25" s="12"/>
      <c r="QEU25" s="12"/>
      <c r="QEV25" s="12"/>
      <c r="QEW25" s="12"/>
      <c r="QEX25" s="12"/>
      <c r="QEY25" s="12"/>
      <c r="QEZ25" s="12"/>
      <c r="QFA25" s="12"/>
      <c r="QFB25" s="12"/>
      <c r="QFC25" s="12"/>
      <c r="QFD25" s="12"/>
      <c r="QFE25" s="12"/>
      <c r="QFF25" s="12"/>
      <c r="QFG25" s="12"/>
      <c r="QFH25" s="12"/>
      <c r="QFI25" s="12"/>
      <c r="QFJ25" s="12"/>
      <c r="QFK25" s="12"/>
      <c r="QFL25" s="12"/>
      <c r="QFM25" s="12"/>
      <c r="QFN25" s="12"/>
      <c r="QFO25" s="12"/>
      <c r="QFP25" s="12"/>
      <c r="QFQ25" s="12"/>
      <c r="QFR25" s="12"/>
      <c r="QFS25" s="12"/>
      <c r="QFT25" s="12"/>
      <c r="QFU25" s="12"/>
      <c r="QFV25" s="12"/>
      <c r="QFW25" s="12"/>
      <c r="QFX25" s="12"/>
      <c r="QFY25" s="12"/>
      <c r="QFZ25" s="12"/>
      <c r="QGA25" s="12"/>
      <c r="QGB25" s="12"/>
      <c r="QGC25" s="12"/>
      <c r="QGD25" s="12"/>
      <c r="QGE25" s="12"/>
      <c r="QGF25" s="12"/>
      <c r="QGG25" s="12"/>
      <c r="QGH25" s="12"/>
      <c r="QGI25" s="12"/>
      <c r="QGJ25" s="12"/>
      <c r="QGK25" s="12"/>
      <c r="QGL25" s="12"/>
      <c r="QGM25" s="12"/>
      <c r="QGN25" s="12"/>
      <c r="QGO25" s="12"/>
      <c r="QGP25" s="12"/>
      <c r="QGQ25" s="12"/>
      <c r="QGR25" s="12"/>
      <c r="QGS25" s="12"/>
      <c r="QGT25" s="12"/>
      <c r="QGU25" s="12"/>
      <c r="QGV25" s="12"/>
      <c r="QGW25" s="12"/>
      <c r="QGX25" s="12"/>
      <c r="QGY25" s="12"/>
      <c r="QGZ25" s="12"/>
      <c r="QHA25" s="12"/>
      <c r="QHB25" s="12"/>
      <c r="QHC25" s="12"/>
      <c r="QHD25" s="12"/>
      <c r="QHE25" s="12"/>
      <c r="QHF25" s="12"/>
      <c r="QHG25" s="12"/>
      <c r="QHH25" s="12"/>
      <c r="QHI25" s="12"/>
      <c r="QHJ25" s="12"/>
      <c r="QHK25" s="12"/>
      <c r="QHL25" s="12"/>
      <c r="QHM25" s="12"/>
      <c r="QHN25" s="12"/>
      <c r="QHO25" s="12"/>
      <c r="QHP25" s="12"/>
      <c r="QHQ25" s="12"/>
      <c r="QHR25" s="12"/>
      <c r="QHS25" s="12"/>
      <c r="QHT25" s="12"/>
      <c r="QHU25" s="12"/>
      <c r="QHV25" s="12"/>
      <c r="QHW25" s="12"/>
      <c r="QHX25" s="12"/>
      <c r="QHY25" s="12"/>
      <c r="QHZ25" s="12"/>
      <c r="QIA25" s="12"/>
      <c r="QIB25" s="12"/>
      <c r="QIC25" s="12"/>
      <c r="QID25" s="12"/>
      <c r="QIE25" s="12"/>
      <c r="QIF25" s="12"/>
      <c r="QIG25" s="12"/>
      <c r="QIH25" s="12"/>
      <c r="QII25" s="12"/>
      <c r="QIJ25" s="12"/>
      <c r="QIK25" s="12"/>
      <c r="QIL25" s="12"/>
      <c r="QIM25" s="12"/>
      <c r="QIN25" s="12"/>
      <c r="QIO25" s="12"/>
      <c r="QIP25" s="12"/>
      <c r="QIQ25" s="12"/>
      <c r="QIR25" s="12"/>
      <c r="QIS25" s="12"/>
      <c r="QIT25" s="12"/>
      <c r="QIU25" s="12"/>
      <c r="QIV25" s="12"/>
      <c r="QIW25" s="12"/>
      <c r="QIX25" s="12"/>
      <c r="QIY25" s="12"/>
      <c r="QIZ25" s="12"/>
      <c r="QJA25" s="12"/>
      <c r="QJB25" s="12"/>
      <c r="QJC25" s="12"/>
      <c r="QJD25" s="12"/>
      <c r="QJE25" s="12"/>
      <c r="QJF25" s="12"/>
      <c r="QJG25" s="12"/>
      <c r="QJH25" s="12"/>
      <c r="QJI25" s="12"/>
      <c r="QJJ25" s="12"/>
      <c r="QJK25" s="12"/>
      <c r="QJL25" s="12"/>
      <c r="QJM25" s="12"/>
      <c r="QJN25" s="12"/>
      <c r="QJO25" s="12"/>
      <c r="QJP25" s="12"/>
      <c r="QJQ25" s="12"/>
      <c r="QJR25" s="12"/>
      <c r="QJS25" s="12"/>
      <c r="QJT25" s="12"/>
      <c r="QJU25" s="12"/>
      <c r="QJV25" s="12"/>
      <c r="QJW25" s="12"/>
      <c r="QJX25" s="12"/>
      <c r="QJY25" s="12"/>
      <c r="QJZ25" s="12"/>
      <c r="QKA25" s="12"/>
      <c r="QKB25" s="12"/>
      <c r="QKC25" s="12"/>
      <c r="QKD25" s="12"/>
      <c r="QKE25" s="12"/>
      <c r="QKF25" s="12"/>
      <c r="QKG25" s="12"/>
      <c r="QKH25" s="12"/>
      <c r="QKI25" s="12"/>
      <c r="QKJ25" s="12"/>
      <c r="QKK25" s="12"/>
      <c r="QKL25" s="12"/>
      <c r="QKM25" s="12"/>
      <c r="QKN25" s="12"/>
      <c r="QKO25" s="12"/>
      <c r="QKP25" s="12"/>
      <c r="QKQ25" s="12"/>
      <c r="QKR25" s="12"/>
      <c r="QKS25" s="12"/>
      <c r="QKT25" s="12"/>
      <c r="QKU25" s="12"/>
      <c r="QKV25" s="12"/>
      <c r="QKW25" s="12"/>
      <c r="QKX25" s="12"/>
      <c r="QKY25" s="12"/>
      <c r="QKZ25" s="12"/>
      <c r="QLA25" s="12"/>
      <c r="QLB25" s="12"/>
      <c r="QLC25" s="12"/>
      <c r="QLD25" s="12"/>
      <c r="QLE25" s="12"/>
      <c r="QLF25" s="12"/>
      <c r="QLG25" s="12"/>
      <c r="QLH25" s="12"/>
      <c r="QLI25" s="12"/>
      <c r="QLJ25" s="12"/>
      <c r="QLK25" s="12"/>
      <c r="QLL25" s="12"/>
      <c r="QLM25" s="12"/>
      <c r="QLN25" s="12"/>
      <c r="QLO25" s="12"/>
      <c r="QLP25" s="12"/>
      <c r="QLQ25" s="12"/>
      <c r="QLR25" s="12"/>
      <c r="QLS25" s="12"/>
      <c r="QLT25" s="12"/>
      <c r="QLU25" s="12"/>
      <c r="QLV25" s="12"/>
      <c r="QLW25" s="12"/>
      <c r="QLX25" s="12"/>
      <c r="QLY25" s="12"/>
      <c r="QLZ25" s="12"/>
      <c r="QMA25" s="12"/>
      <c r="QMB25" s="12"/>
      <c r="QMC25" s="12"/>
      <c r="QMD25" s="12"/>
      <c r="QME25" s="12"/>
      <c r="QMF25" s="12"/>
      <c r="QMG25" s="12"/>
      <c r="QMH25" s="12"/>
      <c r="QMI25" s="12"/>
      <c r="QMJ25" s="12"/>
      <c r="QMK25" s="12"/>
      <c r="QML25" s="12"/>
      <c r="QMM25" s="12"/>
      <c r="QMN25" s="12"/>
      <c r="QMO25" s="12"/>
      <c r="QMP25" s="12"/>
      <c r="QMQ25" s="12"/>
      <c r="QMR25" s="12"/>
      <c r="QMS25" s="12"/>
      <c r="QMT25" s="12"/>
      <c r="QMU25" s="12"/>
      <c r="QMV25" s="12"/>
      <c r="QMW25" s="12"/>
      <c r="QMX25" s="12"/>
      <c r="QMY25" s="12"/>
      <c r="QMZ25" s="12"/>
      <c r="QNA25" s="12"/>
      <c r="QNB25" s="12"/>
      <c r="QNC25" s="12"/>
      <c r="QND25" s="12"/>
      <c r="QNE25" s="12"/>
      <c r="QNF25" s="12"/>
      <c r="QNG25" s="12"/>
      <c r="QNH25" s="12"/>
      <c r="QNI25" s="12"/>
      <c r="QNJ25" s="12"/>
      <c r="QNK25" s="12"/>
      <c r="QNL25" s="12"/>
      <c r="QNM25" s="12"/>
      <c r="QNN25" s="12"/>
      <c r="QNO25" s="12"/>
      <c r="QNP25" s="12"/>
      <c r="QNQ25" s="12"/>
      <c r="QNR25" s="12"/>
      <c r="QNS25" s="12"/>
      <c r="QNT25" s="12"/>
      <c r="QNU25" s="12"/>
      <c r="QNV25" s="12"/>
      <c r="QNW25" s="12"/>
      <c r="QNX25" s="12"/>
      <c r="QNY25" s="12"/>
      <c r="QNZ25" s="12"/>
      <c r="QOA25" s="12"/>
      <c r="QOB25" s="12"/>
      <c r="QOC25" s="12"/>
      <c r="QOD25" s="12"/>
      <c r="QOE25" s="12"/>
      <c r="QOF25" s="12"/>
      <c r="QOG25" s="12"/>
      <c r="QOH25" s="12"/>
      <c r="QOI25" s="12"/>
      <c r="QOJ25" s="12"/>
      <c r="QOK25" s="12"/>
      <c r="QOL25" s="12"/>
      <c r="QOM25" s="12"/>
      <c r="QON25" s="12"/>
      <c r="QOO25" s="12"/>
      <c r="QOP25" s="12"/>
      <c r="QOQ25" s="12"/>
      <c r="QOR25" s="12"/>
      <c r="QOS25" s="12"/>
      <c r="QOT25" s="12"/>
      <c r="QOU25" s="12"/>
      <c r="QOV25" s="12"/>
      <c r="QOW25" s="12"/>
      <c r="QOX25" s="12"/>
      <c r="QOY25" s="12"/>
      <c r="QOZ25" s="12"/>
      <c r="QPA25" s="12"/>
      <c r="QPB25" s="12"/>
      <c r="QPC25" s="12"/>
      <c r="QPD25" s="12"/>
      <c r="QPE25" s="12"/>
      <c r="QPF25" s="12"/>
      <c r="QPG25" s="12"/>
      <c r="QPH25" s="12"/>
      <c r="QPI25" s="12"/>
      <c r="QPJ25" s="12"/>
      <c r="QPK25" s="12"/>
      <c r="QPL25" s="12"/>
      <c r="QPM25" s="12"/>
      <c r="QPN25" s="12"/>
      <c r="QPO25" s="12"/>
      <c r="QPP25" s="12"/>
      <c r="QPQ25" s="12"/>
      <c r="QPR25" s="12"/>
      <c r="QPS25" s="12"/>
      <c r="QPT25" s="12"/>
      <c r="QPU25" s="12"/>
      <c r="QPV25" s="12"/>
      <c r="QPW25" s="12"/>
      <c r="QPX25" s="12"/>
      <c r="QPY25" s="12"/>
      <c r="QPZ25" s="12"/>
      <c r="QQA25" s="12"/>
      <c r="QQB25" s="12"/>
      <c r="QQC25" s="12"/>
      <c r="QQD25" s="12"/>
      <c r="QQE25" s="12"/>
      <c r="QQF25" s="12"/>
      <c r="QQG25" s="12"/>
      <c r="QQH25" s="12"/>
      <c r="QQI25" s="12"/>
      <c r="QQJ25" s="12"/>
      <c r="QQK25" s="12"/>
      <c r="QQL25" s="12"/>
      <c r="QQM25" s="12"/>
      <c r="QQN25" s="12"/>
      <c r="QQO25" s="12"/>
      <c r="QQP25" s="12"/>
      <c r="QQQ25" s="12"/>
      <c r="QQR25" s="12"/>
      <c r="QQS25" s="12"/>
      <c r="QQT25" s="12"/>
      <c r="QQU25" s="12"/>
      <c r="QQV25" s="12"/>
      <c r="QQW25" s="12"/>
      <c r="QQX25" s="12"/>
      <c r="QQY25" s="12"/>
      <c r="QQZ25" s="12"/>
      <c r="QRA25" s="12"/>
      <c r="QRB25" s="12"/>
      <c r="QRC25" s="12"/>
      <c r="QRD25" s="12"/>
      <c r="QRE25" s="12"/>
      <c r="QRF25" s="12"/>
      <c r="QRG25" s="12"/>
      <c r="QRH25" s="12"/>
      <c r="QRI25" s="12"/>
      <c r="QRJ25" s="12"/>
      <c r="QRK25" s="12"/>
      <c r="QRL25" s="12"/>
      <c r="QRM25" s="12"/>
      <c r="QRN25" s="12"/>
      <c r="QRO25" s="12"/>
      <c r="QRP25" s="12"/>
      <c r="QRQ25" s="12"/>
      <c r="QRR25" s="12"/>
      <c r="QRS25" s="12"/>
      <c r="QRT25" s="12"/>
      <c r="QRU25" s="12"/>
      <c r="QRV25" s="12"/>
      <c r="QRW25" s="12"/>
      <c r="QRX25" s="12"/>
      <c r="QRY25" s="12"/>
      <c r="QRZ25" s="12"/>
      <c r="QSA25" s="12"/>
      <c r="QSB25" s="12"/>
      <c r="QSC25" s="12"/>
      <c r="QSD25" s="12"/>
      <c r="QSE25" s="12"/>
      <c r="QSF25" s="12"/>
      <c r="QSG25" s="12"/>
      <c r="QSH25" s="12"/>
      <c r="QSI25" s="12"/>
      <c r="QSJ25" s="12"/>
      <c r="QSK25" s="12"/>
      <c r="QSL25" s="12"/>
      <c r="QSM25" s="12"/>
      <c r="QSN25" s="12"/>
      <c r="QSO25" s="12"/>
      <c r="QSP25" s="12"/>
      <c r="QSQ25" s="12"/>
      <c r="QSR25" s="12"/>
      <c r="QSS25" s="12"/>
      <c r="QST25" s="12"/>
      <c r="QSU25" s="12"/>
      <c r="QSV25" s="12"/>
      <c r="QSW25" s="12"/>
      <c r="QSX25" s="12"/>
      <c r="QSY25" s="12"/>
      <c r="QSZ25" s="12"/>
      <c r="QTA25" s="12"/>
      <c r="QTB25" s="12"/>
      <c r="QTC25" s="12"/>
      <c r="QTD25" s="12"/>
      <c r="QTE25" s="12"/>
      <c r="QTF25" s="12"/>
      <c r="QTG25" s="12"/>
      <c r="QTH25" s="12"/>
      <c r="QTI25" s="12"/>
      <c r="QTJ25" s="12"/>
      <c r="QTK25" s="12"/>
      <c r="QTL25" s="12"/>
      <c r="QTM25" s="12"/>
      <c r="QTN25" s="12"/>
      <c r="QTO25" s="12"/>
      <c r="QTP25" s="12"/>
      <c r="QTQ25" s="12"/>
      <c r="QTR25" s="12"/>
      <c r="QTS25" s="12"/>
      <c r="QTT25" s="12"/>
      <c r="QTU25" s="12"/>
      <c r="QTV25" s="12"/>
      <c r="QTW25" s="12"/>
      <c r="QTX25" s="12"/>
      <c r="QTY25" s="12"/>
      <c r="QTZ25" s="12"/>
      <c r="QUA25" s="12"/>
      <c r="QUB25" s="12"/>
      <c r="QUC25" s="12"/>
      <c r="QUD25" s="12"/>
      <c r="QUE25" s="12"/>
      <c r="QUF25" s="12"/>
      <c r="QUG25" s="12"/>
      <c r="QUH25" s="12"/>
      <c r="QUI25" s="12"/>
      <c r="QUJ25" s="12"/>
      <c r="QUK25" s="12"/>
      <c r="QUL25" s="12"/>
      <c r="QUM25" s="12"/>
      <c r="QUN25" s="12"/>
      <c r="QUO25" s="12"/>
      <c r="QUP25" s="12"/>
      <c r="QUQ25" s="12"/>
      <c r="QUR25" s="12"/>
      <c r="QUS25" s="12"/>
      <c r="QUT25" s="12"/>
      <c r="QUU25" s="12"/>
      <c r="QUV25" s="12"/>
      <c r="QUW25" s="12"/>
      <c r="QUX25" s="12"/>
      <c r="QUY25" s="12"/>
      <c r="QUZ25" s="12"/>
      <c r="QVA25" s="12"/>
      <c r="QVB25" s="12"/>
      <c r="QVC25" s="12"/>
      <c r="QVD25" s="12"/>
      <c r="QVE25" s="12"/>
      <c r="QVF25" s="12"/>
      <c r="QVG25" s="12"/>
      <c r="QVH25" s="12"/>
      <c r="QVI25" s="12"/>
      <c r="QVJ25" s="12"/>
      <c r="QVK25" s="12"/>
      <c r="QVL25" s="12"/>
      <c r="QVM25" s="12"/>
      <c r="QVN25" s="12"/>
      <c r="QVO25" s="12"/>
      <c r="QVP25" s="12"/>
      <c r="QVQ25" s="12"/>
      <c r="QVR25" s="12"/>
      <c r="QVS25" s="12"/>
      <c r="QVT25" s="12"/>
      <c r="QVU25" s="12"/>
      <c r="QVV25" s="12"/>
      <c r="QVW25" s="12"/>
      <c r="QVX25" s="12"/>
      <c r="QVY25" s="12"/>
      <c r="QVZ25" s="12"/>
      <c r="QWA25" s="12"/>
      <c r="QWB25" s="12"/>
      <c r="QWC25" s="12"/>
      <c r="QWD25" s="12"/>
      <c r="QWE25" s="12"/>
      <c r="QWF25" s="12"/>
      <c r="QWG25" s="12"/>
      <c r="QWH25" s="12"/>
      <c r="QWI25" s="12"/>
      <c r="QWJ25" s="12"/>
      <c r="QWK25" s="12"/>
      <c r="QWL25" s="12"/>
      <c r="QWM25" s="12"/>
      <c r="QWN25" s="12"/>
      <c r="QWO25" s="12"/>
      <c r="QWP25" s="12"/>
      <c r="QWQ25" s="12"/>
      <c r="QWR25" s="12"/>
      <c r="QWS25" s="12"/>
      <c r="QWT25" s="12"/>
      <c r="QWU25" s="12"/>
      <c r="QWV25" s="12"/>
      <c r="QWW25" s="12"/>
      <c r="QWX25" s="12"/>
      <c r="QWY25" s="12"/>
      <c r="QWZ25" s="12"/>
      <c r="QXA25" s="12"/>
      <c r="QXB25" s="12"/>
      <c r="QXC25" s="12"/>
      <c r="QXD25" s="12"/>
      <c r="QXE25" s="12"/>
      <c r="QXF25" s="12"/>
      <c r="QXG25" s="12"/>
      <c r="QXH25" s="12"/>
      <c r="QXI25" s="12"/>
      <c r="QXJ25" s="12"/>
      <c r="QXK25" s="12"/>
      <c r="QXL25" s="12"/>
      <c r="QXM25" s="12"/>
      <c r="QXN25" s="12"/>
      <c r="QXO25" s="12"/>
      <c r="QXP25" s="12"/>
      <c r="QXQ25" s="12"/>
      <c r="QXR25" s="12"/>
      <c r="QXS25" s="12"/>
      <c r="QXT25" s="12"/>
      <c r="QXU25" s="12"/>
      <c r="QXV25" s="12"/>
      <c r="QXW25" s="12"/>
      <c r="QXX25" s="12"/>
      <c r="QXY25" s="12"/>
      <c r="QXZ25" s="12"/>
      <c r="QYA25" s="12"/>
      <c r="QYB25" s="12"/>
      <c r="QYC25" s="12"/>
      <c r="QYD25" s="12"/>
      <c r="QYE25" s="12"/>
      <c r="QYF25" s="12"/>
      <c r="QYG25" s="12"/>
      <c r="QYH25" s="12"/>
      <c r="QYI25" s="12"/>
      <c r="QYJ25" s="12"/>
      <c r="QYK25" s="12"/>
      <c r="QYL25" s="12"/>
      <c r="QYM25" s="12"/>
      <c r="QYN25" s="12"/>
      <c r="QYO25" s="12"/>
      <c r="QYP25" s="12"/>
      <c r="QYQ25" s="12"/>
      <c r="QYR25" s="12"/>
      <c r="QYS25" s="12"/>
      <c r="QYT25" s="12"/>
      <c r="QYU25" s="12"/>
      <c r="QYV25" s="12"/>
      <c r="QYW25" s="12"/>
      <c r="QYX25" s="12"/>
      <c r="QYY25" s="12"/>
      <c r="QYZ25" s="12"/>
      <c r="QZA25" s="12"/>
      <c r="QZB25" s="12"/>
      <c r="QZC25" s="12"/>
      <c r="QZD25" s="12"/>
      <c r="QZE25" s="12"/>
      <c r="QZF25" s="12"/>
      <c r="QZG25" s="12"/>
      <c r="QZH25" s="12"/>
      <c r="QZI25" s="12"/>
      <c r="QZJ25" s="12"/>
      <c r="QZK25" s="12"/>
      <c r="QZL25" s="12"/>
      <c r="QZM25" s="12"/>
      <c r="QZN25" s="12"/>
      <c r="QZO25" s="12"/>
      <c r="QZP25" s="12"/>
      <c r="QZQ25" s="12"/>
      <c r="QZR25" s="12"/>
      <c r="QZS25" s="12"/>
      <c r="QZT25" s="12"/>
      <c r="QZU25" s="12"/>
      <c r="QZV25" s="12"/>
      <c r="QZW25" s="12"/>
      <c r="QZX25" s="12"/>
      <c r="QZY25" s="12"/>
      <c r="QZZ25" s="12"/>
      <c r="RAA25" s="12"/>
      <c r="RAB25" s="12"/>
      <c r="RAC25" s="12"/>
      <c r="RAD25" s="12"/>
      <c r="RAE25" s="12"/>
      <c r="RAF25" s="12"/>
      <c r="RAG25" s="12"/>
      <c r="RAH25" s="12"/>
      <c r="RAI25" s="12"/>
      <c r="RAJ25" s="12"/>
      <c r="RAK25" s="12"/>
      <c r="RAL25" s="12"/>
      <c r="RAM25" s="12"/>
      <c r="RAN25" s="12"/>
      <c r="RAO25" s="12"/>
      <c r="RAP25" s="12"/>
      <c r="RAQ25" s="12"/>
      <c r="RAR25" s="12"/>
      <c r="RAS25" s="12"/>
      <c r="RAT25" s="12"/>
      <c r="RAU25" s="12"/>
      <c r="RAV25" s="12"/>
      <c r="RAW25" s="12"/>
      <c r="RAX25" s="12"/>
      <c r="RAY25" s="12"/>
      <c r="RAZ25" s="12"/>
      <c r="RBA25" s="12"/>
      <c r="RBB25" s="12"/>
      <c r="RBC25" s="12"/>
      <c r="RBD25" s="12"/>
      <c r="RBE25" s="12"/>
      <c r="RBF25" s="12"/>
      <c r="RBG25" s="12"/>
      <c r="RBH25" s="12"/>
      <c r="RBI25" s="12"/>
      <c r="RBJ25" s="12"/>
      <c r="RBK25" s="12"/>
      <c r="RBL25" s="12"/>
      <c r="RBM25" s="12"/>
      <c r="RBN25" s="12"/>
      <c r="RBO25" s="12"/>
      <c r="RBP25" s="12"/>
      <c r="RBQ25" s="12"/>
      <c r="RBR25" s="12"/>
      <c r="RBS25" s="12"/>
      <c r="RBT25" s="12"/>
      <c r="RBU25" s="12"/>
      <c r="RBV25" s="12"/>
      <c r="RBW25" s="12"/>
      <c r="RBX25" s="12"/>
      <c r="RBY25" s="12"/>
      <c r="RBZ25" s="12"/>
      <c r="RCA25" s="12"/>
      <c r="RCB25" s="12"/>
      <c r="RCC25" s="12"/>
      <c r="RCD25" s="12"/>
      <c r="RCE25" s="12"/>
      <c r="RCF25" s="12"/>
      <c r="RCG25" s="12"/>
      <c r="RCH25" s="12"/>
      <c r="RCI25" s="12"/>
      <c r="RCJ25" s="12"/>
      <c r="RCK25" s="12"/>
      <c r="RCL25" s="12"/>
      <c r="RCM25" s="12"/>
      <c r="RCN25" s="12"/>
      <c r="RCO25" s="12"/>
      <c r="RCP25" s="12"/>
      <c r="RCQ25" s="12"/>
      <c r="RCR25" s="12"/>
      <c r="RCS25" s="12"/>
      <c r="RCT25" s="12"/>
      <c r="RCU25" s="12"/>
      <c r="RCV25" s="12"/>
      <c r="RCW25" s="12"/>
      <c r="RCX25" s="12"/>
      <c r="RCY25" s="12"/>
      <c r="RCZ25" s="12"/>
      <c r="RDA25" s="12"/>
      <c r="RDB25" s="12"/>
      <c r="RDC25" s="12"/>
      <c r="RDD25" s="12"/>
      <c r="RDE25" s="12"/>
      <c r="RDF25" s="12"/>
      <c r="RDG25" s="12"/>
      <c r="RDH25" s="12"/>
      <c r="RDI25" s="12"/>
      <c r="RDJ25" s="12"/>
      <c r="RDK25" s="12"/>
      <c r="RDL25" s="12"/>
      <c r="RDM25" s="12"/>
      <c r="RDN25" s="12"/>
      <c r="RDO25" s="12"/>
      <c r="RDP25" s="12"/>
      <c r="RDQ25" s="12"/>
      <c r="RDR25" s="12"/>
      <c r="RDS25" s="12"/>
      <c r="RDT25" s="12"/>
      <c r="RDU25" s="12"/>
      <c r="RDV25" s="12"/>
      <c r="RDW25" s="12"/>
      <c r="RDX25" s="12"/>
      <c r="RDY25" s="12"/>
      <c r="RDZ25" s="12"/>
      <c r="REA25" s="12"/>
      <c r="REB25" s="12"/>
      <c r="REC25" s="12"/>
      <c r="RED25" s="12"/>
      <c r="REE25" s="12"/>
      <c r="REF25" s="12"/>
      <c r="REG25" s="12"/>
      <c r="REH25" s="12"/>
      <c r="REI25" s="12"/>
      <c r="REJ25" s="12"/>
      <c r="REK25" s="12"/>
      <c r="REL25" s="12"/>
      <c r="REM25" s="12"/>
      <c r="REN25" s="12"/>
      <c r="REO25" s="12"/>
      <c r="REP25" s="12"/>
      <c r="REQ25" s="12"/>
      <c r="RER25" s="12"/>
      <c r="RES25" s="12"/>
      <c r="RET25" s="12"/>
      <c r="REU25" s="12"/>
      <c r="REV25" s="12"/>
      <c r="REW25" s="12"/>
      <c r="REX25" s="12"/>
      <c r="REY25" s="12"/>
      <c r="REZ25" s="12"/>
      <c r="RFA25" s="12"/>
      <c r="RFB25" s="12"/>
      <c r="RFC25" s="12"/>
      <c r="RFD25" s="12"/>
      <c r="RFE25" s="12"/>
      <c r="RFF25" s="12"/>
      <c r="RFG25" s="12"/>
      <c r="RFH25" s="12"/>
      <c r="RFI25" s="12"/>
      <c r="RFJ25" s="12"/>
      <c r="RFK25" s="12"/>
      <c r="RFL25" s="12"/>
      <c r="RFM25" s="12"/>
      <c r="RFN25" s="12"/>
      <c r="RFO25" s="12"/>
      <c r="RFP25" s="12"/>
      <c r="RFQ25" s="12"/>
      <c r="RFR25" s="12"/>
      <c r="RFS25" s="12"/>
      <c r="RFT25" s="12"/>
      <c r="RFU25" s="12"/>
      <c r="RFV25" s="12"/>
      <c r="RFW25" s="12"/>
      <c r="RFX25" s="12"/>
      <c r="RFY25" s="12"/>
      <c r="RFZ25" s="12"/>
      <c r="RGA25" s="12"/>
      <c r="RGB25" s="12"/>
      <c r="RGC25" s="12"/>
      <c r="RGD25" s="12"/>
      <c r="RGE25" s="12"/>
      <c r="RGF25" s="12"/>
      <c r="RGG25" s="12"/>
      <c r="RGH25" s="12"/>
      <c r="RGI25" s="12"/>
      <c r="RGJ25" s="12"/>
      <c r="RGK25" s="12"/>
      <c r="RGL25" s="12"/>
      <c r="RGM25" s="12"/>
      <c r="RGN25" s="12"/>
      <c r="RGO25" s="12"/>
      <c r="RGP25" s="12"/>
      <c r="RGQ25" s="12"/>
      <c r="RGR25" s="12"/>
      <c r="RGS25" s="12"/>
      <c r="RGT25" s="12"/>
      <c r="RGU25" s="12"/>
      <c r="RGV25" s="12"/>
      <c r="RGW25" s="12"/>
      <c r="RGX25" s="12"/>
      <c r="RGY25" s="12"/>
      <c r="RGZ25" s="12"/>
      <c r="RHA25" s="12"/>
      <c r="RHB25" s="12"/>
      <c r="RHC25" s="12"/>
      <c r="RHD25" s="12"/>
      <c r="RHE25" s="12"/>
      <c r="RHF25" s="12"/>
      <c r="RHG25" s="12"/>
      <c r="RHH25" s="12"/>
      <c r="RHI25" s="12"/>
      <c r="RHJ25" s="12"/>
      <c r="RHK25" s="12"/>
      <c r="RHL25" s="12"/>
      <c r="RHM25" s="12"/>
      <c r="RHN25" s="12"/>
      <c r="RHO25" s="12"/>
      <c r="RHP25" s="12"/>
      <c r="RHQ25" s="12"/>
      <c r="RHR25" s="12"/>
      <c r="RHS25" s="12"/>
      <c r="RHT25" s="12"/>
      <c r="RHU25" s="12"/>
      <c r="RHV25" s="12"/>
      <c r="RHW25" s="12"/>
      <c r="RHX25" s="12"/>
      <c r="RHY25" s="12"/>
      <c r="RHZ25" s="12"/>
      <c r="RIA25" s="12"/>
      <c r="RIB25" s="12"/>
      <c r="RIC25" s="12"/>
      <c r="RID25" s="12"/>
      <c r="RIE25" s="12"/>
      <c r="RIF25" s="12"/>
      <c r="RIG25" s="12"/>
      <c r="RIH25" s="12"/>
      <c r="RII25" s="12"/>
      <c r="RIJ25" s="12"/>
      <c r="RIK25" s="12"/>
      <c r="RIL25" s="12"/>
      <c r="RIM25" s="12"/>
      <c r="RIN25" s="12"/>
      <c r="RIO25" s="12"/>
      <c r="RIP25" s="12"/>
      <c r="RIQ25" s="12"/>
      <c r="RIR25" s="12"/>
      <c r="RIS25" s="12"/>
      <c r="RIT25" s="12"/>
      <c r="RIU25" s="12"/>
      <c r="RIV25" s="12"/>
      <c r="RIW25" s="12"/>
      <c r="RIX25" s="12"/>
      <c r="RIY25" s="12"/>
      <c r="RIZ25" s="12"/>
      <c r="RJA25" s="12"/>
      <c r="RJB25" s="12"/>
      <c r="RJC25" s="12"/>
      <c r="RJD25" s="12"/>
      <c r="RJE25" s="12"/>
      <c r="RJF25" s="12"/>
      <c r="RJG25" s="12"/>
      <c r="RJH25" s="12"/>
      <c r="RJI25" s="12"/>
      <c r="RJJ25" s="12"/>
      <c r="RJK25" s="12"/>
      <c r="RJL25" s="12"/>
      <c r="RJM25" s="12"/>
      <c r="RJN25" s="12"/>
      <c r="RJO25" s="12"/>
      <c r="RJP25" s="12"/>
      <c r="RJQ25" s="12"/>
      <c r="RJR25" s="12"/>
      <c r="RJS25" s="12"/>
      <c r="RJT25" s="12"/>
      <c r="RJU25" s="12"/>
      <c r="RJV25" s="12"/>
      <c r="RJW25" s="12"/>
      <c r="RJX25" s="12"/>
      <c r="RJY25" s="12"/>
      <c r="RJZ25" s="12"/>
      <c r="RKA25" s="12"/>
      <c r="RKB25" s="12"/>
      <c r="RKC25" s="12"/>
      <c r="RKD25" s="12"/>
      <c r="RKE25" s="12"/>
      <c r="RKF25" s="12"/>
      <c r="RKG25" s="12"/>
      <c r="RKH25" s="12"/>
      <c r="RKI25" s="12"/>
      <c r="RKJ25" s="12"/>
      <c r="RKK25" s="12"/>
      <c r="RKL25" s="12"/>
      <c r="RKM25" s="12"/>
      <c r="RKN25" s="12"/>
      <c r="RKO25" s="12"/>
      <c r="RKP25" s="12"/>
      <c r="RKQ25" s="12"/>
      <c r="RKR25" s="12"/>
      <c r="RKS25" s="12"/>
      <c r="RKT25" s="12"/>
      <c r="RKU25" s="12"/>
      <c r="RKV25" s="12"/>
      <c r="RKW25" s="12"/>
      <c r="RKX25" s="12"/>
      <c r="RKY25" s="12"/>
      <c r="RKZ25" s="12"/>
      <c r="RLA25" s="12"/>
      <c r="RLB25" s="12"/>
      <c r="RLC25" s="12"/>
      <c r="RLD25" s="12"/>
      <c r="RLE25" s="12"/>
      <c r="RLF25" s="12"/>
      <c r="RLG25" s="12"/>
      <c r="RLH25" s="12"/>
      <c r="RLI25" s="12"/>
      <c r="RLJ25" s="12"/>
      <c r="RLK25" s="12"/>
      <c r="RLL25" s="12"/>
      <c r="RLM25" s="12"/>
      <c r="RLN25" s="12"/>
      <c r="RLO25" s="12"/>
      <c r="RLP25" s="12"/>
      <c r="RLQ25" s="12"/>
      <c r="RLR25" s="12"/>
      <c r="RLS25" s="12"/>
      <c r="RLT25" s="12"/>
      <c r="RLU25" s="12"/>
      <c r="RLV25" s="12"/>
      <c r="RLW25" s="12"/>
      <c r="RLX25" s="12"/>
      <c r="RLY25" s="12"/>
      <c r="RLZ25" s="12"/>
      <c r="RMA25" s="12"/>
      <c r="RMB25" s="12"/>
      <c r="RMC25" s="12"/>
      <c r="RMD25" s="12"/>
      <c r="RME25" s="12"/>
      <c r="RMF25" s="12"/>
      <c r="RMG25" s="12"/>
      <c r="RMH25" s="12"/>
      <c r="RMI25" s="12"/>
      <c r="RMJ25" s="12"/>
      <c r="RMK25" s="12"/>
      <c r="RML25" s="12"/>
      <c r="RMM25" s="12"/>
      <c r="RMN25" s="12"/>
      <c r="RMO25" s="12"/>
      <c r="RMP25" s="12"/>
      <c r="RMQ25" s="12"/>
      <c r="RMR25" s="12"/>
      <c r="RMS25" s="12"/>
      <c r="RMT25" s="12"/>
      <c r="RMU25" s="12"/>
      <c r="RMV25" s="12"/>
      <c r="RMW25" s="12"/>
      <c r="RMX25" s="12"/>
      <c r="RMY25" s="12"/>
      <c r="RMZ25" s="12"/>
      <c r="RNA25" s="12"/>
      <c r="RNB25" s="12"/>
      <c r="RNC25" s="12"/>
      <c r="RND25" s="12"/>
      <c r="RNE25" s="12"/>
      <c r="RNF25" s="12"/>
      <c r="RNG25" s="12"/>
      <c r="RNH25" s="12"/>
      <c r="RNI25" s="12"/>
      <c r="RNJ25" s="12"/>
      <c r="RNK25" s="12"/>
      <c r="RNL25" s="12"/>
      <c r="RNM25" s="12"/>
      <c r="RNN25" s="12"/>
      <c r="RNO25" s="12"/>
      <c r="RNP25" s="12"/>
      <c r="RNQ25" s="12"/>
      <c r="RNR25" s="12"/>
      <c r="RNS25" s="12"/>
      <c r="RNT25" s="12"/>
      <c r="RNU25" s="12"/>
      <c r="RNV25" s="12"/>
      <c r="RNW25" s="12"/>
      <c r="RNX25" s="12"/>
      <c r="RNY25" s="12"/>
      <c r="RNZ25" s="12"/>
      <c r="ROA25" s="12"/>
      <c r="ROB25" s="12"/>
      <c r="ROC25" s="12"/>
      <c r="ROD25" s="12"/>
      <c r="ROE25" s="12"/>
      <c r="ROF25" s="12"/>
      <c r="ROG25" s="12"/>
      <c r="ROH25" s="12"/>
      <c r="ROI25" s="12"/>
      <c r="ROJ25" s="12"/>
      <c r="ROK25" s="12"/>
      <c r="ROL25" s="12"/>
      <c r="ROM25" s="12"/>
      <c r="RON25" s="12"/>
      <c r="ROO25" s="12"/>
      <c r="ROP25" s="12"/>
      <c r="ROQ25" s="12"/>
      <c r="ROR25" s="12"/>
      <c r="ROS25" s="12"/>
      <c r="ROT25" s="12"/>
      <c r="ROU25" s="12"/>
      <c r="ROV25" s="12"/>
      <c r="ROW25" s="12"/>
      <c r="ROX25" s="12"/>
      <c r="ROY25" s="12"/>
      <c r="ROZ25" s="12"/>
      <c r="RPA25" s="12"/>
      <c r="RPB25" s="12"/>
      <c r="RPC25" s="12"/>
      <c r="RPD25" s="12"/>
      <c r="RPE25" s="12"/>
      <c r="RPF25" s="12"/>
      <c r="RPG25" s="12"/>
      <c r="RPH25" s="12"/>
      <c r="RPI25" s="12"/>
      <c r="RPJ25" s="12"/>
      <c r="RPK25" s="12"/>
      <c r="RPL25" s="12"/>
      <c r="RPM25" s="12"/>
      <c r="RPN25" s="12"/>
      <c r="RPO25" s="12"/>
      <c r="RPP25" s="12"/>
      <c r="RPQ25" s="12"/>
      <c r="RPR25" s="12"/>
      <c r="RPS25" s="12"/>
      <c r="RPT25" s="12"/>
      <c r="RPU25" s="12"/>
      <c r="RPV25" s="12"/>
      <c r="RPW25" s="12"/>
      <c r="RPX25" s="12"/>
      <c r="RPY25" s="12"/>
      <c r="RPZ25" s="12"/>
      <c r="RQA25" s="12"/>
      <c r="RQB25" s="12"/>
      <c r="RQC25" s="12"/>
      <c r="RQD25" s="12"/>
      <c r="RQE25" s="12"/>
      <c r="RQF25" s="12"/>
      <c r="RQG25" s="12"/>
      <c r="RQH25" s="12"/>
      <c r="RQI25" s="12"/>
      <c r="RQJ25" s="12"/>
      <c r="RQK25" s="12"/>
      <c r="RQL25" s="12"/>
      <c r="RQM25" s="12"/>
      <c r="RQN25" s="12"/>
      <c r="RQO25" s="12"/>
      <c r="RQP25" s="12"/>
      <c r="RQQ25" s="12"/>
      <c r="RQR25" s="12"/>
      <c r="RQS25" s="12"/>
      <c r="RQT25" s="12"/>
      <c r="RQU25" s="12"/>
      <c r="RQV25" s="12"/>
      <c r="RQW25" s="12"/>
      <c r="RQX25" s="12"/>
      <c r="RQY25" s="12"/>
      <c r="RQZ25" s="12"/>
      <c r="RRA25" s="12"/>
      <c r="RRB25" s="12"/>
      <c r="RRC25" s="12"/>
      <c r="RRD25" s="12"/>
      <c r="RRE25" s="12"/>
      <c r="RRF25" s="12"/>
      <c r="RRG25" s="12"/>
      <c r="RRH25" s="12"/>
      <c r="RRI25" s="12"/>
      <c r="RRJ25" s="12"/>
      <c r="RRK25" s="12"/>
      <c r="RRL25" s="12"/>
      <c r="RRM25" s="12"/>
      <c r="RRN25" s="12"/>
      <c r="RRO25" s="12"/>
      <c r="RRP25" s="12"/>
      <c r="RRQ25" s="12"/>
      <c r="RRR25" s="12"/>
      <c r="RRS25" s="12"/>
      <c r="RRT25" s="12"/>
      <c r="RRU25" s="12"/>
      <c r="RRV25" s="12"/>
      <c r="RRW25" s="12"/>
      <c r="RRX25" s="12"/>
      <c r="RRY25" s="12"/>
      <c r="RRZ25" s="12"/>
      <c r="RSA25" s="12"/>
      <c r="RSB25" s="12"/>
      <c r="RSC25" s="12"/>
      <c r="RSD25" s="12"/>
      <c r="RSE25" s="12"/>
      <c r="RSF25" s="12"/>
      <c r="RSG25" s="12"/>
      <c r="RSH25" s="12"/>
      <c r="RSI25" s="12"/>
      <c r="RSJ25" s="12"/>
      <c r="RSK25" s="12"/>
      <c r="RSL25" s="12"/>
      <c r="RSM25" s="12"/>
      <c r="RSN25" s="12"/>
      <c r="RSO25" s="12"/>
      <c r="RSP25" s="12"/>
      <c r="RSQ25" s="12"/>
      <c r="RSR25" s="12"/>
      <c r="RSS25" s="12"/>
      <c r="RST25" s="12"/>
      <c r="RSU25" s="12"/>
      <c r="RSV25" s="12"/>
      <c r="RSW25" s="12"/>
      <c r="RSX25" s="12"/>
      <c r="RSY25" s="12"/>
      <c r="RSZ25" s="12"/>
      <c r="RTA25" s="12"/>
      <c r="RTB25" s="12"/>
      <c r="RTC25" s="12"/>
      <c r="RTD25" s="12"/>
      <c r="RTE25" s="12"/>
      <c r="RTF25" s="12"/>
      <c r="RTG25" s="12"/>
      <c r="RTH25" s="12"/>
      <c r="RTI25" s="12"/>
      <c r="RTJ25" s="12"/>
      <c r="RTK25" s="12"/>
      <c r="RTL25" s="12"/>
      <c r="RTM25" s="12"/>
      <c r="RTN25" s="12"/>
      <c r="RTO25" s="12"/>
      <c r="RTP25" s="12"/>
      <c r="RTQ25" s="12"/>
      <c r="RTR25" s="12"/>
      <c r="RTS25" s="12"/>
      <c r="RTT25" s="12"/>
      <c r="RTU25" s="12"/>
      <c r="RTV25" s="12"/>
      <c r="RTW25" s="12"/>
      <c r="RTX25" s="12"/>
      <c r="RTY25" s="12"/>
      <c r="RTZ25" s="12"/>
      <c r="RUA25" s="12"/>
      <c r="RUB25" s="12"/>
      <c r="RUC25" s="12"/>
      <c r="RUD25" s="12"/>
      <c r="RUE25" s="12"/>
      <c r="RUF25" s="12"/>
      <c r="RUG25" s="12"/>
      <c r="RUH25" s="12"/>
      <c r="RUI25" s="12"/>
      <c r="RUJ25" s="12"/>
      <c r="RUK25" s="12"/>
      <c r="RUL25" s="12"/>
      <c r="RUM25" s="12"/>
      <c r="RUN25" s="12"/>
      <c r="RUO25" s="12"/>
      <c r="RUP25" s="12"/>
      <c r="RUQ25" s="12"/>
      <c r="RUR25" s="12"/>
      <c r="RUS25" s="12"/>
      <c r="RUT25" s="12"/>
      <c r="RUU25" s="12"/>
      <c r="RUV25" s="12"/>
      <c r="RUW25" s="12"/>
      <c r="RUX25" s="12"/>
      <c r="RUY25" s="12"/>
      <c r="RUZ25" s="12"/>
      <c r="RVA25" s="12"/>
      <c r="RVB25" s="12"/>
      <c r="RVC25" s="12"/>
      <c r="RVD25" s="12"/>
      <c r="RVE25" s="12"/>
      <c r="RVF25" s="12"/>
      <c r="RVG25" s="12"/>
      <c r="RVH25" s="12"/>
      <c r="RVI25" s="12"/>
      <c r="RVJ25" s="12"/>
      <c r="RVK25" s="12"/>
      <c r="RVL25" s="12"/>
      <c r="RVM25" s="12"/>
      <c r="RVN25" s="12"/>
      <c r="RVO25" s="12"/>
      <c r="RVP25" s="12"/>
      <c r="RVQ25" s="12"/>
      <c r="RVR25" s="12"/>
      <c r="RVS25" s="12"/>
      <c r="RVT25" s="12"/>
      <c r="RVU25" s="12"/>
      <c r="RVV25" s="12"/>
      <c r="RVW25" s="12"/>
      <c r="RVX25" s="12"/>
      <c r="RVY25" s="12"/>
      <c r="RVZ25" s="12"/>
      <c r="RWA25" s="12"/>
      <c r="RWB25" s="12"/>
      <c r="RWC25" s="12"/>
      <c r="RWD25" s="12"/>
      <c r="RWE25" s="12"/>
      <c r="RWF25" s="12"/>
      <c r="RWG25" s="12"/>
      <c r="RWH25" s="12"/>
      <c r="RWI25" s="12"/>
      <c r="RWJ25" s="12"/>
      <c r="RWK25" s="12"/>
      <c r="RWL25" s="12"/>
      <c r="RWM25" s="12"/>
      <c r="RWN25" s="12"/>
      <c r="RWO25" s="12"/>
      <c r="RWP25" s="12"/>
      <c r="RWQ25" s="12"/>
      <c r="RWR25" s="12"/>
      <c r="RWS25" s="12"/>
      <c r="RWT25" s="12"/>
      <c r="RWU25" s="12"/>
      <c r="RWV25" s="12"/>
      <c r="RWW25" s="12"/>
      <c r="RWX25" s="12"/>
      <c r="RWY25" s="12"/>
      <c r="RWZ25" s="12"/>
      <c r="RXA25" s="12"/>
      <c r="RXB25" s="12"/>
      <c r="RXC25" s="12"/>
      <c r="RXD25" s="12"/>
      <c r="RXE25" s="12"/>
      <c r="RXF25" s="12"/>
      <c r="RXG25" s="12"/>
      <c r="RXH25" s="12"/>
      <c r="RXI25" s="12"/>
      <c r="RXJ25" s="12"/>
      <c r="RXK25" s="12"/>
      <c r="RXL25" s="12"/>
      <c r="RXM25" s="12"/>
      <c r="RXN25" s="12"/>
      <c r="RXO25" s="12"/>
      <c r="RXP25" s="12"/>
      <c r="RXQ25" s="12"/>
      <c r="RXR25" s="12"/>
      <c r="RXS25" s="12"/>
      <c r="RXT25" s="12"/>
      <c r="RXU25" s="12"/>
      <c r="RXV25" s="12"/>
      <c r="RXW25" s="12"/>
      <c r="RXX25" s="12"/>
      <c r="RXY25" s="12"/>
      <c r="RXZ25" s="12"/>
      <c r="RYA25" s="12"/>
      <c r="RYB25" s="12"/>
      <c r="RYC25" s="12"/>
      <c r="RYD25" s="12"/>
      <c r="RYE25" s="12"/>
      <c r="RYF25" s="12"/>
      <c r="RYG25" s="12"/>
      <c r="RYH25" s="12"/>
      <c r="RYI25" s="12"/>
      <c r="RYJ25" s="12"/>
      <c r="RYK25" s="12"/>
      <c r="RYL25" s="12"/>
      <c r="RYM25" s="12"/>
      <c r="RYN25" s="12"/>
      <c r="RYO25" s="12"/>
      <c r="RYP25" s="12"/>
      <c r="RYQ25" s="12"/>
      <c r="RYR25" s="12"/>
      <c r="RYS25" s="12"/>
      <c r="RYT25" s="12"/>
      <c r="RYU25" s="12"/>
      <c r="RYV25" s="12"/>
      <c r="RYW25" s="12"/>
      <c r="RYX25" s="12"/>
      <c r="RYY25" s="12"/>
      <c r="RYZ25" s="12"/>
      <c r="RZA25" s="12"/>
      <c r="RZB25" s="12"/>
      <c r="RZC25" s="12"/>
      <c r="RZD25" s="12"/>
      <c r="RZE25" s="12"/>
      <c r="RZF25" s="12"/>
      <c r="RZG25" s="12"/>
      <c r="RZH25" s="12"/>
      <c r="RZI25" s="12"/>
      <c r="RZJ25" s="12"/>
      <c r="RZK25" s="12"/>
      <c r="RZL25" s="12"/>
      <c r="RZM25" s="12"/>
      <c r="RZN25" s="12"/>
      <c r="RZO25" s="12"/>
      <c r="RZP25" s="12"/>
      <c r="RZQ25" s="12"/>
      <c r="RZR25" s="12"/>
      <c r="RZS25" s="12"/>
      <c r="RZT25" s="12"/>
      <c r="RZU25" s="12"/>
      <c r="RZV25" s="12"/>
      <c r="RZW25" s="12"/>
      <c r="RZX25" s="12"/>
      <c r="RZY25" s="12"/>
      <c r="RZZ25" s="12"/>
      <c r="SAA25" s="12"/>
      <c r="SAB25" s="12"/>
      <c r="SAC25" s="12"/>
      <c r="SAD25" s="12"/>
      <c r="SAE25" s="12"/>
      <c r="SAF25" s="12"/>
      <c r="SAG25" s="12"/>
      <c r="SAH25" s="12"/>
      <c r="SAI25" s="12"/>
      <c r="SAJ25" s="12"/>
      <c r="SAK25" s="12"/>
      <c r="SAL25" s="12"/>
      <c r="SAM25" s="12"/>
      <c r="SAN25" s="12"/>
      <c r="SAO25" s="12"/>
      <c r="SAP25" s="12"/>
      <c r="SAQ25" s="12"/>
      <c r="SAR25" s="12"/>
      <c r="SAS25" s="12"/>
      <c r="SAT25" s="12"/>
      <c r="SAU25" s="12"/>
      <c r="SAV25" s="12"/>
      <c r="SAW25" s="12"/>
      <c r="SAX25" s="12"/>
      <c r="SAY25" s="12"/>
      <c r="SAZ25" s="12"/>
      <c r="SBA25" s="12"/>
      <c r="SBB25" s="12"/>
      <c r="SBC25" s="12"/>
      <c r="SBD25" s="12"/>
      <c r="SBE25" s="12"/>
      <c r="SBF25" s="12"/>
      <c r="SBG25" s="12"/>
      <c r="SBH25" s="12"/>
      <c r="SBI25" s="12"/>
      <c r="SBJ25" s="12"/>
      <c r="SBK25" s="12"/>
      <c r="SBL25" s="12"/>
      <c r="SBM25" s="12"/>
      <c r="SBN25" s="12"/>
      <c r="SBO25" s="12"/>
      <c r="SBP25" s="12"/>
      <c r="SBQ25" s="12"/>
      <c r="SBR25" s="12"/>
      <c r="SBS25" s="12"/>
      <c r="SBT25" s="12"/>
      <c r="SBU25" s="12"/>
      <c r="SBV25" s="12"/>
      <c r="SBW25" s="12"/>
      <c r="SBX25" s="12"/>
      <c r="SBY25" s="12"/>
      <c r="SBZ25" s="12"/>
      <c r="SCA25" s="12"/>
      <c r="SCB25" s="12"/>
      <c r="SCC25" s="12"/>
      <c r="SCD25" s="12"/>
      <c r="SCE25" s="12"/>
      <c r="SCF25" s="12"/>
      <c r="SCG25" s="12"/>
      <c r="SCH25" s="12"/>
      <c r="SCI25" s="12"/>
      <c r="SCJ25" s="12"/>
      <c r="SCK25" s="12"/>
      <c r="SCL25" s="12"/>
      <c r="SCM25" s="12"/>
      <c r="SCN25" s="12"/>
      <c r="SCO25" s="12"/>
      <c r="SCP25" s="12"/>
      <c r="SCQ25" s="12"/>
      <c r="SCR25" s="12"/>
      <c r="SCS25" s="12"/>
      <c r="SCT25" s="12"/>
      <c r="SCU25" s="12"/>
      <c r="SCV25" s="12"/>
      <c r="SCW25" s="12"/>
      <c r="SCX25" s="12"/>
      <c r="SCY25" s="12"/>
      <c r="SCZ25" s="12"/>
      <c r="SDA25" s="12"/>
      <c r="SDB25" s="12"/>
      <c r="SDC25" s="12"/>
      <c r="SDD25" s="12"/>
      <c r="SDE25" s="12"/>
      <c r="SDF25" s="12"/>
      <c r="SDG25" s="12"/>
      <c r="SDH25" s="12"/>
      <c r="SDI25" s="12"/>
      <c r="SDJ25" s="12"/>
      <c r="SDK25" s="12"/>
      <c r="SDL25" s="12"/>
      <c r="SDM25" s="12"/>
      <c r="SDN25" s="12"/>
      <c r="SDO25" s="12"/>
      <c r="SDP25" s="12"/>
      <c r="SDQ25" s="12"/>
      <c r="SDR25" s="12"/>
      <c r="SDS25" s="12"/>
      <c r="SDT25" s="12"/>
      <c r="SDU25" s="12"/>
      <c r="SDV25" s="12"/>
      <c r="SDW25" s="12"/>
      <c r="SDX25" s="12"/>
      <c r="SDY25" s="12"/>
      <c r="SDZ25" s="12"/>
      <c r="SEA25" s="12"/>
      <c r="SEB25" s="12"/>
      <c r="SEC25" s="12"/>
      <c r="SED25" s="12"/>
      <c r="SEE25" s="12"/>
      <c r="SEF25" s="12"/>
      <c r="SEG25" s="12"/>
      <c r="SEH25" s="12"/>
      <c r="SEI25" s="12"/>
      <c r="SEJ25" s="12"/>
      <c r="SEK25" s="12"/>
      <c r="SEL25" s="12"/>
      <c r="SEM25" s="12"/>
      <c r="SEN25" s="12"/>
      <c r="SEO25" s="12"/>
      <c r="SEP25" s="12"/>
      <c r="SEQ25" s="12"/>
      <c r="SER25" s="12"/>
      <c r="SES25" s="12"/>
      <c r="SET25" s="12"/>
      <c r="SEU25" s="12"/>
      <c r="SEV25" s="12"/>
      <c r="SEW25" s="12"/>
      <c r="SEX25" s="12"/>
      <c r="SEY25" s="12"/>
      <c r="SEZ25" s="12"/>
      <c r="SFA25" s="12"/>
      <c r="SFB25" s="12"/>
      <c r="SFC25" s="12"/>
      <c r="SFD25" s="12"/>
      <c r="SFE25" s="12"/>
      <c r="SFF25" s="12"/>
      <c r="SFG25" s="12"/>
      <c r="SFH25" s="12"/>
      <c r="SFI25" s="12"/>
      <c r="SFJ25" s="12"/>
      <c r="SFK25" s="12"/>
      <c r="SFL25" s="12"/>
      <c r="SFM25" s="12"/>
      <c r="SFN25" s="12"/>
      <c r="SFO25" s="12"/>
      <c r="SFP25" s="12"/>
      <c r="SFQ25" s="12"/>
      <c r="SFR25" s="12"/>
      <c r="SFS25" s="12"/>
      <c r="SFT25" s="12"/>
      <c r="SFU25" s="12"/>
      <c r="SFV25" s="12"/>
      <c r="SFW25" s="12"/>
      <c r="SFX25" s="12"/>
      <c r="SFY25" s="12"/>
      <c r="SFZ25" s="12"/>
      <c r="SGA25" s="12"/>
      <c r="SGB25" s="12"/>
      <c r="SGC25" s="12"/>
      <c r="SGD25" s="12"/>
      <c r="SGE25" s="12"/>
      <c r="SGF25" s="12"/>
      <c r="SGG25" s="12"/>
      <c r="SGH25" s="12"/>
      <c r="SGI25" s="12"/>
      <c r="SGJ25" s="12"/>
      <c r="SGK25" s="12"/>
      <c r="SGL25" s="12"/>
      <c r="SGM25" s="12"/>
      <c r="SGN25" s="12"/>
      <c r="SGO25" s="12"/>
      <c r="SGP25" s="12"/>
      <c r="SGQ25" s="12"/>
      <c r="SGR25" s="12"/>
      <c r="SGS25" s="12"/>
      <c r="SGT25" s="12"/>
      <c r="SGU25" s="12"/>
      <c r="SGV25" s="12"/>
      <c r="SGW25" s="12"/>
      <c r="SGX25" s="12"/>
      <c r="SGY25" s="12"/>
      <c r="SGZ25" s="12"/>
      <c r="SHA25" s="12"/>
      <c r="SHB25" s="12"/>
      <c r="SHC25" s="12"/>
      <c r="SHD25" s="12"/>
      <c r="SHE25" s="12"/>
      <c r="SHF25" s="12"/>
      <c r="SHG25" s="12"/>
      <c r="SHH25" s="12"/>
      <c r="SHI25" s="12"/>
      <c r="SHJ25" s="12"/>
      <c r="SHK25" s="12"/>
      <c r="SHL25" s="12"/>
      <c r="SHM25" s="12"/>
      <c r="SHN25" s="12"/>
      <c r="SHO25" s="12"/>
      <c r="SHP25" s="12"/>
      <c r="SHQ25" s="12"/>
      <c r="SHR25" s="12"/>
      <c r="SHS25" s="12"/>
      <c r="SHT25" s="12"/>
      <c r="SHU25" s="12"/>
      <c r="SHV25" s="12"/>
      <c r="SHW25" s="12"/>
      <c r="SHX25" s="12"/>
      <c r="SHY25" s="12"/>
      <c r="SHZ25" s="12"/>
      <c r="SIA25" s="12"/>
      <c r="SIB25" s="12"/>
      <c r="SIC25" s="12"/>
      <c r="SID25" s="12"/>
      <c r="SIE25" s="12"/>
      <c r="SIF25" s="12"/>
      <c r="SIG25" s="12"/>
      <c r="SIH25" s="12"/>
      <c r="SII25" s="12"/>
      <c r="SIJ25" s="12"/>
      <c r="SIK25" s="12"/>
      <c r="SIL25" s="12"/>
      <c r="SIM25" s="12"/>
      <c r="SIN25" s="12"/>
      <c r="SIO25" s="12"/>
      <c r="SIP25" s="12"/>
      <c r="SIQ25" s="12"/>
      <c r="SIR25" s="12"/>
      <c r="SIS25" s="12"/>
      <c r="SIT25" s="12"/>
      <c r="SIU25" s="12"/>
      <c r="SIV25" s="12"/>
      <c r="SIW25" s="12"/>
      <c r="SIX25" s="12"/>
      <c r="SIY25" s="12"/>
      <c r="SIZ25" s="12"/>
      <c r="SJA25" s="12"/>
      <c r="SJB25" s="12"/>
      <c r="SJC25" s="12"/>
      <c r="SJD25" s="12"/>
      <c r="SJE25" s="12"/>
      <c r="SJF25" s="12"/>
      <c r="SJG25" s="12"/>
      <c r="SJH25" s="12"/>
      <c r="SJI25" s="12"/>
      <c r="SJJ25" s="12"/>
      <c r="SJK25" s="12"/>
      <c r="SJL25" s="12"/>
      <c r="SJM25" s="12"/>
      <c r="SJN25" s="12"/>
      <c r="SJO25" s="12"/>
      <c r="SJP25" s="12"/>
      <c r="SJQ25" s="12"/>
      <c r="SJR25" s="12"/>
      <c r="SJS25" s="12"/>
      <c r="SJT25" s="12"/>
      <c r="SJU25" s="12"/>
      <c r="SJV25" s="12"/>
      <c r="SJW25" s="12"/>
      <c r="SJX25" s="12"/>
      <c r="SJY25" s="12"/>
      <c r="SJZ25" s="12"/>
      <c r="SKA25" s="12"/>
      <c r="SKB25" s="12"/>
      <c r="SKC25" s="12"/>
      <c r="SKD25" s="12"/>
      <c r="SKE25" s="12"/>
      <c r="SKF25" s="12"/>
      <c r="SKG25" s="12"/>
      <c r="SKH25" s="12"/>
      <c r="SKI25" s="12"/>
      <c r="SKJ25" s="12"/>
      <c r="SKK25" s="12"/>
      <c r="SKL25" s="12"/>
      <c r="SKM25" s="12"/>
      <c r="SKN25" s="12"/>
      <c r="SKO25" s="12"/>
      <c r="SKP25" s="12"/>
      <c r="SKQ25" s="12"/>
      <c r="SKR25" s="12"/>
      <c r="SKS25" s="12"/>
      <c r="SKT25" s="12"/>
      <c r="SKU25" s="12"/>
      <c r="SKV25" s="12"/>
      <c r="SKW25" s="12"/>
      <c r="SKX25" s="12"/>
      <c r="SKY25" s="12"/>
      <c r="SKZ25" s="12"/>
      <c r="SLA25" s="12"/>
      <c r="SLB25" s="12"/>
      <c r="SLC25" s="12"/>
      <c r="SLD25" s="12"/>
      <c r="SLE25" s="12"/>
      <c r="SLF25" s="12"/>
      <c r="SLG25" s="12"/>
      <c r="SLH25" s="12"/>
      <c r="SLI25" s="12"/>
      <c r="SLJ25" s="12"/>
      <c r="SLK25" s="12"/>
      <c r="SLL25" s="12"/>
      <c r="SLM25" s="12"/>
      <c r="SLN25" s="12"/>
      <c r="SLO25" s="12"/>
      <c r="SLP25" s="12"/>
      <c r="SLQ25" s="12"/>
      <c r="SLR25" s="12"/>
      <c r="SLS25" s="12"/>
      <c r="SLT25" s="12"/>
      <c r="SLU25" s="12"/>
      <c r="SLV25" s="12"/>
      <c r="SLW25" s="12"/>
      <c r="SLX25" s="12"/>
      <c r="SLY25" s="12"/>
      <c r="SLZ25" s="12"/>
      <c r="SMA25" s="12"/>
      <c r="SMB25" s="12"/>
      <c r="SMC25" s="12"/>
      <c r="SMD25" s="12"/>
      <c r="SME25" s="12"/>
      <c r="SMF25" s="12"/>
      <c r="SMG25" s="12"/>
      <c r="SMH25" s="12"/>
      <c r="SMI25" s="12"/>
      <c r="SMJ25" s="12"/>
      <c r="SMK25" s="12"/>
      <c r="SML25" s="12"/>
      <c r="SMM25" s="12"/>
      <c r="SMN25" s="12"/>
      <c r="SMO25" s="12"/>
      <c r="SMP25" s="12"/>
      <c r="SMQ25" s="12"/>
      <c r="SMR25" s="12"/>
      <c r="SMS25" s="12"/>
      <c r="SMT25" s="12"/>
      <c r="SMU25" s="12"/>
      <c r="SMV25" s="12"/>
      <c r="SMW25" s="12"/>
      <c r="SMX25" s="12"/>
      <c r="SMY25" s="12"/>
      <c r="SMZ25" s="12"/>
      <c r="SNA25" s="12"/>
      <c r="SNB25" s="12"/>
      <c r="SNC25" s="12"/>
      <c r="SND25" s="12"/>
      <c r="SNE25" s="12"/>
      <c r="SNF25" s="12"/>
      <c r="SNG25" s="12"/>
      <c r="SNH25" s="12"/>
      <c r="SNI25" s="12"/>
      <c r="SNJ25" s="12"/>
      <c r="SNK25" s="12"/>
      <c r="SNL25" s="12"/>
      <c r="SNM25" s="12"/>
      <c r="SNN25" s="12"/>
      <c r="SNO25" s="12"/>
      <c r="SNP25" s="12"/>
      <c r="SNQ25" s="12"/>
      <c r="SNR25" s="12"/>
      <c r="SNS25" s="12"/>
      <c r="SNT25" s="12"/>
      <c r="SNU25" s="12"/>
      <c r="SNV25" s="12"/>
      <c r="SNW25" s="12"/>
      <c r="SNX25" s="12"/>
      <c r="SNY25" s="12"/>
      <c r="SNZ25" s="12"/>
      <c r="SOA25" s="12"/>
      <c r="SOB25" s="12"/>
      <c r="SOC25" s="12"/>
      <c r="SOD25" s="12"/>
      <c r="SOE25" s="12"/>
      <c r="SOF25" s="12"/>
      <c r="SOG25" s="12"/>
      <c r="SOH25" s="12"/>
      <c r="SOI25" s="12"/>
      <c r="SOJ25" s="12"/>
      <c r="SOK25" s="12"/>
      <c r="SOL25" s="12"/>
      <c r="SOM25" s="12"/>
      <c r="SON25" s="12"/>
      <c r="SOO25" s="12"/>
      <c r="SOP25" s="12"/>
      <c r="SOQ25" s="12"/>
      <c r="SOR25" s="12"/>
      <c r="SOS25" s="12"/>
      <c r="SOT25" s="12"/>
      <c r="SOU25" s="12"/>
      <c r="SOV25" s="12"/>
      <c r="SOW25" s="12"/>
      <c r="SOX25" s="12"/>
      <c r="SOY25" s="12"/>
      <c r="SOZ25" s="12"/>
      <c r="SPA25" s="12"/>
      <c r="SPB25" s="12"/>
      <c r="SPC25" s="12"/>
      <c r="SPD25" s="12"/>
      <c r="SPE25" s="12"/>
      <c r="SPF25" s="12"/>
      <c r="SPG25" s="12"/>
      <c r="SPH25" s="12"/>
      <c r="SPI25" s="12"/>
      <c r="SPJ25" s="12"/>
      <c r="SPK25" s="12"/>
      <c r="SPL25" s="12"/>
      <c r="SPM25" s="12"/>
      <c r="SPN25" s="12"/>
      <c r="SPO25" s="12"/>
      <c r="SPP25" s="12"/>
      <c r="SPQ25" s="12"/>
      <c r="SPR25" s="12"/>
      <c r="SPS25" s="12"/>
      <c r="SPT25" s="12"/>
      <c r="SPU25" s="12"/>
      <c r="SPV25" s="12"/>
      <c r="SPW25" s="12"/>
      <c r="SPX25" s="12"/>
      <c r="SPY25" s="12"/>
      <c r="SPZ25" s="12"/>
      <c r="SQA25" s="12"/>
      <c r="SQB25" s="12"/>
      <c r="SQC25" s="12"/>
      <c r="SQD25" s="12"/>
      <c r="SQE25" s="12"/>
      <c r="SQF25" s="12"/>
      <c r="SQG25" s="12"/>
      <c r="SQH25" s="12"/>
      <c r="SQI25" s="12"/>
      <c r="SQJ25" s="12"/>
      <c r="SQK25" s="12"/>
      <c r="SQL25" s="12"/>
      <c r="SQM25" s="12"/>
      <c r="SQN25" s="12"/>
      <c r="SQO25" s="12"/>
      <c r="SQP25" s="12"/>
      <c r="SQQ25" s="12"/>
      <c r="SQR25" s="12"/>
      <c r="SQS25" s="12"/>
      <c r="SQT25" s="12"/>
      <c r="SQU25" s="12"/>
      <c r="SQV25" s="12"/>
      <c r="SQW25" s="12"/>
      <c r="SQX25" s="12"/>
      <c r="SQY25" s="12"/>
      <c r="SQZ25" s="12"/>
      <c r="SRA25" s="12"/>
      <c r="SRB25" s="12"/>
      <c r="SRC25" s="12"/>
      <c r="SRD25" s="12"/>
      <c r="SRE25" s="12"/>
      <c r="SRF25" s="12"/>
      <c r="SRG25" s="12"/>
      <c r="SRH25" s="12"/>
      <c r="SRI25" s="12"/>
      <c r="SRJ25" s="12"/>
      <c r="SRK25" s="12"/>
      <c r="SRL25" s="12"/>
      <c r="SRM25" s="12"/>
      <c r="SRN25" s="12"/>
      <c r="SRO25" s="12"/>
      <c r="SRP25" s="12"/>
      <c r="SRQ25" s="12"/>
      <c r="SRR25" s="12"/>
      <c r="SRS25" s="12"/>
      <c r="SRT25" s="12"/>
      <c r="SRU25" s="12"/>
      <c r="SRV25" s="12"/>
      <c r="SRW25" s="12"/>
      <c r="SRX25" s="12"/>
      <c r="SRY25" s="12"/>
      <c r="SRZ25" s="12"/>
      <c r="SSA25" s="12"/>
      <c r="SSB25" s="12"/>
      <c r="SSC25" s="12"/>
      <c r="SSD25" s="12"/>
      <c r="SSE25" s="12"/>
      <c r="SSF25" s="12"/>
      <c r="SSG25" s="12"/>
      <c r="SSH25" s="12"/>
      <c r="SSI25" s="12"/>
      <c r="SSJ25" s="12"/>
      <c r="SSK25" s="12"/>
      <c r="SSL25" s="12"/>
      <c r="SSM25" s="12"/>
      <c r="SSN25" s="12"/>
      <c r="SSO25" s="12"/>
      <c r="SSP25" s="12"/>
      <c r="SSQ25" s="12"/>
      <c r="SSR25" s="12"/>
      <c r="SSS25" s="12"/>
      <c r="SST25" s="12"/>
      <c r="SSU25" s="12"/>
      <c r="SSV25" s="12"/>
      <c r="SSW25" s="12"/>
      <c r="SSX25" s="12"/>
      <c r="SSY25" s="12"/>
      <c r="SSZ25" s="12"/>
      <c r="STA25" s="12"/>
      <c r="STB25" s="12"/>
      <c r="STC25" s="12"/>
      <c r="STD25" s="12"/>
      <c r="STE25" s="12"/>
      <c r="STF25" s="12"/>
      <c r="STG25" s="12"/>
      <c r="STH25" s="12"/>
      <c r="STI25" s="12"/>
      <c r="STJ25" s="12"/>
      <c r="STK25" s="12"/>
      <c r="STL25" s="12"/>
      <c r="STM25" s="12"/>
      <c r="STN25" s="12"/>
      <c r="STO25" s="12"/>
      <c r="STP25" s="12"/>
      <c r="STQ25" s="12"/>
      <c r="STR25" s="12"/>
      <c r="STS25" s="12"/>
      <c r="STT25" s="12"/>
      <c r="STU25" s="12"/>
      <c r="STV25" s="12"/>
      <c r="STW25" s="12"/>
      <c r="STX25" s="12"/>
      <c r="STY25" s="12"/>
      <c r="STZ25" s="12"/>
      <c r="SUA25" s="12"/>
      <c r="SUB25" s="12"/>
      <c r="SUC25" s="12"/>
      <c r="SUD25" s="12"/>
      <c r="SUE25" s="12"/>
      <c r="SUF25" s="12"/>
      <c r="SUG25" s="12"/>
      <c r="SUH25" s="12"/>
      <c r="SUI25" s="12"/>
      <c r="SUJ25" s="12"/>
      <c r="SUK25" s="12"/>
      <c r="SUL25" s="12"/>
      <c r="SUM25" s="12"/>
      <c r="SUN25" s="12"/>
      <c r="SUO25" s="12"/>
      <c r="SUP25" s="12"/>
      <c r="SUQ25" s="12"/>
      <c r="SUR25" s="12"/>
      <c r="SUS25" s="12"/>
      <c r="SUT25" s="12"/>
      <c r="SUU25" s="12"/>
      <c r="SUV25" s="12"/>
      <c r="SUW25" s="12"/>
      <c r="SUX25" s="12"/>
      <c r="SUY25" s="12"/>
      <c r="SUZ25" s="12"/>
      <c r="SVA25" s="12"/>
      <c r="SVB25" s="12"/>
      <c r="SVC25" s="12"/>
      <c r="SVD25" s="12"/>
      <c r="SVE25" s="12"/>
      <c r="SVF25" s="12"/>
      <c r="SVG25" s="12"/>
      <c r="SVH25" s="12"/>
      <c r="SVI25" s="12"/>
      <c r="SVJ25" s="12"/>
      <c r="SVK25" s="12"/>
      <c r="SVL25" s="12"/>
      <c r="SVM25" s="12"/>
      <c r="SVN25" s="12"/>
      <c r="SVO25" s="12"/>
      <c r="SVP25" s="12"/>
      <c r="SVQ25" s="12"/>
      <c r="SVR25" s="12"/>
      <c r="SVS25" s="12"/>
      <c r="SVT25" s="12"/>
      <c r="SVU25" s="12"/>
      <c r="SVV25" s="12"/>
      <c r="SVW25" s="12"/>
      <c r="SVX25" s="12"/>
      <c r="SVY25" s="12"/>
      <c r="SVZ25" s="12"/>
      <c r="SWA25" s="12"/>
      <c r="SWB25" s="12"/>
      <c r="SWC25" s="12"/>
      <c r="SWD25" s="12"/>
      <c r="SWE25" s="12"/>
      <c r="SWF25" s="12"/>
      <c r="SWG25" s="12"/>
      <c r="SWH25" s="12"/>
      <c r="SWI25" s="12"/>
      <c r="SWJ25" s="12"/>
      <c r="SWK25" s="12"/>
      <c r="SWL25" s="12"/>
      <c r="SWM25" s="12"/>
      <c r="SWN25" s="12"/>
      <c r="SWO25" s="12"/>
      <c r="SWP25" s="12"/>
      <c r="SWQ25" s="12"/>
      <c r="SWR25" s="12"/>
      <c r="SWS25" s="12"/>
      <c r="SWT25" s="12"/>
      <c r="SWU25" s="12"/>
      <c r="SWV25" s="12"/>
      <c r="SWW25" s="12"/>
      <c r="SWX25" s="12"/>
      <c r="SWY25" s="12"/>
      <c r="SWZ25" s="12"/>
      <c r="SXA25" s="12"/>
      <c r="SXB25" s="12"/>
      <c r="SXC25" s="12"/>
      <c r="SXD25" s="12"/>
      <c r="SXE25" s="12"/>
      <c r="SXF25" s="12"/>
      <c r="SXG25" s="12"/>
      <c r="SXH25" s="12"/>
      <c r="SXI25" s="12"/>
      <c r="SXJ25" s="12"/>
      <c r="SXK25" s="12"/>
      <c r="SXL25" s="12"/>
      <c r="SXM25" s="12"/>
      <c r="SXN25" s="12"/>
      <c r="SXO25" s="12"/>
      <c r="SXP25" s="12"/>
      <c r="SXQ25" s="12"/>
      <c r="SXR25" s="12"/>
      <c r="SXS25" s="12"/>
      <c r="SXT25" s="12"/>
      <c r="SXU25" s="12"/>
      <c r="SXV25" s="12"/>
      <c r="SXW25" s="12"/>
      <c r="SXX25" s="12"/>
      <c r="SXY25" s="12"/>
      <c r="SXZ25" s="12"/>
      <c r="SYA25" s="12"/>
      <c r="SYB25" s="12"/>
      <c r="SYC25" s="12"/>
      <c r="SYD25" s="12"/>
      <c r="SYE25" s="12"/>
      <c r="SYF25" s="12"/>
      <c r="SYG25" s="12"/>
      <c r="SYH25" s="12"/>
      <c r="SYI25" s="12"/>
      <c r="SYJ25" s="12"/>
      <c r="SYK25" s="12"/>
      <c r="SYL25" s="12"/>
      <c r="SYM25" s="12"/>
      <c r="SYN25" s="12"/>
      <c r="SYO25" s="12"/>
      <c r="SYP25" s="12"/>
      <c r="SYQ25" s="12"/>
      <c r="SYR25" s="12"/>
      <c r="SYS25" s="12"/>
      <c r="SYT25" s="12"/>
      <c r="SYU25" s="12"/>
      <c r="SYV25" s="12"/>
      <c r="SYW25" s="12"/>
      <c r="SYX25" s="12"/>
      <c r="SYY25" s="12"/>
      <c r="SYZ25" s="12"/>
      <c r="SZA25" s="12"/>
      <c r="SZB25" s="12"/>
      <c r="SZC25" s="12"/>
      <c r="SZD25" s="12"/>
      <c r="SZE25" s="12"/>
      <c r="SZF25" s="12"/>
      <c r="SZG25" s="12"/>
      <c r="SZH25" s="12"/>
      <c r="SZI25" s="12"/>
      <c r="SZJ25" s="12"/>
      <c r="SZK25" s="12"/>
      <c r="SZL25" s="12"/>
      <c r="SZM25" s="12"/>
      <c r="SZN25" s="12"/>
      <c r="SZO25" s="12"/>
      <c r="SZP25" s="12"/>
      <c r="SZQ25" s="12"/>
      <c r="SZR25" s="12"/>
      <c r="SZS25" s="12"/>
      <c r="SZT25" s="12"/>
      <c r="SZU25" s="12"/>
      <c r="SZV25" s="12"/>
      <c r="SZW25" s="12"/>
      <c r="SZX25" s="12"/>
      <c r="SZY25" s="12"/>
      <c r="SZZ25" s="12"/>
      <c r="TAA25" s="12"/>
      <c r="TAB25" s="12"/>
      <c r="TAC25" s="12"/>
      <c r="TAD25" s="12"/>
      <c r="TAE25" s="12"/>
      <c r="TAF25" s="12"/>
      <c r="TAG25" s="12"/>
      <c r="TAH25" s="12"/>
      <c r="TAI25" s="12"/>
      <c r="TAJ25" s="12"/>
      <c r="TAK25" s="12"/>
      <c r="TAL25" s="12"/>
      <c r="TAM25" s="12"/>
      <c r="TAN25" s="12"/>
      <c r="TAO25" s="12"/>
      <c r="TAP25" s="12"/>
      <c r="TAQ25" s="12"/>
      <c r="TAR25" s="12"/>
      <c r="TAS25" s="12"/>
      <c r="TAT25" s="12"/>
      <c r="TAU25" s="12"/>
      <c r="TAV25" s="12"/>
      <c r="TAW25" s="12"/>
      <c r="TAX25" s="12"/>
      <c r="TAY25" s="12"/>
      <c r="TAZ25" s="12"/>
      <c r="TBA25" s="12"/>
      <c r="TBB25" s="12"/>
      <c r="TBC25" s="12"/>
      <c r="TBD25" s="12"/>
      <c r="TBE25" s="12"/>
      <c r="TBF25" s="12"/>
      <c r="TBG25" s="12"/>
      <c r="TBH25" s="12"/>
      <c r="TBI25" s="12"/>
      <c r="TBJ25" s="12"/>
      <c r="TBK25" s="12"/>
      <c r="TBL25" s="12"/>
      <c r="TBM25" s="12"/>
      <c r="TBN25" s="12"/>
      <c r="TBO25" s="12"/>
      <c r="TBP25" s="12"/>
      <c r="TBQ25" s="12"/>
      <c r="TBR25" s="12"/>
      <c r="TBS25" s="12"/>
      <c r="TBT25" s="12"/>
      <c r="TBU25" s="12"/>
      <c r="TBV25" s="12"/>
      <c r="TBW25" s="12"/>
      <c r="TBX25" s="12"/>
      <c r="TBY25" s="12"/>
      <c r="TBZ25" s="12"/>
      <c r="TCA25" s="12"/>
      <c r="TCB25" s="12"/>
      <c r="TCC25" s="12"/>
      <c r="TCD25" s="12"/>
      <c r="TCE25" s="12"/>
      <c r="TCF25" s="12"/>
      <c r="TCG25" s="12"/>
      <c r="TCH25" s="12"/>
      <c r="TCI25" s="12"/>
      <c r="TCJ25" s="12"/>
      <c r="TCK25" s="12"/>
      <c r="TCL25" s="12"/>
      <c r="TCM25" s="12"/>
      <c r="TCN25" s="12"/>
      <c r="TCO25" s="12"/>
      <c r="TCP25" s="12"/>
      <c r="TCQ25" s="12"/>
      <c r="TCR25" s="12"/>
      <c r="TCS25" s="12"/>
      <c r="TCT25" s="12"/>
      <c r="TCU25" s="12"/>
      <c r="TCV25" s="12"/>
      <c r="TCW25" s="12"/>
      <c r="TCX25" s="12"/>
      <c r="TCY25" s="12"/>
      <c r="TCZ25" s="12"/>
      <c r="TDA25" s="12"/>
      <c r="TDB25" s="12"/>
      <c r="TDC25" s="12"/>
      <c r="TDD25" s="12"/>
      <c r="TDE25" s="12"/>
      <c r="TDF25" s="12"/>
      <c r="TDG25" s="12"/>
      <c r="TDH25" s="12"/>
      <c r="TDI25" s="12"/>
      <c r="TDJ25" s="12"/>
      <c r="TDK25" s="12"/>
      <c r="TDL25" s="12"/>
      <c r="TDM25" s="12"/>
      <c r="TDN25" s="12"/>
      <c r="TDO25" s="12"/>
      <c r="TDP25" s="12"/>
      <c r="TDQ25" s="12"/>
      <c r="TDR25" s="12"/>
      <c r="TDS25" s="12"/>
      <c r="TDT25" s="12"/>
      <c r="TDU25" s="12"/>
      <c r="TDV25" s="12"/>
      <c r="TDW25" s="12"/>
      <c r="TDX25" s="12"/>
      <c r="TDY25" s="12"/>
      <c r="TDZ25" s="12"/>
      <c r="TEA25" s="12"/>
      <c r="TEB25" s="12"/>
      <c r="TEC25" s="12"/>
      <c r="TED25" s="12"/>
      <c r="TEE25" s="12"/>
      <c r="TEF25" s="12"/>
      <c r="TEG25" s="12"/>
      <c r="TEH25" s="12"/>
      <c r="TEI25" s="12"/>
      <c r="TEJ25" s="12"/>
      <c r="TEK25" s="12"/>
      <c r="TEL25" s="12"/>
      <c r="TEM25" s="12"/>
      <c r="TEN25" s="12"/>
      <c r="TEO25" s="12"/>
      <c r="TEP25" s="12"/>
      <c r="TEQ25" s="12"/>
      <c r="TER25" s="12"/>
      <c r="TES25" s="12"/>
      <c r="TET25" s="12"/>
      <c r="TEU25" s="12"/>
      <c r="TEV25" s="12"/>
      <c r="TEW25" s="12"/>
      <c r="TEX25" s="12"/>
      <c r="TEY25" s="12"/>
      <c r="TEZ25" s="12"/>
      <c r="TFA25" s="12"/>
      <c r="TFB25" s="12"/>
      <c r="TFC25" s="12"/>
      <c r="TFD25" s="12"/>
      <c r="TFE25" s="12"/>
      <c r="TFF25" s="12"/>
      <c r="TFG25" s="12"/>
      <c r="TFH25" s="12"/>
      <c r="TFI25" s="12"/>
      <c r="TFJ25" s="12"/>
      <c r="TFK25" s="12"/>
      <c r="TFL25" s="12"/>
      <c r="TFM25" s="12"/>
      <c r="TFN25" s="12"/>
      <c r="TFO25" s="12"/>
      <c r="TFP25" s="12"/>
      <c r="TFQ25" s="12"/>
      <c r="TFR25" s="12"/>
      <c r="TFS25" s="12"/>
      <c r="TFT25" s="12"/>
      <c r="TFU25" s="12"/>
      <c r="TFV25" s="12"/>
      <c r="TFW25" s="12"/>
      <c r="TFX25" s="12"/>
      <c r="TFY25" s="12"/>
      <c r="TFZ25" s="12"/>
      <c r="TGA25" s="12"/>
      <c r="TGB25" s="12"/>
      <c r="TGC25" s="12"/>
      <c r="TGD25" s="12"/>
      <c r="TGE25" s="12"/>
      <c r="TGF25" s="12"/>
      <c r="TGG25" s="12"/>
      <c r="TGH25" s="12"/>
      <c r="TGI25" s="12"/>
      <c r="TGJ25" s="12"/>
      <c r="TGK25" s="12"/>
      <c r="TGL25" s="12"/>
      <c r="TGM25" s="12"/>
      <c r="TGN25" s="12"/>
      <c r="TGO25" s="12"/>
      <c r="TGP25" s="12"/>
      <c r="TGQ25" s="12"/>
      <c r="TGR25" s="12"/>
      <c r="TGS25" s="12"/>
      <c r="TGT25" s="12"/>
      <c r="TGU25" s="12"/>
      <c r="TGV25" s="12"/>
      <c r="TGW25" s="12"/>
      <c r="TGX25" s="12"/>
      <c r="TGY25" s="12"/>
      <c r="TGZ25" s="12"/>
      <c r="THA25" s="12"/>
      <c r="THB25" s="12"/>
      <c r="THC25" s="12"/>
      <c r="THD25" s="12"/>
      <c r="THE25" s="12"/>
      <c r="THF25" s="12"/>
      <c r="THG25" s="12"/>
      <c r="THH25" s="12"/>
      <c r="THI25" s="12"/>
      <c r="THJ25" s="12"/>
      <c r="THK25" s="12"/>
      <c r="THL25" s="12"/>
      <c r="THM25" s="12"/>
      <c r="THN25" s="12"/>
      <c r="THO25" s="12"/>
      <c r="THP25" s="12"/>
      <c r="THQ25" s="12"/>
      <c r="THR25" s="12"/>
      <c r="THS25" s="12"/>
      <c r="THT25" s="12"/>
      <c r="THU25" s="12"/>
      <c r="THV25" s="12"/>
      <c r="THW25" s="12"/>
      <c r="THX25" s="12"/>
      <c r="THY25" s="12"/>
      <c r="THZ25" s="12"/>
      <c r="TIA25" s="12"/>
      <c r="TIB25" s="12"/>
      <c r="TIC25" s="12"/>
      <c r="TID25" s="12"/>
      <c r="TIE25" s="12"/>
      <c r="TIF25" s="12"/>
      <c r="TIG25" s="12"/>
      <c r="TIH25" s="12"/>
      <c r="TII25" s="12"/>
      <c r="TIJ25" s="12"/>
      <c r="TIK25" s="12"/>
      <c r="TIL25" s="12"/>
      <c r="TIM25" s="12"/>
      <c r="TIN25" s="12"/>
      <c r="TIO25" s="12"/>
      <c r="TIP25" s="12"/>
      <c r="TIQ25" s="12"/>
      <c r="TIR25" s="12"/>
      <c r="TIS25" s="12"/>
      <c r="TIT25" s="12"/>
      <c r="TIU25" s="12"/>
      <c r="TIV25" s="12"/>
      <c r="TIW25" s="12"/>
      <c r="TIX25" s="12"/>
      <c r="TIY25" s="12"/>
      <c r="TIZ25" s="12"/>
      <c r="TJA25" s="12"/>
      <c r="TJB25" s="12"/>
      <c r="TJC25" s="12"/>
      <c r="TJD25" s="12"/>
      <c r="TJE25" s="12"/>
      <c r="TJF25" s="12"/>
      <c r="TJG25" s="12"/>
      <c r="TJH25" s="12"/>
      <c r="TJI25" s="12"/>
      <c r="TJJ25" s="12"/>
      <c r="TJK25" s="12"/>
      <c r="TJL25" s="12"/>
      <c r="TJM25" s="12"/>
      <c r="TJN25" s="12"/>
      <c r="TJO25" s="12"/>
      <c r="TJP25" s="12"/>
      <c r="TJQ25" s="12"/>
      <c r="TJR25" s="12"/>
      <c r="TJS25" s="12"/>
      <c r="TJT25" s="12"/>
      <c r="TJU25" s="12"/>
      <c r="TJV25" s="12"/>
      <c r="TJW25" s="12"/>
      <c r="TJX25" s="12"/>
      <c r="TJY25" s="12"/>
      <c r="TJZ25" s="12"/>
      <c r="TKA25" s="12"/>
      <c r="TKB25" s="12"/>
      <c r="TKC25" s="12"/>
      <c r="TKD25" s="12"/>
      <c r="TKE25" s="12"/>
      <c r="TKF25" s="12"/>
      <c r="TKG25" s="12"/>
      <c r="TKH25" s="12"/>
      <c r="TKI25" s="12"/>
      <c r="TKJ25" s="12"/>
      <c r="TKK25" s="12"/>
      <c r="TKL25" s="12"/>
      <c r="TKM25" s="12"/>
      <c r="TKN25" s="12"/>
      <c r="TKO25" s="12"/>
      <c r="TKP25" s="12"/>
      <c r="TKQ25" s="12"/>
      <c r="TKR25" s="12"/>
      <c r="TKS25" s="12"/>
      <c r="TKT25" s="12"/>
      <c r="TKU25" s="12"/>
      <c r="TKV25" s="12"/>
      <c r="TKW25" s="12"/>
      <c r="TKX25" s="12"/>
      <c r="TKY25" s="12"/>
      <c r="TKZ25" s="12"/>
      <c r="TLA25" s="12"/>
      <c r="TLB25" s="12"/>
      <c r="TLC25" s="12"/>
      <c r="TLD25" s="12"/>
      <c r="TLE25" s="12"/>
      <c r="TLF25" s="12"/>
      <c r="TLG25" s="12"/>
      <c r="TLH25" s="12"/>
      <c r="TLI25" s="12"/>
      <c r="TLJ25" s="12"/>
      <c r="TLK25" s="12"/>
      <c r="TLL25" s="12"/>
      <c r="TLM25" s="12"/>
      <c r="TLN25" s="12"/>
      <c r="TLO25" s="12"/>
      <c r="TLP25" s="12"/>
      <c r="TLQ25" s="12"/>
      <c r="TLR25" s="12"/>
      <c r="TLS25" s="12"/>
      <c r="TLT25" s="12"/>
      <c r="TLU25" s="12"/>
      <c r="TLV25" s="12"/>
      <c r="TLW25" s="12"/>
      <c r="TLX25" s="12"/>
      <c r="TLY25" s="12"/>
      <c r="TLZ25" s="12"/>
      <c r="TMA25" s="12"/>
      <c r="TMB25" s="12"/>
      <c r="TMC25" s="12"/>
      <c r="TMD25" s="12"/>
      <c r="TME25" s="12"/>
      <c r="TMF25" s="12"/>
      <c r="TMG25" s="12"/>
      <c r="TMH25" s="12"/>
      <c r="TMI25" s="12"/>
      <c r="TMJ25" s="12"/>
      <c r="TMK25" s="12"/>
      <c r="TML25" s="12"/>
      <c r="TMM25" s="12"/>
      <c r="TMN25" s="12"/>
      <c r="TMO25" s="12"/>
      <c r="TMP25" s="12"/>
      <c r="TMQ25" s="12"/>
      <c r="TMR25" s="12"/>
      <c r="TMS25" s="12"/>
      <c r="TMT25" s="12"/>
      <c r="TMU25" s="12"/>
      <c r="TMV25" s="12"/>
      <c r="TMW25" s="12"/>
      <c r="TMX25" s="12"/>
      <c r="TMY25" s="12"/>
      <c r="TMZ25" s="12"/>
      <c r="TNA25" s="12"/>
      <c r="TNB25" s="12"/>
      <c r="TNC25" s="12"/>
      <c r="TND25" s="12"/>
      <c r="TNE25" s="12"/>
      <c r="TNF25" s="12"/>
      <c r="TNG25" s="12"/>
      <c r="TNH25" s="12"/>
      <c r="TNI25" s="12"/>
      <c r="TNJ25" s="12"/>
      <c r="TNK25" s="12"/>
      <c r="TNL25" s="12"/>
      <c r="TNM25" s="12"/>
      <c r="TNN25" s="12"/>
      <c r="TNO25" s="12"/>
      <c r="TNP25" s="12"/>
      <c r="TNQ25" s="12"/>
      <c r="TNR25" s="12"/>
      <c r="TNS25" s="12"/>
      <c r="TNT25" s="12"/>
      <c r="TNU25" s="12"/>
      <c r="TNV25" s="12"/>
      <c r="TNW25" s="12"/>
      <c r="TNX25" s="12"/>
      <c r="TNY25" s="12"/>
      <c r="TNZ25" s="12"/>
      <c r="TOA25" s="12"/>
      <c r="TOB25" s="12"/>
      <c r="TOC25" s="12"/>
      <c r="TOD25" s="12"/>
      <c r="TOE25" s="12"/>
      <c r="TOF25" s="12"/>
      <c r="TOG25" s="12"/>
      <c r="TOH25" s="12"/>
      <c r="TOI25" s="12"/>
      <c r="TOJ25" s="12"/>
      <c r="TOK25" s="12"/>
      <c r="TOL25" s="12"/>
      <c r="TOM25" s="12"/>
      <c r="TON25" s="12"/>
      <c r="TOO25" s="12"/>
      <c r="TOP25" s="12"/>
      <c r="TOQ25" s="12"/>
      <c r="TOR25" s="12"/>
      <c r="TOS25" s="12"/>
      <c r="TOT25" s="12"/>
      <c r="TOU25" s="12"/>
      <c r="TOV25" s="12"/>
      <c r="TOW25" s="12"/>
      <c r="TOX25" s="12"/>
      <c r="TOY25" s="12"/>
      <c r="TOZ25" s="12"/>
      <c r="TPA25" s="12"/>
      <c r="TPB25" s="12"/>
      <c r="TPC25" s="12"/>
      <c r="TPD25" s="12"/>
      <c r="TPE25" s="12"/>
      <c r="TPF25" s="12"/>
      <c r="TPG25" s="12"/>
      <c r="TPH25" s="12"/>
      <c r="TPI25" s="12"/>
      <c r="TPJ25" s="12"/>
      <c r="TPK25" s="12"/>
      <c r="TPL25" s="12"/>
      <c r="TPM25" s="12"/>
      <c r="TPN25" s="12"/>
      <c r="TPO25" s="12"/>
      <c r="TPP25" s="12"/>
      <c r="TPQ25" s="12"/>
      <c r="TPR25" s="12"/>
      <c r="TPS25" s="12"/>
      <c r="TPT25" s="12"/>
      <c r="TPU25" s="12"/>
      <c r="TPV25" s="12"/>
      <c r="TPW25" s="12"/>
      <c r="TPX25" s="12"/>
      <c r="TPY25" s="12"/>
      <c r="TPZ25" s="12"/>
      <c r="TQA25" s="12"/>
      <c r="TQB25" s="12"/>
      <c r="TQC25" s="12"/>
      <c r="TQD25" s="12"/>
      <c r="TQE25" s="12"/>
      <c r="TQF25" s="12"/>
      <c r="TQG25" s="12"/>
      <c r="TQH25" s="12"/>
      <c r="TQI25" s="12"/>
      <c r="TQJ25" s="12"/>
      <c r="TQK25" s="12"/>
      <c r="TQL25" s="12"/>
      <c r="TQM25" s="12"/>
      <c r="TQN25" s="12"/>
      <c r="TQO25" s="12"/>
      <c r="TQP25" s="12"/>
      <c r="TQQ25" s="12"/>
      <c r="TQR25" s="12"/>
      <c r="TQS25" s="12"/>
      <c r="TQT25" s="12"/>
      <c r="TQU25" s="12"/>
      <c r="TQV25" s="12"/>
      <c r="TQW25" s="12"/>
      <c r="TQX25" s="12"/>
      <c r="TQY25" s="12"/>
      <c r="TQZ25" s="12"/>
      <c r="TRA25" s="12"/>
      <c r="TRB25" s="12"/>
      <c r="TRC25" s="12"/>
      <c r="TRD25" s="12"/>
      <c r="TRE25" s="12"/>
      <c r="TRF25" s="12"/>
      <c r="TRG25" s="12"/>
      <c r="TRH25" s="12"/>
      <c r="TRI25" s="12"/>
      <c r="TRJ25" s="12"/>
      <c r="TRK25" s="12"/>
      <c r="TRL25" s="12"/>
      <c r="TRM25" s="12"/>
      <c r="TRN25" s="12"/>
      <c r="TRO25" s="12"/>
      <c r="TRP25" s="12"/>
      <c r="TRQ25" s="12"/>
      <c r="TRR25" s="12"/>
      <c r="TRS25" s="12"/>
      <c r="TRT25" s="12"/>
      <c r="TRU25" s="12"/>
      <c r="TRV25" s="12"/>
      <c r="TRW25" s="12"/>
      <c r="TRX25" s="12"/>
      <c r="TRY25" s="12"/>
      <c r="TRZ25" s="12"/>
      <c r="TSA25" s="12"/>
      <c r="TSB25" s="12"/>
      <c r="TSC25" s="12"/>
      <c r="TSD25" s="12"/>
      <c r="TSE25" s="12"/>
      <c r="TSF25" s="12"/>
      <c r="TSG25" s="12"/>
      <c r="TSH25" s="12"/>
      <c r="TSI25" s="12"/>
      <c r="TSJ25" s="12"/>
      <c r="TSK25" s="12"/>
      <c r="TSL25" s="12"/>
      <c r="TSM25" s="12"/>
      <c r="TSN25" s="12"/>
      <c r="TSO25" s="12"/>
      <c r="TSP25" s="12"/>
      <c r="TSQ25" s="12"/>
      <c r="TSR25" s="12"/>
      <c r="TSS25" s="12"/>
      <c r="TST25" s="12"/>
      <c r="TSU25" s="12"/>
      <c r="TSV25" s="12"/>
      <c r="TSW25" s="12"/>
      <c r="TSX25" s="12"/>
      <c r="TSY25" s="12"/>
      <c r="TSZ25" s="12"/>
      <c r="TTA25" s="12"/>
      <c r="TTB25" s="12"/>
      <c r="TTC25" s="12"/>
      <c r="TTD25" s="12"/>
      <c r="TTE25" s="12"/>
      <c r="TTF25" s="12"/>
      <c r="TTG25" s="12"/>
      <c r="TTH25" s="12"/>
      <c r="TTI25" s="12"/>
      <c r="TTJ25" s="12"/>
      <c r="TTK25" s="12"/>
      <c r="TTL25" s="12"/>
      <c r="TTM25" s="12"/>
      <c r="TTN25" s="12"/>
      <c r="TTO25" s="12"/>
      <c r="TTP25" s="12"/>
      <c r="TTQ25" s="12"/>
      <c r="TTR25" s="12"/>
      <c r="TTS25" s="12"/>
      <c r="TTT25" s="12"/>
      <c r="TTU25" s="12"/>
      <c r="TTV25" s="12"/>
      <c r="TTW25" s="12"/>
      <c r="TTX25" s="12"/>
      <c r="TTY25" s="12"/>
      <c r="TTZ25" s="12"/>
      <c r="TUA25" s="12"/>
      <c r="TUB25" s="12"/>
      <c r="TUC25" s="12"/>
      <c r="TUD25" s="12"/>
      <c r="TUE25" s="12"/>
      <c r="TUF25" s="12"/>
      <c r="TUG25" s="12"/>
      <c r="TUH25" s="12"/>
      <c r="TUI25" s="12"/>
      <c r="TUJ25" s="12"/>
      <c r="TUK25" s="12"/>
      <c r="TUL25" s="12"/>
      <c r="TUM25" s="12"/>
      <c r="TUN25" s="12"/>
      <c r="TUO25" s="12"/>
      <c r="TUP25" s="12"/>
      <c r="TUQ25" s="12"/>
      <c r="TUR25" s="12"/>
      <c r="TUS25" s="12"/>
      <c r="TUT25" s="12"/>
      <c r="TUU25" s="12"/>
      <c r="TUV25" s="12"/>
      <c r="TUW25" s="12"/>
      <c r="TUX25" s="12"/>
      <c r="TUY25" s="12"/>
      <c r="TUZ25" s="12"/>
      <c r="TVA25" s="12"/>
      <c r="TVB25" s="12"/>
      <c r="TVC25" s="12"/>
      <c r="TVD25" s="12"/>
      <c r="TVE25" s="12"/>
      <c r="TVF25" s="12"/>
      <c r="TVG25" s="12"/>
      <c r="TVH25" s="12"/>
      <c r="TVI25" s="12"/>
      <c r="TVJ25" s="12"/>
      <c r="TVK25" s="12"/>
      <c r="TVL25" s="12"/>
      <c r="TVM25" s="12"/>
      <c r="TVN25" s="12"/>
      <c r="TVO25" s="12"/>
      <c r="TVP25" s="12"/>
      <c r="TVQ25" s="12"/>
      <c r="TVR25" s="12"/>
      <c r="TVS25" s="12"/>
      <c r="TVT25" s="12"/>
      <c r="TVU25" s="12"/>
      <c r="TVV25" s="12"/>
      <c r="TVW25" s="12"/>
      <c r="TVX25" s="12"/>
      <c r="TVY25" s="12"/>
      <c r="TVZ25" s="12"/>
      <c r="TWA25" s="12"/>
      <c r="TWB25" s="12"/>
      <c r="TWC25" s="12"/>
      <c r="TWD25" s="12"/>
      <c r="TWE25" s="12"/>
      <c r="TWF25" s="12"/>
      <c r="TWG25" s="12"/>
      <c r="TWH25" s="12"/>
      <c r="TWI25" s="12"/>
      <c r="TWJ25" s="12"/>
      <c r="TWK25" s="12"/>
      <c r="TWL25" s="12"/>
      <c r="TWM25" s="12"/>
      <c r="TWN25" s="12"/>
      <c r="TWO25" s="12"/>
      <c r="TWP25" s="12"/>
      <c r="TWQ25" s="12"/>
      <c r="TWR25" s="12"/>
      <c r="TWS25" s="12"/>
      <c r="TWT25" s="12"/>
      <c r="TWU25" s="12"/>
      <c r="TWV25" s="12"/>
      <c r="TWW25" s="12"/>
      <c r="TWX25" s="12"/>
      <c r="TWY25" s="12"/>
      <c r="TWZ25" s="12"/>
      <c r="TXA25" s="12"/>
      <c r="TXB25" s="12"/>
      <c r="TXC25" s="12"/>
      <c r="TXD25" s="12"/>
      <c r="TXE25" s="12"/>
      <c r="TXF25" s="12"/>
      <c r="TXG25" s="12"/>
      <c r="TXH25" s="12"/>
      <c r="TXI25" s="12"/>
      <c r="TXJ25" s="12"/>
      <c r="TXK25" s="12"/>
      <c r="TXL25" s="12"/>
      <c r="TXM25" s="12"/>
      <c r="TXN25" s="12"/>
      <c r="TXO25" s="12"/>
      <c r="TXP25" s="12"/>
      <c r="TXQ25" s="12"/>
      <c r="TXR25" s="12"/>
      <c r="TXS25" s="12"/>
      <c r="TXT25" s="12"/>
      <c r="TXU25" s="12"/>
      <c r="TXV25" s="12"/>
      <c r="TXW25" s="12"/>
      <c r="TXX25" s="12"/>
      <c r="TXY25" s="12"/>
      <c r="TXZ25" s="12"/>
      <c r="TYA25" s="12"/>
      <c r="TYB25" s="12"/>
      <c r="TYC25" s="12"/>
      <c r="TYD25" s="12"/>
      <c r="TYE25" s="12"/>
      <c r="TYF25" s="12"/>
      <c r="TYG25" s="12"/>
      <c r="TYH25" s="12"/>
      <c r="TYI25" s="12"/>
      <c r="TYJ25" s="12"/>
      <c r="TYK25" s="12"/>
      <c r="TYL25" s="12"/>
      <c r="TYM25" s="12"/>
      <c r="TYN25" s="12"/>
      <c r="TYO25" s="12"/>
      <c r="TYP25" s="12"/>
      <c r="TYQ25" s="12"/>
      <c r="TYR25" s="12"/>
      <c r="TYS25" s="12"/>
      <c r="TYT25" s="12"/>
      <c r="TYU25" s="12"/>
      <c r="TYV25" s="12"/>
      <c r="TYW25" s="12"/>
      <c r="TYX25" s="12"/>
      <c r="TYY25" s="12"/>
      <c r="TYZ25" s="12"/>
      <c r="TZA25" s="12"/>
      <c r="TZB25" s="12"/>
      <c r="TZC25" s="12"/>
      <c r="TZD25" s="12"/>
      <c r="TZE25" s="12"/>
      <c r="TZF25" s="12"/>
      <c r="TZG25" s="12"/>
      <c r="TZH25" s="12"/>
      <c r="TZI25" s="12"/>
      <c r="TZJ25" s="12"/>
      <c r="TZK25" s="12"/>
      <c r="TZL25" s="12"/>
      <c r="TZM25" s="12"/>
      <c r="TZN25" s="12"/>
      <c r="TZO25" s="12"/>
      <c r="TZP25" s="12"/>
      <c r="TZQ25" s="12"/>
      <c r="TZR25" s="12"/>
      <c r="TZS25" s="12"/>
      <c r="TZT25" s="12"/>
      <c r="TZU25" s="12"/>
      <c r="TZV25" s="12"/>
      <c r="TZW25" s="12"/>
      <c r="TZX25" s="12"/>
      <c r="TZY25" s="12"/>
      <c r="TZZ25" s="12"/>
      <c r="UAA25" s="12"/>
      <c r="UAB25" s="12"/>
      <c r="UAC25" s="12"/>
      <c r="UAD25" s="12"/>
      <c r="UAE25" s="12"/>
      <c r="UAF25" s="12"/>
      <c r="UAG25" s="12"/>
      <c r="UAH25" s="12"/>
      <c r="UAI25" s="12"/>
      <c r="UAJ25" s="12"/>
      <c r="UAK25" s="12"/>
      <c r="UAL25" s="12"/>
      <c r="UAM25" s="12"/>
      <c r="UAN25" s="12"/>
      <c r="UAO25" s="12"/>
      <c r="UAP25" s="12"/>
      <c r="UAQ25" s="12"/>
      <c r="UAR25" s="12"/>
      <c r="UAS25" s="12"/>
      <c r="UAT25" s="12"/>
      <c r="UAU25" s="12"/>
      <c r="UAV25" s="12"/>
      <c r="UAW25" s="12"/>
      <c r="UAX25" s="12"/>
      <c r="UAY25" s="12"/>
      <c r="UAZ25" s="12"/>
      <c r="UBA25" s="12"/>
      <c r="UBB25" s="12"/>
      <c r="UBC25" s="12"/>
      <c r="UBD25" s="12"/>
      <c r="UBE25" s="12"/>
      <c r="UBF25" s="12"/>
      <c r="UBG25" s="12"/>
      <c r="UBH25" s="12"/>
      <c r="UBI25" s="12"/>
      <c r="UBJ25" s="12"/>
      <c r="UBK25" s="12"/>
      <c r="UBL25" s="12"/>
      <c r="UBM25" s="12"/>
      <c r="UBN25" s="12"/>
      <c r="UBO25" s="12"/>
      <c r="UBP25" s="12"/>
      <c r="UBQ25" s="12"/>
      <c r="UBR25" s="12"/>
      <c r="UBS25" s="12"/>
      <c r="UBT25" s="12"/>
      <c r="UBU25" s="12"/>
      <c r="UBV25" s="12"/>
      <c r="UBW25" s="12"/>
      <c r="UBX25" s="12"/>
      <c r="UBY25" s="12"/>
      <c r="UBZ25" s="12"/>
      <c r="UCA25" s="12"/>
      <c r="UCB25" s="12"/>
      <c r="UCC25" s="12"/>
      <c r="UCD25" s="12"/>
      <c r="UCE25" s="12"/>
      <c r="UCF25" s="12"/>
      <c r="UCG25" s="12"/>
      <c r="UCH25" s="12"/>
      <c r="UCI25" s="12"/>
      <c r="UCJ25" s="12"/>
      <c r="UCK25" s="12"/>
      <c r="UCL25" s="12"/>
      <c r="UCM25" s="12"/>
      <c r="UCN25" s="12"/>
      <c r="UCO25" s="12"/>
      <c r="UCP25" s="12"/>
      <c r="UCQ25" s="12"/>
      <c r="UCR25" s="12"/>
      <c r="UCS25" s="12"/>
      <c r="UCT25" s="12"/>
      <c r="UCU25" s="12"/>
      <c r="UCV25" s="12"/>
      <c r="UCW25" s="12"/>
      <c r="UCX25" s="12"/>
      <c r="UCY25" s="12"/>
      <c r="UCZ25" s="12"/>
      <c r="UDA25" s="12"/>
      <c r="UDB25" s="12"/>
      <c r="UDC25" s="12"/>
      <c r="UDD25" s="12"/>
      <c r="UDE25" s="12"/>
      <c r="UDF25" s="12"/>
      <c r="UDG25" s="12"/>
      <c r="UDH25" s="12"/>
      <c r="UDI25" s="12"/>
      <c r="UDJ25" s="12"/>
      <c r="UDK25" s="12"/>
      <c r="UDL25" s="12"/>
      <c r="UDM25" s="12"/>
      <c r="UDN25" s="12"/>
      <c r="UDO25" s="12"/>
      <c r="UDP25" s="12"/>
      <c r="UDQ25" s="12"/>
      <c r="UDR25" s="12"/>
      <c r="UDS25" s="12"/>
      <c r="UDT25" s="12"/>
      <c r="UDU25" s="12"/>
      <c r="UDV25" s="12"/>
      <c r="UDW25" s="12"/>
      <c r="UDX25" s="12"/>
      <c r="UDY25" s="12"/>
      <c r="UDZ25" s="12"/>
      <c r="UEA25" s="12"/>
      <c r="UEB25" s="12"/>
      <c r="UEC25" s="12"/>
      <c r="UED25" s="12"/>
      <c r="UEE25" s="12"/>
      <c r="UEF25" s="12"/>
      <c r="UEG25" s="12"/>
      <c r="UEH25" s="12"/>
      <c r="UEI25" s="12"/>
      <c r="UEJ25" s="12"/>
      <c r="UEK25" s="12"/>
      <c r="UEL25" s="12"/>
      <c r="UEM25" s="12"/>
      <c r="UEN25" s="12"/>
      <c r="UEO25" s="12"/>
      <c r="UEP25" s="12"/>
      <c r="UEQ25" s="12"/>
      <c r="UER25" s="12"/>
      <c r="UES25" s="12"/>
      <c r="UET25" s="12"/>
      <c r="UEU25" s="12"/>
      <c r="UEV25" s="12"/>
      <c r="UEW25" s="12"/>
      <c r="UEX25" s="12"/>
      <c r="UEY25" s="12"/>
      <c r="UEZ25" s="12"/>
      <c r="UFA25" s="12"/>
      <c r="UFB25" s="12"/>
      <c r="UFC25" s="12"/>
      <c r="UFD25" s="12"/>
      <c r="UFE25" s="12"/>
      <c r="UFF25" s="12"/>
      <c r="UFG25" s="12"/>
      <c r="UFH25" s="12"/>
      <c r="UFI25" s="12"/>
      <c r="UFJ25" s="12"/>
      <c r="UFK25" s="12"/>
      <c r="UFL25" s="12"/>
      <c r="UFM25" s="12"/>
      <c r="UFN25" s="12"/>
      <c r="UFO25" s="12"/>
      <c r="UFP25" s="12"/>
      <c r="UFQ25" s="12"/>
      <c r="UFR25" s="12"/>
      <c r="UFS25" s="12"/>
      <c r="UFT25" s="12"/>
      <c r="UFU25" s="12"/>
      <c r="UFV25" s="12"/>
      <c r="UFW25" s="12"/>
      <c r="UFX25" s="12"/>
      <c r="UFY25" s="12"/>
      <c r="UFZ25" s="12"/>
      <c r="UGA25" s="12"/>
      <c r="UGB25" s="12"/>
      <c r="UGC25" s="12"/>
      <c r="UGD25" s="12"/>
      <c r="UGE25" s="12"/>
      <c r="UGF25" s="12"/>
      <c r="UGG25" s="12"/>
      <c r="UGH25" s="12"/>
      <c r="UGI25" s="12"/>
      <c r="UGJ25" s="12"/>
      <c r="UGK25" s="12"/>
      <c r="UGL25" s="12"/>
      <c r="UGM25" s="12"/>
      <c r="UGN25" s="12"/>
      <c r="UGO25" s="12"/>
      <c r="UGP25" s="12"/>
      <c r="UGQ25" s="12"/>
      <c r="UGR25" s="12"/>
      <c r="UGS25" s="12"/>
      <c r="UGT25" s="12"/>
      <c r="UGU25" s="12"/>
      <c r="UGV25" s="12"/>
      <c r="UGW25" s="12"/>
      <c r="UGX25" s="12"/>
      <c r="UGY25" s="12"/>
      <c r="UGZ25" s="12"/>
      <c r="UHA25" s="12"/>
      <c r="UHB25" s="12"/>
      <c r="UHC25" s="12"/>
      <c r="UHD25" s="12"/>
      <c r="UHE25" s="12"/>
      <c r="UHF25" s="12"/>
      <c r="UHG25" s="12"/>
      <c r="UHH25" s="12"/>
      <c r="UHI25" s="12"/>
      <c r="UHJ25" s="12"/>
      <c r="UHK25" s="12"/>
      <c r="UHL25" s="12"/>
      <c r="UHM25" s="12"/>
      <c r="UHN25" s="12"/>
      <c r="UHO25" s="12"/>
      <c r="UHP25" s="12"/>
      <c r="UHQ25" s="12"/>
      <c r="UHR25" s="12"/>
      <c r="UHS25" s="12"/>
      <c r="UHT25" s="12"/>
      <c r="UHU25" s="12"/>
      <c r="UHV25" s="12"/>
      <c r="UHW25" s="12"/>
      <c r="UHX25" s="12"/>
      <c r="UHY25" s="12"/>
      <c r="UHZ25" s="12"/>
      <c r="UIA25" s="12"/>
      <c r="UIB25" s="12"/>
      <c r="UIC25" s="12"/>
      <c r="UID25" s="12"/>
      <c r="UIE25" s="12"/>
      <c r="UIF25" s="12"/>
      <c r="UIG25" s="12"/>
      <c r="UIH25" s="12"/>
      <c r="UII25" s="12"/>
      <c r="UIJ25" s="12"/>
      <c r="UIK25" s="12"/>
      <c r="UIL25" s="12"/>
      <c r="UIM25" s="12"/>
      <c r="UIN25" s="12"/>
      <c r="UIO25" s="12"/>
      <c r="UIP25" s="12"/>
      <c r="UIQ25" s="12"/>
      <c r="UIR25" s="12"/>
      <c r="UIS25" s="12"/>
      <c r="UIT25" s="12"/>
      <c r="UIU25" s="12"/>
      <c r="UIV25" s="12"/>
      <c r="UIW25" s="12"/>
      <c r="UIX25" s="12"/>
      <c r="UIY25" s="12"/>
      <c r="UIZ25" s="12"/>
      <c r="UJA25" s="12"/>
      <c r="UJB25" s="12"/>
      <c r="UJC25" s="12"/>
      <c r="UJD25" s="12"/>
      <c r="UJE25" s="12"/>
      <c r="UJF25" s="12"/>
      <c r="UJG25" s="12"/>
      <c r="UJH25" s="12"/>
      <c r="UJI25" s="12"/>
      <c r="UJJ25" s="12"/>
      <c r="UJK25" s="12"/>
      <c r="UJL25" s="12"/>
      <c r="UJM25" s="12"/>
      <c r="UJN25" s="12"/>
      <c r="UJO25" s="12"/>
      <c r="UJP25" s="12"/>
      <c r="UJQ25" s="12"/>
      <c r="UJR25" s="12"/>
      <c r="UJS25" s="12"/>
      <c r="UJT25" s="12"/>
      <c r="UJU25" s="12"/>
      <c r="UJV25" s="12"/>
      <c r="UJW25" s="12"/>
      <c r="UJX25" s="12"/>
      <c r="UJY25" s="12"/>
      <c r="UJZ25" s="12"/>
      <c r="UKA25" s="12"/>
      <c r="UKB25" s="12"/>
      <c r="UKC25" s="12"/>
      <c r="UKD25" s="12"/>
      <c r="UKE25" s="12"/>
      <c r="UKF25" s="12"/>
      <c r="UKG25" s="12"/>
      <c r="UKH25" s="12"/>
      <c r="UKI25" s="12"/>
      <c r="UKJ25" s="12"/>
      <c r="UKK25" s="12"/>
      <c r="UKL25" s="12"/>
      <c r="UKM25" s="12"/>
      <c r="UKN25" s="12"/>
      <c r="UKO25" s="12"/>
      <c r="UKP25" s="12"/>
      <c r="UKQ25" s="12"/>
      <c r="UKR25" s="12"/>
      <c r="UKS25" s="12"/>
      <c r="UKT25" s="12"/>
      <c r="UKU25" s="12"/>
      <c r="UKV25" s="12"/>
      <c r="UKW25" s="12"/>
      <c r="UKX25" s="12"/>
      <c r="UKY25" s="12"/>
      <c r="UKZ25" s="12"/>
      <c r="ULA25" s="12"/>
      <c r="ULB25" s="12"/>
      <c r="ULC25" s="12"/>
      <c r="ULD25" s="12"/>
      <c r="ULE25" s="12"/>
      <c r="ULF25" s="12"/>
      <c r="ULG25" s="12"/>
      <c r="ULH25" s="12"/>
      <c r="ULI25" s="12"/>
      <c r="ULJ25" s="12"/>
      <c r="ULK25" s="12"/>
      <c r="ULL25" s="12"/>
      <c r="ULM25" s="12"/>
      <c r="ULN25" s="12"/>
      <c r="ULO25" s="12"/>
      <c r="ULP25" s="12"/>
      <c r="ULQ25" s="12"/>
      <c r="ULR25" s="12"/>
      <c r="ULS25" s="12"/>
      <c r="ULT25" s="12"/>
      <c r="ULU25" s="12"/>
      <c r="ULV25" s="12"/>
      <c r="ULW25" s="12"/>
      <c r="ULX25" s="12"/>
      <c r="ULY25" s="12"/>
      <c r="ULZ25" s="12"/>
      <c r="UMA25" s="12"/>
      <c r="UMB25" s="12"/>
      <c r="UMC25" s="12"/>
      <c r="UMD25" s="12"/>
      <c r="UME25" s="12"/>
      <c r="UMF25" s="12"/>
      <c r="UMG25" s="12"/>
      <c r="UMH25" s="12"/>
      <c r="UMI25" s="12"/>
      <c r="UMJ25" s="12"/>
      <c r="UMK25" s="12"/>
      <c r="UML25" s="12"/>
      <c r="UMM25" s="12"/>
      <c r="UMN25" s="12"/>
      <c r="UMO25" s="12"/>
      <c r="UMP25" s="12"/>
      <c r="UMQ25" s="12"/>
      <c r="UMR25" s="12"/>
      <c r="UMS25" s="12"/>
      <c r="UMT25" s="12"/>
      <c r="UMU25" s="12"/>
      <c r="UMV25" s="12"/>
      <c r="UMW25" s="12"/>
      <c r="UMX25" s="12"/>
      <c r="UMY25" s="12"/>
      <c r="UMZ25" s="12"/>
      <c r="UNA25" s="12"/>
      <c r="UNB25" s="12"/>
      <c r="UNC25" s="12"/>
      <c r="UND25" s="12"/>
      <c r="UNE25" s="12"/>
      <c r="UNF25" s="12"/>
      <c r="UNG25" s="12"/>
      <c r="UNH25" s="12"/>
      <c r="UNI25" s="12"/>
      <c r="UNJ25" s="12"/>
      <c r="UNK25" s="12"/>
      <c r="UNL25" s="12"/>
      <c r="UNM25" s="12"/>
      <c r="UNN25" s="12"/>
      <c r="UNO25" s="12"/>
      <c r="UNP25" s="12"/>
      <c r="UNQ25" s="12"/>
      <c r="UNR25" s="12"/>
      <c r="UNS25" s="12"/>
      <c r="UNT25" s="12"/>
      <c r="UNU25" s="12"/>
      <c r="UNV25" s="12"/>
      <c r="UNW25" s="12"/>
      <c r="UNX25" s="12"/>
      <c r="UNY25" s="12"/>
      <c r="UNZ25" s="12"/>
      <c r="UOA25" s="12"/>
      <c r="UOB25" s="12"/>
      <c r="UOC25" s="12"/>
      <c r="UOD25" s="12"/>
      <c r="UOE25" s="12"/>
      <c r="UOF25" s="12"/>
      <c r="UOG25" s="12"/>
      <c r="UOH25" s="12"/>
      <c r="UOI25" s="12"/>
      <c r="UOJ25" s="12"/>
      <c r="UOK25" s="12"/>
      <c r="UOL25" s="12"/>
      <c r="UOM25" s="12"/>
      <c r="UON25" s="12"/>
      <c r="UOO25" s="12"/>
      <c r="UOP25" s="12"/>
      <c r="UOQ25" s="12"/>
      <c r="UOR25" s="12"/>
      <c r="UOS25" s="12"/>
      <c r="UOT25" s="12"/>
      <c r="UOU25" s="12"/>
      <c r="UOV25" s="12"/>
      <c r="UOW25" s="12"/>
      <c r="UOX25" s="12"/>
      <c r="UOY25" s="12"/>
      <c r="UOZ25" s="12"/>
      <c r="UPA25" s="12"/>
      <c r="UPB25" s="12"/>
      <c r="UPC25" s="12"/>
      <c r="UPD25" s="12"/>
      <c r="UPE25" s="12"/>
      <c r="UPF25" s="12"/>
      <c r="UPG25" s="12"/>
      <c r="UPH25" s="12"/>
      <c r="UPI25" s="12"/>
      <c r="UPJ25" s="12"/>
      <c r="UPK25" s="12"/>
      <c r="UPL25" s="12"/>
      <c r="UPM25" s="12"/>
      <c r="UPN25" s="12"/>
      <c r="UPO25" s="12"/>
      <c r="UPP25" s="12"/>
      <c r="UPQ25" s="12"/>
      <c r="UPR25" s="12"/>
      <c r="UPS25" s="12"/>
      <c r="UPT25" s="12"/>
      <c r="UPU25" s="12"/>
      <c r="UPV25" s="12"/>
      <c r="UPW25" s="12"/>
      <c r="UPX25" s="12"/>
      <c r="UPY25" s="12"/>
      <c r="UPZ25" s="12"/>
      <c r="UQA25" s="12"/>
      <c r="UQB25" s="12"/>
      <c r="UQC25" s="12"/>
      <c r="UQD25" s="12"/>
      <c r="UQE25" s="12"/>
      <c r="UQF25" s="12"/>
      <c r="UQG25" s="12"/>
      <c r="UQH25" s="12"/>
      <c r="UQI25" s="12"/>
      <c r="UQJ25" s="12"/>
      <c r="UQK25" s="12"/>
      <c r="UQL25" s="12"/>
      <c r="UQM25" s="12"/>
      <c r="UQN25" s="12"/>
      <c r="UQO25" s="12"/>
      <c r="UQP25" s="12"/>
      <c r="UQQ25" s="12"/>
      <c r="UQR25" s="12"/>
      <c r="UQS25" s="12"/>
      <c r="UQT25" s="12"/>
      <c r="UQU25" s="12"/>
      <c r="UQV25" s="12"/>
      <c r="UQW25" s="12"/>
      <c r="UQX25" s="12"/>
      <c r="UQY25" s="12"/>
      <c r="UQZ25" s="12"/>
      <c r="URA25" s="12"/>
      <c r="URB25" s="12"/>
      <c r="URC25" s="12"/>
      <c r="URD25" s="12"/>
      <c r="URE25" s="12"/>
      <c r="URF25" s="12"/>
      <c r="URG25" s="12"/>
      <c r="URH25" s="12"/>
      <c r="URI25" s="12"/>
      <c r="URJ25" s="12"/>
      <c r="URK25" s="12"/>
      <c r="URL25" s="12"/>
      <c r="URM25" s="12"/>
      <c r="URN25" s="12"/>
      <c r="URO25" s="12"/>
      <c r="URP25" s="12"/>
      <c r="URQ25" s="12"/>
      <c r="URR25" s="12"/>
      <c r="URS25" s="12"/>
      <c r="URT25" s="12"/>
      <c r="URU25" s="12"/>
      <c r="URV25" s="12"/>
      <c r="URW25" s="12"/>
      <c r="URX25" s="12"/>
      <c r="URY25" s="12"/>
      <c r="URZ25" s="12"/>
      <c r="USA25" s="12"/>
      <c r="USB25" s="12"/>
      <c r="USC25" s="12"/>
      <c r="USD25" s="12"/>
      <c r="USE25" s="12"/>
      <c r="USF25" s="12"/>
      <c r="USG25" s="12"/>
      <c r="USH25" s="12"/>
      <c r="USI25" s="12"/>
      <c r="USJ25" s="12"/>
      <c r="USK25" s="12"/>
      <c r="USL25" s="12"/>
      <c r="USM25" s="12"/>
      <c r="USN25" s="12"/>
      <c r="USO25" s="12"/>
      <c r="USP25" s="12"/>
      <c r="USQ25" s="12"/>
      <c r="USR25" s="12"/>
      <c r="USS25" s="12"/>
      <c r="UST25" s="12"/>
      <c r="USU25" s="12"/>
      <c r="USV25" s="12"/>
      <c r="USW25" s="12"/>
      <c r="USX25" s="12"/>
      <c r="USY25" s="12"/>
      <c r="USZ25" s="12"/>
      <c r="UTA25" s="12"/>
      <c r="UTB25" s="12"/>
      <c r="UTC25" s="12"/>
      <c r="UTD25" s="12"/>
      <c r="UTE25" s="12"/>
      <c r="UTF25" s="12"/>
      <c r="UTG25" s="12"/>
      <c r="UTH25" s="12"/>
      <c r="UTI25" s="12"/>
      <c r="UTJ25" s="12"/>
      <c r="UTK25" s="12"/>
      <c r="UTL25" s="12"/>
      <c r="UTM25" s="12"/>
      <c r="UTN25" s="12"/>
      <c r="UTO25" s="12"/>
      <c r="UTP25" s="12"/>
      <c r="UTQ25" s="12"/>
      <c r="UTR25" s="12"/>
      <c r="UTS25" s="12"/>
      <c r="UTT25" s="12"/>
      <c r="UTU25" s="12"/>
      <c r="UTV25" s="12"/>
      <c r="UTW25" s="12"/>
      <c r="UTX25" s="12"/>
      <c r="UTY25" s="12"/>
      <c r="UTZ25" s="12"/>
      <c r="UUA25" s="12"/>
      <c r="UUB25" s="12"/>
      <c r="UUC25" s="12"/>
      <c r="UUD25" s="12"/>
      <c r="UUE25" s="12"/>
      <c r="UUF25" s="12"/>
      <c r="UUG25" s="12"/>
      <c r="UUH25" s="12"/>
      <c r="UUI25" s="12"/>
      <c r="UUJ25" s="12"/>
      <c r="UUK25" s="12"/>
      <c r="UUL25" s="12"/>
      <c r="UUM25" s="12"/>
      <c r="UUN25" s="12"/>
      <c r="UUO25" s="12"/>
      <c r="UUP25" s="12"/>
      <c r="UUQ25" s="12"/>
      <c r="UUR25" s="12"/>
      <c r="UUS25" s="12"/>
      <c r="UUT25" s="12"/>
      <c r="UUU25" s="12"/>
      <c r="UUV25" s="12"/>
      <c r="UUW25" s="12"/>
      <c r="UUX25" s="12"/>
      <c r="UUY25" s="12"/>
      <c r="UUZ25" s="12"/>
      <c r="UVA25" s="12"/>
      <c r="UVB25" s="12"/>
      <c r="UVC25" s="12"/>
      <c r="UVD25" s="12"/>
      <c r="UVE25" s="12"/>
      <c r="UVF25" s="12"/>
      <c r="UVG25" s="12"/>
      <c r="UVH25" s="12"/>
      <c r="UVI25" s="12"/>
      <c r="UVJ25" s="12"/>
      <c r="UVK25" s="12"/>
      <c r="UVL25" s="12"/>
      <c r="UVM25" s="12"/>
      <c r="UVN25" s="12"/>
      <c r="UVO25" s="12"/>
      <c r="UVP25" s="12"/>
      <c r="UVQ25" s="12"/>
      <c r="UVR25" s="12"/>
      <c r="UVS25" s="12"/>
      <c r="UVT25" s="12"/>
      <c r="UVU25" s="12"/>
      <c r="UVV25" s="12"/>
      <c r="UVW25" s="12"/>
      <c r="UVX25" s="12"/>
      <c r="UVY25" s="12"/>
      <c r="UVZ25" s="12"/>
      <c r="UWA25" s="12"/>
      <c r="UWB25" s="12"/>
      <c r="UWC25" s="12"/>
      <c r="UWD25" s="12"/>
      <c r="UWE25" s="12"/>
      <c r="UWF25" s="12"/>
      <c r="UWG25" s="12"/>
      <c r="UWH25" s="12"/>
      <c r="UWI25" s="12"/>
      <c r="UWJ25" s="12"/>
      <c r="UWK25" s="12"/>
      <c r="UWL25" s="12"/>
      <c r="UWM25" s="12"/>
      <c r="UWN25" s="12"/>
      <c r="UWO25" s="12"/>
      <c r="UWP25" s="12"/>
      <c r="UWQ25" s="12"/>
      <c r="UWR25" s="12"/>
      <c r="UWS25" s="12"/>
      <c r="UWT25" s="12"/>
      <c r="UWU25" s="12"/>
      <c r="UWV25" s="12"/>
      <c r="UWW25" s="12"/>
      <c r="UWX25" s="12"/>
      <c r="UWY25" s="12"/>
      <c r="UWZ25" s="12"/>
      <c r="UXA25" s="12"/>
      <c r="UXB25" s="12"/>
      <c r="UXC25" s="12"/>
      <c r="UXD25" s="12"/>
      <c r="UXE25" s="12"/>
      <c r="UXF25" s="12"/>
      <c r="UXG25" s="12"/>
      <c r="UXH25" s="12"/>
      <c r="UXI25" s="12"/>
      <c r="UXJ25" s="12"/>
      <c r="UXK25" s="12"/>
      <c r="UXL25" s="12"/>
      <c r="UXM25" s="12"/>
      <c r="UXN25" s="12"/>
      <c r="UXO25" s="12"/>
      <c r="UXP25" s="12"/>
      <c r="UXQ25" s="12"/>
      <c r="UXR25" s="12"/>
      <c r="UXS25" s="12"/>
      <c r="UXT25" s="12"/>
      <c r="UXU25" s="12"/>
      <c r="UXV25" s="12"/>
      <c r="UXW25" s="12"/>
      <c r="UXX25" s="12"/>
      <c r="UXY25" s="12"/>
      <c r="UXZ25" s="12"/>
      <c r="UYA25" s="12"/>
      <c r="UYB25" s="12"/>
      <c r="UYC25" s="12"/>
      <c r="UYD25" s="12"/>
      <c r="UYE25" s="12"/>
      <c r="UYF25" s="12"/>
      <c r="UYG25" s="12"/>
      <c r="UYH25" s="12"/>
      <c r="UYI25" s="12"/>
      <c r="UYJ25" s="12"/>
      <c r="UYK25" s="12"/>
      <c r="UYL25" s="12"/>
      <c r="UYM25" s="12"/>
      <c r="UYN25" s="12"/>
      <c r="UYO25" s="12"/>
      <c r="UYP25" s="12"/>
      <c r="UYQ25" s="12"/>
      <c r="UYR25" s="12"/>
      <c r="UYS25" s="12"/>
      <c r="UYT25" s="12"/>
      <c r="UYU25" s="12"/>
      <c r="UYV25" s="12"/>
      <c r="UYW25" s="12"/>
      <c r="UYX25" s="12"/>
      <c r="UYY25" s="12"/>
      <c r="UYZ25" s="12"/>
      <c r="UZA25" s="12"/>
      <c r="UZB25" s="12"/>
      <c r="UZC25" s="12"/>
      <c r="UZD25" s="12"/>
      <c r="UZE25" s="12"/>
      <c r="UZF25" s="12"/>
      <c r="UZG25" s="12"/>
      <c r="UZH25" s="12"/>
      <c r="UZI25" s="12"/>
      <c r="UZJ25" s="12"/>
      <c r="UZK25" s="12"/>
      <c r="UZL25" s="12"/>
      <c r="UZM25" s="12"/>
      <c r="UZN25" s="12"/>
      <c r="UZO25" s="12"/>
      <c r="UZP25" s="12"/>
      <c r="UZQ25" s="12"/>
      <c r="UZR25" s="12"/>
      <c r="UZS25" s="12"/>
      <c r="UZT25" s="12"/>
      <c r="UZU25" s="12"/>
      <c r="UZV25" s="12"/>
      <c r="UZW25" s="12"/>
      <c r="UZX25" s="12"/>
      <c r="UZY25" s="12"/>
      <c r="UZZ25" s="12"/>
      <c r="VAA25" s="12"/>
      <c r="VAB25" s="12"/>
      <c r="VAC25" s="12"/>
      <c r="VAD25" s="12"/>
      <c r="VAE25" s="12"/>
      <c r="VAF25" s="12"/>
      <c r="VAG25" s="12"/>
      <c r="VAH25" s="12"/>
      <c r="VAI25" s="12"/>
      <c r="VAJ25" s="12"/>
      <c r="VAK25" s="12"/>
      <c r="VAL25" s="12"/>
      <c r="VAM25" s="12"/>
      <c r="VAN25" s="12"/>
      <c r="VAO25" s="12"/>
      <c r="VAP25" s="12"/>
      <c r="VAQ25" s="12"/>
      <c r="VAR25" s="12"/>
      <c r="VAS25" s="12"/>
      <c r="VAT25" s="12"/>
      <c r="VAU25" s="12"/>
      <c r="VAV25" s="12"/>
      <c r="VAW25" s="12"/>
      <c r="VAX25" s="12"/>
      <c r="VAY25" s="12"/>
      <c r="VAZ25" s="12"/>
      <c r="VBA25" s="12"/>
      <c r="VBB25" s="12"/>
      <c r="VBC25" s="12"/>
      <c r="VBD25" s="12"/>
      <c r="VBE25" s="12"/>
      <c r="VBF25" s="12"/>
      <c r="VBG25" s="12"/>
      <c r="VBH25" s="12"/>
      <c r="VBI25" s="12"/>
      <c r="VBJ25" s="12"/>
      <c r="VBK25" s="12"/>
      <c r="VBL25" s="12"/>
      <c r="VBM25" s="12"/>
      <c r="VBN25" s="12"/>
      <c r="VBO25" s="12"/>
      <c r="VBP25" s="12"/>
      <c r="VBQ25" s="12"/>
      <c r="VBR25" s="12"/>
      <c r="VBS25" s="12"/>
      <c r="VBT25" s="12"/>
      <c r="VBU25" s="12"/>
      <c r="VBV25" s="12"/>
      <c r="VBW25" s="12"/>
      <c r="VBX25" s="12"/>
      <c r="VBY25" s="12"/>
      <c r="VBZ25" s="12"/>
      <c r="VCA25" s="12"/>
      <c r="VCB25" s="12"/>
      <c r="VCC25" s="12"/>
      <c r="VCD25" s="12"/>
      <c r="VCE25" s="12"/>
      <c r="VCF25" s="12"/>
      <c r="VCG25" s="12"/>
      <c r="VCH25" s="12"/>
      <c r="VCI25" s="12"/>
      <c r="VCJ25" s="12"/>
      <c r="VCK25" s="12"/>
      <c r="VCL25" s="12"/>
      <c r="VCM25" s="12"/>
      <c r="VCN25" s="12"/>
      <c r="VCO25" s="12"/>
      <c r="VCP25" s="12"/>
      <c r="VCQ25" s="12"/>
      <c r="VCR25" s="12"/>
      <c r="VCS25" s="12"/>
      <c r="VCT25" s="12"/>
      <c r="VCU25" s="12"/>
      <c r="VCV25" s="12"/>
      <c r="VCW25" s="12"/>
      <c r="VCX25" s="12"/>
      <c r="VCY25" s="12"/>
      <c r="VCZ25" s="12"/>
      <c r="VDA25" s="12"/>
      <c r="VDB25" s="12"/>
      <c r="VDC25" s="12"/>
      <c r="VDD25" s="12"/>
      <c r="VDE25" s="12"/>
      <c r="VDF25" s="12"/>
      <c r="VDG25" s="12"/>
      <c r="VDH25" s="12"/>
      <c r="VDI25" s="12"/>
      <c r="VDJ25" s="12"/>
      <c r="VDK25" s="12"/>
      <c r="VDL25" s="12"/>
      <c r="VDM25" s="12"/>
      <c r="VDN25" s="12"/>
      <c r="VDO25" s="12"/>
      <c r="VDP25" s="12"/>
      <c r="VDQ25" s="12"/>
      <c r="VDR25" s="12"/>
      <c r="VDS25" s="12"/>
      <c r="VDT25" s="12"/>
      <c r="VDU25" s="12"/>
      <c r="VDV25" s="12"/>
      <c r="VDW25" s="12"/>
      <c r="VDX25" s="12"/>
      <c r="VDY25" s="12"/>
      <c r="VDZ25" s="12"/>
      <c r="VEA25" s="12"/>
      <c r="VEB25" s="12"/>
      <c r="VEC25" s="12"/>
      <c r="VED25" s="12"/>
      <c r="VEE25" s="12"/>
      <c r="VEF25" s="12"/>
      <c r="VEG25" s="12"/>
      <c r="VEH25" s="12"/>
      <c r="VEI25" s="12"/>
      <c r="VEJ25" s="12"/>
      <c r="VEK25" s="12"/>
      <c r="VEL25" s="12"/>
      <c r="VEM25" s="12"/>
      <c r="VEN25" s="12"/>
      <c r="VEO25" s="12"/>
      <c r="VEP25" s="12"/>
      <c r="VEQ25" s="12"/>
      <c r="VER25" s="12"/>
      <c r="VES25" s="12"/>
      <c r="VET25" s="12"/>
      <c r="VEU25" s="12"/>
      <c r="VEV25" s="12"/>
      <c r="VEW25" s="12"/>
      <c r="VEX25" s="12"/>
      <c r="VEY25" s="12"/>
      <c r="VEZ25" s="12"/>
      <c r="VFA25" s="12"/>
      <c r="VFB25" s="12"/>
      <c r="VFC25" s="12"/>
      <c r="VFD25" s="12"/>
      <c r="VFE25" s="12"/>
      <c r="VFF25" s="12"/>
      <c r="VFG25" s="12"/>
      <c r="VFH25" s="12"/>
      <c r="VFI25" s="12"/>
      <c r="VFJ25" s="12"/>
      <c r="VFK25" s="12"/>
      <c r="VFL25" s="12"/>
      <c r="VFM25" s="12"/>
      <c r="VFN25" s="12"/>
      <c r="VFO25" s="12"/>
      <c r="VFP25" s="12"/>
      <c r="VFQ25" s="12"/>
      <c r="VFR25" s="12"/>
      <c r="VFS25" s="12"/>
      <c r="VFT25" s="12"/>
      <c r="VFU25" s="12"/>
      <c r="VFV25" s="12"/>
      <c r="VFW25" s="12"/>
      <c r="VFX25" s="12"/>
      <c r="VFY25" s="12"/>
      <c r="VFZ25" s="12"/>
      <c r="VGA25" s="12"/>
      <c r="VGB25" s="12"/>
      <c r="VGC25" s="12"/>
      <c r="VGD25" s="12"/>
      <c r="VGE25" s="12"/>
      <c r="VGF25" s="12"/>
      <c r="VGG25" s="12"/>
      <c r="VGH25" s="12"/>
      <c r="VGI25" s="12"/>
      <c r="VGJ25" s="12"/>
      <c r="VGK25" s="12"/>
      <c r="VGL25" s="12"/>
      <c r="VGM25" s="12"/>
      <c r="VGN25" s="12"/>
      <c r="VGO25" s="12"/>
      <c r="VGP25" s="12"/>
      <c r="VGQ25" s="12"/>
      <c r="VGR25" s="12"/>
      <c r="VGS25" s="12"/>
      <c r="VGT25" s="12"/>
      <c r="VGU25" s="12"/>
      <c r="VGV25" s="12"/>
      <c r="VGW25" s="12"/>
      <c r="VGX25" s="12"/>
      <c r="VGY25" s="12"/>
      <c r="VGZ25" s="12"/>
      <c r="VHA25" s="12"/>
      <c r="VHB25" s="12"/>
      <c r="VHC25" s="12"/>
      <c r="VHD25" s="12"/>
      <c r="VHE25" s="12"/>
      <c r="VHF25" s="12"/>
      <c r="VHG25" s="12"/>
      <c r="VHH25" s="12"/>
      <c r="VHI25" s="12"/>
      <c r="VHJ25" s="12"/>
      <c r="VHK25" s="12"/>
      <c r="VHL25" s="12"/>
      <c r="VHM25" s="12"/>
      <c r="VHN25" s="12"/>
      <c r="VHO25" s="12"/>
      <c r="VHP25" s="12"/>
      <c r="VHQ25" s="12"/>
      <c r="VHR25" s="12"/>
      <c r="VHS25" s="12"/>
      <c r="VHT25" s="12"/>
      <c r="VHU25" s="12"/>
      <c r="VHV25" s="12"/>
      <c r="VHW25" s="12"/>
      <c r="VHX25" s="12"/>
      <c r="VHY25" s="12"/>
      <c r="VHZ25" s="12"/>
      <c r="VIA25" s="12"/>
      <c r="VIB25" s="12"/>
      <c r="VIC25" s="12"/>
      <c r="VID25" s="12"/>
      <c r="VIE25" s="12"/>
      <c r="VIF25" s="12"/>
      <c r="VIG25" s="12"/>
      <c r="VIH25" s="12"/>
      <c r="VII25" s="12"/>
      <c r="VIJ25" s="12"/>
      <c r="VIK25" s="12"/>
      <c r="VIL25" s="12"/>
      <c r="VIM25" s="12"/>
      <c r="VIN25" s="12"/>
      <c r="VIO25" s="12"/>
      <c r="VIP25" s="12"/>
      <c r="VIQ25" s="12"/>
      <c r="VIR25" s="12"/>
      <c r="VIS25" s="12"/>
      <c r="VIT25" s="12"/>
      <c r="VIU25" s="12"/>
      <c r="VIV25" s="12"/>
      <c r="VIW25" s="12"/>
      <c r="VIX25" s="12"/>
      <c r="VIY25" s="12"/>
      <c r="VIZ25" s="12"/>
      <c r="VJA25" s="12"/>
      <c r="VJB25" s="12"/>
      <c r="VJC25" s="12"/>
      <c r="VJD25" s="12"/>
      <c r="VJE25" s="12"/>
      <c r="VJF25" s="12"/>
      <c r="VJG25" s="12"/>
      <c r="VJH25" s="12"/>
      <c r="VJI25" s="12"/>
      <c r="VJJ25" s="12"/>
      <c r="VJK25" s="12"/>
      <c r="VJL25" s="12"/>
      <c r="VJM25" s="12"/>
      <c r="VJN25" s="12"/>
      <c r="VJO25" s="12"/>
      <c r="VJP25" s="12"/>
      <c r="VJQ25" s="12"/>
      <c r="VJR25" s="12"/>
      <c r="VJS25" s="12"/>
      <c r="VJT25" s="12"/>
      <c r="VJU25" s="12"/>
      <c r="VJV25" s="12"/>
      <c r="VJW25" s="12"/>
      <c r="VJX25" s="12"/>
      <c r="VJY25" s="12"/>
      <c r="VJZ25" s="12"/>
      <c r="VKA25" s="12"/>
      <c r="VKB25" s="12"/>
      <c r="VKC25" s="12"/>
      <c r="VKD25" s="12"/>
      <c r="VKE25" s="12"/>
      <c r="VKF25" s="12"/>
      <c r="VKG25" s="12"/>
      <c r="VKH25" s="12"/>
      <c r="VKI25" s="12"/>
      <c r="VKJ25" s="12"/>
      <c r="VKK25" s="12"/>
      <c r="VKL25" s="12"/>
      <c r="VKM25" s="12"/>
      <c r="VKN25" s="12"/>
      <c r="VKO25" s="12"/>
      <c r="VKP25" s="12"/>
      <c r="VKQ25" s="12"/>
      <c r="VKR25" s="12"/>
      <c r="VKS25" s="12"/>
      <c r="VKT25" s="12"/>
      <c r="VKU25" s="12"/>
      <c r="VKV25" s="12"/>
      <c r="VKW25" s="12"/>
      <c r="VKX25" s="12"/>
      <c r="VKY25" s="12"/>
      <c r="VKZ25" s="12"/>
      <c r="VLA25" s="12"/>
      <c r="VLB25" s="12"/>
      <c r="VLC25" s="12"/>
      <c r="VLD25" s="12"/>
      <c r="VLE25" s="12"/>
      <c r="VLF25" s="12"/>
      <c r="VLG25" s="12"/>
      <c r="VLH25" s="12"/>
      <c r="VLI25" s="12"/>
      <c r="VLJ25" s="12"/>
      <c r="VLK25" s="12"/>
      <c r="VLL25" s="12"/>
      <c r="VLM25" s="12"/>
      <c r="VLN25" s="12"/>
      <c r="VLO25" s="12"/>
      <c r="VLP25" s="12"/>
      <c r="VLQ25" s="12"/>
      <c r="VLR25" s="12"/>
      <c r="VLS25" s="12"/>
      <c r="VLT25" s="12"/>
      <c r="VLU25" s="12"/>
      <c r="VLV25" s="12"/>
      <c r="VLW25" s="12"/>
      <c r="VLX25" s="12"/>
      <c r="VLY25" s="12"/>
      <c r="VLZ25" s="12"/>
      <c r="VMA25" s="12"/>
      <c r="VMB25" s="12"/>
      <c r="VMC25" s="12"/>
      <c r="VMD25" s="12"/>
      <c r="VME25" s="12"/>
      <c r="VMF25" s="12"/>
      <c r="VMG25" s="12"/>
      <c r="VMH25" s="12"/>
      <c r="VMI25" s="12"/>
      <c r="VMJ25" s="12"/>
      <c r="VMK25" s="12"/>
      <c r="VML25" s="12"/>
      <c r="VMM25" s="12"/>
      <c r="VMN25" s="12"/>
      <c r="VMO25" s="12"/>
      <c r="VMP25" s="12"/>
      <c r="VMQ25" s="12"/>
      <c r="VMR25" s="12"/>
      <c r="VMS25" s="12"/>
      <c r="VMT25" s="12"/>
      <c r="VMU25" s="12"/>
      <c r="VMV25" s="12"/>
      <c r="VMW25" s="12"/>
      <c r="VMX25" s="12"/>
      <c r="VMY25" s="12"/>
      <c r="VMZ25" s="12"/>
      <c r="VNA25" s="12"/>
      <c r="VNB25" s="12"/>
      <c r="VNC25" s="12"/>
      <c r="VND25" s="12"/>
      <c r="VNE25" s="12"/>
      <c r="VNF25" s="12"/>
      <c r="VNG25" s="12"/>
      <c r="VNH25" s="12"/>
      <c r="VNI25" s="12"/>
      <c r="VNJ25" s="12"/>
      <c r="VNK25" s="12"/>
      <c r="VNL25" s="12"/>
      <c r="VNM25" s="12"/>
      <c r="VNN25" s="12"/>
      <c r="VNO25" s="12"/>
      <c r="VNP25" s="12"/>
      <c r="VNQ25" s="12"/>
      <c r="VNR25" s="12"/>
      <c r="VNS25" s="12"/>
      <c r="VNT25" s="12"/>
      <c r="VNU25" s="12"/>
      <c r="VNV25" s="12"/>
      <c r="VNW25" s="12"/>
      <c r="VNX25" s="12"/>
      <c r="VNY25" s="12"/>
      <c r="VNZ25" s="12"/>
      <c r="VOA25" s="12"/>
      <c r="VOB25" s="12"/>
      <c r="VOC25" s="12"/>
      <c r="VOD25" s="12"/>
      <c r="VOE25" s="12"/>
      <c r="VOF25" s="12"/>
      <c r="VOG25" s="12"/>
      <c r="VOH25" s="12"/>
      <c r="VOI25" s="12"/>
      <c r="VOJ25" s="12"/>
      <c r="VOK25" s="12"/>
      <c r="VOL25" s="12"/>
      <c r="VOM25" s="12"/>
      <c r="VON25" s="12"/>
      <c r="VOO25" s="12"/>
      <c r="VOP25" s="12"/>
      <c r="VOQ25" s="12"/>
      <c r="VOR25" s="12"/>
      <c r="VOS25" s="12"/>
      <c r="VOT25" s="12"/>
      <c r="VOU25" s="12"/>
      <c r="VOV25" s="12"/>
      <c r="VOW25" s="12"/>
      <c r="VOX25" s="12"/>
      <c r="VOY25" s="12"/>
      <c r="VOZ25" s="12"/>
      <c r="VPA25" s="12"/>
      <c r="VPB25" s="12"/>
      <c r="VPC25" s="12"/>
      <c r="VPD25" s="12"/>
      <c r="VPE25" s="12"/>
      <c r="VPF25" s="12"/>
      <c r="VPG25" s="12"/>
      <c r="VPH25" s="12"/>
      <c r="VPI25" s="12"/>
      <c r="VPJ25" s="12"/>
      <c r="VPK25" s="12"/>
      <c r="VPL25" s="12"/>
      <c r="VPM25" s="12"/>
      <c r="VPN25" s="12"/>
      <c r="VPO25" s="12"/>
      <c r="VPP25" s="12"/>
      <c r="VPQ25" s="12"/>
      <c r="VPR25" s="12"/>
      <c r="VPS25" s="12"/>
      <c r="VPT25" s="12"/>
      <c r="VPU25" s="12"/>
      <c r="VPV25" s="12"/>
      <c r="VPW25" s="12"/>
      <c r="VPX25" s="12"/>
      <c r="VPY25" s="12"/>
      <c r="VPZ25" s="12"/>
      <c r="VQA25" s="12"/>
      <c r="VQB25" s="12"/>
      <c r="VQC25" s="12"/>
      <c r="VQD25" s="12"/>
      <c r="VQE25" s="12"/>
      <c r="VQF25" s="12"/>
      <c r="VQG25" s="12"/>
      <c r="VQH25" s="12"/>
      <c r="VQI25" s="12"/>
      <c r="VQJ25" s="12"/>
      <c r="VQK25" s="12"/>
      <c r="VQL25" s="12"/>
      <c r="VQM25" s="12"/>
      <c r="VQN25" s="12"/>
      <c r="VQO25" s="12"/>
      <c r="VQP25" s="12"/>
      <c r="VQQ25" s="12"/>
      <c r="VQR25" s="12"/>
      <c r="VQS25" s="12"/>
      <c r="VQT25" s="12"/>
      <c r="VQU25" s="12"/>
      <c r="VQV25" s="12"/>
      <c r="VQW25" s="12"/>
      <c r="VQX25" s="12"/>
      <c r="VQY25" s="12"/>
      <c r="VQZ25" s="12"/>
      <c r="VRA25" s="12"/>
      <c r="VRB25" s="12"/>
      <c r="VRC25" s="12"/>
      <c r="VRD25" s="12"/>
      <c r="VRE25" s="12"/>
      <c r="VRF25" s="12"/>
      <c r="VRG25" s="12"/>
      <c r="VRH25" s="12"/>
      <c r="VRI25" s="12"/>
      <c r="VRJ25" s="12"/>
      <c r="VRK25" s="12"/>
      <c r="VRL25" s="12"/>
      <c r="VRM25" s="12"/>
      <c r="VRN25" s="12"/>
      <c r="VRO25" s="12"/>
      <c r="VRP25" s="12"/>
      <c r="VRQ25" s="12"/>
      <c r="VRR25" s="12"/>
      <c r="VRS25" s="12"/>
      <c r="VRT25" s="12"/>
      <c r="VRU25" s="12"/>
      <c r="VRV25" s="12"/>
      <c r="VRW25" s="12"/>
      <c r="VRX25" s="12"/>
      <c r="VRY25" s="12"/>
      <c r="VRZ25" s="12"/>
      <c r="VSA25" s="12"/>
      <c r="VSB25" s="12"/>
      <c r="VSC25" s="12"/>
      <c r="VSD25" s="12"/>
      <c r="VSE25" s="12"/>
      <c r="VSF25" s="12"/>
      <c r="VSG25" s="12"/>
      <c r="VSH25" s="12"/>
      <c r="VSI25" s="12"/>
      <c r="VSJ25" s="12"/>
      <c r="VSK25" s="12"/>
      <c r="VSL25" s="12"/>
      <c r="VSM25" s="12"/>
      <c r="VSN25" s="12"/>
      <c r="VSO25" s="12"/>
      <c r="VSP25" s="12"/>
      <c r="VSQ25" s="12"/>
      <c r="VSR25" s="12"/>
      <c r="VSS25" s="12"/>
      <c r="VST25" s="12"/>
      <c r="VSU25" s="12"/>
      <c r="VSV25" s="12"/>
      <c r="VSW25" s="12"/>
      <c r="VSX25" s="12"/>
      <c r="VSY25" s="12"/>
      <c r="VSZ25" s="12"/>
      <c r="VTA25" s="12"/>
      <c r="VTB25" s="12"/>
      <c r="VTC25" s="12"/>
      <c r="VTD25" s="12"/>
      <c r="VTE25" s="12"/>
      <c r="VTF25" s="12"/>
      <c r="VTG25" s="12"/>
      <c r="VTH25" s="12"/>
      <c r="VTI25" s="12"/>
      <c r="VTJ25" s="12"/>
      <c r="VTK25" s="12"/>
      <c r="VTL25" s="12"/>
      <c r="VTM25" s="12"/>
      <c r="VTN25" s="12"/>
      <c r="VTO25" s="12"/>
      <c r="VTP25" s="12"/>
      <c r="VTQ25" s="12"/>
      <c r="VTR25" s="12"/>
      <c r="VTS25" s="12"/>
      <c r="VTT25" s="12"/>
      <c r="VTU25" s="12"/>
      <c r="VTV25" s="12"/>
      <c r="VTW25" s="12"/>
      <c r="VTX25" s="12"/>
      <c r="VTY25" s="12"/>
      <c r="VTZ25" s="12"/>
      <c r="VUA25" s="12"/>
      <c r="VUB25" s="12"/>
      <c r="VUC25" s="12"/>
      <c r="VUD25" s="12"/>
      <c r="VUE25" s="12"/>
      <c r="VUF25" s="12"/>
      <c r="VUG25" s="12"/>
      <c r="VUH25" s="12"/>
      <c r="VUI25" s="12"/>
      <c r="VUJ25" s="12"/>
      <c r="VUK25" s="12"/>
      <c r="VUL25" s="12"/>
      <c r="VUM25" s="12"/>
      <c r="VUN25" s="12"/>
      <c r="VUO25" s="12"/>
      <c r="VUP25" s="12"/>
      <c r="VUQ25" s="12"/>
      <c r="VUR25" s="12"/>
      <c r="VUS25" s="12"/>
      <c r="VUT25" s="12"/>
      <c r="VUU25" s="12"/>
      <c r="VUV25" s="12"/>
      <c r="VUW25" s="12"/>
      <c r="VUX25" s="12"/>
      <c r="VUY25" s="12"/>
      <c r="VUZ25" s="12"/>
      <c r="VVA25" s="12"/>
      <c r="VVB25" s="12"/>
      <c r="VVC25" s="12"/>
      <c r="VVD25" s="12"/>
      <c r="VVE25" s="12"/>
      <c r="VVF25" s="12"/>
      <c r="VVG25" s="12"/>
      <c r="VVH25" s="12"/>
      <c r="VVI25" s="12"/>
      <c r="VVJ25" s="12"/>
      <c r="VVK25" s="12"/>
      <c r="VVL25" s="12"/>
      <c r="VVM25" s="12"/>
      <c r="VVN25" s="12"/>
      <c r="VVO25" s="12"/>
      <c r="VVP25" s="12"/>
      <c r="VVQ25" s="12"/>
      <c r="VVR25" s="12"/>
      <c r="VVS25" s="12"/>
      <c r="VVT25" s="12"/>
      <c r="VVU25" s="12"/>
      <c r="VVV25" s="12"/>
      <c r="VVW25" s="12"/>
      <c r="VVX25" s="12"/>
      <c r="VVY25" s="12"/>
      <c r="VVZ25" s="12"/>
      <c r="VWA25" s="12"/>
      <c r="VWB25" s="12"/>
      <c r="VWC25" s="12"/>
      <c r="VWD25" s="12"/>
      <c r="VWE25" s="12"/>
      <c r="VWF25" s="12"/>
      <c r="VWG25" s="12"/>
      <c r="VWH25" s="12"/>
      <c r="VWI25" s="12"/>
      <c r="VWJ25" s="12"/>
      <c r="VWK25" s="12"/>
      <c r="VWL25" s="12"/>
      <c r="VWM25" s="12"/>
      <c r="VWN25" s="12"/>
      <c r="VWO25" s="12"/>
      <c r="VWP25" s="12"/>
      <c r="VWQ25" s="12"/>
      <c r="VWR25" s="12"/>
      <c r="VWS25" s="12"/>
      <c r="VWT25" s="12"/>
      <c r="VWU25" s="12"/>
      <c r="VWV25" s="12"/>
      <c r="VWW25" s="12"/>
      <c r="VWX25" s="12"/>
      <c r="VWY25" s="12"/>
      <c r="VWZ25" s="12"/>
      <c r="VXA25" s="12"/>
      <c r="VXB25" s="12"/>
      <c r="VXC25" s="12"/>
      <c r="VXD25" s="12"/>
      <c r="VXE25" s="12"/>
      <c r="VXF25" s="12"/>
      <c r="VXG25" s="12"/>
      <c r="VXH25" s="12"/>
      <c r="VXI25" s="12"/>
      <c r="VXJ25" s="12"/>
      <c r="VXK25" s="12"/>
      <c r="VXL25" s="12"/>
      <c r="VXM25" s="12"/>
      <c r="VXN25" s="12"/>
      <c r="VXO25" s="12"/>
      <c r="VXP25" s="12"/>
      <c r="VXQ25" s="12"/>
      <c r="VXR25" s="12"/>
      <c r="VXS25" s="12"/>
      <c r="VXT25" s="12"/>
      <c r="VXU25" s="12"/>
      <c r="VXV25" s="12"/>
      <c r="VXW25" s="12"/>
      <c r="VXX25" s="12"/>
      <c r="VXY25" s="12"/>
      <c r="VXZ25" s="12"/>
      <c r="VYA25" s="12"/>
      <c r="VYB25" s="12"/>
      <c r="VYC25" s="12"/>
      <c r="VYD25" s="12"/>
      <c r="VYE25" s="12"/>
      <c r="VYF25" s="12"/>
      <c r="VYG25" s="12"/>
      <c r="VYH25" s="12"/>
      <c r="VYI25" s="12"/>
      <c r="VYJ25" s="12"/>
      <c r="VYK25" s="12"/>
      <c r="VYL25" s="12"/>
      <c r="VYM25" s="12"/>
      <c r="VYN25" s="12"/>
      <c r="VYO25" s="12"/>
      <c r="VYP25" s="12"/>
      <c r="VYQ25" s="12"/>
      <c r="VYR25" s="12"/>
      <c r="VYS25" s="12"/>
      <c r="VYT25" s="12"/>
      <c r="VYU25" s="12"/>
      <c r="VYV25" s="12"/>
      <c r="VYW25" s="12"/>
      <c r="VYX25" s="12"/>
      <c r="VYY25" s="12"/>
      <c r="VYZ25" s="12"/>
      <c r="VZA25" s="12"/>
      <c r="VZB25" s="12"/>
      <c r="VZC25" s="12"/>
      <c r="VZD25" s="12"/>
      <c r="VZE25" s="12"/>
      <c r="VZF25" s="12"/>
      <c r="VZG25" s="12"/>
      <c r="VZH25" s="12"/>
      <c r="VZI25" s="12"/>
      <c r="VZJ25" s="12"/>
      <c r="VZK25" s="12"/>
      <c r="VZL25" s="12"/>
      <c r="VZM25" s="12"/>
      <c r="VZN25" s="12"/>
      <c r="VZO25" s="12"/>
      <c r="VZP25" s="12"/>
      <c r="VZQ25" s="12"/>
      <c r="VZR25" s="12"/>
      <c r="VZS25" s="12"/>
      <c r="VZT25" s="12"/>
      <c r="VZU25" s="12"/>
      <c r="VZV25" s="12"/>
      <c r="VZW25" s="12"/>
      <c r="VZX25" s="12"/>
      <c r="VZY25" s="12"/>
      <c r="VZZ25" s="12"/>
      <c r="WAA25" s="12"/>
      <c r="WAB25" s="12"/>
      <c r="WAC25" s="12"/>
      <c r="WAD25" s="12"/>
      <c r="WAE25" s="12"/>
      <c r="WAF25" s="12"/>
      <c r="WAG25" s="12"/>
      <c r="WAH25" s="12"/>
      <c r="WAI25" s="12"/>
      <c r="WAJ25" s="12"/>
      <c r="WAK25" s="12"/>
      <c r="WAL25" s="12"/>
      <c r="WAM25" s="12"/>
      <c r="WAN25" s="12"/>
      <c r="WAO25" s="12"/>
      <c r="WAP25" s="12"/>
      <c r="WAQ25" s="12"/>
      <c r="WAR25" s="12"/>
      <c r="WAS25" s="12"/>
      <c r="WAT25" s="12"/>
      <c r="WAU25" s="12"/>
      <c r="WAV25" s="12"/>
      <c r="WAW25" s="12"/>
      <c r="WAX25" s="12"/>
      <c r="WAY25" s="12"/>
      <c r="WAZ25" s="12"/>
      <c r="WBA25" s="12"/>
      <c r="WBB25" s="12"/>
      <c r="WBC25" s="12"/>
      <c r="WBD25" s="12"/>
      <c r="WBE25" s="12"/>
      <c r="WBF25" s="12"/>
      <c r="WBG25" s="12"/>
      <c r="WBH25" s="12"/>
      <c r="WBI25" s="12"/>
      <c r="WBJ25" s="12"/>
      <c r="WBK25" s="12"/>
      <c r="WBL25" s="12"/>
      <c r="WBM25" s="12"/>
      <c r="WBN25" s="12"/>
      <c r="WBO25" s="12"/>
      <c r="WBP25" s="12"/>
      <c r="WBQ25" s="12"/>
      <c r="WBR25" s="12"/>
      <c r="WBS25" s="12"/>
      <c r="WBT25" s="12"/>
      <c r="WBU25" s="12"/>
      <c r="WBV25" s="12"/>
      <c r="WBW25" s="12"/>
      <c r="WBX25" s="12"/>
      <c r="WBY25" s="12"/>
      <c r="WBZ25" s="12"/>
      <c r="WCA25" s="12"/>
      <c r="WCB25" s="12"/>
      <c r="WCC25" s="12"/>
      <c r="WCD25" s="12"/>
      <c r="WCE25" s="12"/>
      <c r="WCF25" s="12"/>
      <c r="WCG25" s="12"/>
      <c r="WCH25" s="12"/>
      <c r="WCI25" s="12"/>
      <c r="WCJ25" s="12"/>
      <c r="WCK25" s="12"/>
      <c r="WCL25" s="12"/>
      <c r="WCM25" s="12"/>
      <c r="WCN25" s="12"/>
      <c r="WCO25" s="12"/>
      <c r="WCP25" s="12"/>
      <c r="WCQ25" s="12"/>
      <c r="WCR25" s="12"/>
      <c r="WCS25" s="12"/>
      <c r="WCT25" s="12"/>
      <c r="WCU25" s="12"/>
      <c r="WCV25" s="12"/>
      <c r="WCW25" s="12"/>
      <c r="WCX25" s="12"/>
      <c r="WCY25" s="12"/>
      <c r="WCZ25" s="12"/>
      <c r="WDA25" s="12"/>
      <c r="WDB25" s="12"/>
      <c r="WDC25" s="12"/>
      <c r="WDD25" s="12"/>
      <c r="WDE25" s="12"/>
      <c r="WDF25" s="12"/>
      <c r="WDG25" s="12"/>
      <c r="WDH25" s="12"/>
      <c r="WDI25" s="12"/>
      <c r="WDJ25" s="12"/>
      <c r="WDK25" s="12"/>
      <c r="WDL25" s="12"/>
      <c r="WDM25" s="12"/>
      <c r="WDN25" s="12"/>
      <c r="WDO25" s="12"/>
      <c r="WDP25" s="12"/>
      <c r="WDQ25" s="12"/>
      <c r="WDR25" s="12"/>
      <c r="WDS25" s="12"/>
      <c r="WDT25" s="12"/>
      <c r="WDU25" s="12"/>
      <c r="WDV25" s="12"/>
      <c r="WDW25" s="12"/>
      <c r="WDX25" s="12"/>
      <c r="WDY25" s="12"/>
      <c r="WDZ25" s="12"/>
      <c r="WEA25" s="12"/>
      <c r="WEB25" s="12"/>
      <c r="WEC25" s="12"/>
      <c r="WED25" s="12"/>
      <c r="WEE25" s="12"/>
      <c r="WEF25" s="12"/>
      <c r="WEG25" s="12"/>
      <c r="WEH25" s="12"/>
      <c r="WEI25" s="12"/>
      <c r="WEJ25" s="12"/>
      <c r="WEK25" s="12"/>
      <c r="WEL25" s="12"/>
      <c r="WEM25" s="12"/>
      <c r="WEN25" s="12"/>
      <c r="WEO25" s="12"/>
      <c r="WEP25" s="12"/>
      <c r="WEQ25" s="12"/>
      <c r="WER25" s="12"/>
      <c r="WES25" s="12"/>
      <c r="WET25" s="12"/>
      <c r="WEU25" s="12"/>
      <c r="WEV25" s="12"/>
      <c r="WEW25" s="12"/>
      <c r="WEX25" s="12"/>
      <c r="WEY25" s="12"/>
      <c r="WEZ25" s="12"/>
      <c r="WFA25" s="12"/>
      <c r="WFB25" s="12"/>
      <c r="WFC25" s="12"/>
      <c r="WFD25" s="12"/>
      <c r="WFE25" s="12"/>
      <c r="WFF25" s="12"/>
      <c r="WFG25" s="12"/>
      <c r="WFH25" s="12"/>
      <c r="WFI25" s="12"/>
      <c r="WFJ25" s="12"/>
      <c r="WFK25" s="12"/>
      <c r="WFL25" s="12"/>
      <c r="WFM25" s="12"/>
      <c r="WFN25" s="12"/>
      <c r="WFO25" s="12"/>
      <c r="WFP25" s="12"/>
      <c r="WFQ25" s="12"/>
      <c r="WFR25" s="12"/>
      <c r="WFS25" s="12"/>
      <c r="WFT25" s="12"/>
      <c r="WFU25" s="12"/>
      <c r="WFV25" s="12"/>
      <c r="WFW25" s="12"/>
      <c r="WFX25" s="12"/>
      <c r="WFY25" s="12"/>
      <c r="WFZ25" s="12"/>
      <c r="WGA25" s="12"/>
      <c r="WGB25" s="12"/>
      <c r="WGC25" s="12"/>
      <c r="WGD25" s="12"/>
      <c r="WGE25" s="12"/>
      <c r="WGF25" s="12"/>
      <c r="WGG25" s="12"/>
      <c r="WGH25" s="12"/>
      <c r="WGI25" s="12"/>
      <c r="WGJ25" s="12"/>
      <c r="WGK25" s="12"/>
      <c r="WGL25" s="12"/>
      <c r="WGM25" s="12"/>
      <c r="WGN25" s="12"/>
      <c r="WGO25" s="12"/>
      <c r="WGP25" s="12"/>
      <c r="WGQ25" s="12"/>
      <c r="WGR25" s="12"/>
      <c r="WGS25" s="12"/>
      <c r="WGT25" s="12"/>
      <c r="WGU25" s="12"/>
      <c r="WGV25" s="12"/>
      <c r="WGW25" s="12"/>
      <c r="WGX25" s="12"/>
      <c r="WGY25" s="12"/>
      <c r="WGZ25" s="12"/>
      <c r="WHA25" s="12"/>
      <c r="WHB25" s="12"/>
      <c r="WHC25" s="12"/>
      <c r="WHD25" s="12"/>
      <c r="WHE25" s="12"/>
      <c r="WHF25" s="12"/>
      <c r="WHG25" s="12"/>
      <c r="WHH25" s="12"/>
      <c r="WHI25" s="12"/>
      <c r="WHJ25" s="12"/>
      <c r="WHK25" s="12"/>
      <c r="WHL25" s="12"/>
      <c r="WHM25" s="12"/>
      <c r="WHN25" s="12"/>
      <c r="WHO25" s="12"/>
      <c r="WHP25" s="12"/>
      <c r="WHQ25" s="12"/>
      <c r="WHR25" s="12"/>
      <c r="WHS25" s="12"/>
      <c r="WHT25" s="12"/>
      <c r="WHU25" s="12"/>
      <c r="WHV25" s="12"/>
      <c r="WHW25" s="12"/>
      <c r="WHX25" s="12"/>
      <c r="WHY25" s="12"/>
      <c r="WHZ25" s="12"/>
      <c r="WIA25" s="12"/>
      <c r="WIB25" s="12"/>
      <c r="WIC25" s="12"/>
      <c r="WID25" s="12"/>
      <c r="WIE25" s="12"/>
      <c r="WIF25" s="12"/>
      <c r="WIG25" s="12"/>
      <c r="WIH25" s="12"/>
      <c r="WII25" s="12"/>
      <c r="WIJ25" s="12"/>
      <c r="WIK25" s="12"/>
      <c r="WIL25" s="12"/>
      <c r="WIM25" s="12"/>
      <c r="WIN25" s="12"/>
      <c r="WIO25" s="12"/>
      <c r="WIP25" s="12"/>
      <c r="WIQ25" s="12"/>
      <c r="WIR25" s="12"/>
      <c r="WIS25" s="12"/>
      <c r="WIT25" s="12"/>
      <c r="WIU25" s="12"/>
      <c r="WIV25" s="12"/>
      <c r="WIW25" s="12"/>
      <c r="WIX25" s="12"/>
      <c r="WIY25" s="12"/>
      <c r="WIZ25" s="12"/>
      <c r="WJA25" s="12"/>
      <c r="WJB25" s="12"/>
      <c r="WJC25" s="12"/>
      <c r="WJD25" s="12"/>
      <c r="WJE25" s="12"/>
      <c r="WJF25" s="12"/>
      <c r="WJG25" s="12"/>
      <c r="WJH25" s="12"/>
      <c r="WJI25" s="12"/>
      <c r="WJJ25" s="12"/>
      <c r="WJK25" s="12"/>
      <c r="WJL25" s="12"/>
      <c r="WJM25" s="12"/>
      <c r="WJN25" s="12"/>
      <c r="WJO25" s="12"/>
      <c r="WJP25" s="12"/>
      <c r="WJQ25" s="12"/>
      <c r="WJR25" s="12"/>
      <c r="WJS25" s="12"/>
      <c r="WJT25" s="12"/>
      <c r="WJU25" s="12"/>
      <c r="WJV25" s="12"/>
      <c r="WJW25" s="12"/>
      <c r="WJX25" s="12"/>
      <c r="WJY25" s="12"/>
      <c r="WJZ25" s="12"/>
      <c r="WKA25" s="12"/>
      <c r="WKB25" s="12"/>
      <c r="WKC25" s="12"/>
      <c r="WKD25" s="12"/>
      <c r="WKE25" s="12"/>
      <c r="WKF25" s="12"/>
      <c r="WKG25" s="12"/>
      <c r="WKH25" s="12"/>
      <c r="WKI25" s="12"/>
      <c r="WKJ25" s="12"/>
      <c r="WKK25" s="12"/>
      <c r="WKL25" s="12"/>
      <c r="WKM25" s="12"/>
      <c r="WKN25" s="12"/>
      <c r="WKO25" s="12"/>
      <c r="WKP25" s="12"/>
      <c r="WKQ25" s="12"/>
      <c r="WKR25" s="12"/>
      <c r="WKS25" s="12"/>
      <c r="WKT25" s="12"/>
      <c r="WKU25" s="12"/>
      <c r="WKV25" s="12"/>
      <c r="WKW25" s="12"/>
      <c r="WKX25" s="12"/>
      <c r="WKY25" s="12"/>
      <c r="WKZ25" s="12"/>
      <c r="WLA25" s="12"/>
      <c r="WLB25" s="12"/>
      <c r="WLC25" s="12"/>
      <c r="WLD25" s="12"/>
      <c r="WLE25" s="12"/>
      <c r="WLF25" s="12"/>
      <c r="WLG25" s="12"/>
      <c r="WLH25" s="12"/>
      <c r="WLI25" s="12"/>
      <c r="WLJ25" s="12"/>
      <c r="WLK25" s="12"/>
      <c r="WLL25" s="12"/>
      <c r="WLM25" s="12"/>
      <c r="WLN25" s="12"/>
      <c r="WLO25" s="12"/>
      <c r="WLP25" s="12"/>
      <c r="WLQ25" s="12"/>
      <c r="WLR25" s="12"/>
      <c r="WLS25" s="12"/>
      <c r="WLT25" s="12"/>
      <c r="WLU25" s="12"/>
      <c r="WLV25" s="12"/>
      <c r="WLW25" s="12"/>
      <c r="WLX25" s="12"/>
      <c r="WLY25" s="12"/>
      <c r="WLZ25" s="12"/>
      <c r="WMA25" s="12"/>
      <c r="WMB25" s="12"/>
      <c r="WMC25" s="12"/>
      <c r="WMD25" s="12"/>
      <c r="WME25" s="12"/>
      <c r="WMF25" s="12"/>
      <c r="WMG25" s="12"/>
      <c r="WMH25" s="12"/>
      <c r="WMI25" s="12"/>
      <c r="WMJ25" s="12"/>
      <c r="WMK25" s="12"/>
      <c r="WML25" s="12"/>
      <c r="WMM25" s="12"/>
      <c r="WMN25" s="12"/>
      <c r="WMO25" s="12"/>
      <c r="WMP25" s="12"/>
      <c r="WMQ25" s="12"/>
      <c r="WMR25" s="12"/>
      <c r="WMS25" s="12"/>
      <c r="WMT25" s="12"/>
      <c r="WMU25" s="12"/>
      <c r="WMV25" s="12"/>
      <c r="WMW25" s="12"/>
      <c r="WMX25" s="12"/>
      <c r="WMY25" s="12"/>
      <c r="WMZ25" s="12"/>
      <c r="WNA25" s="12"/>
      <c r="WNB25" s="12"/>
      <c r="WNC25" s="12"/>
      <c r="WND25" s="12"/>
      <c r="WNE25" s="12"/>
      <c r="WNF25" s="12"/>
      <c r="WNG25" s="12"/>
      <c r="WNH25" s="12"/>
      <c r="WNI25" s="12"/>
      <c r="WNJ25" s="12"/>
      <c r="WNK25" s="12"/>
      <c r="WNL25" s="12"/>
      <c r="WNM25" s="12"/>
      <c r="WNN25" s="12"/>
      <c r="WNO25" s="12"/>
      <c r="WNP25" s="12"/>
      <c r="WNQ25" s="12"/>
      <c r="WNR25" s="12"/>
      <c r="WNS25" s="12"/>
      <c r="WNT25" s="12"/>
      <c r="WNU25" s="12"/>
      <c r="WNV25" s="12"/>
      <c r="WNW25" s="12"/>
      <c r="WNX25" s="12"/>
      <c r="WNY25" s="12"/>
      <c r="WNZ25" s="12"/>
      <c r="WOA25" s="12"/>
      <c r="WOB25" s="12"/>
      <c r="WOC25" s="12"/>
      <c r="WOD25" s="12"/>
      <c r="WOE25" s="12"/>
      <c r="WOF25" s="12"/>
      <c r="WOG25" s="12"/>
      <c r="WOH25" s="12"/>
      <c r="WOI25" s="12"/>
      <c r="WOJ25" s="12"/>
      <c r="WOK25" s="12"/>
      <c r="WOL25" s="12"/>
      <c r="WOM25" s="12"/>
      <c r="WON25" s="12"/>
      <c r="WOO25" s="12"/>
      <c r="WOP25" s="12"/>
      <c r="WOQ25" s="12"/>
      <c r="WOR25" s="12"/>
      <c r="WOS25" s="12"/>
      <c r="WOT25" s="12"/>
      <c r="WOU25" s="12"/>
      <c r="WOV25" s="12"/>
      <c r="WOW25" s="12"/>
      <c r="WOX25" s="12"/>
      <c r="WOY25" s="12"/>
      <c r="WOZ25" s="12"/>
      <c r="WPA25" s="12"/>
      <c r="WPB25" s="12"/>
      <c r="WPC25" s="12"/>
      <c r="WPD25" s="12"/>
      <c r="WPE25" s="12"/>
      <c r="WPF25" s="12"/>
      <c r="WPG25" s="12"/>
      <c r="WPH25" s="12"/>
      <c r="WPI25" s="12"/>
      <c r="WPJ25" s="12"/>
      <c r="WPK25" s="12"/>
      <c r="WPL25" s="12"/>
      <c r="WPM25" s="12"/>
      <c r="WPN25" s="12"/>
      <c r="WPO25" s="12"/>
      <c r="WPP25" s="12"/>
      <c r="WPQ25" s="12"/>
      <c r="WPR25" s="12"/>
      <c r="WPS25" s="12"/>
      <c r="WPT25" s="12"/>
      <c r="WPU25" s="12"/>
      <c r="WPV25" s="12"/>
      <c r="WPW25" s="12"/>
      <c r="WPX25" s="12"/>
      <c r="WPY25" s="12"/>
      <c r="WPZ25" s="12"/>
      <c r="WQA25" s="12"/>
      <c r="WQB25" s="12"/>
      <c r="WQC25" s="12"/>
      <c r="WQD25" s="12"/>
      <c r="WQE25" s="12"/>
      <c r="WQF25" s="12"/>
      <c r="WQG25" s="12"/>
      <c r="WQH25" s="12"/>
      <c r="WQI25" s="12"/>
      <c r="WQJ25" s="12"/>
      <c r="WQK25" s="12"/>
      <c r="WQL25" s="12"/>
      <c r="WQM25" s="12"/>
      <c r="WQN25" s="12"/>
      <c r="WQO25" s="12"/>
      <c r="WQP25" s="12"/>
      <c r="WQQ25" s="12"/>
      <c r="WQR25" s="12"/>
      <c r="WQS25" s="12"/>
      <c r="WQT25" s="12"/>
      <c r="WQU25" s="12"/>
      <c r="WQV25" s="12"/>
      <c r="WQW25" s="12"/>
      <c r="WQX25" s="12"/>
      <c r="WQY25" s="12"/>
      <c r="WQZ25" s="12"/>
      <c r="WRA25" s="12"/>
      <c r="WRB25" s="12"/>
      <c r="WRC25" s="12"/>
      <c r="WRD25" s="12"/>
      <c r="WRE25" s="12"/>
      <c r="WRF25" s="12"/>
      <c r="WRG25" s="12"/>
      <c r="WRH25" s="12"/>
      <c r="WRI25" s="12"/>
      <c r="WRJ25" s="12"/>
      <c r="WRK25" s="12"/>
      <c r="WRL25" s="12"/>
      <c r="WRM25" s="12"/>
      <c r="WRN25" s="12"/>
      <c r="WRO25" s="12"/>
      <c r="WRP25" s="12"/>
      <c r="WRQ25" s="12"/>
      <c r="WRR25" s="12"/>
      <c r="WRS25" s="12"/>
      <c r="WRT25" s="12"/>
      <c r="WRU25" s="12"/>
      <c r="WRV25" s="12"/>
      <c r="WRW25" s="12"/>
      <c r="WRX25" s="12"/>
      <c r="WRY25" s="12"/>
      <c r="WRZ25" s="12"/>
      <c r="WSA25" s="12"/>
      <c r="WSB25" s="12"/>
      <c r="WSC25" s="12"/>
      <c r="WSD25" s="12"/>
      <c r="WSE25" s="12"/>
      <c r="WSF25" s="12"/>
      <c r="WSG25" s="12"/>
      <c r="WSH25" s="12"/>
      <c r="WSI25" s="12"/>
      <c r="WSJ25" s="12"/>
      <c r="WSK25" s="12"/>
      <c r="WSL25" s="12"/>
      <c r="WSM25" s="12"/>
      <c r="WSN25" s="12"/>
      <c r="WSO25" s="12"/>
      <c r="WSP25" s="12"/>
      <c r="WSQ25" s="12"/>
      <c r="WSR25" s="12"/>
      <c r="WSS25" s="12"/>
      <c r="WST25" s="12"/>
      <c r="WSU25" s="12"/>
      <c r="WSV25" s="12"/>
      <c r="WSW25" s="12"/>
      <c r="WSX25" s="12"/>
      <c r="WSY25" s="12"/>
      <c r="WSZ25" s="12"/>
      <c r="WTA25" s="12"/>
      <c r="WTB25" s="12"/>
      <c r="WTC25" s="12"/>
      <c r="WTD25" s="12"/>
      <c r="WTE25" s="12"/>
      <c r="WTF25" s="12"/>
      <c r="WTG25" s="12"/>
      <c r="WTH25" s="12"/>
      <c r="WTI25" s="12"/>
      <c r="WTJ25" s="12"/>
      <c r="WTK25" s="12"/>
      <c r="WTL25" s="12"/>
      <c r="WTM25" s="12"/>
      <c r="WTN25" s="12"/>
      <c r="WTO25" s="12"/>
      <c r="WTP25" s="12"/>
      <c r="WTQ25" s="12"/>
      <c r="WTR25" s="12"/>
      <c r="WTS25" s="12"/>
      <c r="WTT25" s="12"/>
      <c r="WTU25" s="12"/>
      <c r="WTV25" s="12"/>
      <c r="WTW25" s="12"/>
      <c r="WTX25" s="12"/>
      <c r="WTY25" s="12"/>
      <c r="WTZ25" s="12"/>
      <c r="WUA25" s="12"/>
      <c r="WUB25" s="12"/>
      <c r="WUC25" s="12"/>
      <c r="WUD25" s="12"/>
      <c r="WUE25" s="12"/>
      <c r="WUF25" s="12"/>
      <c r="WUG25" s="12"/>
      <c r="WUH25" s="12"/>
      <c r="WUI25" s="12"/>
      <c r="WUJ25" s="12"/>
      <c r="WUK25" s="12"/>
      <c r="WUL25" s="12"/>
      <c r="WUM25" s="12"/>
      <c r="WUN25" s="12"/>
      <c r="WUO25" s="12"/>
      <c r="WUP25" s="12"/>
      <c r="WUQ25" s="12"/>
      <c r="WUR25" s="12"/>
      <c r="WUS25" s="12"/>
      <c r="WUT25" s="12"/>
      <c r="WUU25" s="12"/>
      <c r="WUV25" s="12"/>
      <c r="WUW25" s="12"/>
      <c r="WUX25" s="12"/>
      <c r="WUY25" s="12"/>
      <c r="WUZ25" s="12"/>
      <c r="WVA25" s="12"/>
      <c r="WVB25" s="12"/>
      <c r="WVC25" s="12"/>
      <c r="WVD25" s="12"/>
      <c r="WVE25" s="12"/>
      <c r="WVF25" s="12"/>
      <c r="WVG25" s="12"/>
      <c r="WVH25" s="12"/>
      <c r="WVI25" s="12"/>
      <c r="WVJ25" s="12"/>
      <c r="WVK25" s="12"/>
      <c r="WVL25" s="12"/>
      <c r="WVM25" s="12"/>
      <c r="WVN25" s="12"/>
      <c r="WVO25" s="12"/>
      <c r="WVP25" s="12"/>
      <c r="WVQ25" s="12"/>
      <c r="WVR25" s="12"/>
      <c r="WVS25" s="12"/>
      <c r="WVT25" s="12"/>
      <c r="WVU25" s="12"/>
      <c r="WVV25" s="12"/>
      <c r="WVW25" s="12"/>
      <c r="WVX25" s="12"/>
    </row>
    <row r="26" spans="1:16144" s="750" customFormat="1" ht="14.1" customHeight="1" x14ac:dyDescent="0.2">
      <c r="A26" s="29"/>
      <c r="B26" s="12"/>
      <c r="C26" s="12"/>
      <c r="D26" s="12"/>
      <c r="E26" s="30" t="s">
        <v>71</v>
      </c>
      <c r="F26" s="12"/>
      <c r="G26" s="12"/>
      <c r="H26" s="26" t="s">
        <v>55</v>
      </c>
      <c r="I26" s="12"/>
      <c r="J26" s="12"/>
      <c r="K26" s="12"/>
      <c r="L26" s="12"/>
      <c r="M26" s="12"/>
      <c r="N26" s="12"/>
      <c r="O26" s="12"/>
      <c r="P26" s="12"/>
      <c r="Q26" s="12"/>
      <c r="R26" s="26"/>
      <c r="S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c r="GS26" s="12"/>
      <c r="GT26" s="12"/>
      <c r="GU26" s="12"/>
      <c r="GV26" s="12"/>
      <c r="GW26" s="12"/>
      <c r="GX26" s="12"/>
      <c r="GY26" s="12"/>
      <c r="GZ26" s="12"/>
      <c r="HA26" s="12"/>
      <c r="HB26" s="12"/>
      <c r="HC26" s="12"/>
      <c r="HD26" s="12"/>
      <c r="HE26" s="12"/>
      <c r="HF26" s="12"/>
      <c r="HG26" s="12"/>
      <c r="HH26" s="12"/>
      <c r="HI26" s="12"/>
      <c r="HJ26" s="12"/>
      <c r="HK26" s="12"/>
      <c r="HL26" s="12"/>
      <c r="HM26" s="12"/>
      <c r="HN26" s="12"/>
      <c r="HO26" s="12"/>
      <c r="HP26" s="12"/>
      <c r="HQ26" s="12"/>
      <c r="HR26" s="12"/>
      <c r="HS26" s="12"/>
      <c r="HT26" s="12"/>
      <c r="HU26" s="12"/>
      <c r="HV26" s="12"/>
      <c r="HW26" s="12"/>
      <c r="HX26" s="12"/>
      <c r="HY26" s="12"/>
      <c r="HZ26" s="12"/>
      <c r="IA26" s="12"/>
      <c r="IB26" s="12"/>
      <c r="IC26" s="12"/>
      <c r="ID26" s="12"/>
      <c r="IE26" s="12"/>
      <c r="IF26" s="12"/>
      <c r="IG26" s="12"/>
      <c r="IH26" s="12"/>
      <c r="II26" s="12"/>
      <c r="IJ26" s="12"/>
      <c r="IK26" s="12"/>
      <c r="IL26" s="12"/>
      <c r="IM26" s="12"/>
      <c r="IN26" s="12"/>
      <c r="IO26" s="12"/>
      <c r="IP26" s="12"/>
      <c r="IQ26" s="12"/>
      <c r="IR26" s="12"/>
      <c r="IS26" s="12"/>
      <c r="IT26" s="12"/>
      <c r="IU26" s="12"/>
      <c r="IV26" s="12"/>
      <c r="IW26" s="12"/>
      <c r="IX26" s="12"/>
      <c r="IY26" s="12"/>
      <c r="IZ26" s="12"/>
      <c r="JA26" s="12"/>
      <c r="JB26" s="12"/>
      <c r="JC26" s="12"/>
      <c r="JD26" s="12"/>
      <c r="JE26" s="12"/>
      <c r="JF26" s="12"/>
      <c r="JG26" s="12"/>
      <c r="JH26" s="12"/>
      <c r="JI26" s="12"/>
      <c r="JJ26" s="12"/>
      <c r="JK26" s="12"/>
      <c r="JL26" s="12"/>
      <c r="JM26" s="12"/>
      <c r="JN26" s="12"/>
      <c r="JO26" s="12"/>
      <c r="JP26" s="12"/>
      <c r="JQ26" s="12"/>
      <c r="JR26" s="12"/>
      <c r="JS26" s="12"/>
      <c r="JT26" s="12"/>
      <c r="JU26" s="12"/>
      <c r="JV26" s="12"/>
      <c r="JW26" s="12"/>
      <c r="JX26" s="12"/>
      <c r="JY26" s="12"/>
      <c r="JZ26" s="12"/>
      <c r="KA26" s="12"/>
      <c r="KB26" s="12"/>
      <c r="KC26" s="12"/>
      <c r="KD26" s="12"/>
      <c r="KE26" s="12"/>
      <c r="KF26" s="12"/>
      <c r="KG26" s="12"/>
      <c r="KH26" s="12"/>
      <c r="KI26" s="12"/>
      <c r="KJ26" s="12"/>
      <c r="KK26" s="12"/>
      <c r="KL26" s="12"/>
      <c r="KM26" s="12"/>
      <c r="KN26" s="12"/>
      <c r="KO26" s="12"/>
      <c r="KP26" s="12"/>
      <c r="KQ26" s="12"/>
      <c r="KR26" s="12"/>
      <c r="KS26" s="12"/>
      <c r="KT26" s="12"/>
      <c r="KU26" s="12"/>
      <c r="KV26" s="12"/>
      <c r="KW26" s="12"/>
      <c r="KX26" s="12"/>
      <c r="KY26" s="12"/>
      <c r="KZ26" s="12"/>
      <c r="LA26" s="12"/>
      <c r="LB26" s="12"/>
      <c r="LC26" s="12"/>
      <c r="LD26" s="12"/>
      <c r="LE26" s="12"/>
      <c r="LF26" s="12"/>
      <c r="LG26" s="12"/>
      <c r="LH26" s="12"/>
      <c r="LI26" s="12"/>
      <c r="LJ26" s="12"/>
      <c r="LK26" s="12"/>
      <c r="LL26" s="12"/>
      <c r="LM26" s="12"/>
      <c r="LN26" s="12"/>
      <c r="LO26" s="12"/>
      <c r="LP26" s="12"/>
      <c r="LQ26" s="12"/>
      <c r="LR26" s="12"/>
      <c r="LS26" s="12"/>
      <c r="LT26" s="12"/>
      <c r="LU26" s="12"/>
      <c r="LV26" s="12"/>
      <c r="LW26" s="12"/>
      <c r="LX26" s="12"/>
      <c r="LY26" s="12"/>
      <c r="LZ26" s="12"/>
      <c r="MA26" s="12"/>
      <c r="MB26" s="12"/>
      <c r="MC26" s="12"/>
      <c r="MD26" s="12"/>
      <c r="ME26" s="12"/>
      <c r="MF26" s="12"/>
      <c r="MG26" s="12"/>
      <c r="MH26" s="12"/>
      <c r="MI26" s="12"/>
      <c r="MJ26" s="12"/>
      <c r="MK26" s="12"/>
      <c r="ML26" s="12"/>
      <c r="MM26" s="12"/>
      <c r="MN26" s="12"/>
      <c r="MO26" s="12"/>
      <c r="MP26" s="12"/>
      <c r="MQ26" s="12"/>
      <c r="MR26" s="12"/>
      <c r="MS26" s="12"/>
      <c r="MT26" s="12"/>
      <c r="MU26" s="12"/>
      <c r="MV26" s="12"/>
      <c r="MW26" s="12"/>
      <c r="MX26" s="12"/>
      <c r="MY26" s="12"/>
      <c r="MZ26" s="12"/>
      <c r="NA26" s="12"/>
      <c r="NB26" s="12"/>
      <c r="NC26" s="12"/>
      <c r="ND26" s="12"/>
      <c r="NE26" s="12"/>
      <c r="NF26" s="12"/>
      <c r="NG26" s="12"/>
      <c r="NH26" s="12"/>
      <c r="NI26" s="12"/>
      <c r="NJ26" s="12"/>
      <c r="NK26" s="12"/>
      <c r="NL26" s="12"/>
      <c r="NM26" s="12"/>
      <c r="NN26" s="12"/>
      <c r="NO26" s="12"/>
      <c r="NP26" s="12"/>
      <c r="NQ26" s="12"/>
      <c r="NR26" s="12"/>
      <c r="NS26" s="12"/>
      <c r="NT26" s="12"/>
      <c r="NU26" s="12"/>
      <c r="NV26" s="12"/>
      <c r="NW26" s="12"/>
      <c r="NX26" s="12"/>
      <c r="NY26" s="12"/>
      <c r="NZ26" s="12"/>
      <c r="OA26" s="12"/>
      <c r="OB26" s="12"/>
      <c r="OC26" s="12"/>
      <c r="OD26" s="12"/>
      <c r="OE26" s="12"/>
      <c r="OF26" s="12"/>
      <c r="OG26" s="12"/>
      <c r="OH26" s="12"/>
      <c r="OI26" s="12"/>
      <c r="OJ26" s="12"/>
      <c r="OK26" s="12"/>
      <c r="OL26" s="12"/>
      <c r="OM26" s="12"/>
      <c r="ON26" s="12"/>
      <c r="OO26" s="12"/>
      <c r="OP26" s="12"/>
      <c r="OQ26" s="12"/>
      <c r="OR26" s="12"/>
      <c r="OS26" s="12"/>
      <c r="OT26" s="12"/>
      <c r="OU26" s="12"/>
      <c r="OV26" s="12"/>
      <c r="OW26" s="12"/>
      <c r="OX26" s="12"/>
      <c r="OY26" s="12"/>
      <c r="OZ26" s="12"/>
      <c r="PA26" s="12"/>
      <c r="PB26" s="12"/>
      <c r="PC26" s="12"/>
      <c r="PD26" s="12"/>
      <c r="PE26" s="12"/>
      <c r="PF26" s="12"/>
      <c r="PG26" s="12"/>
      <c r="PH26" s="12"/>
      <c r="PI26" s="12"/>
      <c r="PJ26" s="12"/>
      <c r="PK26" s="12"/>
      <c r="PL26" s="12"/>
      <c r="PM26" s="12"/>
      <c r="PN26" s="12"/>
      <c r="PO26" s="12"/>
      <c r="PP26" s="12"/>
      <c r="PQ26" s="12"/>
      <c r="PR26" s="12"/>
      <c r="PS26" s="12"/>
      <c r="PT26" s="12"/>
      <c r="PU26" s="12"/>
      <c r="PV26" s="12"/>
      <c r="PW26" s="12"/>
      <c r="PX26" s="12"/>
      <c r="PY26" s="12"/>
      <c r="PZ26" s="12"/>
      <c r="QA26" s="12"/>
      <c r="QB26" s="12"/>
      <c r="QC26" s="12"/>
      <c r="QD26" s="12"/>
      <c r="QE26" s="12"/>
      <c r="QF26" s="12"/>
      <c r="QG26" s="12"/>
      <c r="QH26" s="12"/>
      <c r="QI26" s="12"/>
      <c r="QJ26" s="12"/>
      <c r="QK26" s="12"/>
      <c r="QL26" s="12"/>
      <c r="QM26" s="12"/>
      <c r="QN26" s="12"/>
      <c r="QO26" s="12"/>
      <c r="QP26" s="12"/>
      <c r="QQ26" s="12"/>
      <c r="QR26" s="12"/>
      <c r="QS26" s="12"/>
      <c r="QT26" s="12"/>
      <c r="QU26" s="12"/>
      <c r="QV26" s="12"/>
      <c r="QW26" s="12"/>
      <c r="QX26" s="12"/>
      <c r="QY26" s="12"/>
      <c r="QZ26" s="12"/>
      <c r="RA26" s="12"/>
      <c r="RB26" s="12"/>
      <c r="RC26" s="12"/>
      <c r="RD26" s="12"/>
      <c r="RE26" s="12"/>
      <c r="RF26" s="12"/>
      <c r="RG26" s="12"/>
      <c r="RH26" s="12"/>
      <c r="RI26" s="12"/>
      <c r="RJ26" s="12"/>
      <c r="RK26" s="12"/>
      <c r="RL26" s="12"/>
      <c r="RM26" s="12"/>
      <c r="RN26" s="12"/>
      <c r="RO26" s="12"/>
      <c r="RP26" s="12"/>
      <c r="RQ26" s="12"/>
      <c r="RR26" s="12"/>
      <c r="RS26" s="12"/>
      <c r="RT26" s="12"/>
      <c r="RU26" s="12"/>
      <c r="RV26" s="12"/>
      <c r="RW26" s="12"/>
      <c r="RX26" s="12"/>
      <c r="RY26" s="12"/>
      <c r="RZ26" s="12"/>
      <c r="SA26" s="12"/>
      <c r="SB26" s="12"/>
      <c r="SC26" s="12"/>
      <c r="SD26" s="12"/>
      <c r="SE26" s="12"/>
      <c r="SF26" s="12"/>
      <c r="SG26" s="12"/>
      <c r="SH26" s="12"/>
      <c r="SI26" s="12"/>
      <c r="SJ26" s="12"/>
      <c r="SK26" s="12"/>
      <c r="SL26" s="12"/>
      <c r="SM26" s="12"/>
      <c r="SN26" s="12"/>
      <c r="SO26" s="12"/>
      <c r="SP26" s="12"/>
      <c r="SQ26" s="12"/>
      <c r="SR26" s="12"/>
      <c r="SS26" s="12"/>
      <c r="ST26" s="12"/>
      <c r="SU26" s="12"/>
      <c r="SV26" s="12"/>
      <c r="SW26" s="12"/>
      <c r="SX26" s="12"/>
      <c r="SY26" s="12"/>
      <c r="SZ26" s="12"/>
      <c r="TA26" s="12"/>
      <c r="TB26" s="12"/>
      <c r="TC26" s="12"/>
      <c r="TD26" s="12"/>
      <c r="TE26" s="12"/>
      <c r="TF26" s="12"/>
      <c r="TG26" s="12"/>
      <c r="TH26" s="12"/>
      <c r="TI26" s="12"/>
      <c r="TJ26" s="12"/>
      <c r="TK26" s="12"/>
      <c r="TL26" s="12"/>
      <c r="TM26" s="12"/>
      <c r="TN26" s="12"/>
      <c r="TO26" s="12"/>
      <c r="TP26" s="12"/>
      <c r="TQ26" s="12"/>
      <c r="TR26" s="12"/>
      <c r="TS26" s="12"/>
      <c r="TT26" s="12"/>
      <c r="TU26" s="12"/>
      <c r="TV26" s="12"/>
      <c r="TW26" s="12"/>
      <c r="TX26" s="12"/>
      <c r="TY26" s="12"/>
      <c r="TZ26" s="12"/>
      <c r="UA26" s="12"/>
      <c r="UB26" s="12"/>
      <c r="UC26" s="12"/>
      <c r="UD26" s="12"/>
      <c r="UE26" s="12"/>
      <c r="UF26" s="12"/>
      <c r="UG26" s="12"/>
      <c r="UH26" s="12"/>
      <c r="UI26" s="12"/>
      <c r="UJ26" s="12"/>
      <c r="UK26" s="12"/>
      <c r="UL26" s="12"/>
      <c r="UM26" s="12"/>
      <c r="UN26" s="12"/>
      <c r="UO26" s="12"/>
      <c r="UP26" s="12"/>
      <c r="UQ26" s="12"/>
      <c r="UR26" s="12"/>
      <c r="US26" s="12"/>
      <c r="UT26" s="12"/>
      <c r="UU26" s="12"/>
      <c r="UV26" s="12"/>
      <c r="UW26" s="12"/>
      <c r="UX26" s="12"/>
      <c r="UY26" s="12"/>
      <c r="UZ26" s="12"/>
      <c r="VA26" s="12"/>
      <c r="VB26" s="12"/>
      <c r="VC26" s="12"/>
      <c r="VD26" s="12"/>
      <c r="VE26" s="12"/>
      <c r="VF26" s="12"/>
      <c r="VG26" s="12"/>
      <c r="VH26" s="12"/>
      <c r="VI26" s="12"/>
      <c r="VJ26" s="12"/>
      <c r="VK26" s="12"/>
      <c r="VL26" s="12"/>
      <c r="VM26" s="12"/>
      <c r="VN26" s="12"/>
      <c r="VO26" s="12"/>
      <c r="VP26" s="12"/>
      <c r="VQ26" s="12"/>
      <c r="VR26" s="12"/>
      <c r="VS26" s="12"/>
      <c r="VT26" s="12"/>
      <c r="VU26" s="12"/>
      <c r="VV26" s="12"/>
      <c r="VW26" s="12"/>
      <c r="VX26" s="12"/>
      <c r="VY26" s="12"/>
      <c r="VZ26" s="12"/>
      <c r="WA26" s="12"/>
      <c r="WB26" s="12"/>
      <c r="WC26" s="12"/>
      <c r="WD26" s="12"/>
      <c r="WE26" s="12"/>
      <c r="WF26" s="12"/>
      <c r="WG26" s="12"/>
      <c r="WH26" s="12"/>
      <c r="WI26" s="12"/>
      <c r="WJ26" s="12"/>
      <c r="WK26" s="12"/>
      <c r="WL26" s="12"/>
      <c r="WM26" s="12"/>
      <c r="WN26" s="12"/>
      <c r="WO26" s="12"/>
      <c r="WP26" s="12"/>
      <c r="WQ26" s="12"/>
      <c r="WR26" s="12"/>
      <c r="WS26" s="12"/>
      <c r="WT26" s="12"/>
      <c r="WU26" s="12"/>
      <c r="WV26" s="12"/>
      <c r="WW26" s="12"/>
      <c r="WX26" s="12"/>
      <c r="WY26" s="12"/>
      <c r="WZ26" s="12"/>
      <c r="XA26" s="12"/>
      <c r="XB26" s="12"/>
      <c r="XC26" s="12"/>
      <c r="XD26" s="12"/>
      <c r="XE26" s="12"/>
      <c r="XF26" s="12"/>
      <c r="XG26" s="12"/>
      <c r="XH26" s="12"/>
      <c r="XI26" s="12"/>
      <c r="XJ26" s="12"/>
      <c r="XK26" s="12"/>
      <c r="XL26" s="12"/>
      <c r="XM26" s="12"/>
      <c r="XN26" s="12"/>
      <c r="XO26" s="12"/>
      <c r="XP26" s="12"/>
      <c r="XQ26" s="12"/>
      <c r="XR26" s="12"/>
      <c r="XS26" s="12"/>
      <c r="XT26" s="12"/>
      <c r="XU26" s="12"/>
      <c r="XV26" s="12"/>
      <c r="XW26" s="12"/>
      <c r="XX26" s="12"/>
      <c r="XY26" s="12"/>
      <c r="XZ26" s="12"/>
      <c r="YA26" s="12"/>
      <c r="YB26" s="12"/>
      <c r="YC26" s="12"/>
      <c r="YD26" s="12"/>
      <c r="YE26" s="12"/>
      <c r="YF26" s="12"/>
      <c r="YG26" s="12"/>
      <c r="YH26" s="12"/>
      <c r="YI26" s="12"/>
      <c r="YJ26" s="12"/>
      <c r="YK26" s="12"/>
      <c r="YL26" s="12"/>
      <c r="YM26" s="12"/>
      <c r="YN26" s="12"/>
      <c r="YO26" s="12"/>
      <c r="YP26" s="12"/>
      <c r="YQ26" s="12"/>
      <c r="YR26" s="12"/>
      <c r="YS26" s="12"/>
      <c r="YT26" s="12"/>
      <c r="YU26" s="12"/>
      <c r="YV26" s="12"/>
      <c r="YW26" s="12"/>
      <c r="YX26" s="12"/>
      <c r="YY26" s="12"/>
      <c r="YZ26" s="12"/>
      <c r="ZA26" s="12"/>
      <c r="ZB26" s="12"/>
      <c r="ZC26" s="12"/>
      <c r="ZD26" s="12"/>
      <c r="ZE26" s="12"/>
      <c r="ZF26" s="12"/>
      <c r="ZG26" s="12"/>
      <c r="ZH26" s="12"/>
      <c r="ZI26" s="12"/>
      <c r="ZJ26" s="12"/>
      <c r="ZK26" s="12"/>
      <c r="ZL26" s="12"/>
      <c r="ZM26" s="12"/>
      <c r="ZN26" s="12"/>
      <c r="ZO26" s="12"/>
      <c r="ZP26" s="12"/>
      <c r="ZQ26" s="12"/>
      <c r="ZR26" s="12"/>
      <c r="ZS26" s="12"/>
      <c r="ZT26" s="12"/>
      <c r="ZU26" s="12"/>
      <c r="ZV26" s="12"/>
      <c r="ZW26" s="12"/>
      <c r="ZX26" s="12"/>
      <c r="ZY26" s="12"/>
      <c r="ZZ26" s="12"/>
      <c r="AAA26" s="12"/>
      <c r="AAB26" s="12"/>
      <c r="AAC26" s="12"/>
      <c r="AAD26" s="12"/>
      <c r="AAE26" s="12"/>
      <c r="AAF26" s="12"/>
      <c r="AAG26" s="12"/>
      <c r="AAH26" s="12"/>
      <c r="AAI26" s="12"/>
      <c r="AAJ26" s="12"/>
      <c r="AAK26" s="12"/>
      <c r="AAL26" s="12"/>
      <c r="AAM26" s="12"/>
      <c r="AAN26" s="12"/>
      <c r="AAO26" s="12"/>
      <c r="AAP26" s="12"/>
      <c r="AAQ26" s="12"/>
      <c r="AAR26" s="12"/>
      <c r="AAS26" s="12"/>
      <c r="AAT26" s="12"/>
      <c r="AAU26" s="12"/>
      <c r="AAV26" s="12"/>
      <c r="AAW26" s="12"/>
      <c r="AAX26" s="12"/>
      <c r="AAY26" s="12"/>
      <c r="AAZ26" s="12"/>
      <c r="ABA26" s="12"/>
      <c r="ABB26" s="12"/>
      <c r="ABC26" s="12"/>
      <c r="ABD26" s="12"/>
      <c r="ABE26" s="12"/>
      <c r="ABF26" s="12"/>
      <c r="ABG26" s="12"/>
      <c r="ABH26" s="12"/>
      <c r="ABI26" s="12"/>
      <c r="ABJ26" s="12"/>
      <c r="ABK26" s="12"/>
      <c r="ABL26" s="12"/>
      <c r="ABM26" s="12"/>
      <c r="ABN26" s="12"/>
      <c r="ABO26" s="12"/>
      <c r="ABP26" s="12"/>
      <c r="ABQ26" s="12"/>
      <c r="ABR26" s="12"/>
      <c r="ABS26" s="12"/>
      <c r="ABT26" s="12"/>
      <c r="ABU26" s="12"/>
      <c r="ABV26" s="12"/>
      <c r="ABW26" s="12"/>
      <c r="ABX26" s="12"/>
      <c r="ABY26" s="12"/>
      <c r="ABZ26" s="12"/>
      <c r="ACA26" s="12"/>
      <c r="ACB26" s="12"/>
      <c r="ACC26" s="12"/>
      <c r="ACD26" s="12"/>
      <c r="ACE26" s="12"/>
      <c r="ACF26" s="12"/>
      <c r="ACG26" s="12"/>
      <c r="ACH26" s="12"/>
      <c r="ACI26" s="12"/>
      <c r="ACJ26" s="12"/>
      <c r="ACK26" s="12"/>
      <c r="ACL26" s="12"/>
      <c r="ACM26" s="12"/>
      <c r="ACN26" s="12"/>
      <c r="ACO26" s="12"/>
      <c r="ACP26" s="12"/>
      <c r="ACQ26" s="12"/>
      <c r="ACR26" s="12"/>
      <c r="ACS26" s="12"/>
      <c r="ACT26" s="12"/>
      <c r="ACU26" s="12"/>
      <c r="ACV26" s="12"/>
      <c r="ACW26" s="12"/>
      <c r="ACX26" s="12"/>
      <c r="ACY26" s="12"/>
      <c r="ACZ26" s="12"/>
      <c r="ADA26" s="12"/>
      <c r="ADB26" s="12"/>
      <c r="ADC26" s="12"/>
      <c r="ADD26" s="12"/>
      <c r="ADE26" s="12"/>
      <c r="ADF26" s="12"/>
      <c r="ADG26" s="12"/>
      <c r="ADH26" s="12"/>
      <c r="ADI26" s="12"/>
      <c r="ADJ26" s="12"/>
      <c r="ADK26" s="12"/>
      <c r="ADL26" s="12"/>
      <c r="ADM26" s="12"/>
      <c r="ADN26" s="12"/>
      <c r="ADO26" s="12"/>
      <c r="ADP26" s="12"/>
      <c r="ADQ26" s="12"/>
      <c r="ADR26" s="12"/>
      <c r="ADS26" s="12"/>
      <c r="ADT26" s="12"/>
      <c r="ADU26" s="12"/>
      <c r="ADV26" s="12"/>
      <c r="ADW26" s="12"/>
      <c r="ADX26" s="12"/>
      <c r="ADY26" s="12"/>
      <c r="ADZ26" s="12"/>
      <c r="AEA26" s="12"/>
      <c r="AEB26" s="12"/>
      <c r="AEC26" s="12"/>
      <c r="AED26" s="12"/>
      <c r="AEE26" s="12"/>
      <c r="AEF26" s="12"/>
      <c r="AEG26" s="12"/>
      <c r="AEH26" s="12"/>
      <c r="AEI26" s="12"/>
      <c r="AEJ26" s="12"/>
      <c r="AEK26" s="12"/>
      <c r="AEL26" s="12"/>
      <c r="AEM26" s="12"/>
      <c r="AEN26" s="12"/>
      <c r="AEO26" s="12"/>
      <c r="AEP26" s="12"/>
      <c r="AEQ26" s="12"/>
      <c r="AER26" s="12"/>
      <c r="AES26" s="12"/>
      <c r="AET26" s="12"/>
      <c r="AEU26" s="12"/>
      <c r="AEV26" s="12"/>
      <c r="AEW26" s="12"/>
      <c r="AEX26" s="12"/>
      <c r="AEY26" s="12"/>
      <c r="AEZ26" s="12"/>
      <c r="AFA26" s="12"/>
      <c r="AFB26" s="12"/>
      <c r="AFC26" s="12"/>
      <c r="AFD26" s="12"/>
      <c r="AFE26" s="12"/>
      <c r="AFF26" s="12"/>
      <c r="AFG26" s="12"/>
      <c r="AFH26" s="12"/>
      <c r="AFI26" s="12"/>
      <c r="AFJ26" s="12"/>
      <c r="AFK26" s="12"/>
      <c r="AFL26" s="12"/>
      <c r="AFM26" s="12"/>
      <c r="AFN26" s="12"/>
      <c r="AFO26" s="12"/>
      <c r="AFP26" s="12"/>
      <c r="AFQ26" s="12"/>
      <c r="AFR26" s="12"/>
      <c r="AFS26" s="12"/>
      <c r="AFT26" s="12"/>
      <c r="AFU26" s="12"/>
      <c r="AFV26" s="12"/>
      <c r="AFW26" s="12"/>
      <c r="AFX26" s="12"/>
      <c r="AFY26" s="12"/>
      <c r="AFZ26" s="12"/>
      <c r="AGA26" s="12"/>
      <c r="AGB26" s="12"/>
      <c r="AGC26" s="12"/>
      <c r="AGD26" s="12"/>
      <c r="AGE26" s="12"/>
      <c r="AGF26" s="12"/>
      <c r="AGG26" s="12"/>
      <c r="AGH26" s="12"/>
      <c r="AGI26" s="12"/>
      <c r="AGJ26" s="12"/>
      <c r="AGK26" s="12"/>
      <c r="AGL26" s="12"/>
      <c r="AGM26" s="12"/>
      <c r="AGN26" s="12"/>
      <c r="AGO26" s="12"/>
      <c r="AGP26" s="12"/>
      <c r="AGQ26" s="12"/>
      <c r="AGR26" s="12"/>
      <c r="AGS26" s="12"/>
      <c r="AGT26" s="12"/>
      <c r="AGU26" s="12"/>
      <c r="AGV26" s="12"/>
      <c r="AGW26" s="12"/>
      <c r="AGX26" s="12"/>
      <c r="AGY26" s="12"/>
      <c r="AGZ26" s="12"/>
      <c r="AHA26" s="12"/>
      <c r="AHB26" s="12"/>
      <c r="AHC26" s="12"/>
      <c r="AHD26" s="12"/>
      <c r="AHE26" s="12"/>
      <c r="AHF26" s="12"/>
      <c r="AHG26" s="12"/>
      <c r="AHH26" s="12"/>
      <c r="AHI26" s="12"/>
      <c r="AHJ26" s="12"/>
      <c r="AHK26" s="12"/>
      <c r="AHL26" s="12"/>
      <c r="AHM26" s="12"/>
      <c r="AHN26" s="12"/>
      <c r="AHO26" s="12"/>
      <c r="AHP26" s="12"/>
      <c r="AHQ26" s="12"/>
      <c r="AHR26" s="12"/>
      <c r="AHS26" s="12"/>
      <c r="AHT26" s="12"/>
      <c r="AHU26" s="12"/>
      <c r="AHV26" s="12"/>
      <c r="AHW26" s="12"/>
      <c r="AHX26" s="12"/>
      <c r="AHY26" s="12"/>
      <c r="AHZ26" s="12"/>
      <c r="AIA26" s="12"/>
      <c r="AIB26" s="12"/>
      <c r="AIC26" s="12"/>
      <c r="AID26" s="12"/>
      <c r="AIE26" s="12"/>
      <c r="AIF26" s="12"/>
      <c r="AIG26" s="12"/>
      <c r="AIH26" s="12"/>
      <c r="AII26" s="12"/>
      <c r="AIJ26" s="12"/>
      <c r="AIK26" s="12"/>
      <c r="AIL26" s="12"/>
      <c r="AIM26" s="12"/>
      <c r="AIN26" s="12"/>
      <c r="AIO26" s="12"/>
      <c r="AIP26" s="12"/>
      <c r="AIQ26" s="12"/>
      <c r="AIR26" s="12"/>
      <c r="AIS26" s="12"/>
      <c r="AIT26" s="12"/>
      <c r="AIU26" s="12"/>
      <c r="AIV26" s="12"/>
      <c r="AIW26" s="12"/>
      <c r="AIX26" s="12"/>
      <c r="AIY26" s="12"/>
      <c r="AIZ26" s="12"/>
      <c r="AJA26" s="12"/>
      <c r="AJB26" s="12"/>
      <c r="AJC26" s="12"/>
      <c r="AJD26" s="12"/>
      <c r="AJE26" s="12"/>
      <c r="AJF26" s="12"/>
      <c r="AJG26" s="12"/>
      <c r="AJH26" s="12"/>
      <c r="AJI26" s="12"/>
      <c r="AJJ26" s="12"/>
      <c r="AJK26" s="12"/>
      <c r="AJL26" s="12"/>
      <c r="AJM26" s="12"/>
      <c r="AJN26" s="12"/>
      <c r="AJO26" s="12"/>
      <c r="AJP26" s="12"/>
      <c r="AJQ26" s="12"/>
      <c r="AJR26" s="12"/>
      <c r="AJS26" s="12"/>
      <c r="AJT26" s="12"/>
      <c r="AJU26" s="12"/>
      <c r="AJV26" s="12"/>
      <c r="AJW26" s="12"/>
      <c r="AJX26" s="12"/>
      <c r="AJY26" s="12"/>
      <c r="AJZ26" s="12"/>
      <c r="AKA26" s="12"/>
      <c r="AKB26" s="12"/>
      <c r="AKC26" s="12"/>
      <c r="AKD26" s="12"/>
      <c r="AKE26" s="12"/>
      <c r="AKF26" s="12"/>
      <c r="AKG26" s="12"/>
      <c r="AKH26" s="12"/>
      <c r="AKI26" s="12"/>
      <c r="AKJ26" s="12"/>
      <c r="AKK26" s="12"/>
      <c r="AKL26" s="12"/>
      <c r="AKM26" s="12"/>
      <c r="AKN26" s="12"/>
      <c r="AKO26" s="12"/>
      <c r="AKP26" s="12"/>
      <c r="AKQ26" s="12"/>
      <c r="AKR26" s="12"/>
      <c r="AKS26" s="12"/>
      <c r="AKT26" s="12"/>
      <c r="AKU26" s="12"/>
      <c r="AKV26" s="12"/>
      <c r="AKW26" s="12"/>
      <c r="AKX26" s="12"/>
      <c r="AKY26" s="12"/>
      <c r="AKZ26" s="12"/>
      <c r="ALA26" s="12"/>
      <c r="ALB26" s="12"/>
      <c r="ALC26" s="12"/>
      <c r="ALD26" s="12"/>
      <c r="ALE26" s="12"/>
      <c r="ALF26" s="12"/>
      <c r="ALG26" s="12"/>
      <c r="ALH26" s="12"/>
      <c r="ALI26" s="12"/>
      <c r="ALJ26" s="12"/>
      <c r="ALK26" s="12"/>
      <c r="ALL26" s="12"/>
      <c r="ALM26" s="12"/>
      <c r="ALN26" s="12"/>
      <c r="ALO26" s="12"/>
      <c r="ALP26" s="12"/>
      <c r="ALQ26" s="12"/>
      <c r="ALR26" s="12"/>
      <c r="ALS26" s="12"/>
      <c r="ALT26" s="12"/>
      <c r="ALU26" s="12"/>
      <c r="ALV26" s="12"/>
      <c r="ALW26" s="12"/>
      <c r="ALX26" s="12"/>
      <c r="ALY26" s="12"/>
      <c r="ALZ26" s="12"/>
      <c r="AMA26" s="12"/>
      <c r="AMB26" s="12"/>
      <c r="AMC26" s="12"/>
      <c r="AMD26" s="12"/>
      <c r="AME26" s="12"/>
      <c r="AMF26" s="12"/>
      <c r="AMG26" s="12"/>
      <c r="AMH26" s="12"/>
      <c r="AMI26" s="12"/>
      <c r="AMJ26" s="12"/>
      <c r="AMK26" s="12"/>
      <c r="AML26" s="12"/>
      <c r="AMM26" s="12"/>
      <c r="AMN26" s="12"/>
      <c r="AMO26" s="12"/>
      <c r="AMP26" s="12"/>
      <c r="AMQ26" s="12"/>
      <c r="AMR26" s="12"/>
      <c r="AMS26" s="12"/>
      <c r="AMT26" s="12"/>
      <c r="AMU26" s="12"/>
      <c r="AMV26" s="12"/>
      <c r="AMW26" s="12"/>
      <c r="AMX26" s="12"/>
      <c r="AMY26" s="12"/>
      <c r="AMZ26" s="12"/>
      <c r="ANA26" s="12"/>
      <c r="ANB26" s="12"/>
      <c r="ANC26" s="12"/>
      <c r="AND26" s="12"/>
      <c r="ANE26" s="12"/>
      <c r="ANF26" s="12"/>
      <c r="ANG26" s="12"/>
      <c r="ANH26" s="12"/>
      <c r="ANI26" s="12"/>
      <c r="ANJ26" s="12"/>
      <c r="ANK26" s="12"/>
      <c r="ANL26" s="12"/>
      <c r="ANM26" s="12"/>
      <c r="ANN26" s="12"/>
      <c r="ANO26" s="12"/>
      <c r="ANP26" s="12"/>
      <c r="ANQ26" s="12"/>
      <c r="ANR26" s="12"/>
      <c r="ANS26" s="12"/>
      <c r="ANT26" s="12"/>
      <c r="ANU26" s="12"/>
      <c r="ANV26" s="12"/>
      <c r="ANW26" s="12"/>
      <c r="ANX26" s="12"/>
      <c r="ANY26" s="12"/>
      <c r="ANZ26" s="12"/>
      <c r="AOA26" s="12"/>
      <c r="AOB26" s="12"/>
      <c r="AOC26" s="12"/>
      <c r="AOD26" s="12"/>
      <c r="AOE26" s="12"/>
      <c r="AOF26" s="12"/>
      <c r="AOG26" s="12"/>
      <c r="AOH26" s="12"/>
      <c r="AOI26" s="12"/>
      <c r="AOJ26" s="12"/>
      <c r="AOK26" s="12"/>
      <c r="AOL26" s="12"/>
      <c r="AOM26" s="12"/>
      <c r="AON26" s="12"/>
      <c r="AOO26" s="12"/>
      <c r="AOP26" s="12"/>
      <c r="AOQ26" s="12"/>
      <c r="AOR26" s="12"/>
      <c r="AOS26" s="12"/>
      <c r="AOT26" s="12"/>
      <c r="AOU26" s="12"/>
      <c r="AOV26" s="12"/>
      <c r="AOW26" s="12"/>
      <c r="AOX26" s="12"/>
      <c r="AOY26" s="12"/>
      <c r="AOZ26" s="12"/>
      <c r="APA26" s="12"/>
      <c r="APB26" s="12"/>
      <c r="APC26" s="12"/>
      <c r="APD26" s="12"/>
      <c r="APE26" s="12"/>
      <c r="APF26" s="12"/>
      <c r="APG26" s="12"/>
      <c r="APH26" s="12"/>
      <c r="API26" s="12"/>
      <c r="APJ26" s="12"/>
      <c r="APK26" s="12"/>
      <c r="APL26" s="12"/>
      <c r="APM26" s="12"/>
      <c r="APN26" s="12"/>
      <c r="APO26" s="12"/>
      <c r="APP26" s="12"/>
      <c r="APQ26" s="12"/>
      <c r="APR26" s="12"/>
      <c r="APS26" s="12"/>
      <c r="APT26" s="12"/>
      <c r="APU26" s="12"/>
      <c r="APV26" s="12"/>
      <c r="APW26" s="12"/>
      <c r="APX26" s="12"/>
      <c r="APY26" s="12"/>
      <c r="APZ26" s="12"/>
      <c r="AQA26" s="12"/>
      <c r="AQB26" s="12"/>
      <c r="AQC26" s="12"/>
      <c r="AQD26" s="12"/>
      <c r="AQE26" s="12"/>
      <c r="AQF26" s="12"/>
      <c r="AQG26" s="12"/>
      <c r="AQH26" s="12"/>
      <c r="AQI26" s="12"/>
      <c r="AQJ26" s="12"/>
      <c r="AQK26" s="12"/>
      <c r="AQL26" s="12"/>
      <c r="AQM26" s="12"/>
      <c r="AQN26" s="12"/>
      <c r="AQO26" s="12"/>
      <c r="AQP26" s="12"/>
      <c r="AQQ26" s="12"/>
      <c r="AQR26" s="12"/>
      <c r="AQS26" s="12"/>
      <c r="AQT26" s="12"/>
      <c r="AQU26" s="12"/>
      <c r="AQV26" s="12"/>
      <c r="AQW26" s="12"/>
      <c r="AQX26" s="12"/>
      <c r="AQY26" s="12"/>
      <c r="AQZ26" s="12"/>
      <c r="ARA26" s="12"/>
      <c r="ARB26" s="12"/>
      <c r="ARC26" s="12"/>
      <c r="ARD26" s="12"/>
      <c r="ARE26" s="12"/>
      <c r="ARF26" s="12"/>
      <c r="ARG26" s="12"/>
      <c r="ARH26" s="12"/>
      <c r="ARI26" s="12"/>
      <c r="ARJ26" s="12"/>
      <c r="ARK26" s="12"/>
      <c r="ARL26" s="12"/>
      <c r="ARM26" s="12"/>
      <c r="ARN26" s="12"/>
      <c r="ARO26" s="12"/>
      <c r="ARP26" s="12"/>
      <c r="ARQ26" s="12"/>
      <c r="ARR26" s="12"/>
      <c r="ARS26" s="12"/>
      <c r="ART26" s="12"/>
      <c r="ARU26" s="12"/>
      <c r="ARV26" s="12"/>
      <c r="ARW26" s="12"/>
      <c r="ARX26" s="12"/>
      <c r="ARY26" s="12"/>
      <c r="ARZ26" s="12"/>
      <c r="ASA26" s="12"/>
      <c r="ASB26" s="12"/>
      <c r="ASC26" s="12"/>
      <c r="ASD26" s="12"/>
      <c r="ASE26" s="12"/>
      <c r="ASF26" s="12"/>
      <c r="ASG26" s="12"/>
      <c r="ASH26" s="12"/>
      <c r="ASI26" s="12"/>
      <c r="ASJ26" s="12"/>
      <c r="ASK26" s="12"/>
      <c r="ASL26" s="12"/>
      <c r="ASM26" s="12"/>
      <c r="ASN26" s="12"/>
      <c r="ASO26" s="12"/>
      <c r="ASP26" s="12"/>
      <c r="ASQ26" s="12"/>
      <c r="ASR26" s="12"/>
      <c r="ASS26" s="12"/>
      <c r="AST26" s="12"/>
      <c r="ASU26" s="12"/>
      <c r="ASV26" s="12"/>
      <c r="ASW26" s="12"/>
      <c r="ASX26" s="12"/>
      <c r="ASY26" s="12"/>
      <c r="ASZ26" s="12"/>
      <c r="ATA26" s="12"/>
      <c r="ATB26" s="12"/>
      <c r="ATC26" s="12"/>
      <c r="ATD26" s="12"/>
      <c r="ATE26" s="12"/>
      <c r="ATF26" s="12"/>
      <c r="ATG26" s="12"/>
      <c r="ATH26" s="12"/>
      <c r="ATI26" s="12"/>
      <c r="ATJ26" s="12"/>
      <c r="ATK26" s="12"/>
      <c r="ATL26" s="12"/>
      <c r="ATM26" s="12"/>
      <c r="ATN26" s="12"/>
      <c r="ATO26" s="12"/>
      <c r="ATP26" s="12"/>
      <c r="ATQ26" s="12"/>
      <c r="ATR26" s="12"/>
      <c r="ATS26" s="12"/>
      <c r="ATT26" s="12"/>
      <c r="ATU26" s="12"/>
      <c r="ATV26" s="12"/>
      <c r="ATW26" s="12"/>
      <c r="ATX26" s="12"/>
      <c r="ATY26" s="12"/>
      <c r="ATZ26" s="12"/>
      <c r="AUA26" s="12"/>
      <c r="AUB26" s="12"/>
      <c r="AUC26" s="12"/>
      <c r="AUD26" s="12"/>
      <c r="AUE26" s="12"/>
      <c r="AUF26" s="12"/>
      <c r="AUG26" s="12"/>
      <c r="AUH26" s="12"/>
      <c r="AUI26" s="12"/>
      <c r="AUJ26" s="12"/>
      <c r="AUK26" s="12"/>
      <c r="AUL26" s="12"/>
      <c r="AUM26" s="12"/>
      <c r="AUN26" s="12"/>
      <c r="AUO26" s="12"/>
      <c r="AUP26" s="12"/>
      <c r="AUQ26" s="12"/>
      <c r="AUR26" s="12"/>
      <c r="AUS26" s="12"/>
      <c r="AUT26" s="12"/>
      <c r="AUU26" s="12"/>
      <c r="AUV26" s="12"/>
      <c r="AUW26" s="12"/>
      <c r="AUX26" s="12"/>
      <c r="AUY26" s="12"/>
      <c r="AUZ26" s="12"/>
      <c r="AVA26" s="12"/>
      <c r="AVB26" s="12"/>
      <c r="AVC26" s="12"/>
      <c r="AVD26" s="12"/>
      <c r="AVE26" s="12"/>
      <c r="AVF26" s="12"/>
      <c r="AVG26" s="12"/>
      <c r="AVH26" s="12"/>
      <c r="AVI26" s="12"/>
      <c r="AVJ26" s="12"/>
      <c r="AVK26" s="12"/>
      <c r="AVL26" s="12"/>
      <c r="AVM26" s="12"/>
      <c r="AVN26" s="12"/>
      <c r="AVO26" s="12"/>
      <c r="AVP26" s="12"/>
      <c r="AVQ26" s="12"/>
      <c r="AVR26" s="12"/>
      <c r="AVS26" s="12"/>
      <c r="AVT26" s="12"/>
      <c r="AVU26" s="12"/>
      <c r="AVV26" s="12"/>
      <c r="AVW26" s="12"/>
      <c r="AVX26" s="12"/>
      <c r="AVY26" s="12"/>
      <c r="AVZ26" s="12"/>
      <c r="AWA26" s="12"/>
      <c r="AWB26" s="12"/>
      <c r="AWC26" s="12"/>
      <c r="AWD26" s="12"/>
      <c r="AWE26" s="12"/>
      <c r="AWF26" s="12"/>
      <c r="AWG26" s="12"/>
      <c r="AWH26" s="12"/>
      <c r="AWI26" s="12"/>
      <c r="AWJ26" s="12"/>
      <c r="AWK26" s="12"/>
      <c r="AWL26" s="12"/>
      <c r="AWM26" s="12"/>
      <c r="AWN26" s="12"/>
      <c r="AWO26" s="12"/>
      <c r="AWP26" s="12"/>
      <c r="AWQ26" s="12"/>
      <c r="AWR26" s="12"/>
      <c r="AWS26" s="12"/>
      <c r="AWT26" s="12"/>
      <c r="AWU26" s="12"/>
      <c r="AWV26" s="12"/>
      <c r="AWW26" s="12"/>
      <c r="AWX26" s="12"/>
      <c r="AWY26" s="12"/>
      <c r="AWZ26" s="12"/>
      <c r="AXA26" s="12"/>
      <c r="AXB26" s="12"/>
      <c r="AXC26" s="12"/>
      <c r="AXD26" s="12"/>
      <c r="AXE26" s="12"/>
      <c r="AXF26" s="12"/>
      <c r="AXG26" s="12"/>
      <c r="AXH26" s="12"/>
      <c r="AXI26" s="12"/>
      <c r="AXJ26" s="12"/>
      <c r="AXK26" s="12"/>
      <c r="AXL26" s="12"/>
      <c r="AXM26" s="12"/>
      <c r="AXN26" s="12"/>
      <c r="AXO26" s="12"/>
      <c r="AXP26" s="12"/>
      <c r="AXQ26" s="12"/>
      <c r="AXR26" s="12"/>
      <c r="AXS26" s="12"/>
      <c r="AXT26" s="12"/>
      <c r="AXU26" s="12"/>
      <c r="AXV26" s="12"/>
      <c r="AXW26" s="12"/>
      <c r="AXX26" s="12"/>
      <c r="AXY26" s="12"/>
      <c r="AXZ26" s="12"/>
      <c r="AYA26" s="12"/>
      <c r="AYB26" s="12"/>
      <c r="AYC26" s="12"/>
      <c r="AYD26" s="12"/>
      <c r="AYE26" s="12"/>
      <c r="AYF26" s="12"/>
      <c r="AYG26" s="12"/>
      <c r="AYH26" s="12"/>
      <c r="AYI26" s="12"/>
      <c r="AYJ26" s="12"/>
      <c r="AYK26" s="12"/>
      <c r="AYL26" s="12"/>
      <c r="AYM26" s="12"/>
      <c r="AYN26" s="12"/>
      <c r="AYO26" s="12"/>
      <c r="AYP26" s="12"/>
      <c r="AYQ26" s="12"/>
      <c r="AYR26" s="12"/>
      <c r="AYS26" s="12"/>
      <c r="AYT26" s="12"/>
      <c r="AYU26" s="12"/>
      <c r="AYV26" s="12"/>
      <c r="AYW26" s="12"/>
      <c r="AYX26" s="12"/>
      <c r="AYY26" s="12"/>
      <c r="AYZ26" s="12"/>
      <c r="AZA26" s="12"/>
      <c r="AZB26" s="12"/>
      <c r="AZC26" s="12"/>
      <c r="AZD26" s="12"/>
      <c r="AZE26" s="12"/>
      <c r="AZF26" s="12"/>
      <c r="AZG26" s="12"/>
      <c r="AZH26" s="12"/>
      <c r="AZI26" s="12"/>
      <c r="AZJ26" s="12"/>
      <c r="AZK26" s="12"/>
      <c r="AZL26" s="12"/>
      <c r="AZM26" s="12"/>
      <c r="AZN26" s="12"/>
      <c r="AZO26" s="12"/>
      <c r="AZP26" s="12"/>
      <c r="AZQ26" s="12"/>
      <c r="AZR26" s="12"/>
      <c r="AZS26" s="12"/>
      <c r="AZT26" s="12"/>
      <c r="AZU26" s="12"/>
      <c r="AZV26" s="12"/>
      <c r="AZW26" s="12"/>
      <c r="AZX26" s="12"/>
      <c r="AZY26" s="12"/>
      <c r="AZZ26" s="12"/>
      <c r="BAA26" s="12"/>
      <c r="BAB26" s="12"/>
      <c r="BAC26" s="12"/>
      <c r="BAD26" s="12"/>
      <c r="BAE26" s="12"/>
      <c r="BAF26" s="12"/>
      <c r="BAG26" s="12"/>
      <c r="BAH26" s="12"/>
      <c r="BAI26" s="12"/>
      <c r="BAJ26" s="12"/>
      <c r="BAK26" s="12"/>
      <c r="BAL26" s="12"/>
      <c r="BAM26" s="12"/>
      <c r="BAN26" s="12"/>
      <c r="BAO26" s="12"/>
      <c r="BAP26" s="12"/>
      <c r="BAQ26" s="12"/>
      <c r="BAR26" s="12"/>
      <c r="BAS26" s="12"/>
      <c r="BAT26" s="12"/>
      <c r="BAU26" s="12"/>
      <c r="BAV26" s="12"/>
      <c r="BAW26" s="12"/>
      <c r="BAX26" s="12"/>
      <c r="BAY26" s="12"/>
      <c r="BAZ26" s="12"/>
      <c r="BBA26" s="12"/>
      <c r="BBB26" s="12"/>
      <c r="BBC26" s="12"/>
      <c r="BBD26" s="12"/>
      <c r="BBE26" s="12"/>
      <c r="BBF26" s="12"/>
      <c r="BBG26" s="12"/>
      <c r="BBH26" s="12"/>
      <c r="BBI26" s="12"/>
      <c r="BBJ26" s="12"/>
      <c r="BBK26" s="12"/>
      <c r="BBL26" s="12"/>
      <c r="BBM26" s="12"/>
      <c r="BBN26" s="12"/>
      <c r="BBO26" s="12"/>
      <c r="BBP26" s="12"/>
      <c r="BBQ26" s="12"/>
      <c r="BBR26" s="12"/>
      <c r="BBS26" s="12"/>
      <c r="BBT26" s="12"/>
      <c r="BBU26" s="12"/>
      <c r="BBV26" s="12"/>
      <c r="BBW26" s="12"/>
      <c r="BBX26" s="12"/>
      <c r="BBY26" s="12"/>
      <c r="BBZ26" s="12"/>
      <c r="BCA26" s="12"/>
      <c r="BCB26" s="12"/>
      <c r="BCC26" s="12"/>
      <c r="BCD26" s="12"/>
      <c r="BCE26" s="12"/>
      <c r="BCF26" s="12"/>
      <c r="BCG26" s="12"/>
      <c r="BCH26" s="12"/>
      <c r="BCI26" s="12"/>
      <c r="BCJ26" s="12"/>
      <c r="BCK26" s="12"/>
      <c r="BCL26" s="12"/>
      <c r="BCM26" s="12"/>
      <c r="BCN26" s="12"/>
      <c r="BCO26" s="12"/>
      <c r="BCP26" s="12"/>
      <c r="BCQ26" s="12"/>
      <c r="BCR26" s="12"/>
      <c r="BCS26" s="12"/>
      <c r="BCT26" s="12"/>
      <c r="BCU26" s="12"/>
      <c r="BCV26" s="12"/>
      <c r="BCW26" s="12"/>
      <c r="BCX26" s="12"/>
      <c r="BCY26" s="12"/>
      <c r="BCZ26" s="12"/>
      <c r="BDA26" s="12"/>
      <c r="BDB26" s="12"/>
      <c r="BDC26" s="12"/>
      <c r="BDD26" s="12"/>
      <c r="BDE26" s="12"/>
      <c r="BDF26" s="12"/>
      <c r="BDG26" s="12"/>
      <c r="BDH26" s="12"/>
      <c r="BDI26" s="12"/>
      <c r="BDJ26" s="12"/>
      <c r="BDK26" s="12"/>
      <c r="BDL26" s="12"/>
      <c r="BDM26" s="12"/>
      <c r="BDN26" s="12"/>
      <c r="BDO26" s="12"/>
      <c r="BDP26" s="12"/>
      <c r="BDQ26" s="12"/>
      <c r="BDR26" s="12"/>
      <c r="BDS26" s="12"/>
      <c r="BDT26" s="12"/>
      <c r="BDU26" s="12"/>
      <c r="BDV26" s="12"/>
      <c r="BDW26" s="12"/>
      <c r="BDX26" s="12"/>
      <c r="BDY26" s="12"/>
      <c r="BDZ26" s="12"/>
      <c r="BEA26" s="12"/>
      <c r="BEB26" s="12"/>
      <c r="BEC26" s="12"/>
      <c r="BED26" s="12"/>
      <c r="BEE26" s="12"/>
      <c r="BEF26" s="12"/>
      <c r="BEG26" s="12"/>
      <c r="BEH26" s="12"/>
      <c r="BEI26" s="12"/>
      <c r="BEJ26" s="12"/>
      <c r="BEK26" s="12"/>
      <c r="BEL26" s="12"/>
      <c r="BEM26" s="12"/>
      <c r="BEN26" s="12"/>
      <c r="BEO26" s="12"/>
      <c r="BEP26" s="12"/>
      <c r="BEQ26" s="12"/>
      <c r="BER26" s="12"/>
      <c r="BES26" s="12"/>
      <c r="BET26" s="12"/>
      <c r="BEU26" s="12"/>
      <c r="BEV26" s="12"/>
      <c r="BEW26" s="12"/>
      <c r="BEX26" s="12"/>
      <c r="BEY26" s="12"/>
      <c r="BEZ26" s="12"/>
      <c r="BFA26" s="12"/>
      <c r="BFB26" s="12"/>
      <c r="BFC26" s="12"/>
      <c r="BFD26" s="12"/>
      <c r="BFE26" s="12"/>
      <c r="BFF26" s="12"/>
      <c r="BFG26" s="12"/>
      <c r="BFH26" s="12"/>
      <c r="BFI26" s="12"/>
      <c r="BFJ26" s="12"/>
      <c r="BFK26" s="12"/>
      <c r="BFL26" s="12"/>
      <c r="BFM26" s="12"/>
      <c r="BFN26" s="12"/>
      <c r="BFO26" s="12"/>
      <c r="BFP26" s="12"/>
      <c r="BFQ26" s="12"/>
      <c r="BFR26" s="12"/>
      <c r="BFS26" s="12"/>
      <c r="BFT26" s="12"/>
      <c r="BFU26" s="12"/>
      <c r="BFV26" s="12"/>
      <c r="BFW26" s="12"/>
      <c r="BFX26" s="12"/>
      <c r="BFY26" s="12"/>
      <c r="BFZ26" s="12"/>
      <c r="BGA26" s="12"/>
      <c r="BGB26" s="12"/>
      <c r="BGC26" s="12"/>
      <c r="BGD26" s="12"/>
      <c r="BGE26" s="12"/>
      <c r="BGF26" s="12"/>
      <c r="BGG26" s="12"/>
      <c r="BGH26" s="12"/>
      <c r="BGI26" s="12"/>
      <c r="BGJ26" s="12"/>
      <c r="BGK26" s="12"/>
      <c r="BGL26" s="12"/>
      <c r="BGM26" s="12"/>
      <c r="BGN26" s="12"/>
      <c r="BGO26" s="12"/>
      <c r="BGP26" s="12"/>
      <c r="BGQ26" s="12"/>
      <c r="BGR26" s="12"/>
      <c r="BGS26" s="12"/>
      <c r="BGT26" s="12"/>
      <c r="BGU26" s="12"/>
      <c r="BGV26" s="12"/>
      <c r="BGW26" s="12"/>
      <c r="BGX26" s="12"/>
      <c r="BGY26" s="12"/>
      <c r="BGZ26" s="12"/>
      <c r="BHA26" s="12"/>
      <c r="BHB26" s="12"/>
      <c r="BHC26" s="12"/>
      <c r="BHD26" s="12"/>
      <c r="BHE26" s="12"/>
      <c r="BHF26" s="12"/>
      <c r="BHG26" s="12"/>
      <c r="BHH26" s="12"/>
      <c r="BHI26" s="12"/>
      <c r="BHJ26" s="12"/>
      <c r="BHK26" s="12"/>
      <c r="BHL26" s="12"/>
      <c r="BHM26" s="12"/>
      <c r="BHN26" s="12"/>
      <c r="BHO26" s="12"/>
      <c r="BHP26" s="12"/>
      <c r="BHQ26" s="12"/>
      <c r="BHR26" s="12"/>
      <c r="BHS26" s="12"/>
      <c r="BHT26" s="12"/>
      <c r="BHU26" s="12"/>
      <c r="BHV26" s="12"/>
      <c r="BHW26" s="12"/>
      <c r="BHX26" s="12"/>
      <c r="BHY26" s="12"/>
      <c r="BHZ26" s="12"/>
      <c r="BIA26" s="12"/>
      <c r="BIB26" s="12"/>
      <c r="BIC26" s="12"/>
      <c r="BID26" s="12"/>
      <c r="BIE26" s="12"/>
      <c r="BIF26" s="12"/>
      <c r="BIG26" s="12"/>
      <c r="BIH26" s="12"/>
      <c r="BII26" s="12"/>
      <c r="BIJ26" s="12"/>
      <c r="BIK26" s="12"/>
      <c r="BIL26" s="12"/>
      <c r="BIM26" s="12"/>
      <c r="BIN26" s="12"/>
      <c r="BIO26" s="12"/>
      <c r="BIP26" s="12"/>
      <c r="BIQ26" s="12"/>
      <c r="BIR26" s="12"/>
      <c r="BIS26" s="12"/>
      <c r="BIT26" s="12"/>
      <c r="BIU26" s="12"/>
      <c r="BIV26" s="12"/>
      <c r="BIW26" s="12"/>
      <c r="BIX26" s="12"/>
      <c r="BIY26" s="12"/>
      <c r="BIZ26" s="12"/>
      <c r="BJA26" s="12"/>
      <c r="BJB26" s="12"/>
      <c r="BJC26" s="12"/>
      <c r="BJD26" s="12"/>
      <c r="BJE26" s="12"/>
      <c r="BJF26" s="12"/>
      <c r="BJG26" s="12"/>
      <c r="BJH26" s="12"/>
      <c r="BJI26" s="12"/>
      <c r="BJJ26" s="12"/>
      <c r="BJK26" s="12"/>
      <c r="BJL26" s="12"/>
      <c r="BJM26" s="12"/>
      <c r="BJN26" s="12"/>
      <c r="BJO26" s="12"/>
      <c r="BJP26" s="12"/>
      <c r="BJQ26" s="12"/>
      <c r="BJR26" s="12"/>
      <c r="BJS26" s="12"/>
      <c r="BJT26" s="12"/>
      <c r="BJU26" s="12"/>
      <c r="BJV26" s="12"/>
      <c r="BJW26" s="12"/>
      <c r="BJX26" s="12"/>
      <c r="BJY26" s="12"/>
      <c r="BJZ26" s="12"/>
      <c r="BKA26" s="12"/>
      <c r="BKB26" s="12"/>
      <c r="BKC26" s="12"/>
      <c r="BKD26" s="12"/>
      <c r="BKE26" s="12"/>
      <c r="BKF26" s="12"/>
      <c r="BKG26" s="12"/>
      <c r="BKH26" s="12"/>
      <c r="BKI26" s="12"/>
      <c r="BKJ26" s="12"/>
      <c r="BKK26" s="12"/>
      <c r="BKL26" s="12"/>
      <c r="BKM26" s="12"/>
      <c r="BKN26" s="12"/>
      <c r="BKO26" s="12"/>
      <c r="BKP26" s="12"/>
      <c r="BKQ26" s="12"/>
      <c r="BKR26" s="12"/>
      <c r="BKS26" s="12"/>
      <c r="BKT26" s="12"/>
      <c r="BKU26" s="12"/>
      <c r="BKV26" s="12"/>
      <c r="BKW26" s="12"/>
      <c r="BKX26" s="12"/>
      <c r="BKY26" s="12"/>
      <c r="BKZ26" s="12"/>
      <c r="BLA26" s="12"/>
      <c r="BLB26" s="12"/>
      <c r="BLC26" s="12"/>
      <c r="BLD26" s="12"/>
      <c r="BLE26" s="12"/>
      <c r="BLF26" s="12"/>
      <c r="BLG26" s="12"/>
      <c r="BLH26" s="12"/>
      <c r="BLI26" s="12"/>
      <c r="BLJ26" s="12"/>
      <c r="BLK26" s="12"/>
      <c r="BLL26" s="12"/>
      <c r="BLM26" s="12"/>
      <c r="BLN26" s="12"/>
      <c r="BLO26" s="12"/>
      <c r="BLP26" s="12"/>
      <c r="BLQ26" s="12"/>
      <c r="BLR26" s="12"/>
      <c r="BLS26" s="12"/>
      <c r="BLT26" s="12"/>
      <c r="BLU26" s="12"/>
      <c r="BLV26" s="12"/>
      <c r="BLW26" s="12"/>
      <c r="BLX26" s="12"/>
      <c r="BLY26" s="12"/>
      <c r="BLZ26" s="12"/>
      <c r="BMA26" s="12"/>
      <c r="BMB26" s="12"/>
      <c r="BMC26" s="12"/>
      <c r="BMD26" s="12"/>
      <c r="BME26" s="12"/>
      <c r="BMF26" s="12"/>
      <c r="BMG26" s="12"/>
      <c r="BMH26" s="12"/>
      <c r="BMI26" s="12"/>
      <c r="BMJ26" s="12"/>
      <c r="BMK26" s="12"/>
      <c r="BML26" s="12"/>
      <c r="BMM26" s="12"/>
      <c r="BMN26" s="12"/>
      <c r="BMO26" s="12"/>
      <c r="BMP26" s="12"/>
      <c r="BMQ26" s="12"/>
      <c r="BMR26" s="12"/>
      <c r="BMS26" s="12"/>
      <c r="BMT26" s="12"/>
      <c r="BMU26" s="12"/>
      <c r="BMV26" s="12"/>
      <c r="BMW26" s="12"/>
      <c r="BMX26" s="12"/>
      <c r="BMY26" s="12"/>
      <c r="BMZ26" s="12"/>
      <c r="BNA26" s="12"/>
      <c r="BNB26" s="12"/>
      <c r="BNC26" s="12"/>
      <c r="BND26" s="12"/>
      <c r="BNE26" s="12"/>
      <c r="BNF26" s="12"/>
      <c r="BNG26" s="12"/>
      <c r="BNH26" s="12"/>
      <c r="BNI26" s="12"/>
      <c r="BNJ26" s="12"/>
      <c r="BNK26" s="12"/>
      <c r="BNL26" s="12"/>
      <c r="BNM26" s="12"/>
      <c r="BNN26" s="12"/>
      <c r="BNO26" s="12"/>
      <c r="BNP26" s="12"/>
      <c r="BNQ26" s="12"/>
      <c r="BNR26" s="12"/>
      <c r="BNS26" s="12"/>
      <c r="BNT26" s="12"/>
      <c r="BNU26" s="12"/>
      <c r="BNV26" s="12"/>
      <c r="BNW26" s="12"/>
      <c r="BNX26" s="12"/>
      <c r="BNY26" s="12"/>
      <c r="BNZ26" s="12"/>
      <c r="BOA26" s="12"/>
      <c r="BOB26" s="12"/>
      <c r="BOC26" s="12"/>
      <c r="BOD26" s="12"/>
      <c r="BOE26" s="12"/>
      <c r="BOF26" s="12"/>
      <c r="BOG26" s="12"/>
      <c r="BOH26" s="12"/>
      <c r="BOI26" s="12"/>
      <c r="BOJ26" s="12"/>
      <c r="BOK26" s="12"/>
      <c r="BOL26" s="12"/>
      <c r="BOM26" s="12"/>
      <c r="BON26" s="12"/>
      <c r="BOO26" s="12"/>
      <c r="BOP26" s="12"/>
      <c r="BOQ26" s="12"/>
      <c r="BOR26" s="12"/>
      <c r="BOS26" s="12"/>
      <c r="BOT26" s="12"/>
      <c r="BOU26" s="12"/>
      <c r="BOV26" s="12"/>
      <c r="BOW26" s="12"/>
      <c r="BOX26" s="12"/>
      <c r="BOY26" s="12"/>
      <c r="BOZ26" s="12"/>
      <c r="BPA26" s="12"/>
      <c r="BPB26" s="12"/>
      <c r="BPC26" s="12"/>
      <c r="BPD26" s="12"/>
      <c r="BPE26" s="12"/>
      <c r="BPF26" s="12"/>
      <c r="BPG26" s="12"/>
      <c r="BPH26" s="12"/>
      <c r="BPI26" s="12"/>
      <c r="BPJ26" s="12"/>
      <c r="BPK26" s="12"/>
      <c r="BPL26" s="12"/>
      <c r="BPM26" s="12"/>
      <c r="BPN26" s="12"/>
      <c r="BPO26" s="12"/>
      <c r="BPP26" s="12"/>
      <c r="BPQ26" s="12"/>
      <c r="BPR26" s="12"/>
      <c r="BPS26" s="12"/>
      <c r="BPT26" s="12"/>
      <c r="BPU26" s="12"/>
      <c r="BPV26" s="12"/>
      <c r="BPW26" s="12"/>
      <c r="BPX26" s="12"/>
      <c r="BPY26" s="12"/>
      <c r="BPZ26" s="12"/>
      <c r="BQA26" s="12"/>
      <c r="BQB26" s="12"/>
      <c r="BQC26" s="12"/>
      <c r="BQD26" s="12"/>
      <c r="BQE26" s="12"/>
      <c r="BQF26" s="12"/>
      <c r="BQG26" s="12"/>
      <c r="BQH26" s="12"/>
      <c r="BQI26" s="12"/>
      <c r="BQJ26" s="12"/>
      <c r="BQK26" s="12"/>
      <c r="BQL26" s="12"/>
      <c r="BQM26" s="12"/>
      <c r="BQN26" s="12"/>
      <c r="BQO26" s="12"/>
      <c r="BQP26" s="12"/>
      <c r="BQQ26" s="12"/>
      <c r="BQR26" s="12"/>
      <c r="BQS26" s="12"/>
      <c r="BQT26" s="12"/>
      <c r="BQU26" s="12"/>
      <c r="BQV26" s="12"/>
      <c r="BQW26" s="12"/>
      <c r="BQX26" s="12"/>
      <c r="BQY26" s="12"/>
      <c r="BQZ26" s="12"/>
      <c r="BRA26" s="12"/>
      <c r="BRB26" s="12"/>
      <c r="BRC26" s="12"/>
      <c r="BRD26" s="12"/>
      <c r="BRE26" s="12"/>
      <c r="BRF26" s="12"/>
      <c r="BRG26" s="12"/>
      <c r="BRH26" s="12"/>
      <c r="BRI26" s="12"/>
      <c r="BRJ26" s="12"/>
      <c r="BRK26" s="12"/>
      <c r="BRL26" s="12"/>
      <c r="BRM26" s="12"/>
      <c r="BRN26" s="12"/>
      <c r="BRO26" s="12"/>
      <c r="BRP26" s="12"/>
      <c r="BRQ26" s="12"/>
      <c r="BRR26" s="12"/>
      <c r="BRS26" s="12"/>
      <c r="BRT26" s="12"/>
      <c r="BRU26" s="12"/>
      <c r="BRV26" s="12"/>
      <c r="BRW26" s="12"/>
      <c r="BRX26" s="12"/>
      <c r="BRY26" s="12"/>
      <c r="BRZ26" s="12"/>
      <c r="BSA26" s="12"/>
      <c r="BSB26" s="12"/>
      <c r="BSC26" s="12"/>
      <c r="BSD26" s="12"/>
      <c r="BSE26" s="12"/>
      <c r="BSF26" s="12"/>
      <c r="BSG26" s="12"/>
      <c r="BSH26" s="12"/>
      <c r="BSI26" s="12"/>
      <c r="BSJ26" s="12"/>
      <c r="BSK26" s="12"/>
      <c r="BSL26" s="12"/>
      <c r="BSM26" s="12"/>
      <c r="BSN26" s="12"/>
      <c r="BSO26" s="12"/>
      <c r="BSP26" s="12"/>
      <c r="BSQ26" s="12"/>
      <c r="BSR26" s="12"/>
      <c r="BSS26" s="12"/>
      <c r="BST26" s="12"/>
      <c r="BSU26" s="12"/>
      <c r="BSV26" s="12"/>
      <c r="BSW26" s="12"/>
      <c r="BSX26" s="12"/>
      <c r="BSY26" s="12"/>
      <c r="BSZ26" s="12"/>
      <c r="BTA26" s="12"/>
      <c r="BTB26" s="12"/>
      <c r="BTC26" s="12"/>
      <c r="BTD26" s="12"/>
      <c r="BTE26" s="12"/>
      <c r="BTF26" s="12"/>
      <c r="BTG26" s="12"/>
      <c r="BTH26" s="12"/>
      <c r="BTI26" s="12"/>
      <c r="BTJ26" s="12"/>
      <c r="BTK26" s="12"/>
      <c r="BTL26" s="12"/>
      <c r="BTM26" s="12"/>
      <c r="BTN26" s="12"/>
      <c r="BTO26" s="12"/>
      <c r="BTP26" s="12"/>
      <c r="BTQ26" s="12"/>
      <c r="BTR26" s="12"/>
      <c r="BTS26" s="12"/>
      <c r="BTT26" s="12"/>
      <c r="BTU26" s="12"/>
      <c r="BTV26" s="12"/>
      <c r="BTW26" s="12"/>
      <c r="BTX26" s="12"/>
      <c r="BTY26" s="12"/>
      <c r="BTZ26" s="12"/>
      <c r="BUA26" s="12"/>
      <c r="BUB26" s="12"/>
      <c r="BUC26" s="12"/>
      <c r="BUD26" s="12"/>
      <c r="BUE26" s="12"/>
      <c r="BUF26" s="12"/>
      <c r="BUG26" s="12"/>
      <c r="BUH26" s="12"/>
      <c r="BUI26" s="12"/>
      <c r="BUJ26" s="12"/>
      <c r="BUK26" s="12"/>
      <c r="BUL26" s="12"/>
      <c r="BUM26" s="12"/>
      <c r="BUN26" s="12"/>
      <c r="BUO26" s="12"/>
      <c r="BUP26" s="12"/>
      <c r="BUQ26" s="12"/>
      <c r="BUR26" s="12"/>
      <c r="BUS26" s="12"/>
      <c r="BUT26" s="12"/>
      <c r="BUU26" s="12"/>
      <c r="BUV26" s="12"/>
      <c r="BUW26" s="12"/>
      <c r="BUX26" s="12"/>
      <c r="BUY26" s="12"/>
      <c r="BUZ26" s="12"/>
      <c r="BVA26" s="12"/>
      <c r="BVB26" s="12"/>
      <c r="BVC26" s="12"/>
      <c r="BVD26" s="12"/>
      <c r="BVE26" s="12"/>
      <c r="BVF26" s="12"/>
      <c r="BVG26" s="12"/>
      <c r="BVH26" s="12"/>
      <c r="BVI26" s="12"/>
      <c r="BVJ26" s="12"/>
      <c r="BVK26" s="12"/>
      <c r="BVL26" s="12"/>
      <c r="BVM26" s="12"/>
      <c r="BVN26" s="12"/>
      <c r="BVO26" s="12"/>
      <c r="BVP26" s="12"/>
      <c r="BVQ26" s="12"/>
      <c r="BVR26" s="12"/>
      <c r="BVS26" s="12"/>
      <c r="BVT26" s="12"/>
      <c r="BVU26" s="12"/>
      <c r="BVV26" s="12"/>
      <c r="BVW26" s="12"/>
      <c r="BVX26" s="12"/>
      <c r="BVY26" s="12"/>
      <c r="BVZ26" s="12"/>
      <c r="BWA26" s="12"/>
      <c r="BWB26" s="12"/>
      <c r="BWC26" s="12"/>
      <c r="BWD26" s="12"/>
      <c r="BWE26" s="12"/>
      <c r="BWF26" s="12"/>
      <c r="BWG26" s="12"/>
      <c r="BWH26" s="12"/>
      <c r="BWI26" s="12"/>
      <c r="BWJ26" s="12"/>
      <c r="BWK26" s="12"/>
      <c r="BWL26" s="12"/>
      <c r="BWM26" s="12"/>
      <c r="BWN26" s="12"/>
      <c r="BWO26" s="12"/>
      <c r="BWP26" s="12"/>
      <c r="BWQ26" s="12"/>
      <c r="BWR26" s="12"/>
      <c r="BWS26" s="12"/>
      <c r="BWT26" s="12"/>
      <c r="BWU26" s="12"/>
      <c r="BWV26" s="12"/>
      <c r="BWW26" s="12"/>
      <c r="BWX26" s="12"/>
      <c r="BWY26" s="12"/>
      <c r="BWZ26" s="12"/>
      <c r="BXA26" s="12"/>
      <c r="BXB26" s="12"/>
      <c r="BXC26" s="12"/>
      <c r="BXD26" s="12"/>
      <c r="BXE26" s="12"/>
      <c r="BXF26" s="12"/>
      <c r="BXG26" s="12"/>
      <c r="BXH26" s="12"/>
      <c r="BXI26" s="12"/>
      <c r="BXJ26" s="12"/>
      <c r="BXK26" s="12"/>
      <c r="BXL26" s="12"/>
      <c r="BXM26" s="12"/>
      <c r="BXN26" s="12"/>
      <c r="BXO26" s="12"/>
      <c r="BXP26" s="12"/>
      <c r="BXQ26" s="12"/>
      <c r="BXR26" s="12"/>
      <c r="BXS26" s="12"/>
      <c r="BXT26" s="12"/>
      <c r="BXU26" s="12"/>
      <c r="BXV26" s="12"/>
      <c r="BXW26" s="12"/>
      <c r="BXX26" s="12"/>
      <c r="BXY26" s="12"/>
      <c r="BXZ26" s="12"/>
      <c r="BYA26" s="12"/>
      <c r="BYB26" s="12"/>
      <c r="BYC26" s="12"/>
      <c r="BYD26" s="12"/>
      <c r="BYE26" s="12"/>
      <c r="BYF26" s="12"/>
      <c r="BYG26" s="12"/>
      <c r="BYH26" s="12"/>
      <c r="BYI26" s="12"/>
      <c r="BYJ26" s="12"/>
      <c r="BYK26" s="12"/>
      <c r="BYL26" s="12"/>
      <c r="BYM26" s="12"/>
      <c r="BYN26" s="12"/>
      <c r="BYO26" s="12"/>
      <c r="BYP26" s="12"/>
      <c r="BYQ26" s="12"/>
      <c r="BYR26" s="12"/>
      <c r="BYS26" s="12"/>
      <c r="BYT26" s="12"/>
      <c r="BYU26" s="12"/>
      <c r="BYV26" s="12"/>
      <c r="BYW26" s="12"/>
      <c r="BYX26" s="12"/>
      <c r="BYY26" s="12"/>
      <c r="BYZ26" s="12"/>
      <c r="BZA26" s="12"/>
      <c r="BZB26" s="12"/>
      <c r="BZC26" s="12"/>
      <c r="BZD26" s="12"/>
      <c r="BZE26" s="12"/>
      <c r="BZF26" s="12"/>
      <c r="BZG26" s="12"/>
      <c r="BZH26" s="12"/>
      <c r="BZI26" s="12"/>
      <c r="BZJ26" s="12"/>
      <c r="BZK26" s="12"/>
      <c r="BZL26" s="12"/>
      <c r="BZM26" s="12"/>
      <c r="BZN26" s="12"/>
      <c r="BZO26" s="12"/>
      <c r="BZP26" s="12"/>
      <c r="BZQ26" s="12"/>
      <c r="BZR26" s="12"/>
      <c r="BZS26" s="12"/>
      <c r="BZT26" s="12"/>
      <c r="BZU26" s="12"/>
      <c r="BZV26" s="12"/>
      <c r="BZW26" s="12"/>
      <c r="BZX26" s="12"/>
      <c r="BZY26" s="12"/>
      <c r="BZZ26" s="12"/>
      <c r="CAA26" s="12"/>
      <c r="CAB26" s="12"/>
      <c r="CAC26" s="12"/>
      <c r="CAD26" s="12"/>
      <c r="CAE26" s="12"/>
      <c r="CAF26" s="12"/>
      <c r="CAG26" s="12"/>
      <c r="CAH26" s="12"/>
      <c r="CAI26" s="12"/>
      <c r="CAJ26" s="12"/>
      <c r="CAK26" s="12"/>
      <c r="CAL26" s="12"/>
      <c r="CAM26" s="12"/>
      <c r="CAN26" s="12"/>
      <c r="CAO26" s="12"/>
      <c r="CAP26" s="12"/>
      <c r="CAQ26" s="12"/>
      <c r="CAR26" s="12"/>
      <c r="CAS26" s="12"/>
      <c r="CAT26" s="12"/>
      <c r="CAU26" s="12"/>
      <c r="CAV26" s="12"/>
      <c r="CAW26" s="12"/>
      <c r="CAX26" s="12"/>
      <c r="CAY26" s="12"/>
      <c r="CAZ26" s="12"/>
      <c r="CBA26" s="12"/>
      <c r="CBB26" s="12"/>
      <c r="CBC26" s="12"/>
      <c r="CBD26" s="12"/>
      <c r="CBE26" s="12"/>
      <c r="CBF26" s="12"/>
      <c r="CBG26" s="12"/>
      <c r="CBH26" s="12"/>
      <c r="CBI26" s="12"/>
      <c r="CBJ26" s="12"/>
      <c r="CBK26" s="12"/>
      <c r="CBL26" s="12"/>
      <c r="CBM26" s="12"/>
      <c r="CBN26" s="12"/>
      <c r="CBO26" s="12"/>
      <c r="CBP26" s="12"/>
      <c r="CBQ26" s="12"/>
      <c r="CBR26" s="12"/>
      <c r="CBS26" s="12"/>
      <c r="CBT26" s="12"/>
      <c r="CBU26" s="12"/>
      <c r="CBV26" s="12"/>
      <c r="CBW26" s="12"/>
      <c r="CBX26" s="12"/>
      <c r="CBY26" s="12"/>
      <c r="CBZ26" s="12"/>
      <c r="CCA26" s="12"/>
      <c r="CCB26" s="12"/>
      <c r="CCC26" s="12"/>
      <c r="CCD26" s="12"/>
      <c r="CCE26" s="12"/>
      <c r="CCF26" s="12"/>
      <c r="CCG26" s="12"/>
      <c r="CCH26" s="12"/>
      <c r="CCI26" s="12"/>
      <c r="CCJ26" s="12"/>
      <c r="CCK26" s="12"/>
      <c r="CCL26" s="12"/>
      <c r="CCM26" s="12"/>
      <c r="CCN26" s="12"/>
      <c r="CCO26" s="12"/>
      <c r="CCP26" s="12"/>
      <c r="CCQ26" s="12"/>
      <c r="CCR26" s="12"/>
      <c r="CCS26" s="12"/>
      <c r="CCT26" s="12"/>
      <c r="CCU26" s="12"/>
      <c r="CCV26" s="12"/>
      <c r="CCW26" s="12"/>
      <c r="CCX26" s="12"/>
      <c r="CCY26" s="12"/>
      <c r="CCZ26" s="12"/>
      <c r="CDA26" s="12"/>
      <c r="CDB26" s="12"/>
      <c r="CDC26" s="12"/>
      <c r="CDD26" s="12"/>
      <c r="CDE26" s="12"/>
      <c r="CDF26" s="12"/>
      <c r="CDG26" s="12"/>
      <c r="CDH26" s="12"/>
      <c r="CDI26" s="12"/>
      <c r="CDJ26" s="12"/>
      <c r="CDK26" s="12"/>
      <c r="CDL26" s="12"/>
      <c r="CDM26" s="12"/>
      <c r="CDN26" s="12"/>
      <c r="CDO26" s="12"/>
      <c r="CDP26" s="12"/>
      <c r="CDQ26" s="12"/>
      <c r="CDR26" s="12"/>
      <c r="CDS26" s="12"/>
      <c r="CDT26" s="12"/>
      <c r="CDU26" s="12"/>
      <c r="CDV26" s="12"/>
      <c r="CDW26" s="12"/>
      <c r="CDX26" s="12"/>
      <c r="CDY26" s="12"/>
      <c r="CDZ26" s="12"/>
      <c r="CEA26" s="12"/>
      <c r="CEB26" s="12"/>
      <c r="CEC26" s="12"/>
      <c r="CED26" s="12"/>
      <c r="CEE26" s="12"/>
      <c r="CEF26" s="12"/>
      <c r="CEG26" s="12"/>
      <c r="CEH26" s="12"/>
      <c r="CEI26" s="12"/>
      <c r="CEJ26" s="12"/>
      <c r="CEK26" s="12"/>
      <c r="CEL26" s="12"/>
      <c r="CEM26" s="12"/>
      <c r="CEN26" s="12"/>
      <c r="CEO26" s="12"/>
      <c r="CEP26" s="12"/>
      <c r="CEQ26" s="12"/>
      <c r="CER26" s="12"/>
      <c r="CES26" s="12"/>
      <c r="CET26" s="12"/>
      <c r="CEU26" s="12"/>
      <c r="CEV26" s="12"/>
      <c r="CEW26" s="12"/>
      <c r="CEX26" s="12"/>
      <c r="CEY26" s="12"/>
      <c r="CEZ26" s="12"/>
      <c r="CFA26" s="12"/>
      <c r="CFB26" s="12"/>
      <c r="CFC26" s="12"/>
      <c r="CFD26" s="12"/>
      <c r="CFE26" s="12"/>
      <c r="CFF26" s="12"/>
      <c r="CFG26" s="12"/>
      <c r="CFH26" s="12"/>
      <c r="CFI26" s="12"/>
      <c r="CFJ26" s="12"/>
      <c r="CFK26" s="12"/>
      <c r="CFL26" s="12"/>
      <c r="CFM26" s="12"/>
      <c r="CFN26" s="12"/>
      <c r="CFO26" s="12"/>
      <c r="CFP26" s="12"/>
      <c r="CFQ26" s="12"/>
      <c r="CFR26" s="12"/>
      <c r="CFS26" s="12"/>
      <c r="CFT26" s="12"/>
      <c r="CFU26" s="12"/>
      <c r="CFV26" s="12"/>
      <c r="CFW26" s="12"/>
      <c r="CFX26" s="12"/>
      <c r="CFY26" s="12"/>
      <c r="CFZ26" s="12"/>
      <c r="CGA26" s="12"/>
      <c r="CGB26" s="12"/>
      <c r="CGC26" s="12"/>
      <c r="CGD26" s="12"/>
      <c r="CGE26" s="12"/>
      <c r="CGF26" s="12"/>
      <c r="CGG26" s="12"/>
      <c r="CGH26" s="12"/>
      <c r="CGI26" s="12"/>
      <c r="CGJ26" s="12"/>
      <c r="CGK26" s="12"/>
      <c r="CGL26" s="12"/>
      <c r="CGM26" s="12"/>
      <c r="CGN26" s="12"/>
      <c r="CGO26" s="12"/>
      <c r="CGP26" s="12"/>
      <c r="CGQ26" s="12"/>
      <c r="CGR26" s="12"/>
      <c r="CGS26" s="12"/>
      <c r="CGT26" s="12"/>
      <c r="CGU26" s="12"/>
      <c r="CGV26" s="12"/>
      <c r="CGW26" s="12"/>
      <c r="CGX26" s="12"/>
      <c r="CGY26" s="12"/>
      <c r="CGZ26" s="12"/>
      <c r="CHA26" s="12"/>
      <c r="CHB26" s="12"/>
      <c r="CHC26" s="12"/>
      <c r="CHD26" s="12"/>
      <c r="CHE26" s="12"/>
      <c r="CHF26" s="12"/>
      <c r="CHG26" s="12"/>
      <c r="CHH26" s="12"/>
      <c r="CHI26" s="12"/>
      <c r="CHJ26" s="12"/>
      <c r="CHK26" s="12"/>
      <c r="CHL26" s="12"/>
      <c r="CHM26" s="12"/>
      <c r="CHN26" s="12"/>
      <c r="CHO26" s="12"/>
      <c r="CHP26" s="12"/>
      <c r="CHQ26" s="12"/>
      <c r="CHR26" s="12"/>
      <c r="CHS26" s="12"/>
      <c r="CHT26" s="12"/>
      <c r="CHU26" s="12"/>
      <c r="CHV26" s="12"/>
      <c r="CHW26" s="12"/>
      <c r="CHX26" s="12"/>
      <c r="CHY26" s="12"/>
      <c r="CHZ26" s="12"/>
      <c r="CIA26" s="12"/>
      <c r="CIB26" s="12"/>
      <c r="CIC26" s="12"/>
      <c r="CID26" s="12"/>
      <c r="CIE26" s="12"/>
      <c r="CIF26" s="12"/>
      <c r="CIG26" s="12"/>
      <c r="CIH26" s="12"/>
      <c r="CII26" s="12"/>
      <c r="CIJ26" s="12"/>
      <c r="CIK26" s="12"/>
      <c r="CIL26" s="12"/>
      <c r="CIM26" s="12"/>
      <c r="CIN26" s="12"/>
      <c r="CIO26" s="12"/>
      <c r="CIP26" s="12"/>
      <c r="CIQ26" s="12"/>
      <c r="CIR26" s="12"/>
      <c r="CIS26" s="12"/>
      <c r="CIT26" s="12"/>
      <c r="CIU26" s="12"/>
      <c r="CIV26" s="12"/>
      <c r="CIW26" s="12"/>
      <c r="CIX26" s="12"/>
      <c r="CIY26" s="12"/>
      <c r="CIZ26" s="12"/>
      <c r="CJA26" s="12"/>
      <c r="CJB26" s="12"/>
      <c r="CJC26" s="12"/>
      <c r="CJD26" s="12"/>
      <c r="CJE26" s="12"/>
      <c r="CJF26" s="12"/>
      <c r="CJG26" s="12"/>
      <c r="CJH26" s="12"/>
      <c r="CJI26" s="12"/>
      <c r="CJJ26" s="12"/>
      <c r="CJK26" s="12"/>
      <c r="CJL26" s="12"/>
      <c r="CJM26" s="12"/>
      <c r="CJN26" s="12"/>
      <c r="CJO26" s="12"/>
      <c r="CJP26" s="12"/>
      <c r="CJQ26" s="12"/>
      <c r="CJR26" s="12"/>
      <c r="CJS26" s="12"/>
      <c r="CJT26" s="12"/>
      <c r="CJU26" s="12"/>
      <c r="CJV26" s="12"/>
      <c r="CJW26" s="12"/>
      <c r="CJX26" s="12"/>
      <c r="CJY26" s="12"/>
      <c r="CJZ26" s="12"/>
      <c r="CKA26" s="12"/>
      <c r="CKB26" s="12"/>
      <c r="CKC26" s="12"/>
      <c r="CKD26" s="12"/>
      <c r="CKE26" s="12"/>
      <c r="CKF26" s="12"/>
      <c r="CKG26" s="12"/>
      <c r="CKH26" s="12"/>
      <c r="CKI26" s="12"/>
      <c r="CKJ26" s="12"/>
      <c r="CKK26" s="12"/>
      <c r="CKL26" s="12"/>
      <c r="CKM26" s="12"/>
      <c r="CKN26" s="12"/>
      <c r="CKO26" s="12"/>
      <c r="CKP26" s="12"/>
      <c r="CKQ26" s="12"/>
      <c r="CKR26" s="12"/>
      <c r="CKS26" s="12"/>
      <c r="CKT26" s="12"/>
      <c r="CKU26" s="12"/>
      <c r="CKV26" s="12"/>
      <c r="CKW26" s="12"/>
      <c r="CKX26" s="12"/>
      <c r="CKY26" s="12"/>
      <c r="CKZ26" s="12"/>
      <c r="CLA26" s="12"/>
      <c r="CLB26" s="12"/>
      <c r="CLC26" s="12"/>
      <c r="CLD26" s="12"/>
      <c r="CLE26" s="12"/>
      <c r="CLF26" s="12"/>
      <c r="CLG26" s="12"/>
      <c r="CLH26" s="12"/>
      <c r="CLI26" s="12"/>
      <c r="CLJ26" s="12"/>
      <c r="CLK26" s="12"/>
      <c r="CLL26" s="12"/>
      <c r="CLM26" s="12"/>
      <c r="CLN26" s="12"/>
      <c r="CLO26" s="12"/>
      <c r="CLP26" s="12"/>
      <c r="CLQ26" s="12"/>
      <c r="CLR26" s="12"/>
      <c r="CLS26" s="12"/>
      <c r="CLT26" s="12"/>
      <c r="CLU26" s="12"/>
      <c r="CLV26" s="12"/>
      <c r="CLW26" s="12"/>
      <c r="CLX26" s="12"/>
      <c r="CLY26" s="12"/>
      <c r="CLZ26" s="12"/>
      <c r="CMA26" s="12"/>
      <c r="CMB26" s="12"/>
      <c r="CMC26" s="12"/>
      <c r="CMD26" s="12"/>
      <c r="CME26" s="12"/>
      <c r="CMF26" s="12"/>
      <c r="CMG26" s="12"/>
      <c r="CMH26" s="12"/>
      <c r="CMI26" s="12"/>
      <c r="CMJ26" s="12"/>
      <c r="CMK26" s="12"/>
      <c r="CML26" s="12"/>
      <c r="CMM26" s="12"/>
      <c r="CMN26" s="12"/>
      <c r="CMO26" s="12"/>
      <c r="CMP26" s="12"/>
      <c r="CMQ26" s="12"/>
      <c r="CMR26" s="12"/>
      <c r="CMS26" s="12"/>
      <c r="CMT26" s="12"/>
      <c r="CMU26" s="12"/>
      <c r="CMV26" s="12"/>
      <c r="CMW26" s="12"/>
      <c r="CMX26" s="12"/>
      <c r="CMY26" s="12"/>
      <c r="CMZ26" s="12"/>
      <c r="CNA26" s="12"/>
      <c r="CNB26" s="12"/>
      <c r="CNC26" s="12"/>
      <c r="CND26" s="12"/>
      <c r="CNE26" s="12"/>
      <c r="CNF26" s="12"/>
      <c r="CNG26" s="12"/>
      <c r="CNH26" s="12"/>
      <c r="CNI26" s="12"/>
      <c r="CNJ26" s="12"/>
      <c r="CNK26" s="12"/>
      <c r="CNL26" s="12"/>
      <c r="CNM26" s="12"/>
      <c r="CNN26" s="12"/>
      <c r="CNO26" s="12"/>
      <c r="CNP26" s="12"/>
      <c r="CNQ26" s="12"/>
      <c r="CNR26" s="12"/>
      <c r="CNS26" s="12"/>
      <c r="CNT26" s="12"/>
      <c r="CNU26" s="12"/>
      <c r="CNV26" s="12"/>
      <c r="CNW26" s="12"/>
      <c r="CNX26" s="12"/>
      <c r="CNY26" s="12"/>
      <c r="CNZ26" s="12"/>
      <c r="COA26" s="12"/>
      <c r="COB26" s="12"/>
      <c r="COC26" s="12"/>
      <c r="COD26" s="12"/>
      <c r="COE26" s="12"/>
      <c r="COF26" s="12"/>
      <c r="COG26" s="12"/>
      <c r="COH26" s="12"/>
      <c r="COI26" s="12"/>
      <c r="COJ26" s="12"/>
      <c r="COK26" s="12"/>
      <c r="COL26" s="12"/>
      <c r="COM26" s="12"/>
      <c r="CON26" s="12"/>
      <c r="COO26" s="12"/>
      <c r="COP26" s="12"/>
      <c r="COQ26" s="12"/>
      <c r="COR26" s="12"/>
      <c r="COS26" s="12"/>
      <c r="COT26" s="12"/>
      <c r="COU26" s="12"/>
      <c r="COV26" s="12"/>
      <c r="COW26" s="12"/>
      <c r="COX26" s="12"/>
      <c r="COY26" s="12"/>
      <c r="COZ26" s="12"/>
      <c r="CPA26" s="12"/>
      <c r="CPB26" s="12"/>
      <c r="CPC26" s="12"/>
      <c r="CPD26" s="12"/>
      <c r="CPE26" s="12"/>
      <c r="CPF26" s="12"/>
      <c r="CPG26" s="12"/>
      <c r="CPH26" s="12"/>
      <c r="CPI26" s="12"/>
      <c r="CPJ26" s="12"/>
      <c r="CPK26" s="12"/>
      <c r="CPL26" s="12"/>
      <c r="CPM26" s="12"/>
      <c r="CPN26" s="12"/>
      <c r="CPO26" s="12"/>
      <c r="CPP26" s="12"/>
      <c r="CPQ26" s="12"/>
      <c r="CPR26" s="12"/>
      <c r="CPS26" s="12"/>
      <c r="CPT26" s="12"/>
      <c r="CPU26" s="12"/>
      <c r="CPV26" s="12"/>
      <c r="CPW26" s="12"/>
      <c r="CPX26" s="12"/>
      <c r="CPY26" s="12"/>
      <c r="CPZ26" s="12"/>
      <c r="CQA26" s="12"/>
      <c r="CQB26" s="12"/>
      <c r="CQC26" s="12"/>
      <c r="CQD26" s="12"/>
      <c r="CQE26" s="12"/>
      <c r="CQF26" s="12"/>
      <c r="CQG26" s="12"/>
      <c r="CQH26" s="12"/>
      <c r="CQI26" s="12"/>
      <c r="CQJ26" s="12"/>
      <c r="CQK26" s="12"/>
      <c r="CQL26" s="12"/>
      <c r="CQM26" s="12"/>
      <c r="CQN26" s="12"/>
      <c r="CQO26" s="12"/>
      <c r="CQP26" s="12"/>
      <c r="CQQ26" s="12"/>
      <c r="CQR26" s="12"/>
      <c r="CQS26" s="12"/>
      <c r="CQT26" s="12"/>
      <c r="CQU26" s="12"/>
      <c r="CQV26" s="12"/>
      <c r="CQW26" s="12"/>
      <c r="CQX26" s="12"/>
      <c r="CQY26" s="12"/>
      <c r="CQZ26" s="12"/>
      <c r="CRA26" s="12"/>
      <c r="CRB26" s="12"/>
      <c r="CRC26" s="12"/>
      <c r="CRD26" s="12"/>
      <c r="CRE26" s="12"/>
      <c r="CRF26" s="12"/>
      <c r="CRG26" s="12"/>
      <c r="CRH26" s="12"/>
      <c r="CRI26" s="12"/>
      <c r="CRJ26" s="12"/>
      <c r="CRK26" s="12"/>
      <c r="CRL26" s="12"/>
      <c r="CRM26" s="12"/>
      <c r="CRN26" s="12"/>
      <c r="CRO26" s="12"/>
      <c r="CRP26" s="12"/>
      <c r="CRQ26" s="12"/>
      <c r="CRR26" s="12"/>
      <c r="CRS26" s="12"/>
      <c r="CRT26" s="12"/>
      <c r="CRU26" s="12"/>
      <c r="CRV26" s="12"/>
      <c r="CRW26" s="12"/>
      <c r="CRX26" s="12"/>
      <c r="CRY26" s="12"/>
      <c r="CRZ26" s="12"/>
      <c r="CSA26" s="12"/>
      <c r="CSB26" s="12"/>
      <c r="CSC26" s="12"/>
      <c r="CSD26" s="12"/>
      <c r="CSE26" s="12"/>
      <c r="CSF26" s="12"/>
      <c r="CSG26" s="12"/>
      <c r="CSH26" s="12"/>
      <c r="CSI26" s="12"/>
      <c r="CSJ26" s="12"/>
      <c r="CSK26" s="12"/>
      <c r="CSL26" s="12"/>
      <c r="CSM26" s="12"/>
      <c r="CSN26" s="12"/>
      <c r="CSO26" s="12"/>
      <c r="CSP26" s="12"/>
      <c r="CSQ26" s="12"/>
      <c r="CSR26" s="12"/>
      <c r="CSS26" s="12"/>
      <c r="CST26" s="12"/>
      <c r="CSU26" s="12"/>
      <c r="CSV26" s="12"/>
      <c r="CSW26" s="12"/>
      <c r="CSX26" s="12"/>
      <c r="CSY26" s="12"/>
      <c r="CSZ26" s="12"/>
      <c r="CTA26" s="12"/>
      <c r="CTB26" s="12"/>
      <c r="CTC26" s="12"/>
      <c r="CTD26" s="12"/>
      <c r="CTE26" s="12"/>
      <c r="CTF26" s="12"/>
      <c r="CTG26" s="12"/>
      <c r="CTH26" s="12"/>
      <c r="CTI26" s="12"/>
      <c r="CTJ26" s="12"/>
      <c r="CTK26" s="12"/>
      <c r="CTL26" s="12"/>
      <c r="CTM26" s="12"/>
      <c r="CTN26" s="12"/>
      <c r="CTO26" s="12"/>
      <c r="CTP26" s="12"/>
      <c r="CTQ26" s="12"/>
      <c r="CTR26" s="12"/>
      <c r="CTS26" s="12"/>
      <c r="CTT26" s="12"/>
      <c r="CTU26" s="12"/>
      <c r="CTV26" s="12"/>
      <c r="CTW26" s="12"/>
      <c r="CTX26" s="12"/>
      <c r="CTY26" s="12"/>
      <c r="CTZ26" s="12"/>
      <c r="CUA26" s="12"/>
      <c r="CUB26" s="12"/>
      <c r="CUC26" s="12"/>
      <c r="CUD26" s="12"/>
      <c r="CUE26" s="12"/>
      <c r="CUF26" s="12"/>
      <c r="CUG26" s="12"/>
      <c r="CUH26" s="12"/>
      <c r="CUI26" s="12"/>
      <c r="CUJ26" s="12"/>
      <c r="CUK26" s="12"/>
      <c r="CUL26" s="12"/>
      <c r="CUM26" s="12"/>
      <c r="CUN26" s="12"/>
      <c r="CUO26" s="12"/>
      <c r="CUP26" s="12"/>
      <c r="CUQ26" s="12"/>
      <c r="CUR26" s="12"/>
      <c r="CUS26" s="12"/>
      <c r="CUT26" s="12"/>
      <c r="CUU26" s="12"/>
      <c r="CUV26" s="12"/>
      <c r="CUW26" s="12"/>
      <c r="CUX26" s="12"/>
      <c r="CUY26" s="12"/>
      <c r="CUZ26" s="12"/>
      <c r="CVA26" s="12"/>
      <c r="CVB26" s="12"/>
      <c r="CVC26" s="12"/>
      <c r="CVD26" s="12"/>
      <c r="CVE26" s="12"/>
      <c r="CVF26" s="12"/>
      <c r="CVG26" s="12"/>
      <c r="CVH26" s="12"/>
      <c r="CVI26" s="12"/>
      <c r="CVJ26" s="12"/>
      <c r="CVK26" s="12"/>
      <c r="CVL26" s="12"/>
      <c r="CVM26" s="12"/>
      <c r="CVN26" s="12"/>
      <c r="CVO26" s="12"/>
      <c r="CVP26" s="12"/>
      <c r="CVQ26" s="12"/>
      <c r="CVR26" s="12"/>
      <c r="CVS26" s="12"/>
      <c r="CVT26" s="12"/>
      <c r="CVU26" s="12"/>
      <c r="CVV26" s="12"/>
      <c r="CVW26" s="12"/>
      <c r="CVX26" s="12"/>
      <c r="CVY26" s="12"/>
      <c r="CVZ26" s="12"/>
      <c r="CWA26" s="12"/>
      <c r="CWB26" s="12"/>
      <c r="CWC26" s="12"/>
      <c r="CWD26" s="12"/>
      <c r="CWE26" s="12"/>
      <c r="CWF26" s="12"/>
      <c r="CWG26" s="12"/>
      <c r="CWH26" s="12"/>
      <c r="CWI26" s="12"/>
      <c r="CWJ26" s="12"/>
      <c r="CWK26" s="12"/>
      <c r="CWL26" s="12"/>
      <c r="CWM26" s="12"/>
      <c r="CWN26" s="12"/>
      <c r="CWO26" s="12"/>
      <c r="CWP26" s="12"/>
      <c r="CWQ26" s="12"/>
      <c r="CWR26" s="12"/>
      <c r="CWS26" s="12"/>
      <c r="CWT26" s="12"/>
      <c r="CWU26" s="12"/>
      <c r="CWV26" s="12"/>
      <c r="CWW26" s="12"/>
      <c r="CWX26" s="12"/>
      <c r="CWY26" s="12"/>
      <c r="CWZ26" s="12"/>
      <c r="CXA26" s="12"/>
      <c r="CXB26" s="12"/>
      <c r="CXC26" s="12"/>
      <c r="CXD26" s="12"/>
      <c r="CXE26" s="12"/>
      <c r="CXF26" s="12"/>
      <c r="CXG26" s="12"/>
      <c r="CXH26" s="12"/>
      <c r="CXI26" s="12"/>
      <c r="CXJ26" s="12"/>
      <c r="CXK26" s="12"/>
      <c r="CXL26" s="12"/>
      <c r="CXM26" s="12"/>
      <c r="CXN26" s="12"/>
      <c r="CXO26" s="12"/>
      <c r="CXP26" s="12"/>
      <c r="CXQ26" s="12"/>
      <c r="CXR26" s="12"/>
      <c r="CXS26" s="12"/>
      <c r="CXT26" s="12"/>
      <c r="CXU26" s="12"/>
      <c r="CXV26" s="12"/>
      <c r="CXW26" s="12"/>
      <c r="CXX26" s="12"/>
      <c r="CXY26" s="12"/>
      <c r="CXZ26" s="12"/>
      <c r="CYA26" s="12"/>
      <c r="CYB26" s="12"/>
      <c r="CYC26" s="12"/>
      <c r="CYD26" s="12"/>
      <c r="CYE26" s="12"/>
      <c r="CYF26" s="12"/>
      <c r="CYG26" s="12"/>
      <c r="CYH26" s="12"/>
      <c r="CYI26" s="12"/>
      <c r="CYJ26" s="12"/>
      <c r="CYK26" s="12"/>
      <c r="CYL26" s="12"/>
      <c r="CYM26" s="12"/>
      <c r="CYN26" s="12"/>
      <c r="CYO26" s="12"/>
      <c r="CYP26" s="12"/>
      <c r="CYQ26" s="12"/>
      <c r="CYR26" s="12"/>
      <c r="CYS26" s="12"/>
      <c r="CYT26" s="12"/>
      <c r="CYU26" s="12"/>
      <c r="CYV26" s="12"/>
      <c r="CYW26" s="12"/>
      <c r="CYX26" s="12"/>
      <c r="CYY26" s="12"/>
      <c r="CYZ26" s="12"/>
      <c r="CZA26" s="12"/>
      <c r="CZB26" s="12"/>
      <c r="CZC26" s="12"/>
      <c r="CZD26" s="12"/>
      <c r="CZE26" s="12"/>
      <c r="CZF26" s="12"/>
      <c r="CZG26" s="12"/>
      <c r="CZH26" s="12"/>
      <c r="CZI26" s="12"/>
      <c r="CZJ26" s="12"/>
      <c r="CZK26" s="12"/>
      <c r="CZL26" s="12"/>
      <c r="CZM26" s="12"/>
      <c r="CZN26" s="12"/>
      <c r="CZO26" s="12"/>
      <c r="CZP26" s="12"/>
      <c r="CZQ26" s="12"/>
      <c r="CZR26" s="12"/>
      <c r="CZS26" s="12"/>
      <c r="CZT26" s="12"/>
      <c r="CZU26" s="12"/>
      <c r="CZV26" s="12"/>
      <c r="CZW26" s="12"/>
      <c r="CZX26" s="12"/>
      <c r="CZY26" s="12"/>
      <c r="CZZ26" s="12"/>
      <c r="DAA26" s="12"/>
      <c r="DAB26" s="12"/>
      <c r="DAC26" s="12"/>
      <c r="DAD26" s="12"/>
      <c r="DAE26" s="12"/>
      <c r="DAF26" s="12"/>
      <c r="DAG26" s="12"/>
      <c r="DAH26" s="12"/>
      <c r="DAI26" s="12"/>
      <c r="DAJ26" s="12"/>
      <c r="DAK26" s="12"/>
      <c r="DAL26" s="12"/>
      <c r="DAM26" s="12"/>
      <c r="DAN26" s="12"/>
      <c r="DAO26" s="12"/>
      <c r="DAP26" s="12"/>
      <c r="DAQ26" s="12"/>
      <c r="DAR26" s="12"/>
      <c r="DAS26" s="12"/>
      <c r="DAT26" s="12"/>
      <c r="DAU26" s="12"/>
      <c r="DAV26" s="12"/>
      <c r="DAW26" s="12"/>
      <c r="DAX26" s="12"/>
      <c r="DAY26" s="12"/>
      <c r="DAZ26" s="12"/>
      <c r="DBA26" s="12"/>
      <c r="DBB26" s="12"/>
      <c r="DBC26" s="12"/>
      <c r="DBD26" s="12"/>
      <c r="DBE26" s="12"/>
      <c r="DBF26" s="12"/>
      <c r="DBG26" s="12"/>
      <c r="DBH26" s="12"/>
      <c r="DBI26" s="12"/>
      <c r="DBJ26" s="12"/>
      <c r="DBK26" s="12"/>
      <c r="DBL26" s="12"/>
      <c r="DBM26" s="12"/>
      <c r="DBN26" s="12"/>
      <c r="DBO26" s="12"/>
      <c r="DBP26" s="12"/>
      <c r="DBQ26" s="12"/>
      <c r="DBR26" s="12"/>
      <c r="DBS26" s="12"/>
      <c r="DBT26" s="12"/>
      <c r="DBU26" s="12"/>
      <c r="DBV26" s="12"/>
      <c r="DBW26" s="12"/>
      <c r="DBX26" s="12"/>
      <c r="DBY26" s="12"/>
      <c r="DBZ26" s="12"/>
      <c r="DCA26" s="12"/>
      <c r="DCB26" s="12"/>
      <c r="DCC26" s="12"/>
      <c r="DCD26" s="12"/>
      <c r="DCE26" s="12"/>
      <c r="DCF26" s="12"/>
      <c r="DCG26" s="12"/>
      <c r="DCH26" s="12"/>
      <c r="DCI26" s="12"/>
      <c r="DCJ26" s="12"/>
      <c r="DCK26" s="12"/>
      <c r="DCL26" s="12"/>
      <c r="DCM26" s="12"/>
      <c r="DCN26" s="12"/>
      <c r="DCO26" s="12"/>
      <c r="DCP26" s="12"/>
      <c r="DCQ26" s="12"/>
      <c r="DCR26" s="12"/>
      <c r="DCS26" s="12"/>
      <c r="DCT26" s="12"/>
      <c r="DCU26" s="12"/>
      <c r="DCV26" s="12"/>
      <c r="DCW26" s="12"/>
      <c r="DCX26" s="12"/>
      <c r="DCY26" s="12"/>
      <c r="DCZ26" s="12"/>
      <c r="DDA26" s="12"/>
      <c r="DDB26" s="12"/>
      <c r="DDC26" s="12"/>
      <c r="DDD26" s="12"/>
      <c r="DDE26" s="12"/>
      <c r="DDF26" s="12"/>
      <c r="DDG26" s="12"/>
      <c r="DDH26" s="12"/>
      <c r="DDI26" s="12"/>
      <c r="DDJ26" s="12"/>
      <c r="DDK26" s="12"/>
      <c r="DDL26" s="12"/>
      <c r="DDM26" s="12"/>
      <c r="DDN26" s="12"/>
      <c r="DDO26" s="12"/>
      <c r="DDP26" s="12"/>
      <c r="DDQ26" s="12"/>
      <c r="DDR26" s="12"/>
      <c r="DDS26" s="12"/>
      <c r="DDT26" s="12"/>
      <c r="DDU26" s="12"/>
      <c r="DDV26" s="12"/>
      <c r="DDW26" s="12"/>
      <c r="DDX26" s="12"/>
      <c r="DDY26" s="12"/>
      <c r="DDZ26" s="12"/>
      <c r="DEA26" s="12"/>
      <c r="DEB26" s="12"/>
      <c r="DEC26" s="12"/>
      <c r="DED26" s="12"/>
      <c r="DEE26" s="12"/>
      <c r="DEF26" s="12"/>
      <c r="DEG26" s="12"/>
      <c r="DEH26" s="12"/>
      <c r="DEI26" s="12"/>
      <c r="DEJ26" s="12"/>
      <c r="DEK26" s="12"/>
      <c r="DEL26" s="12"/>
      <c r="DEM26" s="12"/>
      <c r="DEN26" s="12"/>
      <c r="DEO26" s="12"/>
      <c r="DEP26" s="12"/>
      <c r="DEQ26" s="12"/>
      <c r="DER26" s="12"/>
      <c r="DES26" s="12"/>
      <c r="DET26" s="12"/>
      <c r="DEU26" s="12"/>
      <c r="DEV26" s="12"/>
      <c r="DEW26" s="12"/>
      <c r="DEX26" s="12"/>
      <c r="DEY26" s="12"/>
      <c r="DEZ26" s="12"/>
      <c r="DFA26" s="12"/>
      <c r="DFB26" s="12"/>
      <c r="DFC26" s="12"/>
      <c r="DFD26" s="12"/>
      <c r="DFE26" s="12"/>
      <c r="DFF26" s="12"/>
      <c r="DFG26" s="12"/>
      <c r="DFH26" s="12"/>
      <c r="DFI26" s="12"/>
      <c r="DFJ26" s="12"/>
      <c r="DFK26" s="12"/>
      <c r="DFL26" s="12"/>
      <c r="DFM26" s="12"/>
      <c r="DFN26" s="12"/>
      <c r="DFO26" s="12"/>
      <c r="DFP26" s="12"/>
      <c r="DFQ26" s="12"/>
      <c r="DFR26" s="12"/>
      <c r="DFS26" s="12"/>
      <c r="DFT26" s="12"/>
      <c r="DFU26" s="12"/>
      <c r="DFV26" s="12"/>
      <c r="DFW26" s="12"/>
      <c r="DFX26" s="12"/>
      <c r="DFY26" s="12"/>
      <c r="DFZ26" s="12"/>
      <c r="DGA26" s="12"/>
      <c r="DGB26" s="12"/>
      <c r="DGC26" s="12"/>
      <c r="DGD26" s="12"/>
      <c r="DGE26" s="12"/>
      <c r="DGF26" s="12"/>
      <c r="DGG26" s="12"/>
      <c r="DGH26" s="12"/>
      <c r="DGI26" s="12"/>
      <c r="DGJ26" s="12"/>
      <c r="DGK26" s="12"/>
      <c r="DGL26" s="12"/>
      <c r="DGM26" s="12"/>
      <c r="DGN26" s="12"/>
      <c r="DGO26" s="12"/>
      <c r="DGP26" s="12"/>
      <c r="DGQ26" s="12"/>
      <c r="DGR26" s="12"/>
      <c r="DGS26" s="12"/>
      <c r="DGT26" s="12"/>
      <c r="DGU26" s="12"/>
      <c r="DGV26" s="12"/>
      <c r="DGW26" s="12"/>
      <c r="DGX26" s="12"/>
      <c r="DGY26" s="12"/>
      <c r="DGZ26" s="12"/>
      <c r="DHA26" s="12"/>
      <c r="DHB26" s="12"/>
      <c r="DHC26" s="12"/>
      <c r="DHD26" s="12"/>
      <c r="DHE26" s="12"/>
      <c r="DHF26" s="12"/>
      <c r="DHG26" s="12"/>
      <c r="DHH26" s="12"/>
      <c r="DHI26" s="12"/>
      <c r="DHJ26" s="12"/>
      <c r="DHK26" s="12"/>
      <c r="DHL26" s="12"/>
      <c r="DHM26" s="12"/>
      <c r="DHN26" s="12"/>
      <c r="DHO26" s="12"/>
      <c r="DHP26" s="12"/>
      <c r="DHQ26" s="12"/>
      <c r="DHR26" s="12"/>
      <c r="DHS26" s="12"/>
      <c r="DHT26" s="12"/>
      <c r="DHU26" s="12"/>
      <c r="DHV26" s="12"/>
      <c r="DHW26" s="12"/>
      <c r="DHX26" s="12"/>
      <c r="DHY26" s="12"/>
      <c r="DHZ26" s="12"/>
      <c r="DIA26" s="12"/>
      <c r="DIB26" s="12"/>
      <c r="DIC26" s="12"/>
      <c r="DID26" s="12"/>
      <c r="DIE26" s="12"/>
      <c r="DIF26" s="12"/>
      <c r="DIG26" s="12"/>
      <c r="DIH26" s="12"/>
      <c r="DII26" s="12"/>
      <c r="DIJ26" s="12"/>
      <c r="DIK26" s="12"/>
      <c r="DIL26" s="12"/>
      <c r="DIM26" s="12"/>
      <c r="DIN26" s="12"/>
      <c r="DIO26" s="12"/>
      <c r="DIP26" s="12"/>
      <c r="DIQ26" s="12"/>
      <c r="DIR26" s="12"/>
      <c r="DIS26" s="12"/>
      <c r="DIT26" s="12"/>
      <c r="DIU26" s="12"/>
      <c r="DIV26" s="12"/>
      <c r="DIW26" s="12"/>
      <c r="DIX26" s="12"/>
      <c r="DIY26" s="12"/>
      <c r="DIZ26" s="12"/>
      <c r="DJA26" s="12"/>
      <c r="DJB26" s="12"/>
      <c r="DJC26" s="12"/>
      <c r="DJD26" s="12"/>
      <c r="DJE26" s="12"/>
      <c r="DJF26" s="12"/>
      <c r="DJG26" s="12"/>
      <c r="DJH26" s="12"/>
      <c r="DJI26" s="12"/>
      <c r="DJJ26" s="12"/>
      <c r="DJK26" s="12"/>
      <c r="DJL26" s="12"/>
      <c r="DJM26" s="12"/>
      <c r="DJN26" s="12"/>
      <c r="DJO26" s="12"/>
      <c r="DJP26" s="12"/>
      <c r="DJQ26" s="12"/>
      <c r="DJR26" s="12"/>
      <c r="DJS26" s="12"/>
      <c r="DJT26" s="12"/>
      <c r="DJU26" s="12"/>
      <c r="DJV26" s="12"/>
      <c r="DJW26" s="12"/>
      <c r="DJX26" s="12"/>
      <c r="DJY26" s="12"/>
      <c r="DJZ26" s="12"/>
      <c r="DKA26" s="12"/>
      <c r="DKB26" s="12"/>
      <c r="DKC26" s="12"/>
      <c r="DKD26" s="12"/>
      <c r="DKE26" s="12"/>
      <c r="DKF26" s="12"/>
      <c r="DKG26" s="12"/>
      <c r="DKH26" s="12"/>
      <c r="DKI26" s="12"/>
      <c r="DKJ26" s="12"/>
      <c r="DKK26" s="12"/>
      <c r="DKL26" s="12"/>
      <c r="DKM26" s="12"/>
      <c r="DKN26" s="12"/>
      <c r="DKO26" s="12"/>
      <c r="DKP26" s="12"/>
      <c r="DKQ26" s="12"/>
      <c r="DKR26" s="12"/>
      <c r="DKS26" s="12"/>
      <c r="DKT26" s="12"/>
      <c r="DKU26" s="12"/>
      <c r="DKV26" s="12"/>
      <c r="DKW26" s="12"/>
      <c r="DKX26" s="12"/>
      <c r="DKY26" s="12"/>
      <c r="DKZ26" s="12"/>
      <c r="DLA26" s="12"/>
      <c r="DLB26" s="12"/>
      <c r="DLC26" s="12"/>
      <c r="DLD26" s="12"/>
      <c r="DLE26" s="12"/>
      <c r="DLF26" s="12"/>
      <c r="DLG26" s="12"/>
      <c r="DLH26" s="12"/>
      <c r="DLI26" s="12"/>
      <c r="DLJ26" s="12"/>
      <c r="DLK26" s="12"/>
      <c r="DLL26" s="12"/>
      <c r="DLM26" s="12"/>
      <c r="DLN26" s="12"/>
      <c r="DLO26" s="12"/>
      <c r="DLP26" s="12"/>
      <c r="DLQ26" s="12"/>
      <c r="DLR26" s="12"/>
      <c r="DLS26" s="12"/>
      <c r="DLT26" s="12"/>
      <c r="DLU26" s="12"/>
      <c r="DLV26" s="12"/>
      <c r="DLW26" s="12"/>
      <c r="DLX26" s="12"/>
      <c r="DLY26" s="12"/>
      <c r="DLZ26" s="12"/>
      <c r="DMA26" s="12"/>
      <c r="DMB26" s="12"/>
      <c r="DMC26" s="12"/>
      <c r="DMD26" s="12"/>
      <c r="DME26" s="12"/>
      <c r="DMF26" s="12"/>
      <c r="DMG26" s="12"/>
      <c r="DMH26" s="12"/>
      <c r="DMI26" s="12"/>
      <c r="DMJ26" s="12"/>
      <c r="DMK26" s="12"/>
      <c r="DML26" s="12"/>
      <c r="DMM26" s="12"/>
      <c r="DMN26" s="12"/>
      <c r="DMO26" s="12"/>
      <c r="DMP26" s="12"/>
      <c r="DMQ26" s="12"/>
      <c r="DMR26" s="12"/>
      <c r="DMS26" s="12"/>
      <c r="DMT26" s="12"/>
      <c r="DMU26" s="12"/>
      <c r="DMV26" s="12"/>
      <c r="DMW26" s="12"/>
      <c r="DMX26" s="12"/>
      <c r="DMY26" s="12"/>
      <c r="DMZ26" s="12"/>
      <c r="DNA26" s="12"/>
      <c r="DNB26" s="12"/>
      <c r="DNC26" s="12"/>
      <c r="DND26" s="12"/>
      <c r="DNE26" s="12"/>
      <c r="DNF26" s="12"/>
      <c r="DNG26" s="12"/>
      <c r="DNH26" s="12"/>
      <c r="DNI26" s="12"/>
      <c r="DNJ26" s="12"/>
      <c r="DNK26" s="12"/>
      <c r="DNL26" s="12"/>
      <c r="DNM26" s="12"/>
      <c r="DNN26" s="12"/>
      <c r="DNO26" s="12"/>
      <c r="DNP26" s="12"/>
      <c r="DNQ26" s="12"/>
      <c r="DNR26" s="12"/>
      <c r="DNS26" s="12"/>
      <c r="DNT26" s="12"/>
      <c r="DNU26" s="12"/>
      <c r="DNV26" s="12"/>
      <c r="DNW26" s="12"/>
      <c r="DNX26" s="12"/>
      <c r="DNY26" s="12"/>
      <c r="DNZ26" s="12"/>
      <c r="DOA26" s="12"/>
      <c r="DOB26" s="12"/>
      <c r="DOC26" s="12"/>
      <c r="DOD26" s="12"/>
      <c r="DOE26" s="12"/>
      <c r="DOF26" s="12"/>
      <c r="DOG26" s="12"/>
      <c r="DOH26" s="12"/>
      <c r="DOI26" s="12"/>
      <c r="DOJ26" s="12"/>
      <c r="DOK26" s="12"/>
      <c r="DOL26" s="12"/>
      <c r="DOM26" s="12"/>
      <c r="DON26" s="12"/>
      <c r="DOO26" s="12"/>
      <c r="DOP26" s="12"/>
      <c r="DOQ26" s="12"/>
      <c r="DOR26" s="12"/>
      <c r="DOS26" s="12"/>
      <c r="DOT26" s="12"/>
      <c r="DOU26" s="12"/>
      <c r="DOV26" s="12"/>
      <c r="DOW26" s="12"/>
      <c r="DOX26" s="12"/>
      <c r="DOY26" s="12"/>
      <c r="DOZ26" s="12"/>
      <c r="DPA26" s="12"/>
      <c r="DPB26" s="12"/>
      <c r="DPC26" s="12"/>
      <c r="DPD26" s="12"/>
      <c r="DPE26" s="12"/>
      <c r="DPF26" s="12"/>
      <c r="DPG26" s="12"/>
      <c r="DPH26" s="12"/>
      <c r="DPI26" s="12"/>
      <c r="DPJ26" s="12"/>
      <c r="DPK26" s="12"/>
      <c r="DPL26" s="12"/>
      <c r="DPM26" s="12"/>
      <c r="DPN26" s="12"/>
      <c r="DPO26" s="12"/>
      <c r="DPP26" s="12"/>
      <c r="DPQ26" s="12"/>
      <c r="DPR26" s="12"/>
      <c r="DPS26" s="12"/>
      <c r="DPT26" s="12"/>
      <c r="DPU26" s="12"/>
      <c r="DPV26" s="12"/>
      <c r="DPW26" s="12"/>
      <c r="DPX26" s="12"/>
      <c r="DPY26" s="12"/>
      <c r="DPZ26" s="12"/>
      <c r="DQA26" s="12"/>
      <c r="DQB26" s="12"/>
      <c r="DQC26" s="12"/>
      <c r="DQD26" s="12"/>
      <c r="DQE26" s="12"/>
      <c r="DQF26" s="12"/>
      <c r="DQG26" s="12"/>
      <c r="DQH26" s="12"/>
      <c r="DQI26" s="12"/>
      <c r="DQJ26" s="12"/>
      <c r="DQK26" s="12"/>
      <c r="DQL26" s="12"/>
      <c r="DQM26" s="12"/>
      <c r="DQN26" s="12"/>
      <c r="DQO26" s="12"/>
      <c r="DQP26" s="12"/>
      <c r="DQQ26" s="12"/>
      <c r="DQR26" s="12"/>
      <c r="DQS26" s="12"/>
      <c r="DQT26" s="12"/>
      <c r="DQU26" s="12"/>
      <c r="DQV26" s="12"/>
      <c r="DQW26" s="12"/>
      <c r="DQX26" s="12"/>
      <c r="DQY26" s="12"/>
      <c r="DQZ26" s="12"/>
      <c r="DRA26" s="12"/>
      <c r="DRB26" s="12"/>
      <c r="DRC26" s="12"/>
      <c r="DRD26" s="12"/>
      <c r="DRE26" s="12"/>
      <c r="DRF26" s="12"/>
      <c r="DRG26" s="12"/>
      <c r="DRH26" s="12"/>
      <c r="DRI26" s="12"/>
      <c r="DRJ26" s="12"/>
      <c r="DRK26" s="12"/>
      <c r="DRL26" s="12"/>
      <c r="DRM26" s="12"/>
      <c r="DRN26" s="12"/>
      <c r="DRO26" s="12"/>
      <c r="DRP26" s="12"/>
      <c r="DRQ26" s="12"/>
      <c r="DRR26" s="12"/>
      <c r="DRS26" s="12"/>
      <c r="DRT26" s="12"/>
      <c r="DRU26" s="12"/>
      <c r="DRV26" s="12"/>
      <c r="DRW26" s="12"/>
      <c r="DRX26" s="12"/>
      <c r="DRY26" s="12"/>
      <c r="DRZ26" s="12"/>
      <c r="DSA26" s="12"/>
      <c r="DSB26" s="12"/>
      <c r="DSC26" s="12"/>
      <c r="DSD26" s="12"/>
      <c r="DSE26" s="12"/>
      <c r="DSF26" s="12"/>
      <c r="DSG26" s="12"/>
      <c r="DSH26" s="12"/>
      <c r="DSI26" s="12"/>
      <c r="DSJ26" s="12"/>
      <c r="DSK26" s="12"/>
      <c r="DSL26" s="12"/>
      <c r="DSM26" s="12"/>
      <c r="DSN26" s="12"/>
      <c r="DSO26" s="12"/>
      <c r="DSP26" s="12"/>
      <c r="DSQ26" s="12"/>
      <c r="DSR26" s="12"/>
      <c r="DSS26" s="12"/>
      <c r="DST26" s="12"/>
      <c r="DSU26" s="12"/>
      <c r="DSV26" s="12"/>
      <c r="DSW26" s="12"/>
      <c r="DSX26" s="12"/>
      <c r="DSY26" s="12"/>
      <c r="DSZ26" s="12"/>
      <c r="DTA26" s="12"/>
      <c r="DTB26" s="12"/>
      <c r="DTC26" s="12"/>
      <c r="DTD26" s="12"/>
      <c r="DTE26" s="12"/>
      <c r="DTF26" s="12"/>
      <c r="DTG26" s="12"/>
      <c r="DTH26" s="12"/>
      <c r="DTI26" s="12"/>
      <c r="DTJ26" s="12"/>
      <c r="DTK26" s="12"/>
      <c r="DTL26" s="12"/>
      <c r="DTM26" s="12"/>
      <c r="DTN26" s="12"/>
      <c r="DTO26" s="12"/>
      <c r="DTP26" s="12"/>
      <c r="DTQ26" s="12"/>
      <c r="DTR26" s="12"/>
      <c r="DTS26" s="12"/>
      <c r="DTT26" s="12"/>
      <c r="DTU26" s="12"/>
      <c r="DTV26" s="12"/>
      <c r="DTW26" s="12"/>
      <c r="DTX26" s="12"/>
      <c r="DTY26" s="12"/>
      <c r="DTZ26" s="12"/>
      <c r="DUA26" s="12"/>
      <c r="DUB26" s="12"/>
      <c r="DUC26" s="12"/>
      <c r="DUD26" s="12"/>
      <c r="DUE26" s="12"/>
      <c r="DUF26" s="12"/>
      <c r="DUG26" s="12"/>
      <c r="DUH26" s="12"/>
      <c r="DUI26" s="12"/>
      <c r="DUJ26" s="12"/>
      <c r="DUK26" s="12"/>
      <c r="DUL26" s="12"/>
      <c r="DUM26" s="12"/>
      <c r="DUN26" s="12"/>
      <c r="DUO26" s="12"/>
      <c r="DUP26" s="12"/>
      <c r="DUQ26" s="12"/>
      <c r="DUR26" s="12"/>
      <c r="DUS26" s="12"/>
      <c r="DUT26" s="12"/>
      <c r="DUU26" s="12"/>
      <c r="DUV26" s="12"/>
      <c r="DUW26" s="12"/>
      <c r="DUX26" s="12"/>
      <c r="DUY26" s="12"/>
      <c r="DUZ26" s="12"/>
      <c r="DVA26" s="12"/>
      <c r="DVB26" s="12"/>
      <c r="DVC26" s="12"/>
      <c r="DVD26" s="12"/>
      <c r="DVE26" s="12"/>
      <c r="DVF26" s="12"/>
      <c r="DVG26" s="12"/>
      <c r="DVH26" s="12"/>
      <c r="DVI26" s="12"/>
      <c r="DVJ26" s="12"/>
      <c r="DVK26" s="12"/>
      <c r="DVL26" s="12"/>
      <c r="DVM26" s="12"/>
      <c r="DVN26" s="12"/>
      <c r="DVO26" s="12"/>
      <c r="DVP26" s="12"/>
      <c r="DVQ26" s="12"/>
      <c r="DVR26" s="12"/>
      <c r="DVS26" s="12"/>
      <c r="DVT26" s="12"/>
      <c r="DVU26" s="12"/>
      <c r="DVV26" s="12"/>
      <c r="DVW26" s="12"/>
      <c r="DVX26" s="12"/>
      <c r="DVY26" s="12"/>
      <c r="DVZ26" s="12"/>
      <c r="DWA26" s="12"/>
      <c r="DWB26" s="12"/>
      <c r="DWC26" s="12"/>
      <c r="DWD26" s="12"/>
      <c r="DWE26" s="12"/>
      <c r="DWF26" s="12"/>
      <c r="DWG26" s="12"/>
      <c r="DWH26" s="12"/>
      <c r="DWI26" s="12"/>
      <c r="DWJ26" s="12"/>
      <c r="DWK26" s="12"/>
      <c r="DWL26" s="12"/>
      <c r="DWM26" s="12"/>
      <c r="DWN26" s="12"/>
      <c r="DWO26" s="12"/>
      <c r="DWP26" s="12"/>
      <c r="DWQ26" s="12"/>
      <c r="DWR26" s="12"/>
      <c r="DWS26" s="12"/>
      <c r="DWT26" s="12"/>
      <c r="DWU26" s="12"/>
      <c r="DWV26" s="12"/>
      <c r="DWW26" s="12"/>
      <c r="DWX26" s="12"/>
      <c r="DWY26" s="12"/>
      <c r="DWZ26" s="12"/>
      <c r="DXA26" s="12"/>
      <c r="DXB26" s="12"/>
      <c r="DXC26" s="12"/>
      <c r="DXD26" s="12"/>
      <c r="DXE26" s="12"/>
      <c r="DXF26" s="12"/>
      <c r="DXG26" s="12"/>
      <c r="DXH26" s="12"/>
      <c r="DXI26" s="12"/>
      <c r="DXJ26" s="12"/>
      <c r="DXK26" s="12"/>
      <c r="DXL26" s="12"/>
      <c r="DXM26" s="12"/>
      <c r="DXN26" s="12"/>
      <c r="DXO26" s="12"/>
      <c r="DXP26" s="12"/>
      <c r="DXQ26" s="12"/>
      <c r="DXR26" s="12"/>
      <c r="DXS26" s="12"/>
      <c r="DXT26" s="12"/>
      <c r="DXU26" s="12"/>
      <c r="DXV26" s="12"/>
      <c r="DXW26" s="12"/>
      <c r="DXX26" s="12"/>
      <c r="DXY26" s="12"/>
      <c r="DXZ26" s="12"/>
      <c r="DYA26" s="12"/>
      <c r="DYB26" s="12"/>
      <c r="DYC26" s="12"/>
      <c r="DYD26" s="12"/>
      <c r="DYE26" s="12"/>
      <c r="DYF26" s="12"/>
      <c r="DYG26" s="12"/>
      <c r="DYH26" s="12"/>
      <c r="DYI26" s="12"/>
      <c r="DYJ26" s="12"/>
      <c r="DYK26" s="12"/>
      <c r="DYL26" s="12"/>
      <c r="DYM26" s="12"/>
      <c r="DYN26" s="12"/>
      <c r="DYO26" s="12"/>
      <c r="DYP26" s="12"/>
      <c r="DYQ26" s="12"/>
      <c r="DYR26" s="12"/>
      <c r="DYS26" s="12"/>
      <c r="DYT26" s="12"/>
      <c r="DYU26" s="12"/>
      <c r="DYV26" s="12"/>
      <c r="DYW26" s="12"/>
      <c r="DYX26" s="12"/>
      <c r="DYY26" s="12"/>
      <c r="DYZ26" s="12"/>
      <c r="DZA26" s="12"/>
      <c r="DZB26" s="12"/>
      <c r="DZC26" s="12"/>
      <c r="DZD26" s="12"/>
      <c r="DZE26" s="12"/>
      <c r="DZF26" s="12"/>
      <c r="DZG26" s="12"/>
      <c r="DZH26" s="12"/>
      <c r="DZI26" s="12"/>
      <c r="DZJ26" s="12"/>
      <c r="DZK26" s="12"/>
      <c r="DZL26" s="12"/>
      <c r="DZM26" s="12"/>
      <c r="DZN26" s="12"/>
      <c r="DZO26" s="12"/>
      <c r="DZP26" s="12"/>
      <c r="DZQ26" s="12"/>
      <c r="DZR26" s="12"/>
      <c r="DZS26" s="12"/>
      <c r="DZT26" s="12"/>
      <c r="DZU26" s="12"/>
      <c r="DZV26" s="12"/>
      <c r="DZW26" s="12"/>
      <c r="DZX26" s="12"/>
      <c r="DZY26" s="12"/>
      <c r="DZZ26" s="12"/>
      <c r="EAA26" s="12"/>
      <c r="EAB26" s="12"/>
      <c r="EAC26" s="12"/>
      <c r="EAD26" s="12"/>
      <c r="EAE26" s="12"/>
      <c r="EAF26" s="12"/>
      <c r="EAG26" s="12"/>
      <c r="EAH26" s="12"/>
      <c r="EAI26" s="12"/>
      <c r="EAJ26" s="12"/>
      <c r="EAK26" s="12"/>
      <c r="EAL26" s="12"/>
      <c r="EAM26" s="12"/>
      <c r="EAN26" s="12"/>
      <c r="EAO26" s="12"/>
      <c r="EAP26" s="12"/>
      <c r="EAQ26" s="12"/>
      <c r="EAR26" s="12"/>
      <c r="EAS26" s="12"/>
      <c r="EAT26" s="12"/>
      <c r="EAU26" s="12"/>
      <c r="EAV26" s="12"/>
      <c r="EAW26" s="12"/>
      <c r="EAX26" s="12"/>
      <c r="EAY26" s="12"/>
      <c r="EAZ26" s="12"/>
      <c r="EBA26" s="12"/>
      <c r="EBB26" s="12"/>
      <c r="EBC26" s="12"/>
      <c r="EBD26" s="12"/>
      <c r="EBE26" s="12"/>
      <c r="EBF26" s="12"/>
      <c r="EBG26" s="12"/>
      <c r="EBH26" s="12"/>
      <c r="EBI26" s="12"/>
      <c r="EBJ26" s="12"/>
      <c r="EBK26" s="12"/>
      <c r="EBL26" s="12"/>
      <c r="EBM26" s="12"/>
      <c r="EBN26" s="12"/>
      <c r="EBO26" s="12"/>
      <c r="EBP26" s="12"/>
      <c r="EBQ26" s="12"/>
      <c r="EBR26" s="12"/>
      <c r="EBS26" s="12"/>
      <c r="EBT26" s="12"/>
      <c r="EBU26" s="12"/>
      <c r="EBV26" s="12"/>
      <c r="EBW26" s="12"/>
      <c r="EBX26" s="12"/>
      <c r="EBY26" s="12"/>
      <c r="EBZ26" s="12"/>
      <c r="ECA26" s="12"/>
      <c r="ECB26" s="12"/>
      <c r="ECC26" s="12"/>
      <c r="ECD26" s="12"/>
      <c r="ECE26" s="12"/>
      <c r="ECF26" s="12"/>
      <c r="ECG26" s="12"/>
      <c r="ECH26" s="12"/>
      <c r="ECI26" s="12"/>
      <c r="ECJ26" s="12"/>
      <c r="ECK26" s="12"/>
      <c r="ECL26" s="12"/>
      <c r="ECM26" s="12"/>
      <c r="ECN26" s="12"/>
      <c r="ECO26" s="12"/>
      <c r="ECP26" s="12"/>
      <c r="ECQ26" s="12"/>
      <c r="ECR26" s="12"/>
      <c r="ECS26" s="12"/>
      <c r="ECT26" s="12"/>
      <c r="ECU26" s="12"/>
      <c r="ECV26" s="12"/>
      <c r="ECW26" s="12"/>
      <c r="ECX26" s="12"/>
      <c r="ECY26" s="12"/>
      <c r="ECZ26" s="12"/>
      <c r="EDA26" s="12"/>
      <c r="EDB26" s="12"/>
      <c r="EDC26" s="12"/>
      <c r="EDD26" s="12"/>
      <c r="EDE26" s="12"/>
      <c r="EDF26" s="12"/>
      <c r="EDG26" s="12"/>
      <c r="EDH26" s="12"/>
      <c r="EDI26" s="12"/>
      <c r="EDJ26" s="12"/>
      <c r="EDK26" s="12"/>
      <c r="EDL26" s="12"/>
      <c r="EDM26" s="12"/>
      <c r="EDN26" s="12"/>
      <c r="EDO26" s="12"/>
      <c r="EDP26" s="12"/>
      <c r="EDQ26" s="12"/>
      <c r="EDR26" s="12"/>
      <c r="EDS26" s="12"/>
      <c r="EDT26" s="12"/>
      <c r="EDU26" s="12"/>
      <c r="EDV26" s="12"/>
      <c r="EDW26" s="12"/>
      <c r="EDX26" s="12"/>
      <c r="EDY26" s="12"/>
      <c r="EDZ26" s="12"/>
      <c r="EEA26" s="12"/>
      <c r="EEB26" s="12"/>
      <c r="EEC26" s="12"/>
      <c r="EED26" s="12"/>
      <c r="EEE26" s="12"/>
      <c r="EEF26" s="12"/>
      <c r="EEG26" s="12"/>
      <c r="EEH26" s="12"/>
      <c r="EEI26" s="12"/>
      <c r="EEJ26" s="12"/>
      <c r="EEK26" s="12"/>
      <c r="EEL26" s="12"/>
      <c r="EEM26" s="12"/>
      <c r="EEN26" s="12"/>
      <c r="EEO26" s="12"/>
      <c r="EEP26" s="12"/>
      <c r="EEQ26" s="12"/>
      <c r="EER26" s="12"/>
      <c r="EES26" s="12"/>
      <c r="EET26" s="12"/>
      <c r="EEU26" s="12"/>
      <c r="EEV26" s="12"/>
      <c r="EEW26" s="12"/>
      <c r="EEX26" s="12"/>
      <c r="EEY26" s="12"/>
      <c r="EEZ26" s="12"/>
      <c r="EFA26" s="12"/>
      <c r="EFB26" s="12"/>
      <c r="EFC26" s="12"/>
      <c r="EFD26" s="12"/>
      <c r="EFE26" s="12"/>
      <c r="EFF26" s="12"/>
      <c r="EFG26" s="12"/>
      <c r="EFH26" s="12"/>
      <c r="EFI26" s="12"/>
      <c r="EFJ26" s="12"/>
      <c r="EFK26" s="12"/>
      <c r="EFL26" s="12"/>
      <c r="EFM26" s="12"/>
      <c r="EFN26" s="12"/>
      <c r="EFO26" s="12"/>
      <c r="EFP26" s="12"/>
      <c r="EFQ26" s="12"/>
      <c r="EFR26" s="12"/>
      <c r="EFS26" s="12"/>
      <c r="EFT26" s="12"/>
      <c r="EFU26" s="12"/>
      <c r="EFV26" s="12"/>
      <c r="EFW26" s="12"/>
      <c r="EFX26" s="12"/>
      <c r="EFY26" s="12"/>
      <c r="EFZ26" s="12"/>
      <c r="EGA26" s="12"/>
      <c r="EGB26" s="12"/>
      <c r="EGC26" s="12"/>
      <c r="EGD26" s="12"/>
      <c r="EGE26" s="12"/>
      <c r="EGF26" s="12"/>
      <c r="EGG26" s="12"/>
      <c r="EGH26" s="12"/>
      <c r="EGI26" s="12"/>
      <c r="EGJ26" s="12"/>
      <c r="EGK26" s="12"/>
      <c r="EGL26" s="12"/>
      <c r="EGM26" s="12"/>
      <c r="EGN26" s="12"/>
      <c r="EGO26" s="12"/>
      <c r="EGP26" s="12"/>
      <c r="EGQ26" s="12"/>
      <c r="EGR26" s="12"/>
      <c r="EGS26" s="12"/>
      <c r="EGT26" s="12"/>
      <c r="EGU26" s="12"/>
      <c r="EGV26" s="12"/>
      <c r="EGW26" s="12"/>
      <c r="EGX26" s="12"/>
      <c r="EGY26" s="12"/>
      <c r="EGZ26" s="12"/>
      <c r="EHA26" s="12"/>
      <c r="EHB26" s="12"/>
      <c r="EHC26" s="12"/>
      <c r="EHD26" s="12"/>
      <c r="EHE26" s="12"/>
      <c r="EHF26" s="12"/>
      <c r="EHG26" s="12"/>
      <c r="EHH26" s="12"/>
      <c r="EHI26" s="12"/>
      <c r="EHJ26" s="12"/>
      <c r="EHK26" s="12"/>
      <c r="EHL26" s="12"/>
      <c r="EHM26" s="12"/>
      <c r="EHN26" s="12"/>
      <c r="EHO26" s="12"/>
      <c r="EHP26" s="12"/>
      <c r="EHQ26" s="12"/>
      <c r="EHR26" s="12"/>
      <c r="EHS26" s="12"/>
      <c r="EHT26" s="12"/>
      <c r="EHU26" s="12"/>
      <c r="EHV26" s="12"/>
      <c r="EHW26" s="12"/>
      <c r="EHX26" s="12"/>
      <c r="EHY26" s="12"/>
      <c r="EHZ26" s="12"/>
      <c r="EIA26" s="12"/>
      <c r="EIB26" s="12"/>
      <c r="EIC26" s="12"/>
      <c r="EID26" s="12"/>
      <c r="EIE26" s="12"/>
      <c r="EIF26" s="12"/>
      <c r="EIG26" s="12"/>
      <c r="EIH26" s="12"/>
      <c r="EII26" s="12"/>
      <c r="EIJ26" s="12"/>
      <c r="EIK26" s="12"/>
      <c r="EIL26" s="12"/>
      <c r="EIM26" s="12"/>
      <c r="EIN26" s="12"/>
      <c r="EIO26" s="12"/>
      <c r="EIP26" s="12"/>
      <c r="EIQ26" s="12"/>
      <c r="EIR26" s="12"/>
      <c r="EIS26" s="12"/>
      <c r="EIT26" s="12"/>
      <c r="EIU26" s="12"/>
      <c r="EIV26" s="12"/>
      <c r="EIW26" s="12"/>
      <c r="EIX26" s="12"/>
      <c r="EIY26" s="12"/>
      <c r="EIZ26" s="12"/>
      <c r="EJA26" s="12"/>
      <c r="EJB26" s="12"/>
      <c r="EJC26" s="12"/>
      <c r="EJD26" s="12"/>
      <c r="EJE26" s="12"/>
      <c r="EJF26" s="12"/>
      <c r="EJG26" s="12"/>
      <c r="EJH26" s="12"/>
      <c r="EJI26" s="12"/>
      <c r="EJJ26" s="12"/>
      <c r="EJK26" s="12"/>
      <c r="EJL26" s="12"/>
      <c r="EJM26" s="12"/>
      <c r="EJN26" s="12"/>
      <c r="EJO26" s="12"/>
      <c r="EJP26" s="12"/>
      <c r="EJQ26" s="12"/>
      <c r="EJR26" s="12"/>
      <c r="EJS26" s="12"/>
      <c r="EJT26" s="12"/>
      <c r="EJU26" s="12"/>
      <c r="EJV26" s="12"/>
      <c r="EJW26" s="12"/>
      <c r="EJX26" s="12"/>
      <c r="EJY26" s="12"/>
      <c r="EJZ26" s="12"/>
      <c r="EKA26" s="12"/>
      <c r="EKB26" s="12"/>
      <c r="EKC26" s="12"/>
      <c r="EKD26" s="12"/>
      <c r="EKE26" s="12"/>
      <c r="EKF26" s="12"/>
      <c r="EKG26" s="12"/>
      <c r="EKH26" s="12"/>
      <c r="EKI26" s="12"/>
      <c r="EKJ26" s="12"/>
      <c r="EKK26" s="12"/>
      <c r="EKL26" s="12"/>
      <c r="EKM26" s="12"/>
      <c r="EKN26" s="12"/>
      <c r="EKO26" s="12"/>
      <c r="EKP26" s="12"/>
      <c r="EKQ26" s="12"/>
      <c r="EKR26" s="12"/>
      <c r="EKS26" s="12"/>
      <c r="EKT26" s="12"/>
      <c r="EKU26" s="12"/>
      <c r="EKV26" s="12"/>
      <c r="EKW26" s="12"/>
      <c r="EKX26" s="12"/>
      <c r="EKY26" s="12"/>
      <c r="EKZ26" s="12"/>
      <c r="ELA26" s="12"/>
      <c r="ELB26" s="12"/>
      <c r="ELC26" s="12"/>
      <c r="ELD26" s="12"/>
      <c r="ELE26" s="12"/>
      <c r="ELF26" s="12"/>
      <c r="ELG26" s="12"/>
      <c r="ELH26" s="12"/>
      <c r="ELI26" s="12"/>
      <c r="ELJ26" s="12"/>
      <c r="ELK26" s="12"/>
      <c r="ELL26" s="12"/>
      <c r="ELM26" s="12"/>
      <c r="ELN26" s="12"/>
      <c r="ELO26" s="12"/>
      <c r="ELP26" s="12"/>
      <c r="ELQ26" s="12"/>
      <c r="ELR26" s="12"/>
      <c r="ELS26" s="12"/>
      <c r="ELT26" s="12"/>
      <c r="ELU26" s="12"/>
      <c r="ELV26" s="12"/>
      <c r="ELW26" s="12"/>
      <c r="ELX26" s="12"/>
      <c r="ELY26" s="12"/>
      <c r="ELZ26" s="12"/>
      <c r="EMA26" s="12"/>
      <c r="EMB26" s="12"/>
      <c r="EMC26" s="12"/>
      <c r="EMD26" s="12"/>
      <c r="EME26" s="12"/>
      <c r="EMF26" s="12"/>
      <c r="EMG26" s="12"/>
      <c r="EMH26" s="12"/>
      <c r="EMI26" s="12"/>
      <c r="EMJ26" s="12"/>
      <c r="EMK26" s="12"/>
      <c r="EML26" s="12"/>
      <c r="EMM26" s="12"/>
      <c r="EMN26" s="12"/>
      <c r="EMO26" s="12"/>
      <c r="EMP26" s="12"/>
      <c r="EMQ26" s="12"/>
      <c r="EMR26" s="12"/>
      <c r="EMS26" s="12"/>
      <c r="EMT26" s="12"/>
      <c r="EMU26" s="12"/>
      <c r="EMV26" s="12"/>
      <c r="EMW26" s="12"/>
      <c r="EMX26" s="12"/>
      <c r="EMY26" s="12"/>
      <c r="EMZ26" s="12"/>
      <c r="ENA26" s="12"/>
      <c r="ENB26" s="12"/>
      <c r="ENC26" s="12"/>
      <c r="END26" s="12"/>
      <c r="ENE26" s="12"/>
      <c r="ENF26" s="12"/>
      <c r="ENG26" s="12"/>
      <c r="ENH26" s="12"/>
      <c r="ENI26" s="12"/>
      <c r="ENJ26" s="12"/>
      <c r="ENK26" s="12"/>
      <c r="ENL26" s="12"/>
      <c r="ENM26" s="12"/>
      <c r="ENN26" s="12"/>
      <c r="ENO26" s="12"/>
      <c r="ENP26" s="12"/>
      <c r="ENQ26" s="12"/>
      <c r="ENR26" s="12"/>
      <c r="ENS26" s="12"/>
      <c r="ENT26" s="12"/>
      <c r="ENU26" s="12"/>
      <c r="ENV26" s="12"/>
      <c r="ENW26" s="12"/>
      <c r="ENX26" s="12"/>
      <c r="ENY26" s="12"/>
      <c r="ENZ26" s="12"/>
      <c r="EOA26" s="12"/>
      <c r="EOB26" s="12"/>
      <c r="EOC26" s="12"/>
      <c r="EOD26" s="12"/>
      <c r="EOE26" s="12"/>
      <c r="EOF26" s="12"/>
      <c r="EOG26" s="12"/>
      <c r="EOH26" s="12"/>
      <c r="EOI26" s="12"/>
      <c r="EOJ26" s="12"/>
      <c r="EOK26" s="12"/>
      <c r="EOL26" s="12"/>
      <c r="EOM26" s="12"/>
      <c r="EON26" s="12"/>
      <c r="EOO26" s="12"/>
      <c r="EOP26" s="12"/>
      <c r="EOQ26" s="12"/>
      <c r="EOR26" s="12"/>
      <c r="EOS26" s="12"/>
      <c r="EOT26" s="12"/>
      <c r="EOU26" s="12"/>
      <c r="EOV26" s="12"/>
      <c r="EOW26" s="12"/>
      <c r="EOX26" s="12"/>
      <c r="EOY26" s="12"/>
      <c r="EOZ26" s="12"/>
      <c r="EPA26" s="12"/>
      <c r="EPB26" s="12"/>
      <c r="EPC26" s="12"/>
      <c r="EPD26" s="12"/>
      <c r="EPE26" s="12"/>
      <c r="EPF26" s="12"/>
      <c r="EPG26" s="12"/>
      <c r="EPH26" s="12"/>
      <c r="EPI26" s="12"/>
      <c r="EPJ26" s="12"/>
      <c r="EPK26" s="12"/>
      <c r="EPL26" s="12"/>
      <c r="EPM26" s="12"/>
      <c r="EPN26" s="12"/>
      <c r="EPO26" s="12"/>
      <c r="EPP26" s="12"/>
      <c r="EPQ26" s="12"/>
      <c r="EPR26" s="12"/>
      <c r="EPS26" s="12"/>
      <c r="EPT26" s="12"/>
      <c r="EPU26" s="12"/>
      <c r="EPV26" s="12"/>
      <c r="EPW26" s="12"/>
      <c r="EPX26" s="12"/>
      <c r="EPY26" s="12"/>
      <c r="EPZ26" s="12"/>
      <c r="EQA26" s="12"/>
      <c r="EQB26" s="12"/>
      <c r="EQC26" s="12"/>
      <c r="EQD26" s="12"/>
      <c r="EQE26" s="12"/>
      <c r="EQF26" s="12"/>
      <c r="EQG26" s="12"/>
      <c r="EQH26" s="12"/>
      <c r="EQI26" s="12"/>
      <c r="EQJ26" s="12"/>
      <c r="EQK26" s="12"/>
      <c r="EQL26" s="12"/>
      <c r="EQM26" s="12"/>
      <c r="EQN26" s="12"/>
      <c r="EQO26" s="12"/>
      <c r="EQP26" s="12"/>
      <c r="EQQ26" s="12"/>
      <c r="EQR26" s="12"/>
      <c r="EQS26" s="12"/>
      <c r="EQT26" s="12"/>
      <c r="EQU26" s="12"/>
      <c r="EQV26" s="12"/>
      <c r="EQW26" s="12"/>
      <c r="EQX26" s="12"/>
      <c r="EQY26" s="12"/>
      <c r="EQZ26" s="12"/>
      <c r="ERA26" s="12"/>
      <c r="ERB26" s="12"/>
      <c r="ERC26" s="12"/>
      <c r="ERD26" s="12"/>
      <c r="ERE26" s="12"/>
      <c r="ERF26" s="12"/>
      <c r="ERG26" s="12"/>
      <c r="ERH26" s="12"/>
      <c r="ERI26" s="12"/>
      <c r="ERJ26" s="12"/>
      <c r="ERK26" s="12"/>
      <c r="ERL26" s="12"/>
      <c r="ERM26" s="12"/>
      <c r="ERN26" s="12"/>
      <c r="ERO26" s="12"/>
      <c r="ERP26" s="12"/>
      <c r="ERQ26" s="12"/>
      <c r="ERR26" s="12"/>
      <c r="ERS26" s="12"/>
      <c r="ERT26" s="12"/>
      <c r="ERU26" s="12"/>
      <c r="ERV26" s="12"/>
      <c r="ERW26" s="12"/>
      <c r="ERX26" s="12"/>
      <c r="ERY26" s="12"/>
      <c r="ERZ26" s="12"/>
      <c r="ESA26" s="12"/>
      <c r="ESB26" s="12"/>
      <c r="ESC26" s="12"/>
      <c r="ESD26" s="12"/>
      <c r="ESE26" s="12"/>
      <c r="ESF26" s="12"/>
      <c r="ESG26" s="12"/>
      <c r="ESH26" s="12"/>
      <c r="ESI26" s="12"/>
      <c r="ESJ26" s="12"/>
      <c r="ESK26" s="12"/>
      <c r="ESL26" s="12"/>
      <c r="ESM26" s="12"/>
      <c r="ESN26" s="12"/>
      <c r="ESO26" s="12"/>
      <c r="ESP26" s="12"/>
      <c r="ESQ26" s="12"/>
      <c r="ESR26" s="12"/>
      <c r="ESS26" s="12"/>
      <c r="EST26" s="12"/>
      <c r="ESU26" s="12"/>
      <c r="ESV26" s="12"/>
      <c r="ESW26" s="12"/>
      <c r="ESX26" s="12"/>
      <c r="ESY26" s="12"/>
      <c r="ESZ26" s="12"/>
      <c r="ETA26" s="12"/>
      <c r="ETB26" s="12"/>
      <c r="ETC26" s="12"/>
      <c r="ETD26" s="12"/>
      <c r="ETE26" s="12"/>
      <c r="ETF26" s="12"/>
      <c r="ETG26" s="12"/>
      <c r="ETH26" s="12"/>
      <c r="ETI26" s="12"/>
      <c r="ETJ26" s="12"/>
      <c r="ETK26" s="12"/>
      <c r="ETL26" s="12"/>
      <c r="ETM26" s="12"/>
      <c r="ETN26" s="12"/>
      <c r="ETO26" s="12"/>
      <c r="ETP26" s="12"/>
      <c r="ETQ26" s="12"/>
      <c r="ETR26" s="12"/>
      <c r="ETS26" s="12"/>
      <c r="ETT26" s="12"/>
      <c r="ETU26" s="12"/>
      <c r="ETV26" s="12"/>
      <c r="ETW26" s="12"/>
      <c r="ETX26" s="12"/>
      <c r="ETY26" s="12"/>
      <c r="ETZ26" s="12"/>
      <c r="EUA26" s="12"/>
      <c r="EUB26" s="12"/>
      <c r="EUC26" s="12"/>
      <c r="EUD26" s="12"/>
      <c r="EUE26" s="12"/>
      <c r="EUF26" s="12"/>
      <c r="EUG26" s="12"/>
      <c r="EUH26" s="12"/>
      <c r="EUI26" s="12"/>
      <c r="EUJ26" s="12"/>
      <c r="EUK26" s="12"/>
      <c r="EUL26" s="12"/>
      <c r="EUM26" s="12"/>
      <c r="EUN26" s="12"/>
      <c r="EUO26" s="12"/>
      <c r="EUP26" s="12"/>
      <c r="EUQ26" s="12"/>
      <c r="EUR26" s="12"/>
      <c r="EUS26" s="12"/>
      <c r="EUT26" s="12"/>
      <c r="EUU26" s="12"/>
      <c r="EUV26" s="12"/>
      <c r="EUW26" s="12"/>
      <c r="EUX26" s="12"/>
      <c r="EUY26" s="12"/>
      <c r="EUZ26" s="12"/>
      <c r="EVA26" s="12"/>
      <c r="EVB26" s="12"/>
      <c r="EVC26" s="12"/>
      <c r="EVD26" s="12"/>
      <c r="EVE26" s="12"/>
      <c r="EVF26" s="12"/>
      <c r="EVG26" s="12"/>
      <c r="EVH26" s="12"/>
      <c r="EVI26" s="12"/>
      <c r="EVJ26" s="12"/>
      <c r="EVK26" s="12"/>
      <c r="EVL26" s="12"/>
      <c r="EVM26" s="12"/>
      <c r="EVN26" s="12"/>
      <c r="EVO26" s="12"/>
      <c r="EVP26" s="12"/>
      <c r="EVQ26" s="12"/>
      <c r="EVR26" s="12"/>
      <c r="EVS26" s="12"/>
      <c r="EVT26" s="12"/>
      <c r="EVU26" s="12"/>
      <c r="EVV26" s="12"/>
      <c r="EVW26" s="12"/>
      <c r="EVX26" s="12"/>
      <c r="EVY26" s="12"/>
      <c r="EVZ26" s="12"/>
      <c r="EWA26" s="12"/>
      <c r="EWB26" s="12"/>
      <c r="EWC26" s="12"/>
      <c r="EWD26" s="12"/>
      <c r="EWE26" s="12"/>
      <c r="EWF26" s="12"/>
      <c r="EWG26" s="12"/>
      <c r="EWH26" s="12"/>
      <c r="EWI26" s="12"/>
      <c r="EWJ26" s="12"/>
      <c r="EWK26" s="12"/>
      <c r="EWL26" s="12"/>
      <c r="EWM26" s="12"/>
      <c r="EWN26" s="12"/>
      <c r="EWO26" s="12"/>
      <c r="EWP26" s="12"/>
      <c r="EWQ26" s="12"/>
      <c r="EWR26" s="12"/>
      <c r="EWS26" s="12"/>
      <c r="EWT26" s="12"/>
      <c r="EWU26" s="12"/>
      <c r="EWV26" s="12"/>
      <c r="EWW26" s="12"/>
      <c r="EWX26" s="12"/>
      <c r="EWY26" s="12"/>
      <c r="EWZ26" s="12"/>
      <c r="EXA26" s="12"/>
      <c r="EXB26" s="12"/>
      <c r="EXC26" s="12"/>
      <c r="EXD26" s="12"/>
      <c r="EXE26" s="12"/>
      <c r="EXF26" s="12"/>
      <c r="EXG26" s="12"/>
      <c r="EXH26" s="12"/>
      <c r="EXI26" s="12"/>
      <c r="EXJ26" s="12"/>
      <c r="EXK26" s="12"/>
      <c r="EXL26" s="12"/>
      <c r="EXM26" s="12"/>
      <c r="EXN26" s="12"/>
      <c r="EXO26" s="12"/>
      <c r="EXP26" s="12"/>
      <c r="EXQ26" s="12"/>
      <c r="EXR26" s="12"/>
      <c r="EXS26" s="12"/>
      <c r="EXT26" s="12"/>
      <c r="EXU26" s="12"/>
      <c r="EXV26" s="12"/>
      <c r="EXW26" s="12"/>
      <c r="EXX26" s="12"/>
      <c r="EXY26" s="12"/>
      <c r="EXZ26" s="12"/>
      <c r="EYA26" s="12"/>
      <c r="EYB26" s="12"/>
      <c r="EYC26" s="12"/>
      <c r="EYD26" s="12"/>
      <c r="EYE26" s="12"/>
      <c r="EYF26" s="12"/>
      <c r="EYG26" s="12"/>
      <c r="EYH26" s="12"/>
      <c r="EYI26" s="12"/>
      <c r="EYJ26" s="12"/>
      <c r="EYK26" s="12"/>
      <c r="EYL26" s="12"/>
      <c r="EYM26" s="12"/>
      <c r="EYN26" s="12"/>
      <c r="EYO26" s="12"/>
      <c r="EYP26" s="12"/>
      <c r="EYQ26" s="12"/>
      <c r="EYR26" s="12"/>
      <c r="EYS26" s="12"/>
      <c r="EYT26" s="12"/>
      <c r="EYU26" s="12"/>
      <c r="EYV26" s="12"/>
      <c r="EYW26" s="12"/>
      <c r="EYX26" s="12"/>
      <c r="EYY26" s="12"/>
      <c r="EYZ26" s="12"/>
      <c r="EZA26" s="12"/>
      <c r="EZB26" s="12"/>
      <c r="EZC26" s="12"/>
      <c r="EZD26" s="12"/>
      <c r="EZE26" s="12"/>
      <c r="EZF26" s="12"/>
      <c r="EZG26" s="12"/>
      <c r="EZH26" s="12"/>
      <c r="EZI26" s="12"/>
      <c r="EZJ26" s="12"/>
      <c r="EZK26" s="12"/>
      <c r="EZL26" s="12"/>
      <c r="EZM26" s="12"/>
      <c r="EZN26" s="12"/>
      <c r="EZO26" s="12"/>
      <c r="EZP26" s="12"/>
      <c r="EZQ26" s="12"/>
      <c r="EZR26" s="12"/>
      <c r="EZS26" s="12"/>
      <c r="EZT26" s="12"/>
      <c r="EZU26" s="12"/>
      <c r="EZV26" s="12"/>
      <c r="EZW26" s="12"/>
      <c r="EZX26" s="12"/>
      <c r="EZY26" s="12"/>
      <c r="EZZ26" s="12"/>
      <c r="FAA26" s="12"/>
      <c r="FAB26" s="12"/>
      <c r="FAC26" s="12"/>
      <c r="FAD26" s="12"/>
      <c r="FAE26" s="12"/>
      <c r="FAF26" s="12"/>
      <c r="FAG26" s="12"/>
      <c r="FAH26" s="12"/>
      <c r="FAI26" s="12"/>
      <c r="FAJ26" s="12"/>
      <c r="FAK26" s="12"/>
      <c r="FAL26" s="12"/>
      <c r="FAM26" s="12"/>
      <c r="FAN26" s="12"/>
      <c r="FAO26" s="12"/>
      <c r="FAP26" s="12"/>
      <c r="FAQ26" s="12"/>
      <c r="FAR26" s="12"/>
      <c r="FAS26" s="12"/>
      <c r="FAT26" s="12"/>
      <c r="FAU26" s="12"/>
      <c r="FAV26" s="12"/>
      <c r="FAW26" s="12"/>
      <c r="FAX26" s="12"/>
      <c r="FAY26" s="12"/>
      <c r="FAZ26" s="12"/>
      <c r="FBA26" s="12"/>
      <c r="FBB26" s="12"/>
      <c r="FBC26" s="12"/>
      <c r="FBD26" s="12"/>
      <c r="FBE26" s="12"/>
      <c r="FBF26" s="12"/>
      <c r="FBG26" s="12"/>
      <c r="FBH26" s="12"/>
      <c r="FBI26" s="12"/>
      <c r="FBJ26" s="12"/>
      <c r="FBK26" s="12"/>
      <c r="FBL26" s="12"/>
      <c r="FBM26" s="12"/>
      <c r="FBN26" s="12"/>
      <c r="FBO26" s="12"/>
      <c r="FBP26" s="12"/>
      <c r="FBQ26" s="12"/>
      <c r="FBR26" s="12"/>
      <c r="FBS26" s="12"/>
      <c r="FBT26" s="12"/>
      <c r="FBU26" s="12"/>
      <c r="FBV26" s="12"/>
      <c r="FBW26" s="12"/>
      <c r="FBX26" s="12"/>
      <c r="FBY26" s="12"/>
      <c r="FBZ26" s="12"/>
      <c r="FCA26" s="12"/>
      <c r="FCB26" s="12"/>
      <c r="FCC26" s="12"/>
      <c r="FCD26" s="12"/>
      <c r="FCE26" s="12"/>
      <c r="FCF26" s="12"/>
      <c r="FCG26" s="12"/>
      <c r="FCH26" s="12"/>
      <c r="FCI26" s="12"/>
      <c r="FCJ26" s="12"/>
      <c r="FCK26" s="12"/>
      <c r="FCL26" s="12"/>
      <c r="FCM26" s="12"/>
      <c r="FCN26" s="12"/>
      <c r="FCO26" s="12"/>
      <c r="FCP26" s="12"/>
      <c r="FCQ26" s="12"/>
      <c r="FCR26" s="12"/>
      <c r="FCS26" s="12"/>
      <c r="FCT26" s="12"/>
      <c r="FCU26" s="12"/>
      <c r="FCV26" s="12"/>
      <c r="FCW26" s="12"/>
      <c r="FCX26" s="12"/>
      <c r="FCY26" s="12"/>
      <c r="FCZ26" s="12"/>
      <c r="FDA26" s="12"/>
      <c r="FDB26" s="12"/>
      <c r="FDC26" s="12"/>
      <c r="FDD26" s="12"/>
      <c r="FDE26" s="12"/>
      <c r="FDF26" s="12"/>
      <c r="FDG26" s="12"/>
      <c r="FDH26" s="12"/>
      <c r="FDI26" s="12"/>
      <c r="FDJ26" s="12"/>
      <c r="FDK26" s="12"/>
      <c r="FDL26" s="12"/>
      <c r="FDM26" s="12"/>
      <c r="FDN26" s="12"/>
      <c r="FDO26" s="12"/>
      <c r="FDP26" s="12"/>
      <c r="FDQ26" s="12"/>
      <c r="FDR26" s="12"/>
      <c r="FDS26" s="12"/>
      <c r="FDT26" s="12"/>
      <c r="FDU26" s="12"/>
      <c r="FDV26" s="12"/>
      <c r="FDW26" s="12"/>
      <c r="FDX26" s="12"/>
      <c r="FDY26" s="12"/>
      <c r="FDZ26" s="12"/>
      <c r="FEA26" s="12"/>
      <c r="FEB26" s="12"/>
      <c r="FEC26" s="12"/>
      <c r="FED26" s="12"/>
      <c r="FEE26" s="12"/>
      <c r="FEF26" s="12"/>
      <c r="FEG26" s="12"/>
      <c r="FEH26" s="12"/>
      <c r="FEI26" s="12"/>
      <c r="FEJ26" s="12"/>
      <c r="FEK26" s="12"/>
      <c r="FEL26" s="12"/>
      <c r="FEM26" s="12"/>
      <c r="FEN26" s="12"/>
      <c r="FEO26" s="12"/>
      <c r="FEP26" s="12"/>
      <c r="FEQ26" s="12"/>
      <c r="FER26" s="12"/>
      <c r="FES26" s="12"/>
      <c r="FET26" s="12"/>
      <c r="FEU26" s="12"/>
      <c r="FEV26" s="12"/>
      <c r="FEW26" s="12"/>
      <c r="FEX26" s="12"/>
      <c r="FEY26" s="12"/>
      <c r="FEZ26" s="12"/>
      <c r="FFA26" s="12"/>
      <c r="FFB26" s="12"/>
      <c r="FFC26" s="12"/>
      <c r="FFD26" s="12"/>
      <c r="FFE26" s="12"/>
      <c r="FFF26" s="12"/>
      <c r="FFG26" s="12"/>
      <c r="FFH26" s="12"/>
      <c r="FFI26" s="12"/>
      <c r="FFJ26" s="12"/>
      <c r="FFK26" s="12"/>
      <c r="FFL26" s="12"/>
      <c r="FFM26" s="12"/>
      <c r="FFN26" s="12"/>
      <c r="FFO26" s="12"/>
      <c r="FFP26" s="12"/>
      <c r="FFQ26" s="12"/>
      <c r="FFR26" s="12"/>
      <c r="FFS26" s="12"/>
      <c r="FFT26" s="12"/>
      <c r="FFU26" s="12"/>
      <c r="FFV26" s="12"/>
      <c r="FFW26" s="12"/>
      <c r="FFX26" s="12"/>
      <c r="FFY26" s="12"/>
      <c r="FFZ26" s="12"/>
      <c r="FGA26" s="12"/>
      <c r="FGB26" s="12"/>
      <c r="FGC26" s="12"/>
      <c r="FGD26" s="12"/>
      <c r="FGE26" s="12"/>
      <c r="FGF26" s="12"/>
      <c r="FGG26" s="12"/>
      <c r="FGH26" s="12"/>
      <c r="FGI26" s="12"/>
      <c r="FGJ26" s="12"/>
      <c r="FGK26" s="12"/>
      <c r="FGL26" s="12"/>
      <c r="FGM26" s="12"/>
      <c r="FGN26" s="12"/>
      <c r="FGO26" s="12"/>
      <c r="FGP26" s="12"/>
      <c r="FGQ26" s="12"/>
      <c r="FGR26" s="12"/>
      <c r="FGS26" s="12"/>
      <c r="FGT26" s="12"/>
      <c r="FGU26" s="12"/>
      <c r="FGV26" s="12"/>
      <c r="FGW26" s="12"/>
      <c r="FGX26" s="12"/>
      <c r="FGY26" s="12"/>
      <c r="FGZ26" s="12"/>
      <c r="FHA26" s="12"/>
      <c r="FHB26" s="12"/>
      <c r="FHC26" s="12"/>
      <c r="FHD26" s="12"/>
      <c r="FHE26" s="12"/>
      <c r="FHF26" s="12"/>
      <c r="FHG26" s="12"/>
      <c r="FHH26" s="12"/>
      <c r="FHI26" s="12"/>
      <c r="FHJ26" s="12"/>
      <c r="FHK26" s="12"/>
      <c r="FHL26" s="12"/>
      <c r="FHM26" s="12"/>
      <c r="FHN26" s="12"/>
      <c r="FHO26" s="12"/>
      <c r="FHP26" s="12"/>
      <c r="FHQ26" s="12"/>
      <c r="FHR26" s="12"/>
      <c r="FHS26" s="12"/>
      <c r="FHT26" s="12"/>
      <c r="FHU26" s="12"/>
      <c r="FHV26" s="12"/>
      <c r="FHW26" s="12"/>
      <c r="FHX26" s="12"/>
      <c r="FHY26" s="12"/>
      <c r="FHZ26" s="12"/>
      <c r="FIA26" s="12"/>
      <c r="FIB26" s="12"/>
      <c r="FIC26" s="12"/>
      <c r="FID26" s="12"/>
      <c r="FIE26" s="12"/>
      <c r="FIF26" s="12"/>
      <c r="FIG26" s="12"/>
      <c r="FIH26" s="12"/>
      <c r="FII26" s="12"/>
      <c r="FIJ26" s="12"/>
      <c r="FIK26" s="12"/>
      <c r="FIL26" s="12"/>
      <c r="FIM26" s="12"/>
      <c r="FIN26" s="12"/>
      <c r="FIO26" s="12"/>
      <c r="FIP26" s="12"/>
      <c r="FIQ26" s="12"/>
      <c r="FIR26" s="12"/>
      <c r="FIS26" s="12"/>
      <c r="FIT26" s="12"/>
      <c r="FIU26" s="12"/>
      <c r="FIV26" s="12"/>
      <c r="FIW26" s="12"/>
      <c r="FIX26" s="12"/>
      <c r="FIY26" s="12"/>
      <c r="FIZ26" s="12"/>
      <c r="FJA26" s="12"/>
      <c r="FJB26" s="12"/>
      <c r="FJC26" s="12"/>
      <c r="FJD26" s="12"/>
      <c r="FJE26" s="12"/>
      <c r="FJF26" s="12"/>
      <c r="FJG26" s="12"/>
      <c r="FJH26" s="12"/>
      <c r="FJI26" s="12"/>
      <c r="FJJ26" s="12"/>
      <c r="FJK26" s="12"/>
      <c r="FJL26" s="12"/>
      <c r="FJM26" s="12"/>
      <c r="FJN26" s="12"/>
      <c r="FJO26" s="12"/>
      <c r="FJP26" s="12"/>
      <c r="FJQ26" s="12"/>
      <c r="FJR26" s="12"/>
      <c r="FJS26" s="12"/>
      <c r="FJT26" s="12"/>
      <c r="FJU26" s="12"/>
      <c r="FJV26" s="12"/>
      <c r="FJW26" s="12"/>
      <c r="FJX26" s="12"/>
      <c r="FJY26" s="12"/>
      <c r="FJZ26" s="12"/>
      <c r="FKA26" s="12"/>
      <c r="FKB26" s="12"/>
      <c r="FKC26" s="12"/>
      <c r="FKD26" s="12"/>
      <c r="FKE26" s="12"/>
      <c r="FKF26" s="12"/>
      <c r="FKG26" s="12"/>
      <c r="FKH26" s="12"/>
      <c r="FKI26" s="12"/>
      <c r="FKJ26" s="12"/>
      <c r="FKK26" s="12"/>
      <c r="FKL26" s="12"/>
      <c r="FKM26" s="12"/>
      <c r="FKN26" s="12"/>
      <c r="FKO26" s="12"/>
      <c r="FKP26" s="12"/>
      <c r="FKQ26" s="12"/>
      <c r="FKR26" s="12"/>
      <c r="FKS26" s="12"/>
      <c r="FKT26" s="12"/>
      <c r="FKU26" s="12"/>
      <c r="FKV26" s="12"/>
      <c r="FKW26" s="12"/>
      <c r="FKX26" s="12"/>
      <c r="FKY26" s="12"/>
      <c r="FKZ26" s="12"/>
      <c r="FLA26" s="12"/>
      <c r="FLB26" s="12"/>
      <c r="FLC26" s="12"/>
      <c r="FLD26" s="12"/>
      <c r="FLE26" s="12"/>
      <c r="FLF26" s="12"/>
      <c r="FLG26" s="12"/>
      <c r="FLH26" s="12"/>
      <c r="FLI26" s="12"/>
      <c r="FLJ26" s="12"/>
      <c r="FLK26" s="12"/>
      <c r="FLL26" s="12"/>
      <c r="FLM26" s="12"/>
      <c r="FLN26" s="12"/>
      <c r="FLO26" s="12"/>
      <c r="FLP26" s="12"/>
      <c r="FLQ26" s="12"/>
      <c r="FLR26" s="12"/>
      <c r="FLS26" s="12"/>
      <c r="FLT26" s="12"/>
      <c r="FLU26" s="12"/>
      <c r="FLV26" s="12"/>
      <c r="FLW26" s="12"/>
      <c r="FLX26" s="12"/>
      <c r="FLY26" s="12"/>
      <c r="FLZ26" s="12"/>
      <c r="FMA26" s="12"/>
      <c r="FMB26" s="12"/>
      <c r="FMC26" s="12"/>
      <c r="FMD26" s="12"/>
      <c r="FME26" s="12"/>
      <c r="FMF26" s="12"/>
      <c r="FMG26" s="12"/>
      <c r="FMH26" s="12"/>
      <c r="FMI26" s="12"/>
      <c r="FMJ26" s="12"/>
      <c r="FMK26" s="12"/>
      <c r="FML26" s="12"/>
      <c r="FMM26" s="12"/>
      <c r="FMN26" s="12"/>
      <c r="FMO26" s="12"/>
      <c r="FMP26" s="12"/>
      <c r="FMQ26" s="12"/>
      <c r="FMR26" s="12"/>
      <c r="FMS26" s="12"/>
      <c r="FMT26" s="12"/>
      <c r="FMU26" s="12"/>
      <c r="FMV26" s="12"/>
      <c r="FMW26" s="12"/>
      <c r="FMX26" s="12"/>
      <c r="FMY26" s="12"/>
      <c r="FMZ26" s="12"/>
      <c r="FNA26" s="12"/>
      <c r="FNB26" s="12"/>
      <c r="FNC26" s="12"/>
      <c r="FND26" s="12"/>
      <c r="FNE26" s="12"/>
      <c r="FNF26" s="12"/>
      <c r="FNG26" s="12"/>
      <c r="FNH26" s="12"/>
      <c r="FNI26" s="12"/>
      <c r="FNJ26" s="12"/>
      <c r="FNK26" s="12"/>
      <c r="FNL26" s="12"/>
      <c r="FNM26" s="12"/>
      <c r="FNN26" s="12"/>
      <c r="FNO26" s="12"/>
      <c r="FNP26" s="12"/>
      <c r="FNQ26" s="12"/>
      <c r="FNR26" s="12"/>
      <c r="FNS26" s="12"/>
      <c r="FNT26" s="12"/>
      <c r="FNU26" s="12"/>
      <c r="FNV26" s="12"/>
      <c r="FNW26" s="12"/>
      <c r="FNX26" s="12"/>
      <c r="FNY26" s="12"/>
      <c r="FNZ26" s="12"/>
      <c r="FOA26" s="12"/>
      <c r="FOB26" s="12"/>
      <c r="FOC26" s="12"/>
      <c r="FOD26" s="12"/>
      <c r="FOE26" s="12"/>
      <c r="FOF26" s="12"/>
      <c r="FOG26" s="12"/>
      <c r="FOH26" s="12"/>
      <c r="FOI26" s="12"/>
      <c r="FOJ26" s="12"/>
      <c r="FOK26" s="12"/>
      <c r="FOL26" s="12"/>
      <c r="FOM26" s="12"/>
      <c r="FON26" s="12"/>
      <c r="FOO26" s="12"/>
      <c r="FOP26" s="12"/>
      <c r="FOQ26" s="12"/>
      <c r="FOR26" s="12"/>
      <c r="FOS26" s="12"/>
      <c r="FOT26" s="12"/>
      <c r="FOU26" s="12"/>
      <c r="FOV26" s="12"/>
      <c r="FOW26" s="12"/>
      <c r="FOX26" s="12"/>
      <c r="FOY26" s="12"/>
      <c r="FOZ26" s="12"/>
      <c r="FPA26" s="12"/>
      <c r="FPB26" s="12"/>
      <c r="FPC26" s="12"/>
      <c r="FPD26" s="12"/>
      <c r="FPE26" s="12"/>
      <c r="FPF26" s="12"/>
      <c r="FPG26" s="12"/>
      <c r="FPH26" s="12"/>
      <c r="FPI26" s="12"/>
      <c r="FPJ26" s="12"/>
      <c r="FPK26" s="12"/>
      <c r="FPL26" s="12"/>
      <c r="FPM26" s="12"/>
      <c r="FPN26" s="12"/>
      <c r="FPO26" s="12"/>
      <c r="FPP26" s="12"/>
      <c r="FPQ26" s="12"/>
      <c r="FPR26" s="12"/>
      <c r="FPS26" s="12"/>
      <c r="FPT26" s="12"/>
      <c r="FPU26" s="12"/>
      <c r="FPV26" s="12"/>
      <c r="FPW26" s="12"/>
      <c r="FPX26" s="12"/>
      <c r="FPY26" s="12"/>
      <c r="FPZ26" s="12"/>
      <c r="FQA26" s="12"/>
      <c r="FQB26" s="12"/>
      <c r="FQC26" s="12"/>
      <c r="FQD26" s="12"/>
      <c r="FQE26" s="12"/>
      <c r="FQF26" s="12"/>
      <c r="FQG26" s="12"/>
      <c r="FQH26" s="12"/>
      <c r="FQI26" s="12"/>
      <c r="FQJ26" s="12"/>
      <c r="FQK26" s="12"/>
      <c r="FQL26" s="12"/>
      <c r="FQM26" s="12"/>
      <c r="FQN26" s="12"/>
      <c r="FQO26" s="12"/>
      <c r="FQP26" s="12"/>
      <c r="FQQ26" s="12"/>
      <c r="FQR26" s="12"/>
      <c r="FQS26" s="12"/>
      <c r="FQT26" s="12"/>
      <c r="FQU26" s="12"/>
      <c r="FQV26" s="12"/>
      <c r="FQW26" s="12"/>
      <c r="FQX26" s="12"/>
      <c r="FQY26" s="12"/>
      <c r="FQZ26" s="12"/>
      <c r="FRA26" s="12"/>
      <c r="FRB26" s="12"/>
      <c r="FRC26" s="12"/>
      <c r="FRD26" s="12"/>
      <c r="FRE26" s="12"/>
      <c r="FRF26" s="12"/>
      <c r="FRG26" s="12"/>
      <c r="FRH26" s="12"/>
      <c r="FRI26" s="12"/>
      <c r="FRJ26" s="12"/>
      <c r="FRK26" s="12"/>
      <c r="FRL26" s="12"/>
      <c r="FRM26" s="12"/>
      <c r="FRN26" s="12"/>
      <c r="FRO26" s="12"/>
      <c r="FRP26" s="12"/>
      <c r="FRQ26" s="12"/>
      <c r="FRR26" s="12"/>
      <c r="FRS26" s="12"/>
      <c r="FRT26" s="12"/>
      <c r="FRU26" s="12"/>
      <c r="FRV26" s="12"/>
      <c r="FRW26" s="12"/>
      <c r="FRX26" s="12"/>
      <c r="FRY26" s="12"/>
      <c r="FRZ26" s="12"/>
      <c r="FSA26" s="12"/>
      <c r="FSB26" s="12"/>
      <c r="FSC26" s="12"/>
      <c r="FSD26" s="12"/>
      <c r="FSE26" s="12"/>
      <c r="FSF26" s="12"/>
      <c r="FSG26" s="12"/>
      <c r="FSH26" s="12"/>
      <c r="FSI26" s="12"/>
      <c r="FSJ26" s="12"/>
      <c r="FSK26" s="12"/>
      <c r="FSL26" s="12"/>
      <c r="FSM26" s="12"/>
      <c r="FSN26" s="12"/>
      <c r="FSO26" s="12"/>
      <c r="FSP26" s="12"/>
      <c r="FSQ26" s="12"/>
      <c r="FSR26" s="12"/>
      <c r="FSS26" s="12"/>
      <c r="FST26" s="12"/>
      <c r="FSU26" s="12"/>
      <c r="FSV26" s="12"/>
      <c r="FSW26" s="12"/>
      <c r="FSX26" s="12"/>
      <c r="FSY26" s="12"/>
      <c r="FSZ26" s="12"/>
      <c r="FTA26" s="12"/>
      <c r="FTB26" s="12"/>
      <c r="FTC26" s="12"/>
      <c r="FTD26" s="12"/>
      <c r="FTE26" s="12"/>
      <c r="FTF26" s="12"/>
      <c r="FTG26" s="12"/>
      <c r="FTH26" s="12"/>
      <c r="FTI26" s="12"/>
      <c r="FTJ26" s="12"/>
      <c r="FTK26" s="12"/>
      <c r="FTL26" s="12"/>
      <c r="FTM26" s="12"/>
      <c r="FTN26" s="12"/>
      <c r="FTO26" s="12"/>
      <c r="FTP26" s="12"/>
      <c r="FTQ26" s="12"/>
      <c r="FTR26" s="12"/>
      <c r="FTS26" s="12"/>
      <c r="FTT26" s="12"/>
      <c r="FTU26" s="12"/>
      <c r="FTV26" s="12"/>
      <c r="FTW26" s="12"/>
      <c r="FTX26" s="12"/>
      <c r="FTY26" s="12"/>
      <c r="FTZ26" s="12"/>
      <c r="FUA26" s="12"/>
      <c r="FUB26" s="12"/>
      <c r="FUC26" s="12"/>
      <c r="FUD26" s="12"/>
      <c r="FUE26" s="12"/>
      <c r="FUF26" s="12"/>
      <c r="FUG26" s="12"/>
      <c r="FUH26" s="12"/>
      <c r="FUI26" s="12"/>
      <c r="FUJ26" s="12"/>
      <c r="FUK26" s="12"/>
      <c r="FUL26" s="12"/>
      <c r="FUM26" s="12"/>
      <c r="FUN26" s="12"/>
      <c r="FUO26" s="12"/>
      <c r="FUP26" s="12"/>
      <c r="FUQ26" s="12"/>
      <c r="FUR26" s="12"/>
      <c r="FUS26" s="12"/>
      <c r="FUT26" s="12"/>
      <c r="FUU26" s="12"/>
      <c r="FUV26" s="12"/>
      <c r="FUW26" s="12"/>
      <c r="FUX26" s="12"/>
      <c r="FUY26" s="12"/>
      <c r="FUZ26" s="12"/>
      <c r="FVA26" s="12"/>
      <c r="FVB26" s="12"/>
      <c r="FVC26" s="12"/>
      <c r="FVD26" s="12"/>
      <c r="FVE26" s="12"/>
      <c r="FVF26" s="12"/>
      <c r="FVG26" s="12"/>
      <c r="FVH26" s="12"/>
      <c r="FVI26" s="12"/>
      <c r="FVJ26" s="12"/>
      <c r="FVK26" s="12"/>
      <c r="FVL26" s="12"/>
      <c r="FVM26" s="12"/>
      <c r="FVN26" s="12"/>
      <c r="FVO26" s="12"/>
      <c r="FVP26" s="12"/>
      <c r="FVQ26" s="12"/>
      <c r="FVR26" s="12"/>
      <c r="FVS26" s="12"/>
      <c r="FVT26" s="12"/>
      <c r="FVU26" s="12"/>
      <c r="FVV26" s="12"/>
      <c r="FVW26" s="12"/>
      <c r="FVX26" s="12"/>
      <c r="FVY26" s="12"/>
      <c r="FVZ26" s="12"/>
      <c r="FWA26" s="12"/>
      <c r="FWB26" s="12"/>
      <c r="FWC26" s="12"/>
      <c r="FWD26" s="12"/>
      <c r="FWE26" s="12"/>
      <c r="FWF26" s="12"/>
      <c r="FWG26" s="12"/>
      <c r="FWH26" s="12"/>
      <c r="FWI26" s="12"/>
      <c r="FWJ26" s="12"/>
      <c r="FWK26" s="12"/>
      <c r="FWL26" s="12"/>
      <c r="FWM26" s="12"/>
      <c r="FWN26" s="12"/>
      <c r="FWO26" s="12"/>
      <c r="FWP26" s="12"/>
      <c r="FWQ26" s="12"/>
      <c r="FWR26" s="12"/>
      <c r="FWS26" s="12"/>
      <c r="FWT26" s="12"/>
      <c r="FWU26" s="12"/>
      <c r="FWV26" s="12"/>
      <c r="FWW26" s="12"/>
      <c r="FWX26" s="12"/>
      <c r="FWY26" s="12"/>
      <c r="FWZ26" s="12"/>
      <c r="FXA26" s="12"/>
      <c r="FXB26" s="12"/>
      <c r="FXC26" s="12"/>
      <c r="FXD26" s="12"/>
      <c r="FXE26" s="12"/>
      <c r="FXF26" s="12"/>
      <c r="FXG26" s="12"/>
      <c r="FXH26" s="12"/>
      <c r="FXI26" s="12"/>
      <c r="FXJ26" s="12"/>
      <c r="FXK26" s="12"/>
      <c r="FXL26" s="12"/>
      <c r="FXM26" s="12"/>
      <c r="FXN26" s="12"/>
      <c r="FXO26" s="12"/>
      <c r="FXP26" s="12"/>
      <c r="FXQ26" s="12"/>
      <c r="FXR26" s="12"/>
      <c r="FXS26" s="12"/>
      <c r="FXT26" s="12"/>
      <c r="FXU26" s="12"/>
      <c r="FXV26" s="12"/>
      <c r="FXW26" s="12"/>
      <c r="FXX26" s="12"/>
      <c r="FXY26" s="12"/>
      <c r="FXZ26" s="12"/>
      <c r="FYA26" s="12"/>
      <c r="FYB26" s="12"/>
      <c r="FYC26" s="12"/>
      <c r="FYD26" s="12"/>
      <c r="FYE26" s="12"/>
      <c r="FYF26" s="12"/>
      <c r="FYG26" s="12"/>
      <c r="FYH26" s="12"/>
      <c r="FYI26" s="12"/>
      <c r="FYJ26" s="12"/>
      <c r="FYK26" s="12"/>
      <c r="FYL26" s="12"/>
      <c r="FYM26" s="12"/>
      <c r="FYN26" s="12"/>
      <c r="FYO26" s="12"/>
      <c r="FYP26" s="12"/>
      <c r="FYQ26" s="12"/>
      <c r="FYR26" s="12"/>
      <c r="FYS26" s="12"/>
      <c r="FYT26" s="12"/>
      <c r="FYU26" s="12"/>
      <c r="FYV26" s="12"/>
      <c r="FYW26" s="12"/>
      <c r="FYX26" s="12"/>
      <c r="FYY26" s="12"/>
      <c r="FYZ26" s="12"/>
      <c r="FZA26" s="12"/>
      <c r="FZB26" s="12"/>
      <c r="FZC26" s="12"/>
      <c r="FZD26" s="12"/>
      <c r="FZE26" s="12"/>
      <c r="FZF26" s="12"/>
      <c r="FZG26" s="12"/>
      <c r="FZH26" s="12"/>
      <c r="FZI26" s="12"/>
      <c r="FZJ26" s="12"/>
      <c r="FZK26" s="12"/>
      <c r="FZL26" s="12"/>
      <c r="FZM26" s="12"/>
      <c r="FZN26" s="12"/>
      <c r="FZO26" s="12"/>
      <c r="FZP26" s="12"/>
      <c r="FZQ26" s="12"/>
      <c r="FZR26" s="12"/>
      <c r="FZS26" s="12"/>
      <c r="FZT26" s="12"/>
      <c r="FZU26" s="12"/>
      <c r="FZV26" s="12"/>
      <c r="FZW26" s="12"/>
      <c r="FZX26" s="12"/>
      <c r="FZY26" s="12"/>
      <c r="FZZ26" s="12"/>
      <c r="GAA26" s="12"/>
      <c r="GAB26" s="12"/>
      <c r="GAC26" s="12"/>
      <c r="GAD26" s="12"/>
      <c r="GAE26" s="12"/>
      <c r="GAF26" s="12"/>
      <c r="GAG26" s="12"/>
      <c r="GAH26" s="12"/>
      <c r="GAI26" s="12"/>
      <c r="GAJ26" s="12"/>
      <c r="GAK26" s="12"/>
      <c r="GAL26" s="12"/>
      <c r="GAM26" s="12"/>
      <c r="GAN26" s="12"/>
      <c r="GAO26" s="12"/>
      <c r="GAP26" s="12"/>
      <c r="GAQ26" s="12"/>
      <c r="GAR26" s="12"/>
      <c r="GAS26" s="12"/>
      <c r="GAT26" s="12"/>
      <c r="GAU26" s="12"/>
      <c r="GAV26" s="12"/>
      <c r="GAW26" s="12"/>
      <c r="GAX26" s="12"/>
      <c r="GAY26" s="12"/>
      <c r="GAZ26" s="12"/>
      <c r="GBA26" s="12"/>
      <c r="GBB26" s="12"/>
      <c r="GBC26" s="12"/>
      <c r="GBD26" s="12"/>
      <c r="GBE26" s="12"/>
      <c r="GBF26" s="12"/>
      <c r="GBG26" s="12"/>
      <c r="GBH26" s="12"/>
      <c r="GBI26" s="12"/>
      <c r="GBJ26" s="12"/>
      <c r="GBK26" s="12"/>
      <c r="GBL26" s="12"/>
      <c r="GBM26" s="12"/>
      <c r="GBN26" s="12"/>
      <c r="GBO26" s="12"/>
      <c r="GBP26" s="12"/>
      <c r="GBQ26" s="12"/>
      <c r="GBR26" s="12"/>
      <c r="GBS26" s="12"/>
      <c r="GBT26" s="12"/>
      <c r="GBU26" s="12"/>
      <c r="GBV26" s="12"/>
      <c r="GBW26" s="12"/>
      <c r="GBX26" s="12"/>
      <c r="GBY26" s="12"/>
      <c r="GBZ26" s="12"/>
      <c r="GCA26" s="12"/>
      <c r="GCB26" s="12"/>
      <c r="GCC26" s="12"/>
      <c r="GCD26" s="12"/>
      <c r="GCE26" s="12"/>
      <c r="GCF26" s="12"/>
      <c r="GCG26" s="12"/>
      <c r="GCH26" s="12"/>
      <c r="GCI26" s="12"/>
      <c r="GCJ26" s="12"/>
      <c r="GCK26" s="12"/>
      <c r="GCL26" s="12"/>
      <c r="GCM26" s="12"/>
      <c r="GCN26" s="12"/>
      <c r="GCO26" s="12"/>
      <c r="GCP26" s="12"/>
      <c r="GCQ26" s="12"/>
      <c r="GCR26" s="12"/>
      <c r="GCS26" s="12"/>
      <c r="GCT26" s="12"/>
      <c r="GCU26" s="12"/>
      <c r="GCV26" s="12"/>
      <c r="GCW26" s="12"/>
      <c r="GCX26" s="12"/>
      <c r="GCY26" s="12"/>
      <c r="GCZ26" s="12"/>
      <c r="GDA26" s="12"/>
      <c r="GDB26" s="12"/>
      <c r="GDC26" s="12"/>
      <c r="GDD26" s="12"/>
      <c r="GDE26" s="12"/>
      <c r="GDF26" s="12"/>
      <c r="GDG26" s="12"/>
      <c r="GDH26" s="12"/>
      <c r="GDI26" s="12"/>
      <c r="GDJ26" s="12"/>
      <c r="GDK26" s="12"/>
      <c r="GDL26" s="12"/>
      <c r="GDM26" s="12"/>
      <c r="GDN26" s="12"/>
      <c r="GDO26" s="12"/>
      <c r="GDP26" s="12"/>
      <c r="GDQ26" s="12"/>
      <c r="GDR26" s="12"/>
      <c r="GDS26" s="12"/>
      <c r="GDT26" s="12"/>
      <c r="GDU26" s="12"/>
      <c r="GDV26" s="12"/>
      <c r="GDW26" s="12"/>
      <c r="GDX26" s="12"/>
      <c r="GDY26" s="12"/>
      <c r="GDZ26" s="12"/>
      <c r="GEA26" s="12"/>
      <c r="GEB26" s="12"/>
      <c r="GEC26" s="12"/>
      <c r="GED26" s="12"/>
      <c r="GEE26" s="12"/>
      <c r="GEF26" s="12"/>
      <c r="GEG26" s="12"/>
      <c r="GEH26" s="12"/>
      <c r="GEI26" s="12"/>
      <c r="GEJ26" s="12"/>
      <c r="GEK26" s="12"/>
      <c r="GEL26" s="12"/>
      <c r="GEM26" s="12"/>
      <c r="GEN26" s="12"/>
      <c r="GEO26" s="12"/>
      <c r="GEP26" s="12"/>
      <c r="GEQ26" s="12"/>
      <c r="GER26" s="12"/>
      <c r="GES26" s="12"/>
      <c r="GET26" s="12"/>
      <c r="GEU26" s="12"/>
      <c r="GEV26" s="12"/>
      <c r="GEW26" s="12"/>
      <c r="GEX26" s="12"/>
      <c r="GEY26" s="12"/>
      <c r="GEZ26" s="12"/>
      <c r="GFA26" s="12"/>
      <c r="GFB26" s="12"/>
      <c r="GFC26" s="12"/>
      <c r="GFD26" s="12"/>
      <c r="GFE26" s="12"/>
      <c r="GFF26" s="12"/>
      <c r="GFG26" s="12"/>
      <c r="GFH26" s="12"/>
      <c r="GFI26" s="12"/>
      <c r="GFJ26" s="12"/>
      <c r="GFK26" s="12"/>
      <c r="GFL26" s="12"/>
      <c r="GFM26" s="12"/>
      <c r="GFN26" s="12"/>
      <c r="GFO26" s="12"/>
      <c r="GFP26" s="12"/>
      <c r="GFQ26" s="12"/>
      <c r="GFR26" s="12"/>
      <c r="GFS26" s="12"/>
      <c r="GFT26" s="12"/>
      <c r="GFU26" s="12"/>
      <c r="GFV26" s="12"/>
      <c r="GFW26" s="12"/>
      <c r="GFX26" s="12"/>
      <c r="GFY26" s="12"/>
      <c r="GFZ26" s="12"/>
      <c r="GGA26" s="12"/>
      <c r="GGB26" s="12"/>
      <c r="GGC26" s="12"/>
      <c r="GGD26" s="12"/>
      <c r="GGE26" s="12"/>
      <c r="GGF26" s="12"/>
      <c r="GGG26" s="12"/>
      <c r="GGH26" s="12"/>
      <c r="GGI26" s="12"/>
      <c r="GGJ26" s="12"/>
      <c r="GGK26" s="12"/>
      <c r="GGL26" s="12"/>
      <c r="GGM26" s="12"/>
      <c r="GGN26" s="12"/>
      <c r="GGO26" s="12"/>
      <c r="GGP26" s="12"/>
      <c r="GGQ26" s="12"/>
      <c r="GGR26" s="12"/>
      <c r="GGS26" s="12"/>
      <c r="GGT26" s="12"/>
      <c r="GGU26" s="12"/>
      <c r="GGV26" s="12"/>
      <c r="GGW26" s="12"/>
      <c r="GGX26" s="12"/>
      <c r="GGY26" s="12"/>
      <c r="GGZ26" s="12"/>
      <c r="GHA26" s="12"/>
      <c r="GHB26" s="12"/>
      <c r="GHC26" s="12"/>
      <c r="GHD26" s="12"/>
      <c r="GHE26" s="12"/>
      <c r="GHF26" s="12"/>
      <c r="GHG26" s="12"/>
      <c r="GHH26" s="12"/>
      <c r="GHI26" s="12"/>
      <c r="GHJ26" s="12"/>
      <c r="GHK26" s="12"/>
      <c r="GHL26" s="12"/>
      <c r="GHM26" s="12"/>
      <c r="GHN26" s="12"/>
      <c r="GHO26" s="12"/>
      <c r="GHP26" s="12"/>
      <c r="GHQ26" s="12"/>
      <c r="GHR26" s="12"/>
      <c r="GHS26" s="12"/>
      <c r="GHT26" s="12"/>
      <c r="GHU26" s="12"/>
      <c r="GHV26" s="12"/>
      <c r="GHW26" s="12"/>
      <c r="GHX26" s="12"/>
      <c r="GHY26" s="12"/>
      <c r="GHZ26" s="12"/>
      <c r="GIA26" s="12"/>
      <c r="GIB26" s="12"/>
      <c r="GIC26" s="12"/>
      <c r="GID26" s="12"/>
      <c r="GIE26" s="12"/>
      <c r="GIF26" s="12"/>
      <c r="GIG26" s="12"/>
      <c r="GIH26" s="12"/>
      <c r="GII26" s="12"/>
      <c r="GIJ26" s="12"/>
      <c r="GIK26" s="12"/>
      <c r="GIL26" s="12"/>
      <c r="GIM26" s="12"/>
      <c r="GIN26" s="12"/>
      <c r="GIO26" s="12"/>
      <c r="GIP26" s="12"/>
      <c r="GIQ26" s="12"/>
      <c r="GIR26" s="12"/>
      <c r="GIS26" s="12"/>
      <c r="GIT26" s="12"/>
      <c r="GIU26" s="12"/>
      <c r="GIV26" s="12"/>
      <c r="GIW26" s="12"/>
      <c r="GIX26" s="12"/>
      <c r="GIY26" s="12"/>
      <c r="GIZ26" s="12"/>
      <c r="GJA26" s="12"/>
      <c r="GJB26" s="12"/>
      <c r="GJC26" s="12"/>
      <c r="GJD26" s="12"/>
      <c r="GJE26" s="12"/>
      <c r="GJF26" s="12"/>
      <c r="GJG26" s="12"/>
      <c r="GJH26" s="12"/>
      <c r="GJI26" s="12"/>
      <c r="GJJ26" s="12"/>
      <c r="GJK26" s="12"/>
      <c r="GJL26" s="12"/>
      <c r="GJM26" s="12"/>
      <c r="GJN26" s="12"/>
      <c r="GJO26" s="12"/>
      <c r="GJP26" s="12"/>
      <c r="GJQ26" s="12"/>
      <c r="GJR26" s="12"/>
      <c r="GJS26" s="12"/>
      <c r="GJT26" s="12"/>
      <c r="GJU26" s="12"/>
      <c r="GJV26" s="12"/>
      <c r="GJW26" s="12"/>
      <c r="GJX26" s="12"/>
      <c r="GJY26" s="12"/>
      <c r="GJZ26" s="12"/>
      <c r="GKA26" s="12"/>
      <c r="GKB26" s="12"/>
      <c r="GKC26" s="12"/>
      <c r="GKD26" s="12"/>
      <c r="GKE26" s="12"/>
      <c r="GKF26" s="12"/>
      <c r="GKG26" s="12"/>
      <c r="GKH26" s="12"/>
      <c r="GKI26" s="12"/>
      <c r="GKJ26" s="12"/>
      <c r="GKK26" s="12"/>
      <c r="GKL26" s="12"/>
      <c r="GKM26" s="12"/>
      <c r="GKN26" s="12"/>
      <c r="GKO26" s="12"/>
      <c r="GKP26" s="12"/>
      <c r="GKQ26" s="12"/>
      <c r="GKR26" s="12"/>
      <c r="GKS26" s="12"/>
      <c r="GKT26" s="12"/>
      <c r="GKU26" s="12"/>
      <c r="GKV26" s="12"/>
      <c r="GKW26" s="12"/>
      <c r="GKX26" s="12"/>
      <c r="GKY26" s="12"/>
      <c r="GKZ26" s="12"/>
      <c r="GLA26" s="12"/>
      <c r="GLB26" s="12"/>
      <c r="GLC26" s="12"/>
      <c r="GLD26" s="12"/>
      <c r="GLE26" s="12"/>
      <c r="GLF26" s="12"/>
      <c r="GLG26" s="12"/>
      <c r="GLH26" s="12"/>
      <c r="GLI26" s="12"/>
      <c r="GLJ26" s="12"/>
      <c r="GLK26" s="12"/>
      <c r="GLL26" s="12"/>
      <c r="GLM26" s="12"/>
      <c r="GLN26" s="12"/>
      <c r="GLO26" s="12"/>
      <c r="GLP26" s="12"/>
      <c r="GLQ26" s="12"/>
      <c r="GLR26" s="12"/>
      <c r="GLS26" s="12"/>
      <c r="GLT26" s="12"/>
      <c r="GLU26" s="12"/>
      <c r="GLV26" s="12"/>
      <c r="GLW26" s="12"/>
      <c r="GLX26" s="12"/>
      <c r="GLY26" s="12"/>
      <c r="GLZ26" s="12"/>
      <c r="GMA26" s="12"/>
      <c r="GMB26" s="12"/>
      <c r="GMC26" s="12"/>
      <c r="GMD26" s="12"/>
      <c r="GME26" s="12"/>
      <c r="GMF26" s="12"/>
      <c r="GMG26" s="12"/>
      <c r="GMH26" s="12"/>
      <c r="GMI26" s="12"/>
      <c r="GMJ26" s="12"/>
      <c r="GMK26" s="12"/>
      <c r="GML26" s="12"/>
      <c r="GMM26" s="12"/>
      <c r="GMN26" s="12"/>
      <c r="GMO26" s="12"/>
      <c r="GMP26" s="12"/>
      <c r="GMQ26" s="12"/>
      <c r="GMR26" s="12"/>
      <c r="GMS26" s="12"/>
      <c r="GMT26" s="12"/>
      <c r="GMU26" s="12"/>
      <c r="GMV26" s="12"/>
      <c r="GMW26" s="12"/>
      <c r="GMX26" s="12"/>
      <c r="GMY26" s="12"/>
      <c r="GMZ26" s="12"/>
      <c r="GNA26" s="12"/>
      <c r="GNB26" s="12"/>
      <c r="GNC26" s="12"/>
      <c r="GND26" s="12"/>
      <c r="GNE26" s="12"/>
      <c r="GNF26" s="12"/>
      <c r="GNG26" s="12"/>
      <c r="GNH26" s="12"/>
      <c r="GNI26" s="12"/>
      <c r="GNJ26" s="12"/>
      <c r="GNK26" s="12"/>
      <c r="GNL26" s="12"/>
      <c r="GNM26" s="12"/>
      <c r="GNN26" s="12"/>
      <c r="GNO26" s="12"/>
      <c r="GNP26" s="12"/>
      <c r="GNQ26" s="12"/>
      <c r="GNR26" s="12"/>
      <c r="GNS26" s="12"/>
      <c r="GNT26" s="12"/>
      <c r="GNU26" s="12"/>
      <c r="GNV26" s="12"/>
      <c r="GNW26" s="12"/>
      <c r="GNX26" s="12"/>
      <c r="GNY26" s="12"/>
      <c r="GNZ26" s="12"/>
      <c r="GOA26" s="12"/>
      <c r="GOB26" s="12"/>
      <c r="GOC26" s="12"/>
      <c r="GOD26" s="12"/>
      <c r="GOE26" s="12"/>
      <c r="GOF26" s="12"/>
      <c r="GOG26" s="12"/>
      <c r="GOH26" s="12"/>
      <c r="GOI26" s="12"/>
      <c r="GOJ26" s="12"/>
      <c r="GOK26" s="12"/>
      <c r="GOL26" s="12"/>
      <c r="GOM26" s="12"/>
      <c r="GON26" s="12"/>
      <c r="GOO26" s="12"/>
      <c r="GOP26" s="12"/>
      <c r="GOQ26" s="12"/>
      <c r="GOR26" s="12"/>
      <c r="GOS26" s="12"/>
      <c r="GOT26" s="12"/>
      <c r="GOU26" s="12"/>
      <c r="GOV26" s="12"/>
      <c r="GOW26" s="12"/>
      <c r="GOX26" s="12"/>
      <c r="GOY26" s="12"/>
      <c r="GOZ26" s="12"/>
      <c r="GPA26" s="12"/>
      <c r="GPB26" s="12"/>
      <c r="GPC26" s="12"/>
      <c r="GPD26" s="12"/>
      <c r="GPE26" s="12"/>
      <c r="GPF26" s="12"/>
      <c r="GPG26" s="12"/>
      <c r="GPH26" s="12"/>
      <c r="GPI26" s="12"/>
      <c r="GPJ26" s="12"/>
      <c r="GPK26" s="12"/>
      <c r="GPL26" s="12"/>
      <c r="GPM26" s="12"/>
      <c r="GPN26" s="12"/>
      <c r="GPO26" s="12"/>
      <c r="GPP26" s="12"/>
      <c r="GPQ26" s="12"/>
      <c r="GPR26" s="12"/>
      <c r="GPS26" s="12"/>
      <c r="GPT26" s="12"/>
      <c r="GPU26" s="12"/>
      <c r="GPV26" s="12"/>
      <c r="GPW26" s="12"/>
      <c r="GPX26" s="12"/>
      <c r="GPY26" s="12"/>
      <c r="GPZ26" s="12"/>
      <c r="GQA26" s="12"/>
      <c r="GQB26" s="12"/>
      <c r="GQC26" s="12"/>
      <c r="GQD26" s="12"/>
      <c r="GQE26" s="12"/>
      <c r="GQF26" s="12"/>
      <c r="GQG26" s="12"/>
      <c r="GQH26" s="12"/>
      <c r="GQI26" s="12"/>
      <c r="GQJ26" s="12"/>
      <c r="GQK26" s="12"/>
      <c r="GQL26" s="12"/>
      <c r="GQM26" s="12"/>
      <c r="GQN26" s="12"/>
      <c r="GQO26" s="12"/>
      <c r="GQP26" s="12"/>
      <c r="GQQ26" s="12"/>
      <c r="GQR26" s="12"/>
      <c r="GQS26" s="12"/>
      <c r="GQT26" s="12"/>
      <c r="GQU26" s="12"/>
      <c r="GQV26" s="12"/>
      <c r="GQW26" s="12"/>
      <c r="GQX26" s="12"/>
      <c r="GQY26" s="12"/>
      <c r="GQZ26" s="12"/>
      <c r="GRA26" s="12"/>
      <c r="GRB26" s="12"/>
      <c r="GRC26" s="12"/>
      <c r="GRD26" s="12"/>
      <c r="GRE26" s="12"/>
      <c r="GRF26" s="12"/>
      <c r="GRG26" s="12"/>
      <c r="GRH26" s="12"/>
      <c r="GRI26" s="12"/>
      <c r="GRJ26" s="12"/>
      <c r="GRK26" s="12"/>
      <c r="GRL26" s="12"/>
      <c r="GRM26" s="12"/>
      <c r="GRN26" s="12"/>
      <c r="GRO26" s="12"/>
      <c r="GRP26" s="12"/>
      <c r="GRQ26" s="12"/>
      <c r="GRR26" s="12"/>
      <c r="GRS26" s="12"/>
      <c r="GRT26" s="12"/>
      <c r="GRU26" s="12"/>
      <c r="GRV26" s="12"/>
      <c r="GRW26" s="12"/>
      <c r="GRX26" s="12"/>
      <c r="GRY26" s="12"/>
      <c r="GRZ26" s="12"/>
      <c r="GSA26" s="12"/>
      <c r="GSB26" s="12"/>
      <c r="GSC26" s="12"/>
      <c r="GSD26" s="12"/>
      <c r="GSE26" s="12"/>
      <c r="GSF26" s="12"/>
      <c r="GSG26" s="12"/>
      <c r="GSH26" s="12"/>
      <c r="GSI26" s="12"/>
      <c r="GSJ26" s="12"/>
      <c r="GSK26" s="12"/>
      <c r="GSL26" s="12"/>
      <c r="GSM26" s="12"/>
      <c r="GSN26" s="12"/>
      <c r="GSO26" s="12"/>
      <c r="GSP26" s="12"/>
      <c r="GSQ26" s="12"/>
      <c r="GSR26" s="12"/>
      <c r="GSS26" s="12"/>
      <c r="GST26" s="12"/>
      <c r="GSU26" s="12"/>
      <c r="GSV26" s="12"/>
      <c r="GSW26" s="12"/>
      <c r="GSX26" s="12"/>
      <c r="GSY26" s="12"/>
      <c r="GSZ26" s="12"/>
      <c r="GTA26" s="12"/>
      <c r="GTB26" s="12"/>
      <c r="GTC26" s="12"/>
      <c r="GTD26" s="12"/>
      <c r="GTE26" s="12"/>
      <c r="GTF26" s="12"/>
      <c r="GTG26" s="12"/>
      <c r="GTH26" s="12"/>
      <c r="GTI26" s="12"/>
      <c r="GTJ26" s="12"/>
      <c r="GTK26" s="12"/>
      <c r="GTL26" s="12"/>
      <c r="GTM26" s="12"/>
      <c r="GTN26" s="12"/>
      <c r="GTO26" s="12"/>
      <c r="GTP26" s="12"/>
      <c r="GTQ26" s="12"/>
      <c r="GTR26" s="12"/>
      <c r="GTS26" s="12"/>
      <c r="GTT26" s="12"/>
      <c r="GTU26" s="12"/>
      <c r="GTV26" s="12"/>
      <c r="GTW26" s="12"/>
      <c r="GTX26" s="12"/>
      <c r="GTY26" s="12"/>
      <c r="GTZ26" s="12"/>
      <c r="GUA26" s="12"/>
      <c r="GUB26" s="12"/>
      <c r="GUC26" s="12"/>
      <c r="GUD26" s="12"/>
      <c r="GUE26" s="12"/>
      <c r="GUF26" s="12"/>
      <c r="GUG26" s="12"/>
      <c r="GUH26" s="12"/>
      <c r="GUI26" s="12"/>
      <c r="GUJ26" s="12"/>
      <c r="GUK26" s="12"/>
      <c r="GUL26" s="12"/>
      <c r="GUM26" s="12"/>
      <c r="GUN26" s="12"/>
      <c r="GUO26" s="12"/>
      <c r="GUP26" s="12"/>
      <c r="GUQ26" s="12"/>
      <c r="GUR26" s="12"/>
      <c r="GUS26" s="12"/>
      <c r="GUT26" s="12"/>
      <c r="GUU26" s="12"/>
      <c r="GUV26" s="12"/>
      <c r="GUW26" s="12"/>
      <c r="GUX26" s="12"/>
      <c r="GUY26" s="12"/>
      <c r="GUZ26" s="12"/>
      <c r="GVA26" s="12"/>
      <c r="GVB26" s="12"/>
      <c r="GVC26" s="12"/>
      <c r="GVD26" s="12"/>
      <c r="GVE26" s="12"/>
      <c r="GVF26" s="12"/>
      <c r="GVG26" s="12"/>
      <c r="GVH26" s="12"/>
      <c r="GVI26" s="12"/>
      <c r="GVJ26" s="12"/>
      <c r="GVK26" s="12"/>
      <c r="GVL26" s="12"/>
      <c r="GVM26" s="12"/>
      <c r="GVN26" s="12"/>
      <c r="GVO26" s="12"/>
      <c r="GVP26" s="12"/>
      <c r="GVQ26" s="12"/>
      <c r="GVR26" s="12"/>
      <c r="GVS26" s="12"/>
      <c r="GVT26" s="12"/>
      <c r="GVU26" s="12"/>
      <c r="GVV26" s="12"/>
      <c r="GVW26" s="12"/>
      <c r="GVX26" s="12"/>
      <c r="GVY26" s="12"/>
      <c r="GVZ26" s="12"/>
      <c r="GWA26" s="12"/>
      <c r="GWB26" s="12"/>
      <c r="GWC26" s="12"/>
      <c r="GWD26" s="12"/>
      <c r="GWE26" s="12"/>
      <c r="GWF26" s="12"/>
      <c r="GWG26" s="12"/>
      <c r="GWH26" s="12"/>
      <c r="GWI26" s="12"/>
      <c r="GWJ26" s="12"/>
      <c r="GWK26" s="12"/>
      <c r="GWL26" s="12"/>
      <c r="GWM26" s="12"/>
      <c r="GWN26" s="12"/>
      <c r="GWO26" s="12"/>
      <c r="GWP26" s="12"/>
      <c r="GWQ26" s="12"/>
      <c r="GWR26" s="12"/>
      <c r="GWS26" s="12"/>
      <c r="GWT26" s="12"/>
      <c r="GWU26" s="12"/>
      <c r="GWV26" s="12"/>
      <c r="GWW26" s="12"/>
      <c r="GWX26" s="12"/>
      <c r="GWY26" s="12"/>
      <c r="GWZ26" s="12"/>
      <c r="GXA26" s="12"/>
      <c r="GXB26" s="12"/>
      <c r="GXC26" s="12"/>
      <c r="GXD26" s="12"/>
      <c r="GXE26" s="12"/>
      <c r="GXF26" s="12"/>
      <c r="GXG26" s="12"/>
      <c r="GXH26" s="12"/>
      <c r="GXI26" s="12"/>
      <c r="GXJ26" s="12"/>
      <c r="GXK26" s="12"/>
      <c r="GXL26" s="12"/>
      <c r="GXM26" s="12"/>
      <c r="GXN26" s="12"/>
      <c r="GXO26" s="12"/>
      <c r="GXP26" s="12"/>
      <c r="GXQ26" s="12"/>
      <c r="GXR26" s="12"/>
      <c r="GXS26" s="12"/>
      <c r="GXT26" s="12"/>
      <c r="GXU26" s="12"/>
      <c r="GXV26" s="12"/>
      <c r="GXW26" s="12"/>
      <c r="GXX26" s="12"/>
      <c r="GXY26" s="12"/>
      <c r="GXZ26" s="12"/>
      <c r="GYA26" s="12"/>
      <c r="GYB26" s="12"/>
      <c r="GYC26" s="12"/>
      <c r="GYD26" s="12"/>
      <c r="GYE26" s="12"/>
      <c r="GYF26" s="12"/>
      <c r="GYG26" s="12"/>
      <c r="GYH26" s="12"/>
      <c r="GYI26" s="12"/>
      <c r="GYJ26" s="12"/>
      <c r="GYK26" s="12"/>
      <c r="GYL26" s="12"/>
      <c r="GYM26" s="12"/>
      <c r="GYN26" s="12"/>
      <c r="GYO26" s="12"/>
      <c r="GYP26" s="12"/>
      <c r="GYQ26" s="12"/>
      <c r="GYR26" s="12"/>
      <c r="GYS26" s="12"/>
      <c r="GYT26" s="12"/>
      <c r="GYU26" s="12"/>
      <c r="GYV26" s="12"/>
      <c r="GYW26" s="12"/>
      <c r="GYX26" s="12"/>
      <c r="GYY26" s="12"/>
      <c r="GYZ26" s="12"/>
      <c r="GZA26" s="12"/>
      <c r="GZB26" s="12"/>
      <c r="GZC26" s="12"/>
      <c r="GZD26" s="12"/>
      <c r="GZE26" s="12"/>
      <c r="GZF26" s="12"/>
      <c r="GZG26" s="12"/>
      <c r="GZH26" s="12"/>
      <c r="GZI26" s="12"/>
      <c r="GZJ26" s="12"/>
      <c r="GZK26" s="12"/>
      <c r="GZL26" s="12"/>
      <c r="GZM26" s="12"/>
      <c r="GZN26" s="12"/>
      <c r="GZO26" s="12"/>
      <c r="GZP26" s="12"/>
      <c r="GZQ26" s="12"/>
      <c r="GZR26" s="12"/>
      <c r="GZS26" s="12"/>
      <c r="GZT26" s="12"/>
      <c r="GZU26" s="12"/>
      <c r="GZV26" s="12"/>
      <c r="GZW26" s="12"/>
      <c r="GZX26" s="12"/>
      <c r="GZY26" s="12"/>
      <c r="GZZ26" s="12"/>
      <c r="HAA26" s="12"/>
      <c r="HAB26" s="12"/>
      <c r="HAC26" s="12"/>
      <c r="HAD26" s="12"/>
      <c r="HAE26" s="12"/>
      <c r="HAF26" s="12"/>
      <c r="HAG26" s="12"/>
      <c r="HAH26" s="12"/>
      <c r="HAI26" s="12"/>
      <c r="HAJ26" s="12"/>
      <c r="HAK26" s="12"/>
      <c r="HAL26" s="12"/>
      <c r="HAM26" s="12"/>
      <c r="HAN26" s="12"/>
      <c r="HAO26" s="12"/>
      <c r="HAP26" s="12"/>
      <c r="HAQ26" s="12"/>
      <c r="HAR26" s="12"/>
      <c r="HAS26" s="12"/>
      <c r="HAT26" s="12"/>
      <c r="HAU26" s="12"/>
      <c r="HAV26" s="12"/>
      <c r="HAW26" s="12"/>
      <c r="HAX26" s="12"/>
      <c r="HAY26" s="12"/>
      <c r="HAZ26" s="12"/>
      <c r="HBA26" s="12"/>
      <c r="HBB26" s="12"/>
      <c r="HBC26" s="12"/>
      <c r="HBD26" s="12"/>
      <c r="HBE26" s="12"/>
      <c r="HBF26" s="12"/>
      <c r="HBG26" s="12"/>
      <c r="HBH26" s="12"/>
      <c r="HBI26" s="12"/>
      <c r="HBJ26" s="12"/>
      <c r="HBK26" s="12"/>
      <c r="HBL26" s="12"/>
      <c r="HBM26" s="12"/>
      <c r="HBN26" s="12"/>
      <c r="HBO26" s="12"/>
      <c r="HBP26" s="12"/>
      <c r="HBQ26" s="12"/>
      <c r="HBR26" s="12"/>
      <c r="HBS26" s="12"/>
      <c r="HBT26" s="12"/>
      <c r="HBU26" s="12"/>
      <c r="HBV26" s="12"/>
      <c r="HBW26" s="12"/>
      <c r="HBX26" s="12"/>
      <c r="HBY26" s="12"/>
      <c r="HBZ26" s="12"/>
      <c r="HCA26" s="12"/>
      <c r="HCB26" s="12"/>
      <c r="HCC26" s="12"/>
      <c r="HCD26" s="12"/>
      <c r="HCE26" s="12"/>
      <c r="HCF26" s="12"/>
      <c r="HCG26" s="12"/>
      <c r="HCH26" s="12"/>
      <c r="HCI26" s="12"/>
      <c r="HCJ26" s="12"/>
      <c r="HCK26" s="12"/>
      <c r="HCL26" s="12"/>
      <c r="HCM26" s="12"/>
      <c r="HCN26" s="12"/>
      <c r="HCO26" s="12"/>
      <c r="HCP26" s="12"/>
      <c r="HCQ26" s="12"/>
      <c r="HCR26" s="12"/>
      <c r="HCS26" s="12"/>
      <c r="HCT26" s="12"/>
      <c r="HCU26" s="12"/>
      <c r="HCV26" s="12"/>
      <c r="HCW26" s="12"/>
      <c r="HCX26" s="12"/>
      <c r="HCY26" s="12"/>
      <c r="HCZ26" s="12"/>
      <c r="HDA26" s="12"/>
      <c r="HDB26" s="12"/>
      <c r="HDC26" s="12"/>
      <c r="HDD26" s="12"/>
      <c r="HDE26" s="12"/>
      <c r="HDF26" s="12"/>
      <c r="HDG26" s="12"/>
      <c r="HDH26" s="12"/>
      <c r="HDI26" s="12"/>
      <c r="HDJ26" s="12"/>
      <c r="HDK26" s="12"/>
      <c r="HDL26" s="12"/>
      <c r="HDM26" s="12"/>
      <c r="HDN26" s="12"/>
      <c r="HDO26" s="12"/>
      <c r="HDP26" s="12"/>
      <c r="HDQ26" s="12"/>
      <c r="HDR26" s="12"/>
      <c r="HDS26" s="12"/>
      <c r="HDT26" s="12"/>
      <c r="HDU26" s="12"/>
      <c r="HDV26" s="12"/>
      <c r="HDW26" s="12"/>
      <c r="HDX26" s="12"/>
      <c r="HDY26" s="12"/>
      <c r="HDZ26" s="12"/>
      <c r="HEA26" s="12"/>
      <c r="HEB26" s="12"/>
      <c r="HEC26" s="12"/>
      <c r="HED26" s="12"/>
      <c r="HEE26" s="12"/>
      <c r="HEF26" s="12"/>
      <c r="HEG26" s="12"/>
      <c r="HEH26" s="12"/>
      <c r="HEI26" s="12"/>
      <c r="HEJ26" s="12"/>
      <c r="HEK26" s="12"/>
      <c r="HEL26" s="12"/>
      <c r="HEM26" s="12"/>
      <c r="HEN26" s="12"/>
      <c r="HEO26" s="12"/>
      <c r="HEP26" s="12"/>
      <c r="HEQ26" s="12"/>
      <c r="HER26" s="12"/>
      <c r="HES26" s="12"/>
      <c r="HET26" s="12"/>
      <c r="HEU26" s="12"/>
      <c r="HEV26" s="12"/>
      <c r="HEW26" s="12"/>
      <c r="HEX26" s="12"/>
      <c r="HEY26" s="12"/>
      <c r="HEZ26" s="12"/>
      <c r="HFA26" s="12"/>
      <c r="HFB26" s="12"/>
      <c r="HFC26" s="12"/>
      <c r="HFD26" s="12"/>
      <c r="HFE26" s="12"/>
      <c r="HFF26" s="12"/>
      <c r="HFG26" s="12"/>
      <c r="HFH26" s="12"/>
      <c r="HFI26" s="12"/>
      <c r="HFJ26" s="12"/>
      <c r="HFK26" s="12"/>
      <c r="HFL26" s="12"/>
      <c r="HFM26" s="12"/>
      <c r="HFN26" s="12"/>
      <c r="HFO26" s="12"/>
      <c r="HFP26" s="12"/>
      <c r="HFQ26" s="12"/>
      <c r="HFR26" s="12"/>
      <c r="HFS26" s="12"/>
      <c r="HFT26" s="12"/>
      <c r="HFU26" s="12"/>
      <c r="HFV26" s="12"/>
      <c r="HFW26" s="12"/>
      <c r="HFX26" s="12"/>
      <c r="HFY26" s="12"/>
      <c r="HFZ26" s="12"/>
      <c r="HGA26" s="12"/>
      <c r="HGB26" s="12"/>
      <c r="HGC26" s="12"/>
      <c r="HGD26" s="12"/>
      <c r="HGE26" s="12"/>
      <c r="HGF26" s="12"/>
      <c r="HGG26" s="12"/>
      <c r="HGH26" s="12"/>
      <c r="HGI26" s="12"/>
      <c r="HGJ26" s="12"/>
      <c r="HGK26" s="12"/>
      <c r="HGL26" s="12"/>
      <c r="HGM26" s="12"/>
      <c r="HGN26" s="12"/>
      <c r="HGO26" s="12"/>
      <c r="HGP26" s="12"/>
      <c r="HGQ26" s="12"/>
      <c r="HGR26" s="12"/>
      <c r="HGS26" s="12"/>
      <c r="HGT26" s="12"/>
      <c r="HGU26" s="12"/>
      <c r="HGV26" s="12"/>
      <c r="HGW26" s="12"/>
      <c r="HGX26" s="12"/>
      <c r="HGY26" s="12"/>
      <c r="HGZ26" s="12"/>
      <c r="HHA26" s="12"/>
      <c r="HHB26" s="12"/>
      <c r="HHC26" s="12"/>
      <c r="HHD26" s="12"/>
      <c r="HHE26" s="12"/>
      <c r="HHF26" s="12"/>
      <c r="HHG26" s="12"/>
      <c r="HHH26" s="12"/>
      <c r="HHI26" s="12"/>
      <c r="HHJ26" s="12"/>
      <c r="HHK26" s="12"/>
      <c r="HHL26" s="12"/>
      <c r="HHM26" s="12"/>
      <c r="HHN26" s="12"/>
      <c r="HHO26" s="12"/>
      <c r="HHP26" s="12"/>
      <c r="HHQ26" s="12"/>
      <c r="HHR26" s="12"/>
      <c r="HHS26" s="12"/>
      <c r="HHT26" s="12"/>
      <c r="HHU26" s="12"/>
      <c r="HHV26" s="12"/>
      <c r="HHW26" s="12"/>
      <c r="HHX26" s="12"/>
      <c r="HHY26" s="12"/>
      <c r="HHZ26" s="12"/>
      <c r="HIA26" s="12"/>
      <c r="HIB26" s="12"/>
      <c r="HIC26" s="12"/>
      <c r="HID26" s="12"/>
      <c r="HIE26" s="12"/>
      <c r="HIF26" s="12"/>
      <c r="HIG26" s="12"/>
      <c r="HIH26" s="12"/>
      <c r="HII26" s="12"/>
      <c r="HIJ26" s="12"/>
      <c r="HIK26" s="12"/>
      <c r="HIL26" s="12"/>
      <c r="HIM26" s="12"/>
      <c r="HIN26" s="12"/>
      <c r="HIO26" s="12"/>
      <c r="HIP26" s="12"/>
      <c r="HIQ26" s="12"/>
      <c r="HIR26" s="12"/>
      <c r="HIS26" s="12"/>
      <c r="HIT26" s="12"/>
      <c r="HIU26" s="12"/>
      <c r="HIV26" s="12"/>
      <c r="HIW26" s="12"/>
      <c r="HIX26" s="12"/>
      <c r="HIY26" s="12"/>
      <c r="HIZ26" s="12"/>
      <c r="HJA26" s="12"/>
      <c r="HJB26" s="12"/>
      <c r="HJC26" s="12"/>
      <c r="HJD26" s="12"/>
      <c r="HJE26" s="12"/>
      <c r="HJF26" s="12"/>
      <c r="HJG26" s="12"/>
      <c r="HJH26" s="12"/>
      <c r="HJI26" s="12"/>
      <c r="HJJ26" s="12"/>
      <c r="HJK26" s="12"/>
      <c r="HJL26" s="12"/>
      <c r="HJM26" s="12"/>
      <c r="HJN26" s="12"/>
      <c r="HJO26" s="12"/>
      <c r="HJP26" s="12"/>
      <c r="HJQ26" s="12"/>
      <c r="HJR26" s="12"/>
      <c r="HJS26" s="12"/>
      <c r="HJT26" s="12"/>
      <c r="HJU26" s="12"/>
      <c r="HJV26" s="12"/>
      <c r="HJW26" s="12"/>
      <c r="HJX26" s="12"/>
      <c r="HJY26" s="12"/>
      <c r="HJZ26" s="12"/>
      <c r="HKA26" s="12"/>
      <c r="HKB26" s="12"/>
      <c r="HKC26" s="12"/>
      <c r="HKD26" s="12"/>
      <c r="HKE26" s="12"/>
      <c r="HKF26" s="12"/>
      <c r="HKG26" s="12"/>
      <c r="HKH26" s="12"/>
      <c r="HKI26" s="12"/>
      <c r="HKJ26" s="12"/>
      <c r="HKK26" s="12"/>
      <c r="HKL26" s="12"/>
      <c r="HKM26" s="12"/>
      <c r="HKN26" s="12"/>
      <c r="HKO26" s="12"/>
      <c r="HKP26" s="12"/>
      <c r="HKQ26" s="12"/>
      <c r="HKR26" s="12"/>
      <c r="HKS26" s="12"/>
      <c r="HKT26" s="12"/>
      <c r="HKU26" s="12"/>
      <c r="HKV26" s="12"/>
      <c r="HKW26" s="12"/>
      <c r="HKX26" s="12"/>
      <c r="HKY26" s="12"/>
      <c r="HKZ26" s="12"/>
      <c r="HLA26" s="12"/>
      <c r="HLB26" s="12"/>
      <c r="HLC26" s="12"/>
      <c r="HLD26" s="12"/>
      <c r="HLE26" s="12"/>
      <c r="HLF26" s="12"/>
      <c r="HLG26" s="12"/>
      <c r="HLH26" s="12"/>
      <c r="HLI26" s="12"/>
      <c r="HLJ26" s="12"/>
      <c r="HLK26" s="12"/>
      <c r="HLL26" s="12"/>
      <c r="HLM26" s="12"/>
      <c r="HLN26" s="12"/>
      <c r="HLO26" s="12"/>
      <c r="HLP26" s="12"/>
      <c r="HLQ26" s="12"/>
      <c r="HLR26" s="12"/>
      <c r="HLS26" s="12"/>
      <c r="HLT26" s="12"/>
      <c r="HLU26" s="12"/>
      <c r="HLV26" s="12"/>
      <c r="HLW26" s="12"/>
      <c r="HLX26" s="12"/>
      <c r="HLY26" s="12"/>
      <c r="HLZ26" s="12"/>
      <c r="HMA26" s="12"/>
      <c r="HMB26" s="12"/>
      <c r="HMC26" s="12"/>
      <c r="HMD26" s="12"/>
      <c r="HME26" s="12"/>
      <c r="HMF26" s="12"/>
      <c r="HMG26" s="12"/>
      <c r="HMH26" s="12"/>
      <c r="HMI26" s="12"/>
      <c r="HMJ26" s="12"/>
      <c r="HMK26" s="12"/>
      <c r="HML26" s="12"/>
      <c r="HMM26" s="12"/>
      <c r="HMN26" s="12"/>
      <c r="HMO26" s="12"/>
      <c r="HMP26" s="12"/>
      <c r="HMQ26" s="12"/>
      <c r="HMR26" s="12"/>
      <c r="HMS26" s="12"/>
      <c r="HMT26" s="12"/>
      <c r="HMU26" s="12"/>
      <c r="HMV26" s="12"/>
      <c r="HMW26" s="12"/>
      <c r="HMX26" s="12"/>
      <c r="HMY26" s="12"/>
      <c r="HMZ26" s="12"/>
      <c r="HNA26" s="12"/>
      <c r="HNB26" s="12"/>
      <c r="HNC26" s="12"/>
      <c r="HND26" s="12"/>
      <c r="HNE26" s="12"/>
      <c r="HNF26" s="12"/>
      <c r="HNG26" s="12"/>
      <c r="HNH26" s="12"/>
      <c r="HNI26" s="12"/>
      <c r="HNJ26" s="12"/>
      <c r="HNK26" s="12"/>
      <c r="HNL26" s="12"/>
      <c r="HNM26" s="12"/>
      <c r="HNN26" s="12"/>
      <c r="HNO26" s="12"/>
      <c r="HNP26" s="12"/>
      <c r="HNQ26" s="12"/>
      <c r="HNR26" s="12"/>
      <c r="HNS26" s="12"/>
      <c r="HNT26" s="12"/>
      <c r="HNU26" s="12"/>
      <c r="HNV26" s="12"/>
      <c r="HNW26" s="12"/>
      <c r="HNX26" s="12"/>
      <c r="HNY26" s="12"/>
      <c r="HNZ26" s="12"/>
      <c r="HOA26" s="12"/>
      <c r="HOB26" s="12"/>
      <c r="HOC26" s="12"/>
      <c r="HOD26" s="12"/>
      <c r="HOE26" s="12"/>
      <c r="HOF26" s="12"/>
      <c r="HOG26" s="12"/>
      <c r="HOH26" s="12"/>
      <c r="HOI26" s="12"/>
      <c r="HOJ26" s="12"/>
      <c r="HOK26" s="12"/>
      <c r="HOL26" s="12"/>
      <c r="HOM26" s="12"/>
      <c r="HON26" s="12"/>
      <c r="HOO26" s="12"/>
      <c r="HOP26" s="12"/>
      <c r="HOQ26" s="12"/>
      <c r="HOR26" s="12"/>
      <c r="HOS26" s="12"/>
      <c r="HOT26" s="12"/>
      <c r="HOU26" s="12"/>
      <c r="HOV26" s="12"/>
      <c r="HOW26" s="12"/>
      <c r="HOX26" s="12"/>
      <c r="HOY26" s="12"/>
      <c r="HOZ26" s="12"/>
      <c r="HPA26" s="12"/>
      <c r="HPB26" s="12"/>
      <c r="HPC26" s="12"/>
      <c r="HPD26" s="12"/>
      <c r="HPE26" s="12"/>
      <c r="HPF26" s="12"/>
      <c r="HPG26" s="12"/>
      <c r="HPH26" s="12"/>
      <c r="HPI26" s="12"/>
      <c r="HPJ26" s="12"/>
      <c r="HPK26" s="12"/>
      <c r="HPL26" s="12"/>
      <c r="HPM26" s="12"/>
      <c r="HPN26" s="12"/>
      <c r="HPO26" s="12"/>
      <c r="HPP26" s="12"/>
      <c r="HPQ26" s="12"/>
      <c r="HPR26" s="12"/>
      <c r="HPS26" s="12"/>
      <c r="HPT26" s="12"/>
      <c r="HPU26" s="12"/>
      <c r="HPV26" s="12"/>
      <c r="HPW26" s="12"/>
      <c r="HPX26" s="12"/>
      <c r="HPY26" s="12"/>
      <c r="HPZ26" s="12"/>
      <c r="HQA26" s="12"/>
      <c r="HQB26" s="12"/>
      <c r="HQC26" s="12"/>
      <c r="HQD26" s="12"/>
      <c r="HQE26" s="12"/>
      <c r="HQF26" s="12"/>
      <c r="HQG26" s="12"/>
      <c r="HQH26" s="12"/>
      <c r="HQI26" s="12"/>
      <c r="HQJ26" s="12"/>
      <c r="HQK26" s="12"/>
      <c r="HQL26" s="12"/>
      <c r="HQM26" s="12"/>
      <c r="HQN26" s="12"/>
      <c r="HQO26" s="12"/>
      <c r="HQP26" s="12"/>
      <c r="HQQ26" s="12"/>
      <c r="HQR26" s="12"/>
      <c r="HQS26" s="12"/>
      <c r="HQT26" s="12"/>
      <c r="HQU26" s="12"/>
      <c r="HQV26" s="12"/>
      <c r="HQW26" s="12"/>
      <c r="HQX26" s="12"/>
      <c r="HQY26" s="12"/>
      <c r="HQZ26" s="12"/>
      <c r="HRA26" s="12"/>
      <c r="HRB26" s="12"/>
      <c r="HRC26" s="12"/>
      <c r="HRD26" s="12"/>
      <c r="HRE26" s="12"/>
      <c r="HRF26" s="12"/>
      <c r="HRG26" s="12"/>
      <c r="HRH26" s="12"/>
      <c r="HRI26" s="12"/>
      <c r="HRJ26" s="12"/>
      <c r="HRK26" s="12"/>
      <c r="HRL26" s="12"/>
      <c r="HRM26" s="12"/>
      <c r="HRN26" s="12"/>
      <c r="HRO26" s="12"/>
      <c r="HRP26" s="12"/>
      <c r="HRQ26" s="12"/>
      <c r="HRR26" s="12"/>
      <c r="HRS26" s="12"/>
      <c r="HRT26" s="12"/>
      <c r="HRU26" s="12"/>
      <c r="HRV26" s="12"/>
      <c r="HRW26" s="12"/>
      <c r="HRX26" s="12"/>
      <c r="HRY26" s="12"/>
      <c r="HRZ26" s="12"/>
      <c r="HSA26" s="12"/>
      <c r="HSB26" s="12"/>
      <c r="HSC26" s="12"/>
      <c r="HSD26" s="12"/>
      <c r="HSE26" s="12"/>
      <c r="HSF26" s="12"/>
      <c r="HSG26" s="12"/>
      <c r="HSH26" s="12"/>
      <c r="HSI26" s="12"/>
      <c r="HSJ26" s="12"/>
      <c r="HSK26" s="12"/>
      <c r="HSL26" s="12"/>
      <c r="HSM26" s="12"/>
      <c r="HSN26" s="12"/>
      <c r="HSO26" s="12"/>
      <c r="HSP26" s="12"/>
      <c r="HSQ26" s="12"/>
      <c r="HSR26" s="12"/>
      <c r="HSS26" s="12"/>
      <c r="HST26" s="12"/>
      <c r="HSU26" s="12"/>
      <c r="HSV26" s="12"/>
      <c r="HSW26" s="12"/>
      <c r="HSX26" s="12"/>
      <c r="HSY26" s="12"/>
      <c r="HSZ26" s="12"/>
      <c r="HTA26" s="12"/>
      <c r="HTB26" s="12"/>
      <c r="HTC26" s="12"/>
      <c r="HTD26" s="12"/>
      <c r="HTE26" s="12"/>
      <c r="HTF26" s="12"/>
      <c r="HTG26" s="12"/>
      <c r="HTH26" s="12"/>
      <c r="HTI26" s="12"/>
      <c r="HTJ26" s="12"/>
      <c r="HTK26" s="12"/>
      <c r="HTL26" s="12"/>
      <c r="HTM26" s="12"/>
      <c r="HTN26" s="12"/>
      <c r="HTO26" s="12"/>
      <c r="HTP26" s="12"/>
      <c r="HTQ26" s="12"/>
      <c r="HTR26" s="12"/>
      <c r="HTS26" s="12"/>
      <c r="HTT26" s="12"/>
      <c r="HTU26" s="12"/>
      <c r="HTV26" s="12"/>
      <c r="HTW26" s="12"/>
      <c r="HTX26" s="12"/>
      <c r="HTY26" s="12"/>
      <c r="HTZ26" s="12"/>
      <c r="HUA26" s="12"/>
      <c r="HUB26" s="12"/>
      <c r="HUC26" s="12"/>
      <c r="HUD26" s="12"/>
      <c r="HUE26" s="12"/>
      <c r="HUF26" s="12"/>
      <c r="HUG26" s="12"/>
      <c r="HUH26" s="12"/>
      <c r="HUI26" s="12"/>
      <c r="HUJ26" s="12"/>
      <c r="HUK26" s="12"/>
      <c r="HUL26" s="12"/>
      <c r="HUM26" s="12"/>
      <c r="HUN26" s="12"/>
      <c r="HUO26" s="12"/>
      <c r="HUP26" s="12"/>
      <c r="HUQ26" s="12"/>
      <c r="HUR26" s="12"/>
      <c r="HUS26" s="12"/>
      <c r="HUT26" s="12"/>
      <c r="HUU26" s="12"/>
      <c r="HUV26" s="12"/>
      <c r="HUW26" s="12"/>
      <c r="HUX26" s="12"/>
      <c r="HUY26" s="12"/>
      <c r="HUZ26" s="12"/>
      <c r="HVA26" s="12"/>
      <c r="HVB26" s="12"/>
      <c r="HVC26" s="12"/>
      <c r="HVD26" s="12"/>
      <c r="HVE26" s="12"/>
      <c r="HVF26" s="12"/>
      <c r="HVG26" s="12"/>
      <c r="HVH26" s="12"/>
      <c r="HVI26" s="12"/>
      <c r="HVJ26" s="12"/>
      <c r="HVK26" s="12"/>
      <c r="HVL26" s="12"/>
      <c r="HVM26" s="12"/>
      <c r="HVN26" s="12"/>
      <c r="HVO26" s="12"/>
      <c r="HVP26" s="12"/>
      <c r="HVQ26" s="12"/>
      <c r="HVR26" s="12"/>
      <c r="HVS26" s="12"/>
      <c r="HVT26" s="12"/>
      <c r="HVU26" s="12"/>
      <c r="HVV26" s="12"/>
      <c r="HVW26" s="12"/>
      <c r="HVX26" s="12"/>
      <c r="HVY26" s="12"/>
      <c r="HVZ26" s="12"/>
      <c r="HWA26" s="12"/>
      <c r="HWB26" s="12"/>
      <c r="HWC26" s="12"/>
      <c r="HWD26" s="12"/>
      <c r="HWE26" s="12"/>
      <c r="HWF26" s="12"/>
      <c r="HWG26" s="12"/>
      <c r="HWH26" s="12"/>
      <c r="HWI26" s="12"/>
      <c r="HWJ26" s="12"/>
      <c r="HWK26" s="12"/>
      <c r="HWL26" s="12"/>
      <c r="HWM26" s="12"/>
      <c r="HWN26" s="12"/>
      <c r="HWO26" s="12"/>
      <c r="HWP26" s="12"/>
      <c r="HWQ26" s="12"/>
      <c r="HWR26" s="12"/>
      <c r="HWS26" s="12"/>
      <c r="HWT26" s="12"/>
      <c r="HWU26" s="12"/>
      <c r="HWV26" s="12"/>
      <c r="HWW26" s="12"/>
      <c r="HWX26" s="12"/>
      <c r="HWY26" s="12"/>
      <c r="HWZ26" s="12"/>
      <c r="HXA26" s="12"/>
      <c r="HXB26" s="12"/>
      <c r="HXC26" s="12"/>
      <c r="HXD26" s="12"/>
      <c r="HXE26" s="12"/>
      <c r="HXF26" s="12"/>
      <c r="HXG26" s="12"/>
      <c r="HXH26" s="12"/>
      <c r="HXI26" s="12"/>
      <c r="HXJ26" s="12"/>
      <c r="HXK26" s="12"/>
      <c r="HXL26" s="12"/>
      <c r="HXM26" s="12"/>
      <c r="HXN26" s="12"/>
      <c r="HXO26" s="12"/>
      <c r="HXP26" s="12"/>
      <c r="HXQ26" s="12"/>
      <c r="HXR26" s="12"/>
      <c r="HXS26" s="12"/>
      <c r="HXT26" s="12"/>
      <c r="HXU26" s="12"/>
      <c r="HXV26" s="12"/>
      <c r="HXW26" s="12"/>
      <c r="HXX26" s="12"/>
      <c r="HXY26" s="12"/>
      <c r="HXZ26" s="12"/>
      <c r="HYA26" s="12"/>
      <c r="HYB26" s="12"/>
      <c r="HYC26" s="12"/>
      <c r="HYD26" s="12"/>
      <c r="HYE26" s="12"/>
      <c r="HYF26" s="12"/>
      <c r="HYG26" s="12"/>
      <c r="HYH26" s="12"/>
      <c r="HYI26" s="12"/>
      <c r="HYJ26" s="12"/>
      <c r="HYK26" s="12"/>
      <c r="HYL26" s="12"/>
      <c r="HYM26" s="12"/>
      <c r="HYN26" s="12"/>
      <c r="HYO26" s="12"/>
      <c r="HYP26" s="12"/>
      <c r="HYQ26" s="12"/>
      <c r="HYR26" s="12"/>
      <c r="HYS26" s="12"/>
      <c r="HYT26" s="12"/>
      <c r="HYU26" s="12"/>
      <c r="HYV26" s="12"/>
      <c r="HYW26" s="12"/>
      <c r="HYX26" s="12"/>
      <c r="HYY26" s="12"/>
      <c r="HYZ26" s="12"/>
      <c r="HZA26" s="12"/>
      <c r="HZB26" s="12"/>
      <c r="HZC26" s="12"/>
      <c r="HZD26" s="12"/>
      <c r="HZE26" s="12"/>
      <c r="HZF26" s="12"/>
      <c r="HZG26" s="12"/>
      <c r="HZH26" s="12"/>
      <c r="HZI26" s="12"/>
      <c r="HZJ26" s="12"/>
      <c r="HZK26" s="12"/>
      <c r="HZL26" s="12"/>
      <c r="HZM26" s="12"/>
      <c r="HZN26" s="12"/>
      <c r="HZO26" s="12"/>
      <c r="HZP26" s="12"/>
      <c r="HZQ26" s="12"/>
      <c r="HZR26" s="12"/>
      <c r="HZS26" s="12"/>
      <c r="HZT26" s="12"/>
      <c r="HZU26" s="12"/>
      <c r="HZV26" s="12"/>
      <c r="HZW26" s="12"/>
      <c r="HZX26" s="12"/>
      <c r="HZY26" s="12"/>
      <c r="HZZ26" s="12"/>
      <c r="IAA26" s="12"/>
      <c r="IAB26" s="12"/>
      <c r="IAC26" s="12"/>
      <c r="IAD26" s="12"/>
      <c r="IAE26" s="12"/>
      <c r="IAF26" s="12"/>
      <c r="IAG26" s="12"/>
      <c r="IAH26" s="12"/>
      <c r="IAI26" s="12"/>
      <c r="IAJ26" s="12"/>
      <c r="IAK26" s="12"/>
      <c r="IAL26" s="12"/>
      <c r="IAM26" s="12"/>
      <c r="IAN26" s="12"/>
      <c r="IAO26" s="12"/>
      <c r="IAP26" s="12"/>
      <c r="IAQ26" s="12"/>
      <c r="IAR26" s="12"/>
      <c r="IAS26" s="12"/>
      <c r="IAT26" s="12"/>
      <c r="IAU26" s="12"/>
      <c r="IAV26" s="12"/>
      <c r="IAW26" s="12"/>
      <c r="IAX26" s="12"/>
      <c r="IAY26" s="12"/>
      <c r="IAZ26" s="12"/>
      <c r="IBA26" s="12"/>
      <c r="IBB26" s="12"/>
      <c r="IBC26" s="12"/>
      <c r="IBD26" s="12"/>
      <c r="IBE26" s="12"/>
      <c r="IBF26" s="12"/>
      <c r="IBG26" s="12"/>
      <c r="IBH26" s="12"/>
      <c r="IBI26" s="12"/>
      <c r="IBJ26" s="12"/>
      <c r="IBK26" s="12"/>
      <c r="IBL26" s="12"/>
      <c r="IBM26" s="12"/>
      <c r="IBN26" s="12"/>
      <c r="IBO26" s="12"/>
      <c r="IBP26" s="12"/>
      <c r="IBQ26" s="12"/>
      <c r="IBR26" s="12"/>
      <c r="IBS26" s="12"/>
      <c r="IBT26" s="12"/>
      <c r="IBU26" s="12"/>
      <c r="IBV26" s="12"/>
      <c r="IBW26" s="12"/>
      <c r="IBX26" s="12"/>
      <c r="IBY26" s="12"/>
      <c r="IBZ26" s="12"/>
      <c r="ICA26" s="12"/>
      <c r="ICB26" s="12"/>
      <c r="ICC26" s="12"/>
      <c r="ICD26" s="12"/>
      <c r="ICE26" s="12"/>
      <c r="ICF26" s="12"/>
      <c r="ICG26" s="12"/>
      <c r="ICH26" s="12"/>
      <c r="ICI26" s="12"/>
      <c r="ICJ26" s="12"/>
      <c r="ICK26" s="12"/>
      <c r="ICL26" s="12"/>
      <c r="ICM26" s="12"/>
      <c r="ICN26" s="12"/>
      <c r="ICO26" s="12"/>
      <c r="ICP26" s="12"/>
      <c r="ICQ26" s="12"/>
      <c r="ICR26" s="12"/>
      <c r="ICS26" s="12"/>
      <c r="ICT26" s="12"/>
      <c r="ICU26" s="12"/>
      <c r="ICV26" s="12"/>
      <c r="ICW26" s="12"/>
      <c r="ICX26" s="12"/>
      <c r="ICY26" s="12"/>
      <c r="ICZ26" s="12"/>
      <c r="IDA26" s="12"/>
      <c r="IDB26" s="12"/>
      <c r="IDC26" s="12"/>
      <c r="IDD26" s="12"/>
      <c r="IDE26" s="12"/>
      <c r="IDF26" s="12"/>
      <c r="IDG26" s="12"/>
      <c r="IDH26" s="12"/>
      <c r="IDI26" s="12"/>
      <c r="IDJ26" s="12"/>
      <c r="IDK26" s="12"/>
      <c r="IDL26" s="12"/>
      <c r="IDM26" s="12"/>
      <c r="IDN26" s="12"/>
      <c r="IDO26" s="12"/>
      <c r="IDP26" s="12"/>
      <c r="IDQ26" s="12"/>
      <c r="IDR26" s="12"/>
      <c r="IDS26" s="12"/>
      <c r="IDT26" s="12"/>
      <c r="IDU26" s="12"/>
      <c r="IDV26" s="12"/>
      <c r="IDW26" s="12"/>
      <c r="IDX26" s="12"/>
      <c r="IDY26" s="12"/>
      <c r="IDZ26" s="12"/>
      <c r="IEA26" s="12"/>
      <c r="IEB26" s="12"/>
      <c r="IEC26" s="12"/>
      <c r="IED26" s="12"/>
      <c r="IEE26" s="12"/>
      <c r="IEF26" s="12"/>
      <c r="IEG26" s="12"/>
      <c r="IEH26" s="12"/>
      <c r="IEI26" s="12"/>
      <c r="IEJ26" s="12"/>
      <c r="IEK26" s="12"/>
      <c r="IEL26" s="12"/>
      <c r="IEM26" s="12"/>
      <c r="IEN26" s="12"/>
      <c r="IEO26" s="12"/>
      <c r="IEP26" s="12"/>
      <c r="IEQ26" s="12"/>
      <c r="IER26" s="12"/>
      <c r="IES26" s="12"/>
      <c r="IET26" s="12"/>
      <c r="IEU26" s="12"/>
      <c r="IEV26" s="12"/>
      <c r="IEW26" s="12"/>
      <c r="IEX26" s="12"/>
      <c r="IEY26" s="12"/>
      <c r="IEZ26" s="12"/>
      <c r="IFA26" s="12"/>
      <c r="IFB26" s="12"/>
      <c r="IFC26" s="12"/>
      <c r="IFD26" s="12"/>
      <c r="IFE26" s="12"/>
      <c r="IFF26" s="12"/>
      <c r="IFG26" s="12"/>
      <c r="IFH26" s="12"/>
      <c r="IFI26" s="12"/>
      <c r="IFJ26" s="12"/>
      <c r="IFK26" s="12"/>
      <c r="IFL26" s="12"/>
      <c r="IFM26" s="12"/>
      <c r="IFN26" s="12"/>
      <c r="IFO26" s="12"/>
      <c r="IFP26" s="12"/>
      <c r="IFQ26" s="12"/>
      <c r="IFR26" s="12"/>
      <c r="IFS26" s="12"/>
      <c r="IFT26" s="12"/>
      <c r="IFU26" s="12"/>
      <c r="IFV26" s="12"/>
      <c r="IFW26" s="12"/>
      <c r="IFX26" s="12"/>
      <c r="IFY26" s="12"/>
      <c r="IFZ26" s="12"/>
      <c r="IGA26" s="12"/>
      <c r="IGB26" s="12"/>
      <c r="IGC26" s="12"/>
      <c r="IGD26" s="12"/>
      <c r="IGE26" s="12"/>
      <c r="IGF26" s="12"/>
      <c r="IGG26" s="12"/>
      <c r="IGH26" s="12"/>
      <c r="IGI26" s="12"/>
      <c r="IGJ26" s="12"/>
      <c r="IGK26" s="12"/>
      <c r="IGL26" s="12"/>
      <c r="IGM26" s="12"/>
      <c r="IGN26" s="12"/>
      <c r="IGO26" s="12"/>
      <c r="IGP26" s="12"/>
      <c r="IGQ26" s="12"/>
      <c r="IGR26" s="12"/>
      <c r="IGS26" s="12"/>
      <c r="IGT26" s="12"/>
      <c r="IGU26" s="12"/>
      <c r="IGV26" s="12"/>
      <c r="IGW26" s="12"/>
      <c r="IGX26" s="12"/>
      <c r="IGY26" s="12"/>
      <c r="IGZ26" s="12"/>
      <c r="IHA26" s="12"/>
      <c r="IHB26" s="12"/>
      <c r="IHC26" s="12"/>
      <c r="IHD26" s="12"/>
      <c r="IHE26" s="12"/>
      <c r="IHF26" s="12"/>
      <c r="IHG26" s="12"/>
      <c r="IHH26" s="12"/>
      <c r="IHI26" s="12"/>
      <c r="IHJ26" s="12"/>
      <c r="IHK26" s="12"/>
      <c r="IHL26" s="12"/>
      <c r="IHM26" s="12"/>
      <c r="IHN26" s="12"/>
      <c r="IHO26" s="12"/>
      <c r="IHP26" s="12"/>
      <c r="IHQ26" s="12"/>
      <c r="IHR26" s="12"/>
      <c r="IHS26" s="12"/>
      <c r="IHT26" s="12"/>
      <c r="IHU26" s="12"/>
      <c r="IHV26" s="12"/>
      <c r="IHW26" s="12"/>
      <c r="IHX26" s="12"/>
      <c r="IHY26" s="12"/>
      <c r="IHZ26" s="12"/>
      <c r="IIA26" s="12"/>
      <c r="IIB26" s="12"/>
      <c r="IIC26" s="12"/>
      <c r="IID26" s="12"/>
      <c r="IIE26" s="12"/>
      <c r="IIF26" s="12"/>
      <c r="IIG26" s="12"/>
      <c r="IIH26" s="12"/>
      <c r="III26" s="12"/>
      <c r="IIJ26" s="12"/>
      <c r="IIK26" s="12"/>
      <c r="IIL26" s="12"/>
      <c r="IIM26" s="12"/>
      <c r="IIN26" s="12"/>
      <c r="IIO26" s="12"/>
      <c r="IIP26" s="12"/>
      <c r="IIQ26" s="12"/>
      <c r="IIR26" s="12"/>
      <c r="IIS26" s="12"/>
      <c r="IIT26" s="12"/>
      <c r="IIU26" s="12"/>
      <c r="IIV26" s="12"/>
      <c r="IIW26" s="12"/>
      <c r="IIX26" s="12"/>
      <c r="IIY26" s="12"/>
      <c r="IIZ26" s="12"/>
      <c r="IJA26" s="12"/>
      <c r="IJB26" s="12"/>
      <c r="IJC26" s="12"/>
      <c r="IJD26" s="12"/>
      <c r="IJE26" s="12"/>
      <c r="IJF26" s="12"/>
      <c r="IJG26" s="12"/>
      <c r="IJH26" s="12"/>
      <c r="IJI26" s="12"/>
      <c r="IJJ26" s="12"/>
      <c r="IJK26" s="12"/>
      <c r="IJL26" s="12"/>
      <c r="IJM26" s="12"/>
      <c r="IJN26" s="12"/>
      <c r="IJO26" s="12"/>
      <c r="IJP26" s="12"/>
      <c r="IJQ26" s="12"/>
      <c r="IJR26" s="12"/>
      <c r="IJS26" s="12"/>
      <c r="IJT26" s="12"/>
      <c r="IJU26" s="12"/>
      <c r="IJV26" s="12"/>
      <c r="IJW26" s="12"/>
      <c r="IJX26" s="12"/>
      <c r="IJY26" s="12"/>
      <c r="IJZ26" s="12"/>
      <c r="IKA26" s="12"/>
      <c r="IKB26" s="12"/>
      <c r="IKC26" s="12"/>
      <c r="IKD26" s="12"/>
      <c r="IKE26" s="12"/>
      <c r="IKF26" s="12"/>
      <c r="IKG26" s="12"/>
      <c r="IKH26" s="12"/>
      <c r="IKI26" s="12"/>
      <c r="IKJ26" s="12"/>
      <c r="IKK26" s="12"/>
      <c r="IKL26" s="12"/>
      <c r="IKM26" s="12"/>
      <c r="IKN26" s="12"/>
      <c r="IKO26" s="12"/>
      <c r="IKP26" s="12"/>
      <c r="IKQ26" s="12"/>
      <c r="IKR26" s="12"/>
      <c r="IKS26" s="12"/>
      <c r="IKT26" s="12"/>
      <c r="IKU26" s="12"/>
      <c r="IKV26" s="12"/>
      <c r="IKW26" s="12"/>
      <c r="IKX26" s="12"/>
      <c r="IKY26" s="12"/>
      <c r="IKZ26" s="12"/>
      <c r="ILA26" s="12"/>
      <c r="ILB26" s="12"/>
      <c r="ILC26" s="12"/>
      <c r="ILD26" s="12"/>
      <c r="ILE26" s="12"/>
      <c r="ILF26" s="12"/>
      <c r="ILG26" s="12"/>
      <c r="ILH26" s="12"/>
      <c r="ILI26" s="12"/>
      <c r="ILJ26" s="12"/>
      <c r="ILK26" s="12"/>
      <c r="ILL26" s="12"/>
      <c r="ILM26" s="12"/>
      <c r="ILN26" s="12"/>
      <c r="ILO26" s="12"/>
      <c r="ILP26" s="12"/>
      <c r="ILQ26" s="12"/>
      <c r="ILR26" s="12"/>
      <c r="ILS26" s="12"/>
      <c r="ILT26" s="12"/>
      <c r="ILU26" s="12"/>
      <c r="ILV26" s="12"/>
      <c r="ILW26" s="12"/>
      <c r="ILX26" s="12"/>
      <c r="ILY26" s="12"/>
      <c r="ILZ26" s="12"/>
      <c r="IMA26" s="12"/>
      <c r="IMB26" s="12"/>
      <c r="IMC26" s="12"/>
      <c r="IMD26" s="12"/>
      <c r="IME26" s="12"/>
      <c r="IMF26" s="12"/>
      <c r="IMG26" s="12"/>
      <c r="IMH26" s="12"/>
      <c r="IMI26" s="12"/>
      <c r="IMJ26" s="12"/>
      <c r="IMK26" s="12"/>
      <c r="IML26" s="12"/>
      <c r="IMM26" s="12"/>
      <c r="IMN26" s="12"/>
      <c r="IMO26" s="12"/>
      <c r="IMP26" s="12"/>
      <c r="IMQ26" s="12"/>
      <c r="IMR26" s="12"/>
      <c r="IMS26" s="12"/>
      <c r="IMT26" s="12"/>
      <c r="IMU26" s="12"/>
      <c r="IMV26" s="12"/>
      <c r="IMW26" s="12"/>
      <c r="IMX26" s="12"/>
      <c r="IMY26" s="12"/>
      <c r="IMZ26" s="12"/>
      <c r="INA26" s="12"/>
      <c r="INB26" s="12"/>
      <c r="INC26" s="12"/>
      <c r="IND26" s="12"/>
      <c r="INE26" s="12"/>
      <c r="INF26" s="12"/>
      <c r="ING26" s="12"/>
      <c r="INH26" s="12"/>
      <c r="INI26" s="12"/>
      <c r="INJ26" s="12"/>
      <c r="INK26" s="12"/>
      <c r="INL26" s="12"/>
      <c r="INM26" s="12"/>
      <c r="INN26" s="12"/>
      <c r="INO26" s="12"/>
      <c r="INP26" s="12"/>
      <c r="INQ26" s="12"/>
      <c r="INR26" s="12"/>
      <c r="INS26" s="12"/>
      <c r="INT26" s="12"/>
      <c r="INU26" s="12"/>
      <c r="INV26" s="12"/>
      <c r="INW26" s="12"/>
      <c r="INX26" s="12"/>
      <c r="INY26" s="12"/>
      <c r="INZ26" s="12"/>
      <c r="IOA26" s="12"/>
      <c r="IOB26" s="12"/>
      <c r="IOC26" s="12"/>
      <c r="IOD26" s="12"/>
      <c r="IOE26" s="12"/>
      <c r="IOF26" s="12"/>
      <c r="IOG26" s="12"/>
      <c r="IOH26" s="12"/>
      <c r="IOI26" s="12"/>
      <c r="IOJ26" s="12"/>
      <c r="IOK26" s="12"/>
      <c r="IOL26" s="12"/>
      <c r="IOM26" s="12"/>
      <c r="ION26" s="12"/>
      <c r="IOO26" s="12"/>
      <c r="IOP26" s="12"/>
      <c r="IOQ26" s="12"/>
      <c r="IOR26" s="12"/>
      <c r="IOS26" s="12"/>
      <c r="IOT26" s="12"/>
      <c r="IOU26" s="12"/>
      <c r="IOV26" s="12"/>
      <c r="IOW26" s="12"/>
      <c r="IOX26" s="12"/>
      <c r="IOY26" s="12"/>
      <c r="IOZ26" s="12"/>
      <c r="IPA26" s="12"/>
      <c r="IPB26" s="12"/>
      <c r="IPC26" s="12"/>
      <c r="IPD26" s="12"/>
      <c r="IPE26" s="12"/>
      <c r="IPF26" s="12"/>
      <c r="IPG26" s="12"/>
      <c r="IPH26" s="12"/>
      <c r="IPI26" s="12"/>
      <c r="IPJ26" s="12"/>
      <c r="IPK26" s="12"/>
      <c r="IPL26" s="12"/>
      <c r="IPM26" s="12"/>
      <c r="IPN26" s="12"/>
      <c r="IPO26" s="12"/>
      <c r="IPP26" s="12"/>
      <c r="IPQ26" s="12"/>
      <c r="IPR26" s="12"/>
      <c r="IPS26" s="12"/>
      <c r="IPT26" s="12"/>
      <c r="IPU26" s="12"/>
      <c r="IPV26" s="12"/>
      <c r="IPW26" s="12"/>
      <c r="IPX26" s="12"/>
      <c r="IPY26" s="12"/>
      <c r="IPZ26" s="12"/>
      <c r="IQA26" s="12"/>
      <c r="IQB26" s="12"/>
      <c r="IQC26" s="12"/>
      <c r="IQD26" s="12"/>
      <c r="IQE26" s="12"/>
      <c r="IQF26" s="12"/>
      <c r="IQG26" s="12"/>
      <c r="IQH26" s="12"/>
      <c r="IQI26" s="12"/>
      <c r="IQJ26" s="12"/>
      <c r="IQK26" s="12"/>
      <c r="IQL26" s="12"/>
      <c r="IQM26" s="12"/>
      <c r="IQN26" s="12"/>
      <c r="IQO26" s="12"/>
      <c r="IQP26" s="12"/>
      <c r="IQQ26" s="12"/>
      <c r="IQR26" s="12"/>
      <c r="IQS26" s="12"/>
      <c r="IQT26" s="12"/>
      <c r="IQU26" s="12"/>
      <c r="IQV26" s="12"/>
      <c r="IQW26" s="12"/>
      <c r="IQX26" s="12"/>
      <c r="IQY26" s="12"/>
      <c r="IQZ26" s="12"/>
      <c r="IRA26" s="12"/>
      <c r="IRB26" s="12"/>
      <c r="IRC26" s="12"/>
      <c r="IRD26" s="12"/>
      <c r="IRE26" s="12"/>
      <c r="IRF26" s="12"/>
      <c r="IRG26" s="12"/>
      <c r="IRH26" s="12"/>
      <c r="IRI26" s="12"/>
      <c r="IRJ26" s="12"/>
      <c r="IRK26" s="12"/>
      <c r="IRL26" s="12"/>
      <c r="IRM26" s="12"/>
      <c r="IRN26" s="12"/>
      <c r="IRO26" s="12"/>
      <c r="IRP26" s="12"/>
      <c r="IRQ26" s="12"/>
      <c r="IRR26" s="12"/>
      <c r="IRS26" s="12"/>
      <c r="IRT26" s="12"/>
      <c r="IRU26" s="12"/>
      <c r="IRV26" s="12"/>
      <c r="IRW26" s="12"/>
      <c r="IRX26" s="12"/>
      <c r="IRY26" s="12"/>
      <c r="IRZ26" s="12"/>
      <c r="ISA26" s="12"/>
      <c r="ISB26" s="12"/>
      <c r="ISC26" s="12"/>
      <c r="ISD26" s="12"/>
      <c r="ISE26" s="12"/>
      <c r="ISF26" s="12"/>
      <c r="ISG26" s="12"/>
      <c r="ISH26" s="12"/>
      <c r="ISI26" s="12"/>
      <c r="ISJ26" s="12"/>
      <c r="ISK26" s="12"/>
      <c r="ISL26" s="12"/>
      <c r="ISM26" s="12"/>
      <c r="ISN26" s="12"/>
      <c r="ISO26" s="12"/>
      <c r="ISP26" s="12"/>
      <c r="ISQ26" s="12"/>
      <c r="ISR26" s="12"/>
      <c r="ISS26" s="12"/>
      <c r="IST26" s="12"/>
      <c r="ISU26" s="12"/>
      <c r="ISV26" s="12"/>
      <c r="ISW26" s="12"/>
      <c r="ISX26" s="12"/>
      <c r="ISY26" s="12"/>
      <c r="ISZ26" s="12"/>
      <c r="ITA26" s="12"/>
      <c r="ITB26" s="12"/>
      <c r="ITC26" s="12"/>
      <c r="ITD26" s="12"/>
      <c r="ITE26" s="12"/>
      <c r="ITF26" s="12"/>
      <c r="ITG26" s="12"/>
      <c r="ITH26" s="12"/>
      <c r="ITI26" s="12"/>
      <c r="ITJ26" s="12"/>
      <c r="ITK26" s="12"/>
      <c r="ITL26" s="12"/>
      <c r="ITM26" s="12"/>
      <c r="ITN26" s="12"/>
      <c r="ITO26" s="12"/>
      <c r="ITP26" s="12"/>
      <c r="ITQ26" s="12"/>
      <c r="ITR26" s="12"/>
      <c r="ITS26" s="12"/>
      <c r="ITT26" s="12"/>
      <c r="ITU26" s="12"/>
      <c r="ITV26" s="12"/>
      <c r="ITW26" s="12"/>
      <c r="ITX26" s="12"/>
      <c r="ITY26" s="12"/>
      <c r="ITZ26" s="12"/>
      <c r="IUA26" s="12"/>
      <c r="IUB26" s="12"/>
      <c r="IUC26" s="12"/>
      <c r="IUD26" s="12"/>
      <c r="IUE26" s="12"/>
      <c r="IUF26" s="12"/>
      <c r="IUG26" s="12"/>
      <c r="IUH26" s="12"/>
      <c r="IUI26" s="12"/>
      <c r="IUJ26" s="12"/>
      <c r="IUK26" s="12"/>
      <c r="IUL26" s="12"/>
      <c r="IUM26" s="12"/>
      <c r="IUN26" s="12"/>
      <c r="IUO26" s="12"/>
      <c r="IUP26" s="12"/>
      <c r="IUQ26" s="12"/>
      <c r="IUR26" s="12"/>
      <c r="IUS26" s="12"/>
      <c r="IUT26" s="12"/>
      <c r="IUU26" s="12"/>
      <c r="IUV26" s="12"/>
      <c r="IUW26" s="12"/>
      <c r="IUX26" s="12"/>
      <c r="IUY26" s="12"/>
      <c r="IUZ26" s="12"/>
      <c r="IVA26" s="12"/>
      <c r="IVB26" s="12"/>
      <c r="IVC26" s="12"/>
      <c r="IVD26" s="12"/>
      <c r="IVE26" s="12"/>
      <c r="IVF26" s="12"/>
      <c r="IVG26" s="12"/>
      <c r="IVH26" s="12"/>
      <c r="IVI26" s="12"/>
      <c r="IVJ26" s="12"/>
      <c r="IVK26" s="12"/>
      <c r="IVL26" s="12"/>
      <c r="IVM26" s="12"/>
      <c r="IVN26" s="12"/>
      <c r="IVO26" s="12"/>
      <c r="IVP26" s="12"/>
      <c r="IVQ26" s="12"/>
      <c r="IVR26" s="12"/>
      <c r="IVS26" s="12"/>
      <c r="IVT26" s="12"/>
      <c r="IVU26" s="12"/>
      <c r="IVV26" s="12"/>
      <c r="IVW26" s="12"/>
      <c r="IVX26" s="12"/>
      <c r="IVY26" s="12"/>
      <c r="IVZ26" s="12"/>
      <c r="IWA26" s="12"/>
      <c r="IWB26" s="12"/>
      <c r="IWC26" s="12"/>
      <c r="IWD26" s="12"/>
      <c r="IWE26" s="12"/>
      <c r="IWF26" s="12"/>
      <c r="IWG26" s="12"/>
      <c r="IWH26" s="12"/>
      <c r="IWI26" s="12"/>
      <c r="IWJ26" s="12"/>
      <c r="IWK26" s="12"/>
      <c r="IWL26" s="12"/>
      <c r="IWM26" s="12"/>
      <c r="IWN26" s="12"/>
      <c r="IWO26" s="12"/>
      <c r="IWP26" s="12"/>
      <c r="IWQ26" s="12"/>
      <c r="IWR26" s="12"/>
      <c r="IWS26" s="12"/>
      <c r="IWT26" s="12"/>
      <c r="IWU26" s="12"/>
      <c r="IWV26" s="12"/>
      <c r="IWW26" s="12"/>
      <c r="IWX26" s="12"/>
      <c r="IWY26" s="12"/>
      <c r="IWZ26" s="12"/>
      <c r="IXA26" s="12"/>
      <c r="IXB26" s="12"/>
      <c r="IXC26" s="12"/>
      <c r="IXD26" s="12"/>
      <c r="IXE26" s="12"/>
      <c r="IXF26" s="12"/>
      <c r="IXG26" s="12"/>
      <c r="IXH26" s="12"/>
      <c r="IXI26" s="12"/>
      <c r="IXJ26" s="12"/>
      <c r="IXK26" s="12"/>
      <c r="IXL26" s="12"/>
      <c r="IXM26" s="12"/>
      <c r="IXN26" s="12"/>
      <c r="IXO26" s="12"/>
      <c r="IXP26" s="12"/>
      <c r="IXQ26" s="12"/>
      <c r="IXR26" s="12"/>
      <c r="IXS26" s="12"/>
      <c r="IXT26" s="12"/>
      <c r="IXU26" s="12"/>
      <c r="IXV26" s="12"/>
      <c r="IXW26" s="12"/>
      <c r="IXX26" s="12"/>
      <c r="IXY26" s="12"/>
      <c r="IXZ26" s="12"/>
      <c r="IYA26" s="12"/>
      <c r="IYB26" s="12"/>
      <c r="IYC26" s="12"/>
      <c r="IYD26" s="12"/>
      <c r="IYE26" s="12"/>
      <c r="IYF26" s="12"/>
      <c r="IYG26" s="12"/>
      <c r="IYH26" s="12"/>
      <c r="IYI26" s="12"/>
      <c r="IYJ26" s="12"/>
      <c r="IYK26" s="12"/>
      <c r="IYL26" s="12"/>
      <c r="IYM26" s="12"/>
      <c r="IYN26" s="12"/>
      <c r="IYO26" s="12"/>
      <c r="IYP26" s="12"/>
      <c r="IYQ26" s="12"/>
      <c r="IYR26" s="12"/>
      <c r="IYS26" s="12"/>
      <c r="IYT26" s="12"/>
      <c r="IYU26" s="12"/>
      <c r="IYV26" s="12"/>
      <c r="IYW26" s="12"/>
      <c r="IYX26" s="12"/>
      <c r="IYY26" s="12"/>
      <c r="IYZ26" s="12"/>
      <c r="IZA26" s="12"/>
      <c r="IZB26" s="12"/>
      <c r="IZC26" s="12"/>
      <c r="IZD26" s="12"/>
      <c r="IZE26" s="12"/>
      <c r="IZF26" s="12"/>
      <c r="IZG26" s="12"/>
      <c r="IZH26" s="12"/>
      <c r="IZI26" s="12"/>
      <c r="IZJ26" s="12"/>
      <c r="IZK26" s="12"/>
      <c r="IZL26" s="12"/>
      <c r="IZM26" s="12"/>
      <c r="IZN26" s="12"/>
      <c r="IZO26" s="12"/>
      <c r="IZP26" s="12"/>
      <c r="IZQ26" s="12"/>
      <c r="IZR26" s="12"/>
      <c r="IZS26" s="12"/>
      <c r="IZT26" s="12"/>
      <c r="IZU26" s="12"/>
      <c r="IZV26" s="12"/>
      <c r="IZW26" s="12"/>
      <c r="IZX26" s="12"/>
      <c r="IZY26" s="12"/>
      <c r="IZZ26" s="12"/>
      <c r="JAA26" s="12"/>
      <c r="JAB26" s="12"/>
      <c r="JAC26" s="12"/>
      <c r="JAD26" s="12"/>
      <c r="JAE26" s="12"/>
      <c r="JAF26" s="12"/>
      <c r="JAG26" s="12"/>
      <c r="JAH26" s="12"/>
      <c r="JAI26" s="12"/>
      <c r="JAJ26" s="12"/>
      <c r="JAK26" s="12"/>
      <c r="JAL26" s="12"/>
      <c r="JAM26" s="12"/>
      <c r="JAN26" s="12"/>
      <c r="JAO26" s="12"/>
      <c r="JAP26" s="12"/>
      <c r="JAQ26" s="12"/>
      <c r="JAR26" s="12"/>
      <c r="JAS26" s="12"/>
      <c r="JAT26" s="12"/>
      <c r="JAU26" s="12"/>
      <c r="JAV26" s="12"/>
      <c r="JAW26" s="12"/>
      <c r="JAX26" s="12"/>
      <c r="JAY26" s="12"/>
      <c r="JAZ26" s="12"/>
      <c r="JBA26" s="12"/>
      <c r="JBB26" s="12"/>
      <c r="JBC26" s="12"/>
      <c r="JBD26" s="12"/>
      <c r="JBE26" s="12"/>
      <c r="JBF26" s="12"/>
      <c r="JBG26" s="12"/>
      <c r="JBH26" s="12"/>
      <c r="JBI26" s="12"/>
      <c r="JBJ26" s="12"/>
      <c r="JBK26" s="12"/>
      <c r="JBL26" s="12"/>
      <c r="JBM26" s="12"/>
      <c r="JBN26" s="12"/>
      <c r="JBO26" s="12"/>
      <c r="JBP26" s="12"/>
      <c r="JBQ26" s="12"/>
      <c r="JBR26" s="12"/>
      <c r="JBS26" s="12"/>
      <c r="JBT26" s="12"/>
      <c r="JBU26" s="12"/>
      <c r="JBV26" s="12"/>
      <c r="JBW26" s="12"/>
      <c r="JBX26" s="12"/>
      <c r="JBY26" s="12"/>
      <c r="JBZ26" s="12"/>
      <c r="JCA26" s="12"/>
      <c r="JCB26" s="12"/>
      <c r="JCC26" s="12"/>
      <c r="JCD26" s="12"/>
      <c r="JCE26" s="12"/>
      <c r="JCF26" s="12"/>
      <c r="JCG26" s="12"/>
      <c r="JCH26" s="12"/>
      <c r="JCI26" s="12"/>
      <c r="JCJ26" s="12"/>
      <c r="JCK26" s="12"/>
      <c r="JCL26" s="12"/>
      <c r="JCM26" s="12"/>
      <c r="JCN26" s="12"/>
      <c r="JCO26" s="12"/>
      <c r="JCP26" s="12"/>
      <c r="JCQ26" s="12"/>
      <c r="JCR26" s="12"/>
      <c r="JCS26" s="12"/>
      <c r="JCT26" s="12"/>
      <c r="JCU26" s="12"/>
      <c r="JCV26" s="12"/>
      <c r="JCW26" s="12"/>
      <c r="JCX26" s="12"/>
      <c r="JCY26" s="12"/>
      <c r="JCZ26" s="12"/>
      <c r="JDA26" s="12"/>
      <c r="JDB26" s="12"/>
      <c r="JDC26" s="12"/>
      <c r="JDD26" s="12"/>
      <c r="JDE26" s="12"/>
      <c r="JDF26" s="12"/>
      <c r="JDG26" s="12"/>
      <c r="JDH26" s="12"/>
      <c r="JDI26" s="12"/>
      <c r="JDJ26" s="12"/>
      <c r="JDK26" s="12"/>
      <c r="JDL26" s="12"/>
      <c r="JDM26" s="12"/>
      <c r="JDN26" s="12"/>
      <c r="JDO26" s="12"/>
      <c r="JDP26" s="12"/>
      <c r="JDQ26" s="12"/>
      <c r="JDR26" s="12"/>
      <c r="JDS26" s="12"/>
      <c r="JDT26" s="12"/>
      <c r="JDU26" s="12"/>
      <c r="JDV26" s="12"/>
      <c r="JDW26" s="12"/>
      <c r="JDX26" s="12"/>
      <c r="JDY26" s="12"/>
      <c r="JDZ26" s="12"/>
      <c r="JEA26" s="12"/>
      <c r="JEB26" s="12"/>
      <c r="JEC26" s="12"/>
      <c r="JED26" s="12"/>
      <c r="JEE26" s="12"/>
      <c r="JEF26" s="12"/>
      <c r="JEG26" s="12"/>
      <c r="JEH26" s="12"/>
      <c r="JEI26" s="12"/>
      <c r="JEJ26" s="12"/>
      <c r="JEK26" s="12"/>
      <c r="JEL26" s="12"/>
      <c r="JEM26" s="12"/>
      <c r="JEN26" s="12"/>
      <c r="JEO26" s="12"/>
      <c r="JEP26" s="12"/>
      <c r="JEQ26" s="12"/>
      <c r="JER26" s="12"/>
      <c r="JES26" s="12"/>
      <c r="JET26" s="12"/>
      <c r="JEU26" s="12"/>
      <c r="JEV26" s="12"/>
      <c r="JEW26" s="12"/>
      <c r="JEX26" s="12"/>
      <c r="JEY26" s="12"/>
      <c r="JEZ26" s="12"/>
      <c r="JFA26" s="12"/>
      <c r="JFB26" s="12"/>
      <c r="JFC26" s="12"/>
      <c r="JFD26" s="12"/>
      <c r="JFE26" s="12"/>
      <c r="JFF26" s="12"/>
      <c r="JFG26" s="12"/>
      <c r="JFH26" s="12"/>
      <c r="JFI26" s="12"/>
      <c r="JFJ26" s="12"/>
      <c r="JFK26" s="12"/>
      <c r="JFL26" s="12"/>
      <c r="JFM26" s="12"/>
      <c r="JFN26" s="12"/>
      <c r="JFO26" s="12"/>
      <c r="JFP26" s="12"/>
      <c r="JFQ26" s="12"/>
      <c r="JFR26" s="12"/>
      <c r="JFS26" s="12"/>
      <c r="JFT26" s="12"/>
      <c r="JFU26" s="12"/>
      <c r="JFV26" s="12"/>
      <c r="JFW26" s="12"/>
      <c r="JFX26" s="12"/>
      <c r="JFY26" s="12"/>
      <c r="JFZ26" s="12"/>
      <c r="JGA26" s="12"/>
      <c r="JGB26" s="12"/>
      <c r="JGC26" s="12"/>
      <c r="JGD26" s="12"/>
      <c r="JGE26" s="12"/>
      <c r="JGF26" s="12"/>
      <c r="JGG26" s="12"/>
      <c r="JGH26" s="12"/>
      <c r="JGI26" s="12"/>
      <c r="JGJ26" s="12"/>
      <c r="JGK26" s="12"/>
      <c r="JGL26" s="12"/>
      <c r="JGM26" s="12"/>
      <c r="JGN26" s="12"/>
      <c r="JGO26" s="12"/>
      <c r="JGP26" s="12"/>
      <c r="JGQ26" s="12"/>
      <c r="JGR26" s="12"/>
      <c r="JGS26" s="12"/>
      <c r="JGT26" s="12"/>
      <c r="JGU26" s="12"/>
      <c r="JGV26" s="12"/>
      <c r="JGW26" s="12"/>
      <c r="JGX26" s="12"/>
      <c r="JGY26" s="12"/>
      <c r="JGZ26" s="12"/>
      <c r="JHA26" s="12"/>
      <c r="JHB26" s="12"/>
      <c r="JHC26" s="12"/>
      <c r="JHD26" s="12"/>
      <c r="JHE26" s="12"/>
      <c r="JHF26" s="12"/>
      <c r="JHG26" s="12"/>
      <c r="JHH26" s="12"/>
      <c r="JHI26" s="12"/>
      <c r="JHJ26" s="12"/>
      <c r="JHK26" s="12"/>
      <c r="JHL26" s="12"/>
      <c r="JHM26" s="12"/>
      <c r="JHN26" s="12"/>
      <c r="JHO26" s="12"/>
      <c r="JHP26" s="12"/>
      <c r="JHQ26" s="12"/>
      <c r="JHR26" s="12"/>
      <c r="JHS26" s="12"/>
      <c r="JHT26" s="12"/>
      <c r="JHU26" s="12"/>
      <c r="JHV26" s="12"/>
      <c r="JHW26" s="12"/>
      <c r="JHX26" s="12"/>
      <c r="JHY26" s="12"/>
      <c r="JHZ26" s="12"/>
      <c r="JIA26" s="12"/>
      <c r="JIB26" s="12"/>
      <c r="JIC26" s="12"/>
      <c r="JID26" s="12"/>
      <c r="JIE26" s="12"/>
      <c r="JIF26" s="12"/>
      <c r="JIG26" s="12"/>
      <c r="JIH26" s="12"/>
      <c r="JII26" s="12"/>
      <c r="JIJ26" s="12"/>
      <c r="JIK26" s="12"/>
      <c r="JIL26" s="12"/>
      <c r="JIM26" s="12"/>
      <c r="JIN26" s="12"/>
      <c r="JIO26" s="12"/>
      <c r="JIP26" s="12"/>
      <c r="JIQ26" s="12"/>
      <c r="JIR26" s="12"/>
      <c r="JIS26" s="12"/>
      <c r="JIT26" s="12"/>
      <c r="JIU26" s="12"/>
      <c r="JIV26" s="12"/>
      <c r="JIW26" s="12"/>
      <c r="JIX26" s="12"/>
      <c r="JIY26" s="12"/>
      <c r="JIZ26" s="12"/>
      <c r="JJA26" s="12"/>
      <c r="JJB26" s="12"/>
      <c r="JJC26" s="12"/>
      <c r="JJD26" s="12"/>
      <c r="JJE26" s="12"/>
      <c r="JJF26" s="12"/>
      <c r="JJG26" s="12"/>
      <c r="JJH26" s="12"/>
      <c r="JJI26" s="12"/>
      <c r="JJJ26" s="12"/>
      <c r="JJK26" s="12"/>
      <c r="JJL26" s="12"/>
      <c r="JJM26" s="12"/>
      <c r="JJN26" s="12"/>
      <c r="JJO26" s="12"/>
      <c r="JJP26" s="12"/>
      <c r="JJQ26" s="12"/>
      <c r="JJR26" s="12"/>
      <c r="JJS26" s="12"/>
      <c r="JJT26" s="12"/>
      <c r="JJU26" s="12"/>
      <c r="JJV26" s="12"/>
      <c r="JJW26" s="12"/>
      <c r="JJX26" s="12"/>
      <c r="JJY26" s="12"/>
      <c r="JJZ26" s="12"/>
      <c r="JKA26" s="12"/>
      <c r="JKB26" s="12"/>
      <c r="JKC26" s="12"/>
      <c r="JKD26" s="12"/>
      <c r="JKE26" s="12"/>
      <c r="JKF26" s="12"/>
      <c r="JKG26" s="12"/>
      <c r="JKH26" s="12"/>
      <c r="JKI26" s="12"/>
      <c r="JKJ26" s="12"/>
      <c r="JKK26" s="12"/>
      <c r="JKL26" s="12"/>
      <c r="JKM26" s="12"/>
      <c r="JKN26" s="12"/>
      <c r="JKO26" s="12"/>
      <c r="JKP26" s="12"/>
      <c r="JKQ26" s="12"/>
      <c r="JKR26" s="12"/>
      <c r="JKS26" s="12"/>
      <c r="JKT26" s="12"/>
      <c r="JKU26" s="12"/>
      <c r="JKV26" s="12"/>
      <c r="JKW26" s="12"/>
      <c r="JKX26" s="12"/>
      <c r="JKY26" s="12"/>
      <c r="JKZ26" s="12"/>
      <c r="JLA26" s="12"/>
      <c r="JLB26" s="12"/>
      <c r="JLC26" s="12"/>
      <c r="JLD26" s="12"/>
      <c r="JLE26" s="12"/>
      <c r="JLF26" s="12"/>
      <c r="JLG26" s="12"/>
      <c r="JLH26" s="12"/>
      <c r="JLI26" s="12"/>
      <c r="JLJ26" s="12"/>
      <c r="JLK26" s="12"/>
      <c r="JLL26" s="12"/>
      <c r="JLM26" s="12"/>
      <c r="JLN26" s="12"/>
      <c r="JLO26" s="12"/>
      <c r="JLP26" s="12"/>
      <c r="JLQ26" s="12"/>
      <c r="JLR26" s="12"/>
      <c r="JLS26" s="12"/>
      <c r="JLT26" s="12"/>
      <c r="JLU26" s="12"/>
      <c r="JLV26" s="12"/>
      <c r="JLW26" s="12"/>
      <c r="JLX26" s="12"/>
      <c r="JLY26" s="12"/>
      <c r="JLZ26" s="12"/>
      <c r="JMA26" s="12"/>
      <c r="JMB26" s="12"/>
      <c r="JMC26" s="12"/>
      <c r="JMD26" s="12"/>
      <c r="JME26" s="12"/>
      <c r="JMF26" s="12"/>
      <c r="JMG26" s="12"/>
      <c r="JMH26" s="12"/>
      <c r="JMI26" s="12"/>
      <c r="JMJ26" s="12"/>
      <c r="JMK26" s="12"/>
      <c r="JML26" s="12"/>
      <c r="JMM26" s="12"/>
      <c r="JMN26" s="12"/>
      <c r="JMO26" s="12"/>
      <c r="JMP26" s="12"/>
      <c r="JMQ26" s="12"/>
      <c r="JMR26" s="12"/>
      <c r="JMS26" s="12"/>
      <c r="JMT26" s="12"/>
      <c r="JMU26" s="12"/>
      <c r="JMV26" s="12"/>
      <c r="JMW26" s="12"/>
      <c r="JMX26" s="12"/>
      <c r="JMY26" s="12"/>
      <c r="JMZ26" s="12"/>
      <c r="JNA26" s="12"/>
      <c r="JNB26" s="12"/>
      <c r="JNC26" s="12"/>
      <c r="JND26" s="12"/>
      <c r="JNE26" s="12"/>
      <c r="JNF26" s="12"/>
      <c r="JNG26" s="12"/>
      <c r="JNH26" s="12"/>
      <c r="JNI26" s="12"/>
      <c r="JNJ26" s="12"/>
      <c r="JNK26" s="12"/>
      <c r="JNL26" s="12"/>
      <c r="JNM26" s="12"/>
      <c r="JNN26" s="12"/>
      <c r="JNO26" s="12"/>
      <c r="JNP26" s="12"/>
      <c r="JNQ26" s="12"/>
      <c r="JNR26" s="12"/>
      <c r="JNS26" s="12"/>
      <c r="JNT26" s="12"/>
      <c r="JNU26" s="12"/>
      <c r="JNV26" s="12"/>
      <c r="JNW26" s="12"/>
      <c r="JNX26" s="12"/>
      <c r="JNY26" s="12"/>
      <c r="JNZ26" s="12"/>
      <c r="JOA26" s="12"/>
      <c r="JOB26" s="12"/>
      <c r="JOC26" s="12"/>
      <c r="JOD26" s="12"/>
      <c r="JOE26" s="12"/>
      <c r="JOF26" s="12"/>
      <c r="JOG26" s="12"/>
      <c r="JOH26" s="12"/>
      <c r="JOI26" s="12"/>
      <c r="JOJ26" s="12"/>
      <c r="JOK26" s="12"/>
      <c r="JOL26" s="12"/>
      <c r="JOM26" s="12"/>
      <c r="JON26" s="12"/>
      <c r="JOO26" s="12"/>
      <c r="JOP26" s="12"/>
      <c r="JOQ26" s="12"/>
      <c r="JOR26" s="12"/>
      <c r="JOS26" s="12"/>
      <c r="JOT26" s="12"/>
      <c r="JOU26" s="12"/>
      <c r="JOV26" s="12"/>
      <c r="JOW26" s="12"/>
      <c r="JOX26" s="12"/>
      <c r="JOY26" s="12"/>
      <c r="JOZ26" s="12"/>
      <c r="JPA26" s="12"/>
      <c r="JPB26" s="12"/>
      <c r="JPC26" s="12"/>
      <c r="JPD26" s="12"/>
      <c r="JPE26" s="12"/>
      <c r="JPF26" s="12"/>
      <c r="JPG26" s="12"/>
      <c r="JPH26" s="12"/>
      <c r="JPI26" s="12"/>
      <c r="JPJ26" s="12"/>
      <c r="JPK26" s="12"/>
      <c r="JPL26" s="12"/>
      <c r="JPM26" s="12"/>
      <c r="JPN26" s="12"/>
      <c r="JPO26" s="12"/>
      <c r="JPP26" s="12"/>
      <c r="JPQ26" s="12"/>
      <c r="JPR26" s="12"/>
      <c r="JPS26" s="12"/>
      <c r="JPT26" s="12"/>
      <c r="JPU26" s="12"/>
      <c r="JPV26" s="12"/>
      <c r="JPW26" s="12"/>
      <c r="JPX26" s="12"/>
      <c r="JPY26" s="12"/>
      <c r="JPZ26" s="12"/>
      <c r="JQA26" s="12"/>
      <c r="JQB26" s="12"/>
      <c r="JQC26" s="12"/>
      <c r="JQD26" s="12"/>
      <c r="JQE26" s="12"/>
      <c r="JQF26" s="12"/>
      <c r="JQG26" s="12"/>
      <c r="JQH26" s="12"/>
      <c r="JQI26" s="12"/>
      <c r="JQJ26" s="12"/>
      <c r="JQK26" s="12"/>
      <c r="JQL26" s="12"/>
      <c r="JQM26" s="12"/>
      <c r="JQN26" s="12"/>
      <c r="JQO26" s="12"/>
      <c r="JQP26" s="12"/>
      <c r="JQQ26" s="12"/>
      <c r="JQR26" s="12"/>
      <c r="JQS26" s="12"/>
      <c r="JQT26" s="12"/>
      <c r="JQU26" s="12"/>
      <c r="JQV26" s="12"/>
      <c r="JQW26" s="12"/>
      <c r="JQX26" s="12"/>
      <c r="JQY26" s="12"/>
      <c r="JQZ26" s="12"/>
      <c r="JRA26" s="12"/>
      <c r="JRB26" s="12"/>
      <c r="JRC26" s="12"/>
      <c r="JRD26" s="12"/>
      <c r="JRE26" s="12"/>
      <c r="JRF26" s="12"/>
      <c r="JRG26" s="12"/>
      <c r="JRH26" s="12"/>
      <c r="JRI26" s="12"/>
      <c r="JRJ26" s="12"/>
      <c r="JRK26" s="12"/>
      <c r="JRL26" s="12"/>
      <c r="JRM26" s="12"/>
      <c r="JRN26" s="12"/>
      <c r="JRO26" s="12"/>
      <c r="JRP26" s="12"/>
      <c r="JRQ26" s="12"/>
      <c r="JRR26" s="12"/>
      <c r="JRS26" s="12"/>
      <c r="JRT26" s="12"/>
      <c r="JRU26" s="12"/>
      <c r="JRV26" s="12"/>
      <c r="JRW26" s="12"/>
      <c r="JRX26" s="12"/>
      <c r="JRY26" s="12"/>
      <c r="JRZ26" s="12"/>
      <c r="JSA26" s="12"/>
      <c r="JSB26" s="12"/>
      <c r="JSC26" s="12"/>
      <c r="JSD26" s="12"/>
      <c r="JSE26" s="12"/>
      <c r="JSF26" s="12"/>
      <c r="JSG26" s="12"/>
      <c r="JSH26" s="12"/>
      <c r="JSI26" s="12"/>
      <c r="JSJ26" s="12"/>
      <c r="JSK26" s="12"/>
      <c r="JSL26" s="12"/>
      <c r="JSM26" s="12"/>
      <c r="JSN26" s="12"/>
      <c r="JSO26" s="12"/>
      <c r="JSP26" s="12"/>
      <c r="JSQ26" s="12"/>
      <c r="JSR26" s="12"/>
      <c r="JSS26" s="12"/>
      <c r="JST26" s="12"/>
      <c r="JSU26" s="12"/>
      <c r="JSV26" s="12"/>
      <c r="JSW26" s="12"/>
      <c r="JSX26" s="12"/>
      <c r="JSY26" s="12"/>
      <c r="JSZ26" s="12"/>
      <c r="JTA26" s="12"/>
      <c r="JTB26" s="12"/>
      <c r="JTC26" s="12"/>
      <c r="JTD26" s="12"/>
      <c r="JTE26" s="12"/>
      <c r="JTF26" s="12"/>
      <c r="JTG26" s="12"/>
      <c r="JTH26" s="12"/>
      <c r="JTI26" s="12"/>
      <c r="JTJ26" s="12"/>
      <c r="JTK26" s="12"/>
      <c r="JTL26" s="12"/>
      <c r="JTM26" s="12"/>
      <c r="JTN26" s="12"/>
      <c r="JTO26" s="12"/>
      <c r="JTP26" s="12"/>
      <c r="JTQ26" s="12"/>
      <c r="JTR26" s="12"/>
      <c r="JTS26" s="12"/>
      <c r="JTT26" s="12"/>
      <c r="JTU26" s="12"/>
      <c r="JTV26" s="12"/>
      <c r="JTW26" s="12"/>
      <c r="JTX26" s="12"/>
      <c r="JTY26" s="12"/>
      <c r="JTZ26" s="12"/>
      <c r="JUA26" s="12"/>
      <c r="JUB26" s="12"/>
      <c r="JUC26" s="12"/>
      <c r="JUD26" s="12"/>
      <c r="JUE26" s="12"/>
      <c r="JUF26" s="12"/>
      <c r="JUG26" s="12"/>
      <c r="JUH26" s="12"/>
      <c r="JUI26" s="12"/>
      <c r="JUJ26" s="12"/>
      <c r="JUK26" s="12"/>
      <c r="JUL26" s="12"/>
      <c r="JUM26" s="12"/>
      <c r="JUN26" s="12"/>
      <c r="JUO26" s="12"/>
      <c r="JUP26" s="12"/>
      <c r="JUQ26" s="12"/>
      <c r="JUR26" s="12"/>
      <c r="JUS26" s="12"/>
      <c r="JUT26" s="12"/>
      <c r="JUU26" s="12"/>
      <c r="JUV26" s="12"/>
      <c r="JUW26" s="12"/>
      <c r="JUX26" s="12"/>
      <c r="JUY26" s="12"/>
      <c r="JUZ26" s="12"/>
      <c r="JVA26" s="12"/>
      <c r="JVB26" s="12"/>
      <c r="JVC26" s="12"/>
      <c r="JVD26" s="12"/>
      <c r="JVE26" s="12"/>
      <c r="JVF26" s="12"/>
      <c r="JVG26" s="12"/>
      <c r="JVH26" s="12"/>
      <c r="JVI26" s="12"/>
      <c r="JVJ26" s="12"/>
      <c r="JVK26" s="12"/>
      <c r="JVL26" s="12"/>
      <c r="JVM26" s="12"/>
      <c r="JVN26" s="12"/>
      <c r="JVO26" s="12"/>
      <c r="JVP26" s="12"/>
      <c r="JVQ26" s="12"/>
      <c r="JVR26" s="12"/>
      <c r="JVS26" s="12"/>
      <c r="JVT26" s="12"/>
      <c r="JVU26" s="12"/>
      <c r="JVV26" s="12"/>
      <c r="JVW26" s="12"/>
      <c r="JVX26" s="12"/>
      <c r="JVY26" s="12"/>
      <c r="JVZ26" s="12"/>
      <c r="JWA26" s="12"/>
      <c r="JWB26" s="12"/>
      <c r="JWC26" s="12"/>
      <c r="JWD26" s="12"/>
      <c r="JWE26" s="12"/>
      <c r="JWF26" s="12"/>
      <c r="JWG26" s="12"/>
      <c r="JWH26" s="12"/>
      <c r="JWI26" s="12"/>
      <c r="JWJ26" s="12"/>
      <c r="JWK26" s="12"/>
      <c r="JWL26" s="12"/>
      <c r="JWM26" s="12"/>
      <c r="JWN26" s="12"/>
      <c r="JWO26" s="12"/>
      <c r="JWP26" s="12"/>
      <c r="JWQ26" s="12"/>
      <c r="JWR26" s="12"/>
      <c r="JWS26" s="12"/>
      <c r="JWT26" s="12"/>
      <c r="JWU26" s="12"/>
      <c r="JWV26" s="12"/>
      <c r="JWW26" s="12"/>
      <c r="JWX26" s="12"/>
      <c r="JWY26" s="12"/>
      <c r="JWZ26" s="12"/>
      <c r="JXA26" s="12"/>
      <c r="JXB26" s="12"/>
      <c r="JXC26" s="12"/>
      <c r="JXD26" s="12"/>
      <c r="JXE26" s="12"/>
      <c r="JXF26" s="12"/>
      <c r="JXG26" s="12"/>
      <c r="JXH26" s="12"/>
      <c r="JXI26" s="12"/>
      <c r="JXJ26" s="12"/>
      <c r="JXK26" s="12"/>
      <c r="JXL26" s="12"/>
      <c r="JXM26" s="12"/>
      <c r="JXN26" s="12"/>
      <c r="JXO26" s="12"/>
      <c r="JXP26" s="12"/>
      <c r="JXQ26" s="12"/>
      <c r="JXR26" s="12"/>
      <c r="JXS26" s="12"/>
      <c r="JXT26" s="12"/>
      <c r="JXU26" s="12"/>
      <c r="JXV26" s="12"/>
      <c r="JXW26" s="12"/>
      <c r="JXX26" s="12"/>
      <c r="JXY26" s="12"/>
      <c r="JXZ26" s="12"/>
      <c r="JYA26" s="12"/>
      <c r="JYB26" s="12"/>
      <c r="JYC26" s="12"/>
      <c r="JYD26" s="12"/>
      <c r="JYE26" s="12"/>
      <c r="JYF26" s="12"/>
      <c r="JYG26" s="12"/>
      <c r="JYH26" s="12"/>
      <c r="JYI26" s="12"/>
      <c r="JYJ26" s="12"/>
      <c r="JYK26" s="12"/>
      <c r="JYL26" s="12"/>
      <c r="JYM26" s="12"/>
      <c r="JYN26" s="12"/>
      <c r="JYO26" s="12"/>
      <c r="JYP26" s="12"/>
      <c r="JYQ26" s="12"/>
      <c r="JYR26" s="12"/>
      <c r="JYS26" s="12"/>
      <c r="JYT26" s="12"/>
      <c r="JYU26" s="12"/>
      <c r="JYV26" s="12"/>
      <c r="JYW26" s="12"/>
      <c r="JYX26" s="12"/>
      <c r="JYY26" s="12"/>
      <c r="JYZ26" s="12"/>
      <c r="JZA26" s="12"/>
      <c r="JZB26" s="12"/>
      <c r="JZC26" s="12"/>
      <c r="JZD26" s="12"/>
      <c r="JZE26" s="12"/>
      <c r="JZF26" s="12"/>
      <c r="JZG26" s="12"/>
      <c r="JZH26" s="12"/>
      <c r="JZI26" s="12"/>
      <c r="JZJ26" s="12"/>
      <c r="JZK26" s="12"/>
      <c r="JZL26" s="12"/>
      <c r="JZM26" s="12"/>
      <c r="JZN26" s="12"/>
      <c r="JZO26" s="12"/>
      <c r="JZP26" s="12"/>
      <c r="JZQ26" s="12"/>
      <c r="JZR26" s="12"/>
      <c r="JZS26" s="12"/>
      <c r="JZT26" s="12"/>
      <c r="JZU26" s="12"/>
      <c r="JZV26" s="12"/>
      <c r="JZW26" s="12"/>
      <c r="JZX26" s="12"/>
      <c r="JZY26" s="12"/>
      <c r="JZZ26" s="12"/>
      <c r="KAA26" s="12"/>
      <c r="KAB26" s="12"/>
      <c r="KAC26" s="12"/>
      <c r="KAD26" s="12"/>
      <c r="KAE26" s="12"/>
      <c r="KAF26" s="12"/>
      <c r="KAG26" s="12"/>
      <c r="KAH26" s="12"/>
      <c r="KAI26" s="12"/>
      <c r="KAJ26" s="12"/>
      <c r="KAK26" s="12"/>
      <c r="KAL26" s="12"/>
      <c r="KAM26" s="12"/>
      <c r="KAN26" s="12"/>
      <c r="KAO26" s="12"/>
      <c r="KAP26" s="12"/>
      <c r="KAQ26" s="12"/>
      <c r="KAR26" s="12"/>
      <c r="KAS26" s="12"/>
      <c r="KAT26" s="12"/>
      <c r="KAU26" s="12"/>
      <c r="KAV26" s="12"/>
      <c r="KAW26" s="12"/>
      <c r="KAX26" s="12"/>
      <c r="KAY26" s="12"/>
      <c r="KAZ26" s="12"/>
      <c r="KBA26" s="12"/>
      <c r="KBB26" s="12"/>
      <c r="KBC26" s="12"/>
      <c r="KBD26" s="12"/>
      <c r="KBE26" s="12"/>
      <c r="KBF26" s="12"/>
      <c r="KBG26" s="12"/>
      <c r="KBH26" s="12"/>
      <c r="KBI26" s="12"/>
      <c r="KBJ26" s="12"/>
      <c r="KBK26" s="12"/>
      <c r="KBL26" s="12"/>
      <c r="KBM26" s="12"/>
      <c r="KBN26" s="12"/>
      <c r="KBO26" s="12"/>
      <c r="KBP26" s="12"/>
      <c r="KBQ26" s="12"/>
      <c r="KBR26" s="12"/>
      <c r="KBS26" s="12"/>
      <c r="KBT26" s="12"/>
      <c r="KBU26" s="12"/>
      <c r="KBV26" s="12"/>
      <c r="KBW26" s="12"/>
      <c r="KBX26" s="12"/>
      <c r="KBY26" s="12"/>
      <c r="KBZ26" s="12"/>
      <c r="KCA26" s="12"/>
      <c r="KCB26" s="12"/>
      <c r="KCC26" s="12"/>
      <c r="KCD26" s="12"/>
      <c r="KCE26" s="12"/>
      <c r="KCF26" s="12"/>
      <c r="KCG26" s="12"/>
      <c r="KCH26" s="12"/>
      <c r="KCI26" s="12"/>
      <c r="KCJ26" s="12"/>
      <c r="KCK26" s="12"/>
      <c r="KCL26" s="12"/>
      <c r="KCM26" s="12"/>
      <c r="KCN26" s="12"/>
      <c r="KCO26" s="12"/>
      <c r="KCP26" s="12"/>
      <c r="KCQ26" s="12"/>
      <c r="KCR26" s="12"/>
      <c r="KCS26" s="12"/>
      <c r="KCT26" s="12"/>
      <c r="KCU26" s="12"/>
      <c r="KCV26" s="12"/>
      <c r="KCW26" s="12"/>
      <c r="KCX26" s="12"/>
      <c r="KCY26" s="12"/>
      <c r="KCZ26" s="12"/>
      <c r="KDA26" s="12"/>
      <c r="KDB26" s="12"/>
      <c r="KDC26" s="12"/>
      <c r="KDD26" s="12"/>
      <c r="KDE26" s="12"/>
      <c r="KDF26" s="12"/>
      <c r="KDG26" s="12"/>
      <c r="KDH26" s="12"/>
      <c r="KDI26" s="12"/>
      <c r="KDJ26" s="12"/>
      <c r="KDK26" s="12"/>
      <c r="KDL26" s="12"/>
      <c r="KDM26" s="12"/>
      <c r="KDN26" s="12"/>
      <c r="KDO26" s="12"/>
      <c r="KDP26" s="12"/>
      <c r="KDQ26" s="12"/>
      <c r="KDR26" s="12"/>
      <c r="KDS26" s="12"/>
      <c r="KDT26" s="12"/>
      <c r="KDU26" s="12"/>
      <c r="KDV26" s="12"/>
      <c r="KDW26" s="12"/>
      <c r="KDX26" s="12"/>
      <c r="KDY26" s="12"/>
      <c r="KDZ26" s="12"/>
      <c r="KEA26" s="12"/>
      <c r="KEB26" s="12"/>
      <c r="KEC26" s="12"/>
      <c r="KED26" s="12"/>
      <c r="KEE26" s="12"/>
      <c r="KEF26" s="12"/>
      <c r="KEG26" s="12"/>
      <c r="KEH26" s="12"/>
      <c r="KEI26" s="12"/>
      <c r="KEJ26" s="12"/>
      <c r="KEK26" s="12"/>
      <c r="KEL26" s="12"/>
      <c r="KEM26" s="12"/>
      <c r="KEN26" s="12"/>
      <c r="KEO26" s="12"/>
      <c r="KEP26" s="12"/>
      <c r="KEQ26" s="12"/>
      <c r="KER26" s="12"/>
      <c r="KES26" s="12"/>
      <c r="KET26" s="12"/>
      <c r="KEU26" s="12"/>
      <c r="KEV26" s="12"/>
      <c r="KEW26" s="12"/>
      <c r="KEX26" s="12"/>
      <c r="KEY26" s="12"/>
      <c r="KEZ26" s="12"/>
      <c r="KFA26" s="12"/>
      <c r="KFB26" s="12"/>
      <c r="KFC26" s="12"/>
      <c r="KFD26" s="12"/>
      <c r="KFE26" s="12"/>
      <c r="KFF26" s="12"/>
      <c r="KFG26" s="12"/>
      <c r="KFH26" s="12"/>
      <c r="KFI26" s="12"/>
      <c r="KFJ26" s="12"/>
      <c r="KFK26" s="12"/>
      <c r="KFL26" s="12"/>
      <c r="KFM26" s="12"/>
      <c r="KFN26" s="12"/>
      <c r="KFO26" s="12"/>
      <c r="KFP26" s="12"/>
      <c r="KFQ26" s="12"/>
      <c r="KFR26" s="12"/>
      <c r="KFS26" s="12"/>
      <c r="KFT26" s="12"/>
      <c r="KFU26" s="12"/>
      <c r="KFV26" s="12"/>
      <c r="KFW26" s="12"/>
      <c r="KFX26" s="12"/>
      <c r="KFY26" s="12"/>
      <c r="KFZ26" s="12"/>
      <c r="KGA26" s="12"/>
      <c r="KGB26" s="12"/>
      <c r="KGC26" s="12"/>
      <c r="KGD26" s="12"/>
      <c r="KGE26" s="12"/>
      <c r="KGF26" s="12"/>
      <c r="KGG26" s="12"/>
      <c r="KGH26" s="12"/>
      <c r="KGI26" s="12"/>
      <c r="KGJ26" s="12"/>
      <c r="KGK26" s="12"/>
      <c r="KGL26" s="12"/>
      <c r="KGM26" s="12"/>
      <c r="KGN26" s="12"/>
      <c r="KGO26" s="12"/>
      <c r="KGP26" s="12"/>
      <c r="KGQ26" s="12"/>
      <c r="KGR26" s="12"/>
      <c r="KGS26" s="12"/>
      <c r="KGT26" s="12"/>
      <c r="KGU26" s="12"/>
      <c r="KGV26" s="12"/>
      <c r="KGW26" s="12"/>
      <c r="KGX26" s="12"/>
      <c r="KGY26" s="12"/>
      <c r="KGZ26" s="12"/>
      <c r="KHA26" s="12"/>
      <c r="KHB26" s="12"/>
      <c r="KHC26" s="12"/>
      <c r="KHD26" s="12"/>
      <c r="KHE26" s="12"/>
      <c r="KHF26" s="12"/>
      <c r="KHG26" s="12"/>
      <c r="KHH26" s="12"/>
      <c r="KHI26" s="12"/>
      <c r="KHJ26" s="12"/>
      <c r="KHK26" s="12"/>
      <c r="KHL26" s="12"/>
      <c r="KHM26" s="12"/>
      <c r="KHN26" s="12"/>
      <c r="KHO26" s="12"/>
      <c r="KHP26" s="12"/>
      <c r="KHQ26" s="12"/>
      <c r="KHR26" s="12"/>
      <c r="KHS26" s="12"/>
      <c r="KHT26" s="12"/>
      <c r="KHU26" s="12"/>
      <c r="KHV26" s="12"/>
      <c r="KHW26" s="12"/>
      <c r="KHX26" s="12"/>
      <c r="KHY26" s="12"/>
      <c r="KHZ26" s="12"/>
      <c r="KIA26" s="12"/>
      <c r="KIB26" s="12"/>
      <c r="KIC26" s="12"/>
      <c r="KID26" s="12"/>
      <c r="KIE26" s="12"/>
      <c r="KIF26" s="12"/>
      <c r="KIG26" s="12"/>
      <c r="KIH26" s="12"/>
      <c r="KII26" s="12"/>
      <c r="KIJ26" s="12"/>
      <c r="KIK26" s="12"/>
      <c r="KIL26" s="12"/>
      <c r="KIM26" s="12"/>
      <c r="KIN26" s="12"/>
      <c r="KIO26" s="12"/>
      <c r="KIP26" s="12"/>
      <c r="KIQ26" s="12"/>
      <c r="KIR26" s="12"/>
      <c r="KIS26" s="12"/>
      <c r="KIT26" s="12"/>
      <c r="KIU26" s="12"/>
      <c r="KIV26" s="12"/>
      <c r="KIW26" s="12"/>
      <c r="KIX26" s="12"/>
      <c r="KIY26" s="12"/>
      <c r="KIZ26" s="12"/>
      <c r="KJA26" s="12"/>
      <c r="KJB26" s="12"/>
      <c r="KJC26" s="12"/>
      <c r="KJD26" s="12"/>
      <c r="KJE26" s="12"/>
      <c r="KJF26" s="12"/>
      <c r="KJG26" s="12"/>
      <c r="KJH26" s="12"/>
      <c r="KJI26" s="12"/>
      <c r="KJJ26" s="12"/>
      <c r="KJK26" s="12"/>
      <c r="KJL26" s="12"/>
      <c r="KJM26" s="12"/>
      <c r="KJN26" s="12"/>
      <c r="KJO26" s="12"/>
      <c r="KJP26" s="12"/>
      <c r="KJQ26" s="12"/>
      <c r="KJR26" s="12"/>
      <c r="KJS26" s="12"/>
      <c r="KJT26" s="12"/>
      <c r="KJU26" s="12"/>
      <c r="KJV26" s="12"/>
      <c r="KJW26" s="12"/>
      <c r="KJX26" s="12"/>
      <c r="KJY26" s="12"/>
      <c r="KJZ26" s="12"/>
      <c r="KKA26" s="12"/>
      <c r="KKB26" s="12"/>
      <c r="KKC26" s="12"/>
      <c r="KKD26" s="12"/>
      <c r="KKE26" s="12"/>
      <c r="KKF26" s="12"/>
      <c r="KKG26" s="12"/>
      <c r="KKH26" s="12"/>
      <c r="KKI26" s="12"/>
      <c r="KKJ26" s="12"/>
      <c r="KKK26" s="12"/>
      <c r="KKL26" s="12"/>
      <c r="KKM26" s="12"/>
      <c r="KKN26" s="12"/>
      <c r="KKO26" s="12"/>
      <c r="KKP26" s="12"/>
      <c r="KKQ26" s="12"/>
      <c r="KKR26" s="12"/>
      <c r="KKS26" s="12"/>
      <c r="KKT26" s="12"/>
      <c r="KKU26" s="12"/>
      <c r="KKV26" s="12"/>
      <c r="KKW26" s="12"/>
      <c r="KKX26" s="12"/>
      <c r="KKY26" s="12"/>
      <c r="KKZ26" s="12"/>
      <c r="KLA26" s="12"/>
      <c r="KLB26" s="12"/>
      <c r="KLC26" s="12"/>
      <c r="KLD26" s="12"/>
      <c r="KLE26" s="12"/>
      <c r="KLF26" s="12"/>
      <c r="KLG26" s="12"/>
      <c r="KLH26" s="12"/>
      <c r="KLI26" s="12"/>
      <c r="KLJ26" s="12"/>
      <c r="KLK26" s="12"/>
      <c r="KLL26" s="12"/>
      <c r="KLM26" s="12"/>
      <c r="KLN26" s="12"/>
      <c r="KLO26" s="12"/>
      <c r="KLP26" s="12"/>
      <c r="KLQ26" s="12"/>
      <c r="KLR26" s="12"/>
      <c r="KLS26" s="12"/>
      <c r="KLT26" s="12"/>
      <c r="KLU26" s="12"/>
      <c r="KLV26" s="12"/>
      <c r="KLW26" s="12"/>
      <c r="KLX26" s="12"/>
      <c r="KLY26" s="12"/>
      <c r="KLZ26" s="12"/>
      <c r="KMA26" s="12"/>
      <c r="KMB26" s="12"/>
      <c r="KMC26" s="12"/>
      <c r="KMD26" s="12"/>
      <c r="KME26" s="12"/>
      <c r="KMF26" s="12"/>
      <c r="KMG26" s="12"/>
      <c r="KMH26" s="12"/>
      <c r="KMI26" s="12"/>
      <c r="KMJ26" s="12"/>
      <c r="KMK26" s="12"/>
      <c r="KML26" s="12"/>
      <c r="KMM26" s="12"/>
      <c r="KMN26" s="12"/>
      <c r="KMO26" s="12"/>
      <c r="KMP26" s="12"/>
      <c r="KMQ26" s="12"/>
      <c r="KMR26" s="12"/>
      <c r="KMS26" s="12"/>
      <c r="KMT26" s="12"/>
      <c r="KMU26" s="12"/>
      <c r="KMV26" s="12"/>
      <c r="KMW26" s="12"/>
      <c r="KMX26" s="12"/>
      <c r="KMY26" s="12"/>
      <c r="KMZ26" s="12"/>
      <c r="KNA26" s="12"/>
      <c r="KNB26" s="12"/>
      <c r="KNC26" s="12"/>
      <c r="KND26" s="12"/>
      <c r="KNE26" s="12"/>
      <c r="KNF26" s="12"/>
      <c r="KNG26" s="12"/>
      <c r="KNH26" s="12"/>
      <c r="KNI26" s="12"/>
      <c r="KNJ26" s="12"/>
      <c r="KNK26" s="12"/>
      <c r="KNL26" s="12"/>
      <c r="KNM26" s="12"/>
      <c r="KNN26" s="12"/>
      <c r="KNO26" s="12"/>
      <c r="KNP26" s="12"/>
      <c r="KNQ26" s="12"/>
      <c r="KNR26" s="12"/>
      <c r="KNS26" s="12"/>
      <c r="KNT26" s="12"/>
      <c r="KNU26" s="12"/>
      <c r="KNV26" s="12"/>
      <c r="KNW26" s="12"/>
      <c r="KNX26" s="12"/>
      <c r="KNY26" s="12"/>
      <c r="KNZ26" s="12"/>
      <c r="KOA26" s="12"/>
      <c r="KOB26" s="12"/>
      <c r="KOC26" s="12"/>
      <c r="KOD26" s="12"/>
      <c r="KOE26" s="12"/>
      <c r="KOF26" s="12"/>
      <c r="KOG26" s="12"/>
      <c r="KOH26" s="12"/>
      <c r="KOI26" s="12"/>
      <c r="KOJ26" s="12"/>
      <c r="KOK26" s="12"/>
      <c r="KOL26" s="12"/>
      <c r="KOM26" s="12"/>
      <c r="KON26" s="12"/>
      <c r="KOO26" s="12"/>
      <c r="KOP26" s="12"/>
      <c r="KOQ26" s="12"/>
      <c r="KOR26" s="12"/>
      <c r="KOS26" s="12"/>
      <c r="KOT26" s="12"/>
      <c r="KOU26" s="12"/>
      <c r="KOV26" s="12"/>
      <c r="KOW26" s="12"/>
      <c r="KOX26" s="12"/>
      <c r="KOY26" s="12"/>
      <c r="KOZ26" s="12"/>
      <c r="KPA26" s="12"/>
      <c r="KPB26" s="12"/>
      <c r="KPC26" s="12"/>
      <c r="KPD26" s="12"/>
      <c r="KPE26" s="12"/>
      <c r="KPF26" s="12"/>
      <c r="KPG26" s="12"/>
      <c r="KPH26" s="12"/>
      <c r="KPI26" s="12"/>
      <c r="KPJ26" s="12"/>
      <c r="KPK26" s="12"/>
      <c r="KPL26" s="12"/>
      <c r="KPM26" s="12"/>
      <c r="KPN26" s="12"/>
      <c r="KPO26" s="12"/>
      <c r="KPP26" s="12"/>
      <c r="KPQ26" s="12"/>
      <c r="KPR26" s="12"/>
      <c r="KPS26" s="12"/>
      <c r="KPT26" s="12"/>
      <c r="KPU26" s="12"/>
      <c r="KPV26" s="12"/>
      <c r="KPW26" s="12"/>
      <c r="KPX26" s="12"/>
      <c r="KPY26" s="12"/>
      <c r="KPZ26" s="12"/>
      <c r="KQA26" s="12"/>
      <c r="KQB26" s="12"/>
      <c r="KQC26" s="12"/>
      <c r="KQD26" s="12"/>
      <c r="KQE26" s="12"/>
      <c r="KQF26" s="12"/>
      <c r="KQG26" s="12"/>
      <c r="KQH26" s="12"/>
      <c r="KQI26" s="12"/>
      <c r="KQJ26" s="12"/>
      <c r="KQK26" s="12"/>
      <c r="KQL26" s="12"/>
      <c r="KQM26" s="12"/>
      <c r="KQN26" s="12"/>
      <c r="KQO26" s="12"/>
      <c r="KQP26" s="12"/>
      <c r="KQQ26" s="12"/>
      <c r="KQR26" s="12"/>
      <c r="KQS26" s="12"/>
      <c r="KQT26" s="12"/>
      <c r="KQU26" s="12"/>
      <c r="KQV26" s="12"/>
      <c r="KQW26" s="12"/>
      <c r="KQX26" s="12"/>
      <c r="KQY26" s="12"/>
      <c r="KQZ26" s="12"/>
      <c r="KRA26" s="12"/>
      <c r="KRB26" s="12"/>
      <c r="KRC26" s="12"/>
      <c r="KRD26" s="12"/>
      <c r="KRE26" s="12"/>
      <c r="KRF26" s="12"/>
      <c r="KRG26" s="12"/>
      <c r="KRH26" s="12"/>
      <c r="KRI26" s="12"/>
      <c r="KRJ26" s="12"/>
      <c r="KRK26" s="12"/>
      <c r="KRL26" s="12"/>
      <c r="KRM26" s="12"/>
      <c r="KRN26" s="12"/>
      <c r="KRO26" s="12"/>
      <c r="KRP26" s="12"/>
      <c r="KRQ26" s="12"/>
      <c r="KRR26" s="12"/>
      <c r="KRS26" s="12"/>
      <c r="KRT26" s="12"/>
      <c r="KRU26" s="12"/>
      <c r="KRV26" s="12"/>
      <c r="KRW26" s="12"/>
      <c r="KRX26" s="12"/>
      <c r="KRY26" s="12"/>
      <c r="KRZ26" s="12"/>
      <c r="KSA26" s="12"/>
      <c r="KSB26" s="12"/>
      <c r="KSC26" s="12"/>
      <c r="KSD26" s="12"/>
      <c r="KSE26" s="12"/>
      <c r="KSF26" s="12"/>
      <c r="KSG26" s="12"/>
      <c r="KSH26" s="12"/>
      <c r="KSI26" s="12"/>
      <c r="KSJ26" s="12"/>
      <c r="KSK26" s="12"/>
      <c r="KSL26" s="12"/>
      <c r="KSM26" s="12"/>
      <c r="KSN26" s="12"/>
      <c r="KSO26" s="12"/>
      <c r="KSP26" s="12"/>
      <c r="KSQ26" s="12"/>
      <c r="KSR26" s="12"/>
      <c r="KSS26" s="12"/>
      <c r="KST26" s="12"/>
      <c r="KSU26" s="12"/>
      <c r="KSV26" s="12"/>
      <c r="KSW26" s="12"/>
      <c r="KSX26" s="12"/>
      <c r="KSY26" s="12"/>
      <c r="KSZ26" s="12"/>
      <c r="KTA26" s="12"/>
      <c r="KTB26" s="12"/>
      <c r="KTC26" s="12"/>
      <c r="KTD26" s="12"/>
      <c r="KTE26" s="12"/>
      <c r="KTF26" s="12"/>
      <c r="KTG26" s="12"/>
      <c r="KTH26" s="12"/>
      <c r="KTI26" s="12"/>
      <c r="KTJ26" s="12"/>
      <c r="KTK26" s="12"/>
      <c r="KTL26" s="12"/>
      <c r="KTM26" s="12"/>
      <c r="KTN26" s="12"/>
      <c r="KTO26" s="12"/>
      <c r="KTP26" s="12"/>
      <c r="KTQ26" s="12"/>
      <c r="KTR26" s="12"/>
      <c r="KTS26" s="12"/>
      <c r="KTT26" s="12"/>
      <c r="KTU26" s="12"/>
      <c r="KTV26" s="12"/>
      <c r="KTW26" s="12"/>
      <c r="KTX26" s="12"/>
      <c r="KTY26" s="12"/>
      <c r="KTZ26" s="12"/>
      <c r="KUA26" s="12"/>
      <c r="KUB26" s="12"/>
      <c r="KUC26" s="12"/>
      <c r="KUD26" s="12"/>
      <c r="KUE26" s="12"/>
      <c r="KUF26" s="12"/>
      <c r="KUG26" s="12"/>
      <c r="KUH26" s="12"/>
      <c r="KUI26" s="12"/>
      <c r="KUJ26" s="12"/>
      <c r="KUK26" s="12"/>
      <c r="KUL26" s="12"/>
      <c r="KUM26" s="12"/>
      <c r="KUN26" s="12"/>
      <c r="KUO26" s="12"/>
      <c r="KUP26" s="12"/>
      <c r="KUQ26" s="12"/>
      <c r="KUR26" s="12"/>
      <c r="KUS26" s="12"/>
      <c r="KUT26" s="12"/>
      <c r="KUU26" s="12"/>
      <c r="KUV26" s="12"/>
      <c r="KUW26" s="12"/>
      <c r="KUX26" s="12"/>
      <c r="KUY26" s="12"/>
      <c r="KUZ26" s="12"/>
      <c r="KVA26" s="12"/>
      <c r="KVB26" s="12"/>
      <c r="KVC26" s="12"/>
      <c r="KVD26" s="12"/>
      <c r="KVE26" s="12"/>
      <c r="KVF26" s="12"/>
      <c r="KVG26" s="12"/>
      <c r="KVH26" s="12"/>
      <c r="KVI26" s="12"/>
      <c r="KVJ26" s="12"/>
      <c r="KVK26" s="12"/>
      <c r="KVL26" s="12"/>
      <c r="KVM26" s="12"/>
      <c r="KVN26" s="12"/>
      <c r="KVO26" s="12"/>
      <c r="KVP26" s="12"/>
      <c r="KVQ26" s="12"/>
      <c r="KVR26" s="12"/>
      <c r="KVS26" s="12"/>
      <c r="KVT26" s="12"/>
      <c r="KVU26" s="12"/>
      <c r="KVV26" s="12"/>
      <c r="KVW26" s="12"/>
      <c r="KVX26" s="12"/>
      <c r="KVY26" s="12"/>
      <c r="KVZ26" s="12"/>
      <c r="KWA26" s="12"/>
      <c r="KWB26" s="12"/>
      <c r="KWC26" s="12"/>
      <c r="KWD26" s="12"/>
      <c r="KWE26" s="12"/>
      <c r="KWF26" s="12"/>
      <c r="KWG26" s="12"/>
      <c r="KWH26" s="12"/>
      <c r="KWI26" s="12"/>
      <c r="KWJ26" s="12"/>
      <c r="KWK26" s="12"/>
      <c r="KWL26" s="12"/>
      <c r="KWM26" s="12"/>
      <c r="KWN26" s="12"/>
      <c r="KWO26" s="12"/>
      <c r="KWP26" s="12"/>
      <c r="KWQ26" s="12"/>
      <c r="KWR26" s="12"/>
      <c r="KWS26" s="12"/>
      <c r="KWT26" s="12"/>
      <c r="KWU26" s="12"/>
      <c r="KWV26" s="12"/>
      <c r="KWW26" s="12"/>
      <c r="KWX26" s="12"/>
      <c r="KWY26" s="12"/>
      <c r="KWZ26" s="12"/>
      <c r="KXA26" s="12"/>
      <c r="KXB26" s="12"/>
      <c r="KXC26" s="12"/>
      <c r="KXD26" s="12"/>
      <c r="KXE26" s="12"/>
      <c r="KXF26" s="12"/>
      <c r="KXG26" s="12"/>
      <c r="KXH26" s="12"/>
      <c r="KXI26" s="12"/>
      <c r="KXJ26" s="12"/>
      <c r="KXK26" s="12"/>
      <c r="KXL26" s="12"/>
      <c r="KXM26" s="12"/>
      <c r="KXN26" s="12"/>
      <c r="KXO26" s="12"/>
      <c r="KXP26" s="12"/>
      <c r="KXQ26" s="12"/>
      <c r="KXR26" s="12"/>
      <c r="KXS26" s="12"/>
      <c r="KXT26" s="12"/>
      <c r="KXU26" s="12"/>
      <c r="KXV26" s="12"/>
      <c r="KXW26" s="12"/>
      <c r="KXX26" s="12"/>
      <c r="KXY26" s="12"/>
      <c r="KXZ26" s="12"/>
      <c r="KYA26" s="12"/>
      <c r="KYB26" s="12"/>
      <c r="KYC26" s="12"/>
      <c r="KYD26" s="12"/>
      <c r="KYE26" s="12"/>
      <c r="KYF26" s="12"/>
      <c r="KYG26" s="12"/>
      <c r="KYH26" s="12"/>
      <c r="KYI26" s="12"/>
      <c r="KYJ26" s="12"/>
      <c r="KYK26" s="12"/>
      <c r="KYL26" s="12"/>
      <c r="KYM26" s="12"/>
      <c r="KYN26" s="12"/>
      <c r="KYO26" s="12"/>
      <c r="KYP26" s="12"/>
      <c r="KYQ26" s="12"/>
      <c r="KYR26" s="12"/>
      <c r="KYS26" s="12"/>
      <c r="KYT26" s="12"/>
      <c r="KYU26" s="12"/>
      <c r="KYV26" s="12"/>
      <c r="KYW26" s="12"/>
      <c r="KYX26" s="12"/>
      <c r="KYY26" s="12"/>
      <c r="KYZ26" s="12"/>
      <c r="KZA26" s="12"/>
      <c r="KZB26" s="12"/>
      <c r="KZC26" s="12"/>
      <c r="KZD26" s="12"/>
      <c r="KZE26" s="12"/>
      <c r="KZF26" s="12"/>
      <c r="KZG26" s="12"/>
      <c r="KZH26" s="12"/>
      <c r="KZI26" s="12"/>
      <c r="KZJ26" s="12"/>
      <c r="KZK26" s="12"/>
      <c r="KZL26" s="12"/>
      <c r="KZM26" s="12"/>
      <c r="KZN26" s="12"/>
      <c r="KZO26" s="12"/>
      <c r="KZP26" s="12"/>
      <c r="KZQ26" s="12"/>
      <c r="KZR26" s="12"/>
      <c r="KZS26" s="12"/>
      <c r="KZT26" s="12"/>
      <c r="KZU26" s="12"/>
      <c r="KZV26" s="12"/>
      <c r="KZW26" s="12"/>
      <c r="KZX26" s="12"/>
      <c r="KZY26" s="12"/>
      <c r="KZZ26" s="12"/>
      <c r="LAA26" s="12"/>
      <c r="LAB26" s="12"/>
      <c r="LAC26" s="12"/>
      <c r="LAD26" s="12"/>
      <c r="LAE26" s="12"/>
      <c r="LAF26" s="12"/>
      <c r="LAG26" s="12"/>
      <c r="LAH26" s="12"/>
      <c r="LAI26" s="12"/>
      <c r="LAJ26" s="12"/>
      <c r="LAK26" s="12"/>
      <c r="LAL26" s="12"/>
      <c r="LAM26" s="12"/>
      <c r="LAN26" s="12"/>
      <c r="LAO26" s="12"/>
      <c r="LAP26" s="12"/>
      <c r="LAQ26" s="12"/>
      <c r="LAR26" s="12"/>
      <c r="LAS26" s="12"/>
      <c r="LAT26" s="12"/>
      <c r="LAU26" s="12"/>
      <c r="LAV26" s="12"/>
      <c r="LAW26" s="12"/>
      <c r="LAX26" s="12"/>
      <c r="LAY26" s="12"/>
      <c r="LAZ26" s="12"/>
      <c r="LBA26" s="12"/>
      <c r="LBB26" s="12"/>
      <c r="LBC26" s="12"/>
      <c r="LBD26" s="12"/>
      <c r="LBE26" s="12"/>
      <c r="LBF26" s="12"/>
      <c r="LBG26" s="12"/>
      <c r="LBH26" s="12"/>
      <c r="LBI26" s="12"/>
      <c r="LBJ26" s="12"/>
      <c r="LBK26" s="12"/>
      <c r="LBL26" s="12"/>
      <c r="LBM26" s="12"/>
      <c r="LBN26" s="12"/>
      <c r="LBO26" s="12"/>
      <c r="LBP26" s="12"/>
      <c r="LBQ26" s="12"/>
      <c r="LBR26" s="12"/>
      <c r="LBS26" s="12"/>
      <c r="LBT26" s="12"/>
      <c r="LBU26" s="12"/>
      <c r="LBV26" s="12"/>
      <c r="LBW26" s="12"/>
      <c r="LBX26" s="12"/>
      <c r="LBY26" s="12"/>
      <c r="LBZ26" s="12"/>
      <c r="LCA26" s="12"/>
      <c r="LCB26" s="12"/>
      <c r="LCC26" s="12"/>
      <c r="LCD26" s="12"/>
      <c r="LCE26" s="12"/>
      <c r="LCF26" s="12"/>
      <c r="LCG26" s="12"/>
      <c r="LCH26" s="12"/>
      <c r="LCI26" s="12"/>
      <c r="LCJ26" s="12"/>
      <c r="LCK26" s="12"/>
      <c r="LCL26" s="12"/>
      <c r="LCM26" s="12"/>
      <c r="LCN26" s="12"/>
      <c r="LCO26" s="12"/>
      <c r="LCP26" s="12"/>
      <c r="LCQ26" s="12"/>
      <c r="LCR26" s="12"/>
      <c r="LCS26" s="12"/>
      <c r="LCT26" s="12"/>
      <c r="LCU26" s="12"/>
      <c r="LCV26" s="12"/>
      <c r="LCW26" s="12"/>
      <c r="LCX26" s="12"/>
      <c r="LCY26" s="12"/>
      <c r="LCZ26" s="12"/>
      <c r="LDA26" s="12"/>
      <c r="LDB26" s="12"/>
      <c r="LDC26" s="12"/>
      <c r="LDD26" s="12"/>
      <c r="LDE26" s="12"/>
      <c r="LDF26" s="12"/>
      <c r="LDG26" s="12"/>
      <c r="LDH26" s="12"/>
      <c r="LDI26" s="12"/>
      <c r="LDJ26" s="12"/>
      <c r="LDK26" s="12"/>
      <c r="LDL26" s="12"/>
      <c r="LDM26" s="12"/>
      <c r="LDN26" s="12"/>
      <c r="LDO26" s="12"/>
      <c r="LDP26" s="12"/>
      <c r="LDQ26" s="12"/>
      <c r="LDR26" s="12"/>
      <c r="LDS26" s="12"/>
      <c r="LDT26" s="12"/>
      <c r="LDU26" s="12"/>
      <c r="LDV26" s="12"/>
      <c r="LDW26" s="12"/>
      <c r="LDX26" s="12"/>
      <c r="LDY26" s="12"/>
      <c r="LDZ26" s="12"/>
      <c r="LEA26" s="12"/>
      <c r="LEB26" s="12"/>
      <c r="LEC26" s="12"/>
      <c r="LED26" s="12"/>
      <c r="LEE26" s="12"/>
      <c r="LEF26" s="12"/>
      <c r="LEG26" s="12"/>
      <c r="LEH26" s="12"/>
      <c r="LEI26" s="12"/>
      <c r="LEJ26" s="12"/>
      <c r="LEK26" s="12"/>
      <c r="LEL26" s="12"/>
      <c r="LEM26" s="12"/>
      <c r="LEN26" s="12"/>
      <c r="LEO26" s="12"/>
      <c r="LEP26" s="12"/>
      <c r="LEQ26" s="12"/>
      <c r="LER26" s="12"/>
      <c r="LES26" s="12"/>
      <c r="LET26" s="12"/>
      <c r="LEU26" s="12"/>
      <c r="LEV26" s="12"/>
      <c r="LEW26" s="12"/>
      <c r="LEX26" s="12"/>
      <c r="LEY26" s="12"/>
      <c r="LEZ26" s="12"/>
      <c r="LFA26" s="12"/>
      <c r="LFB26" s="12"/>
      <c r="LFC26" s="12"/>
      <c r="LFD26" s="12"/>
      <c r="LFE26" s="12"/>
      <c r="LFF26" s="12"/>
      <c r="LFG26" s="12"/>
      <c r="LFH26" s="12"/>
      <c r="LFI26" s="12"/>
      <c r="LFJ26" s="12"/>
      <c r="LFK26" s="12"/>
      <c r="LFL26" s="12"/>
      <c r="LFM26" s="12"/>
      <c r="LFN26" s="12"/>
      <c r="LFO26" s="12"/>
      <c r="LFP26" s="12"/>
      <c r="LFQ26" s="12"/>
      <c r="LFR26" s="12"/>
      <c r="LFS26" s="12"/>
      <c r="LFT26" s="12"/>
      <c r="LFU26" s="12"/>
      <c r="LFV26" s="12"/>
      <c r="LFW26" s="12"/>
      <c r="LFX26" s="12"/>
      <c r="LFY26" s="12"/>
      <c r="LFZ26" s="12"/>
      <c r="LGA26" s="12"/>
      <c r="LGB26" s="12"/>
      <c r="LGC26" s="12"/>
      <c r="LGD26" s="12"/>
      <c r="LGE26" s="12"/>
      <c r="LGF26" s="12"/>
      <c r="LGG26" s="12"/>
      <c r="LGH26" s="12"/>
      <c r="LGI26" s="12"/>
      <c r="LGJ26" s="12"/>
      <c r="LGK26" s="12"/>
      <c r="LGL26" s="12"/>
      <c r="LGM26" s="12"/>
      <c r="LGN26" s="12"/>
      <c r="LGO26" s="12"/>
      <c r="LGP26" s="12"/>
      <c r="LGQ26" s="12"/>
      <c r="LGR26" s="12"/>
      <c r="LGS26" s="12"/>
      <c r="LGT26" s="12"/>
      <c r="LGU26" s="12"/>
      <c r="LGV26" s="12"/>
      <c r="LGW26" s="12"/>
      <c r="LGX26" s="12"/>
      <c r="LGY26" s="12"/>
      <c r="LGZ26" s="12"/>
      <c r="LHA26" s="12"/>
      <c r="LHB26" s="12"/>
      <c r="LHC26" s="12"/>
      <c r="LHD26" s="12"/>
      <c r="LHE26" s="12"/>
      <c r="LHF26" s="12"/>
      <c r="LHG26" s="12"/>
      <c r="LHH26" s="12"/>
      <c r="LHI26" s="12"/>
      <c r="LHJ26" s="12"/>
      <c r="LHK26" s="12"/>
      <c r="LHL26" s="12"/>
      <c r="LHM26" s="12"/>
      <c r="LHN26" s="12"/>
      <c r="LHO26" s="12"/>
      <c r="LHP26" s="12"/>
      <c r="LHQ26" s="12"/>
      <c r="LHR26" s="12"/>
      <c r="LHS26" s="12"/>
      <c r="LHT26" s="12"/>
      <c r="LHU26" s="12"/>
      <c r="LHV26" s="12"/>
      <c r="LHW26" s="12"/>
      <c r="LHX26" s="12"/>
      <c r="LHY26" s="12"/>
      <c r="LHZ26" s="12"/>
      <c r="LIA26" s="12"/>
      <c r="LIB26" s="12"/>
      <c r="LIC26" s="12"/>
      <c r="LID26" s="12"/>
      <c r="LIE26" s="12"/>
      <c r="LIF26" s="12"/>
      <c r="LIG26" s="12"/>
      <c r="LIH26" s="12"/>
      <c r="LII26" s="12"/>
      <c r="LIJ26" s="12"/>
      <c r="LIK26" s="12"/>
      <c r="LIL26" s="12"/>
      <c r="LIM26" s="12"/>
      <c r="LIN26" s="12"/>
      <c r="LIO26" s="12"/>
      <c r="LIP26" s="12"/>
      <c r="LIQ26" s="12"/>
      <c r="LIR26" s="12"/>
      <c r="LIS26" s="12"/>
      <c r="LIT26" s="12"/>
      <c r="LIU26" s="12"/>
      <c r="LIV26" s="12"/>
      <c r="LIW26" s="12"/>
      <c r="LIX26" s="12"/>
      <c r="LIY26" s="12"/>
      <c r="LIZ26" s="12"/>
      <c r="LJA26" s="12"/>
      <c r="LJB26" s="12"/>
      <c r="LJC26" s="12"/>
      <c r="LJD26" s="12"/>
      <c r="LJE26" s="12"/>
      <c r="LJF26" s="12"/>
      <c r="LJG26" s="12"/>
      <c r="LJH26" s="12"/>
      <c r="LJI26" s="12"/>
      <c r="LJJ26" s="12"/>
      <c r="LJK26" s="12"/>
      <c r="LJL26" s="12"/>
      <c r="LJM26" s="12"/>
      <c r="LJN26" s="12"/>
      <c r="LJO26" s="12"/>
      <c r="LJP26" s="12"/>
      <c r="LJQ26" s="12"/>
      <c r="LJR26" s="12"/>
      <c r="LJS26" s="12"/>
      <c r="LJT26" s="12"/>
      <c r="LJU26" s="12"/>
      <c r="LJV26" s="12"/>
      <c r="LJW26" s="12"/>
      <c r="LJX26" s="12"/>
      <c r="LJY26" s="12"/>
      <c r="LJZ26" s="12"/>
      <c r="LKA26" s="12"/>
      <c r="LKB26" s="12"/>
      <c r="LKC26" s="12"/>
      <c r="LKD26" s="12"/>
      <c r="LKE26" s="12"/>
      <c r="LKF26" s="12"/>
      <c r="LKG26" s="12"/>
      <c r="LKH26" s="12"/>
      <c r="LKI26" s="12"/>
      <c r="LKJ26" s="12"/>
      <c r="LKK26" s="12"/>
      <c r="LKL26" s="12"/>
      <c r="LKM26" s="12"/>
      <c r="LKN26" s="12"/>
      <c r="LKO26" s="12"/>
      <c r="LKP26" s="12"/>
      <c r="LKQ26" s="12"/>
      <c r="LKR26" s="12"/>
      <c r="LKS26" s="12"/>
      <c r="LKT26" s="12"/>
      <c r="LKU26" s="12"/>
      <c r="LKV26" s="12"/>
      <c r="LKW26" s="12"/>
      <c r="LKX26" s="12"/>
      <c r="LKY26" s="12"/>
      <c r="LKZ26" s="12"/>
      <c r="LLA26" s="12"/>
      <c r="LLB26" s="12"/>
      <c r="LLC26" s="12"/>
      <c r="LLD26" s="12"/>
      <c r="LLE26" s="12"/>
      <c r="LLF26" s="12"/>
      <c r="LLG26" s="12"/>
      <c r="LLH26" s="12"/>
      <c r="LLI26" s="12"/>
      <c r="LLJ26" s="12"/>
      <c r="LLK26" s="12"/>
      <c r="LLL26" s="12"/>
      <c r="LLM26" s="12"/>
      <c r="LLN26" s="12"/>
      <c r="LLO26" s="12"/>
      <c r="LLP26" s="12"/>
      <c r="LLQ26" s="12"/>
      <c r="LLR26" s="12"/>
      <c r="LLS26" s="12"/>
      <c r="LLT26" s="12"/>
      <c r="LLU26" s="12"/>
      <c r="LLV26" s="12"/>
      <c r="LLW26" s="12"/>
      <c r="LLX26" s="12"/>
      <c r="LLY26" s="12"/>
      <c r="LLZ26" s="12"/>
      <c r="LMA26" s="12"/>
      <c r="LMB26" s="12"/>
      <c r="LMC26" s="12"/>
      <c r="LMD26" s="12"/>
      <c r="LME26" s="12"/>
      <c r="LMF26" s="12"/>
      <c r="LMG26" s="12"/>
      <c r="LMH26" s="12"/>
      <c r="LMI26" s="12"/>
      <c r="LMJ26" s="12"/>
      <c r="LMK26" s="12"/>
      <c r="LML26" s="12"/>
      <c r="LMM26" s="12"/>
      <c r="LMN26" s="12"/>
      <c r="LMO26" s="12"/>
      <c r="LMP26" s="12"/>
      <c r="LMQ26" s="12"/>
      <c r="LMR26" s="12"/>
      <c r="LMS26" s="12"/>
      <c r="LMT26" s="12"/>
      <c r="LMU26" s="12"/>
      <c r="LMV26" s="12"/>
      <c r="LMW26" s="12"/>
      <c r="LMX26" s="12"/>
      <c r="LMY26" s="12"/>
      <c r="LMZ26" s="12"/>
      <c r="LNA26" s="12"/>
      <c r="LNB26" s="12"/>
      <c r="LNC26" s="12"/>
      <c r="LND26" s="12"/>
      <c r="LNE26" s="12"/>
      <c r="LNF26" s="12"/>
      <c r="LNG26" s="12"/>
      <c r="LNH26" s="12"/>
      <c r="LNI26" s="12"/>
      <c r="LNJ26" s="12"/>
      <c r="LNK26" s="12"/>
      <c r="LNL26" s="12"/>
      <c r="LNM26" s="12"/>
      <c r="LNN26" s="12"/>
      <c r="LNO26" s="12"/>
      <c r="LNP26" s="12"/>
      <c r="LNQ26" s="12"/>
      <c r="LNR26" s="12"/>
      <c r="LNS26" s="12"/>
      <c r="LNT26" s="12"/>
      <c r="LNU26" s="12"/>
      <c r="LNV26" s="12"/>
      <c r="LNW26" s="12"/>
      <c r="LNX26" s="12"/>
      <c r="LNY26" s="12"/>
      <c r="LNZ26" s="12"/>
      <c r="LOA26" s="12"/>
      <c r="LOB26" s="12"/>
      <c r="LOC26" s="12"/>
      <c r="LOD26" s="12"/>
      <c r="LOE26" s="12"/>
      <c r="LOF26" s="12"/>
      <c r="LOG26" s="12"/>
      <c r="LOH26" s="12"/>
      <c r="LOI26" s="12"/>
      <c r="LOJ26" s="12"/>
      <c r="LOK26" s="12"/>
      <c r="LOL26" s="12"/>
      <c r="LOM26" s="12"/>
      <c r="LON26" s="12"/>
      <c r="LOO26" s="12"/>
      <c r="LOP26" s="12"/>
      <c r="LOQ26" s="12"/>
      <c r="LOR26" s="12"/>
      <c r="LOS26" s="12"/>
      <c r="LOT26" s="12"/>
      <c r="LOU26" s="12"/>
      <c r="LOV26" s="12"/>
      <c r="LOW26" s="12"/>
      <c r="LOX26" s="12"/>
      <c r="LOY26" s="12"/>
      <c r="LOZ26" s="12"/>
      <c r="LPA26" s="12"/>
      <c r="LPB26" s="12"/>
      <c r="LPC26" s="12"/>
      <c r="LPD26" s="12"/>
      <c r="LPE26" s="12"/>
      <c r="LPF26" s="12"/>
      <c r="LPG26" s="12"/>
      <c r="LPH26" s="12"/>
      <c r="LPI26" s="12"/>
      <c r="LPJ26" s="12"/>
      <c r="LPK26" s="12"/>
      <c r="LPL26" s="12"/>
      <c r="LPM26" s="12"/>
      <c r="LPN26" s="12"/>
      <c r="LPO26" s="12"/>
      <c r="LPP26" s="12"/>
      <c r="LPQ26" s="12"/>
      <c r="LPR26" s="12"/>
      <c r="LPS26" s="12"/>
      <c r="LPT26" s="12"/>
      <c r="LPU26" s="12"/>
      <c r="LPV26" s="12"/>
      <c r="LPW26" s="12"/>
      <c r="LPX26" s="12"/>
      <c r="LPY26" s="12"/>
      <c r="LPZ26" s="12"/>
      <c r="LQA26" s="12"/>
      <c r="LQB26" s="12"/>
      <c r="LQC26" s="12"/>
      <c r="LQD26" s="12"/>
      <c r="LQE26" s="12"/>
      <c r="LQF26" s="12"/>
      <c r="LQG26" s="12"/>
      <c r="LQH26" s="12"/>
      <c r="LQI26" s="12"/>
      <c r="LQJ26" s="12"/>
      <c r="LQK26" s="12"/>
      <c r="LQL26" s="12"/>
      <c r="LQM26" s="12"/>
      <c r="LQN26" s="12"/>
      <c r="LQO26" s="12"/>
      <c r="LQP26" s="12"/>
      <c r="LQQ26" s="12"/>
      <c r="LQR26" s="12"/>
      <c r="LQS26" s="12"/>
      <c r="LQT26" s="12"/>
      <c r="LQU26" s="12"/>
      <c r="LQV26" s="12"/>
      <c r="LQW26" s="12"/>
      <c r="LQX26" s="12"/>
      <c r="LQY26" s="12"/>
      <c r="LQZ26" s="12"/>
      <c r="LRA26" s="12"/>
      <c r="LRB26" s="12"/>
      <c r="LRC26" s="12"/>
      <c r="LRD26" s="12"/>
      <c r="LRE26" s="12"/>
      <c r="LRF26" s="12"/>
      <c r="LRG26" s="12"/>
      <c r="LRH26" s="12"/>
      <c r="LRI26" s="12"/>
      <c r="LRJ26" s="12"/>
      <c r="LRK26" s="12"/>
      <c r="LRL26" s="12"/>
      <c r="LRM26" s="12"/>
      <c r="LRN26" s="12"/>
      <c r="LRO26" s="12"/>
      <c r="LRP26" s="12"/>
      <c r="LRQ26" s="12"/>
      <c r="LRR26" s="12"/>
      <c r="LRS26" s="12"/>
      <c r="LRT26" s="12"/>
      <c r="LRU26" s="12"/>
      <c r="LRV26" s="12"/>
      <c r="LRW26" s="12"/>
      <c r="LRX26" s="12"/>
      <c r="LRY26" s="12"/>
      <c r="LRZ26" s="12"/>
      <c r="LSA26" s="12"/>
      <c r="LSB26" s="12"/>
      <c r="LSC26" s="12"/>
      <c r="LSD26" s="12"/>
      <c r="LSE26" s="12"/>
      <c r="LSF26" s="12"/>
      <c r="LSG26" s="12"/>
      <c r="LSH26" s="12"/>
      <c r="LSI26" s="12"/>
      <c r="LSJ26" s="12"/>
      <c r="LSK26" s="12"/>
      <c r="LSL26" s="12"/>
      <c r="LSM26" s="12"/>
      <c r="LSN26" s="12"/>
      <c r="LSO26" s="12"/>
      <c r="LSP26" s="12"/>
      <c r="LSQ26" s="12"/>
      <c r="LSR26" s="12"/>
      <c r="LSS26" s="12"/>
      <c r="LST26" s="12"/>
      <c r="LSU26" s="12"/>
      <c r="LSV26" s="12"/>
      <c r="LSW26" s="12"/>
      <c r="LSX26" s="12"/>
      <c r="LSY26" s="12"/>
      <c r="LSZ26" s="12"/>
      <c r="LTA26" s="12"/>
      <c r="LTB26" s="12"/>
      <c r="LTC26" s="12"/>
      <c r="LTD26" s="12"/>
      <c r="LTE26" s="12"/>
      <c r="LTF26" s="12"/>
      <c r="LTG26" s="12"/>
      <c r="LTH26" s="12"/>
      <c r="LTI26" s="12"/>
      <c r="LTJ26" s="12"/>
      <c r="LTK26" s="12"/>
      <c r="LTL26" s="12"/>
      <c r="LTM26" s="12"/>
      <c r="LTN26" s="12"/>
      <c r="LTO26" s="12"/>
      <c r="LTP26" s="12"/>
      <c r="LTQ26" s="12"/>
      <c r="LTR26" s="12"/>
      <c r="LTS26" s="12"/>
      <c r="LTT26" s="12"/>
      <c r="LTU26" s="12"/>
      <c r="LTV26" s="12"/>
      <c r="LTW26" s="12"/>
      <c r="LTX26" s="12"/>
      <c r="LTY26" s="12"/>
      <c r="LTZ26" s="12"/>
      <c r="LUA26" s="12"/>
      <c r="LUB26" s="12"/>
      <c r="LUC26" s="12"/>
      <c r="LUD26" s="12"/>
      <c r="LUE26" s="12"/>
      <c r="LUF26" s="12"/>
      <c r="LUG26" s="12"/>
      <c r="LUH26" s="12"/>
      <c r="LUI26" s="12"/>
      <c r="LUJ26" s="12"/>
      <c r="LUK26" s="12"/>
      <c r="LUL26" s="12"/>
      <c r="LUM26" s="12"/>
      <c r="LUN26" s="12"/>
      <c r="LUO26" s="12"/>
      <c r="LUP26" s="12"/>
      <c r="LUQ26" s="12"/>
      <c r="LUR26" s="12"/>
      <c r="LUS26" s="12"/>
      <c r="LUT26" s="12"/>
      <c r="LUU26" s="12"/>
      <c r="LUV26" s="12"/>
      <c r="LUW26" s="12"/>
      <c r="LUX26" s="12"/>
      <c r="LUY26" s="12"/>
      <c r="LUZ26" s="12"/>
      <c r="LVA26" s="12"/>
      <c r="LVB26" s="12"/>
      <c r="LVC26" s="12"/>
      <c r="LVD26" s="12"/>
      <c r="LVE26" s="12"/>
      <c r="LVF26" s="12"/>
      <c r="LVG26" s="12"/>
      <c r="LVH26" s="12"/>
      <c r="LVI26" s="12"/>
      <c r="LVJ26" s="12"/>
      <c r="LVK26" s="12"/>
      <c r="LVL26" s="12"/>
      <c r="LVM26" s="12"/>
      <c r="LVN26" s="12"/>
      <c r="LVO26" s="12"/>
      <c r="LVP26" s="12"/>
      <c r="LVQ26" s="12"/>
      <c r="LVR26" s="12"/>
      <c r="LVS26" s="12"/>
      <c r="LVT26" s="12"/>
      <c r="LVU26" s="12"/>
      <c r="LVV26" s="12"/>
      <c r="LVW26" s="12"/>
      <c r="LVX26" s="12"/>
      <c r="LVY26" s="12"/>
      <c r="LVZ26" s="12"/>
      <c r="LWA26" s="12"/>
      <c r="LWB26" s="12"/>
      <c r="LWC26" s="12"/>
      <c r="LWD26" s="12"/>
      <c r="LWE26" s="12"/>
      <c r="LWF26" s="12"/>
      <c r="LWG26" s="12"/>
      <c r="LWH26" s="12"/>
      <c r="LWI26" s="12"/>
      <c r="LWJ26" s="12"/>
      <c r="LWK26" s="12"/>
      <c r="LWL26" s="12"/>
      <c r="LWM26" s="12"/>
      <c r="LWN26" s="12"/>
      <c r="LWO26" s="12"/>
      <c r="LWP26" s="12"/>
      <c r="LWQ26" s="12"/>
      <c r="LWR26" s="12"/>
      <c r="LWS26" s="12"/>
      <c r="LWT26" s="12"/>
      <c r="LWU26" s="12"/>
      <c r="LWV26" s="12"/>
      <c r="LWW26" s="12"/>
      <c r="LWX26" s="12"/>
      <c r="LWY26" s="12"/>
      <c r="LWZ26" s="12"/>
      <c r="LXA26" s="12"/>
      <c r="LXB26" s="12"/>
      <c r="LXC26" s="12"/>
      <c r="LXD26" s="12"/>
      <c r="LXE26" s="12"/>
      <c r="LXF26" s="12"/>
      <c r="LXG26" s="12"/>
      <c r="LXH26" s="12"/>
      <c r="LXI26" s="12"/>
      <c r="LXJ26" s="12"/>
      <c r="LXK26" s="12"/>
      <c r="LXL26" s="12"/>
      <c r="LXM26" s="12"/>
      <c r="LXN26" s="12"/>
      <c r="LXO26" s="12"/>
      <c r="LXP26" s="12"/>
      <c r="LXQ26" s="12"/>
      <c r="LXR26" s="12"/>
      <c r="LXS26" s="12"/>
      <c r="LXT26" s="12"/>
      <c r="LXU26" s="12"/>
      <c r="LXV26" s="12"/>
      <c r="LXW26" s="12"/>
      <c r="LXX26" s="12"/>
      <c r="LXY26" s="12"/>
      <c r="LXZ26" s="12"/>
      <c r="LYA26" s="12"/>
      <c r="LYB26" s="12"/>
      <c r="LYC26" s="12"/>
      <c r="LYD26" s="12"/>
      <c r="LYE26" s="12"/>
      <c r="LYF26" s="12"/>
      <c r="LYG26" s="12"/>
      <c r="LYH26" s="12"/>
      <c r="LYI26" s="12"/>
      <c r="LYJ26" s="12"/>
      <c r="LYK26" s="12"/>
      <c r="LYL26" s="12"/>
      <c r="LYM26" s="12"/>
      <c r="LYN26" s="12"/>
      <c r="LYO26" s="12"/>
      <c r="LYP26" s="12"/>
      <c r="LYQ26" s="12"/>
      <c r="LYR26" s="12"/>
      <c r="LYS26" s="12"/>
      <c r="LYT26" s="12"/>
      <c r="LYU26" s="12"/>
      <c r="LYV26" s="12"/>
      <c r="LYW26" s="12"/>
      <c r="LYX26" s="12"/>
      <c r="LYY26" s="12"/>
      <c r="LYZ26" s="12"/>
      <c r="LZA26" s="12"/>
      <c r="LZB26" s="12"/>
      <c r="LZC26" s="12"/>
      <c r="LZD26" s="12"/>
      <c r="LZE26" s="12"/>
      <c r="LZF26" s="12"/>
      <c r="LZG26" s="12"/>
      <c r="LZH26" s="12"/>
      <c r="LZI26" s="12"/>
      <c r="LZJ26" s="12"/>
      <c r="LZK26" s="12"/>
      <c r="LZL26" s="12"/>
      <c r="LZM26" s="12"/>
      <c r="LZN26" s="12"/>
      <c r="LZO26" s="12"/>
      <c r="LZP26" s="12"/>
      <c r="LZQ26" s="12"/>
      <c r="LZR26" s="12"/>
      <c r="LZS26" s="12"/>
      <c r="LZT26" s="12"/>
      <c r="LZU26" s="12"/>
      <c r="LZV26" s="12"/>
      <c r="LZW26" s="12"/>
      <c r="LZX26" s="12"/>
      <c r="LZY26" s="12"/>
      <c r="LZZ26" s="12"/>
      <c r="MAA26" s="12"/>
      <c r="MAB26" s="12"/>
      <c r="MAC26" s="12"/>
      <c r="MAD26" s="12"/>
      <c r="MAE26" s="12"/>
      <c r="MAF26" s="12"/>
      <c r="MAG26" s="12"/>
      <c r="MAH26" s="12"/>
      <c r="MAI26" s="12"/>
      <c r="MAJ26" s="12"/>
      <c r="MAK26" s="12"/>
      <c r="MAL26" s="12"/>
      <c r="MAM26" s="12"/>
      <c r="MAN26" s="12"/>
      <c r="MAO26" s="12"/>
      <c r="MAP26" s="12"/>
      <c r="MAQ26" s="12"/>
      <c r="MAR26" s="12"/>
      <c r="MAS26" s="12"/>
      <c r="MAT26" s="12"/>
      <c r="MAU26" s="12"/>
      <c r="MAV26" s="12"/>
      <c r="MAW26" s="12"/>
      <c r="MAX26" s="12"/>
      <c r="MAY26" s="12"/>
      <c r="MAZ26" s="12"/>
      <c r="MBA26" s="12"/>
      <c r="MBB26" s="12"/>
      <c r="MBC26" s="12"/>
      <c r="MBD26" s="12"/>
      <c r="MBE26" s="12"/>
      <c r="MBF26" s="12"/>
      <c r="MBG26" s="12"/>
      <c r="MBH26" s="12"/>
      <c r="MBI26" s="12"/>
      <c r="MBJ26" s="12"/>
      <c r="MBK26" s="12"/>
      <c r="MBL26" s="12"/>
      <c r="MBM26" s="12"/>
      <c r="MBN26" s="12"/>
      <c r="MBO26" s="12"/>
      <c r="MBP26" s="12"/>
      <c r="MBQ26" s="12"/>
      <c r="MBR26" s="12"/>
      <c r="MBS26" s="12"/>
      <c r="MBT26" s="12"/>
      <c r="MBU26" s="12"/>
      <c r="MBV26" s="12"/>
      <c r="MBW26" s="12"/>
      <c r="MBX26" s="12"/>
      <c r="MBY26" s="12"/>
      <c r="MBZ26" s="12"/>
      <c r="MCA26" s="12"/>
      <c r="MCB26" s="12"/>
      <c r="MCC26" s="12"/>
      <c r="MCD26" s="12"/>
      <c r="MCE26" s="12"/>
      <c r="MCF26" s="12"/>
      <c r="MCG26" s="12"/>
      <c r="MCH26" s="12"/>
      <c r="MCI26" s="12"/>
      <c r="MCJ26" s="12"/>
      <c r="MCK26" s="12"/>
      <c r="MCL26" s="12"/>
      <c r="MCM26" s="12"/>
      <c r="MCN26" s="12"/>
      <c r="MCO26" s="12"/>
      <c r="MCP26" s="12"/>
      <c r="MCQ26" s="12"/>
      <c r="MCR26" s="12"/>
      <c r="MCS26" s="12"/>
      <c r="MCT26" s="12"/>
      <c r="MCU26" s="12"/>
      <c r="MCV26" s="12"/>
      <c r="MCW26" s="12"/>
      <c r="MCX26" s="12"/>
      <c r="MCY26" s="12"/>
      <c r="MCZ26" s="12"/>
      <c r="MDA26" s="12"/>
      <c r="MDB26" s="12"/>
      <c r="MDC26" s="12"/>
      <c r="MDD26" s="12"/>
      <c r="MDE26" s="12"/>
      <c r="MDF26" s="12"/>
      <c r="MDG26" s="12"/>
      <c r="MDH26" s="12"/>
      <c r="MDI26" s="12"/>
      <c r="MDJ26" s="12"/>
      <c r="MDK26" s="12"/>
      <c r="MDL26" s="12"/>
      <c r="MDM26" s="12"/>
      <c r="MDN26" s="12"/>
      <c r="MDO26" s="12"/>
      <c r="MDP26" s="12"/>
      <c r="MDQ26" s="12"/>
      <c r="MDR26" s="12"/>
      <c r="MDS26" s="12"/>
      <c r="MDT26" s="12"/>
      <c r="MDU26" s="12"/>
      <c r="MDV26" s="12"/>
      <c r="MDW26" s="12"/>
      <c r="MDX26" s="12"/>
      <c r="MDY26" s="12"/>
      <c r="MDZ26" s="12"/>
      <c r="MEA26" s="12"/>
      <c r="MEB26" s="12"/>
      <c r="MEC26" s="12"/>
      <c r="MED26" s="12"/>
      <c r="MEE26" s="12"/>
      <c r="MEF26" s="12"/>
      <c r="MEG26" s="12"/>
      <c r="MEH26" s="12"/>
      <c r="MEI26" s="12"/>
      <c r="MEJ26" s="12"/>
      <c r="MEK26" s="12"/>
      <c r="MEL26" s="12"/>
      <c r="MEM26" s="12"/>
      <c r="MEN26" s="12"/>
      <c r="MEO26" s="12"/>
      <c r="MEP26" s="12"/>
      <c r="MEQ26" s="12"/>
      <c r="MER26" s="12"/>
      <c r="MES26" s="12"/>
      <c r="MET26" s="12"/>
      <c r="MEU26" s="12"/>
      <c r="MEV26" s="12"/>
      <c r="MEW26" s="12"/>
      <c r="MEX26" s="12"/>
      <c r="MEY26" s="12"/>
      <c r="MEZ26" s="12"/>
      <c r="MFA26" s="12"/>
      <c r="MFB26" s="12"/>
      <c r="MFC26" s="12"/>
      <c r="MFD26" s="12"/>
      <c r="MFE26" s="12"/>
      <c r="MFF26" s="12"/>
      <c r="MFG26" s="12"/>
      <c r="MFH26" s="12"/>
      <c r="MFI26" s="12"/>
      <c r="MFJ26" s="12"/>
      <c r="MFK26" s="12"/>
      <c r="MFL26" s="12"/>
      <c r="MFM26" s="12"/>
      <c r="MFN26" s="12"/>
      <c r="MFO26" s="12"/>
      <c r="MFP26" s="12"/>
      <c r="MFQ26" s="12"/>
      <c r="MFR26" s="12"/>
      <c r="MFS26" s="12"/>
      <c r="MFT26" s="12"/>
      <c r="MFU26" s="12"/>
      <c r="MFV26" s="12"/>
      <c r="MFW26" s="12"/>
      <c r="MFX26" s="12"/>
      <c r="MFY26" s="12"/>
      <c r="MFZ26" s="12"/>
      <c r="MGA26" s="12"/>
      <c r="MGB26" s="12"/>
      <c r="MGC26" s="12"/>
      <c r="MGD26" s="12"/>
      <c r="MGE26" s="12"/>
      <c r="MGF26" s="12"/>
      <c r="MGG26" s="12"/>
      <c r="MGH26" s="12"/>
      <c r="MGI26" s="12"/>
      <c r="MGJ26" s="12"/>
      <c r="MGK26" s="12"/>
      <c r="MGL26" s="12"/>
      <c r="MGM26" s="12"/>
      <c r="MGN26" s="12"/>
      <c r="MGO26" s="12"/>
      <c r="MGP26" s="12"/>
      <c r="MGQ26" s="12"/>
      <c r="MGR26" s="12"/>
      <c r="MGS26" s="12"/>
      <c r="MGT26" s="12"/>
      <c r="MGU26" s="12"/>
      <c r="MGV26" s="12"/>
      <c r="MGW26" s="12"/>
      <c r="MGX26" s="12"/>
      <c r="MGY26" s="12"/>
      <c r="MGZ26" s="12"/>
      <c r="MHA26" s="12"/>
      <c r="MHB26" s="12"/>
      <c r="MHC26" s="12"/>
      <c r="MHD26" s="12"/>
      <c r="MHE26" s="12"/>
      <c r="MHF26" s="12"/>
      <c r="MHG26" s="12"/>
      <c r="MHH26" s="12"/>
      <c r="MHI26" s="12"/>
      <c r="MHJ26" s="12"/>
      <c r="MHK26" s="12"/>
      <c r="MHL26" s="12"/>
      <c r="MHM26" s="12"/>
      <c r="MHN26" s="12"/>
      <c r="MHO26" s="12"/>
      <c r="MHP26" s="12"/>
      <c r="MHQ26" s="12"/>
      <c r="MHR26" s="12"/>
      <c r="MHS26" s="12"/>
      <c r="MHT26" s="12"/>
      <c r="MHU26" s="12"/>
      <c r="MHV26" s="12"/>
      <c r="MHW26" s="12"/>
      <c r="MHX26" s="12"/>
      <c r="MHY26" s="12"/>
      <c r="MHZ26" s="12"/>
      <c r="MIA26" s="12"/>
      <c r="MIB26" s="12"/>
      <c r="MIC26" s="12"/>
      <c r="MID26" s="12"/>
      <c r="MIE26" s="12"/>
      <c r="MIF26" s="12"/>
      <c r="MIG26" s="12"/>
      <c r="MIH26" s="12"/>
      <c r="MII26" s="12"/>
      <c r="MIJ26" s="12"/>
      <c r="MIK26" s="12"/>
      <c r="MIL26" s="12"/>
      <c r="MIM26" s="12"/>
      <c r="MIN26" s="12"/>
      <c r="MIO26" s="12"/>
      <c r="MIP26" s="12"/>
      <c r="MIQ26" s="12"/>
      <c r="MIR26" s="12"/>
      <c r="MIS26" s="12"/>
      <c r="MIT26" s="12"/>
      <c r="MIU26" s="12"/>
      <c r="MIV26" s="12"/>
      <c r="MIW26" s="12"/>
      <c r="MIX26" s="12"/>
      <c r="MIY26" s="12"/>
      <c r="MIZ26" s="12"/>
      <c r="MJA26" s="12"/>
      <c r="MJB26" s="12"/>
      <c r="MJC26" s="12"/>
      <c r="MJD26" s="12"/>
      <c r="MJE26" s="12"/>
      <c r="MJF26" s="12"/>
      <c r="MJG26" s="12"/>
      <c r="MJH26" s="12"/>
      <c r="MJI26" s="12"/>
      <c r="MJJ26" s="12"/>
      <c r="MJK26" s="12"/>
      <c r="MJL26" s="12"/>
      <c r="MJM26" s="12"/>
      <c r="MJN26" s="12"/>
      <c r="MJO26" s="12"/>
      <c r="MJP26" s="12"/>
      <c r="MJQ26" s="12"/>
      <c r="MJR26" s="12"/>
      <c r="MJS26" s="12"/>
      <c r="MJT26" s="12"/>
      <c r="MJU26" s="12"/>
      <c r="MJV26" s="12"/>
      <c r="MJW26" s="12"/>
      <c r="MJX26" s="12"/>
      <c r="MJY26" s="12"/>
      <c r="MJZ26" s="12"/>
      <c r="MKA26" s="12"/>
      <c r="MKB26" s="12"/>
      <c r="MKC26" s="12"/>
      <c r="MKD26" s="12"/>
      <c r="MKE26" s="12"/>
      <c r="MKF26" s="12"/>
      <c r="MKG26" s="12"/>
      <c r="MKH26" s="12"/>
      <c r="MKI26" s="12"/>
      <c r="MKJ26" s="12"/>
      <c r="MKK26" s="12"/>
      <c r="MKL26" s="12"/>
      <c r="MKM26" s="12"/>
      <c r="MKN26" s="12"/>
      <c r="MKO26" s="12"/>
      <c r="MKP26" s="12"/>
      <c r="MKQ26" s="12"/>
      <c r="MKR26" s="12"/>
      <c r="MKS26" s="12"/>
      <c r="MKT26" s="12"/>
      <c r="MKU26" s="12"/>
      <c r="MKV26" s="12"/>
      <c r="MKW26" s="12"/>
      <c r="MKX26" s="12"/>
      <c r="MKY26" s="12"/>
      <c r="MKZ26" s="12"/>
      <c r="MLA26" s="12"/>
      <c r="MLB26" s="12"/>
      <c r="MLC26" s="12"/>
      <c r="MLD26" s="12"/>
      <c r="MLE26" s="12"/>
      <c r="MLF26" s="12"/>
      <c r="MLG26" s="12"/>
      <c r="MLH26" s="12"/>
      <c r="MLI26" s="12"/>
      <c r="MLJ26" s="12"/>
      <c r="MLK26" s="12"/>
      <c r="MLL26" s="12"/>
      <c r="MLM26" s="12"/>
      <c r="MLN26" s="12"/>
      <c r="MLO26" s="12"/>
      <c r="MLP26" s="12"/>
      <c r="MLQ26" s="12"/>
      <c r="MLR26" s="12"/>
      <c r="MLS26" s="12"/>
      <c r="MLT26" s="12"/>
      <c r="MLU26" s="12"/>
      <c r="MLV26" s="12"/>
      <c r="MLW26" s="12"/>
      <c r="MLX26" s="12"/>
      <c r="MLY26" s="12"/>
      <c r="MLZ26" s="12"/>
      <c r="MMA26" s="12"/>
      <c r="MMB26" s="12"/>
      <c r="MMC26" s="12"/>
      <c r="MMD26" s="12"/>
      <c r="MME26" s="12"/>
      <c r="MMF26" s="12"/>
      <c r="MMG26" s="12"/>
      <c r="MMH26" s="12"/>
      <c r="MMI26" s="12"/>
      <c r="MMJ26" s="12"/>
      <c r="MMK26" s="12"/>
      <c r="MML26" s="12"/>
      <c r="MMM26" s="12"/>
      <c r="MMN26" s="12"/>
      <c r="MMO26" s="12"/>
      <c r="MMP26" s="12"/>
      <c r="MMQ26" s="12"/>
      <c r="MMR26" s="12"/>
      <c r="MMS26" s="12"/>
      <c r="MMT26" s="12"/>
      <c r="MMU26" s="12"/>
      <c r="MMV26" s="12"/>
      <c r="MMW26" s="12"/>
      <c r="MMX26" s="12"/>
      <c r="MMY26" s="12"/>
      <c r="MMZ26" s="12"/>
      <c r="MNA26" s="12"/>
      <c r="MNB26" s="12"/>
      <c r="MNC26" s="12"/>
      <c r="MND26" s="12"/>
      <c r="MNE26" s="12"/>
      <c r="MNF26" s="12"/>
      <c r="MNG26" s="12"/>
      <c r="MNH26" s="12"/>
      <c r="MNI26" s="12"/>
      <c r="MNJ26" s="12"/>
      <c r="MNK26" s="12"/>
      <c r="MNL26" s="12"/>
      <c r="MNM26" s="12"/>
      <c r="MNN26" s="12"/>
      <c r="MNO26" s="12"/>
      <c r="MNP26" s="12"/>
      <c r="MNQ26" s="12"/>
      <c r="MNR26" s="12"/>
      <c r="MNS26" s="12"/>
      <c r="MNT26" s="12"/>
      <c r="MNU26" s="12"/>
      <c r="MNV26" s="12"/>
      <c r="MNW26" s="12"/>
      <c r="MNX26" s="12"/>
      <c r="MNY26" s="12"/>
      <c r="MNZ26" s="12"/>
      <c r="MOA26" s="12"/>
      <c r="MOB26" s="12"/>
      <c r="MOC26" s="12"/>
      <c r="MOD26" s="12"/>
      <c r="MOE26" s="12"/>
      <c r="MOF26" s="12"/>
      <c r="MOG26" s="12"/>
      <c r="MOH26" s="12"/>
      <c r="MOI26" s="12"/>
      <c r="MOJ26" s="12"/>
      <c r="MOK26" s="12"/>
      <c r="MOL26" s="12"/>
      <c r="MOM26" s="12"/>
      <c r="MON26" s="12"/>
      <c r="MOO26" s="12"/>
      <c r="MOP26" s="12"/>
      <c r="MOQ26" s="12"/>
      <c r="MOR26" s="12"/>
      <c r="MOS26" s="12"/>
      <c r="MOT26" s="12"/>
      <c r="MOU26" s="12"/>
      <c r="MOV26" s="12"/>
      <c r="MOW26" s="12"/>
      <c r="MOX26" s="12"/>
      <c r="MOY26" s="12"/>
      <c r="MOZ26" s="12"/>
      <c r="MPA26" s="12"/>
      <c r="MPB26" s="12"/>
      <c r="MPC26" s="12"/>
      <c r="MPD26" s="12"/>
      <c r="MPE26" s="12"/>
      <c r="MPF26" s="12"/>
      <c r="MPG26" s="12"/>
      <c r="MPH26" s="12"/>
      <c r="MPI26" s="12"/>
      <c r="MPJ26" s="12"/>
      <c r="MPK26" s="12"/>
      <c r="MPL26" s="12"/>
      <c r="MPM26" s="12"/>
      <c r="MPN26" s="12"/>
      <c r="MPO26" s="12"/>
      <c r="MPP26" s="12"/>
      <c r="MPQ26" s="12"/>
      <c r="MPR26" s="12"/>
      <c r="MPS26" s="12"/>
      <c r="MPT26" s="12"/>
      <c r="MPU26" s="12"/>
      <c r="MPV26" s="12"/>
      <c r="MPW26" s="12"/>
      <c r="MPX26" s="12"/>
      <c r="MPY26" s="12"/>
      <c r="MPZ26" s="12"/>
      <c r="MQA26" s="12"/>
      <c r="MQB26" s="12"/>
      <c r="MQC26" s="12"/>
      <c r="MQD26" s="12"/>
      <c r="MQE26" s="12"/>
      <c r="MQF26" s="12"/>
      <c r="MQG26" s="12"/>
      <c r="MQH26" s="12"/>
      <c r="MQI26" s="12"/>
      <c r="MQJ26" s="12"/>
      <c r="MQK26" s="12"/>
      <c r="MQL26" s="12"/>
      <c r="MQM26" s="12"/>
      <c r="MQN26" s="12"/>
      <c r="MQO26" s="12"/>
      <c r="MQP26" s="12"/>
      <c r="MQQ26" s="12"/>
      <c r="MQR26" s="12"/>
      <c r="MQS26" s="12"/>
      <c r="MQT26" s="12"/>
      <c r="MQU26" s="12"/>
      <c r="MQV26" s="12"/>
      <c r="MQW26" s="12"/>
      <c r="MQX26" s="12"/>
      <c r="MQY26" s="12"/>
      <c r="MQZ26" s="12"/>
      <c r="MRA26" s="12"/>
      <c r="MRB26" s="12"/>
      <c r="MRC26" s="12"/>
      <c r="MRD26" s="12"/>
      <c r="MRE26" s="12"/>
      <c r="MRF26" s="12"/>
      <c r="MRG26" s="12"/>
      <c r="MRH26" s="12"/>
      <c r="MRI26" s="12"/>
      <c r="MRJ26" s="12"/>
      <c r="MRK26" s="12"/>
      <c r="MRL26" s="12"/>
      <c r="MRM26" s="12"/>
      <c r="MRN26" s="12"/>
      <c r="MRO26" s="12"/>
      <c r="MRP26" s="12"/>
      <c r="MRQ26" s="12"/>
      <c r="MRR26" s="12"/>
      <c r="MRS26" s="12"/>
      <c r="MRT26" s="12"/>
      <c r="MRU26" s="12"/>
      <c r="MRV26" s="12"/>
      <c r="MRW26" s="12"/>
      <c r="MRX26" s="12"/>
      <c r="MRY26" s="12"/>
      <c r="MRZ26" s="12"/>
      <c r="MSA26" s="12"/>
      <c r="MSB26" s="12"/>
      <c r="MSC26" s="12"/>
      <c r="MSD26" s="12"/>
      <c r="MSE26" s="12"/>
      <c r="MSF26" s="12"/>
      <c r="MSG26" s="12"/>
      <c r="MSH26" s="12"/>
      <c r="MSI26" s="12"/>
      <c r="MSJ26" s="12"/>
      <c r="MSK26" s="12"/>
      <c r="MSL26" s="12"/>
      <c r="MSM26" s="12"/>
      <c r="MSN26" s="12"/>
      <c r="MSO26" s="12"/>
      <c r="MSP26" s="12"/>
      <c r="MSQ26" s="12"/>
      <c r="MSR26" s="12"/>
      <c r="MSS26" s="12"/>
      <c r="MST26" s="12"/>
      <c r="MSU26" s="12"/>
      <c r="MSV26" s="12"/>
      <c r="MSW26" s="12"/>
      <c r="MSX26" s="12"/>
      <c r="MSY26" s="12"/>
      <c r="MSZ26" s="12"/>
      <c r="MTA26" s="12"/>
      <c r="MTB26" s="12"/>
      <c r="MTC26" s="12"/>
      <c r="MTD26" s="12"/>
      <c r="MTE26" s="12"/>
      <c r="MTF26" s="12"/>
      <c r="MTG26" s="12"/>
      <c r="MTH26" s="12"/>
      <c r="MTI26" s="12"/>
      <c r="MTJ26" s="12"/>
      <c r="MTK26" s="12"/>
      <c r="MTL26" s="12"/>
      <c r="MTM26" s="12"/>
      <c r="MTN26" s="12"/>
      <c r="MTO26" s="12"/>
      <c r="MTP26" s="12"/>
      <c r="MTQ26" s="12"/>
      <c r="MTR26" s="12"/>
      <c r="MTS26" s="12"/>
      <c r="MTT26" s="12"/>
      <c r="MTU26" s="12"/>
      <c r="MTV26" s="12"/>
      <c r="MTW26" s="12"/>
      <c r="MTX26" s="12"/>
      <c r="MTY26" s="12"/>
      <c r="MTZ26" s="12"/>
      <c r="MUA26" s="12"/>
      <c r="MUB26" s="12"/>
      <c r="MUC26" s="12"/>
      <c r="MUD26" s="12"/>
      <c r="MUE26" s="12"/>
      <c r="MUF26" s="12"/>
      <c r="MUG26" s="12"/>
      <c r="MUH26" s="12"/>
      <c r="MUI26" s="12"/>
      <c r="MUJ26" s="12"/>
      <c r="MUK26" s="12"/>
      <c r="MUL26" s="12"/>
      <c r="MUM26" s="12"/>
      <c r="MUN26" s="12"/>
      <c r="MUO26" s="12"/>
      <c r="MUP26" s="12"/>
      <c r="MUQ26" s="12"/>
      <c r="MUR26" s="12"/>
      <c r="MUS26" s="12"/>
      <c r="MUT26" s="12"/>
      <c r="MUU26" s="12"/>
      <c r="MUV26" s="12"/>
      <c r="MUW26" s="12"/>
      <c r="MUX26" s="12"/>
      <c r="MUY26" s="12"/>
      <c r="MUZ26" s="12"/>
      <c r="MVA26" s="12"/>
      <c r="MVB26" s="12"/>
      <c r="MVC26" s="12"/>
      <c r="MVD26" s="12"/>
      <c r="MVE26" s="12"/>
      <c r="MVF26" s="12"/>
      <c r="MVG26" s="12"/>
      <c r="MVH26" s="12"/>
      <c r="MVI26" s="12"/>
      <c r="MVJ26" s="12"/>
      <c r="MVK26" s="12"/>
      <c r="MVL26" s="12"/>
      <c r="MVM26" s="12"/>
      <c r="MVN26" s="12"/>
      <c r="MVO26" s="12"/>
      <c r="MVP26" s="12"/>
      <c r="MVQ26" s="12"/>
      <c r="MVR26" s="12"/>
      <c r="MVS26" s="12"/>
      <c r="MVT26" s="12"/>
      <c r="MVU26" s="12"/>
      <c r="MVV26" s="12"/>
      <c r="MVW26" s="12"/>
      <c r="MVX26" s="12"/>
      <c r="MVY26" s="12"/>
      <c r="MVZ26" s="12"/>
      <c r="MWA26" s="12"/>
      <c r="MWB26" s="12"/>
      <c r="MWC26" s="12"/>
      <c r="MWD26" s="12"/>
      <c r="MWE26" s="12"/>
      <c r="MWF26" s="12"/>
      <c r="MWG26" s="12"/>
      <c r="MWH26" s="12"/>
      <c r="MWI26" s="12"/>
      <c r="MWJ26" s="12"/>
      <c r="MWK26" s="12"/>
      <c r="MWL26" s="12"/>
      <c r="MWM26" s="12"/>
      <c r="MWN26" s="12"/>
      <c r="MWO26" s="12"/>
      <c r="MWP26" s="12"/>
      <c r="MWQ26" s="12"/>
      <c r="MWR26" s="12"/>
      <c r="MWS26" s="12"/>
      <c r="MWT26" s="12"/>
      <c r="MWU26" s="12"/>
      <c r="MWV26" s="12"/>
      <c r="MWW26" s="12"/>
      <c r="MWX26" s="12"/>
      <c r="MWY26" s="12"/>
      <c r="MWZ26" s="12"/>
      <c r="MXA26" s="12"/>
      <c r="MXB26" s="12"/>
      <c r="MXC26" s="12"/>
      <c r="MXD26" s="12"/>
      <c r="MXE26" s="12"/>
      <c r="MXF26" s="12"/>
      <c r="MXG26" s="12"/>
      <c r="MXH26" s="12"/>
      <c r="MXI26" s="12"/>
      <c r="MXJ26" s="12"/>
      <c r="MXK26" s="12"/>
      <c r="MXL26" s="12"/>
      <c r="MXM26" s="12"/>
      <c r="MXN26" s="12"/>
      <c r="MXO26" s="12"/>
      <c r="MXP26" s="12"/>
      <c r="MXQ26" s="12"/>
      <c r="MXR26" s="12"/>
      <c r="MXS26" s="12"/>
      <c r="MXT26" s="12"/>
      <c r="MXU26" s="12"/>
      <c r="MXV26" s="12"/>
      <c r="MXW26" s="12"/>
      <c r="MXX26" s="12"/>
      <c r="MXY26" s="12"/>
      <c r="MXZ26" s="12"/>
      <c r="MYA26" s="12"/>
      <c r="MYB26" s="12"/>
      <c r="MYC26" s="12"/>
      <c r="MYD26" s="12"/>
      <c r="MYE26" s="12"/>
      <c r="MYF26" s="12"/>
      <c r="MYG26" s="12"/>
      <c r="MYH26" s="12"/>
      <c r="MYI26" s="12"/>
      <c r="MYJ26" s="12"/>
      <c r="MYK26" s="12"/>
      <c r="MYL26" s="12"/>
      <c r="MYM26" s="12"/>
      <c r="MYN26" s="12"/>
      <c r="MYO26" s="12"/>
      <c r="MYP26" s="12"/>
      <c r="MYQ26" s="12"/>
      <c r="MYR26" s="12"/>
      <c r="MYS26" s="12"/>
      <c r="MYT26" s="12"/>
      <c r="MYU26" s="12"/>
      <c r="MYV26" s="12"/>
      <c r="MYW26" s="12"/>
      <c r="MYX26" s="12"/>
      <c r="MYY26" s="12"/>
      <c r="MYZ26" s="12"/>
      <c r="MZA26" s="12"/>
      <c r="MZB26" s="12"/>
      <c r="MZC26" s="12"/>
      <c r="MZD26" s="12"/>
      <c r="MZE26" s="12"/>
      <c r="MZF26" s="12"/>
      <c r="MZG26" s="12"/>
      <c r="MZH26" s="12"/>
      <c r="MZI26" s="12"/>
      <c r="MZJ26" s="12"/>
      <c r="MZK26" s="12"/>
      <c r="MZL26" s="12"/>
      <c r="MZM26" s="12"/>
      <c r="MZN26" s="12"/>
      <c r="MZO26" s="12"/>
      <c r="MZP26" s="12"/>
      <c r="MZQ26" s="12"/>
      <c r="MZR26" s="12"/>
      <c r="MZS26" s="12"/>
      <c r="MZT26" s="12"/>
      <c r="MZU26" s="12"/>
      <c r="MZV26" s="12"/>
      <c r="MZW26" s="12"/>
      <c r="MZX26" s="12"/>
      <c r="MZY26" s="12"/>
      <c r="MZZ26" s="12"/>
      <c r="NAA26" s="12"/>
      <c r="NAB26" s="12"/>
      <c r="NAC26" s="12"/>
      <c r="NAD26" s="12"/>
      <c r="NAE26" s="12"/>
      <c r="NAF26" s="12"/>
      <c r="NAG26" s="12"/>
      <c r="NAH26" s="12"/>
      <c r="NAI26" s="12"/>
      <c r="NAJ26" s="12"/>
      <c r="NAK26" s="12"/>
      <c r="NAL26" s="12"/>
      <c r="NAM26" s="12"/>
      <c r="NAN26" s="12"/>
      <c r="NAO26" s="12"/>
      <c r="NAP26" s="12"/>
      <c r="NAQ26" s="12"/>
      <c r="NAR26" s="12"/>
      <c r="NAS26" s="12"/>
      <c r="NAT26" s="12"/>
      <c r="NAU26" s="12"/>
      <c r="NAV26" s="12"/>
      <c r="NAW26" s="12"/>
      <c r="NAX26" s="12"/>
      <c r="NAY26" s="12"/>
      <c r="NAZ26" s="12"/>
      <c r="NBA26" s="12"/>
      <c r="NBB26" s="12"/>
      <c r="NBC26" s="12"/>
      <c r="NBD26" s="12"/>
      <c r="NBE26" s="12"/>
      <c r="NBF26" s="12"/>
      <c r="NBG26" s="12"/>
      <c r="NBH26" s="12"/>
      <c r="NBI26" s="12"/>
      <c r="NBJ26" s="12"/>
      <c r="NBK26" s="12"/>
      <c r="NBL26" s="12"/>
      <c r="NBM26" s="12"/>
      <c r="NBN26" s="12"/>
      <c r="NBO26" s="12"/>
      <c r="NBP26" s="12"/>
      <c r="NBQ26" s="12"/>
      <c r="NBR26" s="12"/>
      <c r="NBS26" s="12"/>
      <c r="NBT26" s="12"/>
      <c r="NBU26" s="12"/>
      <c r="NBV26" s="12"/>
      <c r="NBW26" s="12"/>
      <c r="NBX26" s="12"/>
      <c r="NBY26" s="12"/>
      <c r="NBZ26" s="12"/>
      <c r="NCA26" s="12"/>
      <c r="NCB26" s="12"/>
      <c r="NCC26" s="12"/>
      <c r="NCD26" s="12"/>
      <c r="NCE26" s="12"/>
      <c r="NCF26" s="12"/>
      <c r="NCG26" s="12"/>
      <c r="NCH26" s="12"/>
      <c r="NCI26" s="12"/>
      <c r="NCJ26" s="12"/>
      <c r="NCK26" s="12"/>
      <c r="NCL26" s="12"/>
      <c r="NCM26" s="12"/>
      <c r="NCN26" s="12"/>
      <c r="NCO26" s="12"/>
      <c r="NCP26" s="12"/>
      <c r="NCQ26" s="12"/>
      <c r="NCR26" s="12"/>
      <c r="NCS26" s="12"/>
      <c r="NCT26" s="12"/>
      <c r="NCU26" s="12"/>
      <c r="NCV26" s="12"/>
      <c r="NCW26" s="12"/>
      <c r="NCX26" s="12"/>
      <c r="NCY26" s="12"/>
      <c r="NCZ26" s="12"/>
      <c r="NDA26" s="12"/>
      <c r="NDB26" s="12"/>
      <c r="NDC26" s="12"/>
      <c r="NDD26" s="12"/>
      <c r="NDE26" s="12"/>
      <c r="NDF26" s="12"/>
      <c r="NDG26" s="12"/>
      <c r="NDH26" s="12"/>
      <c r="NDI26" s="12"/>
      <c r="NDJ26" s="12"/>
      <c r="NDK26" s="12"/>
      <c r="NDL26" s="12"/>
      <c r="NDM26" s="12"/>
      <c r="NDN26" s="12"/>
      <c r="NDO26" s="12"/>
      <c r="NDP26" s="12"/>
      <c r="NDQ26" s="12"/>
      <c r="NDR26" s="12"/>
      <c r="NDS26" s="12"/>
      <c r="NDT26" s="12"/>
      <c r="NDU26" s="12"/>
      <c r="NDV26" s="12"/>
      <c r="NDW26" s="12"/>
      <c r="NDX26" s="12"/>
      <c r="NDY26" s="12"/>
      <c r="NDZ26" s="12"/>
      <c r="NEA26" s="12"/>
      <c r="NEB26" s="12"/>
      <c r="NEC26" s="12"/>
      <c r="NED26" s="12"/>
      <c r="NEE26" s="12"/>
      <c r="NEF26" s="12"/>
      <c r="NEG26" s="12"/>
      <c r="NEH26" s="12"/>
      <c r="NEI26" s="12"/>
      <c r="NEJ26" s="12"/>
      <c r="NEK26" s="12"/>
      <c r="NEL26" s="12"/>
      <c r="NEM26" s="12"/>
      <c r="NEN26" s="12"/>
      <c r="NEO26" s="12"/>
      <c r="NEP26" s="12"/>
      <c r="NEQ26" s="12"/>
      <c r="NER26" s="12"/>
      <c r="NES26" s="12"/>
      <c r="NET26" s="12"/>
      <c r="NEU26" s="12"/>
      <c r="NEV26" s="12"/>
      <c r="NEW26" s="12"/>
      <c r="NEX26" s="12"/>
      <c r="NEY26" s="12"/>
      <c r="NEZ26" s="12"/>
      <c r="NFA26" s="12"/>
      <c r="NFB26" s="12"/>
      <c r="NFC26" s="12"/>
      <c r="NFD26" s="12"/>
      <c r="NFE26" s="12"/>
      <c r="NFF26" s="12"/>
      <c r="NFG26" s="12"/>
      <c r="NFH26" s="12"/>
      <c r="NFI26" s="12"/>
      <c r="NFJ26" s="12"/>
      <c r="NFK26" s="12"/>
      <c r="NFL26" s="12"/>
      <c r="NFM26" s="12"/>
      <c r="NFN26" s="12"/>
      <c r="NFO26" s="12"/>
      <c r="NFP26" s="12"/>
      <c r="NFQ26" s="12"/>
      <c r="NFR26" s="12"/>
      <c r="NFS26" s="12"/>
      <c r="NFT26" s="12"/>
      <c r="NFU26" s="12"/>
      <c r="NFV26" s="12"/>
      <c r="NFW26" s="12"/>
      <c r="NFX26" s="12"/>
      <c r="NFY26" s="12"/>
      <c r="NFZ26" s="12"/>
      <c r="NGA26" s="12"/>
      <c r="NGB26" s="12"/>
      <c r="NGC26" s="12"/>
      <c r="NGD26" s="12"/>
      <c r="NGE26" s="12"/>
      <c r="NGF26" s="12"/>
      <c r="NGG26" s="12"/>
      <c r="NGH26" s="12"/>
      <c r="NGI26" s="12"/>
      <c r="NGJ26" s="12"/>
      <c r="NGK26" s="12"/>
      <c r="NGL26" s="12"/>
      <c r="NGM26" s="12"/>
      <c r="NGN26" s="12"/>
      <c r="NGO26" s="12"/>
      <c r="NGP26" s="12"/>
      <c r="NGQ26" s="12"/>
      <c r="NGR26" s="12"/>
      <c r="NGS26" s="12"/>
      <c r="NGT26" s="12"/>
      <c r="NGU26" s="12"/>
      <c r="NGV26" s="12"/>
      <c r="NGW26" s="12"/>
      <c r="NGX26" s="12"/>
      <c r="NGY26" s="12"/>
      <c r="NGZ26" s="12"/>
      <c r="NHA26" s="12"/>
      <c r="NHB26" s="12"/>
      <c r="NHC26" s="12"/>
      <c r="NHD26" s="12"/>
      <c r="NHE26" s="12"/>
      <c r="NHF26" s="12"/>
      <c r="NHG26" s="12"/>
      <c r="NHH26" s="12"/>
      <c r="NHI26" s="12"/>
      <c r="NHJ26" s="12"/>
      <c r="NHK26" s="12"/>
      <c r="NHL26" s="12"/>
      <c r="NHM26" s="12"/>
      <c r="NHN26" s="12"/>
      <c r="NHO26" s="12"/>
      <c r="NHP26" s="12"/>
      <c r="NHQ26" s="12"/>
      <c r="NHR26" s="12"/>
      <c r="NHS26" s="12"/>
      <c r="NHT26" s="12"/>
      <c r="NHU26" s="12"/>
      <c r="NHV26" s="12"/>
      <c r="NHW26" s="12"/>
      <c r="NHX26" s="12"/>
      <c r="NHY26" s="12"/>
      <c r="NHZ26" s="12"/>
      <c r="NIA26" s="12"/>
      <c r="NIB26" s="12"/>
      <c r="NIC26" s="12"/>
      <c r="NID26" s="12"/>
      <c r="NIE26" s="12"/>
      <c r="NIF26" s="12"/>
      <c r="NIG26" s="12"/>
      <c r="NIH26" s="12"/>
      <c r="NII26" s="12"/>
      <c r="NIJ26" s="12"/>
      <c r="NIK26" s="12"/>
      <c r="NIL26" s="12"/>
      <c r="NIM26" s="12"/>
      <c r="NIN26" s="12"/>
      <c r="NIO26" s="12"/>
      <c r="NIP26" s="12"/>
      <c r="NIQ26" s="12"/>
      <c r="NIR26" s="12"/>
      <c r="NIS26" s="12"/>
      <c r="NIT26" s="12"/>
      <c r="NIU26" s="12"/>
      <c r="NIV26" s="12"/>
      <c r="NIW26" s="12"/>
      <c r="NIX26" s="12"/>
      <c r="NIY26" s="12"/>
      <c r="NIZ26" s="12"/>
      <c r="NJA26" s="12"/>
      <c r="NJB26" s="12"/>
      <c r="NJC26" s="12"/>
      <c r="NJD26" s="12"/>
      <c r="NJE26" s="12"/>
      <c r="NJF26" s="12"/>
      <c r="NJG26" s="12"/>
      <c r="NJH26" s="12"/>
      <c r="NJI26" s="12"/>
      <c r="NJJ26" s="12"/>
      <c r="NJK26" s="12"/>
      <c r="NJL26" s="12"/>
      <c r="NJM26" s="12"/>
      <c r="NJN26" s="12"/>
      <c r="NJO26" s="12"/>
      <c r="NJP26" s="12"/>
      <c r="NJQ26" s="12"/>
      <c r="NJR26" s="12"/>
      <c r="NJS26" s="12"/>
      <c r="NJT26" s="12"/>
      <c r="NJU26" s="12"/>
      <c r="NJV26" s="12"/>
      <c r="NJW26" s="12"/>
      <c r="NJX26" s="12"/>
      <c r="NJY26" s="12"/>
      <c r="NJZ26" s="12"/>
      <c r="NKA26" s="12"/>
      <c r="NKB26" s="12"/>
      <c r="NKC26" s="12"/>
      <c r="NKD26" s="12"/>
      <c r="NKE26" s="12"/>
      <c r="NKF26" s="12"/>
      <c r="NKG26" s="12"/>
      <c r="NKH26" s="12"/>
      <c r="NKI26" s="12"/>
      <c r="NKJ26" s="12"/>
      <c r="NKK26" s="12"/>
      <c r="NKL26" s="12"/>
      <c r="NKM26" s="12"/>
      <c r="NKN26" s="12"/>
      <c r="NKO26" s="12"/>
      <c r="NKP26" s="12"/>
      <c r="NKQ26" s="12"/>
      <c r="NKR26" s="12"/>
      <c r="NKS26" s="12"/>
      <c r="NKT26" s="12"/>
      <c r="NKU26" s="12"/>
      <c r="NKV26" s="12"/>
      <c r="NKW26" s="12"/>
      <c r="NKX26" s="12"/>
      <c r="NKY26" s="12"/>
      <c r="NKZ26" s="12"/>
      <c r="NLA26" s="12"/>
      <c r="NLB26" s="12"/>
      <c r="NLC26" s="12"/>
      <c r="NLD26" s="12"/>
      <c r="NLE26" s="12"/>
      <c r="NLF26" s="12"/>
      <c r="NLG26" s="12"/>
      <c r="NLH26" s="12"/>
      <c r="NLI26" s="12"/>
      <c r="NLJ26" s="12"/>
      <c r="NLK26" s="12"/>
      <c r="NLL26" s="12"/>
      <c r="NLM26" s="12"/>
      <c r="NLN26" s="12"/>
      <c r="NLO26" s="12"/>
      <c r="NLP26" s="12"/>
      <c r="NLQ26" s="12"/>
      <c r="NLR26" s="12"/>
      <c r="NLS26" s="12"/>
      <c r="NLT26" s="12"/>
      <c r="NLU26" s="12"/>
      <c r="NLV26" s="12"/>
      <c r="NLW26" s="12"/>
      <c r="NLX26" s="12"/>
      <c r="NLY26" s="12"/>
      <c r="NLZ26" s="12"/>
      <c r="NMA26" s="12"/>
      <c r="NMB26" s="12"/>
      <c r="NMC26" s="12"/>
      <c r="NMD26" s="12"/>
      <c r="NME26" s="12"/>
      <c r="NMF26" s="12"/>
      <c r="NMG26" s="12"/>
      <c r="NMH26" s="12"/>
      <c r="NMI26" s="12"/>
      <c r="NMJ26" s="12"/>
      <c r="NMK26" s="12"/>
      <c r="NML26" s="12"/>
      <c r="NMM26" s="12"/>
      <c r="NMN26" s="12"/>
      <c r="NMO26" s="12"/>
      <c r="NMP26" s="12"/>
      <c r="NMQ26" s="12"/>
      <c r="NMR26" s="12"/>
      <c r="NMS26" s="12"/>
      <c r="NMT26" s="12"/>
      <c r="NMU26" s="12"/>
      <c r="NMV26" s="12"/>
      <c r="NMW26" s="12"/>
      <c r="NMX26" s="12"/>
      <c r="NMY26" s="12"/>
      <c r="NMZ26" s="12"/>
      <c r="NNA26" s="12"/>
      <c r="NNB26" s="12"/>
      <c r="NNC26" s="12"/>
      <c r="NND26" s="12"/>
      <c r="NNE26" s="12"/>
      <c r="NNF26" s="12"/>
      <c r="NNG26" s="12"/>
      <c r="NNH26" s="12"/>
      <c r="NNI26" s="12"/>
      <c r="NNJ26" s="12"/>
      <c r="NNK26" s="12"/>
      <c r="NNL26" s="12"/>
      <c r="NNM26" s="12"/>
      <c r="NNN26" s="12"/>
      <c r="NNO26" s="12"/>
      <c r="NNP26" s="12"/>
      <c r="NNQ26" s="12"/>
      <c r="NNR26" s="12"/>
      <c r="NNS26" s="12"/>
      <c r="NNT26" s="12"/>
      <c r="NNU26" s="12"/>
      <c r="NNV26" s="12"/>
      <c r="NNW26" s="12"/>
      <c r="NNX26" s="12"/>
      <c r="NNY26" s="12"/>
      <c r="NNZ26" s="12"/>
      <c r="NOA26" s="12"/>
      <c r="NOB26" s="12"/>
      <c r="NOC26" s="12"/>
      <c r="NOD26" s="12"/>
      <c r="NOE26" s="12"/>
      <c r="NOF26" s="12"/>
      <c r="NOG26" s="12"/>
      <c r="NOH26" s="12"/>
      <c r="NOI26" s="12"/>
      <c r="NOJ26" s="12"/>
      <c r="NOK26" s="12"/>
      <c r="NOL26" s="12"/>
      <c r="NOM26" s="12"/>
      <c r="NON26" s="12"/>
      <c r="NOO26" s="12"/>
      <c r="NOP26" s="12"/>
      <c r="NOQ26" s="12"/>
      <c r="NOR26" s="12"/>
      <c r="NOS26" s="12"/>
      <c r="NOT26" s="12"/>
      <c r="NOU26" s="12"/>
      <c r="NOV26" s="12"/>
      <c r="NOW26" s="12"/>
      <c r="NOX26" s="12"/>
      <c r="NOY26" s="12"/>
      <c r="NOZ26" s="12"/>
      <c r="NPA26" s="12"/>
      <c r="NPB26" s="12"/>
      <c r="NPC26" s="12"/>
      <c r="NPD26" s="12"/>
      <c r="NPE26" s="12"/>
      <c r="NPF26" s="12"/>
      <c r="NPG26" s="12"/>
      <c r="NPH26" s="12"/>
      <c r="NPI26" s="12"/>
      <c r="NPJ26" s="12"/>
      <c r="NPK26" s="12"/>
      <c r="NPL26" s="12"/>
      <c r="NPM26" s="12"/>
      <c r="NPN26" s="12"/>
      <c r="NPO26" s="12"/>
      <c r="NPP26" s="12"/>
      <c r="NPQ26" s="12"/>
      <c r="NPR26" s="12"/>
      <c r="NPS26" s="12"/>
      <c r="NPT26" s="12"/>
      <c r="NPU26" s="12"/>
      <c r="NPV26" s="12"/>
      <c r="NPW26" s="12"/>
      <c r="NPX26" s="12"/>
      <c r="NPY26" s="12"/>
      <c r="NPZ26" s="12"/>
      <c r="NQA26" s="12"/>
      <c r="NQB26" s="12"/>
      <c r="NQC26" s="12"/>
      <c r="NQD26" s="12"/>
      <c r="NQE26" s="12"/>
      <c r="NQF26" s="12"/>
      <c r="NQG26" s="12"/>
      <c r="NQH26" s="12"/>
      <c r="NQI26" s="12"/>
      <c r="NQJ26" s="12"/>
      <c r="NQK26" s="12"/>
      <c r="NQL26" s="12"/>
      <c r="NQM26" s="12"/>
      <c r="NQN26" s="12"/>
      <c r="NQO26" s="12"/>
      <c r="NQP26" s="12"/>
      <c r="NQQ26" s="12"/>
      <c r="NQR26" s="12"/>
      <c r="NQS26" s="12"/>
      <c r="NQT26" s="12"/>
      <c r="NQU26" s="12"/>
      <c r="NQV26" s="12"/>
      <c r="NQW26" s="12"/>
      <c r="NQX26" s="12"/>
      <c r="NQY26" s="12"/>
      <c r="NQZ26" s="12"/>
      <c r="NRA26" s="12"/>
      <c r="NRB26" s="12"/>
      <c r="NRC26" s="12"/>
      <c r="NRD26" s="12"/>
      <c r="NRE26" s="12"/>
      <c r="NRF26" s="12"/>
      <c r="NRG26" s="12"/>
      <c r="NRH26" s="12"/>
      <c r="NRI26" s="12"/>
      <c r="NRJ26" s="12"/>
      <c r="NRK26" s="12"/>
      <c r="NRL26" s="12"/>
      <c r="NRM26" s="12"/>
      <c r="NRN26" s="12"/>
      <c r="NRO26" s="12"/>
      <c r="NRP26" s="12"/>
      <c r="NRQ26" s="12"/>
      <c r="NRR26" s="12"/>
      <c r="NRS26" s="12"/>
      <c r="NRT26" s="12"/>
      <c r="NRU26" s="12"/>
      <c r="NRV26" s="12"/>
      <c r="NRW26" s="12"/>
      <c r="NRX26" s="12"/>
      <c r="NRY26" s="12"/>
      <c r="NRZ26" s="12"/>
      <c r="NSA26" s="12"/>
      <c r="NSB26" s="12"/>
      <c r="NSC26" s="12"/>
      <c r="NSD26" s="12"/>
      <c r="NSE26" s="12"/>
      <c r="NSF26" s="12"/>
      <c r="NSG26" s="12"/>
      <c r="NSH26" s="12"/>
      <c r="NSI26" s="12"/>
      <c r="NSJ26" s="12"/>
      <c r="NSK26" s="12"/>
      <c r="NSL26" s="12"/>
      <c r="NSM26" s="12"/>
      <c r="NSN26" s="12"/>
      <c r="NSO26" s="12"/>
      <c r="NSP26" s="12"/>
      <c r="NSQ26" s="12"/>
      <c r="NSR26" s="12"/>
      <c r="NSS26" s="12"/>
      <c r="NST26" s="12"/>
      <c r="NSU26" s="12"/>
      <c r="NSV26" s="12"/>
      <c r="NSW26" s="12"/>
      <c r="NSX26" s="12"/>
      <c r="NSY26" s="12"/>
      <c r="NSZ26" s="12"/>
      <c r="NTA26" s="12"/>
      <c r="NTB26" s="12"/>
      <c r="NTC26" s="12"/>
      <c r="NTD26" s="12"/>
      <c r="NTE26" s="12"/>
      <c r="NTF26" s="12"/>
      <c r="NTG26" s="12"/>
      <c r="NTH26" s="12"/>
      <c r="NTI26" s="12"/>
      <c r="NTJ26" s="12"/>
      <c r="NTK26" s="12"/>
      <c r="NTL26" s="12"/>
      <c r="NTM26" s="12"/>
      <c r="NTN26" s="12"/>
      <c r="NTO26" s="12"/>
      <c r="NTP26" s="12"/>
      <c r="NTQ26" s="12"/>
      <c r="NTR26" s="12"/>
      <c r="NTS26" s="12"/>
      <c r="NTT26" s="12"/>
      <c r="NTU26" s="12"/>
      <c r="NTV26" s="12"/>
      <c r="NTW26" s="12"/>
      <c r="NTX26" s="12"/>
      <c r="NTY26" s="12"/>
      <c r="NTZ26" s="12"/>
      <c r="NUA26" s="12"/>
      <c r="NUB26" s="12"/>
      <c r="NUC26" s="12"/>
      <c r="NUD26" s="12"/>
      <c r="NUE26" s="12"/>
      <c r="NUF26" s="12"/>
      <c r="NUG26" s="12"/>
      <c r="NUH26" s="12"/>
      <c r="NUI26" s="12"/>
      <c r="NUJ26" s="12"/>
      <c r="NUK26" s="12"/>
      <c r="NUL26" s="12"/>
      <c r="NUM26" s="12"/>
      <c r="NUN26" s="12"/>
      <c r="NUO26" s="12"/>
      <c r="NUP26" s="12"/>
      <c r="NUQ26" s="12"/>
      <c r="NUR26" s="12"/>
      <c r="NUS26" s="12"/>
      <c r="NUT26" s="12"/>
      <c r="NUU26" s="12"/>
      <c r="NUV26" s="12"/>
      <c r="NUW26" s="12"/>
      <c r="NUX26" s="12"/>
      <c r="NUY26" s="12"/>
      <c r="NUZ26" s="12"/>
      <c r="NVA26" s="12"/>
      <c r="NVB26" s="12"/>
      <c r="NVC26" s="12"/>
      <c r="NVD26" s="12"/>
      <c r="NVE26" s="12"/>
      <c r="NVF26" s="12"/>
      <c r="NVG26" s="12"/>
      <c r="NVH26" s="12"/>
      <c r="NVI26" s="12"/>
      <c r="NVJ26" s="12"/>
      <c r="NVK26" s="12"/>
      <c r="NVL26" s="12"/>
      <c r="NVM26" s="12"/>
      <c r="NVN26" s="12"/>
      <c r="NVO26" s="12"/>
      <c r="NVP26" s="12"/>
      <c r="NVQ26" s="12"/>
      <c r="NVR26" s="12"/>
      <c r="NVS26" s="12"/>
      <c r="NVT26" s="12"/>
      <c r="NVU26" s="12"/>
      <c r="NVV26" s="12"/>
      <c r="NVW26" s="12"/>
      <c r="NVX26" s="12"/>
      <c r="NVY26" s="12"/>
      <c r="NVZ26" s="12"/>
      <c r="NWA26" s="12"/>
      <c r="NWB26" s="12"/>
      <c r="NWC26" s="12"/>
      <c r="NWD26" s="12"/>
      <c r="NWE26" s="12"/>
      <c r="NWF26" s="12"/>
      <c r="NWG26" s="12"/>
      <c r="NWH26" s="12"/>
      <c r="NWI26" s="12"/>
      <c r="NWJ26" s="12"/>
      <c r="NWK26" s="12"/>
      <c r="NWL26" s="12"/>
      <c r="NWM26" s="12"/>
      <c r="NWN26" s="12"/>
      <c r="NWO26" s="12"/>
      <c r="NWP26" s="12"/>
      <c r="NWQ26" s="12"/>
      <c r="NWR26" s="12"/>
      <c r="NWS26" s="12"/>
      <c r="NWT26" s="12"/>
      <c r="NWU26" s="12"/>
      <c r="NWV26" s="12"/>
      <c r="NWW26" s="12"/>
      <c r="NWX26" s="12"/>
      <c r="NWY26" s="12"/>
      <c r="NWZ26" s="12"/>
      <c r="NXA26" s="12"/>
      <c r="NXB26" s="12"/>
      <c r="NXC26" s="12"/>
      <c r="NXD26" s="12"/>
      <c r="NXE26" s="12"/>
      <c r="NXF26" s="12"/>
      <c r="NXG26" s="12"/>
      <c r="NXH26" s="12"/>
      <c r="NXI26" s="12"/>
      <c r="NXJ26" s="12"/>
      <c r="NXK26" s="12"/>
      <c r="NXL26" s="12"/>
      <c r="NXM26" s="12"/>
      <c r="NXN26" s="12"/>
      <c r="NXO26" s="12"/>
      <c r="NXP26" s="12"/>
      <c r="NXQ26" s="12"/>
      <c r="NXR26" s="12"/>
      <c r="NXS26" s="12"/>
      <c r="NXT26" s="12"/>
      <c r="NXU26" s="12"/>
      <c r="NXV26" s="12"/>
      <c r="NXW26" s="12"/>
      <c r="NXX26" s="12"/>
      <c r="NXY26" s="12"/>
      <c r="NXZ26" s="12"/>
      <c r="NYA26" s="12"/>
      <c r="NYB26" s="12"/>
      <c r="NYC26" s="12"/>
      <c r="NYD26" s="12"/>
      <c r="NYE26" s="12"/>
      <c r="NYF26" s="12"/>
      <c r="NYG26" s="12"/>
      <c r="NYH26" s="12"/>
      <c r="NYI26" s="12"/>
      <c r="NYJ26" s="12"/>
      <c r="NYK26" s="12"/>
      <c r="NYL26" s="12"/>
      <c r="NYM26" s="12"/>
      <c r="NYN26" s="12"/>
      <c r="NYO26" s="12"/>
      <c r="NYP26" s="12"/>
      <c r="NYQ26" s="12"/>
      <c r="NYR26" s="12"/>
      <c r="NYS26" s="12"/>
      <c r="NYT26" s="12"/>
      <c r="NYU26" s="12"/>
      <c r="NYV26" s="12"/>
      <c r="NYW26" s="12"/>
      <c r="NYX26" s="12"/>
      <c r="NYY26" s="12"/>
      <c r="NYZ26" s="12"/>
      <c r="NZA26" s="12"/>
      <c r="NZB26" s="12"/>
      <c r="NZC26" s="12"/>
      <c r="NZD26" s="12"/>
      <c r="NZE26" s="12"/>
      <c r="NZF26" s="12"/>
      <c r="NZG26" s="12"/>
      <c r="NZH26" s="12"/>
      <c r="NZI26" s="12"/>
      <c r="NZJ26" s="12"/>
      <c r="NZK26" s="12"/>
      <c r="NZL26" s="12"/>
      <c r="NZM26" s="12"/>
      <c r="NZN26" s="12"/>
      <c r="NZO26" s="12"/>
      <c r="NZP26" s="12"/>
      <c r="NZQ26" s="12"/>
      <c r="NZR26" s="12"/>
      <c r="NZS26" s="12"/>
      <c r="NZT26" s="12"/>
      <c r="NZU26" s="12"/>
      <c r="NZV26" s="12"/>
      <c r="NZW26" s="12"/>
      <c r="NZX26" s="12"/>
      <c r="NZY26" s="12"/>
      <c r="NZZ26" s="12"/>
      <c r="OAA26" s="12"/>
      <c r="OAB26" s="12"/>
      <c r="OAC26" s="12"/>
      <c r="OAD26" s="12"/>
      <c r="OAE26" s="12"/>
      <c r="OAF26" s="12"/>
      <c r="OAG26" s="12"/>
      <c r="OAH26" s="12"/>
      <c r="OAI26" s="12"/>
      <c r="OAJ26" s="12"/>
      <c r="OAK26" s="12"/>
      <c r="OAL26" s="12"/>
      <c r="OAM26" s="12"/>
      <c r="OAN26" s="12"/>
      <c r="OAO26" s="12"/>
      <c r="OAP26" s="12"/>
      <c r="OAQ26" s="12"/>
      <c r="OAR26" s="12"/>
      <c r="OAS26" s="12"/>
      <c r="OAT26" s="12"/>
      <c r="OAU26" s="12"/>
      <c r="OAV26" s="12"/>
      <c r="OAW26" s="12"/>
      <c r="OAX26" s="12"/>
      <c r="OAY26" s="12"/>
      <c r="OAZ26" s="12"/>
      <c r="OBA26" s="12"/>
      <c r="OBB26" s="12"/>
      <c r="OBC26" s="12"/>
      <c r="OBD26" s="12"/>
      <c r="OBE26" s="12"/>
      <c r="OBF26" s="12"/>
      <c r="OBG26" s="12"/>
      <c r="OBH26" s="12"/>
      <c r="OBI26" s="12"/>
      <c r="OBJ26" s="12"/>
      <c r="OBK26" s="12"/>
      <c r="OBL26" s="12"/>
      <c r="OBM26" s="12"/>
      <c r="OBN26" s="12"/>
      <c r="OBO26" s="12"/>
      <c r="OBP26" s="12"/>
      <c r="OBQ26" s="12"/>
      <c r="OBR26" s="12"/>
      <c r="OBS26" s="12"/>
      <c r="OBT26" s="12"/>
      <c r="OBU26" s="12"/>
      <c r="OBV26" s="12"/>
      <c r="OBW26" s="12"/>
      <c r="OBX26" s="12"/>
      <c r="OBY26" s="12"/>
      <c r="OBZ26" s="12"/>
      <c r="OCA26" s="12"/>
      <c r="OCB26" s="12"/>
      <c r="OCC26" s="12"/>
      <c r="OCD26" s="12"/>
      <c r="OCE26" s="12"/>
      <c r="OCF26" s="12"/>
      <c r="OCG26" s="12"/>
      <c r="OCH26" s="12"/>
      <c r="OCI26" s="12"/>
      <c r="OCJ26" s="12"/>
      <c r="OCK26" s="12"/>
      <c r="OCL26" s="12"/>
      <c r="OCM26" s="12"/>
      <c r="OCN26" s="12"/>
      <c r="OCO26" s="12"/>
      <c r="OCP26" s="12"/>
      <c r="OCQ26" s="12"/>
      <c r="OCR26" s="12"/>
      <c r="OCS26" s="12"/>
      <c r="OCT26" s="12"/>
      <c r="OCU26" s="12"/>
      <c r="OCV26" s="12"/>
      <c r="OCW26" s="12"/>
      <c r="OCX26" s="12"/>
      <c r="OCY26" s="12"/>
      <c r="OCZ26" s="12"/>
      <c r="ODA26" s="12"/>
      <c r="ODB26" s="12"/>
      <c r="ODC26" s="12"/>
      <c r="ODD26" s="12"/>
      <c r="ODE26" s="12"/>
      <c r="ODF26" s="12"/>
      <c r="ODG26" s="12"/>
      <c r="ODH26" s="12"/>
      <c r="ODI26" s="12"/>
      <c r="ODJ26" s="12"/>
      <c r="ODK26" s="12"/>
      <c r="ODL26" s="12"/>
      <c r="ODM26" s="12"/>
      <c r="ODN26" s="12"/>
      <c r="ODO26" s="12"/>
      <c r="ODP26" s="12"/>
      <c r="ODQ26" s="12"/>
      <c r="ODR26" s="12"/>
      <c r="ODS26" s="12"/>
      <c r="ODT26" s="12"/>
      <c r="ODU26" s="12"/>
      <c r="ODV26" s="12"/>
      <c r="ODW26" s="12"/>
      <c r="ODX26" s="12"/>
      <c r="ODY26" s="12"/>
      <c r="ODZ26" s="12"/>
      <c r="OEA26" s="12"/>
      <c r="OEB26" s="12"/>
      <c r="OEC26" s="12"/>
      <c r="OED26" s="12"/>
      <c r="OEE26" s="12"/>
      <c r="OEF26" s="12"/>
      <c r="OEG26" s="12"/>
      <c r="OEH26" s="12"/>
      <c r="OEI26" s="12"/>
      <c r="OEJ26" s="12"/>
      <c r="OEK26" s="12"/>
      <c r="OEL26" s="12"/>
      <c r="OEM26" s="12"/>
      <c r="OEN26" s="12"/>
      <c r="OEO26" s="12"/>
      <c r="OEP26" s="12"/>
      <c r="OEQ26" s="12"/>
      <c r="OER26" s="12"/>
      <c r="OES26" s="12"/>
      <c r="OET26" s="12"/>
      <c r="OEU26" s="12"/>
      <c r="OEV26" s="12"/>
      <c r="OEW26" s="12"/>
      <c r="OEX26" s="12"/>
      <c r="OEY26" s="12"/>
      <c r="OEZ26" s="12"/>
      <c r="OFA26" s="12"/>
      <c r="OFB26" s="12"/>
      <c r="OFC26" s="12"/>
      <c r="OFD26" s="12"/>
      <c r="OFE26" s="12"/>
      <c r="OFF26" s="12"/>
      <c r="OFG26" s="12"/>
      <c r="OFH26" s="12"/>
      <c r="OFI26" s="12"/>
      <c r="OFJ26" s="12"/>
      <c r="OFK26" s="12"/>
      <c r="OFL26" s="12"/>
      <c r="OFM26" s="12"/>
      <c r="OFN26" s="12"/>
      <c r="OFO26" s="12"/>
      <c r="OFP26" s="12"/>
      <c r="OFQ26" s="12"/>
      <c r="OFR26" s="12"/>
      <c r="OFS26" s="12"/>
      <c r="OFT26" s="12"/>
      <c r="OFU26" s="12"/>
      <c r="OFV26" s="12"/>
      <c r="OFW26" s="12"/>
      <c r="OFX26" s="12"/>
      <c r="OFY26" s="12"/>
      <c r="OFZ26" s="12"/>
      <c r="OGA26" s="12"/>
      <c r="OGB26" s="12"/>
      <c r="OGC26" s="12"/>
      <c r="OGD26" s="12"/>
      <c r="OGE26" s="12"/>
      <c r="OGF26" s="12"/>
      <c r="OGG26" s="12"/>
      <c r="OGH26" s="12"/>
      <c r="OGI26" s="12"/>
      <c r="OGJ26" s="12"/>
      <c r="OGK26" s="12"/>
      <c r="OGL26" s="12"/>
      <c r="OGM26" s="12"/>
      <c r="OGN26" s="12"/>
      <c r="OGO26" s="12"/>
      <c r="OGP26" s="12"/>
      <c r="OGQ26" s="12"/>
      <c r="OGR26" s="12"/>
      <c r="OGS26" s="12"/>
      <c r="OGT26" s="12"/>
      <c r="OGU26" s="12"/>
      <c r="OGV26" s="12"/>
      <c r="OGW26" s="12"/>
      <c r="OGX26" s="12"/>
      <c r="OGY26" s="12"/>
      <c r="OGZ26" s="12"/>
      <c r="OHA26" s="12"/>
      <c r="OHB26" s="12"/>
      <c r="OHC26" s="12"/>
      <c r="OHD26" s="12"/>
      <c r="OHE26" s="12"/>
      <c r="OHF26" s="12"/>
      <c r="OHG26" s="12"/>
      <c r="OHH26" s="12"/>
      <c r="OHI26" s="12"/>
      <c r="OHJ26" s="12"/>
      <c r="OHK26" s="12"/>
      <c r="OHL26" s="12"/>
      <c r="OHM26" s="12"/>
      <c r="OHN26" s="12"/>
      <c r="OHO26" s="12"/>
      <c r="OHP26" s="12"/>
      <c r="OHQ26" s="12"/>
      <c r="OHR26" s="12"/>
      <c r="OHS26" s="12"/>
      <c r="OHT26" s="12"/>
      <c r="OHU26" s="12"/>
      <c r="OHV26" s="12"/>
      <c r="OHW26" s="12"/>
      <c r="OHX26" s="12"/>
      <c r="OHY26" s="12"/>
      <c r="OHZ26" s="12"/>
      <c r="OIA26" s="12"/>
      <c r="OIB26" s="12"/>
      <c r="OIC26" s="12"/>
      <c r="OID26" s="12"/>
      <c r="OIE26" s="12"/>
      <c r="OIF26" s="12"/>
      <c r="OIG26" s="12"/>
      <c r="OIH26" s="12"/>
      <c r="OII26" s="12"/>
      <c r="OIJ26" s="12"/>
      <c r="OIK26" s="12"/>
      <c r="OIL26" s="12"/>
      <c r="OIM26" s="12"/>
      <c r="OIN26" s="12"/>
      <c r="OIO26" s="12"/>
      <c r="OIP26" s="12"/>
      <c r="OIQ26" s="12"/>
      <c r="OIR26" s="12"/>
      <c r="OIS26" s="12"/>
      <c r="OIT26" s="12"/>
      <c r="OIU26" s="12"/>
      <c r="OIV26" s="12"/>
      <c r="OIW26" s="12"/>
      <c r="OIX26" s="12"/>
      <c r="OIY26" s="12"/>
      <c r="OIZ26" s="12"/>
      <c r="OJA26" s="12"/>
      <c r="OJB26" s="12"/>
      <c r="OJC26" s="12"/>
      <c r="OJD26" s="12"/>
      <c r="OJE26" s="12"/>
      <c r="OJF26" s="12"/>
      <c r="OJG26" s="12"/>
      <c r="OJH26" s="12"/>
      <c r="OJI26" s="12"/>
      <c r="OJJ26" s="12"/>
      <c r="OJK26" s="12"/>
      <c r="OJL26" s="12"/>
      <c r="OJM26" s="12"/>
      <c r="OJN26" s="12"/>
      <c r="OJO26" s="12"/>
      <c r="OJP26" s="12"/>
      <c r="OJQ26" s="12"/>
      <c r="OJR26" s="12"/>
      <c r="OJS26" s="12"/>
      <c r="OJT26" s="12"/>
      <c r="OJU26" s="12"/>
      <c r="OJV26" s="12"/>
      <c r="OJW26" s="12"/>
      <c r="OJX26" s="12"/>
      <c r="OJY26" s="12"/>
      <c r="OJZ26" s="12"/>
      <c r="OKA26" s="12"/>
      <c r="OKB26" s="12"/>
      <c r="OKC26" s="12"/>
      <c r="OKD26" s="12"/>
      <c r="OKE26" s="12"/>
      <c r="OKF26" s="12"/>
      <c r="OKG26" s="12"/>
      <c r="OKH26" s="12"/>
      <c r="OKI26" s="12"/>
      <c r="OKJ26" s="12"/>
      <c r="OKK26" s="12"/>
      <c r="OKL26" s="12"/>
      <c r="OKM26" s="12"/>
      <c r="OKN26" s="12"/>
      <c r="OKO26" s="12"/>
      <c r="OKP26" s="12"/>
      <c r="OKQ26" s="12"/>
      <c r="OKR26" s="12"/>
      <c r="OKS26" s="12"/>
      <c r="OKT26" s="12"/>
      <c r="OKU26" s="12"/>
      <c r="OKV26" s="12"/>
      <c r="OKW26" s="12"/>
      <c r="OKX26" s="12"/>
      <c r="OKY26" s="12"/>
      <c r="OKZ26" s="12"/>
      <c r="OLA26" s="12"/>
      <c r="OLB26" s="12"/>
      <c r="OLC26" s="12"/>
      <c r="OLD26" s="12"/>
      <c r="OLE26" s="12"/>
      <c r="OLF26" s="12"/>
      <c r="OLG26" s="12"/>
      <c r="OLH26" s="12"/>
      <c r="OLI26" s="12"/>
      <c r="OLJ26" s="12"/>
      <c r="OLK26" s="12"/>
      <c r="OLL26" s="12"/>
      <c r="OLM26" s="12"/>
      <c r="OLN26" s="12"/>
      <c r="OLO26" s="12"/>
      <c r="OLP26" s="12"/>
      <c r="OLQ26" s="12"/>
      <c r="OLR26" s="12"/>
      <c r="OLS26" s="12"/>
      <c r="OLT26" s="12"/>
      <c r="OLU26" s="12"/>
      <c r="OLV26" s="12"/>
      <c r="OLW26" s="12"/>
      <c r="OLX26" s="12"/>
      <c r="OLY26" s="12"/>
      <c r="OLZ26" s="12"/>
      <c r="OMA26" s="12"/>
      <c r="OMB26" s="12"/>
      <c r="OMC26" s="12"/>
      <c r="OMD26" s="12"/>
      <c r="OME26" s="12"/>
      <c r="OMF26" s="12"/>
      <c r="OMG26" s="12"/>
      <c r="OMH26" s="12"/>
      <c r="OMI26" s="12"/>
      <c r="OMJ26" s="12"/>
      <c r="OMK26" s="12"/>
      <c r="OML26" s="12"/>
      <c r="OMM26" s="12"/>
      <c r="OMN26" s="12"/>
      <c r="OMO26" s="12"/>
      <c r="OMP26" s="12"/>
      <c r="OMQ26" s="12"/>
      <c r="OMR26" s="12"/>
      <c r="OMS26" s="12"/>
      <c r="OMT26" s="12"/>
      <c r="OMU26" s="12"/>
      <c r="OMV26" s="12"/>
      <c r="OMW26" s="12"/>
      <c r="OMX26" s="12"/>
      <c r="OMY26" s="12"/>
      <c r="OMZ26" s="12"/>
      <c r="ONA26" s="12"/>
      <c r="ONB26" s="12"/>
      <c r="ONC26" s="12"/>
      <c r="OND26" s="12"/>
      <c r="ONE26" s="12"/>
      <c r="ONF26" s="12"/>
      <c r="ONG26" s="12"/>
      <c r="ONH26" s="12"/>
      <c r="ONI26" s="12"/>
      <c r="ONJ26" s="12"/>
      <c r="ONK26" s="12"/>
      <c r="ONL26" s="12"/>
      <c r="ONM26" s="12"/>
      <c r="ONN26" s="12"/>
      <c r="ONO26" s="12"/>
      <c r="ONP26" s="12"/>
      <c r="ONQ26" s="12"/>
      <c r="ONR26" s="12"/>
      <c r="ONS26" s="12"/>
      <c r="ONT26" s="12"/>
      <c r="ONU26" s="12"/>
      <c r="ONV26" s="12"/>
      <c r="ONW26" s="12"/>
      <c r="ONX26" s="12"/>
      <c r="ONY26" s="12"/>
      <c r="ONZ26" s="12"/>
      <c r="OOA26" s="12"/>
      <c r="OOB26" s="12"/>
      <c r="OOC26" s="12"/>
      <c r="OOD26" s="12"/>
      <c r="OOE26" s="12"/>
      <c r="OOF26" s="12"/>
      <c r="OOG26" s="12"/>
      <c r="OOH26" s="12"/>
      <c r="OOI26" s="12"/>
      <c r="OOJ26" s="12"/>
      <c r="OOK26" s="12"/>
      <c r="OOL26" s="12"/>
      <c r="OOM26" s="12"/>
      <c r="OON26" s="12"/>
      <c r="OOO26" s="12"/>
      <c r="OOP26" s="12"/>
      <c r="OOQ26" s="12"/>
      <c r="OOR26" s="12"/>
      <c r="OOS26" s="12"/>
      <c r="OOT26" s="12"/>
      <c r="OOU26" s="12"/>
      <c r="OOV26" s="12"/>
      <c r="OOW26" s="12"/>
      <c r="OOX26" s="12"/>
      <c r="OOY26" s="12"/>
      <c r="OOZ26" s="12"/>
      <c r="OPA26" s="12"/>
      <c r="OPB26" s="12"/>
      <c r="OPC26" s="12"/>
      <c r="OPD26" s="12"/>
      <c r="OPE26" s="12"/>
      <c r="OPF26" s="12"/>
      <c r="OPG26" s="12"/>
      <c r="OPH26" s="12"/>
      <c r="OPI26" s="12"/>
      <c r="OPJ26" s="12"/>
      <c r="OPK26" s="12"/>
      <c r="OPL26" s="12"/>
      <c r="OPM26" s="12"/>
      <c r="OPN26" s="12"/>
      <c r="OPO26" s="12"/>
      <c r="OPP26" s="12"/>
      <c r="OPQ26" s="12"/>
      <c r="OPR26" s="12"/>
      <c r="OPS26" s="12"/>
      <c r="OPT26" s="12"/>
      <c r="OPU26" s="12"/>
      <c r="OPV26" s="12"/>
      <c r="OPW26" s="12"/>
      <c r="OPX26" s="12"/>
      <c r="OPY26" s="12"/>
      <c r="OPZ26" s="12"/>
      <c r="OQA26" s="12"/>
      <c r="OQB26" s="12"/>
      <c r="OQC26" s="12"/>
      <c r="OQD26" s="12"/>
      <c r="OQE26" s="12"/>
      <c r="OQF26" s="12"/>
      <c r="OQG26" s="12"/>
      <c r="OQH26" s="12"/>
      <c r="OQI26" s="12"/>
      <c r="OQJ26" s="12"/>
      <c r="OQK26" s="12"/>
      <c r="OQL26" s="12"/>
      <c r="OQM26" s="12"/>
      <c r="OQN26" s="12"/>
      <c r="OQO26" s="12"/>
      <c r="OQP26" s="12"/>
      <c r="OQQ26" s="12"/>
      <c r="OQR26" s="12"/>
      <c r="OQS26" s="12"/>
      <c r="OQT26" s="12"/>
      <c r="OQU26" s="12"/>
      <c r="OQV26" s="12"/>
      <c r="OQW26" s="12"/>
      <c r="OQX26" s="12"/>
      <c r="OQY26" s="12"/>
      <c r="OQZ26" s="12"/>
      <c r="ORA26" s="12"/>
      <c r="ORB26" s="12"/>
      <c r="ORC26" s="12"/>
      <c r="ORD26" s="12"/>
      <c r="ORE26" s="12"/>
      <c r="ORF26" s="12"/>
      <c r="ORG26" s="12"/>
      <c r="ORH26" s="12"/>
      <c r="ORI26" s="12"/>
      <c r="ORJ26" s="12"/>
      <c r="ORK26" s="12"/>
      <c r="ORL26" s="12"/>
      <c r="ORM26" s="12"/>
      <c r="ORN26" s="12"/>
      <c r="ORO26" s="12"/>
      <c r="ORP26" s="12"/>
      <c r="ORQ26" s="12"/>
      <c r="ORR26" s="12"/>
      <c r="ORS26" s="12"/>
      <c r="ORT26" s="12"/>
      <c r="ORU26" s="12"/>
      <c r="ORV26" s="12"/>
      <c r="ORW26" s="12"/>
      <c r="ORX26" s="12"/>
      <c r="ORY26" s="12"/>
      <c r="ORZ26" s="12"/>
      <c r="OSA26" s="12"/>
      <c r="OSB26" s="12"/>
      <c r="OSC26" s="12"/>
      <c r="OSD26" s="12"/>
      <c r="OSE26" s="12"/>
      <c r="OSF26" s="12"/>
      <c r="OSG26" s="12"/>
      <c r="OSH26" s="12"/>
      <c r="OSI26" s="12"/>
      <c r="OSJ26" s="12"/>
      <c r="OSK26" s="12"/>
      <c r="OSL26" s="12"/>
      <c r="OSM26" s="12"/>
      <c r="OSN26" s="12"/>
      <c r="OSO26" s="12"/>
      <c r="OSP26" s="12"/>
      <c r="OSQ26" s="12"/>
      <c r="OSR26" s="12"/>
      <c r="OSS26" s="12"/>
      <c r="OST26" s="12"/>
      <c r="OSU26" s="12"/>
      <c r="OSV26" s="12"/>
      <c r="OSW26" s="12"/>
      <c r="OSX26" s="12"/>
      <c r="OSY26" s="12"/>
      <c r="OSZ26" s="12"/>
      <c r="OTA26" s="12"/>
      <c r="OTB26" s="12"/>
      <c r="OTC26" s="12"/>
      <c r="OTD26" s="12"/>
      <c r="OTE26" s="12"/>
      <c r="OTF26" s="12"/>
      <c r="OTG26" s="12"/>
      <c r="OTH26" s="12"/>
      <c r="OTI26" s="12"/>
      <c r="OTJ26" s="12"/>
      <c r="OTK26" s="12"/>
      <c r="OTL26" s="12"/>
      <c r="OTM26" s="12"/>
      <c r="OTN26" s="12"/>
      <c r="OTO26" s="12"/>
      <c r="OTP26" s="12"/>
      <c r="OTQ26" s="12"/>
      <c r="OTR26" s="12"/>
      <c r="OTS26" s="12"/>
      <c r="OTT26" s="12"/>
      <c r="OTU26" s="12"/>
      <c r="OTV26" s="12"/>
      <c r="OTW26" s="12"/>
      <c r="OTX26" s="12"/>
      <c r="OTY26" s="12"/>
      <c r="OTZ26" s="12"/>
      <c r="OUA26" s="12"/>
      <c r="OUB26" s="12"/>
      <c r="OUC26" s="12"/>
      <c r="OUD26" s="12"/>
      <c r="OUE26" s="12"/>
      <c r="OUF26" s="12"/>
      <c r="OUG26" s="12"/>
      <c r="OUH26" s="12"/>
      <c r="OUI26" s="12"/>
      <c r="OUJ26" s="12"/>
      <c r="OUK26" s="12"/>
      <c r="OUL26" s="12"/>
      <c r="OUM26" s="12"/>
      <c r="OUN26" s="12"/>
      <c r="OUO26" s="12"/>
      <c r="OUP26" s="12"/>
      <c r="OUQ26" s="12"/>
      <c r="OUR26" s="12"/>
      <c r="OUS26" s="12"/>
      <c r="OUT26" s="12"/>
      <c r="OUU26" s="12"/>
      <c r="OUV26" s="12"/>
      <c r="OUW26" s="12"/>
      <c r="OUX26" s="12"/>
      <c r="OUY26" s="12"/>
      <c r="OUZ26" s="12"/>
      <c r="OVA26" s="12"/>
      <c r="OVB26" s="12"/>
      <c r="OVC26" s="12"/>
      <c r="OVD26" s="12"/>
      <c r="OVE26" s="12"/>
      <c r="OVF26" s="12"/>
      <c r="OVG26" s="12"/>
      <c r="OVH26" s="12"/>
      <c r="OVI26" s="12"/>
      <c r="OVJ26" s="12"/>
      <c r="OVK26" s="12"/>
      <c r="OVL26" s="12"/>
      <c r="OVM26" s="12"/>
      <c r="OVN26" s="12"/>
      <c r="OVO26" s="12"/>
      <c r="OVP26" s="12"/>
      <c r="OVQ26" s="12"/>
      <c r="OVR26" s="12"/>
      <c r="OVS26" s="12"/>
      <c r="OVT26" s="12"/>
      <c r="OVU26" s="12"/>
      <c r="OVV26" s="12"/>
      <c r="OVW26" s="12"/>
      <c r="OVX26" s="12"/>
      <c r="OVY26" s="12"/>
      <c r="OVZ26" s="12"/>
      <c r="OWA26" s="12"/>
      <c r="OWB26" s="12"/>
      <c r="OWC26" s="12"/>
      <c r="OWD26" s="12"/>
      <c r="OWE26" s="12"/>
      <c r="OWF26" s="12"/>
      <c r="OWG26" s="12"/>
      <c r="OWH26" s="12"/>
      <c r="OWI26" s="12"/>
      <c r="OWJ26" s="12"/>
      <c r="OWK26" s="12"/>
      <c r="OWL26" s="12"/>
      <c r="OWM26" s="12"/>
      <c r="OWN26" s="12"/>
      <c r="OWO26" s="12"/>
      <c r="OWP26" s="12"/>
      <c r="OWQ26" s="12"/>
      <c r="OWR26" s="12"/>
      <c r="OWS26" s="12"/>
      <c r="OWT26" s="12"/>
      <c r="OWU26" s="12"/>
      <c r="OWV26" s="12"/>
      <c r="OWW26" s="12"/>
      <c r="OWX26" s="12"/>
      <c r="OWY26" s="12"/>
      <c r="OWZ26" s="12"/>
      <c r="OXA26" s="12"/>
      <c r="OXB26" s="12"/>
      <c r="OXC26" s="12"/>
      <c r="OXD26" s="12"/>
      <c r="OXE26" s="12"/>
      <c r="OXF26" s="12"/>
      <c r="OXG26" s="12"/>
      <c r="OXH26" s="12"/>
      <c r="OXI26" s="12"/>
      <c r="OXJ26" s="12"/>
      <c r="OXK26" s="12"/>
      <c r="OXL26" s="12"/>
      <c r="OXM26" s="12"/>
      <c r="OXN26" s="12"/>
      <c r="OXO26" s="12"/>
      <c r="OXP26" s="12"/>
      <c r="OXQ26" s="12"/>
      <c r="OXR26" s="12"/>
      <c r="OXS26" s="12"/>
      <c r="OXT26" s="12"/>
      <c r="OXU26" s="12"/>
      <c r="OXV26" s="12"/>
      <c r="OXW26" s="12"/>
      <c r="OXX26" s="12"/>
      <c r="OXY26" s="12"/>
      <c r="OXZ26" s="12"/>
      <c r="OYA26" s="12"/>
      <c r="OYB26" s="12"/>
      <c r="OYC26" s="12"/>
      <c r="OYD26" s="12"/>
      <c r="OYE26" s="12"/>
      <c r="OYF26" s="12"/>
      <c r="OYG26" s="12"/>
      <c r="OYH26" s="12"/>
      <c r="OYI26" s="12"/>
      <c r="OYJ26" s="12"/>
      <c r="OYK26" s="12"/>
      <c r="OYL26" s="12"/>
      <c r="OYM26" s="12"/>
      <c r="OYN26" s="12"/>
      <c r="OYO26" s="12"/>
      <c r="OYP26" s="12"/>
      <c r="OYQ26" s="12"/>
      <c r="OYR26" s="12"/>
      <c r="OYS26" s="12"/>
      <c r="OYT26" s="12"/>
      <c r="OYU26" s="12"/>
      <c r="OYV26" s="12"/>
      <c r="OYW26" s="12"/>
      <c r="OYX26" s="12"/>
      <c r="OYY26" s="12"/>
      <c r="OYZ26" s="12"/>
      <c r="OZA26" s="12"/>
      <c r="OZB26" s="12"/>
      <c r="OZC26" s="12"/>
      <c r="OZD26" s="12"/>
      <c r="OZE26" s="12"/>
      <c r="OZF26" s="12"/>
      <c r="OZG26" s="12"/>
      <c r="OZH26" s="12"/>
      <c r="OZI26" s="12"/>
      <c r="OZJ26" s="12"/>
      <c r="OZK26" s="12"/>
      <c r="OZL26" s="12"/>
      <c r="OZM26" s="12"/>
      <c r="OZN26" s="12"/>
      <c r="OZO26" s="12"/>
      <c r="OZP26" s="12"/>
      <c r="OZQ26" s="12"/>
      <c r="OZR26" s="12"/>
      <c r="OZS26" s="12"/>
      <c r="OZT26" s="12"/>
      <c r="OZU26" s="12"/>
      <c r="OZV26" s="12"/>
      <c r="OZW26" s="12"/>
      <c r="OZX26" s="12"/>
      <c r="OZY26" s="12"/>
      <c r="OZZ26" s="12"/>
      <c r="PAA26" s="12"/>
      <c r="PAB26" s="12"/>
      <c r="PAC26" s="12"/>
      <c r="PAD26" s="12"/>
      <c r="PAE26" s="12"/>
      <c r="PAF26" s="12"/>
      <c r="PAG26" s="12"/>
      <c r="PAH26" s="12"/>
      <c r="PAI26" s="12"/>
      <c r="PAJ26" s="12"/>
      <c r="PAK26" s="12"/>
      <c r="PAL26" s="12"/>
      <c r="PAM26" s="12"/>
      <c r="PAN26" s="12"/>
      <c r="PAO26" s="12"/>
      <c r="PAP26" s="12"/>
      <c r="PAQ26" s="12"/>
      <c r="PAR26" s="12"/>
      <c r="PAS26" s="12"/>
      <c r="PAT26" s="12"/>
      <c r="PAU26" s="12"/>
      <c r="PAV26" s="12"/>
      <c r="PAW26" s="12"/>
      <c r="PAX26" s="12"/>
      <c r="PAY26" s="12"/>
      <c r="PAZ26" s="12"/>
      <c r="PBA26" s="12"/>
      <c r="PBB26" s="12"/>
      <c r="PBC26" s="12"/>
      <c r="PBD26" s="12"/>
      <c r="PBE26" s="12"/>
      <c r="PBF26" s="12"/>
      <c r="PBG26" s="12"/>
      <c r="PBH26" s="12"/>
      <c r="PBI26" s="12"/>
      <c r="PBJ26" s="12"/>
      <c r="PBK26" s="12"/>
      <c r="PBL26" s="12"/>
      <c r="PBM26" s="12"/>
      <c r="PBN26" s="12"/>
      <c r="PBO26" s="12"/>
      <c r="PBP26" s="12"/>
      <c r="PBQ26" s="12"/>
      <c r="PBR26" s="12"/>
      <c r="PBS26" s="12"/>
      <c r="PBT26" s="12"/>
      <c r="PBU26" s="12"/>
      <c r="PBV26" s="12"/>
      <c r="PBW26" s="12"/>
      <c r="PBX26" s="12"/>
      <c r="PBY26" s="12"/>
      <c r="PBZ26" s="12"/>
      <c r="PCA26" s="12"/>
      <c r="PCB26" s="12"/>
      <c r="PCC26" s="12"/>
      <c r="PCD26" s="12"/>
      <c r="PCE26" s="12"/>
      <c r="PCF26" s="12"/>
      <c r="PCG26" s="12"/>
      <c r="PCH26" s="12"/>
      <c r="PCI26" s="12"/>
      <c r="PCJ26" s="12"/>
      <c r="PCK26" s="12"/>
      <c r="PCL26" s="12"/>
      <c r="PCM26" s="12"/>
      <c r="PCN26" s="12"/>
      <c r="PCO26" s="12"/>
      <c r="PCP26" s="12"/>
      <c r="PCQ26" s="12"/>
      <c r="PCR26" s="12"/>
      <c r="PCS26" s="12"/>
      <c r="PCT26" s="12"/>
      <c r="PCU26" s="12"/>
      <c r="PCV26" s="12"/>
      <c r="PCW26" s="12"/>
      <c r="PCX26" s="12"/>
      <c r="PCY26" s="12"/>
      <c r="PCZ26" s="12"/>
      <c r="PDA26" s="12"/>
      <c r="PDB26" s="12"/>
      <c r="PDC26" s="12"/>
      <c r="PDD26" s="12"/>
      <c r="PDE26" s="12"/>
      <c r="PDF26" s="12"/>
      <c r="PDG26" s="12"/>
      <c r="PDH26" s="12"/>
      <c r="PDI26" s="12"/>
      <c r="PDJ26" s="12"/>
      <c r="PDK26" s="12"/>
      <c r="PDL26" s="12"/>
      <c r="PDM26" s="12"/>
      <c r="PDN26" s="12"/>
      <c r="PDO26" s="12"/>
      <c r="PDP26" s="12"/>
      <c r="PDQ26" s="12"/>
      <c r="PDR26" s="12"/>
      <c r="PDS26" s="12"/>
      <c r="PDT26" s="12"/>
      <c r="PDU26" s="12"/>
      <c r="PDV26" s="12"/>
      <c r="PDW26" s="12"/>
      <c r="PDX26" s="12"/>
      <c r="PDY26" s="12"/>
      <c r="PDZ26" s="12"/>
      <c r="PEA26" s="12"/>
      <c r="PEB26" s="12"/>
      <c r="PEC26" s="12"/>
      <c r="PED26" s="12"/>
      <c r="PEE26" s="12"/>
      <c r="PEF26" s="12"/>
      <c r="PEG26" s="12"/>
      <c r="PEH26" s="12"/>
      <c r="PEI26" s="12"/>
      <c r="PEJ26" s="12"/>
      <c r="PEK26" s="12"/>
      <c r="PEL26" s="12"/>
      <c r="PEM26" s="12"/>
      <c r="PEN26" s="12"/>
      <c r="PEO26" s="12"/>
      <c r="PEP26" s="12"/>
      <c r="PEQ26" s="12"/>
      <c r="PER26" s="12"/>
      <c r="PES26" s="12"/>
      <c r="PET26" s="12"/>
      <c r="PEU26" s="12"/>
      <c r="PEV26" s="12"/>
      <c r="PEW26" s="12"/>
      <c r="PEX26" s="12"/>
      <c r="PEY26" s="12"/>
      <c r="PEZ26" s="12"/>
      <c r="PFA26" s="12"/>
      <c r="PFB26" s="12"/>
      <c r="PFC26" s="12"/>
      <c r="PFD26" s="12"/>
      <c r="PFE26" s="12"/>
      <c r="PFF26" s="12"/>
      <c r="PFG26" s="12"/>
      <c r="PFH26" s="12"/>
      <c r="PFI26" s="12"/>
      <c r="PFJ26" s="12"/>
      <c r="PFK26" s="12"/>
      <c r="PFL26" s="12"/>
      <c r="PFM26" s="12"/>
      <c r="PFN26" s="12"/>
      <c r="PFO26" s="12"/>
      <c r="PFP26" s="12"/>
      <c r="PFQ26" s="12"/>
      <c r="PFR26" s="12"/>
      <c r="PFS26" s="12"/>
      <c r="PFT26" s="12"/>
      <c r="PFU26" s="12"/>
      <c r="PFV26" s="12"/>
      <c r="PFW26" s="12"/>
      <c r="PFX26" s="12"/>
      <c r="PFY26" s="12"/>
      <c r="PFZ26" s="12"/>
      <c r="PGA26" s="12"/>
      <c r="PGB26" s="12"/>
      <c r="PGC26" s="12"/>
      <c r="PGD26" s="12"/>
      <c r="PGE26" s="12"/>
      <c r="PGF26" s="12"/>
      <c r="PGG26" s="12"/>
      <c r="PGH26" s="12"/>
      <c r="PGI26" s="12"/>
      <c r="PGJ26" s="12"/>
      <c r="PGK26" s="12"/>
      <c r="PGL26" s="12"/>
      <c r="PGM26" s="12"/>
      <c r="PGN26" s="12"/>
      <c r="PGO26" s="12"/>
      <c r="PGP26" s="12"/>
      <c r="PGQ26" s="12"/>
      <c r="PGR26" s="12"/>
      <c r="PGS26" s="12"/>
      <c r="PGT26" s="12"/>
      <c r="PGU26" s="12"/>
      <c r="PGV26" s="12"/>
      <c r="PGW26" s="12"/>
      <c r="PGX26" s="12"/>
      <c r="PGY26" s="12"/>
      <c r="PGZ26" s="12"/>
      <c r="PHA26" s="12"/>
      <c r="PHB26" s="12"/>
      <c r="PHC26" s="12"/>
      <c r="PHD26" s="12"/>
      <c r="PHE26" s="12"/>
      <c r="PHF26" s="12"/>
      <c r="PHG26" s="12"/>
      <c r="PHH26" s="12"/>
      <c r="PHI26" s="12"/>
      <c r="PHJ26" s="12"/>
      <c r="PHK26" s="12"/>
      <c r="PHL26" s="12"/>
      <c r="PHM26" s="12"/>
      <c r="PHN26" s="12"/>
      <c r="PHO26" s="12"/>
      <c r="PHP26" s="12"/>
      <c r="PHQ26" s="12"/>
      <c r="PHR26" s="12"/>
      <c r="PHS26" s="12"/>
      <c r="PHT26" s="12"/>
      <c r="PHU26" s="12"/>
      <c r="PHV26" s="12"/>
      <c r="PHW26" s="12"/>
      <c r="PHX26" s="12"/>
      <c r="PHY26" s="12"/>
      <c r="PHZ26" s="12"/>
      <c r="PIA26" s="12"/>
      <c r="PIB26" s="12"/>
      <c r="PIC26" s="12"/>
      <c r="PID26" s="12"/>
      <c r="PIE26" s="12"/>
      <c r="PIF26" s="12"/>
      <c r="PIG26" s="12"/>
      <c r="PIH26" s="12"/>
      <c r="PII26" s="12"/>
      <c r="PIJ26" s="12"/>
      <c r="PIK26" s="12"/>
      <c r="PIL26" s="12"/>
      <c r="PIM26" s="12"/>
      <c r="PIN26" s="12"/>
      <c r="PIO26" s="12"/>
      <c r="PIP26" s="12"/>
      <c r="PIQ26" s="12"/>
      <c r="PIR26" s="12"/>
      <c r="PIS26" s="12"/>
      <c r="PIT26" s="12"/>
      <c r="PIU26" s="12"/>
      <c r="PIV26" s="12"/>
      <c r="PIW26" s="12"/>
      <c r="PIX26" s="12"/>
      <c r="PIY26" s="12"/>
      <c r="PIZ26" s="12"/>
      <c r="PJA26" s="12"/>
      <c r="PJB26" s="12"/>
      <c r="PJC26" s="12"/>
      <c r="PJD26" s="12"/>
      <c r="PJE26" s="12"/>
      <c r="PJF26" s="12"/>
      <c r="PJG26" s="12"/>
      <c r="PJH26" s="12"/>
      <c r="PJI26" s="12"/>
      <c r="PJJ26" s="12"/>
      <c r="PJK26" s="12"/>
      <c r="PJL26" s="12"/>
      <c r="PJM26" s="12"/>
      <c r="PJN26" s="12"/>
      <c r="PJO26" s="12"/>
      <c r="PJP26" s="12"/>
      <c r="PJQ26" s="12"/>
      <c r="PJR26" s="12"/>
      <c r="PJS26" s="12"/>
      <c r="PJT26" s="12"/>
      <c r="PJU26" s="12"/>
      <c r="PJV26" s="12"/>
      <c r="PJW26" s="12"/>
      <c r="PJX26" s="12"/>
      <c r="PJY26" s="12"/>
      <c r="PJZ26" s="12"/>
      <c r="PKA26" s="12"/>
      <c r="PKB26" s="12"/>
      <c r="PKC26" s="12"/>
      <c r="PKD26" s="12"/>
      <c r="PKE26" s="12"/>
      <c r="PKF26" s="12"/>
      <c r="PKG26" s="12"/>
      <c r="PKH26" s="12"/>
      <c r="PKI26" s="12"/>
      <c r="PKJ26" s="12"/>
      <c r="PKK26" s="12"/>
      <c r="PKL26" s="12"/>
      <c r="PKM26" s="12"/>
      <c r="PKN26" s="12"/>
      <c r="PKO26" s="12"/>
      <c r="PKP26" s="12"/>
      <c r="PKQ26" s="12"/>
      <c r="PKR26" s="12"/>
      <c r="PKS26" s="12"/>
      <c r="PKT26" s="12"/>
      <c r="PKU26" s="12"/>
      <c r="PKV26" s="12"/>
      <c r="PKW26" s="12"/>
      <c r="PKX26" s="12"/>
      <c r="PKY26" s="12"/>
      <c r="PKZ26" s="12"/>
      <c r="PLA26" s="12"/>
      <c r="PLB26" s="12"/>
      <c r="PLC26" s="12"/>
      <c r="PLD26" s="12"/>
      <c r="PLE26" s="12"/>
      <c r="PLF26" s="12"/>
      <c r="PLG26" s="12"/>
      <c r="PLH26" s="12"/>
      <c r="PLI26" s="12"/>
      <c r="PLJ26" s="12"/>
      <c r="PLK26" s="12"/>
      <c r="PLL26" s="12"/>
      <c r="PLM26" s="12"/>
      <c r="PLN26" s="12"/>
      <c r="PLO26" s="12"/>
      <c r="PLP26" s="12"/>
      <c r="PLQ26" s="12"/>
      <c r="PLR26" s="12"/>
      <c r="PLS26" s="12"/>
      <c r="PLT26" s="12"/>
      <c r="PLU26" s="12"/>
      <c r="PLV26" s="12"/>
      <c r="PLW26" s="12"/>
      <c r="PLX26" s="12"/>
      <c r="PLY26" s="12"/>
      <c r="PLZ26" s="12"/>
      <c r="PMA26" s="12"/>
      <c r="PMB26" s="12"/>
      <c r="PMC26" s="12"/>
      <c r="PMD26" s="12"/>
      <c r="PME26" s="12"/>
      <c r="PMF26" s="12"/>
      <c r="PMG26" s="12"/>
      <c r="PMH26" s="12"/>
      <c r="PMI26" s="12"/>
      <c r="PMJ26" s="12"/>
      <c r="PMK26" s="12"/>
      <c r="PML26" s="12"/>
      <c r="PMM26" s="12"/>
      <c r="PMN26" s="12"/>
      <c r="PMO26" s="12"/>
      <c r="PMP26" s="12"/>
      <c r="PMQ26" s="12"/>
      <c r="PMR26" s="12"/>
      <c r="PMS26" s="12"/>
      <c r="PMT26" s="12"/>
      <c r="PMU26" s="12"/>
      <c r="PMV26" s="12"/>
      <c r="PMW26" s="12"/>
      <c r="PMX26" s="12"/>
      <c r="PMY26" s="12"/>
      <c r="PMZ26" s="12"/>
      <c r="PNA26" s="12"/>
      <c r="PNB26" s="12"/>
      <c r="PNC26" s="12"/>
      <c r="PND26" s="12"/>
      <c r="PNE26" s="12"/>
      <c r="PNF26" s="12"/>
      <c r="PNG26" s="12"/>
      <c r="PNH26" s="12"/>
      <c r="PNI26" s="12"/>
      <c r="PNJ26" s="12"/>
      <c r="PNK26" s="12"/>
      <c r="PNL26" s="12"/>
      <c r="PNM26" s="12"/>
      <c r="PNN26" s="12"/>
      <c r="PNO26" s="12"/>
      <c r="PNP26" s="12"/>
      <c r="PNQ26" s="12"/>
      <c r="PNR26" s="12"/>
      <c r="PNS26" s="12"/>
      <c r="PNT26" s="12"/>
      <c r="PNU26" s="12"/>
      <c r="PNV26" s="12"/>
      <c r="PNW26" s="12"/>
      <c r="PNX26" s="12"/>
      <c r="PNY26" s="12"/>
      <c r="PNZ26" s="12"/>
      <c r="POA26" s="12"/>
      <c r="POB26" s="12"/>
      <c r="POC26" s="12"/>
      <c r="POD26" s="12"/>
      <c r="POE26" s="12"/>
      <c r="POF26" s="12"/>
      <c r="POG26" s="12"/>
      <c r="POH26" s="12"/>
      <c r="POI26" s="12"/>
      <c r="POJ26" s="12"/>
      <c r="POK26" s="12"/>
      <c r="POL26" s="12"/>
      <c r="POM26" s="12"/>
      <c r="PON26" s="12"/>
      <c r="POO26" s="12"/>
      <c r="POP26" s="12"/>
      <c r="POQ26" s="12"/>
      <c r="POR26" s="12"/>
      <c r="POS26" s="12"/>
      <c r="POT26" s="12"/>
      <c r="POU26" s="12"/>
      <c r="POV26" s="12"/>
      <c r="POW26" s="12"/>
      <c r="POX26" s="12"/>
      <c r="POY26" s="12"/>
      <c r="POZ26" s="12"/>
      <c r="PPA26" s="12"/>
      <c r="PPB26" s="12"/>
      <c r="PPC26" s="12"/>
      <c r="PPD26" s="12"/>
      <c r="PPE26" s="12"/>
      <c r="PPF26" s="12"/>
      <c r="PPG26" s="12"/>
      <c r="PPH26" s="12"/>
      <c r="PPI26" s="12"/>
      <c r="PPJ26" s="12"/>
      <c r="PPK26" s="12"/>
      <c r="PPL26" s="12"/>
      <c r="PPM26" s="12"/>
      <c r="PPN26" s="12"/>
      <c r="PPO26" s="12"/>
      <c r="PPP26" s="12"/>
      <c r="PPQ26" s="12"/>
      <c r="PPR26" s="12"/>
      <c r="PPS26" s="12"/>
      <c r="PPT26" s="12"/>
      <c r="PPU26" s="12"/>
      <c r="PPV26" s="12"/>
      <c r="PPW26" s="12"/>
      <c r="PPX26" s="12"/>
      <c r="PPY26" s="12"/>
      <c r="PPZ26" s="12"/>
      <c r="PQA26" s="12"/>
      <c r="PQB26" s="12"/>
      <c r="PQC26" s="12"/>
      <c r="PQD26" s="12"/>
      <c r="PQE26" s="12"/>
      <c r="PQF26" s="12"/>
      <c r="PQG26" s="12"/>
      <c r="PQH26" s="12"/>
      <c r="PQI26" s="12"/>
      <c r="PQJ26" s="12"/>
      <c r="PQK26" s="12"/>
      <c r="PQL26" s="12"/>
      <c r="PQM26" s="12"/>
      <c r="PQN26" s="12"/>
      <c r="PQO26" s="12"/>
      <c r="PQP26" s="12"/>
      <c r="PQQ26" s="12"/>
      <c r="PQR26" s="12"/>
      <c r="PQS26" s="12"/>
      <c r="PQT26" s="12"/>
      <c r="PQU26" s="12"/>
      <c r="PQV26" s="12"/>
      <c r="PQW26" s="12"/>
      <c r="PQX26" s="12"/>
      <c r="PQY26" s="12"/>
      <c r="PQZ26" s="12"/>
      <c r="PRA26" s="12"/>
      <c r="PRB26" s="12"/>
      <c r="PRC26" s="12"/>
      <c r="PRD26" s="12"/>
      <c r="PRE26" s="12"/>
      <c r="PRF26" s="12"/>
      <c r="PRG26" s="12"/>
      <c r="PRH26" s="12"/>
      <c r="PRI26" s="12"/>
      <c r="PRJ26" s="12"/>
      <c r="PRK26" s="12"/>
      <c r="PRL26" s="12"/>
      <c r="PRM26" s="12"/>
      <c r="PRN26" s="12"/>
      <c r="PRO26" s="12"/>
      <c r="PRP26" s="12"/>
      <c r="PRQ26" s="12"/>
      <c r="PRR26" s="12"/>
      <c r="PRS26" s="12"/>
      <c r="PRT26" s="12"/>
      <c r="PRU26" s="12"/>
      <c r="PRV26" s="12"/>
      <c r="PRW26" s="12"/>
      <c r="PRX26" s="12"/>
      <c r="PRY26" s="12"/>
      <c r="PRZ26" s="12"/>
      <c r="PSA26" s="12"/>
      <c r="PSB26" s="12"/>
      <c r="PSC26" s="12"/>
      <c r="PSD26" s="12"/>
      <c r="PSE26" s="12"/>
      <c r="PSF26" s="12"/>
      <c r="PSG26" s="12"/>
      <c r="PSH26" s="12"/>
      <c r="PSI26" s="12"/>
      <c r="PSJ26" s="12"/>
      <c r="PSK26" s="12"/>
      <c r="PSL26" s="12"/>
      <c r="PSM26" s="12"/>
      <c r="PSN26" s="12"/>
      <c r="PSO26" s="12"/>
      <c r="PSP26" s="12"/>
      <c r="PSQ26" s="12"/>
      <c r="PSR26" s="12"/>
      <c r="PSS26" s="12"/>
      <c r="PST26" s="12"/>
      <c r="PSU26" s="12"/>
      <c r="PSV26" s="12"/>
      <c r="PSW26" s="12"/>
      <c r="PSX26" s="12"/>
      <c r="PSY26" s="12"/>
      <c r="PSZ26" s="12"/>
      <c r="PTA26" s="12"/>
      <c r="PTB26" s="12"/>
      <c r="PTC26" s="12"/>
      <c r="PTD26" s="12"/>
      <c r="PTE26" s="12"/>
      <c r="PTF26" s="12"/>
      <c r="PTG26" s="12"/>
      <c r="PTH26" s="12"/>
      <c r="PTI26" s="12"/>
      <c r="PTJ26" s="12"/>
      <c r="PTK26" s="12"/>
      <c r="PTL26" s="12"/>
      <c r="PTM26" s="12"/>
      <c r="PTN26" s="12"/>
      <c r="PTO26" s="12"/>
      <c r="PTP26" s="12"/>
      <c r="PTQ26" s="12"/>
      <c r="PTR26" s="12"/>
      <c r="PTS26" s="12"/>
      <c r="PTT26" s="12"/>
      <c r="PTU26" s="12"/>
      <c r="PTV26" s="12"/>
      <c r="PTW26" s="12"/>
      <c r="PTX26" s="12"/>
      <c r="PTY26" s="12"/>
      <c r="PTZ26" s="12"/>
      <c r="PUA26" s="12"/>
      <c r="PUB26" s="12"/>
      <c r="PUC26" s="12"/>
      <c r="PUD26" s="12"/>
      <c r="PUE26" s="12"/>
      <c r="PUF26" s="12"/>
      <c r="PUG26" s="12"/>
      <c r="PUH26" s="12"/>
      <c r="PUI26" s="12"/>
      <c r="PUJ26" s="12"/>
      <c r="PUK26" s="12"/>
      <c r="PUL26" s="12"/>
      <c r="PUM26" s="12"/>
      <c r="PUN26" s="12"/>
      <c r="PUO26" s="12"/>
      <c r="PUP26" s="12"/>
      <c r="PUQ26" s="12"/>
      <c r="PUR26" s="12"/>
      <c r="PUS26" s="12"/>
      <c r="PUT26" s="12"/>
      <c r="PUU26" s="12"/>
      <c r="PUV26" s="12"/>
      <c r="PUW26" s="12"/>
      <c r="PUX26" s="12"/>
      <c r="PUY26" s="12"/>
      <c r="PUZ26" s="12"/>
      <c r="PVA26" s="12"/>
      <c r="PVB26" s="12"/>
      <c r="PVC26" s="12"/>
      <c r="PVD26" s="12"/>
      <c r="PVE26" s="12"/>
      <c r="PVF26" s="12"/>
      <c r="PVG26" s="12"/>
      <c r="PVH26" s="12"/>
      <c r="PVI26" s="12"/>
      <c r="PVJ26" s="12"/>
      <c r="PVK26" s="12"/>
      <c r="PVL26" s="12"/>
      <c r="PVM26" s="12"/>
      <c r="PVN26" s="12"/>
      <c r="PVO26" s="12"/>
      <c r="PVP26" s="12"/>
      <c r="PVQ26" s="12"/>
      <c r="PVR26" s="12"/>
      <c r="PVS26" s="12"/>
      <c r="PVT26" s="12"/>
      <c r="PVU26" s="12"/>
      <c r="PVV26" s="12"/>
      <c r="PVW26" s="12"/>
      <c r="PVX26" s="12"/>
      <c r="PVY26" s="12"/>
      <c r="PVZ26" s="12"/>
      <c r="PWA26" s="12"/>
      <c r="PWB26" s="12"/>
      <c r="PWC26" s="12"/>
      <c r="PWD26" s="12"/>
      <c r="PWE26" s="12"/>
      <c r="PWF26" s="12"/>
      <c r="PWG26" s="12"/>
      <c r="PWH26" s="12"/>
      <c r="PWI26" s="12"/>
      <c r="PWJ26" s="12"/>
      <c r="PWK26" s="12"/>
      <c r="PWL26" s="12"/>
      <c r="PWM26" s="12"/>
      <c r="PWN26" s="12"/>
      <c r="PWO26" s="12"/>
      <c r="PWP26" s="12"/>
      <c r="PWQ26" s="12"/>
      <c r="PWR26" s="12"/>
      <c r="PWS26" s="12"/>
      <c r="PWT26" s="12"/>
      <c r="PWU26" s="12"/>
      <c r="PWV26" s="12"/>
      <c r="PWW26" s="12"/>
      <c r="PWX26" s="12"/>
      <c r="PWY26" s="12"/>
      <c r="PWZ26" s="12"/>
      <c r="PXA26" s="12"/>
      <c r="PXB26" s="12"/>
      <c r="PXC26" s="12"/>
      <c r="PXD26" s="12"/>
      <c r="PXE26" s="12"/>
      <c r="PXF26" s="12"/>
      <c r="PXG26" s="12"/>
      <c r="PXH26" s="12"/>
      <c r="PXI26" s="12"/>
      <c r="PXJ26" s="12"/>
      <c r="PXK26" s="12"/>
      <c r="PXL26" s="12"/>
      <c r="PXM26" s="12"/>
      <c r="PXN26" s="12"/>
      <c r="PXO26" s="12"/>
      <c r="PXP26" s="12"/>
      <c r="PXQ26" s="12"/>
      <c r="PXR26" s="12"/>
      <c r="PXS26" s="12"/>
      <c r="PXT26" s="12"/>
      <c r="PXU26" s="12"/>
      <c r="PXV26" s="12"/>
      <c r="PXW26" s="12"/>
      <c r="PXX26" s="12"/>
      <c r="PXY26" s="12"/>
      <c r="PXZ26" s="12"/>
      <c r="PYA26" s="12"/>
      <c r="PYB26" s="12"/>
      <c r="PYC26" s="12"/>
      <c r="PYD26" s="12"/>
      <c r="PYE26" s="12"/>
      <c r="PYF26" s="12"/>
      <c r="PYG26" s="12"/>
      <c r="PYH26" s="12"/>
      <c r="PYI26" s="12"/>
      <c r="PYJ26" s="12"/>
      <c r="PYK26" s="12"/>
      <c r="PYL26" s="12"/>
      <c r="PYM26" s="12"/>
      <c r="PYN26" s="12"/>
      <c r="PYO26" s="12"/>
      <c r="PYP26" s="12"/>
      <c r="PYQ26" s="12"/>
      <c r="PYR26" s="12"/>
      <c r="PYS26" s="12"/>
      <c r="PYT26" s="12"/>
      <c r="PYU26" s="12"/>
      <c r="PYV26" s="12"/>
      <c r="PYW26" s="12"/>
      <c r="PYX26" s="12"/>
      <c r="PYY26" s="12"/>
      <c r="PYZ26" s="12"/>
      <c r="PZA26" s="12"/>
      <c r="PZB26" s="12"/>
      <c r="PZC26" s="12"/>
      <c r="PZD26" s="12"/>
      <c r="PZE26" s="12"/>
      <c r="PZF26" s="12"/>
      <c r="PZG26" s="12"/>
      <c r="PZH26" s="12"/>
      <c r="PZI26" s="12"/>
      <c r="PZJ26" s="12"/>
      <c r="PZK26" s="12"/>
      <c r="PZL26" s="12"/>
      <c r="PZM26" s="12"/>
      <c r="PZN26" s="12"/>
      <c r="PZO26" s="12"/>
      <c r="PZP26" s="12"/>
      <c r="PZQ26" s="12"/>
      <c r="PZR26" s="12"/>
      <c r="PZS26" s="12"/>
      <c r="PZT26" s="12"/>
      <c r="PZU26" s="12"/>
      <c r="PZV26" s="12"/>
      <c r="PZW26" s="12"/>
      <c r="PZX26" s="12"/>
      <c r="PZY26" s="12"/>
      <c r="PZZ26" s="12"/>
      <c r="QAA26" s="12"/>
      <c r="QAB26" s="12"/>
      <c r="QAC26" s="12"/>
      <c r="QAD26" s="12"/>
      <c r="QAE26" s="12"/>
      <c r="QAF26" s="12"/>
      <c r="QAG26" s="12"/>
      <c r="QAH26" s="12"/>
      <c r="QAI26" s="12"/>
      <c r="QAJ26" s="12"/>
      <c r="QAK26" s="12"/>
      <c r="QAL26" s="12"/>
      <c r="QAM26" s="12"/>
      <c r="QAN26" s="12"/>
      <c r="QAO26" s="12"/>
      <c r="QAP26" s="12"/>
      <c r="QAQ26" s="12"/>
      <c r="QAR26" s="12"/>
      <c r="QAS26" s="12"/>
      <c r="QAT26" s="12"/>
      <c r="QAU26" s="12"/>
      <c r="QAV26" s="12"/>
      <c r="QAW26" s="12"/>
      <c r="QAX26" s="12"/>
      <c r="QAY26" s="12"/>
      <c r="QAZ26" s="12"/>
      <c r="QBA26" s="12"/>
      <c r="QBB26" s="12"/>
      <c r="QBC26" s="12"/>
      <c r="QBD26" s="12"/>
      <c r="QBE26" s="12"/>
      <c r="QBF26" s="12"/>
      <c r="QBG26" s="12"/>
      <c r="QBH26" s="12"/>
      <c r="QBI26" s="12"/>
      <c r="QBJ26" s="12"/>
      <c r="QBK26" s="12"/>
      <c r="QBL26" s="12"/>
      <c r="QBM26" s="12"/>
      <c r="QBN26" s="12"/>
      <c r="QBO26" s="12"/>
      <c r="QBP26" s="12"/>
      <c r="QBQ26" s="12"/>
      <c r="QBR26" s="12"/>
      <c r="QBS26" s="12"/>
      <c r="QBT26" s="12"/>
      <c r="QBU26" s="12"/>
      <c r="QBV26" s="12"/>
      <c r="QBW26" s="12"/>
      <c r="QBX26" s="12"/>
      <c r="QBY26" s="12"/>
      <c r="QBZ26" s="12"/>
      <c r="QCA26" s="12"/>
      <c r="QCB26" s="12"/>
      <c r="QCC26" s="12"/>
      <c r="QCD26" s="12"/>
      <c r="QCE26" s="12"/>
      <c r="QCF26" s="12"/>
      <c r="QCG26" s="12"/>
      <c r="QCH26" s="12"/>
      <c r="QCI26" s="12"/>
      <c r="QCJ26" s="12"/>
      <c r="QCK26" s="12"/>
      <c r="QCL26" s="12"/>
      <c r="QCM26" s="12"/>
      <c r="QCN26" s="12"/>
      <c r="QCO26" s="12"/>
      <c r="QCP26" s="12"/>
      <c r="QCQ26" s="12"/>
      <c r="QCR26" s="12"/>
      <c r="QCS26" s="12"/>
      <c r="QCT26" s="12"/>
      <c r="QCU26" s="12"/>
      <c r="QCV26" s="12"/>
      <c r="QCW26" s="12"/>
      <c r="QCX26" s="12"/>
      <c r="QCY26" s="12"/>
      <c r="QCZ26" s="12"/>
      <c r="QDA26" s="12"/>
      <c r="QDB26" s="12"/>
      <c r="QDC26" s="12"/>
      <c r="QDD26" s="12"/>
      <c r="QDE26" s="12"/>
      <c r="QDF26" s="12"/>
      <c r="QDG26" s="12"/>
      <c r="QDH26" s="12"/>
      <c r="QDI26" s="12"/>
      <c r="QDJ26" s="12"/>
      <c r="QDK26" s="12"/>
      <c r="QDL26" s="12"/>
      <c r="QDM26" s="12"/>
      <c r="QDN26" s="12"/>
      <c r="QDO26" s="12"/>
      <c r="QDP26" s="12"/>
      <c r="QDQ26" s="12"/>
      <c r="QDR26" s="12"/>
      <c r="QDS26" s="12"/>
      <c r="QDT26" s="12"/>
      <c r="QDU26" s="12"/>
      <c r="QDV26" s="12"/>
      <c r="QDW26" s="12"/>
      <c r="QDX26" s="12"/>
      <c r="QDY26" s="12"/>
      <c r="QDZ26" s="12"/>
      <c r="QEA26" s="12"/>
      <c r="QEB26" s="12"/>
      <c r="QEC26" s="12"/>
      <c r="QED26" s="12"/>
      <c r="QEE26" s="12"/>
      <c r="QEF26" s="12"/>
      <c r="QEG26" s="12"/>
      <c r="QEH26" s="12"/>
      <c r="QEI26" s="12"/>
      <c r="QEJ26" s="12"/>
      <c r="QEK26" s="12"/>
      <c r="QEL26" s="12"/>
      <c r="QEM26" s="12"/>
      <c r="QEN26" s="12"/>
      <c r="QEO26" s="12"/>
      <c r="QEP26" s="12"/>
      <c r="QEQ26" s="12"/>
      <c r="QER26" s="12"/>
      <c r="QES26" s="12"/>
      <c r="QET26" s="12"/>
      <c r="QEU26" s="12"/>
      <c r="QEV26" s="12"/>
      <c r="QEW26" s="12"/>
      <c r="QEX26" s="12"/>
      <c r="QEY26" s="12"/>
      <c r="QEZ26" s="12"/>
      <c r="QFA26" s="12"/>
      <c r="QFB26" s="12"/>
      <c r="QFC26" s="12"/>
      <c r="QFD26" s="12"/>
      <c r="QFE26" s="12"/>
      <c r="QFF26" s="12"/>
      <c r="QFG26" s="12"/>
      <c r="QFH26" s="12"/>
      <c r="QFI26" s="12"/>
      <c r="QFJ26" s="12"/>
      <c r="QFK26" s="12"/>
      <c r="QFL26" s="12"/>
      <c r="QFM26" s="12"/>
      <c r="QFN26" s="12"/>
      <c r="QFO26" s="12"/>
      <c r="QFP26" s="12"/>
      <c r="QFQ26" s="12"/>
      <c r="QFR26" s="12"/>
      <c r="QFS26" s="12"/>
      <c r="QFT26" s="12"/>
      <c r="QFU26" s="12"/>
      <c r="QFV26" s="12"/>
      <c r="QFW26" s="12"/>
      <c r="QFX26" s="12"/>
      <c r="QFY26" s="12"/>
      <c r="QFZ26" s="12"/>
      <c r="QGA26" s="12"/>
      <c r="QGB26" s="12"/>
      <c r="QGC26" s="12"/>
      <c r="QGD26" s="12"/>
      <c r="QGE26" s="12"/>
      <c r="QGF26" s="12"/>
      <c r="QGG26" s="12"/>
      <c r="QGH26" s="12"/>
      <c r="QGI26" s="12"/>
      <c r="QGJ26" s="12"/>
      <c r="QGK26" s="12"/>
      <c r="QGL26" s="12"/>
      <c r="QGM26" s="12"/>
      <c r="QGN26" s="12"/>
      <c r="QGO26" s="12"/>
      <c r="QGP26" s="12"/>
      <c r="QGQ26" s="12"/>
      <c r="QGR26" s="12"/>
      <c r="QGS26" s="12"/>
      <c r="QGT26" s="12"/>
      <c r="QGU26" s="12"/>
      <c r="QGV26" s="12"/>
      <c r="QGW26" s="12"/>
      <c r="QGX26" s="12"/>
      <c r="QGY26" s="12"/>
      <c r="QGZ26" s="12"/>
      <c r="QHA26" s="12"/>
      <c r="QHB26" s="12"/>
      <c r="QHC26" s="12"/>
      <c r="QHD26" s="12"/>
      <c r="QHE26" s="12"/>
      <c r="QHF26" s="12"/>
      <c r="QHG26" s="12"/>
      <c r="QHH26" s="12"/>
      <c r="QHI26" s="12"/>
      <c r="QHJ26" s="12"/>
      <c r="QHK26" s="12"/>
      <c r="QHL26" s="12"/>
      <c r="QHM26" s="12"/>
      <c r="QHN26" s="12"/>
      <c r="QHO26" s="12"/>
      <c r="QHP26" s="12"/>
      <c r="QHQ26" s="12"/>
      <c r="QHR26" s="12"/>
      <c r="QHS26" s="12"/>
      <c r="QHT26" s="12"/>
      <c r="QHU26" s="12"/>
      <c r="QHV26" s="12"/>
      <c r="QHW26" s="12"/>
      <c r="QHX26" s="12"/>
      <c r="QHY26" s="12"/>
      <c r="QHZ26" s="12"/>
      <c r="QIA26" s="12"/>
      <c r="QIB26" s="12"/>
      <c r="QIC26" s="12"/>
      <c r="QID26" s="12"/>
      <c r="QIE26" s="12"/>
      <c r="QIF26" s="12"/>
      <c r="QIG26" s="12"/>
      <c r="QIH26" s="12"/>
      <c r="QII26" s="12"/>
      <c r="QIJ26" s="12"/>
      <c r="QIK26" s="12"/>
      <c r="QIL26" s="12"/>
      <c r="QIM26" s="12"/>
      <c r="QIN26" s="12"/>
      <c r="QIO26" s="12"/>
      <c r="QIP26" s="12"/>
      <c r="QIQ26" s="12"/>
      <c r="QIR26" s="12"/>
      <c r="QIS26" s="12"/>
      <c r="QIT26" s="12"/>
      <c r="QIU26" s="12"/>
      <c r="QIV26" s="12"/>
      <c r="QIW26" s="12"/>
      <c r="QIX26" s="12"/>
      <c r="QIY26" s="12"/>
      <c r="QIZ26" s="12"/>
      <c r="QJA26" s="12"/>
      <c r="QJB26" s="12"/>
      <c r="QJC26" s="12"/>
      <c r="QJD26" s="12"/>
      <c r="QJE26" s="12"/>
      <c r="QJF26" s="12"/>
      <c r="QJG26" s="12"/>
      <c r="QJH26" s="12"/>
      <c r="QJI26" s="12"/>
      <c r="QJJ26" s="12"/>
      <c r="QJK26" s="12"/>
      <c r="QJL26" s="12"/>
      <c r="QJM26" s="12"/>
      <c r="QJN26" s="12"/>
      <c r="QJO26" s="12"/>
      <c r="QJP26" s="12"/>
      <c r="QJQ26" s="12"/>
      <c r="QJR26" s="12"/>
      <c r="QJS26" s="12"/>
      <c r="QJT26" s="12"/>
      <c r="QJU26" s="12"/>
      <c r="QJV26" s="12"/>
      <c r="QJW26" s="12"/>
      <c r="QJX26" s="12"/>
      <c r="QJY26" s="12"/>
      <c r="QJZ26" s="12"/>
      <c r="QKA26" s="12"/>
      <c r="QKB26" s="12"/>
      <c r="QKC26" s="12"/>
      <c r="QKD26" s="12"/>
      <c r="QKE26" s="12"/>
      <c r="QKF26" s="12"/>
      <c r="QKG26" s="12"/>
      <c r="QKH26" s="12"/>
      <c r="QKI26" s="12"/>
      <c r="QKJ26" s="12"/>
      <c r="QKK26" s="12"/>
      <c r="QKL26" s="12"/>
      <c r="QKM26" s="12"/>
      <c r="QKN26" s="12"/>
      <c r="QKO26" s="12"/>
      <c r="QKP26" s="12"/>
      <c r="QKQ26" s="12"/>
      <c r="QKR26" s="12"/>
      <c r="QKS26" s="12"/>
      <c r="QKT26" s="12"/>
      <c r="QKU26" s="12"/>
      <c r="QKV26" s="12"/>
      <c r="QKW26" s="12"/>
      <c r="QKX26" s="12"/>
      <c r="QKY26" s="12"/>
      <c r="QKZ26" s="12"/>
      <c r="QLA26" s="12"/>
      <c r="QLB26" s="12"/>
      <c r="QLC26" s="12"/>
      <c r="QLD26" s="12"/>
      <c r="QLE26" s="12"/>
      <c r="QLF26" s="12"/>
      <c r="QLG26" s="12"/>
      <c r="QLH26" s="12"/>
      <c r="QLI26" s="12"/>
      <c r="QLJ26" s="12"/>
      <c r="QLK26" s="12"/>
      <c r="QLL26" s="12"/>
      <c r="QLM26" s="12"/>
      <c r="QLN26" s="12"/>
      <c r="QLO26" s="12"/>
      <c r="QLP26" s="12"/>
      <c r="QLQ26" s="12"/>
      <c r="QLR26" s="12"/>
      <c r="QLS26" s="12"/>
      <c r="QLT26" s="12"/>
      <c r="QLU26" s="12"/>
      <c r="QLV26" s="12"/>
      <c r="QLW26" s="12"/>
      <c r="QLX26" s="12"/>
      <c r="QLY26" s="12"/>
      <c r="QLZ26" s="12"/>
      <c r="QMA26" s="12"/>
      <c r="QMB26" s="12"/>
      <c r="QMC26" s="12"/>
      <c r="QMD26" s="12"/>
      <c r="QME26" s="12"/>
      <c r="QMF26" s="12"/>
      <c r="QMG26" s="12"/>
      <c r="QMH26" s="12"/>
      <c r="QMI26" s="12"/>
      <c r="QMJ26" s="12"/>
      <c r="QMK26" s="12"/>
      <c r="QML26" s="12"/>
      <c r="QMM26" s="12"/>
      <c r="QMN26" s="12"/>
      <c r="QMO26" s="12"/>
      <c r="QMP26" s="12"/>
      <c r="QMQ26" s="12"/>
      <c r="QMR26" s="12"/>
      <c r="QMS26" s="12"/>
      <c r="QMT26" s="12"/>
      <c r="QMU26" s="12"/>
      <c r="QMV26" s="12"/>
      <c r="QMW26" s="12"/>
      <c r="QMX26" s="12"/>
      <c r="QMY26" s="12"/>
      <c r="QMZ26" s="12"/>
      <c r="QNA26" s="12"/>
      <c r="QNB26" s="12"/>
      <c r="QNC26" s="12"/>
      <c r="QND26" s="12"/>
      <c r="QNE26" s="12"/>
      <c r="QNF26" s="12"/>
      <c r="QNG26" s="12"/>
      <c r="QNH26" s="12"/>
      <c r="QNI26" s="12"/>
      <c r="QNJ26" s="12"/>
      <c r="QNK26" s="12"/>
      <c r="QNL26" s="12"/>
      <c r="QNM26" s="12"/>
      <c r="QNN26" s="12"/>
      <c r="QNO26" s="12"/>
      <c r="QNP26" s="12"/>
      <c r="QNQ26" s="12"/>
      <c r="QNR26" s="12"/>
      <c r="QNS26" s="12"/>
      <c r="QNT26" s="12"/>
      <c r="QNU26" s="12"/>
      <c r="QNV26" s="12"/>
      <c r="QNW26" s="12"/>
      <c r="QNX26" s="12"/>
      <c r="QNY26" s="12"/>
      <c r="QNZ26" s="12"/>
      <c r="QOA26" s="12"/>
      <c r="QOB26" s="12"/>
      <c r="QOC26" s="12"/>
      <c r="QOD26" s="12"/>
      <c r="QOE26" s="12"/>
      <c r="QOF26" s="12"/>
      <c r="QOG26" s="12"/>
      <c r="QOH26" s="12"/>
      <c r="QOI26" s="12"/>
      <c r="QOJ26" s="12"/>
      <c r="QOK26" s="12"/>
      <c r="QOL26" s="12"/>
      <c r="QOM26" s="12"/>
      <c r="QON26" s="12"/>
      <c r="QOO26" s="12"/>
      <c r="QOP26" s="12"/>
      <c r="QOQ26" s="12"/>
      <c r="QOR26" s="12"/>
      <c r="QOS26" s="12"/>
      <c r="QOT26" s="12"/>
      <c r="QOU26" s="12"/>
      <c r="QOV26" s="12"/>
      <c r="QOW26" s="12"/>
      <c r="QOX26" s="12"/>
      <c r="QOY26" s="12"/>
      <c r="QOZ26" s="12"/>
      <c r="QPA26" s="12"/>
      <c r="QPB26" s="12"/>
      <c r="QPC26" s="12"/>
      <c r="QPD26" s="12"/>
      <c r="QPE26" s="12"/>
      <c r="QPF26" s="12"/>
      <c r="QPG26" s="12"/>
      <c r="QPH26" s="12"/>
      <c r="QPI26" s="12"/>
      <c r="QPJ26" s="12"/>
      <c r="QPK26" s="12"/>
      <c r="QPL26" s="12"/>
      <c r="QPM26" s="12"/>
      <c r="QPN26" s="12"/>
      <c r="QPO26" s="12"/>
      <c r="QPP26" s="12"/>
      <c r="QPQ26" s="12"/>
      <c r="QPR26" s="12"/>
      <c r="QPS26" s="12"/>
      <c r="QPT26" s="12"/>
      <c r="QPU26" s="12"/>
      <c r="QPV26" s="12"/>
      <c r="QPW26" s="12"/>
      <c r="QPX26" s="12"/>
      <c r="QPY26" s="12"/>
      <c r="QPZ26" s="12"/>
      <c r="QQA26" s="12"/>
      <c r="QQB26" s="12"/>
      <c r="QQC26" s="12"/>
      <c r="QQD26" s="12"/>
      <c r="QQE26" s="12"/>
      <c r="QQF26" s="12"/>
      <c r="QQG26" s="12"/>
      <c r="QQH26" s="12"/>
      <c r="QQI26" s="12"/>
      <c r="QQJ26" s="12"/>
      <c r="QQK26" s="12"/>
      <c r="QQL26" s="12"/>
      <c r="QQM26" s="12"/>
      <c r="QQN26" s="12"/>
      <c r="QQO26" s="12"/>
      <c r="QQP26" s="12"/>
      <c r="QQQ26" s="12"/>
      <c r="QQR26" s="12"/>
      <c r="QQS26" s="12"/>
      <c r="QQT26" s="12"/>
      <c r="QQU26" s="12"/>
      <c r="QQV26" s="12"/>
      <c r="QQW26" s="12"/>
      <c r="QQX26" s="12"/>
      <c r="QQY26" s="12"/>
      <c r="QQZ26" s="12"/>
      <c r="QRA26" s="12"/>
      <c r="QRB26" s="12"/>
      <c r="QRC26" s="12"/>
      <c r="QRD26" s="12"/>
      <c r="QRE26" s="12"/>
      <c r="QRF26" s="12"/>
      <c r="QRG26" s="12"/>
      <c r="QRH26" s="12"/>
      <c r="QRI26" s="12"/>
      <c r="QRJ26" s="12"/>
      <c r="QRK26" s="12"/>
      <c r="QRL26" s="12"/>
      <c r="QRM26" s="12"/>
      <c r="QRN26" s="12"/>
      <c r="QRO26" s="12"/>
      <c r="QRP26" s="12"/>
      <c r="QRQ26" s="12"/>
      <c r="QRR26" s="12"/>
      <c r="QRS26" s="12"/>
      <c r="QRT26" s="12"/>
      <c r="QRU26" s="12"/>
      <c r="QRV26" s="12"/>
      <c r="QRW26" s="12"/>
      <c r="QRX26" s="12"/>
      <c r="QRY26" s="12"/>
      <c r="QRZ26" s="12"/>
      <c r="QSA26" s="12"/>
      <c r="QSB26" s="12"/>
      <c r="QSC26" s="12"/>
      <c r="QSD26" s="12"/>
      <c r="QSE26" s="12"/>
      <c r="QSF26" s="12"/>
      <c r="QSG26" s="12"/>
      <c r="QSH26" s="12"/>
      <c r="QSI26" s="12"/>
      <c r="QSJ26" s="12"/>
      <c r="QSK26" s="12"/>
      <c r="QSL26" s="12"/>
      <c r="QSM26" s="12"/>
      <c r="QSN26" s="12"/>
      <c r="QSO26" s="12"/>
      <c r="QSP26" s="12"/>
      <c r="QSQ26" s="12"/>
      <c r="QSR26" s="12"/>
      <c r="QSS26" s="12"/>
      <c r="QST26" s="12"/>
      <c r="QSU26" s="12"/>
      <c r="QSV26" s="12"/>
      <c r="QSW26" s="12"/>
      <c r="QSX26" s="12"/>
      <c r="QSY26" s="12"/>
      <c r="QSZ26" s="12"/>
      <c r="QTA26" s="12"/>
      <c r="QTB26" s="12"/>
      <c r="QTC26" s="12"/>
      <c r="QTD26" s="12"/>
      <c r="QTE26" s="12"/>
      <c r="QTF26" s="12"/>
      <c r="QTG26" s="12"/>
      <c r="QTH26" s="12"/>
      <c r="QTI26" s="12"/>
      <c r="QTJ26" s="12"/>
      <c r="QTK26" s="12"/>
      <c r="QTL26" s="12"/>
      <c r="QTM26" s="12"/>
      <c r="QTN26" s="12"/>
      <c r="QTO26" s="12"/>
      <c r="QTP26" s="12"/>
      <c r="QTQ26" s="12"/>
      <c r="QTR26" s="12"/>
      <c r="QTS26" s="12"/>
      <c r="QTT26" s="12"/>
      <c r="QTU26" s="12"/>
      <c r="QTV26" s="12"/>
      <c r="QTW26" s="12"/>
      <c r="QTX26" s="12"/>
      <c r="QTY26" s="12"/>
      <c r="QTZ26" s="12"/>
      <c r="QUA26" s="12"/>
      <c r="QUB26" s="12"/>
      <c r="QUC26" s="12"/>
      <c r="QUD26" s="12"/>
      <c r="QUE26" s="12"/>
      <c r="QUF26" s="12"/>
      <c r="QUG26" s="12"/>
      <c r="QUH26" s="12"/>
      <c r="QUI26" s="12"/>
      <c r="QUJ26" s="12"/>
      <c r="QUK26" s="12"/>
      <c r="QUL26" s="12"/>
      <c r="QUM26" s="12"/>
      <c r="QUN26" s="12"/>
      <c r="QUO26" s="12"/>
      <c r="QUP26" s="12"/>
      <c r="QUQ26" s="12"/>
      <c r="QUR26" s="12"/>
      <c r="QUS26" s="12"/>
      <c r="QUT26" s="12"/>
      <c r="QUU26" s="12"/>
      <c r="QUV26" s="12"/>
      <c r="QUW26" s="12"/>
      <c r="QUX26" s="12"/>
      <c r="QUY26" s="12"/>
      <c r="QUZ26" s="12"/>
      <c r="QVA26" s="12"/>
      <c r="QVB26" s="12"/>
      <c r="QVC26" s="12"/>
      <c r="QVD26" s="12"/>
      <c r="QVE26" s="12"/>
      <c r="QVF26" s="12"/>
      <c r="QVG26" s="12"/>
      <c r="QVH26" s="12"/>
      <c r="QVI26" s="12"/>
      <c r="QVJ26" s="12"/>
      <c r="QVK26" s="12"/>
      <c r="QVL26" s="12"/>
      <c r="QVM26" s="12"/>
      <c r="QVN26" s="12"/>
      <c r="QVO26" s="12"/>
      <c r="QVP26" s="12"/>
      <c r="QVQ26" s="12"/>
      <c r="QVR26" s="12"/>
      <c r="QVS26" s="12"/>
      <c r="QVT26" s="12"/>
      <c r="QVU26" s="12"/>
      <c r="QVV26" s="12"/>
      <c r="QVW26" s="12"/>
      <c r="QVX26" s="12"/>
      <c r="QVY26" s="12"/>
      <c r="QVZ26" s="12"/>
      <c r="QWA26" s="12"/>
      <c r="QWB26" s="12"/>
      <c r="QWC26" s="12"/>
      <c r="QWD26" s="12"/>
      <c r="QWE26" s="12"/>
      <c r="QWF26" s="12"/>
      <c r="QWG26" s="12"/>
      <c r="QWH26" s="12"/>
      <c r="QWI26" s="12"/>
      <c r="QWJ26" s="12"/>
      <c r="QWK26" s="12"/>
      <c r="QWL26" s="12"/>
      <c r="QWM26" s="12"/>
      <c r="QWN26" s="12"/>
      <c r="QWO26" s="12"/>
      <c r="QWP26" s="12"/>
      <c r="QWQ26" s="12"/>
      <c r="QWR26" s="12"/>
      <c r="QWS26" s="12"/>
      <c r="QWT26" s="12"/>
      <c r="QWU26" s="12"/>
      <c r="QWV26" s="12"/>
      <c r="QWW26" s="12"/>
      <c r="QWX26" s="12"/>
      <c r="QWY26" s="12"/>
      <c r="QWZ26" s="12"/>
      <c r="QXA26" s="12"/>
      <c r="QXB26" s="12"/>
      <c r="QXC26" s="12"/>
      <c r="QXD26" s="12"/>
      <c r="QXE26" s="12"/>
      <c r="QXF26" s="12"/>
      <c r="QXG26" s="12"/>
      <c r="QXH26" s="12"/>
      <c r="QXI26" s="12"/>
      <c r="QXJ26" s="12"/>
      <c r="QXK26" s="12"/>
      <c r="QXL26" s="12"/>
      <c r="QXM26" s="12"/>
      <c r="QXN26" s="12"/>
      <c r="QXO26" s="12"/>
      <c r="QXP26" s="12"/>
      <c r="QXQ26" s="12"/>
      <c r="QXR26" s="12"/>
      <c r="QXS26" s="12"/>
      <c r="QXT26" s="12"/>
      <c r="QXU26" s="12"/>
      <c r="QXV26" s="12"/>
      <c r="QXW26" s="12"/>
      <c r="QXX26" s="12"/>
      <c r="QXY26" s="12"/>
      <c r="QXZ26" s="12"/>
      <c r="QYA26" s="12"/>
      <c r="QYB26" s="12"/>
      <c r="QYC26" s="12"/>
      <c r="QYD26" s="12"/>
      <c r="QYE26" s="12"/>
      <c r="QYF26" s="12"/>
      <c r="QYG26" s="12"/>
      <c r="QYH26" s="12"/>
      <c r="QYI26" s="12"/>
      <c r="QYJ26" s="12"/>
      <c r="QYK26" s="12"/>
      <c r="QYL26" s="12"/>
      <c r="QYM26" s="12"/>
      <c r="QYN26" s="12"/>
      <c r="QYO26" s="12"/>
      <c r="QYP26" s="12"/>
      <c r="QYQ26" s="12"/>
      <c r="QYR26" s="12"/>
      <c r="QYS26" s="12"/>
      <c r="QYT26" s="12"/>
      <c r="QYU26" s="12"/>
      <c r="QYV26" s="12"/>
      <c r="QYW26" s="12"/>
      <c r="QYX26" s="12"/>
      <c r="QYY26" s="12"/>
      <c r="QYZ26" s="12"/>
      <c r="QZA26" s="12"/>
      <c r="QZB26" s="12"/>
      <c r="QZC26" s="12"/>
      <c r="QZD26" s="12"/>
      <c r="QZE26" s="12"/>
      <c r="QZF26" s="12"/>
      <c r="QZG26" s="12"/>
      <c r="QZH26" s="12"/>
      <c r="QZI26" s="12"/>
      <c r="QZJ26" s="12"/>
      <c r="QZK26" s="12"/>
      <c r="QZL26" s="12"/>
      <c r="QZM26" s="12"/>
      <c r="QZN26" s="12"/>
      <c r="QZO26" s="12"/>
      <c r="QZP26" s="12"/>
      <c r="QZQ26" s="12"/>
      <c r="QZR26" s="12"/>
      <c r="QZS26" s="12"/>
      <c r="QZT26" s="12"/>
      <c r="QZU26" s="12"/>
      <c r="QZV26" s="12"/>
      <c r="QZW26" s="12"/>
      <c r="QZX26" s="12"/>
      <c r="QZY26" s="12"/>
      <c r="QZZ26" s="12"/>
      <c r="RAA26" s="12"/>
      <c r="RAB26" s="12"/>
      <c r="RAC26" s="12"/>
      <c r="RAD26" s="12"/>
      <c r="RAE26" s="12"/>
      <c r="RAF26" s="12"/>
      <c r="RAG26" s="12"/>
      <c r="RAH26" s="12"/>
      <c r="RAI26" s="12"/>
      <c r="RAJ26" s="12"/>
      <c r="RAK26" s="12"/>
      <c r="RAL26" s="12"/>
      <c r="RAM26" s="12"/>
      <c r="RAN26" s="12"/>
      <c r="RAO26" s="12"/>
      <c r="RAP26" s="12"/>
      <c r="RAQ26" s="12"/>
      <c r="RAR26" s="12"/>
      <c r="RAS26" s="12"/>
      <c r="RAT26" s="12"/>
      <c r="RAU26" s="12"/>
      <c r="RAV26" s="12"/>
      <c r="RAW26" s="12"/>
      <c r="RAX26" s="12"/>
      <c r="RAY26" s="12"/>
      <c r="RAZ26" s="12"/>
      <c r="RBA26" s="12"/>
      <c r="RBB26" s="12"/>
      <c r="RBC26" s="12"/>
      <c r="RBD26" s="12"/>
      <c r="RBE26" s="12"/>
      <c r="RBF26" s="12"/>
      <c r="RBG26" s="12"/>
      <c r="RBH26" s="12"/>
      <c r="RBI26" s="12"/>
      <c r="RBJ26" s="12"/>
      <c r="RBK26" s="12"/>
      <c r="RBL26" s="12"/>
      <c r="RBM26" s="12"/>
      <c r="RBN26" s="12"/>
      <c r="RBO26" s="12"/>
      <c r="RBP26" s="12"/>
      <c r="RBQ26" s="12"/>
      <c r="RBR26" s="12"/>
      <c r="RBS26" s="12"/>
      <c r="RBT26" s="12"/>
      <c r="RBU26" s="12"/>
      <c r="RBV26" s="12"/>
      <c r="RBW26" s="12"/>
      <c r="RBX26" s="12"/>
      <c r="RBY26" s="12"/>
      <c r="RBZ26" s="12"/>
      <c r="RCA26" s="12"/>
      <c r="RCB26" s="12"/>
      <c r="RCC26" s="12"/>
      <c r="RCD26" s="12"/>
      <c r="RCE26" s="12"/>
      <c r="RCF26" s="12"/>
      <c r="RCG26" s="12"/>
      <c r="RCH26" s="12"/>
      <c r="RCI26" s="12"/>
      <c r="RCJ26" s="12"/>
      <c r="RCK26" s="12"/>
      <c r="RCL26" s="12"/>
      <c r="RCM26" s="12"/>
      <c r="RCN26" s="12"/>
      <c r="RCO26" s="12"/>
      <c r="RCP26" s="12"/>
      <c r="RCQ26" s="12"/>
      <c r="RCR26" s="12"/>
      <c r="RCS26" s="12"/>
      <c r="RCT26" s="12"/>
      <c r="RCU26" s="12"/>
      <c r="RCV26" s="12"/>
      <c r="RCW26" s="12"/>
      <c r="RCX26" s="12"/>
      <c r="RCY26" s="12"/>
      <c r="RCZ26" s="12"/>
      <c r="RDA26" s="12"/>
      <c r="RDB26" s="12"/>
      <c r="RDC26" s="12"/>
      <c r="RDD26" s="12"/>
      <c r="RDE26" s="12"/>
      <c r="RDF26" s="12"/>
      <c r="RDG26" s="12"/>
      <c r="RDH26" s="12"/>
      <c r="RDI26" s="12"/>
      <c r="RDJ26" s="12"/>
      <c r="RDK26" s="12"/>
      <c r="RDL26" s="12"/>
      <c r="RDM26" s="12"/>
      <c r="RDN26" s="12"/>
      <c r="RDO26" s="12"/>
      <c r="RDP26" s="12"/>
      <c r="RDQ26" s="12"/>
      <c r="RDR26" s="12"/>
      <c r="RDS26" s="12"/>
      <c r="RDT26" s="12"/>
      <c r="RDU26" s="12"/>
      <c r="RDV26" s="12"/>
      <c r="RDW26" s="12"/>
      <c r="RDX26" s="12"/>
      <c r="RDY26" s="12"/>
      <c r="RDZ26" s="12"/>
      <c r="REA26" s="12"/>
      <c r="REB26" s="12"/>
      <c r="REC26" s="12"/>
      <c r="RED26" s="12"/>
      <c r="REE26" s="12"/>
      <c r="REF26" s="12"/>
      <c r="REG26" s="12"/>
      <c r="REH26" s="12"/>
      <c r="REI26" s="12"/>
      <c r="REJ26" s="12"/>
      <c r="REK26" s="12"/>
      <c r="REL26" s="12"/>
      <c r="REM26" s="12"/>
      <c r="REN26" s="12"/>
      <c r="REO26" s="12"/>
      <c r="REP26" s="12"/>
      <c r="REQ26" s="12"/>
      <c r="RER26" s="12"/>
      <c r="RES26" s="12"/>
      <c r="RET26" s="12"/>
      <c r="REU26" s="12"/>
      <c r="REV26" s="12"/>
      <c r="REW26" s="12"/>
      <c r="REX26" s="12"/>
      <c r="REY26" s="12"/>
      <c r="REZ26" s="12"/>
      <c r="RFA26" s="12"/>
      <c r="RFB26" s="12"/>
      <c r="RFC26" s="12"/>
      <c r="RFD26" s="12"/>
      <c r="RFE26" s="12"/>
      <c r="RFF26" s="12"/>
      <c r="RFG26" s="12"/>
      <c r="RFH26" s="12"/>
      <c r="RFI26" s="12"/>
      <c r="RFJ26" s="12"/>
      <c r="RFK26" s="12"/>
      <c r="RFL26" s="12"/>
      <c r="RFM26" s="12"/>
      <c r="RFN26" s="12"/>
      <c r="RFO26" s="12"/>
      <c r="RFP26" s="12"/>
      <c r="RFQ26" s="12"/>
      <c r="RFR26" s="12"/>
      <c r="RFS26" s="12"/>
      <c r="RFT26" s="12"/>
      <c r="RFU26" s="12"/>
      <c r="RFV26" s="12"/>
      <c r="RFW26" s="12"/>
      <c r="RFX26" s="12"/>
      <c r="RFY26" s="12"/>
      <c r="RFZ26" s="12"/>
      <c r="RGA26" s="12"/>
      <c r="RGB26" s="12"/>
      <c r="RGC26" s="12"/>
      <c r="RGD26" s="12"/>
      <c r="RGE26" s="12"/>
      <c r="RGF26" s="12"/>
      <c r="RGG26" s="12"/>
      <c r="RGH26" s="12"/>
      <c r="RGI26" s="12"/>
      <c r="RGJ26" s="12"/>
      <c r="RGK26" s="12"/>
      <c r="RGL26" s="12"/>
      <c r="RGM26" s="12"/>
      <c r="RGN26" s="12"/>
      <c r="RGO26" s="12"/>
      <c r="RGP26" s="12"/>
      <c r="RGQ26" s="12"/>
      <c r="RGR26" s="12"/>
      <c r="RGS26" s="12"/>
      <c r="RGT26" s="12"/>
      <c r="RGU26" s="12"/>
      <c r="RGV26" s="12"/>
      <c r="RGW26" s="12"/>
      <c r="RGX26" s="12"/>
      <c r="RGY26" s="12"/>
      <c r="RGZ26" s="12"/>
      <c r="RHA26" s="12"/>
      <c r="RHB26" s="12"/>
      <c r="RHC26" s="12"/>
      <c r="RHD26" s="12"/>
      <c r="RHE26" s="12"/>
      <c r="RHF26" s="12"/>
      <c r="RHG26" s="12"/>
      <c r="RHH26" s="12"/>
      <c r="RHI26" s="12"/>
      <c r="RHJ26" s="12"/>
      <c r="RHK26" s="12"/>
      <c r="RHL26" s="12"/>
      <c r="RHM26" s="12"/>
      <c r="RHN26" s="12"/>
      <c r="RHO26" s="12"/>
      <c r="RHP26" s="12"/>
      <c r="RHQ26" s="12"/>
      <c r="RHR26" s="12"/>
      <c r="RHS26" s="12"/>
      <c r="RHT26" s="12"/>
      <c r="RHU26" s="12"/>
      <c r="RHV26" s="12"/>
      <c r="RHW26" s="12"/>
      <c r="RHX26" s="12"/>
      <c r="RHY26" s="12"/>
      <c r="RHZ26" s="12"/>
      <c r="RIA26" s="12"/>
      <c r="RIB26" s="12"/>
      <c r="RIC26" s="12"/>
      <c r="RID26" s="12"/>
      <c r="RIE26" s="12"/>
      <c r="RIF26" s="12"/>
      <c r="RIG26" s="12"/>
      <c r="RIH26" s="12"/>
      <c r="RII26" s="12"/>
      <c r="RIJ26" s="12"/>
      <c r="RIK26" s="12"/>
      <c r="RIL26" s="12"/>
      <c r="RIM26" s="12"/>
      <c r="RIN26" s="12"/>
      <c r="RIO26" s="12"/>
      <c r="RIP26" s="12"/>
      <c r="RIQ26" s="12"/>
      <c r="RIR26" s="12"/>
      <c r="RIS26" s="12"/>
      <c r="RIT26" s="12"/>
      <c r="RIU26" s="12"/>
      <c r="RIV26" s="12"/>
      <c r="RIW26" s="12"/>
      <c r="RIX26" s="12"/>
      <c r="RIY26" s="12"/>
      <c r="RIZ26" s="12"/>
      <c r="RJA26" s="12"/>
      <c r="RJB26" s="12"/>
      <c r="RJC26" s="12"/>
      <c r="RJD26" s="12"/>
      <c r="RJE26" s="12"/>
      <c r="RJF26" s="12"/>
      <c r="RJG26" s="12"/>
      <c r="RJH26" s="12"/>
      <c r="RJI26" s="12"/>
      <c r="RJJ26" s="12"/>
      <c r="RJK26" s="12"/>
      <c r="RJL26" s="12"/>
      <c r="RJM26" s="12"/>
      <c r="RJN26" s="12"/>
      <c r="RJO26" s="12"/>
      <c r="RJP26" s="12"/>
      <c r="RJQ26" s="12"/>
      <c r="RJR26" s="12"/>
      <c r="RJS26" s="12"/>
      <c r="RJT26" s="12"/>
      <c r="RJU26" s="12"/>
      <c r="RJV26" s="12"/>
      <c r="RJW26" s="12"/>
      <c r="RJX26" s="12"/>
      <c r="RJY26" s="12"/>
      <c r="RJZ26" s="12"/>
      <c r="RKA26" s="12"/>
      <c r="RKB26" s="12"/>
      <c r="RKC26" s="12"/>
      <c r="RKD26" s="12"/>
      <c r="RKE26" s="12"/>
      <c r="RKF26" s="12"/>
      <c r="RKG26" s="12"/>
      <c r="RKH26" s="12"/>
      <c r="RKI26" s="12"/>
      <c r="RKJ26" s="12"/>
      <c r="RKK26" s="12"/>
      <c r="RKL26" s="12"/>
      <c r="RKM26" s="12"/>
      <c r="RKN26" s="12"/>
      <c r="RKO26" s="12"/>
      <c r="RKP26" s="12"/>
      <c r="RKQ26" s="12"/>
      <c r="RKR26" s="12"/>
      <c r="RKS26" s="12"/>
      <c r="RKT26" s="12"/>
      <c r="RKU26" s="12"/>
      <c r="RKV26" s="12"/>
      <c r="RKW26" s="12"/>
      <c r="RKX26" s="12"/>
      <c r="RKY26" s="12"/>
      <c r="RKZ26" s="12"/>
      <c r="RLA26" s="12"/>
      <c r="RLB26" s="12"/>
      <c r="RLC26" s="12"/>
      <c r="RLD26" s="12"/>
      <c r="RLE26" s="12"/>
      <c r="RLF26" s="12"/>
      <c r="RLG26" s="12"/>
      <c r="RLH26" s="12"/>
      <c r="RLI26" s="12"/>
      <c r="RLJ26" s="12"/>
      <c r="RLK26" s="12"/>
      <c r="RLL26" s="12"/>
      <c r="RLM26" s="12"/>
      <c r="RLN26" s="12"/>
      <c r="RLO26" s="12"/>
      <c r="RLP26" s="12"/>
      <c r="RLQ26" s="12"/>
      <c r="RLR26" s="12"/>
      <c r="RLS26" s="12"/>
      <c r="RLT26" s="12"/>
      <c r="RLU26" s="12"/>
      <c r="RLV26" s="12"/>
      <c r="RLW26" s="12"/>
      <c r="RLX26" s="12"/>
      <c r="RLY26" s="12"/>
      <c r="RLZ26" s="12"/>
      <c r="RMA26" s="12"/>
      <c r="RMB26" s="12"/>
      <c r="RMC26" s="12"/>
      <c r="RMD26" s="12"/>
      <c r="RME26" s="12"/>
      <c r="RMF26" s="12"/>
      <c r="RMG26" s="12"/>
      <c r="RMH26" s="12"/>
      <c r="RMI26" s="12"/>
      <c r="RMJ26" s="12"/>
      <c r="RMK26" s="12"/>
      <c r="RML26" s="12"/>
      <c r="RMM26" s="12"/>
      <c r="RMN26" s="12"/>
      <c r="RMO26" s="12"/>
      <c r="RMP26" s="12"/>
      <c r="RMQ26" s="12"/>
      <c r="RMR26" s="12"/>
      <c r="RMS26" s="12"/>
      <c r="RMT26" s="12"/>
      <c r="RMU26" s="12"/>
      <c r="RMV26" s="12"/>
      <c r="RMW26" s="12"/>
      <c r="RMX26" s="12"/>
      <c r="RMY26" s="12"/>
      <c r="RMZ26" s="12"/>
      <c r="RNA26" s="12"/>
      <c r="RNB26" s="12"/>
      <c r="RNC26" s="12"/>
      <c r="RND26" s="12"/>
      <c r="RNE26" s="12"/>
      <c r="RNF26" s="12"/>
      <c r="RNG26" s="12"/>
      <c r="RNH26" s="12"/>
      <c r="RNI26" s="12"/>
      <c r="RNJ26" s="12"/>
      <c r="RNK26" s="12"/>
      <c r="RNL26" s="12"/>
      <c r="RNM26" s="12"/>
      <c r="RNN26" s="12"/>
      <c r="RNO26" s="12"/>
      <c r="RNP26" s="12"/>
      <c r="RNQ26" s="12"/>
      <c r="RNR26" s="12"/>
      <c r="RNS26" s="12"/>
      <c r="RNT26" s="12"/>
      <c r="RNU26" s="12"/>
      <c r="RNV26" s="12"/>
      <c r="RNW26" s="12"/>
      <c r="RNX26" s="12"/>
      <c r="RNY26" s="12"/>
      <c r="RNZ26" s="12"/>
      <c r="ROA26" s="12"/>
      <c r="ROB26" s="12"/>
      <c r="ROC26" s="12"/>
      <c r="ROD26" s="12"/>
      <c r="ROE26" s="12"/>
      <c r="ROF26" s="12"/>
      <c r="ROG26" s="12"/>
      <c r="ROH26" s="12"/>
      <c r="ROI26" s="12"/>
      <c r="ROJ26" s="12"/>
      <c r="ROK26" s="12"/>
      <c r="ROL26" s="12"/>
      <c r="ROM26" s="12"/>
      <c r="RON26" s="12"/>
      <c r="ROO26" s="12"/>
      <c r="ROP26" s="12"/>
      <c r="ROQ26" s="12"/>
      <c r="ROR26" s="12"/>
      <c r="ROS26" s="12"/>
      <c r="ROT26" s="12"/>
      <c r="ROU26" s="12"/>
      <c r="ROV26" s="12"/>
      <c r="ROW26" s="12"/>
      <c r="ROX26" s="12"/>
      <c r="ROY26" s="12"/>
      <c r="ROZ26" s="12"/>
      <c r="RPA26" s="12"/>
      <c r="RPB26" s="12"/>
      <c r="RPC26" s="12"/>
      <c r="RPD26" s="12"/>
      <c r="RPE26" s="12"/>
      <c r="RPF26" s="12"/>
      <c r="RPG26" s="12"/>
      <c r="RPH26" s="12"/>
      <c r="RPI26" s="12"/>
      <c r="RPJ26" s="12"/>
      <c r="RPK26" s="12"/>
      <c r="RPL26" s="12"/>
      <c r="RPM26" s="12"/>
      <c r="RPN26" s="12"/>
      <c r="RPO26" s="12"/>
      <c r="RPP26" s="12"/>
      <c r="RPQ26" s="12"/>
      <c r="RPR26" s="12"/>
      <c r="RPS26" s="12"/>
      <c r="RPT26" s="12"/>
      <c r="RPU26" s="12"/>
      <c r="RPV26" s="12"/>
      <c r="RPW26" s="12"/>
      <c r="RPX26" s="12"/>
      <c r="RPY26" s="12"/>
      <c r="RPZ26" s="12"/>
      <c r="RQA26" s="12"/>
      <c r="RQB26" s="12"/>
      <c r="RQC26" s="12"/>
      <c r="RQD26" s="12"/>
      <c r="RQE26" s="12"/>
      <c r="RQF26" s="12"/>
      <c r="RQG26" s="12"/>
      <c r="RQH26" s="12"/>
      <c r="RQI26" s="12"/>
      <c r="RQJ26" s="12"/>
      <c r="RQK26" s="12"/>
      <c r="RQL26" s="12"/>
      <c r="RQM26" s="12"/>
      <c r="RQN26" s="12"/>
      <c r="RQO26" s="12"/>
      <c r="RQP26" s="12"/>
      <c r="RQQ26" s="12"/>
      <c r="RQR26" s="12"/>
      <c r="RQS26" s="12"/>
      <c r="RQT26" s="12"/>
      <c r="RQU26" s="12"/>
      <c r="RQV26" s="12"/>
      <c r="RQW26" s="12"/>
      <c r="RQX26" s="12"/>
      <c r="RQY26" s="12"/>
      <c r="RQZ26" s="12"/>
      <c r="RRA26" s="12"/>
      <c r="RRB26" s="12"/>
      <c r="RRC26" s="12"/>
      <c r="RRD26" s="12"/>
      <c r="RRE26" s="12"/>
      <c r="RRF26" s="12"/>
      <c r="RRG26" s="12"/>
      <c r="RRH26" s="12"/>
      <c r="RRI26" s="12"/>
      <c r="RRJ26" s="12"/>
      <c r="RRK26" s="12"/>
      <c r="RRL26" s="12"/>
      <c r="RRM26" s="12"/>
      <c r="RRN26" s="12"/>
      <c r="RRO26" s="12"/>
      <c r="RRP26" s="12"/>
      <c r="RRQ26" s="12"/>
      <c r="RRR26" s="12"/>
      <c r="RRS26" s="12"/>
      <c r="RRT26" s="12"/>
      <c r="RRU26" s="12"/>
      <c r="RRV26" s="12"/>
      <c r="RRW26" s="12"/>
      <c r="RRX26" s="12"/>
      <c r="RRY26" s="12"/>
      <c r="RRZ26" s="12"/>
      <c r="RSA26" s="12"/>
      <c r="RSB26" s="12"/>
      <c r="RSC26" s="12"/>
      <c r="RSD26" s="12"/>
      <c r="RSE26" s="12"/>
      <c r="RSF26" s="12"/>
      <c r="RSG26" s="12"/>
      <c r="RSH26" s="12"/>
      <c r="RSI26" s="12"/>
      <c r="RSJ26" s="12"/>
      <c r="RSK26" s="12"/>
      <c r="RSL26" s="12"/>
      <c r="RSM26" s="12"/>
      <c r="RSN26" s="12"/>
      <c r="RSO26" s="12"/>
      <c r="RSP26" s="12"/>
      <c r="RSQ26" s="12"/>
      <c r="RSR26" s="12"/>
      <c r="RSS26" s="12"/>
      <c r="RST26" s="12"/>
      <c r="RSU26" s="12"/>
      <c r="RSV26" s="12"/>
      <c r="RSW26" s="12"/>
      <c r="RSX26" s="12"/>
      <c r="RSY26" s="12"/>
      <c r="RSZ26" s="12"/>
      <c r="RTA26" s="12"/>
      <c r="RTB26" s="12"/>
      <c r="RTC26" s="12"/>
      <c r="RTD26" s="12"/>
      <c r="RTE26" s="12"/>
      <c r="RTF26" s="12"/>
      <c r="RTG26" s="12"/>
      <c r="RTH26" s="12"/>
      <c r="RTI26" s="12"/>
      <c r="RTJ26" s="12"/>
      <c r="RTK26" s="12"/>
      <c r="RTL26" s="12"/>
      <c r="RTM26" s="12"/>
      <c r="RTN26" s="12"/>
      <c r="RTO26" s="12"/>
      <c r="RTP26" s="12"/>
      <c r="RTQ26" s="12"/>
      <c r="RTR26" s="12"/>
      <c r="RTS26" s="12"/>
      <c r="RTT26" s="12"/>
      <c r="RTU26" s="12"/>
      <c r="RTV26" s="12"/>
      <c r="RTW26" s="12"/>
      <c r="RTX26" s="12"/>
      <c r="RTY26" s="12"/>
      <c r="RTZ26" s="12"/>
      <c r="RUA26" s="12"/>
      <c r="RUB26" s="12"/>
      <c r="RUC26" s="12"/>
      <c r="RUD26" s="12"/>
      <c r="RUE26" s="12"/>
      <c r="RUF26" s="12"/>
      <c r="RUG26" s="12"/>
      <c r="RUH26" s="12"/>
      <c r="RUI26" s="12"/>
      <c r="RUJ26" s="12"/>
      <c r="RUK26" s="12"/>
      <c r="RUL26" s="12"/>
      <c r="RUM26" s="12"/>
      <c r="RUN26" s="12"/>
      <c r="RUO26" s="12"/>
      <c r="RUP26" s="12"/>
      <c r="RUQ26" s="12"/>
      <c r="RUR26" s="12"/>
      <c r="RUS26" s="12"/>
      <c r="RUT26" s="12"/>
      <c r="RUU26" s="12"/>
      <c r="RUV26" s="12"/>
      <c r="RUW26" s="12"/>
      <c r="RUX26" s="12"/>
      <c r="RUY26" s="12"/>
      <c r="RUZ26" s="12"/>
      <c r="RVA26" s="12"/>
      <c r="RVB26" s="12"/>
      <c r="RVC26" s="12"/>
      <c r="RVD26" s="12"/>
      <c r="RVE26" s="12"/>
      <c r="RVF26" s="12"/>
      <c r="RVG26" s="12"/>
      <c r="RVH26" s="12"/>
      <c r="RVI26" s="12"/>
      <c r="RVJ26" s="12"/>
      <c r="RVK26" s="12"/>
      <c r="RVL26" s="12"/>
      <c r="RVM26" s="12"/>
      <c r="RVN26" s="12"/>
      <c r="RVO26" s="12"/>
      <c r="RVP26" s="12"/>
      <c r="RVQ26" s="12"/>
      <c r="RVR26" s="12"/>
      <c r="RVS26" s="12"/>
      <c r="RVT26" s="12"/>
      <c r="RVU26" s="12"/>
      <c r="RVV26" s="12"/>
      <c r="RVW26" s="12"/>
      <c r="RVX26" s="12"/>
      <c r="RVY26" s="12"/>
      <c r="RVZ26" s="12"/>
      <c r="RWA26" s="12"/>
      <c r="RWB26" s="12"/>
      <c r="RWC26" s="12"/>
      <c r="RWD26" s="12"/>
      <c r="RWE26" s="12"/>
      <c r="RWF26" s="12"/>
      <c r="RWG26" s="12"/>
      <c r="RWH26" s="12"/>
      <c r="RWI26" s="12"/>
      <c r="RWJ26" s="12"/>
      <c r="RWK26" s="12"/>
      <c r="RWL26" s="12"/>
      <c r="RWM26" s="12"/>
      <c r="RWN26" s="12"/>
      <c r="RWO26" s="12"/>
      <c r="RWP26" s="12"/>
      <c r="RWQ26" s="12"/>
      <c r="RWR26" s="12"/>
      <c r="RWS26" s="12"/>
      <c r="RWT26" s="12"/>
      <c r="RWU26" s="12"/>
      <c r="RWV26" s="12"/>
      <c r="RWW26" s="12"/>
      <c r="RWX26" s="12"/>
      <c r="RWY26" s="12"/>
      <c r="RWZ26" s="12"/>
      <c r="RXA26" s="12"/>
      <c r="RXB26" s="12"/>
      <c r="RXC26" s="12"/>
      <c r="RXD26" s="12"/>
      <c r="RXE26" s="12"/>
      <c r="RXF26" s="12"/>
      <c r="RXG26" s="12"/>
      <c r="RXH26" s="12"/>
      <c r="RXI26" s="12"/>
      <c r="RXJ26" s="12"/>
      <c r="RXK26" s="12"/>
      <c r="RXL26" s="12"/>
      <c r="RXM26" s="12"/>
      <c r="RXN26" s="12"/>
      <c r="RXO26" s="12"/>
      <c r="RXP26" s="12"/>
      <c r="RXQ26" s="12"/>
      <c r="RXR26" s="12"/>
      <c r="RXS26" s="12"/>
      <c r="RXT26" s="12"/>
      <c r="RXU26" s="12"/>
      <c r="RXV26" s="12"/>
      <c r="RXW26" s="12"/>
      <c r="RXX26" s="12"/>
      <c r="RXY26" s="12"/>
      <c r="RXZ26" s="12"/>
      <c r="RYA26" s="12"/>
      <c r="RYB26" s="12"/>
      <c r="RYC26" s="12"/>
      <c r="RYD26" s="12"/>
      <c r="RYE26" s="12"/>
      <c r="RYF26" s="12"/>
      <c r="RYG26" s="12"/>
      <c r="RYH26" s="12"/>
      <c r="RYI26" s="12"/>
      <c r="RYJ26" s="12"/>
      <c r="RYK26" s="12"/>
      <c r="RYL26" s="12"/>
      <c r="RYM26" s="12"/>
      <c r="RYN26" s="12"/>
      <c r="RYO26" s="12"/>
      <c r="RYP26" s="12"/>
      <c r="RYQ26" s="12"/>
      <c r="RYR26" s="12"/>
      <c r="RYS26" s="12"/>
      <c r="RYT26" s="12"/>
      <c r="RYU26" s="12"/>
      <c r="RYV26" s="12"/>
      <c r="RYW26" s="12"/>
      <c r="RYX26" s="12"/>
      <c r="RYY26" s="12"/>
      <c r="RYZ26" s="12"/>
      <c r="RZA26" s="12"/>
      <c r="RZB26" s="12"/>
      <c r="RZC26" s="12"/>
      <c r="RZD26" s="12"/>
      <c r="RZE26" s="12"/>
      <c r="RZF26" s="12"/>
      <c r="RZG26" s="12"/>
      <c r="RZH26" s="12"/>
      <c r="RZI26" s="12"/>
      <c r="RZJ26" s="12"/>
      <c r="RZK26" s="12"/>
      <c r="RZL26" s="12"/>
      <c r="RZM26" s="12"/>
      <c r="RZN26" s="12"/>
      <c r="RZO26" s="12"/>
      <c r="RZP26" s="12"/>
      <c r="RZQ26" s="12"/>
      <c r="RZR26" s="12"/>
      <c r="RZS26" s="12"/>
      <c r="RZT26" s="12"/>
      <c r="RZU26" s="12"/>
      <c r="RZV26" s="12"/>
      <c r="RZW26" s="12"/>
      <c r="RZX26" s="12"/>
      <c r="RZY26" s="12"/>
      <c r="RZZ26" s="12"/>
      <c r="SAA26" s="12"/>
      <c r="SAB26" s="12"/>
      <c r="SAC26" s="12"/>
      <c r="SAD26" s="12"/>
      <c r="SAE26" s="12"/>
      <c r="SAF26" s="12"/>
      <c r="SAG26" s="12"/>
      <c r="SAH26" s="12"/>
      <c r="SAI26" s="12"/>
      <c r="SAJ26" s="12"/>
      <c r="SAK26" s="12"/>
      <c r="SAL26" s="12"/>
      <c r="SAM26" s="12"/>
      <c r="SAN26" s="12"/>
      <c r="SAO26" s="12"/>
      <c r="SAP26" s="12"/>
      <c r="SAQ26" s="12"/>
      <c r="SAR26" s="12"/>
      <c r="SAS26" s="12"/>
      <c r="SAT26" s="12"/>
      <c r="SAU26" s="12"/>
      <c r="SAV26" s="12"/>
      <c r="SAW26" s="12"/>
      <c r="SAX26" s="12"/>
      <c r="SAY26" s="12"/>
      <c r="SAZ26" s="12"/>
      <c r="SBA26" s="12"/>
      <c r="SBB26" s="12"/>
      <c r="SBC26" s="12"/>
      <c r="SBD26" s="12"/>
      <c r="SBE26" s="12"/>
      <c r="SBF26" s="12"/>
      <c r="SBG26" s="12"/>
      <c r="SBH26" s="12"/>
      <c r="SBI26" s="12"/>
      <c r="SBJ26" s="12"/>
      <c r="SBK26" s="12"/>
      <c r="SBL26" s="12"/>
      <c r="SBM26" s="12"/>
      <c r="SBN26" s="12"/>
      <c r="SBO26" s="12"/>
      <c r="SBP26" s="12"/>
      <c r="SBQ26" s="12"/>
      <c r="SBR26" s="12"/>
      <c r="SBS26" s="12"/>
      <c r="SBT26" s="12"/>
      <c r="SBU26" s="12"/>
      <c r="SBV26" s="12"/>
      <c r="SBW26" s="12"/>
      <c r="SBX26" s="12"/>
      <c r="SBY26" s="12"/>
      <c r="SBZ26" s="12"/>
      <c r="SCA26" s="12"/>
      <c r="SCB26" s="12"/>
      <c r="SCC26" s="12"/>
      <c r="SCD26" s="12"/>
      <c r="SCE26" s="12"/>
      <c r="SCF26" s="12"/>
      <c r="SCG26" s="12"/>
      <c r="SCH26" s="12"/>
      <c r="SCI26" s="12"/>
      <c r="SCJ26" s="12"/>
      <c r="SCK26" s="12"/>
      <c r="SCL26" s="12"/>
      <c r="SCM26" s="12"/>
      <c r="SCN26" s="12"/>
      <c r="SCO26" s="12"/>
      <c r="SCP26" s="12"/>
      <c r="SCQ26" s="12"/>
      <c r="SCR26" s="12"/>
      <c r="SCS26" s="12"/>
      <c r="SCT26" s="12"/>
      <c r="SCU26" s="12"/>
      <c r="SCV26" s="12"/>
      <c r="SCW26" s="12"/>
      <c r="SCX26" s="12"/>
      <c r="SCY26" s="12"/>
      <c r="SCZ26" s="12"/>
      <c r="SDA26" s="12"/>
      <c r="SDB26" s="12"/>
      <c r="SDC26" s="12"/>
      <c r="SDD26" s="12"/>
      <c r="SDE26" s="12"/>
      <c r="SDF26" s="12"/>
      <c r="SDG26" s="12"/>
      <c r="SDH26" s="12"/>
      <c r="SDI26" s="12"/>
      <c r="SDJ26" s="12"/>
      <c r="SDK26" s="12"/>
      <c r="SDL26" s="12"/>
      <c r="SDM26" s="12"/>
      <c r="SDN26" s="12"/>
      <c r="SDO26" s="12"/>
      <c r="SDP26" s="12"/>
      <c r="SDQ26" s="12"/>
      <c r="SDR26" s="12"/>
      <c r="SDS26" s="12"/>
      <c r="SDT26" s="12"/>
      <c r="SDU26" s="12"/>
      <c r="SDV26" s="12"/>
      <c r="SDW26" s="12"/>
      <c r="SDX26" s="12"/>
      <c r="SDY26" s="12"/>
      <c r="SDZ26" s="12"/>
      <c r="SEA26" s="12"/>
      <c r="SEB26" s="12"/>
      <c r="SEC26" s="12"/>
      <c r="SED26" s="12"/>
      <c r="SEE26" s="12"/>
      <c r="SEF26" s="12"/>
      <c r="SEG26" s="12"/>
      <c r="SEH26" s="12"/>
      <c r="SEI26" s="12"/>
      <c r="SEJ26" s="12"/>
      <c r="SEK26" s="12"/>
      <c r="SEL26" s="12"/>
      <c r="SEM26" s="12"/>
      <c r="SEN26" s="12"/>
      <c r="SEO26" s="12"/>
      <c r="SEP26" s="12"/>
      <c r="SEQ26" s="12"/>
      <c r="SER26" s="12"/>
      <c r="SES26" s="12"/>
      <c r="SET26" s="12"/>
      <c r="SEU26" s="12"/>
      <c r="SEV26" s="12"/>
      <c r="SEW26" s="12"/>
      <c r="SEX26" s="12"/>
      <c r="SEY26" s="12"/>
      <c r="SEZ26" s="12"/>
      <c r="SFA26" s="12"/>
      <c r="SFB26" s="12"/>
      <c r="SFC26" s="12"/>
      <c r="SFD26" s="12"/>
      <c r="SFE26" s="12"/>
      <c r="SFF26" s="12"/>
      <c r="SFG26" s="12"/>
      <c r="SFH26" s="12"/>
      <c r="SFI26" s="12"/>
      <c r="SFJ26" s="12"/>
      <c r="SFK26" s="12"/>
      <c r="SFL26" s="12"/>
      <c r="SFM26" s="12"/>
      <c r="SFN26" s="12"/>
      <c r="SFO26" s="12"/>
      <c r="SFP26" s="12"/>
      <c r="SFQ26" s="12"/>
      <c r="SFR26" s="12"/>
      <c r="SFS26" s="12"/>
      <c r="SFT26" s="12"/>
      <c r="SFU26" s="12"/>
      <c r="SFV26" s="12"/>
      <c r="SFW26" s="12"/>
      <c r="SFX26" s="12"/>
      <c r="SFY26" s="12"/>
      <c r="SFZ26" s="12"/>
      <c r="SGA26" s="12"/>
      <c r="SGB26" s="12"/>
      <c r="SGC26" s="12"/>
      <c r="SGD26" s="12"/>
      <c r="SGE26" s="12"/>
      <c r="SGF26" s="12"/>
      <c r="SGG26" s="12"/>
      <c r="SGH26" s="12"/>
      <c r="SGI26" s="12"/>
      <c r="SGJ26" s="12"/>
      <c r="SGK26" s="12"/>
      <c r="SGL26" s="12"/>
      <c r="SGM26" s="12"/>
      <c r="SGN26" s="12"/>
      <c r="SGO26" s="12"/>
      <c r="SGP26" s="12"/>
      <c r="SGQ26" s="12"/>
      <c r="SGR26" s="12"/>
      <c r="SGS26" s="12"/>
      <c r="SGT26" s="12"/>
      <c r="SGU26" s="12"/>
      <c r="SGV26" s="12"/>
      <c r="SGW26" s="12"/>
      <c r="SGX26" s="12"/>
      <c r="SGY26" s="12"/>
      <c r="SGZ26" s="12"/>
      <c r="SHA26" s="12"/>
      <c r="SHB26" s="12"/>
      <c r="SHC26" s="12"/>
      <c r="SHD26" s="12"/>
      <c r="SHE26" s="12"/>
      <c r="SHF26" s="12"/>
      <c r="SHG26" s="12"/>
      <c r="SHH26" s="12"/>
      <c r="SHI26" s="12"/>
      <c r="SHJ26" s="12"/>
      <c r="SHK26" s="12"/>
      <c r="SHL26" s="12"/>
      <c r="SHM26" s="12"/>
      <c r="SHN26" s="12"/>
      <c r="SHO26" s="12"/>
      <c r="SHP26" s="12"/>
      <c r="SHQ26" s="12"/>
      <c r="SHR26" s="12"/>
      <c r="SHS26" s="12"/>
      <c r="SHT26" s="12"/>
      <c r="SHU26" s="12"/>
      <c r="SHV26" s="12"/>
      <c r="SHW26" s="12"/>
      <c r="SHX26" s="12"/>
      <c r="SHY26" s="12"/>
      <c r="SHZ26" s="12"/>
      <c r="SIA26" s="12"/>
      <c r="SIB26" s="12"/>
      <c r="SIC26" s="12"/>
      <c r="SID26" s="12"/>
      <c r="SIE26" s="12"/>
      <c r="SIF26" s="12"/>
      <c r="SIG26" s="12"/>
      <c r="SIH26" s="12"/>
      <c r="SII26" s="12"/>
      <c r="SIJ26" s="12"/>
      <c r="SIK26" s="12"/>
      <c r="SIL26" s="12"/>
      <c r="SIM26" s="12"/>
      <c r="SIN26" s="12"/>
      <c r="SIO26" s="12"/>
      <c r="SIP26" s="12"/>
      <c r="SIQ26" s="12"/>
      <c r="SIR26" s="12"/>
      <c r="SIS26" s="12"/>
      <c r="SIT26" s="12"/>
      <c r="SIU26" s="12"/>
      <c r="SIV26" s="12"/>
      <c r="SIW26" s="12"/>
      <c r="SIX26" s="12"/>
      <c r="SIY26" s="12"/>
      <c r="SIZ26" s="12"/>
      <c r="SJA26" s="12"/>
      <c r="SJB26" s="12"/>
      <c r="SJC26" s="12"/>
      <c r="SJD26" s="12"/>
      <c r="SJE26" s="12"/>
      <c r="SJF26" s="12"/>
      <c r="SJG26" s="12"/>
      <c r="SJH26" s="12"/>
      <c r="SJI26" s="12"/>
      <c r="SJJ26" s="12"/>
      <c r="SJK26" s="12"/>
      <c r="SJL26" s="12"/>
      <c r="SJM26" s="12"/>
      <c r="SJN26" s="12"/>
      <c r="SJO26" s="12"/>
      <c r="SJP26" s="12"/>
      <c r="SJQ26" s="12"/>
      <c r="SJR26" s="12"/>
      <c r="SJS26" s="12"/>
      <c r="SJT26" s="12"/>
      <c r="SJU26" s="12"/>
      <c r="SJV26" s="12"/>
      <c r="SJW26" s="12"/>
      <c r="SJX26" s="12"/>
      <c r="SJY26" s="12"/>
      <c r="SJZ26" s="12"/>
      <c r="SKA26" s="12"/>
      <c r="SKB26" s="12"/>
      <c r="SKC26" s="12"/>
      <c r="SKD26" s="12"/>
      <c r="SKE26" s="12"/>
      <c r="SKF26" s="12"/>
      <c r="SKG26" s="12"/>
      <c r="SKH26" s="12"/>
      <c r="SKI26" s="12"/>
      <c r="SKJ26" s="12"/>
      <c r="SKK26" s="12"/>
      <c r="SKL26" s="12"/>
      <c r="SKM26" s="12"/>
      <c r="SKN26" s="12"/>
      <c r="SKO26" s="12"/>
      <c r="SKP26" s="12"/>
      <c r="SKQ26" s="12"/>
      <c r="SKR26" s="12"/>
      <c r="SKS26" s="12"/>
      <c r="SKT26" s="12"/>
      <c r="SKU26" s="12"/>
      <c r="SKV26" s="12"/>
      <c r="SKW26" s="12"/>
      <c r="SKX26" s="12"/>
      <c r="SKY26" s="12"/>
      <c r="SKZ26" s="12"/>
      <c r="SLA26" s="12"/>
      <c r="SLB26" s="12"/>
      <c r="SLC26" s="12"/>
      <c r="SLD26" s="12"/>
      <c r="SLE26" s="12"/>
      <c r="SLF26" s="12"/>
      <c r="SLG26" s="12"/>
      <c r="SLH26" s="12"/>
      <c r="SLI26" s="12"/>
      <c r="SLJ26" s="12"/>
      <c r="SLK26" s="12"/>
      <c r="SLL26" s="12"/>
      <c r="SLM26" s="12"/>
      <c r="SLN26" s="12"/>
      <c r="SLO26" s="12"/>
      <c r="SLP26" s="12"/>
      <c r="SLQ26" s="12"/>
      <c r="SLR26" s="12"/>
      <c r="SLS26" s="12"/>
      <c r="SLT26" s="12"/>
      <c r="SLU26" s="12"/>
      <c r="SLV26" s="12"/>
      <c r="SLW26" s="12"/>
      <c r="SLX26" s="12"/>
      <c r="SLY26" s="12"/>
      <c r="SLZ26" s="12"/>
      <c r="SMA26" s="12"/>
      <c r="SMB26" s="12"/>
      <c r="SMC26" s="12"/>
      <c r="SMD26" s="12"/>
      <c r="SME26" s="12"/>
      <c r="SMF26" s="12"/>
      <c r="SMG26" s="12"/>
      <c r="SMH26" s="12"/>
      <c r="SMI26" s="12"/>
      <c r="SMJ26" s="12"/>
      <c r="SMK26" s="12"/>
      <c r="SML26" s="12"/>
      <c r="SMM26" s="12"/>
      <c r="SMN26" s="12"/>
      <c r="SMO26" s="12"/>
      <c r="SMP26" s="12"/>
      <c r="SMQ26" s="12"/>
      <c r="SMR26" s="12"/>
      <c r="SMS26" s="12"/>
      <c r="SMT26" s="12"/>
      <c r="SMU26" s="12"/>
      <c r="SMV26" s="12"/>
      <c r="SMW26" s="12"/>
      <c r="SMX26" s="12"/>
      <c r="SMY26" s="12"/>
      <c r="SMZ26" s="12"/>
      <c r="SNA26" s="12"/>
      <c r="SNB26" s="12"/>
      <c r="SNC26" s="12"/>
      <c r="SND26" s="12"/>
      <c r="SNE26" s="12"/>
      <c r="SNF26" s="12"/>
      <c r="SNG26" s="12"/>
      <c r="SNH26" s="12"/>
      <c r="SNI26" s="12"/>
      <c r="SNJ26" s="12"/>
      <c r="SNK26" s="12"/>
      <c r="SNL26" s="12"/>
      <c r="SNM26" s="12"/>
      <c r="SNN26" s="12"/>
      <c r="SNO26" s="12"/>
      <c r="SNP26" s="12"/>
      <c r="SNQ26" s="12"/>
      <c r="SNR26" s="12"/>
      <c r="SNS26" s="12"/>
      <c r="SNT26" s="12"/>
      <c r="SNU26" s="12"/>
      <c r="SNV26" s="12"/>
      <c r="SNW26" s="12"/>
      <c r="SNX26" s="12"/>
      <c r="SNY26" s="12"/>
      <c r="SNZ26" s="12"/>
      <c r="SOA26" s="12"/>
      <c r="SOB26" s="12"/>
      <c r="SOC26" s="12"/>
      <c r="SOD26" s="12"/>
      <c r="SOE26" s="12"/>
      <c r="SOF26" s="12"/>
      <c r="SOG26" s="12"/>
      <c r="SOH26" s="12"/>
      <c r="SOI26" s="12"/>
      <c r="SOJ26" s="12"/>
      <c r="SOK26" s="12"/>
      <c r="SOL26" s="12"/>
      <c r="SOM26" s="12"/>
      <c r="SON26" s="12"/>
      <c r="SOO26" s="12"/>
      <c r="SOP26" s="12"/>
      <c r="SOQ26" s="12"/>
      <c r="SOR26" s="12"/>
      <c r="SOS26" s="12"/>
      <c r="SOT26" s="12"/>
      <c r="SOU26" s="12"/>
      <c r="SOV26" s="12"/>
      <c r="SOW26" s="12"/>
      <c r="SOX26" s="12"/>
      <c r="SOY26" s="12"/>
      <c r="SOZ26" s="12"/>
      <c r="SPA26" s="12"/>
      <c r="SPB26" s="12"/>
      <c r="SPC26" s="12"/>
      <c r="SPD26" s="12"/>
      <c r="SPE26" s="12"/>
      <c r="SPF26" s="12"/>
      <c r="SPG26" s="12"/>
      <c r="SPH26" s="12"/>
      <c r="SPI26" s="12"/>
      <c r="SPJ26" s="12"/>
      <c r="SPK26" s="12"/>
      <c r="SPL26" s="12"/>
      <c r="SPM26" s="12"/>
      <c r="SPN26" s="12"/>
      <c r="SPO26" s="12"/>
      <c r="SPP26" s="12"/>
      <c r="SPQ26" s="12"/>
      <c r="SPR26" s="12"/>
      <c r="SPS26" s="12"/>
      <c r="SPT26" s="12"/>
      <c r="SPU26" s="12"/>
      <c r="SPV26" s="12"/>
      <c r="SPW26" s="12"/>
      <c r="SPX26" s="12"/>
      <c r="SPY26" s="12"/>
      <c r="SPZ26" s="12"/>
      <c r="SQA26" s="12"/>
      <c r="SQB26" s="12"/>
      <c r="SQC26" s="12"/>
      <c r="SQD26" s="12"/>
      <c r="SQE26" s="12"/>
      <c r="SQF26" s="12"/>
      <c r="SQG26" s="12"/>
      <c r="SQH26" s="12"/>
      <c r="SQI26" s="12"/>
      <c r="SQJ26" s="12"/>
      <c r="SQK26" s="12"/>
      <c r="SQL26" s="12"/>
      <c r="SQM26" s="12"/>
      <c r="SQN26" s="12"/>
      <c r="SQO26" s="12"/>
      <c r="SQP26" s="12"/>
      <c r="SQQ26" s="12"/>
      <c r="SQR26" s="12"/>
      <c r="SQS26" s="12"/>
      <c r="SQT26" s="12"/>
      <c r="SQU26" s="12"/>
      <c r="SQV26" s="12"/>
      <c r="SQW26" s="12"/>
      <c r="SQX26" s="12"/>
      <c r="SQY26" s="12"/>
      <c r="SQZ26" s="12"/>
      <c r="SRA26" s="12"/>
      <c r="SRB26" s="12"/>
      <c r="SRC26" s="12"/>
      <c r="SRD26" s="12"/>
      <c r="SRE26" s="12"/>
      <c r="SRF26" s="12"/>
      <c r="SRG26" s="12"/>
      <c r="SRH26" s="12"/>
      <c r="SRI26" s="12"/>
      <c r="SRJ26" s="12"/>
      <c r="SRK26" s="12"/>
      <c r="SRL26" s="12"/>
      <c r="SRM26" s="12"/>
      <c r="SRN26" s="12"/>
      <c r="SRO26" s="12"/>
      <c r="SRP26" s="12"/>
      <c r="SRQ26" s="12"/>
      <c r="SRR26" s="12"/>
      <c r="SRS26" s="12"/>
      <c r="SRT26" s="12"/>
      <c r="SRU26" s="12"/>
      <c r="SRV26" s="12"/>
      <c r="SRW26" s="12"/>
      <c r="SRX26" s="12"/>
      <c r="SRY26" s="12"/>
      <c r="SRZ26" s="12"/>
      <c r="SSA26" s="12"/>
      <c r="SSB26" s="12"/>
      <c r="SSC26" s="12"/>
      <c r="SSD26" s="12"/>
      <c r="SSE26" s="12"/>
      <c r="SSF26" s="12"/>
      <c r="SSG26" s="12"/>
      <c r="SSH26" s="12"/>
      <c r="SSI26" s="12"/>
      <c r="SSJ26" s="12"/>
      <c r="SSK26" s="12"/>
      <c r="SSL26" s="12"/>
      <c r="SSM26" s="12"/>
      <c r="SSN26" s="12"/>
      <c r="SSO26" s="12"/>
      <c r="SSP26" s="12"/>
      <c r="SSQ26" s="12"/>
      <c r="SSR26" s="12"/>
      <c r="SSS26" s="12"/>
      <c r="SST26" s="12"/>
      <c r="SSU26" s="12"/>
      <c r="SSV26" s="12"/>
      <c r="SSW26" s="12"/>
      <c r="SSX26" s="12"/>
      <c r="SSY26" s="12"/>
      <c r="SSZ26" s="12"/>
      <c r="STA26" s="12"/>
      <c r="STB26" s="12"/>
      <c r="STC26" s="12"/>
      <c r="STD26" s="12"/>
      <c r="STE26" s="12"/>
      <c r="STF26" s="12"/>
      <c r="STG26" s="12"/>
      <c r="STH26" s="12"/>
      <c r="STI26" s="12"/>
      <c r="STJ26" s="12"/>
      <c r="STK26" s="12"/>
      <c r="STL26" s="12"/>
      <c r="STM26" s="12"/>
      <c r="STN26" s="12"/>
      <c r="STO26" s="12"/>
      <c r="STP26" s="12"/>
      <c r="STQ26" s="12"/>
      <c r="STR26" s="12"/>
      <c r="STS26" s="12"/>
      <c r="STT26" s="12"/>
      <c r="STU26" s="12"/>
      <c r="STV26" s="12"/>
      <c r="STW26" s="12"/>
      <c r="STX26" s="12"/>
      <c r="STY26" s="12"/>
      <c r="STZ26" s="12"/>
      <c r="SUA26" s="12"/>
      <c r="SUB26" s="12"/>
      <c r="SUC26" s="12"/>
      <c r="SUD26" s="12"/>
      <c r="SUE26" s="12"/>
      <c r="SUF26" s="12"/>
      <c r="SUG26" s="12"/>
      <c r="SUH26" s="12"/>
      <c r="SUI26" s="12"/>
      <c r="SUJ26" s="12"/>
      <c r="SUK26" s="12"/>
      <c r="SUL26" s="12"/>
      <c r="SUM26" s="12"/>
      <c r="SUN26" s="12"/>
      <c r="SUO26" s="12"/>
      <c r="SUP26" s="12"/>
      <c r="SUQ26" s="12"/>
      <c r="SUR26" s="12"/>
      <c r="SUS26" s="12"/>
      <c r="SUT26" s="12"/>
      <c r="SUU26" s="12"/>
      <c r="SUV26" s="12"/>
      <c r="SUW26" s="12"/>
      <c r="SUX26" s="12"/>
      <c r="SUY26" s="12"/>
      <c r="SUZ26" s="12"/>
      <c r="SVA26" s="12"/>
      <c r="SVB26" s="12"/>
      <c r="SVC26" s="12"/>
      <c r="SVD26" s="12"/>
      <c r="SVE26" s="12"/>
      <c r="SVF26" s="12"/>
      <c r="SVG26" s="12"/>
      <c r="SVH26" s="12"/>
      <c r="SVI26" s="12"/>
      <c r="SVJ26" s="12"/>
      <c r="SVK26" s="12"/>
      <c r="SVL26" s="12"/>
      <c r="SVM26" s="12"/>
      <c r="SVN26" s="12"/>
      <c r="SVO26" s="12"/>
      <c r="SVP26" s="12"/>
      <c r="SVQ26" s="12"/>
      <c r="SVR26" s="12"/>
      <c r="SVS26" s="12"/>
      <c r="SVT26" s="12"/>
      <c r="SVU26" s="12"/>
      <c r="SVV26" s="12"/>
      <c r="SVW26" s="12"/>
      <c r="SVX26" s="12"/>
      <c r="SVY26" s="12"/>
      <c r="SVZ26" s="12"/>
      <c r="SWA26" s="12"/>
      <c r="SWB26" s="12"/>
      <c r="SWC26" s="12"/>
      <c r="SWD26" s="12"/>
      <c r="SWE26" s="12"/>
      <c r="SWF26" s="12"/>
      <c r="SWG26" s="12"/>
      <c r="SWH26" s="12"/>
      <c r="SWI26" s="12"/>
      <c r="SWJ26" s="12"/>
      <c r="SWK26" s="12"/>
      <c r="SWL26" s="12"/>
      <c r="SWM26" s="12"/>
      <c r="SWN26" s="12"/>
      <c r="SWO26" s="12"/>
      <c r="SWP26" s="12"/>
      <c r="SWQ26" s="12"/>
      <c r="SWR26" s="12"/>
      <c r="SWS26" s="12"/>
      <c r="SWT26" s="12"/>
      <c r="SWU26" s="12"/>
      <c r="SWV26" s="12"/>
      <c r="SWW26" s="12"/>
      <c r="SWX26" s="12"/>
      <c r="SWY26" s="12"/>
      <c r="SWZ26" s="12"/>
      <c r="SXA26" s="12"/>
      <c r="SXB26" s="12"/>
      <c r="SXC26" s="12"/>
      <c r="SXD26" s="12"/>
      <c r="SXE26" s="12"/>
      <c r="SXF26" s="12"/>
      <c r="SXG26" s="12"/>
      <c r="SXH26" s="12"/>
      <c r="SXI26" s="12"/>
      <c r="SXJ26" s="12"/>
      <c r="SXK26" s="12"/>
      <c r="SXL26" s="12"/>
      <c r="SXM26" s="12"/>
      <c r="SXN26" s="12"/>
      <c r="SXO26" s="12"/>
      <c r="SXP26" s="12"/>
      <c r="SXQ26" s="12"/>
      <c r="SXR26" s="12"/>
      <c r="SXS26" s="12"/>
      <c r="SXT26" s="12"/>
      <c r="SXU26" s="12"/>
      <c r="SXV26" s="12"/>
      <c r="SXW26" s="12"/>
      <c r="SXX26" s="12"/>
      <c r="SXY26" s="12"/>
      <c r="SXZ26" s="12"/>
      <c r="SYA26" s="12"/>
      <c r="SYB26" s="12"/>
      <c r="SYC26" s="12"/>
      <c r="SYD26" s="12"/>
      <c r="SYE26" s="12"/>
      <c r="SYF26" s="12"/>
      <c r="SYG26" s="12"/>
      <c r="SYH26" s="12"/>
      <c r="SYI26" s="12"/>
      <c r="SYJ26" s="12"/>
      <c r="SYK26" s="12"/>
      <c r="SYL26" s="12"/>
      <c r="SYM26" s="12"/>
      <c r="SYN26" s="12"/>
      <c r="SYO26" s="12"/>
      <c r="SYP26" s="12"/>
      <c r="SYQ26" s="12"/>
      <c r="SYR26" s="12"/>
      <c r="SYS26" s="12"/>
      <c r="SYT26" s="12"/>
      <c r="SYU26" s="12"/>
      <c r="SYV26" s="12"/>
      <c r="SYW26" s="12"/>
      <c r="SYX26" s="12"/>
      <c r="SYY26" s="12"/>
      <c r="SYZ26" s="12"/>
      <c r="SZA26" s="12"/>
      <c r="SZB26" s="12"/>
      <c r="SZC26" s="12"/>
      <c r="SZD26" s="12"/>
      <c r="SZE26" s="12"/>
      <c r="SZF26" s="12"/>
      <c r="SZG26" s="12"/>
      <c r="SZH26" s="12"/>
      <c r="SZI26" s="12"/>
      <c r="SZJ26" s="12"/>
      <c r="SZK26" s="12"/>
      <c r="SZL26" s="12"/>
      <c r="SZM26" s="12"/>
      <c r="SZN26" s="12"/>
      <c r="SZO26" s="12"/>
      <c r="SZP26" s="12"/>
      <c r="SZQ26" s="12"/>
      <c r="SZR26" s="12"/>
      <c r="SZS26" s="12"/>
      <c r="SZT26" s="12"/>
      <c r="SZU26" s="12"/>
      <c r="SZV26" s="12"/>
      <c r="SZW26" s="12"/>
      <c r="SZX26" s="12"/>
      <c r="SZY26" s="12"/>
      <c r="SZZ26" s="12"/>
      <c r="TAA26" s="12"/>
      <c r="TAB26" s="12"/>
      <c r="TAC26" s="12"/>
      <c r="TAD26" s="12"/>
      <c r="TAE26" s="12"/>
      <c r="TAF26" s="12"/>
      <c r="TAG26" s="12"/>
      <c r="TAH26" s="12"/>
      <c r="TAI26" s="12"/>
      <c r="TAJ26" s="12"/>
      <c r="TAK26" s="12"/>
      <c r="TAL26" s="12"/>
      <c r="TAM26" s="12"/>
      <c r="TAN26" s="12"/>
      <c r="TAO26" s="12"/>
      <c r="TAP26" s="12"/>
      <c r="TAQ26" s="12"/>
      <c r="TAR26" s="12"/>
      <c r="TAS26" s="12"/>
      <c r="TAT26" s="12"/>
      <c r="TAU26" s="12"/>
      <c r="TAV26" s="12"/>
      <c r="TAW26" s="12"/>
      <c r="TAX26" s="12"/>
      <c r="TAY26" s="12"/>
      <c r="TAZ26" s="12"/>
      <c r="TBA26" s="12"/>
      <c r="TBB26" s="12"/>
      <c r="TBC26" s="12"/>
      <c r="TBD26" s="12"/>
      <c r="TBE26" s="12"/>
      <c r="TBF26" s="12"/>
      <c r="TBG26" s="12"/>
      <c r="TBH26" s="12"/>
      <c r="TBI26" s="12"/>
      <c r="TBJ26" s="12"/>
      <c r="TBK26" s="12"/>
      <c r="TBL26" s="12"/>
      <c r="TBM26" s="12"/>
      <c r="TBN26" s="12"/>
      <c r="TBO26" s="12"/>
      <c r="TBP26" s="12"/>
      <c r="TBQ26" s="12"/>
      <c r="TBR26" s="12"/>
      <c r="TBS26" s="12"/>
      <c r="TBT26" s="12"/>
      <c r="TBU26" s="12"/>
      <c r="TBV26" s="12"/>
      <c r="TBW26" s="12"/>
      <c r="TBX26" s="12"/>
      <c r="TBY26" s="12"/>
      <c r="TBZ26" s="12"/>
      <c r="TCA26" s="12"/>
      <c r="TCB26" s="12"/>
      <c r="TCC26" s="12"/>
      <c r="TCD26" s="12"/>
      <c r="TCE26" s="12"/>
      <c r="TCF26" s="12"/>
      <c r="TCG26" s="12"/>
      <c r="TCH26" s="12"/>
      <c r="TCI26" s="12"/>
      <c r="TCJ26" s="12"/>
      <c r="TCK26" s="12"/>
      <c r="TCL26" s="12"/>
      <c r="TCM26" s="12"/>
      <c r="TCN26" s="12"/>
      <c r="TCO26" s="12"/>
      <c r="TCP26" s="12"/>
      <c r="TCQ26" s="12"/>
      <c r="TCR26" s="12"/>
      <c r="TCS26" s="12"/>
      <c r="TCT26" s="12"/>
      <c r="TCU26" s="12"/>
      <c r="TCV26" s="12"/>
      <c r="TCW26" s="12"/>
      <c r="TCX26" s="12"/>
      <c r="TCY26" s="12"/>
      <c r="TCZ26" s="12"/>
      <c r="TDA26" s="12"/>
      <c r="TDB26" s="12"/>
      <c r="TDC26" s="12"/>
      <c r="TDD26" s="12"/>
      <c r="TDE26" s="12"/>
      <c r="TDF26" s="12"/>
      <c r="TDG26" s="12"/>
      <c r="TDH26" s="12"/>
      <c r="TDI26" s="12"/>
      <c r="TDJ26" s="12"/>
      <c r="TDK26" s="12"/>
      <c r="TDL26" s="12"/>
      <c r="TDM26" s="12"/>
      <c r="TDN26" s="12"/>
      <c r="TDO26" s="12"/>
      <c r="TDP26" s="12"/>
      <c r="TDQ26" s="12"/>
      <c r="TDR26" s="12"/>
      <c r="TDS26" s="12"/>
      <c r="TDT26" s="12"/>
      <c r="TDU26" s="12"/>
      <c r="TDV26" s="12"/>
      <c r="TDW26" s="12"/>
      <c r="TDX26" s="12"/>
      <c r="TDY26" s="12"/>
      <c r="TDZ26" s="12"/>
      <c r="TEA26" s="12"/>
      <c r="TEB26" s="12"/>
      <c r="TEC26" s="12"/>
      <c r="TED26" s="12"/>
      <c r="TEE26" s="12"/>
      <c r="TEF26" s="12"/>
      <c r="TEG26" s="12"/>
      <c r="TEH26" s="12"/>
      <c r="TEI26" s="12"/>
      <c r="TEJ26" s="12"/>
      <c r="TEK26" s="12"/>
      <c r="TEL26" s="12"/>
      <c r="TEM26" s="12"/>
      <c r="TEN26" s="12"/>
      <c r="TEO26" s="12"/>
      <c r="TEP26" s="12"/>
      <c r="TEQ26" s="12"/>
      <c r="TER26" s="12"/>
      <c r="TES26" s="12"/>
      <c r="TET26" s="12"/>
      <c r="TEU26" s="12"/>
      <c r="TEV26" s="12"/>
      <c r="TEW26" s="12"/>
      <c r="TEX26" s="12"/>
      <c r="TEY26" s="12"/>
      <c r="TEZ26" s="12"/>
      <c r="TFA26" s="12"/>
      <c r="TFB26" s="12"/>
      <c r="TFC26" s="12"/>
      <c r="TFD26" s="12"/>
      <c r="TFE26" s="12"/>
      <c r="TFF26" s="12"/>
      <c r="TFG26" s="12"/>
      <c r="TFH26" s="12"/>
      <c r="TFI26" s="12"/>
      <c r="TFJ26" s="12"/>
      <c r="TFK26" s="12"/>
      <c r="TFL26" s="12"/>
      <c r="TFM26" s="12"/>
      <c r="TFN26" s="12"/>
      <c r="TFO26" s="12"/>
      <c r="TFP26" s="12"/>
      <c r="TFQ26" s="12"/>
      <c r="TFR26" s="12"/>
      <c r="TFS26" s="12"/>
      <c r="TFT26" s="12"/>
      <c r="TFU26" s="12"/>
      <c r="TFV26" s="12"/>
      <c r="TFW26" s="12"/>
      <c r="TFX26" s="12"/>
      <c r="TFY26" s="12"/>
      <c r="TFZ26" s="12"/>
      <c r="TGA26" s="12"/>
      <c r="TGB26" s="12"/>
      <c r="TGC26" s="12"/>
      <c r="TGD26" s="12"/>
      <c r="TGE26" s="12"/>
      <c r="TGF26" s="12"/>
      <c r="TGG26" s="12"/>
      <c r="TGH26" s="12"/>
      <c r="TGI26" s="12"/>
      <c r="TGJ26" s="12"/>
      <c r="TGK26" s="12"/>
      <c r="TGL26" s="12"/>
      <c r="TGM26" s="12"/>
      <c r="TGN26" s="12"/>
      <c r="TGO26" s="12"/>
      <c r="TGP26" s="12"/>
      <c r="TGQ26" s="12"/>
      <c r="TGR26" s="12"/>
      <c r="TGS26" s="12"/>
      <c r="TGT26" s="12"/>
      <c r="TGU26" s="12"/>
      <c r="TGV26" s="12"/>
      <c r="TGW26" s="12"/>
      <c r="TGX26" s="12"/>
      <c r="TGY26" s="12"/>
      <c r="TGZ26" s="12"/>
      <c r="THA26" s="12"/>
      <c r="THB26" s="12"/>
      <c r="THC26" s="12"/>
      <c r="THD26" s="12"/>
      <c r="THE26" s="12"/>
      <c r="THF26" s="12"/>
      <c r="THG26" s="12"/>
      <c r="THH26" s="12"/>
      <c r="THI26" s="12"/>
      <c r="THJ26" s="12"/>
      <c r="THK26" s="12"/>
      <c r="THL26" s="12"/>
      <c r="THM26" s="12"/>
      <c r="THN26" s="12"/>
      <c r="THO26" s="12"/>
      <c r="THP26" s="12"/>
      <c r="THQ26" s="12"/>
      <c r="THR26" s="12"/>
      <c r="THS26" s="12"/>
      <c r="THT26" s="12"/>
      <c r="THU26" s="12"/>
      <c r="THV26" s="12"/>
      <c r="THW26" s="12"/>
      <c r="THX26" s="12"/>
      <c r="THY26" s="12"/>
      <c r="THZ26" s="12"/>
      <c r="TIA26" s="12"/>
      <c r="TIB26" s="12"/>
      <c r="TIC26" s="12"/>
      <c r="TID26" s="12"/>
      <c r="TIE26" s="12"/>
      <c r="TIF26" s="12"/>
      <c r="TIG26" s="12"/>
      <c r="TIH26" s="12"/>
      <c r="TII26" s="12"/>
      <c r="TIJ26" s="12"/>
      <c r="TIK26" s="12"/>
      <c r="TIL26" s="12"/>
      <c r="TIM26" s="12"/>
      <c r="TIN26" s="12"/>
      <c r="TIO26" s="12"/>
      <c r="TIP26" s="12"/>
      <c r="TIQ26" s="12"/>
      <c r="TIR26" s="12"/>
      <c r="TIS26" s="12"/>
      <c r="TIT26" s="12"/>
      <c r="TIU26" s="12"/>
      <c r="TIV26" s="12"/>
      <c r="TIW26" s="12"/>
      <c r="TIX26" s="12"/>
      <c r="TIY26" s="12"/>
      <c r="TIZ26" s="12"/>
      <c r="TJA26" s="12"/>
      <c r="TJB26" s="12"/>
      <c r="TJC26" s="12"/>
      <c r="TJD26" s="12"/>
      <c r="TJE26" s="12"/>
      <c r="TJF26" s="12"/>
      <c r="TJG26" s="12"/>
      <c r="TJH26" s="12"/>
      <c r="TJI26" s="12"/>
      <c r="TJJ26" s="12"/>
      <c r="TJK26" s="12"/>
      <c r="TJL26" s="12"/>
      <c r="TJM26" s="12"/>
      <c r="TJN26" s="12"/>
      <c r="TJO26" s="12"/>
      <c r="TJP26" s="12"/>
      <c r="TJQ26" s="12"/>
      <c r="TJR26" s="12"/>
      <c r="TJS26" s="12"/>
      <c r="TJT26" s="12"/>
      <c r="TJU26" s="12"/>
      <c r="TJV26" s="12"/>
      <c r="TJW26" s="12"/>
      <c r="TJX26" s="12"/>
      <c r="TJY26" s="12"/>
      <c r="TJZ26" s="12"/>
      <c r="TKA26" s="12"/>
      <c r="TKB26" s="12"/>
      <c r="TKC26" s="12"/>
      <c r="TKD26" s="12"/>
      <c r="TKE26" s="12"/>
      <c r="TKF26" s="12"/>
      <c r="TKG26" s="12"/>
      <c r="TKH26" s="12"/>
      <c r="TKI26" s="12"/>
      <c r="TKJ26" s="12"/>
      <c r="TKK26" s="12"/>
      <c r="TKL26" s="12"/>
      <c r="TKM26" s="12"/>
      <c r="TKN26" s="12"/>
      <c r="TKO26" s="12"/>
      <c r="TKP26" s="12"/>
      <c r="TKQ26" s="12"/>
      <c r="TKR26" s="12"/>
      <c r="TKS26" s="12"/>
      <c r="TKT26" s="12"/>
      <c r="TKU26" s="12"/>
      <c r="TKV26" s="12"/>
      <c r="TKW26" s="12"/>
      <c r="TKX26" s="12"/>
      <c r="TKY26" s="12"/>
      <c r="TKZ26" s="12"/>
      <c r="TLA26" s="12"/>
      <c r="TLB26" s="12"/>
      <c r="TLC26" s="12"/>
      <c r="TLD26" s="12"/>
      <c r="TLE26" s="12"/>
      <c r="TLF26" s="12"/>
      <c r="TLG26" s="12"/>
      <c r="TLH26" s="12"/>
      <c r="TLI26" s="12"/>
      <c r="TLJ26" s="12"/>
      <c r="TLK26" s="12"/>
      <c r="TLL26" s="12"/>
      <c r="TLM26" s="12"/>
      <c r="TLN26" s="12"/>
      <c r="TLO26" s="12"/>
      <c r="TLP26" s="12"/>
      <c r="TLQ26" s="12"/>
      <c r="TLR26" s="12"/>
      <c r="TLS26" s="12"/>
      <c r="TLT26" s="12"/>
      <c r="TLU26" s="12"/>
      <c r="TLV26" s="12"/>
      <c r="TLW26" s="12"/>
      <c r="TLX26" s="12"/>
      <c r="TLY26" s="12"/>
      <c r="TLZ26" s="12"/>
      <c r="TMA26" s="12"/>
      <c r="TMB26" s="12"/>
      <c r="TMC26" s="12"/>
      <c r="TMD26" s="12"/>
      <c r="TME26" s="12"/>
      <c r="TMF26" s="12"/>
      <c r="TMG26" s="12"/>
      <c r="TMH26" s="12"/>
      <c r="TMI26" s="12"/>
      <c r="TMJ26" s="12"/>
      <c r="TMK26" s="12"/>
      <c r="TML26" s="12"/>
      <c r="TMM26" s="12"/>
      <c r="TMN26" s="12"/>
      <c r="TMO26" s="12"/>
      <c r="TMP26" s="12"/>
      <c r="TMQ26" s="12"/>
      <c r="TMR26" s="12"/>
      <c r="TMS26" s="12"/>
      <c r="TMT26" s="12"/>
      <c r="TMU26" s="12"/>
      <c r="TMV26" s="12"/>
      <c r="TMW26" s="12"/>
      <c r="TMX26" s="12"/>
      <c r="TMY26" s="12"/>
      <c r="TMZ26" s="12"/>
      <c r="TNA26" s="12"/>
      <c r="TNB26" s="12"/>
      <c r="TNC26" s="12"/>
      <c r="TND26" s="12"/>
      <c r="TNE26" s="12"/>
      <c r="TNF26" s="12"/>
      <c r="TNG26" s="12"/>
      <c r="TNH26" s="12"/>
      <c r="TNI26" s="12"/>
      <c r="TNJ26" s="12"/>
      <c r="TNK26" s="12"/>
      <c r="TNL26" s="12"/>
      <c r="TNM26" s="12"/>
      <c r="TNN26" s="12"/>
      <c r="TNO26" s="12"/>
      <c r="TNP26" s="12"/>
      <c r="TNQ26" s="12"/>
      <c r="TNR26" s="12"/>
      <c r="TNS26" s="12"/>
      <c r="TNT26" s="12"/>
      <c r="TNU26" s="12"/>
      <c r="TNV26" s="12"/>
      <c r="TNW26" s="12"/>
      <c r="TNX26" s="12"/>
      <c r="TNY26" s="12"/>
      <c r="TNZ26" s="12"/>
      <c r="TOA26" s="12"/>
      <c r="TOB26" s="12"/>
      <c r="TOC26" s="12"/>
      <c r="TOD26" s="12"/>
      <c r="TOE26" s="12"/>
      <c r="TOF26" s="12"/>
      <c r="TOG26" s="12"/>
      <c r="TOH26" s="12"/>
      <c r="TOI26" s="12"/>
      <c r="TOJ26" s="12"/>
      <c r="TOK26" s="12"/>
      <c r="TOL26" s="12"/>
      <c r="TOM26" s="12"/>
      <c r="TON26" s="12"/>
      <c r="TOO26" s="12"/>
      <c r="TOP26" s="12"/>
      <c r="TOQ26" s="12"/>
      <c r="TOR26" s="12"/>
      <c r="TOS26" s="12"/>
      <c r="TOT26" s="12"/>
      <c r="TOU26" s="12"/>
      <c r="TOV26" s="12"/>
      <c r="TOW26" s="12"/>
      <c r="TOX26" s="12"/>
      <c r="TOY26" s="12"/>
      <c r="TOZ26" s="12"/>
      <c r="TPA26" s="12"/>
      <c r="TPB26" s="12"/>
      <c r="TPC26" s="12"/>
      <c r="TPD26" s="12"/>
      <c r="TPE26" s="12"/>
      <c r="TPF26" s="12"/>
      <c r="TPG26" s="12"/>
      <c r="TPH26" s="12"/>
      <c r="TPI26" s="12"/>
      <c r="TPJ26" s="12"/>
      <c r="TPK26" s="12"/>
      <c r="TPL26" s="12"/>
      <c r="TPM26" s="12"/>
      <c r="TPN26" s="12"/>
      <c r="TPO26" s="12"/>
      <c r="TPP26" s="12"/>
      <c r="TPQ26" s="12"/>
      <c r="TPR26" s="12"/>
      <c r="TPS26" s="12"/>
      <c r="TPT26" s="12"/>
      <c r="TPU26" s="12"/>
      <c r="TPV26" s="12"/>
      <c r="TPW26" s="12"/>
      <c r="TPX26" s="12"/>
      <c r="TPY26" s="12"/>
      <c r="TPZ26" s="12"/>
      <c r="TQA26" s="12"/>
      <c r="TQB26" s="12"/>
      <c r="TQC26" s="12"/>
      <c r="TQD26" s="12"/>
      <c r="TQE26" s="12"/>
      <c r="TQF26" s="12"/>
      <c r="TQG26" s="12"/>
      <c r="TQH26" s="12"/>
      <c r="TQI26" s="12"/>
      <c r="TQJ26" s="12"/>
      <c r="TQK26" s="12"/>
      <c r="TQL26" s="12"/>
      <c r="TQM26" s="12"/>
      <c r="TQN26" s="12"/>
      <c r="TQO26" s="12"/>
      <c r="TQP26" s="12"/>
      <c r="TQQ26" s="12"/>
      <c r="TQR26" s="12"/>
      <c r="TQS26" s="12"/>
      <c r="TQT26" s="12"/>
      <c r="TQU26" s="12"/>
      <c r="TQV26" s="12"/>
      <c r="TQW26" s="12"/>
      <c r="TQX26" s="12"/>
      <c r="TQY26" s="12"/>
      <c r="TQZ26" s="12"/>
      <c r="TRA26" s="12"/>
      <c r="TRB26" s="12"/>
      <c r="TRC26" s="12"/>
      <c r="TRD26" s="12"/>
      <c r="TRE26" s="12"/>
      <c r="TRF26" s="12"/>
      <c r="TRG26" s="12"/>
      <c r="TRH26" s="12"/>
      <c r="TRI26" s="12"/>
      <c r="TRJ26" s="12"/>
      <c r="TRK26" s="12"/>
      <c r="TRL26" s="12"/>
      <c r="TRM26" s="12"/>
      <c r="TRN26" s="12"/>
      <c r="TRO26" s="12"/>
      <c r="TRP26" s="12"/>
      <c r="TRQ26" s="12"/>
      <c r="TRR26" s="12"/>
      <c r="TRS26" s="12"/>
      <c r="TRT26" s="12"/>
      <c r="TRU26" s="12"/>
      <c r="TRV26" s="12"/>
      <c r="TRW26" s="12"/>
      <c r="TRX26" s="12"/>
      <c r="TRY26" s="12"/>
      <c r="TRZ26" s="12"/>
      <c r="TSA26" s="12"/>
      <c r="TSB26" s="12"/>
      <c r="TSC26" s="12"/>
      <c r="TSD26" s="12"/>
      <c r="TSE26" s="12"/>
      <c r="TSF26" s="12"/>
      <c r="TSG26" s="12"/>
      <c r="TSH26" s="12"/>
      <c r="TSI26" s="12"/>
      <c r="TSJ26" s="12"/>
      <c r="TSK26" s="12"/>
      <c r="TSL26" s="12"/>
      <c r="TSM26" s="12"/>
      <c r="TSN26" s="12"/>
      <c r="TSO26" s="12"/>
      <c r="TSP26" s="12"/>
      <c r="TSQ26" s="12"/>
      <c r="TSR26" s="12"/>
      <c r="TSS26" s="12"/>
      <c r="TST26" s="12"/>
      <c r="TSU26" s="12"/>
      <c r="TSV26" s="12"/>
      <c r="TSW26" s="12"/>
      <c r="TSX26" s="12"/>
      <c r="TSY26" s="12"/>
      <c r="TSZ26" s="12"/>
      <c r="TTA26" s="12"/>
      <c r="TTB26" s="12"/>
      <c r="TTC26" s="12"/>
      <c r="TTD26" s="12"/>
      <c r="TTE26" s="12"/>
      <c r="TTF26" s="12"/>
      <c r="TTG26" s="12"/>
      <c r="TTH26" s="12"/>
      <c r="TTI26" s="12"/>
      <c r="TTJ26" s="12"/>
      <c r="TTK26" s="12"/>
      <c r="TTL26" s="12"/>
      <c r="TTM26" s="12"/>
      <c r="TTN26" s="12"/>
      <c r="TTO26" s="12"/>
      <c r="TTP26" s="12"/>
      <c r="TTQ26" s="12"/>
      <c r="TTR26" s="12"/>
      <c r="TTS26" s="12"/>
      <c r="TTT26" s="12"/>
      <c r="TTU26" s="12"/>
      <c r="TTV26" s="12"/>
      <c r="TTW26" s="12"/>
      <c r="TTX26" s="12"/>
      <c r="TTY26" s="12"/>
      <c r="TTZ26" s="12"/>
      <c r="TUA26" s="12"/>
      <c r="TUB26" s="12"/>
      <c r="TUC26" s="12"/>
      <c r="TUD26" s="12"/>
      <c r="TUE26" s="12"/>
      <c r="TUF26" s="12"/>
      <c r="TUG26" s="12"/>
      <c r="TUH26" s="12"/>
      <c r="TUI26" s="12"/>
      <c r="TUJ26" s="12"/>
      <c r="TUK26" s="12"/>
      <c r="TUL26" s="12"/>
      <c r="TUM26" s="12"/>
      <c r="TUN26" s="12"/>
      <c r="TUO26" s="12"/>
      <c r="TUP26" s="12"/>
      <c r="TUQ26" s="12"/>
      <c r="TUR26" s="12"/>
      <c r="TUS26" s="12"/>
      <c r="TUT26" s="12"/>
      <c r="TUU26" s="12"/>
      <c r="TUV26" s="12"/>
      <c r="TUW26" s="12"/>
      <c r="TUX26" s="12"/>
      <c r="TUY26" s="12"/>
      <c r="TUZ26" s="12"/>
      <c r="TVA26" s="12"/>
      <c r="TVB26" s="12"/>
      <c r="TVC26" s="12"/>
      <c r="TVD26" s="12"/>
      <c r="TVE26" s="12"/>
      <c r="TVF26" s="12"/>
      <c r="TVG26" s="12"/>
      <c r="TVH26" s="12"/>
      <c r="TVI26" s="12"/>
      <c r="TVJ26" s="12"/>
      <c r="TVK26" s="12"/>
      <c r="TVL26" s="12"/>
      <c r="TVM26" s="12"/>
      <c r="TVN26" s="12"/>
      <c r="TVO26" s="12"/>
      <c r="TVP26" s="12"/>
      <c r="TVQ26" s="12"/>
      <c r="TVR26" s="12"/>
      <c r="TVS26" s="12"/>
      <c r="TVT26" s="12"/>
      <c r="TVU26" s="12"/>
      <c r="TVV26" s="12"/>
      <c r="TVW26" s="12"/>
      <c r="TVX26" s="12"/>
      <c r="TVY26" s="12"/>
      <c r="TVZ26" s="12"/>
      <c r="TWA26" s="12"/>
      <c r="TWB26" s="12"/>
      <c r="TWC26" s="12"/>
      <c r="TWD26" s="12"/>
      <c r="TWE26" s="12"/>
      <c r="TWF26" s="12"/>
      <c r="TWG26" s="12"/>
      <c r="TWH26" s="12"/>
      <c r="TWI26" s="12"/>
      <c r="TWJ26" s="12"/>
      <c r="TWK26" s="12"/>
      <c r="TWL26" s="12"/>
      <c r="TWM26" s="12"/>
      <c r="TWN26" s="12"/>
      <c r="TWO26" s="12"/>
      <c r="TWP26" s="12"/>
      <c r="TWQ26" s="12"/>
      <c r="TWR26" s="12"/>
      <c r="TWS26" s="12"/>
      <c r="TWT26" s="12"/>
      <c r="TWU26" s="12"/>
      <c r="TWV26" s="12"/>
      <c r="TWW26" s="12"/>
      <c r="TWX26" s="12"/>
      <c r="TWY26" s="12"/>
      <c r="TWZ26" s="12"/>
      <c r="TXA26" s="12"/>
      <c r="TXB26" s="12"/>
      <c r="TXC26" s="12"/>
      <c r="TXD26" s="12"/>
      <c r="TXE26" s="12"/>
      <c r="TXF26" s="12"/>
      <c r="TXG26" s="12"/>
      <c r="TXH26" s="12"/>
      <c r="TXI26" s="12"/>
      <c r="TXJ26" s="12"/>
      <c r="TXK26" s="12"/>
      <c r="TXL26" s="12"/>
      <c r="TXM26" s="12"/>
      <c r="TXN26" s="12"/>
      <c r="TXO26" s="12"/>
      <c r="TXP26" s="12"/>
      <c r="TXQ26" s="12"/>
      <c r="TXR26" s="12"/>
      <c r="TXS26" s="12"/>
      <c r="TXT26" s="12"/>
      <c r="TXU26" s="12"/>
      <c r="TXV26" s="12"/>
      <c r="TXW26" s="12"/>
      <c r="TXX26" s="12"/>
      <c r="TXY26" s="12"/>
      <c r="TXZ26" s="12"/>
      <c r="TYA26" s="12"/>
      <c r="TYB26" s="12"/>
      <c r="TYC26" s="12"/>
      <c r="TYD26" s="12"/>
      <c r="TYE26" s="12"/>
      <c r="TYF26" s="12"/>
      <c r="TYG26" s="12"/>
      <c r="TYH26" s="12"/>
      <c r="TYI26" s="12"/>
      <c r="TYJ26" s="12"/>
      <c r="TYK26" s="12"/>
      <c r="TYL26" s="12"/>
      <c r="TYM26" s="12"/>
      <c r="TYN26" s="12"/>
      <c r="TYO26" s="12"/>
      <c r="TYP26" s="12"/>
      <c r="TYQ26" s="12"/>
      <c r="TYR26" s="12"/>
      <c r="TYS26" s="12"/>
      <c r="TYT26" s="12"/>
      <c r="TYU26" s="12"/>
      <c r="TYV26" s="12"/>
      <c r="TYW26" s="12"/>
      <c r="TYX26" s="12"/>
      <c r="TYY26" s="12"/>
      <c r="TYZ26" s="12"/>
      <c r="TZA26" s="12"/>
      <c r="TZB26" s="12"/>
      <c r="TZC26" s="12"/>
      <c r="TZD26" s="12"/>
      <c r="TZE26" s="12"/>
      <c r="TZF26" s="12"/>
      <c r="TZG26" s="12"/>
      <c r="TZH26" s="12"/>
      <c r="TZI26" s="12"/>
      <c r="TZJ26" s="12"/>
      <c r="TZK26" s="12"/>
      <c r="TZL26" s="12"/>
      <c r="TZM26" s="12"/>
      <c r="TZN26" s="12"/>
      <c r="TZO26" s="12"/>
      <c r="TZP26" s="12"/>
      <c r="TZQ26" s="12"/>
      <c r="TZR26" s="12"/>
      <c r="TZS26" s="12"/>
      <c r="TZT26" s="12"/>
      <c r="TZU26" s="12"/>
      <c r="TZV26" s="12"/>
      <c r="TZW26" s="12"/>
      <c r="TZX26" s="12"/>
      <c r="TZY26" s="12"/>
      <c r="TZZ26" s="12"/>
      <c r="UAA26" s="12"/>
      <c r="UAB26" s="12"/>
      <c r="UAC26" s="12"/>
      <c r="UAD26" s="12"/>
      <c r="UAE26" s="12"/>
      <c r="UAF26" s="12"/>
      <c r="UAG26" s="12"/>
      <c r="UAH26" s="12"/>
      <c r="UAI26" s="12"/>
      <c r="UAJ26" s="12"/>
      <c r="UAK26" s="12"/>
      <c r="UAL26" s="12"/>
      <c r="UAM26" s="12"/>
      <c r="UAN26" s="12"/>
      <c r="UAO26" s="12"/>
      <c r="UAP26" s="12"/>
      <c r="UAQ26" s="12"/>
      <c r="UAR26" s="12"/>
      <c r="UAS26" s="12"/>
      <c r="UAT26" s="12"/>
      <c r="UAU26" s="12"/>
      <c r="UAV26" s="12"/>
      <c r="UAW26" s="12"/>
      <c r="UAX26" s="12"/>
      <c r="UAY26" s="12"/>
      <c r="UAZ26" s="12"/>
      <c r="UBA26" s="12"/>
      <c r="UBB26" s="12"/>
      <c r="UBC26" s="12"/>
      <c r="UBD26" s="12"/>
      <c r="UBE26" s="12"/>
      <c r="UBF26" s="12"/>
      <c r="UBG26" s="12"/>
      <c r="UBH26" s="12"/>
      <c r="UBI26" s="12"/>
      <c r="UBJ26" s="12"/>
      <c r="UBK26" s="12"/>
      <c r="UBL26" s="12"/>
      <c r="UBM26" s="12"/>
      <c r="UBN26" s="12"/>
      <c r="UBO26" s="12"/>
      <c r="UBP26" s="12"/>
      <c r="UBQ26" s="12"/>
      <c r="UBR26" s="12"/>
      <c r="UBS26" s="12"/>
      <c r="UBT26" s="12"/>
      <c r="UBU26" s="12"/>
      <c r="UBV26" s="12"/>
      <c r="UBW26" s="12"/>
      <c r="UBX26" s="12"/>
      <c r="UBY26" s="12"/>
      <c r="UBZ26" s="12"/>
      <c r="UCA26" s="12"/>
      <c r="UCB26" s="12"/>
      <c r="UCC26" s="12"/>
      <c r="UCD26" s="12"/>
      <c r="UCE26" s="12"/>
      <c r="UCF26" s="12"/>
      <c r="UCG26" s="12"/>
      <c r="UCH26" s="12"/>
      <c r="UCI26" s="12"/>
      <c r="UCJ26" s="12"/>
      <c r="UCK26" s="12"/>
      <c r="UCL26" s="12"/>
      <c r="UCM26" s="12"/>
      <c r="UCN26" s="12"/>
      <c r="UCO26" s="12"/>
      <c r="UCP26" s="12"/>
      <c r="UCQ26" s="12"/>
      <c r="UCR26" s="12"/>
      <c r="UCS26" s="12"/>
      <c r="UCT26" s="12"/>
      <c r="UCU26" s="12"/>
      <c r="UCV26" s="12"/>
      <c r="UCW26" s="12"/>
      <c r="UCX26" s="12"/>
      <c r="UCY26" s="12"/>
      <c r="UCZ26" s="12"/>
      <c r="UDA26" s="12"/>
      <c r="UDB26" s="12"/>
      <c r="UDC26" s="12"/>
      <c r="UDD26" s="12"/>
      <c r="UDE26" s="12"/>
      <c r="UDF26" s="12"/>
      <c r="UDG26" s="12"/>
      <c r="UDH26" s="12"/>
      <c r="UDI26" s="12"/>
      <c r="UDJ26" s="12"/>
      <c r="UDK26" s="12"/>
      <c r="UDL26" s="12"/>
      <c r="UDM26" s="12"/>
      <c r="UDN26" s="12"/>
      <c r="UDO26" s="12"/>
      <c r="UDP26" s="12"/>
      <c r="UDQ26" s="12"/>
      <c r="UDR26" s="12"/>
      <c r="UDS26" s="12"/>
      <c r="UDT26" s="12"/>
      <c r="UDU26" s="12"/>
      <c r="UDV26" s="12"/>
      <c r="UDW26" s="12"/>
      <c r="UDX26" s="12"/>
      <c r="UDY26" s="12"/>
      <c r="UDZ26" s="12"/>
      <c r="UEA26" s="12"/>
      <c r="UEB26" s="12"/>
      <c r="UEC26" s="12"/>
      <c r="UED26" s="12"/>
      <c r="UEE26" s="12"/>
      <c r="UEF26" s="12"/>
      <c r="UEG26" s="12"/>
      <c r="UEH26" s="12"/>
      <c r="UEI26" s="12"/>
      <c r="UEJ26" s="12"/>
      <c r="UEK26" s="12"/>
      <c r="UEL26" s="12"/>
      <c r="UEM26" s="12"/>
      <c r="UEN26" s="12"/>
      <c r="UEO26" s="12"/>
      <c r="UEP26" s="12"/>
      <c r="UEQ26" s="12"/>
      <c r="UER26" s="12"/>
      <c r="UES26" s="12"/>
      <c r="UET26" s="12"/>
      <c r="UEU26" s="12"/>
      <c r="UEV26" s="12"/>
      <c r="UEW26" s="12"/>
      <c r="UEX26" s="12"/>
      <c r="UEY26" s="12"/>
      <c r="UEZ26" s="12"/>
      <c r="UFA26" s="12"/>
      <c r="UFB26" s="12"/>
      <c r="UFC26" s="12"/>
      <c r="UFD26" s="12"/>
      <c r="UFE26" s="12"/>
      <c r="UFF26" s="12"/>
      <c r="UFG26" s="12"/>
      <c r="UFH26" s="12"/>
      <c r="UFI26" s="12"/>
      <c r="UFJ26" s="12"/>
      <c r="UFK26" s="12"/>
      <c r="UFL26" s="12"/>
      <c r="UFM26" s="12"/>
      <c r="UFN26" s="12"/>
      <c r="UFO26" s="12"/>
      <c r="UFP26" s="12"/>
      <c r="UFQ26" s="12"/>
      <c r="UFR26" s="12"/>
      <c r="UFS26" s="12"/>
      <c r="UFT26" s="12"/>
      <c r="UFU26" s="12"/>
      <c r="UFV26" s="12"/>
      <c r="UFW26" s="12"/>
      <c r="UFX26" s="12"/>
      <c r="UFY26" s="12"/>
      <c r="UFZ26" s="12"/>
      <c r="UGA26" s="12"/>
      <c r="UGB26" s="12"/>
      <c r="UGC26" s="12"/>
      <c r="UGD26" s="12"/>
      <c r="UGE26" s="12"/>
      <c r="UGF26" s="12"/>
      <c r="UGG26" s="12"/>
      <c r="UGH26" s="12"/>
      <c r="UGI26" s="12"/>
      <c r="UGJ26" s="12"/>
      <c r="UGK26" s="12"/>
      <c r="UGL26" s="12"/>
      <c r="UGM26" s="12"/>
      <c r="UGN26" s="12"/>
      <c r="UGO26" s="12"/>
      <c r="UGP26" s="12"/>
      <c r="UGQ26" s="12"/>
      <c r="UGR26" s="12"/>
      <c r="UGS26" s="12"/>
      <c r="UGT26" s="12"/>
      <c r="UGU26" s="12"/>
      <c r="UGV26" s="12"/>
      <c r="UGW26" s="12"/>
      <c r="UGX26" s="12"/>
      <c r="UGY26" s="12"/>
      <c r="UGZ26" s="12"/>
      <c r="UHA26" s="12"/>
      <c r="UHB26" s="12"/>
      <c r="UHC26" s="12"/>
      <c r="UHD26" s="12"/>
      <c r="UHE26" s="12"/>
      <c r="UHF26" s="12"/>
      <c r="UHG26" s="12"/>
      <c r="UHH26" s="12"/>
      <c r="UHI26" s="12"/>
      <c r="UHJ26" s="12"/>
      <c r="UHK26" s="12"/>
      <c r="UHL26" s="12"/>
      <c r="UHM26" s="12"/>
      <c r="UHN26" s="12"/>
      <c r="UHO26" s="12"/>
      <c r="UHP26" s="12"/>
      <c r="UHQ26" s="12"/>
      <c r="UHR26" s="12"/>
      <c r="UHS26" s="12"/>
      <c r="UHT26" s="12"/>
      <c r="UHU26" s="12"/>
      <c r="UHV26" s="12"/>
      <c r="UHW26" s="12"/>
      <c r="UHX26" s="12"/>
      <c r="UHY26" s="12"/>
      <c r="UHZ26" s="12"/>
      <c r="UIA26" s="12"/>
      <c r="UIB26" s="12"/>
      <c r="UIC26" s="12"/>
      <c r="UID26" s="12"/>
      <c r="UIE26" s="12"/>
      <c r="UIF26" s="12"/>
      <c r="UIG26" s="12"/>
      <c r="UIH26" s="12"/>
      <c r="UII26" s="12"/>
      <c r="UIJ26" s="12"/>
      <c r="UIK26" s="12"/>
      <c r="UIL26" s="12"/>
      <c r="UIM26" s="12"/>
      <c r="UIN26" s="12"/>
      <c r="UIO26" s="12"/>
      <c r="UIP26" s="12"/>
      <c r="UIQ26" s="12"/>
      <c r="UIR26" s="12"/>
      <c r="UIS26" s="12"/>
      <c r="UIT26" s="12"/>
      <c r="UIU26" s="12"/>
      <c r="UIV26" s="12"/>
      <c r="UIW26" s="12"/>
      <c r="UIX26" s="12"/>
      <c r="UIY26" s="12"/>
      <c r="UIZ26" s="12"/>
      <c r="UJA26" s="12"/>
      <c r="UJB26" s="12"/>
      <c r="UJC26" s="12"/>
      <c r="UJD26" s="12"/>
      <c r="UJE26" s="12"/>
      <c r="UJF26" s="12"/>
      <c r="UJG26" s="12"/>
      <c r="UJH26" s="12"/>
      <c r="UJI26" s="12"/>
      <c r="UJJ26" s="12"/>
      <c r="UJK26" s="12"/>
      <c r="UJL26" s="12"/>
      <c r="UJM26" s="12"/>
      <c r="UJN26" s="12"/>
      <c r="UJO26" s="12"/>
      <c r="UJP26" s="12"/>
      <c r="UJQ26" s="12"/>
      <c r="UJR26" s="12"/>
      <c r="UJS26" s="12"/>
      <c r="UJT26" s="12"/>
      <c r="UJU26" s="12"/>
      <c r="UJV26" s="12"/>
      <c r="UJW26" s="12"/>
      <c r="UJX26" s="12"/>
      <c r="UJY26" s="12"/>
      <c r="UJZ26" s="12"/>
      <c r="UKA26" s="12"/>
      <c r="UKB26" s="12"/>
      <c r="UKC26" s="12"/>
      <c r="UKD26" s="12"/>
      <c r="UKE26" s="12"/>
      <c r="UKF26" s="12"/>
      <c r="UKG26" s="12"/>
      <c r="UKH26" s="12"/>
      <c r="UKI26" s="12"/>
      <c r="UKJ26" s="12"/>
      <c r="UKK26" s="12"/>
      <c r="UKL26" s="12"/>
      <c r="UKM26" s="12"/>
      <c r="UKN26" s="12"/>
      <c r="UKO26" s="12"/>
      <c r="UKP26" s="12"/>
      <c r="UKQ26" s="12"/>
      <c r="UKR26" s="12"/>
      <c r="UKS26" s="12"/>
      <c r="UKT26" s="12"/>
      <c r="UKU26" s="12"/>
      <c r="UKV26" s="12"/>
      <c r="UKW26" s="12"/>
      <c r="UKX26" s="12"/>
      <c r="UKY26" s="12"/>
      <c r="UKZ26" s="12"/>
      <c r="ULA26" s="12"/>
      <c r="ULB26" s="12"/>
      <c r="ULC26" s="12"/>
      <c r="ULD26" s="12"/>
      <c r="ULE26" s="12"/>
      <c r="ULF26" s="12"/>
      <c r="ULG26" s="12"/>
      <c r="ULH26" s="12"/>
      <c r="ULI26" s="12"/>
      <c r="ULJ26" s="12"/>
      <c r="ULK26" s="12"/>
      <c r="ULL26" s="12"/>
      <c r="ULM26" s="12"/>
      <c r="ULN26" s="12"/>
      <c r="ULO26" s="12"/>
      <c r="ULP26" s="12"/>
      <c r="ULQ26" s="12"/>
      <c r="ULR26" s="12"/>
      <c r="ULS26" s="12"/>
      <c r="ULT26" s="12"/>
      <c r="ULU26" s="12"/>
      <c r="ULV26" s="12"/>
      <c r="ULW26" s="12"/>
      <c r="ULX26" s="12"/>
      <c r="ULY26" s="12"/>
      <c r="ULZ26" s="12"/>
      <c r="UMA26" s="12"/>
      <c r="UMB26" s="12"/>
      <c r="UMC26" s="12"/>
      <c r="UMD26" s="12"/>
      <c r="UME26" s="12"/>
      <c r="UMF26" s="12"/>
      <c r="UMG26" s="12"/>
      <c r="UMH26" s="12"/>
      <c r="UMI26" s="12"/>
      <c r="UMJ26" s="12"/>
      <c r="UMK26" s="12"/>
      <c r="UML26" s="12"/>
      <c r="UMM26" s="12"/>
      <c r="UMN26" s="12"/>
      <c r="UMO26" s="12"/>
      <c r="UMP26" s="12"/>
      <c r="UMQ26" s="12"/>
      <c r="UMR26" s="12"/>
      <c r="UMS26" s="12"/>
      <c r="UMT26" s="12"/>
      <c r="UMU26" s="12"/>
      <c r="UMV26" s="12"/>
      <c r="UMW26" s="12"/>
      <c r="UMX26" s="12"/>
      <c r="UMY26" s="12"/>
      <c r="UMZ26" s="12"/>
      <c r="UNA26" s="12"/>
      <c r="UNB26" s="12"/>
      <c r="UNC26" s="12"/>
      <c r="UND26" s="12"/>
      <c r="UNE26" s="12"/>
      <c r="UNF26" s="12"/>
      <c r="UNG26" s="12"/>
      <c r="UNH26" s="12"/>
      <c r="UNI26" s="12"/>
      <c r="UNJ26" s="12"/>
      <c r="UNK26" s="12"/>
      <c r="UNL26" s="12"/>
      <c r="UNM26" s="12"/>
      <c r="UNN26" s="12"/>
      <c r="UNO26" s="12"/>
      <c r="UNP26" s="12"/>
      <c r="UNQ26" s="12"/>
      <c r="UNR26" s="12"/>
      <c r="UNS26" s="12"/>
      <c r="UNT26" s="12"/>
      <c r="UNU26" s="12"/>
      <c r="UNV26" s="12"/>
      <c r="UNW26" s="12"/>
      <c r="UNX26" s="12"/>
      <c r="UNY26" s="12"/>
      <c r="UNZ26" s="12"/>
      <c r="UOA26" s="12"/>
      <c r="UOB26" s="12"/>
      <c r="UOC26" s="12"/>
      <c r="UOD26" s="12"/>
      <c r="UOE26" s="12"/>
      <c r="UOF26" s="12"/>
      <c r="UOG26" s="12"/>
      <c r="UOH26" s="12"/>
      <c r="UOI26" s="12"/>
      <c r="UOJ26" s="12"/>
      <c r="UOK26" s="12"/>
      <c r="UOL26" s="12"/>
      <c r="UOM26" s="12"/>
      <c r="UON26" s="12"/>
      <c r="UOO26" s="12"/>
      <c r="UOP26" s="12"/>
      <c r="UOQ26" s="12"/>
      <c r="UOR26" s="12"/>
      <c r="UOS26" s="12"/>
      <c r="UOT26" s="12"/>
      <c r="UOU26" s="12"/>
      <c r="UOV26" s="12"/>
      <c r="UOW26" s="12"/>
      <c r="UOX26" s="12"/>
      <c r="UOY26" s="12"/>
      <c r="UOZ26" s="12"/>
      <c r="UPA26" s="12"/>
      <c r="UPB26" s="12"/>
      <c r="UPC26" s="12"/>
      <c r="UPD26" s="12"/>
      <c r="UPE26" s="12"/>
      <c r="UPF26" s="12"/>
      <c r="UPG26" s="12"/>
      <c r="UPH26" s="12"/>
      <c r="UPI26" s="12"/>
      <c r="UPJ26" s="12"/>
      <c r="UPK26" s="12"/>
      <c r="UPL26" s="12"/>
      <c r="UPM26" s="12"/>
      <c r="UPN26" s="12"/>
      <c r="UPO26" s="12"/>
      <c r="UPP26" s="12"/>
      <c r="UPQ26" s="12"/>
      <c r="UPR26" s="12"/>
      <c r="UPS26" s="12"/>
      <c r="UPT26" s="12"/>
      <c r="UPU26" s="12"/>
      <c r="UPV26" s="12"/>
      <c r="UPW26" s="12"/>
      <c r="UPX26" s="12"/>
      <c r="UPY26" s="12"/>
      <c r="UPZ26" s="12"/>
      <c r="UQA26" s="12"/>
      <c r="UQB26" s="12"/>
      <c r="UQC26" s="12"/>
      <c r="UQD26" s="12"/>
      <c r="UQE26" s="12"/>
      <c r="UQF26" s="12"/>
      <c r="UQG26" s="12"/>
      <c r="UQH26" s="12"/>
      <c r="UQI26" s="12"/>
      <c r="UQJ26" s="12"/>
      <c r="UQK26" s="12"/>
      <c r="UQL26" s="12"/>
      <c r="UQM26" s="12"/>
      <c r="UQN26" s="12"/>
      <c r="UQO26" s="12"/>
      <c r="UQP26" s="12"/>
      <c r="UQQ26" s="12"/>
      <c r="UQR26" s="12"/>
      <c r="UQS26" s="12"/>
      <c r="UQT26" s="12"/>
      <c r="UQU26" s="12"/>
      <c r="UQV26" s="12"/>
      <c r="UQW26" s="12"/>
      <c r="UQX26" s="12"/>
      <c r="UQY26" s="12"/>
      <c r="UQZ26" s="12"/>
      <c r="URA26" s="12"/>
      <c r="URB26" s="12"/>
      <c r="URC26" s="12"/>
      <c r="URD26" s="12"/>
      <c r="URE26" s="12"/>
      <c r="URF26" s="12"/>
      <c r="URG26" s="12"/>
      <c r="URH26" s="12"/>
      <c r="URI26" s="12"/>
      <c r="URJ26" s="12"/>
      <c r="URK26" s="12"/>
      <c r="URL26" s="12"/>
      <c r="URM26" s="12"/>
      <c r="URN26" s="12"/>
      <c r="URO26" s="12"/>
      <c r="URP26" s="12"/>
      <c r="URQ26" s="12"/>
      <c r="URR26" s="12"/>
      <c r="URS26" s="12"/>
      <c r="URT26" s="12"/>
      <c r="URU26" s="12"/>
      <c r="URV26" s="12"/>
      <c r="URW26" s="12"/>
      <c r="URX26" s="12"/>
      <c r="URY26" s="12"/>
      <c r="URZ26" s="12"/>
      <c r="USA26" s="12"/>
      <c r="USB26" s="12"/>
      <c r="USC26" s="12"/>
      <c r="USD26" s="12"/>
      <c r="USE26" s="12"/>
      <c r="USF26" s="12"/>
      <c r="USG26" s="12"/>
      <c r="USH26" s="12"/>
      <c r="USI26" s="12"/>
      <c r="USJ26" s="12"/>
      <c r="USK26" s="12"/>
      <c r="USL26" s="12"/>
      <c r="USM26" s="12"/>
      <c r="USN26" s="12"/>
      <c r="USO26" s="12"/>
      <c r="USP26" s="12"/>
      <c r="USQ26" s="12"/>
      <c r="USR26" s="12"/>
      <c r="USS26" s="12"/>
      <c r="UST26" s="12"/>
      <c r="USU26" s="12"/>
      <c r="USV26" s="12"/>
      <c r="USW26" s="12"/>
      <c r="USX26" s="12"/>
      <c r="USY26" s="12"/>
      <c r="USZ26" s="12"/>
      <c r="UTA26" s="12"/>
      <c r="UTB26" s="12"/>
      <c r="UTC26" s="12"/>
      <c r="UTD26" s="12"/>
      <c r="UTE26" s="12"/>
      <c r="UTF26" s="12"/>
      <c r="UTG26" s="12"/>
      <c r="UTH26" s="12"/>
      <c r="UTI26" s="12"/>
      <c r="UTJ26" s="12"/>
      <c r="UTK26" s="12"/>
      <c r="UTL26" s="12"/>
      <c r="UTM26" s="12"/>
      <c r="UTN26" s="12"/>
      <c r="UTO26" s="12"/>
      <c r="UTP26" s="12"/>
      <c r="UTQ26" s="12"/>
      <c r="UTR26" s="12"/>
      <c r="UTS26" s="12"/>
      <c r="UTT26" s="12"/>
      <c r="UTU26" s="12"/>
      <c r="UTV26" s="12"/>
      <c r="UTW26" s="12"/>
      <c r="UTX26" s="12"/>
      <c r="UTY26" s="12"/>
      <c r="UTZ26" s="12"/>
      <c r="UUA26" s="12"/>
      <c r="UUB26" s="12"/>
      <c r="UUC26" s="12"/>
      <c r="UUD26" s="12"/>
      <c r="UUE26" s="12"/>
      <c r="UUF26" s="12"/>
      <c r="UUG26" s="12"/>
      <c r="UUH26" s="12"/>
      <c r="UUI26" s="12"/>
      <c r="UUJ26" s="12"/>
      <c r="UUK26" s="12"/>
      <c r="UUL26" s="12"/>
      <c r="UUM26" s="12"/>
      <c r="UUN26" s="12"/>
      <c r="UUO26" s="12"/>
      <c r="UUP26" s="12"/>
      <c r="UUQ26" s="12"/>
      <c r="UUR26" s="12"/>
      <c r="UUS26" s="12"/>
      <c r="UUT26" s="12"/>
      <c r="UUU26" s="12"/>
      <c r="UUV26" s="12"/>
      <c r="UUW26" s="12"/>
      <c r="UUX26" s="12"/>
      <c r="UUY26" s="12"/>
      <c r="UUZ26" s="12"/>
      <c r="UVA26" s="12"/>
      <c r="UVB26" s="12"/>
      <c r="UVC26" s="12"/>
      <c r="UVD26" s="12"/>
      <c r="UVE26" s="12"/>
      <c r="UVF26" s="12"/>
      <c r="UVG26" s="12"/>
      <c r="UVH26" s="12"/>
      <c r="UVI26" s="12"/>
      <c r="UVJ26" s="12"/>
      <c r="UVK26" s="12"/>
      <c r="UVL26" s="12"/>
      <c r="UVM26" s="12"/>
      <c r="UVN26" s="12"/>
      <c r="UVO26" s="12"/>
      <c r="UVP26" s="12"/>
      <c r="UVQ26" s="12"/>
      <c r="UVR26" s="12"/>
      <c r="UVS26" s="12"/>
      <c r="UVT26" s="12"/>
      <c r="UVU26" s="12"/>
      <c r="UVV26" s="12"/>
      <c r="UVW26" s="12"/>
      <c r="UVX26" s="12"/>
      <c r="UVY26" s="12"/>
      <c r="UVZ26" s="12"/>
      <c r="UWA26" s="12"/>
      <c r="UWB26" s="12"/>
      <c r="UWC26" s="12"/>
      <c r="UWD26" s="12"/>
      <c r="UWE26" s="12"/>
      <c r="UWF26" s="12"/>
      <c r="UWG26" s="12"/>
      <c r="UWH26" s="12"/>
      <c r="UWI26" s="12"/>
      <c r="UWJ26" s="12"/>
      <c r="UWK26" s="12"/>
      <c r="UWL26" s="12"/>
      <c r="UWM26" s="12"/>
      <c r="UWN26" s="12"/>
      <c r="UWO26" s="12"/>
      <c r="UWP26" s="12"/>
      <c r="UWQ26" s="12"/>
      <c r="UWR26" s="12"/>
      <c r="UWS26" s="12"/>
      <c r="UWT26" s="12"/>
      <c r="UWU26" s="12"/>
      <c r="UWV26" s="12"/>
      <c r="UWW26" s="12"/>
      <c r="UWX26" s="12"/>
      <c r="UWY26" s="12"/>
      <c r="UWZ26" s="12"/>
      <c r="UXA26" s="12"/>
      <c r="UXB26" s="12"/>
      <c r="UXC26" s="12"/>
      <c r="UXD26" s="12"/>
      <c r="UXE26" s="12"/>
      <c r="UXF26" s="12"/>
      <c r="UXG26" s="12"/>
      <c r="UXH26" s="12"/>
      <c r="UXI26" s="12"/>
      <c r="UXJ26" s="12"/>
      <c r="UXK26" s="12"/>
      <c r="UXL26" s="12"/>
      <c r="UXM26" s="12"/>
      <c r="UXN26" s="12"/>
      <c r="UXO26" s="12"/>
      <c r="UXP26" s="12"/>
      <c r="UXQ26" s="12"/>
      <c r="UXR26" s="12"/>
      <c r="UXS26" s="12"/>
      <c r="UXT26" s="12"/>
      <c r="UXU26" s="12"/>
      <c r="UXV26" s="12"/>
      <c r="UXW26" s="12"/>
      <c r="UXX26" s="12"/>
      <c r="UXY26" s="12"/>
      <c r="UXZ26" s="12"/>
      <c r="UYA26" s="12"/>
      <c r="UYB26" s="12"/>
      <c r="UYC26" s="12"/>
      <c r="UYD26" s="12"/>
      <c r="UYE26" s="12"/>
      <c r="UYF26" s="12"/>
      <c r="UYG26" s="12"/>
      <c r="UYH26" s="12"/>
      <c r="UYI26" s="12"/>
      <c r="UYJ26" s="12"/>
      <c r="UYK26" s="12"/>
      <c r="UYL26" s="12"/>
      <c r="UYM26" s="12"/>
      <c r="UYN26" s="12"/>
      <c r="UYO26" s="12"/>
      <c r="UYP26" s="12"/>
      <c r="UYQ26" s="12"/>
      <c r="UYR26" s="12"/>
      <c r="UYS26" s="12"/>
      <c r="UYT26" s="12"/>
      <c r="UYU26" s="12"/>
      <c r="UYV26" s="12"/>
      <c r="UYW26" s="12"/>
      <c r="UYX26" s="12"/>
      <c r="UYY26" s="12"/>
      <c r="UYZ26" s="12"/>
      <c r="UZA26" s="12"/>
      <c r="UZB26" s="12"/>
      <c r="UZC26" s="12"/>
      <c r="UZD26" s="12"/>
      <c r="UZE26" s="12"/>
      <c r="UZF26" s="12"/>
      <c r="UZG26" s="12"/>
      <c r="UZH26" s="12"/>
      <c r="UZI26" s="12"/>
      <c r="UZJ26" s="12"/>
      <c r="UZK26" s="12"/>
      <c r="UZL26" s="12"/>
      <c r="UZM26" s="12"/>
      <c r="UZN26" s="12"/>
      <c r="UZO26" s="12"/>
      <c r="UZP26" s="12"/>
      <c r="UZQ26" s="12"/>
      <c r="UZR26" s="12"/>
      <c r="UZS26" s="12"/>
      <c r="UZT26" s="12"/>
      <c r="UZU26" s="12"/>
      <c r="UZV26" s="12"/>
      <c r="UZW26" s="12"/>
      <c r="UZX26" s="12"/>
      <c r="UZY26" s="12"/>
      <c r="UZZ26" s="12"/>
      <c r="VAA26" s="12"/>
      <c r="VAB26" s="12"/>
      <c r="VAC26" s="12"/>
      <c r="VAD26" s="12"/>
      <c r="VAE26" s="12"/>
      <c r="VAF26" s="12"/>
      <c r="VAG26" s="12"/>
      <c r="VAH26" s="12"/>
      <c r="VAI26" s="12"/>
      <c r="VAJ26" s="12"/>
      <c r="VAK26" s="12"/>
      <c r="VAL26" s="12"/>
      <c r="VAM26" s="12"/>
      <c r="VAN26" s="12"/>
      <c r="VAO26" s="12"/>
      <c r="VAP26" s="12"/>
      <c r="VAQ26" s="12"/>
      <c r="VAR26" s="12"/>
      <c r="VAS26" s="12"/>
      <c r="VAT26" s="12"/>
      <c r="VAU26" s="12"/>
      <c r="VAV26" s="12"/>
      <c r="VAW26" s="12"/>
      <c r="VAX26" s="12"/>
      <c r="VAY26" s="12"/>
      <c r="VAZ26" s="12"/>
      <c r="VBA26" s="12"/>
      <c r="VBB26" s="12"/>
      <c r="VBC26" s="12"/>
      <c r="VBD26" s="12"/>
      <c r="VBE26" s="12"/>
      <c r="VBF26" s="12"/>
      <c r="VBG26" s="12"/>
      <c r="VBH26" s="12"/>
      <c r="VBI26" s="12"/>
      <c r="VBJ26" s="12"/>
      <c r="VBK26" s="12"/>
      <c r="VBL26" s="12"/>
      <c r="VBM26" s="12"/>
      <c r="VBN26" s="12"/>
      <c r="VBO26" s="12"/>
      <c r="VBP26" s="12"/>
      <c r="VBQ26" s="12"/>
      <c r="VBR26" s="12"/>
      <c r="VBS26" s="12"/>
      <c r="VBT26" s="12"/>
      <c r="VBU26" s="12"/>
      <c r="VBV26" s="12"/>
      <c r="VBW26" s="12"/>
      <c r="VBX26" s="12"/>
      <c r="VBY26" s="12"/>
      <c r="VBZ26" s="12"/>
      <c r="VCA26" s="12"/>
      <c r="VCB26" s="12"/>
      <c r="VCC26" s="12"/>
      <c r="VCD26" s="12"/>
      <c r="VCE26" s="12"/>
      <c r="VCF26" s="12"/>
      <c r="VCG26" s="12"/>
      <c r="VCH26" s="12"/>
      <c r="VCI26" s="12"/>
      <c r="VCJ26" s="12"/>
      <c r="VCK26" s="12"/>
      <c r="VCL26" s="12"/>
      <c r="VCM26" s="12"/>
      <c r="VCN26" s="12"/>
      <c r="VCO26" s="12"/>
      <c r="VCP26" s="12"/>
      <c r="VCQ26" s="12"/>
      <c r="VCR26" s="12"/>
      <c r="VCS26" s="12"/>
      <c r="VCT26" s="12"/>
      <c r="VCU26" s="12"/>
      <c r="VCV26" s="12"/>
      <c r="VCW26" s="12"/>
      <c r="VCX26" s="12"/>
      <c r="VCY26" s="12"/>
      <c r="VCZ26" s="12"/>
      <c r="VDA26" s="12"/>
      <c r="VDB26" s="12"/>
      <c r="VDC26" s="12"/>
      <c r="VDD26" s="12"/>
      <c r="VDE26" s="12"/>
      <c r="VDF26" s="12"/>
      <c r="VDG26" s="12"/>
      <c r="VDH26" s="12"/>
      <c r="VDI26" s="12"/>
      <c r="VDJ26" s="12"/>
      <c r="VDK26" s="12"/>
      <c r="VDL26" s="12"/>
      <c r="VDM26" s="12"/>
      <c r="VDN26" s="12"/>
      <c r="VDO26" s="12"/>
      <c r="VDP26" s="12"/>
      <c r="VDQ26" s="12"/>
      <c r="VDR26" s="12"/>
      <c r="VDS26" s="12"/>
      <c r="VDT26" s="12"/>
      <c r="VDU26" s="12"/>
      <c r="VDV26" s="12"/>
      <c r="VDW26" s="12"/>
      <c r="VDX26" s="12"/>
      <c r="VDY26" s="12"/>
      <c r="VDZ26" s="12"/>
      <c r="VEA26" s="12"/>
      <c r="VEB26" s="12"/>
      <c r="VEC26" s="12"/>
      <c r="VED26" s="12"/>
      <c r="VEE26" s="12"/>
      <c r="VEF26" s="12"/>
      <c r="VEG26" s="12"/>
      <c r="VEH26" s="12"/>
      <c r="VEI26" s="12"/>
      <c r="VEJ26" s="12"/>
      <c r="VEK26" s="12"/>
      <c r="VEL26" s="12"/>
      <c r="VEM26" s="12"/>
      <c r="VEN26" s="12"/>
      <c r="VEO26" s="12"/>
      <c r="VEP26" s="12"/>
      <c r="VEQ26" s="12"/>
      <c r="VER26" s="12"/>
      <c r="VES26" s="12"/>
      <c r="VET26" s="12"/>
      <c r="VEU26" s="12"/>
      <c r="VEV26" s="12"/>
      <c r="VEW26" s="12"/>
      <c r="VEX26" s="12"/>
      <c r="VEY26" s="12"/>
      <c r="VEZ26" s="12"/>
      <c r="VFA26" s="12"/>
      <c r="VFB26" s="12"/>
      <c r="VFC26" s="12"/>
      <c r="VFD26" s="12"/>
      <c r="VFE26" s="12"/>
      <c r="VFF26" s="12"/>
      <c r="VFG26" s="12"/>
      <c r="VFH26" s="12"/>
      <c r="VFI26" s="12"/>
      <c r="VFJ26" s="12"/>
      <c r="VFK26" s="12"/>
      <c r="VFL26" s="12"/>
      <c r="VFM26" s="12"/>
      <c r="VFN26" s="12"/>
      <c r="VFO26" s="12"/>
      <c r="VFP26" s="12"/>
      <c r="VFQ26" s="12"/>
      <c r="VFR26" s="12"/>
      <c r="VFS26" s="12"/>
      <c r="VFT26" s="12"/>
      <c r="VFU26" s="12"/>
      <c r="VFV26" s="12"/>
      <c r="VFW26" s="12"/>
      <c r="VFX26" s="12"/>
      <c r="VFY26" s="12"/>
      <c r="VFZ26" s="12"/>
      <c r="VGA26" s="12"/>
      <c r="VGB26" s="12"/>
      <c r="VGC26" s="12"/>
      <c r="VGD26" s="12"/>
      <c r="VGE26" s="12"/>
      <c r="VGF26" s="12"/>
      <c r="VGG26" s="12"/>
      <c r="VGH26" s="12"/>
      <c r="VGI26" s="12"/>
      <c r="VGJ26" s="12"/>
      <c r="VGK26" s="12"/>
      <c r="VGL26" s="12"/>
      <c r="VGM26" s="12"/>
      <c r="VGN26" s="12"/>
      <c r="VGO26" s="12"/>
      <c r="VGP26" s="12"/>
      <c r="VGQ26" s="12"/>
      <c r="VGR26" s="12"/>
      <c r="VGS26" s="12"/>
      <c r="VGT26" s="12"/>
      <c r="VGU26" s="12"/>
      <c r="VGV26" s="12"/>
      <c r="VGW26" s="12"/>
      <c r="VGX26" s="12"/>
      <c r="VGY26" s="12"/>
      <c r="VGZ26" s="12"/>
      <c r="VHA26" s="12"/>
      <c r="VHB26" s="12"/>
      <c r="VHC26" s="12"/>
      <c r="VHD26" s="12"/>
      <c r="VHE26" s="12"/>
      <c r="VHF26" s="12"/>
      <c r="VHG26" s="12"/>
      <c r="VHH26" s="12"/>
      <c r="VHI26" s="12"/>
      <c r="VHJ26" s="12"/>
      <c r="VHK26" s="12"/>
      <c r="VHL26" s="12"/>
      <c r="VHM26" s="12"/>
      <c r="VHN26" s="12"/>
      <c r="VHO26" s="12"/>
      <c r="VHP26" s="12"/>
      <c r="VHQ26" s="12"/>
      <c r="VHR26" s="12"/>
      <c r="VHS26" s="12"/>
      <c r="VHT26" s="12"/>
      <c r="VHU26" s="12"/>
      <c r="VHV26" s="12"/>
      <c r="VHW26" s="12"/>
      <c r="VHX26" s="12"/>
      <c r="VHY26" s="12"/>
      <c r="VHZ26" s="12"/>
      <c r="VIA26" s="12"/>
      <c r="VIB26" s="12"/>
      <c r="VIC26" s="12"/>
      <c r="VID26" s="12"/>
      <c r="VIE26" s="12"/>
      <c r="VIF26" s="12"/>
      <c r="VIG26" s="12"/>
      <c r="VIH26" s="12"/>
      <c r="VII26" s="12"/>
      <c r="VIJ26" s="12"/>
      <c r="VIK26" s="12"/>
      <c r="VIL26" s="12"/>
      <c r="VIM26" s="12"/>
      <c r="VIN26" s="12"/>
      <c r="VIO26" s="12"/>
      <c r="VIP26" s="12"/>
      <c r="VIQ26" s="12"/>
      <c r="VIR26" s="12"/>
      <c r="VIS26" s="12"/>
      <c r="VIT26" s="12"/>
      <c r="VIU26" s="12"/>
      <c r="VIV26" s="12"/>
      <c r="VIW26" s="12"/>
      <c r="VIX26" s="12"/>
      <c r="VIY26" s="12"/>
      <c r="VIZ26" s="12"/>
      <c r="VJA26" s="12"/>
      <c r="VJB26" s="12"/>
      <c r="VJC26" s="12"/>
      <c r="VJD26" s="12"/>
      <c r="VJE26" s="12"/>
      <c r="VJF26" s="12"/>
      <c r="VJG26" s="12"/>
      <c r="VJH26" s="12"/>
      <c r="VJI26" s="12"/>
      <c r="VJJ26" s="12"/>
      <c r="VJK26" s="12"/>
      <c r="VJL26" s="12"/>
      <c r="VJM26" s="12"/>
      <c r="VJN26" s="12"/>
      <c r="VJO26" s="12"/>
      <c r="VJP26" s="12"/>
      <c r="VJQ26" s="12"/>
      <c r="VJR26" s="12"/>
      <c r="VJS26" s="12"/>
      <c r="VJT26" s="12"/>
      <c r="VJU26" s="12"/>
      <c r="VJV26" s="12"/>
      <c r="VJW26" s="12"/>
      <c r="VJX26" s="12"/>
      <c r="VJY26" s="12"/>
      <c r="VJZ26" s="12"/>
      <c r="VKA26" s="12"/>
      <c r="VKB26" s="12"/>
      <c r="VKC26" s="12"/>
      <c r="VKD26" s="12"/>
      <c r="VKE26" s="12"/>
      <c r="VKF26" s="12"/>
      <c r="VKG26" s="12"/>
      <c r="VKH26" s="12"/>
      <c r="VKI26" s="12"/>
      <c r="VKJ26" s="12"/>
      <c r="VKK26" s="12"/>
      <c r="VKL26" s="12"/>
      <c r="VKM26" s="12"/>
      <c r="VKN26" s="12"/>
      <c r="VKO26" s="12"/>
      <c r="VKP26" s="12"/>
      <c r="VKQ26" s="12"/>
      <c r="VKR26" s="12"/>
      <c r="VKS26" s="12"/>
      <c r="VKT26" s="12"/>
      <c r="VKU26" s="12"/>
      <c r="VKV26" s="12"/>
      <c r="VKW26" s="12"/>
      <c r="VKX26" s="12"/>
      <c r="VKY26" s="12"/>
      <c r="VKZ26" s="12"/>
      <c r="VLA26" s="12"/>
      <c r="VLB26" s="12"/>
      <c r="VLC26" s="12"/>
      <c r="VLD26" s="12"/>
      <c r="VLE26" s="12"/>
      <c r="VLF26" s="12"/>
      <c r="VLG26" s="12"/>
      <c r="VLH26" s="12"/>
      <c r="VLI26" s="12"/>
      <c r="VLJ26" s="12"/>
      <c r="VLK26" s="12"/>
      <c r="VLL26" s="12"/>
      <c r="VLM26" s="12"/>
      <c r="VLN26" s="12"/>
      <c r="VLO26" s="12"/>
      <c r="VLP26" s="12"/>
      <c r="VLQ26" s="12"/>
      <c r="VLR26" s="12"/>
      <c r="VLS26" s="12"/>
      <c r="VLT26" s="12"/>
      <c r="VLU26" s="12"/>
      <c r="VLV26" s="12"/>
      <c r="VLW26" s="12"/>
      <c r="VLX26" s="12"/>
      <c r="VLY26" s="12"/>
      <c r="VLZ26" s="12"/>
      <c r="VMA26" s="12"/>
      <c r="VMB26" s="12"/>
      <c r="VMC26" s="12"/>
      <c r="VMD26" s="12"/>
      <c r="VME26" s="12"/>
      <c r="VMF26" s="12"/>
      <c r="VMG26" s="12"/>
      <c r="VMH26" s="12"/>
      <c r="VMI26" s="12"/>
      <c r="VMJ26" s="12"/>
      <c r="VMK26" s="12"/>
      <c r="VML26" s="12"/>
      <c r="VMM26" s="12"/>
      <c r="VMN26" s="12"/>
      <c r="VMO26" s="12"/>
      <c r="VMP26" s="12"/>
      <c r="VMQ26" s="12"/>
      <c r="VMR26" s="12"/>
      <c r="VMS26" s="12"/>
      <c r="VMT26" s="12"/>
      <c r="VMU26" s="12"/>
      <c r="VMV26" s="12"/>
      <c r="VMW26" s="12"/>
      <c r="VMX26" s="12"/>
      <c r="VMY26" s="12"/>
      <c r="VMZ26" s="12"/>
      <c r="VNA26" s="12"/>
      <c r="VNB26" s="12"/>
      <c r="VNC26" s="12"/>
      <c r="VND26" s="12"/>
      <c r="VNE26" s="12"/>
      <c r="VNF26" s="12"/>
      <c r="VNG26" s="12"/>
      <c r="VNH26" s="12"/>
      <c r="VNI26" s="12"/>
      <c r="VNJ26" s="12"/>
      <c r="VNK26" s="12"/>
      <c r="VNL26" s="12"/>
      <c r="VNM26" s="12"/>
      <c r="VNN26" s="12"/>
      <c r="VNO26" s="12"/>
      <c r="VNP26" s="12"/>
      <c r="VNQ26" s="12"/>
      <c r="VNR26" s="12"/>
      <c r="VNS26" s="12"/>
      <c r="VNT26" s="12"/>
      <c r="VNU26" s="12"/>
      <c r="VNV26" s="12"/>
      <c r="VNW26" s="12"/>
      <c r="VNX26" s="12"/>
      <c r="VNY26" s="12"/>
      <c r="VNZ26" s="12"/>
      <c r="VOA26" s="12"/>
      <c r="VOB26" s="12"/>
      <c r="VOC26" s="12"/>
      <c r="VOD26" s="12"/>
      <c r="VOE26" s="12"/>
      <c r="VOF26" s="12"/>
      <c r="VOG26" s="12"/>
      <c r="VOH26" s="12"/>
      <c r="VOI26" s="12"/>
      <c r="VOJ26" s="12"/>
      <c r="VOK26" s="12"/>
      <c r="VOL26" s="12"/>
      <c r="VOM26" s="12"/>
      <c r="VON26" s="12"/>
      <c r="VOO26" s="12"/>
      <c r="VOP26" s="12"/>
      <c r="VOQ26" s="12"/>
      <c r="VOR26" s="12"/>
      <c r="VOS26" s="12"/>
      <c r="VOT26" s="12"/>
      <c r="VOU26" s="12"/>
      <c r="VOV26" s="12"/>
      <c r="VOW26" s="12"/>
      <c r="VOX26" s="12"/>
      <c r="VOY26" s="12"/>
      <c r="VOZ26" s="12"/>
      <c r="VPA26" s="12"/>
      <c r="VPB26" s="12"/>
      <c r="VPC26" s="12"/>
      <c r="VPD26" s="12"/>
      <c r="VPE26" s="12"/>
      <c r="VPF26" s="12"/>
      <c r="VPG26" s="12"/>
      <c r="VPH26" s="12"/>
      <c r="VPI26" s="12"/>
      <c r="VPJ26" s="12"/>
      <c r="VPK26" s="12"/>
      <c r="VPL26" s="12"/>
      <c r="VPM26" s="12"/>
      <c r="VPN26" s="12"/>
      <c r="VPO26" s="12"/>
      <c r="VPP26" s="12"/>
      <c r="VPQ26" s="12"/>
      <c r="VPR26" s="12"/>
      <c r="VPS26" s="12"/>
      <c r="VPT26" s="12"/>
      <c r="VPU26" s="12"/>
      <c r="VPV26" s="12"/>
      <c r="VPW26" s="12"/>
      <c r="VPX26" s="12"/>
      <c r="VPY26" s="12"/>
      <c r="VPZ26" s="12"/>
      <c r="VQA26" s="12"/>
      <c r="VQB26" s="12"/>
      <c r="VQC26" s="12"/>
      <c r="VQD26" s="12"/>
      <c r="VQE26" s="12"/>
      <c r="VQF26" s="12"/>
      <c r="VQG26" s="12"/>
      <c r="VQH26" s="12"/>
      <c r="VQI26" s="12"/>
      <c r="VQJ26" s="12"/>
      <c r="VQK26" s="12"/>
      <c r="VQL26" s="12"/>
      <c r="VQM26" s="12"/>
      <c r="VQN26" s="12"/>
      <c r="VQO26" s="12"/>
      <c r="VQP26" s="12"/>
      <c r="VQQ26" s="12"/>
      <c r="VQR26" s="12"/>
      <c r="VQS26" s="12"/>
      <c r="VQT26" s="12"/>
      <c r="VQU26" s="12"/>
      <c r="VQV26" s="12"/>
      <c r="VQW26" s="12"/>
      <c r="VQX26" s="12"/>
      <c r="VQY26" s="12"/>
      <c r="VQZ26" s="12"/>
      <c r="VRA26" s="12"/>
      <c r="VRB26" s="12"/>
      <c r="VRC26" s="12"/>
      <c r="VRD26" s="12"/>
      <c r="VRE26" s="12"/>
      <c r="VRF26" s="12"/>
      <c r="VRG26" s="12"/>
      <c r="VRH26" s="12"/>
      <c r="VRI26" s="12"/>
      <c r="VRJ26" s="12"/>
      <c r="VRK26" s="12"/>
      <c r="VRL26" s="12"/>
      <c r="VRM26" s="12"/>
      <c r="VRN26" s="12"/>
      <c r="VRO26" s="12"/>
      <c r="VRP26" s="12"/>
      <c r="VRQ26" s="12"/>
      <c r="VRR26" s="12"/>
      <c r="VRS26" s="12"/>
      <c r="VRT26" s="12"/>
      <c r="VRU26" s="12"/>
      <c r="VRV26" s="12"/>
      <c r="VRW26" s="12"/>
      <c r="VRX26" s="12"/>
      <c r="VRY26" s="12"/>
      <c r="VRZ26" s="12"/>
      <c r="VSA26" s="12"/>
      <c r="VSB26" s="12"/>
      <c r="VSC26" s="12"/>
      <c r="VSD26" s="12"/>
      <c r="VSE26" s="12"/>
      <c r="VSF26" s="12"/>
      <c r="VSG26" s="12"/>
      <c r="VSH26" s="12"/>
      <c r="VSI26" s="12"/>
      <c r="VSJ26" s="12"/>
      <c r="VSK26" s="12"/>
      <c r="VSL26" s="12"/>
      <c r="VSM26" s="12"/>
      <c r="VSN26" s="12"/>
      <c r="VSO26" s="12"/>
      <c r="VSP26" s="12"/>
      <c r="VSQ26" s="12"/>
      <c r="VSR26" s="12"/>
      <c r="VSS26" s="12"/>
      <c r="VST26" s="12"/>
      <c r="VSU26" s="12"/>
      <c r="VSV26" s="12"/>
      <c r="VSW26" s="12"/>
      <c r="VSX26" s="12"/>
      <c r="VSY26" s="12"/>
      <c r="VSZ26" s="12"/>
      <c r="VTA26" s="12"/>
      <c r="VTB26" s="12"/>
      <c r="VTC26" s="12"/>
      <c r="VTD26" s="12"/>
      <c r="VTE26" s="12"/>
      <c r="VTF26" s="12"/>
      <c r="VTG26" s="12"/>
      <c r="VTH26" s="12"/>
      <c r="VTI26" s="12"/>
      <c r="VTJ26" s="12"/>
      <c r="VTK26" s="12"/>
      <c r="VTL26" s="12"/>
      <c r="VTM26" s="12"/>
      <c r="VTN26" s="12"/>
      <c r="VTO26" s="12"/>
      <c r="VTP26" s="12"/>
      <c r="VTQ26" s="12"/>
      <c r="VTR26" s="12"/>
      <c r="VTS26" s="12"/>
      <c r="VTT26" s="12"/>
      <c r="VTU26" s="12"/>
      <c r="VTV26" s="12"/>
      <c r="VTW26" s="12"/>
      <c r="VTX26" s="12"/>
      <c r="VTY26" s="12"/>
      <c r="VTZ26" s="12"/>
      <c r="VUA26" s="12"/>
      <c r="VUB26" s="12"/>
      <c r="VUC26" s="12"/>
      <c r="VUD26" s="12"/>
      <c r="VUE26" s="12"/>
      <c r="VUF26" s="12"/>
      <c r="VUG26" s="12"/>
      <c r="VUH26" s="12"/>
      <c r="VUI26" s="12"/>
      <c r="VUJ26" s="12"/>
      <c r="VUK26" s="12"/>
      <c r="VUL26" s="12"/>
      <c r="VUM26" s="12"/>
      <c r="VUN26" s="12"/>
      <c r="VUO26" s="12"/>
      <c r="VUP26" s="12"/>
      <c r="VUQ26" s="12"/>
      <c r="VUR26" s="12"/>
      <c r="VUS26" s="12"/>
      <c r="VUT26" s="12"/>
      <c r="VUU26" s="12"/>
      <c r="VUV26" s="12"/>
      <c r="VUW26" s="12"/>
      <c r="VUX26" s="12"/>
      <c r="VUY26" s="12"/>
      <c r="VUZ26" s="12"/>
      <c r="VVA26" s="12"/>
      <c r="VVB26" s="12"/>
      <c r="VVC26" s="12"/>
      <c r="VVD26" s="12"/>
      <c r="VVE26" s="12"/>
      <c r="VVF26" s="12"/>
      <c r="VVG26" s="12"/>
      <c r="VVH26" s="12"/>
      <c r="VVI26" s="12"/>
      <c r="VVJ26" s="12"/>
      <c r="VVK26" s="12"/>
      <c r="VVL26" s="12"/>
      <c r="VVM26" s="12"/>
      <c r="VVN26" s="12"/>
      <c r="VVO26" s="12"/>
      <c r="VVP26" s="12"/>
      <c r="VVQ26" s="12"/>
      <c r="VVR26" s="12"/>
      <c r="VVS26" s="12"/>
      <c r="VVT26" s="12"/>
      <c r="VVU26" s="12"/>
      <c r="VVV26" s="12"/>
      <c r="VVW26" s="12"/>
      <c r="VVX26" s="12"/>
      <c r="VVY26" s="12"/>
      <c r="VVZ26" s="12"/>
      <c r="VWA26" s="12"/>
      <c r="VWB26" s="12"/>
      <c r="VWC26" s="12"/>
      <c r="VWD26" s="12"/>
      <c r="VWE26" s="12"/>
      <c r="VWF26" s="12"/>
      <c r="VWG26" s="12"/>
      <c r="VWH26" s="12"/>
      <c r="VWI26" s="12"/>
      <c r="VWJ26" s="12"/>
      <c r="VWK26" s="12"/>
      <c r="VWL26" s="12"/>
      <c r="VWM26" s="12"/>
      <c r="VWN26" s="12"/>
      <c r="VWO26" s="12"/>
      <c r="VWP26" s="12"/>
      <c r="VWQ26" s="12"/>
      <c r="VWR26" s="12"/>
      <c r="VWS26" s="12"/>
      <c r="VWT26" s="12"/>
      <c r="VWU26" s="12"/>
      <c r="VWV26" s="12"/>
      <c r="VWW26" s="12"/>
      <c r="VWX26" s="12"/>
      <c r="VWY26" s="12"/>
      <c r="VWZ26" s="12"/>
      <c r="VXA26" s="12"/>
      <c r="VXB26" s="12"/>
      <c r="VXC26" s="12"/>
      <c r="VXD26" s="12"/>
      <c r="VXE26" s="12"/>
      <c r="VXF26" s="12"/>
      <c r="VXG26" s="12"/>
      <c r="VXH26" s="12"/>
      <c r="VXI26" s="12"/>
      <c r="VXJ26" s="12"/>
      <c r="VXK26" s="12"/>
      <c r="VXL26" s="12"/>
      <c r="VXM26" s="12"/>
      <c r="VXN26" s="12"/>
      <c r="VXO26" s="12"/>
      <c r="VXP26" s="12"/>
      <c r="VXQ26" s="12"/>
      <c r="VXR26" s="12"/>
      <c r="VXS26" s="12"/>
      <c r="VXT26" s="12"/>
      <c r="VXU26" s="12"/>
      <c r="VXV26" s="12"/>
      <c r="VXW26" s="12"/>
      <c r="VXX26" s="12"/>
      <c r="VXY26" s="12"/>
      <c r="VXZ26" s="12"/>
      <c r="VYA26" s="12"/>
      <c r="VYB26" s="12"/>
      <c r="VYC26" s="12"/>
      <c r="VYD26" s="12"/>
      <c r="VYE26" s="12"/>
      <c r="VYF26" s="12"/>
      <c r="VYG26" s="12"/>
      <c r="VYH26" s="12"/>
      <c r="VYI26" s="12"/>
      <c r="VYJ26" s="12"/>
      <c r="VYK26" s="12"/>
      <c r="VYL26" s="12"/>
      <c r="VYM26" s="12"/>
      <c r="VYN26" s="12"/>
      <c r="VYO26" s="12"/>
      <c r="VYP26" s="12"/>
      <c r="VYQ26" s="12"/>
      <c r="VYR26" s="12"/>
      <c r="VYS26" s="12"/>
      <c r="VYT26" s="12"/>
      <c r="VYU26" s="12"/>
      <c r="VYV26" s="12"/>
      <c r="VYW26" s="12"/>
      <c r="VYX26" s="12"/>
      <c r="VYY26" s="12"/>
      <c r="VYZ26" s="12"/>
      <c r="VZA26" s="12"/>
      <c r="VZB26" s="12"/>
      <c r="VZC26" s="12"/>
      <c r="VZD26" s="12"/>
      <c r="VZE26" s="12"/>
      <c r="VZF26" s="12"/>
      <c r="VZG26" s="12"/>
      <c r="VZH26" s="12"/>
      <c r="VZI26" s="12"/>
      <c r="VZJ26" s="12"/>
      <c r="VZK26" s="12"/>
      <c r="VZL26" s="12"/>
      <c r="VZM26" s="12"/>
      <c r="VZN26" s="12"/>
      <c r="VZO26" s="12"/>
      <c r="VZP26" s="12"/>
      <c r="VZQ26" s="12"/>
      <c r="VZR26" s="12"/>
      <c r="VZS26" s="12"/>
      <c r="VZT26" s="12"/>
      <c r="VZU26" s="12"/>
      <c r="VZV26" s="12"/>
      <c r="VZW26" s="12"/>
      <c r="VZX26" s="12"/>
      <c r="VZY26" s="12"/>
      <c r="VZZ26" s="12"/>
      <c r="WAA26" s="12"/>
      <c r="WAB26" s="12"/>
      <c r="WAC26" s="12"/>
      <c r="WAD26" s="12"/>
      <c r="WAE26" s="12"/>
      <c r="WAF26" s="12"/>
      <c r="WAG26" s="12"/>
      <c r="WAH26" s="12"/>
      <c r="WAI26" s="12"/>
      <c r="WAJ26" s="12"/>
      <c r="WAK26" s="12"/>
      <c r="WAL26" s="12"/>
      <c r="WAM26" s="12"/>
      <c r="WAN26" s="12"/>
      <c r="WAO26" s="12"/>
      <c r="WAP26" s="12"/>
      <c r="WAQ26" s="12"/>
      <c r="WAR26" s="12"/>
      <c r="WAS26" s="12"/>
      <c r="WAT26" s="12"/>
      <c r="WAU26" s="12"/>
      <c r="WAV26" s="12"/>
      <c r="WAW26" s="12"/>
      <c r="WAX26" s="12"/>
      <c r="WAY26" s="12"/>
      <c r="WAZ26" s="12"/>
      <c r="WBA26" s="12"/>
      <c r="WBB26" s="12"/>
      <c r="WBC26" s="12"/>
      <c r="WBD26" s="12"/>
      <c r="WBE26" s="12"/>
      <c r="WBF26" s="12"/>
      <c r="WBG26" s="12"/>
      <c r="WBH26" s="12"/>
      <c r="WBI26" s="12"/>
      <c r="WBJ26" s="12"/>
      <c r="WBK26" s="12"/>
      <c r="WBL26" s="12"/>
      <c r="WBM26" s="12"/>
      <c r="WBN26" s="12"/>
      <c r="WBO26" s="12"/>
      <c r="WBP26" s="12"/>
      <c r="WBQ26" s="12"/>
      <c r="WBR26" s="12"/>
      <c r="WBS26" s="12"/>
      <c r="WBT26" s="12"/>
      <c r="WBU26" s="12"/>
      <c r="WBV26" s="12"/>
      <c r="WBW26" s="12"/>
      <c r="WBX26" s="12"/>
      <c r="WBY26" s="12"/>
      <c r="WBZ26" s="12"/>
      <c r="WCA26" s="12"/>
      <c r="WCB26" s="12"/>
      <c r="WCC26" s="12"/>
      <c r="WCD26" s="12"/>
      <c r="WCE26" s="12"/>
      <c r="WCF26" s="12"/>
      <c r="WCG26" s="12"/>
      <c r="WCH26" s="12"/>
      <c r="WCI26" s="12"/>
      <c r="WCJ26" s="12"/>
      <c r="WCK26" s="12"/>
      <c r="WCL26" s="12"/>
      <c r="WCM26" s="12"/>
      <c r="WCN26" s="12"/>
      <c r="WCO26" s="12"/>
      <c r="WCP26" s="12"/>
      <c r="WCQ26" s="12"/>
      <c r="WCR26" s="12"/>
      <c r="WCS26" s="12"/>
      <c r="WCT26" s="12"/>
      <c r="WCU26" s="12"/>
      <c r="WCV26" s="12"/>
      <c r="WCW26" s="12"/>
      <c r="WCX26" s="12"/>
      <c r="WCY26" s="12"/>
      <c r="WCZ26" s="12"/>
      <c r="WDA26" s="12"/>
      <c r="WDB26" s="12"/>
      <c r="WDC26" s="12"/>
      <c r="WDD26" s="12"/>
      <c r="WDE26" s="12"/>
      <c r="WDF26" s="12"/>
      <c r="WDG26" s="12"/>
      <c r="WDH26" s="12"/>
      <c r="WDI26" s="12"/>
      <c r="WDJ26" s="12"/>
      <c r="WDK26" s="12"/>
      <c r="WDL26" s="12"/>
      <c r="WDM26" s="12"/>
      <c r="WDN26" s="12"/>
      <c r="WDO26" s="12"/>
      <c r="WDP26" s="12"/>
      <c r="WDQ26" s="12"/>
      <c r="WDR26" s="12"/>
      <c r="WDS26" s="12"/>
      <c r="WDT26" s="12"/>
      <c r="WDU26" s="12"/>
      <c r="WDV26" s="12"/>
      <c r="WDW26" s="12"/>
      <c r="WDX26" s="12"/>
      <c r="WDY26" s="12"/>
      <c r="WDZ26" s="12"/>
      <c r="WEA26" s="12"/>
      <c r="WEB26" s="12"/>
      <c r="WEC26" s="12"/>
      <c r="WED26" s="12"/>
      <c r="WEE26" s="12"/>
      <c r="WEF26" s="12"/>
      <c r="WEG26" s="12"/>
      <c r="WEH26" s="12"/>
      <c r="WEI26" s="12"/>
      <c r="WEJ26" s="12"/>
      <c r="WEK26" s="12"/>
      <c r="WEL26" s="12"/>
      <c r="WEM26" s="12"/>
      <c r="WEN26" s="12"/>
      <c r="WEO26" s="12"/>
      <c r="WEP26" s="12"/>
      <c r="WEQ26" s="12"/>
      <c r="WER26" s="12"/>
      <c r="WES26" s="12"/>
      <c r="WET26" s="12"/>
      <c r="WEU26" s="12"/>
      <c r="WEV26" s="12"/>
      <c r="WEW26" s="12"/>
      <c r="WEX26" s="12"/>
      <c r="WEY26" s="12"/>
      <c r="WEZ26" s="12"/>
      <c r="WFA26" s="12"/>
      <c r="WFB26" s="12"/>
      <c r="WFC26" s="12"/>
      <c r="WFD26" s="12"/>
      <c r="WFE26" s="12"/>
      <c r="WFF26" s="12"/>
      <c r="WFG26" s="12"/>
      <c r="WFH26" s="12"/>
      <c r="WFI26" s="12"/>
      <c r="WFJ26" s="12"/>
      <c r="WFK26" s="12"/>
      <c r="WFL26" s="12"/>
      <c r="WFM26" s="12"/>
      <c r="WFN26" s="12"/>
      <c r="WFO26" s="12"/>
      <c r="WFP26" s="12"/>
      <c r="WFQ26" s="12"/>
      <c r="WFR26" s="12"/>
      <c r="WFS26" s="12"/>
      <c r="WFT26" s="12"/>
      <c r="WFU26" s="12"/>
      <c r="WFV26" s="12"/>
      <c r="WFW26" s="12"/>
      <c r="WFX26" s="12"/>
      <c r="WFY26" s="12"/>
      <c r="WFZ26" s="12"/>
      <c r="WGA26" s="12"/>
      <c r="WGB26" s="12"/>
      <c r="WGC26" s="12"/>
      <c r="WGD26" s="12"/>
      <c r="WGE26" s="12"/>
      <c r="WGF26" s="12"/>
      <c r="WGG26" s="12"/>
      <c r="WGH26" s="12"/>
      <c r="WGI26" s="12"/>
      <c r="WGJ26" s="12"/>
      <c r="WGK26" s="12"/>
      <c r="WGL26" s="12"/>
      <c r="WGM26" s="12"/>
      <c r="WGN26" s="12"/>
      <c r="WGO26" s="12"/>
      <c r="WGP26" s="12"/>
      <c r="WGQ26" s="12"/>
      <c r="WGR26" s="12"/>
      <c r="WGS26" s="12"/>
      <c r="WGT26" s="12"/>
      <c r="WGU26" s="12"/>
      <c r="WGV26" s="12"/>
      <c r="WGW26" s="12"/>
      <c r="WGX26" s="12"/>
      <c r="WGY26" s="12"/>
      <c r="WGZ26" s="12"/>
      <c r="WHA26" s="12"/>
      <c r="WHB26" s="12"/>
      <c r="WHC26" s="12"/>
      <c r="WHD26" s="12"/>
      <c r="WHE26" s="12"/>
      <c r="WHF26" s="12"/>
      <c r="WHG26" s="12"/>
      <c r="WHH26" s="12"/>
      <c r="WHI26" s="12"/>
      <c r="WHJ26" s="12"/>
      <c r="WHK26" s="12"/>
      <c r="WHL26" s="12"/>
      <c r="WHM26" s="12"/>
      <c r="WHN26" s="12"/>
      <c r="WHO26" s="12"/>
      <c r="WHP26" s="12"/>
      <c r="WHQ26" s="12"/>
      <c r="WHR26" s="12"/>
      <c r="WHS26" s="12"/>
      <c r="WHT26" s="12"/>
      <c r="WHU26" s="12"/>
      <c r="WHV26" s="12"/>
      <c r="WHW26" s="12"/>
      <c r="WHX26" s="12"/>
      <c r="WHY26" s="12"/>
      <c r="WHZ26" s="12"/>
      <c r="WIA26" s="12"/>
      <c r="WIB26" s="12"/>
      <c r="WIC26" s="12"/>
      <c r="WID26" s="12"/>
      <c r="WIE26" s="12"/>
      <c r="WIF26" s="12"/>
      <c r="WIG26" s="12"/>
      <c r="WIH26" s="12"/>
      <c r="WII26" s="12"/>
      <c r="WIJ26" s="12"/>
      <c r="WIK26" s="12"/>
      <c r="WIL26" s="12"/>
      <c r="WIM26" s="12"/>
      <c r="WIN26" s="12"/>
      <c r="WIO26" s="12"/>
      <c r="WIP26" s="12"/>
      <c r="WIQ26" s="12"/>
      <c r="WIR26" s="12"/>
      <c r="WIS26" s="12"/>
      <c r="WIT26" s="12"/>
      <c r="WIU26" s="12"/>
      <c r="WIV26" s="12"/>
      <c r="WIW26" s="12"/>
      <c r="WIX26" s="12"/>
      <c r="WIY26" s="12"/>
      <c r="WIZ26" s="12"/>
      <c r="WJA26" s="12"/>
      <c r="WJB26" s="12"/>
      <c r="WJC26" s="12"/>
      <c r="WJD26" s="12"/>
      <c r="WJE26" s="12"/>
      <c r="WJF26" s="12"/>
      <c r="WJG26" s="12"/>
      <c r="WJH26" s="12"/>
      <c r="WJI26" s="12"/>
      <c r="WJJ26" s="12"/>
      <c r="WJK26" s="12"/>
      <c r="WJL26" s="12"/>
      <c r="WJM26" s="12"/>
      <c r="WJN26" s="12"/>
      <c r="WJO26" s="12"/>
      <c r="WJP26" s="12"/>
      <c r="WJQ26" s="12"/>
      <c r="WJR26" s="12"/>
      <c r="WJS26" s="12"/>
      <c r="WJT26" s="12"/>
      <c r="WJU26" s="12"/>
      <c r="WJV26" s="12"/>
      <c r="WJW26" s="12"/>
      <c r="WJX26" s="12"/>
      <c r="WJY26" s="12"/>
      <c r="WJZ26" s="12"/>
      <c r="WKA26" s="12"/>
      <c r="WKB26" s="12"/>
      <c r="WKC26" s="12"/>
      <c r="WKD26" s="12"/>
      <c r="WKE26" s="12"/>
      <c r="WKF26" s="12"/>
      <c r="WKG26" s="12"/>
      <c r="WKH26" s="12"/>
      <c r="WKI26" s="12"/>
      <c r="WKJ26" s="12"/>
      <c r="WKK26" s="12"/>
      <c r="WKL26" s="12"/>
      <c r="WKM26" s="12"/>
      <c r="WKN26" s="12"/>
      <c r="WKO26" s="12"/>
      <c r="WKP26" s="12"/>
      <c r="WKQ26" s="12"/>
      <c r="WKR26" s="12"/>
      <c r="WKS26" s="12"/>
      <c r="WKT26" s="12"/>
      <c r="WKU26" s="12"/>
      <c r="WKV26" s="12"/>
      <c r="WKW26" s="12"/>
      <c r="WKX26" s="12"/>
      <c r="WKY26" s="12"/>
      <c r="WKZ26" s="12"/>
      <c r="WLA26" s="12"/>
      <c r="WLB26" s="12"/>
      <c r="WLC26" s="12"/>
      <c r="WLD26" s="12"/>
      <c r="WLE26" s="12"/>
      <c r="WLF26" s="12"/>
      <c r="WLG26" s="12"/>
      <c r="WLH26" s="12"/>
      <c r="WLI26" s="12"/>
      <c r="WLJ26" s="12"/>
      <c r="WLK26" s="12"/>
      <c r="WLL26" s="12"/>
      <c r="WLM26" s="12"/>
      <c r="WLN26" s="12"/>
      <c r="WLO26" s="12"/>
      <c r="WLP26" s="12"/>
      <c r="WLQ26" s="12"/>
      <c r="WLR26" s="12"/>
      <c r="WLS26" s="12"/>
      <c r="WLT26" s="12"/>
      <c r="WLU26" s="12"/>
      <c r="WLV26" s="12"/>
      <c r="WLW26" s="12"/>
      <c r="WLX26" s="12"/>
      <c r="WLY26" s="12"/>
      <c r="WLZ26" s="12"/>
      <c r="WMA26" s="12"/>
      <c r="WMB26" s="12"/>
      <c r="WMC26" s="12"/>
      <c r="WMD26" s="12"/>
      <c r="WME26" s="12"/>
      <c r="WMF26" s="12"/>
      <c r="WMG26" s="12"/>
      <c r="WMH26" s="12"/>
      <c r="WMI26" s="12"/>
      <c r="WMJ26" s="12"/>
      <c r="WMK26" s="12"/>
      <c r="WML26" s="12"/>
      <c r="WMM26" s="12"/>
      <c r="WMN26" s="12"/>
      <c r="WMO26" s="12"/>
      <c r="WMP26" s="12"/>
      <c r="WMQ26" s="12"/>
      <c r="WMR26" s="12"/>
      <c r="WMS26" s="12"/>
      <c r="WMT26" s="12"/>
      <c r="WMU26" s="12"/>
      <c r="WMV26" s="12"/>
      <c r="WMW26" s="12"/>
      <c r="WMX26" s="12"/>
      <c r="WMY26" s="12"/>
      <c r="WMZ26" s="12"/>
      <c r="WNA26" s="12"/>
      <c r="WNB26" s="12"/>
      <c r="WNC26" s="12"/>
      <c r="WND26" s="12"/>
      <c r="WNE26" s="12"/>
      <c r="WNF26" s="12"/>
      <c r="WNG26" s="12"/>
      <c r="WNH26" s="12"/>
      <c r="WNI26" s="12"/>
      <c r="WNJ26" s="12"/>
      <c r="WNK26" s="12"/>
      <c r="WNL26" s="12"/>
      <c r="WNM26" s="12"/>
      <c r="WNN26" s="12"/>
      <c r="WNO26" s="12"/>
      <c r="WNP26" s="12"/>
      <c r="WNQ26" s="12"/>
      <c r="WNR26" s="12"/>
      <c r="WNS26" s="12"/>
      <c r="WNT26" s="12"/>
      <c r="WNU26" s="12"/>
      <c r="WNV26" s="12"/>
      <c r="WNW26" s="12"/>
      <c r="WNX26" s="12"/>
      <c r="WNY26" s="12"/>
      <c r="WNZ26" s="12"/>
      <c r="WOA26" s="12"/>
      <c r="WOB26" s="12"/>
      <c r="WOC26" s="12"/>
      <c r="WOD26" s="12"/>
      <c r="WOE26" s="12"/>
      <c r="WOF26" s="12"/>
      <c r="WOG26" s="12"/>
      <c r="WOH26" s="12"/>
      <c r="WOI26" s="12"/>
      <c r="WOJ26" s="12"/>
      <c r="WOK26" s="12"/>
      <c r="WOL26" s="12"/>
      <c r="WOM26" s="12"/>
      <c r="WON26" s="12"/>
      <c r="WOO26" s="12"/>
      <c r="WOP26" s="12"/>
      <c r="WOQ26" s="12"/>
      <c r="WOR26" s="12"/>
      <c r="WOS26" s="12"/>
      <c r="WOT26" s="12"/>
      <c r="WOU26" s="12"/>
      <c r="WOV26" s="12"/>
      <c r="WOW26" s="12"/>
      <c r="WOX26" s="12"/>
      <c r="WOY26" s="12"/>
      <c r="WOZ26" s="12"/>
      <c r="WPA26" s="12"/>
      <c r="WPB26" s="12"/>
      <c r="WPC26" s="12"/>
      <c r="WPD26" s="12"/>
      <c r="WPE26" s="12"/>
      <c r="WPF26" s="12"/>
      <c r="WPG26" s="12"/>
      <c r="WPH26" s="12"/>
      <c r="WPI26" s="12"/>
      <c r="WPJ26" s="12"/>
      <c r="WPK26" s="12"/>
      <c r="WPL26" s="12"/>
      <c r="WPM26" s="12"/>
      <c r="WPN26" s="12"/>
      <c r="WPO26" s="12"/>
      <c r="WPP26" s="12"/>
      <c r="WPQ26" s="12"/>
      <c r="WPR26" s="12"/>
      <c r="WPS26" s="12"/>
      <c r="WPT26" s="12"/>
      <c r="WPU26" s="12"/>
      <c r="WPV26" s="12"/>
      <c r="WPW26" s="12"/>
      <c r="WPX26" s="12"/>
      <c r="WPY26" s="12"/>
      <c r="WPZ26" s="12"/>
      <c r="WQA26" s="12"/>
      <c r="WQB26" s="12"/>
      <c r="WQC26" s="12"/>
      <c r="WQD26" s="12"/>
      <c r="WQE26" s="12"/>
      <c r="WQF26" s="12"/>
      <c r="WQG26" s="12"/>
      <c r="WQH26" s="12"/>
      <c r="WQI26" s="12"/>
      <c r="WQJ26" s="12"/>
      <c r="WQK26" s="12"/>
      <c r="WQL26" s="12"/>
      <c r="WQM26" s="12"/>
      <c r="WQN26" s="12"/>
      <c r="WQO26" s="12"/>
      <c r="WQP26" s="12"/>
      <c r="WQQ26" s="12"/>
      <c r="WQR26" s="12"/>
      <c r="WQS26" s="12"/>
      <c r="WQT26" s="12"/>
      <c r="WQU26" s="12"/>
      <c r="WQV26" s="12"/>
      <c r="WQW26" s="12"/>
      <c r="WQX26" s="12"/>
      <c r="WQY26" s="12"/>
      <c r="WQZ26" s="12"/>
      <c r="WRA26" s="12"/>
      <c r="WRB26" s="12"/>
      <c r="WRC26" s="12"/>
      <c r="WRD26" s="12"/>
      <c r="WRE26" s="12"/>
      <c r="WRF26" s="12"/>
      <c r="WRG26" s="12"/>
      <c r="WRH26" s="12"/>
      <c r="WRI26" s="12"/>
      <c r="WRJ26" s="12"/>
      <c r="WRK26" s="12"/>
      <c r="WRL26" s="12"/>
      <c r="WRM26" s="12"/>
      <c r="WRN26" s="12"/>
      <c r="WRO26" s="12"/>
      <c r="WRP26" s="12"/>
      <c r="WRQ26" s="12"/>
      <c r="WRR26" s="12"/>
      <c r="WRS26" s="12"/>
      <c r="WRT26" s="12"/>
      <c r="WRU26" s="12"/>
      <c r="WRV26" s="12"/>
      <c r="WRW26" s="12"/>
      <c r="WRX26" s="12"/>
      <c r="WRY26" s="12"/>
      <c r="WRZ26" s="12"/>
      <c r="WSA26" s="12"/>
      <c r="WSB26" s="12"/>
      <c r="WSC26" s="12"/>
      <c r="WSD26" s="12"/>
      <c r="WSE26" s="12"/>
      <c r="WSF26" s="12"/>
      <c r="WSG26" s="12"/>
      <c r="WSH26" s="12"/>
      <c r="WSI26" s="12"/>
      <c r="WSJ26" s="12"/>
      <c r="WSK26" s="12"/>
      <c r="WSL26" s="12"/>
      <c r="WSM26" s="12"/>
      <c r="WSN26" s="12"/>
      <c r="WSO26" s="12"/>
      <c r="WSP26" s="12"/>
      <c r="WSQ26" s="12"/>
      <c r="WSR26" s="12"/>
      <c r="WSS26" s="12"/>
      <c r="WST26" s="12"/>
      <c r="WSU26" s="12"/>
      <c r="WSV26" s="12"/>
      <c r="WSW26" s="12"/>
      <c r="WSX26" s="12"/>
      <c r="WSY26" s="12"/>
      <c r="WSZ26" s="12"/>
      <c r="WTA26" s="12"/>
      <c r="WTB26" s="12"/>
      <c r="WTC26" s="12"/>
      <c r="WTD26" s="12"/>
      <c r="WTE26" s="12"/>
      <c r="WTF26" s="12"/>
      <c r="WTG26" s="12"/>
      <c r="WTH26" s="12"/>
      <c r="WTI26" s="12"/>
      <c r="WTJ26" s="12"/>
      <c r="WTK26" s="12"/>
      <c r="WTL26" s="12"/>
      <c r="WTM26" s="12"/>
      <c r="WTN26" s="12"/>
      <c r="WTO26" s="12"/>
      <c r="WTP26" s="12"/>
      <c r="WTQ26" s="12"/>
      <c r="WTR26" s="12"/>
      <c r="WTS26" s="12"/>
      <c r="WTT26" s="12"/>
      <c r="WTU26" s="12"/>
      <c r="WTV26" s="12"/>
      <c r="WTW26" s="12"/>
      <c r="WTX26" s="12"/>
      <c r="WTY26" s="12"/>
      <c r="WTZ26" s="12"/>
      <c r="WUA26" s="12"/>
      <c r="WUB26" s="12"/>
      <c r="WUC26" s="12"/>
      <c r="WUD26" s="12"/>
      <c r="WUE26" s="12"/>
      <c r="WUF26" s="12"/>
      <c r="WUG26" s="12"/>
      <c r="WUH26" s="12"/>
      <c r="WUI26" s="12"/>
      <c r="WUJ26" s="12"/>
      <c r="WUK26" s="12"/>
      <c r="WUL26" s="12"/>
      <c r="WUM26" s="12"/>
      <c r="WUN26" s="12"/>
      <c r="WUO26" s="12"/>
      <c r="WUP26" s="12"/>
      <c r="WUQ26" s="12"/>
      <c r="WUR26" s="12"/>
      <c r="WUS26" s="12"/>
      <c r="WUT26" s="12"/>
      <c r="WUU26" s="12"/>
      <c r="WUV26" s="12"/>
      <c r="WUW26" s="12"/>
      <c r="WUX26" s="12"/>
      <c r="WUY26" s="12"/>
      <c r="WUZ26" s="12"/>
      <c r="WVA26" s="12"/>
      <c r="WVB26" s="12"/>
      <c r="WVC26" s="12"/>
      <c r="WVD26" s="12"/>
      <c r="WVE26" s="12"/>
      <c r="WVF26" s="12"/>
      <c r="WVG26" s="12"/>
      <c r="WVH26" s="12"/>
      <c r="WVI26" s="12"/>
      <c r="WVJ26" s="12"/>
      <c r="WVK26" s="12"/>
      <c r="WVL26" s="12"/>
      <c r="WVM26" s="12"/>
      <c r="WVN26" s="12"/>
      <c r="WVO26" s="12"/>
      <c r="WVP26" s="12"/>
      <c r="WVQ26" s="12"/>
      <c r="WVR26" s="12"/>
      <c r="WVS26" s="12"/>
      <c r="WVT26" s="12"/>
      <c r="WVU26" s="12"/>
      <c r="WVV26" s="12"/>
      <c r="WVW26" s="12"/>
      <c r="WVX26" s="12"/>
    </row>
    <row r="27" spans="1:16144" s="750" customFormat="1" ht="14.1" customHeight="1" x14ac:dyDescent="0.2">
      <c r="A27" s="12"/>
      <c r="B27" s="12"/>
      <c r="C27" s="12"/>
      <c r="D27" s="12"/>
      <c r="E27" s="12"/>
      <c r="F27" s="12"/>
      <c r="G27" s="12"/>
      <c r="H27" s="12"/>
      <c r="I27" s="12"/>
      <c r="J27" s="12"/>
      <c r="K27" s="12"/>
      <c r="L27" s="12"/>
      <c r="M27" s="12"/>
      <c r="N27" s="12"/>
      <c r="O27" s="12"/>
      <c r="P27" s="12"/>
      <c r="Q27" s="12"/>
      <c r="R27" s="26"/>
      <c r="S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c r="GS27" s="12"/>
      <c r="GT27" s="12"/>
      <c r="GU27" s="12"/>
      <c r="GV27" s="12"/>
      <c r="GW27" s="12"/>
      <c r="GX27" s="12"/>
      <c r="GY27" s="12"/>
      <c r="GZ27" s="12"/>
      <c r="HA27" s="12"/>
      <c r="HB27" s="12"/>
      <c r="HC27" s="12"/>
      <c r="HD27" s="12"/>
      <c r="HE27" s="12"/>
      <c r="HF27" s="12"/>
      <c r="HG27" s="12"/>
      <c r="HH27" s="12"/>
      <c r="HI27" s="12"/>
      <c r="HJ27" s="12"/>
      <c r="HK27" s="12"/>
      <c r="HL27" s="12"/>
      <c r="HM27" s="12"/>
      <c r="HN27" s="12"/>
      <c r="HO27" s="12"/>
      <c r="HP27" s="12"/>
      <c r="HQ27" s="12"/>
      <c r="HR27" s="12"/>
      <c r="HS27" s="12"/>
      <c r="HT27" s="12"/>
      <c r="HU27" s="12"/>
      <c r="HV27" s="12"/>
      <c r="HW27" s="12"/>
      <c r="HX27" s="12"/>
      <c r="HY27" s="12"/>
      <c r="HZ27" s="12"/>
      <c r="IA27" s="12"/>
      <c r="IB27" s="12"/>
      <c r="IC27" s="12"/>
      <c r="ID27" s="12"/>
      <c r="IE27" s="12"/>
      <c r="IF27" s="12"/>
      <c r="IG27" s="12"/>
      <c r="IH27" s="12"/>
      <c r="II27" s="12"/>
      <c r="IJ27" s="12"/>
      <c r="IK27" s="12"/>
      <c r="IL27" s="12"/>
      <c r="IM27" s="12"/>
      <c r="IN27" s="12"/>
      <c r="IO27" s="12"/>
      <c r="IP27" s="12"/>
      <c r="IQ27" s="12"/>
      <c r="IR27" s="12"/>
      <c r="IS27" s="12"/>
      <c r="IT27" s="12"/>
      <c r="IU27" s="12"/>
      <c r="IV27" s="12"/>
      <c r="IW27" s="12"/>
      <c r="IX27" s="12"/>
      <c r="IY27" s="12"/>
      <c r="IZ27" s="12"/>
      <c r="JA27" s="12"/>
      <c r="JB27" s="12"/>
      <c r="JC27" s="12"/>
      <c r="JD27" s="12"/>
      <c r="JE27" s="12"/>
      <c r="JF27" s="12"/>
      <c r="JG27" s="12"/>
      <c r="JH27" s="12"/>
      <c r="JI27" s="12"/>
      <c r="JJ27" s="12"/>
      <c r="JK27" s="12"/>
      <c r="JL27" s="12"/>
      <c r="JM27" s="12"/>
      <c r="JN27" s="12"/>
      <c r="JO27" s="12"/>
      <c r="JP27" s="12"/>
      <c r="JQ27" s="12"/>
      <c r="JR27" s="12"/>
      <c r="JS27" s="12"/>
      <c r="JT27" s="12"/>
      <c r="JU27" s="12"/>
      <c r="JV27" s="12"/>
      <c r="JW27" s="12"/>
      <c r="JX27" s="12"/>
      <c r="JY27" s="12"/>
      <c r="JZ27" s="12"/>
      <c r="KA27" s="12"/>
      <c r="KB27" s="12"/>
      <c r="KC27" s="12"/>
      <c r="KD27" s="12"/>
      <c r="KE27" s="12"/>
      <c r="KF27" s="12"/>
      <c r="KG27" s="12"/>
      <c r="KH27" s="12"/>
      <c r="KI27" s="12"/>
      <c r="KJ27" s="12"/>
      <c r="KK27" s="12"/>
      <c r="KL27" s="12"/>
      <c r="KM27" s="12"/>
      <c r="KN27" s="12"/>
      <c r="KO27" s="12"/>
      <c r="KP27" s="12"/>
      <c r="KQ27" s="12"/>
      <c r="KR27" s="12"/>
      <c r="KS27" s="12"/>
      <c r="KT27" s="12"/>
      <c r="KU27" s="12"/>
      <c r="KV27" s="12"/>
      <c r="KW27" s="12"/>
      <c r="KX27" s="12"/>
      <c r="KY27" s="12"/>
      <c r="KZ27" s="12"/>
      <c r="LA27" s="12"/>
      <c r="LB27" s="12"/>
      <c r="LC27" s="12"/>
      <c r="LD27" s="12"/>
      <c r="LE27" s="12"/>
      <c r="LF27" s="12"/>
      <c r="LG27" s="12"/>
      <c r="LH27" s="12"/>
      <c r="LI27" s="12"/>
      <c r="LJ27" s="12"/>
      <c r="LK27" s="12"/>
      <c r="LL27" s="12"/>
      <c r="LM27" s="12"/>
      <c r="LN27" s="12"/>
      <c r="LO27" s="12"/>
      <c r="LP27" s="12"/>
      <c r="LQ27" s="12"/>
      <c r="LR27" s="12"/>
      <c r="LS27" s="12"/>
      <c r="LT27" s="12"/>
      <c r="LU27" s="12"/>
      <c r="LV27" s="12"/>
      <c r="LW27" s="12"/>
      <c r="LX27" s="12"/>
      <c r="LY27" s="12"/>
      <c r="LZ27" s="12"/>
      <c r="MA27" s="12"/>
      <c r="MB27" s="12"/>
      <c r="MC27" s="12"/>
      <c r="MD27" s="12"/>
      <c r="ME27" s="12"/>
      <c r="MF27" s="12"/>
      <c r="MG27" s="12"/>
      <c r="MH27" s="12"/>
      <c r="MI27" s="12"/>
      <c r="MJ27" s="12"/>
      <c r="MK27" s="12"/>
      <c r="ML27" s="12"/>
      <c r="MM27" s="12"/>
      <c r="MN27" s="12"/>
      <c r="MO27" s="12"/>
      <c r="MP27" s="12"/>
      <c r="MQ27" s="12"/>
      <c r="MR27" s="12"/>
      <c r="MS27" s="12"/>
      <c r="MT27" s="12"/>
      <c r="MU27" s="12"/>
      <c r="MV27" s="12"/>
      <c r="MW27" s="12"/>
      <c r="MX27" s="12"/>
      <c r="MY27" s="12"/>
      <c r="MZ27" s="12"/>
      <c r="NA27" s="12"/>
      <c r="NB27" s="12"/>
      <c r="NC27" s="12"/>
      <c r="ND27" s="12"/>
      <c r="NE27" s="12"/>
      <c r="NF27" s="12"/>
      <c r="NG27" s="12"/>
      <c r="NH27" s="12"/>
      <c r="NI27" s="12"/>
      <c r="NJ27" s="12"/>
      <c r="NK27" s="12"/>
      <c r="NL27" s="12"/>
      <c r="NM27" s="12"/>
      <c r="NN27" s="12"/>
      <c r="NO27" s="12"/>
      <c r="NP27" s="12"/>
      <c r="NQ27" s="12"/>
      <c r="NR27" s="12"/>
      <c r="NS27" s="12"/>
      <c r="NT27" s="12"/>
      <c r="NU27" s="12"/>
      <c r="NV27" s="12"/>
      <c r="NW27" s="12"/>
      <c r="NX27" s="12"/>
      <c r="NY27" s="12"/>
      <c r="NZ27" s="12"/>
      <c r="OA27" s="12"/>
      <c r="OB27" s="12"/>
      <c r="OC27" s="12"/>
      <c r="OD27" s="12"/>
      <c r="OE27" s="12"/>
      <c r="OF27" s="12"/>
      <c r="OG27" s="12"/>
      <c r="OH27" s="12"/>
      <c r="OI27" s="12"/>
      <c r="OJ27" s="12"/>
      <c r="OK27" s="12"/>
      <c r="OL27" s="12"/>
      <c r="OM27" s="12"/>
      <c r="ON27" s="12"/>
      <c r="OO27" s="12"/>
      <c r="OP27" s="12"/>
      <c r="OQ27" s="12"/>
      <c r="OR27" s="12"/>
      <c r="OS27" s="12"/>
      <c r="OT27" s="12"/>
      <c r="OU27" s="12"/>
      <c r="OV27" s="12"/>
      <c r="OW27" s="12"/>
      <c r="OX27" s="12"/>
      <c r="OY27" s="12"/>
      <c r="OZ27" s="12"/>
      <c r="PA27" s="12"/>
      <c r="PB27" s="12"/>
      <c r="PC27" s="12"/>
      <c r="PD27" s="12"/>
      <c r="PE27" s="12"/>
      <c r="PF27" s="12"/>
      <c r="PG27" s="12"/>
      <c r="PH27" s="12"/>
      <c r="PI27" s="12"/>
      <c r="PJ27" s="12"/>
      <c r="PK27" s="12"/>
      <c r="PL27" s="12"/>
      <c r="PM27" s="12"/>
      <c r="PN27" s="12"/>
      <c r="PO27" s="12"/>
      <c r="PP27" s="12"/>
      <c r="PQ27" s="12"/>
      <c r="PR27" s="12"/>
      <c r="PS27" s="12"/>
      <c r="PT27" s="12"/>
      <c r="PU27" s="12"/>
      <c r="PV27" s="12"/>
      <c r="PW27" s="12"/>
      <c r="PX27" s="12"/>
      <c r="PY27" s="12"/>
      <c r="PZ27" s="12"/>
      <c r="QA27" s="12"/>
      <c r="QB27" s="12"/>
      <c r="QC27" s="12"/>
      <c r="QD27" s="12"/>
      <c r="QE27" s="12"/>
      <c r="QF27" s="12"/>
      <c r="QG27" s="12"/>
      <c r="QH27" s="12"/>
      <c r="QI27" s="12"/>
      <c r="QJ27" s="12"/>
      <c r="QK27" s="12"/>
      <c r="QL27" s="12"/>
      <c r="QM27" s="12"/>
      <c r="QN27" s="12"/>
      <c r="QO27" s="12"/>
      <c r="QP27" s="12"/>
      <c r="QQ27" s="12"/>
      <c r="QR27" s="12"/>
      <c r="QS27" s="12"/>
      <c r="QT27" s="12"/>
      <c r="QU27" s="12"/>
      <c r="QV27" s="12"/>
      <c r="QW27" s="12"/>
      <c r="QX27" s="12"/>
      <c r="QY27" s="12"/>
      <c r="QZ27" s="12"/>
      <c r="RA27" s="12"/>
      <c r="RB27" s="12"/>
      <c r="RC27" s="12"/>
      <c r="RD27" s="12"/>
      <c r="RE27" s="12"/>
      <c r="RF27" s="12"/>
      <c r="RG27" s="12"/>
      <c r="RH27" s="12"/>
      <c r="RI27" s="12"/>
      <c r="RJ27" s="12"/>
      <c r="RK27" s="12"/>
      <c r="RL27" s="12"/>
      <c r="RM27" s="12"/>
      <c r="RN27" s="12"/>
      <c r="RO27" s="12"/>
      <c r="RP27" s="12"/>
      <c r="RQ27" s="12"/>
      <c r="RR27" s="12"/>
      <c r="RS27" s="12"/>
      <c r="RT27" s="12"/>
      <c r="RU27" s="12"/>
      <c r="RV27" s="12"/>
      <c r="RW27" s="12"/>
      <c r="RX27" s="12"/>
      <c r="RY27" s="12"/>
      <c r="RZ27" s="12"/>
      <c r="SA27" s="12"/>
      <c r="SB27" s="12"/>
      <c r="SC27" s="12"/>
      <c r="SD27" s="12"/>
      <c r="SE27" s="12"/>
      <c r="SF27" s="12"/>
      <c r="SG27" s="12"/>
      <c r="SH27" s="12"/>
      <c r="SI27" s="12"/>
      <c r="SJ27" s="12"/>
      <c r="SK27" s="12"/>
      <c r="SL27" s="12"/>
      <c r="SM27" s="12"/>
      <c r="SN27" s="12"/>
      <c r="SO27" s="12"/>
      <c r="SP27" s="12"/>
      <c r="SQ27" s="12"/>
      <c r="SR27" s="12"/>
      <c r="SS27" s="12"/>
      <c r="ST27" s="12"/>
      <c r="SU27" s="12"/>
      <c r="SV27" s="12"/>
      <c r="SW27" s="12"/>
      <c r="SX27" s="12"/>
      <c r="SY27" s="12"/>
      <c r="SZ27" s="12"/>
      <c r="TA27" s="12"/>
      <c r="TB27" s="12"/>
      <c r="TC27" s="12"/>
      <c r="TD27" s="12"/>
      <c r="TE27" s="12"/>
      <c r="TF27" s="12"/>
      <c r="TG27" s="12"/>
      <c r="TH27" s="12"/>
      <c r="TI27" s="12"/>
      <c r="TJ27" s="12"/>
      <c r="TK27" s="12"/>
      <c r="TL27" s="12"/>
      <c r="TM27" s="12"/>
      <c r="TN27" s="12"/>
      <c r="TO27" s="12"/>
      <c r="TP27" s="12"/>
      <c r="TQ27" s="12"/>
      <c r="TR27" s="12"/>
      <c r="TS27" s="12"/>
      <c r="TT27" s="12"/>
      <c r="TU27" s="12"/>
      <c r="TV27" s="12"/>
      <c r="TW27" s="12"/>
      <c r="TX27" s="12"/>
      <c r="TY27" s="12"/>
      <c r="TZ27" s="12"/>
      <c r="UA27" s="12"/>
      <c r="UB27" s="12"/>
      <c r="UC27" s="12"/>
      <c r="UD27" s="12"/>
      <c r="UE27" s="12"/>
      <c r="UF27" s="12"/>
      <c r="UG27" s="12"/>
      <c r="UH27" s="12"/>
      <c r="UI27" s="12"/>
      <c r="UJ27" s="12"/>
      <c r="UK27" s="12"/>
      <c r="UL27" s="12"/>
      <c r="UM27" s="12"/>
      <c r="UN27" s="12"/>
      <c r="UO27" s="12"/>
      <c r="UP27" s="12"/>
      <c r="UQ27" s="12"/>
      <c r="UR27" s="12"/>
      <c r="US27" s="12"/>
      <c r="UT27" s="12"/>
      <c r="UU27" s="12"/>
      <c r="UV27" s="12"/>
      <c r="UW27" s="12"/>
      <c r="UX27" s="12"/>
      <c r="UY27" s="12"/>
      <c r="UZ27" s="12"/>
      <c r="VA27" s="12"/>
      <c r="VB27" s="12"/>
      <c r="VC27" s="12"/>
      <c r="VD27" s="12"/>
      <c r="VE27" s="12"/>
      <c r="VF27" s="12"/>
      <c r="VG27" s="12"/>
      <c r="VH27" s="12"/>
      <c r="VI27" s="12"/>
      <c r="VJ27" s="12"/>
      <c r="VK27" s="12"/>
      <c r="VL27" s="12"/>
      <c r="VM27" s="12"/>
      <c r="VN27" s="12"/>
      <c r="VO27" s="12"/>
      <c r="VP27" s="12"/>
      <c r="VQ27" s="12"/>
      <c r="VR27" s="12"/>
      <c r="VS27" s="12"/>
      <c r="VT27" s="12"/>
      <c r="VU27" s="12"/>
      <c r="VV27" s="12"/>
      <c r="VW27" s="12"/>
      <c r="VX27" s="12"/>
      <c r="VY27" s="12"/>
      <c r="VZ27" s="12"/>
      <c r="WA27" s="12"/>
      <c r="WB27" s="12"/>
      <c r="WC27" s="12"/>
      <c r="WD27" s="12"/>
      <c r="WE27" s="12"/>
      <c r="WF27" s="12"/>
      <c r="WG27" s="12"/>
      <c r="WH27" s="12"/>
      <c r="WI27" s="12"/>
      <c r="WJ27" s="12"/>
      <c r="WK27" s="12"/>
      <c r="WL27" s="12"/>
      <c r="WM27" s="12"/>
      <c r="WN27" s="12"/>
      <c r="WO27" s="12"/>
      <c r="WP27" s="12"/>
      <c r="WQ27" s="12"/>
      <c r="WR27" s="12"/>
      <c r="WS27" s="12"/>
      <c r="WT27" s="12"/>
      <c r="WU27" s="12"/>
      <c r="WV27" s="12"/>
      <c r="WW27" s="12"/>
      <c r="WX27" s="12"/>
      <c r="WY27" s="12"/>
      <c r="WZ27" s="12"/>
      <c r="XA27" s="12"/>
      <c r="XB27" s="12"/>
      <c r="XC27" s="12"/>
      <c r="XD27" s="12"/>
      <c r="XE27" s="12"/>
      <c r="XF27" s="12"/>
      <c r="XG27" s="12"/>
      <c r="XH27" s="12"/>
      <c r="XI27" s="12"/>
      <c r="XJ27" s="12"/>
      <c r="XK27" s="12"/>
      <c r="XL27" s="12"/>
      <c r="XM27" s="12"/>
      <c r="XN27" s="12"/>
      <c r="XO27" s="12"/>
      <c r="XP27" s="12"/>
      <c r="XQ27" s="12"/>
      <c r="XR27" s="12"/>
      <c r="XS27" s="12"/>
      <c r="XT27" s="12"/>
      <c r="XU27" s="12"/>
      <c r="XV27" s="12"/>
      <c r="XW27" s="12"/>
      <c r="XX27" s="12"/>
      <c r="XY27" s="12"/>
      <c r="XZ27" s="12"/>
      <c r="YA27" s="12"/>
      <c r="YB27" s="12"/>
      <c r="YC27" s="12"/>
      <c r="YD27" s="12"/>
      <c r="YE27" s="12"/>
      <c r="YF27" s="12"/>
      <c r="YG27" s="12"/>
      <c r="YH27" s="12"/>
      <c r="YI27" s="12"/>
      <c r="YJ27" s="12"/>
      <c r="YK27" s="12"/>
      <c r="YL27" s="12"/>
      <c r="YM27" s="12"/>
      <c r="YN27" s="12"/>
      <c r="YO27" s="12"/>
      <c r="YP27" s="12"/>
      <c r="YQ27" s="12"/>
      <c r="YR27" s="12"/>
      <c r="YS27" s="12"/>
      <c r="YT27" s="12"/>
      <c r="YU27" s="12"/>
      <c r="YV27" s="12"/>
      <c r="YW27" s="12"/>
      <c r="YX27" s="12"/>
      <c r="YY27" s="12"/>
      <c r="YZ27" s="12"/>
      <c r="ZA27" s="12"/>
      <c r="ZB27" s="12"/>
      <c r="ZC27" s="12"/>
      <c r="ZD27" s="12"/>
      <c r="ZE27" s="12"/>
      <c r="ZF27" s="12"/>
      <c r="ZG27" s="12"/>
      <c r="ZH27" s="12"/>
      <c r="ZI27" s="12"/>
      <c r="ZJ27" s="12"/>
      <c r="ZK27" s="12"/>
      <c r="ZL27" s="12"/>
      <c r="ZM27" s="12"/>
      <c r="ZN27" s="12"/>
      <c r="ZO27" s="12"/>
      <c r="ZP27" s="12"/>
      <c r="ZQ27" s="12"/>
      <c r="ZR27" s="12"/>
      <c r="ZS27" s="12"/>
      <c r="ZT27" s="12"/>
      <c r="ZU27" s="12"/>
      <c r="ZV27" s="12"/>
      <c r="ZW27" s="12"/>
      <c r="ZX27" s="12"/>
      <c r="ZY27" s="12"/>
      <c r="ZZ27" s="12"/>
      <c r="AAA27" s="12"/>
      <c r="AAB27" s="12"/>
      <c r="AAC27" s="12"/>
      <c r="AAD27" s="12"/>
      <c r="AAE27" s="12"/>
      <c r="AAF27" s="12"/>
      <c r="AAG27" s="12"/>
      <c r="AAH27" s="12"/>
      <c r="AAI27" s="12"/>
      <c r="AAJ27" s="12"/>
      <c r="AAK27" s="12"/>
      <c r="AAL27" s="12"/>
      <c r="AAM27" s="12"/>
      <c r="AAN27" s="12"/>
      <c r="AAO27" s="12"/>
      <c r="AAP27" s="12"/>
      <c r="AAQ27" s="12"/>
      <c r="AAR27" s="12"/>
      <c r="AAS27" s="12"/>
      <c r="AAT27" s="12"/>
      <c r="AAU27" s="12"/>
      <c r="AAV27" s="12"/>
      <c r="AAW27" s="12"/>
      <c r="AAX27" s="12"/>
      <c r="AAY27" s="12"/>
      <c r="AAZ27" s="12"/>
      <c r="ABA27" s="12"/>
      <c r="ABB27" s="12"/>
      <c r="ABC27" s="12"/>
      <c r="ABD27" s="12"/>
      <c r="ABE27" s="12"/>
      <c r="ABF27" s="12"/>
      <c r="ABG27" s="12"/>
      <c r="ABH27" s="12"/>
      <c r="ABI27" s="12"/>
      <c r="ABJ27" s="12"/>
      <c r="ABK27" s="12"/>
      <c r="ABL27" s="12"/>
      <c r="ABM27" s="12"/>
      <c r="ABN27" s="12"/>
      <c r="ABO27" s="12"/>
      <c r="ABP27" s="12"/>
      <c r="ABQ27" s="12"/>
      <c r="ABR27" s="12"/>
      <c r="ABS27" s="12"/>
      <c r="ABT27" s="12"/>
      <c r="ABU27" s="12"/>
      <c r="ABV27" s="12"/>
      <c r="ABW27" s="12"/>
      <c r="ABX27" s="12"/>
      <c r="ABY27" s="12"/>
      <c r="ABZ27" s="12"/>
      <c r="ACA27" s="12"/>
      <c r="ACB27" s="12"/>
      <c r="ACC27" s="12"/>
      <c r="ACD27" s="12"/>
      <c r="ACE27" s="12"/>
      <c r="ACF27" s="12"/>
      <c r="ACG27" s="12"/>
      <c r="ACH27" s="12"/>
      <c r="ACI27" s="12"/>
      <c r="ACJ27" s="12"/>
      <c r="ACK27" s="12"/>
      <c r="ACL27" s="12"/>
      <c r="ACM27" s="12"/>
      <c r="ACN27" s="12"/>
      <c r="ACO27" s="12"/>
      <c r="ACP27" s="12"/>
      <c r="ACQ27" s="12"/>
      <c r="ACR27" s="12"/>
      <c r="ACS27" s="12"/>
      <c r="ACT27" s="12"/>
      <c r="ACU27" s="12"/>
      <c r="ACV27" s="12"/>
      <c r="ACW27" s="12"/>
      <c r="ACX27" s="12"/>
      <c r="ACY27" s="12"/>
      <c r="ACZ27" s="12"/>
      <c r="ADA27" s="12"/>
      <c r="ADB27" s="12"/>
      <c r="ADC27" s="12"/>
      <c r="ADD27" s="12"/>
      <c r="ADE27" s="12"/>
      <c r="ADF27" s="12"/>
      <c r="ADG27" s="12"/>
      <c r="ADH27" s="12"/>
      <c r="ADI27" s="12"/>
      <c r="ADJ27" s="12"/>
      <c r="ADK27" s="12"/>
      <c r="ADL27" s="12"/>
      <c r="ADM27" s="12"/>
      <c r="ADN27" s="12"/>
      <c r="ADO27" s="12"/>
      <c r="ADP27" s="12"/>
      <c r="ADQ27" s="12"/>
      <c r="ADR27" s="12"/>
      <c r="ADS27" s="12"/>
      <c r="ADT27" s="12"/>
      <c r="ADU27" s="12"/>
      <c r="ADV27" s="12"/>
      <c r="ADW27" s="12"/>
      <c r="ADX27" s="12"/>
      <c r="ADY27" s="12"/>
      <c r="ADZ27" s="12"/>
      <c r="AEA27" s="12"/>
      <c r="AEB27" s="12"/>
      <c r="AEC27" s="12"/>
      <c r="AED27" s="12"/>
      <c r="AEE27" s="12"/>
      <c r="AEF27" s="12"/>
      <c r="AEG27" s="12"/>
      <c r="AEH27" s="12"/>
      <c r="AEI27" s="12"/>
      <c r="AEJ27" s="12"/>
      <c r="AEK27" s="12"/>
      <c r="AEL27" s="12"/>
      <c r="AEM27" s="12"/>
      <c r="AEN27" s="12"/>
      <c r="AEO27" s="12"/>
      <c r="AEP27" s="12"/>
      <c r="AEQ27" s="12"/>
      <c r="AER27" s="12"/>
      <c r="AES27" s="12"/>
      <c r="AET27" s="12"/>
      <c r="AEU27" s="12"/>
      <c r="AEV27" s="12"/>
      <c r="AEW27" s="12"/>
      <c r="AEX27" s="12"/>
      <c r="AEY27" s="12"/>
      <c r="AEZ27" s="12"/>
      <c r="AFA27" s="12"/>
      <c r="AFB27" s="12"/>
      <c r="AFC27" s="12"/>
      <c r="AFD27" s="12"/>
      <c r="AFE27" s="12"/>
      <c r="AFF27" s="12"/>
      <c r="AFG27" s="12"/>
      <c r="AFH27" s="12"/>
      <c r="AFI27" s="12"/>
      <c r="AFJ27" s="12"/>
      <c r="AFK27" s="12"/>
      <c r="AFL27" s="12"/>
      <c r="AFM27" s="12"/>
      <c r="AFN27" s="12"/>
      <c r="AFO27" s="12"/>
      <c r="AFP27" s="12"/>
      <c r="AFQ27" s="12"/>
      <c r="AFR27" s="12"/>
      <c r="AFS27" s="12"/>
      <c r="AFT27" s="12"/>
      <c r="AFU27" s="12"/>
      <c r="AFV27" s="12"/>
      <c r="AFW27" s="12"/>
      <c r="AFX27" s="12"/>
      <c r="AFY27" s="12"/>
      <c r="AFZ27" s="12"/>
      <c r="AGA27" s="12"/>
      <c r="AGB27" s="12"/>
      <c r="AGC27" s="12"/>
      <c r="AGD27" s="12"/>
      <c r="AGE27" s="12"/>
      <c r="AGF27" s="12"/>
      <c r="AGG27" s="12"/>
      <c r="AGH27" s="12"/>
      <c r="AGI27" s="12"/>
      <c r="AGJ27" s="12"/>
      <c r="AGK27" s="12"/>
      <c r="AGL27" s="12"/>
      <c r="AGM27" s="12"/>
      <c r="AGN27" s="12"/>
      <c r="AGO27" s="12"/>
      <c r="AGP27" s="12"/>
      <c r="AGQ27" s="12"/>
      <c r="AGR27" s="12"/>
      <c r="AGS27" s="12"/>
      <c r="AGT27" s="12"/>
      <c r="AGU27" s="12"/>
      <c r="AGV27" s="12"/>
      <c r="AGW27" s="12"/>
      <c r="AGX27" s="12"/>
      <c r="AGY27" s="12"/>
      <c r="AGZ27" s="12"/>
      <c r="AHA27" s="12"/>
      <c r="AHB27" s="12"/>
      <c r="AHC27" s="12"/>
      <c r="AHD27" s="12"/>
      <c r="AHE27" s="12"/>
      <c r="AHF27" s="12"/>
      <c r="AHG27" s="12"/>
      <c r="AHH27" s="12"/>
      <c r="AHI27" s="12"/>
      <c r="AHJ27" s="12"/>
      <c r="AHK27" s="12"/>
      <c r="AHL27" s="12"/>
      <c r="AHM27" s="12"/>
      <c r="AHN27" s="12"/>
      <c r="AHO27" s="12"/>
      <c r="AHP27" s="12"/>
      <c r="AHQ27" s="12"/>
      <c r="AHR27" s="12"/>
      <c r="AHS27" s="12"/>
      <c r="AHT27" s="12"/>
      <c r="AHU27" s="12"/>
      <c r="AHV27" s="12"/>
      <c r="AHW27" s="12"/>
      <c r="AHX27" s="12"/>
      <c r="AHY27" s="12"/>
      <c r="AHZ27" s="12"/>
      <c r="AIA27" s="12"/>
      <c r="AIB27" s="12"/>
      <c r="AIC27" s="12"/>
      <c r="AID27" s="12"/>
      <c r="AIE27" s="12"/>
      <c r="AIF27" s="12"/>
      <c r="AIG27" s="12"/>
      <c r="AIH27" s="12"/>
      <c r="AII27" s="12"/>
      <c r="AIJ27" s="12"/>
      <c r="AIK27" s="12"/>
      <c r="AIL27" s="12"/>
      <c r="AIM27" s="12"/>
      <c r="AIN27" s="12"/>
      <c r="AIO27" s="12"/>
      <c r="AIP27" s="12"/>
      <c r="AIQ27" s="12"/>
      <c r="AIR27" s="12"/>
      <c r="AIS27" s="12"/>
      <c r="AIT27" s="12"/>
      <c r="AIU27" s="12"/>
      <c r="AIV27" s="12"/>
      <c r="AIW27" s="12"/>
      <c r="AIX27" s="12"/>
      <c r="AIY27" s="12"/>
      <c r="AIZ27" s="12"/>
      <c r="AJA27" s="12"/>
      <c r="AJB27" s="12"/>
      <c r="AJC27" s="12"/>
      <c r="AJD27" s="12"/>
      <c r="AJE27" s="12"/>
      <c r="AJF27" s="12"/>
      <c r="AJG27" s="12"/>
      <c r="AJH27" s="12"/>
      <c r="AJI27" s="12"/>
      <c r="AJJ27" s="12"/>
      <c r="AJK27" s="12"/>
      <c r="AJL27" s="12"/>
      <c r="AJM27" s="12"/>
      <c r="AJN27" s="12"/>
      <c r="AJO27" s="12"/>
      <c r="AJP27" s="12"/>
      <c r="AJQ27" s="12"/>
      <c r="AJR27" s="12"/>
      <c r="AJS27" s="12"/>
      <c r="AJT27" s="12"/>
      <c r="AJU27" s="12"/>
      <c r="AJV27" s="12"/>
      <c r="AJW27" s="12"/>
      <c r="AJX27" s="12"/>
      <c r="AJY27" s="12"/>
      <c r="AJZ27" s="12"/>
      <c r="AKA27" s="12"/>
      <c r="AKB27" s="12"/>
      <c r="AKC27" s="12"/>
      <c r="AKD27" s="12"/>
      <c r="AKE27" s="12"/>
      <c r="AKF27" s="12"/>
      <c r="AKG27" s="12"/>
      <c r="AKH27" s="12"/>
      <c r="AKI27" s="12"/>
      <c r="AKJ27" s="12"/>
      <c r="AKK27" s="12"/>
      <c r="AKL27" s="12"/>
      <c r="AKM27" s="12"/>
      <c r="AKN27" s="12"/>
      <c r="AKO27" s="12"/>
      <c r="AKP27" s="12"/>
      <c r="AKQ27" s="12"/>
      <c r="AKR27" s="12"/>
      <c r="AKS27" s="12"/>
      <c r="AKT27" s="12"/>
      <c r="AKU27" s="12"/>
      <c r="AKV27" s="12"/>
      <c r="AKW27" s="12"/>
      <c r="AKX27" s="12"/>
      <c r="AKY27" s="12"/>
      <c r="AKZ27" s="12"/>
      <c r="ALA27" s="12"/>
      <c r="ALB27" s="12"/>
      <c r="ALC27" s="12"/>
      <c r="ALD27" s="12"/>
      <c r="ALE27" s="12"/>
      <c r="ALF27" s="12"/>
      <c r="ALG27" s="12"/>
      <c r="ALH27" s="12"/>
      <c r="ALI27" s="12"/>
      <c r="ALJ27" s="12"/>
      <c r="ALK27" s="12"/>
      <c r="ALL27" s="12"/>
      <c r="ALM27" s="12"/>
      <c r="ALN27" s="12"/>
      <c r="ALO27" s="12"/>
      <c r="ALP27" s="12"/>
      <c r="ALQ27" s="12"/>
      <c r="ALR27" s="12"/>
      <c r="ALS27" s="12"/>
      <c r="ALT27" s="12"/>
      <c r="ALU27" s="12"/>
      <c r="ALV27" s="12"/>
      <c r="ALW27" s="12"/>
      <c r="ALX27" s="12"/>
      <c r="ALY27" s="12"/>
      <c r="ALZ27" s="12"/>
      <c r="AMA27" s="12"/>
      <c r="AMB27" s="12"/>
      <c r="AMC27" s="12"/>
      <c r="AMD27" s="12"/>
      <c r="AME27" s="12"/>
      <c r="AMF27" s="12"/>
      <c r="AMG27" s="12"/>
      <c r="AMH27" s="12"/>
      <c r="AMI27" s="12"/>
      <c r="AMJ27" s="12"/>
      <c r="AMK27" s="12"/>
      <c r="AML27" s="12"/>
      <c r="AMM27" s="12"/>
      <c r="AMN27" s="12"/>
      <c r="AMO27" s="12"/>
      <c r="AMP27" s="12"/>
      <c r="AMQ27" s="12"/>
      <c r="AMR27" s="12"/>
      <c r="AMS27" s="12"/>
      <c r="AMT27" s="12"/>
      <c r="AMU27" s="12"/>
      <c r="AMV27" s="12"/>
      <c r="AMW27" s="12"/>
      <c r="AMX27" s="12"/>
      <c r="AMY27" s="12"/>
      <c r="AMZ27" s="12"/>
      <c r="ANA27" s="12"/>
      <c r="ANB27" s="12"/>
      <c r="ANC27" s="12"/>
      <c r="AND27" s="12"/>
      <c r="ANE27" s="12"/>
      <c r="ANF27" s="12"/>
      <c r="ANG27" s="12"/>
      <c r="ANH27" s="12"/>
      <c r="ANI27" s="12"/>
      <c r="ANJ27" s="12"/>
      <c r="ANK27" s="12"/>
      <c r="ANL27" s="12"/>
      <c r="ANM27" s="12"/>
      <c r="ANN27" s="12"/>
      <c r="ANO27" s="12"/>
      <c r="ANP27" s="12"/>
      <c r="ANQ27" s="12"/>
      <c r="ANR27" s="12"/>
      <c r="ANS27" s="12"/>
      <c r="ANT27" s="12"/>
      <c r="ANU27" s="12"/>
      <c r="ANV27" s="12"/>
      <c r="ANW27" s="12"/>
      <c r="ANX27" s="12"/>
      <c r="ANY27" s="12"/>
      <c r="ANZ27" s="12"/>
      <c r="AOA27" s="12"/>
      <c r="AOB27" s="12"/>
      <c r="AOC27" s="12"/>
      <c r="AOD27" s="12"/>
      <c r="AOE27" s="12"/>
      <c r="AOF27" s="12"/>
      <c r="AOG27" s="12"/>
      <c r="AOH27" s="12"/>
      <c r="AOI27" s="12"/>
      <c r="AOJ27" s="12"/>
      <c r="AOK27" s="12"/>
      <c r="AOL27" s="12"/>
      <c r="AOM27" s="12"/>
      <c r="AON27" s="12"/>
      <c r="AOO27" s="12"/>
      <c r="AOP27" s="12"/>
      <c r="AOQ27" s="12"/>
      <c r="AOR27" s="12"/>
      <c r="AOS27" s="12"/>
      <c r="AOT27" s="12"/>
      <c r="AOU27" s="12"/>
      <c r="AOV27" s="12"/>
      <c r="AOW27" s="12"/>
      <c r="AOX27" s="12"/>
      <c r="AOY27" s="12"/>
      <c r="AOZ27" s="12"/>
      <c r="APA27" s="12"/>
      <c r="APB27" s="12"/>
      <c r="APC27" s="12"/>
      <c r="APD27" s="12"/>
      <c r="APE27" s="12"/>
      <c r="APF27" s="12"/>
      <c r="APG27" s="12"/>
      <c r="APH27" s="12"/>
      <c r="API27" s="12"/>
      <c r="APJ27" s="12"/>
      <c r="APK27" s="12"/>
      <c r="APL27" s="12"/>
      <c r="APM27" s="12"/>
      <c r="APN27" s="12"/>
      <c r="APO27" s="12"/>
      <c r="APP27" s="12"/>
      <c r="APQ27" s="12"/>
      <c r="APR27" s="12"/>
      <c r="APS27" s="12"/>
      <c r="APT27" s="12"/>
      <c r="APU27" s="12"/>
      <c r="APV27" s="12"/>
      <c r="APW27" s="12"/>
      <c r="APX27" s="12"/>
      <c r="APY27" s="12"/>
      <c r="APZ27" s="12"/>
      <c r="AQA27" s="12"/>
      <c r="AQB27" s="12"/>
      <c r="AQC27" s="12"/>
      <c r="AQD27" s="12"/>
      <c r="AQE27" s="12"/>
      <c r="AQF27" s="12"/>
      <c r="AQG27" s="12"/>
      <c r="AQH27" s="12"/>
      <c r="AQI27" s="12"/>
      <c r="AQJ27" s="12"/>
      <c r="AQK27" s="12"/>
      <c r="AQL27" s="12"/>
      <c r="AQM27" s="12"/>
      <c r="AQN27" s="12"/>
      <c r="AQO27" s="12"/>
      <c r="AQP27" s="12"/>
      <c r="AQQ27" s="12"/>
      <c r="AQR27" s="12"/>
      <c r="AQS27" s="12"/>
      <c r="AQT27" s="12"/>
      <c r="AQU27" s="12"/>
      <c r="AQV27" s="12"/>
      <c r="AQW27" s="12"/>
      <c r="AQX27" s="12"/>
      <c r="AQY27" s="12"/>
      <c r="AQZ27" s="12"/>
      <c r="ARA27" s="12"/>
      <c r="ARB27" s="12"/>
      <c r="ARC27" s="12"/>
      <c r="ARD27" s="12"/>
      <c r="ARE27" s="12"/>
      <c r="ARF27" s="12"/>
      <c r="ARG27" s="12"/>
      <c r="ARH27" s="12"/>
      <c r="ARI27" s="12"/>
      <c r="ARJ27" s="12"/>
      <c r="ARK27" s="12"/>
      <c r="ARL27" s="12"/>
      <c r="ARM27" s="12"/>
      <c r="ARN27" s="12"/>
      <c r="ARO27" s="12"/>
      <c r="ARP27" s="12"/>
      <c r="ARQ27" s="12"/>
      <c r="ARR27" s="12"/>
      <c r="ARS27" s="12"/>
      <c r="ART27" s="12"/>
      <c r="ARU27" s="12"/>
      <c r="ARV27" s="12"/>
      <c r="ARW27" s="12"/>
      <c r="ARX27" s="12"/>
      <c r="ARY27" s="12"/>
      <c r="ARZ27" s="12"/>
      <c r="ASA27" s="12"/>
      <c r="ASB27" s="12"/>
      <c r="ASC27" s="12"/>
      <c r="ASD27" s="12"/>
      <c r="ASE27" s="12"/>
      <c r="ASF27" s="12"/>
      <c r="ASG27" s="12"/>
      <c r="ASH27" s="12"/>
      <c r="ASI27" s="12"/>
      <c r="ASJ27" s="12"/>
      <c r="ASK27" s="12"/>
      <c r="ASL27" s="12"/>
      <c r="ASM27" s="12"/>
      <c r="ASN27" s="12"/>
      <c r="ASO27" s="12"/>
      <c r="ASP27" s="12"/>
      <c r="ASQ27" s="12"/>
      <c r="ASR27" s="12"/>
      <c r="ASS27" s="12"/>
      <c r="AST27" s="12"/>
      <c r="ASU27" s="12"/>
      <c r="ASV27" s="12"/>
      <c r="ASW27" s="12"/>
      <c r="ASX27" s="12"/>
      <c r="ASY27" s="12"/>
      <c r="ASZ27" s="12"/>
      <c r="ATA27" s="12"/>
      <c r="ATB27" s="12"/>
      <c r="ATC27" s="12"/>
      <c r="ATD27" s="12"/>
      <c r="ATE27" s="12"/>
      <c r="ATF27" s="12"/>
      <c r="ATG27" s="12"/>
      <c r="ATH27" s="12"/>
      <c r="ATI27" s="12"/>
      <c r="ATJ27" s="12"/>
      <c r="ATK27" s="12"/>
      <c r="ATL27" s="12"/>
      <c r="ATM27" s="12"/>
      <c r="ATN27" s="12"/>
      <c r="ATO27" s="12"/>
      <c r="ATP27" s="12"/>
      <c r="ATQ27" s="12"/>
      <c r="ATR27" s="12"/>
      <c r="ATS27" s="12"/>
      <c r="ATT27" s="12"/>
      <c r="ATU27" s="12"/>
      <c r="ATV27" s="12"/>
      <c r="ATW27" s="12"/>
      <c r="ATX27" s="12"/>
      <c r="ATY27" s="12"/>
      <c r="ATZ27" s="12"/>
      <c r="AUA27" s="12"/>
      <c r="AUB27" s="12"/>
      <c r="AUC27" s="12"/>
      <c r="AUD27" s="12"/>
      <c r="AUE27" s="12"/>
      <c r="AUF27" s="12"/>
      <c r="AUG27" s="12"/>
      <c r="AUH27" s="12"/>
      <c r="AUI27" s="12"/>
      <c r="AUJ27" s="12"/>
      <c r="AUK27" s="12"/>
      <c r="AUL27" s="12"/>
      <c r="AUM27" s="12"/>
      <c r="AUN27" s="12"/>
      <c r="AUO27" s="12"/>
      <c r="AUP27" s="12"/>
      <c r="AUQ27" s="12"/>
      <c r="AUR27" s="12"/>
      <c r="AUS27" s="12"/>
      <c r="AUT27" s="12"/>
      <c r="AUU27" s="12"/>
      <c r="AUV27" s="12"/>
      <c r="AUW27" s="12"/>
      <c r="AUX27" s="12"/>
      <c r="AUY27" s="12"/>
      <c r="AUZ27" s="12"/>
      <c r="AVA27" s="12"/>
      <c r="AVB27" s="12"/>
      <c r="AVC27" s="12"/>
      <c r="AVD27" s="12"/>
      <c r="AVE27" s="12"/>
      <c r="AVF27" s="12"/>
      <c r="AVG27" s="12"/>
      <c r="AVH27" s="12"/>
      <c r="AVI27" s="12"/>
      <c r="AVJ27" s="12"/>
      <c r="AVK27" s="12"/>
      <c r="AVL27" s="12"/>
      <c r="AVM27" s="12"/>
      <c r="AVN27" s="12"/>
      <c r="AVO27" s="12"/>
      <c r="AVP27" s="12"/>
      <c r="AVQ27" s="12"/>
      <c r="AVR27" s="12"/>
      <c r="AVS27" s="12"/>
      <c r="AVT27" s="12"/>
      <c r="AVU27" s="12"/>
      <c r="AVV27" s="12"/>
      <c r="AVW27" s="12"/>
      <c r="AVX27" s="12"/>
      <c r="AVY27" s="12"/>
      <c r="AVZ27" s="12"/>
      <c r="AWA27" s="12"/>
      <c r="AWB27" s="12"/>
      <c r="AWC27" s="12"/>
      <c r="AWD27" s="12"/>
      <c r="AWE27" s="12"/>
      <c r="AWF27" s="12"/>
      <c r="AWG27" s="12"/>
      <c r="AWH27" s="12"/>
      <c r="AWI27" s="12"/>
      <c r="AWJ27" s="12"/>
      <c r="AWK27" s="12"/>
      <c r="AWL27" s="12"/>
      <c r="AWM27" s="12"/>
      <c r="AWN27" s="12"/>
      <c r="AWO27" s="12"/>
      <c r="AWP27" s="12"/>
      <c r="AWQ27" s="12"/>
      <c r="AWR27" s="12"/>
      <c r="AWS27" s="12"/>
      <c r="AWT27" s="12"/>
      <c r="AWU27" s="12"/>
      <c r="AWV27" s="12"/>
      <c r="AWW27" s="12"/>
      <c r="AWX27" s="12"/>
      <c r="AWY27" s="12"/>
      <c r="AWZ27" s="12"/>
      <c r="AXA27" s="12"/>
      <c r="AXB27" s="12"/>
      <c r="AXC27" s="12"/>
      <c r="AXD27" s="12"/>
      <c r="AXE27" s="12"/>
      <c r="AXF27" s="12"/>
      <c r="AXG27" s="12"/>
      <c r="AXH27" s="12"/>
      <c r="AXI27" s="12"/>
      <c r="AXJ27" s="12"/>
      <c r="AXK27" s="12"/>
      <c r="AXL27" s="12"/>
      <c r="AXM27" s="12"/>
      <c r="AXN27" s="12"/>
      <c r="AXO27" s="12"/>
      <c r="AXP27" s="12"/>
      <c r="AXQ27" s="12"/>
      <c r="AXR27" s="12"/>
      <c r="AXS27" s="12"/>
      <c r="AXT27" s="12"/>
      <c r="AXU27" s="12"/>
      <c r="AXV27" s="12"/>
      <c r="AXW27" s="12"/>
      <c r="AXX27" s="12"/>
      <c r="AXY27" s="12"/>
      <c r="AXZ27" s="12"/>
      <c r="AYA27" s="12"/>
      <c r="AYB27" s="12"/>
      <c r="AYC27" s="12"/>
      <c r="AYD27" s="12"/>
      <c r="AYE27" s="12"/>
      <c r="AYF27" s="12"/>
      <c r="AYG27" s="12"/>
      <c r="AYH27" s="12"/>
      <c r="AYI27" s="12"/>
      <c r="AYJ27" s="12"/>
      <c r="AYK27" s="12"/>
      <c r="AYL27" s="12"/>
      <c r="AYM27" s="12"/>
      <c r="AYN27" s="12"/>
      <c r="AYO27" s="12"/>
      <c r="AYP27" s="12"/>
      <c r="AYQ27" s="12"/>
      <c r="AYR27" s="12"/>
      <c r="AYS27" s="12"/>
      <c r="AYT27" s="12"/>
      <c r="AYU27" s="12"/>
      <c r="AYV27" s="12"/>
      <c r="AYW27" s="12"/>
      <c r="AYX27" s="12"/>
      <c r="AYY27" s="12"/>
      <c r="AYZ27" s="12"/>
      <c r="AZA27" s="12"/>
      <c r="AZB27" s="12"/>
      <c r="AZC27" s="12"/>
      <c r="AZD27" s="12"/>
      <c r="AZE27" s="12"/>
      <c r="AZF27" s="12"/>
      <c r="AZG27" s="12"/>
      <c r="AZH27" s="12"/>
      <c r="AZI27" s="12"/>
      <c r="AZJ27" s="12"/>
      <c r="AZK27" s="12"/>
      <c r="AZL27" s="12"/>
      <c r="AZM27" s="12"/>
      <c r="AZN27" s="12"/>
      <c r="AZO27" s="12"/>
      <c r="AZP27" s="12"/>
      <c r="AZQ27" s="12"/>
      <c r="AZR27" s="12"/>
      <c r="AZS27" s="12"/>
      <c r="AZT27" s="12"/>
      <c r="AZU27" s="12"/>
      <c r="AZV27" s="12"/>
      <c r="AZW27" s="12"/>
      <c r="AZX27" s="12"/>
      <c r="AZY27" s="12"/>
      <c r="AZZ27" s="12"/>
      <c r="BAA27" s="12"/>
      <c r="BAB27" s="12"/>
      <c r="BAC27" s="12"/>
      <c r="BAD27" s="12"/>
      <c r="BAE27" s="12"/>
      <c r="BAF27" s="12"/>
      <c r="BAG27" s="12"/>
      <c r="BAH27" s="12"/>
      <c r="BAI27" s="12"/>
      <c r="BAJ27" s="12"/>
      <c r="BAK27" s="12"/>
      <c r="BAL27" s="12"/>
      <c r="BAM27" s="12"/>
      <c r="BAN27" s="12"/>
      <c r="BAO27" s="12"/>
      <c r="BAP27" s="12"/>
      <c r="BAQ27" s="12"/>
      <c r="BAR27" s="12"/>
      <c r="BAS27" s="12"/>
      <c r="BAT27" s="12"/>
      <c r="BAU27" s="12"/>
      <c r="BAV27" s="12"/>
      <c r="BAW27" s="12"/>
      <c r="BAX27" s="12"/>
      <c r="BAY27" s="12"/>
      <c r="BAZ27" s="12"/>
      <c r="BBA27" s="12"/>
      <c r="BBB27" s="12"/>
      <c r="BBC27" s="12"/>
      <c r="BBD27" s="12"/>
      <c r="BBE27" s="12"/>
      <c r="BBF27" s="12"/>
      <c r="BBG27" s="12"/>
      <c r="BBH27" s="12"/>
      <c r="BBI27" s="12"/>
      <c r="BBJ27" s="12"/>
      <c r="BBK27" s="12"/>
      <c r="BBL27" s="12"/>
      <c r="BBM27" s="12"/>
      <c r="BBN27" s="12"/>
      <c r="BBO27" s="12"/>
      <c r="BBP27" s="12"/>
      <c r="BBQ27" s="12"/>
      <c r="BBR27" s="12"/>
      <c r="BBS27" s="12"/>
      <c r="BBT27" s="12"/>
      <c r="BBU27" s="12"/>
      <c r="BBV27" s="12"/>
      <c r="BBW27" s="12"/>
      <c r="BBX27" s="12"/>
      <c r="BBY27" s="12"/>
      <c r="BBZ27" s="12"/>
      <c r="BCA27" s="12"/>
      <c r="BCB27" s="12"/>
      <c r="BCC27" s="12"/>
      <c r="BCD27" s="12"/>
      <c r="BCE27" s="12"/>
      <c r="BCF27" s="12"/>
      <c r="BCG27" s="12"/>
      <c r="BCH27" s="12"/>
      <c r="BCI27" s="12"/>
      <c r="BCJ27" s="12"/>
      <c r="BCK27" s="12"/>
      <c r="BCL27" s="12"/>
      <c r="BCM27" s="12"/>
      <c r="BCN27" s="12"/>
      <c r="BCO27" s="12"/>
      <c r="BCP27" s="12"/>
      <c r="BCQ27" s="12"/>
      <c r="BCR27" s="12"/>
      <c r="BCS27" s="12"/>
      <c r="BCT27" s="12"/>
      <c r="BCU27" s="12"/>
      <c r="BCV27" s="12"/>
      <c r="BCW27" s="12"/>
      <c r="BCX27" s="12"/>
      <c r="BCY27" s="12"/>
      <c r="BCZ27" s="12"/>
      <c r="BDA27" s="12"/>
      <c r="BDB27" s="12"/>
      <c r="BDC27" s="12"/>
      <c r="BDD27" s="12"/>
      <c r="BDE27" s="12"/>
      <c r="BDF27" s="12"/>
      <c r="BDG27" s="12"/>
      <c r="BDH27" s="12"/>
      <c r="BDI27" s="12"/>
      <c r="BDJ27" s="12"/>
      <c r="BDK27" s="12"/>
      <c r="BDL27" s="12"/>
      <c r="BDM27" s="12"/>
      <c r="BDN27" s="12"/>
      <c r="BDO27" s="12"/>
      <c r="BDP27" s="12"/>
      <c r="BDQ27" s="12"/>
      <c r="BDR27" s="12"/>
      <c r="BDS27" s="12"/>
      <c r="BDT27" s="12"/>
      <c r="BDU27" s="12"/>
      <c r="BDV27" s="12"/>
      <c r="BDW27" s="12"/>
      <c r="BDX27" s="12"/>
      <c r="BDY27" s="12"/>
      <c r="BDZ27" s="12"/>
      <c r="BEA27" s="12"/>
      <c r="BEB27" s="12"/>
      <c r="BEC27" s="12"/>
      <c r="BED27" s="12"/>
      <c r="BEE27" s="12"/>
      <c r="BEF27" s="12"/>
      <c r="BEG27" s="12"/>
      <c r="BEH27" s="12"/>
      <c r="BEI27" s="12"/>
      <c r="BEJ27" s="12"/>
      <c r="BEK27" s="12"/>
      <c r="BEL27" s="12"/>
      <c r="BEM27" s="12"/>
      <c r="BEN27" s="12"/>
      <c r="BEO27" s="12"/>
      <c r="BEP27" s="12"/>
      <c r="BEQ27" s="12"/>
      <c r="BER27" s="12"/>
      <c r="BES27" s="12"/>
      <c r="BET27" s="12"/>
      <c r="BEU27" s="12"/>
      <c r="BEV27" s="12"/>
      <c r="BEW27" s="12"/>
      <c r="BEX27" s="12"/>
      <c r="BEY27" s="12"/>
      <c r="BEZ27" s="12"/>
      <c r="BFA27" s="12"/>
      <c r="BFB27" s="12"/>
      <c r="BFC27" s="12"/>
      <c r="BFD27" s="12"/>
      <c r="BFE27" s="12"/>
      <c r="BFF27" s="12"/>
      <c r="BFG27" s="12"/>
      <c r="BFH27" s="12"/>
      <c r="BFI27" s="12"/>
      <c r="BFJ27" s="12"/>
      <c r="BFK27" s="12"/>
      <c r="BFL27" s="12"/>
      <c r="BFM27" s="12"/>
      <c r="BFN27" s="12"/>
      <c r="BFO27" s="12"/>
      <c r="BFP27" s="12"/>
      <c r="BFQ27" s="12"/>
      <c r="BFR27" s="12"/>
      <c r="BFS27" s="12"/>
      <c r="BFT27" s="12"/>
      <c r="BFU27" s="12"/>
      <c r="BFV27" s="12"/>
      <c r="BFW27" s="12"/>
      <c r="BFX27" s="12"/>
      <c r="BFY27" s="12"/>
      <c r="BFZ27" s="12"/>
      <c r="BGA27" s="12"/>
      <c r="BGB27" s="12"/>
      <c r="BGC27" s="12"/>
      <c r="BGD27" s="12"/>
      <c r="BGE27" s="12"/>
      <c r="BGF27" s="12"/>
      <c r="BGG27" s="12"/>
      <c r="BGH27" s="12"/>
      <c r="BGI27" s="12"/>
      <c r="BGJ27" s="12"/>
      <c r="BGK27" s="12"/>
      <c r="BGL27" s="12"/>
      <c r="BGM27" s="12"/>
      <c r="BGN27" s="12"/>
      <c r="BGO27" s="12"/>
      <c r="BGP27" s="12"/>
      <c r="BGQ27" s="12"/>
      <c r="BGR27" s="12"/>
      <c r="BGS27" s="12"/>
      <c r="BGT27" s="12"/>
      <c r="BGU27" s="12"/>
      <c r="BGV27" s="12"/>
      <c r="BGW27" s="12"/>
      <c r="BGX27" s="12"/>
      <c r="BGY27" s="12"/>
      <c r="BGZ27" s="12"/>
      <c r="BHA27" s="12"/>
      <c r="BHB27" s="12"/>
      <c r="BHC27" s="12"/>
      <c r="BHD27" s="12"/>
      <c r="BHE27" s="12"/>
      <c r="BHF27" s="12"/>
      <c r="BHG27" s="12"/>
      <c r="BHH27" s="12"/>
      <c r="BHI27" s="12"/>
      <c r="BHJ27" s="12"/>
      <c r="BHK27" s="12"/>
      <c r="BHL27" s="12"/>
      <c r="BHM27" s="12"/>
      <c r="BHN27" s="12"/>
      <c r="BHO27" s="12"/>
      <c r="BHP27" s="12"/>
      <c r="BHQ27" s="12"/>
      <c r="BHR27" s="12"/>
      <c r="BHS27" s="12"/>
      <c r="BHT27" s="12"/>
      <c r="BHU27" s="12"/>
      <c r="BHV27" s="12"/>
      <c r="BHW27" s="12"/>
      <c r="BHX27" s="12"/>
      <c r="BHY27" s="12"/>
      <c r="BHZ27" s="12"/>
      <c r="BIA27" s="12"/>
      <c r="BIB27" s="12"/>
      <c r="BIC27" s="12"/>
      <c r="BID27" s="12"/>
      <c r="BIE27" s="12"/>
      <c r="BIF27" s="12"/>
      <c r="BIG27" s="12"/>
      <c r="BIH27" s="12"/>
      <c r="BII27" s="12"/>
      <c r="BIJ27" s="12"/>
      <c r="BIK27" s="12"/>
      <c r="BIL27" s="12"/>
      <c r="BIM27" s="12"/>
      <c r="BIN27" s="12"/>
      <c r="BIO27" s="12"/>
      <c r="BIP27" s="12"/>
      <c r="BIQ27" s="12"/>
      <c r="BIR27" s="12"/>
      <c r="BIS27" s="12"/>
      <c r="BIT27" s="12"/>
      <c r="BIU27" s="12"/>
      <c r="BIV27" s="12"/>
      <c r="BIW27" s="12"/>
      <c r="BIX27" s="12"/>
      <c r="BIY27" s="12"/>
      <c r="BIZ27" s="12"/>
      <c r="BJA27" s="12"/>
      <c r="BJB27" s="12"/>
      <c r="BJC27" s="12"/>
      <c r="BJD27" s="12"/>
      <c r="BJE27" s="12"/>
      <c r="BJF27" s="12"/>
      <c r="BJG27" s="12"/>
      <c r="BJH27" s="12"/>
      <c r="BJI27" s="12"/>
      <c r="BJJ27" s="12"/>
      <c r="BJK27" s="12"/>
      <c r="BJL27" s="12"/>
      <c r="BJM27" s="12"/>
      <c r="BJN27" s="12"/>
      <c r="BJO27" s="12"/>
      <c r="BJP27" s="12"/>
      <c r="BJQ27" s="12"/>
      <c r="BJR27" s="12"/>
      <c r="BJS27" s="12"/>
      <c r="BJT27" s="12"/>
      <c r="BJU27" s="12"/>
      <c r="BJV27" s="12"/>
      <c r="BJW27" s="12"/>
      <c r="BJX27" s="12"/>
      <c r="BJY27" s="12"/>
      <c r="BJZ27" s="12"/>
      <c r="BKA27" s="12"/>
      <c r="BKB27" s="12"/>
      <c r="BKC27" s="12"/>
      <c r="BKD27" s="12"/>
      <c r="BKE27" s="12"/>
      <c r="BKF27" s="12"/>
      <c r="BKG27" s="12"/>
      <c r="BKH27" s="12"/>
      <c r="BKI27" s="12"/>
      <c r="BKJ27" s="12"/>
      <c r="BKK27" s="12"/>
      <c r="BKL27" s="12"/>
      <c r="BKM27" s="12"/>
      <c r="BKN27" s="12"/>
      <c r="BKO27" s="12"/>
      <c r="BKP27" s="12"/>
      <c r="BKQ27" s="12"/>
      <c r="BKR27" s="12"/>
      <c r="BKS27" s="12"/>
      <c r="BKT27" s="12"/>
      <c r="BKU27" s="12"/>
      <c r="BKV27" s="12"/>
      <c r="BKW27" s="12"/>
      <c r="BKX27" s="12"/>
      <c r="BKY27" s="12"/>
      <c r="BKZ27" s="12"/>
      <c r="BLA27" s="12"/>
      <c r="BLB27" s="12"/>
      <c r="BLC27" s="12"/>
      <c r="BLD27" s="12"/>
      <c r="BLE27" s="12"/>
      <c r="BLF27" s="12"/>
      <c r="BLG27" s="12"/>
      <c r="BLH27" s="12"/>
      <c r="BLI27" s="12"/>
      <c r="BLJ27" s="12"/>
      <c r="BLK27" s="12"/>
      <c r="BLL27" s="12"/>
      <c r="BLM27" s="12"/>
      <c r="BLN27" s="12"/>
      <c r="BLO27" s="12"/>
      <c r="BLP27" s="12"/>
      <c r="BLQ27" s="12"/>
      <c r="BLR27" s="12"/>
      <c r="BLS27" s="12"/>
      <c r="BLT27" s="12"/>
      <c r="BLU27" s="12"/>
      <c r="BLV27" s="12"/>
      <c r="BLW27" s="12"/>
      <c r="BLX27" s="12"/>
      <c r="BLY27" s="12"/>
      <c r="BLZ27" s="12"/>
      <c r="BMA27" s="12"/>
      <c r="BMB27" s="12"/>
      <c r="BMC27" s="12"/>
      <c r="BMD27" s="12"/>
      <c r="BME27" s="12"/>
      <c r="BMF27" s="12"/>
      <c r="BMG27" s="12"/>
      <c r="BMH27" s="12"/>
      <c r="BMI27" s="12"/>
      <c r="BMJ27" s="12"/>
      <c r="BMK27" s="12"/>
      <c r="BML27" s="12"/>
      <c r="BMM27" s="12"/>
      <c r="BMN27" s="12"/>
      <c r="BMO27" s="12"/>
      <c r="BMP27" s="12"/>
      <c r="BMQ27" s="12"/>
      <c r="BMR27" s="12"/>
      <c r="BMS27" s="12"/>
      <c r="BMT27" s="12"/>
      <c r="BMU27" s="12"/>
      <c r="BMV27" s="12"/>
      <c r="BMW27" s="12"/>
      <c r="BMX27" s="12"/>
      <c r="BMY27" s="12"/>
      <c r="BMZ27" s="12"/>
      <c r="BNA27" s="12"/>
      <c r="BNB27" s="12"/>
      <c r="BNC27" s="12"/>
      <c r="BND27" s="12"/>
      <c r="BNE27" s="12"/>
      <c r="BNF27" s="12"/>
      <c r="BNG27" s="12"/>
      <c r="BNH27" s="12"/>
      <c r="BNI27" s="12"/>
      <c r="BNJ27" s="12"/>
      <c r="BNK27" s="12"/>
      <c r="BNL27" s="12"/>
      <c r="BNM27" s="12"/>
      <c r="BNN27" s="12"/>
      <c r="BNO27" s="12"/>
      <c r="BNP27" s="12"/>
      <c r="BNQ27" s="12"/>
      <c r="BNR27" s="12"/>
      <c r="BNS27" s="12"/>
      <c r="BNT27" s="12"/>
      <c r="BNU27" s="12"/>
      <c r="BNV27" s="12"/>
      <c r="BNW27" s="12"/>
      <c r="BNX27" s="12"/>
      <c r="BNY27" s="12"/>
      <c r="BNZ27" s="12"/>
      <c r="BOA27" s="12"/>
      <c r="BOB27" s="12"/>
      <c r="BOC27" s="12"/>
      <c r="BOD27" s="12"/>
      <c r="BOE27" s="12"/>
      <c r="BOF27" s="12"/>
      <c r="BOG27" s="12"/>
      <c r="BOH27" s="12"/>
      <c r="BOI27" s="12"/>
      <c r="BOJ27" s="12"/>
      <c r="BOK27" s="12"/>
      <c r="BOL27" s="12"/>
      <c r="BOM27" s="12"/>
      <c r="BON27" s="12"/>
      <c r="BOO27" s="12"/>
      <c r="BOP27" s="12"/>
      <c r="BOQ27" s="12"/>
      <c r="BOR27" s="12"/>
      <c r="BOS27" s="12"/>
      <c r="BOT27" s="12"/>
      <c r="BOU27" s="12"/>
      <c r="BOV27" s="12"/>
      <c r="BOW27" s="12"/>
      <c r="BOX27" s="12"/>
      <c r="BOY27" s="12"/>
      <c r="BOZ27" s="12"/>
      <c r="BPA27" s="12"/>
      <c r="BPB27" s="12"/>
      <c r="BPC27" s="12"/>
      <c r="BPD27" s="12"/>
      <c r="BPE27" s="12"/>
      <c r="BPF27" s="12"/>
      <c r="BPG27" s="12"/>
      <c r="BPH27" s="12"/>
      <c r="BPI27" s="12"/>
      <c r="BPJ27" s="12"/>
      <c r="BPK27" s="12"/>
      <c r="BPL27" s="12"/>
      <c r="BPM27" s="12"/>
      <c r="BPN27" s="12"/>
      <c r="BPO27" s="12"/>
      <c r="BPP27" s="12"/>
      <c r="BPQ27" s="12"/>
      <c r="BPR27" s="12"/>
      <c r="BPS27" s="12"/>
      <c r="BPT27" s="12"/>
      <c r="BPU27" s="12"/>
      <c r="BPV27" s="12"/>
      <c r="BPW27" s="12"/>
      <c r="BPX27" s="12"/>
      <c r="BPY27" s="12"/>
      <c r="BPZ27" s="12"/>
      <c r="BQA27" s="12"/>
      <c r="BQB27" s="12"/>
      <c r="BQC27" s="12"/>
      <c r="BQD27" s="12"/>
      <c r="BQE27" s="12"/>
      <c r="BQF27" s="12"/>
      <c r="BQG27" s="12"/>
      <c r="BQH27" s="12"/>
      <c r="BQI27" s="12"/>
      <c r="BQJ27" s="12"/>
      <c r="BQK27" s="12"/>
      <c r="BQL27" s="12"/>
      <c r="BQM27" s="12"/>
      <c r="BQN27" s="12"/>
      <c r="BQO27" s="12"/>
      <c r="BQP27" s="12"/>
      <c r="BQQ27" s="12"/>
      <c r="BQR27" s="12"/>
      <c r="BQS27" s="12"/>
      <c r="BQT27" s="12"/>
      <c r="BQU27" s="12"/>
      <c r="BQV27" s="12"/>
      <c r="BQW27" s="12"/>
      <c r="BQX27" s="12"/>
      <c r="BQY27" s="12"/>
      <c r="BQZ27" s="12"/>
      <c r="BRA27" s="12"/>
      <c r="BRB27" s="12"/>
      <c r="BRC27" s="12"/>
      <c r="BRD27" s="12"/>
      <c r="BRE27" s="12"/>
      <c r="BRF27" s="12"/>
      <c r="BRG27" s="12"/>
      <c r="BRH27" s="12"/>
      <c r="BRI27" s="12"/>
      <c r="BRJ27" s="12"/>
      <c r="BRK27" s="12"/>
      <c r="BRL27" s="12"/>
      <c r="BRM27" s="12"/>
      <c r="BRN27" s="12"/>
      <c r="BRO27" s="12"/>
      <c r="BRP27" s="12"/>
      <c r="BRQ27" s="12"/>
      <c r="BRR27" s="12"/>
      <c r="BRS27" s="12"/>
      <c r="BRT27" s="12"/>
      <c r="BRU27" s="12"/>
      <c r="BRV27" s="12"/>
      <c r="BRW27" s="12"/>
      <c r="BRX27" s="12"/>
      <c r="BRY27" s="12"/>
      <c r="BRZ27" s="12"/>
      <c r="BSA27" s="12"/>
      <c r="BSB27" s="12"/>
      <c r="BSC27" s="12"/>
      <c r="BSD27" s="12"/>
      <c r="BSE27" s="12"/>
      <c r="BSF27" s="12"/>
      <c r="BSG27" s="12"/>
      <c r="BSH27" s="12"/>
      <c r="BSI27" s="12"/>
      <c r="BSJ27" s="12"/>
      <c r="BSK27" s="12"/>
      <c r="BSL27" s="12"/>
      <c r="BSM27" s="12"/>
      <c r="BSN27" s="12"/>
      <c r="BSO27" s="12"/>
      <c r="BSP27" s="12"/>
      <c r="BSQ27" s="12"/>
      <c r="BSR27" s="12"/>
      <c r="BSS27" s="12"/>
      <c r="BST27" s="12"/>
      <c r="BSU27" s="12"/>
      <c r="BSV27" s="12"/>
      <c r="BSW27" s="12"/>
      <c r="BSX27" s="12"/>
      <c r="BSY27" s="12"/>
      <c r="BSZ27" s="12"/>
      <c r="BTA27" s="12"/>
      <c r="BTB27" s="12"/>
      <c r="BTC27" s="12"/>
      <c r="BTD27" s="12"/>
      <c r="BTE27" s="12"/>
      <c r="BTF27" s="12"/>
      <c r="BTG27" s="12"/>
      <c r="BTH27" s="12"/>
      <c r="BTI27" s="12"/>
      <c r="BTJ27" s="12"/>
      <c r="BTK27" s="12"/>
      <c r="BTL27" s="12"/>
      <c r="BTM27" s="12"/>
      <c r="BTN27" s="12"/>
      <c r="BTO27" s="12"/>
      <c r="BTP27" s="12"/>
      <c r="BTQ27" s="12"/>
      <c r="BTR27" s="12"/>
      <c r="BTS27" s="12"/>
      <c r="BTT27" s="12"/>
      <c r="BTU27" s="12"/>
      <c r="BTV27" s="12"/>
      <c r="BTW27" s="12"/>
      <c r="BTX27" s="12"/>
      <c r="BTY27" s="12"/>
      <c r="BTZ27" s="12"/>
      <c r="BUA27" s="12"/>
      <c r="BUB27" s="12"/>
      <c r="BUC27" s="12"/>
      <c r="BUD27" s="12"/>
      <c r="BUE27" s="12"/>
      <c r="BUF27" s="12"/>
      <c r="BUG27" s="12"/>
      <c r="BUH27" s="12"/>
      <c r="BUI27" s="12"/>
      <c r="BUJ27" s="12"/>
      <c r="BUK27" s="12"/>
      <c r="BUL27" s="12"/>
      <c r="BUM27" s="12"/>
      <c r="BUN27" s="12"/>
      <c r="BUO27" s="12"/>
      <c r="BUP27" s="12"/>
      <c r="BUQ27" s="12"/>
      <c r="BUR27" s="12"/>
      <c r="BUS27" s="12"/>
      <c r="BUT27" s="12"/>
      <c r="BUU27" s="12"/>
      <c r="BUV27" s="12"/>
      <c r="BUW27" s="12"/>
      <c r="BUX27" s="12"/>
      <c r="BUY27" s="12"/>
      <c r="BUZ27" s="12"/>
      <c r="BVA27" s="12"/>
      <c r="BVB27" s="12"/>
      <c r="BVC27" s="12"/>
      <c r="BVD27" s="12"/>
      <c r="BVE27" s="12"/>
      <c r="BVF27" s="12"/>
      <c r="BVG27" s="12"/>
      <c r="BVH27" s="12"/>
      <c r="BVI27" s="12"/>
      <c r="BVJ27" s="12"/>
      <c r="BVK27" s="12"/>
      <c r="BVL27" s="12"/>
      <c r="BVM27" s="12"/>
      <c r="BVN27" s="12"/>
      <c r="BVO27" s="12"/>
      <c r="BVP27" s="12"/>
      <c r="BVQ27" s="12"/>
      <c r="BVR27" s="12"/>
      <c r="BVS27" s="12"/>
      <c r="BVT27" s="12"/>
      <c r="BVU27" s="12"/>
      <c r="BVV27" s="12"/>
      <c r="BVW27" s="12"/>
      <c r="BVX27" s="12"/>
      <c r="BVY27" s="12"/>
      <c r="BVZ27" s="12"/>
      <c r="BWA27" s="12"/>
      <c r="BWB27" s="12"/>
      <c r="BWC27" s="12"/>
      <c r="BWD27" s="12"/>
      <c r="BWE27" s="12"/>
      <c r="BWF27" s="12"/>
      <c r="BWG27" s="12"/>
      <c r="BWH27" s="12"/>
      <c r="BWI27" s="12"/>
      <c r="BWJ27" s="12"/>
      <c r="BWK27" s="12"/>
      <c r="BWL27" s="12"/>
      <c r="BWM27" s="12"/>
      <c r="BWN27" s="12"/>
      <c r="BWO27" s="12"/>
      <c r="BWP27" s="12"/>
      <c r="BWQ27" s="12"/>
      <c r="BWR27" s="12"/>
      <c r="BWS27" s="12"/>
      <c r="BWT27" s="12"/>
      <c r="BWU27" s="12"/>
      <c r="BWV27" s="12"/>
      <c r="BWW27" s="12"/>
      <c r="BWX27" s="12"/>
      <c r="BWY27" s="12"/>
      <c r="BWZ27" s="12"/>
      <c r="BXA27" s="12"/>
      <c r="BXB27" s="12"/>
      <c r="BXC27" s="12"/>
      <c r="BXD27" s="12"/>
      <c r="BXE27" s="12"/>
      <c r="BXF27" s="12"/>
      <c r="BXG27" s="12"/>
      <c r="BXH27" s="12"/>
      <c r="BXI27" s="12"/>
      <c r="BXJ27" s="12"/>
      <c r="BXK27" s="12"/>
      <c r="BXL27" s="12"/>
      <c r="BXM27" s="12"/>
      <c r="BXN27" s="12"/>
      <c r="BXO27" s="12"/>
      <c r="BXP27" s="12"/>
      <c r="BXQ27" s="12"/>
      <c r="BXR27" s="12"/>
      <c r="BXS27" s="12"/>
      <c r="BXT27" s="12"/>
      <c r="BXU27" s="12"/>
      <c r="BXV27" s="12"/>
      <c r="BXW27" s="12"/>
      <c r="BXX27" s="12"/>
      <c r="BXY27" s="12"/>
      <c r="BXZ27" s="12"/>
      <c r="BYA27" s="12"/>
      <c r="BYB27" s="12"/>
      <c r="BYC27" s="12"/>
      <c r="BYD27" s="12"/>
      <c r="BYE27" s="12"/>
      <c r="BYF27" s="12"/>
      <c r="BYG27" s="12"/>
      <c r="BYH27" s="12"/>
      <c r="BYI27" s="12"/>
      <c r="BYJ27" s="12"/>
      <c r="BYK27" s="12"/>
      <c r="BYL27" s="12"/>
      <c r="BYM27" s="12"/>
      <c r="BYN27" s="12"/>
      <c r="BYO27" s="12"/>
      <c r="BYP27" s="12"/>
      <c r="BYQ27" s="12"/>
      <c r="BYR27" s="12"/>
      <c r="BYS27" s="12"/>
      <c r="BYT27" s="12"/>
      <c r="BYU27" s="12"/>
      <c r="BYV27" s="12"/>
      <c r="BYW27" s="12"/>
      <c r="BYX27" s="12"/>
      <c r="BYY27" s="12"/>
      <c r="BYZ27" s="12"/>
      <c r="BZA27" s="12"/>
      <c r="BZB27" s="12"/>
      <c r="BZC27" s="12"/>
      <c r="BZD27" s="12"/>
      <c r="BZE27" s="12"/>
      <c r="BZF27" s="12"/>
      <c r="BZG27" s="12"/>
      <c r="BZH27" s="12"/>
      <c r="BZI27" s="12"/>
      <c r="BZJ27" s="12"/>
      <c r="BZK27" s="12"/>
      <c r="BZL27" s="12"/>
      <c r="BZM27" s="12"/>
      <c r="BZN27" s="12"/>
      <c r="BZO27" s="12"/>
      <c r="BZP27" s="12"/>
      <c r="BZQ27" s="12"/>
      <c r="BZR27" s="12"/>
      <c r="BZS27" s="12"/>
      <c r="BZT27" s="12"/>
      <c r="BZU27" s="12"/>
      <c r="BZV27" s="12"/>
      <c r="BZW27" s="12"/>
      <c r="BZX27" s="12"/>
      <c r="BZY27" s="12"/>
      <c r="BZZ27" s="12"/>
      <c r="CAA27" s="12"/>
      <c r="CAB27" s="12"/>
      <c r="CAC27" s="12"/>
      <c r="CAD27" s="12"/>
      <c r="CAE27" s="12"/>
      <c r="CAF27" s="12"/>
      <c r="CAG27" s="12"/>
      <c r="CAH27" s="12"/>
      <c r="CAI27" s="12"/>
      <c r="CAJ27" s="12"/>
      <c r="CAK27" s="12"/>
      <c r="CAL27" s="12"/>
      <c r="CAM27" s="12"/>
      <c r="CAN27" s="12"/>
      <c r="CAO27" s="12"/>
      <c r="CAP27" s="12"/>
      <c r="CAQ27" s="12"/>
      <c r="CAR27" s="12"/>
      <c r="CAS27" s="12"/>
      <c r="CAT27" s="12"/>
      <c r="CAU27" s="12"/>
      <c r="CAV27" s="12"/>
      <c r="CAW27" s="12"/>
      <c r="CAX27" s="12"/>
      <c r="CAY27" s="12"/>
      <c r="CAZ27" s="12"/>
      <c r="CBA27" s="12"/>
      <c r="CBB27" s="12"/>
      <c r="CBC27" s="12"/>
      <c r="CBD27" s="12"/>
      <c r="CBE27" s="12"/>
      <c r="CBF27" s="12"/>
      <c r="CBG27" s="12"/>
      <c r="CBH27" s="12"/>
      <c r="CBI27" s="12"/>
      <c r="CBJ27" s="12"/>
      <c r="CBK27" s="12"/>
      <c r="CBL27" s="12"/>
      <c r="CBM27" s="12"/>
      <c r="CBN27" s="12"/>
      <c r="CBO27" s="12"/>
      <c r="CBP27" s="12"/>
      <c r="CBQ27" s="12"/>
      <c r="CBR27" s="12"/>
      <c r="CBS27" s="12"/>
      <c r="CBT27" s="12"/>
      <c r="CBU27" s="12"/>
      <c r="CBV27" s="12"/>
      <c r="CBW27" s="12"/>
      <c r="CBX27" s="12"/>
      <c r="CBY27" s="12"/>
      <c r="CBZ27" s="12"/>
      <c r="CCA27" s="12"/>
      <c r="CCB27" s="12"/>
      <c r="CCC27" s="12"/>
      <c r="CCD27" s="12"/>
      <c r="CCE27" s="12"/>
      <c r="CCF27" s="12"/>
      <c r="CCG27" s="12"/>
      <c r="CCH27" s="12"/>
      <c r="CCI27" s="12"/>
      <c r="CCJ27" s="12"/>
      <c r="CCK27" s="12"/>
      <c r="CCL27" s="12"/>
      <c r="CCM27" s="12"/>
      <c r="CCN27" s="12"/>
      <c r="CCO27" s="12"/>
      <c r="CCP27" s="12"/>
      <c r="CCQ27" s="12"/>
      <c r="CCR27" s="12"/>
      <c r="CCS27" s="12"/>
      <c r="CCT27" s="12"/>
      <c r="CCU27" s="12"/>
      <c r="CCV27" s="12"/>
      <c r="CCW27" s="12"/>
      <c r="CCX27" s="12"/>
      <c r="CCY27" s="12"/>
      <c r="CCZ27" s="12"/>
      <c r="CDA27" s="12"/>
      <c r="CDB27" s="12"/>
      <c r="CDC27" s="12"/>
      <c r="CDD27" s="12"/>
      <c r="CDE27" s="12"/>
      <c r="CDF27" s="12"/>
      <c r="CDG27" s="12"/>
      <c r="CDH27" s="12"/>
      <c r="CDI27" s="12"/>
      <c r="CDJ27" s="12"/>
      <c r="CDK27" s="12"/>
      <c r="CDL27" s="12"/>
      <c r="CDM27" s="12"/>
      <c r="CDN27" s="12"/>
      <c r="CDO27" s="12"/>
      <c r="CDP27" s="12"/>
      <c r="CDQ27" s="12"/>
      <c r="CDR27" s="12"/>
      <c r="CDS27" s="12"/>
      <c r="CDT27" s="12"/>
      <c r="CDU27" s="12"/>
      <c r="CDV27" s="12"/>
      <c r="CDW27" s="12"/>
      <c r="CDX27" s="12"/>
      <c r="CDY27" s="12"/>
      <c r="CDZ27" s="12"/>
      <c r="CEA27" s="12"/>
      <c r="CEB27" s="12"/>
      <c r="CEC27" s="12"/>
      <c r="CED27" s="12"/>
      <c r="CEE27" s="12"/>
      <c r="CEF27" s="12"/>
      <c r="CEG27" s="12"/>
      <c r="CEH27" s="12"/>
      <c r="CEI27" s="12"/>
      <c r="CEJ27" s="12"/>
      <c r="CEK27" s="12"/>
      <c r="CEL27" s="12"/>
      <c r="CEM27" s="12"/>
      <c r="CEN27" s="12"/>
      <c r="CEO27" s="12"/>
      <c r="CEP27" s="12"/>
      <c r="CEQ27" s="12"/>
      <c r="CER27" s="12"/>
      <c r="CES27" s="12"/>
      <c r="CET27" s="12"/>
      <c r="CEU27" s="12"/>
      <c r="CEV27" s="12"/>
      <c r="CEW27" s="12"/>
      <c r="CEX27" s="12"/>
      <c r="CEY27" s="12"/>
      <c r="CEZ27" s="12"/>
      <c r="CFA27" s="12"/>
      <c r="CFB27" s="12"/>
      <c r="CFC27" s="12"/>
      <c r="CFD27" s="12"/>
      <c r="CFE27" s="12"/>
      <c r="CFF27" s="12"/>
      <c r="CFG27" s="12"/>
      <c r="CFH27" s="12"/>
      <c r="CFI27" s="12"/>
      <c r="CFJ27" s="12"/>
      <c r="CFK27" s="12"/>
      <c r="CFL27" s="12"/>
      <c r="CFM27" s="12"/>
      <c r="CFN27" s="12"/>
      <c r="CFO27" s="12"/>
      <c r="CFP27" s="12"/>
      <c r="CFQ27" s="12"/>
      <c r="CFR27" s="12"/>
      <c r="CFS27" s="12"/>
      <c r="CFT27" s="12"/>
      <c r="CFU27" s="12"/>
      <c r="CFV27" s="12"/>
      <c r="CFW27" s="12"/>
      <c r="CFX27" s="12"/>
      <c r="CFY27" s="12"/>
      <c r="CFZ27" s="12"/>
      <c r="CGA27" s="12"/>
      <c r="CGB27" s="12"/>
      <c r="CGC27" s="12"/>
      <c r="CGD27" s="12"/>
      <c r="CGE27" s="12"/>
      <c r="CGF27" s="12"/>
      <c r="CGG27" s="12"/>
      <c r="CGH27" s="12"/>
      <c r="CGI27" s="12"/>
      <c r="CGJ27" s="12"/>
      <c r="CGK27" s="12"/>
      <c r="CGL27" s="12"/>
      <c r="CGM27" s="12"/>
      <c r="CGN27" s="12"/>
      <c r="CGO27" s="12"/>
      <c r="CGP27" s="12"/>
      <c r="CGQ27" s="12"/>
      <c r="CGR27" s="12"/>
      <c r="CGS27" s="12"/>
      <c r="CGT27" s="12"/>
      <c r="CGU27" s="12"/>
      <c r="CGV27" s="12"/>
      <c r="CGW27" s="12"/>
      <c r="CGX27" s="12"/>
      <c r="CGY27" s="12"/>
      <c r="CGZ27" s="12"/>
      <c r="CHA27" s="12"/>
      <c r="CHB27" s="12"/>
      <c r="CHC27" s="12"/>
      <c r="CHD27" s="12"/>
      <c r="CHE27" s="12"/>
      <c r="CHF27" s="12"/>
      <c r="CHG27" s="12"/>
      <c r="CHH27" s="12"/>
      <c r="CHI27" s="12"/>
      <c r="CHJ27" s="12"/>
      <c r="CHK27" s="12"/>
      <c r="CHL27" s="12"/>
      <c r="CHM27" s="12"/>
      <c r="CHN27" s="12"/>
      <c r="CHO27" s="12"/>
      <c r="CHP27" s="12"/>
      <c r="CHQ27" s="12"/>
      <c r="CHR27" s="12"/>
      <c r="CHS27" s="12"/>
      <c r="CHT27" s="12"/>
      <c r="CHU27" s="12"/>
      <c r="CHV27" s="12"/>
      <c r="CHW27" s="12"/>
      <c r="CHX27" s="12"/>
      <c r="CHY27" s="12"/>
      <c r="CHZ27" s="12"/>
      <c r="CIA27" s="12"/>
      <c r="CIB27" s="12"/>
      <c r="CIC27" s="12"/>
      <c r="CID27" s="12"/>
      <c r="CIE27" s="12"/>
      <c r="CIF27" s="12"/>
      <c r="CIG27" s="12"/>
      <c r="CIH27" s="12"/>
      <c r="CII27" s="12"/>
      <c r="CIJ27" s="12"/>
      <c r="CIK27" s="12"/>
      <c r="CIL27" s="12"/>
      <c r="CIM27" s="12"/>
      <c r="CIN27" s="12"/>
      <c r="CIO27" s="12"/>
      <c r="CIP27" s="12"/>
      <c r="CIQ27" s="12"/>
      <c r="CIR27" s="12"/>
      <c r="CIS27" s="12"/>
      <c r="CIT27" s="12"/>
      <c r="CIU27" s="12"/>
      <c r="CIV27" s="12"/>
      <c r="CIW27" s="12"/>
      <c r="CIX27" s="12"/>
      <c r="CIY27" s="12"/>
      <c r="CIZ27" s="12"/>
      <c r="CJA27" s="12"/>
      <c r="CJB27" s="12"/>
      <c r="CJC27" s="12"/>
      <c r="CJD27" s="12"/>
      <c r="CJE27" s="12"/>
      <c r="CJF27" s="12"/>
      <c r="CJG27" s="12"/>
      <c r="CJH27" s="12"/>
      <c r="CJI27" s="12"/>
      <c r="CJJ27" s="12"/>
      <c r="CJK27" s="12"/>
      <c r="CJL27" s="12"/>
      <c r="CJM27" s="12"/>
      <c r="CJN27" s="12"/>
      <c r="CJO27" s="12"/>
      <c r="CJP27" s="12"/>
      <c r="CJQ27" s="12"/>
      <c r="CJR27" s="12"/>
      <c r="CJS27" s="12"/>
      <c r="CJT27" s="12"/>
      <c r="CJU27" s="12"/>
      <c r="CJV27" s="12"/>
      <c r="CJW27" s="12"/>
      <c r="CJX27" s="12"/>
      <c r="CJY27" s="12"/>
      <c r="CJZ27" s="12"/>
      <c r="CKA27" s="12"/>
      <c r="CKB27" s="12"/>
      <c r="CKC27" s="12"/>
      <c r="CKD27" s="12"/>
      <c r="CKE27" s="12"/>
      <c r="CKF27" s="12"/>
      <c r="CKG27" s="12"/>
      <c r="CKH27" s="12"/>
      <c r="CKI27" s="12"/>
      <c r="CKJ27" s="12"/>
      <c r="CKK27" s="12"/>
      <c r="CKL27" s="12"/>
      <c r="CKM27" s="12"/>
      <c r="CKN27" s="12"/>
      <c r="CKO27" s="12"/>
      <c r="CKP27" s="12"/>
      <c r="CKQ27" s="12"/>
      <c r="CKR27" s="12"/>
      <c r="CKS27" s="12"/>
      <c r="CKT27" s="12"/>
      <c r="CKU27" s="12"/>
      <c r="CKV27" s="12"/>
      <c r="CKW27" s="12"/>
      <c r="CKX27" s="12"/>
      <c r="CKY27" s="12"/>
      <c r="CKZ27" s="12"/>
      <c r="CLA27" s="12"/>
      <c r="CLB27" s="12"/>
      <c r="CLC27" s="12"/>
      <c r="CLD27" s="12"/>
      <c r="CLE27" s="12"/>
      <c r="CLF27" s="12"/>
      <c r="CLG27" s="12"/>
      <c r="CLH27" s="12"/>
      <c r="CLI27" s="12"/>
      <c r="CLJ27" s="12"/>
      <c r="CLK27" s="12"/>
      <c r="CLL27" s="12"/>
      <c r="CLM27" s="12"/>
      <c r="CLN27" s="12"/>
      <c r="CLO27" s="12"/>
      <c r="CLP27" s="12"/>
      <c r="CLQ27" s="12"/>
      <c r="CLR27" s="12"/>
      <c r="CLS27" s="12"/>
      <c r="CLT27" s="12"/>
      <c r="CLU27" s="12"/>
      <c r="CLV27" s="12"/>
      <c r="CLW27" s="12"/>
      <c r="CLX27" s="12"/>
      <c r="CLY27" s="12"/>
      <c r="CLZ27" s="12"/>
      <c r="CMA27" s="12"/>
      <c r="CMB27" s="12"/>
      <c r="CMC27" s="12"/>
      <c r="CMD27" s="12"/>
      <c r="CME27" s="12"/>
      <c r="CMF27" s="12"/>
      <c r="CMG27" s="12"/>
      <c r="CMH27" s="12"/>
      <c r="CMI27" s="12"/>
      <c r="CMJ27" s="12"/>
      <c r="CMK27" s="12"/>
      <c r="CML27" s="12"/>
      <c r="CMM27" s="12"/>
      <c r="CMN27" s="12"/>
      <c r="CMO27" s="12"/>
      <c r="CMP27" s="12"/>
      <c r="CMQ27" s="12"/>
      <c r="CMR27" s="12"/>
      <c r="CMS27" s="12"/>
      <c r="CMT27" s="12"/>
      <c r="CMU27" s="12"/>
      <c r="CMV27" s="12"/>
      <c r="CMW27" s="12"/>
      <c r="CMX27" s="12"/>
      <c r="CMY27" s="12"/>
      <c r="CMZ27" s="12"/>
      <c r="CNA27" s="12"/>
      <c r="CNB27" s="12"/>
      <c r="CNC27" s="12"/>
      <c r="CND27" s="12"/>
      <c r="CNE27" s="12"/>
      <c r="CNF27" s="12"/>
      <c r="CNG27" s="12"/>
      <c r="CNH27" s="12"/>
      <c r="CNI27" s="12"/>
      <c r="CNJ27" s="12"/>
      <c r="CNK27" s="12"/>
      <c r="CNL27" s="12"/>
      <c r="CNM27" s="12"/>
      <c r="CNN27" s="12"/>
      <c r="CNO27" s="12"/>
      <c r="CNP27" s="12"/>
      <c r="CNQ27" s="12"/>
      <c r="CNR27" s="12"/>
      <c r="CNS27" s="12"/>
      <c r="CNT27" s="12"/>
      <c r="CNU27" s="12"/>
      <c r="CNV27" s="12"/>
      <c r="CNW27" s="12"/>
      <c r="CNX27" s="12"/>
      <c r="CNY27" s="12"/>
      <c r="CNZ27" s="12"/>
      <c r="COA27" s="12"/>
      <c r="COB27" s="12"/>
      <c r="COC27" s="12"/>
      <c r="COD27" s="12"/>
      <c r="COE27" s="12"/>
      <c r="COF27" s="12"/>
      <c r="COG27" s="12"/>
      <c r="COH27" s="12"/>
      <c r="COI27" s="12"/>
      <c r="COJ27" s="12"/>
      <c r="COK27" s="12"/>
      <c r="COL27" s="12"/>
      <c r="COM27" s="12"/>
      <c r="CON27" s="12"/>
      <c r="COO27" s="12"/>
      <c r="COP27" s="12"/>
      <c r="COQ27" s="12"/>
      <c r="COR27" s="12"/>
      <c r="COS27" s="12"/>
      <c r="COT27" s="12"/>
      <c r="COU27" s="12"/>
      <c r="COV27" s="12"/>
      <c r="COW27" s="12"/>
      <c r="COX27" s="12"/>
      <c r="COY27" s="12"/>
      <c r="COZ27" s="12"/>
      <c r="CPA27" s="12"/>
      <c r="CPB27" s="12"/>
      <c r="CPC27" s="12"/>
      <c r="CPD27" s="12"/>
      <c r="CPE27" s="12"/>
      <c r="CPF27" s="12"/>
      <c r="CPG27" s="12"/>
      <c r="CPH27" s="12"/>
      <c r="CPI27" s="12"/>
      <c r="CPJ27" s="12"/>
      <c r="CPK27" s="12"/>
      <c r="CPL27" s="12"/>
      <c r="CPM27" s="12"/>
      <c r="CPN27" s="12"/>
      <c r="CPO27" s="12"/>
      <c r="CPP27" s="12"/>
      <c r="CPQ27" s="12"/>
      <c r="CPR27" s="12"/>
      <c r="CPS27" s="12"/>
      <c r="CPT27" s="12"/>
      <c r="CPU27" s="12"/>
      <c r="CPV27" s="12"/>
      <c r="CPW27" s="12"/>
      <c r="CPX27" s="12"/>
      <c r="CPY27" s="12"/>
      <c r="CPZ27" s="12"/>
      <c r="CQA27" s="12"/>
      <c r="CQB27" s="12"/>
      <c r="CQC27" s="12"/>
      <c r="CQD27" s="12"/>
      <c r="CQE27" s="12"/>
      <c r="CQF27" s="12"/>
      <c r="CQG27" s="12"/>
      <c r="CQH27" s="12"/>
      <c r="CQI27" s="12"/>
      <c r="CQJ27" s="12"/>
      <c r="CQK27" s="12"/>
      <c r="CQL27" s="12"/>
      <c r="CQM27" s="12"/>
      <c r="CQN27" s="12"/>
      <c r="CQO27" s="12"/>
      <c r="CQP27" s="12"/>
      <c r="CQQ27" s="12"/>
      <c r="CQR27" s="12"/>
      <c r="CQS27" s="12"/>
      <c r="CQT27" s="12"/>
      <c r="CQU27" s="12"/>
      <c r="CQV27" s="12"/>
      <c r="CQW27" s="12"/>
      <c r="CQX27" s="12"/>
      <c r="CQY27" s="12"/>
      <c r="CQZ27" s="12"/>
      <c r="CRA27" s="12"/>
      <c r="CRB27" s="12"/>
      <c r="CRC27" s="12"/>
      <c r="CRD27" s="12"/>
      <c r="CRE27" s="12"/>
      <c r="CRF27" s="12"/>
      <c r="CRG27" s="12"/>
      <c r="CRH27" s="12"/>
      <c r="CRI27" s="12"/>
      <c r="CRJ27" s="12"/>
      <c r="CRK27" s="12"/>
      <c r="CRL27" s="12"/>
      <c r="CRM27" s="12"/>
      <c r="CRN27" s="12"/>
      <c r="CRO27" s="12"/>
      <c r="CRP27" s="12"/>
      <c r="CRQ27" s="12"/>
      <c r="CRR27" s="12"/>
      <c r="CRS27" s="12"/>
      <c r="CRT27" s="12"/>
      <c r="CRU27" s="12"/>
      <c r="CRV27" s="12"/>
      <c r="CRW27" s="12"/>
      <c r="CRX27" s="12"/>
      <c r="CRY27" s="12"/>
      <c r="CRZ27" s="12"/>
      <c r="CSA27" s="12"/>
      <c r="CSB27" s="12"/>
      <c r="CSC27" s="12"/>
      <c r="CSD27" s="12"/>
      <c r="CSE27" s="12"/>
      <c r="CSF27" s="12"/>
      <c r="CSG27" s="12"/>
      <c r="CSH27" s="12"/>
      <c r="CSI27" s="12"/>
      <c r="CSJ27" s="12"/>
      <c r="CSK27" s="12"/>
      <c r="CSL27" s="12"/>
      <c r="CSM27" s="12"/>
      <c r="CSN27" s="12"/>
      <c r="CSO27" s="12"/>
      <c r="CSP27" s="12"/>
      <c r="CSQ27" s="12"/>
      <c r="CSR27" s="12"/>
      <c r="CSS27" s="12"/>
      <c r="CST27" s="12"/>
      <c r="CSU27" s="12"/>
      <c r="CSV27" s="12"/>
      <c r="CSW27" s="12"/>
      <c r="CSX27" s="12"/>
      <c r="CSY27" s="12"/>
      <c r="CSZ27" s="12"/>
      <c r="CTA27" s="12"/>
      <c r="CTB27" s="12"/>
      <c r="CTC27" s="12"/>
      <c r="CTD27" s="12"/>
      <c r="CTE27" s="12"/>
      <c r="CTF27" s="12"/>
      <c r="CTG27" s="12"/>
      <c r="CTH27" s="12"/>
      <c r="CTI27" s="12"/>
      <c r="CTJ27" s="12"/>
      <c r="CTK27" s="12"/>
      <c r="CTL27" s="12"/>
      <c r="CTM27" s="12"/>
      <c r="CTN27" s="12"/>
      <c r="CTO27" s="12"/>
      <c r="CTP27" s="12"/>
      <c r="CTQ27" s="12"/>
      <c r="CTR27" s="12"/>
      <c r="CTS27" s="12"/>
      <c r="CTT27" s="12"/>
      <c r="CTU27" s="12"/>
      <c r="CTV27" s="12"/>
      <c r="CTW27" s="12"/>
      <c r="CTX27" s="12"/>
      <c r="CTY27" s="12"/>
      <c r="CTZ27" s="12"/>
      <c r="CUA27" s="12"/>
      <c r="CUB27" s="12"/>
      <c r="CUC27" s="12"/>
      <c r="CUD27" s="12"/>
      <c r="CUE27" s="12"/>
      <c r="CUF27" s="12"/>
      <c r="CUG27" s="12"/>
      <c r="CUH27" s="12"/>
      <c r="CUI27" s="12"/>
      <c r="CUJ27" s="12"/>
      <c r="CUK27" s="12"/>
      <c r="CUL27" s="12"/>
      <c r="CUM27" s="12"/>
      <c r="CUN27" s="12"/>
      <c r="CUO27" s="12"/>
      <c r="CUP27" s="12"/>
      <c r="CUQ27" s="12"/>
      <c r="CUR27" s="12"/>
      <c r="CUS27" s="12"/>
      <c r="CUT27" s="12"/>
      <c r="CUU27" s="12"/>
      <c r="CUV27" s="12"/>
      <c r="CUW27" s="12"/>
      <c r="CUX27" s="12"/>
      <c r="CUY27" s="12"/>
      <c r="CUZ27" s="12"/>
      <c r="CVA27" s="12"/>
      <c r="CVB27" s="12"/>
      <c r="CVC27" s="12"/>
      <c r="CVD27" s="12"/>
      <c r="CVE27" s="12"/>
      <c r="CVF27" s="12"/>
      <c r="CVG27" s="12"/>
      <c r="CVH27" s="12"/>
      <c r="CVI27" s="12"/>
      <c r="CVJ27" s="12"/>
      <c r="CVK27" s="12"/>
      <c r="CVL27" s="12"/>
      <c r="CVM27" s="12"/>
      <c r="CVN27" s="12"/>
      <c r="CVO27" s="12"/>
      <c r="CVP27" s="12"/>
      <c r="CVQ27" s="12"/>
      <c r="CVR27" s="12"/>
      <c r="CVS27" s="12"/>
      <c r="CVT27" s="12"/>
      <c r="CVU27" s="12"/>
      <c r="CVV27" s="12"/>
      <c r="CVW27" s="12"/>
      <c r="CVX27" s="12"/>
      <c r="CVY27" s="12"/>
      <c r="CVZ27" s="12"/>
      <c r="CWA27" s="12"/>
      <c r="CWB27" s="12"/>
      <c r="CWC27" s="12"/>
      <c r="CWD27" s="12"/>
      <c r="CWE27" s="12"/>
      <c r="CWF27" s="12"/>
      <c r="CWG27" s="12"/>
      <c r="CWH27" s="12"/>
      <c r="CWI27" s="12"/>
      <c r="CWJ27" s="12"/>
      <c r="CWK27" s="12"/>
      <c r="CWL27" s="12"/>
      <c r="CWM27" s="12"/>
      <c r="CWN27" s="12"/>
      <c r="CWO27" s="12"/>
      <c r="CWP27" s="12"/>
      <c r="CWQ27" s="12"/>
      <c r="CWR27" s="12"/>
      <c r="CWS27" s="12"/>
      <c r="CWT27" s="12"/>
      <c r="CWU27" s="12"/>
      <c r="CWV27" s="12"/>
      <c r="CWW27" s="12"/>
      <c r="CWX27" s="12"/>
      <c r="CWY27" s="12"/>
      <c r="CWZ27" s="12"/>
      <c r="CXA27" s="12"/>
      <c r="CXB27" s="12"/>
      <c r="CXC27" s="12"/>
      <c r="CXD27" s="12"/>
      <c r="CXE27" s="12"/>
      <c r="CXF27" s="12"/>
      <c r="CXG27" s="12"/>
      <c r="CXH27" s="12"/>
      <c r="CXI27" s="12"/>
      <c r="CXJ27" s="12"/>
      <c r="CXK27" s="12"/>
      <c r="CXL27" s="12"/>
      <c r="CXM27" s="12"/>
      <c r="CXN27" s="12"/>
      <c r="CXO27" s="12"/>
      <c r="CXP27" s="12"/>
      <c r="CXQ27" s="12"/>
      <c r="CXR27" s="12"/>
      <c r="CXS27" s="12"/>
      <c r="CXT27" s="12"/>
      <c r="CXU27" s="12"/>
      <c r="CXV27" s="12"/>
      <c r="CXW27" s="12"/>
      <c r="CXX27" s="12"/>
      <c r="CXY27" s="12"/>
      <c r="CXZ27" s="12"/>
      <c r="CYA27" s="12"/>
      <c r="CYB27" s="12"/>
      <c r="CYC27" s="12"/>
      <c r="CYD27" s="12"/>
      <c r="CYE27" s="12"/>
      <c r="CYF27" s="12"/>
      <c r="CYG27" s="12"/>
      <c r="CYH27" s="12"/>
      <c r="CYI27" s="12"/>
      <c r="CYJ27" s="12"/>
      <c r="CYK27" s="12"/>
      <c r="CYL27" s="12"/>
      <c r="CYM27" s="12"/>
      <c r="CYN27" s="12"/>
      <c r="CYO27" s="12"/>
      <c r="CYP27" s="12"/>
      <c r="CYQ27" s="12"/>
      <c r="CYR27" s="12"/>
      <c r="CYS27" s="12"/>
      <c r="CYT27" s="12"/>
      <c r="CYU27" s="12"/>
      <c r="CYV27" s="12"/>
      <c r="CYW27" s="12"/>
      <c r="CYX27" s="12"/>
      <c r="CYY27" s="12"/>
      <c r="CYZ27" s="12"/>
      <c r="CZA27" s="12"/>
      <c r="CZB27" s="12"/>
      <c r="CZC27" s="12"/>
      <c r="CZD27" s="12"/>
      <c r="CZE27" s="12"/>
      <c r="CZF27" s="12"/>
      <c r="CZG27" s="12"/>
      <c r="CZH27" s="12"/>
      <c r="CZI27" s="12"/>
      <c r="CZJ27" s="12"/>
      <c r="CZK27" s="12"/>
      <c r="CZL27" s="12"/>
      <c r="CZM27" s="12"/>
      <c r="CZN27" s="12"/>
      <c r="CZO27" s="12"/>
      <c r="CZP27" s="12"/>
      <c r="CZQ27" s="12"/>
      <c r="CZR27" s="12"/>
      <c r="CZS27" s="12"/>
      <c r="CZT27" s="12"/>
      <c r="CZU27" s="12"/>
      <c r="CZV27" s="12"/>
      <c r="CZW27" s="12"/>
      <c r="CZX27" s="12"/>
      <c r="CZY27" s="12"/>
      <c r="CZZ27" s="12"/>
      <c r="DAA27" s="12"/>
      <c r="DAB27" s="12"/>
      <c r="DAC27" s="12"/>
      <c r="DAD27" s="12"/>
      <c r="DAE27" s="12"/>
      <c r="DAF27" s="12"/>
      <c r="DAG27" s="12"/>
      <c r="DAH27" s="12"/>
      <c r="DAI27" s="12"/>
      <c r="DAJ27" s="12"/>
      <c r="DAK27" s="12"/>
      <c r="DAL27" s="12"/>
      <c r="DAM27" s="12"/>
      <c r="DAN27" s="12"/>
      <c r="DAO27" s="12"/>
      <c r="DAP27" s="12"/>
      <c r="DAQ27" s="12"/>
      <c r="DAR27" s="12"/>
      <c r="DAS27" s="12"/>
      <c r="DAT27" s="12"/>
      <c r="DAU27" s="12"/>
      <c r="DAV27" s="12"/>
      <c r="DAW27" s="12"/>
      <c r="DAX27" s="12"/>
      <c r="DAY27" s="12"/>
      <c r="DAZ27" s="12"/>
      <c r="DBA27" s="12"/>
      <c r="DBB27" s="12"/>
      <c r="DBC27" s="12"/>
      <c r="DBD27" s="12"/>
      <c r="DBE27" s="12"/>
      <c r="DBF27" s="12"/>
      <c r="DBG27" s="12"/>
      <c r="DBH27" s="12"/>
      <c r="DBI27" s="12"/>
      <c r="DBJ27" s="12"/>
      <c r="DBK27" s="12"/>
      <c r="DBL27" s="12"/>
      <c r="DBM27" s="12"/>
      <c r="DBN27" s="12"/>
      <c r="DBO27" s="12"/>
      <c r="DBP27" s="12"/>
      <c r="DBQ27" s="12"/>
      <c r="DBR27" s="12"/>
      <c r="DBS27" s="12"/>
      <c r="DBT27" s="12"/>
      <c r="DBU27" s="12"/>
      <c r="DBV27" s="12"/>
      <c r="DBW27" s="12"/>
      <c r="DBX27" s="12"/>
      <c r="DBY27" s="12"/>
      <c r="DBZ27" s="12"/>
      <c r="DCA27" s="12"/>
      <c r="DCB27" s="12"/>
      <c r="DCC27" s="12"/>
      <c r="DCD27" s="12"/>
      <c r="DCE27" s="12"/>
      <c r="DCF27" s="12"/>
      <c r="DCG27" s="12"/>
      <c r="DCH27" s="12"/>
      <c r="DCI27" s="12"/>
      <c r="DCJ27" s="12"/>
      <c r="DCK27" s="12"/>
      <c r="DCL27" s="12"/>
      <c r="DCM27" s="12"/>
      <c r="DCN27" s="12"/>
      <c r="DCO27" s="12"/>
      <c r="DCP27" s="12"/>
      <c r="DCQ27" s="12"/>
      <c r="DCR27" s="12"/>
      <c r="DCS27" s="12"/>
      <c r="DCT27" s="12"/>
      <c r="DCU27" s="12"/>
      <c r="DCV27" s="12"/>
      <c r="DCW27" s="12"/>
      <c r="DCX27" s="12"/>
      <c r="DCY27" s="12"/>
      <c r="DCZ27" s="12"/>
      <c r="DDA27" s="12"/>
      <c r="DDB27" s="12"/>
      <c r="DDC27" s="12"/>
      <c r="DDD27" s="12"/>
      <c r="DDE27" s="12"/>
      <c r="DDF27" s="12"/>
      <c r="DDG27" s="12"/>
      <c r="DDH27" s="12"/>
      <c r="DDI27" s="12"/>
      <c r="DDJ27" s="12"/>
      <c r="DDK27" s="12"/>
      <c r="DDL27" s="12"/>
      <c r="DDM27" s="12"/>
      <c r="DDN27" s="12"/>
      <c r="DDO27" s="12"/>
      <c r="DDP27" s="12"/>
      <c r="DDQ27" s="12"/>
      <c r="DDR27" s="12"/>
      <c r="DDS27" s="12"/>
      <c r="DDT27" s="12"/>
      <c r="DDU27" s="12"/>
      <c r="DDV27" s="12"/>
      <c r="DDW27" s="12"/>
      <c r="DDX27" s="12"/>
      <c r="DDY27" s="12"/>
      <c r="DDZ27" s="12"/>
      <c r="DEA27" s="12"/>
      <c r="DEB27" s="12"/>
      <c r="DEC27" s="12"/>
      <c r="DED27" s="12"/>
      <c r="DEE27" s="12"/>
      <c r="DEF27" s="12"/>
      <c r="DEG27" s="12"/>
      <c r="DEH27" s="12"/>
      <c r="DEI27" s="12"/>
      <c r="DEJ27" s="12"/>
      <c r="DEK27" s="12"/>
      <c r="DEL27" s="12"/>
      <c r="DEM27" s="12"/>
      <c r="DEN27" s="12"/>
      <c r="DEO27" s="12"/>
      <c r="DEP27" s="12"/>
      <c r="DEQ27" s="12"/>
      <c r="DER27" s="12"/>
      <c r="DES27" s="12"/>
      <c r="DET27" s="12"/>
      <c r="DEU27" s="12"/>
      <c r="DEV27" s="12"/>
      <c r="DEW27" s="12"/>
      <c r="DEX27" s="12"/>
      <c r="DEY27" s="12"/>
      <c r="DEZ27" s="12"/>
      <c r="DFA27" s="12"/>
      <c r="DFB27" s="12"/>
      <c r="DFC27" s="12"/>
      <c r="DFD27" s="12"/>
      <c r="DFE27" s="12"/>
      <c r="DFF27" s="12"/>
      <c r="DFG27" s="12"/>
      <c r="DFH27" s="12"/>
      <c r="DFI27" s="12"/>
      <c r="DFJ27" s="12"/>
      <c r="DFK27" s="12"/>
      <c r="DFL27" s="12"/>
      <c r="DFM27" s="12"/>
      <c r="DFN27" s="12"/>
      <c r="DFO27" s="12"/>
      <c r="DFP27" s="12"/>
      <c r="DFQ27" s="12"/>
      <c r="DFR27" s="12"/>
      <c r="DFS27" s="12"/>
      <c r="DFT27" s="12"/>
      <c r="DFU27" s="12"/>
      <c r="DFV27" s="12"/>
      <c r="DFW27" s="12"/>
      <c r="DFX27" s="12"/>
      <c r="DFY27" s="12"/>
      <c r="DFZ27" s="12"/>
      <c r="DGA27" s="12"/>
      <c r="DGB27" s="12"/>
      <c r="DGC27" s="12"/>
      <c r="DGD27" s="12"/>
      <c r="DGE27" s="12"/>
      <c r="DGF27" s="12"/>
      <c r="DGG27" s="12"/>
      <c r="DGH27" s="12"/>
      <c r="DGI27" s="12"/>
      <c r="DGJ27" s="12"/>
      <c r="DGK27" s="12"/>
      <c r="DGL27" s="12"/>
      <c r="DGM27" s="12"/>
      <c r="DGN27" s="12"/>
      <c r="DGO27" s="12"/>
      <c r="DGP27" s="12"/>
      <c r="DGQ27" s="12"/>
      <c r="DGR27" s="12"/>
      <c r="DGS27" s="12"/>
      <c r="DGT27" s="12"/>
      <c r="DGU27" s="12"/>
      <c r="DGV27" s="12"/>
      <c r="DGW27" s="12"/>
      <c r="DGX27" s="12"/>
      <c r="DGY27" s="12"/>
      <c r="DGZ27" s="12"/>
      <c r="DHA27" s="12"/>
      <c r="DHB27" s="12"/>
      <c r="DHC27" s="12"/>
      <c r="DHD27" s="12"/>
      <c r="DHE27" s="12"/>
      <c r="DHF27" s="12"/>
      <c r="DHG27" s="12"/>
      <c r="DHH27" s="12"/>
      <c r="DHI27" s="12"/>
      <c r="DHJ27" s="12"/>
      <c r="DHK27" s="12"/>
      <c r="DHL27" s="12"/>
      <c r="DHM27" s="12"/>
      <c r="DHN27" s="12"/>
      <c r="DHO27" s="12"/>
      <c r="DHP27" s="12"/>
      <c r="DHQ27" s="12"/>
      <c r="DHR27" s="12"/>
      <c r="DHS27" s="12"/>
      <c r="DHT27" s="12"/>
      <c r="DHU27" s="12"/>
      <c r="DHV27" s="12"/>
      <c r="DHW27" s="12"/>
      <c r="DHX27" s="12"/>
      <c r="DHY27" s="12"/>
      <c r="DHZ27" s="12"/>
      <c r="DIA27" s="12"/>
      <c r="DIB27" s="12"/>
      <c r="DIC27" s="12"/>
      <c r="DID27" s="12"/>
      <c r="DIE27" s="12"/>
      <c r="DIF27" s="12"/>
      <c r="DIG27" s="12"/>
      <c r="DIH27" s="12"/>
      <c r="DII27" s="12"/>
      <c r="DIJ27" s="12"/>
      <c r="DIK27" s="12"/>
      <c r="DIL27" s="12"/>
      <c r="DIM27" s="12"/>
      <c r="DIN27" s="12"/>
      <c r="DIO27" s="12"/>
      <c r="DIP27" s="12"/>
      <c r="DIQ27" s="12"/>
      <c r="DIR27" s="12"/>
      <c r="DIS27" s="12"/>
      <c r="DIT27" s="12"/>
      <c r="DIU27" s="12"/>
      <c r="DIV27" s="12"/>
      <c r="DIW27" s="12"/>
      <c r="DIX27" s="12"/>
      <c r="DIY27" s="12"/>
      <c r="DIZ27" s="12"/>
      <c r="DJA27" s="12"/>
      <c r="DJB27" s="12"/>
      <c r="DJC27" s="12"/>
      <c r="DJD27" s="12"/>
      <c r="DJE27" s="12"/>
      <c r="DJF27" s="12"/>
      <c r="DJG27" s="12"/>
      <c r="DJH27" s="12"/>
      <c r="DJI27" s="12"/>
      <c r="DJJ27" s="12"/>
      <c r="DJK27" s="12"/>
      <c r="DJL27" s="12"/>
      <c r="DJM27" s="12"/>
      <c r="DJN27" s="12"/>
      <c r="DJO27" s="12"/>
      <c r="DJP27" s="12"/>
      <c r="DJQ27" s="12"/>
      <c r="DJR27" s="12"/>
      <c r="DJS27" s="12"/>
      <c r="DJT27" s="12"/>
      <c r="DJU27" s="12"/>
      <c r="DJV27" s="12"/>
      <c r="DJW27" s="12"/>
      <c r="DJX27" s="12"/>
      <c r="DJY27" s="12"/>
      <c r="DJZ27" s="12"/>
      <c r="DKA27" s="12"/>
      <c r="DKB27" s="12"/>
      <c r="DKC27" s="12"/>
      <c r="DKD27" s="12"/>
      <c r="DKE27" s="12"/>
      <c r="DKF27" s="12"/>
      <c r="DKG27" s="12"/>
      <c r="DKH27" s="12"/>
      <c r="DKI27" s="12"/>
      <c r="DKJ27" s="12"/>
      <c r="DKK27" s="12"/>
      <c r="DKL27" s="12"/>
      <c r="DKM27" s="12"/>
      <c r="DKN27" s="12"/>
      <c r="DKO27" s="12"/>
      <c r="DKP27" s="12"/>
      <c r="DKQ27" s="12"/>
      <c r="DKR27" s="12"/>
      <c r="DKS27" s="12"/>
      <c r="DKT27" s="12"/>
      <c r="DKU27" s="12"/>
      <c r="DKV27" s="12"/>
      <c r="DKW27" s="12"/>
      <c r="DKX27" s="12"/>
      <c r="DKY27" s="12"/>
      <c r="DKZ27" s="12"/>
      <c r="DLA27" s="12"/>
      <c r="DLB27" s="12"/>
      <c r="DLC27" s="12"/>
      <c r="DLD27" s="12"/>
      <c r="DLE27" s="12"/>
      <c r="DLF27" s="12"/>
      <c r="DLG27" s="12"/>
      <c r="DLH27" s="12"/>
      <c r="DLI27" s="12"/>
      <c r="DLJ27" s="12"/>
      <c r="DLK27" s="12"/>
      <c r="DLL27" s="12"/>
      <c r="DLM27" s="12"/>
      <c r="DLN27" s="12"/>
      <c r="DLO27" s="12"/>
      <c r="DLP27" s="12"/>
      <c r="DLQ27" s="12"/>
      <c r="DLR27" s="12"/>
      <c r="DLS27" s="12"/>
      <c r="DLT27" s="12"/>
      <c r="DLU27" s="12"/>
      <c r="DLV27" s="12"/>
      <c r="DLW27" s="12"/>
      <c r="DLX27" s="12"/>
      <c r="DLY27" s="12"/>
      <c r="DLZ27" s="12"/>
      <c r="DMA27" s="12"/>
      <c r="DMB27" s="12"/>
      <c r="DMC27" s="12"/>
      <c r="DMD27" s="12"/>
      <c r="DME27" s="12"/>
      <c r="DMF27" s="12"/>
      <c r="DMG27" s="12"/>
      <c r="DMH27" s="12"/>
      <c r="DMI27" s="12"/>
      <c r="DMJ27" s="12"/>
      <c r="DMK27" s="12"/>
      <c r="DML27" s="12"/>
      <c r="DMM27" s="12"/>
      <c r="DMN27" s="12"/>
      <c r="DMO27" s="12"/>
      <c r="DMP27" s="12"/>
      <c r="DMQ27" s="12"/>
      <c r="DMR27" s="12"/>
      <c r="DMS27" s="12"/>
      <c r="DMT27" s="12"/>
      <c r="DMU27" s="12"/>
      <c r="DMV27" s="12"/>
      <c r="DMW27" s="12"/>
      <c r="DMX27" s="12"/>
      <c r="DMY27" s="12"/>
      <c r="DMZ27" s="12"/>
      <c r="DNA27" s="12"/>
      <c r="DNB27" s="12"/>
      <c r="DNC27" s="12"/>
      <c r="DND27" s="12"/>
      <c r="DNE27" s="12"/>
      <c r="DNF27" s="12"/>
      <c r="DNG27" s="12"/>
      <c r="DNH27" s="12"/>
      <c r="DNI27" s="12"/>
      <c r="DNJ27" s="12"/>
      <c r="DNK27" s="12"/>
      <c r="DNL27" s="12"/>
      <c r="DNM27" s="12"/>
      <c r="DNN27" s="12"/>
      <c r="DNO27" s="12"/>
      <c r="DNP27" s="12"/>
      <c r="DNQ27" s="12"/>
      <c r="DNR27" s="12"/>
      <c r="DNS27" s="12"/>
      <c r="DNT27" s="12"/>
      <c r="DNU27" s="12"/>
      <c r="DNV27" s="12"/>
      <c r="DNW27" s="12"/>
      <c r="DNX27" s="12"/>
      <c r="DNY27" s="12"/>
      <c r="DNZ27" s="12"/>
      <c r="DOA27" s="12"/>
      <c r="DOB27" s="12"/>
      <c r="DOC27" s="12"/>
      <c r="DOD27" s="12"/>
      <c r="DOE27" s="12"/>
      <c r="DOF27" s="12"/>
      <c r="DOG27" s="12"/>
      <c r="DOH27" s="12"/>
      <c r="DOI27" s="12"/>
      <c r="DOJ27" s="12"/>
      <c r="DOK27" s="12"/>
      <c r="DOL27" s="12"/>
      <c r="DOM27" s="12"/>
      <c r="DON27" s="12"/>
      <c r="DOO27" s="12"/>
      <c r="DOP27" s="12"/>
      <c r="DOQ27" s="12"/>
      <c r="DOR27" s="12"/>
      <c r="DOS27" s="12"/>
      <c r="DOT27" s="12"/>
      <c r="DOU27" s="12"/>
      <c r="DOV27" s="12"/>
      <c r="DOW27" s="12"/>
      <c r="DOX27" s="12"/>
      <c r="DOY27" s="12"/>
      <c r="DOZ27" s="12"/>
      <c r="DPA27" s="12"/>
      <c r="DPB27" s="12"/>
      <c r="DPC27" s="12"/>
      <c r="DPD27" s="12"/>
      <c r="DPE27" s="12"/>
      <c r="DPF27" s="12"/>
      <c r="DPG27" s="12"/>
      <c r="DPH27" s="12"/>
      <c r="DPI27" s="12"/>
      <c r="DPJ27" s="12"/>
      <c r="DPK27" s="12"/>
      <c r="DPL27" s="12"/>
      <c r="DPM27" s="12"/>
      <c r="DPN27" s="12"/>
      <c r="DPO27" s="12"/>
      <c r="DPP27" s="12"/>
      <c r="DPQ27" s="12"/>
      <c r="DPR27" s="12"/>
      <c r="DPS27" s="12"/>
      <c r="DPT27" s="12"/>
      <c r="DPU27" s="12"/>
      <c r="DPV27" s="12"/>
      <c r="DPW27" s="12"/>
      <c r="DPX27" s="12"/>
      <c r="DPY27" s="12"/>
      <c r="DPZ27" s="12"/>
      <c r="DQA27" s="12"/>
      <c r="DQB27" s="12"/>
      <c r="DQC27" s="12"/>
      <c r="DQD27" s="12"/>
      <c r="DQE27" s="12"/>
      <c r="DQF27" s="12"/>
      <c r="DQG27" s="12"/>
      <c r="DQH27" s="12"/>
      <c r="DQI27" s="12"/>
      <c r="DQJ27" s="12"/>
      <c r="DQK27" s="12"/>
      <c r="DQL27" s="12"/>
      <c r="DQM27" s="12"/>
      <c r="DQN27" s="12"/>
      <c r="DQO27" s="12"/>
      <c r="DQP27" s="12"/>
      <c r="DQQ27" s="12"/>
      <c r="DQR27" s="12"/>
      <c r="DQS27" s="12"/>
      <c r="DQT27" s="12"/>
      <c r="DQU27" s="12"/>
      <c r="DQV27" s="12"/>
      <c r="DQW27" s="12"/>
      <c r="DQX27" s="12"/>
      <c r="DQY27" s="12"/>
      <c r="DQZ27" s="12"/>
      <c r="DRA27" s="12"/>
      <c r="DRB27" s="12"/>
      <c r="DRC27" s="12"/>
      <c r="DRD27" s="12"/>
      <c r="DRE27" s="12"/>
      <c r="DRF27" s="12"/>
      <c r="DRG27" s="12"/>
      <c r="DRH27" s="12"/>
      <c r="DRI27" s="12"/>
      <c r="DRJ27" s="12"/>
      <c r="DRK27" s="12"/>
      <c r="DRL27" s="12"/>
      <c r="DRM27" s="12"/>
      <c r="DRN27" s="12"/>
      <c r="DRO27" s="12"/>
      <c r="DRP27" s="12"/>
      <c r="DRQ27" s="12"/>
      <c r="DRR27" s="12"/>
      <c r="DRS27" s="12"/>
      <c r="DRT27" s="12"/>
      <c r="DRU27" s="12"/>
      <c r="DRV27" s="12"/>
      <c r="DRW27" s="12"/>
      <c r="DRX27" s="12"/>
      <c r="DRY27" s="12"/>
      <c r="DRZ27" s="12"/>
      <c r="DSA27" s="12"/>
      <c r="DSB27" s="12"/>
      <c r="DSC27" s="12"/>
      <c r="DSD27" s="12"/>
      <c r="DSE27" s="12"/>
      <c r="DSF27" s="12"/>
      <c r="DSG27" s="12"/>
      <c r="DSH27" s="12"/>
      <c r="DSI27" s="12"/>
      <c r="DSJ27" s="12"/>
      <c r="DSK27" s="12"/>
      <c r="DSL27" s="12"/>
      <c r="DSM27" s="12"/>
      <c r="DSN27" s="12"/>
      <c r="DSO27" s="12"/>
      <c r="DSP27" s="12"/>
      <c r="DSQ27" s="12"/>
      <c r="DSR27" s="12"/>
      <c r="DSS27" s="12"/>
      <c r="DST27" s="12"/>
      <c r="DSU27" s="12"/>
      <c r="DSV27" s="12"/>
      <c r="DSW27" s="12"/>
      <c r="DSX27" s="12"/>
      <c r="DSY27" s="12"/>
      <c r="DSZ27" s="12"/>
      <c r="DTA27" s="12"/>
      <c r="DTB27" s="12"/>
      <c r="DTC27" s="12"/>
      <c r="DTD27" s="12"/>
      <c r="DTE27" s="12"/>
      <c r="DTF27" s="12"/>
      <c r="DTG27" s="12"/>
      <c r="DTH27" s="12"/>
      <c r="DTI27" s="12"/>
      <c r="DTJ27" s="12"/>
      <c r="DTK27" s="12"/>
      <c r="DTL27" s="12"/>
      <c r="DTM27" s="12"/>
      <c r="DTN27" s="12"/>
      <c r="DTO27" s="12"/>
      <c r="DTP27" s="12"/>
      <c r="DTQ27" s="12"/>
      <c r="DTR27" s="12"/>
      <c r="DTS27" s="12"/>
      <c r="DTT27" s="12"/>
      <c r="DTU27" s="12"/>
      <c r="DTV27" s="12"/>
      <c r="DTW27" s="12"/>
      <c r="DTX27" s="12"/>
      <c r="DTY27" s="12"/>
      <c r="DTZ27" s="12"/>
      <c r="DUA27" s="12"/>
      <c r="DUB27" s="12"/>
      <c r="DUC27" s="12"/>
      <c r="DUD27" s="12"/>
      <c r="DUE27" s="12"/>
      <c r="DUF27" s="12"/>
      <c r="DUG27" s="12"/>
      <c r="DUH27" s="12"/>
      <c r="DUI27" s="12"/>
      <c r="DUJ27" s="12"/>
      <c r="DUK27" s="12"/>
      <c r="DUL27" s="12"/>
      <c r="DUM27" s="12"/>
      <c r="DUN27" s="12"/>
      <c r="DUO27" s="12"/>
      <c r="DUP27" s="12"/>
      <c r="DUQ27" s="12"/>
      <c r="DUR27" s="12"/>
      <c r="DUS27" s="12"/>
      <c r="DUT27" s="12"/>
      <c r="DUU27" s="12"/>
      <c r="DUV27" s="12"/>
      <c r="DUW27" s="12"/>
      <c r="DUX27" s="12"/>
      <c r="DUY27" s="12"/>
      <c r="DUZ27" s="12"/>
      <c r="DVA27" s="12"/>
      <c r="DVB27" s="12"/>
      <c r="DVC27" s="12"/>
      <c r="DVD27" s="12"/>
      <c r="DVE27" s="12"/>
      <c r="DVF27" s="12"/>
      <c r="DVG27" s="12"/>
      <c r="DVH27" s="12"/>
      <c r="DVI27" s="12"/>
      <c r="DVJ27" s="12"/>
      <c r="DVK27" s="12"/>
      <c r="DVL27" s="12"/>
      <c r="DVM27" s="12"/>
      <c r="DVN27" s="12"/>
      <c r="DVO27" s="12"/>
      <c r="DVP27" s="12"/>
      <c r="DVQ27" s="12"/>
      <c r="DVR27" s="12"/>
      <c r="DVS27" s="12"/>
      <c r="DVT27" s="12"/>
      <c r="DVU27" s="12"/>
      <c r="DVV27" s="12"/>
      <c r="DVW27" s="12"/>
      <c r="DVX27" s="12"/>
      <c r="DVY27" s="12"/>
      <c r="DVZ27" s="12"/>
      <c r="DWA27" s="12"/>
      <c r="DWB27" s="12"/>
      <c r="DWC27" s="12"/>
      <c r="DWD27" s="12"/>
      <c r="DWE27" s="12"/>
      <c r="DWF27" s="12"/>
      <c r="DWG27" s="12"/>
      <c r="DWH27" s="12"/>
      <c r="DWI27" s="12"/>
      <c r="DWJ27" s="12"/>
      <c r="DWK27" s="12"/>
      <c r="DWL27" s="12"/>
      <c r="DWM27" s="12"/>
      <c r="DWN27" s="12"/>
      <c r="DWO27" s="12"/>
      <c r="DWP27" s="12"/>
      <c r="DWQ27" s="12"/>
      <c r="DWR27" s="12"/>
      <c r="DWS27" s="12"/>
      <c r="DWT27" s="12"/>
      <c r="DWU27" s="12"/>
      <c r="DWV27" s="12"/>
      <c r="DWW27" s="12"/>
      <c r="DWX27" s="12"/>
      <c r="DWY27" s="12"/>
      <c r="DWZ27" s="12"/>
      <c r="DXA27" s="12"/>
      <c r="DXB27" s="12"/>
      <c r="DXC27" s="12"/>
      <c r="DXD27" s="12"/>
      <c r="DXE27" s="12"/>
      <c r="DXF27" s="12"/>
      <c r="DXG27" s="12"/>
      <c r="DXH27" s="12"/>
      <c r="DXI27" s="12"/>
      <c r="DXJ27" s="12"/>
      <c r="DXK27" s="12"/>
      <c r="DXL27" s="12"/>
      <c r="DXM27" s="12"/>
      <c r="DXN27" s="12"/>
      <c r="DXO27" s="12"/>
      <c r="DXP27" s="12"/>
      <c r="DXQ27" s="12"/>
      <c r="DXR27" s="12"/>
      <c r="DXS27" s="12"/>
      <c r="DXT27" s="12"/>
      <c r="DXU27" s="12"/>
      <c r="DXV27" s="12"/>
      <c r="DXW27" s="12"/>
      <c r="DXX27" s="12"/>
      <c r="DXY27" s="12"/>
      <c r="DXZ27" s="12"/>
      <c r="DYA27" s="12"/>
      <c r="DYB27" s="12"/>
      <c r="DYC27" s="12"/>
      <c r="DYD27" s="12"/>
      <c r="DYE27" s="12"/>
      <c r="DYF27" s="12"/>
      <c r="DYG27" s="12"/>
      <c r="DYH27" s="12"/>
      <c r="DYI27" s="12"/>
      <c r="DYJ27" s="12"/>
      <c r="DYK27" s="12"/>
      <c r="DYL27" s="12"/>
      <c r="DYM27" s="12"/>
      <c r="DYN27" s="12"/>
      <c r="DYO27" s="12"/>
      <c r="DYP27" s="12"/>
      <c r="DYQ27" s="12"/>
      <c r="DYR27" s="12"/>
      <c r="DYS27" s="12"/>
      <c r="DYT27" s="12"/>
      <c r="DYU27" s="12"/>
      <c r="DYV27" s="12"/>
      <c r="DYW27" s="12"/>
      <c r="DYX27" s="12"/>
      <c r="DYY27" s="12"/>
      <c r="DYZ27" s="12"/>
      <c r="DZA27" s="12"/>
      <c r="DZB27" s="12"/>
      <c r="DZC27" s="12"/>
      <c r="DZD27" s="12"/>
      <c r="DZE27" s="12"/>
      <c r="DZF27" s="12"/>
      <c r="DZG27" s="12"/>
      <c r="DZH27" s="12"/>
      <c r="DZI27" s="12"/>
      <c r="DZJ27" s="12"/>
      <c r="DZK27" s="12"/>
      <c r="DZL27" s="12"/>
      <c r="DZM27" s="12"/>
      <c r="DZN27" s="12"/>
      <c r="DZO27" s="12"/>
      <c r="DZP27" s="12"/>
      <c r="DZQ27" s="12"/>
      <c r="DZR27" s="12"/>
      <c r="DZS27" s="12"/>
      <c r="DZT27" s="12"/>
      <c r="DZU27" s="12"/>
      <c r="DZV27" s="12"/>
      <c r="DZW27" s="12"/>
      <c r="DZX27" s="12"/>
      <c r="DZY27" s="12"/>
      <c r="DZZ27" s="12"/>
      <c r="EAA27" s="12"/>
      <c r="EAB27" s="12"/>
      <c r="EAC27" s="12"/>
      <c r="EAD27" s="12"/>
      <c r="EAE27" s="12"/>
      <c r="EAF27" s="12"/>
      <c r="EAG27" s="12"/>
      <c r="EAH27" s="12"/>
      <c r="EAI27" s="12"/>
      <c r="EAJ27" s="12"/>
      <c r="EAK27" s="12"/>
      <c r="EAL27" s="12"/>
      <c r="EAM27" s="12"/>
      <c r="EAN27" s="12"/>
      <c r="EAO27" s="12"/>
      <c r="EAP27" s="12"/>
      <c r="EAQ27" s="12"/>
      <c r="EAR27" s="12"/>
      <c r="EAS27" s="12"/>
      <c r="EAT27" s="12"/>
      <c r="EAU27" s="12"/>
      <c r="EAV27" s="12"/>
      <c r="EAW27" s="12"/>
      <c r="EAX27" s="12"/>
      <c r="EAY27" s="12"/>
      <c r="EAZ27" s="12"/>
      <c r="EBA27" s="12"/>
      <c r="EBB27" s="12"/>
      <c r="EBC27" s="12"/>
      <c r="EBD27" s="12"/>
      <c r="EBE27" s="12"/>
      <c r="EBF27" s="12"/>
      <c r="EBG27" s="12"/>
      <c r="EBH27" s="12"/>
      <c r="EBI27" s="12"/>
      <c r="EBJ27" s="12"/>
      <c r="EBK27" s="12"/>
      <c r="EBL27" s="12"/>
      <c r="EBM27" s="12"/>
      <c r="EBN27" s="12"/>
      <c r="EBO27" s="12"/>
      <c r="EBP27" s="12"/>
      <c r="EBQ27" s="12"/>
      <c r="EBR27" s="12"/>
      <c r="EBS27" s="12"/>
      <c r="EBT27" s="12"/>
      <c r="EBU27" s="12"/>
      <c r="EBV27" s="12"/>
      <c r="EBW27" s="12"/>
      <c r="EBX27" s="12"/>
      <c r="EBY27" s="12"/>
      <c r="EBZ27" s="12"/>
      <c r="ECA27" s="12"/>
      <c r="ECB27" s="12"/>
      <c r="ECC27" s="12"/>
      <c r="ECD27" s="12"/>
      <c r="ECE27" s="12"/>
      <c r="ECF27" s="12"/>
      <c r="ECG27" s="12"/>
      <c r="ECH27" s="12"/>
      <c r="ECI27" s="12"/>
      <c r="ECJ27" s="12"/>
      <c r="ECK27" s="12"/>
      <c r="ECL27" s="12"/>
      <c r="ECM27" s="12"/>
      <c r="ECN27" s="12"/>
      <c r="ECO27" s="12"/>
      <c r="ECP27" s="12"/>
      <c r="ECQ27" s="12"/>
      <c r="ECR27" s="12"/>
      <c r="ECS27" s="12"/>
      <c r="ECT27" s="12"/>
      <c r="ECU27" s="12"/>
      <c r="ECV27" s="12"/>
      <c r="ECW27" s="12"/>
      <c r="ECX27" s="12"/>
      <c r="ECY27" s="12"/>
      <c r="ECZ27" s="12"/>
      <c r="EDA27" s="12"/>
      <c r="EDB27" s="12"/>
      <c r="EDC27" s="12"/>
      <c r="EDD27" s="12"/>
      <c r="EDE27" s="12"/>
      <c r="EDF27" s="12"/>
      <c r="EDG27" s="12"/>
      <c r="EDH27" s="12"/>
      <c r="EDI27" s="12"/>
      <c r="EDJ27" s="12"/>
      <c r="EDK27" s="12"/>
      <c r="EDL27" s="12"/>
      <c r="EDM27" s="12"/>
      <c r="EDN27" s="12"/>
      <c r="EDO27" s="12"/>
      <c r="EDP27" s="12"/>
      <c r="EDQ27" s="12"/>
      <c r="EDR27" s="12"/>
      <c r="EDS27" s="12"/>
      <c r="EDT27" s="12"/>
      <c r="EDU27" s="12"/>
      <c r="EDV27" s="12"/>
      <c r="EDW27" s="12"/>
      <c r="EDX27" s="12"/>
      <c r="EDY27" s="12"/>
      <c r="EDZ27" s="12"/>
      <c r="EEA27" s="12"/>
      <c r="EEB27" s="12"/>
      <c r="EEC27" s="12"/>
      <c r="EED27" s="12"/>
      <c r="EEE27" s="12"/>
      <c r="EEF27" s="12"/>
      <c r="EEG27" s="12"/>
      <c r="EEH27" s="12"/>
      <c r="EEI27" s="12"/>
      <c r="EEJ27" s="12"/>
      <c r="EEK27" s="12"/>
      <c r="EEL27" s="12"/>
      <c r="EEM27" s="12"/>
      <c r="EEN27" s="12"/>
      <c r="EEO27" s="12"/>
      <c r="EEP27" s="12"/>
      <c r="EEQ27" s="12"/>
      <c r="EER27" s="12"/>
      <c r="EES27" s="12"/>
      <c r="EET27" s="12"/>
      <c r="EEU27" s="12"/>
      <c r="EEV27" s="12"/>
      <c r="EEW27" s="12"/>
      <c r="EEX27" s="12"/>
      <c r="EEY27" s="12"/>
      <c r="EEZ27" s="12"/>
      <c r="EFA27" s="12"/>
      <c r="EFB27" s="12"/>
      <c r="EFC27" s="12"/>
      <c r="EFD27" s="12"/>
      <c r="EFE27" s="12"/>
      <c r="EFF27" s="12"/>
      <c r="EFG27" s="12"/>
      <c r="EFH27" s="12"/>
      <c r="EFI27" s="12"/>
      <c r="EFJ27" s="12"/>
      <c r="EFK27" s="12"/>
      <c r="EFL27" s="12"/>
      <c r="EFM27" s="12"/>
      <c r="EFN27" s="12"/>
      <c r="EFO27" s="12"/>
      <c r="EFP27" s="12"/>
      <c r="EFQ27" s="12"/>
      <c r="EFR27" s="12"/>
      <c r="EFS27" s="12"/>
      <c r="EFT27" s="12"/>
      <c r="EFU27" s="12"/>
      <c r="EFV27" s="12"/>
      <c r="EFW27" s="12"/>
      <c r="EFX27" s="12"/>
      <c r="EFY27" s="12"/>
      <c r="EFZ27" s="12"/>
      <c r="EGA27" s="12"/>
      <c r="EGB27" s="12"/>
      <c r="EGC27" s="12"/>
      <c r="EGD27" s="12"/>
      <c r="EGE27" s="12"/>
      <c r="EGF27" s="12"/>
      <c r="EGG27" s="12"/>
      <c r="EGH27" s="12"/>
      <c r="EGI27" s="12"/>
      <c r="EGJ27" s="12"/>
      <c r="EGK27" s="12"/>
      <c r="EGL27" s="12"/>
      <c r="EGM27" s="12"/>
      <c r="EGN27" s="12"/>
      <c r="EGO27" s="12"/>
      <c r="EGP27" s="12"/>
      <c r="EGQ27" s="12"/>
      <c r="EGR27" s="12"/>
      <c r="EGS27" s="12"/>
      <c r="EGT27" s="12"/>
      <c r="EGU27" s="12"/>
      <c r="EGV27" s="12"/>
      <c r="EGW27" s="12"/>
      <c r="EGX27" s="12"/>
      <c r="EGY27" s="12"/>
      <c r="EGZ27" s="12"/>
      <c r="EHA27" s="12"/>
      <c r="EHB27" s="12"/>
      <c r="EHC27" s="12"/>
      <c r="EHD27" s="12"/>
      <c r="EHE27" s="12"/>
      <c r="EHF27" s="12"/>
      <c r="EHG27" s="12"/>
      <c r="EHH27" s="12"/>
      <c r="EHI27" s="12"/>
      <c r="EHJ27" s="12"/>
      <c r="EHK27" s="12"/>
      <c r="EHL27" s="12"/>
      <c r="EHM27" s="12"/>
      <c r="EHN27" s="12"/>
      <c r="EHO27" s="12"/>
      <c r="EHP27" s="12"/>
      <c r="EHQ27" s="12"/>
      <c r="EHR27" s="12"/>
      <c r="EHS27" s="12"/>
      <c r="EHT27" s="12"/>
      <c r="EHU27" s="12"/>
      <c r="EHV27" s="12"/>
      <c r="EHW27" s="12"/>
      <c r="EHX27" s="12"/>
      <c r="EHY27" s="12"/>
      <c r="EHZ27" s="12"/>
      <c r="EIA27" s="12"/>
      <c r="EIB27" s="12"/>
      <c r="EIC27" s="12"/>
      <c r="EID27" s="12"/>
      <c r="EIE27" s="12"/>
      <c r="EIF27" s="12"/>
      <c r="EIG27" s="12"/>
      <c r="EIH27" s="12"/>
      <c r="EII27" s="12"/>
      <c r="EIJ27" s="12"/>
      <c r="EIK27" s="12"/>
      <c r="EIL27" s="12"/>
      <c r="EIM27" s="12"/>
      <c r="EIN27" s="12"/>
      <c r="EIO27" s="12"/>
      <c r="EIP27" s="12"/>
      <c r="EIQ27" s="12"/>
      <c r="EIR27" s="12"/>
      <c r="EIS27" s="12"/>
      <c r="EIT27" s="12"/>
      <c r="EIU27" s="12"/>
      <c r="EIV27" s="12"/>
      <c r="EIW27" s="12"/>
      <c r="EIX27" s="12"/>
      <c r="EIY27" s="12"/>
      <c r="EIZ27" s="12"/>
      <c r="EJA27" s="12"/>
      <c r="EJB27" s="12"/>
      <c r="EJC27" s="12"/>
      <c r="EJD27" s="12"/>
      <c r="EJE27" s="12"/>
      <c r="EJF27" s="12"/>
      <c r="EJG27" s="12"/>
      <c r="EJH27" s="12"/>
      <c r="EJI27" s="12"/>
      <c r="EJJ27" s="12"/>
      <c r="EJK27" s="12"/>
      <c r="EJL27" s="12"/>
      <c r="EJM27" s="12"/>
      <c r="EJN27" s="12"/>
      <c r="EJO27" s="12"/>
      <c r="EJP27" s="12"/>
      <c r="EJQ27" s="12"/>
      <c r="EJR27" s="12"/>
      <c r="EJS27" s="12"/>
      <c r="EJT27" s="12"/>
      <c r="EJU27" s="12"/>
      <c r="EJV27" s="12"/>
      <c r="EJW27" s="12"/>
      <c r="EJX27" s="12"/>
      <c r="EJY27" s="12"/>
      <c r="EJZ27" s="12"/>
      <c r="EKA27" s="12"/>
      <c r="EKB27" s="12"/>
      <c r="EKC27" s="12"/>
      <c r="EKD27" s="12"/>
      <c r="EKE27" s="12"/>
      <c r="EKF27" s="12"/>
      <c r="EKG27" s="12"/>
      <c r="EKH27" s="12"/>
      <c r="EKI27" s="12"/>
      <c r="EKJ27" s="12"/>
      <c r="EKK27" s="12"/>
      <c r="EKL27" s="12"/>
      <c r="EKM27" s="12"/>
      <c r="EKN27" s="12"/>
      <c r="EKO27" s="12"/>
      <c r="EKP27" s="12"/>
      <c r="EKQ27" s="12"/>
      <c r="EKR27" s="12"/>
      <c r="EKS27" s="12"/>
      <c r="EKT27" s="12"/>
      <c r="EKU27" s="12"/>
      <c r="EKV27" s="12"/>
      <c r="EKW27" s="12"/>
      <c r="EKX27" s="12"/>
      <c r="EKY27" s="12"/>
      <c r="EKZ27" s="12"/>
      <c r="ELA27" s="12"/>
      <c r="ELB27" s="12"/>
      <c r="ELC27" s="12"/>
      <c r="ELD27" s="12"/>
      <c r="ELE27" s="12"/>
      <c r="ELF27" s="12"/>
      <c r="ELG27" s="12"/>
      <c r="ELH27" s="12"/>
      <c r="ELI27" s="12"/>
      <c r="ELJ27" s="12"/>
      <c r="ELK27" s="12"/>
      <c r="ELL27" s="12"/>
      <c r="ELM27" s="12"/>
      <c r="ELN27" s="12"/>
      <c r="ELO27" s="12"/>
      <c r="ELP27" s="12"/>
      <c r="ELQ27" s="12"/>
      <c r="ELR27" s="12"/>
      <c r="ELS27" s="12"/>
      <c r="ELT27" s="12"/>
      <c r="ELU27" s="12"/>
      <c r="ELV27" s="12"/>
      <c r="ELW27" s="12"/>
      <c r="ELX27" s="12"/>
      <c r="ELY27" s="12"/>
      <c r="ELZ27" s="12"/>
      <c r="EMA27" s="12"/>
      <c r="EMB27" s="12"/>
      <c r="EMC27" s="12"/>
      <c r="EMD27" s="12"/>
      <c r="EME27" s="12"/>
      <c r="EMF27" s="12"/>
      <c r="EMG27" s="12"/>
      <c r="EMH27" s="12"/>
      <c r="EMI27" s="12"/>
      <c r="EMJ27" s="12"/>
      <c r="EMK27" s="12"/>
      <c r="EML27" s="12"/>
      <c r="EMM27" s="12"/>
      <c r="EMN27" s="12"/>
      <c r="EMO27" s="12"/>
      <c r="EMP27" s="12"/>
      <c r="EMQ27" s="12"/>
      <c r="EMR27" s="12"/>
      <c r="EMS27" s="12"/>
      <c r="EMT27" s="12"/>
      <c r="EMU27" s="12"/>
      <c r="EMV27" s="12"/>
      <c r="EMW27" s="12"/>
      <c r="EMX27" s="12"/>
      <c r="EMY27" s="12"/>
      <c r="EMZ27" s="12"/>
      <c r="ENA27" s="12"/>
      <c r="ENB27" s="12"/>
      <c r="ENC27" s="12"/>
      <c r="END27" s="12"/>
      <c r="ENE27" s="12"/>
      <c r="ENF27" s="12"/>
      <c r="ENG27" s="12"/>
      <c r="ENH27" s="12"/>
      <c r="ENI27" s="12"/>
      <c r="ENJ27" s="12"/>
      <c r="ENK27" s="12"/>
      <c r="ENL27" s="12"/>
      <c r="ENM27" s="12"/>
      <c r="ENN27" s="12"/>
      <c r="ENO27" s="12"/>
      <c r="ENP27" s="12"/>
      <c r="ENQ27" s="12"/>
      <c r="ENR27" s="12"/>
      <c r="ENS27" s="12"/>
      <c r="ENT27" s="12"/>
      <c r="ENU27" s="12"/>
      <c r="ENV27" s="12"/>
      <c r="ENW27" s="12"/>
      <c r="ENX27" s="12"/>
      <c r="ENY27" s="12"/>
      <c r="ENZ27" s="12"/>
      <c r="EOA27" s="12"/>
      <c r="EOB27" s="12"/>
      <c r="EOC27" s="12"/>
      <c r="EOD27" s="12"/>
      <c r="EOE27" s="12"/>
      <c r="EOF27" s="12"/>
      <c r="EOG27" s="12"/>
      <c r="EOH27" s="12"/>
      <c r="EOI27" s="12"/>
      <c r="EOJ27" s="12"/>
      <c r="EOK27" s="12"/>
      <c r="EOL27" s="12"/>
      <c r="EOM27" s="12"/>
      <c r="EON27" s="12"/>
      <c r="EOO27" s="12"/>
      <c r="EOP27" s="12"/>
      <c r="EOQ27" s="12"/>
      <c r="EOR27" s="12"/>
      <c r="EOS27" s="12"/>
      <c r="EOT27" s="12"/>
      <c r="EOU27" s="12"/>
      <c r="EOV27" s="12"/>
      <c r="EOW27" s="12"/>
      <c r="EOX27" s="12"/>
      <c r="EOY27" s="12"/>
      <c r="EOZ27" s="12"/>
      <c r="EPA27" s="12"/>
      <c r="EPB27" s="12"/>
      <c r="EPC27" s="12"/>
      <c r="EPD27" s="12"/>
      <c r="EPE27" s="12"/>
      <c r="EPF27" s="12"/>
      <c r="EPG27" s="12"/>
      <c r="EPH27" s="12"/>
      <c r="EPI27" s="12"/>
      <c r="EPJ27" s="12"/>
      <c r="EPK27" s="12"/>
      <c r="EPL27" s="12"/>
      <c r="EPM27" s="12"/>
      <c r="EPN27" s="12"/>
      <c r="EPO27" s="12"/>
      <c r="EPP27" s="12"/>
      <c r="EPQ27" s="12"/>
      <c r="EPR27" s="12"/>
      <c r="EPS27" s="12"/>
      <c r="EPT27" s="12"/>
      <c r="EPU27" s="12"/>
      <c r="EPV27" s="12"/>
      <c r="EPW27" s="12"/>
      <c r="EPX27" s="12"/>
      <c r="EPY27" s="12"/>
      <c r="EPZ27" s="12"/>
      <c r="EQA27" s="12"/>
      <c r="EQB27" s="12"/>
      <c r="EQC27" s="12"/>
      <c r="EQD27" s="12"/>
      <c r="EQE27" s="12"/>
      <c r="EQF27" s="12"/>
      <c r="EQG27" s="12"/>
      <c r="EQH27" s="12"/>
      <c r="EQI27" s="12"/>
      <c r="EQJ27" s="12"/>
      <c r="EQK27" s="12"/>
      <c r="EQL27" s="12"/>
      <c r="EQM27" s="12"/>
      <c r="EQN27" s="12"/>
      <c r="EQO27" s="12"/>
      <c r="EQP27" s="12"/>
      <c r="EQQ27" s="12"/>
      <c r="EQR27" s="12"/>
      <c r="EQS27" s="12"/>
      <c r="EQT27" s="12"/>
      <c r="EQU27" s="12"/>
      <c r="EQV27" s="12"/>
      <c r="EQW27" s="12"/>
      <c r="EQX27" s="12"/>
      <c r="EQY27" s="12"/>
      <c r="EQZ27" s="12"/>
      <c r="ERA27" s="12"/>
      <c r="ERB27" s="12"/>
      <c r="ERC27" s="12"/>
      <c r="ERD27" s="12"/>
      <c r="ERE27" s="12"/>
      <c r="ERF27" s="12"/>
      <c r="ERG27" s="12"/>
      <c r="ERH27" s="12"/>
      <c r="ERI27" s="12"/>
      <c r="ERJ27" s="12"/>
      <c r="ERK27" s="12"/>
      <c r="ERL27" s="12"/>
      <c r="ERM27" s="12"/>
      <c r="ERN27" s="12"/>
      <c r="ERO27" s="12"/>
      <c r="ERP27" s="12"/>
      <c r="ERQ27" s="12"/>
      <c r="ERR27" s="12"/>
      <c r="ERS27" s="12"/>
      <c r="ERT27" s="12"/>
      <c r="ERU27" s="12"/>
      <c r="ERV27" s="12"/>
      <c r="ERW27" s="12"/>
      <c r="ERX27" s="12"/>
      <c r="ERY27" s="12"/>
      <c r="ERZ27" s="12"/>
      <c r="ESA27" s="12"/>
      <c r="ESB27" s="12"/>
      <c r="ESC27" s="12"/>
      <c r="ESD27" s="12"/>
      <c r="ESE27" s="12"/>
      <c r="ESF27" s="12"/>
      <c r="ESG27" s="12"/>
      <c r="ESH27" s="12"/>
      <c r="ESI27" s="12"/>
      <c r="ESJ27" s="12"/>
      <c r="ESK27" s="12"/>
      <c r="ESL27" s="12"/>
      <c r="ESM27" s="12"/>
      <c r="ESN27" s="12"/>
      <c r="ESO27" s="12"/>
      <c r="ESP27" s="12"/>
      <c r="ESQ27" s="12"/>
      <c r="ESR27" s="12"/>
      <c r="ESS27" s="12"/>
      <c r="EST27" s="12"/>
      <c r="ESU27" s="12"/>
      <c r="ESV27" s="12"/>
      <c r="ESW27" s="12"/>
      <c r="ESX27" s="12"/>
      <c r="ESY27" s="12"/>
      <c r="ESZ27" s="12"/>
      <c r="ETA27" s="12"/>
      <c r="ETB27" s="12"/>
      <c r="ETC27" s="12"/>
      <c r="ETD27" s="12"/>
      <c r="ETE27" s="12"/>
      <c r="ETF27" s="12"/>
      <c r="ETG27" s="12"/>
      <c r="ETH27" s="12"/>
      <c r="ETI27" s="12"/>
      <c r="ETJ27" s="12"/>
      <c r="ETK27" s="12"/>
      <c r="ETL27" s="12"/>
      <c r="ETM27" s="12"/>
      <c r="ETN27" s="12"/>
      <c r="ETO27" s="12"/>
      <c r="ETP27" s="12"/>
      <c r="ETQ27" s="12"/>
      <c r="ETR27" s="12"/>
      <c r="ETS27" s="12"/>
      <c r="ETT27" s="12"/>
      <c r="ETU27" s="12"/>
      <c r="ETV27" s="12"/>
      <c r="ETW27" s="12"/>
      <c r="ETX27" s="12"/>
      <c r="ETY27" s="12"/>
      <c r="ETZ27" s="12"/>
      <c r="EUA27" s="12"/>
      <c r="EUB27" s="12"/>
      <c r="EUC27" s="12"/>
      <c r="EUD27" s="12"/>
      <c r="EUE27" s="12"/>
      <c r="EUF27" s="12"/>
      <c r="EUG27" s="12"/>
      <c r="EUH27" s="12"/>
      <c r="EUI27" s="12"/>
      <c r="EUJ27" s="12"/>
      <c r="EUK27" s="12"/>
      <c r="EUL27" s="12"/>
      <c r="EUM27" s="12"/>
      <c r="EUN27" s="12"/>
      <c r="EUO27" s="12"/>
      <c r="EUP27" s="12"/>
      <c r="EUQ27" s="12"/>
      <c r="EUR27" s="12"/>
      <c r="EUS27" s="12"/>
      <c r="EUT27" s="12"/>
      <c r="EUU27" s="12"/>
      <c r="EUV27" s="12"/>
      <c r="EUW27" s="12"/>
      <c r="EUX27" s="12"/>
      <c r="EUY27" s="12"/>
      <c r="EUZ27" s="12"/>
      <c r="EVA27" s="12"/>
      <c r="EVB27" s="12"/>
      <c r="EVC27" s="12"/>
      <c r="EVD27" s="12"/>
      <c r="EVE27" s="12"/>
      <c r="EVF27" s="12"/>
      <c r="EVG27" s="12"/>
      <c r="EVH27" s="12"/>
      <c r="EVI27" s="12"/>
      <c r="EVJ27" s="12"/>
      <c r="EVK27" s="12"/>
      <c r="EVL27" s="12"/>
      <c r="EVM27" s="12"/>
      <c r="EVN27" s="12"/>
      <c r="EVO27" s="12"/>
      <c r="EVP27" s="12"/>
      <c r="EVQ27" s="12"/>
      <c r="EVR27" s="12"/>
      <c r="EVS27" s="12"/>
      <c r="EVT27" s="12"/>
      <c r="EVU27" s="12"/>
      <c r="EVV27" s="12"/>
      <c r="EVW27" s="12"/>
      <c r="EVX27" s="12"/>
      <c r="EVY27" s="12"/>
      <c r="EVZ27" s="12"/>
      <c r="EWA27" s="12"/>
      <c r="EWB27" s="12"/>
      <c r="EWC27" s="12"/>
      <c r="EWD27" s="12"/>
      <c r="EWE27" s="12"/>
      <c r="EWF27" s="12"/>
      <c r="EWG27" s="12"/>
      <c r="EWH27" s="12"/>
      <c r="EWI27" s="12"/>
      <c r="EWJ27" s="12"/>
      <c r="EWK27" s="12"/>
      <c r="EWL27" s="12"/>
      <c r="EWM27" s="12"/>
      <c r="EWN27" s="12"/>
      <c r="EWO27" s="12"/>
      <c r="EWP27" s="12"/>
      <c r="EWQ27" s="12"/>
      <c r="EWR27" s="12"/>
      <c r="EWS27" s="12"/>
      <c r="EWT27" s="12"/>
      <c r="EWU27" s="12"/>
      <c r="EWV27" s="12"/>
      <c r="EWW27" s="12"/>
      <c r="EWX27" s="12"/>
      <c r="EWY27" s="12"/>
      <c r="EWZ27" s="12"/>
      <c r="EXA27" s="12"/>
      <c r="EXB27" s="12"/>
      <c r="EXC27" s="12"/>
      <c r="EXD27" s="12"/>
      <c r="EXE27" s="12"/>
      <c r="EXF27" s="12"/>
      <c r="EXG27" s="12"/>
      <c r="EXH27" s="12"/>
      <c r="EXI27" s="12"/>
      <c r="EXJ27" s="12"/>
      <c r="EXK27" s="12"/>
      <c r="EXL27" s="12"/>
      <c r="EXM27" s="12"/>
      <c r="EXN27" s="12"/>
      <c r="EXO27" s="12"/>
      <c r="EXP27" s="12"/>
      <c r="EXQ27" s="12"/>
      <c r="EXR27" s="12"/>
      <c r="EXS27" s="12"/>
      <c r="EXT27" s="12"/>
      <c r="EXU27" s="12"/>
      <c r="EXV27" s="12"/>
      <c r="EXW27" s="12"/>
      <c r="EXX27" s="12"/>
      <c r="EXY27" s="12"/>
      <c r="EXZ27" s="12"/>
      <c r="EYA27" s="12"/>
      <c r="EYB27" s="12"/>
      <c r="EYC27" s="12"/>
      <c r="EYD27" s="12"/>
      <c r="EYE27" s="12"/>
      <c r="EYF27" s="12"/>
      <c r="EYG27" s="12"/>
      <c r="EYH27" s="12"/>
      <c r="EYI27" s="12"/>
      <c r="EYJ27" s="12"/>
      <c r="EYK27" s="12"/>
      <c r="EYL27" s="12"/>
      <c r="EYM27" s="12"/>
      <c r="EYN27" s="12"/>
      <c r="EYO27" s="12"/>
      <c r="EYP27" s="12"/>
      <c r="EYQ27" s="12"/>
      <c r="EYR27" s="12"/>
      <c r="EYS27" s="12"/>
      <c r="EYT27" s="12"/>
      <c r="EYU27" s="12"/>
      <c r="EYV27" s="12"/>
      <c r="EYW27" s="12"/>
      <c r="EYX27" s="12"/>
      <c r="EYY27" s="12"/>
      <c r="EYZ27" s="12"/>
      <c r="EZA27" s="12"/>
      <c r="EZB27" s="12"/>
      <c r="EZC27" s="12"/>
      <c r="EZD27" s="12"/>
      <c r="EZE27" s="12"/>
      <c r="EZF27" s="12"/>
      <c r="EZG27" s="12"/>
      <c r="EZH27" s="12"/>
      <c r="EZI27" s="12"/>
      <c r="EZJ27" s="12"/>
      <c r="EZK27" s="12"/>
      <c r="EZL27" s="12"/>
      <c r="EZM27" s="12"/>
      <c r="EZN27" s="12"/>
      <c r="EZO27" s="12"/>
      <c r="EZP27" s="12"/>
      <c r="EZQ27" s="12"/>
      <c r="EZR27" s="12"/>
      <c r="EZS27" s="12"/>
      <c r="EZT27" s="12"/>
      <c r="EZU27" s="12"/>
      <c r="EZV27" s="12"/>
      <c r="EZW27" s="12"/>
      <c r="EZX27" s="12"/>
      <c r="EZY27" s="12"/>
      <c r="EZZ27" s="12"/>
      <c r="FAA27" s="12"/>
      <c r="FAB27" s="12"/>
      <c r="FAC27" s="12"/>
      <c r="FAD27" s="12"/>
      <c r="FAE27" s="12"/>
      <c r="FAF27" s="12"/>
      <c r="FAG27" s="12"/>
      <c r="FAH27" s="12"/>
      <c r="FAI27" s="12"/>
      <c r="FAJ27" s="12"/>
      <c r="FAK27" s="12"/>
      <c r="FAL27" s="12"/>
      <c r="FAM27" s="12"/>
      <c r="FAN27" s="12"/>
      <c r="FAO27" s="12"/>
      <c r="FAP27" s="12"/>
      <c r="FAQ27" s="12"/>
      <c r="FAR27" s="12"/>
      <c r="FAS27" s="12"/>
      <c r="FAT27" s="12"/>
      <c r="FAU27" s="12"/>
      <c r="FAV27" s="12"/>
      <c r="FAW27" s="12"/>
      <c r="FAX27" s="12"/>
      <c r="FAY27" s="12"/>
      <c r="FAZ27" s="12"/>
      <c r="FBA27" s="12"/>
      <c r="FBB27" s="12"/>
      <c r="FBC27" s="12"/>
      <c r="FBD27" s="12"/>
      <c r="FBE27" s="12"/>
      <c r="FBF27" s="12"/>
      <c r="FBG27" s="12"/>
      <c r="FBH27" s="12"/>
      <c r="FBI27" s="12"/>
      <c r="FBJ27" s="12"/>
      <c r="FBK27" s="12"/>
      <c r="FBL27" s="12"/>
      <c r="FBM27" s="12"/>
      <c r="FBN27" s="12"/>
      <c r="FBO27" s="12"/>
      <c r="FBP27" s="12"/>
      <c r="FBQ27" s="12"/>
      <c r="FBR27" s="12"/>
      <c r="FBS27" s="12"/>
      <c r="FBT27" s="12"/>
      <c r="FBU27" s="12"/>
      <c r="FBV27" s="12"/>
      <c r="FBW27" s="12"/>
      <c r="FBX27" s="12"/>
      <c r="FBY27" s="12"/>
      <c r="FBZ27" s="12"/>
      <c r="FCA27" s="12"/>
      <c r="FCB27" s="12"/>
      <c r="FCC27" s="12"/>
      <c r="FCD27" s="12"/>
      <c r="FCE27" s="12"/>
      <c r="FCF27" s="12"/>
      <c r="FCG27" s="12"/>
      <c r="FCH27" s="12"/>
      <c r="FCI27" s="12"/>
      <c r="FCJ27" s="12"/>
      <c r="FCK27" s="12"/>
      <c r="FCL27" s="12"/>
      <c r="FCM27" s="12"/>
      <c r="FCN27" s="12"/>
      <c r="FCO27" s="12"/>
      <c r="FCP27" s="12"/>
      <c r="FCQ27" s="12"/>
      <c r="FCR27" s="12"/>
      <c r="FCS27" s="12"/>
      <c r="FCT27" s="12"/>
      <c r="FCU27" s="12"/>
      <c r="FCV27" s="12"/>
      <c r="FCW27" s="12"/>
      <c r="FCX27" s="12"/>
      <c r="FCY27" s="12"/>
      <c r="FCZ27" s="12"/>
      <c r="FDA27" s="12"/>
      <c r="FDB27" s="12"/>
      <c r="FDC27" s="12"/>
      <c r="FDD27" s="12"/>
      <c r="FDE27" s="12"/>
      <c r="FDF27" s="12"/>
      <c r="FDG27" s="12"/>
      <c r="FDH27" s="12"/>
      <c r="FDI27" s="12"/>
      <c r="FDJ27" s="12"/>
      <c r="FDK27" s="12"/>
      <c r="FDL27" s="12"/>
      <c r="FDM27" s="12"/>
      <c r="FDN27" s="12"/>
      <c r="FDO27" s="12"/>
      <c r="FDP27" s="12"/>
      <c r="FDQ27" s="12"/>
      <c r="FDR27" s="12"/>
      <c r="FDS27" s="12"/>
      <c r="FDT27" s="12"/>
      <c r="FDU27" s="12"/>
      <c r="FDV27" s="12"/>
      <c r="FDW27" s="12"/>
      <c r="FDX27" s="12"/>
      <c r="FDY27" s="12"/>
      <c r="FDZ27" s="12"/>
      <c r="FEA27" s="12"/>
      <c r="FEB27" s="12"/>
      <c r="FEC27" s="12"/>
      <c r="FED27" s="12"/>
      <c r="FEE27" s="12"/>
      <c r="FEF27" s="12"/>
      <c r="FEG27" s="12"/>
      <c r="FEH27" s="12"/>
      <c r="FEI27" s="12"/>
      <c r="FEJ27" s="12"/>
      <c r="FEK27" s="12"/>
      <c r="FEL27" s="12"/>
      <c r="FEM27" s="12"/>
      <c r="FEN27" s="12"/>
      <c r="FEO27" s="12"/>
      <c r="FEP27" s="12"/>
      <c r="FEQ27" s="12"/>
      <c r="FER27" s="12"/>
      <c r="FES27" s="12"/>
      <c r="FET27" s="12"/>
      <c r="FEU27" s="12"/>
      <c r="FEV27" s="12"/>
      <c r="FEW27" s="12"/>
      <c r="FEX27" s="12"/>
      <c r="FEY27" s="12"/>
      <c r="FEZ27" s="12"/>
      <c r="FFA27" s="12"/>
      <c r="FFB27" s="12"/>
      <c r="FFC27" s="12"/>
      <c r="FFD27" s="12"/>
      <c r="FFE27" s="12"/>
      <c r="FFF27" s="12"/>
      <c r="FFG27" s="12"/>
      <c r="FFH27" s="12"/>
      <c r="FFI27" s="12"/>
      <c r="FFJ27" s="12"/>
      <c r="FFK27" s="12"/>
      <c r="FFL27" s="12"/>
      <c r="FFM27" s="12"/>
      <c r="FFN27" s="12"/>
      <c r="FFO27" s="12"/>
      <c r="FFP27" s="12"/>
      <c r="FFQ27" s="12"/>
      <c r="FFR27" s="12"/>
      <c r="FFS27" s="12"/>
      <c r="FFT27" s="12"/>
      <c r="FFU27" s="12"/>
      <c r="FFV27" s="12"/>
      <c r="FFW27" s="12"/>
      <c r="FFX27" s="12"/>
      <c r="FFY27" s="12"/>
      <c r="FFZ27" s="12"/>
      <c r="FGA27" s="12"/>
      <c r="FGB27" s="12"/>
      <c r="FGC27" s="12"/>
      <c r="FGD27" s="12"/>
      <c r="FGE27" s="12"/>
      <c r="FGF27" s="12"/>
      <c r="FGG27" s="12"/>
      <c r="FGH27" s="12"/>
      <c r="FGI27" s="12"/>
      <c r="FGJ27" s="12"/>
      <c r="FGK27" s="12"/>
      <c r="FGL27" s="12"/>
      <c r="FGM27" s="12"/>
      <c r="FGN27" s="12"/>
      <c r="FGO27" s="12"/>
      <c r="FGP27" s="12"/>
      <c r="FGQ27" s="12"/>
      <c r="FGR27" s="12"/>
      <c r="FGS27" s="12"/>
      <c r="FGT27" s="12"/>
      <c r="FGU27" s="12"/>
      <c r="FGV27" s="12"/>
      <c r="FGW27" s="12"/>
      <c r="FGX27" s="12"/>
      <c r="FGY27" s="12"/>
      <c r="FGZ27" s="12"/>
      <c r="FHA27" s="12"/>
      <c r="FHB27" s="12"/>
      <c r="FHC27" s="12"/>
      <c r="FHD27" s="12"/>
      <c r="FHE27" s="12"/>
      <c r="FHF27" s="12"/>
      <c r="FHG27" s="12"/>
      <c r="FHH27" s="12"/>
      <c r="FHI27" s="12"/>
      <c r="FHJ27" s="12"/>
      <c r="FHK27" s="12"/>
      <c r="FHL27" s="12"/>
      <c r="FHM27" s="12"/>
      <c r="FHN27" s="12"/>
      <c r="FHO27" s="12"/>
      <c r="FHP27" s="12"/>
      <c r="FHQ27" s="12"/>
      <c r="FHR27" s="12"/>
      <c r="FHS27" s="12"/>
      <c r="FHT27" s="12"/>
      <c r="FHU27" s="12"/>
      <c r="FHV27" s="12"/>
      <c r="FHW27" s="12"/>
      <c r="FHX27" s="12"/>
      <c r="FHY27" s="12"/>
      <c r="FHZ27" s="12"/>
      <c r="FIA27" s="12"/>
      <c r="FIB27" s="12"/>
      <c r="FIC27" s="12"/>
      <c r="FID27" s="12"/>
      <c r="FIE27" s="12"/>
      <c r="FIF27" s="12"/>
      <c r="FIG27" s="12"/>
      <c r="FIH27" s="12"/>
      <c r="FII27" s="12"/>
      <c r="FIJ27" s="12"/>
      <c r="FIK27" s="12"/>
      <c r="FIL27" s="12"/>
      <c r="FIM27" s="12"/>
      <c r="FIN27" s="12"/>
      <c r="FIO27" s="12"/>
      <c r="FIP27" s="12"/>
      <c r="FIQ27" s="12"/>
      <c r="FIR27" s="12"/>
      <c r="FIS27" s="12"/>
      <c r="FIT27" s="12"/>
      <c r="FIU27" s="12"/>
      <c r="FIV27" s="12"/>
      <c r="FIW27" s="12"/>
      <c r="FIX27" s="12"/>
      <c r="FIY27" s="12"/>
      <c r="FIZ27" s="12"/>
      <c r="FJA27" s="12"/>
      <c r="FJB27" s="12"/>
      <c r="FJC27" s="12"/>
      <c r="FJD27" s="12"/>
      <c r="FJE27" s="12"/>
      <c r="FJF27" s="12"/>
      <c r="FJG27" s="12"/>
      <c r="FJH27" s="12"/>
      <c r="FJI27" s="12"/>
      <c r="FJJ27" s="12"/>
      <c r="FJK27" s="12"/>
      <c r="FJL27" s="12"/>
      <c r="FJM27" s="12"/>
      <c r="FJN27" s="12"/>
      <c r="FJO27" s="12"/>
      <c r="FJP27" s="12"/>
      <c r="FJQ27" s="12"/>
      <c r="FJR27" s="12"/>
      <c r="FJS27" s="12"/>
      <c r="FJT27" s="12"/>
      <c r="FJU27" s="12"/>
      <c r="FJV27" s="12"/>
      <c r="FJW27" s="12"/>
      <c r="FJX27" s="12"/>
      <c r="FJY27" s="12"/>
      <c r="FJZ27" s="12"/>
      <c r="FKA27" s="12"/>
      <c r="FKB27" s="12"/>
      <c r="FKC27" s="12"/>
      <c r="FKD27" s="12"/>
      <c r="FKE27" s="12"/>
      <c r="FKF27" s="12"/>
      <c r="FKG27" s="12"/>
      <c r="FKH27" s="12"/>
      <c r="FKI27" s="12"/>
      <c r="FKJ27" s="12"/>
      <c r="FKK27" s="12"/>
      <c r="FKL27" s="12"/>
      <c r="FKM27" s="12"/>
      <c r="FKN27" s="12"/>
      <c r="FKO27" s="12"/>
      <c r="FKP27" s="12"/>
      <c r="FKQ27" s="12"/>
      <c r="FKR27" s="12"/>
      <c r="FKS27" s="12"/>
      <c r="FKT27" s="12"/>
      <c r="FKU27" s="12"/>
      <c r="FKV27" s="12"/>
      <c r="FKW27" s="12"/>
      <c r="FKX27" s="12"/>
      <c r="FKY27" s="12"/>
      <c r="FKZ27" s="12"/>
      <c r="FLA27" s="12"/>
      <c r="FLB27" s="12"/>
      <c r="FLC27" s="12"/>
      <c r="FLD27" s="12"/>
      <c r="FLE27" s="12"/>
      <c r="FLF27" s="12"/>
      <c r="FLG27" s="12"/>
      <c r="FLH27" s="12"/>
      <c r="FLI27" s="12"/>
      <c r="FLJ27" s="12"/>
      <c r="FLK27" s="12"/>
      <c r="FLL27" s="12"/>
      <c r="FLM27" s="12"/>
      <c r="FLN27" s="12"/>
      <c r="FLO27" s="12"/>
      <c r="FLP27" s="12"/>
      <c r="FLQ27" s="12"/>
      <c r="FLR27" s="12"/>
      <c r="FLS27" s="12"/>
      <c r="FLT27" s="12"/>
      <c r="FLU27" s="12"/>
      <c r="FLV27" s="12"/>
      <c r="FLW27" s="12"/>
      <c r="FLX27" s="12"/>
      <c r="FLY27" s="12"/>
      <c r="FLZ27" s="12"/>
      <c r="FMA27" s="12"/>
      <c r="FMB27" s="12"/>
      <c r="FMC27" s="12"/>
      <c r="FMD27" s="12"/>
      <c r="FME27" s="12"/>
      <c r="FMF27" s="12"/>
      <c r="FMG27" s="12"/>
      <c r="FMH27" s="12"/>
      <c r="FMI27" s="12"/>
      <c r="FMJ27" s="12"/>
      <c r="FMK27" s="12"/>
      <c r="FML27" s="12"/>
      <c r="FMM27" s="12"/>
      <c r="FMN27" s="12"/>
      <c r="FMO27" s="12"/>
      <c r="FMP27" s="12"/>
      <c r="FMQ27" s="12"/>
      <c r="FMR27" s="12"/>
      <c r="FMS27" s="12"/>
      <c r="FMT27" s="12"/>
      <c r="FMU27" s="12"/>
      <c r="FMV27" s="12"/>
      <c r="FMW27" s="12"/>
      <c r="FMX27" s="12"/>
      <c r="FMY27" s="12"/>
      <c r="FMZ27" s="12"/>
      <c r="FNA27" s="12"/>
      <c r="FNB27" s="12"/>
      <c r="FNC27" s="12"/>
      <c r="FND27" s="12"/>
      <c r="FNE27" s="12"/>
      <c r="FNF27" s="12"/>
      <c r="FNG27" s="12"/>
      <c r="FNH27" s="12"/>
      <c r="FNI27" s="12"/>
      <c r="FNJ27" s="12"/>
      <c r="FNK27" s="12"/>
      <c r="FNL27" s="12"/>
      <c r="FNM27" s="12"/>
      <c r="FNN27" s="12"/>
      <c r="FNO27" s="12"/>
      <c r="FNP27" s="12"/>
      <c r="FNQ27" s="12"/>
      <c r="FNR27" s="12"/>
      <c r="FNS27" s="12"/>
      <c r="FNT27" s="12"/>
      <c r="FNU27" s="12"/>
      <c r="FNV27" s="12"/>
      <c r="FNW27" s="12"/>
      <c r="FNX27" s="12"/>
      <c r="FNY27" s="12"/>
      <c r="FNZ27" s="12"/>
      <c r="FOA27" s="12"/>
      <c r="FOB27" s="12"/>
      <c r="FOC27" s="12"/>
      <c r="FOD27" s="12"/>
      <c r="FOE27" s="12"/>
      <c r="FOF27" s="12"/>
      <c r="FOG27" s="12"/>
      <c r="FOH27" s="12"/>
      <c r="FOI27" s="12"/>
      <c r="FOJ27" s="12"/>
      <c r="FOK27" s="12"/>
      <c r="FOL27" s="12"/>
      <c r="FOM27" s="12"/>
      <c r="FON27" s="12"/>
      <c r="FOO27" s="12"/>
      <c r="FOP27" s="12"/>
      <c r="FOQ27" s="12"/>
      <c r="FOR27" s="12"/>
      <c r="FOS27" s="12"/>
      <c r="FOT27" s="12"/>
      <c r="FOU27" s="12"/>
      <c r="FOV27" s="12"/>
      <c r="FOW27" s="12"/>
      <c r="FOX27" s="12"/>
      <c r="FOY27" s="12"/>
      <c r="FOZ27" s="12"/>
      <c r="FPA27" s="12"/>
      <c r="FPB27" s="12"/>
      <c r="FPC27" s="12"/>
      <c r="FPD27" s="12"/>
      <c r="FPE27" s="12"/>
      <c r="FPF27" s="12"/>
      <c r="FPG27" s="12"/>
      <c r="FPH27" s="12"/>
      <c r="FPI27" s="12"/>
      <c r="FPJ27" s="12"/>
      <c r="FPK27" s="12"/>
      <c r="FPL27" s="12"/>
      <c r="FPM27" s="12"/>
      <c r="FPN27" s="12"/>
      <c r="FPO27" s="12"/>
      <c r="FPP27" s="12"/>
      <c r="FPQ27" s="12"/>
      <c r="FPR27" s="12"/>
      <c r="FPS27" s="12"/>
      <c r="FPT27" s="12"/>
      <c r="FPU27" s="12"/>
      <c r="FPV27" s="12"/>
      <c r="FPW27" s="12"/>
      <c r="FPX27" s="12"/>
      <c r="FPY27" s="12"/>
      <c r="FPZ27" s="12"/>
      <c r="FQA27" s="12"/>
      <c r="FQB27" s="12"/>
      <c r="FQC27" s="12"/>
      <c r="FQD27" s="12"/>
      <c r="FQE27" s="12"/>
      <c r="FQF27" s="12"/>
      <c r="FQG27" s="12"/>
      <c r="FQH27" s="12"/>
      <c r="FQI27" s="12"/>
      <c r="FQJ27" s="12"/>
      <c r="FQK27" s="12"/>
      <c r="FQL27" s="12"/>
      <c r="FQM27" s="12"/>
      <c r="FQN27" s="12"/>
      <c r="FQO27" s="12"/>
      <c r="FQP27" s="12"/>
      <c r="FQQ27" s="12"/>
      <c r="FQR27" s="12"/>
      <c r="FQS27" s="12"/>
      <c r="FQT27" s="12"/>
      <c r="FQU27" s="12"/>
      <c r="FQV27" s="12"/>
      <c r="FQW27" s="12"/>
      <c r="FQX27" s="12"/>
      <c r="FQY27" s="12"/>
      <c r="FQZ27" s="12"/>
      <c r="FRA27" s="12"/>
      <c r="FRB27" s="12"/>
      <c r="FRC27" s="12"/>
      <c r="FRD27" s="12"/>
      <c r="FRE27" s="12"/>
      <c r="FRF27" s="12"/>
      <c r="FRG27" s="12"/>
      <c r="FRH27" s="12"/>
      <c r="FRI27" s="12"/>
      <c r="FRJ27" s="12"/>
      <c r="FRK27" s="12"/>
      <c r="FRL27" s="12"/>
      <c r="FRM27" s="12"/>
      <c r="FRN27" s="12"/>
      <c r="FRO27" s="12"/>
      <c r="FRP27" s="12"/>
      <c r="FRQ27" s="12"/>
      <c r="FRR27" s="12"/>
      <c r="FRS27" s="12"/>
      <c r="FRT27" s="12"/>
      <c r="FRU27" s="12"/>
      <c r="FRV27" s="12"/>
      <c r="FRW27" s="12"/>
      <c r="FRX27" s="12"/>
      <c r="FRY27" s="12"/>
      <c r="FRZ27" s="12"/>
      <c r="FSA27" s="12"/>
      <c r="FSB27" s="12"/>
      <c r="FSC27" s="12"/>
      <c r="FSD27" s="12"/>
      <c r="FSE27" s="12"/>
      <c r="FSF27" s="12"/>
      <c r="FSG27" s="12"/>
      <c r="FSH27" s="12"/>
      <c r="FSI27" s="12"/>
      <c r="FSJ27" s="12"/>
      <c r="FSK27" s="12"/>
      <c r="FSL27" s="12"/>
      <c r="FSM27" s="12"/>
      <c r="FSN27" s="12"/>
      <c r="FSO27" s="12"/>
      <c r="FSP27" s="12"/>
      <c r="FSQ27" s="12"/>
      <c r="FSR27" s="12"/>
      <c r="FSS27" s="12"/>
      <c r="FST27" s="12"/>
      <c r="FSU27" s="12"/>
      <c r="FSV27" s="12"/>
      <c r="FSW27" s="12"/>
      <c r="FSX27" s="12"/>
      <c r="FSY27" s="12"/>
      <c r="FSZ27" s="12"/>
      <c r="FTA27" s="12"/>
      <c r="FTB27" s="12"/>
      <c r="FTC27" s="12"/>
      <c r="FTD27" s="12"/>
      <c r="FTE27" s="12"/>
      <c r="FTF27" s="12"/>
      <c r="FTG27" s="12"/>
      <c r="FTH27" s="12"/>
      <c r="FTI27" s="12"/>
      <c r="FTJ27" s="12"/>
      <c r="FTK27" s="12"/>
      <c r="FTL27" s="12"/>
      <c r="FTM27" s="12"/>
      <c r="FTN27" s="12"/>
      <c r="FTO27" s="12"/>
      <c r="FTP27" s="12"/>
      <c r="FTQ27" s="12"/>
      <c r="FTR27" s="12"/>
      <c r="FTS27" s="12"/>
      <c r="FTT27" s="12"/>
      <c r="FTU27" s="12"/>
      <c r="FTV27" s="12"/>
      <c r="FTW27" s="12"/>
      <c r="FTX27" s="12"/>
      <c r="FTY27" s="12"/>
      <c r="FTZ27" s="12"/>
      <c r="FUA27" s="12"/>
      <c r="FUB27" s="12"/>
      <c r="FUC27" s="12"/>
      <c r="FUD27" s="12"/>
      <c r="FUE27" s="12"/>
      <c r="FUF27" s="12"/>
      <c r="FUG27" s="12"/>
      <c r="FUH27" s="12"/>
      <c r="FUI27" s="12"/>
      <c r="FUJ27" s="12"/>
      <c r="FUK27" s="12"/>
      <c r="FUL27" s="12"/>
      <c r="FUM27" s="12"/>
      <c r="FUN27" s="12"/>
      <c r="FUO27" s="12"/>
      <c r="FUP27" s="12"/>
      <c r="FUQ27" s="12"/>
      <c r="FUR27" s="12"/>
      <c r="FUS27" s="12"/>
      <c r="FUT27" s="12"/>
      <c r="FUU27" s="12"/>
      <c r="FUV27" s="12"/>
      <c r="FUW27" s="12"/>
      <c r="FUX27" s="12"/>
      <c r="FUY27" s="12"/>
      <c r="FUZ27" s="12"/>
      <c r="FVA27" s="12"/>
      <c r="FVB27" s="12"/>
      <c r="FVC27" s="12"/>
      <c r="FVD27" s="12"/>
      <c r="FVE27" s="12"/>
      <c r="FVF27" s="12"/>
      <c r="FVG27" s="12"/>
      <c r="FVH27" s="12"/>
      <c r="FVI27" s="12"/>
      <c r="FVJ27" s="12"/>
      <c r="FVK27" s="12"/>
      <c r="FVL27" s="12"/>
      <c r="FVM27" s="12"/>
      <c r="FVN27" s="12"/>
      <c r="FVO27" s="12"/>
      <c r="FVP27" s="12"/>
      <c r="FVQ27" s="12"/>
      <c r="FVR27" s="12"/>
      <c r="FVS27" s="12"/>
      <c r="FVT27" s="12"/>
      <c r="FVU27" s="12"/>
      <c r="FVV27" s="12"/>
      <c r="FVW27" s="12"/>
      <c r="FVX27" s="12"/>
      <c r="FVY27" s="12"/>
      <c r="FVZ27" s="12"/>
      <c r="FWA27" s="12"/>
      <c r="FWB27" s="12"/>
      <c r="FWC27" s="12"/>
      <c r="FWD27" s="12"/>
      <c r="FWE27" s="12"/>
      <c r="FWF27" s="12"/>
      <c r="FWG27" s="12"/>
      <c r="FWH27" s="12"/>
      <c r="FWI27" s="12"/>
      <c r="FWJ27" s="12"/>
      <c r="FWK27" s="12"/>
      <c r="FWL27" s="12"/>
      <c r="FWM27" s="12"/>
      <c r="FWN27" s="12"/>
      <c r="FWO27" s="12"/>
      <c r="FWP27" s="12"/>
      <c r="FWQ27" s="12"/>
      <c r="FWR27" s="12"/>
      <c r="FWS27" s="12"/>
      <c r="FWT27" s="12"/>
      <c r="FWU27" s="12"/>
      <c r="FWV27" s="12"/>
      <c r="FWW27" s="12"/>
      <c r="FWX27" s="12"/>
      <c r="FWY27" s="12"/>
      <c r="FWZ27" s="12"/>
      <c r="FXA27" s="12"/>
      <c r="FXB27" s="12"/>
      <c r="FXC27" s="12"/>
      <c r="FXD27" s="12"/>
      <c r="FXE27" s="12"/>
      <c r="FXF27" s="12"/>
      <c r="FXG27" s="12"/>
      <c r="FXH27" s="12"/>
      <c r="FXI27" s="12"/>
      <c r="FXJ27" s="12"/>
      <c r="FXK27" s="12"/>
      <c r="FXL27" s="12"/>
      <c r="FXM27" s="12"/>
      <c r="FXN27" s="12"/>
      <c r="FXO27" s="12"/>
      <c r="FXP27" s="12"/>
      <c r="FXQ27" s="12"/>
      <c r="FXR27" s="12"/>
      <c r="FXS27" s="12"/>
      <c r="FXT27" s="12"/>
      <c r="FXU27" s="12"/>
      <c r="FXV27" s="12"/>
      <c r="FXW27" s="12"/>
      <c r="FXX27" s="12"/>
      <c r="FXY27" s="12"/>
      <c r="FXZ27" s="12"/>
      <c r="FYA27" s="12"/>
      <c r="FYB27" s="12"/>
      <c r="FYC27" s="12"/>
      <c r="FYD27" s="12"/>
      <c r="FYE27" s="12"/>
      <c r="FYF27" s="12"/>
      <c r="FYG27" s="12"/>
      <c r="FYH27" s="12"/>
      <c r="FYI27" s="12"/>
      <c r="FYJ27" s="12"/>
      <c r="FYK27" s="12"/>
      <c r="FYL27" s="12"/>
      <c r="FYM27" s="12"/>
      <c r="FYN27" s="12"/>
      <c r="FYO27" s="12"/>
      <c r="FYP27" s="12"/>
      <c r="FYQ27" s="12"/>
      <c r="FYR27" s="12"/>
      <c r="FYS27" s="12"/>
      <c r="FYT27" s="12"/>
      <c r="FYU27" s="12"/>
      <c r="FYV27" s="12"/>
      <c r="FYW27" s="12"/>
      <c r="FYX27" s="12"/>
      <c r="FYY27" s="12"/>
      <c r="FYZ27" s="12"/>
      <c r="FZA27" s="12"/>
      <c r="FZB27" s="12"/>
      <c r="FZC27" s="12"/>
      <c r="FZD27" s="12"/>
      <c r="FZE27" s="12"/>
      <c r="FZF27" s="12"/>
      <c r="FZG27" s="12"/>
      <c r="FZH27" s="12"/>
      <c r="FZI27" s="12"/>
      <c r="FZJ27" s="12"/>
      <c r="FZK27" s="12"/>
      <c r="FZL27" s="12"/>
      <c r="FZM27" s="12"/>
      <c r="FZN27" s="12"/>
      <c r="FZO27" s="12"/>
      <c r="FZP27" s="12"/>
      <c r="FZQ27" s="12"/>
      <c r="FZR27" s="12"/>
      <c r="FZS27" s="12"/>
      <c r="FZT27" s="12"/>
      <c r="FZU27" s="12"/>
      <c r="FZV27" s="12"/>
      <c r="FZW27" s="12"/>
      <c r="FZX27" s="12"/>
      <c r="FZY27" s="12"/>
      <c r="FZZ27" s="12"/>
      <c r="GAA27" s="12"/>
      <c r="GAB27" s="12"/>
      <c r="GAC27" s="12"/>
      <c r="GAD27" s="12"/>
      <c r="GAE27" s="12"/>
      <c r="GAF27" s="12"/>
      <c r="GAG27" s="12"/>
      <c r="GAH27" s="12"/>
      <c r="GAI27" s="12"/>
      <c r="GAJ27" s="12"/>
      <c r="GAK27" s="12"/>
      <c r="GAL27" s="12"/>
      <c r="GAM27" s="12"/>
      <c r="GAN27" s="12"/>
      <c r="GAO27" s="12"/>
      <c r="GAP27" s="12"/>
      <c r="GAQ27" s="12"/>
      <c r="GAR27" s="12"/>
      <c r="GAS27" s="12"/>
      <c r="GAT27" s="12"/>
      <c r="GAU27" s="12"/>
      <c r="GAV27" s="12"/>
      <c r="GAW27" s="12"/>
      <c r="GAX27" s="12"/>
      <c r="GAY27" s="12"/>
      <c r="GAZ27" s="12"/>
      <c r="GBA27" s="12"/>
      <c r="GBB27" s="12"/>
      <c r="GBC27" s="12"/>
      <c r="GBD27" s="12"/>
      <c r="GBE27" s="12"/>
      <c r="GBF27" s="12"/>
      <c r="GBG27" s="12"/>
      <c r="GBH27" s="12"/>
      <c r="GBI27" s="12"/>
      <c r="GBJ27" s="12"/>
      <c r="GBK27" s="12"/>
      <c r="GBL27" s="12"/>
      <c r="GBM27" s="12"/>
      <c r="GBN27" s="12"/>
      <c r="GBO27" s="12"/>
      <c r="GBP27" s="12"/>
      <c r="GBQ27" s="12"/>
      <c r="GBR27" s="12"/>
      <c r="GBS27" s="12"/>
      <c r="GBT27" s="12"/>
      <c r="GBU27" s="12"/>
      <c r="GBV27" s="12"/>
      <c r="GBW27" s="12"/>
      <c r="GBX27" s="12"/>
      <c r="GBY27" s="12"/>
      <c r="GBZ27" s="12"/>
      <c r="GCA27" s="12"/>
      <c r="GCB27" s="12"/>
      <c r="GCC27" s="12"/>
      <c r="GCD27" s="12"/>
      <c r="GCE27" s="12"/>
      <c r="GCF27" s="12"/>
      <c r="GCG27" s="12"/>
      <c r="GCH27" s="12"/>
      <c r="GCI27" s="12"/>
      <c r="GCJ27" s="12"/>
      <c r="GCK27" s="12"/>
      <c r="GCL27" s="12"/>
      <c r="GCM27" s="12"/>
      <c r="GCN27" s="12"/>
      <c r="GCO27" s="12"/>
      <c r="GCP27" s="12"/>
      <c r="GCQ27" s="12"/>
      <c r="GCR27" s="12"/>
      <c r="GCS27" s="12"/>
      <c r="GCT27" s="12"/>
      <c r="GCU27" s="12"/>
      <c r="GCV27" s="12"/>
      <c r="GCW27" s="12"/>
      <c r="GCX27" s="12"/>
      <c r="GCY27" s="12"/>
      <c r="GCZ27" s="12"/>
      <c r="GDA27" s="12"/>
      <c r="GDB27" s="12"/>
      <c r="GDC27" s="12"/>
      <c r="GDD27" s="12"/>
      <c r="GDE27" s="12"/>
      <c r="GDF27" s="12"/>
      <c r="GDG27" s="12"/>
      <c r="GDH27" s="12"/>
      <c r="GDI27" s="12"/>
      <c r="GDJ27" s="12"/>
      <c r="GDK27" s="12"/>
      <c r="GDL27" s="12"/>
      <c r="GDM27" s="12"/>
      <c r="GDN27" s="12"/>
      <c r="GDO27" s="12"/>
      <c r="GDP27" s="12"/>
      <c r="GDQ27" s="12"/>
      <c r="GDR27" s="12"/>
      <c r="GDS27" s="12"/>
      <c r="GDT27" s="12"/>
      <c r="GDU27" s="12"/>
      <c r="GDV27" s="12"/>
      <c r="GDW27" s="12"/>
      <c r="GDX27" s="12"/>
      <c r="GDY27" s="12"/>
      <c r="GDZ27" s="12"/>
      <c r="GEA27" s="12"/>
      <c r="GEB27" s="12"/>
      <c r="GEC27" s="12"/>
      <c r="GED27" s="12"/>
      <c r="GEE27" s="12"/>
      <c r="GEF27" s="12"/>
      <c r="GEG27" s="12"/>
      <c r="GEH27" s="12"/>
      <c r="GEI27" s="12"/>
      <c r="GEJ27" s="12"/>
      <c r="GEK27" s="12"/>
      <c r="GEL27" s="12"/>
      <c r="GEM27" s="12"/>
      <c r="GEN27" s="12"/>
      <c r="GEO27" s="12"/>
      <c r="GEP27" s="12"/>
      <c r="GEQ27" s="12"/>
      <c r="GER27" s="12"/>
      <c r="GES27" s="12"/>
      <c r="GET27" s="12"/>
      <c r="GEU27" s="12"/>
      <c r="GEV27" s="12"/>
      <c r="GEW27" s="12"/>
      <c r="GEX27" s="12"/>
      <c r="GEY27" s="12"/>
      <c r="GEZ27" s="12"/>
      <c r="GFA27" s="12"/>
      <c r="GFB27" s="12"/>
      <c r="GFC27" s="12"/>
      <c r="GFD27" s="12"/>
      <c r="GFE27" s="12"/>
      <c r="GFF27" s="12"/>
      <c r="GFG27" s="12"/>
      <c r="GFH27" s="12"/>
      <c r="GFI27" s="12"/>
      <c r="GFJ27" s="12"/>
      <c r="GFK27" s="12"/>
      <c r="GFL27" s="12"/>
      <c r="GFM27" s="12"/>
      <c r="GFN27" s="12"/>
      <c r="GFO27" s="12"/>
      <c r="GFP27" s="12"/>
      <c r="GFQ27" s="12"/>
      <c r="GFR27" s="12"/>
      <c r="GFS27" s="12"/>
      <c r="GFT27" s="12"/>
      <c r="GFU27" s="12"/>
      <c r="GFV27" s="12"/>
      <c r="GFW27" s="12"/>
      <c r="GFX27" s="12"/>
      <c r="GFY27" s="12"/>
      <c r="GFZ27" s="12"/>
      <c r="GGA27" s="12"/>
      <c r="GGB27" s="12"/>
      <c r="GGC27" s="12"/>
      <c r="GGD27" s="12"/>
      <c r="GGE27" s="12"/>
      <c r="GGF27" s="12"/>
      <c r="GGG27" s="12"/>
      <c r="GGH27" s="12"/>
      <c r="GGI27" s="12"/>
      <c r="GGJ27" s="12"/>
      <c r="GGK27" s="12"/>
      <c r="GGL27" s="12"/>
      <c r="GGM27" s="12"/>
      <c r="GGN27" s="12"/>
      <c r="GGO27" s="12"/>
      <c r="GGP27" s="12"/>
      <c r="GGQ27" s="12"/>
      <c r="GGR27" s="12"/>
      <c r="GGS27" s="12"/>
      <c r="GGT27" s="12"/>
      <c r="GGU27" s="12"/>
      <c r="GGV27" s="12"/>
      <c r="GGW27" s="12"/>
      <c r="GGX27" s="12"/>
      <c r="GGY27" s="12"/>
      <c r="GGZ27" s="12"/>
      <c r="GHA27" s="12"/>
      <c r="GHB27" s="12"/>
      <c r="GHC27" s="12"/>
      <c r="GHD27" s="12"/>
      <c r="GHE27" s="12"/>
      <c r="GHF27" s="12"/>
      <c r="GHG27" s="12"/>
      <c r="GHH27" s="12"/>
      <c r="GHI27" s="12"/>
      <c r="GHJ27" s="12"/>
      <c r="GHK27" s="12"/>
      <c r="GHL27" s="12"/>
      <c r="GHM27" s="12"/>
      <c r="GHN27" s="12"/>
      <c r="GHO27" s="12"/>
      <c r="GHP27" s="12"/>
      <c r="GHQ27" s="12"/>
      <c r="GHR27" s="12"/>
      <c r="GHS27" s="12"/>
      <c r="GHT27" s="12"/>
      <c r="GHU27" s="12"/>
      <c r="GHV27" s="12"/>
      <c r="GHW27" s="12"/>
      <c r="GHX27" s="12"/>
      <c r="GHY27" s="12"/>
      <c r="GHZ27" s="12"/>
      <c r="GIA27" s="12"/>
      <c r="GIB27" s="12"/>
      <c r="GIC27" s="12"/>
      <c r="GID27" s="12"/>
      <c r="GIE27" s="12"/>
      <c r="GIF27" s="12"/>
      <c r="GIG27" s="12"/>
      <c r="GIH27" s="12"/>
      <c r="GII27" s="12"/>
      <c r="GIJ27" s="12"/>
      <c r="GIK27" s="12"/>
      <c r="GIL27" s="12"/>
      <c r="GIM27" s="12"/>
      <c r="GIN27" s="12"/>
      <c r="GIO27" s="12"/>
      <c r="GIP27" s="12"/>
      <c r="GIQ27" s="12"/>
      <c r="GIR27" s="12"/>
      <c r="GIS27" s="12"/>
      <c r="GIT27" s="12"/>
      <c r="GIU27" s="12"/>
      <c r="GIV27" s="12"/>
      <c r="GIW27" s="12"/>
      <c r="GIX27" s="12"/>
      <c r="GIY27" s="12"/>
      <c r="GIZ27" s="12"/>
      <c r="GJA27" s="12"/>
      <c r="GJB27" s="12"/>
      <c r="GJC27" s="12"/>
      <c r="GJD27" s="12"/>
      <c r="GJE27" s="12"/>
      <c r="GJF27" s="12"/>
      <c r="GJG27" s="12"/>
      <c r="GJH27" s="12"/>
      <c r="GJI27" s="12"/>
      <c r="GJJ27" s="12"/>
      <c r="GJK27" s="12"/>
      <c r="GJL27" s="12"/>
      <c r="GJM27" s="12"/>
      <c r="GJN27" s="12"/>
      <c r="GJO27" s="12"/>
      <c r="GJP27" s="12"/>
      <c r="GJQ27" s="12"/>
      <c r="GJR27" s="12"/>
      <c r="GJS27" s="12"/>
      <c r="GJT27" s="12"/>
      <c r="GJU27" s="12"/>
      <c r="GJV27" s="12"/>
      <c r="GJW27" s="12"/>
      <c r="GJX27" s="12"/>
      <c r="GJY27" s="12"/>
      <c r="GJZ27" s="12"/>
      <c r="GKA27" s="12"/>
      <c r="GKB27" s="12"/>
      <c r="GKC27" s="12"/>
      <c r="GKD27" s="12"/>
      <c r="GKE27" s="12"/>
      <c r="GKF27" s="12"/>
      <c r="GKG27" s="12"/>
      <c r="GKH27" s="12"/>
      <c r="GKI27" s="12"/>
      <c r="GKJ27" s="12"/>
      <c r="GKK27" s="12"/>
      <c r="GKL27" s="12"/>
      <c r="GKM27" s="12"/>
      <c r="GKN27" s="12"/>
      <c r="GKO27" s="12"/>
      <c r="GKP27" s="12"/>
      <c r="GKQ27" s="12"/>
      <c r="GKR27" s="12"/>
      <c r="GKS27" s="12"/>
      <c r="GKT27" s="12"/>
      <c r="GKU27" s="12"/>
      <c r="GKV27" s="12"/>
      <c r="GKW27" s="12"/>
      <c r="GKX27" s="12"/>
      <c r="GKY27" s="12"/>
      <c r="GKZ27" s="12"/>
      <c r="GLA27" s="12"/>
      <c r="GLB27" s="12"/>
      <c r="GLC27" s="12"/>
      <c r="GLD27" s="12"/>
      <c r="GLE27" s="12"/>
      <c r="GLF27" s="12"/>
      <c r="GLG27" s="12"/>
      <c r="GLH27" s="12"/>
      <c r="GLI27" s="12"/>
      <c r="GLJ27" s="12"/>
      <c r="GLK27" s="12"/>
      <c r="GLL27" s="12"/>
      <c r="GLM27" s="12"/>
      <c r="GLN27" s="12"/>
      <c r="GLO27" s="12"/>
      <c r="GLP27" s="12"/>
      <c r="GLQ27" s="12"/>
      <c r="GLR27" s="12"/>
      <c r="GLS27" s="12"/>
      <c r="GLT27" s="12"/>
      <c r="GLU27" s="12"/>
      <c r="GLV27" s="12"/>
      <c r="GLW27" s="12"/>
      <c r="GLX27" s="12"/>
      <c r="GLY27" s="12"/>
      <c r="GLZ27" s="12"/>
      <c r="GMA27" s="12"/>
      <c r="GMB27" s="12"/>
      <c r="GMC27" s="12"/>
      <c r="GMD27" s="12"/>
      <c r="GME27" s="12"/>
      <c r="GMF27" s="12"/>
      <c r="GMG27" s="12"/>
      <c r="GMH27" s="12"/>
      <c r="GMI27" s="12"/>
      <c r="GMJ27" s="12"/>
      <c r="GMK27" s="12"/>
      <c r="GML27" s="12"/>
      <c r="GMM27" s="12"/>
      <c r="GMN27" s="12"/>
      <c r="GMO27" s="12"/>
      <c r="GMP27" s="12"/>
      <c r="GMQ27" s="12"/>
      <c r="GMR27" s="12"/>
      <c r="GMS27" s="12"/>
      <c r="GMT27" s="12"/>
      <c r="GMU27" s="12"/>
      <c r="GMV27" s="12"/>
      <c r="GMW27" s="12"/>
      <c r="GMX27" s="12"/>
      <c r="GMY27" s="12"/>
      <c r="GMZ27" s="12"/>
      <c r="GNA27" s="12"/>
      <c r="GNB27" s="12"/>
      <c r="GNC27" s="12"/>
      <c r="GND27" s="12"/>
      <c r="GNE27" s="12"/>
      <c r="GNF27" s="12"/>
      <c r="GNG27" s="12"/>
      <c r="GNH27" s="12"/>
      <c r="GNI27" s="12"/>
      <c r="GNJ27" s="12"/>
      <c r="GNK27" s="12"/>
      <c r="GNL27" s="12"/>
      <c r="GNM27" s="12"/>
      <c r="GNN27" s="12"/>
      <c r="GNO27" s="12"/>
      <c r="GNP27" s="12"/>
      <c r="GNQ27" s="12"/>
      <c r="GNR27" s="12"/>
      <c r="GNS27" s="12"/>
      <c r="GNT27" s="12"/>
      <c r="GNU27" s="12"/>
      <c r="GNV27" s="12"/>
      <c r="GNW27" s="12"/>
      <c r="GNX27" s="12"/>
      <c r="GNY27" s="12"/>
      <c r="GNZ27" s="12"/>
      <c r="GOA27" s="12"/>
      <c r="GOB27" s="12"/>
      <c r="GOC27" s="12"/>
      <c r="GOD27" s="12"/>
      <c r="GOE27" s="12"/>
      <c r="GOF27" s="12"/>
      <c r="GOG27" s="12"/>
      <c r="GOH27" s="12"/>
      <c r="GOI27" s="12"/>
      <c r="GOJ27" s="12"/>
      <c r="GOK27" s="12"/>
      <c r="GOL27" s="12"/>
      <c r="GOM27" s="12"/>
      <c r="GON27" s="12"/>
      <c r="GOO27" s="12"/>
      <c r="GOP27" s="12"/>
      <c r="GOQ27" s="12"/>
      <c r="GOR27" s="12"/>
      <c r="GOS27" s="12"/>
      <c r="GOT27" s="12"/>
      <c r="GOU27" s="12"/>
      <c r="GOV27" s="12"/>
      <c r="GOW27" s="12"/>
      <c r="GOX27" s="12"/>
      <c r="GOY27" s="12"/>
      <c r="GOZ27" s="12"/>
      <c r="GPA27" s="12"/>
      <c r="GPB27" s="12"/>
      <c r="GPC27" s="12"/>
      <c r="GPD27" s="12"/>
      <c r="GPE27" s="12"/>
      <c r="GPF27" s="12"/>
      <c r="GPG27" s="12"/>
      <c r="GPH27" s="12"/>
      <c r="GPI27" s="12"/>
      <c r="GPJ27" s="12"/>
      <c r="GPK27" s="12"/>
      <c r="GPL27" s="12"/>
      <c r="GPM27" s="12"/>
      <c r="GPN27" s="12"/>
      <c r="GPO27" s="12"/>
      <c r="GPP27" s="12"/>
      <c r="GPQ27" s="12"/>
      <c r="GPR27" s="12"/>
      <c r="GPS27" s="12"/>
      <c r="GPT27" s="12"/>
      <c r="GPU27" s="12"/>
      <c r="GPV27" s="12"/>
      <c r="GPW27" s="12"/>
      <c r="GPX27" s="12"/>
      <c r="GPY27" s="12"/>
      <c r="GPZ27" s="12"/>
      <c r="GQA27" s="12"/>
      <c r="GQB27" s="12"/>
      <c r="GQC27" s="12"/>
      <c r="GQD27" s="12"/>
      <c r="GQE27" s="12"/>
      <c r="GQF27" s="12"/>
      <c r="GQG27" s="12"/>
      <c r="GQH27" s="12"/>
      <c r="GQI27" s="12"/>
      <c r="GQJ27" s="12"/>
      <c r="GQK27" s="12"/>
      <c r="GQL27" s="12"/>
      <c r="GQM27" s="12"/>
      <c r="GQN27" s="12"/>
      <c r="GQO27" s="12"/>
      <c r="GQP27" s="12"/>
      <c r="GQQ27" s="12"/>
      <c r="GQR27" s="12"/>
      <c r="GQS27" s="12"/>
      <c r="GQT27" s="12"/>
      <c r="GQU27" s="12"/>
      <c r="GQV27" s="12"/>
      <c r="GQW27" s="12"/>
      <c r="GQX27" s="12"/>
      <c r="GQY27" s="12"/>
      <c r="GQZ27" s="12"/>
      <c r="GRA27" s="12"/>
      <c r="GRB27" s="12"/>
      <c r="GRC27" s="12"/>
      <c r="GRD27" s="12"/>
      <c r="GRE27" s="12"/>
      <c r="GRF27" s="12"/>
      <c r="GRG27" s="12"/>
      <c r="GRH27" s="12"/>
      <c r="GRI27" s="12"/>
      <c r="GRJ27" s="12"/>
      <c r="GRK27" s="12"/>
      <c r="GRL27" s="12"/>
      <c r="GRM27" s="12"/>
      <c r="GRN27" s="12"/>
      <c r="GRO27" s="12"/>
      <c r="GRP27" s="12"/>
      <c r="GRQ27" s="12"/>
      <c r="GRR27" s="12"/>
      <c r="GRS27" s="12"/>
      <c r="GRT27" s="12"/>
      <c r="GRU27" s="12"/>
      <c r="GRV27" s="12"/>
      <c r="GRW27" s="12"/>
      <c r="GRX27" s="12"/>
      <c r="GRY27" s="12"/>
      <c r="GRZ27" s="12"/>
      <c r="GSA27" s="12"/>
      <c r="GSB27" s="12"/>
      <c r="GSC27" s="12"/>
      <c r="GSD27" s="12"/>
      <c r="GSE27" s="12"/>
      <c r="GSF27" s="12"/>
      <c r="GSG27" s="12"/>
      <c r="GSH27" s="12"/>
      <c r="GSI27" s="12"/>
      <c r="GSJ27" s="12"/>
      <c r="GSK27" s="12"/>
      <c r="GSL27" s="12"/>
      <c r="GSM27" s="12"/>
      <c r="GSN27" s="12"/>
      <c r="GSO27" s="12"/>
      <c r="GSP27" s="12"/>
      <c r="GSQ27" s="12"/>
      <c r="GSR27" s="12"/>
      <c r="GSS27" s="12"/>
      <c r="GST27" s="12"/>
      <c r="GSU27" s="12"/>
      <c r="GSV27" s="12"/>
      <c r="GSW27" s="12"/>
      <c r="GSX27" s="12"/>
      <c r="GSY27" s="12"/>
      <c r="GSZ27" s="12"/>
      <c r="GTA27" s="12"/>
      <c r="GTB27" s="12"/>
      <c r="GTC27" s="12"/>
      <c r="GTD27" s="12"/>
      <c r="GTE27" s="12"/>
      <c r="GTF27" s="12"/>
      <c r="GTG27" s="12"/>
      <c r="GTH27" s="12"/>
      <c r="GTI27" s="12"/>
      <c r="GTJ27" s="12"/>
      <c r="GTK27" s="12"/>
      <c r="GTL27" s="12"/>
      <c r="GTM27" s="12"/>
      <c r="GTN27" s="12"/>
      <c r="GTO27" s="12"/>
      <c r="GTP27" s="12"/>
      <c r="GTQ27" s="12"/>
      <c r="GTR27" s="12"/>
      <c r="GTS27" s="12"/>
      <c r="GTT27" s="12"/>
      <c r="GTU27" s="12"/>
      <c r="GTV27" s="12"/>
      <c r="GTW27" s="12"/>
      <c r="GTX27" s="12"/>
      <c r="GTY27" s="12"/>
      <c r="GTZ27" s="12"/>
      <c r="GUA27" s="12"/>
      <c r="GUB27" s="12"/>
      <c r="GUC27" s="12"/>
      <c r="GUD27" s="12"/>
      <c r="GUE27" s="12"/>
      <c r="GUF27" s="12"/>
      <c r="GUG27" s="12"/>
      <c r="GUH27" s="12"/>
      <c r="GUI27" s="12"/>
      <c r="GUJ27" s="12"/>
      <c r="GUK27" s="12"/>
      <c r="GUL27" s="12"/>
      <c r="GUM27" s="12"/>
      <c r="GUN27" s="12"/>
      <c r="GUO27" s="12"/>
      <c r="GUP27" s="12"/>
      <c r="GUQ27" s="12"/>
      <c r="GUR27" s="12"/>
      <c r="GUS27" s="12"/>
      <c r="GUT27" s="12"/>
      <c r="GUU27" s="12"/>
      <c r="GUV27" s="12"/>
      <c r="GUW27" s="12"/>
      <c r="GUX27" s="12"/>
      <c r="GUY27" s="12"/>
      <c r="GUZ27" s="12"/>
      <c r="GVA27" s="12"/>
      <c r="GVB27" s="12"/>
      <c r="GVC27" s="12"/>
      <c r="GVD27" s="12"/>
      <c r="GVE27" s="12"/>
      <c r="GVF27" s="12"/>
      <c r="GVG27" s="12"/>
      <c r="GVH27" s="12"/>
      <c r="GVI27" s="12"/>
      <c r="GVJ27" s="12"/>
      <c r="GVK27" s="12"/>
      <c r="GVL27" s="12"/>
      <c r="GVM27" s="12"/>
      <c r="GVN27" s="12"/>
      <c r="GVO27" s="12"/>
      <c r="GVP27" s="12"/>
      <c r="GVQ27" s="12"/>
      <c r="GVR27" s="12"/>
      <c r="GVS27" s="12"/>
      <c r="GVT27" s="12"/>
      <c r="GVU27" s="12"/>
      <c r="GVV27" s="12"/>
      <c r="GVW27" s="12"/>
      <c r="GVX27" s="12"/>
      <c r="GVY27" s="12"/>
      <c r="GVZ27" s="12"/>
      <c r="GWA27" s="12"/>
      <c r="GWB27" s="12"/>
      <c r="GWC27" s="12"/>
      <c r="GWD27" s="12"/>
      <c r="GWE27" s="12"/>
      <c r="GWF27" s="12"/>
      <c r="GWG27" s="12"/>
      <c r="GWH27" s="12"/>
      <c r="GWI27" s="12"/>
      <c r="GWJ27" s="12"/>
      <c r="GWK27" s="12"/>
      <c r="GWL27" s="12"/>
      <c r="GWM27" s="12"/>
      <c r="GWN27" s="12"/>
      <c r="GWO27" s="12"/>
      <c r="GWP27" s="12"/>
      <c r="GWQ27" s="12"/>
      <c r="GWR27" s="12"/>
      <c r="GWS27" s="12"/>
      <c r="GWT27" s="12"/>
      <c r="GWU27" s="12"/>
      <c r="GWV27" s="12"/>
      <c r="GWW27" s="12"/>
      <c r="GWX27" s="12"/>
      <c r="GWY27" s="12"/>
      <c r="GWZ27" s="12"/>
      <c r="GXA27" s="12"/>
      <c r="GXB27" s="12"/>
      <c r="GXC27" s="12"/>
      <c r="GXD27" s="12"/>
      <c r="GXE27" s="12"/>
      <c r="GXF27" s="12"/>
      <c r="GXG27" s="12"/>
      <c r="GXH27" s="12"/>
      <c r="GXI27" s="12"/>
      <c r="GXJ27" s="12"/>
      <c r="GXK27" s="12"/>
      <c r="GXL27" s="12"/>
      <c r="GXM27" s="12"/>
      <c r="GXN27" s="12"/>
      <c r="GXO27" s="12"/>
      <c r="GXP27" s="12"/>
      <c r="GXQ27" s="12"/>
      <c r="GXR27" s="12"/>
      <c r="GXS27" s="12"/>
      <c r="GXT27" s="12"/>
      <c r="GXU27" s="12"/>
      <c r="GXV27" s="12"/>
      <c r="GXW27" s="12"/>
      <c r="GXX27" s="12"/>
      <c r="GXY27" s="12"/>
      <c r="GXZ27" s="12"/>
      <c r="GYA27" s="12"/>
      <c r="GYB27" s="12"/>
      <c r="GYC27" s="12"/>
      <c r="GYD27" s="12"/>
      <c r="GYE27" s="12"/>
      <c r="GYF27" s="12"/>
      <c r="GYG27" s="12"/>
      <c r="GYH27" s="12"/>
      <c r="GYI27" s="12"/>
      <c r="GYJ27" s="12"/>
      <c r="GYK27" s="12"/>
      <c r="GYL27" s="12"/>
      <c r="GYM27" s="12"/>
      <c r="GYN27" s="12"/>
      <c r="GYO27" s="12"/>
      <c r="GYP27" s="12"/>
      <c r="GYQ27" s="12"/>
      <c r="GYR27" s="12"/>
      <c r="GYS27" s="12"/>
      <c r="GYT27" s="12"/>
      <c r="GYU27" s="12"/>
      <c r="GYV27" s="12"/>
      <c r="GYW27" s="12"/>
      <c r="GYX27" s="12"/>
      <c r="GYY27" s="12"/>
      <c r="GYZ27" s="12"/>
      <c r="GZA27" s="12"/>
      <c r="GZB27" s="12"/>
      <c r="GZC27" s="12"/>
      <c r="GZD27" s="12"/>
      <c r="GZE27" s="12"/>
      <c r="GZF27" s="12"/>
      <c r="GZG27" s="12"/>
      <c r="GZH27" s="12"/>
      <c r="GZI27" s="12"/>
      <c r="GZJ27" s="12"/>
      <c r="GZK27" s="12"/>
      <c r="GZL27" s="12"/>
      <c r="GZM27" s="12"/>
      <c r="GZN27" s="12"/>
      <c r="GZO27" s="12"/>
      <c r="GZP27" s="12"/>
      <c r="GZQ27" s="12"/>
      <c r="GZR27" s="12"/>
      <c r="GZS27" s="12"/>
      <c r="GZT27" s="12"/>
      <c r="GZU27" s="12"/>
      <c r="GZV27" s="12"/>
      <c r="GZW27" s="12"/>
      <c r="GZX27" s="12"/>
      <c r="GZY27" s="12"/>
      <c r="GZZ27" s="12"/>
      <c r="HAA27" s="12"/>
      <c r="HAB27" s="12"/>
      <c r="HAC27" s="12"/>
      <c r="HAD27" s="12"/>
      <c r="HAE27" s="12"/>
      <c r="HAF27" s="12"/>
      <c r="HAG27" s="12"/>
      <c r="HAH27" s="12"/>
      <c r="HAI27" s="12"/>
      <c r="HAJ27" s="12"/>
      <c r="HAK27" s="12"/>
      <c r="HAL27" s="12"/>
      <c r="HAM27" s="12"/>
      <c r="HAN27" s="12"/>
      <c r="HAO27" s="12"/>
      <c r="HAP27" s="12"/>
      <c r="HAQ27" s="12"/>
      <c r="HAR27" s="12"/>
      <c r="HAS27" s="12"/>
      <c r="HAT27" s="12"/>
      <c r="HAU27" s="12"/>
      <c r="HAV27" s="12"/>
      <c r="HAW27" s="12"/>
      <c r="HAX27" s="12"/>
      <c r="HAY27" s="12"/>
      <c r="HAZ27" s="12"/>
      <c r="HBA27" s="12"/>
      <c r="HBB27" s="12"/>
      <c r="HBC27" s="12"/>
      <c r="HBD27" s="12"/>
      <c r="HBE27" s="12"/>
      <c r="HBF27" s="12"/>
      <c r="HBG27" s="12"/>
      <c r="HBH27" s="12"/>
      <c r="HBI27" s="12"/>
      <c r="HBJ27" s="12"/>
      <c r="HBK27" s="12"/>
      <c r="HBL27" s="12"/>
      <c r="HBM27" s="12"/>
      <c r="HBN27" s="12"/>
      <c r="HBO27" s="12"/>
      <c r="HBP27" s="12"/>
      <c r="HBQ27" s="12"/>
      <c r="HBR27" s="12"/>
      <c r="HBS27" s="12"/>
      <c r="HBT27" s="12"/>
      <c r="HBU27" s="12"/>
      <c r="HBV27" s="12"/>
      <c r="HBW27" s="12"/>
      <c r="HBX27" s="12"/>
      <c r="HBY27" s="12"/>
      <c r="HBZ27" s="12"/>
      <c r="HCA27" s="12"/>
      <c r="HCB27" s="12"/>
      <c r="HCC27" s="12"/>
      <c r="HCD27" s="12"/>
      <c r="HCE27" s="12"/>
      <c r="HCF27" s="12"/>
      <c r="HCG27" s="12"/>
      <c r="HCH27" s="12"/>
      <c r="HCI27" s="12"/>
      <c r="HCJ27" s="12"/>
      <c r="HCK27" s="12"/>
      <c r="HCL27" s="12"/>
      <c r="HCM27" s="12"/>
      <c r="HCN27" s="12"/>
      <c r="HCO27" s="12"/>
      <c r="HCP27" s="12"/>
      <c r="HCQ27" s="12"/>
      <c r="HCR27" s="12"/>
      <c r="HCS27" s="12"/>
      <c r="HCT27" s="12"/>
      <c r="HCU27" s="12"/>
      <c r="HCV27" s="12"/>
      <c r="HCW27" s="12"/>
      <c r="HCX27" s="12"/>
      <c r="HCY27" s="12"/>
      <c r="HCZ27" s="12"/>
      <c r="HDA27" s="12"/>
      <c r="HDB27" s="12"/>
      <c r="HDC27" s="12"/>
      <c r="HDD27" s="12"/>
      <c r="HDE27" s="12"/>
      <c r="HDF27" s="12"/>
      <c r="HDG27" s="12"/>
      <c r="HDH27" s="12"/>
      <c r="HDI27" s="12"/>
      <c r="HDJ27" s="12"/>
      <c r="HDK27" s="12"/>
      <c r="HDL27" s="12"/>
      <c r="HDM27" s="12"/>
      <c r="HDN27" s="12"/>
      <c r="HDO27" s="12"/>
      <c r="HDP27" s="12"/>
      <c r="HDQ27" s="12"/>
      <c r="HDR27" s="12"/>
      <c r="HDS27" s="12"/>
      <c r="HDT27" s="12"/>
      <c r="HDU27" s="12"/>
      <c r="HDV27" s="12"/>
      <c r="HDW27" s="12"/>
      <c r="HDX27" s="12"/>
      <c r="HDY27" s="12"/>
      <c r="HDZ27" s="12"/>
      <c r="HEA27" s="12"/>
      <c r="HEB27" s="12"/>
      <c r="HEC27" s="12"/>
      <c r="HED27" s="12"/>
      <c r="HEE27" s="12"/>
      <c r="HEF27" s="12"/>
      <c r="HEG27" s="12"/>
      <c r="HEH27" s="12"/>
      <c r="HEI27" s="12"/>
      <c r="HEJ27" s="12"/>
      <c r="HEK27" s="12"/>
      <c r="HEL27" s="12"/>
      <c r="HEM27" s="12"/>
      <c r="HEN27" s="12"/>
      <c r="HEO27" s="12"/>
      <c r="HEP27" s="12"/>
      <c r="HEQ27" s="12"/>
      <c r="HER27" s="12"/>
      <c r="HES27" s="12"/>
      <c r="HET27" s="12"/>
      <c r="HEU27" s="12"/>
      <c r="HEV27" s="12"/>
      <c r="HEW27" s="12"/>
      <c r="HEX27" s="12"/>
      <c r="HEY27" s="12"/>
      <c r="HEZ27" s="12"/>
      <c r="HFA27" s="12"/>
      <c r="HFB27" s="12"/>
      <c r="HFC27" s="12"/>
      <c r="HFD27" s="12"/>
      <c r="HFE27" s="12"/>
      <c r="HFF27" s="12"/>
      <c r="HFG27" s="12"/>
      <c r="HFH27" s="12"/>
      <c r="HFI27" s="12"/>
      <c r="HFJ27" s="12"/>
      <c r="HFK27" s="12"/>
      <c r="HFL27" s="12"/>
      <c r="HFM27" s="12"/>
      <c r="HFN27" s="12"/>
      <c r="HFO27" s="12"/>
      <c r="HFP27" s="12"/>
      <c r="HFQ27" s="12"/>
      <c r="HFR27" s="12"/>
      <c r="HFS27" s="12"/>
      <c r="HFT27" s="12"/>
      <c r="HFU27" s="12"/>
      <c r="HFV27" s="12"/>
      <c r="HFW27" s="12"/>
      <c r="HFX27" s="12"/>
      <c r="HFY27" s="12"/>
      <c r="HFZ27" s="12"/>
      <c r="HGA27" s="12"/>
      <c r="HGB27" s="12"/>
      <c r="HGC27" s="12"/>
      <c r="HGD27" s="12"/>
      <c r="HGE27" s="12"/>
      <c r="HGF27" s="12"/>
      <c r="HGG27" s="12"/>
      <c r="HGH27" s="12"/>
      <c r="HGI27" s="12"/>
      <c r="HGJ27" s="12"/>
      <c r="HGK27" s="12"/>
      <c r="HGL27" s="12"/>
      <c r="HGM27" s="12"/>
      <c r="HGN27" s="12"/>
      <c r="HGO27" s="12"/>
      <c r="HGP27" s="12"/>
      <c r="HGQ27" s="12"/>
      <c r="HGR27" s="12"/>
      <c r="HGS27" s="12"/>
      <c r="HGT27" s="12"/>
      <c r="HGU27" s="12"/>
      <c r="HGV27" s="12"/>
      <c r="HGW27" s="12"/>
      <c r="HGX27" s="12"/>
      <c r="HGY27" s="12"/>
      <c r="HGZ27" s="12"/>
      <c r="HHA27" s="12"/>
      <c r="HHB27" s="12"/>
      <c r="HHC27" s="12"/>
      <c r="HHD27" s="12"/>
      <c r="HHE27" s="12"/>
      <c r="HHF27" s="12"/>
      <c r="HHG27" s="12"/>
      <c r="HHH27" s="12"/>
      <c r="HHI27" s="12"/>
      <c r="HHJ27" s="12"/>
      <c r="HHK27" s="12"/>
      <c r="HHL27" s="12"/>
      <c r="HHM27" s="12"/>
      <c r="HHN27" s="12"/>
      <c r="HHO27" s="12"/>
      <c r="HHP27" s="12"/>
      <c r="HHQ27" s="12"/>
      <c r="HHR27" s="12"/>
      <c r="HHS27" s="12"/>
      <c r="HHT27" s="12"/>
      <c r="HHU27" s="12"/>
      <c r="HHV27" s="12"/>
      <c r="HHW27" s="12"/>
      <c r="HHX27" s="12"/>
      <c r="HHY27" s="12"/>
      <c r="HHZ27" s="12"/>
      <c r="HIA27" s="12"/>
      <c r="HIB27" s="12"/>
      <c r="HIC27" s="12"/>
      <c r="HID27" s="12"/>
      <c r="HIE27" s="12"/>
      <c r="HIF27" s="12"/>
      <c r="HIG27" s="12"/>
      <c r="HIH27" s="12"/>
      <c r="HII27" s="12"/>
      <c r="HIJ27" s="12"/>
      <c r="HIK27" s="12"/>
      <c r="HIL27" s="12"/>
      <c r="HIM27" s="12"/>
      <c r="HIN27" s="12"/>
      <c r="HIO27" s="12"/>
      <c r="HIP27" s="12"/>
      <c r="HIQ27" s="12"/>
      <c r="HIR27" s="12"/>
      <c r="HIS27" s="12"/>
      <c r="HIT27" s="12"/>
      <c r="HIU27" s="12"/>
      <c r="HIV27" s="12"/>
      <c r="HIW27" s="12"/>
      <c r="HIX27" s="12"/>
      <c r="HIY27" s="12"/>
      <c r="HIZ27" s="12"/>
      <c r="HJA27" s="12"/>
      <c r="HJB27" s="12"/>
      <c r="HJC27" s="12"/>
      <c r="HJD27" s="12"/>
      <c r="HJE27" s="12"/>
      <c r="HJF27" s="12"/>
      <c r="HJG27" s="12"/>
      <c r="HJH27" s="12"/>
      <c r="HJI27" s="12"/>
      <c r="HJJ27" s="12"/>
      <c r="HJK27" s="12"/>
      <c r="HJL27" s="12"/>
      <c r="HJM27" s="12"/>
      <c r="HJN27" s="12"/>
      <c r="HJO27" s="12"/>
      <c r="HJP27" s="12"/>
      <c r="HJQ27" s="12"/>
      <c r="HJR27" s="12"/>
      <c r="HJS27" s="12"/>
      <c r="HJT27" s="12"/>
      <c r="HJU27" s="12"/>
      <c r="HJV27" s="12"/>
      <c r="HJW27" s="12"/>
      <c r="HJX27" s="12"/>
      <c r="HJY27" s="12"/>
      <c r="HJZ27" s="12"/>
      <c r="HKA27" s="12"/>
      <c r="HKB27" s="12"/>
      <c r="HKC27" s="12"/>
      <c r="HKD27" s="12"/>
      <c r="HKE27" s="12"/>
      <c r="HKF27" s="12"/>
      <c r="HKG27" s="12"/>
      <c r="HKH27" s="12"/>
      <c r="HKI27" s="12"/>
      <c r="HKJ27" s="12"/>
      <c r="HKK27" s="12"/>
      <c r="HKL27" s="12"/>
      <c r="HKM27" s="12"/>
      <c r="HKN27" s="12"/>
      <c r="HKO27" s="12"/>
      <c r="HKP27" s="12"/>
      <c r="HKQ27" s="12"/>
      <c r="HKR27" s="12"/>
      <c r="HKS27" s="12"/>
      <c r="HKT27" s="12"/>
      <c r="HKU27" s="12"/>
      <c r="HKV27" s="12"/>
      <c r="HKW27" s="12"/>
      <c r="HKX27" s="12"/>
      <c r="HKY27" s="12"/>
      <c r="HKZ27" s="12"/>
      <c r="HLA27" s="12"/>
      <c r="HLB27" s="12"/>
      <c r="HLC27" s="12"/>
      <c r="HLD27" s="12"/>
      <c r="HLE27" s="12"/>
      <c r="HLF27" s="12"/>
      <c r="HLG27" s="12"/>
      <c r="HLH27" s="12"/>
      <c r="HLI27" s="12"/>
      <c r="HLJ27" s="12"/>
      <c r="HLK27" s="12"/>
      <c r="HLL27" s="12"/>
      <c r="HLM27" s="12"/>
      <c r="HLN27" s="12"/>
      <c r="HLO27" s="12"/>
      <c r="HLP27" s="12"/>
      <c r="HLQ27" s="12"/>
      <c r="HLR27" s="12"/>
      <c r="HLS27" s="12"/>
      <c r="HLT27" s="12"/>
      <c r="HLU27" s="12"/>
      <c r="HLV27" s="12"/>
      <c r="HLW27" s="12"/>
      <c r="HLX27" s="12"/>
      <c r="HLY27" s="12"/>
      <c r="HLZ27" s="12"/>
      <c r="HMA27" s="12"/>
      <c r="HMB27" s="12"/>
      <c r="HMC27" s="12"/>
      <c r="HMD27" s="12"/>
      <c r="HME27" s="12"/>
      <c r="HMF27" s="12"/>
      <c r="HMG27" s="12"/>
      <c r="HMH27" s="12"/>
      <c r="HMI27" s="12"/>
      <c r="HMJ27" s="12"/>
      <c r="HMK27" s="12"/>
      <c r="HML27" s="12"/>
      <c r="HMM27" s="12"/>
      <c r="HMN27" s="12"/>
      <c r="HMO27" s="12"/>
      <c r="HMP27" s="12"/>
      <c r="HMQ27" s="12"/>
      <c r="HMR27" s="12"/>
      <c r="HMS27" s="12"/>
      <c r="HMT27" s="12"/>
      <c r="HMU27" s="12"/>
      <c r="HMV27" s="12"/>
      <c r="HMW27" s="12"/>
      <c r="HMX27" s="12"/>
      <c r="HMY27" s="12"/>
      <c r="HMZ27" s="12"/>
      <c r="HNA27" s="12"/>
      <c r="HNB27" s="12"/>
      <c r="HNC27" s="12"/>
      <c r="HND27" s="12"/>
      <c r="HNE27" s="12"/>
      <c r="HNF27" s="12"/>
      <c r="HNG27" s="12"/>
      <c r="HNH27" s="12"/>
      <c r="HNI27" s="12"/>
      <c r="HNJ27" s="12"/>
      <c r="HNK27" s="12"/>
      <c r="HNL27" s="12"/>
      <c r="HNM27" s="12"/>
      <c r="HNN27" s="12"/>
      <c r="HNO27" s="12"/>
      <c r="HNP27" s="12"/>
      <c r="HNQ27" s="12"/>
      <c r="HNR27" s="12"/>
      <c r="HNS27" s="12"/>
      <c r="HNT27" s="12"/>
      <c r="HNU27" s="12"/>
      <c r="HNV27" s="12"/>
      <c r="HNW27" s="12"/>
      <c r="HNX27" s="12"/>
      <c r="HNY27" s="12"/>
      <c r="HNZ27" s="12"/>
      <c r="HOA27" s="12"/>
      <c r="HOB27" s="12"/>
      <c r="HOC27" s="12"/>
      <c r="HOD27" s="12"/>
      <c r="HOE27" s="12"/>
      <c r="HOF27" s="12"/>
      <c r="HOG27" s="12"/>
      <c r="HOH27" s="12"/>
      <c r="HOI27" s="12"/>
      <c r="HOJ27" s="12"/>
      <c r="HOK27" s="12"/>
      <c r="HOL27" s="12"/>
      <c r="HOM27" s="12"/>
      <c r="HON27" s="12"/>
      <c r="HOO27" s="12"/>
      <c r="HOP27" s="12"/>
      <c r="HOQ27" s="12"/>
      <c r="HOR27" s="12"/>
      <c r="HOS27" s="12"/>
      <c r="HOT27" s="12"/>
      <c r="HOU27" s="12"/>
      <c r="HOV27" s="12"/>
      <c r="HOW27" s="12"/>
      <c r="HOX27" s="12"/>
      <c r="HOY27" s="12"/>
      <c r="HOZ27" s="12"/>
      <c r="HPA27" s="12"/>
      <c r="HPB27" s="12"/>
      <c r="HPC27" s="12"/>
      <c r="HPD27" s="12"/>
      <c r="HPE27" s="12"/>
      <c r="HPF27" s="12"/>
      <c r="HPG27" s="12"/>
      <c r="HPH27" s="12"/>
      <c r="HPI27" s="12"/>
      <c r="HPJ27" s="12"/>
      <c r="HPK27" s="12"/>
      <c r="HPL27" s="12"/>
      <c r="HPM27" s="12"/>
      <c r="HPN27" s="12"/>
      <c r="HPO27" s="12"/>
      <c r="HPP27" s="12"/>
      <c r="HPQ27" s="12"/>
      <c r="HPR27" s="12"/>
      <c r="HPS27" s="12"/>
      <c r="HPT27" s="12"/>
      <c r="HPU27" s="12"/>
      <c r="HPV27" s="12"/>
      <c r="HPW27" s="12"/>
      <c r="HPX27" s="12"/>
      <c r="HPY27" s="12"/>
      <c r="HPZ27" s="12"/>
      <c r="HQA27" s="12"/>
      <c r="HQB27" s="12"/>
      <c r="HQC27" s="12"/>
      <c r="HQD27" s="12"/>
      <c r="HQE27" s="12"/>
      <c r="HQF27" s="12"/>
      <c r="HQG27" s="12"/>
      <c r="HQH27" s="12"/>
      <c r="HQI27" s="12"/>
      <c r="HQJ27" s="12"/>
      <c r="HQK27" s="12"/>
      <c r="HQL27" s="12"/>
      <c r="HQM27" s="12"/>
      <c r="HQN27" s="12"/>
      <c r="HQO27" s="12"/>
      <c r="HQP27" s="12"/>
      <c r="HQQ27" s="12"/>
      <c r="HQR27" s="12"/>
      <c r="HQS27" s="12"/>
      <c r="HQT27" s="12"/>
      <c r="HQU27" s="12"/>
      <c r="HQV27" s="12"/>
      <c r="HQW27" s="12"/>
      <c r="HQX27" s="12"/>
      <c r="HQY27" s="12"/>
      <c r="HQZ27" s="12"/>
      <c r="HRA27" s="12"/>
      <c r="HRB27" s="12"/>
      <c r="HRC27" s="12"/>
      <c r="HRD27" s="12"/>
      <c r="HRE27" s="12"/>
      <c r="HRF27" s="12"/>
      <c r="HRG27" s="12"/>
      <c r="HRH27" s="12"/>
      <c r="HRI27" s="12"/>
      <c r="HRJ27" s="12"/>
      <c r="HRK27" s="12"/>
      <c r="HRL27" s="12"/>
      <c r="HRM27" s="12"/>
      <c r="HRN27" s="12"/>
      <c r="HRO27" s="12"/>
      <c r="HRP27" s="12"/>
      <c r="HRQ27" s="12"/>
      <c r="HRR27" s="12"/>
      <c r="HRS27" s="12"/>
      <c r="HRT27" s="12"/>
      <c r="HRU27" s="12"/>
      <c r="HRV27" s="12"/>
      <c r="HRW27" s="12"/>
      <c r="HRX27" s="12"/>
      <c r="HRY27" s="12"/>
      <c r="HRZ27" s="12"/>
      <c r="HSA27" s="12"/>
      <c r="HSB27" s="12"/>
      <c r="HSC27" s="12"/>
      <c r="HSD27" s="12"/>
      <c r="HSE27" s="12"/>
      <c r="HSF27" s="12"/>
      <c r="HSG27" s="12"/>
      <c r="HSH27" s="12"/>
      <c r="HSI27" s="12"/>
      <c r="HSJ27" s="12"/>
      <c r="HSK27" s="12"/>
      <c r="HSL27" s="12"/>
      <c r="HSM27" s="12"/>
      <c r="HSN27" s="12"/>
      <c r="HSO27" s="12"/>
      <c r="HSP27" s="12"/>
      <c r="HSQ27" s="12"/>
      <c r="HSR27" s="12"/>
      <c r="HSS27" s="12"/>
      <c r="HST27" s="12"/>
      <c r="HSU27" s="12"/>
      <c r="HSV27" s="12"/>
      <c r="HSW27" s="12"/>
      <c r="HSX27" s="12"/>
      <c r="HSY27" s="12"/>
      <c r="HSZ27" s="12"/>
      <c r="HTA27" s="12"/>
      <c r="HTB27" s="12"/>
      <c r="HTC27" s="12"/>
      <c r="HTD27" s="12"/>
      <c r="HTE27" s="12"/>
      <c r="HTF27" s="12"/>
      <c r="HTG27" s="12"/>
      <c r="HTH27" s="12"/>
      <c r="HTI27" s="12"/>
      <c r="HTJ27" s="12"/>
      <c r="HTK27" s="12"/>
      <c r="HTL27" s="12"/>
      <c r="HTM27" s="12"/>
      <c r="HTN27" s="12"/>
      <c r="HTO27" s="12"/>
      <c r="HTP27" s="12"/>
      <c r="HTQ27" s="12"/>
      <c r="HTR27" s="12"/>
      <c r="HTS27" s="12"/>
      <c r="HTT27" s="12"/>
      <c r="HTU27" s="12"/>
      <c r="HTV27" s="12"/>
      <c r="HTW27" s="12"/>
      <c r="HTX27" s="12"/>
      <c r="HTY27" s="12"/>
      <c r="HTZ27" s="12"/>
      <c r="HUA27" s="12"/>
      <c r="HUB27" s="12"/>
      <c r="HUC27" s="12"/>
      <c r="HUD27" s="12"/>
      <c r="HUE27" s="12"/>
      <c r="HUF27" s="12"/>
      <c r="HUG27" s="12"/>
      <c r="HUH27" s="12"/>
      <c r="HUI27" s="12"/>
      <c r="HUJ27" s="12"/>
      <c r="HUK27" s="12"/>
      <c r="HUL27" s="12"/>
      <c r="HUM27" s="12"/>
      <c r="HUN27" s="12"/>
      <c r="HUO27" s="12"/>
      <c r="HUP27" s="12"/>
      <c r="HUQ27" s="12"/>
      <c r="HUR27" s="12"/>
      <c r="HUS27" s="12"/>
      <c r="HUT27" s="12"/>
      <c r="HUU27" s="12"/>
      <c r="HUV27" s="12"/>
      <c r="HUW27" s="12"/>
      <c r="HUX27" s="12"/>
      <c r="HUY27" s="12"/>
      <c r="HUZ27" s="12"/>
      <c r="HVA27" s="12"/>
      <c r="HVB27" s="12"/>
      <c r="HVC27" s="12"/>
      <c r="HVD27" s="12"/>
      <c r="HVE27" s="12"/>
      <c r="HVF27" s="12"/>
      <c r="HVG27" s="12"/>
      <c r="HVH27" s="12"/>
      <c r="HVI27" s="12"/>
      <c r="HVJ27" s="12"/>
      <c r="HVK27" s="12"/>
      <c r="HVL27" s="12"/>
      <c r="HVM27" s="12"/>
      <c r="HVN27" s="12"/>
      <c r="HVO27" s="12"/>
      <c r="HVP27" s="12"/>
      <c r="HVQ27" s="12"/>
      <c r="HVR27" s="12"/>
      <c r="HVS27" s="12"/>
      <c r="HVT27" s="12"/>
      <c r="HVU27" s="12"/>
      <c r="HVV27" s="12"/>
      <c r="HVW27" s="12"/>
      <c r="HVX27" s="12"/>
      <c r="HVY27" s="12"/>
      <c r="HVZ27" s="12"/>
      <c r="HWA27" s="12"/>
      <c r="HWB27" s="12"/>
      <c r="HWC27" s="12"/>
      <c r="HWD27" s="12"/>
      <c r="HWE27" s="12"/>
      <c r="HWF27" s="12"/>
      <c r="HWG27" s="12"/>
      <c r="HWH27" s="12"/>
      <c r="HWI27" s="12"/>
      <c r="HWJ27" s="12"/>
      <c r="HWK27" s="12"/>
      <c r="HWL27" s="12"/>
      <c r="HWM27" s="12"/>
      <c r="HWN27" s="12"/>
      <c r="HWO27" s="12"/>
      <c r="HWP27" s="12"/>
      <c r="HWQ27" s="12"/>
      <c r="HWR27" s="12"/>
      <c r="HWS27" s="12"/>
      <c r="HWT27" s="12"/>
      <c r="HWU27" s="12"/>
      <c r="HWV27" s="12"/>
      <c r="HWW27" s="12"/>
      <c r="HWX27" s="12"/>
      <c r="HWY27" s="12"/>
      <c r="HWZ27" s="12"/>
      <c r="HXA27" s="12"/>
      <c r="HXB27" s="12"/>
      <c r="HXC27" s="12"/>
      <c r="HXD27" s="12"/>
      <c r="HXE27" s="12"/>
      <c r="HXF27" s="12"/>
      <c r="HXG27" s="12"/>
      <c r="HXH27" s="12"/>
      <c r="HXI27" s="12"/>
      <c r="HXJ27" s="12"/>
      <c r="HXK27" s="12"/>
      <c r="HXL27" s="12"/>
      <c r="HXM27" s="12"/>
      <c r="HXN27" s="12"/>
      <c r="HXO27" s="12"/>
      <c r="HXP27" s="12"/>
      <c r="HXQ27" s="12"/>
      <c r="HXR27" s="12"/>
      <c r="HXS27" s="12"/>
      <c r="HXT27" s="12"/>
      <c r="HXU27" s="12"/>
      <c r="HXV27" s="12"/>
      <c r="HXW27" s="12"/>
      <c r="HXX27" s="12"/>
      <c r="HXY27" s="12"/>
      <c r="HXZ27" s="12"/>
      <c r="HYA27" s="12"/>
      <c r="HYB27" s="12"/>
      <c r="HYC27" s="12"/>
      <c r="HYD27" s="12"/>
      <c r="HYE27" s="12"/>
      <c r="HYF27" s="12"/>
      <c r="HYG27" s="12"/>
      <c r="HYH27" s="12"/>
      <c r="HYI27" s="12"/>
      <c r="HYJ27" s="12"/>
      <c r="HYK27" s="12"/>
      <c r="HYL27" s="12"/>
      <c r="HYM27" s="12"/>
      <c r="HYN27" s="12"/>
      <c r="HYO27" s="12"/>
      <c r="HYP27" s="12"/>
      <c r="HYQ27" s="12"/>
      <c r="HYR27" s="12"/>
      <c r="HYS27" s="12"/>
      <c r="HYT27" s="12"/>
      <c r="HYU27" s="12"/>
      <c r="HYV27" s="12"/>
      <c r="HYW27" s="12"/>
      <c r="HYX27" s="12"/>
      <c r="HYY27" s="12"/>
      <c r="HYZ27" s="12"/>
      <c r="HZA27" s="12"/>
      <c r="HZB27" s="12"/>
      <c r="HZC27" s="12"/>
      <c r="HZD27" s="12"/>
      <c r="HZE27" s="12"/>
      <c r="HZF27" s="12"/>
      <c r="HZG27" s="12"/>
      <c r="HZH27" s="12"/>
      <c r="HZI27" s="12"/>
      <c r="HZJ27" s="12"/>
      <c r="HZK27" s="12"/>
      <c r="HZL27" s="12"/>
      <c r="HZM27" s="12"/>
      <c r="HZN27" s="12"/>
      <c r="HZO27" s="12"/>
      <c r="HZP27" s="12"/>
      <c r="HZQ27" s="12"/>
      <c r="HZR27" s="12"/>
      <c r="HZS27" s="12"/>
      <c r="HZT27" s="12"/>
      <c r="HZU27" s="12"/>
      <c r="HZV27" s="12"/>
      <c r="HZW27" s="12"/>
      <c r="HZX27" s="12"/>
      <c r="HZY27" s="12"/>
      <c r="HZZ27" s="12"/>
      <c r="IAA27" s="12"/>
      <c r="IAB27" s="12"/>
      <c r="IAC27" s="12"/>
      <c r="IAD27" s="12"/>
      <c r="IAE27" s="12"/>
      <c r="IAF27" s="12"/>
      <c r="IAG27" s="12"/>
      <c r="IAH27" s="12"/>
      <c r="IAI27" s="12"/>
      <c r="IAJ27" s="12"/>
      <c r="IAK27" s="12"/>
      <c r="IAL27" s="12"/>
      <c r="IAM27" s="12"/>
      <c r="IAN27" s="12"/>
      <c r="IAO27" s="12"/>
      <c r="IAP27" s="12"/>
      <c r="IAQ27" s="12"/>
      <c r="IAR27" s="12"/>
      <c r="IAS27" s="12"/>
      <c r="IAT27" s="12"/>
      <c r="IAU27" s="12"/>
      <c r="IAV27" s="12"/>
      <c r="IAW27" s="12"/>
      <c r="IAX27" s="12"/>
      <c r="IAY27" s="12"/>
      <c r="IAZ27" s="12"/>
      <c r="IBA27" s="12"/>
      <c r="IBB27" s="12"/>
      <c r="IBC27" s="12"/>
      <c r="IBD27" s="12"/>
      <c r="IBE27" s="12"/>
      <c r="IBF27" s="12"/>
      <c r="IBG27" s="12"/>
      <c r="IBH27" s="12"/>
      <c r="IBI27" s="12"/>
      <c r="IBJ27" s="12"/>
      <c r="IBK27" s="12"/>
      <c r="IBL27" s="12"/>
      <c r="IBM27" s="12"/>
      <c r="IBN27" s="12"/>
      <c r="IBO27" s="12"/>
      <c r="IBP27" s="12"/>
      <c r="IBQ27" s="12"/>
      <c r="IBR27" s="12"/>
      <c r="IBS27" s="12"/>
      <c r="IBT27" s="12"/>
      <c r="IBU27" s="12"/>
      <c r="IBV27" s="12"/>
      <c r="IBW27" s="12"/>
      <c r="IBX27" s="12"/>
      <c r="IBY27" s="12"/>
      <c r="IBZ27" s="12"/>
      <c r="ICA27" s="12"/>
      <c r="ICB27" s="12"/>
      <c r="ICC27" s="12"/>
      <c r="ICD27" s="12"/>
      <c r="ICE27" s="12"/>
      <c r="ICF27" s="12"/>
      <c r="ICG27" s="12"/>
      <c r="ICH27" s="12"/>
      <c r="ICI27" s="12"/>
      <c r="ICJ27" s="12"/>
      <c r="ICK27" s="12"/>
      <c r="ICL27" s="12"/>
      <c r="ICM27" s="12"/>
      <c r="ICN27" s="12"/>
      <c r="ICO27" s="12"/>
      <c r="ICP27" s="12"/>
      <c r="ICQ27" s="12"/>
      <c r="ICR27" s="12"/>
      <c r="ICS27" s="12"/>
      <c r="ICT27" s="12"/>
      <c r="ICU27" s="12"/>
      <c r="ICV27" s="12"/>
      <c r="ICW27" s="12"/>
      <c r="ICX27" s="12"/>
      <c r="ICY27" s="12"/>
      <c r="ICZ27" s="12"/>
      <c r="IDA27" s="12"/>
      <c r="IDB27" s="12"/>
      <c r="IDC27" s="12"/>
      <c r="IDD27" s="12"/>
      <c r="IDE27" s="12"/>
      <c r="IDF27" s="12"/>
      <c r="IDG27" s="12"/>
      <c r="IDH27" s="12"/>
      <c r="IDI27" s="12"/>
      <c r="IDJ27" s="12"/>
      <c r="IDK27" s="12"/>
      <c r="IDL27" s="12"/>
      <c r="IDM27" s="12"/>
      <c r="IDN27" s="12"/>
      <c r="IDO27" s="12"/>
      <c r="IDP27" s="12"/>
      <c r="IDQ27" s="12"/>
      <c r="IDR27" s="12"/>
      <c r="IDS27" s="12"/>
      <c r="IDT27" s="12"/>
      <c r="IDU27" s="12"/>
      <c r="IDV27" s="12"/>
      <c r="IDW27" s="12"/>
      <c r="IDX27" s="12"/>
      <c r="IDY27" s="12"/>
      <c r="IDZ27" s="12"/>
      <c r="IEA27" s="12"/>
      <c r="IEB27" s="12"/>
      <c r="IEC27" s="12"/>
      <c r="IED27" s="12"/>
      <c r="IEE27" s="12"/>
      <c r="IEF27" s="12"/>
      <c r="IEG27" s="12"/>
      <c r="IEH27" s="12"/>
      <c r="IEI27" s="12"/>
      <c r="IEJ27" s="12"/>
      <c r="IEK27" s="12"/>
      <c r="IEL27" s="12"/>
      <c r="IEM27" s="12"/>
      <c r="IEN27" s="12"/>
      <c r="IEO27" s="12"/>
      <c r="IEP27" s="12"/>
      <c r="IEQ27" s="12"/>
      <c r="IER27" s="12"/>
      <c r="IES27" s="12"/>
      <c r="IET27" s="12"/>
      <c r="IEU27" s="12"/>
      <c r="IEV27" s="12"/>
      <c r="IEW27" s="12"/>
      <c r="IEX27" s="12"/>
      <c r="IEY27" s="12"/>
      <c r="IEZ27" s="12"/>
      <c r="IFA27" s="12"/>
      <c r="IFB27" s="12"/>
      <c r="IFC27" s="12"/>
      <c r="IFD27" s="12"/>
      <c r="IFE27" s="12"/>
      <c r="IFF27" s="12"/>
      <c r="IFG27" s="12"/>
      <c r="IFH27" s="12"/>
      <c r="IFI27" s="12"/>
      <c r="IFJ27" s="12"/>
      <c r="IFK27" s="12"/>
      <c r="IFL27" s="12"/>
      <c r="IFM27" s="12"/>
      <c r="IFN27" s="12"/>
      <c r="IFO27" s="12"/>
      <c r="IFP27" s="12"/>
      <c r="IFQ27" s="12"/>
      <c r="IFR27" s="12"/>
      <c r="IFS27" s="12"/>
      <c r="IFT27" s="12"/>
      <c r="IFU27" s="12"/>
      <c r="IFV27" s="12"/>
      <c r="IFW27" s="12"/>
      <c r="IFX27" s="12"/>
      <c r="IFY27" s="12"/>
      <c r="IFZ27" s="12"/>
      <c r="IGA27" s="12"/>
      <c r="IGB27" s="12"/>
      <c r="IGC27" s="12"/>
      <c r="IGD27" s="12"/>
      <c r="IGE27" s="12"/>
      <c r="IGF27" s="12"/>
      <c r="IGG27" s="12"/>
      <c r="IGH27" s="12"/>
      <c r="IGI27" s="12"/>
      <c r="IGJ27" s="12"/>
      <c r="IGK27" s="12"/>
      <c r="IGL27" s="12"/>
      <c r="IGM27" s="12"/>
      <c r="IGN27" s="12"/>
      <c r="IGO27" s="12"/>
      <c r="IGP27" s="12"/>
      <c r="IGQ27" s="12"/>
      <c r="IGR27" s="12"/>
      <c r="IGS27" s="12"/>
      <c r="IGT27" s="12"/>
      <c r="IGU27" s="12"/>
      <c r="IGV27" s="12"/>
      <c r="IGW27" s="12"/>
      <c r="IGX27" s="12"/>
      <c r="IGY27" s="12"/>
      <c r="IGZ27" s="12"/>
      <c r="IHA27" s="12"/>
      <c r="IHB27" s="12"/>
      <c r="IHC27" s="12"/>
      <c r="IHD27" s="12"/>
      <c r="IHE27" s="12"/>
      <c r="IHF27" s="12"/>
      <c r="IHG27" s="12"/>
      <c r="IHH27" s="12"/>
      <c r="IHI27" s="12"/>
      <c r="IHJ27" s="12"/>
      <c r="IHK27" s="12"/>
      <c r="IHL27" s="12"/>
      <c r="IHM27" s="12"/>
      <c r="IHN27" s="12"/>
      <c r="IHO27" s="12"/>
      <c r="IHP27" s="12"/>
      <c r="IHQ27" s="12"/>
      <c r="IHR27" s="12"/>
      <c r="IHS27" s="12"/>
      <c r="IHT27" s="12"/>
      <c r="IHU27" s="12"/>
      <c r="IHV27" s="12"/>
      <c r="IHW27" s="12"/>
      <c r="IHX27" s="12"/>
      <c r="IHY27" s="12"/>
      <c r="IHZ27" s="12"/>
      <c r="IIA27" s="12"/>
      <c r="IIB27" s="12"/>
      <c r="IIC27" s="12"/>
      <c r="IID27" s="12"/>
      <c r="IIE27" s="12"/>
      <c r="IIF27" s="12"/>
      <c r="IIG27" s="12"/>
      <c r="IIH27" s="12"/>
      <c r="III27" s="12"/>
      <c r="IIJ27" s="12"/>
      <c r="IIK27" s="12"/>
      <c r="IIL27" s="12"/>
      <c r="IIM27" s="12"/>
      <c r="IIN27" s="12"/>
      <c r="IIO27" s="12"/>
      <c r="IIP27" s="12"/>
      <c r="IIQ27" s="12"/>
      <c r="IIR27" s="12"/>
      <c r="IIS27" s="12"/>
      <c r="IIT27" s="12"/>
      <c r="IIU27" s="12"/>
      <c r="IIV27" s="12"/>
      <c r="IIW27" s="12"/>
      <c r="IIX27" s="12"/>
      <c r="IIY27" s="12"/>
      <c r="IIZ27" s="12"/>
      <c r="IJA27" s="12"/>
      <c r="IJB27" s="12"/>
      <c r="IJC27" s="12"/>
      <c r="IJD27" s="12"/>
      <c r="IJE27" s="12"/>
      <c r="IJF27" s="12"/>
      <c r="IJG27" s="12"/>
      <c r="IJH27" s="12"/>
      <c r="IJI27" s="12"/>
      <c r="IJJ27" s="12"/>
      <c r="IJK27" s="12"/>
      <c r="IJL27" s="12"/>
      <c r="IJM27" s="12"/>
      <c r="IJN27" s="12"/>
      <c r="IJO27" s="12"/>
      <c r="IJP27" s="12"/>
      <c r="IJQ27" s="12"/>
      <c r="IJR27" s="12"/>
      <c r="IJS27" s="12"/>
      <c r="IJT27" s="12"/>
      <c r="IJU27" s="12"/>
      <c r="IJV27" s="12"/>
      <c r="IJW27" s="12"/>
      <c r="IJX27" s="12"/>
      <c r="IJY27" s="12"/>
      <c r="IJZ27" s="12"/>
      <c r="IKA27" s="12"/>
      <c r="IKB27" s="12"/>
      <c r="IKC27" s="12"/>
      <c r="IKD27" s="12"/>
      <c r="IKE27" s="12"/>
      <c r="IKF27" s="12"/>
      <c r="IKG27" s="12"/>
      <c r="IKH27" s="12"/>
      <c r="IKI27" s="12"/>
      <c r="IKJ27" s="12"/>
      <c r="IKK27" s="12"/>
      <c r="IKL27" s="12"/>
      <c r="IKM27" s="12"/>
      <c r="IKN27" s="12"/>
      <c r="IKO27" s="12"/>
      <c r="IKP27" s="12"/>
      <c r="IKQ27" s="12"/>
      <c r="IKR27" s="12"/>
      <c r="IKS27" s="12"/>
      <c r="IKT27" s="12"/>
      <c r="IKU27" s="12"/>
      <c r="IKV27" s="12"/>
      <c r="IKW27" s="12"/>
      <c r="IKX27" s="12"/>
      <c r="IKY27" s="12"/>
      <c r="IKZ27" s="12"/>
      <c r="ILA27" s="12"/>
      <c r="ILB27" s="12"/>
      <c r="ILC27" s="12"/>
      <c r="ILD27" s="12"/>
      <c r="ILE27" s="12"/>
      <c r="ILF27" s="12"/>
      <c r="ILG27" s="12"/>
      <c r="ILH27" s="12"/>
      <c r="ILI27" s="12"/>
      <c r="ILJ27" s="12"/>
      <c r="ILK27" s="12"/>
      <c r="ILL27" s="12"/>
      <c r="ILM27" s="12"/>
      <c r="ILN27" s="12"/>
      <c r="ILO27" s="12"/>
      <c r="ILP27" s="12"/>
      <c r="ILQ27" s="12"/>
      <c r="ILR27" s="12"/>
      <c r="ILS27" s="12"/>
      <c r="ILT27" s="12"/>
      <c r="ILU27" s="12"/>
      <c r="ILV27" s="12"/>
      <c r="ILW27" s="12"/>
      <c r="ILX27" s="12"/>
      <c r="ILY27" s="12"/>
      <c r="ILZ27" s="12"/>
      <c r="IMA27" s="12"/>
      <c r="IMB27" s="12"/>
      <c r="IMC27" s="12"/>
      <c r="IMD27" s="12"/>
      <c r="IME27" s="12"/>
      <c r="IMF27" s="12"/>
      <c r="IMG27" s="12"/>
      <c r="IMH27" s="12"/>
      <c r="IMI27" s="12"/>
      <c r="IMJ27" s="12"/>
      <c r="IMK27" s="12"/>
      <c r="IML27" s="12"/>
      <c r="IMM27" s="12"/>
      <c r="IMN27" s="12"/>
      <c r="IMO27" s="12"/>
      <c r="IMP27" s="12"/>
      <c r="IMQ27" s="12"/>
      <c r="IMR27" s="12"/>
      <c r="IMS27" s="12"/>
      <c r="IMT27" s="12"/>
      <c r="IMU27" s="12"/>
      <c r="IMV27" s="12"/>
      <c r="IMW27" s="12"/>
      <c r="IMX27" s="12"/>
      <c r="IMY27" s="12"/>
      <c r="IMZ27" s="12"/>
      <c r="INA27" s="12"/>
      <c r="INB27" s="12"/>
      <c r="INC27" s="12"/>
      <c r="IND27" s="12"/>
      <c r="INE27" s="12"/>
      <c r="INF27" s="12"/>
      <c r="ING27" s="12"/>
      <c r="INH27" s="12"/>
      <c r="INI27" s="12"/>
      <c r="INJ27" s="12"/>
      <c r="INK27" s="12"/>
      <c r="INL27" s="12"/>
      <c r="INM27" s="12"/>
      <c r="INN27" s="12"/>
      <c r="INO27" s="12"/>
      <c r="INP27" s="12"/>
      <c r="INQ27" s="12"/>
      <c r="INR27" s="12"/>
      <c r="INS27" s="12"/>
      <c r="INT27" s="12"/>
      <c r="INU27" s="12"/>
      <c r="INV27" s="12"/>
      <c r="INW27" s="12"/>
      <c r="INX27" s="12"/>
      <c r="INY27" s="12"/>
      <c r="INZ27" s="12"/>
      <c r="IOA27" s="12"/>
      <c r="IOB27" s="12"/>
      <c r="IOC27" s="12"/>
      <c r="IOD27" s="12"/>
      <c r="IOE27" s="12"/>
      <c r="IOF27" s="12"/>
      <c r="IOG27" s="12"/>
      <c r="IOH27" s="12"/>
      <c r="IOI27" s="12"/>
      <c r="IOJ27" s="12"/>
      <c r="IOK27" s="12"/>
      <c r="IOL27" s="12"/>
      <c r="IOM27" s="12"/>
      <c r="ION27" s="12"/>
      <c r="IOO27" s="12"/>
      <c r="IOP27" s="12"/>
      <c r="IOQ27" s="12"/>
      <c r="IOR27" s="12"/>
      <c r="IOS27" s="12"/>
      <c r="IOT27" s="12"/>
      <c r="IOU27" s="12"/>
      <c r="IOV27" s="12"/>
      <c r="IOW27" s="12"/>
      <c r="IOX27" s="12"/>
      <c r="IOY27" s="12"/>
      <c r="IOZ27" s="12"/>
      <c r="IPA27" s="12"/>
      <c r="IPB27" s="12"/>
      <c r="IPC27" s="12"/>
      <c r="IPD27" s="12"/>
      <c r="IPE27" s="12"/>
      <c r="IPF27" s="12"/>
      <c r="IPG27" s="12"/>
      <c r="IPH27" s="12"/>
      <c r="IPI27" s="12"/>
      <c r="IPJ27" s="12"/>
      <c r="IPK27" s="12"/>
      <c r="IPL27" s="12"/>
      <c r="IPM27" s="12"/>
      <c r="IPN27" s="12"/>
      <c r="IPO27" s="12"/>
      <c r="IPP27" s="12"/>
      <c r="IPQ27" s="12"/>
      <c r="IPR27" s="12"/>
      <c r="IPS27" s="12"/>
      <c r="IPT27" s="12"/>
      <c r="IPU27" s="12"/>
      <c r="IPV27" s="12"/>
      <c r="IPW27" s="12"/>
      <c r="IPX27" s="12"/>
      <c r="IPY27" s="12"/>
      <c r="IPZ27" s="12"/>
      <c r="IQA27" s="12"/>
      <c r="IQB27" s="12"/>
      <c r="IQC27" s="12"/>
      <c r="IQD27" s="12"/>
      <c r="IQE27" s="12"/>
      <c r="IQF27" s="12"/>
      <c r="IQG27" s="12"/>
      <c r="IQH27" s="12"/>
      <c r="IQI27" s="12"/>
      <c r="IQJ27" s="12"/>
      <c r="IQK27" s="12"/>
      <c r="IQL27" s="12"/>
      <c r="IQM27" s="12"/>
      <c r="IQN27" s="12"/>
      <c r="IQO27" s="12"/>
      <c r="IQP27" s="12"/>
      <c r="IQQ27" s="12"/>
      <c r="IQR27" s="12"/>
      <c r="IQS27" s="12"/>
      <c r="IQT27" s="12"/>
      <c r="IQU27" s="12"/>
      <c r="IQV27" s="12"/>
      <c r="IQW27" s="12"/>
      <c r="IQX27" s="12"/>
      <c r="IQY27" s="12"/>
      <c r="IQZ27" s="12"/>
      <c r="IRA27" s="12"/>
      <c r="IRB27" s="12"/>
      <c r="IRC27" s="12"/>
      <c r="IRD27" s="12"/>
      <c r="IRE27" s="12"/>
      <c r="IRF27" s="12"/>
      <c r="IRG27" s="12"/>
      <c r="IRH27" s="12"/>
      <c r="IRI27" s="12"/>
      <c r="IRJ27" s="12"/>
      <c r="IRK27" s="12"/>
      <c r="IRL27" s="12"/>
      <c r="IRM27" s="12"/>
      <c r="IRN27" s="12"/>
      <c r="IRO27" s="12"/>
      <c r="IRP27" s="12"/>
      <c r="IRQ27" s="12"/>
      <c r="IRR27" s="12"/>
      <c r="IRS27" s="12"/>
      <c r="IRT27" s="12"/>
      <c r="IRU27" s="12"/>
      <c r="IRV27" s="12"/>
      <c r="IRW27" s="12"/>
      <c r="IRX27" s="12"/>
      <c r="IRY27" s="12"/>
      <c r="IRZ27" s="12"/>
      <c r="ISA27" s="12"/>
      <c r="ISB27" s="12"/>
      <c r="ISC27" s="12"/>
      <c r="ISD27" s="12"/>
      <c r="ISE27" s="12"/>
      <c r="ISF27" s="12"/>
      <c r="ISG27" s="12"/>
      <c r="ISH27" s="12"/>
      <c r="ISI27" s="12"/>
      <c r="ISJ27" s="12"/>
      <c r="ISK27" s="12"/>
      <c r="ISL27" s="12"/>
      <c r="ISM27" s="12"/>
      <c r="ISN27" s="12"/>
      <c r="ISO27" s="12"/>
      <c r="ISP27" s="12"/>
      <c r="ISQ27" s="12"/>
      <c r="ISR27" s="12"/>
      <c r="ISS27" s="12"/>
      <c r="IST27" s="12"/>
      <c r="ISU27" s="12"/>
      <c r="ISV27" s="12"/>
      <c r="ISW27" s="12"/>
      <c r="ISX27" s="12"/>
      <c r="ISY27" s="12"/>
      <c r="ISZ27" s="12"/>
      <c r="ITA27" s="12"/>
      <c r="ITB27" s="12"/>
      <c r="ITC27" s="12"/>
      <c r="ITD27" s="12"/>
      <c r="ITE27" s="12"/>
      <c r="ITF27" s="12"/>
      <c r="ITG27" s="12"/>
      <c r="ITH27" s="12"/>
      <c r="ITI27" s="12"/>
      <c r="ITJ27" s="12"/>
      <c r="ITK27" s="12"/>
      <c r="ITL27" s="12"/>
      <c r="ITM27" s="12"/>
      <c r="ITN27" s="12"/>
      <c r="ITO27" s="12"/>
      <c r="ITP27" s="12"/>
      <c r="ITQ27" s="12"/>
      <c r="ITR27" s="12"/>
      <c r="ITS27" s="12"/>
      <c r="ITT27" s="12"/>
      <c r="ITU27" s="12"/>
      <c r="ITV27" s="12"/>
      <c r="ITW27" s="12"/>
      <c r="ITX27" s="12"/>
      <c r="ITY27" s="12"/>
      <c r="ITZ27" s="12"/>
      <c r="IUA27" s="12"/>
      <c r="IUB27" s="12"/>
      <c r="IUC27" s="12"/>
      <c r="IUD27" s="12"/>
      <c r="IUE27" s="12"/>
      <c r="IUF27" s="12"/>
      <c r="IUG27" s="12"/>
      <c r="IUH27" s="12"/>
      <c r="IUI27" s="12"/>
      <c r="IUJ27" s="12"/>
      <c r="IUK27" s="12"/>
      <c r="IUL27" s="12"/>
      <c r="IUM27" s="12"/>
      <c r="IUN27" s="12"/>
      <c r="IUO27" s="12"/>
      <c r="IUP27" s="12"/>
      <c r="IUQ27" s="12"/>
      <c r="IUR27" s="12"/>
      <c r="IUS27" s="12"/>
      <c r="IUT27" s="12"/>
      <c r="IUU27" s="12"/>
      <c r="IUV27" s="12"/>
      <c r="IUW27" s="12"/>
      <c r="IUX27" s="12"/>
      <c r="IUY27" s="12"/>
      <c r="IUZ27" s="12"/>
      <c r="IVA27" s="12"/>
      <c r="IVB27" s="12"/>
      <c r="IVC27" s="12"/>
      <c r="IVD27" s="12"/>
      <c r="IVE27" s="12"/>
      <c r="IVF27" s="12"/>
      <c r="IVG27" s="12"/>
      <c r="IVH27" s="12"/>
      <c r="IVI27" s="12"/>
      <c r="IVJ27" s="12"/>
      <c r="IVK27" s="12"/>
      <c r="IVL27" s="12"/>
      <c r="IVM27" s="12"/>
      <c r="IVN27" s="12"/>
      <c r="IVO27" s="12"/>
      <c r="IVP27" s="12"/>
      <c r="IVQ27" s="12"/>
      <c r="IVR27" s="12"/>
      <c r="IVS27" s="12"/>
      <c r="IVT27" s="12"/>
      <c r="IVU27" s="12"/>
      <c r="IVV27" s="12"/>
      <c r="IVW27" s="12"/>
      <c r="IVX27" s="12"/>
      <c r="IVY27" s="12"/>
      <c r="IVZ27" s="12"/>
      <c r="IWA27" s="12"/>
      <c r="IWB27" s="12"/>
      <c r="IWC27" s="12"/>
      <c r="IWD27" s="12"/>
      <c r="IWE27" s="12"/>
      <c r="IWF27" s="12"/>
      <c r="IWG27" s="12"/>
      <c r="IWH27" s="12"/>
      <c r="IWI27" s="12"/>
      <c r="IWJ27" s="12"/>
      <c r="IWK27" s="12"/>
      <c r="IWL27" s="12"/>
      <c r="IWM27" s="12"/>
      <c r="IWN27" s="12"/>
      <c r="IWO27" s="12"/>
      <c r="IWP27" s="12"/>
      <c r="IWQ27" s="12"/>
      <c r="IWR27" s="12"/>
      <c r="IWS27" s="12"/>
      <c r="IWT27" s="12"/>
      <c r="IWU27" s="12"/>
      <c r="IWV27" s="12"/>
      <c r="IWW27" s="12"/>
      <c r="IWX27" s="12"/>
      <c r="IWY27" s="12"/>
      <c r="IWZ27" s="12"/>
      <c r="IXA27" s="12"/>
      <c r="IXB27" s="12"/>
      <c r="IXC27" s="12"/>
      <c r="IXD27" s="12"/>
      <c r="IXE27" s="12"/>
      <c r="IXF27" s="12"/>
      <c r="IXG27" s="12"/>
      <c r="IXH27" s="12"/>
      <c r="IXI27" s="12"/>
      <c r="IXJ27" s="12"/>
      <c r="IXK27" s="12"/>
      <c r="IXL27" s="12"/>
      <c r="IXM27" s="12"/>
      <c r="IXN27" s="12"/>
      <c r="IXO27" s="12"/>
      <c r="IXP27" s="12"/>
      <c r="IXQ27" s="12"/>
      <c r="IXR27" s="12"/>
      <c r="IXS27" s="12"/>
      <c r="IXT27" s="12"/>
      <c r="IXU27" s="12"/>
      <c r="IXV27" s="12"/>
      <c r="IXW27" s="12"/>
      <c r="IXX27" s="12"/>
      <c r="IXY27" s="12"/>
      <c r="IXZ27" s="12"/>
      <c r="IYA27" s="12"/>
      <c r="IYB27" s="12"/>
      <c r="IYC27" s="12"/>
      <c r="IYD27" s="12"/>
      <c r="IYE27" s="12"/>
      <c r="IYF27" s="12"/>
      <c r="IYG27" s="12"/>
      <c r="IYH27" s="12"/>
      <c r="IYI27" s="12"/>
      <c r="IYJ27" s="12"/>
      <c r="IYK27" s="12"/>
      <c r="IYL27" s="12"/>
      <c r="IYM27" s="12"/>
      <c r="IYN27" s="12"/>
      <c r="IYO27" s="12"/>
      <c r="IYP27" s="12"/>
      <c r="IYQ27" s="12"/>
      <c r="IYR27" s="12"/>
      <c r="IYS27" s="12"/>
      <c r="IYT27" s="12"/>
      <c r="IYU27" s="12"/>
      <c r="IYV27" s="12"/>
      <c r="IYW27" s="12"/>
      <c r="IYX27" s="12"/>
      <c r="IYY27" s="12"/>
      <c r="IYZ27" s="12"/>
      <c r="IZA27" s="12"/>
      <c r="IZB27" s="12"/>
      <c r="IZC27" s="12"/>
      <c r="IZD27" s="12"/>
      <c r="IZE27" s="12"/>
      <c r="IZF27" s="12"/>
      <c r="IZG27" s="12"/>
      <c r="IZH27" s="12"/>
      <c r="IZI27" s="12"/>
      <c r="IZJ27" s="12"/>
      <c r="IZK27" s="12"/>
      <c r="IZL27" s="12"/>
      <c r="IZM27" s="12"/>
      <c r="IZN27" s="12"/>
      <c r="IZO27" s="12"/>
      <c r="IZP27" s="12"/>
      <c r="IZQ27" s="12"/>
      <c r="IZR27" s="12"/>
      <c r="IZS27" s="12"/>
      <c r="IZT27" s="12"/>
      <c r="IZU27" s="12"/>
      <c r="IZV27" s="12"/>
      <c r="IZW27" s="12"/>
      <c r="IZX27" s="12"/>
      <c r="IZY27" s="12"/>
      <c r="IZZ27" s="12"/>
      <c r="JAA27" s="12"/>
      <c r="JAB27" s="12"/>
      <c r="JAC27" s="12"/>
      <c r="JAD27" s="12"/>
      <c r="JAE27" s="12"/>
      <c r="JAF27" s="12"/>
      <c r="JAG27" s="12"/>
      <c r="JAH27" s="12"/>
      <c r="JAI27" s="12"/>
      <c r="JAJ27" s="12"/>
      <c r="JAK27" s="12"/>
      <c r="JAL27" s="12"/>
      <c r="JAM27" s="12"/>
      <c r="JAN27" s="12"/>
      <c r="JAO27" s="12"/>
      <c r="JAP27" s="12"/>
      <c r="JAQ27" s="12"/>
      <c r="JAR27" s="12"/>
      <c r="JAS27" s="12"/>
      <c r="JAT27" s="12"/>
      <c r="JAU27" s="12"/>
      <c r="JAV27" s="12"/>
      <c r="JAW27" s="12"/>
      <c r="JAX27" s="12"/>
      <c r="JAY27" s="12"/>
      <c r="JAZ27" s="12"/>
      <c r="JBA27" s="12"/>
      <c r="JBB27" s="12"/>
      <c r="JBC27" s="12"/>
      <c r="JBD27" s="12"/>
      <c r="JBE27" s="12"/>
      <c r="JBF27" s="12"/>
      <c r="JBG27" s="12"/>
      <c r="JBH27" s="12"/>
      <c r="JBI27" s="12"/>
      <c r="JBJ27" s="12"/>
      <c r="JBK27" s="12"/>
      <c r="JBL27" s="12"/>
      <c r="JBM27" s="12"/>
      <c r="JBN27" s="12"/>
      <c r="JBO27" s="12"/>
      <c r="JBP27" s="12"/>
      <c r="JBQ27" s="12"/>
      <c r="JBR27" s="12"/>
      <c r="JBS27" s="12"/>
      <c r="JBT27" s="12"/>
      <c r="JBU27" s="12"/>
      <c r="JBV27" s="12"/>
      <c r="JBW27" s="12"/>
      <c r="JBX27" s="12"/>
      <c r="JBY27" s="12"/>
      <c r="JBZ27" s="12"/>
      <c r="JCA27" s="12"/>
      <c r="JCB27" s="12"/>
      <c r="JCC27" s="12"/>
      <c r="JCD27" s="12"/>
      <c r="JCE27" s="12"/>
      <c r="JCF27" s="12"/>
      <c r="JCG27" s="12"/>
      <c r="JCH27" s="12"/>
      <c r="JCI27" s="12"/>
      <c r="JCJ27" s="12"/>
      <c r="JCK27" s="12"/>
      <c r="JCL27" s="12"/>
      <c r="JCM27" s="12"/>
      <c r="JCN27" s="12"/>
      <c r="JCO27" s="12"/>
      <c r="JCP27" s="12"/>
      <c r="JCQ27" s="12"/>
      <c r="JCR27" s="12"/>
      <c r="JCS27" s="12"/>
      <c r="JCT27" s="12"/>
      <c r="JCU27" s="12"/>
      <c r="JCV27" s="12"/>
      <c r="JCW27" s="12"/>
      <c r="JCX27" s="12"/>
      <c r="JCY27" s="12"/>
      <c r="JCZ27" s="12"/>
      <c r="JDA27" s="12"/>
      <c r="JDB27" s="12"/>
      <c r="JDC27" s="12"/>
      <c r="JDD27" s="12"/>
      <c r="JDE27" s="12"/>
      <c r="JDF27" s="12"/>
      <c r="JDG27" s="12"/>
      <c r="JDH27" s="12"/>
      <c r="JDI27" s="12"/>
      <c r="JDJ27" s="12"/>
      <c r="JDK27" s="12"/>
      <c r="JDL27" s="12"/>
      <c r="JDM27" s="12"/>
      <c r="JDN27" s="12"/>
      <c r="JDO27" s="12"/>
      <c r="JDP27" s="12"/>
      <c r="JDQ27" s="12"/>
      <c r="JDR27" s="12"/>
      <c r="JDS27" s="12"/>
      <c r="JDT27" s="12"/>
      <c r="JDU27" s="12"/>
      <c r="JDV27" s="12"/>
      <c r="JDW27" s="12"/>
      <c r="JDX27" s="12"/>
      <c r="JDY27" s="12"/>
      <c r="JDZ27" s="12"/>
      <c r="JEA27" s="12"/>
      <c r="JEB27" s="12"/>
      <c r="JEC27" s="12"/>
      <c r="JED27" s="12"/>
      <c r="JEE27" s="12"/>
      <c r="JEF27" s="12"/>
      <c r="JEG27" s="12"/>
      <c r="JEH27" s="12"/>
      <c r="JEI27" s="12"/>
      <c r="JEJ27" s="12"/>
      <c r="JEK27" s="12"/>
      <c r="JEL27" s="12"/>
      <c r="JEM27" s="12"/>
      <c r="JEN27" s="12"/>
      <c r="JEO27" s="12"/>
      <c r="JEP27" s="12"/>
      <c r="JEQ27" s="12"/>
      <c r="JER27" s="12"/>
      <c r="JES27" s="12"/>
      <c r="JET27" s="12"/>
      <c r="JEU27" s="12"/>
      <c r="JEV27" s="12"/>
      <c r="JEW27" s="12"/>
      <c r="JEX27" s="12"/>
      <c r="JEY27" s="12"/>
      <c r="JEZ27" s="12"/>
      <c r="JFA27" s="12"/>
      <c r="JFB27" s="12"/>
      <c r="JFC27" s="12"/>
      <c r="JFD27" s="12"/>
      <c r="JFE27" s="12"/>
      <c r="JFF27" s="12"/>
      <c r="JFG27" s="12"/>
      <c r="JFH27" s="12"/>
      <c r="JFI27" s="12"/>
      <c r="JFJ27" s="12"/>
      <c r="JFK27" s="12"/>
      <c r="JFL27" s="12"/>
      <c r="JFM27" s="12"/>
      <c r="JFN27" s="12"/>
      <c r="JFO27" s="12"/>
      <c r="JFP27" s="12"/>
      <c r="JFQ27" s="12"/>
      <c r="JFR27" s="12"/>
      <c r="JFS27" s="12"/>
      <c r="JFT27" s="12"/>
      <c r="JFU27" s="12"/>
      <c r="JFV27" s="12"/>
      <c r="JFW27" s="12"/>
      <c r="JFX27" s="12"/>
      <c r="JFY27" s="12"/>
      <c r="JFZ27" s="12"/>
      <c r="JGA27" s="12"/>
      <c r="JGB27" s="12"/>
      <c r="JGC27" s="12"/>
      <c r="JGD27" s="12"/>
      <c r="JGE27" s="12"/>
      <c r="JGF27" s="12"/>
      <c r="JGG27" s="12"/>
      <c r="JGH27" s="12"/>
      <c r="JGI27" s="12"/>
      <c r="JGJ27" s="12"/>
      <c r="JGK27" s="12"/>
      <c r="JGL27" s="12"/>
      <c r="JGM27" s="12"/>
      <c r="JGN27" s="12"/>
      <c r="JGO27" s="12"/>
      <c r="JGP27" s="12"/>
      <c r="JGQ27" s="12"/>
      <c r="JGR27" s="12"/>
      <c r="JGS27" s="12"/>
      <c r="JGT27" s="12"/>
      <c r="JGU27" s="12"/>
      <c r="JGV27" s="12"/>
      <c r="JGW27" s="12"/>
      <c r="JGX27" s="12"/>
      <c r="JGY27" s="12"/>
      <c r="JGZ27" s="12"/>
      <c r="JHA27" s="12"/>
      <c r="JHB27" s="12"/>
      <c r="JHC27" s="12"/>
      <c r="JHD27" s="12"/>
      <c r="JHE27" s="12"/>
      <c r="JHF27" s="12"/>
      <c r="JHG27" s="12"/>
      <c r="JHH27" s="12"/>
      <c r="JHI27" s="12"/>
      <c r="JHJ27" s="12"/>
      <c r="JHK27" s="12"/>
      <c r="JHL27" s="12"/>
      <c r="JHM27" s="12"/>
      <c r="JHN27" s="12"/>
      <c r="JHO27" s="12"/>
      <c r="JHP27" s="12"/>
      <c r="JHQ27" s="12"/>
      <c r="JHR27" s="12"/>
      <c r="JHS27" s="12"/>
      <c r="JHT27" s="12"/>
      <c r="JHU27" s="12"/>
      <c r="JHV27" s="12"/>
      <c r="JHW27" s="12"/>
      <c r="JHX27" s="12"/>
      <c r="JHY27" s="12"/>
      <c r="JHZ27" s="12"/>
      <c r="JIA27" s="12"/>
      <c r="JIB27" s="12"/>
      <c r="JIC27" s="12"/>
      <c r="JID27" s="12"/>
      <c r="JIE27" s="12"/>
      <c r="JIF27" s="12"/>
      <c r="JIG27" s="12"/>
      <c r="JIH27" s="12"/>
      <c r="JII27" s="12"/>
      <c r="JIJ27" s="12"/>
      <c r="JIK27" s="12"/>
      <c r="JIL27" s="12"/>
      <c r="JIM27" s="12"/>
      <c r="JIN27" s="12"/>
      <c r="JIO27" s="12"/>
      <c r="JIP27" s="12"/>
      <c r="JIQ27" s="12"/>
      <c r="JIR27" s="12"/>
      <c r="JIS27" s="12"/>
      <c r="JIT27" s="12"/>
      <c r="JIU27" s="12"/>
      <c r="JIV27" s="12"/>
      <c r="JIW27" s="12"/>
      <c r="JIX27" s="12"/>
      <c r="JIY27" s="12"/>
      <c r="JIZ27" s="12"/>
      <c r="JJA27" s="12"/>
      <c r="JJB27" s="12"/>
      <c r="JJC27" s="12"/>
      <c r="JJD27" s="12"/>
      <c r="JJE27" s="12"/>
      <c r="JJF27" s="12"/>
      <c r="JJG27" s="12"/>
      <c r="JJH27" s="12"/>
      <c r="JJI27" s="12"/>
      <c r="JJJ27" s="12"/>
      <c r="JJK27" s="12"/>
      <c r="JJL27" s="12"/>
      <c r="JJM27" s="12"/>
      <c r="JJN27" s="12"/>
      <c r="JJO27" s="12"/>
      <c r="JJP27" s="12"/>
      <c r="JJQ27" s="12"/>
      <c r="JJR27" s="12"/>
      <c r="JJS27" s="12"/>
      <c r="JJT27" s="12"/>
      <c r="JJU27" s="12"/>
      <c r="JJV27" s="12"/>
      <c r="JJW27" s="12"/>
      <c r="JJX27" s="12"/>
      <c r="JJY27" s="12"/>
      <c r="JJZ27" s="12"/>
      <c r="JKA27" s="12"/>
      <c r="JKB27" s="12"/>
      <c r="JKC27" s="12"/>
      <c r="JKD27" s="12"/>
      <c r="JKE27" s="12"/>
      <c r="JKF27" s="12"/>
      <c r="JKG27" s="12"/>
      <c r="JKH27" s="12"/>
      <c r="JKI27" s="12"/>
      <c r="JKJ27" s="12"/>
      <c r="JKK27" s="12"/>
      <c r="JKL27" s="12"/>
      <c r="JKM27" s="12"/>
      <c r="JKN27" s="12"/>
      <c r="JKO27" s="12"/>
      <c r="JKP27" s="12"/>
      <c r="JKQ27" s="12"/>
      <c r="JKR27" s="12"/>
      <c r="JKS27" s="12"/>
      <c r="JKT27" s="12"/>
      <c r="JKU27" s="12"/>
      <c r="JKV27" s="12"/>
      <c r="JKW27" s="12"/>
      <c r="JKX27" s="12"/>
      <c r="JKY27" s="12"/>
      <c r="JKZ27" s="12"/>
      <c r="JLA27" s="12"/>
      <c r="JLB27" s="12"/>
      <c r="JLC27" s="12"/>
      <c r="JLD27" s="12"/>
      <c r="JLE27" s="12"/>
      <c r="JLF27" s="12"/>
      <c r="JLG27" s="12"/>
      <c r="JLH27" s="12"/>
      <c r="JLI27" s="12"/>
      <c r="JLJ27" s="12"/>
      <c r="JLK27" s="12"/>
      <c r="JLL27" s="12"/>
      <c r="JLM27" s="12"/>
      <c r="JLN27" s="12"/>
      <c r="JLO27" s="12"/>
      <c r="JLP27" s="12"/>
      <c r="JLQ27" s="12"/>
      <c r="JLR27" s="12"/>
      <c r="JLS27" s="12"/>
      <c r="JLT27" s="12"/>
      <c r="JLU27" s="12"/>
      <c r="JLV27" s="12"/>
      <c r="JLW27" s="12"/>
      <c r="JLX27" s="12"/>
      <c r="JLY27" s="12"/>
      <c r="JLZ27" s="12"/>
      <c r="JMA27" s="12"/>
      <c r="JMB27" s="12"/>
      <c r="JMC27" s="12"/>
      <c r="JMD27" s="12"/>
      <c r="JME27" s="12"/>
      <c r="JMF27" s="12"/>
      <c r="JMG27" s="12"/>
      <c r="JMH27" s="12"/>
      <c r="JMI27" s="12"/>
      <c r="JMJ27" s="12"/>
      <c r="JMK27" s="12"/>
      <c r="JML27" s="12"/>
      <c r="JMM27" s="12"/>
      <c r="JMN27" s="12"/>
      <c r="JMO27" s="12"/>
      <c r="JMP27" s="12"/>
      <c r="JMQ27" s="12"/>
      <c r="JMR27" s="12"/>
      <c r="JMS27" s="12"/>
      <c r="JMT27" s="12"/>
      <c r="JMU27" s="12"/>
      <c r="JMV27" s="12"/>
      <c r="JMW27" s="12"/>
      <c r="JMX27" s="12"/>
      <c r="JMY27" s="12"/>
      <c r="JMZ27" s="12"/>
      <c r="JNA27" s="12"/>
      <c r="JNB27" s="12"/>
      <c r="JNC27" s="12"/>
      <c r="JND27" s="12"/>
      <c r="JNE27" s="12"/>
      <c r="JNF27" s="12"/>
      <c r="JNG27" s="12"/>
      <c r="JNH27" s="12"/>
      <c r="JNI27" s="12"/>
      <c r="JNJ27" s="12"/>
      <c r="JNK27" s="12"/>
      <c r="JNL27" s="12"/>
      <c r="JNM27" s="12"/>
      <c r="JNN27" s="12"/>
      <c r="JNO27" s="12"/>
      <c r="JNP27" s="12"/>
      <c r="JNQ27" s="12"/>
      <c r="JNR27" s="12"/>
      <c r="JNS27" s="12"/>
      <c r="JNT27" s="12"/>
      <c r="JNU27" s="12"/>
      <c r="JNV27" s="12"/>
      <c r="JNW27" s="12"/>
      <c r="JNX27" s="12"/>
      <c r="JNY27" s="12"/>
      <c r="JNZ27" s="12"/>
      <c r="JOA27" s="12"/>
      <c r="JOB27" s="12"/>
      <c r="JOC27" s="12"/>
      <c r="JOD27" s="12"/>
      <c r="JOE27" s="12"/>
      <c r="JOF27" s="12"/>
      <c r="JOG27" s="12"/>
      <c r="JOH27" s="12"/>
      <c r="JOI27" s="12"/>
      <c r="JOJ27" s="12"/>
      <c r="JOK27" s="12"/>
      <c r="JOL27" s="12"/>
      <c r="JOM27" s="12"/>
      <c r="JON27" s="12"/>
      <c r="JOO27" s="12"/>
      <c r="JOP27" s="12"/>
      <c r="JOQ27" s="12"/>
      <c r="JOR27" s="12"/>
      <c r="JOS27" s="12"/>
      <c r="JOT27" s="12"/>
      <c r="JOU27" s="12"/>
      <c r="JOV27" s="12"/>
      <c r="JOW27" s="12"/>
      <c r="JOX27" s="12"/>
      <c r="JOY27" s="12"/>
      <c r="JOZ27" s="12"/>
      <c r="JPA27" s="12"/>
      <c r="JPB27" s="12"/>
      <c r="JPC27" s="12"/>
      <c r="JPD27" s="12"/>
      <c r="JPE27" s="12"/>
      <c r="JPF27" s="12"/>
      <c r="JPG27" s="12"/>
      <c r="JPH27" s="12"/>
      <c r="JPI27" s="12"/>
      <c r="JPJ27" s="12"/>
      <c r="JPK27" s="12"/>
      <c r="JPL27" s="12"/>
      <c r="JPM27" s="12"/>
      <c r="JPN27" s="12"/>
      <c r="JPO27" s="12"/>
      <c r="JPP27" s="12"/>
      <c r="JPQ27" s="12"/>
      <c r="JPR27" s="12"/>
      <c r="JPS27" s="12"/>
      <c r="JPT27" s="12"/>
      <c r="JPU27" s="12"/>
      <c r="JPV27" s="12"/>
      <c r="JPW27" s="12"/>
      <c r="JPX27" s="12"/>
      <c r="JPY27" s="12"/>
      <c r="JPZ27" s="12"/>
      <c r="JQA27" s="12"/>
      <c r="JQB27" s="12"/>
      <c r="JQC27" s="12"/>
      <c r="JQD27" s="12"/>
      <c r="JQE27" s="12"/>
      <c r="JQF27" s="12"/>
      <c r="JQG27" s="12"/>
      <c r="JQH27" s="12"/>
      <c r="JQI27" s="12"/>
      <c r="JQJ27" s="12"/>
      <c r="JQK27" s="12"/>
      <c r="JQL27" s="12"/>
      <c r="JQM27" s="12"/>
      <c r="JQN27" s="12"/>
      <c r="JQO27" s="12"/>
      <c r="JQP27" s="12"/>
      <c r="JQQ27" s="12"/>
      <c r="JQR27" s="12"/>
      <c r="JQS27" s="12"/>
      <c r="JQT27" s="12"/>
      <c r="JQU27" s="12"/>
      <c r="JQV27" s="12"/>
      <c r="JQW27" s="12"/>
      <c r="JQX27" s="12"/>
      <c r="JQY27" s="12"/>
      <c r="JQZ27" s="12"/>
      <c r="JRA27" s="12"/>
      <c r="JRB27" s="12"/>
      <c r="JRC27" s="12"/>
      <c r="JRD27" s="12"/>
      <c r="JRE27" s="12"/>
      <c r="JRF27" s="12"/>
      <c r="JRG27" s="12"/>
      <c r="JRH27" s="12"/>
      <c r="JRI27" s="12"/>
      <c r="JRJ27" s="12"/>
      <c r="JRK27" s="12"/>
      <c r="JRL27" s="12"/>
      <c r="JRM27" s="12"/>
      <c r="JRN27" s="12"/>
      <c r="JRO27" s="12"/>
      <c r="JRP27" s="12"/>
      <c r="JRQ27" s="12"/>
      <c r="JRR27" s="12"/>
      <c r="JRS27" s="12"/>
      <c r="JRT27" s="12"/>
      <c r="JRU27" s="12"/>
      <c r="JRV27" s="12"/>
      <c r="JRW27" s="12"/>
      <c r="JRX27" s="12"/>
      <c r="JRY27" s="12"/>
      <c r="JRZ27" s="12"/>
      <c r="JSA27" s="12"/>
      <c r="JSB27" s="12"/>
      <c r="JSC27" s="12"/>
      <c r="JSD27" s="12"/>
      <c r="JSE27" s="12"/>
      <c r="JSF27" s="12"/>
      <c r="JSG27" s="12"/>
      <c r="JSH27" s="12"/>
      <c r="JSI27" s="12"/>
      <c r="JSJ27" s="12"/>
      <c r="JSK27" s="12"/>
      <c r="JSL27" s="12"/>
      <c r="JSM27" s="12"/>
      <c r="JSN27" s="12"/>
      <c r="JSO27" s="12"/>
      <c r="JSP27" s="12"/>
      <c r="JSQ27" s="12"/>
      <c r="JSR27" s="12"/>
      <c r="JSS27" s="12"/>
      <c r="JST27" s="12"/>
      <c r="JSU27" s="12"/>
      <c r="JSV27" s="12"/>
      <c r="JSW27" s="12"/>
      <c r="JSX27" s="12"/>
      <c r="JSY27" s="12"/>
      <c r="JSZ27" s="12"/>
      <c r="JTA27" s="12"/>
      <c r="JTB27" s="12"/>
      <c r="JTC27" s="12"/>
      <c r="JTD27" s="12"/>
      <c r="JTE27" s="12"/>
      <c r="JTF27" s="12"/>
      <c r="JTG27" s="12"/>
      <c r="JTH27" s="12"/>
      <c r="JTI27" s="12"/>
      <c r="JTJ27" s="12"/>
      <c r="JTK27" s="12"/>
      <c r="JTL27" s="12"/>
      <c r="JTM27" s="12"/>
      <c r="JTN27" s="12"/>
      <c r="JTO27" s="12"/>
      <c r="JTP27" s="12"/>
      <c r="JTQ27" s="12"/>
      <c r="JTR27" s="12"/>
      <c r="JTS27" s="12"/>
      <c r="JTT27" s="12"/>
      <c r="JTU27" s="12"/>
      <c r="JTV27" s="12"/>
      <c r="JTW27" s="12"/>
      <c r="JTX27" s="12"/>
      <c r="JTY27" s="12"/>
      <c r="JTZ27" s="12"/>
      <c r="JUA27" s="12"/>
      <c r="JUB27" s="12"/>
      <c r="JUC27" s="12"/>
      <c r="JUD27" s="12"/>
      <c r="JUE27" s="12"/>
      <c r="JUF27" s="12"/>
      <c r="JUG27" s="12"/>
      <c r="JUH27" s="12"/>
      <c r="JUI27" s="12"/>
      <c r="JUJ27" s="12"/>
      <c r="JUK27" s="12"/>
      <c r="JUL27" s="12"/>
      <c r="JUM27" s="12"/>
      <c r="JUN27" s="12"/>
      <c r="JUO27" s="12"/>
      <c r="JUP27" s="12"/>
      <c r="JUQ27" s="12"/>
      <c r="JUR27" s="12"/>
      <c r="JUS27" s="12"/>
      <c r="JUT27" s="12"/>
      <c r="JUU27" s="12"/>
      <c r="JUV27" s="12"/>
      <c r="JUW27" s="12"/>
      <c r="JUX27" s="12"/>
      <c r="JUY27" s="12"/>
      <c r="JUZ27" s="12"/>
      <c r="JVA27" s="12"/>
      <c r="JVB27" s="12"/>
      <c r="JVC27" s="12"/>
      <c r="JVD27" s="12"/>
      <c r="JVE27" s="12"/>
      <c r="JVF27" s="12"/>
      <c r="JVG27" s="12"/>
      <c r="JVH27" s="12"/>
      <c r="JVI27" s="12"/>
      <c r="JVJ27" s="12"/>
      <c r="JVK27" s="12"/>
      <c r="JVL27" s="12"/>
      <c r="JVM27" s="12"/>
      <c r="JVN27" s="12"/>
      <c r="JVO27" s="12"/>
      <c r="JVP27" s="12"/>
      <c r="JVQ27" s="12"/>
      <c r="JVR27" s="12"/>
      <c r="JVS27" s="12"/>
      <c r="JVT27" s="12"/>
      <c r="JVU27" s="12"/>
      <c r="JVV27" s="12"/>
      <c r="JVW27" s="12"/>
      <c r="JVX27" s="12"/>
      <c r="JVY27" s="12"/>
      <c r="JVZ27" s="12"/>
      <c r="JWA27" s="12"/>
      <c r="JWB27" s="12"/>
      <c r="JWC27" s="12"/>
      <c r="JWD27" s="12"/>
      <c r="JWE27" s="12"/>
      <c r="JWF27" s="12"/>
      <c r="JWG27" s="12"/>
      <c r="JWH27" s="12"/>
      <c r="JWI27" s="12"/>
      <c r="JWJ27" s="12"/>
      <c r="JWK27" s="12"/>
      <c r="JWL27" s="12"/>
      <c r="JWM27" s="12"/>
      <c r="JWN27" s="12"/>
      <c r="JWO27" s="12"/>
      <c r="JWP27" s="12"/>
      <c r="JWQ27" s="12"/>
      <c r="JWR27" s="12"/>
      <c r="JWS27" s="12"/>
      <c r="JWT27" s="12"/>
      <c r="JWU27" s="12"/>
      <c r="JWV27" s="12"/>
      <c r="JWW27" s="12"/>
      <c r="JWX27" s="12"/>
      <c r="JWY27" s="12"/>
      <c r="JWZ27" s="12"/>
      <c r="JXA27" s="12"/>
      <c r="JXB27" s="12"/>
      <c r="JXC27" s="12"/>
      <c r="JXD27" s="12"/>
      <c r="JXE27" s="12"/>
      <c r="JXF27" s="12"/>
      <c r="JXG27" s="12"/>
      <c r="JXH27" s="12"/>
      <c r="JXI27" s="12"/>
      <c r="JXJ27" s="12"/>
      <c r="JXK27" s="12"/>
      <c r="JXL27" s="12"/>
      <c r="JXM27" s="12"/>
      <c r="JXN27" s="12"/>
      <c r="JXO27" s="12"/>
      <c r="JXP27" s="12"/>
      <c r="JXQ27" s="12"/>
      <c r="JXR27" s="12"/>
      <c r="JXS27" s="12"/>
      <c r="JXT27" s="12"/>
      <c r="JXU27" s="12"/>
      <c r="JXV27" s="12"/>
      <c r="JXW27" s="12"/>
      <c r="JXX27" s="12"/>
      <c r="JXY27" s="12"/>
      <c r="JXZ27" s="12"/>
      <c r="JYA27" s="12"/>
      <c r="JYB27" s="12"/>
      <c r="JYC27" s="12"/>
      <c r="JYD27" s="12"/>
      <c r="JYE27" s="12"/>
      <c r="JYF27" s="12"/>
      <c r="JYG27" s="12"/>
      <c r="JYH27" s="12"/>
      <c r="JYI27" s="12"/>
      <c r="JYJ27" s="12"/>
      <c r="JYK27" s="12"/>
      <c r="JYL27" s="12"/>
      <c r="JYM27" s="12"/>
      <c r="JYN27" s="12"/>
      <c r="JYO27" s="12"/>
      <c r="JYP27" s="12"/>
      <c r="JYQ27" s="12"/>
      <c r="JYR27" s="12"/>
      <c r="JYS27" s="12"/>
      <c r="JYT27" s="12"/>
      <c r="JYU27" s="12"/>
      <c r="JYV27" s="12"/>
      <c r="JYW27" s="12"/>
      <c r="JYX27" s="12"/>
      <c r="JYY27" s="12"/>
      <c r="JYZ27" s="12"/>
      <c r="JZA27" s="12"/>
      <c r="JZB27" s="12"/>
      <c r="JZC27" s="12"/>
      <c r="JZD27" s="12"/>
      <c r="JZE27" s="12"/>
      <c r="JZF27" s="12"/>
      <c r="JZG27" s="12"/>
      <c r="JZH27" s="12"/>
      <c r="JZI27" s="12"/>
      <c r="JZJ27" s="12"/>
      <c r="JZK27" s="12"/>
      <c r="JZL27" s="12"/>
      <c r="JZM27" s="12"/>
      <c r="JZN27" s="12"/>
      <c r="JZO27" s="12"/>
      <c r="JZP27" s="12"/>
      <c r="JZQ27" s="12"/>
      <c r="JZR27" s="12"/>
      <c r="JZS27" s="12"/>
      <c r="JZT27" s="12"/>
      <c r="JZU27" s="12"/>
      <c r="JZV27" s="12"/>
      <c r="JZW27" s="12"/>
      <c r="JZX27" s="12"/>
      <c r="JZY27" s="12"/>
      <c r="JZZ27" s="12"/>
      <c r="KAA27" s="12"/>
      <c r="KAB27" s="12"/>
      <c r="KAC27" s="12"/>
      <c r="KAD27" s="12"/>
      <c r="KAE27" s="12"/>
      <c r="KAF27" s="12"/>
      <c r="KAG27" s="12"/>
      <c r="KAH27" s="12"/>
      <c r="KAI27" s="12"/>
      <c r="KAJ27" s="12"/>
      <c r="KAK27" s="12"/>
      <c r="KAL27" s="12"/>
      <c r="KAM27" s="12"/>
      <c r="KAN27" s="12"/>
      <c r="KAO27" s="12"/>
      <c r="KAP27" s="12"/>
      <c r="KAQ27" s="12"/>
      <c r="KAR27" s="12"/>
      <c r="KAS27" s="12"/>
      <c r="KAT27" s="12"/>
      <c r="KAU27" s="12"/>
      <c r="KAV27" s="12"/>
      <c r="KAW27" s="12"/>
      <c r="KAX27" s="12"/>
      <c r="KAY27" s="12"/>
      <c r="KAZ27" s="12"/>
      <c r="KBA27" s="12"/>
      <c r="KBB27" s="12"/>
      <c r="KBC27" s="12"/>
      <c r="KBD27" s="12"/>
      <c r="KBE27" s="12"/>
      <c r="KBF27" s="12"/>
      <c r="KBG27" s="12"/>
      <c r="KBH27" s="12"/>
      <c r="KBI27" s="12"/>
      <c r="KBJ27" s="12"/>
      <c r="KBK27" s="12"/>
      <c r="KBL27" s="12"/>
      <c r="KBM27" s="12"/>
      <c r="KBN27" s="12"/>
      <c r="KBO27" s="12"/>
      <c r="KBP27" s="12"/>
      <c r="KBQ27" s="12"/>
      <c r="KBR27" s="12"/>
      <c r="KBS27" s="12"/>
      <c r="KBT27" s="12"/>
      <c r="KBU27" s="12"/>
      <c r="KBV27" s="12"/>
      <c r="KBW27" s="12"/>
      <c r="KBX27" s="12"/>
      <c r="KBY27" s="12"/>
      <c r="KBZ27" s="12"/>
      <c r="KCA27" s="12"/>
      <c r="KCB27" s="12"/>
      <c r="KCC27" s="12"/>
      <c r="KCD27" s="12"/>
      <c r="KCE27" s="12"/>
      <c r="KCF27" s="12"/>
      <c r="KCG27" s="12"/>
      <c r="KCH27" s="12"/>
      <c r="KCI27" s="12"/>
      <c r="KCJ27" s="12"/>
      <c r="KCK27" s="12"/>
      <c r="KCL27" s="12"/>
      <c r="KCM27" s="12"/>
      <c r="KCN27" s="12"/>
      <c r="KCO27" s="12"/>
      <c r="KCP27" s="12"/>
      <c r="KCQ27" s="12"/>
      <c r="KCR27" s="12"/>
      <c r="KCS27" s="12"/>
      <c r="KCT27" s="12"/>
      <c r="KCU27" s="12"/>
      <c r="KCV27" s="12"/>
      <c r="KCW27" s="12"/>
      <c r="KCX27" s="12"/>
      <c r="KCY27" s="12"/>
      <c r="KCZ27" s="12"/>
      <c r="KDA27" s="12"/>
      <c r="KDB27" s="12"/>
      <c r="KDC27" s="12"/>
      <c r="KDD27" s="12"/>
      <c r="KDE27" s="12"/>
      <c r="KDF27" s="12"/>
      <c r="KDG27" s="12"/>
      <c r="KDH27" s="12"/>
      <c r="KDI27" s="12"/>
      <c r="KDJ27" s="12"/>
      <c r="KDK27" s="12"/>
      <c r="KDL27" s="12"/>
      <c r="KDM27" s="12"/>
      <c r="KDN27" s="12"/>
      <c r="KDO27" s="12"/>
      <c r="KDP27" s="12"/>
      <c r="KDQ27" s="12"/>
      <c r="KDR27" s="12"/>
      <c r="KDS27" s="12"/>
      <c r="KDT27" s="12"/>
      <c r="KDU27" s="12"/>
      <c r="KDV27" s="12"/>
      <c r="KDW27" s="12"/>
      <c r="KDX27" s="12"/>
      <c r="KDY27" s="12"/>
      <c r="KDZ27" s="12"/>
      <c r="KEA27" s="12"/>
      <c r="KEB27" s="12"/>
      <c r="KEC27" s="12"/>
      <c r="KED27" s="12"/>
      <c r="KEE27" s="12"/>
      <c r="KEF27" s="12"/>
      <c r="KEG27" s="12"/>
      <c r="KEH27" s="12"/>
      <c r="KEI27" s="12"/>
      <c r="KEJ27" s="12"/>
      <c r="KEK27" s="12"/>
      <c r="KEL27" s="12"/>
      <c r="KEM27" s="12"/>
      <c r="KEN27" s="12"/>
      <c r="KEO27" s="12"/>
      <c r="KEP27" s="12"/>
      <c r="KEQ27" s="12"/>
      <c r="KER27" s="12"/>
      <c r="KES27" s="12"/>
      <c r="KET27" s="12"/>
      <c r="KEU27" s="12"/>
      <c r="KEV27" s="12"/>
      <c r="KEW27" s="12"/>
      <c r="KEX27" s="12"/>
      <c r="KEY27" s="12"/>
      <c r="KEZ27" s="12"/>
      <c r="KFA27" s="12"/>
      <c r="KFB27" s="12"/>
      <c r="KFC27" s="12"/>
      <c r="KFD27" s="12"/>
      <c r="KFE27" s="12"/>
      <c r="KFF27" s="12"/>
      <c r="KFG27" s="12"/>
      <c r="KFH27" s="12"/>
      <c r="KFI27" s="12"/>
      <c r="KFJ27" s="12"/>
      <c r="KFK27" s="12"/>
      <c r="KFL27" s="12"/>
      <c r="KFM27" s="12"/>
      <c r="KFN27" s="12"/>
      <c r="KFO27" s="12"/>
      <c r="KFP27" s="12"/>
      <c r="KFQ27" s="12"/>
      <c r="KFR27" s="12"/>
      <c r="KFS27" s="12"/>
      <c r="KFT27" s="12"/>
      <c r="KFU27" s="12"/>
      <c r="KFV27" s="12"/>
      <c r="KFW27" s="12"/>
      <c r="KFX27" s="12"/>
      <c r="KFY27" s="12"/>
      <c r="KFZ27" s="12"/>
      <c r="KGA27" s="12"/>
      <c r="KGB27" s="12"/>
      <c r="KGC27" s="12"/>
      <c r="KGD27" s="12"/>
      <c r="KGE27" s="12"/>
      <c r="KGF27" s="12"/>
      <c r="KGG27" s="12"/>
      <c r="KGH27" s="12"/>
      <c r="KGI27" s="12"/>
      <c r="KGJ27" s="12"/>
      <c r="KGK27" s="12"/>
      <c r="KGL27" s="12"/>
      <c r="KGM27" s="12"/>
      <c r="KGN27" s="12"/>
      <c r="KGO27" s="12"/>
      <c r="KGP27" s="12"/>
      <c r="KGQ27" s="12"/>
      <c r="KGR27" s="12"/>
      <c r="KGS27" s="12"/>
      <c r="KGT27" s="12"/>
      <c r="KGU27" s="12"/>
      <c r="KGV27" s="12"/>
      <c r="KGW27" s="12"/>
      <c r="KGX27" s="12"/>
      <c r="KGY27" s="12"/>
      <c r="KGZ27" s="12"/>
      <c r="KHA27" s="12"/>
      <c r="KHB27" s="12"/>
      <c r="KHC27" s="12"/>
      <c r="KHD27" s="12"/>
      <c r="KHE27" s="12"/>
      <c r="KHF27" s="12"/>
      <c r="KHG27" s="12"/>
      <c r="KHH27" s="12"/>
      <c r="KHI27" s="12"/>
      <c r="KHJ27" s="12"/>
      <c r="KHK27" s="12"/>
      <c r="KHL27" s="12"/>
      <c r="KHM27" s="12"/>
      <c r="KHN27" s="12"/>
      <c r="KHO27" s="12"/>
      <c r="KHP27" s="12"/>
      <c r="KHQ27" s="12"/>
      <c r="KHR27" s="12"/>
      <c r="KHS27" s="12"/>
      <c r="KHT27" s="12"/>
      <c r="KHU27" s="12"/>
      <c r="KHV27" s="12"/>
      <c r="KHW27" s="12"/>
      <c r="KHX27" s="12"/>
      <c r="KHY27" s="12"/>
      <c r="KHZ27" s="12"/>
      <c r="KIA27" s="12"/>
      <c r="KIB27" s="12"/>
      <c r="KIC27" s="12"/>
      <c r="KID27" s="12"/>
      <c r="KIE27" s="12"/>
      <c r="KIF27" s="12"/>
      <c r="KIG27" s="12"/>
      <c r="KIH27" s="12"/>
      <c r="KII27" s="12"/>
      <c r="KIJ27" s="12"/>
      <c r="KIK27" s="12"/>
      <c r="KIL27" s="12"/>
      <c r="KIM27" s="12"/>
      <c r="KIN27" s="12"/>
      <c r="KIO27" s="12"/>
      <c r="KIP27" s="12"/>
      <c r="KIQ27" s="12"/>
      <c r="KIR27" s="12"/>
      <c r="KIS27" s="12"/>
      <c r="KIT27" s="12"/>
      <c r="KIU27" s="12"/>
      <c r="KIV27" s="12"/>
      <c r="KIW27" s="12"/>
      <c r="KIX27" s="12"/>
      <c r="KIY27" s="12"/>
      <c r="KIZ27" s="12"/>
      <c r="KJA27" s="12"/>
      <c r="KJB27" s="12"/>
      <c r="KJC27" s="12"/>
      <c r="KJD27" s="12"/>
      <c r="KJE27" s="12"/>
      <c r="KJF27" s="12"/>
      <c r="KJG27" s="12"/>
      <c r="KJH27" s="12"/>
      <c r="KJI27" s="12"/>
      <c r="KJJ27" s="12"/>
      <c r="KJK27" s="12"/>
      <c r="KJL27" s="12"/>
      <c r="KJM27" s="12"/>
      <c r="KJN27" s="12"/>
      <c r="KJO27" s="12"/>
      <c r="KJP27" s="12"/>
      <c r="KJQ27" s="12"/>
      <c r="KJR27" s="12"/>
      <c r="KJS27" s="12"/>
      <c r="KJT27" s="12"/>
      <c r="KJU27" s="12"/>
      <c r="KJV27" s="12"/>
      <c r="KJW27" s="12"/>
      <c r="KJX27" s="12"/>
      <c r="KJY27" s="12"/>
      <c r="KJZ27" s="12"/>
      <c r="KKA27" s="12"/>
      <c r="KKB27" s="12"/>
      <c r="KKC27" s="12"/>
      <c r="KKD27" s="12"/>
      <c r="KKE27" s="12"/>
      <c r="KKF27" s="12"/>
      <c r="KKG27" s="12"/>
      <c r="KKH27" s="12"/>
      <c r="KKI27" s="12"/>
      <c r="KKJ27" s="12"/>
      <c r="KKK27" s="12"/>
      <c r="KKL27" s="12"/>
      <c r="KKM27" s="12"/>
      <c r="KKN27" s="12"/>
      <c r="KKO27" s="12"/>
      <c r="KKP27" s="12"/>
      <c r="KKQ27" s="12"/>
      <c r="KKR27" s="12"/>
      <c r="KKS27" s="12"/>
      <c r="KKT27" s="12"/>
      <c r="KKU27" s="12"/>
      <c r="KKV27" s="12"/>
      <c r="KKW27" s="12"/>
      <c r="KKX27" s="12"/>
      <c r="KKY27" s="12"/>
      <c r="KKZ27" s="12"/>
      <c r="KLA27" s="12"/>
      <c r="KLB27" s="12"/>
      <c r="KLC27" s="12"/>
      <c r="KLD27" s="12"/>
      <c r="KLE27" s="12"/>
      <c r="KLF27" s="12"/>
      <c r="KLG27" s="12"/>
      <c r="KLH27" s="12"/>
      <c r="KLI27" s="12"/>
      <c r="KLJ27" s="12"/>
      <c r="KLK27" s="12"/>
      <c r="KLL27" s="12"/>
      <c r="KLM27" s="12"/>
      <c r="KLN27" s="12"/>
      <c r="KLO27" s="12"/>
      <c r="KLP27" s="12"/>
      <c r="KLQ27" s="12"/>
      <c r="KLR27" s="12"/>
      <c r="KLS27" s="12"/>
      <c r="KLT27" s="12"/>
      <c r="KLU27" s="12"/>
      <c r="KLV27" s="12"/>
      <c r="KLW27" s="12"/>
      <c r="KLX27" s="12"/>
      <c r="KLY27" s="12"/>
      <c r="KLZ27" s="12"/>
      <c r="KMA27" s="12"/>
      <c r="KMB27" s="12"/>
      <c r="KMC27" s="12"/>
      <c r="KMD27" s="12"/>
      <c r="KME27" s="12"/>
      <c r="KMF27" s="12"/>
      <c r="KMG27" s="12"/>
      <c r="KMH27" s="12"/>
      <c r="KMI27" s="12"/>
      <c r="KMJ27" s="12"/>
      <c r="KMK27" s="12"/>
      <c r="KML27" s="12"/>
      <c r="KMM27" s="12"/>
      <c r="KMN27" s="12"/>
      <c r="KMO27" s="12"/>
      <c r="KMP27" s="12"/>
      <c r="KMQ27" s="12"/>
      <c r="KMR27" s="12"/>
      <c r="KMS27" s="12"/>
      <c r="KMT27" s="12"/>
      <c r="KMU27" s="12"/>
      <c r="KMV27" s="12"/>
      <c r="KMW27" s="12"/>
      <c r="KMX27" s="12"/>
      <c r="KMY27" s="12"/>
      <c r="KMZ27" s="12"/>
      <c r="KNA27" s="12"/>
      <c r="KNB27" s="12"/>
      <c r="KNC27" s="12"/>
      <c r="KND27" s="12"/>
      <c r="KNE27" s="12"/>
      <c r="KNF27" s="12"/>
      <c r="KNG27" s="12"/>
      <c r="KNH27" s="12"/>
      <c r="KNI27" s="12"/>
      <c r="KNJ27" s="12"/>
      <c r="KNK27" s="12"/>
      <c r="KNL27" s="12"/>
      <c r="KNM27" s="12"/>
      <c r="KNN27" s="12"/>
      <c r="KNO27" s="12"/>
      <c r="KNP27" s="12"/>
      <c r="KNQ27" s="12"/>
      <c r="KNR27" s="12"/>
      <c r="KNS27" s="12"/>
      <c r="KNT27" s="12"/>
      <c r="KNU27" s="12"/>
      <c r="KNV27" s="12"/>
      <c r="KNW27" s="12"/>
      <c r="KNX27" s="12"/>
      <c r="KNY27" s="12"/>
      <c r="KNZ27" s="12"/>
      <c r="KOA27" s="12"/>
      <c r="KOB27" s="12"/>
      <c r="KOC27" s="12"/>
      <c r="KOD27" s="12"/>
      <c r="KOE27" s="12"/>
      <c r="KOF27" s="12"/>
      <c r="KOG27" s="12"/>
      <c r="KOH27" s="12"/>
      <c r="KOI27" s="12"/>
      <c r="KOJ27" s="12"/>
      <c r="KOK27" s="12"/>
      <c r="KOL27" s="12"/>
      <c r="KOM27" s="12"/>
      <c r="KON27" s="12"/>
      <c r="KOO27" s="12"/>
      <c r="KOP27" s="12"/>
      <c r="KOQ27" s="12"/>
      <c r="KOR27" s="12"/>
      <c r="KOS27" s="12"/>
      <c r="KOT27" s="12"/>
      <c r="KOU27" s="12"/>
      <c r="KOV27" s="12"/>
      <c r="KOW27" s="12"/>
      <c r="KOX27" s="12"/>
      <c r="KOY27" s="12"/>
      <c r="KOZ27" s="12"/>
      <c r="KPA27" s="12"/>
      <c r="KPB27" s="12"/>
      <c r="KPC27" s="12"/>
      <c r="KPD27" s="12"/>
      <c r="KPE27" s="12"/>
      <c r="KPF27" s="12"/>
      <c r="KPG27" s="12"/>
      <c r="KPH27" s="12"/>
      <c r="KPI27" s="12"/>
      <c r="KPJ27" s="12"/>
      <c r="KPK27" s="12"/>
      <c r="KPL27" s="12"/>
      <c r="KPM27" s="12"/>
      <c r="KPN27" s="12"/>
      <c r="KPO27" s="12"/>
      <c r="KPP27" s="12"/>
      <c r="KPQ27" s="12"/>
      <c r="KPR27" s="12"/>
      <c r="KPS27" s="12"/>
      <c r="KPT27" s="12"/>
      <c r="KPU27" s="12"/>
      <c r="KPV27" s="12"/>
      <c r="KPW27" s="12"/>
      <c r="KPX27" s="12"/>
      <c r="KPY27" s="12"/>
      <c r="KPZ27" s="12"/>
      <c r="KQA27" s="12"/>
      <c r="KQB27" s="12"/>
      <c r="KQC27" s="12"/>
      <c r="KQD27" s="12"/>
      <c r="KQE27" s="12"/>
      <c r="KQF27" s="12"/>
      <c r="KQG27" s="12"/>
      <c r="KQH27" s="12"/>
      <c r="KQI27" s="12"/>
      <c r="KQJ27" s="12"/>
      <c r="KQK27" s="12"/>
      <c r="KQL27" s="12"/>
      <c r="KQM27" s="12"/>
      <c r="KQN27" s="12"/>
      <c r="KQO27" s="12"/>
      <c r="KQP27" s="12"/>
      <c r="KQQ27" s="12"/>
      <c r="KQR27" s="12"/>
      <c r="KQS27" s="12"/>
      <c r="KQT27" s="12"/>
      <c r="KQU27" s="12"/>
      <c r="KQV27" s="12"/>
      <c r="KQW27" s="12"/>
      <c r="KQX27" s="12"/>
      <c r="KQY27" s="12"/>
      <c r="KQZ27" s="12"/>
      <c r="KRA27" s="12"/>
      <c r="KRB27" s="12"/>
      <c r="KRC27" s="12"/>
      <c r="KRD27" s="12"/>
      <c r="KRE27" s="12"/>
      <c r="KRF27" s="12"/>
      <c r="KRG27" s="12"/>
      <c r="KRH27" s="12"/>
      <c r="KRI27" s="12"/>
      <c r="KRJ27" s="12"/>
      <c r="KRK27" s="12"/>
      <c r="KRL27" s="12"/>
      <c r="KRM27" s="12"/>
      <c r="KRN27" s="12"/>
      <c r="KRO27" s="12"/>
      <c r="KRP27" s="12"/>
      <c r="KRQ27" s="12"/>
      <c r="KRR27" s="12"/>
      <c r="KRS27" s="12"/>
      <c r="KRT27" s="12"/>
      <c r="KRU27" s="12"/>
      <c r="KRV27" s="12"/>
      <c r="KRW27" s="12"/>
      <c r="KRX27" s="12"/>
      <c r="KRY27" s="12"/>
      <c r="KRZ27" s="12"/>
      <c r="KSA27" s="12"/>
      <c r="KSB27" s="12"/>
      <c r="KSC27" s="12"/>
      <c r="KSD27" s="12"/>
      <c r="KSE27" s="12"/>
      <c r="KSF27" s="12"/>
      <c r="KSG27" s="12"/>
      <c r="KSH27" s="12"/>
      <c r="KSI27" s="12"/>
      <c r="KSJ27" s="12"/>
      <c r="KSK27" s="12"/>
      <c r="KSL27" s="12"/>
      <c r="KSM27" s="12"/>
      <c r="KSN27" s="12"/>
      <c r="KSO27" s="12"/>
      <c r="KSP27" s="12"/>
      <c r="KSQ27" s="12"/>
      <c r="KSR27" s="12"/>
      <c r="KSS27" s="12"/>
      <c r="KST27" s="12"/>
      <c r="KSU27" s="12"/>
      <c r="KSV27" s="12"/>
      <c r="KSW27" s="12"/>
      <c r="KSX27" s="12"/>
      <c r="KSY27" s="12"/>
      <c r="KSZ27" s="12"/>
      <c r="KTA27" s="12"/>
      <c r="KTB27" s="12"/>
      <c r="KTC27" s="12"/>
      <c r="KTD27" s="12"/>
      <c r="KTE27" s="12"/>
      <c r="KTF27" s="12"/>
      <c r="KTG27" s="12"/>
      <c r="KTH27" s="12"/>
      <c r="KTI27" s="12"/>
      <c r="KTJ27" s="12"/>
      <c r="KTK27" s="12"/>
      <c r="KTL27" s="12"/>
      <c r="KTM27" s="12"/>
      <c r="KTN27" s="12"/>
      <c r="KTO27" s="12"/>
      <c r="KTP27" s="12"/>
      <c r="KTQ27" s="12"/>
      <c r="KTR27" s="12"/>
      <c r="KTS27" s="12"/>
      <c r="KTT27" s="12"/>
      <c r="KTU27" s="12"/>
      <c r="KTV27" s="12"/>
      <c r="KTW27" s="12"/>
      <c r="KTX27" s="12"/>
      <c r="KTY27" s="12"/>
      <c r="KTZ27" s="12"/>
      <c r="KUA27" s="12"/>
      <c r="KUB27" s="12"/>
      <c r="KUC27" s="12"/>
      <c r="KUD27" s="12"/>
      <c r="KUE27" s="12"/>
      <c r="KUF27" s="12"/>
      <c r="KUG27" s="12"/>
      <c r="KUH27" s="12"/>
      <c r="KUI27" s="12"/>
      <c r="KUJ27" s="12"/>
      <c r="KUK27" s="12"/>
      <c r="KUL27" s="12"/>
      <c r="KUM27" s="12"/>
      <c r="KUN27" s="12"/>
      <c r="KUO27" s="12"/>
      <c r="KUP27" s="12"/>
      <c r="KUQ27" s="12"/>
      <c r="KUR27" s="12"/>
      <c r="KUS27" s="12"/>
      <c r="KUT27" s="12"/>
      <c r="KUU27" s="12"/>
      <c r="KUV27" s="12"/>
      <c r="KUW27" s="12"/>
      <c r="KUX27" s="12"/>
      <c r="KUY27" s="12"/>
      <c r="KUZ27" s="12"/>
      <c r="KVA27" s="12"/>
      <c r="KVB27" s="12"/>
      <c r="KVC27" s="12"/>
      <c r="KVD27" s="12"/>
      <c r="KVE27" s="12"/>
      <c r="KVF27" s="12"/>
      <c r="KVG27" s="12"/>
      <c r="KVH27" s="12"/>
      <c r="KVI27" s="12"/>
      <c r="KVJ27" s="12"/>
      <c r="KVK27" s="12"/>
      <c r="KVL27" s="12"/>
      <c r="KVM27" s="12"/>
      <c r="KVN27" s="12"/>
      <c r="KVO27" s="12"/>
      <c r="KVP27" s="12"/>
      <c r="KVQ27" s="12"/>
      <c r="KVR27" s="12"/>
      <c r="KVS27" s="12"/>
      <c r="KVT27" s="12"/>
      <c r="KVU27" s="12"/>
      <c r="KVV27" s="12"/>
      <c r="KVW27" s="12"/>
      <c r="KVX27" s="12"/>
      <c r="KVY27" s="12"/>
      <c r="KVZ27" s="12"/>
      <c r="KWA27" s="12"/>
      <c r="KWB27" s="12"/>
      <c r="KWC27" s="12"/>
      <c r="KWD27" s="12"/>
      <c r="KWE27" s="12"/>
      <c r="KWF27" s="12"/>
      <c r="KWG27" s="12"/>
      <c r="KWH27" s="12"/>
      <c r="KWI27" s="12"/>
      <c r="KWJ27" s="12"/>
      <c r="KWK27" s="12"/>
      <c r="KWL27" s="12"/>
      <c r="KWM27" s="12"/>
      <c r="KWN27" s="12"/>
      <c r="KWO27" s="12"/>
      <c r="KWP27" s="12"/>
      <c r="KWQ27" s="12"/>
      <c r="KWR27" s="12"/>
      <c r="KWS27" s="12"/>
      <c r="KWT27" s="12"/>
      <c r="KWU27" s="12"/>
      <c r="KWV27" s="12"/>
      <c r="KWW27" s="12"/>
      <c r="KWX27" s="12"/>
      <c r="KWY27" s="12"/>
      <c r="KWZ27" s="12"/>
      <c r="KXA27" s="12"/>
      <c r="KXB27" s="12"/>
      <c r="KXC27" s="12"/>
      <c r="KXD27" s="12"/>
      <c r="KXE27" s="12"/>
      <c r="KXF27" s="12"/>
      <c r="KXG27" s="12"/>
      <c r="KXH27" s="12"/>
      <c r="KXI27" s="12"/>
      <c r="KXJ27" s="12"/>
      <c r="KXK27" s="12"/>
      <c r="KXL27" s="12"/>
      <c r="KXM27" s="12"/>
      <c r="KXN27" s="12"/>
      <c r="KXO27" s="12"/>
      <c r="KXP27" s="12"/>
      <c r="KXQ27" s="12"/>
      <c r="KXR27" s="12"/>
      <c r="KXS27" s="12"/>
      <c r="KXT27" s="12"/>
      <c r="KXU27" s="12"/>
      <c r="KXV27" s="12"/>
      <c r="KXW27" s="12"/>
      <c r="KXX27" s="12"/>
      <c r="KXY27" s="12"/>
      <c r="KXZ27" s="12"/>
      <c r="KYA27" s="12"/>
      <c r="KYB27" s="12"/>
      <c r="KYC27" s="12"/>
      <c r="KYD27" s="12"/>
      <c r="KYE27" s="12"/>
      <c r="KYF27" s="12"/>
      <c r="KYG27" s="12"/>
      <c r="KYH27" s="12"/>
      <c r="KYI27" s="12"/>
      <c r="KYJ27" s="12"/>
      <c r="KYK27" s="12"/>
      <c r="KYL27" s="12"/>
      <c r="KYM27" s="12"/>
      <c r="KYN27" s="12"/>
      <c r="KYO27" s="12"/>
      <c r="KYP27" s="12"/>
      <c r="KYQ27" s="12"/>
      <c r="KYR27" s="12"/>
      <c r="KYS27" s="12"/>
      <c r="KYT27" s="12"/>
      <c r="KYU27" s="12"/>
      <c r="KYV27" s="12"/>
      <c r="KYW27" s="12"/>
      <c r="KYX27" s="12"/>
      <c r="KYY27" s="12"/>
      <c r="KYZ27" s="12"/>
      <c r="KZA27" s="12"/>
      <c r="KZB27" s="12"/>
      <c r="KZC27" s="12"/>
      <c r="KZD27" s="12"/>
      <c r="KZE27" s="12"/>
      <c r="KZF27" s="12"/>
      <c r="KZG27" s="12"/>
      <c r="KZH27" s="12"/>
      <c r="KZI27" s="12"/>
      <c r="KZJ27" s="12"/>
      <c r="KZK27" s="12"/>
      <c r="KZL27" s="12"/>
      <c r="KZM27" s="12"/>
      <c r="KZN27" s="12"/>
      <c r="KZO27" s="12"/>
      <c r="KZP27" s="12"/>
      <c r="KZQ27" s="12"/>
      <c r="KZR27" s="12"/>
      <c r="KZS27" s="12"/>
      <c r="KZT27" s="12"/>
      <c r="KZU27" s="12"/>
      <c r="KZV27" s="12"/>
      <c r="KZW27" s="12"/>
      <c r="KZX27" s="12"/>
      <c r="KZY27" s="12"/>
      <c r="KZZ27" s="12"/>
      <c r="LAA27" s="12"/>
      <c r="LAB27" s="12"/>
      <c r="LAC27" s="12"/>
      <c r="LAD27" s="12"/>
      <c r="LAE27" s="12"/>
      <c r="LAF27" s="12"/>
      <c r="LAG27" s="12"/>
      <c r="LAH27" s="12"/>
      <c r="LAI27" s="12"/>
      <c r="LAJ27" s="12"/>
      <c r="LAK27" s="12"/>
      <c r="LAL27" s="12"/>
      <c r="LAM27" s="12"/>
      <c r="LAN27" s="12"/>
      <c r="LAO27" s="12"/>
      <c r="LAP27" s="12"/>
      <c r="LAQ27" s="12"/>
      <c r="LAR27" s="12"/>
      <c r="LAS27" s="12"/>
      <c r="LAT27" s="12"/>
      <c r="LAU27" s="12"/>
      <c r="LAV27" s="12"/>
      <c r="LAW27" s="12"/>
      <c r="LAX27" s="12"/>
      <c r="LAY27" s="12"/>
      <c r="LAZ27" s="12"/>
      <c r="LBA27" s="12"/>
      <c r="LBB27" s="12"/>
      <c r="LBC27" s="12"/>
      <c r="LBD27" s="12"/>
      <c r="LBE27" s="12"/>
      <c r="LBF27" s="12"/>
      <c r="LBG27" s="12"/>
      <c r="LBH27" s="12"/>
      <c r="LBI27" s="12"/>
      <c r="LBJ27" s="12"/>
      <c r="LBK27" s="12"/>
      <c r="LBL27" s="12"/>
      <c r="LBM27" s="12"/>
      <c r="LBN27" s="12"/>
      <c r="LBO27" s="12"/>
      <c r="LBP27" s="12"/>
      <c r="LBQ27" s="12"/>
      <c r="LBR27" s="12"/>
      <c r="LBS27" s="12"/>
      <c r="LBT27" s="12"/>
      <c r="LBU27" s="12"/>
      <c r="LBV27" s="12"/>
      <c r="LBW27" s="12"/>
      <c r="LBX27" s="12"/>
      <c r="LBY27" s="12"/>
      <c r="LBZ27" s="12"/>
      <c r="LCA27" s="12"/>
      <c r="LCB27" s="12"/>
      <c r="LCC27" s="12"/>
      <c r="LCD27" s="12"/>
      <c r="LCE27" s="12"/>
      <c r="LCF27" s="12"/>
      <c r="LCG27" s="12"/>
      <c r="LCH27" s="12"/>
      <c r="LCI27" s="12"/>
      <c r="LCJ27" s="12"/>
      <c r="LCK27" s="12"/>
      <c r="LCL27" s="12"/>
      <c r="LCM27" s="12"/>
      <c r="LCN27" s="12"/>
      <c r="LCO27" s="12"/>
      <c r="LCP27" s="12"/>
      <c r="LCQ27" s="12"/>
      <c r="LCR27" s="12"/>
      <c r="LCS27" s="12"/>
      <c r="LCT27" s="12"/>
      <c r="LCU27" s="12"/>
      <c r="LCV27" s="12"/>
      <c r="LCW27" s="12"/>
      <c r="LCX27" s="12"/>
      <c r="LCY27" s="12"/>
      <c r="LCZ27" s="12"/>
      <c r="LDA27" s="12"/>
      <c r="LDB27" s="12"/>
      <c r="LDC27" s="12"/>
      <c r="LDD27" s="12"/>
      <c r="LDE27" s="12"/>
      <c r="LDF27" s="12"/>
      <c r="LDG27" s="12"/>
      <c r="LDH27" s="12"/>
      <c r="LDI27" s="12"/>
      <c r="LDJ27" s="12"/>
      <c r="LDK27" s="12"/>
      <c r="LDL27" s="12"/>
      <c r="LDM27" s="12"/>
      <c r="LDN27" s="12"/>
      <c r="LDO27" s="12"/>
      <c r="LDP27" s="12"/>
      <c r="LDQ27" s="12"/>
      <c r="LDR27" s="12"/>
      <c r="LDS27" s="12"/>
      <c r="LDT27" s="12"/>
      <c r="LDU27" s="12"/>
      <c r="LDV27" s="12"/>
      <c r="LDW27" s="12"/>
      <c r="LDX27" s="12"/>
      <c r="LDY27" s="12"/>
      <c r="LDZ27" s="12"/>
      <c r="LEA27" s="12"/>
      <c r="LEB27" s="12"/>
      <c r="LEC27" s="12"/>
      <c r="LED27" s="12"/>
      <c r="LEE27" s="12"/>
      <c r="LEF27" s="12"/>
      <c r="LEG27" s="12"/>
      <c r="LEH27" s="12"/>
      <c r="LEI27" s="12"/>
      <c r="LEJ27" s="12"/>
      <c r="LEK27" s="12"/>
      <c r="LEL27" s="12"/>
      <c r="LEM27" s="12"/>
      <c r="LEN27" s="12"/>
      <c r="LEO27" s="12"/>
      <c r="LEP27" s="12"/>
      <c r="LEQ27" s="12"/>
      <c r="LER27" s="12"/>
      <c r="LES27" s="12"/>
      <c r="LET27" s="12"/>
      <c r="LEU27" s="12"/>
      <c r="LEV27" s="12"/>
      <c r="LEW27" s="12"/>
      <c r="LEX27" s="12"/>
      <c r="LEY27" s="12"/>
      <c r="LEZ27" s="12"/>
      <c r="LFA27" s="12"/>
      <c r="LFB27" s="12"/>
      <c r="LFC27" s="12"/>
      <c r="LFD27" s="12"/>
      <c r="LFE27" s="12"/>
      <c r="LFF27" s="12"/>
      <c r="LFG27" s="12"/>
      <c r="LFH27" s="12"/>
      <c r="LFI27" s="12"/>
      <c r="LFJ27" s="12"/>
      <c r="LFK27" s="12"/>
      <c r="LFL27" s="12"/>
      <c r="LFM27" s="12"/>
      <c r="LFN27" s="12"/>
      <c r="LFO27" s="12"/>
      <c r="LFP27" s="12"/>
      <c r="LFQ27" s="12"/>
      <c r="LFR27" s="12"/>
      <c r="LFS27" s="12"/>
      <c r="LFT27" s="12"/>
      <c r="LFU27" s="12"/>
      <c r="LFV27" s="12"/>
      <c r="LFW27" s="12"/>
      <c r="LFX27" s="12"/>
      <c r="LFY27" s="12"/>
      <c r="LFZ27" s="12"/>
      <c r="LGA27" s="12"/>
      <c r="LGB27" s="12"/>
      <c r="LGC27" s="12"/>
      <c r="LGD27" s="12"/>
      <c r="LGE27" s="12"/>
      <c r="LGF27" s="12"/>
      <c r="LGG27" s="12"/>
      <c r="LGH27" s="12"/>
      <c r="LGI27" s="12"/>
      <c r="LGJ27" s="12"/>
      <c r="LGK27" s="12"/>
      <c r="LGL27" s="12"/>
      <c r="LGM27" s="12"/>
      <c r="LGN27" s="12"/>
      <c r="LGO27" s="12"/>
      <c r="LGP27" s="12"/>
      <c r="LGQ27" s="12"/>
      <c r="LGR27" s="12"/>
      <c r="LGS27" s="12"/>
      <c r="LGT27" s="12"/>
      <c r="LGU27" s="12"/>
      <c r="LGV27" s="12"/>
      <c r="LGW27" s="12"/>
      <c r="LGX27" s="12"/>
      <c r="LGY27" s="12"/>
      <c r="LGZ27" s="12"/>
      <c r="LHA27" s="12"/>
      <c r="LHB27" s="12"/>
      <c r="LHC27" s="12"/>
      <c r="LHD27" s="12"/>
      <c r="LHE27" s="12"/>
      <c r="LHF27" s="12"/>
      <c r="LHG27" s="12"/>
      <c r="LHH27" s="12"/>
      <c r="LHI27" s="12"/>
      <c r="LHJ27" s="12"/>
      <c r="LHK27" s="12"/>
      <c r="LHL27" s="12"/>
      <c r="LHM27" s="12"/>
      <c r="LHN27" s="12"/>
      <c r="LHO27" s="12"/>
      <c r="LHP27" s="12"/>
      <c r="LHQ27" s="12"/>
      <c r="LHR27" s="12"/>
      <c r="LHS27" s="12"/>
      <c r="LHT27" s="12"/>
      <c r="LHU27" s="12"/>
      <c r="LHV27" s="12"/>
      <c r="LHW27" s="12"/>
      <c r="LHX27" s="12"/>
      <c r="LHY27" s="12"/>
      <c r="LHZ27" s="12"/>
      <c r="LIA27" s="12"/>
      <c r="LIB27" s="12"/>
      <c r="LIC27" s="12"/>
      <c r="LID27" s="12"/>
      <c r="LIE27" s="12"/>
      <c r="LIF27" s="12"/>
      <c r="LIG27" s="12"/>
      <c r="LIH27" s="12"/>
      <c r="LII27" s="12"/>
      <c r="LIJ27" s="12"/>
      <c r="LIK27" s="12"/>
      <c r="LIL27" s="12"/>
      <c r="LIM27" s="12"/>
      <c r="LIN27" s="12"/>
      <c r="LIO27" s="12"/>
      <c r="LIP27" s="12"/>
      <c r="LIQ27" s="12"/>
      <c r="LIR27" s="12"/>
      <c r="LIS27" s="12"/>
      <c r="LIT27" s="12"/>
      <c r="LIU27" s="12"/>
      <c r="LIV27" s="12"/>
      <c r="LIW27" s="12"/>
      <c r="LIX27" s="12"/>
      <c r="LIY27" s="12"/>
      <c r="LIZ27" s="12"/>
      <c r="LJA27" s="12"/>
      <c r="LJB27" s="12"/>
      <c r="LJC27" s="12"/>
      <c r="LJD27" s="12"/>
      <c r="LJE27" s="12"/>
      <c r="LJF27" s="12"/>
      <c r="LJG27" s="12"/>
      <c r="LJH27" s="12"/>
      <c r="LJI27" s="12"/>
      <c r="LJJ27" s="12"/>
      <c r="LJK27" s="12"/>
      <c r="LJL27" s="12"/>
      <c r="LJM27" s="12"/>
      <c r="LJN27" s="12"/>
      <c r="LJO27" s="12"/>
      <c r="LJP27" s="12"/>
      <c r="LJQ27" s="12"/>
      <c r="LJR27" s="12"/>
      <c r="LJS27" s="12"/>
      <c r="LJT27" s="12"/>
      <c r="LJU27" s="12"/>
      <c r="LJV27" s="12"/>
      <c r="LJW27" s="12"/>
      <c r="LJX27" s="12"/>
      <c r="LJY27" s="12"/>
      <c r="LJZ27" s="12"/>
      <c r="LKA27" s="12"/>
      <c r="LKB27" s="12"/>
      <c r="LKC27" s="12"/>
      <c r="LKD27" s="12"/>
      <c r="LKE27" s="12"/>
      <c r="LKF27" s="12"/>
      <c r="LKG27" s="12"/>
      <c r="LKH27" s="12"/>
      <c r="LKI27" s="12"/>
      <c r="LKJ27" s="12"/>
      <c r="LKK27" s="12"/>
      <c r="LKL27" s="12"/>
      <c r="LKM27" s="12"/>
      <c r="LKN27" s="12"/>
      <c r="LKO27" s="12"/>
      <c r="LKP27" s="12"/>
      <c r="LKQ27" s="12"/>
      <c r="LKR27" s="12"/>
      <c r="LKS27" s="12"/>
      <c r="LKT27" s="12"/>
      <c r="LKU27" s="12"/>
      <c r="LKV27" s="12"/>
      <c r="LKW27" s="12"/>
      <c r="LKX27" s="12"/>
      <c r="LKY27" s="12"/>
      <c r="LKZ27" s="12"/>
      <c r="LLA27" s="12"/>
      <c r="LLB27" s="12"/>
      <c r="LLC27" s="12"/>
      <c r="LLD27" s="12"/>
      <c r="LLE27" s="12"/>
      <c r="LLF27" s="12"/>
      <c r="LLG27" s="12"/>
      <c r="LLH27" s="12"/>
      <c r="LLI27" s="12"/>
      <c r="LLJ27" s="12"/>
      <c r="LLK27" s="12"/>
      <c r="LLL27" s="12"/>
      <c r="LLM27" s="12"/>
      <c r="LLN27" s="12"/>
      <c r="LLO27" s="12"/>
      <c r="LLP27" s="12"/>
      <c r="LLQ27" s="12"/>
      <c r="LLR27" s="12"/>
      <c r="LLS27" s="12"/>
      <c r="LLT27" s="12"/>
      <c r="LLU27" s="12"/>
      <c r="LLV27" s="12"/>
      <c r="LLW27" s="12"/>
      <c r="LLX27" s="12"/>
      <c r="LLY27" s="12"/>
      <c r="LLZ27" s="12"/>
      <c r="LMA27" s="12"/>
      <c r="LMB27" s="12"/>
      <c r="LMC27" s="12"/>
      <c r="LMD27" s="12"/>
      <c r="LME27" s="12"/>
      <c r="LMF27" s="12"/>
      <c r="LMG27" s="12"/>
      <c r="LMH27" s="12"/>
      <c r="LMI27" s="12"/>
      <c r="LMJ27" s="12"/>
      <c r="LMK27" s="12"/>
      <c r="LML27" s="12"/>
      <c r="LMM27" s="12"/>
      <c r="LMN27" s="12"/>
      <c r="LMO27" s="12"/>
      <c r="LMP27" s="12"/>
      <c r="LMQ27" s="12"/>
      <c r="LMR27" s="12"/>
      <c r="LMS27" s="12"/>
      <c r="LMT27" s="12"/>
      <c r="LMU27" s="12"/>
      <c r="LMV27" s="12"/>
      <c r="LMW27" s="12"/>
      <c r="LMX27" s="12"/>
      <c r="LMY27" s="12"/>
      <c r="LMZ27" s="12"/>
      <c r="LNA27" s="12"/>
      <c r="LNB27" s="12"/>
      <c r="LNC27" s="12"/>
      <c r="LND27" s="12"/>
      <c r="LNE27" s="12"/>
      <c r="LNF27" s="12"/>
      <c r="LNG27" s="12"/>
      <c r="LNH27" s="12"/>
      <c r="LNI27" s="12"/>
      <c r="LNJ27" s="12"/>
      <c r="LNK27" s="12"/>
      <c r="LNL27" s="12"/>
      <c r="LNM27" s="12"/>
      <c r="LNN27" s="12"/>
      <c r="LNO27" s="12"/>
      <c r="LNP27" s="12"/>
      <c r="LNQ27" s="12"/>
      <c r="LNR27" s="12"/>
      <c r="LNS27" s="12"/>
      <c r="LNT27" s="12"/>
      <c r="LNU27" s="12"/>
      <c r="LNV27" s="12"/>
      <c r="LNW27" s="12"/>
      <c r="LNX27" s="12"/>
      <c r="LNY27" s="12"/>
      <c r="LNZ27" s="12"/>
      <c r="LOA27" s="12"/>
      <c r="LOB27" s="12"/>
      <c r="LOC27" s="12"/>
      <c r="LOD27" s="12"/>
      <c r="LOE27" s="12"/>
      <c r="LOF27" s="12"/>
      <c r="LOG27" s="12"/>
      <c r="LOH27" s="12"/>
      <c r="LOI27" s="12"/>
      <c r="LOJ27" s="12"/>
      <c r="LOK27" s="12"/>
      <c r="LOL27" s="12"/>
      <c r="LOM27" s="12"/>
      <c r="LON27" s="12"/>
      <c r="LOO27" s="12"/>
      <c r="LOP27" s="12"/>
      <c r="LOQ27" s="12"/>
      <c r="LOR27" s="12"/>
      <c r="LOS27" s="12"/>
      <c r="LOT27" s="12"/>
      <c r="LOU27" s="12"/>
      <c r="LOV27" s="12"/>
      <c r="LOW27" s="12"/>
      <c r="LOX27" s="12"/>
      <c r="LOY27" s="12"/>
      <c r="LOZ27" s="12"/>
      <c r="LPA27" s="12"/>
      <c r="LPB27" s="12"/>
      <c r="LPC27" s="12"/>
      <c r="LPD27" s="12"/>
      <c r="LPE27" s="12"/>
      <c r="LPF27" s="12"/>
      <c r="LPG27" s="12"/>
      <c r="LPH27" s="12"/>
      <c r="LPI27" s="12"/>
      <c r="LPJ27" s="12"/>
      <c r="LPK27" s="12"/>
      <c r="LPL27" s="12"/>
      <c r="LPM27" s="12"/>
      <c r="LPN27" s="12"/>
      <c r="LPO27" s="12"/>
      <c r="LPP27" s="12"/>
      <c r="LPQ27" s="12"/>
      <c r="LPR27" s="12"/>
      <c r="LPS27" s="12"/>
      <c r="LPT27" s="12"/>
      <c r="LPU27" s="12"/>
      <c r="LPV27" s="12"/>
      <c r="LPW27" s="12"/>
      <c r="LPX27" s="12"/>
      <c r="LPY27" s="12"/>
      <c r="LPZ27" s="12"/>
      <c r="LQA27" s="12"/>
      <c r="LQB27" s="12"/>
      <c r="LQC27" s="12"/>
      <c r="LQD27" s="12"/>
      <c r="LQE27" s="12"/>
      <c r="LQF27" s="12"/>
      <c r="LQG27" s="12"/>
      <c r="LQH27" s="12"/>
      <c r="LQI27" s="12"/>
      <c r="LQJ27" s="12"/>
      <c r="LQK27" s="12"/>
      <c r="LQL27" s="12"/>
      <c r="LQM27" s="12"/>
      <c r="LQN27" s="12"/>
      <c r="LQO27" s="12"/>
      <c r="LQP27" s="12"/>
      <c r="LQQ27" s="12"/>
      <c r="LQR27" s="12"/>
      <c r="LQS27" s="12"/>
      <c r="LQT27" s="12"/>
      <c r="LQU27" s="12"/>
      <c r="LQV27" s="12"/>
      <c r="LQW27" s="12"/>
      <c r="LQX27" s="12"/>
      <c r="LQY27" s="12"/>
      <c r="LQZ27" s="12"/>
      <c r="LRA27" s="12"/>
      <c r="LRB27" s="12"/>
      <c r="LRC27" s="12"/>
      <c r="LRD27" s="12"/>
      <c r="LRE27" s="12"/>
      <c r="LRF27" s="12"/>
      <c r="LRG27" s="12"/>
      <c r="LRH27" s="12"/>
      <c r="LRI27" s="12"/>
      <c r="LRJ27" s="12"/>
      <c r="LRK27" s="12"/>
      <c r="LRL27" s="12"/>
      <c r="LRM27" s="12"/>
      <c r="LRN27" s="12"/>
      <c r="LRO27" s="12"/>
      <c r="LRP27" s="12"/>
      <c r="LRQ27" s="12"/>
      <c r="LRR27" s="12"/>
      <c r="LRS27" s="12"/>
      <c r="LRT27" s="12"/>
      <c r="LRU27" s="12"/>
      <c r="LRV27" s="12"/>
      <c r="LRW27" s="12"/>
      <c r="LRX27" s="12"/>
      <c r="LRY27" s="12"/>
      <c r="LRZ27" s="12"/>
      <c r="LSA27" s="12"/>
      <c r="LSB27" s="12"/>
      <c r="LSC27" s="12"/>
      <c r="LSD27" s="12"/>
      <c r="LSE27" s="12"/>
      <c r="LSF27" s="12"/>
      <c r="LSG27" s="12"/>
      <c r="LSH27" s="12"/>
      <c r="LSI27" s="12"/>
      <c r="LSJ27" s="12"/>
      <c r="LSK27" s="12"/>
      <c r="LSL27" s="12"/>
      <c r="LSM27" s="12"/>
      <c r="LSN27" s="12"/>
      <c r="LSO27" s="12"/>
      <c r="LSP27" s="12"/>
      <c r="LSQ27" s="12"/>
      <c r="LSR27" s="12"/>
      <c r="LSS27" s="12"/>
      <c r="LST27" s="12"/>
      <c r="LSU27" s="12"/>
      <c r="LSV27" s="12"/>
      <c r="LSW27" s="12"/>
      <c r="LSX27" s="12"/>
      <c r="LSY27" s="12"/>
      <c r="LSZ27" s="12"/>
      <c r="LTA27" s="12"/>
      <c r="LTB27" s="12"/>
      <c r="LTC27" s="12"/>
      <c r="LTD27" s="12"/>
      <c r="LTE27" s="12"/>
      <c r="LTF27" s="12"/>
      <c r="LTG27" s="12"/>
      <c r="LTH27" s="12"/>
      <c r="LTI27" s="12"/>
      <c r="LTJ27" s="12"/>
      <c r="LTK27" s="12"/>
      <c r="LTL27" s="12"/>
      <c r="LTM27" s="12"/>
      <c r="LTN27" s="12"/>
      <c r="LTO27" s="12"/>
      <c r="LTP27" s="12"/>
      <c r="LTQ27" s="12"/>
      <c r="LTR27" s="12"/>
      <c r="LTS27" s="12"/>
      <c r="LTT27" s="12"/>
      <c r="LTU27" s="12"/>
      <c r="LTV27" s="12"/>
      <c r="LTW27" s="12"/>
      <c r="LTX27" s="12"/>
      <c r="LTY27" s="12"/>
      <c r="LTZ27" s="12"/>
      <c r="LUA27" s="12"/>
      <c r="LUB27" s="12"/>
      <c r="LUC27" s="12"/>
      <c r="LUD27" s="12"/>
      <c r="LUE27" s="12"/>
      <c r="LUF27" s="12"/>
      <c r="LUG27" s="12"/>
      <c r="LUH27" s="12"/>
      <c r="LUI27" s="12"/>
      <c r="LUJ27" s="12"/>
      <c r="LUK27" s="12"/>
      <c r="LUL27" s="12"/>
      <c r="LUM27" s="12"/>
      <c r="LUN27" s="12"/>
      <c r="LUO27" s="12"/>
      <c r="LUP27" s="12"/>
      <c r="LUQ27" s="12"/>
      <c r="LUR27" s="12"/>
      <c r="LUS27" s="12"/>
      <c r="LUT27" s="12"/>
      <c r="LUU27" s="12"/>
      <c r="LUV27" s="12"/>
      <c r="LUW27" s="12"/>
      <c r="LUX27" s="12"/>
      <c r="LUY27" s="12"/>
      <c r="LUZ27" s="12"/>
      <c r="LVA27" s="12"/>
      <c r="LVB27" s="12"/>
      <c r="LVC27" s="12"/>
      <c r="LVD27" s="12"/>
      <c r="LVE27" s="12"/>
      <c r="LVF27" s="12"/>
      <c r="LVG27" s="12"/>
      <c r="LVH27" s="12"/>
      <c r="LVI27" s="12"/>
      <c r="LVJ27" s="12"/>
      <c r="LVK27" s="12"/>
      <c r="LVL27" s="12"/>
      <c r="LVM27" s="12"/>
      <c r="LVN27" s="12"/>
      <c r="LVO27" s="12"/>
      <c r="LVP27" s="12"/>
      <c r="LVQ27" s="12"/>
      <c r="LVR27" s="12"/>
      <c r="LVS27" s="12"/>
      <c r="LVT27" s="12"/>
      <c r="LVU27" s="12"/>
      <c r="LVV27" s="12"/>
      <c r="LVW27" s="12"/>
      <c r="LVX27" s="12"/>
      <c r="LVY27" s="12"/>
      <c r="LVZ27" s="12"/>
      <c r="LWA27" s="12"/>
      <c r="LWB27" s="12"/>
      <c r="LWC27" s="12"/>
      <c r="LWD27" s="12"/>
      <c r="LWE27" s="12"/>
      <c r="LWF27" s="12"/>
      <c r="LWG27" s="12"/>
      <c r="LWH27" s="12"/>
      <c r="LWI27" s="12"/>
      <c r="LWJ27" s="12"/>
      <c r="LWK27" s="12"/>
      <c r="LWL27" s="12"/>
      <c r="LWM27" s="12"/>
      <c r="LWN27" s="12"/>
      <c r="LWO27" s="12"/>
      <c r="LWP27" s="12"/>
      <c r="LWQ27" s="12"/>
      <c r="LWR27" s="12"/>
      <c r="LWS27" s="12"/>
      <c r="LWT27" s="12"/>
      <c r="LWU27" s="12"/>
      <c r="LWV27" s="12"/>
      <c r="LWW27" s="12"/>
      <c r="LWX27" s="12"/>
      <c r="LWY27" s="12"/>
      <c r="LWZ27" s="12"/>
      <c r="LXA27" s="12"/>
      <c r="LXB27" s="12"/>
      <c r="LXC27" s="12"/>
      <c r="LXD27" s="12"/>
      <c r="LXE27" s="12"/>
      <c r="LXF27" s="12"/>
      <c r="LXG27" s="12"/>
      <c r="LXH27" s="12"/>
      <c r="LXI27" s="12"/>
      <c r="LXJ27" s="12"/>
      <c r="LXK27" s="12"/>
      <c r="LXL27" s="12"/>
      <c r="LXM27" s="12"/>
      <c r="LXN27" s="12"/>
      <c r="LXO27" s="12"/>
      <c r="LXP27" s="12"/>
      <c r="LXQ27" s="12"/>
      <c r="LXR27" s="12"/>
      <c r="LXS27" s="12"/>
      <c r="LXT27" s="12"/>
      <c r="LXU27" s="12"/>
      <c r="LXV27" s="12"/>
      <c r="LXW27" s="12"/>
      <c r="LXX27" s="12"/>
      <c r="LXY27" s="12"/>
      <c r="LXZ27" s="12"/>
      <c r="LYA27" s="12"/>
      <c r="LYB27" s="12"/>
      <c r="LYC27" s="12"/>
      <c r="LYD27" s="12"/>
      <c r="LYE27" s="12"/>
      <c r="LYF27" s="12"/>
      <c r="LYG27" s="12"/>
      <c r="LYH27" s="12"/>
      <c r="LYI27" s="12"/>
      <c r="LYJ27" s="12"/>
      <c r="LYK27" s="12"/>
      <c r="LYL27" s="12"/>
      <c r="LYM27" s="12"/>
      <c r="LYN27" s="12"/>
      <c r="LYO27" s="12"/>
      <c r="LYP27" s="12"/>
      <c r="LYQ27" s="12"/>
      <c r="LYR27" s="12"/>
      <c r="LYS27" s="12"/>
      <c r="LYT27" s="12"/>
      <c r="LYU27" s="12"/>
      <c r="LYV27" s="12"/>
      <c r="LYW27" s="12"/>
      <c r="LYX27" s="12"/>
      <c r="LYY27" s="12"/>
      <c r="LYZ27" s="12"/>
      <c r="LZA27" s="12"/>
      <c r="LZB27" s="12"/>
      <c r="LZC27" s="12"/>
      <c r="LZD27" s="12"/>
      <c r="LZE27" s="12"/>
      <c r="LZF27" s="12"/>
      <c r="LZG27" s="12"/>
      <c r="LZH27" s="12"/>
      <c r="LZI27" s="12"/>
      <c r="LZJ27" s="12"/>
      <c r="LZK27" s="12"/>
      <c r="LZL27" s="12"/>
      <c r="LZM27" s="12"/>
      <c r="LZN27" s="12"/>
      <c r="LZO27" s="12"/>
      <c r="LZP27" s="12"/>
      <c r="LZQ27" s="12"/>
      <c r="LZR27" s="12"/>
      <c r="LZS27" s="12"/>
      <c r="LZT27" s="12"/>
      <c r="LZU27" s="12"/>
      <c r="LZV27" s="12"/>
      <c r="LZW27" s="12"/>
      <c r="LZX27" s="12"/>
      <c r="LZY27" s="12"/>
      <c r="LZZ27" s="12"/>
      <c r="MAA27" s="12"/>
      <c r="MAB27" s="12"/>
      <c r="MAC27" s="12"/>
      <c r="MAD27" s="12"/>
      <c r="MAE27" s="12"/>
      <c r="MAF27" s="12"/>
      <c r="MAG27" s="12"/>
      <c r="MAH27" s="12"/>
      <c r="MAI27" s="12"/>
      <c r="MAJ27" s="12"/>
      <c r="MAK27" s="12"/>
      <c r="MAL27" s="12"/>
      <c r="MAM27" s="12"/>
      <c r="MAN27" s="12"/>
      <c r="MAO27" s="12"/>
      <c r="MAP27" s="12"/>
      <c r="MAQ27" s="12"/>
      <c r="MAR27" s="12"/>
      <c r="MAS27" s="12"/>
      <c r="MAT27" s="12"/>
      <c r="MAU27" s="12"/>
      <c r="MAV27" s="12"/>
      <c r="MAW27" s="12"/>
      <c r="MAX27" s="12"/>
      <c r="MAY27" s="12"/>
      <c r="MAZ27" s="12"/>
      <c r="MBA27" s="12"/>
      <c r="MBB27" s="12"/>
      <c r="MBC27" s="12"/>
      <c r="MBD27" s="12"/>
      <c r="MBE27" s="12"/>
      <c r="MBF27" s="12"/>
      <c r="MBG27" s="12"/>
      <c r="MBH27" s="12"/>
      <c r="MBI27" s="12"/>
      <c r="MBJ27" s="12"/>
      <c r="MBK27" s="12"/>
      <c r="MBL27" s="12"/>
      <c r="MBM27" s="12"/>
      <c r="MBN27" s="12"/>
      <c r="MBO27" s="12"/>
      <c r="MBP27" s="12"/>
      <c r="MBQ27" s="12"/>
      <c r="MBR27" s="12"/>
      <c r="MBS27" s="12"/>
      <c r="MBT27" s="12"/>
      <c r="MBU27" s="12"/>
      <c r="MBV27" s="12"/>
      <c r="MBW27" s="12"/>
      <c r="MBX27" s="12"/>
      <c r="MBY27" s="12"/>
      <c r="MBZ27" s="12"/>
      <c r="MCA27" s="12"/>
      <c r="MCB27" s="12"/>
      <c r="MCC27" s="12"/>
      <c r="MCD27" s="12"/>
      <c r="MCE27" s="12"/>
      <c r="MCF27" s="12"/>
      <c r="MCG27" s="12"/>
      <c r="MCH27" s="12"/>
      <c r="MCI27" s="12"/>
      <c r="MCJ27" s="12"/>
      <c r="MCK27" s="12"/>
      <c r="MCL27" s="12"/>
      <c r="MCM27" s="12"/>
      <c r="MCN27" s="12"/>
      <c r="MCO27" s="12"/>
      <c r="MCP27" s="12"/>
      <c r="MCQ27" s="12"/>
      <c r="MCR27" s="12"/>
      <c r="MCS27" s="12"/>
      <c r="MCT27" s="12"/>
      <c r="MCU27" s="12"/>
      <c r="MCV27" s="12"/>
      <c r="MCW27" s="12"/>
      <c r="MCX27" s="12"/>
      <c r="MCY27" s="12"/>
      <c r="MCZ27" s="12"/>
      <c r="MDA27" s="12"/>
      <c r="MDB27" s="12"/>
      <c r="MDC27" s="12"/>
      <c r="MDD27" s="12"/>
      <c r="MDE27" s="12"/>
      <c r="MDF27" s="12"/>
      <c r="MDG27" s="12"/>
      <c r="MDH27" s="12"/>
      <c r="MDI27" s="12"/>
      <c r="MDJ27" s="12"/>
      <c r="MDK27" s="12"/>
      <c r="MDL27" s="12"/>
      <c r="MDM27" s="12"/>
      <c r="MDN27" s="12"/>
      <c r="MDO27" s="12"/>
      <c r="MDP27" s="12"/>
      <c r="MDQ27" s="12"/>
      <c r="MDR27" s="12"/>
      <c r="MDS27" s="12"/>
      <c r="MDT27" s="12"/>
      <c r="MDU27" s="12"/>
      <c r="MDV27" s="12"/>
      <c r="MDW27" s="12"/>
      <c r="MDX27" s="12"/>
      <c r="MDY27" s="12"/>
      <c r="MDZ27" s="12"/>
      <c r="MEA27" s="12"/>
      <c r="MEB27" s="12"/>
      <c r="MEC27" s="12"/>
      <c r="MED27" s="12"/>
      <c r="MEE27" s="12"/>
      <c r="MEF27" s="12"/>
      <c r="MEG27" s="12"/>
      <c r="MEH27" s="12"/>
      <c r="MEI27" s="12"/>
      <c r="MEJ27" s="12"/>
      <c r="MEK27" s="12"/>
      <c r="MEL27" s="12"/>
      <c r="MEM27" s="12"/>
      <c r="MEN27" s="12"/>
      <c r="MEO27" s="12"/>
      <c r="MEP27" s="12"/>
      <c r="MEQ27" s="12"/>
      <c r="MER27" s="12"/>
      <c r="MES27" s="12"/>
      <c r="MET27" s="12"/>
      <c r="MEU27" s="12"/>
      <c r="MEV27" s="12"/>
      <c r="MEW27" s="12"/>
      <c r="MEX27" s="12"/>
      <c r="MEY27" s="12"/>
      <c r="MEZ27" s="12"/>
      <c r="MFA27" s="12"/>
      <c r="MFB27" s="12"/>
      <c r="MFC27" s="12"/>
      <c r="MFD27" s="12"/>
      <c r="MFE27" s="12"/>
      <c r="MFF27" s="12"/>
      <c r="MFG27" s="12"/>
      <c r="MFH27" s="12"/>
      <c r="MFI27" s="12"/>
      <c r="MFJ27" s="12"/>
      <c r="MFK27" s="12"/>
      <c r="MFL27" s="12"/>
      <c r="MFM27" s="12"/>
      <c r="MFN27" s="12"/>
      <c r="MFO27" s="12"/>
      <c r="MFP27" s="12"/>
      <c r="MFQ27" s="12"/>
      <c r="MFR27" s="12"/>
      <c r="MFS27" s="12"/>
      <c r="MFT27" s="12"/>
      <c r="MFU27" s="12"/>
      <c r="MFV27" s="12"/>
      <c r="MFW27" s="12"/>
      <c r="MFX27" s="12"/>
      <c r="MFY27" s="12"/>
      <c r="MFZ27" s="12"/>
      <c r="MGA27" s="12"/>
      <c r="MGB27" s="12"/>
      <c r="MGC27" s="12"/>
      <c r="MGD27" s="12"/>
      <c r="MGE27" s="12"/>
      <c r="MGF27" s="12"/>
      <c r="MGG27" s="12"/>
      <c r="MGH27" s="12"/>
      <c r="MGI27" s="12"/>
      <c r="MGJ27" s="12"/>
      <c r="MGK27" s="12"/>
      <c r="MGL27" s="12"/>
      <c r="MGM27" s="12"/>
      <c r="MGN27" s="12"/>
      <c r="MGO27" s="12"/>
      <c r="MGP27" s="12"/>
      <c r="MGQ27" s="12"/>
      <c r="MGR27" s="12"/>
      <c r="MGS27" s="12"/>
      <c r="MGT27" s="12"/>
      <c r="MGU27" s="12"/>
      <c r="MGV27" s="12"/>
      <c r="MGW27" s="12"/>
      <c r="MGX27" s="12"/>
      <c r="MGY27" s="12"/>
      <c r="MGZ27" s="12"/>
      <c r="MHA27" s="12"/>
      <c r="MHB27" s="12"/>
      <c r="MHC27" s="12"/>
      <c r="MHD27" s="12"/>
      <c r="MHE27" s="12"/>
      <c r="MHF27" s="12"/>
      <c r="MHG27" s="12"/>
      <c r="MHH27" s="12"/>
      <c r="MHI27" s="12"/>
      <c r="MHJ27" s="12"/>
      <c r="MHK27" s="12"/>
      <c r="MHL27" s="12"/>
      <c r="MHM27" s="12"/>
      <c r="MHN27" s="12"/>
      <c r="MHO27" s="12"/>
      <c r="MHP27" s="12"/>
      <c r="MHQ27" s="12"/>
      <c r="MHR27" s="12"/>
      <c r="MHS27" s="12"/>
      <c r="MHT27" s="12"/>
      <c r="MHU27" s="12"/>
      <c r="MHV27" s="12"/>
      <c r="MHW27" s="12"/>
      <c r="MHX27" s="12"/>
      <c r="MHY27" s="12"/>
      <c r="MHZ27" s="12"/>
      <c r="MIA27" s="12"/>
      <c r="MIB27" s="12"/>
      <c r="MIC27" s="12"/>
      <c r="MID27" s="12"/>
      <c r="MIE27" s="12"/>
      <c r="MIF27" s="12"/>
      <c r="MIG27" s="12"/>
      <c r="MIH27" s="12"/>
      <c r="MII27" s="12"/>
      <c r="MIJ27" s="12"/>
      <c r="MIK27" s="12"/>
      <c r="MIL27" s="12"/>
      <c r="MIM27" s="12"/>
      <c r="MIN27" s="12"/>
      <c r="MIO27" s="12"/>
      <c r="MIP27" s="12"/>
      <c r="MIQ27" s="12"/>
      <c r="MIR27" s="12"/>
      <c r="MIS27" s="12"/>
      <c r="MIT27" s="12"/>
      <c r="MIU27" s="12"/>
      <c r="MIV27" s="12"/>
      <c r="MIW27" s="12"/>
      <c r="MIX27" s="12"/>
      <c r="MIY27" s="12"/>
      <c r="MIZ27" s="12"/>
      <c r="MJA27" s="12"/>
      <c r="MJB27" s="12"/>
      <c r="MJC27" s="12"/>
      <c r="MJD27" s="12"/>
      <c r="MJE27" s="12"/>
      <c r="MJF27" s="12"/>
      <c r="MJG27" s="12"/>
      <c r="MJH27" s="12"/>
      <c r="MJI27" s="12"/>
      <c r="MJJ27" s="12"/>
      <c r="MJK27" s="12"/>
      <c r="MJL27" s="12"/>
      <c r="MJM27" s="12"/>
      <c r="MJN27" s="12"/>
      <c r="MJO27" s="12"/>
      <c r="MJP27" s="12"/>
      <c r="MJQ27" s="12"/>
      <c r="MJR27" s="12"/>
      <c r="MJS27" s="12"/>
      <c r="MJT27" s="12"/>
      <c r="MJU27" s="12"/>
      <c r="MJV27" s="12"/>
      <c r="MJW27" s="12"/>
      <c r="MJX27" s="12"/>
      <c r="MJY27" s="12"/>
      <c r="MJZ27" s="12"/>
      <c r="MKA27" s="12"/>
      <c r="MKB27" s="12"/>
      <c r="MKC27" s="12"/>
      <c r="MKD27" s="12"/>
      <c r="MKE27" s="12"/>
      <c r="MKF27" s="12"/>
      <c r="MKG27" s="12"/>
      <c r="MKH27" s="12"/>
      <c r="MKI27" s="12"/>
      <c r="MKJ27" s="12"/>
      <c r="MKK27" s="12"/>
      <c r="MKL27" s="12"/>
      <c r="MKM27" s="12"/>
      <c r="MKN27" s="12"/>
      <c r="MKO27" s="12"/>
      <c r="MKP27" s="12"/>
      <c r="MKQ27" s="12"/>
      <c r="MKR27" s="12"/>
      <c r="MKS27" s="12"/>
      <c r="MKT27" s="12"/>
      <c r="MKU27" s="12"/>
      <c r="MKV27" s="12"/>
      <c r="MKW27" s="12"/>
      <c r="MKX27" s="12"/>
      <c r="MKY27" s="12"/>
      <c r="MKZ27" s="12"/>
      <c r="MLA27" s="12"/>
      <c r="MLB27" s="12"/>
      <c r="MLC27" s="12"/>
      <c r="MLD27" s="12"/>
      <c r="MLE27" s="12"/>
      <c r="MLF27" s="12"/>
      <c r="MLG27" s="12"/>
      <c r="MLH27" s="12"/>
      <c r="MLI27" s="12"/>
      <c r="MLJ27" s="12"/>
      <c r="MLK27" s="12"/>
      <c r="MLL27" s="12"/>
      <c r="MLM27" s="12"/>
      <c r="MLN27" s="12"/>
      <c r="MLO27" s="12"/>
      <c r="MLP27" s="12"/>
      <c r="MLQ27" s="12"/>
      <c r="MLR27" s="12"/>
      <c r="MLS27" s="12"/>
      <c r="MLT27" s="12"/>
      <c r="MLU27" s="12"/>
      <c r="MLV27" s="12"/>
      <c r="MLW27" s="12"/>
      <c r="MLX27" s="12"/>
      <c r="MLY27" s="12"/>
      <c r="MLZ27" s="12"/>
      <c r="MMA27" s="12"/>
      <c r="MMB27" s="12"/>
      <c r="MMC27" s="12"/>
      <c r="MMD27" s="12"/>
      <c r="MME27" s="12"/>
      <c r="MMF27" s="12"/>
      <c r="MMG27" s="12"/>
      <c r="MMH27" s="12"/>
      <c r="MMI27" s="12"/>
      <c r="MMJ27" s="12"/>
      <c r="MMK27" s="12"/>
      <c r="MML27" s="12"/>
      <c r="MMM27" s="12"/>
      <c r="MMN27" s="12"/>
      <c r="MMO27" s="12"/>
      <c r="MMP27" s="12"/>
      <c r="MMQ27" s="12"/>
      <c r="MMR27" s="12"/>
      <c r="MMS27" s="12"/>
      <c r="MMT27" s="12"/>
      <c r="MMU27" s="12"/>
      <c r="MMV27" s="12"/>
      <c r="MMW27" s="12"/>
      <c r="MMX27" s="12"/>
      <c r="MMY27" s="12"/>
      <c r="MMZ27" s="12"/>
      <c r="MNA27" s="12"/>
      <c r="MNB27" s="12"/>
      <c r="MNC27" s="12"/>
      <c r="MND27" s="12"/>
      <c r="MNE27" s="12"/>
      <c r="MNF27" s="12"/>
      <c r="MNG27" s="12"/>
      <c r="MNH27" s="12"/>
      <c r="MNI27" s="12"/>
      <c r="MNJ27" s="12"/>
      <c r="MNK27" s="12"/>
      <c r="MNL27" s="12"/>
      <c r="MNM27" s="12"/>
      <c r="MNN27" s="12"/>
      <c r="MNO27" s="12"/>
      <c r="MNP27" s="12"/>
      <c r="MNQ27" s="12"/>
      <c r="MNR27" s="12"/>
      <c r="MNS27" s="12"/>
      <c r="MNT27" s="12"/>
      <c r="MNU27" s="12"/>
      <c r="MNV27" s="12"/>
      <c r="MNW27" s="12"/>
      <c r="MNX27" s="12"/>
      <c r="MNY27" s="12"/>
      <c r="MNZ27" s="12"/>
      <c r="MOA27" s="12"/>
      <c r="MOB27" s="12"/>
      <c r="MOC27" s="12"/>
      <c r="MOD27" s="12"/>
      <c r="MOE27" s="12"/>
      <c r="MOF27" s="12"/>
      <c r="MOG27" s="12"/>
      <c r="MOH27" s="12"/>
      <c r="MOI27" s="12"/>
      <c r="MOJ27" s="12"/>
      <c r="MOK27" s="12"/>
      <c r="MOL27" s="12"/>
      <c r="MOM27" s="12"/>
      <c r="MON27" s="12"/>
      <c r="MOO27" s="12"/>
      <c r="MOP27" s="12"/>
      <c r="MOQ27" s="12"/>
      <c r="MOR27" s="12"/>
      <c r="MOS27" s="12"/>
      <c r="MOT27" s="12"/>
      <c r="MOU27" s="12"/>
      <c r="MOV27" s="12"/>
      <c r="MOW27" s="12"/>
      <c r="MOX27" s="12"/>
      <c r="MOY27" s="12"/>
      <c r="MOZ27" s="12"/>
      <c r="MPA27" s="12"/>
      <c r="MPB27" s="12"/>
      <c r="MPC27" s="12"/>
      <c r="MPD27" s="12"/>
      <c r="MPE27" s="12"/>
      <c r="MPF27" s="12"/>
      <c r="MPG27" s="12"/>
      <c r="MPH27" s="12"/>
      <c r="MPI27" s="12"/>
      <c r="MPJ27" s="12"/>
      <c r="MPK27" s="12"/>
      <c r="MPL27" s="12"/>
      <c r="MPM27" s="12"/>
      <c r="MPN27" s="12"/>
      <c r="MPO27" s="12"/>
      <c r="MPP27" s="12"/>
      <c r="MPQ27" s="12"/>
      <c r="MPR27" s="12"/>
      <c r="MPS27" s="12"/>
      <c r="MPT27" s="12"/>
      <c r="MPU27" s="12"/>
      <c r="MPV27" s="12"/>
      <c r="MPW27" s="12"/>
      <c r="MPX27" s="12"/>
      <c r="MPY27" s="12"/>
      <c r="MPZ27" s="12"/>
      <c r="MQA27" s="12"/>
      <c r="MQB27" s="12"/>
      <c r="MQC27" s="12"/>
      <c r="MQD27" s="12"/>
      <c r="MQE27" s="12"/>
      <c r="MQF27" s="12"/>
      <c r="MQG27" s="12"/>
      <c r="MQH27" s="12"/>
      <c r="MQI27" s="12"/>
      <c r="MQJ27" s="12"/>
      <c r="MQK27" s="12"/>
      <c r="MQL27" s="12"/>
      <c r="MQM27" s="12"/>
      <c r="MQN27" s="12"/>
      <c r="MQO27" s="12"/>
      <c r="MQP27" s="12"/>
      <c r="MQQ27" s="12"/>
      <c r="MQR27" s="12"/>
      <c r="MQS27" s="12"/>
      <c r="MQT27" s="12"/>
      <c r="MQU27" s="12"/>
      <c r="MQV27" s="12"/>
      <c r="MQW27" s="12"/>
      <c r="MQX27" s="12"/>
      <c r="MQY27" s="12"/>
      <c r="MQZ27" s="12"/>
      <c r="MRA27" s="12"/>
      <c r="MRB27" s="12"/>
      <c r="MRC27" s="12"/>
      <c r="MRD27" s="12"/>
      <c r="MRE27" s="12"/>
      <c r="MRF27" s="12"/>
      <c r="MRG27" s="12"/>
      <c r="MRH27" s="12"/>
      <c r="MRI27" s="12"/>
      <c r="MRJ27" s="12"/>
      <c r="MRK27" s="12"/>
      <c r="MRL27" s="12"/>
      <c r="MRM27" s="12"/>
      <c r="MRN27" s="12"/>
      <c r="MRO27" s="12"/>
      <c r="MRP27" s="12"/>
      <c r="MRQ27" s="12"/>
      <c r="MRR27" s="12"/>
      <c r="MRS27" s="12"/>
      <c r="MRT27" s="12"/>
      <c r="MRU27" s="12"/>
      <c r="MRV27" s="12"/>
      <c r="MRW27" s="12"/>
      <c r="MRX27" s="12"/>
      <c r="MRY27" s="12"/>
      <c r="MRZ27" s="12"/>
      <c r="MSA27" s="12"/>
      <c r="MSB27" s="12"/>
      <c r="MSC27" s="12"/>
      <c r="MSD27" s="12"/>
      <c r="MSE27" s="12"/>
      <c r="MSF27" s="12"/>
      <c r="MSG27" s="12"/>
      <c r="MSH27" s="12"/>
      <c r="MSI27" s="12"/>
      <c r="MSJ27" s="12"/>
      <c r="MSK27" s="12"/>
      <c r="MSL27" s="12"/>
      <c r="MSM27" s="12"/>
      <c r="MSN27" s="12"/>
      <c r="MSO27" s="12"/>
      <c r="MSP27" s="12"/>
      <c r="MSQ27" s="12"/>
      <c r="MSR27" s="12"/>
      <c r="MSS27" s="12"/>
      <c r="MST27" s="12"/>
      <c r="MSU27" s="12"/>
      <c r="MSV27" s="12"/>
      <c r="MSW27" s="12"/>
      <c r="MSX27" s="12"/>
      <c r="MSY27" s="12"/>
      <c r="MSZ27" s="12"/>
      <c r="MTA27" s="12"/>
      <c r="MTB27" s="12"/>
      <c r="MTC27" s="12"/>
      <c r="MTD27" s="12"/>
      <c r="MTE27" s="12"/>
      <c r="MTF27" s="12"/>
      <c r="MTG27" s="12"/>
      <c r="MTH27" s="12"/>
      <c r="MTI27" s="12"/>
      <c r="MTJ27" s="12"/>
      <c r="MTK27" s="12"/>
      <c r="MTL27" s="12"/>
      <c r="MTM27" s="12"/>
      <c r="MTN27" s="12"/>
      <c r="MTO27" s="12"/>
      <c r="MTP27" s="12"/>
      <c r="MTQ27" s="12"/>
      <c r="MTR27" s="12"/>
      <c r="MTS27" s="12"/>
      <c r="MTT27" s="12"/>
      <c r="MTU27" s="12"/>
      <c r="MTV27" s="12"/>
      <c r="MTW27" s="12"/>
      <c r="MTX27" s="12"/>
      <c r="MTY27" s="12"/>
      <c r="MTZ27" s="12"/>
      <c r="MUA27" s="12"/>
      <c r="MUB27" s="12"/>
      <c r="MUC27" s="12"/>
      <c r="MUD27" s="12"/>
      <c r="MUE27" s="12"/>
      <c r="MUF27" s="12"/>
      <c r="MUG27" s="12"/>
      <c r="MUH27" s="12"/>
      <c r="MUI27" s="12"/>
      <c r="MUJ27" s="12"/>
      <c r="MUK27" s="12"/>
      <c r="MUL27" s="12"/>
      <c r="MUM27" s="12"/>
      <c r="MUN27" s="12"/>
      <c r="MUO27" s="12"/>
      <c r="MUP27" s="12"/>
      <c r="MUQ27" s="12"/>
      <c r="MUR27" s="12"/>
      <c r="MUS27" s="12"/>
      <c r="MUT27" s="12"/>
      <c r="MUU27" s="12"/>
      <c r="MUV27" s="12"/>
      <c r="MUW27" s="12"/>
      <c r="MUX27" s="12"/>
      <c r="MUY27" s="12"/>
      <c r="MUZ27" s="12"/>
      <c r="MVA27" s="12"/>
      <c r="MVB27" s="12"/>
      <c r="MVC27" s="12"/>
      <c r="MVD27" s="12"/>
      <c r="MVE27" s="12"/>
      <c r="MVF27" s="12"/>
      <c r="MVG27" s="12"/>
      <c r="MVH27" s="12"/>
      <c r="MVI27" s="12"/>
      <c r="MVJ27" s="12"/>
      <c r="MVK27" s="12"/>
      <c r="MVL27" s="12"/>
      <c r="MVM27" s="12"/>
      <c r="MVN27" s="12"/>
      <c r="MVO27" s="12"/>
      <c r="MVP27" s="12"/>
      <c r="MVQ27" s="12"/>
      <c r="MVR27" s="12"/>
      <c r="MVS27" s="12"/>
      <c r="MVT27" s="12"/>
      <c r="MVU27" s="12"/>
      <c r="MVV27" s="12"/>
      <c r="MVW27" s="12"/>
      <c r="MVX27" s="12"/>
      <c r="MVY27" s="12"/>
      <c r="MVZ27" s="12"/>
      <c r="MWA27" s="12"/>
      <c r="MWB27" s="12"/>
      <c r="MWC27" s="12"/>
      <c r="MWD27" s="12"/>
      <c r="MWE27" s="12"/>
      <c r="MWF27" s="12"/>
      <c r="MWG27" s="12"/>
      <c r="MWH27" s="12"/>
      <c r="MWI27" s="12"/>
      <c r="MWJ27" s="12"/>
      <c r="MWK27" s="12"/>
      <c r="MWL27" s="12"/>
      <c r="MWM27" s="12"/>
      <c r="MWN27" s="12"/>
      <c r="MWO27" s="12"/>
      <c r="MWP27" s="12"/>
      <c r="MWQ27" s="12"/>
      <c r="MWR27" s="12"/>
      <c r="MWS27" s="12"/>
      <c r="MWT27" s="12"/>
      <c r="MWU27" s="12"/>
      <c r="MWV27" s="12"/>
      <c r="MWW27" s="12"/>
      <c r="MWX27" s="12"/>
      <c r="MWY27" s="12"/>
      <c r="MWZ27" s="12"/>
      <c r="MXA27" s="12"/>
      <c r="MXB27" s="12"/>
      <c r="MXC27" s="12"/>
      <c r="MXD27" s="12"/>
      <c r="MXE27" s="12"/>
      <c r="MXF27" s="12"/>
      <c r="MXG27" s="12"/>
      <c r="MXH27" s="12"/>
      <c r="MXI27" s="12"/>
      <c r="MXJ27" s="12"/>
      <c r="MXK27" s="12"/>
      <c r="MXL27" s="12"/>
      <c r="MXM27" s="12"/>
      <c r="MXN27" s="12"/>
      <c r="MXO27" s="12"/>
      <c r="MXP27" s="12"/>
      <c r="MXQ27" s="12"/>
      <c r="MXR27" s="12"/>
      <c r="MXS27" s="12"/>
      <c r="MXT27" s="12"/>
      <c r="MXU27" s="12"/>
      <c r="MXV27" s="12"/>
      <c r="MXW27" s="12"/>
      <c r="MXX27" s="12"/>
      <c r="MXY27" s="12"/>
      <c r="MXZ27" s="12"/>
      <c r="MYA27" s="12"/>
      <c r="MYB27" s="12"/>
      <c r="MYC27" s="12"/>
      <c r="MYD27" s="12"/>
      <c r="MYE27" s="12"/>
      <c r="MYF27" s="12"/>
      <c r="MYG27" s="12"/>
      <c r="MYH27" s="12"/>
      <c r="MYI27" s="12"/>
      <c r="MYJ27" s="12"/>
      <c r="MYK27" s="12"/>
      <c r="MYL27" s="12"/>
      <c r="MYM27" s="12"/>
      <c r="MYN27" s="12"/>
      <c r="MYO27" s="12"/>
      <c r="MYP27" s="12"/>
      <c r="MYQ27" s="12"/>
      <c r="MYR27" s="12"/>
      <c r="MYS27" s="12"/>
      <c r="MYT27" s="12"/>
      <c r="MYU27" s="12"/>
      <c r="MYV27" s="12"/>
      <c r="MYW27" s="12"/>
      <c r="MYX27" s="12"/>
      <c r="MYY27" s="12"/>
      <c r="MYZ27" s="12"/>
      <c r="MZA27" s="12"/>
      <c r="MZB27" s="12"/>
      <c r="MZC27" s="12"/>
      <c r="MZD27" s="12"/>
      <c r="MZE27" s="12"/>
      <c r="MZF27" s="12"/>
      <c r="MZG27" s="12"/>
      <c r="MZH27" s="12"/>
      <c r="MZI27" s="12"/>
      <c r="MZJ27" s="12"/>
      <c r="MZK27" s="12"/>
      <c r="MZL27" s="12"/>
      <c r="MZM27" s="12"/>
      <c r="MZN27" s="12"/>
      <c r="MZO27" s="12"/>
      <c r="MZP27" s="12"/>
      <c r="MZQ27" s="12"/>
      <c r="MZR27" s="12"/>
      <c r="MZS27" s="12"/>
      <c r="MZT27" s="12"/>
      <c r="MZU27" s="12"/>
      <c r="MZV27" s="12"/>
      <c r="MZW27" s="12"/>
      <c r="MZX27" s="12"/>
      <c r="MZY27" s="12"/>
      <c r="MZZ27" s="12"/>
      <c r="NAA27" s="12"/>
      <c r="NAB27" s="12"/>
      <c r="NAC27" s="12"/>
      <c r="NAD27" s="12"/>
      <c r="NAE27" s="12"/>
      <c r="NAF27" s="12"/>
      <c r="NAG27" s="12"/>
      <c r="NAH27" s="12"/>
      <c r="NAI27" s="12"/>
      <c r="NAJ27" s="12"/>
      <c r="NAK27" s="12"/>
      <c r="NAL27" s="12"/>
      <c r="NAM27" s="12"/>
      <c r="NAN27" s="12"/>
      <c r="NAO27" s="12"/>
      <c r="NAP27" s="12"/>
      <c r="NAQ27" s="12"/>
      <c r="NAR27" s="12"/>
      <c r="NAS27" s="12"/>
      <c r="NAT27" s="12"/>
      <c r="NAU27" s="12"/>
      <c r="NAV27" s="12"/>
      <c r="NAW27" s="12"/>
      <c r="NAX27" s="12"/>
      <c r="NAY27" s="12"/>
      <c r="NAZ27" s="12"/>
      <c r="NBA27" s="12"/>
      <c r="NBB27" s="12"/>
      <c r="NBC27" s="12"/>
      <c r="NBD27" s="12"/>
      <c r="NBE27" s="12"/>
      <c r="NBF27" s="12"/>
      <c r="NBG27" s="12"/>
      <c r="NBH27" s="12"/>
      <c r="NBI27" s="12"/>
      <c r="NBJ27" s="12"/>
      <c r="NBK27" s="12"/>
      <c r="NBL27" s="12"/>
      <c r="NBM27" s="12"/>
      <c r="NBN27" s="12"/>
      <c r="NBO27" s="12"/>
      <c r="NBP27" s="12"/>
      <c r="NBQ27" s="12"/>
      <c r="NBR27" s="12"/>
      <c r="NBS27" s="12"/>
      <c r="NBT27" s="12"/>
      <c r="NBU27" s="12"/>
      <c r="NBV27" s="12"/>
      <c r="NBW27" s="12"/>
      <c r="NBX27" s="12"/>
      <c r="NBY27" s="12"/>
      <c r="NBZ27" s="12"/>
      <c r="NCA27" s="12"/>
      <c r="NCB27" s="12"/>
      <c r="NCC27" s="12"/>
      <c r="NCD27" s="12"/>
      <c r="NCE27" s="12"/>
      <c r="NCF27" s="12"/>
      <c r="NCG27" s="12"/>
      <c r="NCH27" s="12"/>
      <c r="NCI27" s="12"/>
      <c r="NCJ27" s="12"/>
      <c r="NCK27" s="12"/>
      <c r="NCL27" s="12"/>
      <c r="NCM27" s="12"/>
      <c r="NCN27" s="12"/>
      <c r="NCO27" s="12"/>
      <c r="NCP27" s="12"/>
      <c r="NCQ27" s="12"/>
      <c r="NCR27" s="12"/>
      <c r="NCS27" s="12"/>
      <c r="NCT27" s="12"/>
      <c r="NCU27" s="12"/>
      <c r="NCV27" s="12"/>
      <c r="NCW27" s="12"/>
      <c r="NCX27" s="12"/>
      <c r="NCY27" s="12"/>
      <c r="NCZ27" s="12"/>
      <c r="NDA27" s="12"/>
      <c r="NDB27" s="12"/>
      <c r="NDC27" s="12"/>
      <c r="NDD27" s="12"/>
      <c r="NDE27" s="12"/>
      <c r="NDF27" s="12"/>
      <c r="NDG27" s="12"/>
      <c r="NDH27" s="12"/>
      <c r="NDI27" s="12"/>
      <c r="NDJ27" s="12"/>
      <c r="NDK27" s="12"/>
      <c r="NDL27" s="12"/>
      <c r="NDM27" s="12"/>
      <c r="NDN27" s="12"/>
      <c r="NDO27" s="12"/>
      <c r="NDP27" s="12"/>
      <c r="NDQ27" s="12"/>
      <c r="NDR27" s="12"/>
      <c r="NDS27" s="12"/>
      <c r="NDT27" s="12"/>
      <c r="NDU27" s="12"/>
      <c r="NDV27" s="12"/>
      <c r="NDW27" s="12"/>
      <c r="NDX27" s="12"/>
      <c r="NDY27" s="12"/>
      <c r="NDZ27" s="12"/>
      <c r="NEA27" s="12"/>
      <c r="NEB27" s="12"/>
      <c r="NEC27" s="12"/>
      <c r="NED27" s="12"/>
      <c r="NEE27" s="12"/>
      <c r="NEF27" s="12"/>
      <c r="NEG27" s="12"/>
      <c r="NEH27" s="12"/>
      <c r="NEI27" s="12"/>
      <c r="NEJ27" s="12"/>
      <c r="NEK27" s="12"/>
      <c r="NEL27" s="12"/>
      <c r="NEM27" s="12"/>
      <c r="NEN27" s="12"/>
      <c r="NEO27" s="12"/>
      <c r="NEP27" s="12"/>
      <c r="NEQ27" s="12"/>
      <c r="NER27" s="12"/>
      <c r="NES27" s="12"/>
      <c r="NET27" s="12"/>
      <c r="NEU27" s="12"/>
      <c r="NEV27" s="12"/>
      <c r="NEW27" s="12"/>
      <c r="NEX27" s="12"/>
      <c r="NEY27" s="12"/>
      <c r="NEZ27" s="12"/>
      <c r="NFA27" s="12"/>
      <c r="NFB27" s="12"/>
      <c r="NFC27" s="12"/>
      <c r="NFD27" s="12"/>
      <c r="NFE27" s="12"/>
      <c r="NFF27" s="12"/>
      <c r="NFG27" s="12"/>
      <c r="NFH27" s="12"/>
      <c r="NFI27" s="12"/>
      <c r="NFJ27" s="12"/>
      <c r="NFK27" s="12"/>
      <c r="NFL27" s="12"/>
      <c r="NFM27" s="12"/>
      <c r="NFN27" s="12"/>
      <c r="NFO27" s="12"/>
      <c r="NFP27" s="12"/>
      <c r="NFQ27" s="12"/>
      <c r="NFR27" s="12"/>
      <c r="NFS27" s="12"/>
      <c r="NFT27" s="12"/>
      <c r="NFU27" s="12"/>
      <c r="NFV27" s="12"/>
      <c r="NFW27" s="12"/>
      <c r="NFX27" s="12"/>
      <c r="NFY27" s="12"/>
      <c r="NFZ27" s="12"/>
      <c r="NGA27" s="12"/>
      <c r="NGB27" s="12"/>
      <c r="NGC27" s="12"/>
      <c r="NGD27" s="12"/>
      <c r="NGE27" s="12"/>
      <c r="NGF27" s="12"/>
      <c r="NGG27" s="12"/>
      <c r="NGH27" s="12"/>
      <c r="NGI27" s="12"/>
      <c r="NGJ27" s="12"/>
      <c r="NGK27" s="12"/>
      <c r="NGL27" s="12"/>
      <c r="NGM27" s="12"/>
      <c r="NGN27" s="12"/>
      <c r="NGO27" s="12"/>
      <c r="NGP27" s="12"/>
      <c r="NGQ27" s="12"/>
      <c r="NGR27" s="12"/>
      <c r="NGS27" s="12"/>
      <c r="NGT27" s="12"/>
      <c r="NGU27" s="12"/>
      <c r="NGV27" s="12"/>
      <c r="NGW27" s="12"/>
      <c r="NGX27" s="12"/>
      <c r="NGY27" s="12"/>
      <c r="NGZ27" s="12"/>
      <c r="NHA27" s="12"/>
      <c r="NHB27" s="12"/>
      <c r="NHC27" s="12"/>
      <c r="NHD27" s="12"/>
      <c r="NHE27" s="12"/>
      <c r="NHF27" s="12"/>
      <c r="NHG27" s="12"/>
      <c r="NHH27" s="12"/>
      <c r="NHI27" s="12"/>
      <c r="NHJ27" s="12"/>
      <c r="NHK27" s="12"/>
      <c r="NHL27" s="12"/>
      <c r="NHM27" s="12"/>
      <c r="NHN27" s="12"/>
      <c r="NHO27" s="12"/>
      <c r="NHP27" s="12"/>
      <c r="NHQ27" s="12"/>
      <c r="NHR27" s="12"/>
      <c r="NHS27" s="12"/>
      <c r="NHT27" s="12"/>
      <c r="NHU27" s="12"/>
      <c r="NHV27" s="12"/>
      <c r="NHW27" s="12"/>
      <c r="NHX27" s="12"/>
      <c r="NHY27" s="12"/>
      <c r="NHZ27" s="12"/>
      <c r="NIA27" s="12"/>
      <c r="NIB27" s="12"/>
      <c r="NIC27" s="12"/>
      <c r="NID27" s="12"/>
      <c r="NIE27" s="12"/>
      <c r="NIF27" s="12"/>
      <c r="NIG27" s="12"/>
      <c r="NIH27" s="12"/>
      <c r="NII27" s="12"/>
      <c r="NIJ27" s="12"/>
      <c r="NIK27" s="12"/>
      <c r="NIL27" s="12"/>
      <c r="NIM27" s="12"/>
      <c r="NIN27" s="12"/>
      <c r="NIO27" s="12"/>
      <c r="NIP27" s="12"/>
      <c r="NIQ27" s="12"/>
      <c r="NIR27" s="12"/>
      <c r="NIS27" s="12"/>
      <c r="NIT27" s="12"/>
      <c r="NIU27" s="12"/>
      <c r="NIV27" s="12"/>
      <c r="NIW27" s="12"/>
      <c r="NIX27" s="12"/>
      <c r="NIY27" s="12"/>
      <c r="NIZ27" s="12"/>
      <c r="NJA27" s="12"/>
      <c r="NJB27" s="12"/>
      <c r="NJC27" s="12"/>
      <c r="NJD27" s="12"/>
      <c r="NJE27" s="12"/>
      <c r="NJF27" s="12"/>
      <c r="NJG27" s="12"/>
      <c r="NJH27" s="12"/>
      <c r="NJI27" s="12"/>
      <c r="NJJ27" s="12"/>
      <c r="NJK27" s="12"/>
      <c r="NJL27" s="12"/>
      <c r="NJM27" s="12"/>
      <c r="NJN27" s="12"/>
      <c r="NJO27" s="12"/>
      <c r="NJP27" s="12"/>
      <c r="NJQ27" s="12"/>
      <c r="NJR27" s="12"/>
      <c r="NJS27" s="12"/>
      <c r="NJT27" s="12"/>
      <c r="NJU27" s="12"/>
      <c r="NJV27" s="12"/>
      <c r="NJW27" s="12"/>
      <c r="NJX27" s="12"/>
      <c r="NJY27" s="12"/>
      <c r="NJZ27" s="12"/>
      <c r="NKA27" s="12"/>
      <c r="NKB27" s="12"/>
      <c r="NKC27" s="12"/>
      <c r="NKD27" s="12"/>
      <c r="NKE27" s="12"/>
      <c r="NKF27" s="12"/>
      <c r="NKG27" s="12"/>
      <c r="NKH27" s="12"/>
      <c r="NKI27" s="12"/>
      <c r="NKJ27" s="12"/>
      <c r="NKK27" s="12"/>
      <c r="NKL27" s="12"/>
      <c r="NKM27" s="12"/>
      <c r="NKN27" s="12"/>
      <c r="NKO27" s="12"/>
      <c r="NKP27" s="12"/>
      <c r="NKQ27" s="12"/>
      <c r="NKR27" s="12"/>
      <c r="NKS27" s="12"/>
      <c r="NKT27" s="12"/>
      <c r="NKU27" s="12"/>
      <c r="NKV27" s="12"/>
      <c r="NKW27" s="12"/>
      <c r="NKX27" s="12"/>
      <c r="NKY27" s="12"/>
      <c r="NKZ27" s="12"/>
      <c r="NLA27" s="12"/>
      <c r="NLB27" s="12"/>
      <c r="NLC27" s="12"/>
      <c r="NLD27" s="12"/>
      <c r="NLE27" s="12"/>
      <c r="NLF27" s="12"/>
      <c r="NLG27" s="12"/>
      <c r="NLH27" s="12"/>
      <c r="NLI27" s="12"/>
      <c r="NLJ27" s="12"/>
      <c r="NLK27" s="12"/>
      <c r="NLL27" s="12"/>
      <c r="NLM27" s="12"/>
      <c r="NLN27" s="12"/>
      <c r="NLO27" s="12"/>
      <c r="NLP27" s="12"/>
      <c r="NLQ27" s="12"/>
      <c r="NLR27" s="12"/>
      <c r="NLS27" s="12"/>
      <c r="NLT27" s="12"/>
      <c r="NLU27" s="12"/>
      <c r="NLV27" s="12"/>
      <c r="NLW27" s="12"/>
      <c r="NLX27" s="12"/>
      <c r="NLY27" s="12"/>
      <c r="NLZ27" s="12"/>
      <c r="NMA27" s="12"/>
      <c r="NMB27" s="12"/>
      <c r="NMC27" s="12"/>
      <c r="NMD27" s="12"/>
      <c r="NME27" s="12"/>
      <c r="NMF27" s="12"/>
      <c r="NMG27" s="12"/>
      <c r="NMH27" s="12"/>
      <c r="NMI27" s="12"/>
      <c r="NMJ27" s="12"/>
      <c r="NMK27" s="12"/>
      <c r="NML27" s="12"/>
      <c r="NMM27" s="12"/>
      <c r="NMN27" s="12"/>
      <c r="NMO27" s="12"/>
      <c r="NMP27" s="12"/>
      <c r="NMQ27" s="12"/>
      <c r="NMR27" s="12"/>
      <c r="NMS27" s="12"/>
      <c r="NMT27" s="12"/>
      <c r="NMU27" s="12"/>
      <c r="NMV27" s="12"/>
      <c r="NMW27" s="12"/>
      <c r="NMX27" s="12"/>
      <c r="NMY27" s="12"/>
      <c r="NMZ27" s="12"/>
      <c r="NNA27" s="12"/>
      <c r="NNB27" s="12"/>
      <c r="NNC27" s="12"/>
      <c r="NND27" s="12"/>
      <c r="NNE27" s="12"/>
      <c r="NNF27" s="12"/>
      <c r="NNG27" s="12"/>
      <c r="NNH27" s="12"/>
      <c r="NNI27" s="12"/>
      <c r="NNJ27" s="12"/>
      <c r="NNK27" s="12"/>
      <c r="NNL27" s="12"/>
      <c r="NNM27" s="12"/>
      <c r="NNN27" s="12"/>
      <c r="NNO27" s="12"/>
      <c r="NNP27" s="12"/>
      <c r="NNQ27" s="12"/>
      <c r="NNR27" s="12"/>
      <c r="NNS27" s="12"/>
      <c r="NNT27" s="12"/>
      <c r="NNU27" s="12"/>
      <c r="NNV27" s="12"/>
      <c r="NNW27" s="12"/>
      <c r="NNX27" s="12"/>
      <c r="NNY27" s="12"/>
      <c r="NNZ27" s="12"/>
      <c r="NOA27" s="12"/>
      <c r="NOB27" s="12"/>
      <c r="NOC27" s="12"/>
      <c r="NOD27" s="12"/>
      <c r="NOE27" s="12"/>
      <c r="NOF27" s="12"/>
      <c r="NOG27" s="12"/>
      <c r="NOH27" s="12"/>
      <c r="NOI27" s="12"/>
      <c r="NOJ27" s="12"/>
      <c r="NOK27" s="12"/>
      <c r="NOL27" s="12"/>
      <c r="NOM27" s="12"/>
      <c r="NON27" s="12"/>
      <c r="NOO27" s="12"/>
      <c r="NOP27" s="12"/>
      <c r="NOQ27" s="12"/>
      <c r="NOR27" s="12"/>
      <c r="NOS27" s="12"/>
      <c r="NOT27" s="12"/>
      <c r="NOU27" s="12"/>
      <c r="NOV27" s="12"/>
      <c r="NOW27" s="12"/>
      <c r="NOX27" s="12"/>
      <c r="NOY27" s="12"/>
      <c r="NOZ27" s="12"/>
      <c r="NPA27" s="12"/>
      <c r="NPB27" s="12"/>
      <c r="NPC27" s="12"/>
      <c r="NPD27" s="12"/>
      <c r="NPE27" s="12"/>
      <c r="NPF27" s="12"/>
      <c r="NPG27" s="12"/>
      <c r="NPH27" s="12"/>
      <c r="NPI27" s="12"/>
      <c r="NPJ27" s="12"/>
      <c r="NPK27" s="12"/>
      <c r="NPL27" s="12"/>
      <c r="NPM27" s="12"/>
      <c r="NPN27" s="12"/>
      <c r="NPO27" s="12"/>
      <c r="NPP27" s="12"/>
      <c r="NPQ27" s="12"/>
      <c r="NPR27" s="12"/>
      <c r="NPS27" s="12"/>
      <c r="NPT27" s="12"/>
      <c r="NPU27" s="12"/>
      <c r="NPV27" s="12"/>
      <c r="NPW27" s="12"/>
      <c r="NPX27" s="12"/>
      <c r="NPY27" s="12"/>
      <c r="NPZ27" s="12"/>
      <c r="NQA27" s="12"/>
      <c r="NQB27" s="12"/>
      <c r="NQC27" s="12"/>
      <c r="NQD27" s="12"/>
      <c r="NQE27" s="12"/>
      <c r="NQF27" s="12"/>
      <c r="NQG27" s="12"/>
      <c r="NQH27" s="12"/>
      <c r="NQI27" s="12"/>
      <c r="NQJ27" s="12"/>
      <c r="NQK27" s="12"/>
      <c r="NQL27" s="12"/>
      <c r="NQM27" s="12"/>
      <c r="NQN27" s="12"/>
      <c r="NQO27" s="12"/>
      <c r="NQP27" s="12"/>
      <c r="NQQ27" s="12"/>
      <c r="NQR27" s="12"/>
      <c r="NQS27" s="12"/>
      <c r="NQT27" s="12"/>
      <c r="NQU27" s="12"/>
      <c r="NQV27" s="12"/>
      <c r="NQW27" s="12"/>
      <c r="NQX27" s="12"/>
      <c r="NQY27" s="12"/>
      <c r="NQZ27" s="12"/>
      <c r="NRA27" s="12"/>
      <c r="NRB27" s="12"/>
      <c r="NRC27" s="12"/>
      <c r="NRD27" s="12"/>
      <c r="NRE27" s="12"/>
      <c r="NRF27" s="12"/>
      <c r="NRG27" s="12"/>
      <c r="NRH27" s="12"/>
      <c r="NRI27" s="12"/>
      <c r="NRJ27" s="12"/>
      <c r="NRK27" s="12"/>
      <c r="NRL27" s="12"/>
      <c r="NRM27" s="12"/>
      <c r="NRN27" s="12"/>
      <c r="NRO27" s="12"/>
      <c r="NRP27" s="12"/>
      <c r="NRQ27" s="12"/>
      <c r="NRR27" s="12"/>
      <c r="NRS27" s="12"/>
      <c r="NRT27" s="12"/>
      <c r="NRU27" s="12"/>
      <c r="NRV27" s="12"/>
      <c r="NRW27" s="12"/>
      <c r="NRX27" s="12"/>
      <c r="NRY27" s="12"/>
      <c r="NRZ27" s="12"/>
      <c r="NSA27" s="12"/>
      <c r="NSB27" s="12"/>
      <c r="NSC27" s="12"/>
      <c r="NSD27" s="12"/>
      <c r="NSE27" s="12"/>
      <c r="NSF27" s="12"/>
      <c r="NSG27" s="12"/>
      <c r="NSH27" s="12"/>
      <c r="NSI27" s="12"/>
      <c r="NSJ27" s="12"/>
      <c r="NSK27" s="12"/>
      <c r="NSL27" s="12"/>
      <c r="NSM27" s="12"/>
      <c r="NSN27" s="12"/>
      <c r="NSO27" s="12"/>
      <c r="NSP27" s="12"/>
      <c r="NSQ27" s="12"/>
      <c r="NSR27" s="12"/>
      <c r="NSS27" s="12"/>
      <c r="NST27" s="12"/>
      <c r="NSU27" s="12"/>
      <c r="NSV27" s="12"/>
      <c r="NSW27" s="12"/>
      <c r="NSX27" s="12"/>
      <c r="NSY27" s="12"/>
      <c r="NSZ27" s="12"/>
      <c r="NTA27" s="12"/>
      <c r="NTB27" s="12"/>
      <c r="NTC27" s="12"/>
      <c r="NTD27" s="12"/>
      <c r="NTE27" s="12"/>
      <c r="NTF27" s="12"/>
      <c r="NTG27" s="12"/>
      <c r="NTH27" s="12"/>
      <c r="NTI27" s="12"/>
      <c r="NTJ27" s="12"/>
      <c r="NTK27" s="12"/>
      <c r="NTL27" s="12"/>
      <c r="NTM27" s="12"/>
      <c r="NTN27" s="12"/>
      <c r="NTO27" s="12"/>
      <c r="NTP27" s="12"/>
      <c r="NTQ27" s="12"/>
      <c r="NTR27" s="12"/>
      <c r="NTS27" s="12"/>
      <c r="NTT27" s="12"/>
      <c r="NTU27" s="12"/>
      <c r="NTV27" s="12"/>
      <c r="NTW27" s="12"/>
      <c r="NTX27" s="12"/>
      <c r="NTY27" s="12"/>
      <c r="NTZ27" s="12"/>
      <c r="NUA27" s="12"/>
      <c r="NUB27" s="12"/>
      <c r="NUC27" s="12"/>
      <c r="NUD27" s="12"/>
      <c r="NUE27" s="12"/>
      <c r="NUF27" s="12"/>
      <c r="NUG27" s="12"/>
      <c r="NUH27" s="12"/>
      <c r="NUI27" s="12"/>
      <c r="NUJ27" s="12"/>
      <c r="NUK27" s="12"/>
      <c r="NUL27" s="12"/>
      <c r="NUM27" s="12"/>
      <c r="NUN27" s="12"/>
      <c r="NUO27" s="12"/>
      <c r="NUP27" s="12"/>
      <c r="NUQ27" s="12"/>
      <c r="NUR27" s="12"/>
      <c r="NUS27" s="12"/>
      <c r="NUT27" s="12"/>
      <c r="NUU27" s="12"/>
      <c r="NUV27" s="12"/>
      <c r="NUW27" s="12"/>
      <c r="NUX27" s="12"/>
      <c r="NUY27" s="12"/>
      <c r="NUZ27" s="12"/>
      <c r="NVA27" s="12"/>
      <c r="NVB27" s="12"/>
      <c r="NVC27" s="12"/>
      <c r="NVD27" s="12"/>
      <c r="NVE27" s="12"/>
      <c r="NVF27" s="12"/>
      <c r="NVG27" s="12"/>
      <c r="NVH27" s="12"/>
      <c r="NVI27" s="12"/>
      <c r="NVJ27" s="12"/>
      <c r="NVK27" s="12"/>
      <c r="NVL27" s="12"/>
      <c r="NVM27" s="12"/>
      <c r="NVN27" s="12"/>
      <c r="NVO27" s="12"/>
      <c r="NVP27" s="12"/>
      <c r="NVQ27" s="12"/>
      <c r="NVR27" s="12"/>
      <c r="NVS27" s="12"/>
      <c r="NVT27" s="12"/>
      <c r="NVU27" s="12"/>
      <c r="NVV27" s="12"/>
      <c r="NVW27" s="12"/>
      <c r="NVX27" s="12"/>
      <c r="NVY27" s="12"/>
      <c r="NVZ27" s="12"/>
      <c r="NWA27" s="12"/>
      <c r="NWB27" s="12"/>
      <c r="NWC27" s="12"/>
      <c r="NWD27" s="12"/>
      <c r="NWE27" s="12"/>
      <c r="NWF27" s="12"/>
      <c r="NWG27" s="12"/>
      <c r="NWH27" s="12"/>
      <c r="NWI27" s="12"/>
      <c r="NWJ27" s="12"/>
      <c r="NWK27" s="12"/>
      <c r="NWL27" s="12"/>
      <c r="NWM27" s="12"/>
      <c r="NWN27" s="12"/>
      <c r="NWO27" s="12"/>
      <c r="NWP27" s="12"/>
      <c r="NWQ27" s="12"/>
      <c r="NWR27" s="12"/>
      <c r="NWS27" s="12"/>
      <c r="NWT27" s="12"/>
      <c r="NWU27" s="12"/>
      <c r="NWV27" s="12"/>
      <c r="NWW27" s="12"/>
      <c r="NWX27" s="12"/>
      <c r="NWY27" s="12"/>
      <c r="NWZ27" s="12"/>
      <c r="NXA27" s="12"/>
      <c r="NXB27" s="12"/>
      <c r="NXC27" s="12"/>
      <c r="NXD27" s="12"/>
      <c r="NXE27" s="12"/>
      <c r="NXF27" s="12"/>
      <c r="NXG27" s="12"/>
      <c r="NXH27" s="12"/>
      <c r="NXI27" s="12"/>
      <c r="NXJ27" s="12"/>
      <c r="NXK27" s="12"/>
      <c r="NXL27" s="12"/>
      <c r="NXM27" s="12"/>
      <c r="NXN27" s="12"/>
      <c r="NXO27" s="12"/>
      <c r="NXP27" s="12"/>
      <c r="NXQ27" s="12"/>
      <c r="NXR27" s="12"/>
      <c r="NXS27" s="12"/>
      <c r="NXT27" s="12"/>
      <c r="NXU27" s="12"/>
      <c r="NXV27" s="12"/>
      <c r="NXW27" s="12"/>
      <c r="NXX27" s="12"/>
      <c r="NXY27" s="12"/>
      <c r="NXZ27" s="12"/>
      <c r="NYA27" s="12"/>
      <c r="NYB27" s="12"/>
      <c r="NYC27" s="12"/>
      <c r="NYD27" s="12"/>
      <c r="NYE27" s="12"/>
      <c r="NYF27" s="12"/>
      <c r="NYG27" s="12"/>
      <c r="NYH27" s="12"/>
      <c r="NYI27" s="12"/>
      <c r="NYJ27" s="12"/>
      <c r="NYK27" s="12"/>
      <c r="NYL27" s="12"/>
      <c r="NYM27" s="12"/>
      <c r="NYN27" s="12"/>
      <c r="NYO27" s="12"/>
      <c r="NYP27" s="12"/>
      <c r="NYQ27" s="12"/>
      <c r="NYR27" s="12"/>
      <c r="NYS27" s="12"/>
      <c r="NYT27" s="12"/>
      <c r="NYU27" s="12"/>
      <c r="NYV27" s="12"/>
      <c r="NYW27" s="12"/>
      <c r="NYX27" s="12"/>
      <c r="NYY27" s="12"/>
      <c r="NYZ27" s="12"/>
      <c r="NZA27" s="12"/>
      <c r="NZB27" s="12"/>
      <c r="NZC27" s="12"/>
      <c r="NZD27" s="12"/>
      <c r="NZE27" s="12"/>
      <c r="NZF27" s="12"/>
      <c r="NZG27" s="12"/>
      <c r="NZH27" s="12"/>
      <c r="NZI27" s="12"/>
      <c r="NZJ27" s="12"/>
      <c r="NZK27" s="12"/>
      <c r="NZL27" s="12"/>
      <c r="NZM27" s="12"/>
      <c r="NZN27" s="12"/>
      <c r="NZO27" s="12"/>
      <c r="NZP27" s="12"/>
      <c r="NZQ27" s="12"/>
      <c r="NZR27" s="12"/>
      <c r="NZS27" s="12"/>
      <c r="NZT27" s="12"/>
      <c r="NZU27" s="12"/>
      <c r="NZV27" s="12"/>
      <c r="NZW27" s="12"/>
      <c r="NZX27" s="12"/>
      <c r="NZY27" s="12"/>
      <c r="NZZ27" s="12"/>
      <c r="OAA27" s="12"/>
      <c r="OAB27" s="12"/>
      <c r="OAC27" s="12"/>
      <c r="OAD27" s="12"/>
      <c r="OAE27" s="12"/>
      <c r="OAF27" s="12"/>
      <c r="OAG27" s="12"/>
      <c r="OAH27" s="12"/>
      <c r="OAI27" s="12"/>
      <c r="OAJ27" s="12"/>
      <c r="OAK27" s="12"/>
      <c r="OAL27" s="12"/>
      <c r="OAM27" s="12"/>
      <c r="OAN27" s="12"/>
      <c r="OAO27" s="12"/>
      <c r="OAP27" s="12"/>
      <c r="OAQ27" s="12"/>
      <c r="OAR27" s="12"/>
      <c r="OAS27" s="12"/>
      <c r="OAT27" s="12"/>
      <c r="OAU27" s="12"/>
      <c r="OAV27" s="12"/>
      <c r="OAW27" s="12"/>
      <c r="OAX27" s="12"/>
      <c r="OAY27" s="12"/>
      <c r="OAZ27" s="12"/>
      <c r="OBA27" s="12"/>
      <c r="OBB27" s="12"/>
      <c r="OBC27" s="12"/>
      <c r="OBD27" s="12"/>
      <c r="OBE27" s="12"/>
      <c r="OBF27" s="12"/>
      <c r="OBG27" s="12"/>
      <c r="OBH27" s="12"/>
      <c r="OBI27" s="12"/>
      <c r="OBJ27" s="12"/>
      <c r="OBK27" s="12"/>
      <c r="OBL27" s="12"/>
      <c r="OBM27" s="12"/>
      <c r="OBN27" s="12"/>
      <c r="OBO27" s="12"/>
      <c r="OBP27" s="12"/>
      <c r="OBQ27" s="12"/>
      <c r="OBR27" s="12"/>
      <c r="OBS27" s="12"/>
      <c r="OBT27" s="12"/>
      <c r="OBU27" s="12"/>
      <c r="OBV27" s="12"/>
      <c r="OBW27" s="12"/>
      <c r="OBX27" s="12"/>
      <c r="OBY27" s="12"/>
      <c r="OBZ27" s="12"/>
      <c r="OCA27" s="12"/>
      <c r="OCB27" s="12"/>
      <c r="OCC27" s="12"/>
      <c r="OCD27" s="12"/>
      <c r="OCE27" s="12"/>
      <c r="OCF27" s="12"/>
      <c r="OCG27" s="12"/>
      <c r="OCH27" s="12"/>
      <c r="OCI27" s="12"/>
      <c r="OCJ27" s="12"/>
      <c r="OCK27" s="12"/>
      <c r="OCL27" s="12"/>
      <c r="OCM27" s="12"/>
      <c r="OCN27" s="12"/>
      <c r="OCO27" s="12"/>
      <c r="OCP27" s="12"/>
      <c r="OCQ27" s="12"/>
      <c r="OCR27" s="12"/>
      <c r="OCS27" s="12"/>
      <c r="OCT27" s="12"/>
      <c r="OCU27" s="12"/>
      <c r="OCV27" s="12"/>
      <c r="OCW27" s="12"/>
      <c r="OCX27" s="12"/>
      <c r="OCY27" s="12"/>
      <c r="OCZ27" s="12"/>
      <c r="ODA27" s="12"/>
      <c r="ODB27" s="12"/>
      <c r="ODC27" s="12"/>
      <c r="ODD27" s="12"/>
      <c r="ODE27" s="12"/>
      <c r="ODF27" s="12"/>
      <c r="ODG27" s="12"/>
      <c r="ODH27" s="12"/>
      <c r="ODI27" s="12"/>
      <c r="ODJ27" s="12"/>
      <c r="ODK27" s="12"/>
      <c r="ODL27" s="12"/>
      <c r="ODM27" s="12"/>
      <c r="ODN27" s="12"/>
      <c r="ODO27" s="12"/>
      <c r="ODP27" s="12"/>
      <c r="ODQ27" s="12"/>
      <c r="ODR27" s="12"/>
      <c r="ODS27" s="12"/>
      <c r="ODT27" s="12"/>
      <c r="ODU27" s="12"/>
      <c r="ODV27" s="12"/>
      <c r="ODW27" s="12"/>
      <c r="ODX27" s="12"/>
      <c r="ODY27" s="12"/>
      <c r="ODZ27" s="12"/>
      <c r="OEA27" s="12"/>
      <c r="OEB27" s="12"/>
      <c r="OEC27" s="12"/>
      <c r="OED27" s="12"/>
      <c r="OEE27" s="12"/>
      <c r="OEF27" s="12"/>
      <c r="OEG27" s="12"/>
      <c r="OEH27" s="12"/>
      <c r="OEI27" s="12"/>
      <c r="OEJ27" s="12"/>
      <c r="OEK27" s="12"/>
      <c r="OEL27" s="12"/>
      <c r="OEM27" s="12"/>
      <c r="OEN27" s="12"/>
      <c r="OEO27" s="12"/>
      <c r="OEP27" s="12"/>
      <c r="OEQ27" s="12"/>
      <c r="OER27" s="12"/>
      <c r="OES27" s="12"/>
      <c r="OET27" s="12"/>
      <c r="OEU27" s="12"/>
      <c r="OEV27" s="12"/>
      <c r="OEW27" s="12"/>
      <c r="OEX27" s="12"/>
      <c r="OEY27" s="12"/>
      <c r="OEZ27" s="12"/>
      <c r="OFA27" s="12"/>
      <c r="OFB27" s="12"/>
      <c r="OFC27" s="12"/>
      <c r="OFD27" s="12"/>
      <c r="OFE27" s="12"/>
      <c r="OFF27" s="12"/>
      <c r="OFG27" s="12"/>
      <c r="OFH27" s="12"/>
      <c r="OFI27" s="12"/>
      <c r="OFJ27" s="12"/>
      <c r="OFK27" s="12"/>
      <c r="OFL27" s="12"/>
      <c r="OFM27" s="12"/>
      <c r="OFN27" s="12"/>
      <c r="OFO27" s="12"/>
      <c r="OFP27" s="12"/>
      <c r="OFQ27" s="12"/>
      <c r="OFR27" s="12"/>
      <c r="OFS27" s="12"/>
      <c r="OFT27" s="12"/>
      <c r="OFU27" s="12"/>
      <c r="OFV27" s="12"/>
      <c r="OFW27" s="12"/>
      <c r="OFX27" s="12"/>
      <c r="OFY27" s="12"/>
      <c r="OFZ27" s="12"/>
      <c r="OGA27" s="12"/>
      <c r="OGB27" s="12"/>
      <c r="OGC27" s="12"/>
      <c r="OGD27" s="12"/>
      <c r="OGE27" s="12"/>
      <c r="OGF27" s="12"/>
      <c r="OGG27" s="12"/>
      <c r="OGH27" s="12"/>
      <c r="OGI27" s="12"/>
      <c r="OGJ27" s="12"/>
      <c r="OGK27" s="12"/>
      <c r="OGL27" s="12"/>
      <c r="OGM27" s="12"/>
      <c r="OGN27" s="12"/>
      <c r="OGO27" s="12"/>
      <c r="OGP27" s="12"/>
      <c r="OGQ27" s="12"/>
      <c r="OGR27" s="12"/>
      <c r="OGS27" s="12"/>
      <c r="OGT27" s="12"/>
      <c r="OGU27" s="12"/>
      <c r="OGV27" s="12"/>
      <c r="OGW27" s="12"/>
      <c r="OGX27" s="12"/>
      <c r="OGY27" s="12"/>
      <c r="OGZ27" s="12"/>
      <c r="OHA27" s="12"/>
      <c r="OHB27" s="12"/>
      <c r="OHC27" s="12"/>
      <c r="OHD27" s="12"/>
      <c r="OHE27" s="12"/>
      <c r="OHF27" s="12"/>
      <c r="OHG27" s="12"/>
      <c r="OHH27" s="12"/>
      <c r="OHI27" s="12"/>
      <c r="OHJ27" s="12"/>
      <c r="OHK27" s="12"/>
      <c r="OHL27" s="12"/>
      <c r="OHM27" s="12"/>
      <c r="OHN27" s="12"/>
      <c r="OHO27" s="12"/>
      <c r="OHP27" s="12"/>
      <c r="OHQ27" s="12"/>
      <c r="OHR27" s="12"/>
      <c r="OHS27" s="12"/>
      <c r="OHT27" s="12"/>
      <c r="OHU27" s="12"/>
      <c r="OHV27" s="12"/>
      <c r="OHW27" s="12"/>
      <c r="OHX27" s="12"/>
      <c r="OHY27" s="12"/>
      <c r="OHZ27" s="12"/>
      <c r="OIA27" s="12"/>
      <c r="OIB27" s="12"/>
      <c r="OIC27" s="12"/>
      <c r="OID27" s="12"/>
      <c r="OIE27" s="12"/>
      <c r="OIF27" s="12"/>
      <c r="OIG27" s="12"/>
      <c r="OIH27" s="12"/>
      <c r="OII27" s="12"/>
      <c r="OIJ27" s="12"/>
      <c r="OIK27" s="12"/>
      <c r="OIL27" s="12"/>
      <c r="OIM27" s="12"/>
      <c r="OIN27" s="12"/>
      <c r="OIO27" s="12"/>
      <c r="OIP27" s="12"/>
      <c r="OIQ27" s="12"/>
      <c r="OIR27" s="12"/>
      <c r="OIS27" s="12"/>
      <c r="OIT27" s="12"/>
      <c r="OIU27" s="12"/>
      <c r="OIV27" s="12"/>
      <c r="OIW27" s="12"/>
      <c r="OIX27" s="12"/>
      <c r="OIY27" s="12"/>
      <c r="OIZ27" s="12"/>
      <c r="OJA27" s="12"/>
      <c r="OJB27" s="12"/>
      <c r="OJC27" s="12"/>
      <c r="OJD27" s="12"/>
      <c r="OJE27" s="12"/>
      <c r="OJF27" s="12"/>
      <c r="OJG27" s="12"/>
      <c r="OJH27" s="12"/>
      <c r="OJI27" s="12"/>
      <c r="OJJ27" s="12"/>
      <c r="OJK27" s="12"/>
      <c r="OJL27" s="12"/>
      <c r="OJM27" s="12"/>
      <c r="OJN27" s="12"/>
      <c r="OJO27" s="12"/>
      <c r="OJP27" s="12"/>
      <c r="OJQ27" s="12"/>
      <c r="OJR27" s="12"/>
      <c r="OJS27" s="12"/>
      <c r="OJT27" s="12"/>
      <c r="OJU27" s="12"/>
      <c r="OJV27" s="12"/>
      <c r="OJW27" s="12"/>
      <c r="OJX27" s="12"/>
      <c r="OJY27" s="12"/>
      <c r="OJZ27" s="12"/>
      <c r="OKA27" s="12"/>
      <c r="OKB27" s="12"/>
      <c r="OKC27" s="12"/>
      <c r="OKD27" s="12"/>
      <c r="OKE27" s="12"/>
      <c r="OKF27" s="12"/>
      <c r="OKG27" s="12"/>
      <c r="OKH27" s="12"/>
      <c r="OKI27" s="12"/>
      <c r="OKJ27" s="12"/>
      <c r="OKK27" s="12"/>
      <c r="OKL27" s="12"/>
      <c r="OKM27" s="12"/>
      <c r="OKN27" s="12"/>
      <c r="OKO27" s="12"/>
      <c r="OKP27" s="12"/>
      <c r="OKQ27" s="12"/>
      <c r="OKR27" s="12"/>
      <c r="OKS27" s="12"/>
      <c r="OKT27" s="12"/>
      <c r="OKU27" s="12"/>
      <c r="OKV27" s="12"/>
      <c r="OKW27" s="12"/>
      <c r="OKX27" s="12"/>
      <c r="OKY27" s="12"/>
      <c r="OKZ27" s="12"/>
      <c r="OLA27" s="12"/>
      <c r="OLB27" s="12"/>
      <c r="OLC27" s="12"/>
      <c r="OLD27" s="12"/>
      <c r="OLE27" s="12"/>
      <c r="OLF27" s="12"/>
      <c r="OLG27" s="12"/>
      <c r="OLH27" s="12"/>
      <c r="OLI27" s="12"/>
      <c r="OLJ27" s="12"/>
      <c r="OLK27" s="12"/>
      <c r="OLL27" s="12"/>
      <c r="OLM27" s="12"/>
      <c r="OLN27" s="12"/>
      <c r="OLO27" s="12"/>
      <c r="OLP27" s="12"/>
      <c r="OLQ27" s="12"/>
      <c r="OLR27" s="12"/>
      <c r="OLS27" s="12"/>
      <c r="OLT27" s="12"/>
      <c r="OLU27" s="12"/>
      <c r="OLV27" s="12"/>
      <c r="OLW27" s="12"/>
      <c r="OLX27" s="12"/>
      <c r="OLY27" s="12"/>
      <c r="OLZ27" s="12"/>
      <c r="OMA27" s="12"/>
      <c r="OMB27" s="12"/>
      <c r="OMC27" s="12"/>
      <c r="OMD27" s="12"/>
      <c r="OME27" s="12"/>
      <c r="OMF27" s="12"/>
      <c r="OMG27" s="12"/>
      <c r="OMH27" s="12"/>
      <c r="OMI27" s="12"/>
      <c r="OMJ27" s="12"/>
      <c r="OMK27" s="12"/>
      <c r="OML27" s="12"/>
      <c r="OMM27" s="12"/>
      <c r="OMN27" s="12"/>
      <c r="OMO27" s="12"/>
      <c r="OMP27" s="12"/>
      <c r="OMQ27" s="12"/>
      <c r="OMR27" s="12"/>
      <c r="OMS27" s="12"/>
      <c r="OMT27" s="12"/>
      <c r="OMU27" s="12"/>
      <c r="OMV27" s="12"/>
      <c r="OMW27" s="12"/>
      <c r="OMX27" s="12"/>
      <c r="OMY27" s="12"/>
      <c r="OMZ27" s="12"/>
      <c r="ONA27" s="12"/>
      <c r="ONB27" s="12"/>
      <c r="ONC27" s="12"/>
      <c r="OND27" s="12"/>
      <c r="ONE27" s="12"/>
      <c r="ONF27" s="12"/>
      <c r="ONG27" s="12"/>
      <c r="ONH27" s="12"/>
      <c r="ONI27" s="12"/>
      <c r="ONJ27" s="12"/>
      <c r="ONK27" s="12"/>
      <c r="ONL27" s="12"/>
      <c r="ONM27" s="12"/>
      <c r="ONN27" s="12"/>
      <c r="ONO27" s="12"/>
      <c r="ONP27" s="12"/>
      <c r="ONQ27" s="12"/>
      <c r="ONR27" s="12"/>
      <c r="ONS27" s="12"/>
      <c r="ONT27" s="12"/>
      <c r="ONU27" s="12"/>
      <c r="ONV27" s="12"/>
      <c r="ONW27" s="12"/>
      <c r="ONX27" s="12"/>
      <c r="ONY27" s="12"/>
      <c r="ONZ27" s="12"/>
      <c r="OOA27" s="12"/>
      <c r="OOB27" s="12"/>
      <c r="OOC27" s="12"/>
      <c r="OOD27" s="12"/>
      <c r="OOE27" s="12"/>
      <c r="OOF27" s="12"/>
      <c r="OOG27" s="12"/>
      <c r="OOH27" s="12"/>
      <c r="OOI27" s="12"/>
      <c r="OOJ27" s="12"/>
      <c r="OOK27" s="12"/>
      <c r="OOL27" s="12"/>
      <c r="OOM27" s="12"/>
      <c r="OON27" s="12"/>
      <c r="OOO27" s="12"/>
      <c r="OOP27" s="12"/>
      <c r="OOQ27" s="12"/>
      <c r="OOR27" s="12"/>
      <c r="OOS27" s="12"/>
      <c r="OOT27" s="12"/>
      <c r="OOU27" s="12"/>
      <c r="OOV27" s="12"/>
      <c r="OOW27" s="12"/>
      <c r="OOX27" s="12"/>
      <c r="OOY27" s="12"/>
      <c r="OOZ27" s="12"/>
      <c r="OPA27" s="12"/>
      <c r="OPB27" s="12"/>
      <c r="OPC27" s="12"/>
      <c r="OPD27" s="12"/>
      <c r="OPE27" s="12"/>
      <c r="OPF27" s="12"/>
      <c r="OPG27" s="12"/>
      <c r="OPH27" s="12"/>
      <c r="OPI27" s="12"/>
      <c r="OPJ27" s="12"/>
      <c r="OPK27" s="12"/>
      <c r="OPL27" s="12"/>
      <c r="OPM27" s="12"/>
      <c r="OPN27" s="12"/>
      <c r="OPO27" s="12"/>
      <c r="OPP27" s="12"/>
      <c r="OPQ27" s="12"/>
      <c r="OPR27" s="12"/>
      <c r="OPS27" s="12"/>
      <c r="OPT27" s="12"/>
      <c r="OPU27" s="12"/>
      <c r="OPV27" s="12"/>
      <c r="OPW27" s="12"/>
      <c r="OPX27" s="12"/>
      <c r="OPY27" s="12"/>
      <c r="OPZ27" s="12"/>
      <c r="OQA27" s="12"/>
      <c r="OQB27" s="12"/>
      <c r="OQC27" s="12"/>
      <c r="OQD27" s="12"/>
      <c r="OQE27" s="12"/>
      <c r="OQF27" s="12"/>
      <c r="OQG27" s="12"/>
      <c r="OQH27" s="12"/>
      <c r="OQI27" s="12"/>
      <c r="OQJ27" s="12"/>
      <c r="OQK27" s="12"/>
      <c r="OQL27" s="12"/>
      <c r="OQM27" s="12"/>
      <c r="OQN27" s="12"/>
      <c r="OQO27" s="12"/>
      <c r="OQP27" s="12"/>
      <c r="OQQ27" s="12"/>
      <c r="OQR27" s="12"/>
      <c r="OQS27" s="12"/>
      <c r="OQT27" s="12"/>
      <c r="OQU27" s="12"/>
      <c r="OQV27" s="12"/>
      <c r="OQW27" s="12"/>
      <c r="OQX27" s="12"/>
      <c r="OQY27" s="12"/>
      <c r="OQZ27" s="12"/>
      <c r="ORA27" s="12"/>
      <c r="ORB27" s="12"/>
      <c r="ORC27" s="12"/>
      <c r="ORD27" s="12"/>
      <c r="ORE27" s="12"/>
      <c r="ORF27" s="12"/>
      <c r="ORG27" s="12"/>
      <c r="ORH27" s="12"/>
      <c r="ORI27" s="12"/>
      <c r="ORJ27" s="12"/>
      <c r="ORK27" s="12"/>
      <c r="ORL27" s="12"/>
      <c r="ORM27" s="12"/>
      <c r="ORN27" s="12"/>
      <c r="ORO27" s="12"/>
      <c r="ORP27" s="12"/>
      <c r="ORQ27" s="12"/>
      <c r="ORR27" s="12"/>
      <c r="ORS27" s="12"/>
      <c r="ORT27" s="12"/>
      <c r="ORU27" s="12"/>
      <c r="ORV27" s="12"/>
      <c r="ORW27" s="12"/>
      <c r="ORX27" s="12"/>
      <c r="ORY27" s="12"/>
      <c r="ORZ27" s="12"/>
      <c r="OSA27" s="12"/>
      <c r="OSB27" s="12"/>
      <c r="OSC27" s="12"/>
      <c r="OSD27" s="12"/>
      <c r="OSE27" s="12"/>
      <c r="OSF27" s="12"/>
      <c r="OSG27" s="12"/>
      <c r="OSH27" s="12"/>
      <c r="OSI27" s="12"/>
      <c r="OSJ27" s="12"/>
      <c r="OSK27" s="12"/>
      <c r="OSL27" s="12"/>
      <c r="OSM27" s="12"/>
      <c r="OSN27" s="12"/>
      <c r="OSO27" s="12"/>
      <c r="OSP27" s="12"/>
      <c r="OSQ27" s="12"/>
      <c r="OSR27" s="12"/>
      <c r="OSS27" s="12"/>
      <c r="OST27" s="12"/>
      <c r="OSU27" s="12"/>
      <c r="OSV27" s="12"/>
      <c r="OSW27" s="12"/>
      <c r="OSX27" s="12"/>
      <c r="OSY27" s="12"/>
      <c r="OSZ27" s="12"/>
      <c r="OTA27" s="12"/>
      <c r="OTB27" s="12"/>
      <c r="OTC27" s="12"/>
      <c r="OTD27" s="12"/>
      <c r="OTE27" s="12"/>
      <c r="OTF27" s="12"/>
      <c r="OTG27" s="12"/>
      <c r="OTH27" s="12"/>
      <c r="OTI27" s="12"/>
      <c r="OTJ27" s="12"/>
      <c r="OTK27" s="12"/>
      <c r="OTL27" s="12"/>
      <c r="OTM27" s="12"/>
      <c r="OTN27" s="12"/>
      <c r="OTO27" s="12"/>
      <c r="OTP27" s="12"/>
      <c r="OTQ27" s="12"/>
      <c r="OTR27" s="12"/>
      <c r="OTS27" s="12"/>
      <c r="OTT27" s="12"/>
      <c r="OTU27" s="12"/>
      <c r="OTV27" s="12"/>
      <c r="OTW27" s="12"/>
      <c r="OTX27" s="12"/>
      <c r="OTY27" s="12"/>
      <c r="OTZ27" s="12"/>
      <c r="OUA27" s="12"/>
      <c r="OUB27" s="12"/>
      <c r="OUC27" s="12"/>
      <c r="OUD27" s="12"/>
      <c r="OUE27" s="12"/>
      <c r="OUF27" s="12"/>
      <c r="OUG27" s="12"/>
      <c r="OUH27" s="12"/>
      <c r="OUI27" s="12"/>
      <c r="OUJ27" s="12"/>
      <c r="OUK27" s="12"/>
      <c r="OUL27" s="12"/>
      <c r="OUM27" s="12"/>
      <c r="OUN27" s="12"/>
      <c r="OUO27" s="12"/>
      <c r="OUP27" s="12"/>
      <c r="OUQ27" s="12"/>
      <c r="OUR27" s="12"/>
      <c r="OUS27" s="12"/>
      <c r="OUT27" s="12"/>
      <c r="OUU27" s="12"/>
      <c r="OUV27" s="12"/>
      <c r="OUW27" s="12"/>
      <c r="OUX27" s="12"/>
      <c r="OUY27" s="12"/>
      <c r="OUZ27" s="12"/>
      <c r="OVA27" s="12"/>
      <c r="OVB27" s="12"/>
      <c r="OVC27" s="12"/>
      <c r="OVD27" s="12"/>
      <c r="OVE27" s="12"/>
      <c r="OVF27" s="12"/>
      <c r="OVG27" s="12"/>
      <c r="OVH27" s="12"/>
      <c r="OVI27" s="12"/>
      <c r="OVJ27" s="12"/>
      <c r="OVK27" s="12"/>
      <c r="OVL27" s="12"/>
      <c r="OVM27" s="12"/>
      <c r="OVN27" s="12"/>
      <c r="OVO27" s="12"/>
      <c r="OVP27" s="12"/>
      <c r="OVQ27" s="12"/>
      <c r="OVR27" s="12"/>
      <c r="OVS27" s="12"/>
      <c r="OVT27" s="12"/>
      <c r="OVU27" s="12"/>
      <c r="OVV27" s="12"/>
      <c r="OVW27" s="12"/>
      <c r="OVX27" s="12"/>
      <c r="OVY27" s="12"/>
      <c r="OVZ27" s="12"/>
      <c r="OWA27" s="12"/>
      <c r="OWB27" s="12"/>
      <c r="OWC27" s="12"/>
      <c r="OWD27" s="12"/>
      <c r="OWE27" s="12"/>
      <c r="OWF27" s="12"/>
      <c r="OWG27" s="12"/>
      <c r="OWH27" s="12"/>
      <c r="OWI27" s="12"/>
      <c r="OWJ27" s="12"/>
      <c r="OWK27" s="12"/>
      <c r="OWL27" s="12"/>
      <c r="OWM27" s="12"/>
      <c r="OWN27" s="12"/>
      <c r="OWO27" s="12"/>
      <c r="OWP27" s="12"/>
      <c r="OWQ27" s="12"/>
      <c r="OWR27" s="12"/>
      <c r="OWS27" s="12"/>
      <c r="OWT27" s="12"/>
      <c r="OWU27" s="12"/>
      <c r="OWV27" s="12"/>
      <c r="OWW27" s="12"/>
      <c r="OWX27" s="12"/>
      <c r="OWY27" s="12"/>
      <c r="OWZ27" s="12"/>
      <c r="OXA27" s="12"/>
      <c r="OXB27" s="12"/>
      <c r="OXC27" s="12"/>
      <c r="OXD27" s="12"/>
      <c r="OXE27" s="12"/>
      <c r="OXF27" s="12"/>
      <c r="OXG27" s="12"/>
      <c r="OXH27" s="12"/>
      <c r="OXI27" s="12"/>
      <c r="OXJ27" s="12"/>
      <c r="OXK27" s="12"/>
      <c r="OXL27" s="12"/>
      <c r="OXM27" s="12"/>
      <c r="OXN27" s="12"/>
      <c r="OXO27" s="12"/>
      <c r="OXP27" s="12"/>
      <c r="OXQ27" s="12"/>
      <c r="OXR27" s="12"/>
      <c r="OXS27" s="12"/>
      <c r="OXT27" s="12"/>
      <c r="OXU27" s="12"/>
      <c r="OXV27" s="12"/>
      <c r="OXW27" s="12"/>
      <c r="OXX27" s="12"/>
      <c r="OXY27" s="12"/>
      <c r="OXZ27" s="12"/>
      <c r="OYA27" s="12"/>
      <c r="OYB27" s="12"/>
      <c r="OYC27" s="12"/>
      <c r="OYD27" s="12"/>
      <c r="OYE27" s="12"/>
      <c r="OYF27" s="12"/>
      <c r="OYG27" s="12"/>
      <c r="OYH27" s="12"/>
      <c r="OYI27" s="12"/>
      <c r="OYJ27" s="12"/>
      <c r="OYK27" s="12"/>
      <c r="OYL27" s="12"/>
      <c r="OYM27" s="12"/>
      <c r="OYN27" s="12"/>
      <c r="OYO27" s="12"/>
      <c r="OYP27" s="12"/>
      <c r="OYQ27" s="12"/>
      <c r="OYR27" s="12"/>
      <c r="OYS27" s="12"/>
      <c r="OYT27" s="12"/>
      <c r="OYU27" s="12"/>
      <c r="OYV27" s="12"/>
      <c r="OYW27" s="12"/>
      <c r="OYX27" s="12"/>
      <c r="OYY27" s="12"/>
      <c r="OYZ27" s="12"/>
      <c r="OZA27" s="12"/>
      <c r="OZB27" s="12"/>
      <c r="OZC27" s="12"/>
      <c r="OZD27" s="12"/>
      <c r="OZE27" s="12"/>
      <c r="OZF27" s="12"/>
      <c r="OZG27" s="12"/>
      <c r="OZH27" s="12"/>
      <c r="OZI27" s="12"/>
      <c r="OZJ27" s="12"/>
      <c r="OZK27" s="12"/>
      <c r="OZL27" s="12"/>
      <c r="OZM27" s="12"/>
      <c r="OZN27" s="12"/>
      <c r="OZO27" s="12"/>
      <c r="OZP27" s="12"/>
      <c r="OZQ27" s="12"/>
      <c r="OZR27" s="12"/>
      <c r="OZS27" s="12"/>
      <c r="OZT27" s="12"/>
      <c r="OZU27" s="12"/>
      <c r="OZV27" s="12"/>
      <c r="OZW27" s="12"/>
      <c r="OZX27" s="12"/>
      <c r="OZY27" s="12"/>
      <c r="OZZ27" s="12"/>
      <c r="PAA27" s="12"/>
      <c r="PAB27" s="12"/>
      <c r="PAC27" s="12"/>
      <c r="PAD27" s="12"/>
      <c r="PAE27" s="12"/>
      <c r="PAF27" s="12"/>
      <c r="PAG27" s="12"/>
      <c r="PAH27" s="12"/>
      <c r="PAI27" s="12"/>
      <c r="PAJ27" s="12"/>
      <c r="PAK27" s="12"/>
      <c r="PAL27" s="12"/>
      <c r="PAM27" s="12"/>
      <c r="PAN27" s="12"/>
      <c r="PAO27" s="12"/>
      <c r="PAP27" s="12"/>
      <c r="PAQ27" s="12"/>
      <c r="PAR27" s="12"/>
      <c r="PAS27" s="12"/>
      <c r="PAT27" s="12"/>
      <c r="PAU27" s="12"/>
      <c r="PAV27" s="12"/>
      <c r="PAW27" s="12"/>
      <c r="PAX27" s="12"/>
      <c r="PAY27" s="12"/>
      <c r="PAZ27" s="12"/>
      <c r="PBA27" s="12"/>
      <c r="PBB27" s="12"/>
      <c r="PBC27" s="12"/>
      <c r="PBD27" s="12"/>
      <c r="PBE27" s="12"/>
      <c r="PBF27" s="12"/>
      <c r="PBG27" s="12"/>
      <c r="PBH27" s="12"/>
      <c r="PBI27" s="12"/>
      <c r="PBJ27" s="12"/>
      <c r="PBK27" s="12"/>
      <c r="PBL27" s="12"/>
      <c r="PBM27" s="12"/>
      <c r="PBN27" s="12"/>
      <c r="PBO27" s="12"/>
      <c r="PBP27" s="12"/>
      <c r="PBQ27" s="12"/>
      <c r="PBR27" s="12"/>
      <c r="PBS27" s="12"/>
      <c r="PBT27" s="12"/>
      <c r="PBU27" s="12"/>
      <c r="PBV27" s="12"/>
      <c r="PBW27" s="12"/>
      <c r="PBX27" s="12"/>
      <c r="PBY27" s="12"/>
      <c r="PBZ27" s="12"/>
      <c r="PCA27" s="12"/>
      <c r="PCB27" s="12"/>
      <c r="PCC27" s="12"/>
      <c r="PCD27" s="12"/>
      <c r="PCE27" s="12"/>
      <c r="PCF27" s="12"/>
      <c r="PCG27" s="12"/>
      <c r="PCH27" s="12"/>
      <c r="PCI27" s="12"/>
      <c r="PCJ27" s="12"/>
      <c r="PCK27" s="12"/>
      <c r="PCL27" s="12"/>
      <c r="PCM27" s="12"/>
      <c r="PCN27" s="12"/>
      <c r="PCO27" s="12"/>
      <c r="PCP27" s="12"/>
      <c r="PCQ27" s="12"/>
      <c r="PCR27" s="12"/>
      <c r="PCS27" s="12"/>
      <c r="PCT27" s="12"/>
      <c r="PCU27" s="12"/>
      <c r="PCV27" s="12"/>
      <c r="PCW27" s="12"/>
      <c r="PCX27" s="12"/>
      <c r="PCY27" s="12"/>
      <c r="PCZ27" s="12"/>
      <c r="PDA27" s="12"/>
      <c r="PDB27" s="12"/>
      <c r="PDC27" s="12"/>
      <c r="PDD27" s="12"/>
      <c r="PDE27" s="12"/>
      <c r="PDF27" s="12"/>
      <c r="PDG27" s="12"/>
      <c r="PDH27" s="12"/>
      <c r="PDI27" s="12"/>
      <c r="PDJ27" s="12"/>
      <c r="PDK27" s="12"/>
      <c r="PDL27" s="12"/>
      <c r="PDM27" s="12"/>
      <c r="PDN27" s="12"/>
      <c r="PDO27" s="12"/>
      <c r="PDP27" s="12"/>
      <c r="PDQ27" s="12"/>
      <c r="PDR27" s="12"/>
      <c r="PDS27" s="12"/>
      <c r="PDT27" s="12"/>
      <c r="PDU27" s="12"/>
      <c r="PDV27" s="12"/>
      <c r="PDW27" s="12"/>
      <c r="PDX27" s="12"/>
      <c r="PDY27" s="12"/>
      <c r="PDZ27" s="12"/>
      <c r="PEA27" s="12"/>
      <c r="PEB27" s="12"/>
      <c r="PEC27" s="12"/>
      <c r="PED27" s="12"/>
      <c r="PEE27" s="12"/>
      <c r="PEF27" s="12"/>
      <c r="PEG27" s="12"/>
      <c r="PEH27" s="12"/>
      <c r="PEI27" s="12"/>
      <c r="PEJ27" s="12"/>
      <c r="PEK27" s="12"/>
      <c r="PEL27" s="12"/>
      <c r="PEM27" s="12"/>
      <c r="PEN27" s="12"/>
      <c r="PEO27" s="12"/>
      <c r="PEP27" s="12"/>
      <c r="PEQ27" s="12"/>
      <c r="PER27" s="12"/>
      <c r="PES27" s="12"/>
      <c r="PET27" s="12"/>
      <c r="PEU27" s="12"/>
      <c r="PEV27" s="12"/>
      <c r="PEW27" s="12"/>
      <c r="PEX27" s="12"/>
      <c r="PEY27" s="12"/>
      <c r="PEZ27" s="12"/>
      <c r="PFA27" s="12"/>
      <c r="PFB27" s="12"/>
      <c r="PFC27" s="12"/>
      <c r="PFD27" s="12"/>
      <c r="PFE27" s="12"/>
      <c r="PFF27" s="12"/>
      <c r="PFG27" s="12"/>
      <c r="PFH27" s="12"/>
      <c r="PFI27" s="12"/>
      <c r="PFJ27" s="12"/>
      <c r="PFK27" s="12"/>
      <c r="PFL27" s="12"/>
      <c r="PFM27" s="12"/>
      <c r="PFN27" s="12"/>
      <c r="PFO27" s="12"/>
      <c r="PFP27" s="12"/>
      <c r="PFQ27" s="12"/>
      <c r="PFR27" s="12"/>
      <c r="PFS27" s="12"/>
      <c r="PFT27" s="12"/>
      <c r="PFU27" s="12"/>
      <c r="PFV27" s="12"/>
      <c r="PFW27" s="12"/>
      <c r="PFX27" s="12"/>
      <c r="PFY27" s="12"/>
      <c r="PFZ27" s="12"/>
      <c r="PGA27" s="12"/>
      <c r="PGB27" s="12"/>
      <c r="PGC27" s="12"/>
      <c r="PGD27" s="12"/>
      <c r="PGE27" s="12"/>
      <c r="PGF27" s="12"/>
      <c r="PGG27" s="12"/>
      <c r="PGH27" s="12"/>
      <c r="PGI27" s="12"/>
      <c r="PGJ27" s="12"/>
      <c r="PGK27" s="12"/>
      <c r="PGL27" s="12"/>
      <c r="PGM27" s="12"/>
      <c r="PGN27" s="12"/>
      <c r="PGO27" s="12"/>
      <c r="PGP27" s="12"/>
      <c r="PGQ27" s="12"/>
      <c r="PGR27" s="12"/>
      <c r="PGS27" s="12"/>
      <c r="PGT27" s="12"/>
      <c r="PGU27" s="12"/>
      <c r="PGV27" s="12"/>
      <c r="PGW27" s="12"/>
      <c r="PGX27" s="12"/>
      <c r="PGY27" s="12"/>
      <c r="PGZ27" s="12"/>
      <c r="PHA27" s="12"/>
      <c r="PHB27" s="12"/>
      <c r="PHC27" s="12"/>
      <c r="PHD27" s="12"/>
      <c r="PHE27" s="12"/>
      <c r="PHF27" s="12"/>
      <c r="PHG27" s="12"/>
      <c r="PHH27" s="12"/>
      <c r="PHI27" s="12"/>
      <c r="PHJ27" s="12"/>
      <c r="PHK27" s="12"/>
      <c r="PHL27" s="12"/>
      <c r="PHM27" s="12"/>
      <c r="PHN27" s="12"/>
      <c r="PHO27" s="12"/>
      <c r="PHP27" s="12"/>
      <c r="PHQ27" s="12"/>
      <c r="PHR27" s="12"/>
      <c r="PHS27" s="12"/>
      <c r="PHT27" s="12"/>
      <c r="PHU27" s="12"/>
      <c r="PHV27" s="12"/>
      <c r="PHW27" s="12"/>
      <c r="PHX27" s="12"/>
      <c r="PHY27" s="12"/>
      <c r="PHZ27" s="12"/>
      <c r="PIA27" s="12"/>
      <c r="PIB27" s="12"/>
      <c r="PIC27" s="12"/>
      <c r="PID27" s="12"/>
      <c r="PIE27" s="12"/>
      <c r="PIF27" s="12"/>
      <c r="PIG27" s="12"/>
      <c r="PIH27" s="12"/>
      <c r="PII27" s="12"/>
      <c r="PIJ27" s="12"/>
      <c r="PIK27" s="12"/>
      <c r="PIL27" s="12"/>
      <c r="PIM27" s="12"/>
      <c r="PIN27" s="12"/>
      <c r="PIO27" s="12"/>
      <c r="PIP27" s="12"/>
      <c r="PIQ27" s="12"/>
      <c r="PIR27" s="12"/>
      <c r="PIS27" s="12"/>
      <c r="PIT27" s="12"/>
      <c r="PIU27" s="12"/>
      <c r="PIV27" s="12"/>
      <c r="PIW27" s="12"/>
      <c r="PIX27" s="12"/>
      <c r="PIY27" s="12"/>
      <c r="PIZ27" s="12"/>
      <c r="PJA27" s="12"/>
      <c r="PJB27" s="12"/>
      <c r="PJC27" s="12"/>
      <c r="PJD27" s="12"/>
      <c r="PJE27" s="12"/>
      <c r="PJF27" s="12"/>
      <c r="PJG27" s="12"/>
      <c r="PJH27" s="12"/>
      <c r="PJI27" s="12"/>
      <c r="PJJ27" s="12"/>
      <c r="PJK27" s="12"/>
      <c r="PJL27" s="12"/>
      <c r="PJM27" s="12"/>
      <c r="PJN27" s="12"/>
      <c r="PJO27" s="12"/>
      <c r="PJP27" s="12"/>
      <c r="PJQ27" s="12"/>
      <c r="PJR27" s="12"/>
      <c r="PJS27" s="12"/>
      <c r="PJT27" s="12"/>
      <c r="PJU27" s="12"/>
      <c r="PJV27" s="12"/>
      <c r="PJW27" s="12"/>
      <c r="PJX27" s="12"/>
      <c r="PJY27" s="12"/>
      <c r="PJZ27" s="12"/>
      <c r="PKA27" s="12"/>
      <c r="PKB27" s="12"/>
      <c r="PKC27" s="12"/>
      <c r="PKD27" s="12"/>
      <c r="PKE27" s="12"/>
      <c r="PKF27" s="12"/>
      <c r="PKG27" s="12"/>
      <c r="PKH27" s="12"/>
      <c r="PKI27" s="12"/>
      <c r="PKJ27" s="12"/>
      <c r="PKK27" s="12"/>
      <c r="PKL27" s="12"/>
      <c r="PKM27" s="12"/>
      <c r="PKN27" s="12"/>
      <c r="PKO27" s="12"/>
      <c r="PKP27" s="12"/>
      <c r="PKQ27" s="12"/>
      <c r="PKR27" s="12"/>
      <c r="PKS27" s="12"/>
      <c r="PKT27" s="12"/>
      <c r="PKU27" s="12"/>
      <c r="PKV27" s="12"/>
      <c r="PKW27" s="12"/>
      <c r="PKX27" s="12"/>
      <c r="PKY27" s="12"/>
      <c r="PKZ27" s="12"/>
      <c r="PLA27" s="12"/>
      <c r="PLB27" s="12"/>
      <c r="PLC27" s="12"/>
      <c r="PLD27" s="12"/>
      <c r="PLE27" s="12"/>
      <c r="PLF27" s="12"/>
      <c r="PLG27" s="12"/>
      <c r="PLH27" s="12"/>
      <c r="PLI27" s="12"/>
      <c r="PLJ27" s="12"/>
      <c r="PLK27" s="12"/>
      <c r="PLL27" s="12"/>
      <c r="PLM27" s="12"/>
      <c r="PLN27" s="12"/>
      <c r="PLO27" s="12"/>
      <c r="PLP27" s="12"/>
      <c r="PLQ27" s="12"/>
      <c r="PLR27" s="12"/>
      <c r="PLS27" s="12"/>
      <c r="PLT27" s="12"/>
      <c r="PLU27" s="12"/>
      <c r="PLV27" s="12"/>
      <c r="PLW27" s="12"/>
      <c r="PLX27" s="12"/>
      <c r="PLY27" s="12"/>
      <c r="PLZ27" s="12"/>
      <c r="PMA27" s="12"/>
      <c r="PMB27" s="12"/>
      <c r="PMC27" s="12"/>
      <c r="PMD27" s="12"/>
      <c r="PME27" s="12"/>
      <c r="PMF27" s="12"/>
      <c r="PMG27" s="12"/>
      <c r="PMH27" s="12"/>
      <c r="PMI27" s="12"/>
      <c r="PMJ27" s="12"/>
      <c r="PMK27" s="12"/>
      <c r="PML27" s="12"/>
      <c r="PMM27" s="12"/>
      <c r="PMN27" s="12"/>
      <c r="PMO27" s="12"/>
      <c r="PMP27" s="12"/>
      <c r="PMQ27" s="12"/>
      <c r="PMR27" s="12"/>
      <c r="PMS27" s="12"/>
      <c r="PMT27" s="12"/>
      <c r="PMU27" s="12"/>
      <c r="PMV27" s="12"/>
      <c r="PMW27" s="12"/>
      <c r="PMX27" s="12"/>
      <c r="PMY27" s="12"/>
      <c r="PMZ27" s="12"/>
      <c r="PNA27" s="12"/>
      <c r="PNB27" s="12"/>
      <c r="PNC27" s="12"/>
      <c r="PND27" s="12"/>
      <c r="PNE27" s="12"/>
      <c r="PNF27" s="12"/>
      <c r="PNG27" s="12"/>
      <c r="PNH27" s="12"/>
      <c r="PNI27" s="12"/>
      <c r="PNJ27" s="12"/>
      <c r="PNK27" s="12"/>
      <c r="PNL27" s="12"/>
      <c r="PNM27" s="12"/>
      <c r="PNN27" s="12"/>
      <c r="PNO27" s="12"/>
      <c r="PNP27" s="12"/>
      <c r="PNQ27" s="12"/>
      <c r="PNR27" s="12"/>
      <c r="PNS27" s="12"/>
      <c r="PNT27" s="12"/>
      <c r="PNU27" s="12"/>
      <c r="PNV27" s="12"/>
      <c r="PNW27" s="12"/>
      <c r="PNX27" s="12"/>
      <c r="PNY27" s="12"/>
      <c r="PNZ27" s="12"/>
      <c r="POA27" s="12"/>
      <c r="POB27" s="12"/>
      <c r="POC27" s="12"/>
      <c r="POD27" s="12"/>
      <c r="POE27" s="12"/>
      <c r="POF27" s="12"/>
      <c r="POG27" s="12"/>
      <c r="POH27" s="12"/>
      <c r="POI27" s="12"/>
      <c r="POJ27" s="12"/>
      <c r="POK27" s="12"/>
      <c r="POL27" s="12"/>
      <c r="POM27" s="12"/>
      <c r="PON27" s="12"/>
      <c r="POO27" s="12"/>
      <c r="POP27" s="12"/>
      <c r="POQ27" s="12"/>
      <c r="POR27" s="12"/>
      <c r="POS27" s="12"/>
      <c r="POT27" s="12"/>
      <c r="POU27" s="12"/>
      <c r="POV27" s="12"/>
      <c r="POW27" s="12"/>
      <c r="POX27" s="12"/>
      <c r="POY27" s="12"/>
      <c r="POZ27" s="12"/>
      <c r="PPA27" s="12"/>
      <c r="PPB27" s="12"/>
      <c r="PPC27" s="12"/>
      <c r="PPD27" s="12"/>
      <c r="PPE27" s="12"/>
      <c r="PPF27" s="12"/>
      <c r="PPG27" s="12"/>
      <c r="PPH27" s="12"/>
      <c r="PPI27" s="12"/>
      <c r="PPJ27" s="12"/>
      <c r="PPK27" s="12"/>
      <c r="PPL27" s="12"/>
      <c r="PPM27" s="12"/>
      <c r="PPN27" s="12"/>
      <c r="PPO27" s="12"/>
      <c r="PPP27" s="12"/>
      <c r="PPQ27" s="12"/>
      <c r="PPR27" s="12"/>
      <c r="PPS27" s="12"/>
      <c r="PPT27" s="12"/>
      <c r="PPU27" s="12"/>
      <c r="PPV27" s="12"/>
      <c r="PPW27" s="12"/>
      <c r="PPX27" s="12"/>
      <c r="PPY27" s="12"/>
      <c r="PPZ27" s="12"/>
      <c r="PQA27" s="12"/>
      <c r="PQB27" s="12"/>
      <c r="PQC27" s="12"/>
      <c r="PQD27" s="12"/>
      <c r="PQE27" s="12"/>
      <c r="PQF27" s="12"/>
      <c r="PQG27" s="12"/>
      <c r="PQH27" s="12"/>
      <c r="PQI27" s="12"/>
      <c r="PQJ27" s="12"/>
      <c r="PQK27" s="12"/>
      <c r="PQL27" s="12"/>
      <c r="PQM27" s="12"/>
      <c r="PQN27" s="12"/>
      <c r="PQO27" s="12"/>
      <c r="PQP27" s="12"/>
      <c r="PQQ27" s="12"/>
      <c r="PQR27" s="12"/>
      <c r="PQS27" s="12"/>
      <c r="PQT27" s="12"/>
      <c r="PQU27" s="12"/>
      <c r="PQV27" s="12"/>
      <c r="PQW27" s="12"/>
      <c r="PQX27" s="12"/>
      <c r="PQY27" s="12"/>
      <c r="PQZ27" s="12"/>
      <c r="PRA27" s="12"/>
      <c r="PRB27" s="12"/>
      <c r="PRC27" s="12"/>
      <c r="PRD27" s="12"/>
      <c r="PRE27" s="12"/>
      <c r="PRF27" s="12"/>
      <c r="PRG27" s="12"/>
      <c r="PRH27" s="12"/>
      <c r="PRI27" s="12"/>
      <c r="PRJ27" s="12"/>
      <c r="PRK27" s="12"/>
      <c r="PRL27" s="12"/>
      <c r="PRM27" s="12"/>
      <c r="PRN27" s="12"/>
      <c r="PRO27" s="12"/>
      <c r="PRP27" s="12"/>
      <c r="PRQ27" s="12"/>
      <c r="PRR27" s="12"/>
      <c r="PRS27" s="12"/>
      <c r="PRT27" s="12"/>
      <c r="PRU27" s="12"/>
      <c r="PRV27" s="12"/>
      <c r="PRW27" s="12"/>
      <c r="PRX27" s="12"/>
      <c r="PRY27" s="12"/>
      <c r="PRZ27" s="12"/>
      <c r="PSA27" s="12"/>
      <c r="PSB27" s="12"/>
      <c r="PSC27" s="12"/>
      <c r="PSD27" s="12"/>
      <c r="PSE27" s="12"/>
      <c r="PSF27" s="12"/>
      <c r="PSG27" s="12"/>
      <c r="PSH27" s="12"/>
      <c r="PSI27" s="12"/>
      <c r="PSJ27" s="12"/>
      <c r="PSK27" s="12"/>
      <c r="PSL27" s="12"/>
      <c r="PSM27" s="12"/>
      <c r="PSN27" s="12"/>
      <c r="PSO27" s="12"/>
      <c r="PSP27" s="12"/>
      <c r="PSQ27" s="12"/>
      <c r="PSR27" s="12"/>
      <c r="PSS27" s="12"/>
      <c r="PST27" s="12"/>
      <c r="PSU27" s="12"/>
      <c r="PSV27" s="12"/>
      <c r="PSW27" s="12"/>
      <c r="PSX27" s="12"/>
      <c r="PSY27" s="12"/>
      <c r="PSZ27" s="12"/>
      <c r="PTA27" s="12"/>
      <c r="PTB27" s="12"/>
      <c r="PTC27" s="12"/>
      <c r="PTD27" s="12"/>
      <c r="PTE27" s="12"/>
      <c r="PTF27" s="12"/>
      <c r="PTG27" s="12"/>
      <c r="PTH27" s="12"/>
      <c r="PTI27" s="12"/>
      <c r="PTJ27" s="12"/>
      <c r="PTK27" s="12"/>
      <c r="PTL27" s="12"/>
      <c r="PTM27" s="12"/>
      <c r="PTN27" s="12"/>
      <c r="PTO27" s="12"/>
      <c r="PTP27" s="12"/>
      <c r="PTQ27" s="12"/>
      <c r="PTR27" s="12"/>
      <c r="PTS27" s="12"/>
      <c r="PTT27" s="12"/>
      <c r="PTU27" s="12"/>
      <c r="PTV27" s="12"/>
      <c r="PTW27" s="12"/>
      <c r="PTX27" s="12"/>
      <c r="PTY27" s="12"/>
      <c r="PTZ27" s="12"/>
      <c r="PUA27" s="12"/>
      <c r="PUB27" s="12"/>
      <c r="PUC27" s="12"/>
      <c r="PUD27" s="12"/>
      <c r="PUE27" s="12"/>
      <c r="PUF27" s="12"/>
      <c r="PUG27" s="12"/>
      <c r="PUH27" s="12"/>
      <c r="PUI27" s="12"/>
      <c r="PUJ27" s="12"/>
      <c r="PUK27" s="12"/>
      <c r="PUL27" s="12"/>
      <c r="PUM27" s="12"/>
      <c r="PUN27" s="12"/>
      <c r="PUO27" s="12"/>
      <c r="PUP27" s="12"/>
      <c r="PUQ27" s="12"/>
      <c r="PUR27" s="12"/>
      <c r="PUS27" s="12"/>
      <c r="PUT27" s="12"/>
      <c r="PUU27" s="12"/>
      <c r="PUV27" s="12"/>
      <c r="PUW27" s="12"/>
      <c r="PUX27" s="12"/>
      <c r="PUY27" s="12"/>
      <c r="PUZ27" s="12"/>
      <c r="PVA27" s="12"/>
      <c r="PVB27" s="12"/>
      <c r="PVC27" s="12"/>
      <c r="PVD27" s="12"/>
      <c r="PVE27" s="12"/>
      <c r="PVF27" s="12"/>
      <c r="PVG27" s="12"/>
      <c r="PVH27" s="12"/>
      <c r="PVI27" s="12"/>
      <c r="PVJ27" s="12"/>
      <c r="PVK27" s="12"/>
      <c r="PVL27" s="12"/>
      <c r="PVM27" s="12"/>
      <c r="PVN27" s="12"/>
      <c r="PVO27" s="12"/>
      <c r="PVP27" s="12"/>
      <c r="PVQ27" s="12"/>
      <c r="PVR27" s="12"/>
      <c r="PVS27" s="12"/>
      <c r="PVT27" s="12"/>
      <c r="PVU27" s="12"/>
      <c r="PVV27" s="12"/>
      <c r="PVW27" s="12"/>
      <c r="PVX27" s="12"/>
      <c r="PVY27" s="12"/>
      <c r="PVZ27" s="12"/>
      <c r="PWA27" s="12"/>
      <c r="PWB27" s="12"/>
      <c r="PWC27" s="12"/>
      <c r="PWD27" s="12"/>
      <c r="PWE27" s="12"/>
      <c r="PWF27" s="12"/>
      <c r="PWG27" s="12"/>
      <c r="PWH27" s="12"/>
      <c r="PWI27" s="12"/>
      <c r="PWJ27" s="12"/>
      <c r="PWK27" s="12"/>
      <c r="PWL27" s="12"/>
      <c r="PWM27" s="12"/>
      <c r="PWN27" s="12"/>
      <c r="PWO27" s="12"/>
      <c r="PWP27" s="12"/>
      <c r="PWQ27" s="12"/>
      <c r="PWR27" s="12"/>
      <c r="PWS27" s="12"/>
      <c r="PWT27" s="12"/>
      <c r="PWU27" s="12"/>
      <c r="PWV27" s="12"/>
      <c r="PWW27" s="12"/>
      <c r="PWX27" s="12"/>
      <c r="PWY27" s="12"/>
      <c r="PWZ27" s="12"/>
      <c r="PXA27" s="12"/>
      <c r="PXB27" s="12"/>
      <c r="PXC27" s="12"/>
      <c r="PXD27" s="12"/>
      <c r="PXE27" s="12"/>
      <c r="PXF27" s="12"/>
      <c r="PXG27" s="12"/>
      <c r="PXH27" s="12"/>
      <c r="PXI27" s="12"/>
      <c r="PXJ27" s="12"/>
      <c r="PXK27" s="12"/>
      <c r="PXL27" s="12"/>
      <c r="PXM27" s="12"/>
      <c r="PXN27" s="12"/>
      <c r="PXO27" s="12"/>
      <c r="PXP27" s="12"/>
      <c r="PXQ27" s="12"/>
      <c r="PXR27" s="12"/>
      <c r="PXS27" s="12"/>
      <c r="PXT27" s="12"/>
      <c r="PXU27" s="12"/>
      <c r="PXV27" s="12"/>
      <c r="PXW27" s="12"/>
      <c r="PXX27" s="12"/>
      <c r="PXY27" s="12"/>
      <c r="PXZ27" s="12"/>
      <c r="PYA27" s="12"/>
      <c r="PYB27" s="12"/>
      <c r="PYC27" s="12"/>
      <c r="PYD27" s="12"/>
      <c r="PYE27" s="12"/>
      <c r="PYF27" s="12"/>
      <c r="PYG27" s="12"/>
      <c r="PYH27" s="12"/>
      <c r="PYI27" s="12"/>
      <c r="PYJ27" s="12"/>
      <c r="PYK27" s="12"/>
      <c r="PYL27" s="12"/>
      <c r="PYM27" s="12"/>
      <c r="PYN27" s="12"/>
      <c r="PYO27" s="12"/>
      <c r="PYP27" s="12"/>
      <c r="PYQ27" s="12"/>
      <c r="PYR27" s="12"/>
      <c r="PYS27" s="12"/>
      <c r="PYT27" s="12"/>
      <c r="PYU27" s="12"/>
      <c r="PYV27" s="12"/>
      <c r="PYW27" s="12"/>
      <c r="PYX27" s="12"/>
      <c r="PYY27" s="12"/>
      <c r="PYZ27" s="12"/>
      <c r="PZA27" s="12"/>
      <c r="PZB27" s="12"/>
      <c r="PZC27" s="12"/>
      <c r="PZD27" s="12"/>
      <c r="PZE27" s="12"/>
      <c r="PZF27" s="12"/>
      <c r="PZG27" s="12"/>
      <c r="PZH27" s="12"/>
      <c r="PZI27" s="12"/>
      <c r="PZJ27" s="12"/>
      <c r="PZK27" s="12"/>
      <c r="PZL27" s="12"/>
      <c r="PZM27" s="12"/>
      <c r="PZN27" s="12"/>
      <c r="PZO27" s="12"/>
      <c r="PZP27" s="12"/>
      <c r="PZQ27" s="12"/>
      <c r="PZR27" s="12"/>
      <c r="PZS27" s="12"/>
      <c r="PZT27" s="12"/>
      <c r="PZU27" s="12"/>
      <c r="PZV27" s="12"/>
      <c r="PZW27" s="12"/>
      <c r="PZX27" s="12"/>
      <c r="PZY27" s="12"/>
      <c r="PZZ27" s="12"/>
      <c r="QAA27" s="12"/>
      <c r="QAB27" s="12"/>
      <c r="QAC27" s="12"/>
      <c r="QAD27" s="12"/>
      <c r="QAE27" s="12"/>
      <c r="QAF27" s="12"/>
      <c r="QAG27" s="12"/>
      <c r="QAH27" s="12"/>
      <c r="QAI27" s="12"/>
      <c r="QAJ27" s="12"/>
      <c r="QAK27" s="12"/>
      <c r="QAL27" s="12"/>
      <c r="QAM27" s="12"/>
      <c r="QAN27" s="12"/>
      <c r="QAO27" s="12"/>
      <c r="QAP27" s="12"/>
      <c r="QAQ27" s="12"/>
      <c r="QAR27" s="12"/>
      <c r="QAS27" s="12"/>
      <c r="QAT27" s="12"/>
      <c r="QAU27" s="12"/>
      <c r="QAV27" s="12"/>
      <c r="QAW27" s="12"/>
      <c r="QAX27" s="12"/>
      <c r="QAY27" s="12"/>
      <c r="QAZ27" s="12"/>
      <c r="QBA27" s="12"/>
      <c r="QBB27" s="12"/>
      <c r="QBC27" s="12"/>
      <c r="QBD27" s="12"/>
      <c r="QBE27" s="12"/>
      <c r="QBF27" s="12"/>
      <c r="QBG27" s="12"/>
      <c r="QBH27" s="12"/>
      <c r="QBI27" s="12"/>
      <c r="QBJ27" s="12"/>
      <c r="QBK27" s="12"/>
      <c r="QBL27" s="12"/>
      <c r="QBM27" s="12"/>
      <c r="QBN27" s="12"/>
      <c r="QBO27" s="12"/>
      <c r="QBP27" s="12"/>
      <c r="QBQ27" s="12"/>
      <c r="QBR27" s="12"/>
      <c r="QBS27" s="12"/>
      <c r="QBT27" s="12"/>
      <c r="QBU27" s="12"/>
      <c r="QBV27" s="12"/>
      <c r="QBW27" s="12"/>
      <c r="QBX27" s="12"/>
      <c r="QBY27" s="12"/>
      <c r="QBZ27" s="12"/>
      <c r="QCA27" s="12"/>
      <c r="QCB27" s="12"/>
      <c r="QCC27" s="12"/>
      <c r="QCD27" s="12"/>
      <c r="QCE27" s="12"/>
      <c r="QCF27" s="12"/>
      <c r="QCG27" s="12"/>
      <c r="QCH27" s="12"/>
      <c r="QCI27" s="12"/>
      <c r="QCJ27" s="12"/>
      <c r="QCK27" s="12"/>
      <c r="QCL27" s="12"/>
      <c r="QCM27" s="12"/>
      <c r="QCN27" s="12"/>
      <c r="QCO27" s="12"/>
      <c r="QCP27" s="12"/>
      <c r="QCQ27" s="12"/>
      <c r="QCR27" s="12"/>
      <c r="QCS27" s="12"/>
      <c r="QCT27" s="12"/>
      <c r="QCU27" s="12"/>
      <c r="QCV27" s="12"/>
      <c r="QCW27" s="12"/>
      <c r="QCX27" s="12"/>
      <c r="QCY27" s="12"/>
      <c r="QCZ27" s="12"/>
      <c r="QDA27" s="12"/>
      <c r="QDB27" s="12"/>
      <c r="QDC27" s="12"/>
      <c r="QDD27" s="12"/>
      <c r="QDE27" s="12"/>
      <c r="QDF27" s="12"/>
      <c r="QDG27" s="12"/>
      <c r="QDH27" s="12"/>
      <c r="QDI27" s="12"/>
      <c r="QDJ27" s="12"/>
      <c r="QDK27" s="12"/>
      <c r="QDL27" s="12"/>
      <c r="QDM27" s="12"/>
      <c r="QDN27" s="12"/>
      <c r="QDO27" s="12"/>
      <c r="QDP27" s="12"/>
      <c r="QDQ27" s="12"/>
      <c r="QDR27" s="12"/>
      <c r="QDS27" s="12"/>
      <c r="QDT27" s="12"/>
      <c r="QDU27" s="12"/>
      <c r="QDV27" s="12"/>
      <c r="QDW27" s="12"/>
      <c r="QDX27" s="12"/>
      <c r="QDY27" s="12"/>
      <c r="QDZ27" s="12"/>
      <c r="QEA27" s="12"/>
      <c r="QEB27" s="12"/>
      <c r="QEC27" s="12"/>
      <c r="QED27" s="12"/>
      <c r="QEE27" s="12"/>
      <c r="QEF27" s="12"/>
      <c r="QEG27" s="12"/>
      <c r="QEH27" s="12"/>
      <c r="QEI27" s="12"/>
      <c r="QEJ27" s="12"/>
      <c r="QEK27" s="12"/>
      <c r="QEL27" s="12"/>
      <c r="QEM27" s="12"/>
      <c r="QEN27" s="12"/>
      <c r="QEO27" s="12"/>
      <c r="QEP27" s="12"/>
      <c r="QEQ27" s="12"/>
      <c r="QER27" s="12"/>
      <c r="QES27" s="12"/>
      <c r="QET27" s="12"/>
      <c r="QEU27" s="12"/>
      <c r="QEV27" s="12"/>
      <c r="QEW27" s="12"/>
      <c r="QEX27" s="12"/>
      <c r="QEY27" s="12"/>
      <c r="QEZ27" s="12"/>
      <c r="QFA27" s="12"/>
      <c r="QFB27" s="12"/>
      <c r="QFC27" s="12"/>
      <c r="QFD27" s="12"/>
      <c r="QFE27" s="12"/>
      <c r="QFF27" s="12"/>
      <c r="QFG27" s="12"/>
      <c r="QFH27" s="12"/>
      <c r="QFI27" s="12"/>
      <c r="QFJ27" s="12"/>
      <c r="QFK27" s="12"/>
      <c r="QFL27" s="12"/>
      <c r="QFM27" s="12"/>
      <c r="QFN27" s="12"/>
      <c r="QFO27" s="12"/>
      <c r="QFP27" s="12"/>
      <c r="QFQ27" s="12"/>
      <c r="QFR27" s="12"/>
      <c r="QFS27" s="12"/>
      <c r="QFT27" s="12"/>
      <c r="QFU27" s="12"/>
      <c r="QFV27" s="12"/>
      <c r="QFW27" s="12"/>
      <c r="QFX27" s="12"/>
      <c r="QFY27" s="12"/>
      <c r="QFZ27" s="12"/>
      <c r="QGA27" s="12"/>
      <c r="QGB27" s="12"/>
      <c r="QGC27" s="12"/>
      <c r="QGD27" s="12"/>
      <c r="QGE27" s="12"/>
      <c r="QGF27" s="12"/>
      <c r="QGG27" s="12"/>
      <c r="QGH27" s="12"/>
      <c r="QGI27" s="12"/>
      <c r="QGJ27" s="12"/>
      <c r="QGK27" s="12"/>
      <c r="QGL27" s="12"/>
      <c r="QGM27" s="12"/>
      <c r="QGN27" s="12"/>
      <c r="QGO27" s="12"/>
      <c r="QGP27" s="12"/>
      <c r="QGQ27" s="12"/>
      <c r="QGR27" s="12"/>
      <c r="QGS27" s="12"/>
      <c r="QGT27" s="12"/>
      <c r="QGU27" s="12"/>
      <c r="QGV27" s="12"/>
      <c r="QGW27" s="12"/>
      <c r="QGX27" s="12"/>
      <c r="QGY27" s="12"/>
      <c r="QGZ27" s="12"/>
      <c r="QHA27" s="12"/>
      <c r="QHB27" s="12"/>
      <c r="QHC27" s="12"/>
      <c r="QHD27" s="12"/>
      <c r="QHE27" s="12"/>
      <c r="QHF27" s="12"/>
      <c r="QHG27" s="12"/>
      <c r="QHH27" s="12"/>
      <c r="QHI27" s="12"/>
      <c r="QHJ27" s="12"/>
      <c r="QHK27" s="12"/>
      <c r="QHL27" s="12"/>
      <c r="QHM27" s="12"/>
      <c r="QHN27" s="12"/>
      <c r="QHO27" s="12"/>
      <c r="QHP27" s="12"/>
      <c r="QHQ27" s="12"/>
      <c r="QHR27" s="12"/>
      <c r="QHS27" s="12"/>
      <c r="QHT27" s="12"/>
      <c r="QHU27" s="12"/>
      <c r="QHV27" s="12"/>
      <c r="QHW27" s="12"/>
      <c r="QHX27" s="12"/>
      <c r="QHY27" s="12"/>
      <c r="QHZ27" s="12"/>
      <c r="QIA27" s="12"/>
      <c r="QIB27" s="12"/>
      <c r="QIC27" s="12"/>
      <c r="QID27" s="12"/>
      <c r="QIE27" s="12"/>
      <c r="QIF27" s="12"/>
      <c r="QIG27" s="12"/>
      <c r="QIH27" s="12"/>
      <c r="QII27" s="12"/>
      <c r="QIJ27" s="12"/>
      <c r="QIK27" s="12"/>
      <c r="QIL27" s="12"/>
      <c r="QIM27" s="12"/>
      <c r="QIN27" s="12"/>
      <c r="QIO27" s="12"/>
      <c r="QIP27" s="12"/>
      <c r="QIQ27" s="12"/>
      <c r="QIR27" s="12"/>
      <c r="QIS27" s="12"/>
      <c r="QIT27" s="12"/>
      <c r="QIU27" s="12"/>
      <c r="QIV27" s="12"/>
      <c r="QIW27" s="12"/>
      <c r="QIX27" s="12"/>
      <c r="QIY27" s="12"/>
      <c r="QIZ27" s="12"/>
      <c r="QJA27" s="12"/>
      <c r="QJB27" s="12"/>
      <c r="QJC27" s="12"/>
      <c r="QJD27" s="12"/>
      <c r="QJE27" s="12"/>
      <c r="QJF27" s="12"/>
      <c r="QJG27" s="12"/>
      <c r="QJH27" s="12"/>
      <c r="QJI27" s="12"/>
      <c r="QJJ27" s="12"/>
      <c r="QJK27" s="12"/>
      <c r="QJL27" s="12"/>
      <c r="QJM27" s="12"/>
      <c r="QJN27" s="12"/>
      <c r="QJO27" s="12"/>
      <c r="QJP27" s="12"/>
      <c r="QJQ27" s="12"/>
      <c r="QJR27" s="12"/>
      <c r="QJS27" s="12"/>
      <c r="QJT27" s="12"/>
      <c r="QJU27" s="12"/>
      <c r="QJV27" s="12"/>
      <c r="QJW27" s="12"/>
      <c r="QJX27" s="12"/>
      <c r="QJY27" s="12"/>
      <c r="QJZ27" s="12"/>
      <c r="QKA27" s="12"/>
      <c r="QKB27" s="12"/>
      <c r="QKC27" s="12"/>
      <c r="QKD27" s="12"/>
      <c r="QKE27" s="12"/>
      <c r="QKF27" s="12"/>
      <c r="QKG27" s="12"/>
      <c r="QKH27" s="12"/>
      <c r="QKI27" s="12"/>
      <c r="QKJ27" s="12"/>
      <c r="QKK27" s="12"/>
      <c r="QKL27" s="12"/>
      <c r="QKM27" s="12"/>
      <c r="QKN27" s="12"/>
      <c r="QKO27" s="12"/>
      <c r="QKP27" s="12"/>
      <c r="QKQ27" s="12"/>
      <c r="QKR27" s="12"/>
      <c r="QKS27" s="12"/>
      <c r="QKT27" s="12"/>
      <c r="QKU27" s="12"/>
      <c r="QKV27" s="12"/>
      <c r="QKW27" s="12"/>
      <c r="QKX27" s="12"/>
      <c r="QKY27" s="12"/>
      <c r="QKZ27" s="12"/>
      <c r="QLA27" s="12"/>
      <c r="QLB27" s="12"/>
      <c r="QLC27" s="12"/>
      <c r="QLD27" s="12"/>
      <c r="QLE27" s="12"/>
      <c r="QLF27" s="12"/>
      <c r="QLG27" s="12"/>
      <c r="QLH27" s="12"/>
      <c r="QLI27" s="12"/>
      <c r="QLJ27" s="12"/>
      <c r="QLK27" s="12"/>
      <c r="QLL27" s="12"/>
      <c r="QLM27" s="12"/>
      <c r="QLN27" s="12"/>
      <c r="QLO27" s="12"/>
      <c r="QLP27" s="12"/>
      <c r="QLQ27" s="12"/>
      <c r="QLR27" s="12"/>
      <c r="QLS27" s="12"/>
      <c r="QLT27" s="12"/>
      <c r="QLU27" s="12"/>
      <c r="QLV27" s="12"/>
      <c r="QLW27" s="12"/>
      <c r="QLX27" s="12"/>
      <c r="QLY27" s="12"/>
      <c r="QLZ27" s="12"/>
      <c r="QMA27" s="12"/>
      <c r="QMB27" s="12"/>
      <c r="QMC27" s="12"/>
      <c r="QMD27" s="12"/>
      <c r="QME27" s="12"/>
      <c r="QMF27" s="12"/>
      <c r="QMG27" s="12"/>
      <c r="QMH27" s="12"/>
      <c r="QMI27" s="12"/>
      <c r="QMJ27" s="12"/>
      <c r="QMK27" s="12"/>
      <c r="QML27" s="12"/>
      <c r="QMM27" s="12"/>
      <c r="QMN27" s="12"/>
      <c r="QMO27" s="12"/>
      <c r="QMP27" s="12"/>
      <c r="QMQ27" s="12"/>
      <c r="QMR27" s="12"/>
      <c r="QMS27" s="12"/>
      <c r="QMT27" s="12"/>
      <c r="QMU27" s="12"/>
      <c r="QMV27" s="12"/>
      <c r="QMW27" s="12"/>
      <c r="QMX27" s="12"/>
      <c r="QMY27" s="12"/>
      <c r="QMZ27" s="12"/>
      <c r="QNA27" s="12"/>
      <c r="QNB27" s="12"/>
      <c r="QNC27" s="12"/>
      <c r="QND27" s="12"/>
      <c r="QNE27" s="12"/>
      <c r="QNF27" s="12"/>
      <c r="QNG27" s="12"/>
      <c r="QNH27" s="12"/>
      <c r="QNI27" s="12"/>
      <c r="QNJ27" s="12"/>
      <c r="QNK27" s="12"/>
      <c r="QNL27" s="12"/>
      <c r="QNM27" s="12"/>
      <c r="QNN27" s="12"/>
      <c r="QNO27" s="12"/>
      <c r="QNP27" s="12"/>
      <c r="QNQ27" s="12"/>
      <c r="QNR27" s="12"/>
      <c r="QNS27" s="12"/>
      <c r="QNT27" s="12"/>
      <c r="QNU27" s="12"/>
      <c r="QNV27" s="12"/>
      <c r="QNW27" s="12"/>
      <c r="QNX27" s="12"/>
      <c r="QNY27" s="12"/>
      <c r="QNZ27" s="12"/>
      <c r="QOA27" s="12"/>
      <c r="QOB27" s="12"/>
      <c r="QOC27" s="12"/>
      <c r="QOD27" s="12"/>
      <c r="QOE27" s="12"/>
      <c r="QOF27" s="12"/>
      <c r="QOG27" s="12"/>
      <c r="QOH27" s="12"/>
      <c r="QOI27" s="12"/>
      <c r="QOJ27" s="12"/>
      <c r="QOK27" s="12"/>
      <c r="QOL27" s="12"/>
      <c r="QOM27" s="12"/>
      <c r="QON27" s="12"/>
      <c r="QOO27" s="12"/>
      <c r="QOP27" s="12"/>
      <c r="QOQ27" s="12"/>
      <c r="QOR27" s="12"/>
      <c r="QOS27" s="12"/>
      <c r="QOT27" s="12"/>
      <c r="QOU27" s="12"/>
      <c r="QOV27" s="12"/>
      <c r="QOW27" s="12"/>
      <c r="QOX27" s="12"/>
      <c r="QOY27" s="12"/>
      <c r="QOZ27" s="12"/>
      <c r="QPA27" s="12"/>
      <c r="QPB27" s="12"/>
      <c r="QPC27" s="12"/>
      <c r="QPD27" s="12"/>
      <c r="QPE27" s="12"/>
      <c r="QPF27" s="12"/>
      <c r="QPG27" s="12"/>
      <c r="QPH27" s="12"/>
      <c r="QPI27" s="12"/>
      <c r="QPJ27" s="12"/>
      <c r="QPK27" s="12"/>
      <c r="QPL27" s="12"/>
      <c r="QPM27" s="12"/>
      <c r="QPN27" s="12"/>
      <c r="QPO27" s="12"/>
      <c r="QPP27" s="12"/>
      <c r="QPQ27" s="12"/>
      <c r="QPR27" s="12"/>
      <c r="QPS27" s="12"/>
      <c r="QPT27" s="12"/>
      <c r="QPU27" s="12"/>
      <c r="QPV27" s="12"/>
      <c r="QPW27" s="12"/>
      <c r="QPX27" s="12"/>
      <c r="QPY27" s="12"/>
      <c r="QPZ27" s="12"/>
      <c r="QQA27" s="12"/>
      <c r="QQB27" s="12"/>
      <c r="QQC27" s="12"/>
      <c r="QQD27" s="12"/>
      <c r="QQE27" s="12"/>
      <c r="QQF27" s="12"/>
      <c r="QQG27" s="12"/>
      <c r="QQH27" s="12"/>
      <c r="QQI27" s="12"/>
      <c r="QQJ27" s="12"/>
      <c r="QQK27" s="12"/>
      <c r="QQL27" s="12"/>
      <c r="QQM27" s="12"/>
      <c r="QQN27" s="12"/>
      <c r="QQO27" s="12"/>
      <c r="QQP27" s="12"/>
      <c r="QQQ27" s="12"/>
      <c r="QQR27" s="12"/>
      <c r="QQS27" s="12"/>
      <c r="QQT27" s="12"/>
      <c r="QQU27" s="12"/>
      <c r="QQV27" s="12"/>
      <c r="QQW27" s="12"/>
      <c r="QQX27" s="12"/>
      <c r="QQY27" s="12"/>
      <c r="QQZ27" s="12"/>
      <c r="QRA27" s="12"/>
      <c r="QRB27" s="12"/>
      <c r="QRC27" s="12"/>
      <c r="QRD27" s="12"/>
      <c r="QRE27" s="12"/>
      <c r="QRF27" s="12"/>
      <c r="QRG27" s="12"/>
      <c r="QRH27" s="12"/>
      <c r="QRI27" s="12"/>
      <c r="QRJ27" s="12"/>
      <c r="QRK27" s="12"/>
      <c r="QRL27" s="12"/>
      <c r="QRM27" s="12"/>
      <c r="QRN27" s="12"/>
      <c r="QRO27" s="12"/>
      <c r="QRP27" s="12"/>
      <c r="QRQ27" s="12"/>
      <c r="QRR27" s="12"/>
      <c r="QRS27" s="12"/>
      <c r="QRT27" s="12"/>
      <c r="QRU27" s="12"/>
      <c r="QRV27" s="12"/>
      <c r="QRW27" s="12"/>
      <c r="QRX27" s="12"/>
      <c r="QRY27" s="12"/>
      <c r="QRZ27" s="12"/>
      <c r="QSA27" s="12"/>
      <c r="QSB27" s="12"/>
      <c r="QSC27" s="12"/>
      <c r="QSD27" s="12"/>
      <c r="QSE27" s="12"/>
      <c r="QSF27" s="12"/>
      <c r="QSG27" s="12"/>
      <c r="QSH27" s="12"/>
      <c r="QSI27" s="12"/>
      <c r="QSJ27" s="12"/>
      <c r="QSK27" s="12"/>
      <c r="QSL27" s="12"/>
      <c r="QSM27" s="12"/>
      <c r="QSN27" s="12"/>
      <c r="QSO27" s="12"/>
      <c r="QSP27" s="12"/>
      <c r="QSQ27" s="12"/>
      <c r="QSR27" s="12"/>
      <c r="QSS27" s="12"/>
      <c r="QST27" s="12"/>
      <c r="QSU27" s="12"/>
      <c r="QSV27" s="12"/>
      <c r="QSW27" s="12"/>
      <c r="QSX27" s="12"/>
      <c r="QSY27" s="12"/>
      <c r="QSZ27" s="12"/>
      <c r="QTA27" s="12"/>
      <c r="QTB27" s="12"/>
      <c r="QTC27" s="12"/>
      <c r="QTD27" s="12"/>
      <c r="QTE27" s="12"/>
      <c r="QTF27" s="12"/>
      <c r="QTG27" s="12"/>
      <c r="QTH27" s="12"/>
      <c r="QTI27" s="12"/>
      <c r="QTJ27" s="12"/>
      <c r="QTK27" s="12"/>
      <c r="QTL27" s="12"/>
      <c r="QTM27" s="12"/>
      <c r="QTN27" s="12"/>
      <c r="QTO27" s="12"/>
      <c r="QTP27" s="12"/>
      <c r="QTQ27" s="12"/>
      <c r="QTR27" s="12"/>
      <c r="QTS27" s="12"/>
      <c r="QTT27" s="12"/>
      <c r="QTU27" s="12"/>
      <c r="QTV27" s="12"/>
      <c r="QTW27" s="12"/>
      <c r="QTX27" s="12"/>
      <c r="QTY27" s="12"/>
      <c r="QTZ27" s="12"/>
      <c r="QUA27" s="12"/>
      <c r="QUB27" s="12"/>
      <c r="QUC27" s="12"/>
      <c r="QUD27" s="12"/>
      <c r="QUE27" s="12"/>
      <c r="QUF27" s="12"/>
      <c r="QUG27" s="12"/>
      <c r="QUH27" s="12"/>
      <c r="QUI27" s="12"/>
      <c r="QUJ27" s="12"/>
      <c r="QUK27" s="12"/>
      <c r="QUL27" s="12"/>
      <c r="QUM27" s="12"/>
      <c r="QUN27" s="12"/>
      <c r="QUO27" s="12"/>
      <c r="QUP27" s="12"/>
      <c r="QUQ27" s="12"/>
      <c r="QUR27" s="12"/>
      <c r="QUS27" s="12"/>
      <c r="QUT27" s="12"/>
      <c r="QUU27" s="12"/>
      <c r="QUV27" s="12"/>
      <c r="QUW27" s="12"/>
      <c r="QUX27" s="12"/>
      <c r="QUY27" s="12"/>
      <c r="QUZ27" s="12"/>
      <c r="QVA27" s="12"/>
      <c r="QVB27" s="12"/>
      <c r="QVC27" s="12"/>
      <c r="QVD27" s="12"/>
      <c r="QVE27" s="12"/>
      <c r="QVF27" s="12"/>
      <c r="QVG27" s="12"/>
      <c r="QVH27" s="12"/>
      <c r="QVI27" s="12"/>
      <c r="QVJ27" s="12"/>
      <c r="QVK27" s="12"/>
      <c r="QVL27" s="12"/>
      <c r="QVM27" s="12"/>
      <c r="QVN27" s="12"/>
      <c r="QVO27" s="12"/>
      <c r="QVP27" s="12"/>
      <c r="QVQ27" s="12"/>
      <c r="QVR27" s="12"/>
      <c r="QVS27" s="12"/>
      <c r="QVT27" s="12"/>
      <c r="QVU27" s="12"/>
      <c r="QVV27" s="12"/>
      <c r="QVW27" s="12"/>
      <c r="QVX27" s="12"/>
      <c r="QVY27" s="12"/>
      <c r="QVZ27" s="12"/>
      <c r="QWA27" s="12"/>
      <c r="QWB27" s="12"/>
      <c r="QWC27" s="12"/>
      <c r="QWD27" s="12"/>
      <c r="QWE27" s="12"/>
      <c r="QWF27" s="12"/>
      <c r="QWG27" s="12"/>
      <c r="QWH27" s="12"/>
      <c r="QWI27" s="12"/>
      <c r="QWJ27" s="12"/>
      <c r="QWK27" s="12"/>
      <c r="QWL27" s="12"/>
      <c r="QWM27" s="12"/>
      <c r="QWN27" s="12"/>
      <c r="QWO27" s="12"/>
      <c r="QWP27" s="12"/>
      <c r="QWQ27" s="12"/>
      <c r="QWR27" s="12"/>
      <c r="QWS27" s="12"/>
      <c r="QWT27" s="12"/>
      <c r="QWU27" s="12"/>
      <c r="QWV27" s="12"/>
      <c r="QWW27" s="12"/>
      <c r="QWX27" s="12"/>
      <c r="QWY27" s="12"/>
      <c r="QWZ27" s="12"/>
      <c r="QXA27" s="12"/>
      <c r="QXB27" s="12"/>
      <c r="QXC27" s="12"/>
      <c r="QXD27" s="12"/>
      <c r="QXE27" s="12"/>
      <c r="QXF27" s="12"/>
      <c r="QXG27" s="12"/>
      <c r="QXH27" s="12"/>
      <c r="QXI27" s="12"/>
      <c r="QXJ27" s="12"/>
      <c r="QXK27" s="12"/>
      <c r="QXL27" s="12"/>
      <c r="QXM27" s="12"/>
      <c r="QXN27" s="12"/>
      <c r="QXO27" s="12"/>
      <c r="QXP27" s="12"/>
      <c r="QXQ27" s="12"/>
      <c r="QXR27" s="12"/>
      <c r="QXS27" s="12"/>
      <c r="QXT27" s="12"/>
      <c r="QXU27" s="12"/>
      <c r="QXV27" s="12"/>
      <c r="QXW27" s="12"/>
      <c r="QXX27" s="12"/>
      <c r="QXY27" s="12"/>
      <c r="QXZ27" s="12"/>
      <c r="QYA27" s="12"/>
      <c r="QYB27" s="12"/>
      <c r="QYC27" s="12"/>
      <c r="QYD27" s="12"/>
      <c r="QYE27" s="12"/>
      <c r="QYF27" s="12"/>
      <c r="QYG27" s="12"/>
      <c r="QYH27" s="12"/>
      <c r="QYI27" s="12"/>
      <c r="QYJ27" s="12"/>
      <c r="QYK27" s="12"/>
      <c r="QYL27" s="12"/>
      <c r="QYM27" s="12"/>
      <c r="QYN27" s="12"/>
      <c r="QYO27" s="12"/>
      <c r="QYP27" s="12"/>
      <c r="QYQ27" s="12"/>
      <c r="QYR27" s="12"/>
      <c r="QYS27" s="12"/>
      <c r="QYT27" s="12"/>
      <c r="QYU27" s="12"/>
      <c r="QYV27" s="12"/>
      <c r="QYW27" s="12"/>
      <c r="QYX27" s="12"/>
      <c r="QYY27" s="12"/>
      <c r="QYZ27" s="12"/>
      <c r="QZA27" s="12"/>
      <c r="QZB27" s="12"/>
      <c r="QZC27" s="12"/>
      <c r="QZD27" s="12"/>
      <c r="QZE27" s="12"/>
      <c r="QZF27" s="12"/>
      <c r="QZG27" s="12"/>
      <c r="QZH27" s="12"/>
      <c r="QZI27" s="12"/>
      <c r="QZJ27" s="12"/>
      <c r="QZK27" s="12"/>
      <c r="QZL27" s="12"/>
      <c r="QZM27" s="12"/>
      <c r="QZN27" s="12"/>
      <c r="QZO27" s="12"/>
      <c r="QZP27" s="12"/>
      <c r="QZQ27" s="12"/>
      <c r="QZR27" s="12"/>
      <c r="QZS27" s="12"/>
      <c r="QZT27" s="12"/>
      <c r="QZU27" s="12"/>
      <c r="QZV27" s="12"/>
      <c r="QZW27" s="12"/>
      <c r="QZX27" s="12"/>
      <c r="QZY27" s="12"/>
      <c r="QZZ27" s="12"/>
      <c r="RAA27" s="12"/>
      <c r="RAB27" s="12"/>
      <c r="RAC27" s="12"/>
      <c r="RAD27" s="12"/>
      <c r="RAE27" s="12"/>
      <c r="RAF27" s="12"/>
      <c r="RAG27" s="12"/>
      <c r="RAH27" s="12"/>
      <c r="RAI27" s="12"/>
      <c r="RAJ27" s="12"/>
      <c r="RAK27" s="12"/>
      <c r="RAL27" s="12"/>
      <c r="RAM27" s="12"/>
      <c r="RAN27" s="12"/>
      <c r="RAO27" s="12"/>
      <c r="RAP27" s="12"/>
      <c r="RAQ27" s="12"/>
      <c r="RAR27" s="12"/>
      <c r="RAS27" s="12"/>
      <c r="RAT27" s="12"/>
      <c r="RAU27" s="12"/>
      <c r="RAV27" s="12"/>
      <c r="RAW27" s="12"/>
      <c r="RAX27" s="12"/>
      <c r="RAY27" s="12"/>
      <c r="RAZ27" s="12"/>
      <c r="RBA27" s="12"/>
      <c r="RBB27" s="12"/>
      <c r="RBC27" s="12"/>
      <c r="RBD27" s="12"/>
      <c r="RBE27" s="12"/>
      <c r="RBF27" s="12"/>
      <c r="RBG27" s="12"/>
      <c r="RBH27" s="12"/>
      <c r="RBI27" s="12"/>
      <c r="RBJ27" s="12"/>
      <c r="RBK27" s="12"/>
      <c r="RBL27" s="12"/>
      <c r="RBM27" s="12"/>
      <c r="RBN27" s="12"/>
      <c r="RBO27" s="12"/>
      <c r="RBP27" s="12"/>
      <c r="RBQ27" s="12"/>
      <c r="RBR27" s="12"/>
      <c r="RBS27" s="12"/>
      <c r="RBT27" s="12"/>
      <c r="RBU27" s="12"/>
      <c r="RBV27" s="12"/>
      <c r="RBW27" s="12"/>
      <c r="RBX27" s="12"/>
      <c r="RBY27" s="12"/>
      <c r="RBZ27" s="12"/>
      <c r="RCA27" s="12"/>
      <c r="RCB27" s="12"/>
      <c r="RCC27" s="12"/>
      <c r="RCD27" s="12"/>
      <c r="RCE27" s="12"/>
      <c r="RCF27" s="12"/>
      <c r="RCG27" s="12"/>
      <c r="RCH27" s="12"/>
      <c r="RCI27" s="12"/>
      <c r="RCJ27" s="12"/>
      <c r="RCK27" s="12"/>
      <c r="RCL27" s="12"/>
      <c r="RCM27" s="12"/>
      <c r="RCN27" s="12"/>
      <c r="RCO27" s="12"/>
      <c r="RCP27" s="12"/>
      <c r="RCQ27" s="12"/>
      <c r="RCR27" s="12"/>
      <c r="RCS27" s="12"/>
      <c r="RCT27" s="12"/>
      <c r="RCU27" s="12"/>
      <c r="RCV27" s="12"/>
      <c r="RCW27" s="12"/>
      <c r="RCX27" s="12"/>
      <c r="RCY27" s="12"/>
      <c r="RCZ27" s="12"/>
      <c r="RDA27" s="12"/>
      <c r="RDB27" s="12"/>
      <c r="RDC27" s="12"/>
      <c r="RDD27" s="12"/>
      <c r="RDE27" s="12"/>
      <c r="RDF27" s="12"/>
      <c r="RDG27" s="12"/>
      <c r="RDH27" s="12"/>
      <c r="RDI27" s="12"/>
      <c r="RDJ27" s="12"/>
      <c r="RDK27" s="12"/>
      <c r="RDL27" s="12"/>
      <c r="RDM27" s="12"/>
      <c r="RDN27" s="12"/>
      <c r="RDO27" s="12"/>
      <c r="RDP27" s="12"/>
      <c r="RDQ27" s="12"/>
      <c r="RDR27" s="12"/>
      <c r="RDS27" s="12"/>
      <c r="RDT27" s="12"/>
      <c r="RDU27" s="12"/>
      <c r="RDV27" s="12"/>
      <c r="RDW27" s="12"/>
      <c r="RDX27" s="12"/>
      <c r="RDY27" s="12"/>
      <c r="RDZ27" s="12"/>
      <c r="REA27" s="12"/>
      <c r="REB27" s="12"/>
      <c r="REC27" s="12"/>
      <c r="RED27" s="12"/>
      <c r="REE27" s="12"/>
      <c r="REF27" s="12"/>
      <c r="REG27" s="12"/>
      <c r="REH27" s="12"/>
      <c r="REI27" s="12"/>
      <c r="REJ27" s="12"/>
      <c r="REK27" s="12"/>
      <c r="REL27" s="12"/>
      <c r="REM27" s="12"/>
      <c r="REN27" s="12"/>
      <c r="REO27" s="12"/>
      <c r="REP27" s="12"/>
      <c r="REQ27" s="12"/>
      <c r="RER27" s="12"/>
      <c r="RES27" s="12"/>
      <c r="RET27" s="12"/>
      <c r="REU27" s="12"/>
      <c r="REV27" s="12"/>
      <c r="REW27" s="12"/>
      <c r="REX27" s="12"/>
      <c r="REY27" s="12"/>
      <c r="REZ27" s="12"/>
      <c r="RFA27" s="12"/>
      <c r="RFB27" s="12"/>
      <c r="RFC27" s="12"/>
      <c r="RFD27" s="12"/>
      <c r="RFE27" s="12"/>
      <c r="RFF27" s="12"/>
      <c r="RFG27" s="12"/>
      <c r="RFH27" s="12"/>
      <c r="RFI27" s="12"/>
      <c r="RFJ27" s="12"/>
      <c r="RFK27" s="12"/>
      <c r="RFL27" s="12"/>
      <c r="RFM27" s="12"/>
      <c r="RFN27" s="12"/>
      <c r="RFO27" s="12"/>
      <c r="RFP27" s="12"/>
      <c r="RFQ27" s="12"/>
      <c r="RFR27" s="12"/>
      <c r="RFS27" s="12"/>
      <c r="RFT27" s="12"/>
      <c r="RFU27" s="12"/>
      <c r="RFV27" s="12"/>
      <c r="RFW27" s="12"/>
      <c r="RFX27" s="12"/>
      <c r="RFY27" s="12"/>
      <c r="RFZ27" s="12"/>
      <c r="RGA27" s="12"/>
      <c r="RGB27" s="12"/>
      <c r="RGC27" s="12"/>
      <c r="RGD27" s="12"/>
      <c r="RGE27" s="12"/>
      <c r="RGF27" s="12"/>
      <c r="RGG27" s="12"/>
      <c r="RGH27" s="12"/>
      <c r="RGI27" s="12"/>
      <c r="RGJ27" s="12"/>
      <c r="RGK27" s="12"/>
      <c r="RGL27" s="12"/>
      <c r="RGM27" s="12"/>
      <c r="RGN27" s="12"/>
      <c r="RGO27" s="12"/>
      <c r="RGP27" s="12"/>
      <c r="RGQ27" s="12"/>
      <c r="RGR27" s="12"/>
      <c r="RGS27" s="12"/>
      <c r="RGT27" s="12"/>
      <c r="RGU27" s="12"/>
      <c r="RGV27" s="12"/>
      <c r="RGW27" s="12"/>
      <c r="RGX27" s="12"/>
      <c r="RGY27" s="12"/>
      <c r="RGZ27" s="12"/>
      <c r="RHA27" s="12"/>
      <c r="RHB27" s="12"/>
      <c r="RHC27" s="12"/>
      <c r="RHD27" s="12"/>
      <c r="RHE27" s="12"/>
      <c r="RHF27" s="12"/>
      <c r="RHG27" s="12"/>
      <c r="RHH27" s="12"/>
      <c r="RHI27" s="12"/>
      <c r="RHJ27" s="12"/>
      <c r="RHK27" s="12"/>
      <c r="RHL27" s="12"/>
      <c r="RHM27" s="12"/>
      <c r="RHN27" s="12"/>
      <c r="RHO27" s="12"/>
      <c r="RHP27" s="12"/>
      <c r="RHQ27" s="12"/>
      <c r="RHR27" s="12"/>
      <c r="RHS27" s="12"/>
      <c r="RHT27" s="12"/>
      <c r="RHU27" s="12"/>
      <c r="RHV27" s="12"/>
      <c r="RHW27" s="12"/>
      <c r="RHX27" s="12"/>
      <c r="RHY27" s="12"/>
      <c r="RHZ27" s="12"/>
      <c r="RIA27" s="12"/>
      <c r="RIB27" s="12"/>
      <c r="RIC27" s="12"/>
      <c r="RID27" s="12"/>
      <c r="RIE27" s="12"/>
      <c r="RIF27" s="12"/>
      <c r="RIG27" s="12"/>
      <c r="RIH27" s="12"/>
      <c r="RII27" s="12"/>
      <c r="RIJ27" s="12"/>
      <c r="RIK27" s="12"/>
      <c r="RIL27" s="12"/>
      <c r="RIM27" s="12"/>
      <c r="RIN27" s="12"/>
      <c r="RIO27" s="12"/>
      <c r="RIP27" s="12"/>
      <c r="RIQ27" s="12"/>
      <c r="RIR27" s="12"/>
      <c r="RIS27" s="12"/>
      <c r="RIT27" s="12"/>
      <c r="RIU27" s="12"/>
      <c r="RIV27" s="12"/>
      <c r="RIW27" s="12"/>
      <c r="RIX27" s="12"/>
      <c r="RIY27" s="12"/>
      <c r="RIZ27" s="12"/>
      <c r="RJA27" s="12"/>
      <c r="RJB27" s="12"/>
      <c r="RJC27" s="12"/>
      <c r="RJD27" s="12"/>
      <c r="RJE27" s="12"/>
      <c r="RJF27" s="12"/>
      <c r="RJG27" s="12"/>
      <c r="RJH27" s="12"/>
      <c r="RJI27" s="12"/>
      <c r="RJJ27" s="12"/>
      <c r="RJK27" s="12"/>
      <c r="RJL27" s="12"/>
      <c r="RJM27" s="12"/>
      <c r="RJN27" s="12"/>
      <c r="RJO27" s="12"/>
      <c r="RJP27" s="12"/>
      <c r="RJQ27" s="12"/>
      <c r="RJR27" s="12"/>
      <c r="RJS27" s="12"/>
      <c r="RJT27" s="12"/>
      <c r="RJU27" s="12"/>
      <c r="RJV27" s="12"/>
      <c r="RJW27" s="12"/>
      <c r="RJX27" s="12"/>
      <c r="RJY27" s="12"/>
      <c r="RJZ27" s="12"/>
      <c r="RKA27" s="12"/>
      <c r="RKB27" s="12"/>
      <c r="RKC27" s="12"/>
      <c r="RKD27" s="12"/>
      <c r="RKE27" s="12"/>
      <c r="RKF27" s="12"/>
      <c r="RKG27" s="12"/>
      <c r="RKH27" s="12"/>
      <c r="RKI27" s="12"/>
      <c r="RKJ27" s="12"/>
      <c r="RKK27" s="12"/>
      <c r="RKL27" s="12"/>
      <c r="RKM27" s="12"/>
      <c r="RKN27" s="12"/>
      <c r="RKO27" s="12"/>
      <c r="RKP27" s="12"/>
      <c r="RKQ27" s="12"/>
      <c r="RKR27" s="12"/>
      <c r="RKS27" s="12"/>
      <c r="RKT27" s="12"/>
      <c r="RKU27" s="12"/>
      <c r="RKV27" s="12"/>
      <c r="RKW27" s="12"/>
      <c r="RKX27" s="12"/>
      <c r="RKY27" s="12"/>
      <c r="RKZ27" s="12"/>
      <c r="RLA27" s="12"/>
      <c r="RLB27" s="12"/>
      <c r="RLC27" s="12"/>
      <c r="RLD27" s="12"/>
      <c r="RLE27" s="12"/>
      <c r="RLF27" s="12"/>
      <c r="RLG27" s="12"/>
      <c r="RLH27" s="12"/>
      <c r="RLI27" s="12"/>
      <c r="RLJ27" s="12"/>
      <c r="RLK27" s="12"/>
      <c r="RLL27" s="12"/>
      <c r="RLM27" s="12"/>
      <c r="RLN27" s="12"/>
      <c r="RLO27" s="12"/>
      <c r="RLP27" s="12"/>
      <c r="RLQ27" s="12"/>
      <c r="RLR27" s="12"/>
      <c r="RLS27" s="12"/>
      <c r="RLT27" s="12"/>
      <c r="RLU27" s="12"/>
      <c r="RLV27" s="12"/>
      <c r="RLW27" s="12"/>
      <c r="RLX27" s="12"/>
      <c r="RLY27" s="12"/>
      <c r="RLZ27" s="12"/>
      <c r="RMA27" s="12"/>
      <c r="RMB27" s="12"/>
      <c r="RMC27" s="12"/>
      <c r="RMD27" s="12"/>
      <c r="RME27" s="12"/>
      <c r="RMF27" s="12"/>
      <c r="RMG27" s="12"/>
      <c r="RMH27" s="12"/>
      <c r="RMI27" s="12"/>
      <c r="RMJ27" s="12"/>
      <c r="RMK27" s="12"/>
      <c r="RML27" s="12"/>
      <c r="RMM27" s="12"/>
      <c r="RMN27" s="12"/>
      <c r="RMO27" s="12"/>
      <c r="RMP27" s="12"/>
      <c r="RMQ27" s="12"/>
      <c r="RMR27" s="12"/>
      <c r="RMS27" s="12"/>
      <c r="RMT27" s="12"/>
      <c r="RMU27" s="12"/>
      <c r="RMV27" s="12"/>
      <c r="RMW27" s="12"/>
      <c r="RMX27" s="12"/>
      <c r="RMY27" s="12"/>
      <c r="RMZ27" s="12"/>
      <c r="RNA27" s="12"/>
      <c r="RNB27" s="12"/>
      <c r="RNC27" s="12"/>
      <c r="RND27" s="12"/>
      <c r="RNE27" s="12"/>
      <c r="RNF27" s="12"/>
      <c r="RNG27" s="12"/>
      <c r="RNH27" s="12"/>
      <c r="RNI27" s="12"/>
      <c r="RNJ27" s="12"/>
      <c r="RNK27" s="12"/>
      <c r="RNL27" s="12"/>
      <c r="RNM27" s="12"/>
      <c r="RNN27" s="12"/>
      <c r="RNO27" s="12"/>
      <c r="RNP27" s="12"/>
      <c r="RNQ27" s="12"/>
      <c r="RNR27" s="12"/>
      <c r="RNS27" s="12"/>
      <c r="RNT27" s="12"/>
      <c r="RNU27" s="12"/>
      <c r="RNV27" s="12"/>
      <c r="RNW27" s="12"/>
      <c r="RNX27" s="12"/>
      <c r="RNY27" s="12"/>
      <c r="RNZ27" s="12"/>
      <c r="ROA27" s="12"/>
      <c r="ROB27" s="12"/>
      <c r="ROC27" s="12"/>
      <c r="ROD27" s="12"/>
      <c r="ROE27" s="12"/>
      <c r="ROF27" s="12"/>
      <c r="ROG27" s="12"/>
      <c r="ROH27" s="12"/>
      <c r="ROI27" s="12"/>
      <c r="ROJ27" s="12"/>
      <c r="ROK27" s="12"/>
      <c r="ROL27" s="12"/>
      <c r="ROM27" s="12"/>
      <c r="RON27" s="12"/>
      <c r="ROO27" s="12"/>
      <c r="ROP27" s="12"/>
      <c r="ROQ27" s="12"/>
      <c r="ROR27" s="12"/>
      <c r="ROS27" s="12"/>
      <c r="ROT27" s="12"/>
      <c r="ROU27" s="12"/>
      <c r="ROV27" s="12"/>
      <c r="ROW27" s="12"/>
      <c r="ROX27" s="12"/>
      <c r="ROY27" s="12"/>
      <c r="ROZ27" s="12"/>
      <c r="RPA27" s="12"/>
      <c r="RPB27" s="12"/>
      <c r="RPC27" s="12"/>
      <c r="RPD27" s="12"/>
      <c r="RPE27" s="12"/>
      <c r="RPF27" s="12"/>
      <c r="RPG27" s="12"/>
      <c r="RPH27" s="12"/>
      <c r="RPI27" s="12"/>
      <c r="RPJ27" s="12"/>
      <c r="RPK27" s="12"/>
      <c r="RPL27" s="12"/>
      <c r="RPM27" s="12"/>
      <c r="RPN27" s="12"/>
      <c r="RPO27" s="12"/>
      <c r="RPP27" s="12"/>
      <c r="RPQ27" s="12"/>
      <c r="RPR27" s="12"/>
      <c r="RPS27" s="12"/>
      <c r="RPT27" s="12"/>
      <c r="RPU27" s="12"/>
      <c r="RPV27" s="12"/>
      <c r="RPW27" s="12"/>
      <c r="RPX27" s="12"/>
      <c r="RPY27" s="12"/>
      <c r="RPZ27" s="12"/>
      <c r="RQA27" s="12"/>
      <c r="RQB27" s="12"/>
      <c r="RQC27" s="12"/>
      <c r="RQD27" s="12"/>
      <c r="RQE27" s="12"/>
      <c r="RQF27" s="12"/>
      <c r="RQG27" s="12"/>
      <c r="RQH27" s="12"/>
      <c r="RQI27" s="12"/>
      <c r="RQJ27" s="12"/>
      <c r="RQK27" s="12"/>
      <c r="RQL27" s="12"/>
      <c r="RQM27" s="12"/>
      <c r="RQN27" s="12"/>
      <c r="RQO27" s="12"/>
      <c r="RQP27" s="12"/>
      <c r="RQQ27" s="12"/>
      <c r="RQR27" s="12"/>
      <c r="RQS27" s="12"/>
      <c r="RQT27" s="12"/>
      <c r="RQU27" s="12"/>
      <c r="RQV27" s="12"/>
      <c r="RQW27" s="12"/>
      <c r="RQX27" s="12"/>
      <c r="RQY27" s="12"/>
      <c r="RQZ27" s="12"/>
      <c r="RRA27" s="12"/>
      <c r="RRB27" s="12"/>
      <c r="RRC27" s="12"/>
      <c r="RRD27" s="12"/>
      <c r="RRE27" s="12"/>
      <c r="RRF27" s="12"/>
      <c r="RRG27" s="12"/>
      <c r="RRH27" s="12"/>
      <c r="RRI27" s="12"/>
      <c r="RRJ27" s="12"/>
      <c r="RRK27" s="12"/>
      <c r="RRL27" s="12"/>
      <c r="RRM27" s="12"/>
      <c r="RRN27" s="12"/>
      <c r="RRO27" s="12"/>
      <c r="RRP27" s="12"/>
      <c r="RRQ27" s="12"/>
      <c r="RRR27" s="12"/>
      <c r="RRS27" s="12"/>
      <c r="RRT27" s="12"/>
      <c r="RRU27" s="12"/>
      <c r="RRV27" s="12"/>
      <c r="RRW27" s="12"/>
      <c r="RRX27" s="12"/>
      <c r="RRY27" s="12"/>
      <c r="RRZ27" s="12"/>
      <c r="RSA27" s="12"/>
      <c r="RSB27" s="12"/>
      <c r="RSC27" s="12"/>
      <c r="RSD27" s="12"/>
      <c r="RSE27" s="12"/>
      <c r="RSF27" s="12"/>
      <c r="RSG27" s="12"/>
      <c r="RSH27" s="12"/>
      <c r="RSI27" s="12"/>
      <c r="RSJ27" s="12"/>
      <c r="RSK27" s="12"/>
      <c r="RSL27" s="12"/>
      <c r="RSM27" s="12"/>
      <c r="RSN27" s="12"/>
      <c r="RSO27" s="12"/>
      <c r="RSP27" s="12"/>
      <c r="RSQ27" s="12"/>
      <c r="RSR27" s="12"/>
      <c r="RSS27" s="12"/>
      <c r="RST27" s="12"/>
      <c r="RSU27" s="12"/>
      <c r="RSV27" s="12"/>
      <c r="RSW27" s="12"/>
      <c r="RSX27" s="12"/>
      <c r="RSY27" s="12"/>
      <c r="RSZ27" s="12"/>
      <c r="RTA27" s="12"/>
      <c r="RTB27" s="12"/>
      <c r="RTC27" s="12"/>
      <c r="RTD27" s="12"/>
      <c r="RTE27" s="12"/>
      <c r="RTF27" s="12"/>
      <c r="RTG27" s="12"/>
      <c r="RTH27" s="12"/>
      <c r="RTI27" s="12"/>
      <c r="RTJ27" s="12"/>
      <c r="RTK27" s="12"/>
      <c r="RTL27" s="12"/>
      <c r="RTM27" s="12"/>
      <c r="RTN27" s="12"/>
      <c r="RTO27" s="12"/>
      <c r="RTP27" s="12"/>
      <c r="RTQ27" s="12"/>
      <c r="RTR27" s="12"/>
      <c r="RTS27" s="12"/>
      <c r="RTT27" s="12"/>
      <c r="RTU27" s="12"/>
      <c r="RTV27" s="12"/>
      <c r="RTW27" s="12"/>
      <c r="RTX27" s="12"/>
      <c r="RTY27" s="12"/>
      <c r="RTZ27" s="12"/>
      <c r="RUA27" s="12"/>
      <c r="RUB27" s="12"/>
      <c r="RUC27" s="12"/>
      <c r="RUD27" s="12"/>
      <c r="RUE27" s="12"/>
      <c r="RUF27" s="12"/>
      <c r="RUG27" s="12"/>
      <c r="RUH27" s="12"/>
      <c r="RUI27" s="12"/>
      <c r="RUJ27" s="12"/>
      <c r="RUK27" s="12"/>
      <c r="RUL27" s="12"/>
      <c r="RUM27" s="12"/>
      <c r="RUN27" s="12"/>
      <c r="RUO27" s="12"/>
      <c r="RUP27" s="12"/>
      <c r="RUQ27" s="12"/>
      <c r="RUR27" s="12"/>
      <c r="RUS27" s="12"/>
      <c r="RUT27" s="12"/>
      <c r="RUU27" s="12"/>
      <c r="RUV27" s="12"/>
      <c r="RUW27" s="12"/>
      <c r="RUX27" s="12"/>
      <c r="RUY27" s="12"/>
      <c r="RUZ27" s="12"/>
      <c r="RVA27" s="12"/>
      <c r="RVB27" s="12"/>
      <c r="RVC27" s="12"/>
      <c r="RVD27" s="12"/>
      <c r="RVE27" s="12"/>
      <c r="RVF27" s="12"/>
      <c r="RVG27" s="12"/>
      <c r="RVH27" s="12"/>
      <c r="RVI27" s="12"/>
      <c r="RVJ27" s="12"/>
      <c r="RVK27" s="12"/>
      <c r="RVL27" s="12"/>
      <c r="RVM27" s="12"/>
      <c r="RVN27" s="12"/>
      <c r="RVO27" s="12"/>
      <c r="RVP27" s="12"/>
      <c r="RVQ27" s="12"/>
      <c r="RVR27" s="12"/>
      <c r="RVS27" s="12"/>
      <c r="RVT27" s="12"/>
      <c r="RVU27" s="12"/>
      <c r="RVV27" s="12"/>
      <c r="RVW27" s="12"/>
      <c r="RVX27" s="12"/>
      <c r="RVY27" s="12"/>
      <c r="RVZ27" s="12"/>
      <c r="RWA27" s="12"/>
      <c r="RWB27" s="12"/>
      <c r="RWC27" s="12"/>
      <c r="RWD27" s="12"/>
      <c r="RWE27" s="12"/>
      <c r="RWF27" s="12"/>
      <c r="RWG27" s="12"/>
      <c r="RWH27" s="12"/>
      <c r="RWI27" s="12"/>
      <c r="RWJ27" s="12"/>
      <c r="RWK27" s="12"/>
      <c r="RWL27" s="12"/>
      <c r="RWM27" s="12"/>
      <c r="RWN27" s="12"/>
      <c r="RWO27" s="12"/>
      <c r="RWP27" s="12"/>
      <c r="RWQ27" s="12"/>
      <c r="RWR27" s="12"/>
      <c r="RWS27" s="12"/>
      <c r="RWT27" s="12"/>
      <c r="RWU27" s="12"/>
      <c r="RWV27" s="12"/>
      <c r="RWW27" s="12"/>
      <c r="RWX27" s="12"/>
      <c r="RWY27" s="12"/>
      <c r="RWZ27" s="12"/>
      <c r="RXA27" s="12"/>
      <c r="RXB27" s="12"/>
      <c r="RXC27" s="12"/>
      <c r="RXD27" s="12"/>
      <c r="RXE27" s="12"/>
      <c r="RXF27" s="12"/>
      <c r="RXG27" s="12"/>
      <c r="RXH27" s="12"/>
      <c r="RXI27" s="12"/>
      <c r="RXJ27" s="12"/>
      <c r="RXK27" s="12"/>
      <c r="RXL27" s="12"/>
      <c r="RXM27" s="12"/>
      <c r="RXN27" s="12"/>
      <c r="RXO27" s="12"/>
      <c r="RXP27" s="12"/>
      <c r="RXQ27" s="12"/>
      <c r="RXR27" s="12"/>
      <c r="RXS27" s="12"/>
      <c r="RXT27" s="12"/>
      <c r="RXU27" s="12"/>
      <c r="RXV27" s="12"/>
      <c r="RXW27" s="12"/>
      <c r="RXX27" s="12"/>
      <c r="RXY27" s="12"/>
      <c r="RXZ27" s="12"/>
      <c r="RYA27" s="12"/>
      <c r="RYB27" s="12"/>
      <c r="RYC27" s="12"/>
      <c r="RYD27" s="12"/>
      <c r="RYE27" s="12"/>
      <c r="RYF27" s="12"/>
      <c r="RYG27" s="12"/>
      <c r="RYH27" s="12"/>
      <c r="RYI27" s="12"/>
      <c r="RYJ27" s="12"/>
      <c r="RYK27" s="12"/>
      <c r="RYL27" s="12"/>
      <c r="RYM27" s="12"/>
      <c r="RYN27" s="12"/>
      <c r="RYO27" s="12"/>
      <c r="RYP27" s="12"/>
      <c r="RYQ27" s="12"/>
      <c r="RYR27" s="12"/>
      <c r="RYS27" s="12"/>
      <c r="RYT27" s="12"/>
      <c r="RYU27" s="12"/>
      <c r="RYV27" s="12"/>
      <c r="RYW27" s="12"/>
      <c r="RYX27" s="12"/>
      <c r="RYY27" s="12"/>
      <c r="RYZ27" s="12"/>
      <c r="RZA27" s="12"/>
      <c r="RZB27" s="12"/>
      <c r="RZC27" s="12"/>
      <c r="RZD27" s="12"/>
      <c r="RZE27" s="12"/>
      <c r="RZF27" s="12"/>
      <c r="RZG27" s="12"/>
      <c r="RZH27" s="12"/>
      <c r="RZI27" s="12"/>
      <c r="RZJ27" s="12"/>
      <c r="RZK27" s="12"/>
      <c r="RZL27" s="12"/>
      <c r="RZM27" s="12"/>
      <c r="RZN27" s="12"/>
      <c r="RZO27" s="12"/>
      <c r="RZP27" s="12"/>
      <c r="RZQ27" s="12"/>
      <c r="RZR27" s="12"/>
      <c r="RZS27" s="12"/>
      <c r="RZT27" s="12"/>
      <c r="RZU27" s="12"/>
      <c r="RZV27" s="12"/>
      <c r="RZW27" s="12"/>
      <c r="RZX27" s="12"/>
      <c r="RZY27" s="12"/>
      <c r="RZZ27" s="12"/>
      <c r="SAA27" s="12"/>
      <c r="SAB27" s="12"/>
      <c r="SAC27" s="12"/>
      <c r="SAD27" s="12"/>
      <c r="SAE27" s="12"/>
      <c r="SAF27" s="12"/>
      <c r="SAG27" s="12"/>
      <c r="SAH27" s="12"/>
      <c r="SAI27" s="12"/>
      <c r="SAJ27" s="12"/>
      <c r="SAK27" s="12"/>
      <c r="SAL27" s="12"/>
      <c r="SAM27" s="12"/>
      <c r="SAN27" s="12"/>
      <c r="SAO27" s="12"/>
      <c r="SAP27" s="12"/>
      <c r="SAQ27" s="12"/>
      <c r="SAR27" s="12"/>
      <c r="SAS27" s="12"/>
      <c r="SAT27" s="12"/>
      <c r="SAU27" s="12"/>
      <c r="SAV27" s="12"/>
      <c r="SAW27" s="12"/>
      <c r="SAX27" s="12"/>
      <c r="SAY27" s="12"/>
      <c r="SAZ27" s="12"/>
      <c r="SBA27" s="12"/>
      <c r="SBB27" s="12"/>
      <c r="SBC27" s="12"/>
      <c r="SBD27" s="12"/>
      <c r="SBE27" s="12"/>
      <c r="SBF27" s="12"/>
      <c r="SBG27" s="12"/>
      <c r="SBH27" s="12"/>
      <c r="SBI27" s="12"/>
      <c r="SBJ27" s="12"/>
      <c r="SBK27" s="12"/>
      <c r="SBL27" s="12"/>
      <c r="SBM27" s="12"/>
      <c r="SBN27" s="12"/>
      <c r="SBO27" s="12"/>
      <c r="SBP27" s="12"/>
      <c r="SBQ27" s="12"/>
      <c r="SBR27" s="12"/>
      <c r="SBS27" s="12"/>
      <c r="SBT27" s="12"/>
      <c r="SBU27" s="12"/>
      <c r="SBV27" s="12"/>
      <c r="SBW27" s="12"/>
      <c r="SBX27" s="12"/>
      <c r="SBY27" s="12"/>
      <c r="SBZ27" s="12"/>
      <c r="SCA27" s="12"/>
      <c r="SCB27" s="12"/>
      <c r="SCC27" s="12"/>
      <c r="SCD27" s="12"/>
      <c r="SCE27" s="12"/>
      <c r="SCF27" s="12"/>
      <c r="SCG27" s="12"/>
      <c r="SCH27" s="12"/>
      <c r="SCI27" s="12"/>
      <c r="SCJ27" s="12"/>
      <c r="SCK27" s="12"/>
      <c r="SCL27" s="12"/>
      <c r="SCM27" s="12"/>
      <c r="SCN27" s="12"/>
      <c r="SCO27" s="12"/>
      <c r="SCP27" s="12"/>
      <c r="SCQ27" s="12"/>
      <c r="SCR27" s="12"/>
      <c r="SCS27" s="12"/>
      <c r="SCT27" s="12"/>
      <c r="SCU27" s="12"/>
      <c r="SCV27" s="12"/>
      <c r="SCW27" s="12"/>
      <c r="SCX27" s="12"/>
      <c r="SCY27" s="12"/>
      <c r="SCZ27" s="12"/>
      <c r="SDA27" s="12"/>
      <c r="SDB27" s="12"/>
      <c r="SDC27" s="12"/>
      <c r="SDD27" s="12"/>
      <c r="SDE27" s="12"/>
      <c r="SDF27" s="12"/>
      <c r="SDG27" s="12"/>
      <c r="SDH27" s="12"/>
      <c r="SDI27" s="12"/>
      <c r="SDJ27" s="12"/>
      <c r="SDK27" s="12"/>
      <c r="SDL27" s="12"/>
      <c r="SDM27" s="12"/>
      <c r="SDN27" s="12"/>
      <c r="SDO27" s="12"/>
      <c r="SDP27" s="12"/>
      <c r="SDQ27" s="12"/>
      <c r="SDR27" s="12"/>
      <c r="SDS27" s="12"/>
      <c r="SDT27" s="12"/>
      <c r="SDU27" s="12"/>
      <c r="SDV27" s="12"/>
      <c r="SDW27" s="12"/>
      <c r="SDX27" s="12"/>
      <c r="SDY27" s="12"/>
      <c r="SDZ27" s="12"/>
      <c r="SEA27" s="12"/>
      <c r="SEB27" s="12"/>
      <c r="SEC27" s="12"/>
      <c r="SED27" s="12"/>
      <c r="SEE27" s="12"/>
      <c r="SEF27" s="12"/>
      <c r="SEG27" s="12"/>
      <c r="SEH27" s="12"/>
      <c r="SEI27" s="12"/>
      <c r="SEJ27" s="12"/>
      <c r="SEK27" s="12"/>
      <c r="SEL27" s="12"/>
      <c r="SEM27" s="12"/>
      <c r="SEN27" s="12"/>
      <c r="SEO27" s="12"/>
      <c r="SEP27" s="12"/>
      <c r="SEQ27" s="12"/>
      <c r="SER27" s="12"/>
      <c r="SES27" s="12"/>
      <c r="SET27" s="12"/>
      <c r="SEU27" s="12"/>
      <c r="SEV27" s="12"/>
      <c r="SEW27" s="12"/>
      <c r="SEX27" s="12"/>
      <c r="SEY27" s="12"/>
      <c r="SEZ27" s="12"/>
      <c r="SFA27" s="12"/>
      <c r="SFB27" s="12"/>
      <c r="SFC27" s="12"/>
      <c r="SFD27" s="12"/>
      <c r="SFE27" s="12"/>
      <c r="SFF27" s="12"/>
      <c r="SFG27" s="12"/>
      <c r="SFH27" s="12"/>
      <c r="SFI27" s="12"/>
      <c r="SFJ27" s="12"/>
      <c r="SFK27" s="12"/>
      <c r="SFL27" s="12"/>
      <c r="SFM27" s="12"/>
      <c r="SFN27" s="12"/>
      <c r="SFO27" s="12"/>
      <c r="SFP27" s="12"/>
      <c r="SFQ27" s="12"/>
      <c r="SFR27" s="12"/>
      <c r="SFS27" s="12"/>
      <c r="SFT27" s="12"/>
      <c r="SFU27" s="12"/>
      <c r="SFV27" s="12"/>
      <c r="SFW27" s="12"/>
      <c r="SFX27" s="12"/>
      <c r="SFY27" s="12"/>
      <c r="SFZ27" s="12"/>
      <c r="SGA27" s="12"/>
      <c r="SGB27" s="12"/>
      <c r="SGC27" s="12"/>
      <c r="SGD27" s="12"/>
      <c r="SGE27" s="12"/>
      <c r="SGF27" s="12"/>
      <c r="SGG27" s="12"/>
      <c r="SGH27" s="12"/>
      <c r="SGI27" s="12"/>
      <c r="SGJ27" s="12"/>
      <c r="SGK27" s="12"/>
      <c r="SGL27" s="12"/>
      <c r="SGM27" s="12"/>
      <c r="SGN27" s="12"/>
      <c r="SGO27" s="12"/>
      <c r="SGP27" s="12"/>
      <c r="SGQ27" s="12"/>
      <c r="SGR27" s="12"/>
      <c r="SGS27" s="12"/>
      <c r="SGT27" s="12"/>
      <c r="SGU27" s="12"/>
      <c r="SGV27" s="12"/>
      <c r="SGW27" s="12"/>
      <c r="SGX27" s="12"/>
      <c r="SGY27" s="12"/>
      <c r="SGZ27" s="12"/>
      <c r="SHA27" s="12"/>
      <c r="SHB27" s="12"/>
      <c r="SHC27" s="12"/>
      <c r="SHD27" s="12"/>
      <c r="SHE27" s="12"/>
      <c r="SHF27" s="12"/>
      <c r="SHG27" s="12"/>
      <c r="SHH27" s="12"/>
      <c r="SHI27" s="12"/>
      <c r="SHJ27" s="12"/>
      <c r="SHK27" s="12"/>
      <c r="SHL27" s="12"/>
      <c r="SHM27" s="12"/>
      <c r="SHN27" s="12"/>
      <c r="SHO27" s="12"/>
      <c r="SHP27" s="12"/>
      <c r="SHQ27" s="12"/>
      <c r="SHR27" s="12"/>
      <c r="SHS27" s="12"/>
      <c r="SHT27" s="12"/>
      <c r="SHU27" s="12"/>
      <c r="SHV27" s="12"/>
      <c r="SHW27" s="12"/>
      <c r="SHX27" s="12"/>
      <c r="SHY27" s="12"/>
      <c r="SHZ27" s="12"/>
      <c r="SIA27" s="12"/>
      <c r="SIB27" s="12"/>
      <c r="SIC27" s="12"/>
      <c r="SID27" s="12"/>
      <c r="SIE27" s="12"/>
      <c r="SIF27" s="12"/>
      <c r="SIG27" s="12"/>
      <c r="SIH27" s="12"/>
      <c r="SII27" s="12"/>
      <c r="SIJ27" s="12"/>
      <c r="SIK27" s="12"/>
      <c r="SIL27" s="12"/>
      <c r="SIM27" s="12"/>
      <c r="SIN27" s="12"/>
      <c r="SIO27" s="12"/>
      <c r="SIP27" s="12"/>
      <c r="SIQ27" s="12"/>
      <c r="SIR27" s="12"/>
      <c r="SIS27" s="12"/>
      <c r="SIT27" s="12"/>
      <c r="SIU27" s="12"/>
      <c r="SIV27" s="12"/>
      <c r="SIW27" s="12"/>
      <c r="SIX27" s="12"/>
      <c r="SIY27" s="12"/>
      <c r="SIZ27" s="12"/>
      <c r="SJA27" s="12"/>
      <c r="SJB27" s="12"/>
      <c r="SJC27" s="12"/>
      <c r="SJD27" s="12"/>
      <c r="SJE27" s="12"/>
      <c r="SJF27" s="12"/>
      <c r="SJG27" s="12"/>
      <c r="SJH27" s="12"/>
      <c r="SJI27" s="12"/>
      <c r="SJJ27" s="12"/>
      <c r="SJK27" s="12"/>
      <c r="SJL27" s="12"/>
      <c r="SJM27" s="12"/>
      <c r="SJN27" s="12"/>
      <c r="SJO27" s="12"/>
      <c r="SJP27" s="12"/>
      <c r="SJQ27" s="12"/>
      <c r="SJR27" s="12"/>
      <c r="SJS27" s="12"/>
      <c r="SJT27" s="12"/>
      <c r="SJU27" s="12"/>
      <c r="SJV27" s="12"/>
      <c r="SJW27" s="12"/>
      <c r="SJX27" s="12"/>
      <c r="SJY27" s="12"/>
      <c r="SJZ27" s="12"/>
      <c r="SKA27" s="12"/>
      <c r="SKB27" s="12"/>
      <c r="SKC27" s="12"/>
      <c r="SKD27" s="12"/>
      <c r="SKE27" s="12"/>
      <c r="SKF27" s="12"/>
      <c r="SKG27" s="12"/>
      <c r="SKH27" s="12"/>
      <c r="SKI27" s="12"/>
      <c r="SKJ27" s="12"/>
      <c r="SKK27" s="12"/>
      <c r="SKL27" s="12"/>
      <c r="SKM27" s="12"/>
      <c r="SKN27" s="12"/>
      <c r="SKO27" s="12"/>
      <c r="SKP27" s="12"/>
      <c r="SKQ27" s="12"/>
      <c r="SKR27" s="12"/>
      <c r="SKS27" s="12"/>
      <c r="SKT27" s="12"/>
      <c r="SKU27" s="12"/>
      <c r="SKV27" s="12"/>
      <c r="SKW27" s="12"/>
      <c r="SKX27" s="12"/>
      <c r="SKY27" s="12"/>
      <c r="SKZ27" s="12"/>
      <c r="SLA27" s="12"/>
      <c r="SLB27" s="12"/>
      <c r="SLC27" s="12"/>
      <c r="SLD27" s="12"/>
      <c r="SLE27" s="12"/>
      <c r="SLF27" s="12"/>
      <c r="SLG27" s="12"/>
      <c r="SLH27" s="12"/>
      <c r="SLI27" s="12"/>
      <c r="SLJ27" s="12"/>
      <c r="SLK27" s="12"/>
      <c r="SLL27" s="12"/>
      <c r="SLM27" s="12"/>
      <c r="SLN27" s="12"/>
      <c r="SLO27" s="12"/>
      <c r="SLP27" s="12"/>
      <c r="SLQ27" s="12"/>
      <c r="SLR27" s="12"/>
      <c r="SLS27" s="12"/>
      <c r="SLT27" s="12"/>
      <c r="SLU27" s="12"/>
      <c r="SLV27" s="12"/>
      <c r="SLW27" s="12"/>
      <c r="SLX27" s="12"/>
      <c r="SLY27" s="12"/>
      <c r="SLZ27" s="12"/>
      <c r="SMA27" s="12"/>
      <c r="SMB27" s="12"/>
      <c r="SMC27" s="12"/>
      <c r="SMD27" s="12"/>
      <c r="SME27" s="12"/>
      <c r="SMF27" s="12"/>
      <c r="SMG27" s="12"/>
      <c r="SMH27" s="12"/>
      <c r="SMI27" s="12"/>
      <c r="SMJ27" s="12"/>
      <c r="SMK27" s="12"/>
      <c r="SML27" s="12"/>
      <c r="SMM27" s="12"/>
      <c r="SMN27" s="12"/>
      <c r="SMO27" s="12"/>
      <c r="SMP27" s="12"/>
      <c r="SMQ27" s="12"/>
      <c r="SMR27" s="12"/>
      <c r="SMS27" s="12"/>
      <c r="SMT27" s="12"/>
      <c r="SMU27" s="12"/>
      <c r="SMV27" s="12"/>
      <c r="SMW27" s="12"/>
      <c r="SMX27" s="12"/>
      <c r="SMY27" s="12"/>
      <c r="SMZ27" s="12"/>
      <c r="SNA27" s="12"/>
      <c r="SNB27" s="12"/>
      <c r="SNC27" s="12"/>
      <c r="SND27" s="12"/>
      <c r="SNE27" s="12"/>
      <c r="SNF27" s="12"/>
      <c r="SNG27" s="12"/>
      <c r="SNH27" s="12"/>
      <c r="SNI27" s="12"/>
      <c r="SNJ27" s="12"/>
      <c r="SNK27" s="12"/>
      <c r="SNL27" s="12"/>
      <c r="SNM27" s="12"/>
      <c r="SNN27" s="12"/>
      <c r="SNO27" s="12"/>
      <c r="SNP27" s="12"/>
      <c r="SNQ27" s="12"/>
      <c r="SNR27" s="12"/>
      <c r="SNS27" s="12"/>
      <c r="SNT27" s="12"/>
      <c r="SNU27" s="12"/>
      <c r="SNV27" s="12"/>
      <c r="SNW27" s="12"/>
      <c r="SNX27" s="12"/>
      <c r="SNY27" s="12"/>
      <c r="SNZ27" s="12"/>
      <c r="SOA27" s="12"/>
      <c r="SOB27" s="12"/>
      <c r="SOC27" s="12"/>
      <c r="SOD27" s="12"/>
      <c r="SOE27" s="12"/>
      <c r="SOF27" s="12"/>
      <c r="SOG27" s="12"/>
      <c r="SOH27" s="12"/>
      <c r="SOI27" s="12"/>
      <c r="SOJ27" s="12"/>
      <c r="SOK27" s="12"/>
      <c r="SOL27" s="12"/>
      <c r="SOM27" s="12"/>
      <c r="SON27" s="12"/>
      <c r="SOO27" s="12"/>
      <c r="SOP27" s="12"/>
      <c r="SOQ27" s="12"/>
      <c r="SOR27" s="12"/>
      <c r="SOS27" s="12"/>
      <c r="SOT27" s="12"/>
      <c r="SOU27" s="12"/>
      <c r="SOV27" s="12"/>
      <c r="SOW27" s="12"/>
      <c r="SOX27" s="12"/>
      <c r="SOY27" s="12"/>
      <c r="SOZ27" s="12"/>
      <c r="SPA27" s="12"/>
      <c r="SPB27" s="12"/>
      <c r="SPC27" s="12"/>
      <c r="SPD27" s="12"/>
      <c r="SPE27" s="12"/>
      <c r="SPF27" s="12"/>
      <c r="SPG27" s="12"/>
      <c r="SPH27" s="12"/>
      <c r="SPI27" s="12"/>
      <c r="SPJ27" s="12"/>
      <c r="SPK27" s="12"/>
      <c r="SPL27" s="12"/>
      <c r="SPM27" s="12"/>
      <c r="SPN27" s="12"/>
      <c r="SPO27" s="12"/>
      <c r="SPP27" s="12"/>
      <c r="SPQ27" s="12"/>
      <c r="SPR27" s="12"/>
      <c r="SPS27" s="12"/>
      <c r="SPT27" s="12"/>
      <c r="SPU27" s="12"/>
      <c r="SPV27" s="12"/>
      <c r="SPW27" s="12"/>
      <c r="SPX27" s="12"/>
      <c r="SPY27" s="12"/>
      <c r="SPZ27" s="12"/>
      <c r="SQA27" s="12"/>
      <c r="SQB27" s="12"/>
      <c r="SQC27" s="12"/>
      <c r="SQD27" s="12"/>
      <c r="SQE27" s="12"/>
      <c r="SQF27" s="12"/>
      <c r="SQG27" s="12"/>
      <c r="SQH27" s="12"/>
      <c r="SQI27" s="12"/>
      <c r="SQJ27" s="12"/>
      <c r="SQK27" s="12"/>
      <c r="SQL27" s="12"/>
      <c r="SQM27" s="12"/>
      <c r="SQN27" s="12"/>
      <c r="SQO27" s="12"/>
      <c r="SQP27" s="12"/>
      <c r="SQQ27" s="12"/>
      <c r="SQR27" s="12"/>
      <c r="SQS27" s="12"/>
      <c r="SQT27" s="12"/>
      <c r="SQU27" s="12"/>
      <c r="SQV27" s="12"/>
      <c r="SQW27" s="12"/>
      <c r="SQX27" s="12"/>
      <c r="SQY27" s="12"/>
      <c r="SQZ27" s="12"/>
      <c r="SRA27" s="12"/>
      <c r="SRB27" s="12"/>
      <c r="SRC27" s="12"/>
      <c r="SRD27" s="12"/>
      <c r="SRE27" s="12"/>
      <c r="SRF27" s="12"/>
      <c r="SRG27" s="12"/>
      <c r="SRH27" s="12"/>
      <c r="SRI27" s="12"/>
      <c r="SRJ27" s="12"/>
      <c r="SRK27" s="12"/>
      <c r="SRL27" s="12"/>
      <c r="SRM27" s="12"/>
      <c r="SRN27" s="12"/>
      <c r="SRO27" s="12"/>
      <c r="SRP27" s="12"/>
      <c r="SRQ27" s="12"/>
      <c r="SRR27" s="12"/>
      <c r="SRS27" s="12"/>
      <c r="SRT27" s="12"/>
      <c r="SRU27" s="12"/>
      <c r="SRV27" s="12"/>
      <c r="SRW27" s="12"/>
      <c r="SRX27" s="12"/>
      <c r="SRY27" s="12"/>
      <c r="SRZ27" s="12"/>
      <c r="SSA27" s="12"/>
      <c r="SSB27" s="12"/>
      <c r="SSC27" s="12"/>
      <c r="SSD27" s="12"/>
      <c r="SSE27" s="12"/>
      <c r="SSF27" s="12"/>
      <c r="SSG27" s="12"/>
      <c r="SSH27" s="12"/>
      <c r="SSI27" s="12"/>
      <c r="SSJ27" s="12"/>
      <c r="SSK27" s="12"/>
      <c r="SSL27" s="12"/>
      <c r="SSM27" s="12"/>
      <c r="SSN27" s="12"/>
      <c r="SSO27" s="12"/>
      <c r="SSP27" s="12"/>
      <c r="SSQ27" s="12"/>
      <c r="SSR27" s="12"/>
      <c r="SSS27" s="12"/>
      <c r="SST27" s="12"/>
      <c r="SSU27" s="12"/>
      <c r="SSV27" s="12"/>
      <c r="SSW27" s="12"/>
      <c r="SSX27" s="12"/>
      <c r="SSY27" s="12"/>
      <c r="SSZ27" s="12"/>
      <c r="STA27" s="12"/>
      <c r="STB27" s="12"/>
      <c r="STC27" s="12"/>
      <c r="STD27" s="12"/>
      <c r="STE27" s="12"/>
      <c r="STF27" s="12"/>
      <c r="STG27" s="12"/>
      <c r="STH27" s="12"/>
      <c r="STI27" s="12"/>
      <c r="STJ27" s="12"/>
      <c r="STK27" s="12"/>
      <c r="STL27" s="12"/>
      <c r="STM27" s="12"/>
      <c r="STN27" s="12"/>
      <c r="STO27" s="12"/>
      <c r="STP27" s="12"/>
      <c r="STQ27" s="12"/>
      <c r="STR27" s="12"/>
      <c r="STS27" s="12"/>
      <c r="STT27" s="12"/>
      <c r="STU27" s="12"/>
      <c r="STV27" s="12"/>
      <c r="STW27" s="12"/>
      <c r="STX27" s="12"/>
      <c r="STY27" s="12"/>
      <c r="STZ27" s="12"/>
      <c r="SUA27" s="12"/>
      <c r="SUB27" s="12"/>
      <c r="SUC27" s="12"/>
      <c r="SUD27" s="12"/>
      <c r="SUE27" s="12"/>
      <c r="SUF27" s="12"/>
      <c r="SUG27" s="12"/>
      <c r="SUH27" s="12"/>
      <c r="SUI27" s="12"/>
      <c r="SUJ27" s="12"/>
      <c r="SUK27" s="12"/>
      <c r="SUL27" s="12"/>
      <c r="SUM27" s="12"/>
      <c r="SUN27" s="12"/>
      <c r="SUO27" s="12"/>
      <c r="SUP27" s="12"/>
      <c r="SUQ27" s="12"/>
      <c r="SUR27" s="12"/>
      <c r="SUS27" s="12"/>
      <c r="SUT27" s="12"/>
      <c r="SUU27" s="12"/>
      <c r="SUV27" s="12"/>
      <c r="SUW27" s="12"/>
      <c r="SUX27" s="12"/>
      <c r="SUY27" s="12"/>
      <c r="SUZ27" s="12"/>
      <c r="SVA27" s="12"/>
      <c r="SVB27" s="12"/>
      <c r="SVC27" s="12"/>
      <c r="SVD27" s="12"/>
      <c r="SVE27" s="12"/>
      <c r="SVF27" s="12"/>
      <c r="SVG27" s="12"/>
      <c r="SVH27" s="12"/>
      <c r="SVI27" s="12"/>
      <c r="SVJ27" s="12"/>
      <c r="SVK27" s="12"/>
      <c r="SVL27" s="12"/>
      <c r="SVM27" s="12"/>
      <c r="SVN27" s="12"/>
      <c r="SVO27" s="12"/>
      <c r="SVP27" s="12"/>
      <c r="SVQ27" s="12"/>
      <c r="SVR27" s="12"/>
      <c r="SVS27" s="12"/>
      <c r="SVT27" s="12"/>
      <c r="SVU27" s="12"/>
      <c r="SVV27" s="12"/>
      <c r="SVW27" s="12"/>
      <c r="SVX27" s="12"/>
      <c r="SVY27" s="12"/>
      <c r="SVZ27" s="12"/>
      <c r="SWA27" s="12"/>
      <c r="SWB27" s="12"/>
      <c r="SWC27" s="12"/>
      <c r="SWD27" s="12"/>
      <c r="SWE27" s="12"/>
      <c r="SWF27" s="12"/>
      <c r="SWG27" s="12"/>
      <c r="SWH27" s="12"/>
      <c r="SWI27" s="12"/>
      <c r="SWJ27" s="12"/>
      <c r="SWK27" s="12"/>
      <c r="SWL27" s="12"/>
      <c r="SWM27" s="12"/>
      <c r="SWN27" s="12"/>
      <c r="SWO27" s="12"/>
      <c r="SWP27" s="12"/>
      <c r="SWQ27" s="12"/>
      <c r="SWR27" s="12"/>
      <c r="SWS27" s="12"/>
      <c r="SWT27" s="12"/>
      <c r="SWU27" s="12"/>
      <c r="SWV27" s="12"/>
      <c r="SWW27" s="12"/>
      <c r="SWX27" s="12"/>
      <c r="SWY27" s="12"/>
      <c r="SWZ27" s="12"/>
      <c r="SXA27" s="12"/>
      <c r="SXB27" s="12"/>
      <c r="SXC27" s="12"/>
      <c r="SXD27" s="12"/>
      <c r="SXE27" s="12"/>
      <c r="SXF27" s="12"/>
      <c r="SXG27" s="12"/>
      <c r="SXH27" s="12"/>
      <c r="SXI27" s="12"/>
      <c r="SXJ27" s="12"/>
      <c r="SXK27" s="12"/>
      <c r="SXL27" s="12"/>
      <c r="SXM27" s="12"/>
      <c r="SXN27" s="12"/>
      <c r="SXO27" s="12"/>
      <c r="SXP27" s="12"/>
      <c r="SXQ27" s="12"/>
      <c r="SXR27" s="12"/>
      <c r="SXS27" s="12"/>
      <c r="SXT27" s="12"/>
      <c r="SXU27" s="12"/>
      <c r="SXV27" s="12"/>
      <c r="SXW27" s="12"/>
      <c r="SXX27" s="12"/>
      <c r="SXY27" s="12"/>
      <c r="SXZ27" s="12"/>
      <c r="SYA27" s="12"/>
      <c r="SYB27" s="12"/>
      <c r="SYC27" s="12"/>
      <c r="SYD27" s="12"/>
      <c r="SYE27" s="12"/>
      <c r="SYF27" s="12"/>
      <c r="SYG27" s="12"/>
      <c r="SYH27" s="12"/>
      <c r="SYI27" s="12"/>
      <c r="SYJ27" s="12"/>
      <c r="SYK27" s="12"/>
      <c r="SYL27" s="12"/>
      <c r="SYM27" s="12"/>
      <c r="SYN27" s="12"/>
      <c r="SYO27" s="12"/>
      <c r="SYP27" s="12"/>
      <c r="SYQ27" s="12"/>
      <c r="SYR27" s="12"/>
      <c r="SYS27" s="12"/>
      <c r="SYT27" s="12"/>
      <c r="SYU27" s="12"/>
      <c r="SYV27" s="12"/>
      <c r="SYW27" s="12"/>
      <c r="SYX27" s="12"/>
      <c r="SYY27" s="12"/>
      <c r="SYZ27" s="12"/>
      <c r="SZA27" s="12"/>
      <c r="SZB27" s="12"/>
      <c r="SZC27" s="12"/>
      <c r="SZD27" s="12"/>
      <c r="SZE27" s="12"/>
      <c r="SZF27" s="12"/>
      <c r="SZG27" s="12"/>
      <c r="SZH27" s="12"/>
      <c r="SZI27" s="12"/>
      <c r="SZJ27" s="12"/>
      <c r="SZK27" s="12"/>
      <c r="SZL27" s="12"/>
      <c r="SZM27" s="12"/>
      <c r="SZN27" s="12"/>
      <c r="SZO27" s="12"/>
      <c r="SZP27" s="12"/>
      <c r="SZQ27" s="12"/>
      <c r="SZR27" s="12"/>
      <c r="SZS27" s="12"/>
      <c r="SZT27" s="12"/>
      <c r="SZU27" s="12"/>
      <c r="SZV27" s="12"/>
      <c r="SZW27" s="12"/>
      <c r="SZX27" s="12"/>
      <c r="SZY27" s="12"/>
      <c r="SZZ27" s="12"/>
      <c r="TAA27" s="12"/>
      <c r="TAB27" s="12"/>
      <c r="TAC27" s="12"/>
      <c r="TAD27" s="12"/>
      <c r="TAE27" s="12"/>
      <c r="TAF27" s="12"/>
      <c r="TAG27" s="12"/>
      <c r="TAH27" s="12"/>
      <c r="TAI27" s="12"/>
      <c r="TAJ27" s="12"/>
      <c r="TAK27" s="12"/>
      <c r="TAL27" s="12"/>
      <c r="TAM27" s="12"/>
      <c r="TAN27" s="12"/>
      <c r="TAO27" s="12"/>
      <c r="TAP27" s="12"/>
      <c r="TAQ27" s="12"/>
      <c r="TAR27" s="12"/>
      <c r="TAS27" s="12"/>
      <c r="TAT27" s="12"/>
      <c r="TAU27" s="12"/>
      <c r="TAV27" s="12"/>
      <c r="TAW27" s="12"/>
      <c r="TAX27" s="12"/>
      <c r="TAY27" s="12"/>
      <c r="TAZ27" s="12"/>
      <c r="TBA27" s="12"/>
      <c r="TBB27" s="12"/>
      <c r="TBC27" s="12"/>
      <c r="TBD27" s="12"/>
      <c r="TBE27" s="12"/>
      <c r="TBF27" s="12"/>
      <c r="TBG27" s="12"/>
      <c r="TBH27" s="12"/>
      <c r="TBI27" s="12"/>
      <c r="TBJ27" s="12"/>
      <c r="TBK27" s="12"/>
      <c r="TBL27" s="12"/>
      <c r="TBM27" s="12"/>
      <c r="TBN27" s="12"/>
      <c r="TBO27" s="12"/>
      <c r="TBP27" s="12"/>
      <c r="TBQ27" s="12"/>
      <c r="TBR27" s="12"/>
      <c r="TBS27" s="12"/>
      <c r="TBT27" s="12"/>
      <c r="TBU27" s="12"/>
      <c r="TBV27" s="12"/>
      <c r="TBW27" s="12"/>
      <c r="TBX27" s="12"/>
      <c r="TBY27" s="12"/>
      <c r="TBZ27" s="12"/>
      <c r="TCA27" s="12"/>
      <c r="TCB27" s="12"/>
      <c r="TCC27" s="12"/>
      <c r="TCD27" s="12"/>
      <c r="TCE27" s="12"/>
      <c r="TCF27" s="12"/>
      <c r="TCG27" s="12"/>
      <c r="TCH27" s="12"/>
      <c r="TCI27" s="12"/>
      <c r="TCJ27" s="12"/>
      <c r="TCK27" s="12"/>
      <c r="TCL27" s="12"/>
      <c r="TCM27" s="12"/>
      <c r="TCN27" s="12"/>
      <c r="TCO27" s="12"/>
      <c r="TCP27" s="12"/>
      <c r="TCQ27" s="12"/>
      <c r="TCR27" s="12"/>
      <c r="TCS27" s="12"/>
      <c r="TCT27" s="12"/>
      <c r="TCU27" s="12"/>
      <c r="TCV27" s="12"/>
      <c r="TCW27" s="12"/>
      <c r="TCX27" s="12"/>
      <c r="TCY27" s="12"/>
      <c r="TCZ27" s="12"/>
      <c r="TDA27" s="12"/>
      <c r="TDB27" s="12"/>
      <c r="TDC27" s="12"/>
      <c r="TDD27" s="12"/>
      <c r="TDE27" s="12"/>
      <c r="TDF27" s="12"/>
      <c r="TDG27" s="12"/>
      <c r="TDH27" s="12"/>
      <c r="TDI27" s="12"/>
      <c r="TDJ27" s="12"/>
      <c r="TDK27" s="12"/>
      <c r="TDL27" s="12"/>
      <c r="TDM27" s="12"/>
      <c r="TDN27" s="12"/>
      <c r="TDO27" s="12"/>
      <c r="TDP27" s="12"/>
      <c r="TDQ27" s="12"/>
      <c r="TDR27" s="12"/>
      <c r="TDS27" s="12"/>
      <c r="TDT27" s="12"/>
      <c r="TDU27" s="12"/>
      <c r="TDV27" s="12"/>
      <c r="TDW27" s="12"/>
      <c r="TDX27" s="12"/>
      <c r="TDY27" s="12"/>
      <c r="TDZ27" s="12"/>
      <c r="TEA27" s="12"/>
      <c r="TEB27" s="12"/>
      <c r="TEC27" s="12"/>
      <c r="TED27" s="12"/>
      <c r="TEE27" s="12"/>
      <c r="TEF27" s="12"/>
      <c r="TEG27" s="12"/>
      <c r="TEH27" s="12"/>
      <c r="TEI27" s="12"/>
      <c r="TEJ27" s="12"/>
      <c r="TEK27" s="12"/>
      <c r="TEL27" s="12"/>
      <c r="TEM27" s="12"/>
      <c r="TEN27" s="12"/>
      <c r="TEO27" s="12"/>
      <c r="TEP27" s="12"/>
      <c r="TEQ27" s="12"/>
      <c r="TER27" s="12"/>
      <c r="TES27" s="12"/>
      <c r="TET27" s="12"/>
      <c r="TEU27" s="12"/>
      <c r="TEV27" s="12"/>
      <c r="TEW27" s="12"/>
      <c r="TEX27" s="12"/>
      <c r="TEY27" s="12"/>
      <c r="TEZ27" s="12"/>
      <c r="TFA27" s="12"/>
      <c r="TFB27" s="12"/>
      <c r="TFC27" s="12"/>
      <c r="TFD27" s="12"/>
      <c r="TFE27" s="12"/>
      <c r="TFF27" s="12"/>
      <c r="TFG27" s="12"/>
      <c r="TFH27" s="12"/>
      <c r="TFI27" s="12"/>
      <c r="TFJ27" s="12"/>
      <c r="TFK27" s="12"/>
      <c r="TFL27" s="12"/>
      <c r="TFM27" s="12"/>
      <c r="TFN27" s="12"/>
      <c r="TFO27" s="12"/>
      <c r="TFP27" s="12"/>
      <c r="TFQ27" s="12"/>
      <c r="TFR27" s="12"/>
      <c r="TFS27" s="12"/>
      <c r="TFT27" s="12"/>
      <c r="TFU27" s="12"/>
      <c r="TFV27" s="12"/>
      <c r="TFW27" s="12"/>
      <c r="TFX27" s="12"/>
      <c r="TFY27" s="12"/>
      <c r="TFZ27" s="12"/>
      <c r="TGA27" s="12"/>
      <c r="TGB27" s="12"/>
      <c r="TGC27" s="12"/>
      <c r="TGD27" s="12"/>
      <c r="TGE27" s="12"/>
      <c r="TGF27" s="12"/>
      <c r="TGG27" s="12"/>
      <c r="TGH27" s="12"/>
      <c r="TGI27" s="12"/>
      <c r="TGJ27" s="12"/>
      <c r="TGK27" s="12"/>
      <c r="TGL27" s="12"/>
      <c r="TGM27" s="12"/>
      <c r="TGN27" s="12"/>
      <c r="TGO27" s="12"/>
      <c r="TGP27" s="12"/>
      <c r="TGQ27" s="12"/>
      <c r="TGR27" s="12"/>
      <c r="TGS27" s="12"/>
      <c r="TGT27" s="12"/>
      <c r="TGU27" s="12"/>
      <c r="TGV27" s="12"/>
      <c r="TGW27" s="12"/>
      <c r="TGX27" s="12"/>
      <c r="TGY27" s="12"/>
      <c r="TGZ27" s="12"/>
      <c r="THA27" s="12"/>
      <c r="THB27" s="12"/>
      <c r="THC27" s="12"/>
      <c r="THD27" s="12"/>
      <c r="THE27" s="12"/>
      <c r="THF27" s="12"/>
      <c r="THG27" s="12"/>
      <c r="THH27" s="12"/>
      <c r="THI27" s="12"/>
      <c r="THJ27" s="12"/>
      <c r="THK27" s="12"/>
      <c r="THL27" s="12"/>
      <c r="THM27" s="12"/>
      <c r="THN27" s="12"/>
      <c r="THO27" s="12"/>
      <c r="THP27" s="12"/>
      <c r="THQ27" s="12"/>
      <c r="THR27" s="12"/>
      <c r="THS27" s="12"/>
      <c r="THT27" s="12"/>
      <c r="THU27" s="12"/>
      <c r="THV27" s="12"/>
      <c r="THW27" s="12"/>
      <c r="THX27" s="12"/>
      <c r="THY27" s="12"/>
      <c r="THZ27" s="12"/>
      <c r="TIA27" s="12"/>
      <c r="TIB27" s="12"/>
      <c r="TIC27" s="12"/>
      <c r="TID27" s="12"/>
      <c r="TIE27" s="12"/>
      <c r="TIF27" s="12"/>
      <c r="TIG27" s="12"/>
      <c r="TIH27" s="12"/>
      <c r="TII27" s="12"/>
      <c r="TIJ27" s="12"/>
      <c r="TIK27" s="12"/>
      <c r="TIL27" s="12"/>
      <c r="TIM27" s="12"/>
      <c r="TIN27" s="12"/>
      <c r="TIO27" s="12"/>
      <c r="TIP27" s="12"/>
      <c r="TIQ27" s="12"/>
      <c r="TIR27" s="12"/>
      <c r="TIS27" s="12"/>
      <c r="TIT27" s="12"/>
      <c r="TIU27" s="12"/>
      <c r="TIV27" s="12"/>
      <c r="TIW27" s="12"/>
      <c r="TIX27" s="12"/>
      <c r="TIY27" s="12"/>
      <c r="TIZ27" s="12"/>
      <c r="TJA27" s="12"/>
      <c r="TJB27" s="12"/>
      <c r="TJC27" s="12"/>
      <c r="TJD27" s="12"/>
      <c r="TJE27" s="12"/>
      <c r="TJF27" s="12"/>
      <c r="TJG27" s="12"/>
      <c r="TJH27" s="12"/>
      <c r="TJI27" s="12"/>
      <c r="TJJ27" s="12"/>
      <c r="TJK27" s="12"/>
      <c r="TJL27" s="12"/>
      <c r="TJM27" s="12"/>
      <c r="TJN27" s="12"/>
      <c r="TJO27" s="12"/>
      <c r="TJP27" s="12"/>
      <c r="TJQ27" s="12"/>
      <c r="TJR27" s="12"/>
      <c r="TJS27" s="12"/>
      <c r="TJT27" s="12"/>
      <c r="TJU27" s="12"/>
      <c r="TJV27" s="12"/>
      <c r="TJW27" s="12"/>
      <c r="TJX27" s="12"/>
      <c r="TJY27" s="12"/>
      <c r="TJZ27" s="12"/>
      <c r="TKA27" s="12"/>
      <c r="TKB27" s="12"/>
      <c r="TKC27" s="12"/>
      <c r="TKD27" s="12"/>
      <c r="TKE27" s="12"/>
      <c r="TKF27" s="12"/>
      <c r="TKG27" s="12"/>
      <c r="TKH27" s="12"/>
      <c r="TKI27" s="12"/>
      <c r="TKJ27" s="12"/>
      <c r="TKK27" s="12"/>
      <c r="TKL27" s="12"/>
      <c r="TKM27" s="12"/>
      <c r="TKN27" s="12"/>
      <c r="TKO27" s="12"/>
      <c r="TKP27" s="12"/>
      <c r="TKQ27" s="12"/>
      <c r="TKR27" s="12"/>
      <c r="TKS27" s="12"/>
      <c r="TKT27" s="12"/>
      <c r="TKU27" s="12"/>
      <c r="TKV27" s="12"/>
      <c r="TKW27" s="12"/>
      <c r="TKX27" s="12"/>
      <c r="TKY27" s="12"/>
      <c r="TKZ27" s="12"/>
      <c r="TLA27" s="12"/>
      <c r="TLB27" s="12"/>
      <c r="TLC27" s="12"/>
      <c r="TLD27" s="12"/>
      <c r="TLE27" s="12"/>
      <c r="TLF27" s="12"/>
      <c r="TLG27" s="12"/>
      <c r="TLH27" s="12"/>
      <c r="TLI27" s="12"/>
      <c r="TLJ27" s="12"/>
      <c r="TLK27" s="12"/>
      <c r="TLL27" s="12"/>
      <c r="TLM27" s="12"/>
      <c r="TLN27" s="12"/>
      <c r="TLO27" s="12"/>
      <c r="TLP27" s="12"/>
      <c r="TLQ27" s="12"/>
      <c r="TLR27" s="12"/>
      <c r="TLS27" s="12"/>
      <c r="TLT27" s="12"/>
      <c r="TLU27" s="12"/>
      <c r="TLV27" s="12"/>
      <c r="TLW27" s="12"/>
      <c r="TLX27" s="12"/>
      <c r="TLY27" s="12"/>
      <c r="TLZ27" s="12"/>
      <c r="TMA27" s="12"/>
      <c r="TMB27" s="12"/>
      <c r="TMC27" s="12"/>
      <c r="TMD27" s="12"/>
      <c r="TME27" s="12"/>
      <c r="TMF27" s="12"/>
      <c r="TMG27" s="12"/>
      <c r="TMH27" s="12"/>
      <c r="TMI27" s="12"/>
      <c r="TMJ27" s="12"/>
      <c r="TMK27" s="12"/>
      <c r="TML27" s="12"/>
      <c r="TMM27" s="12"/>
      <c r="TMN27" s="12"/>
      <c r="TMO27" s="12"/>
      <c r="TMP27" s="12"/>
      <c r="TMQ27" s="12"/>
      <c r="TMR27" s="12"/>
      <c r="TMS27" s="12"/>
      <c r="TMT27" s="12"/>
      <c r="TMU27" s="12"/>
      <c r="TMV27" s="12"/>
      <c r="TMW27" s="12"/>
      <c r="TMX27" s="12"/>
      <c r="TMY27" s="12"/>
      <c r="TMZ27" s="12"/>
      <c r="TNA27" s="12"/>
      <c r="TNB27" s="12"/>
      <c r="TNC27" s="12"/>
      <c r="TND27" s="12"/>
      <c r="TNE27" s="12"/>
      <c r="TNF27" s="12"/>
      <c r="TNG27" s="12"/>
      <c r="TNH27" s="12"/>
      <c r="TNI27" s="12"/>
      <c r="TNJ27" s="12"/>
      <c r="TNK27" s="12"/>
      <c r="TNL27" s="12"/>
      <c r="TNM27" s="12"/>
      <c r="TNN27" s="12"/>
      <c r="TNO27" s="12"/>
      <c r="TNP27" s="12"/>
      <c r="TNQ27" s="12"/>
      <c r="TNR27" s="12"/>
      <c r="TNS27" s="12"/>
      <c r="TNT27" s="12"/>
      <c r="TNU27" s="12"/>
      <c r="TNV27" s="12"/>
      <c r="TNW27" s="12"/>
      <c r="TNX27" s="12"/>
      <c r="TNY27" s="12"/>
      <c r="TNZ27" s="12"/>
      <c r="TOA27" s="12"/>
      <c r="TOB27" s="12"/>
      <c r="TOC27" s="12"/>
      <c r="TOD27" s="12"/>
      <c r="TOE27" s="12"/>
      <c r="TOF27" s="12"/>
      <c r="TOG27" s="12"/>
      <c r="TOH27" s="12"/>
      <c r="TOI27" s="12"/>
      <c r="TOJ27" s="12"/>
      <c r="TOK27" s="12"/>
      <c r="TOL27" s="12"/>
      <c r="TOM27" s="12"/>
      <c r="TON27" s="12"/>
      <c r="TOO27" s="12"/>
      <c r="TOP27" s="12"/>
      <c r="TOQ27" s="12"/>
      <c r="TOR27" s="12"/>
      <c r="TOS27" s="12"/>
      <c r="TOT27" s="12"/>
      <c r="TOU27" s="12"/>
      <c r="TOV27" s="12"/>
      <c r="TOW27" s="12"/>
      <c r="TOX27" s="12"/>
      <c r="TOY27" s="12"/>
      <c r="TOZ27" s="12"/>
      <c r="TPA27" s="12"/>
      <c r="TPB27" s="12"/>
      <c r="TPC27" s="12"/>
      <c r="TPD27" s="12"/>
      <c r="TPE27" s="12"/>
      <c r="TPF27" s="12"/>
      <c r="TPG27" s="12"/>
      <c r="TPH27" s="12"/>
      <c r="TPI27" s="12"/>
      <c r="TPJ27" s="12"/>
      <c r="TPK27" s="12"/>
      <c r="TPL27" s="12"/>
      <c r="TPM27" s="12"/>
      <c r="TPN27" s="12"/>
      <c r="TPO27" s="12"/>
      <c r="TPP27" s="12"/>
      <c r="TPQ27" s="12"/>
      <c r="TPR27" s="12"/>
      <c r="TPS27" s="12"/>
      <c r="TPT27" s="12"/>
      <c r="TPU27" s="12"/>
      <c r="TPV27" s="12"/>
      <c r="TPW27" s="12"/>
      <c r="TPX27" s="12"/>
      <c r="TPY27" s="12"/>
      <c r="TPZ27" s="12"/>
      <c r="TQA27" s="12"/>
      <c r="TQB27" s="12"/>
      <c r="TQC27" s="12"/>
      <c r="TQD27" s="12"/>
      <c r="TQE27" s="12"/>
      <c r="TQF27" s="12"/>
      <c r="TQG27" s="12"/>
      <c r="TQH27" s="12"/>
      <c r="TQI27" s="12"/>
      <c r="TQJ27" s="12"/>
      <c r="TQK27" s="12"/>
      <c r="TQL27" s="12"/>
      <c r="TQM27" s="12"/>
      <c r="TQN27" s="12"/>
      <c r="TQO27" s="12"/>
      <c r="TQP27" s="12"/>
      <c r="TQQ27" s="12"/>
      <c r="TQR27" s="12"/>
      <c r="TQS27" s="12"/>
      <c r="TQT27" s="12"/>
      <c r="TQU27" s="12"/>
      <c r="TQV27" s="12"/>
      <c r="TQW27" s="12"/>
      <c r="TQX27" s="12"/>
      <c r="TQY27" s="12"/>
      <c r="TQZ27" s="12"/>
      <c r="TRA27" s="12"/>
      <c r="TRB27" s="12"/>
      <c r="TRC27" s="12"/>
      <c r="TRD27" s="12"/>
      <c r="TRE27" s="12"/>
      <c r="TRF27" s="12"/>
      <c r="TRG27" s="12"/>
      <c r="TRH27" s="12"/>
      <c r="TRI27" s="12"/>
      <c r="TRJ27" s="12"/>
      <c r="TRK27" s="12"/>
      <c r="TRL27" s="12"/>
      <c r="TRM27" s="12"/>
      <c r="TRN27" s="12"/>
      <c r="TRO27" s="12"/>
      <c r="TRP27" s="12"/>
      <c r="TRQ27" s="12"/>
      <c r="TRR27" s="12"/>
      <c r="TRS27" s="12"/>
      <c r="TRT27" s="12"/>
      <c r="TRU27" s="12"/>
      <c r="TRV27" s="12"/>
      <c r="TRW27" s="12"/>
      <c r="TRX27" s="12"/>
      <c r="TRY27" s="12"/>
      <c r="TRZ27" s="12"/>
      <c r="TSA27" s="12"/>
      <c r="TSB27" s="12"/>
      <c r="TSC27" s="12"/>
      <c r="TSD27" s="12"/>
      <c r="TSE27" s="12"/>
      <c r="TSF27" s="12"/>
      <c r="TSG27" s="12"/>
      <c r="TSH27" s="12"/>
      <c r="TSI27" s="12"/>
      <c r="TSJ27" s="12"/>
      <c r="TSK27" s="12"/>
      <c r="TSL27" s="12"/>
      <c r="TSM27" s="12"/>
      <c r="TSN27" s="12"/>
      <c r="TSO27" s="12"/>
      <c r="TSP27" s="12"/>
      <c r="TSQ27" s="12"/>
      <c r="TSR27" s="12"/>
      <c r="TSS27" s="12"/>
      <c r="TST27" s="12"/>
      <c r="TSU27" s="12"/>
      <c r="TSV27" s="12"/>
      <c r="TSW27" s="12"/>
      <c r="TSX27" s="12"/>
      <c r="TSY27" s="12"/>
      <c r="TSZ27" s="12"/>
      <c r="TTA27" s="12"/>
      <c r="TTB27" s="12"/>
      <c r="TTC27" s="12"/>
      <c r="TTD27" s="12"/>
      <c r="TTE27" s="12"/>
      <c r="TTF27" s="12"/>
      <c r="TTG27" s="12"/>
      <c r="TTH27" s="12"/>
      <c r="TTI27" s="12"/>
      <c r="TTJ27" s="12"/>
      <c r="TTK27" s="12"/>
      <c r="TTL27" s="12"/>
      <c r="TTM27" s="12"/>
      <c r="TTN27" s="12"/>
      <c r="TTO27" s="12"/>
      <c r="TTP27" s="12"/>
      <c r="TTQ27" s="12"/>
      <c r="TTR27" s="12"/>
      <c r="TTS27" s="12"/>
      <c r="TTT27" s="12"/>
      <c r="TTU27" s="12"/>
      <c r="TTV27" s="12"/>
      <c r="TTW27" s="12"/>
      <c r="TTX27" s="12"/>
      <c r="TTY27" s="12"/>
      <c r="TTZ27" s="12"/>
      <c r="TUA27" s="12"/>
      <c r="TUB27" s="12"/>
      <c r="TUC27" s="12"/>
      <c r="TUD27" s="12"/>
      <c r="TUE27" s="12"/>
      <c r="TUF27" s="12"/>
      <c r="TUG27" s="12"/>
      <c r="TUH27" s="12"/>
      <c r="TUI27" s="12"/>
      <c r="TUJ27" s="12"/>
      <c r="TUK27" s="12"/>
      <c r="TUL27" s="12"/>
      <c r="TUM27" s="12"/>
      <c r="TUN27" s="12"/>
      <c r="TUO27" s="12"/>
      <c r="TUP27" s="12"/>
      <c r="TUQ27" s="12"/>
      <c r="TUR27" s="12"/>
      <c r="TUS27" s="12"/>
      <c r="TUT27" s="12"/>
      <c r="TUU27" s="12"/>
      <c r="TUV27" s="12"/>
      <c r="TUW27" s="12"/>
      <c r="TUX27" s="12"/>
      <c r="TUY27" s="12"/>
      <c r="TUZ27" s="12"/>
      <c r="TVA27" s="12"/>
      <c r="TVB27" s="12"/>
      <c r="TVC27" s="12"/>
      <c r="TVD27" s="12"/>
      <c r="TVE27" s="12"/>
      <c r="TVF27" s="12"/>
      <c r="TVG27" s="12"/>
      <c r="TVH27" s="12"/>
      <c r="TVI27" s="12"/>
      <c r="TVJ27" s="12"/>
      <c r="TVK27" s="12"/>
      <c r="TVL27" s="12"/>
      <c r="TVM27" s="12"/>
      <c r="TVN27" s="12"/>
      <c r="TVO27" s="12"/>
      <c r="TVP27" s="12"/>
      <c r="TVQ27" s="12"/>
      <c r="TVR27" s="12"/>
      <c r="TVS27" s="12"/>
      <c r="TVT27" s="12"/>
      <c r="TVU27" s="12"/>
      <c r="TVV27" s="12"/>
      <c r="TVW27" s="12"/>
      <c r="TVX27" s="12"/>
      <c r="TVY27" s="12"/>
      <c r="TVZ27" s="12"/>
      <c r="TWA27" s="12"/>
      <c r="TWB27" s="12"/>
      <c r="TWC27" s="12"/>
      <c r="TWD27" s="12"/>
      <c r="TWE27" s="12"/>
      <c r="TWF27" s="12"/>
      <c r="TWG27" s="12"/>
      <c r="TWH27" s="12"/>
      <c r="TWI27" s="12"/>
      <c r="TWJ27" s="12"/>
      <c r="TWK27" s="12"/>
      <c r="TWL27" s="12"/>
      <c r="TWM27" s="12"/>
      <c r="TWN27" s="12"/>
      <c r="TWO27" s="12"/>
      <c r="TWP27" s="12"/>
      <c r="TWQ27" s="12"/>
      <c r="TWR27" s="12"/>
      <c r="TWS27" s="12"/>
      <c r="TWT27" s="12"/>
      <c r="TWU27" s="12"/>
      <c r="TWV27" s="12"/>
      <c r="TWW27" s="12"/>
      <c r="TWX27" s="12"/>
      <c r="TWY27" s="12"/>
      <c r="TWZ27" s="12"/>
      <c r="TXA27" s="12"/>
      <c r="TXB27" s="12"/>
      <c r="TXC27" s="12"/>
      <c r="TXD27" s="12"/>
      <c r="TXE27" s="12"/>
      <c r="TXF27" s="12"/>
      <c r="TXG27" s="12"/>
      <c r="TXH27" s="12"/>
      <c r="TXI27" s="12"/>
      <c r="TXJ27" s="12"/>
      <c r="TXK27" s="12"/>
      <c r="TXL27" s="12"/>
      <c r="TXM27" s="12"/>
      <c r="TXN27" s="12"/>
      <c r="TXO27" s="12"/>
      <c r="TXP27" s="12"/>
      <c r="TXQ27" s="12"/>
      <c r="TXR27" s="12"/>
      <c r="TXS27" s="12"/>
      <c r="TXT27" s="12"/>
      <c r="TXU27" s="12"/>
      <c r="TXV27" s="12"/>
      <c r="TXW27" s="12"/>
      <c r="TXX27" s="12"/>
      <c r="TXY27" s="12"/>
      <c r="TXZ27" s="12"/>
      <c r="TYA27" s="12"/>
      <c r="TYB27" s="12"/>
      <c r="TYC27" s="12"/>
      <c r="TYD27" s="12"/>
      <c r="TYE27" s="12"/>
      <c r="TYF27" s="12"/>
      <c r="TYG27" s="12"/>
      <c r="TYH27" s="12"/>
      <c r="TYI27" s="12"/>
      <c r="TYJ27" s="12"/>
      <c r="TYK27" s="12"/>
      <c r="TYL27" s="12"/>
      <c r="TYM27" s="12"/>
      <c r="TYN27" s="12"/>
      <c r="TYO27" s="12"/>
      <c r="TYP27" s="12"/>
      <c r="TYQ27" s="12"/>
      <c r="TYR27" s="12"/>
      <c r="TYS27" s="12"/>
      <c r="TYT27" s="12"/>
      <c r="TYU27" s="12"/>
      <c r="TYV27" s="12"/>
      <c r="TYW27" s="12"/>
      <c r="TYX27" s="12"/>
      <c r="TYY27" s="12"/>
      <c r="TYZ27" s="12"/>
      <c r="TZA27" s="12"/>
      <c r="TZB27" s="12"/>
      <c r="TZC27" s="12"/>
      <c r="TZD27" s="12"/>
      <c r="TZE27" s="12"/>
      <c r="TZF27" s="12"/>
      <c r="TZG27" s="12"/>
      <c r="TZH27" s="12"/>
      <c r="TZI27" s="12"/>
      <c r="TZJ27" s="12"/>
      <c r="TZK27" s="12"/>
      <c r="TZL27" s="12"/>
      <c r="TZM27" s="12"/>
      <c r="TZN27" s="12"/>
      <c r="TZO27" s="12"/>
      <c r="TZP27" s="12"/>
      <c r="TZQ27" s="12"/>
      <c r="TZR27" s="12"/>
      <c r="TZS27" s="12"/>
      <c r="TZT27" s="12"/>
      <c r="TZU27" s="12"/>
      <c r="TZV27" s="12"/>
      <c r="TZW27" s="12"/>
      <c r="TZX27" s="12"/>
      <c r="TZY27" s="12"/>
      <c r="TZZ27" s="12"/>
      <c r="UAA27" s="12"/>
      <c r="UAB27" s="12"/>
      <c r="UAC27" s="12"/>
      <c r="UAD27" s="12"/>
      <c r="UAE27" s="12"/>
      <c r="UAF27" s="12"/>
      <c r="UAG27" s="12"/>
      <c r="UAH27" s="12"/>
      <c r="UAI27" s="12"/>
      <c r="UAJ27" s="12"/>
      <c r="UAK27" s="12"/>
      <c r="UAL27" s="12"/>
      <c r="UAM27" s="12"/>
      <c r="UAN27" s="12"/>
      <c r="UAO27" s="12"/>
      <c r="UAP27" s="12"/>
      <c r="UAQ27" s="12"/>
      <c r="UAR27" s="12"/>
      <c r="UAS27" s="12"/>
      <c r="UAT27" s="12"/>
      <c r="UAU27" s="12"/>
      <c r="UAV27" s="12"/>
      <c r="UAW27" s="12"/>
      <c r="UAX27" s="12"/>
      <c r="UAY27" s="12"/>
      <c r="UAZ27" s="12"/>
      <c r="UBA27" s="12"/>
      <c r="UBB27" s="12"/>
      <c r="UBC27" s="12"/>
      <c r="UBD27" s="12"/>
      <c r="UBE27" s="12"/>
      <c r="UBF27" s="12"/>
      <c r="UBG27" s="12"/>
      <c r="UBH27" s="12"/>
      <c r="UBI27" s="12"/>
      <c r="UBJ27" s="12"/>
      <c r="UBK27" s="12"/>
      <c r="UBL27" s="12"/>
      <c r="UBM27" s="12"/>
      <c r="UBN27" s="12"/>
      <c r="UBO27" s="12"/>
      <c r="UBP27" s="12"/>
      <c r="UBQ27" s="12"/>
      <c r="UBR27" s="12"/>
      <c r="UBS27" s="12"/>
      <c r="UBT27" s="12"/>
      <c r="UBU27" s="12"/>
      <c r="UBV27" s="12"/>
      <c r="UBW27" s="12"/>
      <c r="UBX27" s="12"/>
      <c r="UBY27" s="12"/>
      <c r="UBZ27" s="12"/>
      <c r="UCA27" s="12"/>
      <c r="UCB27" s="12"/>
      <c r="UCC27" s="12"/>
      <c r="UCD27" s="12"/>
      <c r="UCE27" s="12"/>
      <c r="UCF27" s="12"/>
      <c r="UCG27" s="12"/>
      <c r="UCH27" s="12"/>
      <c r="UCI27" s="12"/>
      <c r="UCJ27" s="12"/>
      <c r="UCK27" s="12"/>
      <c r="UCL27" s="12"/>
      <c r="UCM27" s="12"/>
      <c r="UCN27" s="12"/>
      <c r="UCO27" s="12"/>
      <c r="UCP27" s="12"/>
      <c r="UCQ27" s="12"/>
      <c r="UCR27" s="12"/>
      <c r="UCS27" s="12"/>
      <c r="UCT27" s="12"/>
      <c r="UCU27" s="12"/>
      <c r="UCV27" s="12"/>
      <c r="UCW27" s="12"/>
      <c r="UCX27" s="12"/>
      <c r="UCY27" s="12"/>
      <c r="UCZ27" s="12"/>
      <c r="UDA27" s="12"/>
      <c r="UDB27" s="12"/>
      <c r="UDC27" s="12"/>
      <c r="UDD27" s="12"/>
      <c r="UDE27" s="12"/>
      <c r="UDF27" s="12"/>
      <c r="UDG27" s="12"/>
      <c r="UDH27" s="12"/>
      <c r="UDI27" s="12"/>
      <c r="UDJ27" s="12"/>
      <c r="UDK27" s="12"/>
      <c r="UDL27" s="12"/>
      <c r="UDM27" s="12"/>
      <c r="UDN27" s="12"/>
      <c r="UDO27" s="12"/>
      <c r="UDP27" s="12"/>
      <c r="UDQ27" s="12"/>
      <c r="UDR27" s="12"/>
      <c r="UDS27" s="12"/>
      <c r="UDT27" s="12"/>
      <c r="UDU27" s="12"/>
      <c r="UDV27" s="12"/>
      <c r="UDW27" s="12"/>
      <c r="UDX27" s="12"/>
      <c r="UDY27" s="12"/>
      <c r="UDZ27" s="12"/>
      <c r="UEA27" s="12"/>
      <c r="UEB27" s="12"/>
      <c r="UEC27" s="12"/>
      <c r="UED27" s="12"/>
      <c r="UEE27" s="12"/>
      <c r="UEF27" s="12"/>
      <c r="UEG27" s="12"/>
      <c r="UEH27" s="12"/>
      <c r="UEI27" s="12"/>
      <c r="UEJ27" s="12"/>
      <c r="UEK27" s="12"/>
      <c r="UEL27" s="12"/>
      <c r="UEM27" s="12"/>
      <c r="UEN27" s="12"/>
      <c r="UEO27" s="12"/>
      <c r="UEP27" s="12"/>
      <c r="UEQ27" s="12"/>
      <c r="UER27" s="12"/>
      <c r="UES27" s="12"/>
      <c r="UET27" s="12"/>
      <c r="UEU27" s="12"/>
      <c r="UEV27" s="12"/>
      <c r="UEW27" s="12"/>
      <c r="UEX27" s="12"/>
      <c r="UEY27" s="12"/>
      <c r="UEZ27" s="12"/>
      <c r="UFA27" s="12"/>
      <c r="UFB27" s="12"/>
      <c r="UFC27" s="12"/>
      <c r="UFD27" s="12"/>
      <c r="UFE27" s="12"/>
      <c r="UFF27" s="12"/>
      <c r="UFG27" s="12"/>
      <c r="UFH27" s="12"/>
      <c r="UFI27" s="12"/>
      <c r="UFJ27" s="12"/>
      <c r="UFK27" s="12"/>
      <c r="UFL27" s="12"/>
      <c r="UFM27" s="12"/>
      <c r="UFN27" s="12"/>
      <c r="UFO27" s="12"/>
      <c r="UFP27" s="12"/>
      <c r="UFQ27" s="12"/>
      <c r="UFR27" s="12"/>
      <c r="UFS27" s="12"/>
      <c r="UFT27" s="12"/>
      <c r="UFU27" s="12"/>
      <c r="UFV27" s="12"/>
      <c r="UFW27" s="12"/>
      <c r="UFX27" s="12"/>
      <c r="UFY27" s="12"/>
      <c r="UFZ27" s="12"/>
      <c r="UGA27" s="12"/>
      <c r="UGB27" s="12"/>
      <c r="UGC27" s="12"/>
      <c r="UGD27" s="12"/>
      <c r="UGE27" s="12"/>
      <c r="UGF27" s="12"/>
      <c r="UGG27" s="12"/>
      <c r="UGH27" s="12"/>
      <c r="UGI27" s="12"/>
      <c r="UGJ27" s="12"/>
      <c r="UGK27" s="12"/>
      <c r="UGL27" s="12"/>
      <c r="UGM27" s="12"/>
      <c r="UGN27" s="12"/>
      <c r="UGO27" s="12"/>
      <c r="UGP27" s="12"/>
      <c r="UGQ27" s="12"/>
      <c r="UGR27" s="12"/>
      <c r="UGS27" s="12"/>
      <c r="UGT27" s="12"/>
      <c r="UGU27" s="12"/>
      <c r="UGV27" s="12"/>
      <c r="UGW27" s="12"/>
      <c r="UGX27" s="12"/>
      <c r="UGY27" s="12"/>
      <c r="UGZ27" s="12"/>
      <c r="UHA27" s="12"/>
      <c r="UHB27" s="12"/>
      <c r="UHC27" s="12"/>
      <c r="UHD27" s="12"/>
      <c r="UHE27" s="12"/>
      <c r="UHF27" s="12"/>
      <c r="UHG27" s="12"/>
      <c r="UHH27" s="12"/>
      <c r="UHI27" s="12"/>
      <c r="UHJ27" s="12"/>
      <c r="UHK27" s="12"/>
      <c r="UHL27" s="12"/>
      <c r="UHM27" s="12"/>
      <c r="UHN27" s="12"/>
      <c r="UHO27" s="12"/>
      <c r="UHP27" s="12"/>
      <c r="UHQ27" s="12"/>
      <c r="UHR27" s="12"/>
      <c r="UHS27" s="12"/>
      <c r="UHT27" s="12"/>
      <c r="UHU27" s="12"/>
      <c r="UHV27" s="12"/>
      <c r="UHW27" s="12"/>
      <c r="UHX27" s="12"/>
      <c r="UHY27" s="12"/>
      <c r="UHZ27" s="12"/>
      <c r="UIA27" s="12"/>
      <c r="UIB27" s="12"/>
      <c r="UIC27" s="12"/>
      <c r="UID27" s="12"/>
      <c r="UIE27" s="12"/>
      <c r="UIF27" s="12"/>
      <c r="UIG27" s="12"/>
      <c r="UIH27" s="12"/>
      <c r="UII27" s="12"/>
      <c r="UIJ27" s="12"/>
      <c r="UIK27" s="12"/>
      <c r="UIL27" s="12"/>
      <c r="UIM27" s="12"/>
      <c r="UIN27" s="12"/>
      <c r="UIO27" s="12"/>
      <c r="UIP27" s="12"/>
      <c r="UIQ27" s="12"/>
      <c r="UIR27" s="12"/>
      <c r="UIS27" s="12"/>
      <c r="UIT27" s="12"/>
      <c r="UIU27" s="12"/>
      <c r="UIV27" s="12"/>
      <c r="UIW27" s="12"/>
      <c r="UIX27" s="12"/>
      <c r="UIY27" s="12"/>
      <c r="UIZ27" s="12"/>
      <c r="UJA27" s="12"/>
      <c r="UJB27" s="12"/>
      <c r="UJC27" s="12"/>
      <c r="UJD27" s="12"/>
      <c r="UJE27" s="12"/>
      <c r="UJF27" s="12"/>
      <c r="UJG27" s="12"/>
      <c r="UJH27" s="12"/>
      <c r="UJI27" s="12"/>
      <c r="UJJ27" s="12"/>
      <c r="UJK27" s="12"/>
      <c r="UJL27" s="12"/>
      <c r="UJM27" s="12"/>
      <c r="UJN27" s="12"/>
      <c r="UJO27" s="12"/>
      <c r="UJP27" s="12"/>
      <c r="UJQ27" s="12"/>
      <c r="UJR27" s="12"/>
      <c r="UJS27" s="12"/>
      <c r="UJT27" s="12"/>
      <c r="UJU27" s="12"/>
      <c r="UJV27" s="12"/>
      <c r="UJW27" s="12"/>
      <c r="UJX27" s="12"/>
      <c r="UJY27" s="12"/>
      <c r="UJZ27" s="12"/>
      <c r="UKA27" s="12"/>
      <c r="UKB27" s="12"/>
      <c r="UKC27" s="12"/>
      <c r="UKD27" s="12"/>
      <c r="UKE27" s="12"/>
      <c r="UKF27" s="12"/>
      <c r="UKG27" s="12"/>
      <c r="UKH27" s="12"/>
      <c r="UKI27" s="12"/>
      <c r="UKJ27" s="12"/>
      <c r="UKK27" s="12"/>
      <c r="UKL27" s="12"/>
      <c r="UKM27" s="12"/>
      <c r="UKN27" s="12"/>
      <c r="UKO27" s="12"/>
      <c r="UKP27" s="12"/>
      <c r="UKQ27" s="12"/>
      <c r="UKR27" s="12"/>
      <c r="UKS27" s="12"/>
      <c r="UKT27" s="12"/>
      <c r="UKU27" s="12"/>
      <c r="UKV27" s="12"/>
      <c r="UKW27" s="12"/>
      <c r="UKX27" s="12"/>
      <c r="UKY27" s="12"/>
      <c r="UKZ27" s="12"/>
      <c r="ULA27" s="12"/>
      <c r="ULB27" s="12"/>
      <c r="ULC27" s="12"/>
      <c r="ULD27" s="12"/>
      <c r="ULE27" s="12"/>
      <c r="ULF27" s="12"/>
      <c r="ULG27" s="12"/>
      <c r="ULH27" s="12"/>
      <c r="ULI27" s="12"/>
      <c r="ULJ27" s="12"/>
      <c r="ULK27" s="12"/>
      <c r="ULL27" s="12"/>
      <c r="ULM27" s="12"/>
      <c r="ULN27" s="12"/>
      <c r="ULO27" s="12"/>
      <c r="ULP27" s="12"/>
      <c r="ULQ27" s="12"/>
      <c r="ULR27" s="12"/>
      <c r="ULS27" s="12"/>
      <c r="ULT27" s="12"/>
      <c r="ULU27" s="12"/>
      <c r="ULV27" s="12"/>
      <c r="ULW27" s="12"/>
      <c r="ULX27" s="12"/>
      <c r="ULY27" s="12"/>
      <c r="ULZ27" s="12"/>
      <c r="UMA27" s="12"/>
      <c r="UMB27" s="12"/>
      <c r="UMC27" s="12"/>
      <c r="UMD27" s="12"/>
      <c r="UME27" s="12"/>
      <c r="UMF27" s="12"/>
      <c r="UMG27" s="12"/>
      <c r="UMH27" s="12"/>
      <c r="UMI27" s="12"/>
      <c r="UMJ27" s="12"/>
      <c r="UMK27" s="12"/>
      <c r="UML27" s="12"/>
      <c r="UMM27" s="12"/>
      <c r="UMN27" s="12"/>
      <c r="UMO27" s="12"/>
      <c r="UMP27" s="12"/>
      <c r="UMQ27" s="12"/>
      <c r="UMR27" s="12"/>
      <c r="UMS27" s="12"/>
      <c r="UMT27" s="12"/>
      <c r="UMU27" s="12"/>
      <c r="UMV27" s="12"/>
      <c r="UMW27" s="12"/>
      <c r="UMX27" s="12"/>
      <c r="UMY27" s="12"/>
      <c r="UMZ27" s="12"/>
      <c r="UNA27" s="12"/>
      <c r="UNB27" s="12"/>
      <c r="UNC27" s="12"/>
      <c r="UND27" s="12"/>
      <c r="UNE27" s="12"/>
      <c r="UNF27" s="12"/>
      <c r="UNG27" s="12"/>
      <c r="UNH27" s="12"/>
      <c r="UNI27" s="12"/>
      <c r="UNJ27" s="12"/>
      <c r="UNK27" s="12"/>
      <c r="UNL27" s="12"/>
      <c r="UNM27" s="12"/>
      <c r="UNN27" s="12"/>
      <c r="UNO27" s="12"/>
      <c r="UNP27" s="12"/>
      <c r="UNQ27" s="12"/>
      <c r="UNR27" s="12"/>
      <c r="UNS27" s="12"/>
      <c r="UNT27" s="12"/>
      <c r="UNU27" s="12"/>
      <c r="UNV27" s="12"/>
      <c r="UNW27" s="12"/>
      <c r="UNX27" s="12"/>
      <c r="UNY27" s="12"/>
      <c r="UNZ27" s="12"/>
      <c r="UOA27" s="12"/>
      <c r="UOB27" s="12"/>
      <c r="UOC27" s="12"/>
      <c r="UOD27" s="12"/>
      <c r="UOE27" s="12"/>
      <c r="UOF27" s="12"/>
      <c r="UOG27" s="12"/>
      <c r="UOH27" s="12"/>
      <c r="UOI27" s="12"/>
      <c r="UOJ27" s="12"/>
      <c r="UOK27" s="12"/>
      <c r="UOL27" s="12"/>
      <c r="UOM27" s="12"/>
      <c r="UON27" s="12"/>
      <c r="UOO27" s="12"/>
      <c r="UOP27" s="12"/>
      <c r="UOQ27" s="12"/>
      <c r="UOR27" s="12"/>
      <c r="UOS27" s="12"/>
      <c r="UOT27" s="12"/>
      <c r="UOU27" s="12"/>
      <c r="UOV27" s="12"/>
      <c r="UOW27" s="12"/>
      <c r="UOX27" s="12"/>
      <c r="UOY27" s="12"/>
      <c r="UOZ27" s="12"/>
      <c r="UPA27" s="12"/>
      <c r="UPB27" s="12"/>
      <c r="UPC27" s="12"/>
      <c r="UPD27" s="12"/>
      <c r="UPE27" s="12"/>
      <c r="UPF27" s="12"/>
      <c r="UPG27" s="12"/>
      <c r="UPH27" s="12"/>
      <c r="UPI27" s="12"/>
      <c r="UPJ27" s="12"/>
      <c r="UPK27" s="12"/>
      <c r="UPL27" s="12"/>
      <c r="UPM27" s="12"/>
      <c r="UPN27" s="12"/>
      <c r="UPO27" s="12"/>
      <c r="UPP27" s="12"/>
      <c r="UPQ27" s="12"/>
      <c r="UPR27" s="12"/>
      <c r="UPS27" s="12"/>
      <c r="UPT27" s="12"/>
      <c r="UPU27" s="12"/>
      <c r="UPV27" s="12"/>
      <c r="UPW27" s="12"/>
      <c r="UPX27" s="12"/>
      <c r="UPY27" s="12"/>
      <c r="UPZ27" s="12"/>
      <c r="UQA27" s="12"/>
      <c r="UQB27" s="12"/>
      <c r="UQC27" s="12"/>
      <c r="UQD27" s="12"/>
      <c r="UQE27" s="12"/>
      <c r="UQF27" s="12"/>
      <c r="UQG27" s="12"/>
      <c r="UQH27" s="12"/>
      <c r="UQI27" s="12"/>
      <c r="UQJ27" s="12"/>
      <c r="UQK27" s="12"/>
      <c r="UQL27" s="12"/>
      <c r="UQM27" s="12"/>
      <c r="UQN27" s="12"/>
      <c r="UQO27" s="12"/>
      <c r="UQP27" s="12"/>
      <c r="UQQ27" s="12"/>
      <c r="UQR27" s="12"/>
      <c r="UQS27" s="12"/>
      <c r="UQT27" s="12"/>
      <c r="UQU27" s="12"/>
      <c r="UQV27" s="12"/>
      <c r="UQW27" s="12"/>
      <c r="UQX27" s="12"/>
      <c r="UQY27" s="12"/>
      <c r="UQZ27" s="12"/>
      <c r="URA27" s="12"/>
      <c r="URB27" s="12"/>
      <c r="URC27" s="12"/>
      <c r="URD27" s="12"/>
      <c r="URE27" s="12"/>
      <c r="URF27" s="12"/>
      <c r="URG27" s="12"/>
      <c r="URH27" s="12"/>
      <c r="URI27" s="12"/>
      <c r="URJ27" s="12"/>
      <c r="URK27" s="12"/>
      <c r="URL27" s="12"/>
      <c r="URM27" s="12"/>
      <c r="URN27" s="12"/>
      <c r="URO27" s="12"/>
      <c r="URP27" s="12"/>
      <c r="URQ27" s="12"/>
      <c r="URR27" s="12"/>
      <c r="URS27" s="12"/>
      <c r="URT27" s="12"/>
      <c r="URU27" s="12"/>
      <c r="URV27" s="12"/>
      <c r="URW27" s="12"/>
      <c r="URX27" s="12"/>
      <c r="URY27" s="12"/>
      <c r="URZ27" s="12"/>
      <c r="USA27" s="12"/>
      <c r="USB27" s="12"/>
      <c r="USC27" s="12"/>
      <c r="USD27" s="12"/>
      <c r="USE27" s="12"/>
      <c r="USF27" s="12"/>
      <c r="USG27" s="12"/>
      <c r="USH27" s="12"/>
      <c r="USI27" s="12"/>
      <c r="USJ27" s="12"/>
      <c r="USK27" s="12"/>
      <c r="USL27" s="12"/>
      <c r="USM27" s="12"/>
      <c r="USN27" s="12"/>
      <c r="USO27" s="12"/>
      <c r="USP27" s="12"/>
      <c r="USQ27" s="12"/>
      <c r="USR27" s="12"/>
      <c r="USS27" s="12"/>
      <c r="UST27" s="12"/>
      <c r="USU27" s="12"/>
      <c r="USV27" s="12"/>
      <c r="USW27" s="12"/>
      <c r="USX27" s="12"/>
      <c r="USY27" s="12"/>
      <c r="USZ27" s="12"/>
      <c r="UTA27" s="12"/>
      <c r="UTB27" s="12"/>
      <c r="UTC27" s="12"/>
      <c r="UTD27" s="12"/>
      <c r="UTE27" s="12"/>
      <c r="UTF27" s="12"/>
      <c r="UTG27" s="12"/>
      <c r="UTH27" s="12"/>
      <c r="UTI27" s="12"/>
      <c r="UTJ27" s="12"/>
      <c r="UTK27" s="12"/>
      <c r="UTL27" s="12"/>
      <c r="UTM27" s="12"/>
      <c r="UTN27" s="12"/>
      <c r="UTO27" s="12"/>
      <c r="UTP27" s="12"/>
      <c r="UTQ27" s="12"/>
      <c r="UTR27" s="12"/>
      <c r="UTS27" s="12"/>
      <c r="UTT27" s="12"/>
      <c r="UTU27" s="12"/>
      <c r="UTV27" s="12"/>
      <c r="UTW27" s="12"/>
      <c r="UTX27" s="12"/>
      <c r="UTY27" s="12"/>
      <c r="UTZ27" s="12"/>
      <c r="UUA27" s="12"/>
      <c r="UUB27" s="12"/>
      <c r="UUC27" s="12"/>
      <c r="UUD27" s="12"/>
      <c r="UUE27" s="12"/>
      <c r="UUF27" s="12"/>
      <c r="UUG27" s="12"/>
      <c r="UUH27" s="12"/>
      <c r="UUI27" s="12"/>
      <c r="UUJ27" s="12"/>
      <c r="UUK27" s="12"/>
      <c r="UUL27" s="12"/>
      <c r="UUM27" s="12"/>
      <c r="UUN27" s="12"/>
      <c r="UUO27" s="12"/>
      <c r="UUP27" s="12"/>
      <c r="UUQ27" s="12"/>
      <c r="UUR27" s="12"/>
      <c r="UUS27" s="12"/>
      <c r="UUT27" s="12"/>
      <c r="UUU27" s="12"/>
      <c r="UUV27" s="12"/>
      <c r="UUW27" s="12"/>
      <c r="UUX27" s="12"/>
      <c r="UUY27" s="12"/>
      <c r="UUZ27" s="12"/>
      <c r="UVA27" s="12"/>
      <c r="UVB27" s="12"/>
      <c r="UVC27" s="12"/>
      <c r="UVD27" s="12"/>
      <c r="UVE27" s="12"/>
      <c r="UVF27" s="12"/>
      <c r="UVG27" s="12"/>
      <c r="UVH27" s="12"/>
      <c r="UVI27" s="12"/>
      <c r="UVJ27" s="12"/>
      <c r="UVK27" s="12"/>
      <c r="UVL27" s="12"/>
      <c r="UVM27" s="12"/>
      <c r="UVN27" s="12"/>
      <c r="UVO27" s="12"/>
      <c r="UVP27" s="12"/>
      <c r="UVQ27" s="12"/>
      <c r="UVR27" s="12"/>
      <c r="UVS27" s="12"/>
      <c r="UVT27" s="12"/>
      <c r="UVU27" s="12"/>
      <c r="UVV27" s="12"/>
      <c r="UVW27" s="12"/>
      <c r="UVX27" s="12"/>
      <c r="UVY27" s="12"/>
      <c r="UVZ27" s="12"/>
      <c r="UWA27" s="12"/>
      <c r="UWB27" s="12"/>
      <c r="UWC27" s="12"/>
      <c r="UWD27" s="12"/>
      <c r="UWE27" s="12"/>
      <c r="UWF27" s="12"/>
      <c r="UWG27" s="12"/>
      <c r="UWH27" s="12"/>
      <c r="UWI27" s="12"/>
      <c r="UWJ27" s="12"/>
      <c r="UWK27" s="12"/>
      <c r="UWL27" s="12"/>
      <c r="UWM27" s="12"/>
      <c r="UWN27" s="12"/>
      <c r="UWO27" s="12"/>
      <c r="UWP27" s="12"/>
      <c r="UWQ27" s="12"/>
      <c r="UWR27" s="12"/>
      <c r="UWS27" s="12"/>
      <c r="UWT27" s="12"/>
      <c r="UWU27" s="12"/>
      <c r="UWV27" s="12"/>
      <c r="UWW27" s="12"/>
      <c r="UWX27" s="12"/>
      <c r="UWY27" s="12"/>
      <c r="UWZ27" s="12"/>
      <c r="UXA27" s="12"/>
      <c r="UXB27" s="12"/>
      <c r="UXC27" s="12"/>
      <c r="UXD27" s="12"/>
      <c r="UXE27" s="12"/>
      <c r="UXF27" s="12"/>
      <c r="UXG27" s="12"/>
      <c r="UXH27" s="12"/>
      <c r="UXI27" s="12"/>
      <c r="UXJ27" s="12"/>
      <c r="UXK27" s="12"/>
      <c r="UXL27" s="12"/>
      <c r="UXM27" s="12"/>
      <c r="UXN27" s="12"/>
      <c r="UXO27" s="12"/>
      <c r="UXP27" s="12"/>
      <c r="UXQ27" s="12"/>
      <c r="UXR27" s="12"/>
      <c r="UXS27" s="12"/>
      <c r="UXT27" s="12"/>
      <c r="UXU27" s="12"/>
      <c r="UXV27" s="12"/>
      <c r="UXW27" s="12"/>
      <c r="UXX27" s="12"/>
      <c r="UXY27" s="12"/>
      <c r="UXZ27" s="12"/>
      <c r="UYA27" s="12"/>
      <c r="UYB27" s="12"/>
      <c r="UYC27" s="12"/>
      <c r="UYD27" s="12"/>
      <c r="UYE27" s="12"/>
      <c r="UYF27" s="12"/>
      <c r="UYG27" s="12"/>
      <c r="UYH27" s="12"/>
      <c r="UYI27" s="12"/>
      <c r="UYJ27" s="12"/>
      <c r="UYK27" s="12"/>
      <c r="UYL27" s="12"/>
      <c r="UYM27" s="12"/>
      <c r="UYN27" s="12"/>
      <c r="UYO27" s="12"/>
      <c r="UYP27" s="12"/>
      <c r="UYQ27" s="12"/>
      <c r="UYR27" s="12"/>
      <c r="UYS27" s="12"/>
      <c r="UYT27" s="12"/>
      <c r="UYU27" s="12"/>
      <c r="UYV27" s="12"/>
      <c r="UYW27" s="12"/>
      <c r="UYX27" s="12"/>
      <c r="UYY27" s="12"/>
      <c r="UYZ27" s="12"/>
      <c r="UZA27" s="12"/>
      <c r="UZB27" s="12"/>
      <c r="UZC27" s="12"/>
      <c r="UZD27" s="12"/>
      <c r="UZE27" s="12"/>
      <c r="UZF27" s="12"/>
      <c r="UZG27" s="12"/>
      <c r="UZH27" s="12"/>
      <c r="UZI27" s="12"/>
      <c r="UZJ27" s="12"/>
      <c r="UZK27" s="12"/>
      <c r="UZL27" s="12"/>
      <c r="UZM27" s="12"/>
      <c r="UZN27" s="12"/>
      <c r="UZO27" s="12"/>
      <c r="UZP27" s="12"/>
      <c r="UZQ27" s="12"/>
      <c r="UZR27" s="12"/>
      <c r="UZS27" s="12"/>
      <c r="UZT27" s="12"/>
      <c r="UZU27" s="12"/>
      <c r="UZV27" s="12"/>
      <c r="UZW27" s="12"/>
      <c r="UZX27" s="12"/>
      <c r="UZY27" s="12"/>
      <c r="UZZ27" s="12"/>
      <c r="VAA27" s="12"/>
      <c r="VAB27" s="12"/>
      <c r="VAC27" s="12"/>
      <c r="VAD27" s="12"/>
      <c r="VAE27" s="12"/>
      <c r="VAF27" s="12"/>
      <c r="VAG27" s="12"/>
      <c r="VAH27" s="12"/>
      <c r="VAI27" s="12"/>
      <c r="VAJ27" s="12"/>
      <c r="VAK27" s="12"/>
      <c r="VAL27" s="12"/>
      <c r="VAM27" s="12"/>
      <c r="VAN27" s="12"/>
      <c r="VAO27" s="12"/>
      <c r="VAP27" s="12"/>
      <c r="VAQ27" s="12"/>
      <c r="VAR27" s="12"/>
      <c r="VAS27" s="12"/>
      <c r="VAT27" s="12"/>
      <c r="VAU27" s="12"/>
      <c r="VAV27" s="12"/>
      <c r="VAW27" s="12"/>
      <c r="VAX27" s="12"/>
      <c r="VAY27" s="12"/>
      <c r="VAZ27" s="12"/>
      <c r="VBA27" s="12"/>
      <c r="VBB27" s="12"/>
      <c r="VBC27" s="12"/>
      <c r="VBD27" s="12"/>
      <c r="VBE27" s="12"/>
      <c r="VBF27" s="12"/>
      <c r="VBG27" s="12"/>
      <c r="VBH27" s="12"/>
      <c r="VBI27" s="12"/>
      <c r="VBJ27" s="12"/>
      <c r="VBK27" s="12"/>
      <c r="VBL27" s="12"/>
      <c r="VBM27" s="12"/>
      <c r="VBN27" s="12"/>
      <c r="VBO27" s="12"/>
      <c r="VBP27" s="12"/>
      <c r="VBQ27" s="12"/>
      <c r="VBR27" s="12"/>
      <c r="VBS27" s="12"/>
      <c r="VBT27" s="12"/>
      <c r="VBU27" s="12"/>
      <c r="VBV27" s="12"/>
      <c r="VBW27" s="12"/>
      <c r="VBX27" s="12"/>
      <c r="VBY27" s="12"/>
      <c r="VBZ27" s="12"/>
      <c r="VCA27" s="12"/>
      <c r="VCB27" s="12"/>
      <c r="VCC27" s="12"/>
      <c r="VCD27" s="12"/>
      <c r="VCE27" s="12"/>
      <c r="VCF27" s="12"/>
      <c r="VCG27" s="12"/>
      <c r="VCH27" s="12"/>
      <c r="VCI27" s="12"/>
      <c r="VCJ27" s="12"/>
      <c r="VCK27" s="12"/>
      <c r="VCL27" s="12"/>
      <c r="VCM27" s="12"/>
      <c r="VCN27" s="12"/>
      <c r="VCO27" s="12"/>
      <c r="VCP27" s="12"/>
      <c r="VCQ27" s="12"/>
      <c r="VCR27" s="12"/>
      <c r="VCS27" s="12"/>
      <c r="VCT27" s="12"/>
      <c r="VCU27" s="12"/>
      <c r="VCV27" s="12"/>
      <c r="VCW27" s="12"/>
      <c r="VCX27" s="12"/>
      <c r="VCY27" s="12"/>
      <c r="VCZ27" s="12"/>
      <c r="VDA27" s="12"/>
      <c r="VDB27" s="12"/>
      <c r="VDC27" s="12"/>
      <c r="VDD27" s="12"/>
      <c r="VDE27" s="12"/>
      <c r="VDF27" s="12"/>
      <c r="VDG27" s="12"/>
      <c r="VDH27" s="12"/>
      <c r="VDI27" s="12"/>
      <c r="VDJ27" s="12"/>
      <c r="VDK27" s="12"/>
      <c r="VDL27" s="12"/>
      <c r="VDM27" s="12"/>
      <c r="VDN27" s="12"/>
      <c r="VDO27" s="12"/>
      <c r="VDP27" s="12"/>
      <c r="VDQ27" s="12"/>
      <c r="VDR27" s="12"/>
      <c r="VDS27" s="12"/>
      <c r="VDT27" s="12"/>
      <c r="VDU27" s="12"/>
      <c r="VDV27" s="12"/>
      <c r="VDW27" s="12"/>
      <c r="VDX27" s="12"/>
      <c r="VDY27" s="12"/>
      <c r="VDZ27" s="12"/>
      <c r="VEA27" s="12"/>
      <c r="VEB27" s="12"/>
      <c r="VEC27" s="12"/>
      <c r="VED27" s="12"/>
      <c r="VEE27" s="12"/>
      <c r="VEF27" s="12"/>
      <c r="VEG27" s="12"/>
      <c r="VEH27" s="12"/>
      <c r="VEI27" s="12"/>
      <c r="VEJ27" s="12"/>
      <c r="VEK27" s="12"/>
      <c r="VEL27" s="12"/>
      <c r="VEM27" s="12"/>
      <c r="VEN27" s="12"/>
      <c r="VEO27" s="12"/>
      <c r="VEP27" s="12"/>
      <c r="VEQ27" s="12"/>
      <c r="VER27" s="12"/>
      <c r="VES27" s="12"/>
      <c r="VET27" s="12"/>
      <c r="VEU27" s="12"/>
      <c r="VEV27" s="12"/>
      <c r="VEW27" s="12"/>
      <c r="VEX27" s="12"/>
      <c r="VEY27" s="12"/>
      <c r="VEZ27" s="12"/>
      <c r="VFA27" s="12"/>
      <c r="VFB27" s="12"/>
      <c r="VFC27" s="12"/>
      <c r="VFD27" s="12"/>
      <c r="VFE27" s="12"/>
      <c r="VFF27" s="12"/>
      <c r="VFG27" s="12"/>
      <c r="VFH27" s="12"/>
      <c r="VFI27" s="12"/>
      <c r="VFJ27" s="12"/>
      <c r="VFK27" s="12"/>
      <c r="VFL27" s="12"/>
      <c r="VFM27" s="12"/>
      <c r="VFN27" s="12"/>
      <c r="VFO27" s="12"/>
      <c r="VFP27" s="12"/>
      <c r="VFQ27" s="12"/>
      <c r="VFR27" s="12"/>
      <c r="VFS27" s="12"/>
      <c r="VFT27" s="12"/>
      <c r="VFU27" s="12"/>
      <c r="VFV27" s="12"/>
      <c r="VFW27" s="12"/>
      <c r="VFX27" s="12"/>
      <c r="VFY27" s="12"/>
      <c r="VFZ27" s="12"/>
      <c r="VGA27" s="12"/>
      <c r="VGB27" s="12"/>
      <c r="VGC27" s="12"/>
      <c r="VGD27" s="12"/>
      <c r="VGE27" s="12"/>
      <c r="VGF27" s="12"/>
      <c r="VGG27" s="12"/>
      <c r="VGH27" s="12"/>
      <c r="VGI27" s="12"/>
      <c r="VGJ27" s="12"/>
      <c r="VGK27" s="12"/>
      <c r="VGL27" s="12"/>
      <c r="VGM27" s="12"/>
      <c r="VGN27" s="12"/>
      <c r="VGO27" s="12"/>
      <c r="VGP27" s="12"/>
      <c r="VGQ27" s="12"/>
      <c r="VGR27" s="12"/>
      <c r="VGS27" s="12"/>
      <c r="VGT27" s="12"/>
      <c r="VGU27" s="12"/>
      <c r="VGV27" s="12"/>
      <c r="VGW27" s="12"/>
      <c r="VGX27" s="12"/>
      <c r="VGY27" s="12"/>
      <c r="VGZ27" s="12"/>
      <c r="VHA27" s="12"/>
      <c r="VHB27" s="12"/>
      <c r="VHC27" s="12"/>
      <c r="VHD27" s="12"/>
      <c r="VHE27" s="12"/>
      <c r="VHF27" s="12"/>
      <c r="VHG27" s="12"/>
      <c r="VHH27" s="12"/>
      <c r="VHI27" s="12"/>
      <c r="VHJ27" s="12"/>
      <c r="VHK27" s="12"/>
      <c r="VHL27" s="12"/>
      <c r="VHM27" s="12"/>
      <c r="VHN27" s="12"/>
      <c r="VHO27" s="12"/>
      <c r="VHP27" s="12"/>
      <c r="VHQ27" s="12"/>
      <c r="VHR27" s="12"/>
      <c r="VHS27" s="12"/>
      <c r="VHT27" s="12"/>
      <c r="VHU27" s="12"/>
      <c r="VHV27" s="12"/>
      <c r="VHW27" s="12"/>
      <c r="VHX27" s="12"/>
      <c r="VHY27" s="12"/>
      <c r="VHZ27" s="12"/>
      <c r="VIA27" s="12"/>
      <c r="VIB27" s="12"/>
      <c r="VIC27" s="12"/>
      <c r="VID27" s="12"/>
      <c r="VIE27" s="12"/>
      <c r="VIF27" s="12"/>
      <c r="VIG27" s="12"/>
      <c r="VIH27" s="12"/>
      <c r="VII27" s="12"/>
      <c r="VIJ27" s="12"/>
      <c r="VIK27" s="12"/>
      <c r="VIL27" s="12"/>
      <c r="VIM27" s="12"/>
      <c r="VIN27" s="12"/>
      <c r="VIO27" s="12"/>
      <c r="VIP27" s="12"/>
      <c r="VIQ27" s="12"/>
      <c r="VIR27" s="12"/>
      <c r="VIS27" s="12"/>
      <c r="VIT27" s="12"/>
      <c r="VIU27" s="12"/>
      <c r="VIV27" s="12"/>
      <c r="VIW27" s="12"/>
      <c r="VIX27" s="12"/>
      <c r="VIY27" s="12"/>
      <c r="VIZ27" s="12"/>
      <c r="VJA27" s="12"/>
      <c r="VJB27" s="12"/>
      <c r="VJC27" s="12"/>
      <c r="VJD27" s="12"/>
      <c r="VJE27" s="12"/>
      <c r="VJF27" s="12"/>
      <c r="VJG27" s="12"/>
      <c r="VJH27" s="12"/>
      <c r="VJI27" s="12"/>
      <c r="VJJ27" s="12"/>
      <c r="VJK27" s="12"/>
      <c r="VJL27" s="12"/>
      <c r="VJM27" s="12"/>
      <c r="VJN27" s="12"/>
      <c r="VJO27" s="12"/>
      <c r="VJP27" s="12"/>
      <c r="VJQ27" s="12"/>
      <c r="VJR27" s="12"/>
      <c r="VJS27" s="12"/>
      <c r="VJT27" s="12"/>
      <c r="VJU27" s="12"/>
      <c r="VJV27" s="12"/>
      <c r="VJW27" s="12"/>
      <c r="VJX27" s="12"/>
      <c r="VJY27" s="12"/>
      <c r="VJZ27" s="12"/>
      <c r="VKA27" s="12"/>
      <c r="VKB27" s="12"/>
      <c r="VKC27" s="12"/>
      <c r="VKD27" s="12"/>
      <c r="VKE27" s="12"/>
      <c r="VKF27" s="12"/>
      <c r="VKG27" s="12"/>
      <c r="VKH27" s="12"/>
      <c r="VKI27" s="12"/>
      <c r="VKJ27" s="12"/>
      <c r="VKK27" s="12"/>
      <c r="VKL27" s="12"/>
      <c r="VKM27" s="12"/>
      <c r="VKN27" s="12"/>
      <c r="VKO27" s="12"/>
      <c r="VKP27" s="12"/>
      <c r="VKQ27" s="12"/>
      <c r="VKR27" s="12"/>
      <c r="VKS27" s="12"/>
      <c r="VKT27" s="12"/>
      <c r="VKU27" s="12"/>
      <c r="VKV27" s="12"/>
      <c r="VKW27" s="12"/>
      <c r="VKX27" s="12"/>
      <c r="VKY27" s="12"/>
      <c r="VKZ27" s="12"/>
      <c r="VLA27" s="12"/>
      <c r="VLB27" s="12"/>
      <c r="VLC27" s="12"/>
      <c r="VLD27" s="12"/>
      <c r="VLE27" s="12"/>
      <c r="VLF27" s="12"/>
      <c r="VLG27" s="12"/>
      <c r="VLH27" s="12"/>
      <c r="VLI27" s="12"/>
      <c r="VLJ27" s="12"/>
      <c r="VLK27" s="12"/>
      <c r="VLL27" s="12"/>
      <c r="VLM27" s="12"/>
      <c r="VLN27" s="12"/>
      <c r="VLO27" s="12"/>
      <c r="VLP27" s="12"/>
      <c r="VLQ27" s="12"/>
      <c r="VLR27" s="12"/>
      <c r="VLS27" s="12"/>
      <c r="VLT27" s="12"/>
      <c r="VLU27" s="12"/>
      <c r="VLV27" s="12"/>
      <c r="VLW27" s="12"/>
      <c r="VLX27" s="12"/>
      <c r="VLY27" s="12"/>
      <c r="VLZ27" s="12"/>
      <c r="VMA27" s="12"/>
      <c r="VMB27" s="12"/>
      <c r="VMC27" s="12"/>
      <c r="VMD27" s="12"/>
      <c r="VME27" s="12"/>
      <c r="VMF27" s="12"/>
      <c r="VMG27" s="12"/>
      <c r="VMH27" s="12"/>
      <c r="VMI27" s="12"/>
      <c r="VMJ27" s="12"/>
      <c r="VMK27" s="12"/>
      <c r="VML27" s="12"/>
      <c r="VMM27" s="12"/>
      <c r="VMN27" s="12"/>
      <c r="VMO27" s="12"/>
      <c r="VMP27" s="12"/>
      <c r="VMQ27" s="12"/>
      <c r="VMR27" s="12"/>
      <c r="VMS27" s="12"/>
      <c r="VMT27" s="12"/>
      <c r="VMU27" s="12"/>
      <c r="VMV27" s="12"/>
      <c r="VMW27" s="12"/>
      <c r="VMX27" s="12"/>
      <c r="VMY27" s="12"/>
      <c r="VMZ27" s="12"/>
      <c r="VNA27" s="12"/>
      <c r="VNB27" s="12"/>
      <c r="VNC27" s="12"/>
      <c r="VND27" s="12"/>
      <c r="VNE27" s="12"/>
      <c r="VNF27" s="12"/>
      <c r="VNG27" s="12"/>
      <c r="VNH27" s="12"/>
      <c r="VNI27" s="12"/>
      <c r="VNJ27" s="12"/>
      <c r="VNK27" s="12"/>
      <c r="VNL27" s="12"/>
      <c r="VNM27" s="12"/>
      <c r="VNN27" s="12"/>
      <c r="VNO27" s="12"/>
      <c r="VNP27" s="12"/>
      <c r="VNQ27" s="12"/>
      <c r="VNR27" s="12"/>
      <c r="VNS27" s="12"/>
      <c r="VNT27" s="12"/>
      <c r="VNU27" s="12"/>
      <c r="VNV27" s="12"/>
      <c r="VNW27" s="12"/>
      <c r="VNX27" s="12"/>
      <c r="VNY27" s="12"/>
      <c r="VNZ27" s="12"/>
      <c r="VOA27" s="12"/>
      <c r="VOB27" s="12"/>
      <c r="VOC27" s="12"/>
      <c r="VOD27" s="12"/>
      <c r="VOE27" s="12"/>
      <c r="VOF27" s="12"/>
      <c r="VOG27" s="12"/>
      <c r="VOH27" s="12"/>
      <c r="VOI27" s="12"/>
      <c r="VOJ27" s="12"/>
      <c r="VOK27" s="12"/>
      <c r="VOL27" s="12"/>
      <c r="VOM27" s="12"/>
      <c r="VON27" s="12"/>
      <c r="VOO27" s="12"/>
      <c r="VOP27" s="12"/>
      <c r="VOQ27" s="12"/>
      <c r="VOR27" s="12"/>
      <c r="VOS27" s="12"/>
      <c r="VOT27" s="12"/>
      <c r="VOU27" s="12"/>
      <c r="VOV27" s="12"/>
      <c r="VOW27" s="12"/>
      <c r="VOX27" s="12"/>
      <c r="VOY27" s="12"/>
      <c r="VOZ27" s="12"/>
      <c r="VPA27" s="12"/>
      <c r="VPB27" s="12"/>
      <c r="VPC27" s="12"/>
      <c r="VPD27" s="12"/>
      <c r="VPE27" s="12"/>
      <c r="VPF27" s="12"/>
      <c r="VPG27" s="12"/>
      <c r="VPH27" s="12"/>
      <c r="VPI27" s="12"/>
      <c r="VPJ27" s="12"/>
      <c r="VPK27" s="12"/>
      <c r="VPL27" s="12"/>
      <c r="VPM27" s="12"/>
      <c r="VPN27" s="12"/>
      <c r="VPO27" s="12"/>
      <c r="VPP27" s="12"/>
      <c r="VPQ27" s="12"/>
      <c r="VPR27" s="12"/>
      <c r="VPS27" s="12"/>
      <c r="VPT27" s="12"/>
      <c r="VPU27" s="12"/>
      <c r="VPV27" s="12"/>
      <c r="VPW27" s="12"/>
      <c r="VPX27" s="12"/>
      <c r="VPY27" s="12"/>
      <c r="VPZ27" s="12"/>
      <c r="VQA27" s="12"/>
      <c r="VQB27" s="12"/>
      <c r="VQC27" s="12"/>
      <c r="VQD27" s="12"/>
      <c r="VQE27" s="12"/>
      <c r="VQF27" s="12"/>
      <c r="VQG27" s="12"/>
      <c r="VQH27" s="12"/>
      <c r="VQI27" s="12"/>
      <c r="VQJ27" s="12"/>
      <c r="VQK27" s="12"/>
      <c r="VQL27" s="12"/>
      <c r="VQM27" s="12"/>
      <c r="VQN27" s="12"/>
      <c r="VQO27" s="12"/>
      <c r="VQP27" s="12"/>
      <c r="VQQ27" s="12"/>
      <c r="VQR27" s="12"/>
      <c r="VQS27" s="12"/>
      <c r="VQT27" s="12"/>
      <c r="VQU27" s="12"/>
      <c r="VQV27" s="12"/>
      <c r="VQW27" s="12"/>
      <c r="VQX27" s="12"/>
      <c r="VQY27" s="12"/>
      <c r="VQZ27" s="12"/>
      <c r="VRA27" s="12"/>
      <c r="VRB27" s="12"/>
      <c r="VRC27" s="12"/>
      <c r="VRD27" s="12"/>
      <c r="VRE27" s="12"/>
      <c r="VRF27" s="12"/>
      <c r="VRG27" s="12"/>
      <c r="VRH27" s="12"/>
      <c r="VRI27" s="12"/>
      <c r="VRJ27" s="12"/>
      <c r="VRK27" s="12"/>
      <c r="VRL27" s="12"/>
      <c r="VRM27" s="12"/>
      <c r="VRN27" s="12"/>
      <c r="VRO27" s="12"/>
      <c r="VRP27" s="12"/>
      <c r="VRQ27" s="12"/>
      <c r="VRR27" s="12"/>
      <c r="VRS27" s="12"/>
      <c r="VRT27" s="12"/>
      <c r="VRU27" s="12"/>
      <c r="VRV27" s="12"/>
      <c r="VRW27" s="12"/>
      <c r="VRX27" s="12"/>
      <c r="VRY27" s="12"/>
      <c r="VRZ27" s="12"/>
      <c r="VSA27" s="12"/>
      <c r="VSB27" s="12"/>
      <c r="VSC27" s="12"/>
      <c r="VSD27" s="12"/>
      <c r="VSE27" s="12"/>
      <c r="VSF27" s="12"/>
      <c r="VSG27" s="12"/>
      <c r="VSH27" s="12"/>
      <c r="VSI27" s="12"/>
      <c r="VSJ27" s="12"/>
      <c r="VSK27" s="12"/>
      <c r="VSL27" s="12"/>
      <c r="VSM27" s="12"/>
      <c r="VSN27" s="12"/>
      <c r="VSO27" s="12"/>
      <c r="VSP27" s="12"/>
      <c r="VSQ27" s="12"/>
      <c r="VSR27" s="12"/>
      <c r="VSS27" s="12"/>
      <c r="VST27" s="12"/>
      <c r="VSU27" s="12"/>
      <c r="VSV27" s="12"/>
      <c r="VSW27" s="12"/>
      <c r="VSX27" s="12"/>
      <c r="VSY27" s="12"/>
      <c r="VSZ27" s="12"/>
      <c r="VTA27" s="12"/>
      <c r="VTB27" s="12"/>
      <c r="VTC27" s="12"/>
      <c r="VTD27" s="12"/>
      <c r="VTE27" s="12"/>
      <c r="VTF27" s="12"/>
      <c r="VTG27" s="12"/>
      <c r="VTH27" s="12"/>
      <c r="VTI27" s="12"/>
      <c r="VTJ27" s="12"/>
      <c r="VTK27" s="12"/>
      <c r="VTL27" s="12"/>
      <c r="VTM27" s="12"/>
      <c r="VTN27" s="12"/>
      <c r="VTO27" s="12"/>
      <c r="VTP27" s="12"/>
      <c r="VTQ27" s="12"/>
      <c r="VTR27" s="12"/>
      <c r="VTS27" s="12"/>
      <c r="VTT27" s="12"/>
      <c r="VTU27" s="12"/>
      <c r="VTV27" s="12"/>
      <c r="VTW27" s="12"/>
      <c r="VTX27" s="12"/>
      <c r="VTY27" s="12"/>
      <c r="VTZ27" s="12"/>
      <c r="VUA27" s="12"/>
      <c r="VUB27" s="12"/>
      <c r="VUC27" s="12"/>
      <c r="VUD27" s="12"/>
      <c r="VUE27" s="12"/>
      <c r="VUF27" s="12"/>
      <c r="VUG27" s="12"/>
      <c r="VUH27" s="12"/>
      <c r="VUI27" s="12"/>
      <c r="VUJ27" s="12"/>
      <c r="VUK27" s="12"/>
      <c r="VUL27" s="12"/>
      <c r="VUM27" s="12"/>
      <c r="VUN27" s="12"/>
      <c r="VUO27" s="12"/>
      <c r="VUP27" s="12"/>
      <c r="VUQ27" s="12"/>
      <c r="VUR27" s="12"/>
      <c r="VUS27" s="12"/>
      <c r="VUT27" s="12"/>
      <c r="VUU27" s="12"/>
      <c r="VUV27" s="12"/>
      <c r="VUW27" s="12"/>
      <c r="VUX27" s="12"/>
      <c r="VUY27" s="12"/>
      <c r="VUZ27" s="12"/>
      <c r="VVA27" s="12"/>
      <c r="VVB27" s="12"/>
      <c r="VVC27" s="12"/>
      <c r="VVD27" s="12"/>
      <c r="VVE27" s="12"/>
      <c r="VVF27" s="12"/>
      <c r="VVG27" s="12"/>
      <c r="VVH27" s="12"/>
      <c r="VVI27" s="12"/>
      <c r="VVJ27" s="12"/>
      <c r="VVK27" s="12"/>
      <c r="VVL27" s="12"/>
      <c r="VVM27" s="12"/>
      <c r="VVN27" s="12"/>
      <c r="VVO27" s="12"/>
      <c r="VVP27" s="12"/>
      <c r="VVQ27" s="12"/>
      <c r="VVR27" s="12"/>
      <c r="VVS27" s="12"/>
      <c r="VVT27" s="12"/>
      <c r="VVU27" s="12"/>
      <c r="VVV27" s="12"/>
      <c r="VVW27" s="12"/>
      <c r="VVX27" s="12"/>
      <c r="VVY27" s="12"/>
      <c r="VVZ27" s="12"/>
      <c r="VWA27" s="12"/>
      <c r="VWB27" s="12"/>
      <c r="VWC27" s="12"/>
      <c r="VWD27" s="12"/>
      <c r="VWE27" s="12"/>
      <c r="VWF27" s="12"/>
      <c r="VWG27" s="12"/>
      <c r="VWH27" s="12"/>
      <c r="VWI27" s="12"/>
      <c r="VWJ27" s="12"/>
      <c r="VWK27" s="12"/>
      <c r="VWL27" s="12"/>
      <c r="VWM27" s="12"/>
      <c r="VWN27" s="12"/>
      <c r="VWO27" s="12"/>
      <c r="VWP27" s="12"/>
      <c r="VWQ27" s="12"/>
      <c r="VWR27" s="12"/>
      <c r="VWS27" s="12"/>
      <c r="VWT27" s="12"/>
      <c r="VWU27" s="12"/>
      <c r="VWV27" s="12"/>
      <c r="VWW27" s="12"/>
      <c r="VWX27" s="12"/>
      <c r="VWY27" s="12"/>
      <c r="VWZ27" s="12"/>
      <c r="VXA27" s="12"/>
      <c r="VXB27" s="12"/>
      <c r="VXC27" s="12"/>
      <c r="VXD27" s="12"/>
      <c r="VXE27" s="12"/>
      <c r="VXF27" s="12"/>
      <c r="VXG27" s="12"/>
      <c r="VXH27" s="12"/>
      <c r="VXI27" s="12"/>
      <c r="VXJ27" s="12"/>
      <c r="VXK27" s="12"/>
      <c r="VXL27" s="12"/>
      <c r="VXM27" s="12"/>
      <c r="VXN27" s="12"/>
      <c r="VXO27" s="12"/>
      <c r="VXP27" s="12"/>
      <c r="VXQ27" s="12"/>
      <c r="VXR27" s="12"/>
      <c r="VXS27" s="12"/>
      <c r="VXT27" s="12"/>
      <c r="VXU27" s="12"/>
      <c r="VXV27" s="12"/>
      <c r="VXW27" s="12"/>
      <c r="VXX27" s="12"/>
      <c r="VXY27" s="12"/>
      <c r="VXZ27" s="12"/>
      <c r="VYA27" s="12"/>
      <c r="VYB27" s="12"/>
      <c r="VYC27" s="12"/>
      <c r="VYD27" s="12"/>
      <c r="VYE27" s="12"/>
      <c r="VYF27" s="12"/>
      <c r="VYG27" s="12"/>
      <c r="VYH27" s="12"/>
      <c r="VYI27" s="12"/>
      <c r="VYJ27" s="12"/>
      <c r="VYK27" s="12"/>
      <c r="VYL27" s="12"/>
      <c r="VYM27" s="12"/>
      <c r="VYN27" s="12"/>
      <c r="VYO27" s="12"/>
      <c r="VYP27" s="12"/>
      <c r="VYQ27" s="12"/>
      <c r="VYR27" s="12"/>
      <c r="VYS27" s="12"/>
      <c r="VYT27" s="12"/>
      <c r="VYU27" s="12"/>
      <c r="VYV27" s="12"/>
      <c r="VYW27" s="12"/>
      <c r="VYX27" s="12"/>
      <c r="VYY27" s="12"/>
      <c r="VYZ27" s="12"/>
      <c r="VZA27" s="12"/>
      <c r="VZB27" s="12"/>
      <c r="VZC27" s="12"/>
      <c r="VZD27" s="12"/>
      <c r="VZE27" s="12"/>
      <c r="VZF27" s="12"/>
      <c r="VZG27" s="12"/>
      <c r="VZH27" s="12"/>
      <c r="VZI27" s="12"/>
      <c r="VZJ27" s="12"/>
      <c r="VZK27" s="12"/>
      <c r="VZL27" s="12"/>
      <c r="VZM27" s="12"/>
      <c r="VZN27" s="12"/>
      <c r="VZO27" s="12"/>
      <c r="VZP27" s="12"/>
      <c r="VZQ27" s="12"/>
      <c r="VZR27" s="12"/>
      <c r="VZS27" s="12"/>
      <c r="VZT27" s="12"/>
      <c r="VZU27" s="12"/>
      <c r="VZV27" s="12"/>
      <c r="VZW27" s="12"/>
      <c r="VZX27" s="12"/>
      <c r="VZY27" s="12"/>
      <c r="VZZ27" s="12"/>
      <c r="WAA27" s="12"/>
      <c r="WAB27" s="12"/>
      <c r="WAC27" s="12"/>
      <c r="WAD27" s="12"/>
      <c r="WAE27" s="12"/>
      <c r="WAF27" s="12"/>
      <c r="WAG27" s="12"/>
      <c r="WAH27" s="12"/>
      <c r="WAI27" s="12"/>
      <c r="WAJ27" s="12"/>
      <c r="WAK27" s="12"/>
      <c r="WAL27" s="12"/>
      <c r="WAM27" s="12"/>
      <c r="WAN27" s="12"/>
      <c r="WAO27" s="12"/>
      <c r="WAP27" s="12"/>
      <c r="WAQ27" s="12"/>
      <c r="WAR27" s="12"/>
      <c r="WAS27" s="12"/>
      <c r="WAT27" s="12"/>
      <c r="WAU27" s="12"/>
      <c r="WAV27" s="12"/>
      <c r="WAW27" s="12"/>
      <c r="WAX27" s="12"/>
      <c r="WAY27" s="12"/>
      <c r="WAZ27" s="12"/>
      <c r="WBA27" s="12"/>
      <c r="WBB27" s="12"/>
      <c r="WBC27" s="12"/>
      <c r="WBD27" s="12"/>
      <c r="WBE27" s="12"/>
      <c r="WBF27" s="12"/>
      <c r="WBG27" s="12"/>
      <c r="WBH27" s="12"/>
      <c r="WBI27" s="12"/>
      <c r="WBJ27" s="12"/>
      <c r="WBK27" s="12"/>
      <c r="WBL27" s="12"/>
      <c r="WBM27" s="12"/>
      <c r="WBN27" s="12"/>
      <c r="WBO27" s="12"/>
      <c r="WBP27" s="12"/>
      <c r="WBQ27" s="12"/>
      <c r="WBR27" s="12"/>
      <c r="WBS27" s="12"/>
      <c r="WBT27" s="12"/>
      <c r="WBU27" s="12"/>
      <c r="WBV27" s="12"/>
      <c r="WBW27" s="12"/>
      <c r="WBX27" s="12"/>
      <c r="WBY27" s="12"/>
      <c r="WBZ27" s="12"/>
      <c r="WCA27" s="12"/>
      <c r="WCB27" s="12"/>
      <c r="WCC27" s="12"/>
      <c r="WCD27" s="12"/>
      <c r="WCE27" s="12"/>
      <c r="WCF27" s="12"/>
      <c r="WCG27" s="12"/>
      <c r="WCH27" s="12"/>
      <c r="WCI27" s="12"/>
      <c r="WCJ27" s="12"/>
      <c r="WCK27" s="12"/>
      <c r="WCL27" s="12"/>
      <c r="WCM27" s="12"/>
      <c r="WCN27" s="12"/>
      <c r="WCO27" s="12"/>
      <c r="WCP27" s="12"/>
      <c r="WCQ27" s="12"/>
      <c r="WCR27" s="12"/>
      <c r="WCS27" s="12"/>
      <c r="WCT27" s="12"/>
      <c r="WCU27" s="12"/>
      <c r="WCV27" s="12"/>
      <c r="WCW27" s="12"/>
      <c r="WCX27" s="12"/>
      <c r="WCY27" s="12"/>
      <c r="WCZ27" s="12"/>
      <c r="WDA27" s="12"/>
      <c r="WDB27" s="12"/>
      <c r="WDC27" s="12"/>
      <c r="WDD27" s="12"/>
      <c r="WDE27" s="12"/>
      <c r="WDF27" s="12"/>
      <c r="WDG27" s="12"/>
      <c r="WDH27" s="12"/>
      <c r="WDI27" s="12"/>
      <c r="WDJ27" s="12"/>
      <c r="WDK27" s="12"/>
      <c r="WDL27" s="12"/>
      <c r="WDM27" s="12"/>
      <c r="WDN27" s="12"/>
      <c r="WDO27" s="12"/>
      <c r="WDP27" s="12"/>
      <c r="WDQ27" s="12"/>
      <c r="WDR27" s="12"/>
      <c r="WDS27" s="12"/>
      <c r="WDT27" s="12"/>
      <c r="WDU27" s="12"/>
      <c r="WDV27" s="12"/>
      <c r="WDW27" s="12"/>
      <c r="WDX27" s="12"/>
      <c r="WDY27" s="12"/>
      <c r="WDZ27" s="12"/>
      <c r="WEA27" s="12"/>
      <c r="WEB27" s="12"/>
      <c r="WEC27" s="12"/>
      <c r="WED27" s="12"/>
      <c r="WEE27" s="12"/>
      <c r="WEF27" s="12"/>
      <c r="WEG27" s="12"/>
      <c r="WEH27" s="12"/>
      <c r="WEI27" s="12"/>
      <c r="WEJ27" s="12"/>
      <c r="WEK27" s="12"/>
      <c r="WEL27" s="12"/>
      <c r="WEM27" s="12"/>
      <c r="WEN27" s="12"/>
      <c r="WEO27" s="12"/>
      <c r="WEP27" s="12"/>
      <c r="WEQ27" s="12"/>
      <c r="WER27" s="12"/>
      <c r="WES27" s="12"/>
      <c r="WET27" s="12"/>
      <c r="WEU27" s="12"/>
      <c r="WEV27" s="12"/>
      <c r="WEW27" s="12"/>
      <c r="WEX27" s="12"/>
      <c r="WEY27" s="12"/>
      <c r="WEZ27" s="12"/>
      <c r="WFA27" s="12"/>
      <c r="WFB27" s="12"/>
      <c r="WFC27" s="12"/>
      <c r="WFD27" s="12"/>
      <c r="WFE27" s="12"/>
      <c r="WFF27" s="12"/>
      <c r="WFG27" s="12"/>
      <c r="WFH27" s="12"/>
      <c r="WFI27" s="12"/>
      <c r="WFJ27" s="12"/>
      <c r="WFK27" s="12"/>
      <c r="WFL27" s="12"/>
      <c r="WFM27" s="12"/>
      <c r="WFN27" s="12"/>
      <c r="WFO27" s="12"/>
      <c r="WFP27" s="12"/>
      <c r="WFQ27" s="12"/>
      <c r="WFR27" s="12"/>
      <c r="WFS27" s="12"/>
      <c r="WFT27" s="12"/>
      <c r="WFU27" s="12"/>
      <c r="WFV27" s="12"/>
      <c r="WFW27" s="12"/>
      <c r="WFX27" s="12"/>
      <c r="WFY27" s="12"/>
      <c r="WFZ27" s="12"/>
      <c r="WGA27" s="12"/>
      <c r="WGB27" s="12"/>
      <c r="WGC27" s="12"/>
      <c r="WGD27" s="12"/>
      <c r="WGE27" s="12"/>
      <c r="WGF27" s="12"/>
      <c r="WGG27" s="12"/>
      <c r="WGH27" s="12"/>
      <c r="WGI27" s="12"/>
      <c r="WGJ27" s="12"/>
      <c r="WGK27" s="12"/>
      <c r="WGL27" s="12"/>
      <c r="WGM27" s="12"/>
      <c r="WGN27" s="12"/>
      <c r="WGO27" s="12"/>
      <c r="WGP27" s="12"/>
      <c r="WGQ27" s="12"/>
      <c r="WGR27" s="12"/>
      <c r="WGS27" s="12"/>
      <c r="WGT27" s="12"/>
      <c r="WGU27" s="12"/>
      <c r="WGV27" s="12"/>
      <c r="WGW27" s="12"/>
      <c r="WGX27" s="12"/>
      <c r="WGY27" s="12"/>
      <c r="WGZ27" s="12"/>
      <c r="WHA27" s="12"/>
      <c r="WHB27" s="12"/>
      <c r="WHC27" s="12"/>
      <c r="WHD27" s="12"/>
      <c r="WHE27" s="12"/>
      <c r="WHF27" s="12"/>
      <c r="WHG27" s="12"/>
      <c r="WHH27" s="12"/>
      <c r="WHI27" s="12"/>
      <c r="WHJ27" s="12"/>
      <c r="WHK27" s="12"/>
      <c r="WHL27" s="12"/>
      <c r="WHM27" s="12"/>
      <c r="WHN27" s="12"/>
      <c r="WHO27" s="12"/>
      <c r="WHP27" s="12"/>
      <c r="WHQ27" s="12"/>
      <c r="WHR27" s="12"/>
      <c r="WHS27" s="12"/>
      <c r="WHT27" s="12"/>
      <c r="WHU27" s="12"/>
      <c r="WHV27" s="12"/>
      <c r="WHW27" s="12"/>
      <c r="WHX27" s="12"/>
      <c r="WHY27" s="12"/>
      <c r="WHZ27" s="12"/>
      <c r="WIA27" s="12"/>
      <c r="WIB27" s="12"/>
      <c r="WIC27" s="12"/>
      <c r="WID27" s="12"/>
      <c r="WIE27" s="12"/>
      <c r="WIF27" s="12"/>
      <c r="WIG27" s="12"/>
      <c r="WIH27" s="12"/>
      <c r="WII27" s="12"/>
      <c r="WIJ27" s="12"/>
      <c r="WIK27" s="12"/>
      <c r="WIL27" s="12"/>
      <c r="WIM27" s="12"/>
      <c r="WIN27" s="12"/>
      <c r="WIO27" s="12"/>
      <c r="WIP27" s="12"/>
      <c r="WIQ27" s="12"/>
      <c r="WIR27" s="12"/>
      <c r="WIS27" s="12"/>
      <c r="WIT27" s="12"/>
      <c r="WIU27" s="12"/>
      <c r="WIV27" s="12"/>
      <c r="WIW27" s="12"/>
      <c r="WIX27" s="12"/>
      <c r="WIY27" s="12"/>
      <c r="WIZ27" s="12"/>
      <c r="WJA27" s="12"/>
      <c r="WJB27" s="12"/>
      <c r="WJC27" s="12"/>
      <c r="WJD27" s="12"/>
      <c r="WJE27" s="12"/>
      <c r="WJF27" s="12"/>
      <c r="WJG27" s="12"/>
      <c r="WJH27" s="12"/>
      <c r="WJI27" s="12"/>
      <c r="WJJ27" s="12"/>
      <c r="WJK27" s="12"/>
      <c r="WJL27" s="12"/>
      <c r="WJM27" s="12"/>
      <c r="WJN27" s="12"/>
      <c r="WJO27" s="12"/>
      <c r="WJP27" s="12"/>
      <c r="WJQ27" s="12"/>
      <c r="WJR27" s="12"/>
      <c r="WJS27" s="12"/>
      <c r="WJT27" s="12"/>
      <c r="WJU27" s="12"/>
      <c r="WJV27" s="12"/>
      <c r="WJW27" s="12"/>
      <c r="WJX27" s="12"/>
      <c r="WJY27" s="12"/>
      <c r="WJZ27" s="12"/>
      <c r="WKA27" s="12"/>
      <c r="WKB27" s="12"/>
      <c r="WKC27" s="12"/>
      <c r="WKD27" s="12"/>
      <c r="WKE27" s="12"/>
      <c r="WKF27" s="12"/>
      <c r="WKG27" s="12"/>
      <c r="WKH27" s="12"/>
      <c r="WKI27" s="12"/>
      <c r="WKJ27" s="12"/>
      <c r="WKK27" s="12"/>
      <c r="WKL27" s="12"/>
      <c r="WKM27" s="12"/>
      <c r="WKN27" s="12"/>
      <c r="WKO27" s="12"/>
      <c r="WKP27" s="12"/>
      <c r="WKQ27" s="12"/>
      <c r="WKR27" s="12"/>
      <c r="WKS27" s="12"/>
      <c r="WKT27" s="12"/>
      <c r="WKU27" s="12"/>
      <c r="WKV27" s="12"/>
      <c r="WKW27" s="12"/>
      <c r="WKX27" s="12"/>
      <c r="WKY27" s="12"/>
      <c r="WKZ27" s="12"/>
      <c r="WLA27" s="12"/>
      <c r="WLB27" s="12"/>
      <c r="WLC27" s="12"/>
      <c r="WLD27" s="12"/>
      <c r="WLE27" s="12"/>
      <c r="WLF27" s="12"/>
      <c r="WLG27" s="12"/>
      <c r="WLH27" s="12"/>
      <c r="WLI27" s="12"/>
      <c r="WLJ27" s="12"/>
      <c r="WLK27" s="12"/>
      <c r="WLL27" s="12"/>
      <c r="WLM27" s="12"/>
      <c r="WLN27" s="12"/>
      <c r="WLO27" s="12"/>
      <c r="WLP27" s="12"/>
      <c r="WLQ27" s="12"/>
      <c r="WLR27" s="12"/>
      <c r="WLS27" s="12"/>
      <c r="WLT27" s="12"/>
      <c r="WLU27" s="12"/>
      <c r="WLV27" s="12"/>
      <c r="WLW27" s="12"/>
      <c r="WLX27" s="12"/>
      <c r="WLY27" s="12"/>
      <c r="WLZ27" s="12"/>
      <c r="WMA27" s="12"/>
      <c r="WMB27" s="12"/>
      <c r="WMC27" s="12"/>
      <c r="WMD27" s="12"/>
      <c r="WME27" s="12"/>
      <c r="WMF27" s="12"/>
      <c r="WMG27" s="12"/>
      <c r="WMH27" s="12"/>
      <c r="WMI27" s="12"/>
      <c r="WMJ27" s="12"/>
      <c r="WMK27" s="12"/>
      <c r="WML27" s="12"/>
      <c r="WMM27" s="12"/>
      <c r="WMN27" s="12"/>
      <c r="WMO27" s="12"/>
      <c r="WMP27" s="12"/>
      <c r="WMQ27" s="12"/>
      <c r="WMR27" s="12"/>
      <c r="WMS27" s="12"/>
      <c r="WMT27" s="12"/>
      <c r="WMU27" s="12"/>
      <c r="WMV27" s="12"/>
      <c r="WMW27" s="12"/>
      <c r="WMX27" s="12"/>
      <c r="WMY27" s="12"/>
      <c r="WMZ27" s="12"/>
      <c r="WNA27" s="12"/>
      <c r="WNB27" s="12"/>
      <c r="WNC27" s="12"/>
      <c r="WND27" s="12"/>
      <c r="WNE27" s="12"/>
      <c r="WNF27" s="12"/>
      <c r="WNG27" s="12"/>
      <c r="WNH27" s="12"/>
      <c r="WNI27" s="12"/>
      <c r="WNJ27" s="12"/>
      <c r="WNK27" s="12"/>
      <c r="WNL27" s="12"/>
      <c r="WNM27" s="12"/>
      <c r="WNN27" s="12"/>
      <c r="WNO27" s="12"/>
      <c r="WNP27" s="12"/>
      <c r="WNQ27" s="12"/>
      <c r="WNR27" s="12"/>
      <c r="WNS27" s="12"/>
      <c r="WNT27" s="12"/>
      <c r="WNU27" s="12"/>
      <c r="WNV27" s="12"/>
      <c r="WNW27" s="12"/>
      <c r="WNX27" s="12"/>
      <c r="WNY27" s="12"/>
      <c r="WNZ27" s="12"/>
      <c r="WOA27" s="12"/>
      <c r="WOB27" s="12"/>
      <c r="WOC27" s="12"/>
      <c r="WOD27" s="12"/>
      <c r="WOE27" s="12"/>
      <c r="WOF27" s="12"/>
      <c r="WOG27" s="12"/>
      <c r="WOH27" s="12"/>
      <c r="WOI27" s="12"/>
      <c r="WOJ27" s="12"/>
      <c r="WOK27" s="12"/>
      <c r="WOL27" s="12"/>
      <c r="WOM27" s="12"/>
      <c r="WON27" s="12"/>
      <c r="WOO27" s="12"/>
      <c r="WOP27" s="12"/>
      <c r="WOQ27" s="12"/>
      <c r="WOR27" s="12"/>
      <c r="WOS27" s="12"/>
      <c r="WOT27" s="12"/>
      <c r="WOU27" s="12"/>
      <c r="WOV27" s="12"/>
      <c r="WOW27" s="12"/>
      <c r="WOX27" s="12"/>
      <c r="WOY27" s="12"/>
      <c r="WOZ27" s="12"/>
      <c r="WPA27" s="12"/>
      <c r="WPB27" s="12"/>
      <c r="WPC27" s="12"/>
      <c r="WPD27" s="12"/>
      <c r="WPE27" s="12"/>
      <c r="WPF27" s="12"/>
      <c r="WPG27" s="12"/>
      <c r="WPH27" s="12"/>
      <c r="WPI27" s="12"/>
      <c r="WPJ27" s="12"/>
      <c r="WPK27" s="12"/>
      <c r="WPL27" s="12"/>
      <c r="WPM27" s="12"/>
      <c r="WPN27" s="12"/>
      <c r="WPO27" s="12"/>
      <c r="WPP27" s="12"/>
      <c r="WPQ27" s="12"/>
      <c r="WPR27" s="12"/>
      <c r="WPS27" s="12"/>
      <c r="WPT27" s="12"/>
      <c r="WPU27" s="12"/>
      <c r="WPV27" s="12"/>
      <c r="WPW27" s="12"/>
      <c r="WPX27" s="12"/>
      <c r="WPY27" s="12"/>
      <c r="WPZ27" s="12"/>
      <c r="WQA27" s="12"/>
      <c r="WQB27" s="12"/>
      <c r="WQC27" s="12"/>
      <c r="WQD27" s="12"/>
      <c r="WQE27" s="12"/>
      <c r="WQF27" s="12"/>
      <c r="WQG27" s="12"/>
      <c r="WQH27" s="12"/>
      <c r="WQI27" s="12"/>
      <c r="WQJ27" s="12"/>
      <c r="WQK27" s="12"/>
      <c r="WQL27" s="12"/>
      <c r="WQM27" s="12"/>
      <c r="WQN27" s="12"/>
      <c r="WQO27" s="12"/>
      <c r="WQP27" s="12"/>
      <c r="WQQ27" s="12"/>
      <c r="WQR27" s="12"/>
      <c r="WQS27" s="12"/>
      <c r="WQT27" s="12"/>
      <c r="WQU27" s="12"/>
      <c r="WQV27" s="12"/>
      <c r="WQW27" s="12"/>
      <c r="WQX27" s="12"/>
      <c r="WQY27" s="12"/>
      <c r="WQZ27" s="12"/>
      <c r="WRA27" s="12"/>
      <c r="WRB27" s="12"/>
      <c r="WRC27" s="12"/>
      <c r="WRD27" s="12"/>
      <c r="WRE27" s="12"/>
      <c r="WRF27" s="12"/>
      <c r="WRG27" s="12"/>
      <c r="WRH27" s="12"/>
      <c r="WRI27" s="12"/>
      <c r="WRJ27" s="12"/>
      <c r="WRK27" s="12"/>
      <c r="WRL27" s="12"/>
      <c r="WRM27" s="12"/>
      <c r="WRN27" s="12"/>
      <c r="WRO27" s="12"/>
      <c r="WRP27" s="12"/>
      <c r="WRQ27" s="12"/>
      <c r="WRR27" s="12"/>
      <c r="WRS27" s="12"/>
      <c r="WRT27" s="12"/>
      <c r="WRU27" s="12"/>
      <c r="WRV27" s="12"/>
      <c r="WRW27" s="12"/>
      <c r="WRX27" s="12"/>
      <c r="WRY27" s="12"/>
      <c r="WRZ27" s="12"/>
      <c r="WSA27" s="12"/>
      <c r="WSB27" s="12"/>
      <c r="WSC27" s="12"/>
      <c r="WSD27" s="12"/>
      <c r="WSE27" s="12"/>
      <c r="WSF27" s="12"/>
      <c r="WSG27" s="12"/>
      <c r="WSH27" s="12"/>
      <c r="WSI27" s="12"/>
      <c r="WSJ27" s="12"/>
      <c r="WSK27" s="12"/>
      <c r="WSL27" s="12"/>
      <c r="WSM27" s="12"/>
      <c r="WSN27" s="12"/>
      <c r="WSO27" s="12"/>
      <c r="WSP27" s="12"/>
      <c r="WSQ27" s="12"/>
      <c r="WSR27" s="12"/>
      <c r="WSS27" s="12"/>
      <c r="WST27" s="12"/>
      <c r="WSU27" s="12"/>
      <c r="WSV27" s="12"/>
      <c r="WSW27" s="12"/>
      <c r="WSX27" s="12"/>
      <c r="WSY27" s="12"/>
      <c r="WSZ27" s="12"/>
      <c r="WTA27" s="12"/>
      <c r="WTB27" s="12"/>
      <c r="WTC27" s="12"/>
      <c r="WTD27" s="12"/>
      <c r="WTE27" s="12"/>
      <c r="WTF27" s="12"/>
      <c r="WTG27" s="12"/>
      <c r="WTH27" s="12"/>
      <c r="WTI27" s="12"/>
      <c r="WTJ27" s="12"/>
      <c r="WTK27" s="12"/>
      <c r="WTL27" s="12"/>
      <c r="WTM27" s="12"/>
      <c r="WTN27" s="12"/>
      <c r="WTO27" s="12"/>
      <c r="WTP27" s="12"/>
      <c r="WTQ27" s="12"/>
      <c r="WTR27" s="12"/>
      <c r="WTS27" s="12"/>
      <c r="WTT27" s="12"/>
      <c r="WTU27" s="12"/>
      <c r="WTV27" s="12"/>
      <c r="WTW27" s="12"/>
      <c r="WTX27" s="12"/>
      <c r="WTY27" s="12"/>
      <c r="WTZ27" s="12"/>
      <c r="WUA27" s="12"/>
      <c r="WUB27" s="12"/>
      <c r="WUC27" s="12"/>
      <c r="WUD27" s="12"/>
      <c r="WUE27" s="12"/>
      <c r="WUF27" s="12"/>
      <c r="WUG27" s="12"/>
      <c r="WUH27" s="12"/>
      <c r="WUI27" s="12"/>
      <c r="WUJ27" s="12"/>
      <c r="WUK27" s="12"/>
      <c r="WUL27" s="12"/>
      <c r="WUM27" s="12"/>
      <c r="WUN27" s="12"/>
      <c r="WUO27" s="12"/>
      <c r="WUP27" s="12"/>
      <c r="WUQ27" s="12"/>
      <c r="WUR27" s="12"/>
      <c r="WUS27" s="12"/>
      <c r="WUT27" s="12"/>
      <c r="WUU27" s="12"/>
      <c r="WUV27" s="12"/>
      <c r="WUW27" s="12"/>
      <c r="WUX27" s="12"/>
      <c r="WUY27" s="12"/>
      <c r="WUZ27" s="12"/>
      <c r="WVA27" s="12"/>
      <c r="WVB27" s="12"/>
      <c r="WVC27" s="12"/>
      <c r="WVD27" s="12"/>
      <c r="WVE27" s="12"/>
      <c r="WVF27" s="12"/>
      <c r="WVG27" s="12"/>
      <c r="WVH27" s="12"/>
      <c r="WVI27" s="12"/>
      <c r="WVJ27" s="12"/>
      <c r="WVK27" s="12"/>
      <c r="WVL27" s="12"/>
      <c r="WVM27" s="12"/>
      <c r="WVN27" s="12"/>
      <c r="WVO27" s="12"/>
      <c r="WVP27" s="12"/>
      <c r="WVQ27" s="12"/>
      <c r="WVR27" s="12"/>
      <c r="WVS27" s="12"/>
      <c r="WVT27" s="12"/>
      <c r="WVU27" s="12"/>
      <c r="WVV27" s="12"/>
      <c r="WVW27" s="12"/>
      <c r="WVX27" s="12"/>
    </row>
    <row r="28" spans="1:16144" s="750" customFormat="1" ht="14.1" customHeight="1" thickBot="1" x14ac:dyDescent="0.25">
      <c r="A28" s="12"/>
      <c r="B28" s="12"/>
      <c r="C28" s="12"/>
      <c r="D28" s="12"/>
      <c r="E28" s="12"/>
      <c r="F28" s="31"/>
      <c r="G28" s="31"/>
      <c r="H28" s="31"/>
      <c r="I28" s="12"/>
      <c r="J28" s="12"/>
      <c r="K28" s="12"/>
      <c r="L28" s="12"/>
      <c r="M28" s="12"/>
      <c r="N28" s="12"/>
      <c r="O28" s="12"/>
      <c r="P28" s="12"/>
      <c r="Q28" s="12"/>
      <c r="R28" s="26"/>
      <c r="S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c r="GS28" s="12"/>
      <c r="GT28" s="12"/>
      <c r="GU28" s="12"/>
      <c r="GV28" s="12"/>
      <c r="GW28" s="12"/>
      <c r="GX28" s="12"/>
      <c r="GY28" s="12"/>
      <c r="GZ28" s="12"/>
      <c r="HA28" s="12"/>
      <c r="HB28" s="12"/>
      <c r="HC28" s="12"/>
      <c r="HD28" s="12"/>
      <c r="HE28" s="12"/>
      <c r="HF28" s="12"/>
      <c r="HG28" s="12"/>
      <c r="HH28" s="12"/>
      <c r="HI28" s="12"/>
      <c r="HJ28" s="12"/>
      <c r="HK28" s="12"/>
      <c r="HL28" s="12"/>
      <c r="HM28" s="12"/>
      <c r="HN28" s="12"/>
      <c r="HO28" s="12"/>
      <c r="HP28" s="12"/>
      <c r="HQ28" s="12"/>
      <c r="HR28" s="12"/>
      <c r="HS28" s="12"/>
      <c r="HT28" s="12"/>
      <c r="HU28" s="12"/>
      <c r="HV28" s="12"/>
      <c r="HW28" s="12"/>
      <c r="HX28" s="12"/>
      <c r="HY28" s="12"/>
      <c r="HZ28" s="12"/>
      <c r="IA28" s="12"/>
      <c r="IB28" s="12"/>
      <c r="IC28" s="12"/>
      <c r="ID28" s="12"/>
      <c r="IE28" s="12"/>
      <c r="IF28" s="12"/>
      <c r="IG28" s="12"/>
      <c r="IH28" s="12"/>
      <c r="II28" s="12"/>
      <c r="IJ28" s="12"/>
      <c r="IK28" s="12"/>
      <c r="IL28" s="12"/>
      <c r="IM28" s="12"/>
      <c r="IN28" s="12"/>
      <c r="IO28" s="12"/>
      <c r="IP28" s="12"/>
      <c r="IQ28" s="12"/>
      <c r="IR28" s="12"/>
      <c r="IS28" s="12"/>
      <c r="IT28" s="12"/>
      <c r="IU28" s="12"/>
      <c r="IV28" s="12"/>
      <c r="IW28" s="12"/>
      <c r="IX28" s="12"/>
      <c r="IY28" s="12"/>
      <c r="IZ28" s="12"/>
      <c r="JA28" s="12"/>
      <c r="JB28" s="12"/>
      <c r="JC28" s="12"/>
      <c r="JD28" s="12"/>
      <c r="JE28" s="12"/>
      <c r="JF28" s="12"/>
      <c r="JG28" s="12"/>
      <c r="JH28" s="12"/>
      <c r="JI28" s="12"/>
      <c r="JJ28" s="12"/>
      <c r="JK28" s="12"/>
      <c r="JL28" s="12"/>
      <c r="JM28" s="12"/>
      <c r="JN28" s="12"/>
      <c r="JO28" s="12"/>
      <c r="JP28" s="12"/>
      <c r="JQ28" s="12"/>
      <c r="JR28" s="12"/>
      <c r="JS28" s="12"/>
      <c r="JT28" s="12"/>
      <c r="JU28" s="12"/>
      <c r="JV28" s="12"/>
      <c r="JW28" s="12"/>
      <c r="JX28" s="12"/>
      <c r="JY28" s="12"/>
      <c r="JZ28" s="12"/>
      <c r="KA28" s="12"/>
      <c r="KB28" s="12"/>
      <c r="KC28" s="12"/>
      <c r="KD28" s="12"/>
      <c r="KE28" s="12"/>
      <c r="KF28" s="12"/>
      <c r="KG28" s="12"/>
      <c r="KH28" s="12"/>
      <c r="KI28" s="12"/>
      <c r="KJ28" s="12"/>
      <c r="KK28" s="12"/>
      <c r="KL28" s="12"/>
      <c r="KM28" s="12"/>
      <c r="KN28" s="12"/>
      <c r="KO28" s="12"/>
      <c r="KP28" s="12"/>
      <c r="KQ28" s="12"/>
      <c r="KR28" s="12"/>
      <c r="KS28" s="12"/>
      <c r="KT28" s="12"/>
      <c r="KU28" s="12"/>
      <c r="KV28" s="12"/>
      <c r="KW28" s="12"/>
      <c r="KX28" s="12"/>
      <c r="KY28" s="12"/>
      <c r="KZ28" s="12"/>
      <c r="LA28" s="12"/>
      <c r="LB28" s="12"/>
      <c r="LC28" s="12"/>
      <c r="LD28" s="12"/>
      <c r="LE28" s="12"/>
      <c r="LF28" s="12"/>
      <c r="LG28" s="12"/>
      <c r="LH28" s="12"/>
      <c r="LI28" s="12"/>
      <c r="LJ28" s="12"/>
      <c r="LK28" s="12"/>
      <c r="LL28" s="12"/>
      <c r="LM28" s="12"/>
      <c r="LN28" s="12"/>
      <c r="LO28" s="12"/>
      <c r="LP28" s="12"/>
      <c r="LQ28" s="12"/>
      <c r="LR28" s="12"/>
      <c r="LS28" s="12"/>
      <c r="LT28" s="12"/>
      <c r="LU28" s="12"/>
      <c r="LV28" s="12"/>
      <c r="LW28" s="12"/>
      <c r="LX28" s="12"/>
      <c r="LY28" s="12"/>
      <c r="LZ28" s="12"/>
      <c r="MA28" s="12"/>
      <c r="MB28" s="12"/>
      <c r="MC28" s="12"/>
      <c r="MD28" s="12"/>
      <c r="ME28" s="12"/>
      <c r="MF28" s="12"/>
      <c r="MG28" s="12"/>
      <c r="MH28" s="12"/>
      <c r="MI28" s="12"/>
      <c r="MJ28" s="12"/>
      <c r="MK28" s="12"/>
      <c r="ML28" s="12"/>
      <c r="MM28" s="12"/>
      <c r="MN28" s="12"/>
      <c r="MO28" s="12"/>
      <c r="MP28" s="12"/>
      <c r="MQ28" s="12"/>
      <c r="MR28" s="12"/>
      <c r="MS28" s="12"/>
      <c r="MT28" s="12"/>
      <c r="MU28" s="12"/>
      <c r="MV28" s="12"/>
      <c r="MW28" s="12"/>
      <c r="MX28" s="12"/>
      <c r="MY28" s="12"/>
      <c r="MZ28" s="12"/>
      <c r="NA28" s="12"/>
      <c r="NB28" s="12"/>
      <c r="NC28" s="12"/>
      <c r="ND28" s="12"/>
      <c r="NE28" s="12"/>
      <c r="NF28" s="12"/>
      <c r="NG28" s="12"/>
      <c r="NH28" s="12"/>
      <c r="NI28" s="12"/>
      <c r="NJ28" s="12"/>
      <c r="NK28" s="12"/>
      <c r="NL28" s="12"/>
      <c r="NM28" s="12"/>
      <c r="NN28" s="12"/>
      <c r="NO28" s="12"/>
      <c r="NP28" s="12"/>
      <c r="NQ28" s="12"/>
      <c r="NR28" s="12"/>
      <c r="NS28" s="12"/>
      <c r="NT28" s="12"/>
      <c r="NU28" s="12"/>
      <c r="NV28" s="12"/>
      <c r="NW28" s="12"/>
      <c r="NX28" s="12"/>
      <c r="NY28" s="12"/>
      <c r="NZ28" s="12"/>
      <c r="OA28" s="12"/>
      <c r="OB28" s="12"/>
      <c r="OC28" s="12"/>
      <c r="OD28" s="12"/>
      <c r="OE28" s="12"/>
      <c r="OF28" s="12"/>
      <c r="OG28" s="12"/>
      <c r="OH28" s="12"/>
      <c r="OI28" s="12"/>
      <c r="OJ28" s="12"/>
      <c r="OK28" s="12"/>
      <c r="OL28" s="12"/>
      <c r="OM28" s="12"/>
      <c r="ON28" s="12"/>
      <c r="OO28" s="12"/>
      <c r="OP28" s="12"/>
      <c r="OQ28" s="12"/>
      <c r="OR28" s="12"/>
      <c r="OS28" s="12"/>
      <c r="OT28" s="12"/>
      <c r="OU28" s="12"/>
      <c r="OV28" s="12"/>
      <c r="OW28" s="12"/>
      <c r="OX28" s="12"/>
      <c r="OY28" s="12"/>
      <c r="OZ28" s="12"/>
      <c r="PA28" s="12"/>
      <c r="PB28" s="12"/>
      <c r="PC28" s="12"/>
      <c r="PD28" s="12"/>
      <c r="PE28" s="12"/>
      <c r="PF28" s="12"/>
      <c r="PG28" s="12"/>
      <c r="PH28" s="12"/>
      <c r="PI28" s="12"/>
      <c r="PJ28" s="12"/>
      <c r="PK28" s="12"/>
      <c r="PL28" s="12"/>
      <c r="PM28" s="12"/>
      <c r="PN28" s="12"/>
      <c r="PO28" s="12"/>
      <c r="PP28" s="12"/>
      <c r="PQ28" s="12"/>
      <c r="PR28" s="12"/>
      <c r="PS28" s="12"/>
      <c r="PT28" s="12"/>
      <c r="PU28" s="12"/>
      <c r="PV28" s="12"/>
      <c r="PW28" s="12"/>
      <c r="PX28" s="12"/>
      <c r="PY28" s="12"/>
      <c r="PZ28" s="12"/>
      <c r="QA28" s="12"/>
      <c r="QB28" s="12"/>
      <c r="QC28" s="12"/>
      <c r="QD28" s="12"/>
      <c r="QE28" s="12"/>
      <c r="QF28" s="12"/>
      <c r="QG28" s="12"/>
      <c r="QH28" s="12"/>
      <c r="QI28" s="12"/>
      <c r="QJ28" s="12"/>
      <c r="QK28" s="12"/>
      <c r="QL28" s="12"/>
      <c r="QM28" s="12"/>
      <c r="QN28" s="12"/>
      <c r="QO28" s="12"/>
      <c r="QP28" s="12"/>
      <c r="QQ28" s="12"/>
      <c r="QR28" s="12"/>
      <c r="QS28" s="12"/>
      <c r="QT28" s="12"/>
      <c r="QU28" s="12"/>
      <c r="QV28" s="12"/>
      <c r="QW28" s="12"/>
      <c r="QX28" s="12"/>
      <c r="QY28" s="12"/>
      <c r="QZ28" s="12"/>
      <c r="RA28" s="12"/>
      <c r="RB28" s="12"/>
      <c r="RC28" s="12"/>
      <c r="RD28" s="12"/>
      <c r="RE28" s="12"/>
      <c r="RF28" s="12"/>
      <c r="RG28" s="12"/>
      <c r="RH28" s="12"/>
      <c r="RI28" s="12"/>
      <c r="RJ28" s="12"/>
      <c r="RK28" s="12"/>
      <c r="RL28" s="12"/>
      <c r="RM28" s="12"/>
      <c r="RN28" s="12"/>
      <c r="RO28" s="12"/>
      <c r="RP28" s="12"/>
      <c r="RQ28" s="12"/>
      <c r="RR28" s="12"/>
      <c r="RS28" s="12"/>
      <c r="RT28" s="12"/>
      <c r="RU28" s="12"/>
      <c r="RV28" s="12"/>
      <c r="RW28" s="12"/>
      <c r="RX28" s="12"/>
      <c r="RY28" s="12"/>
      <c r="RZ28" s="12"/>
      <c r="SA28" s="12"/>
      <c r="SB28" s="12"/>
      <c r="SC28" s="12"/>
      <c r="SD28" s="12"/>
      <c r="SE28" s="12"/>
      <c r="SF28" s="12"/>
      <c r="SG28" s="12"/>
      <c r="SH28" s="12"/>
      <c r="SI28" s="12"/>
      <c r="SJ28" s="12"/>
      <c r="SK28" s="12"/>
      <c r="SL28" s="12"/>
      <c r="SM28" s="12"/>
      <c r="SN28" s="12"/>
      <c r="SO28" s="12"/>
      <c r="SP28" s="12"/>
      <c r="SQ28" s="12"/>
      <c r="SR28" s="12"/>
      <c r="SS28" s="12"/>
      <c r="ST28" s="12"/>
      <c r="SU28" s="12"/>
      <c r="SV28" s="12"/>
      <c r="SW28" s="12"/>
      <c r="SX28" s="12"/>
      <c r="SY28" s="12"/>
      <c r="SZ28" s="12"/>
      <c r="TA28" s="12"/>
      <c r="TB28" s="12"/>
      <c r="TC28" s="12"/>
      <c r="TD28" s="12"/>
      <c r="TE28" s="12"/>
      <c r="TF28" s="12"/>
      <c r="TG28" s="12"/>
      <c r="TH28" s="12"/>
      <c r="TI28" s="12"/>
      <c r="TJ28" s="12"/>
      <c r="TK28" s="12"/>
      <c r="TL28" s="12"/>
      <c r="TM28" s="12"/>
      <c r="TN28" s="12"/>
      <c r="TO28" s="12"/>
      <c r="TP28" s="12"/>
      <c r="TQ28" s="12"/>
      <c r="TR28" s="12"/>
      <c r="TS28" s="12"/>
      <c r="TT28" s="12"/>
      <c r="TU28" s="12"/>
      <c r="TV28" s="12"/>
      <c r="TW28" s="12"/>
      <c r="TX28" s="12"/>
      <c r="TY28" s="12"/>
      <c r="TZ28" s="12"/>
      <c r="UA28" s="12"/>
      <c r="UB28" s="12"/>
      <c r="UC28" s="12"/>
      <c r="UD28" s="12"/>
      <c r="UE28" s="12"/>
      <c r="UF28" s="12"/>
      <c r="UG28" s="12"/>
      <c r="UH28" s="12"/>
      <c r="UI28" s="12"/>
      <c r="UJ28" s="12"/>
      <c r="UK28" s="12"/>
      <c r="UL28" s="12"/>
      <c r="UM28" s="12"/>
      <c r="UN28" s="12"/>
      <c r="UO28" s="12"/>
      <c r="UP28" s="12"/>
      <c r="UQ28" s="12"/>
      <c r="UR28" s="12"/>
      <c r="US28" s="12"/>
      <c r="UT28" s="12"/>
      <c r="UU28" s="12"/>
      <c r="UV28" s="12"/>
      <c r="UW28" s="12"/>
      <c r="UX28" s="12"/>
      <c r="UY28" s="12"/>
      <c r="UZ28" s="12"/>
      <c r="VA28" s="12"/>
      <c r="VB28" s="12"/>
      <c r="VC28" s="12"/>
      <c r="VD28" s="12"/>
      <c r="VE28" s="12"/>
      <c r="VF28" s="12"/>
      <c r="VG28" s="12"/>
      <c r="VH28" s="12"/>
      <c r="VI28" s="12"/>
      <c r="VJ28" s="12"/>
      <c r="VK28" s="12"/>
      <c r="VL28" s="12"/>
      <c r="VM28" s="12"/>
      <c r="VN28" s="12"/>
      <c r="VO28" s="12"/>
      <c r="VP28" s="12"/>
      <c r="VQ28" s="12"/>
      <c r="VR28" s="12"/>
      <c r="VS28" s="12"/>
      <c r="VT28" s="12"/>
      <c r="VU28" s="12"/>
      <c r="VV28" s="12"/>
      <c r="VW28" s="12"/>
      <c r="VX28" s="12"/>
      <c r="VY28" s="12"/>
      <c r="VZ28" s="12"/>
      <c r="WA28" s="12"/>
      <c r="WB28" s="12"/>
      <c r="WC28" s="12"/>
      <c r="WD28" s="12"/>
      <c r="WE28" s="12"/>
      <c r="WF28" s="12"/>
      <c r="WG28" s="12"/>
      <c r="WH28" s="12"/>
      <c r="WI28" s="12"/>
      <c r="WJ28" s="12"/>
      <c r="WK28" s="12"/>
      <c r="WL28" s="12"/>
      <c r="WM28" s="12"/>
      <c r="WN28" s="12"/>
      <c r="WO28" s="12"/>
      <c r="WP28" s="12"/>
      <c r="WQ28" s="12"/>
      <c r="WR28" s="12"/>
      <c r="WS28" s="12"/>
      <c r="WT28" s="12"/>
      <c r="WU28" s="12"/>
      <c r="WV28" s="12"/>
      <c r="WW28" s="12"/>
      <c r="WX28" s="12"/>
      <c r="WY28" s="12"/>
      <c r="WZ28" s="12"/>
      <c r="XA28" s="12"/>
      <c r="XB28" s="12"/>
      <c r="XC28" s="12"/>
      <c r="XD28" s="12"/>
      <c r="XE28" s="12"/>
      <c r="XF28" s="12"/>
      <c r="XG28" s="12"/>
      <c r="XH28" s="12"/>
      <c r="XI28" s="12"/>
      <c r="XJ28" s="12"/>
      <c r="XK28" s="12"/>
      <c r="XL28" s="12"/>
      <c r="XM28" s="12"/>
      <c r="XN28" s="12"/>
      <c r="XO28" s="12"/>
      <c r="XP28" s="12"/>
      <c r="XQ28" s="12"/>
      <c r="XR28" s="12"/>
      <c r="XS28" s="12"/>
      <c r="XT28" s="12"/>
      <c r="XU28" s="12"/>
      <c r="XV28" s="12"/>
      <c r="XW28" s="12"/>
      <c r="XX28" s="12"/>
      <c r="XY28" s="12"/>
      <c r="XZ28" s="12"/>
      <c r="YA28" s="12"/>
      <c r="YB28" s="12"/>
      <c r="YC28" s="12"/>
      <c r="YD28" s="12"/>
      <c r="YE28" s="12"/>
      <c r="YF28" s="12"/>
      <c r="YG28" s="12"/>
      <c r="YH28" s="12"/>
      <c r="YI28" s="12"/>
      <c r="YJ28" s="12"/>
      <c r="YK28" s="12"/>
      <c r="YL28" s="12"/>
      <c r="YM28" s="12"/>
      <c r="YN28" s="12"/>
      <c r="YO28" s="12"/>
      <c r="YP28" s="12"/>
      <c r="YQ28" s="12"/>
      <c r="YR28" s="12"/>
      <c r="YS28" s="12"/>
      <c r="YT28" s="12"/>
      <c r="YU28" s="12"/>
      <c r="YV28" s="12"/>
      <c r="YW28" s="12"/>
      <c r="YX28" s="12"/>
      <c r="YY28" s="12"/>
      <c r="YZ28" s="12"/>
      <c r="ZA28" s="12"/>
      <c r="ZB28" s="12"/>
      <c r="ZC28" s="12"/>
      <c r="ZD28" s="12"/>
      <c r="ZE28" s="12"/>
      <c r="ZF28" s="12"/>
      <c r="ZG28" s="12"/>
      <c r="ZH28" s="12"/>
      <c r="ZI28" s="12"/>
      <c r="ZJ28" s="12"/>
      <c r="ZK28" s="12"/>
      <c r="ZL28" s="12"/>
      <c r="ZM28" s="12"/>
      <c r="ZN28" s="12"/>
      <c r="ZO28" s="12"/>
      <c r="ZP28" s="12"/>
      <c r="ZQ28" s="12"/>
      <c r="ZR28" s="12"/>
      <c r="ZS28" s="12"/>
      <c r="ZT28" s="12"/>
      <c r="ZU28" s="12"/>
      <c r="ZV28" s="12"/>
      <c r="ZW28" s="12"/>
      <c r="ZX28" s="12"/>
      <c r="ZY28" s="12"/>
      <c r="ZZ28" s="12"/>
      <c r="AAA28" s="12"/>
      <c r="AAB28" s="12"/>
      <c r="AAC28" s="12"/>
      <c r="AAD28" s="12"/>
      <c r="AAE28" s="12"/>
      <c r="AAF28" s="12"/>
      <c r="AAG28" s="12"/>
      <c r="AAH28" s="12"/>
      <c r="AAI28" s="12"/>
      <c r="AAJ28" s="12"/>
      <c r="AAK28" s="12"/>
      <c r="AAL28" s="12"/>
      <c r="AAM28" s="12"/>
      <c r="AAN28" s="12"/>
      <c r="AAO28" s="12"/>
      <c r="AAP28" s="12"/>
      <c r="AAQ28" s="12"/>
      <c r="AAR28" s="12"/>
      <c r="AAS28" s="12"/>
      <c r="AAT28" s="12"/>
      <c r="AAU28" s="12"/>
      <c r="AAV28" s="12"/>
      <c r="AAW28" s="12"/>
      <c r="AAX28" s="12"/>
      <c r="AAY28" s="12"/>
      <c r="AAZ28" s="12"/>
      <c r="ABA28" s="12"/>
      <c r="ABB28" s="12"/>
      <c r="ABC28" s="12"/>
      <c r="ABD28" s="12"/>
      <c r="ABE28" s="12"/>
      <c r="ABF28" s="12"/>
      <c r="ABG28" s="12"/>
      <c r="ABH28" s="12"/>
      <c r="ABI28" s="12"/>
      <c r="ABJ28" s="12"/>
      <c r="ABK28" s="12"/>
      <c r="ABL28" s="12"/>
      <c r="ABM28" s="12"/>
      <c r="ABN28" s="12"/>
      <c r="ABO28" s="12"/>
      <c r="ABP28" s="12"/>
      <c r="ABQ28" s="12"/>
      <c r="ABR28" s="12"/>
      <c r="ABS28" s="12"/>
      <c r="ABT28" s="12"/>
      <c r="ABU28" s="12"/>
      <c r="ABV28" s="12"/>
      <c r="ABW28" s="12"/>
      <c r="ABX28" s="12"/>
      <c r="ABY28" s="12"/>
      <c r="ABZ28" s="12"/>
      <c r="ACA28" s="12"/>
      <c r="ACB28" s="12"/>
      <c r="ACC28" s="12"/>
      <c r="ACD28" s="12"/>
      <c r="ACE28" s="12"/>
      <c r="ACF28" s="12"/>
      <c r="ACG28" s="12"/>
      <c r="ACH28" s="12"/>
      <c r="ACI28" s="12"/>
      <c r="ACJ28" s="12"/>
      <c r="ACK28" s="12"/>
      <c r="ACL28" s="12"/>
      <c r="ACM28" s="12"/>
      <c r="ACN28" s="12"/>
      <c r="ACO28" s="12"/>
      <c r="ACP28" s="12"/>
      <c r="ACQ28" s="12"/>
      <c r="ACR28" s="12"/>
      <c r="ACS28" s="12"/>
      <c r="ACT28" s="12"/>
      <c r="ACU28" s="12"/>
      <c r="ACV28" s="12"/>
      <c r="ACW28" s="12"/>
      <c r="ACX28" s="12"/>
      <c r="ACY28" s="12"/>
      <c r="ACZ28" s="12"/>
      <c r="ADA28" s="12"/>
      <c r="ADB28" s="12"/>
      <c r="ADC28" s="12"/>
      <c r="ADD28" s="12"/>
      <c r="ADE28" s="12"/>
      <c r="ADF28" s="12"/>
      <c r="ADG28" s="12"/>
      <c r="ADH28" s="12"/>
      <c r="ADI28" s="12"/>
      <c r="ADJ28" s="12"/>
      <c r="ADK28" s="12"/>
      <c r="ADL28" s="12"/>
      <c r="ADM28" s="12"/>
      <c r="ADN28" s="12"/>
      <c r="ADO28" s="12"/>
      <c r="ADP28" s="12"/>
      <c r="ADQ28" s="12"/>
      <c r="ADR28" s="12"/>
      <c r="ADS28" s="12"/>
      <c r="ADT28" s="12"/>
      <c r="ADU28" s="12"/>
      <c r="ADV28" s="12"/>
      <c r="ADW28" s="12"/>
      <c r="ADX28" s="12"/>
      <c r="ADY28" s="12"/>
      <c r="ADZ28" s="12"/>
      <c r="AEA28" s="12"/>
      <c r="AEB28" s="12"/>
      <c r="AEC28" s="12"/>
      <c r="AED28" s="12"/>
      <c r="AEE28" s="12"/>
      <c r="AEF28" s="12"/>
      <c r="AEG28" s="12"/>
      <c r="AEH28" s="12"/>
      <c r="AEI28" s="12"/>
      <c r="AEJ28" s="12"/>
      <c r="AEK28" s="12"/>
      <c r="AEL28" s="12"/>
      <c r="AEM28" s="12"/>
      <c r="AEN28" s="12"/>
      <c r="AEO28" s="12"/>
      <c r="AEP28" s="12"/>
      <c r="AEQ28" s="12"/>
      <c r="AER28" s="12"/>
      <c r="AES28" s="12"/>
      <c r="AET28" s="12"/>
      <c r="AEU28" s="12"/>
      <c r="AEV28" s="12"/>
      <c r="AEW28" s="12"/>
      <c r="AEX28" s="12"/>
      <c r="AEY28" s="12"/>
      <c r="AEZ28" s="12"/>
      <c r="AFA28" s="12"/>
      <c r="AFB28" s="12"/>
      <c r="AFC28" s="12"/>
      <c r="AFD28" s="12"/>
      <c r="AFE28" s="12"/>
      <c r="AFF28" s="12"/>
      <c r="AFG28" s="12"/>
      <c r="AFH28" s="12"/>
      <c r="AFI28" s="12"/>
      <c r="AFJ28" s="12"/>
      <c r="AFK28" s="12"/>
      <c r="AFL28" s="12"/>
      <c r="AFM28" s="12"/>
      <c r="AFN28" s="12"/>
      <c r="AFO28" s="12"/>
      <c r="AFP28" s="12"/>
      <c r="AFQ28" s="12"/>
      <c r="AFR28" s="12"/>
      <c r="AFS28" s="12"/>
      <c r="AFT28" s="12"/>
      <c r="AFU28" s="12"/>
      <c r="AFV28" s="12"/>
      <c r="AFW28" s="12"/>
      <c r="AFX28" s="12"/>
      <c r="AFY28" s="12"/>
      <c r="AFZ28" s="12"/>
      <c r="AGA28" s="12"/>
      <c r="AGB28" s="12"/>
      <c r="AGC28" s="12"/>
      <c r="AGD28" s="12"/>
      <c r="AGE28" s="12"/>
      <c r="AGF28" s="12"/>
      <c r="AGG28" s="12"/>
      <c r="AGH28" s="12"/>
      <c r="AGI28" s="12"/>
      <c r="AGJ28" s="12"/>
      <c r="AGK28" s="12"/>
      <c r="AGL28" s="12"/>
      <c r="AGM28" s="12"/>
      <c r="AGN28" s="12"/>
      <c r="AGO28" s="12"/>
      <c r="AGP28" s="12"/>
      <c r="AGQ28" s="12"/>
      <c r="AGR28" s="12"/>
      <c r="AGS28" s="12"/>
      <c r="AGT28" s="12"/>
      <c r="AGU28" s="12"/>
      <c r="AGV28" s="12"/>
      <c r="AGW28" s="12"/>
      <c r="AGX28" s="12"/>
      <c r="AGY28" s="12"/>
      <c r="AGZ28" s="12"/>
      <c r="AHA28" s="12"/>
      <c r="AHB28" s="12"/>
      <c r="AHC28" s="12"/>
      <c r="AHD28" s="12"/>
      <c r="AHE28" s="12"/>
      <c r="AHF28" s="12"/>
      <c r="AHG28" s="12"/>
      <c r="AHH28" s="12"/>
      <c r="AHI28" s="12"/>
      <c r="AHJ28" s="12"/>
      <c r="AHK28" s="12"/>
      <c r="AHL28" s="12"/>
      <c r="AHM28" s="12"/>
      <c r="AHN28" s="12"/>
      <c r="AHO28" s="12"/>
      <c r="AHP28" s="12"/>
      <c r="AHQ28" s="12"/>
      <c r="AHR28" s="12"/>
      <c r="AHS28" s="12"/>
      <c r="AHT28" s="12"/>
      <c r="AHU28" s="12"/>
      <c r="AHV28" s="12"/>
      <c r="AHW28" s="12"/>
      <c r="AHX28" s="12"/>
      <c r="AHY28" s="12"/>
      <c r="AHZ28" s="12"/>
      <c r="AIA28" s="12"/>
      <c r="AIB28" s="12"/>
      <c r="AIC28" s="12"/>
      <c r="AID28" s="12"/>
      <c r="AIE28" s="12"/>
      <c r="AIF28" s="12"/>
      <c r="AIG28" s="12"/>
      <c r="AIH28" s="12"/>
      <c r="AII28" s="12"/>
      <c r="AIJ28" s="12"/>
      <c r="AIK28" s="12"/>
      <c r="AIL28" s="12"/>
      <c r="AIM28" s="12"/>
      <c r="AIN28" s="12"/>
      <c r="AIO28" s="12"/>
      <c r="AIP28" s="12"/>
      <c r="AIQ28" s="12"/>
      <c r="AIR28" s="12"/>
      <c r="AIS28" s="12"/>
      <c r="AIT28" s="12"/>
      <c r="AIU28" s="12"/>
      <c r="AIV28" s="12"/>
      <c r="AIW28" s="12"/>
      <c r="AIX28" s="12"/>
      <c r="AIY28" s="12"/>
      <c r="AIZ28" s="12"/>
      <c r="AJA28" s="12"/>
      <c r="AJB28" s="12"/>
      <c r="AJC28" s="12"/>
      <c r="AJD28" s="12"/>
      <c r="AJE28" s="12"/>
      <c r="AJF28" s="12"/>
      <c r="AJG28" s="12"/>
      <c r="AJH28" s="12"/>
      <c r="AJI28" s="12"/>
      <c r="AJJ28" s="12"/>
      <c r="AJK28" s="12"/>
      <c r="AJL28" s="12"/>
      <c r="AJM28" s="12"/>
      <c r="AJN28" s="12"/>
      <c r="AJO28" s="12"/>
      <c r="AJP28" s="12"/>
      <c r="AJQ28" s="12"/>
      <c r="AJR28" s="12"/>
      <c r="AJS28" s="12"/>
      <c r="AJT28" s="12"/>
      <c r="AJU28" s="12"/>
      <c r="AJV28" s="12"/>
      <c r="AJW28" s="12"/>
      <c r="AJX28" s="12"/>
      <c r="AJY28" s="12"/>
      <c r="AJZ28" s="12"/>
      <c r="AKA28" s="12"/>
      <c r="AKB28" s="12"/>
      <c r="AKC28" s="12"/>
      <c r="AKD28" s="12"/>
      <c r="AKE28" s="12"/>
      <c r="AKF28" s="12"/>
      <c r="AKG28" s="12"/>
      <c r="AKH28" s="12"/>
      <c r="AKI28" s="12"/>
      <c r="AKJ28" s="12"/>
      <c r="AKK28" s="12"/>
      <c r="AKL28" s="12"/>
      <c r="AKM28" s="12"/>
      <c r="AKN28" s="12"/>
      <c r="AKO28" s="12"/>
      <c r="AKP28" s="12"/>
      <c r="AKQ28" s="12"/>
      <c r="AKR28" s="12"/>
      <c r="AKS28" s="12"/>
      <c r="AKT28" s="12"/>
      <c r="AKU28" s="12"/>
      <c r="AKV28" s="12"/>
      <c r="AKW28" s="12"/>
      <c r="AKX28" s="12"/>
      <c r="AKY28" s="12"/>
      <c r="AKZ28" s="12"/>
      <c r="ALA28" s="12"/>
      <c r="ALB28" s="12"/>
      <c r="ALC28" s="12"/>
      <c r="ALD28" s="12"/>
      <c r="ALE28" s="12"/>
      <c r="ALF28" s="12"/>
      <c r="ALG28" s="12"/>
      <c r="ALH28" s="12"/>
      <c r="ALI28" s="12"/>
      <c r="ALJ28" s="12"/>
      <c r="ALK28" s="12"/>
      <c r="ALL28" s="12"/>
      <c r="ALM28" s="12"/>
      <c r="ALN28" s="12"/>
      <c r="ALO28" s="12"/>
      <c r="ALP28" s="12"/>
      <c r="ALQ28" s="12"/>
      <c r="ALR28" s="12"/>
      <c r="ALS28" s="12"/>
      <c r="ALT28" s="12"/>
      <c r="ALU28" s="12"/>
      <c r="ALV28" s="12"/>
      <c r="ALW28" s="12"/>
      <c r="ALX28" s="12"/>
      <c r="ALY28" s="12"/>
      <c r="ALZ28" s="12"/>
      <c r="AMA28" s="12"/>
      <c r="AMB28" s="12"/>
      <c r="AMC28" s="12"/>
      <c r="AMD28" s="12"/>
      <c r="AME28" s="12"/>
      <c r="AMF28" s="12"/>
      <c r="AMG28" s="12"/>
      <c r="AMH28" s="12"/>
      <c r="AMI28" s="12"/>
      <c r="AMJ28" s="12"/>
      <c r="AMK28" s="12"/>
      <c r="AML28" s="12"/>
      <c r="AMM28" s="12"/>
      <c r="AMN28" s="12"/>
      <c r="AMO28" s="12"/>
      <c r="AMP28" s="12"/>
      <c r="AMQ28" s="12"/>
      <c r="AMR28" s="12"/>
      <c r="AMS28" s="12"/>
      <c r="AMT28" s="12"/>
      <c r="AMU28" s="12"/>
      <c r="AMV28" s="12"/>
      <c r="AMW28" s="12"/>
      <c r="AMX28" s="12"/>
      <c r="AMY28" s="12"/>
      <c r="AMZ28" s="12"/>
      <c r="ANA28" s="12"/>
      <c r="ANB28" s="12"/>
      <c r="ANC28" s="12"/>
      <c r="AND28" s="12"/>
      <c r="ANE28" s="12"/>
      <c r="ANF28" s="12"/>
      <c r="ANG28" s="12"/>
      <c r="ANH28" s="12"/>
      <c r="ANI28" s="12"/>
      <c r="ANJ28" s="12"/>
      <c r="ANK28" s="12"/>
      <c r="ANL28" s="12"/>
      <c r="ANM28" s="12"/>
      <c r="ANN28" s="12"/>
      <c r="ANO28" s="12"/>
      <c r="ANP28" s="12"/>
      <c r="ANQ28" s="12"/>
      <c r="ANR28" s="12"/>
      <c r="ANS28" s="12"/>
      <c r="ANT28" s="12"/>
      <c r="ANU28" s="12"/>
      <c r="ANV28" s="12"/>
      <c r="ANW28" s="12"/>
      <c r="ANX28" s="12"/>
      <c r="ANY28" s="12"/>
      <c r="ANZ28" s="12"/>
      <c r="AOA28" s="12"/>
      <c r="AOB28" s="12"/>
      <c r="AOC28" s="12"/>
      <c r="AOD28" s="12"/>
      <c r="AOE28" s="12"/>
      <c r="AOF28" s="12"/>
      <c r="AOG28" s="12"/>
      <c r="AOH28" s="12"/>
      <c r="AOI28" s="12"/>
      <c r="AOJ28" s="12"/>
      <c r="AOK28" s="12"/>
      <c r="AOL28" s="12"/>
      <c r="AOM28" s="12"/>
      <c r="AON28" s="12"/>
      <c r="AOO28" s="12"/>
      <c r="AOP28" s="12"/>
      <c r="AOQ28" s="12"/>
      <c r="AOR28" s="12"/>
      <c r="AOS28" s="12"/>
      <c r="AOT28" s="12"/>
      <c r="AOU28" s="12"/>
      <c r="AOV28" s="12"/>
      <c r="AOW28" s="12"/>
      <c r="AOX28" s="12"/>
      <c r="AOY28" s="12"/>
      <c r="AOZ28" s="12"/>
      <c r="APA28" s="12"/>
      <c r="APB28" s="12"/>
      <c r="APC28" s="12"/>
      <c r="APD28" s="12"/>
      <c r="APE28" s="12"/>
      <c r="APF28" s="12"/>
      <c r="APG28" s="12"/>
      <c r="APH28" s="12"/>
      <c r="API28" s="12"/>
      <c r="APJ28" s="12"/>
      <c r="APK28" s="12"/>
      <c r="APL28" s="12"/>
      <c r="APM28" s="12"/>
      <c r="APN28" s="12"/>
      <c r="APO28" s="12"/>
      <c r="APP28" s="12"/>
      <c r="APQ28" s="12"/>
      <c r="APR28" s="12"/>
      <c r="APS28" s="12"/>
      <c r="APT28" s="12"/>
      <c r="APU28" s="12"/>
      <c r="APV28" s="12"/>
      <c r="APW28" s="12"/>
      <c r="APX28" s="12"/>
      <c r="APY28" s="12"/>
      <c r="APZ28" s="12"/>
      <c r="AQA28" s="12"/>
      <c r="AQB28" s="12"/>
      <c r="AQC28" s="12"/>
      <c r="AQD28" s="12"/>
      <c r="AQE28" s="12"/>
      <c r="AQF28" s="12"/>
      <c r="AQG28" s="12"/>
      <c r="AQH28" s="12"/>
      <c r="AQI28" s="12"/>
      <c r="AQJ28" s="12"/>
      <c r="AQK28" s="12"/>
      <c r="AQL28" s="12"/>
      <c r="AQM28" s="12"/>
      <c r="AQN28" s="12"/>
      <c r="AQO28" s="12"/>
      <c r="AQP28" s="12"/>
      <c r="AQQ28" s="12"/>
      <c r="AQR28" s="12"/>
      <c r="AQS28" s="12"/>
      <c r="AQT28" s="12"/>
      <c r="AQU28" s="12"/>
      <c r="AQV28" s="12"/>
      <c r="AQW28" s="12"/>
      <c r="AQX28" s="12"/>
      <c r="AQY28" s="12"/>
      <c r="AQZ28" s="12"/>
      <c r="ARA28" s="12"/>
      <c r="ARB28" s="12"/>
      <c r="ARC28" s="12"/>
      <c r="ARD28" s="12"/>
      <c r="ARE28" s="12"/>
      <c r="ARF28" s="12"/>
      <c r="ARG28" s="12"/>
      <c r="ARH28" s="12"/>
      <c r="ARI28" s="12"/>
      <c r="ARJ28" s="12"/>
      <c r="ARK28" s="12"/>
      <c r="ARL28" s="12"/>
      <c r="ARM28" s="12"/>
      <c r="ARN28" s="12"/>
      <c r="ARO28" s="12"/>
      <c r="ARP28" s="12"/>
      <c r="ARQ28" s="12"/>
      <c r="ARR28" s="12"/>
      <c r="ARS28" s="12"/>
      <c r="ART28" s="12"/>
      <c r="ARU28" s="12"/>
      <c r="ARV28" s="12"/>
      <c r="ARW28" s="12"/>
      <c r="ARX28" s="12"/>
      <c r="ARY28" s="12"/>
      <c r="ARZ28" s="12"/>
      <c r="ASA28" s="12"/>
      <c r="ASB28" s="12"/>
      <c r="ASC28" s="12"/>
      <c r="ASD28" s="12"/>
      <c r="ASE28" s="12"/>
      <c r="ASF28" s="12"/>
      <c r="ASG28" s="12"/>
      <c r="ASH28" s="12"/>
      <c r="ASI28" s="12"/>
      <c r="ASJ28" s="12"/>
      <c r="ASK28" s="12"/>
      <c r="ASL28" s="12"/>
      <c r="ASM28" s="12"/>
      <c r="ASN28" s="12"/>
      <c r="ASO28" s="12"/>
      <c r="ASP28" s="12"/>
      <c r="ASQ28" s="12"/>
      <c r="ASR28" s="12"/>
      <c r="ASS28" s="12"/>
      <c r="AST28" s="12"/>
      <c r="ASU28" s="12"/>
      <c r="ASV28" s="12"/>
      <c r="ASW28" s="12"/>
      <c r="ASX28" s="12"/>
      <c r="ASY28" s="12"/>
      <c r="ASZ28" s="12"/>
      <c r="ATA28" s="12"/>
      <c r="ATB28" s="12"/>
      <c r="ATC28" s="12"/>
      <c r="ATD28" s="12"/>
      <c r="ATE28" s="12"/>
      <c r="ATF28" s="12"/>
      <c r="ATG28" s="12"/>
      <c r="ATH28" s="12"/>
      <c r="ATI28" s="12"/>
      <c r="ATJ28" s="12"/>
      <c r="ATK28" s="12"/>
      <c r="ATL28" s="12"/>
      <c r="ATM28" s="12"/>
      <c r="ATN28" s="12"/>
      <c r="ATO28" s="12"/>
      <c r="ATP28" s="12"/>
      <c r="ATQ28" s="12"/>
      <c r="ATR28" s="12"/>
      <c r="ATS28" s="12"/>
      <c r="ATT28" s="12"/>
      <c r="ATU28" s="12"/>
      <c r="ATV28" s="12"/>
      <c r="ATW28" s="12"/>
      <c r="ATX28" s="12"/>
      <c r="ATY28" s="12"/>
      <c r="ATZ28" s="12"/>
      <c r="AUA28" s="12"/>
      <c r="AUB28" s="12"/>
      <c r="AUC28" s="12"/>
      <c r="AUD28" s="12"/>
      <c r="AUE28" s="12"/>
      <c r="AUF28" s="12"/>
      <c r="AUG28" s="12"/>
      <c r="AUH28" s="12"/>
      <c r="AUI28" s="12"/>
      <c r="AUJ28" s="12"/>
      <c r="AUK28" s="12"/>
      <c r="AUL28" s="12"/>
      <c r="AUM28" s="12"/>
      <c r="AUN28" s="12"/>
      <c r="AUO28" s="12"/>
      <c r="AUP28" s="12"/>
      <c r="AUQ28" s="12"/>
      <c r="AUR28" s="12"/>
      <c r="AUS28" s="12"/>
      <c r="AUT28" s="12"/>
      <c r="AUU28" s="12"/>
      <c r="AUV28" s="12"/>
      <c r="AUW28" s="12"/>
      <c r="AUX28" s="12"/>
      <c r="AUY28" s="12"/>
      <c r="AUZ28" s="12"/>
      <c r="AVA28" s="12"/>
      <c r="AVB28" s="12"/>
      <c r="AVC28" s="12"/>
      <c r="AVD28" s="12"/>
      <c r="AVE28" s="12"/>
      <c r="AVF28" s="12"/>
      <c r="AVG28" s="12"/>
      <c r="AVH28" s="12"/>
      <c r="AVI28" s="12"/>
      <c r="AVJ28" s="12"/>
      <c r="AVK28" s="12"/>
      <c r="AVL28" s="12"/>
      <c r="AVM28" s="12"/>
      <c r="AVN28" s="12"/>
      <c r="AVO28" s="12"/>
      <c r="AVP28" s="12"/>
      <c r="AVQ28" s="12"/>
      <c r="AVR28" s="12"/>
      <c r="AVS28" s="12"/>
      <c r="AVT28" s="12"/>
      <c r="AVU28" s="12"/>
      <c r="AVV28" s="12"/>
      <c r="AVW28" s="12"/>
      <c r="AVX28" s="12"/>
      <c r="AVY28" s="12"/>
      <c r="AVZ28" s="12"/>
      <c r="AWA28" s="12"/>
      <c r="AWB28" s="12"/>
      <c r="AWC28" s="12"/>
      <c r="AWD28" s="12"/>
      <c r="AWE28" s="12"/>
      <c r="AWF28" s="12"/>
      <c r="AWG28" s="12"/>
      <c r="AWH28" s="12"/>
      <c r="AWI28" s="12"/>
      <c r="AWJ28" s="12"/>
      <c r="AWK28" s="12"/>
      <c r="AWL28" s="12"/>
      <c r="AWM28" s="12"/>
      <c r="AWN28" s="12"/>
      <c r="AWO28" s="12"/>
      <c r="AWP28" s="12"/>
      <c r="AWQ28" s="12"/>
      <c r="AWR28" s="12"/>
      <c r="AWS28" s="12"/>
      <c r="AWT28" s="12"/>
      <c r="AWU28" s="12"/>
      <c r="AWV28" s="12"/>
      <c r="AWW28" s="12"/>
      <c r="AWX28" s="12"/>
      <c r="AWY28" s="12"/>
      <c r="AWZ28" s="12"/>
      <c r="AXA28" s="12"/>
      <c r="AXB28" s="12"/>
      <c r="AXC28" s="12"/>
      <c r="AXD28" s="12"/>
      <c r="AXE28" s="12"/>
      <c r="AXF28" s="12"/>
      <c r="AXG28" s="12"/>
      <c r="AXH28" s="12"/>
      <c r="AXI28" s="12"/>
      <c r="AXJ28" s="12"/>
      <c r="AXK28" s="12"/>
      <c r="AXL28" s="12"/>
      <c r="AXM28" s="12"/>
      <c r="AXN28" s="12"/>
      <c r="AXO28" s="12"/>
      <c r="AXP28" s="12"/>
      <c r="AXQ28" s="12"/>
      <c r="AXR28" s="12"/>
      <c r="AXS28" s="12"/>
      <c r="AXT28" s="12"/>
      <c r="AXU28" s="12"/>
      <c r="AXV28" s="12"/>
      <c r="AXW28" s="12"/>
      <c r="AXX28" s="12"/>
      <c r="AXY28" s="12"/>
      <c r="AXZ28" s="12"/>
      <c r="AYA28" s="12"/>
      <c r="AYB28" s="12"/>
      <c r="AYC28" s="12"/>
      <c r="AYD28" s="12"/>
      <c r="AYE28" s="12"/>
      <c r="AYF28" s="12"/>
      <c r="AYG28" s="12"/>
      <c r="AYH28" s="12"/>
      <c r="AYI28" s="12"/>
      <c r="AYJ28" s="12"/>
      <c r="AYK28" s="12"/>
      <c r="AYL28" s="12"/>
      <c r="AYM28" s="12"/>
      <c r="AYN28" s="12"/>
      <c r="AYO28" s="12"/>
      <c r="AYP28" s="12"/>
      <c r="AYQ28" s="12"/>
      <c r="AYR28" s="12"/>
      <c r="AYS28" s="12"/>
      <c r="AYT28" s="12"/>
      <c r="AYU28" s="12"/>
      <c r="AYV28" s="12"/>
      <c r="AYW28" s="12"/>
      <c r="AYX28" s="12"/>
      <c r="AYY28" s="12"/>
      <c r="AYZ28" s="12"/>
      <c r="AZA28" s="12"/>
      <c r="AZB28" s="12"/>
      <c r="AZC28" s="12"/>
      <c r="AZD28" s="12"/>
      <c r="AZE28" s="12"/>
      <c r="AZF28" s="12"/>
      <c r="AZG28" s="12"/>
      <c r="AZH28" s="12"/>
      <c r="AZI28" s="12"/>
      <c r="AZJ28" s="12"/>
      <c r="AZK28" s="12"/>
      <c r="AZL28" s="12"/>
      <c r="AZM28" s="12"/>
      <c r="AZN28" s="12"/>
      <c r="AZO28" s="12"/>
      <c r="AZP28" s="12"/>
      <c r="AZQ28" s="12"/>
      <c r="AZR28" s="12"/>
      <c r="AZS28" s="12"/>
      <c r="AZT28" s="12"/>
      <c r="AZU28" s="12"/>
      <c r="AZV28" s="12"/>
      <c r="AZW28" s="12"/>
      <c r="AZX28" s="12"/>
      <c r="AZY28" s="12"/>
      <c r="AZZ28" s="12"/>
      <c r="BAA28" s="12"/>
      <c r="BAB28" s="12"/>
      <c r="BAC28" s="12"/>
      <c r="BAD28" s="12"/>
      <c r="BAE28" s="12"/>
      <c r="BAF28" s="12"/>
      <c r="BAG28" s="12"/>
      <c r="BAH28" s="12"/>
      <c r="BAI28" s="12"/>
      <c r="BAJ28" s="12"/>
      <c r="BAK28" s="12"/>
      <c r="BAL28" s="12"/>
      <c r="BAM28" s="12"/>
      <c r="BAN28" s="12"/>
      <c r="BAO28" s="12"/>
      <c r="BAP28" s="12"/>
      <c r="BAQ28" s="12"/>
      <c r="BAR28" s="12"/>
      <c r="BAS28" s="12"/>
      <c r="BAT28" s="12"/>
      <c r="BAU28" s="12"/>
      <c r="BAV28" s="12"/>
      <c r="BAW28" s="12"/>
      <c r="BAX28" s="12"/>
      <c r="BAY28" s="12"/>
      <c r="BAZ28" s="12"/>
      <c r="BBA28" s="12"/>
      <c r="BBB28" s="12"/>
      <c r="BBC28" s="12"/>
      <c r="BBD28" s="12"/>
      <c r="BBE28" s="12"/>
      <c r="BBF28" s="12"/>
      <c r="BBG28" s="12"/>
      <c r="BBH28" s="12"/>
      <c r="BBI28" s="12"/>
      <c r="BBJ28" s="12"/>
      <c r="BBK28" s="12"/>
      <c r="BBL28" s="12"/>
      <c r="BBM28" s="12"/>
      <c r="BBN28" s="12"/>
      <c r="BBO28" s="12"/>
      <c r="BBP28" s="12"/>
      <c r="BBQ28" s="12"/>
      <c r="BBR28" s="12"/>
      <c r="BBS28" s="12"/>
      <c r="BBT28" s="12"/>
      <c r="BBU28" s="12"/>
      <c r="BBV28" s="12"/>
      <c r="BBW28" s="12"/>
      <c r="BBX28" s="12"/>
      <c r="BBY28" s="12"/>
      <c r="BBZ28" s="12"/>
      <c r="BCA28" s="12"/>
      <c r="BCB28" s="12"/>
      <c r="BCC28" s="12"/>
      <c r="BCD28" s="12"/>
      <c r="BCE28" s="12"/>
      <c r="BCF28" s="12"/>
      <c r="BCG28" s="12"/>
      <c r="BCH28" s="12"/>
      <c r="BCI28" s="12"/>
      <c r="BCJ28" s="12"/>
      <c r="BCK28" s="12"/>
      <c r="BCL28" s="12"/>
      <c r="BCM28" s="12"/>
      <c r="BCN28" s="12"/>
      <c r="BCO28" s="12"/>
      <c r="BCP28" s="12"/>
      <c r="BCQ28" s="12"/>
      <c r="BCR28" s="12"/>
      <c r="BCS28" s="12"/>
      <c r="BCT28" s="12"/>
      <c r="BCU28" s="12"/>
      <c r="BCV28" s="12"/>
      <c r="BCW28" s="12"/>
      <c r="BCX28" s="12"/>
      <c r="BCY28" s="12"/>
      <c r="BCZ28" s="12"/>
      <c r="BDA28" s="12"/>
      <c r="BDB28" s="12"/>
      <c r="BDC28" s="12"/>
      <c r="BDD28" s="12"/>
      <c r="BDE28" s="12"/>
      <c r="BDF28" s="12"/>
      <c r="BDG28" s="12"/>
      <c r="BDH28" s="12"/>
      <c r="BDI28" s="12"/>
      <c r="BDJ28" s="12"/>
      <c r="BDK28" s="12"/>
      <c r="BDL28" s="12"/>
      <c r="BDM28" s="12"/>
      <c r="BDN28" s="12"/>
      <c r="BDO28" s="12"/>
      <c r="BDP28" s="12"/>
      <c r="BDQ28" s="12"/>
      <c r="BDR28" s="12"/>
      <c r="BDS28" s="12"/>
      <c r="BDT28" s="12"/>
      <c r="BDU28" s="12"/>
      <c r="BDV28" s="12"/>
      <c r="BDW28" s="12"/>
      <c r="BDX28" s="12"/>
      <c r="BDY28" s="12"/>
      <c r="BDZ28" s="12"/>
      <c r="BEA28" s="12"/>
      <c r="BEB28" s="12"/>
      <c r="BEC28" s="12"/>
      <c r="BED28" s="12"/>
      <c r="BEE28" s="12"/>
      <c r="BEF28" s="12"/>
      <c r="BEG28" s="12"/>
      <c r="BEH28" s="12"/>
      <c r="BEI28" s="12"/>
      <c r="BEJ28" s="12"/>
      <c r="BEK28" s="12"/>
      <c r="BEL28" s="12"/>
      <c r="BEM28" s="12"/>
      <c r="BEN28" s="12"/>
      <c r="BEO28" s="12"/>
      <c r="BEP28" s="12"/>
      <c r="BEQ28" s="12"/>
      <c r="BER28" s="12"/>
      <c r="BES28" s="12"/>
      <c r="BET28" s="12"/>
      <c r="BEU28" s="12"/>
      <c r="BEV28" s="12"/>
      <c r="BEW28" s="12"/>
      <c r="BEX28" s="12"/>
      <c r="BEY28" s="12"/>
      <c r="BEZ28" s="12"/>
      <c r="BFA28" s="12"/>
      <c r="BFB28" s="12"/>
      <c r="BFC28" s="12"/>
      <c r="BFD28" s="12"/>
      <c r="BFE28" s="12"/>
      <c r="BFF28" s="12"/>
      <c r="BFG28" s="12"/>
      <c r="BFH28" s="12"/>
      <c r="BFI28" s="12"/>
      <c r="BFJ28" s="12"/>
      <c r="BFK28" s="12"/>
      <c r="BFL28" s="12"/>
      <c r="BFM28" s="12"/>
      <c r="BFN28" s="12"/>
      <c r="BFO28" s="12"/>
      <c r="BFP28" s="12"/>
      <c r="BFQ28" s="12"/>
      <c r="BFR28" s="12"/>
      <c r="BFS28" s="12"/>
      <c r="BFT28" s="12"/>
      <c r="BFU28" s="12"/>
      <c r="BFV28" s="12"/>
      <c r="BFW28" s="12"/>
      <c r="BFX28" s="12"/>
      <c r="BFY28" s="12"/>
      <c r="BFZ28" s="12"/>
      <c r="BGA28" s="12"/>
      <c r="BGB28" s="12"/>
      <c r="BGC28" s="12"/>
      <c r="BGD28" s="12"/>
      <c r="BGE28" s="12"/>
      <c r="BGF28" s="12"/>
      <c r="BGG28" s="12"/>
      <c r="BGH28" s="12"/>
      <c r="BGI28" s="12"/>
      <c r="BGJ28" s="12"/>
      <c r="BGK28" s="12"/>
      <c r="BGL28" s="12"/>
      <c r="BGM28" s="12"/>
      <c r="BGN28" s="12"/>
      <c r="BGO28" s="12"/>
      <c r="BGP28" s="12"/>
      <c r="BGQ28" s="12"/>
      <c r="BGR28" s="12"/>
      <c r="BGS28" s="12"/>
      <c r="BGT28" s="12"/>
      <c r="BGU28" s="12"/>
      <c r="BGV28" s="12"/>
      <c r="BGW28" s="12"/>
      <c r="BGX28" s="12"/>
      <c r="BGY28" s="12"/>
      <c r="BGZ28" s="12"/>
      <c r="BHA28" s="12"/>
      <c r="BHB28" s="12"/>
      <c r="BHC28" s="12"/>
      <c r="BHD28" s="12"/>
      <c r="BHE28" s="12"/>
      <c r="BHF28" s="12"/>
      <c r="BHG28" s="12"/>
      <c r="BHH28" s="12"/>
      <c r="BHI28" s="12"/>
      <c r="BHJ28" s="12"/>
      <c r="BHK28" s="12"/>
      <c r="BHL28" s="12"/>
      <c r="BHM28" s="12"/>
      <c r="BHN28" s="12"/>
      <c r="BHO28" s="12"/>
      <c r="BHP28" s="12"/>
      <c r="BHQ28" s="12"/>
      <c r="BHR28" s="12"/>
      <c r="BHS28" s="12"/>
      <c r="BHT28" s="12"/>
      <c r="BHU28" s="12"/>
      <c r="BHV28" s="12"/>
      <c r="BHW28" s="12"/>
      <c r="BHX28" s="12"/>
      <c r="BHY28" s="12"/>
      <c r="BHZ28" s="12"/>
      <c r="BIA28" s="12"/>
      <c r="BIB28" s="12"/>
      <c r="BIC28" s="12"/>
      <c r="BID28" s="12"/>
      <c r="BIE28" s="12"/>
      <c r="BIF28" s="12"/>
      <c r="BIG28" s="12"/>
      <c r="BIH28" s="12"/>
      <c r="BII28" s="12"/>
      <c r="BIJ28" s="12"/>
      <c r="BIK28" s="12"/>
      <c r="BIL28" s="12"/>
      <c r="BIM28" s="12"/>
      <c r="BIN28" s="12"/>
      <c r="BIO28" s="12"/>
      <c r="BIP28" s="12"/>
      <c r="BIQ28" s="12"/>
      <c r="BIR28" s="12"/>
      <c r="BIS28" s="12"/>
      <c r="BIT28" s="12"/>
      <c r="BIU28" s="12"/>
      <c r="BIV28" s="12"/>
      <c r="BIW28" s="12"/>
      <c r="BIX28" s="12"/>
      <c r="BIY28" s="12"/>
      <c r="BIZ28" s="12"/>
      <c r="BJA28" s="12"/>
      <c r="BJB28" s="12"/>
      <c r="BJC28" s="12"/>
      <c r="BJD28" s="12"/>
      <c r="BJE28" s="12"/>
      <c r="BJF28" s="12"/>
      <c r="BJG28" s="12"/>
      <c r="BJH28" s="12"/>
      <c r="BJI28" s="12"/>
      <c r="BJJ28" s="12"/>
      <c r="BJK28" s="12"/>
      <c r="BJL28" s="12"/>
      <c r="BJM28" s="12"/>
      <c r="BJN28" s="12"/>
      <c r="BJO28" s="12"/>
      <c r="BJP28" s="12"/>
      <c r="BJQ28" s="12"/>
      <c r="BJR28" s="12"/>
      <c r="BJS28" s="12"/>
      <c r="BJT28" s="12"/>
      <c r="BJU28" s="12"/>
      <c r="BJV28" s="12"/>
      <c r="BJW28" s="12"/>
      <c r="BJX28" s="12"/>
      <c r="BJY28" s="12"/>
      <c r="BJZ28" s="12"/>
      <c r="BKA28" s="12"/>
      <c r="BKB28" s="12"/>
      <c r="BKC28" s="12"/>
      <c r="BKD28" s="12"/>
      <c r="BKE28" s="12"/>
      <c r="BKF28" s="12"/>
      <c r="BKG28" s="12"/>
      <c r="BKH28" s="12"/>
      <c r="BKI28" s="12"/>
      <c r="BKJ28" s="12"/>
      <c r="BKK28" s="12"/>
      <c r="BKL28" s="12"/>
      <c r="BKM28" s="12"/>
      <c r="BKN28" s="12"/>
      <c r="BKO28" s="12"/>
      <c r="BKP28" s="12"/>
      <c r="BKQ28" s="12"/>
      <c r="BKR28" s="12"/>
      <c r="BKS28" s="12"/>
      <c r="BKT28" s="12"/>
      <c r="BKU28" s="12"/>
      <c r="BKV28" s="12"/>
      <c r="BKW28" s="12"/>
      <c r="BKX28" s="12"/>
      <c r="BKY28" s="12"/>
      <c r="BKZ28" s="12"/>
      <c r="BLA28" s="12"/>
      <c r="BLB28" s="12"/>
      <c r="BLC28" s="12"/>
      <c r="BLD28" s="12"/>
      <c r="BLE28" s="12"/>
      <c r="BLF28" s="12"/>
      <c r="BLG28" s="12"/>
      <c r="BLH28" s="12"/>
      <c r="BLI28" s="12"/>
      <c r="BLJ28" s="12"/>
      <c r="BLK28" s="12"/>
      <c r="BLL28" s="12"/>
      <c r="BLM28" s="12"/>
      <c r="BLN28" s="12"/>
      <c r="BLO28" s="12"/>
      <c r="BLP28" s="12"/>
      <c r="BLQ28" s="12"/>
      <c r="BLR28" s="12"/>
      <c r="BLS28" s="12"/>
      <c r="BLT28" s="12"/>
      <c r="BLU28" s="12"/>
      <c r="BLV28" s="12"/>
      <c r="BLW28" s="12"/>
      <c r="BLX28" s="12"/>
      <c r="BLY28" s="12"/>
      <c r="BLZ28" s="12"/>
      <c r="BMA28" s="12"/>
      <c r="BMB28" s="12"/>
      <c r="BMC28" s="12"/>
      <c r="BMD28" s="12"/>
      <c r="BME28" s="12"/>
      <c r="BMF28" s="12"/>
      <c r="BMG28" s="12"/>
      <c r="BMH28" s="12"/>
      <c r="BMI28" s="12"/>
      <c r="BMJ28" s="12"/>
      <c r="BMK28" s="12"/>
      <c r="BML28" s="12"/>
      <c r="BMM28" s="12"/>
      <c r="BMN28" s="12"/>
      <c r="BMO28" s="12"/>
      <c r="BMP28" s="12"/>
      <c r="BMQ28" s="12"/>
      <c r="BMR28" s="12"/>
      <c r="BMS28" s="12"/>
      <c r="BMT28" s="12"/>
      <c r="BMU28" s="12"/>
      <c r="BMV28" s="12"/>
      <c r="BMW28" s="12"/>
      <c r="BMX28" s="12"/>
      <c r="BMY28" s="12"/>
      <c r="BMZ28" s="12"/>
      <c r="BNA28" s="12"/>
      <c r="BNB28" s="12"/>
      <c r="BNC28" s="12"/>
      <c r="BND28" s="12"/>
      <c r="BNE28" s="12"/>
      <c r="BNF28" s="12"/>
      <c r="BNG28" s="12"/>
      <c r="BNH28" s="12"/>
      <c r="BNI28" s="12"/>
      <c r="BNJ28" s="12"/>
      <c r="BNK28" s="12"/>
      <c r="BNL28" s="12"/>
      <c r="BNM28" s="12"/>
      <c r="BNN28" s="12"/>
      <c r="BNO28" s="12"/>
      <c r="BNP28" s="12"/>
      <c r="BNQ28" s="12"/>
      <c r="BNR28" s="12"/>
      <c r="BNS28" s="12"/>
      <c r="BNT28" s="12"/>
      <c r="BNU28" s="12"/>
      <c r="BNV28" s="12"/>
      <c r="BNW28" s="12"/>
      <c r="BNX28" s="12"/>
      <c r="BNY28" s="12"/>
      <c r="BNZ28" s="12"/>
      <c r="BOA28" s="12"/>
      <c r="BOB28" s="12"/>
      <c r="BOC28" s="12"/>
      <c r="BOD28" s="12"/>
      <c r="BOE28" s="12"/>
      <c r="BOF28" s="12"/>
      <c r="BOG28" s="12"/>
      <c r="BOH28" s="12"/>
      <c r="BOI28" s="12"/>
      <c r="BOJ28" s="12"/>
      <c r="BOK28" s="12"/>
      <c r="BOL28" s="12"/>
      <c r="BOM28" s="12"/>
      <c r="BON28" s="12"/>
      <c r="BOO28" s="12"/>
      <c r="BOP28" s="12"/>
      <c r="BOQ28" s="12"/>
      <c r="BOR28" s="12"/>
      <c r="BOS28" s="12"/>
      <c r="BOT28" s="12"/>
      <c r="BOU28" s="12"/>
      <c r="BOV28" s="12"/>
      <c r="BOW28" s="12"/>
      <c r="BOX28" s="12"/>
      <c r="BOY28" s="12"/>
      <c r="BOZ28" s="12"/>
      <c r="BPA28" s="12"/>
      <c r="BPB28" s="12"/>
      <c r="BPC28" s="12"/>
      <c r="BPD28" s="12"/>
      <c r="BPE28" s="12"/>
      <c r="BPF28" s="12"/>
      <c r="BPG28" s="12"/>
      <c r="BPH28" s="12"/>
      <c r="BPI28" s="12"/>
      <c r="BPJ28" s="12"/>
      <c r="BPK28" s="12"/>
      <c r="BPL28" s="12"/>
      <c r="BPM28" s="12"/>
      <c r="BPN28" s="12"/>
      <c r="BPO28" s="12"/>
      <c r="BPP28" s="12"/>
      <c r="BPQ28" s="12"/>
      <c r="BPR28" s="12"/>
      <c r="BPS28" s="12"/>
      <c r="BPT28" s="12"/>
      <c r="BPU28" s="12"/>
      <c r="BPV28" s="12"/>
      <c r="BPW28" s="12"/>
      <c r="BPX28" s="12"/>
      <c r="BPY28" s="12"/>
      <c r="BPZ28" s="12"/>
      <c r="BQA28" s="12"/>
      <c r="BQB28" s="12"/>
      <c r="BQC28" s="12"/>
      <c r="BQD28" s="12"/>
      <c r="BQE28" s="12"/>
      <c r="BQF28" s="12"/>
      <c r="BQG28" s="12"/>
      <c r="BQH28" s="12"/>
      <c r="BQI28" s="12"/>
      <c r="BQJ28" s="12"/>
      <c r="BQK28" s="12"/>
      <c r="BQL28" s="12"/>
      <c r="BQM28" s="12"/>
      <c r="BQN28" s="12"/>
      <c r="BQO28" s="12"/>
      <c r="BQP28" s="12"/>
      <c r="BQQ28" s="12"/>
      <c r="BQR28" s="12"/>
      <c r="BQS28" s="12"/>
      <c r="BQT28" s="12"/>
      <c r="BQU28" s="12"/>
      <c r="BQV28" s="12"/>
      <c r="BQW28" s="12"/>
      <c r="BQX28" s="12"/>
      <c r="BQY28" s="12"/>
      <c r="BQZ28" s="12"/>
      <c r="BRA28" s="12"/>
      <c r="BRB28" s="12"/>
      <c r="BRC28" s="12"/>
      <c r="BRD28" s="12"/>
      <c r="BRE28" s="12"/>
      <c r="BRF28" s="12"/>
      <c r="BRG28" s="12"/>
      <c r="BRH28" s="12"/>
      <c r="BRI28" s="12"/>
      <c r="BRJ28" s="12"/>
      <c r="BRK28" s="12"/>
      <c r="BRL28" s="12"/>
      <c r="BRM28" s="12"/>
      <c r="BRN28" s="12"/>
      <c r="BRO28" s="12"/>
      <c r="BRP28" s="12"/>
      <c r="BRQ28" s="12"/>
      <c r="BRR28" s="12"/>
      <c r="BRS28" s="12"/>
      <c r="BRT28" s="12"/>
      <c r="BRU28" s="12"/>
      <c r="BRV28" s="12"/>
      <c r="BRW28" s="12"/>
      <c r="BRX28" s="12"/>
      <c r="BRY28" s="12"/>
      <c r="BRZ28" s="12"/>
      <c r="BSA28" s="12"/>
      <c r="BSB28" s="12"/>
      <c r="BSC28" s="12"/>
      <c r="BSD28" s="12"/>
      <c r="BSE28" s="12"/>
      <c r="BSF28" s="12"/>
      <c r="BSG28" s="12"/>
      <c r="BSH28" s="12"/>
      <c r="BSI28" s="12"/>
      <c r="BSJ28" s="12"/>
      <c r="BSK28" s="12"/>
      <c r="BSL28" s="12"/>
      <c r="BSM28" s="12"/>
      <c r="BSN28" s="12"/>
      <c r="BSO28" s="12"/>
      <c r="BSP28" s="12"/>
      <c r="BSQ28" s="12"/>
      <c r="BSR28" s="12"/>
      <c r="BSS28" s="12"/>
      <c r="BST28" s="12"/>
      <c r="BSU28" s="12"/>
      <c r="BSV28" s="12"/>
      <c r="BSW28" s="12"/>
      <c r="BSX28" s="12"/>
      <c r="BSY28" s="12"/>
      <c r="BSZ28" s="12"/>
      <c r="BTA28" s="12"/>
      <c r="BTB28" s="12"/>
      <c r="BTC28" s="12"/>
      <c r="BTD28" s="12"/>
      <c r="BTE28" s="12"/>
      <c r="BTF28" s="12"/>
      <c r="BTG28" s="12"/>
      <c r="BTH28" s="12"/>
      <c r="BTI28" s="12"/>
      <c r="BTJ28" s="12"/>
      <c r="BTK28" s="12"/>
      <c r="BTL28" s="12"/>
      <c r="BTM28" s="12"/>
      <c r="BTN28" s="12"/>
      <c r="BTO28" s="12"/>
      <c r="BTP28" s="12"/>
      <c r="BTQ28" s="12"/>
      <c r="BTR28" s="12"/>
      <c r="BTS28" s="12"/>
      <c r="BTT28" s="12"/>
      <c r="BTU28" s="12"/>
      <c r="BTV28" s="12"/>
      <c r="BTW28" s="12"/>
      <c r="BTX28" s="12"/>
      <c r="BTY28" s="12"/>
      <c r="BTZ28" s="12"/>
      <c r="BUA28" s="12"/>
      <c r="BUB28" s="12"/>
      <c r="BUC28" s="12"/>
      <c r="BUD28" s="12"/>
      <c r="BUE28" s="12"/>
      <c r="BUF28" s="12"/>
      <c r="BUG28" s="12"/>
      <c r="BUH28" s="12"/>
      <c r="BUI28" s="12"/>
      <c r="BUJ28" s="12"/>
      <c r="BUK28" s="12"/>
      <c r="BUL28" s="12"/>
      <c r="BUM28" s="12"/>
      <c r="BUN28" s="12"/>
      <c r="BUO28" s="12"/>
      <c r="BUP28" s="12"/>
      <c r="BUQ28" s="12"/>
      <c r="BUR28" s="12"/>
      <c r="BUS28" s="12"/>
      <c r="BUT28" s="12"/>
      <c r="BUU28" s="12"/>
      <c r="BUV28" s="12"/>
      <c r="BUW28" s="12"/>
      <c r="BUX28" s="12"/>
      <c r="BUY28" s="12"/>
      <c r="BUZ28" s="12"/>
      <c r="BVA28" s="12"/>
      <c r="BVB28" s="12"/>
      <c r="BVC28" s="12"/>
      <c r="BVD28" s="12"/>
      <c r="BVE28" s="12"/>
      <c r="BVF28" s="12"/>
      <c r="BVG28" s="12"/>
      <c r="BVH28" s="12"/>
      <c r="BVI28" s="12"/>
      <c r="BVJ28" s="12"/>
      <c r="BVK28" s="12"/>
      <c r="BVL28" s="12"/>
      <c r="BVM28" s="12"/>
      <c r="BVN28" s="12"/>
      <c r="BVO28" s="12"/>
      <c r="BVP28" s="12"/>
      <c r="BVQ28" s="12"/>
      <c r="BVR28" s="12"/>
      <c r="BVS28" s="12"/>
      <c r="BVT28" s="12"/>
      <c r="BVU28" s="12"/>
      <c r="BVV28" s="12"/>
      <c r="BVW28" s="12"/>
      <c r="BVX28" s="12"/>
      <c r="BVY28" s="12"/>
      <c r="BVZ28" s="12"/>
      <c r="BWA28" s="12"/>
      <c r="BWB28" s="12"/>
      <c r="BWC28" s="12"/>
      <c r="BWD28" s="12"/>
      <c r="BWE28" s="12"/>
      <c r="BWF28" s="12"/>
      <c r="BWG28" s="12"/>
      <c r="BWH28" s="12"/>
      <c r="BWI28" s="12"/>
      <c r="BWJ28" s="12"/>
      <c r="BWK28" s="12"/>
      <c r="BWL28" s="12"/>
      <c r="BWM28" s="12"/>
      <c r="BWN28" s="12"/>
      <c r="BWO28" s="12"/>
      <c r="BWP28" s="12"/>
      <c r="BWQ28" s="12"/>
      <c r="BWR28" s="12"/>
      <c r="BWS28" s="12"/>
      <c r="BWT28" s="12"/>
      <c r="BWU28" s="12"/>
      <c r="BWV28" s="12"/>
      <c r="BWW28" s="12"/>
      <c r="BWX28" s="12"/>
      <c r="BWY28" s="12"/>
      <c r="BWZ28" s="12"/>
      <c r="BXA28" s="12"/>
      <c r="BXB28" s="12"/>
      <c r="BXC28" s="12"/>
      <c r="BXD28" s="12"/>
      <c r="BXE28" s="12"/>
      <c r="BXF28" s="12"/>
      <c r="BXG28" s="12"/>
      <c r="BXH28" s="12"/>
      <c r="BXI28" s="12"/>
      <c r="BXJ28" s="12"/>
      <c r="BXK28" s="12"/>
      <c r="BXL28" s="12"/>
      <c r="BXM28" s="12"/>
      <c r="BXN28" s="12"/>
      <c r="BXO28" s="12"/>
      <c r="BXP28" s="12"/>
      <c r="BXQ28" s="12"/>
      <c r="BXR28" s="12"/>
      <c r="BXS28" s="12"/>
      <c r="BXT28" s="12"/>
      <c r="BXU28" s="12"/>
      <c r="BXV28" s="12"/>
      <c r="BXW28" s="12"/>
      <c r="BXX28" s="12"/>
      <c r="BXY28" s="12"/>
      <c r="BXZ28" s="12"/>
      <c r="BYA28" s="12"/>
      <c r="BYB28" s="12"/>
      <c r="BYC28" s="12"/>
      <c r="BYD28" s="12"/>
      <c r="BYE28" s="12"/>
      <c r="BYF28" s="12"/>
      <c r="BYG28" s="12"/>
      <c r="BYH28" s="12"/>
      <c r="BYI28" s="12"/>
      <c r="BYJ28" s="12"/>
      <c r="BYK28" s="12"/>
      <c r="BYL28" s="12"/>
      <c r="BYM28" s="12"/>
      <c r="BYN28" s="12"/>
      <c r="BYO28" s="12"/>
      <c r="BYP28" s="12"/>
      <c r="BYQ28" s="12"/>
      <c r="BYR28" s="12"/>
      <c r="BYS28" s="12"/>
      <c r="BYT28" s="12"/>
      <c r="BYU28" s="12"/>
      <c r="BYV28" s="12"/>
      <c r="BYW28" s="12"/>
      <c r="BYX28" s="12"/>
      <c r="BYY28" s="12"/>
      <c r="BYZ28" s="12"/>
      <c r="BZA28" s="12"/>
      <c r="BZB28" s="12"/>
      <c r="BZC28" s="12"/>
      <c r="BZD28" s="12"/>
      <c r="BZE28" s="12"/>
      <c r="BZF28" s="12"/>
      <c r="BZG28" s="12"/>
      <c r="BZH28" s="12"/>
      <c r="BZI28" s="12"/>
      <c r="BZJ28" s="12"/>
      <c r="BZK28" s="12"/>
      <c r="BZL28" s="12"/>
      <c r="BZM28" s="12"/>
      <c r="BZN28" s="12"/>
      <c r="BZO28" s="12"/>
      <c r="BZP28" s="12"/>
      <c r="BZQ28" s="12"/>
      <c r="BZR28" s="12"/>
      <c r="BZS28" s="12"/>
      <c r="BZT28" s="12"/>
      <c r="BZU28" s="12"/>
      <c r="BZV28" s="12"/>
      <c r="BZW28" s="12"/>
      <c r="BZX28" s="12"/>
      <c r="BZY28" s="12"/>
      <c r="BZZ28" s="12"/>
      <c r="CAA28" s="12"/>
      <c r="CAB28" s="12"/>
      <c r="CAC28" s="12"/>
      <c r="CAD28" s="12"/>
      <c r="CAE28" s="12"/>
      <c r="CAF28" s="12"/>
      <c r="CAG28" s="12"/>
      <c r="CAH28" s="12"/>
      <c r="CAI28" s="12"/>
      <c r="CAJ28" s="12"/>
      <c r="CAK28" s="12"/>
      <c r="CAL28" s="12"/>
      <c r="CAM28" s="12"/>
      <c r="CAN28" s="12"/>
      <c r="CAO28" s="12"/>
      <c r="CAP28" s="12"/>
      <c r="CAQ28" s="12"/>
      <c r="CAR28" s="12"/>
      <c r="CAS28" s="12"/>
      <c r="CAT28" s="12"/>
      <c r="CAU28" s="12"/>
      <c r="CAV28" s="12"/>
      <c r="CAW28" s="12"/>
      <c r="CAX28" s="12"/>
      <c r="CAY28" s="12"/>
      <c r="CAZ28" s="12"/>
      <c r="CBA28" s="12"/>
      <c r="CBB28" s="12"/>
      <c r="CBC28" s="12"/>
      <c r="CBD28" s="12"/>
      <c r="CBE28" s="12"/>
      <c r="CBF28" s="12"/>
      <c r="CBG28" s="12"/>
      <c r="CBH28" s="12"/>
      <c r="CBI28" s="12"/>
      <c r="CBJ28" s="12"/>
      <c r="CBK28" s="12"/>
      <c r="CBL28" s="12"/>
      <c r="CBM28" s="12"/>
      <c r="CBN28" s="12"/>
      <c r="CBO28" s="12"/>
      <c r="CBP28" s="12"/>
      <c r="CBQ28" s="12"/>
      <c r="CBR28" s="12"/>
      <c r="CBS28" s="12"/>
      <c r="CBT28" s="12"/>
      <c r="CBU28" s="12"/>
      <c r="CBV28" s="12"/>
      <c r="CBW28" s="12"/>
      <c r="CBX28" s="12"/>
      <c r="CBY28" s="12"/>
      <c r="CBZ28" s="12"/>
      <c r="CCA28" s="12"/>
      <c r="CCB28" s="12"/>
      <c r="CCC28" s="12"/>
      <c r="CCD28" s="12"/>
      <c r="CCE28" s="12"/>
      <c r="CCF28" s="12"/>
      <c r="CCG28" s="12"/>
      <c r="CCH28" s="12"/>
      <c r="CCI28" s="12"/>
      <c r="CCJ28" s="12"/>
      <c r="CCK28" s="12"/>
      <c r="CCL28" s="12"/>
      <c r="CCM28" s="12"/>
      <c r="CCN28" s="12"/>
      <c r="CCO28" s="12"/>
      <c r="CCP28" s="12"/>
      <c r="CCQ28" s="12"/>
      <c r="CCR28" s="12"/>
      <c r="CCS28" s="12"/>
      <c r="CCT28" s="12"/>
      <c r="CCU28" s="12"/>
      <c r="CCV28" s="12"/>
      <c r="CCW28" s="12"/>
      <c r="CCX28" s="12"/>
      <c r="CCY28" s="12"/>
      <c r="CCZ28" s="12"/>
      <c r="CDA28" s="12"/>
      <c r="CDB28" s="12"/>
      <c r="CDC28" s="12"/>
      <c r="CDD28" s="12"/>
      <c r="CDE28" s="12"/>
      <c r="CDF28" s="12"/>
      <c r="CDG28" s="12"/>
      <c r="CDH28" s="12"/>
      <c r="CDI28" s="12"/>
      <c r="CDJ28" s="12"/>
      <c r="CDK28" s="12"/>
      <c r="CDL28" s="12"/>
      <c r="CDM28" s="12"/>
      <c r="CDN28" s="12"/>
      <c r="CDO28" s="12"/>
      <c r="CDP28" s="12"/>
      <c r="CDQ28" s="12"/>
      <c r="CDR28" s="12"/>
      <c r="CDS28" s="12"/>
      <c r="CDT28" s="12"/>
      <c r="CDU28" s="12"/>
      <c r="CDV28" s="12"/>
      <c r="CDW28" s="12"/>
      <c r="CDX28" s="12"/>
      <c r="CDY28" s="12"/>
      <c r="CDZ28" s="12"/>
      <c r="CEA28" s="12"/>
      <c r="CEB28" s="12"/>
      <c r="CEC28" s="12"/>
      <c r="CED28" s="12"/>
      <c r="CEE28" s="12"/>
      <c r="CEF28" s="12"/>
      <c r="CEG28" s="12"/>
      <c r="CEH28" s="12"/>
      <c r="CEI28" s="12"/>
      <c r="CEJ28" s="12"/>
      <c r="CEK28" s="12"/>
      <c r="CEL28" s="12"/>
      <c r="CEM28" s="12"/>
      <c r="CEN28" s="12"/>
      <c r="CEO28" s="12"/>
      <c r="CEP28" s="12"/>
      <c r="CEQ28" s="12"/>
      <c r="CER28" s="12"/>
      <c r="CES28" s="12"/>
      <c r="CET28" s="12"/>
      <c r="CEU28" s="12"/>
      <c r="CEV28" s="12"/>
      <c r="CEW28" s="12"/>
      <c r="CEX28" s="12"/>
      <c r="CEY28" s="12"/>
      <c r="CEZ28" s="12"/>
      <c r="CFA28" s="12"/>
      <c r="CFB28" s="12"/>
      <c r="CFC28" s="12"/>
      <c r="CFD28" s="12"/>
      <c r="CFE28" s="12"/>
      <c r="CFF28" s="12"/>
      <c r="CFG28" s="12"/>
      <c r="CFH28" s="12"/>
      <c r="CFI28" s="12"/>
      <c r="CFJ28" s="12"/>
      <c r="CFK28" s="12"/>
      <c r="CFL28" s="12"/>
      <c r="CFM28" s="12"/>
      <c r="CFN28" s="12"/>
      <c r="CFO28" s="12"/>
      <c r="CFP28" s="12"/>
      <c r="CFQ28" s="12"/>
      <c r="CFR28" s="12"/>
      <c r="CFS28" s="12"/>
      <c r="CFT28" s="12"/>
      <c r="CFU28" s="12"/>
      <c r="CFV28" s="12"/>
      <c r="CFW28" s="12"/>
      <c r="CFX28" s="12"/>
      <c r="CFY28" s="12"/>
      <c r="CFZ28" s="12"/>
      <c r="CGA28" s="12"/>
      <c r="CGB28" s="12"/>
      <c r="CGC28" s="12"/>
      <c r="CGD28" s="12"/>
      <c r="CGE28" s="12"/>
      <c r="CGF28" s="12"/>
      <c r="CGG28" s="12"/>
      <c r="CGH28" s="12"/>
      <c r="CGI28" s="12"/>
      <c r="CGJ28" s="12"/>
      <c r="CGK28" s="12"/>
      <c r="CGL28" s="12"/>
      <c r="CGM28" s="12"/>
      <c r="CGN28" s="12"/>
      <c r="CGO28" s="12"/>
      <c r="CGP28" s="12"/>
      <c r="CGQ28" s="12"/>
      <c r="CGR28" s="12"/>
      <c r="CGS28" s="12"/>
      <c r="CGT28" s="12"/>
      <c r="CGU28" s="12"/>
      <c r="CGV28" s="12"/>
      <c r="CGW28" s="12"/>
      <c r="CGX28" s="12"/>
      <c r="CGY28" s="12"/>
      <c r="CGZ28" s="12"/>
      <c r="CHA28" s="12"/>
      <c r="CHB28" s="12"/>
      <c r="CHC28" s="12"/>
      <c r="CHD28" s="12"/>
      <c r="CHE28" s="12"/>
      <c r="CHF28" s="12"/>
      <c r="CHG28" s="12"/>
      <c r="CHH28" s="12"/>
      <c r="CHI28" s="12"/>
      <c r="CHJ28" s="12"/>
      <c r="CHK28" s="12"/>
      <c r="CHL28" s="12"/>
      <c r="CHM28" s="12"/>
      <c r="CHN28" s="12"/>
      <c r="CHO28" s="12"/>
      <c r="CHP28" s="12"/>
      <c r="CHQ28" s="12"/>
      <c r="CHR28" s="12"/>
      <c r="CHS28" s="12"/>
      <c r="CHT28" s="12"/>
      <c r="CHU28" s="12"/>
      <c r="CHV28" s="12"/>
      <c r="CHW28" s="12"/>
      <c r="CHX28" s="12"/>
      <c r="CHY28" s="12"/>
      <c r="CHZ28" s="12"/>
      <c r="CIA28" s="12"/>
      <c r="CIB28" s="12"/>
      <c r="CIC28" s="12"/>
      <c r="CID28" s="12"/>
      <c r="CIE28" s="12"/>
      <c r="CIF28" s="12"/>
      <c r="CIG28" s="12"/>
      <c r="CIH28" s="12"/>
      <c r="CII28" s="12"/>
      <c r="CIJ28" s="12"/>
      <c r="CIK28" s="12"/>
      <c r="CIL28" s="12"/>
      <c r="CIM28" s="12"/>
      <c r="CIN28" s="12"/>
      <c r="CIO28" s="12"/>
      <c r="CIP28" s="12"/>
      <c r="CIQ28" s="12"/>
      <c r="CIR28" s="12"/>
      <c r="CIS28" s="12"/>
      <c r="CIT28" s="12"/>
      <c r="CIU28" s="12"/>
      <c r="CIV28" s="12"/>
      <c r="CIW28" s="12"/>
      <c r="CIX28" s="12"/>
      <c r="CIY28" s="12"/>
      <c r="CIZ28" s="12"/>
      <c r="CJA28" s="12"/>
      <c r="CJB28" s="12"/>
      <c r="CJC28" s="12"/>
      <c r="CJD28" s="12"/>
      <c r="CJE28" s="12"/>
      <c r="CJF28" s="12"/>
      <c r="CJG28" s="12"/>
      <c r="CJH28" s="12"/>
      <c r="CJI28" s="12"/>
      <c r="CJJ28" s="12"/>
      <c r="CJK28" s="12"/>
      <c r="CJL28" s="12"/>
      <c r="CJM28" s="12"/>
      <c r="CJN28" s="12"/>
      <c r="CJO28" s="12"/>
      <c r="CJP28" s="12"/>
      <c r="CJQ28" s="12"/>
      <c r="CJR28" s="12"/>
      <c r="CJS28" s="12"/>
      <c r="CJT28" s="12"/>
      <c r="CJU28" s="12"/>
      <c r="CJV28" s="12"/>
      <c r="CJW28" s="12"/>
      <c r="CJX28" s="12"/>
      <c r="CJY28" s="12"/>
      <c r="CJZ28" s="12"/>
      <c r="CKA28" s="12"/>
      <c r="CKB28" s="12"/>
      <c r="CKC28" s="12"/>
      <c r="CKD28" s="12"/>
      <c r="CKE28" s="12"/>
      <c r="CKF28" s="12"/>
      <c r="CKG28" s="12"/>
      <c r="CKH28" s="12"/>
      <c r="CKI28" s="12"/>
      <c r="CKJ28" s="12"/>
      <c r="CKK28" s="12"/>
      <c r="CKL28" s="12"/>
      <c r="CKM28" s="12"/>
      <c r="CKN28" s="12"/>
      <c r="CKO28" s="12"/>
      <c r="CKP28" s="12"/>
      <c r="CKQ28" s="12"/>
      <c r="CKR28" s="12"/>
      <c r="CKS28" s="12"/>
      <c r="CKT28" s="12"/>
      <c r="CKU28" s="12"/>
      <c r="CKV28" s="12"/>
      <c r="CKW28" s="12"/>
      <c r="CKX28" s="12"/>
      <c r="CKY28" s="12"/>
      <c r="CKZ28" s="12"/>
      <c r="CLA28" s="12"/>
      <c r="CLB28" s="12"/>
      <c r="CLC28" s="12"/>
      <c r="CLD28" s="12"/>
      <c r="CLE28" s="12"/>
      <c r="CLF28" s="12"/>
      <c r="CLG28" s="12"/>
      <c r="CLH28" s="12"/>
      <c r="CLI28" s="12"/>
      <c r="CLJ28" s="12"/>
      <c r="CLK28" s="12"/>
      <c r="CLL28" s="12"/>
      <c r="CLM28" s="12"/>
      <c r="CLN28" s="12"/>
      <c r="CLO28" s="12"/>
      <c r="CLP28" s="12"/>
      <c r="CLQ28" s="12"/>
      <c r="CLR28" s="12"/>
      <c r="CLS28" s="12"/>
      <c r="CLT28" s="12"/>
      <c r="CLU28" s="12"/>
      <c r="CLV28" s="12"/>
      <c r="CLW28" s="12"/>
      <c r="CLX28" s="12"/>
      <c r="CLY28" s="12"/>
      <c r="CLZ28" s="12"/>
      <c r="CMA28" s="12"/>
      <c r="CMB28" s="12"/>
      <c r="CMC28" s="12"/>
      <c r="CMD28" s="12"/>
      <c r="CME28" s="12"/>
      <c r="CMF28" s="12"/>
      <c r="CMG28" s="12"/>
      <c r="CMH28" s="12"/>
      <c r="CMI28" s="12"/>
      <c r="CMJ28" s="12"/>
      <c r="CMK28" s="12"/>
      <c r="CML28" s="12"/>
      <c r="CMM28" s="12"/>
      <c r="CMN28" s="12"/>
      <c r="CMO28" s="12"/>
      <c r="CMP28" s="12"/>
      <c r="CMQ28" s="12"/>
      <c r="CMR28" s="12"/>
      <c r="CMS28" s="12"/>
      <c r="CMT28" s="12"/>
      <c r="CMU28" s="12"/>
      <c r="CMV28" s="12"/>
      <c r="CMW28" s="12"/>
      <c r="CMX28" s="12"/>
      <c r="CMY28" s="12"/>
      <c r="CMZ28" s="12"/>
      <c r="CNA28" s="12"/>
      <c r="CNB28" s="12"/>
      <c r="CNC28" s="12"/>
      <c r="CND28" s="12"/>
      <c r="CNE28" s="12"/>
      <c r="CNF28" s="12"/>
      <c r="CNG28" s="12"/>
      <c r="CNH28" s="12"/>
      <c r="CNI28" s="12"/>
      <c r="CNJ28" s="12"/>
      <c r="CNK28" s="12"/>
      <c r="CNL28" s="12"/>
      <c r="CNM28" s="12"/>
      <c r="CNN28" s="12"/>
      <c r="CNO28" s="12"/>
      <c r="CNP28" s="12"/>
      <c r="CNQ28" s="12"/>
      <c r="CNR28" s="12"/>
      <c r="CNS28" s="12"/>
      <c r="CNT28" s="12"/>
      <c r="CNU28" s="12"/>
      <c r="CNV28" s="12"/>
      <c r="CNW28" s="12"/>
      <c r="CNX28" s="12"/>
      <c r="CNY28" s="12"/>
      <c r="CNZ28" s="12"/>
      <c r="COA28" s="12"/>
      <c r="COB28" s="12"/>
      <c r="COC28" s="12"/>
      <c r="COD28" s="12"/>
      <c r="COE28" s="12"/>
      <c r="COF28" s="12"/>
      <c r="COG28" s="12"/>
      <c r="COH28" s="12"/>
      <c r="COI28" s="12"/>
      <c r="COJ28" s="12"/>
      <c r="COK28" s="12"/>
      <c r="COL28" s="12"/>
      <c r="COM28" s="12"/>
      <c r="CON28" s="12"/>
      <c r="COO28" s="12"/>
      <c r="COP28" s="12"/>
      <c r="COQ28" s="12"/>
      <c r="COR28" s="12"/>
      <c r="COS28" s="12"/>
      <c r="COT28" s="12"/>
      <c r="COU28" s="12"/>
      <c r="COV28" s="12"/>
      <c r="COW28" s="12"/>
      <c r="COX28" s="12"/>
      <c r="COY28" s="12"/>
      <c r="COZ28" s="12"/>
      <c r="CPA28" s="12"/>
      <c r="CPB28" s="12"/>
      <c r="CPC28" s="12"/>
      <c r="CPD28" s="12"/>
      <c r="CPE28" s="12"/>
      <c r="CPF28" s="12"/>
      <c r="CPG28" s="12"/>
      <c r="CPH28" s="12"/>
      <c r="CPI28" s="12"/>
      <c r="CPJ28" s="12"/>
      <c r="CPK28" s="12"/>
      <c r="CPL28" s="12"/>
      <c r="CPM28" s="12"/>
      <c r="CPN28" s="12"/>
      <c r="CPO28" s="12"/>
      <c r="CPP28" s="12"/>
      <c r="CPQ28" s="12"/>
      <c r="CPR28" s="12"/>
      <c r="CPS28" s="12"/>
      <c r="CPT28" s="12"/>
      <c r="CPU28" s="12"/>
      <c r="CPV28" s="12"/>
      <c r="CPW28" s="12"/>
      <c r="CPX28" s="12"/>
      <c r="CPY28" s="12"/>
      <c r="CPZ28" s="12"/>
      <c r="CQA28" s="12"/>
      <c r="CQB28" s="12"/>
      <c r="CQC28" s="12"/>
      <c r="CQD28" s="12"/>
      <c r="CQE28" s="12"/>
      <c r="CQF28" s="12"/>
      <c r="CQG28" s="12"/>
      <c r="CQH28" s="12"/>
      <c r="CQI28" s="12"/>
      <c r="CQJ28" s="12"/>
      <c r="CQK28" s="12"/>
      <c r="CQL28" s="12"/>
      <c r="CQM28" s="12"/>
      <c r="CQN28" s="12"/>
      <c r="CQO28" s="12"/>
      <c r="CQP28" s="12"/>
      <c r="CQQ28" s="12"/>
      <c r="CQR28" s="12"/>
      <c r="CQS28" s="12"/>
      <c r="CQT28" s="12"/>
      <c r="CQU28" s="12"/>
      <c r="CQV28" s="12"/>
      <c r="CQW28" s="12"/>
      <c r="CQX28" s="12"/>
      <c r="CQY28" s="12"/>
      <c r="CQZ28" s="12"/>
      <c r="CRA28" s="12"/>
      <c r="CRB28" s="12"/>
      <c r="CRC28" s="12"/>
      <c r="CRD28" s="12"/>
      <c r="CRE28" s="12"/>
      <c r="CRF28" s="12"/>
      <c r="CRG28" s="12"/>
      <c r="CRH28" s="12"/>
      <c r="CRI28" s="12"/>
      <c r="CRJ28" s="12"/>
      <c r="CRK28" s="12"/>
      <c r="CRL28" s="12"/>
      <c r="CRM28" s="12"/>
      <c r="CRN28" s="12"/>
      <c r="CRO28" s="12"/>
      <c r="CRP28" s="12"/>
      <c r="CRQ28" s="12"/>
      <c r="CRR28" s="12"/>
      <c r="CRS28" s="12"/>
      <c r="CRT28" s="12"/>
      <c r="CRU28" s="12"/>
      <c r="CRV28" s="12"/>
      <c r="CRW28" s="12"/>
      <c r="CRX28" s="12"/>
      <c r="CRY28" s="12"/>
      <c r="CRZ28" s="12"/>
      <c r="CSA28" s="12"/>
      <c r="CSB28" s="12"/>
      <c r="CSC28" s="12"/>
      <c r="CSD28" s="12"/>
      <c r="CSE28" s="12"/>
      <c r="CSF28" s="12"/>
      <c r="CSG28" s="12"/>
      <c r="CSH28" s="12"/>
      <c r="CSI28" s="12"/>
      <c r="CSJ28" s="12"/>
      <c r="CSK28" s="12"/>
      <c r="CSL28" s="12"/>
      <c r="CSM28" s="12"/>
      <c r="CSN28" s="12"/>
      <c r="CSO28" s="12"/>
      <c r="CSP28" s="12"/>
      <c r="CSQ28" s="12"/>
      <c r="CSR28" s="12"/>
      <c r="CSS28" s="12"/>
      <c r="CST28" s="12"/>
      <c r="CSU28" s="12"/>
      <c r="CSV28" s="12"/>
      <c r="CSW28" s="12"/>
      <c r="CSX28" s="12"/>
      <c r="CSY28" s="12"/>
      <c r="CSZ28" s="12"/>
      <c r="CTA28" s="12"/>
      <c r="CTB28" s="12"/>
      <c r="CTC28" s="12"/>
      <c r="CTD28" s="12"/>
      <c r="CTE28" s="12"/>
      <c r="CTF28" s="12"/>
      <c r="CTG28" s="12"/>
      <c r="CTH28" s="12"/>
      <c r="CTI28" s="12"/>
      <c r="CTJ28" s="12"/>
      <c r="CTK28" s="12"/>
      <c r="CTL28" s="12"/>
      <c r="CTM28" s="12"/>
      <c r="CTN28" s="12"/>
      <c r="CTO28" s="12"/>
      <c r="CTP28" s="12"/>
      <c r="CTQ28" s="12"/>
      <c r="CTR28" s="12"/>
      <c r="CTS28" s="12"/>
      <c r="CTT28" s="12"/>
      <c r="CTU28" s="12"/>
      <c r="CTV28" s="12"/>
      <c r="CTW28" s="12"/>
      <c r="CTX28" s="12"/>
      <c r="CTY28" s="12"/>
      <c r="CTZ28" s="12"/>
      <c r="CUA28" s="12"/>
      <c r="CUB28" s="12"/>
      <c r="CUC28" s="12"/>
      <c r="CUD28" s="12"/>
      <c r="CUE28" s="12"/>
      <c r="CUF28" s="12"/>
      <c r="CUG28" s="12"/>
      <c r="CUH28" s="12"/>
      <c r="CUI28" s="12"/>
      <c r="CUJ28" s="12"/>
      <c r="CUK28" s="12"/>
      <c r="CUL28" s="12"/>
      <c r="CUM28" s="12"/>
      <c r="CUN28" s="12"/>
      <c r="CUO28" s="12"/>
      <c r="CUP28" s="12"/>
      <c r="CUQ28" s="12"/>
      <c r="CUR28" s="12"/>
      <c r="CUS28" s="12"/>
      <c r="CUT28" s="12"/>
      <c r="CUU28" s="12"/>
      <c r="CUV28" s="12"/>
      <c r="CUW28" s="12"/>
      <c r="CUX28" s="12"/>
      <c r="CUY28" s="12"/>
      <c r="CUZ28" s="12"/>
      <c r="CVA28" s="12"/>
      <c r="CVB28" s="12"/>
      <c r="CVC28" s="12"/>
      <c r="CVD28" s="12"/>
      <c r="CVE28" s="12"/>
      <c r="CVF28" s="12"/>
      <c r="CVG28" s="12"/>
      <c r="CVH28" s="12"/>
      <c r="CVI28" s="12"/>
      <c r="CVJ28" s="12"/>
      <c r="CVK28" s="12"/>
      <c r="CVL28" s="12"/>
      <c r="CVM28" s="12"/>
      <c r="CVN28" s="12"/>
      <c r="CVO28" s="12"/>
      <c r="CVP28" s="12"/>
      <c r="CVQ28" s="12"/>
      <c r="CVR28" s="12"/>
      <c r="CVS28" s="12"/>
      <c r="CVT28" s="12"/>
      <c r="CVU28" s="12"/>
      <c r="CVV28" s="12"/>
      <c r="CVW28" s="12"/>
      <c r="CVX28" s="12"/>
      <c r="CVY28" s="12"/>
      <c r="CVZ28" s="12"/>
      <c r="CWA28" s="12"/>
      <c r="CWB28" s="12"/>
      <c r="CWC28" s="12"/>
      <c r="CWD28" s="12"/>
      <c r="CWE28" s="12"/>
      <c r="CWF28" s="12"/>
      <c r="CWG28" s="12"/>
      <c r="CWH28" s="12"/>
      <c r="CWI28" s="12"/>
      <c r="CWJ28" s="12"/>
      <c r="CWK28" s="12"/>
      <c r="CWL28" s="12"/>
      <c r="CWM28" s="12"/>
      <c r="CWN28" s="12"/>
      <c r="CWO28" s="12"/>
      <c r="CWP28" s="12"/>
      <c r="CWQ28" s="12"/>
      <c r="CWR28" s="12"/>
      <c r="CWS28" s="12"/>
      <c r="CWT28" s="12"/>
      <c r="CWU28" s="12"/>
      <c r="CWV28" s="12"/>
      <c r="CWW28" s="12"/>
      <c r="CWX28" s="12"/>
      <c r="CWY28" s="12"/>
      <c r="CWZ28" s="12"/>
      <c r="CXA28" s="12"/>
      <c r="CXB28" s="12"/>
      <c r="CXC28" s="12"/>
      <c r="CXD28" s="12"/>
      <c r="CXE28" s="12"/>
      <c r="CXF28" s="12"/>
      <c r="CXG28" s="12"/>
      <c r="CXH28" s="12"/>
      <c r="CXI28" s="12"/>
      <c r="CXJ28" s="12"/>
      <c r="CXK28" s="12"/>
      <c r="CXL28" s="12"/>
      <c r="CXM28" s="12"/>
      <c r="CXN28" s="12"/>
      <c r="CXO28" s="12"/>
      <c r="CXP28" s="12"/>
      <c r="CXQ28" s="12"/>
      <c r="CXR28" s="12"/>
      <c r="CXS28" s="12"/>
      <c r="CXT28" s="12"/>
      <c r="CXU28" s="12"/>
      <c r="CXV28" s="12"/>
      <c r="CXW28" s="12"/>
      <c r="CXX28" s="12"/>
      <c r="CXY28" s="12"/>
      <c r="CXZ28" s="12"/>
      <c r="CYA28" s="12"/>
      <c r="CYB28" s="12"/>
      <c r="CYC28" s="12"/>
      <c r="CYD28" s="12"/>
      <c r="CYE28" s="12"/>
      <c r="CYF28" s="12"/>
      <c r="CYG28" s="12"/>
      <c r="CYH28" s="12"/>
      <c r="CYI28" s="12"/>
      <c r="CYJ28" s="12"/>
      <c r="CYK28" s="12"/>
      <c r="CYL28" s="12"/>
      <c r="CYM28" s="12"/>
      <c r="CYN28" s="12"/>
      <c r="CYO28" s="12"/>
      <c r="CYP28" s="12"/>
      <c r="CYQ28" s="12"/>
      <c r="CYR28" s="12"/>
      <c r="CYS28" s="12"/>
      <c r="CYT28" s="12"/>
      <c r="CYU28" s="12"/>
      <c r="CYV28" s="12"/>
      <c r="CYW28" s="12"/>
      <c r="CYX28" s="12"/>
      <c r="CYY28" s="12"/>
      <c r="CYZ28" s="12"/>
      <c r="CZA28" s="12"/>
      <c r="CZB28" s="12"/>
      <c r="CZC28" s="12"/>
      <c r="CZD28" s="12"/>
      <c r="CZE28" s="12"/>
      <c r="CZF28" s="12"/>
      <c r="CZG28" s="12"/>
      <c r="CZH28" s="12"/>
      <c r="CZI28" s="12"/>
      <c r="CZJ28" s="12"/>
      <c r="CZK28" s="12"/>
      <c r="CZL28" s="12"/>
      <c r="CZM28" s="12"/>
      <c r="CZN28" s="12"/>
      <c r="CZO28" s="12"/>
      <c r="CZP28" s="12"/>
      <c r="CZQ28" s="12"/>
      <c r="CZR28" s="12"/>
      <c r="CZS28" s="12"/>
      <c r="CZT28" s="12"/>
      <c r="CZU28" s="12"/>
      <c r="CZV28" s="12"/>
      <c r="CZW28" s="12"/>
      <c r="CZX28" s="12"/>
      <c r="CZY28" s="12"/>
      <c r="CZZ28" s="12"/>
      <c r="DAA28" s="12"/>
      <c r="DAB28" s="12"/>
      <c r="DAC28" s="12"/>
      <c r="DAD28" s="12"/>
      <c r="DAE28" s="12"/>
      <c r="DAF28" s="12"/>
      <c r="DAG28" s="12"/>
      <c r="DAH28" s="12"/>
      <c r="DAI28" s="12"/>
      <c r="DAJ28" s="12"/>
      <c r="DAK28" s="12"/>
      <c r="DAL28" s="12"/>
      <c r="DAM28" s="12"/>
      <c r="DAN28" s="12"/>
      <c r="DAO28" s="12"/>
      <c r="DAP28" s="12"/>
      <c r="DAQ28" s="12"/>
      <c r="DAR28" s="12"/>
      <c r="DAS28" s="12"/>
      <c r="DAT28" s="12"/>
      <c r="DAU28" s="12"/>
      <c r="DAV28" s="12"/>
      <c r="DAW28" s="12"/>
      <c r="DAX28" s="12"/>
      <c r="DAY28" s="12"/>
      <c r="DAZ28" s="12"/>
      <c r="DBA28" s="12"/>
      <c r="DBB28" s="12"/>
      <c r="DBC28" s="12"/>
      <c r="DBD28" s="12"/>
      <c r="DBE28" s="12"/>
      <c r="DBF28" s="12"/>
      <c r="DBG28" s="12"/>
      <c r="DBH28" s="12"/>
      <c r="DBI28" s="12"/>
      <c r="DBJ28" s="12"/>
      <c r="DBK28" s="12"/>
      <c r="DBL28" s="12"/>
      <c r="DBM28" s="12"/>
      <c r="DBN28" s="12"/>
      <c r="DBO28" s="12"/>
      <c r="DBP28" s="12"/>
      <c r="DBQ28" s="12"/>
      <c r="DBR28" s="12"/>
      <c r="DBS28" s="12"/>
      <c r="DBT28" s="12"/>
      <c r="DBU28" s="12"/>
      <c r="DBV28" s="12"/>
      <c r="DBW28" s="12"/>
      <c r="DBX28" s="12"/>
      <c r="DBY28" s="12"/>
      <c r="DBZ28" s="12"/>
      <c r="DCA28" s="12"/>
      <c r="DCB28" s="12"/>
      <c r="DCC28" s="12"/>
      <c r="DCD28" s="12"/>
      <c r="DCE28" s="12"/>
      <c r="DCF28" s="12"/>
      <c r="DCG28" s="12"/>
      <c r="DCH28" s="12"/>
      <c r="DCI28" s="12"/>
      <c r="DCJ28" s="12"/>
      <c r="DCK28" s="12"/>
      <c r="DCL28" s="12"/>
      <c r="DCM28" s="12"/>
      <c r="DCN28" s="12"/>
      <c r="DCO28" s="12"/>
      <c r="DCP28" s="12"/>
      <c r="DCQ28" s="12"/>
      <c r="DCR28" s="12"/>
      <c r="DCS28" s="12"/>
      <c r="DCT28" s="12"/>
      <c r="DCU28" s="12"/>
      <c r="DCV28" s="12"/>
      <c r="DCW28" s="12"/>
      <c r="DCX28" s="12"/>
      <c r="DCY28" s="12"/>
      <c r="DCZ28" s="12"/>
      <c r="DDA28" s="12"/>
      <c r="DDB28" s="12"/>
      <c r="DDC28" s="12"/>
      <c r="DDD28" s="12"/>
      <c r="DDE28" s="12"/>
      <c r="DDF28" s="12"/>
      <c r="DDG28" s="12"/>
      <c r="DDH28" s="12"/>
      <c r="DDI28" s="12"/>
      <c r="DDJ28" s="12"/>
      <c r="DDK28" s="12"/>
      <c r="DDL28" s="12"/>
      <c r="DDM28" s="12"/>
      <c r="DDN28" s="12"/>
      <c r="DDO28" s="12"/>
      <c r="DDP28" s="12"/>
      <c r="DDQ28" s="12"/>
      <c r="DDR28" s="12"/>
      <c r="DDS28" s="12"/>
      <c r="DDT28" s="12"/>
      <c r="DDU28" s="12"/>
      <c r="DDV28" s="12"/>
      <c r="DDW28" s="12"/>
      <c r="DDX28" s="12"/>
      <c r="DDY28" s="12"/>
      <c r="DDZ28" s="12"/>
      <c r="DEA28" s="12"/>
      <c r="DEB28" s="12"/>
      <c r="DEC28" s="12"/>
      <c r="DED28" s="12"/>
      <c r="DEE28" s="12"/>
      <c r="DEF28" s="12"/>
      <c r="DEG28" s="12"/>
      <c r="DEH28" s="12"/>
      <c r="DEI28" s="12"/>
      <c r="DEJ28" s="12"/>
      <c r="DEK28" s="12"/>
      <c r="DEL28" s="12"/>
      <c r="DEM28" s="12"/>
      <c r="DEN28" s="12"/>
      <c r="DEO28" s="12"/>
      <c r="DEP28" s="12"/>
      <c r="DEQ28" s="12"/>
      <c r="DER28" s="12"/>
      <c r="DES28" s="12"/>
      <c r="DET28" s="12"/>
      <c r="DEU28" s="12"/>
      <c r="DEV28" s="12"/>
      <c r="DEW28" s="12"/>
      <c r="DEX28" s="12"/>
      <c r="DEY28" s="12"/>
      <c r="DEZ28" s="12"/>
      <c r="DFA28" s="12"/>
      <c r="DFB28" s="12"/>
      <c r="DFC28" s="12"/>
      <c r="DFD28" s="12"/>
      <c r="DFE28" s="12"/>
      <c r="DFF28" s="12"/>
      <c r="DFG28" s="12"/>
      <c r="DFH28" s="12"/>
      <c r="DFI28" s="12"/>
      <c r="DFJ28" s="12"/>
      <c r="DFK28" s="12"/>
      <c r="DFL28" s="12"/>
      <c r="DFM28" s="12"/>
      <c r="DFN28" s="12"/>
      <c r="DFO28" s="12"/>
      <c r="DFP28" s="12"/>
      <c r="DFQ28" s="12"/>
      <c r="DFR28" s="12"/>
      <c r="DFS28" s="12"/>
      <c r="DFT28" s="12"/>
      <c r="DFU28" s="12"/>
      <c r="DFV28" s="12"/>
      <c r="DFW28" s="12"/>
      <c r="DFX28" s="12"/>
      <c r="DFY28" s="12"/>
      <c r="DFZ28" s="12"/>
      <c r="DGA28" s="12"/>
      <c r="DGB28" s="12"/>
      <c r="DGC28" s="12"/>
      <c r="DGD28" s="12"/>
      <c r="DGE28" s="12"/>
      <c r="DGF28" s="12"/>
      <c r="DGG28" s="12"/>
      <c r="DGH28" s="12"/>
      <c r="DGI28" s="12"/>
      <c r="DGJ28" s="12"/>
      <c r="DGK28" s="12"/>
      <c r="DGL28" s="12"/>
      <c r="DGM28" s="12"/>
      <c r="DGN28" s="12"/>
      <c r="DGO28" s="12"/>
      <c r="DGP28" s="12"/>
      <c r="DGQ28" s="12"/>
      <c r="DGR28" s="12"/>
      <c r="DGS28" s="12"/>
      <c r="DGT28" s="12"/>
      <c r="DGU28" s="12"/>
      <c r="DGV28" s="12"/>
      <c r="DGW28" s="12"/>
      <c r="DGX28" s="12"/>
      <c r="DGY28" s="12"/>
      <c r="DGZ28" s="12"/>
      <c r="DHA28" s="12"/>
      <c r="DHB28" s="12"/>
      <c r="DHC28" s="12"/>
      <c r="DHD28" s="12"/>
      <c r="DHE28" s="12"/>
      <c r="DHF28" s="12"/>
      <c r="DHG28" s="12"/>
      <c r="DHH28" s="12"/>
      <c r="DHI28" s="12"/>
      <c r="DHJ28" s="12"/>
      <c r="DHK28" s="12"/>
      <c r="DHL28" s="12"/>
      <c r="DHM28" s="12"/>
      <c r="DHN28" s="12"/>
      <c r="DHO28" s="12"/>
      <c r="DHP28" s="12"/>
      <c r="DHQ28" s="12"/>
      <c r="DHR28" s="12"/>
      <c r="DHS28" s="12"/>
      <c r="DHT28" s="12"/>
      <c r="DHU28" s="12"/>
      <c r="DHV28" s="12"/>
      <c r="DHW28" s="12"/>
      <c r="DHX28" s="12"/>
      <c r="DHY28" s="12"/>
      <c r="DHZ28" s="12"/>
      <c r="DIA28" s="12"/>
      <c r="DIB28" s="12"/>
      <c r="DIC28" s="12"/>
      <c r="DID28" s="12"/>
      <c r="DIE28" s="12"/>
      <c r="DIF28" s="12"/>
      <c r="DIG28" s="12"/>
      <c r="DIH28" s="12"/>
      <c r="DII28" s="12"/>
      <c r="DIJ28" s="12"/>
      <c r="DIK28" s="12"/>
      <c r="DIL28" s="12"/>
      <c r="DIM28" s="12"/>
      <c r="DIN28" s="12"/>
      <c r="DIO28" s="12"/>
      <c r="DIP28" s="12"/>
      <c r="DIQ28" s="12"/>
      <c r="DIR28" s="12"/>
      <c r="DIS28" s="12"/>
      <c r="DIT28" s="12"/>
      <c r="DIU28" s="12"/>
      <c r="DIV28" s="12"/>
      <c r="DIW28" s="12"/>
      <c r="DIX28" s="12"/>
      <c r="DIY28" s="12"/>
      <c r="DIZ28" s="12"/>
      <c r="DJA28" s="12"/>
      <c r="DJB28" s="12"/>
      <c r="DJC28" s="12"/>
      <c r="DJD28" s="12"/>
      <c r="DJE28" s="12"/>
      <c r="DJF28" s="12"/>
      <c r="DJG28" s="12"/>
      <c r="DJH28" s="12"/>
      <c r="DJI28" s="12"/>
      <c r="DJJ28" s="12"/>
      <c r="DJK28" s="12"/>
      <c r="DJL28" s="12"/>
      <c r="DJM28" s="12"/>
      <c r="DJN28" s="12"/>
      <c r="DJO28" s="12"/>
      <c r="DJP28" s="12"/>
      <c r="DJQ28" s="12"/>
      <c r="DJR28" s="12"/>
      <c r="DJS28" s="12"/>
      <c r="DJT28" s="12"/>
      <c r="DJU28" s="12"/>
      <c r="DJV28" s="12"/>
      <c r="DJW28" s="12"/>
      <c r="DJX28" s="12"/>
      <c r="DJY28" s="12"/>
      <c r="DJZ28" s="12"/>
      <c r="DKA28" s="12"/>
      <c r="DKB28" s="12"/>
      <c r="DKC28" s="12"/>
      <c r="DKD28" s="12"/>
      <c r="DKE28" s="12"/>
      <c r="DKF28" s="12"/>
      <c r="DKG28" s="12"/>
      <c r="DKH28" s="12"/>
      <c r="DKI28" s="12"/>
      <c r="DKJ28" s="12"/>
      <c r="DKK28" s="12"/>
      <c r="DKL28" s="12"/>
      <c r="DKM28" s="12"/>
      <c r="DKN28" s="12"/>
      <c r="DKO28" s="12"/>
      <c r="DKP28" s="12"/>
      <c r="DKQ28" s="12"/>
      <c r="DKR28" s="12"/>
      <c r="DKS28" s="12"/>
      <c r="DKT28" s="12"/>
      <c r="DKU28" s="12"/>
      <c r="DKV28" s="12"/>
      <c r="DKW28" s="12"/>
      <c r="DKX28" s="12"/>
      <c r="DKY28" s="12"/>
      <c r="DKZ28" s="12"/>
      <c r="DLA28" s="12"/>
      <c r="DLB28" s="12"/>
      <c r="DLC28" s="12"/>
      <c r="DLD28" s="12"/>
      <c r="DLE28" s="12"/>
      <c r="DLF28" s="12"/>
      <c r="DLG28" s="12"/>
      <c r="DLH28" s="12"/>
      <c r="DLI28" s="12"/>
      <c r="DLJ28" s="12"/>
      <c r="DLK28" s="12"/>
      <c r="DLL28" s="12"/>
      <c r="DLM28" s="12"/>
      <c r="DLN28" s="12"/>
      <c r="DLO28" s="12"/>
      <c r="DLP28" s="12"/>
      <c r="DLQ28" s="12"/>
      <c r="DLR28" s="12"/>
      <c r="DLS28" s="12"/>
      <c r="DLT28" s="12"/>
      <c r="DLU28" s="12"/>
      <c r="DLV28" s="12"/>
      <c r="DLW28" s="12"/>
      <c r="DLX28" s="12"/>
      <c r="DLY28" s="12"/>
      <c r="DLZ28" s="12"/>
      <c r="DMA28" s="12"/>
      <c r="DMB28" s="12"/>
      <c r="DMC28" s="12"/>
      <c r="DMD28" s="12"/>
      <c r="DME28" s="12"/>
      <c r="DMF28" s="12"/>
      <c r="DMG28" s="12"/>
      <c r="DMH28" s="12"/>
      <c r="DMI28" s="12"/>
      <c r="DMJ28" s="12"/>
      <c r="DMK28" s="12"/>
      <c r="DML28" s="12"/>
      <c r="DMM28" s="12"/>
      <c r="DMN28" s="12"/>
      <c r="DMO28" s="12"/>
      <c r="DMP28" s="12"/>
      <c r="DMQ28" s="12"/>
      <c r="DMR28" s="12"/>
      <c r="DMS28" s="12"/>
      <c r="DMT28" s="12"/>
      <c r="DMU28" s="12"/>
      <c r="DMV28" s="12"/>
      <c r="DMW28" s="12"/>
      <c r="DMX28" s="12"/>
      <c r="DMY28" s="12"/>
      <c r="DMZ28" s="12"/>
      <c r="DNA28" s="12"/>
      <c r="DNB28" s="12"/>
      <c r="DNC28" s="12"/>
      <c r="DND28" s="12"/>
      <c r="DNE28" s="12"/>
      <c r="DNF28" s="12"/>
      <c r="DNG28" s="12"/>
      <c r="DNH28" s="12"/>
      <c r="DNI28" s="12"/>
      <c r="DNJ28" s="12"/>
      <c r="DNK28" s="12"/>
      <c r="DNL28" s="12"/>
      <c r="DNM28" s="12"/>
      <c r="DNN28" s="12"/>
      <c r="DNO28" s="12"/>
      <c r="DNP28" s="12"/>
      <c r="DNQ28" s="12"/>
      <c r="DNR28" s="12"/>
      <c r="DNS28" s="12"/>
      <c r="DNT28" s="12"/>
      <c r="DNU28" s="12"/>
      <c r="DNV28" s="12"/>
      <c r="DNW28" s="12"/>
      <c r="DNX28" s="12"/>
      <c r="DNY28" s="12"/>
      <c r="DNZ28" s="12"/>
      <c r="DOA28" s="12"/>
      <c r="DOB28" s="12"/>
      <c r="DOC28" s="12"/>
      <c r="DOD28" s="12"/>
      <c r="DOE28" s="12"/>
      <c r="DOF28" s="12"/>
      <c r="DOG28" s="12"/>
      <c r="DOH28" s="12"/>
      <c r="DOI28" s="12"/>
      <c r="DOJ28" s="12"/>
      <c r="DOK28" s="12"/>
      <c r="DOL28" s="12"/>
      <c r="DOM28" s="12"/>
      <c r="DON28" s="12"/>
      <c r="DOO28" s="12"/>
      <c r="DOP28" s="12"/>
      <c r="DOQ28" s="12"/>
      <c r="DOR28" s="12"/>
      <c r="DOS28" s="12"/>
      <c r="DOT28" s="12"/>
      <c r="DOU28" s="12"/>
      <c r="DOV28" s="12"/>
      <c r="DOW28" s="12"/>
      <c r="DOX28" s="12"/>
      <c r="DOY28" s="12"/>
      <c r="DOZ28" s="12"/>
      <c r="DPA28" s="12"/>
      <c r="DPB28" s="12"/>
      <c r="DPC28" s="12"/>
      <c r="DPD28" s="12"/>
      <c r="DPE28" s="12"/>
      <c r="DPF28" s="12"/>
      <c r="DPG28" s="12"/>
      <c r="DPH28" s="12"/>
      <c r="DPI28" s="12"/>
      <c r="DPJ28" s="12"/>
      <c r="DPK28" s="12"/>
      <c r="DPL28" s="12"/>
      <c r="DPM28" s="12"/>
      <c r="DPN28" s="12"/>
      <c r="DPO28" s="12"/>
      <c r="DPP28" s="12"/>
      <c r="DPQ28" s="12"/>
      <c r="DPR28" s="12"/>
      <c r="DPS28" s="12"/>
      <c r="DPT28" s="12"/>
      <c r="DPU28" s="12"/>
      <c r="DPV28" s="12"/>
      <c r="DPW28" s="12"/>
      <c r="DPX28" s="12"/>
      <c r="DPY28" s="12"/>
      <c r="DPZ28" s="12"/>
      <c r="DQA28" s="12"/>
      <c r="DQB28" s="12"/>
      <c r="DQC28" s="12"/>
      <c r="DQD28" s="12"/>
      <c r="DQE28" s="12"/>
      <c r="DQF28" s="12"/>
      <c r="DQG28" s="12"/>
      <c r="DQH28" s="12"/>
      <c r="DQI28" s="12"/>
      <c r="DQJ28" s="12"/>
      <c r="DQK28" s="12"/>
      <c r="DQL28" s="12"/>
      <c r="DQM28" s="12"/>
      <c r="DQN28" s="12"/>
      <c r="DQO28" s="12"/>
      <c r="DQP28" s="12"/>
      <c r="DQQ28" s="12"/>
      <c r="DQR28" s="12"/>
      <c r="DQS28" s="12"/>
      <c r="DQT28" s="12"/>
      <c r="DQU28" s="12"/>
      <c r="DQV28" s="12"/>
      <c r="DQW28" s="12"/>
      <c r="DQX28" s="12"/>
      <c r="DQY28" s="12"/>
      <c r="DQZ28" s="12"/>
      <c r="DRA28" s="12"/>
      <c r="DRB28" s="12"/>
      <c r="DRC28" s="12"/>
      <c r="DRD28" s="12"/>
      <c r="DRE28" s="12"/>
      <c r="DRF28" s="12"/>
      <c r="DRG28" s="12"/>
      <c r="DRH28" s="12"/>
      <c r="DRI28" s="12"/>
      <c r="DRJ28" s="12"/>
      <c r="DRK28" s="12"/>
      <c r="DRL28" s="12"/>
      <c r="DRM28" s="12"/>
      <c r="DRN28" s="12"/>
      <c r="DRO28" s="12"/>
      <c r="DRP28" s="12"/>
      <c r="DRQ28" s="12"/>
      <c r="DRR28" s="12"/>
      <c r="DRS28" s="12"/>
      <c r="DRT28" s="12"/>
      <c r="DRU28" s="12"/>
      <c r="DRV28" s="12"/>
      <c r="DRW28" s="12"/>
      <c r="DRX28" s="12"/>
      <c r="DRY28" s="12"/>
      <c r="DRZ28" s="12"/>
      <c r="DSA28" s="12"/>
      <c r="DSB28" s="12"/>
      <c r="DSC28" s="12"/>
      <c r="DSD28" s="12"/>
      <c r="DSE28" s="12"/>
      <c r="DSF28" s="12"/>
      <c r="DSG28" s="12"/>
      <c r="DSH28" s="12"/>
      <c r="DSI28" s="12"/>
      <c r="DSJ28" s="12"/>
      <c r="DSK28" s="12"/>
      <c r="DSL28" s="12"/>
      <c r="DSM28" s="12"/>
      <c r="DSN28" s="12"/>
      <c r="DSO28" s="12"/>
      <c r="DSP28" s="12"/>
      <c r="DSQ28" s="12"/>
      <c r="DSR28" s="12"/>
      <c r="DSS28" s="12"/>
      <c r="DST28" s="12"/>
      <c r="DSU28" s="12"/>
      <c r="DSV28" s="12"/>
      <c r="DSW28" s="12"/>
      <c r="DSX28" s="12"/>
      <c r="DSY28" s="12"/>
      <c r="DSZ28" s="12"/>
      <c r="DTA28" s="12"/>
      <c r="DTB28" s="12"/>
      <c r="DTC28" s="12"/>
      <c r="DTD28" s="12"/>
      <c r="DTE28" s="12"/>
      <c r="DTF28" s="12"/>
      <c r="DTG28" s="12"/>
      <c r="DTH28" s="12"/>
      <c r="DTI28" s="12"/>
      <c r="DTJ28" s="12"/>
      <c r="DTK28" s="12"/>
      <c r="DTL28" s="12"/>
      <c r="DTM28" s="12"/>
      <c r="DTN28" s="12"/>
      <c r="DTO28" s="12"/>
      <c r="DTP28" s="12"/>
      <c r="DTQ28" s="12"/>
      <c r="DTR28" s="12"/>
      <c r="DTS28" s="12"/>
      <c r="DTT28" s="12"/>
      <c r="DTU28" s="12"/>
      <c r="DTV28" s="12"/>
      <c r="DTW28" s="12"/>
      <c r="DTX28" s="12"/>
      <c r="DTY28" s="12"/>
      <c r="DTZ28" s="12"/>
      <c r="DUA28" s="12"/>
      <c r="DUB28" s="12"/>
      <c r="DUC28" s="12"/>
      <c r="DUD28" s="12"/>
      <c r="DUE28" s="12"/>
      <c r="DUF28" s="12"/>
      <c r="DUG28" s="12"/>
      <c r="DUH28" s="12"/>
      <c r="DUI28" s="12"/>
      <c r="DUJ28" s="12"/>
      <c r="DUK28" s="12"/>
      <c r="DUL28" s="12"/>
      <c r="DUM28" s="12"/>
      <c r="DUN28" s="12"/>
      <c r="DUO28" s="12"/>
      <c r="DUP28" s="12"/>
      <c r="DUQ28" s="12"/>
      <c r="DUR28" s="12"/>
      <c r="DUS28" s="12"/>
      <c r="DUT28" s="12"/>
      <c r="DUU28" s="12"/>
      <c r="DUV28" s="12"/>
      <c r="DUW28" s="12"/>
      <c r="DUX28" s="12"/>
      <c r="DUY28" s="12"/>
      <c r="DUZ28" s="12"/>
      <c r="DVA28" s="12"/>
      <c r="DVB28" s="12"/>
      <c r="DVC28" s="12"/>
      <c r="DVD28" s="12"/>
      <c r="DVE28" s="12"/>
      <c r="DVF28" s="12"/>
      <c r="DVG28" s="12"/>
      <c r="DVH28" s="12"/>
      <c r="DVI28" s="12"/>
      <c r="DVJ28" s="12"/>
      <c r="DVK28" s="12"/>
      <c r="DVL28" s="12"/>
      <c r="DVM28" s="12"/>
      <c r="DVN28" s="12"/>
      <c r="DVO28" s="12"/>
      <c r="DVP28" s="12"/>
      <c r="DVQ28" s="12"/>
      <c r="DVR28" s="12"/>
      <c r="DVS28" s="12"/>
      <c r="DVT28" s="12"/>
      <c r="DVU28" s="12"/>
      <c r="DVV28" s="12"/>
      <c r="DVW28" s="12"/>
      <c r="DVX28" s="12"/>
      <c r="DVY28" s="12"/>
      <c r="DVZ28" s="12"/>
      <c r="DWA28" s="12"/>
      <c r="DWB28" s="12"/>
      <c r="DWC28" s="12"/>
      <c r="DWD28" s="12"/>
      <c r="DWE28" s="12"/>
      <c r="DWF28" s="12"/>
      <c r="DWG28" s="12"/>
      <c r="DWH28" s="12"/>
      <c r="DWI28" s="12"/>
      <c r="DWJ28" s="12"/>
      <c r="DWK28" s="12"/>
      <c r="DWL28" s="12"/>
      <c r="DWM28" s="12"/>
      <c r="DWN28" s="12"/>
      <c r="DWO28" s="12"/>
      <c r="DWP28" s="12"/>
      <c r="DWQ28" s="12"/>
      <c r="DWR28" s="12"/>
      <c r="DWS28" s="12"/>
      <c r="DWT28" s="12"/>
      <c r="DWU28" s="12"/>
      <c r="DWV28" s="12"/>
      <c r="DWW28" s="12"/>
      <c r="DWX28" s="12"/>
      <c r="DWY28" s="12"/>
      <c r="DWZ28" s="12"/>
      <c r="DXA28" s="12"/>
      <c r="DXB28" s="12"/>
      <c r="DXC28" s="12"/>
      <c r="DXD28" s="12"/>
      <c r="DXE28" s="12"/>
      <c r="DXF28" s="12"/>
      <c r="DXG28" s="12"/>
      <c r="DXH28" s="12"/>
      <c r="DXI28" s="12"/>
      <c r="DXJ28" s="12"/>
      <c r="DXK28" s="12"/>
      <c r="DXL28" s="12"/>
      <c r="DXM28" s="12"/>
      <c r="DXN28" s="12"/>
      <c r="DXO28" s="12"/>
      <c r="DXP28" s="12"/>
      <c r="DXQ28" s="12"/>
      <c r="DXR28" s="12"/>
      <c r="DXS28" s="12"/>
      <c r="DXT28" s="12"/>
      <c r="DXU28" s="12"/>
      <c r="DXV28" s="12"/>
      <c r="DXW28" s="12"/>
      <c r="DXX28" s="12"/>
      <c r="DXY28" s="12"/>
      <c r="DXZ28" s="12"/>
      <c r="DYA28" s="12"/>
      <c r="DYB28" s="12"/>
      <c r="DYC28" s="12"/>
      <c r="DYD28" s="12"/>
      <c r="DYE28" s="12"/>
      <c r="DYF28" s="12"/>
      <c r="DYG28" s="12"/>
      <c r="DYH28" s="12"/>
      <c r="DYI28" s="12"/>
      <c r="DYJ28" s="12"/>
      <c r="DYK28" s="12"/>
      <c r="DYL28" s="12"/>
      <c r="DYM28" s="12"/>
      <c r="DYN28" s="12"/>
      <c r="DYO28" s="12"/>
      <c r="DYP28" s="12"/>
      <c r="DYQ28" s="12"/>
      <c r="DYR28" s="12"/>
      <c r="DYS28" s="12"/>
      <c r="DYT28" s="12"/>
      <c r="DYU28" s="12"/>
      <c r="DYV28" s="12"/>
      <c r="DYW28" s="12"/>
      <c r="DYX28" s="12"/>
      <c r="DYY28" s="12"/>
      <c r="DYZ28" s="12"/>
      <c r="DZA28" s="12"/>
      <c r="DZB28" s="12"/>
      <c r="DZC28" s="12"/>
      <c r="DZD28" s="12"/>
      <c r="DZE28" s="12"/>
      <c r="DZF28" s="12"/>
      <c r="DZG28" s="12"/>
      <c r="DZH28" s="12"/>
      <c r="DZI28" s="12"/>
      <c r="DZJ28" s="12"/>
      <c r="DZK28" s="12"/>
      <c r="DZL28" s="12"/>
      <c r="DZM28" s="12"/>
      <c r="DZN28" s="12"/>
      <c r="DZO28" s="12"/>
      <c r="DZP28" s="12"/>
      <c r="DZQ28" s="12"/>
      <c r="DZR28" s="12"/>
      <c r="DZS28" s="12"/>
      <c r="DZT28" s="12"/>
      <c r="DZU28" s="12"/>
      <c r="DZV28" s="12"/>
      <c r="DZW28" s="12"/>
      <c r="DZX28" s="12"/>
      <c r="DZY28" s="12"/>
      <c r="DZZ28" s="12"/>
      <c r="EAA28" s="12"/>
      <c r="EAB28" s="12"/>
      <c r="EAC28" s="12"/>
      <c r="EAD28" s="12"/>
      <c r="EAE28" s="12"/>
      <c r="EAF28" s="12"/>
      <c r="EAG28" s="12"/>
      <c r="EAH28" s="12"/>
      <c r="EAI28" s="12"/>
      <c r="EAJ28" s="12"/>
      <c r="EAK28" s="12"/>
      <c r="EAL28" s="12"/>
      <c r="EAM28" s="12"/>
      <c r="EAN28" s="12"/>
      <c r="EAO28" s="12"/>
      <c r="EAP28" s="12"/>
      <c r="EAQ28" s="12"/>
      <c r="EAR28" s="12"/>
      <c r="EAS28" s="12"/>
      <c r="EAT28" s="12"/>
      <c r="EAU28" s="12"/>
      <c r="EAV28" s="12"/>
      <c r="EAW28" s="12"/>
      <c r="EAX28" s="12"/>
      <c r="EAY28" s="12"/>
      <c r="EAZ28" s="12"/>
      <c r="EBA28" s="12"/>
      <c r="EBB28" s="12"/>
      <c r="EBC28" s="12"/>
      <c r="EBD28" s="12"/>
      <c r="EBE28" s="12"/>
      <c r="EBF28" s="12"/>
      <c r="EBG28" s="12"/>
      <c r="EBH28" s="12"/>
      <c r="EBI28" s="12"/>
      <c r="EBJ28" s="12"/>
      <c r="EBK28" s="12"/>
      <c r="EBL28" s="12"/>
      <c r="EBM28" s="12"/>
      <c r="EBN28" s="12"/>
      <c r="EBO28" s="12"/>
      <c r="EBP28" s="12"/>
      <c r="EBQ28" s="12"/>
      <c r="EBR28" s="12"/>
      <c r="EBS28" s="12"/>
      <c r="EBT28" s="12"/>
      <c r="EBU28" s="12"/>
      <c r="EBV28" s="12"/>
      <c r="EBW28" s="12"/>
      <c r="EBX28" s="12"/>
      <c r="EBY28" s="12"/>
      <c r="EBZ28" s="12"/>
      <c r="ECA28" s="12"/>
      <c r="ECB28" s="12"/>
      <c r="ECC28" s="12"/>
      <c r="ECD28" s="12"/>
      <c r="ECE28" s="12"/>
      <c r="ECF28" s="12"/>
      <c r="ECG28" s="12"/>
      <c r="ECH28" s="12"/>
      <c r="ECI28" s="12"/>
      <c r="ECJ28" s="12"/>
      <c r="ECK28" s="12"/>
      <c r="ECL28" s="12"/>
      <c r="ECM28" s="12"/>
      <c r="ECN28" s="12"/>
      <c r="ECO28" s="12"/>
      <c r="ECP28" s="12"/>
      <c r="ECQ28" s="12"/>
      <c r="ECR28" s="12"/>
      <c r="ECS28" s="12"/>
      <c r="ECT28" s="12"/>
      <c r="ECU28" s="12"/>
      <c r="ECV28" s="12"/>
      <c r="ECW28" s="12"/>
      <c r="ECX28" s="12"/>
      <c r="ECY28" s="12"/>
      <c r="ECZ28" s="12"/>
      <c r="EDA28" s="12"/>
      <c r="EDB28" s="12"/>
      <c r="EDC28" s="12"/>
      <c r="EDD28" s="12"/>
      <c r="EDE28" s="12"/>
      <c r="EDF28" s="12"/>
      <c r="EDG28" s="12"/>
      <c r="EDH28" s="12"/>
      <c r="EDI28" s="12"/>
      <c r="EDJ28" s="12"/>
      <c r="EDK28" s="12"/>
      <c r="EDL28" s="12"/>
      <c r="EDM28" s="12"/>
      <c r="EDN28" s="12"/>
      <c r="EDO28" s="12"/>
      <c r="EDP28" s="12"/>
      <c r="EDQ28" s="12"/>
      <c r="EDR28" s="12"/>
      <c r="EDS28" s="12"/>
      <c r="EDT28" s="12"/>
      <c r="EDU28" s="12"/>
      <c r="EDV28" s="12"/>
      <c r="EDW28" s="12"/>
      <c r="EDX28" s="12"/>
      <c r="EDY28" s="12"/>
      <c r="EDZ28" s="12"/>
      <c r="EEA28" s="12"/>
      <c r="EEB28" s="12"/>
      <c r="EEC28" s="12"/>
      <c r="EED28" s="12"/>
      <c r="EEE28" s="12"/>
      <c r="EEF28" s="12"/>
      <c r="EEG28" s="12"/>
      <c r="EEH28" s="12"/>
      <c r="EEI28" s="12"/>
      <c r="EEJ28" s="12"/>
      <c r="EEK28" s="12"/>
      <c r="EEL28" s="12"/>
      <c r="EEM28" s="12"/>
      <c r="EEN28" s="12"/>
      <c r="EEO28" s="12"/>
      <c r="EEP28" s="12"/>
      <c r="EEQ28" s="12"/>
      <c r="EER28" s="12"/>
      <c r="EES28" s="12"/>
      <c r="EET28" s="12"/>
      <c r="EEU28" s="12"/>
      <c r="EEV28" s="12"/>
      <c r="EEW28" s="12"/>
      <c r="EEX28" s="12"/>
      <c r="EEY28" s="12"/>
      <c r="EEZ28" s="12"/>
      <c r="EFA28" s="12"/>
      <c r="EFB28" s="12"/>
      <c r="EFC28" s="12"/>
      <c r="EFD28" s="12"/>
      <c r="EFE28" s="12"/>
      <c r="EFF28" s="12"/>
      <c r="EFG28" s="12"/>
      <c r="EFH28" s="12"/>
      <c r="EFI28" s="12"/>
      <c r="EFJ28" s="12"/>
      <c r="EFK28" s="12"/>
      <c r="EFL28" s="12"/>
      <c r="EFM28" s="12"/>
      <c r="EFN28" s="12"/>
      <c r="EFO28" s="12"/>
      <c r="EFP28" s="12"/>
      <c r="EFQ28" s="12"/>
      <c r="EFR28" s="12"/>
      <c r="EFS28" s="12"/>
      <c r="EFT28" s="12"/>
      <c r="EFU28" s="12"/>
      <c r="EFV28" s="12"/>
      <c r="EFW28" s="12"/>
      <c r="EFX28" s="12"/>
      <c r="EFY28" s="12"/>
      <c r="EFZ28" s="12"/>
      <c r="EGA28" s="12"/>
      <c r="EGB28" s="12"/>
      <c r="EGC28" s="12"/>
      <c r="EGD28" s="12"/>
      <c r="EGE28" s="12"/>
      <c r="EGF28" s="12"/>
      <c r="EGG28" s="12"/>
      <c r="EGH28" s="12"/>
      <c r="EGI28" s="12"/>
      <c r="EGJ28" s="12"/>
      <c r="EGK28" s="12"/>
      <c r="EGL28" s="12"/>
      <c r="EGM28" s="12"/>
      <c r="EGN28" s="12"/>
      <c r="EGO28" s="12"/>
      <c r="EGP28" s="12"/>
      <c r="EGQ28" s="12"/>
      <c r="EGR28" s="12"/>
      <c r="EGS28" s="12"/>
      <c r="EGT28" s="12"/>
      <c r="EGU28" s="12"/>
      <c r="EGV28" s="12"/>
      <c r="EGW28" s="12"/>
      <c r="EGX28" s="12"/>
      <c r="EGY28" s="12"/>
      <c r="EGZ28" s="12"/>
      <c r="EHA28" s="12"/>
      <c r="EHB28" s="12"/>
      <c r="EHC28" s="12"/>
      <c r="EHD28" s="12"/>
      <c r="EHE28" s="12"/>
      <c r="EHF28" s="12"/>
      <c r="EHG28" s="12"/>
      <c r="EHH28" s="12"/>
      <c r="EHI28" s="12"/>
      <c r="EHJ28" s="12"/>
      <c r="EHK28" s="12"/>
      <c r="EHL28" s="12"/>
      <c r="EHM28" s="12"/>
      <c r="EHN28" s="12"/>
      <c r="EHO28" s="12"/>
      <c r="EHP28" s="12"/>
      <c r="EHQ28" s="12"/>
      <c r="EHR28" s="12"/>
      <c r="EHS28" s="12"/>
      <c r="EHT28" s="12"/>
      <c r="EHU28" s="12"/>
      <c r="EHV28" s="12"/>
      <c r="EHW28" s="12"/>
      <c r="EHX28" s="12"/>
      <c r="EHY28" s="12"/>
      <c r="EHZ28" s="12"/>
      <c r="EIA28" s="12"/>
      <c r="EIB28" s="12"/>
      <c r="EIC28" s="12"/>
      <c r="EID28" s="12"/>
      <c r="EIE28" s="12"/>
      <c r="EIF28" s="12"/>
      <c r="EIG28" s="12"/>
      <c r="EIH28" s="12"/>
      <c r="EII28" s="12"/>
      <c r="EIJ28" s="12"/>
      <c r="EIK28" s="12"/>
      <c r="EIL28" s="12"/>
      <c r="EIM28" s="12"/>
      <c r="EIN28" s="12"/>
      <c r="EIO28" s="12"/>
      <c r="EIP28" s="12"/>
      <c r="EIQ28" s="12"/>
      <c r="EIR28" s="12"/>
      <c r="EIS28" s="12"/>
      <c r="EIT28" s="12"/>
      <c r="EIU28" s="12"/>
      <c r="EIV28" s="12"/>
      <c r="EIW28" s="12"/>
      <c r="EIX28" s="12"/>
      <c r="EIY28" s="12"/>
      <c r="EIZ28" s="12"/>
      <c r="EJA28" s="12"/>
      <c r="EJB28" s="12"/>
      <c r="EJC28" s="12"/>
      <c r="EJD28" s="12"/>
      <c r="EJE28" s="12"/>
      <c r="EJF28" s="12"/>
      <c r="EJG28" s="12"/>
      <c r="EJH28" s="12"/>
      <c r="EJI28" s="12"/>
      <c r="EJJ28" s="12"/>
      <c r="EJK28" s="12"/>
      <c r="EJL28" s="12"/>
      <c r="EJM28" s="12"/>
      <c r="EJN28" s="12"/>
      <c r="EJO28" s="12"/>
      <c r="EJP28" s="12"/>
      <c r="EJQ28" s="12"/>
      <c r="EJR28" s="12"/>
      <c r="EJS28" s="12"/>
      <c r="EJT28" s="12"/>
      <c r="EJU28" s="12"/>
      <c r="EJV28" s="12"/>
      <c r="EJW28" s="12"/>
      <c r="EJX28" s="12"/>
      <c r="EJY28" s="12"/>
      <c r="EJZ28" s="12"/>
      <c r="EKA28" s="12"/>
      <c r="EKB28" s="12"/>
      <c r="EKC28" s="12"/>
      <c r="EKD28" s="12"/>
      <c r="EKE28" s="12"/>
      <c r="EKF28" s="12"/>
      <c r="EKG28" s="12"/>
      <c r="EKH28" s="12"/>
      <c r="EKI28" s="12"/>
      <c r="EKJ28" s="12"/>
      <c r="EKK28" s="12"/>
      <c r="EKL28" s="12"/>
      <c r="EKM28" s="12"/>
      <c r="EKN28" s="12"/>
      <c r="EKO28" s="12"/>
      <c r="EKP28" s="12"/>
      <c r="EKQ28" s="12"/>
      <c r="EKR28" s="12"/>
      <c r="EKS28" s="12"/>
      <c r="EKT28" s="12"/>
      <c r="EKU28" s="12"/>
      <c r="EKV28" s="12"/>
      <c r="EKW28" s="12"/>
      <c r="EKX28" s="12"/>
      <c r="EKY28" s="12"/>
      <c r="EKZ28" s="12"/>
      <c r="ELA28" s="12"/>
      <c r="ELB28" s="12"/>
      <c r="ELC28" s="12"/>
      <c r="ELD28" s="12"/>
      <c r="ELE28" s="12"/>
      <c r="ELF28" s="12"/>
      <c r="ELG28" s="12"/>
      <c r="ELH28" s="12"/>
      <c r="ELI28" s="12"/>
      <c r="ELJ28" s="12"/>
      <c r="ELK28" s="12"/>
      <c r="ELL28" s="12"/>
      <c r="ELM28" s="12"/>
      <c r="ELN28" s="12"/>
      <c r="ELO28" s="12"/>
      <c r="ELP28" s="12"/>
      <c r="ELQ28" s="12"/>
      <c r="ELR28" s="12"/>
      <c r="ELS28" s="12"/>
      <c r="ELT28" s="12"/>
      <c r="ELU28" s="12"/>
      <c r="ELV28" s="12"/>
      <c r="ELW28" s="12"/>
      <c r="ELX28" s="12"/>
      <c r="ELY28" s="12"/>
      <c r="ELZ28" s="12"/>
      <c r="EMA28" s="12"/>
      <c r="EMB28" s="12"/>
      <c r="EMC28" s="12"/>
      <c r="EMD28" s="12"/>
      <c r="EME28" s="12"/>
      <c r="EMF28" s="12"/>
      <c r="EMG28" s="12"/>
      <c r="EMH28" s="12"/>
      <c r="EMI28" s="12"/>
      <c r="EMJ28" s="12"/>
      <c r="EMK28" s="12"/>
      <c r="EML28" s="12"/>
      <c r="EMM28" s="12"/>
      <c r="EMN28" s="12"/>
      <c r="EMO28" s="12"/>
      <c r="EMP28" s="12"/>
      <c r="EMQ28" s="12"/>
      <c r="EMR28" s="12"/>
      <c r="EMS28" s="12"/>
      <c r="EMT28" s="12"/>
      <c r="EMU28" s="12"/>
      <c r="EMV28" s="12"/>
      <c r="EMW28" s="12"/>
      <c r="EMX28" s="12"/>
      <c r="EMY28" s="12"/>
      <c r="EMZ28" s="12"/>
      <c r="ENA28" s="12"/>
      <c r="ENB28" s="12"/>
      <c r="ENC28" s="12"/>
      <c r="END28" s="12"/>
      <c r="ENE28" s="12"/>
      <c r="ENF28" s="12"/>
      <c r="ENG28" s="12"/>
      <c r="ENH28" s="12"/>
      <c r="ENI28" s="12"/>
      <c r="ENJ28" s="12"/>
      <c r="ENK28" s="12"/>
      <c r="ENL28" s="12"/>
      <c r="ENM28" s="12"/>
      <c r="ENN28" s="12"/>
      <c r="ENO28" s="12"/>
      <c r="ENP28" s="12"/>
      <c r="ENQ28" s="12"/>
      <c r="ENR28" s="12"/>
      <c r="ENS28" s="12"/>
      <c r="ENT28" s="12"/>
      <c r="ENU28" s="12"/>
      <c r="ENV28" s="12"/>
      <c r="ENW28" s="12"/>
      <c r="ENX28" s="12"/>
      <c r="ENY28" s="12"/>
      <c r="ENZ28" s="12"/>
      <c r="EOA28" s="12"/>
      <c r="EOB28" s="12"/>
      <c r="EOC28" s="12"/>
      <c r="EOD28" s="12"/>
      <c r="EOE28" s="12"/>
      <c r="EOF28" s="12"/>
      <c r="EOG28" s="12"/>
      <c r="EOH28" s="12"/>
      <c r="EOI28" s="12"/>
      <c r="EOJ28" s="12"/>
      <c r="EOK28" s="12"/>
      <c r="EOL28" s="12"/>
      <c r="EOM28" s="12"/>
      <c r="EON28" s="12"/>
      <c r="EOO28" s="12"/>
      <c r="EOP28" s="12"/>
      <c r="EOQ28" s="12"/>
      <c r="EOR28" s="12"/>
      <c r="EOS28" s="12"/>
      <c r="EOT28" s="12"/>
      <c r="EOU28" s="12"/>
      <c r="EOV28" s="12"/>
      <c r="EOW28" s="12"/>
      <c r="EOX28" s="12"/>
      <c r="EOY28" s="12"/>
      <c r="EOZ28" s="12"/>
      <c r="EPA28" s="12"/>
      <c r="EPB28" s="12"/>
      <c r="EPC28" s="12"/>
      <c r="EPD28" s="12"/>
      <c r="EPE28" s="12"/>
      <c r="EPF28" s="12"/>
      <c r="EPG28" s="12"/>
      <c r="EPH28" s="12"/>
      <c r="EPI28" s="12"/>
      <c r="EPJ28" s="12"/>
      <c r="EPK28" s="12"/>
      <c r="EPL28" s="12"/>
      <c r="EPM28" s="12"/>
      <c r="EPN28" s="12"/>
      <c r="EPO28" s="12"/>
      <c r="EPP28" s="12"/>
      <c r="EPQ28" s="12"/>
      <c r="EPR28" s="12"/>
      <c r="EPS28" s="12"/>
      <c r="EPT28" s="12"/>
      <c r="EPU28" s="12"/>
      <c r="EPV28" s="12"/>
      <c r="EPW28" s="12"/>
      <c r="EPX28" s="12"/>
      <c r="EPY28" s="12"/>
      <c r="EPZ28" s="12"/>
      <c r="EQA28" s="12"/>
      <c r="EQB28" s="12"/>
      <c r="EQC28" s="12"/>
      <c r="EQD28" s="12"/>
      <c r="EQE28" s="12"/>
      <c r="EQF28" s="12"/>
      <c r="EQG28" s="12"/>
      <c r="EQH28" s="12"/>
      <c r="EQI28" s="12"/>
      <c r="EQJ28" s="12"/>
      <c r="EQK28" s="12"/>
      <c r="EQL28" s="12"/>
      <c r="EQM28" s="12"/>
      <c r="EQN28" s="12"/>
      <c r="EQO28" s="12"/>
      <c r="EQP28" s="12"/>
      <c r="EQQ28" s="12"/>
      <c r="EQR28" s="12"/>
      <c r="EQS28" s="12"/>
      <c r="EQT28" s="12"/>
      <c r="EQU28" s="12"/>
      <c r="EQV28" s="12"/>
      <c r="EQW28" s="12"/>
      <c r="EQX28" s="12"/>
      <c r="EQY28" s="12"/>
      <c r="EQZ28" s="12"/>
      <c r="ERA28" s="12"/>
      <c r="ERB28" s="12"/>
      <c r="ERC28" s="12"/>
      <c r="ERD28" s="12"/>
      <c r="ERE28" s="12"/>
      <c r="ERF28" s="12"/>
      <c r="ERG28" s="12"/>
      <c r="ERH28" s="12"/>
      <c r="ERI28" s="12"/>
      <c r="ERJ28" s="12"/>
      <c r="ERK28" s="12"/>
      <c r="ERL28" s="12"/>
      <c r="ERM28" s="12"/>
      <c r="ERN28" s="12"/>
      <c r="ERO28" s="12"/>
      <c r="ERP28" s="12"/>
      <c r="ERQ28" s="12"/>
      <c r="ERR28" s="12"/>
      <c r="ERS28" s="12"/>
      <c r="ERT28" s="12"/>
      <c r="ERU28" s="12"/>
      <c r="ERV28" s="12"/>
      <c r="ERW28" s="12"/>
      <c r="ERX28" s="12"/>
      <c r="ERY28" s="12"/>
      <c r="ERZ28" s="12"/>
      <c r="ESA28" s="12"/>
      <c r="ESB28" s="12"/>
      <c r="ESC28" s="12"/>
      <c r="ESD28" s="12"/>
      <c r="ESE28" s="12"/>
      <c r="ESF28" s="12"/>
      <c r="ESG28" s="12"/>
      <c r="ESH28" s="12"/>
      <c r="ESI28" s="12"/>
      <c r="ESJ28" s="12"/>
      <c r="ESK28" s="12"/>
      <c r="ESL28" s="12"/>
      <c r="ESM28" s="12"/>
      <c r="ESN28" s="12"/>
      <c r="ESO28" s="12"/>
      <c r="ESP28" s="12"/>
      <c r="ESQ28" s="12"/>
      <c r="ESR28" s="12"/>
      <c r="ESS28" s="12"/>
      <c r="EST28" s="12"/>
      <c r="ESU28" s="12"/>
      <c r="ESV28" s="12"/>
      <c r="ESW28" s="12"/>
      <c r="ESX28" s="12"/>
      <c r="ESY28" s="12"/>
      <c r="ESZ28" s="12"/>
      <c r="ETA28" s="12"/>
      <c r="ETB28" s="12"/>
      <c r="ETC28" s="12"/>
      <c r="ETD28" s="12"/>
      <c r="ETE28" s="12"/>
      <c r="ETF28" s="12"/>
      <c r="ETG28" s="12"/>
      <c r="ETH28" s="12"/>
      <c r="ETI28" s="12"/>
      <c r="ETJ28" s="12"/>
      <c r="ETK28" s="12"/>
      <c r="ETL28" s="12"/>
      <c r="ETM28" s="12"/>
      <c r="ETN28" s="12"/>
      <c r="ETO28" s="12"/>
      <c r="ETP28" s="12"/>
      <c r="ETQ28" s="12"/>
      <c r="ETR28" s="12"/>
      <c r="ETS28" s="12"/>
      <c r="ETT28" s="12"/>
      <c r="ETU28" s="12"/>
      <c r="ETV28" s="12"/>
      <c r="ETW28" s="12"/>
      <c r="ETX28" s="12"/>
      <c r="ETY28" s="12"/>
      <c r="ETZ28" s="12"/>
      <c r="EUA28" s="12"/>
      <c r="EUB28" s="12"/>
      <c r="EUC28" s="12"/>
      <c r="EUD28" s="12"/>
      <c r="EUE28" s="12"/>
      <c r="EUF28" s="12"/>
      <c r="EUG28" s="12"/>
      <c r="EUH28" s="12"/>
      <c r="EUI28" s="12"/>
      <c r="EUJ28" s="12"/>
      <c r="EUK28" s="12"/>
      <c r="EUL28" s="12"/>
      <c r="EUM28" s="12"/>
      <c r="EUN28" s="12"/>
      <c r="EUO28" s="12"/>
      <c r="EUP28" s="12"/>
      <c r="EUQ28" s="12"/>
      <c r="EUR28" s="12"/>
      <c r="EUS28" s="12"/>
      <c r="EUT28" s="12"/>
      <c r="EUU28" s="12"/>
      <c r="EUV28" s="12"/>
      <c r="EUW28" s="12"/>
      <c r="EUX28" s="12"/>
      <c r="EUY28" s="12"/>
      <c r="EUZ28" s="12"/>
      <c r="EVA28" s="12"/>
      <c r="EVB28" s="12"/>
      <c r="EVC28" s="12"/>
      <c r="EVD28" s="12"/>
      <c r="EVE28" s="12"/>
      <c r="EVF28" s="12"/>
      <c r="EVG28" s="12"/>
      <c r="EVH28" s="12"/>
      <c r="EVI28" s="12"/>
      <c r="EVJ28" s="12"/>
      <c r="EVK28" s="12"/>
      <c r="EVL28" s="12"/>
      <c r="EVM28" s="12"/>
      <c r="EVN28" s="12"/>
      <c r="EVO28" s="12"/>
      <c r="EVP28" s="12"/>
      <c r="EVQ28" s="12"/>
      <c r="EVR28" s="12"/>
      <c r="EVS28" s="12"/>
      <c r="EVT28" s="12"/>
      <c r="EVU28" s="12"/>
      <c r="EVV28" s="12"/>
      <c r="EVW28" s="12"/>
      <c r="EVX28" s="12"/>
      <c r="EVY28" s="12"/>
      <c r="EVZ28" s="12"/>
      <c r="EWA28" s="12"/>
      <c r="EWB28" s="12"/>
      <c r="EWC28" s="12"/>
      <c r="EWD28" s="12"/>
      <c r="EWE28" s="12"/>
      <c r="EWF28" s="12"/>
      <c r="EWG28" s="12"/>
      <c r="EWH28" s="12"/>
      <c r="EWI28" s="12"/>
      <c r="EWJ28" s="12"/>
      <c r="EWK28" s="12"/>
      <c r="EWL28" s="12"/>
      <c r="EWM28" s="12"/>
      <c r="EWN28" s="12"/>
      <c r="EWO28" s="12"/>
      <c r="EWP28" s="12"/>
      <c r="EWQ28" s="12"/>
      <c r="EWR28" s="12"/>
      <c r="EWS28" s="12"/>
      <c r="EWT28" s="12"/>
      <c r="EWU28" s="12"/>
      <c r="EWV28" s="12"/>
      <c r="EWW28" s="12"/>
      <c r="EWX28" s="12"/>
      <c r="EWY28" s="12"/>
      <c r="EWZ28" s="12"/>
      <c r="EXA28" s="12"/>
      <c r="EXB28" s="12"/>
      <c r="EXC28" s="12"/>
      <c r="EXD28" s="12"/>
      <c r="EXE28" s="12"/>
      <c r="EXF28" s="12"/>
      <c r="EXG28" s="12"/>
      <c r="EXH28" s="12"/>
      <c r="EXI28" s="12"/>
      <c r="EXJ28" s="12"/>
      <c r="EXK28" s="12"/>
      <c r="EXL28" s="12"/>
      <c r="EXM28" s="12"/>
      <c r="EXN28" s="12"/>
      <c r="EXO28" s="12"/>
      <c r="EXP28" s="12"/>
      <c r="EXQ28" s="12"/>
      <c r="EXR28" s="12"/>
      <c r="EXS28" s="12"/>
      <c r="EXT28" s="12"/>
      <c r="EXU28" s="12"/>
      <c r="EXV28" s="12"/>
      <c r="EXW28" s="12"/>
      <c r="EXX28" s="12"/>
      <c r="EXY28" s="12"/>
      <c r="EXZ28" s="12"/>
      <c r="EYA28" s="12"/>
      <c r="EYB28" s="12"/>
      <c r="EYC28" s="12"/>
      <c r="EYD28" s="12"/>
      <c r="EYE28" s="12"/>
      <c r="EYF28" s="12"/>
      <c r="EYG28" s="12"/>
      <c r="EYH28" s="12"/>
      <c r="EYI28" s="12"/>
      <c r="EYJ28" s="12"/>
      <c r="EYK28" s="12"/>
      <c r="EYL28" s="12"/>
      <c r="EYM28" s="12"/>
      <c r="EYN28" s="12"/>
      <c r="EYO28" s="12"/>
      <c r="EYP28" s="12"/>
      <c r="EYQ28" s="12"/>
      <c r="EYR28" s="12"/>
      <c r="EYS28" s="12"/>
      <c r="EYT28" s="12"/>
      <c r="EYU28" s="12"/>
      <c r="EYV28" s="12"/>
      <c r="EYW28" s="12"/>
      <c r="EYX28" s="12"/>
      <c r="EYY28" s="12"/>
      <c r="EYZ28" s="12"/>
      <c r="EZA28" s="12"/>
      <c r="EZB28" s="12"/>
      <c r="EZC28" s="12"/>
      <c r="EZD28" s="12"/>
      <c r="EZE28" s="12"/>
      <c r="EZF28" s="12"/>
      <c r="EZG28" s="12"/>
      <c r="EZH28" s="12"/>
      <c r="EZI28" s="12"/>
      <c r="EZJ28" s="12"/>
      <c r="EZK28" s="12"/>
      <c r="EZL28" s="12"/>
      <c r="EZM28" s="12"/>
      <c r="EZN28" s="12"/>
      <c r="EZO28" s="12"/>
      <c r="EZP28" s="12"/>
      <c r="EZQ28" s="12"/>
      <c r="EZR28" s="12"/>
      <c r="EZS28" s="12"/>
      <c r="EZT28" s="12"/>
      <c r="EZU28" s="12"/>
      <c r="EZV28" s="12"/>
      <c r="EZW28" s="12"/>
      <c r="EZX28" s="12"/>
      <c r="EZY28" s="12"/>
      <c r="EZZ28" s="12"/>
      <c r="FAA28" s="12"/>
      <c r="FAB28" s="12"/>
      <c r="FAC28" s="12"/>
      <c r="FAD28" s="12"/>
      <c r="FAE28" s="12"/>
      <c r="FAF28" s="12"/>
      <c r="FAG28" s="12"/>
      <c r="FAH28" s="12"/>
      <c r="FAI28" s="12"/>
      <c r="FAJ28" s="12"/>
      <c r="FAK28" s="12"/>
      <c r="FAL28" s="12"/>
      <c r="FAM28" s="12"/>
      <c r="FAN28" s="12"/>
      <c r="FAO28" s="12"/>
      <c r="FAP28" s="12"/>
      <c r="FAQ28" s="12"/>
      <c r="FAR28" s="12"/>
      <c r="FAS28" s="12"/>
      <c r="FAT28" s="12"/>
      <c r="FAU28" s="12"/>
      <c r="FAV28" s="12"/>
      <c r="FAW28" s="12"/>
      <c r="FAX28" s="12"/>
      <c r="FAY28" s="12"/>
      <c r="FAZ28" s="12"/>
      <c r="FBA28" s="12"/>
      <c r="FBB28" s="12"/>
      <c r="FBC28" s="12"/>
      <c r="FBD28" s="12"/>
      <c r="FBE28" s="12"/>
      <c r="FBF28" s="12"/>
      <c r="FBG28" s="12"/>
      <c r="FBH28" s="12"/>
      <c r="FBI28" s="12"/>
      <c r="FBJ28" s="12"/>
      <c r="FBK28" s="12"/>
      <c r="FBL28" s="12"/>
      <c r="FBM28" s="12"/>
      <c r="FBN28" s="12"/>
      <c r="FBO28" s="12"/>
      <c r="FBP28" s="12"/>
      <c r="FBQ28" s="12"/>
      <c r="FBR28" s="12"/>
      <c r="FBS28" s="12"/>
      <c r="FBT28" s="12"/>
      <c r="FBU28" s="12"/>
      <c r="FBV28" s="12"/>
      <c r="FBW28" s="12"/>
      <c r="FBX28" s="12"/>
      <c r="FBY28" s="12"/>
      <c r="FBZ28" s="12"/>
      <c r="FCA28" s="12"/>
      <c r="FCB28" s="12"/>
      <c r="FCC28" s="12"/>
      <c r="FCD28" s="12"/>
      <c r="FCE28" s="12"/>
      <c r="FCF28" s="12"/>
      <c r="FCG28" s="12"/>
      <c r="FCH28" s="12"/>
      <c r="FCI28" s="12"/>
      <c r="FCJ28" s="12"/>
      <c r="FCK28" s="12"/>
      <c r="FCL28" s="12"/>
      <c r="FCM28" s="12"/>
      <c r="FCN28" s="12"/>
      <c r="FCO28" s="12"/>
      <c r="FCP28" s="12"/>
      <c r="FCQ28" s="12"/>
      <c r="FCR28" s="12"/>
      <c r="FCS28" s="12"/>
      <c r="FCT28" s="12"/>
      <c r="FCU28" s="12"/>
      <c r="FCV28" s="12"/>
      <c r="FCW28" s="12"/>
      <c r="FCX28" s="12"/>
      <c r="FCY28" s="12"/>
      <c r="FCZ28" s="12"/>
      <c r="FDA28" s="12"/>
      <c r="FDB28" s="12"/>
      <c r="FDC28" s="12"/>
      <c r="FDD28" s="12"/>
      <c r="FDE28" s="12"/>
      <c r="FDF28" s="12"/>
      <c r="FDG28" s="12"/>
      <c r="FDH28" s="12"/>
      <c r="FDI28" s="12"/>
      <c r="FDJ28" s="12"/>
      <c r="FDK28" s="12"/>
      <c r="FDL28" s="12"/>
      <c r="FDM28" s="12"/>
      <c r="FDN28" s="12"/>
      <c r="FDO28" s="12"/>
      <c r="FDP28" s="12"/>
      <c r="FDQ28" s="12"/>
      <c r="FDR28" s="12"/>
      <c r="FDS28" s="12"/>
      <c r="FDT28" s="12"/>
      <c r="FDU28" s="12"/>
      <c r="FDV28" s="12"/>
      <c r="FDW28" s="12"/>
      <c r="FDX28" s="12"/>
      <c r="FDY28" s="12"/>
      <c r="FDZ28" s="12"/>
      <c r="FEA28" s="12"/>
      <c r="FEB28" s="12"/>
      <c r="FEC28" s="12"/>
      <c r="FED28" s="12"/>
      <c r="FEE28" s="12"/>
      <c r="FEF28" s="12"/>
      <c r="FEG28" s="12"/>
      <c r="FEH28" s="12"/>
      <c r="FEI28" s="12"/>
      <c r="FEJ28" s="12"/>
      <c r="FEK28" s="12"/>
      <c r="FEL28" s="12"/>
      <c r="FEM28" s="12"/>
      <c r="FEN28" s="12"/>
      <c r="FEO28" s="12"/>
      <c r="FEP28" s="12"/>
      <c r="FEQ28" s="12"/>
      <c r="FER28" s="12"/>
      <c r="FES28" s="12"/>
      <c r="FET28" s="12"/>
      <c r="FEU28" s="12"/>
      <c r="FEV28" s="12"/>
      <c r="FEW28" s="12"/>
      <c r="FEX28" s="12"/>
      <c r="FEY28" s="12"/>
      <c r="FEZ28" s="12"/>
      <c r="FFA28" s="12"/>
      <c r="FFB28" s="12"/>
      <c r="FFC28" s="12"/>
      <c r="FFD28" s="12"/>
      <c r="FFE28" s="12"/>
      <c r="FFF28" s="12"/>
      <c r="FFG28" s="12"/>
      <c r="FFH28" s="12"/>
      <c r="FFI28" s="12"/>
      <c r="FFJ28" s="12"/>
      <c r="FFK28" s="12"/>
      <c r="FFL28" s="12"/>
      <c r="FFM28" s="12"/>
      <c r="FFN28" s="12"/>
      <c r="FFO28" s="12"/>
      <c r="FFP28" s="12"/>
      <c r="FFQ28" s="12"/>
      <c r="FFR28" s="12"/>
      <c r="FFS28" s="12"/>
      <c r="FFT28" s="12"/>
      <c r="FFU28" s="12"/>
      <c r="FFV28" s="12"/>
      <c r="FFW28" s="12"/>
      <c r="FFX28" s="12"/>
      <c r="FFY28" s="12"/>
      <c r="FFZ28" s="12"/>
      <c r="FGA28" s="12"/>
      <c r="FGB28" s="12"/>
      <c r="FGC28" s="12"/>
      <c r="FGD28" s="12"/>
      <c r="FGE28" s="12"/>
      <c r="FGF28" s="12"/>
      <c r="FGG28" s="12"/>
      <c r="FGH28" s="12"/>
      <c r="FGI28" s="12"/>
      <c r="FGJ28" s="12"/>
      <c r="FGK28" s="12"/>
      <c r="FGL28" s="12"/>
      <c r="FGM28" s="12"/>
      <c r="FGN28" s="12"/>
      <c r="FGO28" s="12"/>
      <c r="FGP28" s="12"/>
      <c r="FGQ28" s="12"/>
      <c r="FGR28" s="12"/>
      <c r="FGS28" s="12"/>
      <c r="FGT28" s="12"/>
      <c r="FGU28" s="12"/>
      <c r="FGV28" s="12"/>
      <c r="FGW28" s="12"/>
      <c r="FGX28" s="12"/>
      <c r="FGY28" s="12"/>
      <c r="FGZ28" s="12"/>
      <c r="FHA28" s="12"/>
      <c r="FHB28" s="12"/>
      <c r="FHC28" s="12"/>
      <c r="FHD28" s="12"/>
      <c r="FHE28" s="12"/>
      <c r="FHF28" s="12"/>
      <c r="FHG28" s="12"/>
      <c r="FHH28" s="12"/>
      <c r="FHI28" s="12"/>
      <c r="FHJ28" s="12"/>
      <c r="FHK28" s="12"/>
      <c r="FHL28" s="12"/>
      <c r="FHM28" s="12"/>
      <c r="FHN28" s="12"/>
      <c r="FHO28" s="12"/>
      <c r="FHP28" s="12"/>
      <c r="FHQ28" s="12"/>
      <c r="FHR28" s="12"/>
      <c r="FHS28" s="12"/>
      <c r="FHT28" s="12"/>
      <c r="FHU28" s="12"/>
      <c r="FHV28" s="12"/>
      <c r="FHW28" s="12"/>
      <c r="FHX28" s="12"/>
      <c r="FHY28" s="12"/>
      <c r="FHZ28" s="12"/>
      <c r="FIA28" s="12"/>
      <c r="FIB28" s="12"/>
      <c r="FIC28" s="12"/>
      <c r="FID28" s="12"/>
      <c r="FIE28" s="12"/>
      <c r="FIF28" s="12"/>
      <c r="FIG28" s="12"/>
      <c r="FIH28" s="12"/>
      <c r="FII28" s="12"/>
      <c r="FIJ28" s="12"/>
      <c r="FIK28" s="12"/>
      <c r="FIL28" s="12"/>
      <c r="FIM28" s="12"/>
      <c r="FIN28" s="12"/>
      <c r="FIO28" s="12"/>
      <c r="FIP28" s="12"/>
      <c r="FIQ28" s="12"/>
      <c r="FIR28" s="12"/>
      <c r="FIS28" s="12"/>
      <c r="FIT28" s="12"/>
      <c r="FIU28" s="12"/>
      <c r="FIV28" s="12"/>
      <c r="FIW28" s="12"/>
      <c r="FIX28" s="12"/>
      <c r="FIY28" s="12"/>
      <c r="FIZ28" s="12"/>
      <c r="FJA28" s="12"/>
      <c r="FJB28" s="12"/>
      <c r="FJC28" s="12"/>
      <c r="FJD28" s="12"/>
      <c r="FJE28" s="12"/>
      <c r="FJF28" s="12"/>
      <c r="FJG28" s="12"/>
      <c r="FJH28" s="12"/>
      <c r="FJI28" s="12"/>
      <c r="FJJ28" s="12"/>
      <c r="FJK28" s="12"/>
      <c r="FJL28" s="12"/>
      <c r="FJM28" s="12"/>
      <c r="FJN28" s="12"/>
      <c r="FJO28" s="12"/>
      <c r="FJP28" s="12"/>
      <c r="FJQ28" s="12"/>
      <c r="FJR28" s="12"/>
      <c r="FJS28" s="12"/>
      <c r="FJT28" s="12"/>
      <c r="FJU28" s="12"/>
      <c r="FJV28" s="12"/>
      <c r="FJW28" s="12"/>
      <c r="FJX28" s="12"/>
      <c r="FJY28" s="12"/>
      <c r="FJZ28" s="12"/>
      <c r="FKA28" s="12"/>
      <c r="FKB28" s="12"/>
      <c r="FKC28" s="12"/>
      <c r="FKD28" s="12"/>
      <c r="FKE28" s="12"/>
      <c r="FKF28" s="12"/>
      <c r="FKG28" s="12"/>
      <c r="FKH28" s="12"/>
      <c r="FKI28" s="12"/>
      <c r="FKJ28" s="12"/>
      <c r="FKK28" s="12"/>
      <c r="FKL28" s="12"/>
      <c r="FKM28" s="12"/>
      <c r="FKN28" s="12"/>
      <c r="FKO28" s="12"/>
      <c r="FKP28" s="12"/>
      <c r="FKQ28" s="12"/>
      <c r="FKR28" s="12"/>
      <c r="FKS28" s="12"/>
      <c r="FKT28" s="12"/>
      <c r="FKU28" s="12"/>
      <c r="FKV28" s="12"/>
      <c r="FKW28" s="12"/>
      <c r="FKX28" s="12"/>
      <c r="FKY28" s="12"/>
      <c r="FKZ28" s="12"/>
      <c r="FLA28" s="12"/>
      <c r="FLB28" s="12"/>
      <c r="FLC28" s="12"/>
      <c r="FLD28" s="12"/>
      <c r="FLE28" s="12"/>
      <c r="FLF28" s="12"/>
      <c r="FLG28" s="12"/>
      <c r="FLH28" s="12"/>
      <c r="FLI28" s="12"/>
      <c r="FLJ28" s="12"/>
      <c r="FLK28" s="12"/>
      <c r="FLL28" s="12"/>
      <c r="FLM28" s="12"/>
      <c r="FLN28" s="12"/>
      <c r="FLO28" s="12"/>
      <c r="FLP28" s="12"/>
      <c r="FLQ28" s="12"/>
      <c r="FLR28" s="12"/>
      <c r="FLS28" s="12"/>
      <c r="FLT28" s="12"/>
      <c r="FLU28" s="12"/>
      <c r="FLV28" s="12"/>
      <c r="FLW28" s="12"/>
      <c r="FLX28" s="12"/>
      <c r="FLY28" s="12"/>
      <c r="FLZ28" s="12"/>
      <c r="FMA28" s="12"/>
      <c r="FMB28" s="12"/>
      <c r="FMC28" s="12"/>
      <c r="FMD28" s="12"/>
      <c r="FME28" s="12"/>
      <c r="FMF28" s="12"/>
      <c r="FMG28" s="12"/>
      <c r="FMH28" s="12"/>
      <c r="FMI28" s="12"/>
      <c r="FMJ28" s="12"/>
      <c r="FMK28" s="12"/>
      <c r="FML28" s="12"/>
      <c r="FMM28" s="12"/>
      <c r="FMN28" s="12"/>
      <c r="FMO28" s="12"/>
      <c r="FMP28" s="12"/>
      <c r="FMQ28" s="12"/>
      <c r="FMR28" s="12"/>
      <c r="FMS28" s="12"/>
      <c r="FMT28" s="12"/>
      <c r="FMU28" s="12"/>
      <c r="FMV28" s="12"/>
      <c r="FMW28" s="12"/>
      <c r="FMX28" s="12"/>
      <c r="FMY28" s="12"/>
      <c r="FMZ28" s="12"/>
      <c r="FNA28" s="12"/>
      <c r="FNB28" s="12"/>
      <c r="FNC28" s="12"/>
      <c r="FND28" s="12"/>
      <c r="FNE28" s="12"/>
      <c r="FNF28" s="12"/>
      <c r="FNG28" s="12"/>
      <c r="FNH28" s="12"/>
      <c r="FNI28" s="12"/>
      <c r="FNJ28" s="12"/>
      <c r="FNK28" s="12"/>
      <c r="FNL28" s="12"/>
      <c r="FNM28" s="12"/>
      <c r="FNN28" s="12"/>
      <c r="FNO28" s="12"/>
      <c r="FNP28" s="12"/>
      <c r="FNQ28" s="12"/>
      <c r="FNR28" s="12"/>
      <c r="FNS28" s="12"/>
      <c r="FNT28" s="12"/>
      <c r="FNU28" s="12"/>
      <c r="FNV28" s="12"/>
      <c r="FNW28" s="12"/>
      <c r="FNX28" s="12"/>
      <c r="FNY28" s="12"/>
      <c r="FNZ28" s="12"/>
      <c r="FOA28" s="12"/>
      <c r="FOB28" s="12"/>
      <c r="FOC28" s="12"/>
      <c r="FOD28" s="12"/>
      <c r="FOE28" s="12"/>
      <c r="FOF28" s="12"/>
      <c r="FOG28" s="12"/>
      <c r="FOH28" s="12"/>
      <c r="FOI28" s="12"/>
      <c r="FOJ28" s="12"/>
      <c r="FOK28" s="12"/>
      <c r="FOL28" s="12"/>
      <c r="FOM28" s="12"/>
      <c r="FON28" s="12"/>
      <c r="FOO28" s="12"/>
      <c r="FOP28" s="12"/>
      <c r="FOQ28" s="12"/>
      <c r="FOR28" s="12"/>
      <c r="FOS28" s="12"/>
      <c r="FOT28" s="12"/>
      <c r="FOU28" s="12"/>
      <c r="FOV28" s="12"/>
      <c r="FOW28" s="12"/>
      <c r="FOX28" s="12"/>
      <c r="FOY28" s="12"/>
      <c r="FOZ28" s="12"/>
      <c r="FPA28" s="12"/>
      <c r="FPB28" s="12"/>
      <c r="FPC28" s="12"/>
      <c r="FPD28" s="12"/>
      <c r="FPE28" s="12"/>
      <c r="FPF28" s="12"/>
      <c r="FPG28" s="12"/>
      <c r="FPH28" s="12"/>
      <c r="FPI28" s="12"/>
      <c r="FPJ28" s="12"/>
      <c r="FPK28" s="12"/>
      <c r="FPL28" s="12"/>
      <c r="FPM28" s="12"/>
      <c r="FPN28" s="12"/>
      <c r="FPO28" s="12"/>
      <c r="FPP28" s="12"/>
      <c r="FPQ28" s="12"/>
      <c r="FPR28" s="12"/>
      <c r="FPS28" s="12"/>
      <c r="FPT28" s="12"/>
      <c r="FPU28" s="12"/>
      <c r="FPV28" s="12"/>
      <c r="FPW28" s="12"/>
      <c r="FPX28" s="12"/>
      <c r="FPY28" s="12"/>
      <c r="FPZ28" s="12"/>
      <c r="FQA28" s="12"/>
      <c r="FQB28" s="12"/>
      <c r="FQC28" s="12"/>
      <c r="FQD28" s="12"/>
      <c r="FQE28" s="12"/>
      <c r="FQF28" s="12"/>
      <c r="FQG28" s="12"/>
      <c r="FQH28" s="12"/>
      <c r="FQI28" s="12"/>
      <c r="FQJ28" s="12"/>
      <c r="FQK28" s="12"/>
      <c r="FQL28" s="12"/>
      <c r="FQM28" s="12"/>
      <c r="FQN28" s="12"/>
      <c r="FQO28" s="12"/>
      <c r="FQP28" s="12"/>
      <c r="FQQ28" s="12"/>
      <c r="FQR28" s="12"/>
      <c r="FQS28" s="12"/>
      <c r="FQT28" s="12"/>
      <c r="FQU28" s="12"/>
      <c r="FQV28" s="12"/>
      <c r="FQW28" s="12"/>
      <c r="FQX28" s="12"/>
      <c r="FQY28" s="12"/>
      <c r="FQZ28" s="12"/>
      <c r="FRA28" s="12"/>
      <c r="FRB28" s="12"/>
      <c r="FRC28" s="12"/>
      <c r="FRD28" s="12"/>
      <c r="FRE28" s="12"/>
      <c r="FRF28" s="12"/>
      <c r="FRG28" s="12"/>
      <c r="FRH28" s="12"/>
      <c r="FRI28" s="12"/>
      <c r="FRJ28" s="12"/>
      <c r="FRK28" s="12"/>
      <c r="FRL28" s="12"/>
      <c r="FRM28" s="12"/>
      <c r="FRN28" s="12"/>
      <c r="FRO28" s="12"/>
      <c r="FRP28" s="12"/>
      <c r="FRQ28" s="12"/>
      <c r="FRR28" s="12"/>
      <c r="FRS28" s="12"/>
      <c r="FRT28" s="12"/>
      <c r="FRU28" s="12"/>
      <c r="FRV28" s="12"/>
      <c r="FRW28" s="12"/>
      <c r="FRX28" s="12"/>
      <c r="FRY28" s="12"/>
      <c r="FRZ28" s="12"/>
      <c r="FSA28" s="12"/>
      <c r="FSB28" s="12"/>
      <c r="FSC28" s="12"/>
      <c r="FSD28" s="12"/>
      <c r="FSE28" s="12"/>
      <c r="FSF28" s="12"/>
      <c r="FSG28" s="12"/>
      <c r="FSH28" s="12"/>
      <c r="FSI28" s="12"/>
      <c r="FSJ28" s="12"/>
      <c r="FSK28" s="12"/>
      <c r="FSL28" s="12"/>
      <c r="FSM28" s="12"/>
      <c r="FSN28" s="12"/>
      <c r="FSO28" s="12"/>
      <c r="FSP28" s="12"/>
      <c r="FSQ28" s="12"/>
      <c r="FSR28" s="12"/>
      <c r="FSS28" s="12"/>
      <c r="FST28" s="12"/>
      <c r="FSU28" s="12"/>
      <c r="FSV28" s="12"/>
      <c r="FSW28" s="12"/>
      <c r="FSX28" s="12"/>
      <c r="FSY28" s="12"/>
      <c r="FSZ28" s="12"/>
      <c r="FTA28" s="12"/>
      <c r="FTB28" s="12"/>
      <c r="FTC28" s="12"/>
      <c r="FTD28" s="12"/>
      <c r="FTE28" s="12"/>
      <c r="FTF28" s="12"/>
      <c r="FTG28" s="12"/>
      <c r="FTH28" s="12"/>
      <c r="FTI28" s="12"/>
      <c r="FTJ28" s="12"/>
      <c r="FTK28" s="12"/>
      <c r="FTL28" s="12"/>
      <c r="FTM28" s="12"/>
      <c r="FTN28" s="12"/>
      <c r="FTO28" s="12"/>
      <c r="FTP28" s="12"/>
      <c r="FTQ28" s="12"/>
      <c r="FTR28" s="12"/>
      <c r="FTS28" s="12"/>
      <c r="FTT28" s="12"/>
      <c r="FTU28" s="12"/>
      <c r="FTV28" s="12"/>
      <c r="FTW28" s="12"/>
      <c r="FTX28" s="12"/>
      <c r="FTY28" s="12"/>
      <c r="FTZ28" s="12"/>
      <c r="FUA28" s="12"/>
      <c r="FUB28" s="12"/>
      <c r="FUC28" s="12"/>
      <c r="FUD28" s="12"/>
      <c r="FUE28" s="12"/>
      <c r="FUF28" s="12"/>
      <c r="FUG28" s="12"/>
      <c r="FUH28" s="12"/>
      <c r="FUI28" s="12"/>
      <c r="FUJ28" s="12"/>
      <c r="FUK28" s="12"/>
      <c r="FUL28" s="12"/>
      <c r="FUM28" s="12"/>
      <c r="FUN28" s="12"/>
      <c r="FUO28" s="12"/>
      <c r="FUP28" s="12"/>
      <c r="FUQ28" s="12"/>
      <c r="FUR28" s="12"/>
      <c r="FUS28" s="12"/>
      <c r="FUT28" s="12"/>
      <c r="FUU28" s="12"/>
      <c r="FUV28" s="12"/>
      <c r="FUW28" s="12"/>
      <c r="FUX28" s="12"/>
      <c r="FUY28" s="12"/>
      <c r="FUZ28" s="12"/>
      <c r="FVA28" s="12"/>
      <c r="FVB28" s="12"/>
      <c r="FVC28" s="12"/>
      <c r="FVD28" s="12"/>
      <c r="FVE28" s="12"/>
      <c r="FVF28" s="12"/>
      <c r="FVG28" s="12"/>
      <c r="FVH28" s="12"/>
      <c r="FVI28" s="12"/>
      <c r="FVJ28" s="12"/>
      <c r="FVK28" s="12"/>
      <c r="FVL28" s="12"/>
      <c r="FVM28" s="12"/>
      <c r="FVN28" s="12"/>
      <c r="FVO28" s="12"/>
      <c r="FVP28" s="12"/>
      <c r="FVQ28" s="12"/>
      <c r="FVR28" s="12"/>
      <c r="FVS28" s="12"/>
      <c r="FVT28" s="12"/>
      <c r="FVU28" s="12"/>
      <c r="FVV28" s="12"/>
      <c r="FVW28" s="12"/>
      <c r="FVX28" s="12"/>
      <c r="FVY28" s="12"/>
      <c r="FVZ28" s="12"/>
      <c r="FWA28" s="12"/>
      <c r="FWB28" s="12"/>
      <c r="FWC28" s="12"/>
      <c r="FWD28" s="12"/>
      <c r="FWE28" s="12"/>
      <c r="FWF28" s="12"/>
      <c r="FWG28" s="12"/>
      <c r="FWH28" s="12"/>
      <c r="FWI28" s="12"/>
      <c r="FWJ28" s="12"/>
      <c r="FWK28" s="12"/>
      <c r="FWL28" s="12"/>
      <c r="FWM28" s="12"/>
      <c r="FWN28" s="12"/>
      <c r="FWO28" s="12"/>
      <c r="FWP28" s="12"/>
      <c r="FWQ28" s="12"/>
      <c r="FWR28" s="12"/>
      <c r="FWS28" s="12"/>
      <c r="FWT28" s="12"/>
      <c r="FWU28" s="12"/>
      <c r="FWV28" s="12"/>
      <c r="FWW28" s="12"/>
      <c r="FWX28" s="12"/>
      <c r="FWY28" s="12"/>
      <c r="FWZ28" s="12"/>
      <c r="FXA28" s="12"/>
      <c r="FXB28" s="12"/>
      <c r="FXC28" s="12"/>
      <c r="FXD28" s="12"/>
      <c r="FXE28" s="12"/>
      <c r="FXF28" s="12"/>
      <c r="FXG28" s="12"/>
      <c r="FXH28" s="12"/>
      <c r="FXI28" s="12"/>
      <c r="FXJ28" s="12"/>
      <c r="FXK28" s="12"/>
      <c r="FXL28" s="12"/>
      <c r="FXM28" s="12"/>
      <c r="FXN28" s="12"/>
      <c r="FXO28" s="12"/>
      <c r="FXP28" s="12"/>
      <c r="FXQ28" s="12"/>
      <c r="FXR28" s="12"/>
      <c r="FXS28" s="12"/>
      <c r="FXT28" s="12"/>
      <c r="FXU28" s="12"/>
      <c r="FXV28" s="12"/>
      <c r="FXW28" s="12"/>
      <c r="FXX28" s="12"/>
      <c r="FXY28" s="12"/>
      <c r="FXZ28" s="12"/>
      <c r="FYA28" s="12"/>
      <c r="FYB28" s="12"/>
      <c r="FYC28" s="12"/>
      <c r="FYD28" s="12"/>
      <c r="FYE28" s="12"/>
      <c r="FYF28" s="12"/>
      <c r="FYG28" s="12"/>
      <c r="FYH28" s="12"/>
      <c r="FYI28" s="12"/>
      <c r="FYJ28" s="12"/>
      <c r="FYK28" s="12"/>
      <c r="FYL28" s="12"/>
      <c r="FYM28" s="12"/>
      <c r="FYN28" s="12"/>
      <c r="FYO28" s="12"/>
      <c r="FYP28" s="12"/>
      <c r="FYQ28" s="12"/>
      <c r="FYR28" s="12"/>
      <c r="FYS28" s="12"/>
      <c r="FYT28" s="12"/>
      <c r="FYU28" s="12"/>
      <c r="FYV28" s="12"/>
      <c r="FYW28" s="12"/>
      <c r="FYX28" s="12"/>
      <c r="FYY28" s="12"/>
      <c r="FYZ28" s="12"/>
      <c r="FZA28" s="12"/>
      <c r="FZB28" s="12"/>
      <c r="FZC28" s="12"/>
      <c r="FZD28" s="12"/>
      <c r="FZE28" s="12"/>
      <c r="FZF28" s="12"/>
      <c r="FZG28" s="12"/>
      <c r="FZH28" s="12"/>
      <c r="FZI28" s="12"/>
      <c r="FZJ28" s="12"/>
      <c r="FZK28" s="12"/>
      <c r="FZL28" s="12"/>
      <c r="FZM28" s="12"/>
      <c r="FZN28" s="12"/>
      <c r="FZO28" s="12"/>
      <c r="FZP28" s="12"/>
      <c r="FZQ28" s="12"/>
      <c r="FZR28" s="12"/>
      <c r="FZS28" s="12"/>
      <c r="FZT28" s="12"/>
      <c r="FZU28" s="12"/>
      <c r="FZV28" s="12"/>
      <c r="FZW28" s="12"/>
      <c r="FZX28" s="12"/>
      <c r="FZY28" s="12"/>
      <c r="FZZ28" s="12"/>
      <c r="GAA28" s="12"/>
      <c r="GAB28" s="12"/>
      <c r="GAC28" s="12"/>
      <c r="GAD28" s="12"/>
      <c r="GAE28" s="12"/>
      <c r="GAF28" s="12"/>
      <c r="GAG28" s="12"/>
      <c r="GAH28" s="12"/>
      <c r="GAI28" s="12"/>
      <c r="GAJ28" s="12"/>
      <c r="GAK28" s="12"/>
      <c r="GAL28" s="12"/>
      <c r="GAM28" s="12"/>
      <c r="GAN28" s="12"/>
      <c r="GAO28" s="12"/>
      <c r="GAP28" s="12"/>
      <c r="GAQ28" s="12"/>
      <c r="GAR28" s="12"/>
      <c r="GAS28" s="12"/>
      <c r="GAT28" s="12"/>
      <c r="GAU28" s="12"/>
      <c r="GAV28" s="12"/>
      <c r="GAW28" s="12"/>
      <c r="GAX28" s="12"/>
      <c r="GAY28" s="12"/>
      <c r="GAZ28" s="12"/>
      <c r="GBA28" s="12"/>
      <c r="GBB28" s="12"/>
      <c r="GBC28" s="12"/>
      <c r="GBD28" s="12"/>
      <c r="GBE28" s="12"/>
      <c r="GBF28" s="12"/>
      <c r="GBG28" s="12"/>
      <c r="GBH28" s="12"/>
      <c r="GBI28" s="12"/>
      <c r="GBJ28" s="12"/>
      <c r="GBK28" s="12"/>
      <c r="GBL28" s="12"/>
      <c r="GBM28" s="12"/>
      <c r="GBN28" s="12"/>
      <c r="GBO28" s="12"/>
      <c r="GBP28" s="12"/>
      <c r="GBQ28" s="12"/>
      <c r="GBR28" s="12"/>
      <c r="GBS28" s="12"/>
      <c r="GBT28" s="12"/>
      <c r="GBU28" s="12"/>
      <c r="GBV28" s="12"/>
      <c r="GBW28" s="12"/>
      <c r="GBX28" s="12"/>
      <c r="GBY28" s="12"/>
      <c r="GBZ28" s="12"/>
      <c r="GCA28" s="12"/>
      <c r="GCB28" s="12"/>
      <c r="GCC28" s="12"/>
      <c r="GCD28" s="12"/>
      <c r="GCE28" s="12"/>
      <c r="GCF28" s="12"/>
      <c r="GCG28" s="12"/>
      <c r="GCH28" s="12"/>
      <c r="GCI28" s="12"/>
      <c r="GCJ28" s="12"/>
      <c r="GCK28" s="12"/>
      <c r="GCL28" s="12"/>
      <c r="GCM28" s="12"/>
      <c r="GCN28" s="12"/>
      <c r="GCO28" s="12"/>
      <c r="GCP28" s="12"/>
      <c r="GCQ28" s="12"/>
      <c r="GCR28" s="12"/>
      <c r="GCS28" s="12"/>
      <c r="GCT28" s="12"/>
      <c r="GCU28" s="12"/>
      <c r="GCV28" s="12"/>
      <c r="GCW28" s="12"/>
      <c r="GCX28" s="12"/>
      <c r="GCY28" s="12"/>
      <c r="GCZ28" s="12"/>
      <c r="GDA28" s="12"/>
      <c r="GDB28" s="12"/>
      <c r="GDC28" s="12"/>
      <c r="GDD28" s="12"/>
      <c r="GDE28" s="12"/>
      <c r="GDF28" s="12"/>
      <c r="GDG28" s="12"/>
      <c r="GDH28" s="12"/>
      <c r="GDI28" s="12"/>
      <c r="GDJ28" s="12"/>
      <c r="GDK28" s="12"/>
      <c r="GDL28" s="12"/>
      <c r="GDM28" s="12"/>
      <c r="GDN28" s="12"/>
      <c r="GDO28" s="12"/>
      <c r="GDP28" s="12"/>
      <c r="GDQ28" s="12"/>
      <c r="GDR28" s="12"/>
      <c r="GDS28" s="12"/>
      <c r="GDT28" s="12"/>
      <c r="GDU28" s="12"/>
      <c r="GDV28" s="12"/>
      <c r="GDW28" s="12"/>
      <c r="GDX28" s="12"/>
      <c r="GDY28" s="12"/>
      <c r="GDZ28" s="12"/>
      <c r="GEA28" s="12"/>
      <c r="GEB28" s="12"/>
      <c r="GEC28" s="12"/>
      <c r="GED28" s="12"/>
      <c r="GEE28" s="12"/>
      <c r="GEF28" s="12"/>
      <c r="GEG28" s="12"/>
      <c r="GEH28" s="12"/>
      <c r="GEI28" s="12"/>
      <c r="GEJ28" s="12"/>
      <c r="GEK28" s="12"/>
      <c r="GEL28" s="12"/>
      <c r="GEM28" s="12"/>
      <c r="GEN28" s="12"/>
      <c r="GEO28" s="12"/>
      <c r="GEP28" s="12"/>
      <c r="GEQ28" s="12"/>
      <c r="GER28" s="12"/>
      <c r="GES28" s="12"/>
      <c r="GET28" s="12"/>
      <c r="GEU28" s="12"/>
      <c r="GEV28" s="12"/>
      <c r="GEW28" s="12"/>
      <c r="GEX28" s="12"/>
      <c r="GEY28" s="12"/>
      <c r="GEZ28" s="12"/>
      <c r="GFA28" s="12"/>
      <c r="GFB28" s="12"/>
      <c r="GFC28" s="12"/>
      <c r="GFD28" s="12"/>
      <c r="GFE28" s="12"/>
      <c r="GFF28" s="12"/>
      <c r="GFG28" s="12"/>
      <c r="GFH28" s="12"/>
      <c r="GFI28" s="12"/>
      <c r="GFJ28" s="12"/>
      <c r="GFK28" s="12"/>
      <c r="GFL28" s="12"/>
      <c r="GFM28" s="12"/>
      <c r="GFN28" s="12"/>
      <c r="GFO28" s="12"/>
      <c r="GFP28" s="12"/>
      <c r="GFQ28" s="12"/>
      <c r="GFR28" s="12"/>
      <c r="GFS28" s="12"/>
      <c r="GFT28" s="12"/>
      <c r="GFU28" s="12"/>
      <c r="GFV28" s="12"/>
      <c r="GFW28" s="12"/>
      <c r="GFX28" s="12"/>
      <c r="GFY28" s="12"/>
      <c r="GFZ28" s="12"/>
      <c r="GGA28" s="12"/>
      <c r="GGB28" s="12"/>
      <c r="GGC28" s="12"/>
      <c r="GGD28" s="12"/>
      <c r="GGE28" s="12"/>
      <c r="GGF28" s="12"/>
      <c r="GGG28" s="12"/>
      <c r="GGH28" s="12"/>
      <c r="GGI28" s="12"/>
      <c r="GGJ28" s="12"/>
      <c r="GGK28" s="12"/>
      <c r="GGL28" s="12"/>
      <c r="GGM28" s="12"/>
      <c r="GGN28" s="12"/>
      <c r="GGO28" s="12"/>
      <c r="GGP28" s="12"/>
      <c r="GGQ28" s="12"/>
      <c r="GGR28" s="12"/>
      <c r="GGS28" s="12"/>
      <c r="GGT28" s="12"/>
      <c r="GGU28" s="12"/>
      <c r="GGV28" s="12"/>
      <c r="GGW28" s="12"/>
      <c r="GGX28" s="12"/>
      <c r="GGY28" s="12"/>
      <c r="GGZ28" s="12"/>
      <c r="GHA28" s="12"/>
      <c r="GHB28" s="12"/>
      <c r="GHC28" s="12"/>
      <c r="GHD28" s="12"/>
      <c r="GHE28" s="12"/>
      <c r="GHF28" s="12"/>
      <c r="GHG28" s="12"/>
      <c r="GHH28" s="12"/>
      <c r="GHI28" s="12"/>
      <c r="GHJ28" s="12"/>
      <c r="GHK28" s="12"/>
      <c r="GHL28" s="12"/>
      <c r="GHM28" s="12"/>
      <c r="GHN28" s="12"/>
      <c r="GHO28" s="12"/>
      <c r="GHP28" s="12"/>
      <c r="GHQ28" s="12"/>
      <c r="GHR28" s="12"/>
      <c r="GHS28" s="12"/>
      <c r="GHT28" s="12"/>
      <c r="GHU28" s="12"/>
      <c r="GHV28" s="12"/>
      <c r="GHW28" s="12"/>
      <c r="GHX28" s="12"/>
      <c r="GHY28" s="12"/>
      <c r="GHZ28" s="12"/>
      <c r="GIA28" s="12"/>
      <c r="GIB28" s="12"/>
      <c r="GIC28" s="12"/>
      <c r="GID28" s="12"/>
      <c r="GIE28" s="12"/>
      <c r="GIF28" s="12"/>
      <c r="GIG28" s="12"/>
      <c r="GIH28" s="12"/>
      <c r="GII28" s="12"/>
      <c r="GIJ28" s="12"/>
      <c r="GIK28" s="12"/>
      <c r="GIL28" s="12"/>
      <c r="GIM28" s="12"/>
      <c r="GIN28" s="12"/>
      <c r="GIO28" s="12"/>
      <c r="GIP28" s="12"/>
      <c r="GIQ28" s="12"/>
      <c r="GIR28" s="12"/>
      <c r="GIS28" s="12"/>
      <c r="GIT28" s="12"/>
      <c r="GIU28" s="12"/>
      <c r="GIV28" s="12"/>
      <c r="GIW28" s="12"/>
      <c r="GIX28" s="12"/>
      <c r="GIY28" s="12"/>
      <c r="GIZ28" s="12"/>
      <c r="GJA28" s="12"/>
      <c r="GJB28" s="12"/>
      <c r="GJC28" s="12"/>
      <c r="GJD28" s="12"/>
      <c r="GJE28" s="12"/>
      <c r="GJF28" s="12"/>
      <c r="GJG28" s="12"/>
      <c r="GJH28" s="12"/>
      <c r="GJI28" s="12"/>
      <c r="GJJ28" s="12"/>
      <c r="GJK28" s="12"/>
      <c r="GJL28" s="12"/>
      <c r="GJM28" s="12"/>
      <c r="GJN28" s="12"/>
      <c r="GJO28" s="12"/>
      <c r="GJP28" s="12"/>
      <c r="GJQ28" s="12"/>
      <c r="GJR28" s="12"/>
      <c r="GJS28" s="12"/>
      <c r="GJT28" s="12"/>
      <c r="GJU28" s="12"/>
      <c r="GJV28" s="12"/>
      <c r="GJW28" s="12"/>
      <c r="GJX28" s="12"/>
      <c r="GJY28" s="12"/>
      <c r="GJZ28" s="12"/>
      <c r="GKA28" s="12"/>
      <c r="GKB28" s="12"/>
      <c r="GKC28" s="12"/>
      <c r="GKD28" s="12"/>
      <c r="GKE28" s="12"/>
      <c r="GKF28" s="12"/>
      <c r="GKG28" s="12"/>
      <c r="GKH28" s="12"/>
      <c r="GKI28" s="12"/>
      <c r="GKJ28" s="12"/>
      <c r="GKK28" s="12"/>
      <c r="GKL28" s="12"/>
      <c r="GKM28" s="12"/>
      <c r="GKN28" s="12"/>
      <c r="GKO28" s="12"/>
      <c r="GKP28" s="12"/>
      <c r="GKQ28" s="12"/>
      <c r="GKR28" s="12"/>
      <c r="GKS28" s="12"/>
      <c r="GKT28" s="12"/>
      <c r="GKU28" s="12"/>
      <c r="GKV28" s="12"/>
      <c r="GKW28" s="12"/>
      <c r="GKX28" s="12"/>
      <c r="GKY28" s="12"/>
      <c r="GKZ28" s="12"/>
      <c r="GLA28" s="12"/>
      <c r="GLB28" s="12"/>
      <c r="GLC28" s="12"/>
      <c r="GLD28" s="12"/>
      <c r="GLE28" s="12"/>
      <c r="GLF28" s="12"/>
      <c r="GLG28" s="12"/>
      <c r="GLH28" s="12"/>
      <c r="GLI28" s="12"/>
      <c r="GLJ28" s="12"/>
      <c r="GLK28" s="12"/>
      <c r="GLL28" s="12"/>
      <c r="GLM28" s="12"/>
      <c r="GLN28" s="12"/>
      <c r="GLO28" s="12"/>
      <c r="GLP28" s="12"/>
      <c r="GLQ28" s="12"/>
      <c r="GLR28" s="12"/>
      <c r="GLS28" s="12"/>
      <c r="GLT28" s="12"/>
      <c r="GLU28" s="12"/>
      <c r="GLV28" s="12"/>
      <c r="GLW28" s="12"/>
      <c r="GLX28" s="12"/>
      <c r="GLY28" s="12"/>
      <c r="GLZ28" s="12"/>
      <c r="GMA28" s="12"/>
      <c r="GMB28" s="12"/>
      <c r="GMC28" s="12"/>
      <c r="GMD28" s="12"/>
      <c r="GME28" s="12"/>
      <c r="GMF28" s="12"/>
      <c r="GMG28" s="12"/>
      <c r="GMH28" s="12"/>
      <c r="GMI28" s="12"/>
      <c r="GMJ28" s="12"/>
      <c r="GMK28" s="12"/>
      <c r="GML28" s="12"/>
      <c r="GMM28" s="12"/>
      <c r="GMN28" s="12"/>
      <c r="GMO28" s="12"/>
      <c r="GMP28" s="12"/>
      <c r="GMQ28" s="12"/>
      <c r="GMR28" s="12"/>
      <c r="GMS28" s="12"/>
      <c r="GMT28" s="12"/>
      <c r="GMU28" s="12"/>
      <c r="GMV28" s="12"/>
      <c r="GMW28" s="12"/>
      <c r="GMX28" s="12"/>
      <c r="GMY28" s="12"/>
      <c r="GMZ28" s="12"/>
      <c r="GNA28" s="12"/>
      <c r="GNB28" s="12"/>
      <c r="GNC28" s="12"/>
      <c r="GND28" s="12"/>
      <c r="GNE28" s="12"/>
      <c r="GNF28" s="12"/>
      <c r="GNG28" s="12"/>
      <c r="GNH28" s="12"/>
      <c r="GNI28" s="12"/>
      <c r="GNJ28" s="12"/>
      <c r="GNK28" s="12"/>
      <c r="GNL28" s="12"/>
      <c r="GNM28" s="12"/>
      <c r="GNN28" s="12"/>
      <c r="GNO28" s="12"/>
      <c r="GNP28" s="12"/>
      <c r="GNQ28" s="12"/>
      <c r="GNR28" s="12"/>
      <c r="GNS28" s="12"/>
      <c r="GNT28" s="12"/>
      <c r="GNU28" s="12"/>
      <c r="GNV28" s="12"/>
      <c r="GNW28" s="12"/>
      <c r="GNX28" s="12"/>
      <c r="GNY28" s="12"/>
      <c r="GNZ28" s="12"/>
      <c r="GOA28" s="12"/>
      <c r="GOB28" s="12"/>
      <c r="GOC28" s="12"/>
      <c r="GOD28" s="12"/>
      <c r="GOE28" s="12"/>
      <c r="GOF28" s="12"/>
      <c r="GOG28" s="12"/>
      <c r="GOH28" s="12"/>
      <c r="GOI28" s="12"/>
      <c r="GOJ28" s="12"/>
      <c r="GOK28" s="12"/>
      <c r="GOL28" s="12"/>
      <c r="GOM28" s="12"/>
      <c r="GON28" s="12"/>
      <c r="GOO28" s="12"/>
      <c r="GOP28" s="12"/>
      <c r="GOQ28" s="12"/>
      <c r="GOR28" s="12"/>
      <c r="GOS28" s="12"/>
      <c r="GOT28" s="12"/>
      <c r="GOU28" s="12"/>
      <c r="GOV28" s="12"/>
      <c r="GOW28" s="12"/>
      <c r="GOX28" s="12"/>
      <c r="GOY28" s="12"/>
      <c r="GOZ28" s="12"/>
      <c r="GPA28" s="12"/>
      <c r="GPB28" s="12"/>
      <c r="GPC28" s="12"/>
      <c r="GPD28" s="12"/>
      <c r="GPE28" s="12"/>
      <c r="GPF28" s="12"/>
      <c r="GPG28" s="12"/>
      <c r="GPH28" s="12"/>
      <c r="GPI28" s="12"/>
      <c r="GPJ28" s="12"/>
      <c r="GPK28" s="12"/>
      <c r="GPL28" s="12"/>
      <c r="GPM28" s="12"/>
      <c r="GPN28" s="12"/>
      <c r="GPO28" s="12"/>
      <c r="GPP28" s="12"/>
      <c r="GPQ28" s="12"/>
      <c r="GPR28" s="12"/>
      <c r="GPS28" s="12"/>
      <c r="GPT28" s="12"/>
      <c r="GPU28" s="12"/>
      <c r="GPV28" s="12"/>
      <c r="GPW28" s="12"/>
      <c r="GPX28" s="12"/>
      <c r="GPY28" s="12"/>
      <c r="GPZ28" s="12"/>
      <c r="GQA28" s="12"/>
      <c r="GQB28" s="12"/>
      <c r="GQC28" s="12"/>
      <c r="GQD28" s="12"/>
      <c r="GQE28" s="12"/>
      <c r="GQF28" s="12"/>
      <c r="GQG28" s="12"/>
      <c r="GQH28" s="12"/>
      <c r="GQI28" s="12"/>
      <c r="GQJ28" s="12"/>
      <c r="GQK28" s="12"/>
      <c r="GQL28" s="12"/>
      <c r="GQM28" s="12"/>
      <c r="GQN28" s="12"/>
      <c r="GQO28" s="12"/>
      <c r="GQP28" s="12"/>
      <c r="GQQ28" s="12"/>
      <c r="GQR28" s="12"/>
      <c r="GQS28" s="12"/>
      <c r="GQT28" s="12"/>
      <c r="GQU28" s="12"/>
      <c r="GQV28" s="12"/>
      <c r="GQW28" s="12"/>
      <c r="GQX28" s="12"/>
      <c r="GQY28" s="12"/>
      <c r="GQZ28" s="12"/>
      <c r="GRA28" s="12"/>
      <c r="GRB28" s="12"/>
      <c r="GRC28" s="12"/>
      <c r="GRD28" s="12"/>
      <c r="GRE28" s="12"/>
      <c r="GRF28" s="12"/>
      <c r="GRG28" s="12"/>
      <c r="GRH28" s="12"/>
      <c r="GRI28" s="12"/>
      <c r="GRJ28" s="12"/>
      <c r="GRK28" s="12"/>
      <c r="GRL28" s="12"/>
      <c r="GRM28" s="12"/>
      <c r="GRN28" s="12"/>
      <c r="GRO28" s="12"/>
      <c r="GRP28" s="12"/>
      <c r="GRQ28" s="12"/>
      <c r="GRR28" s="12"/>
      <c r="GRS28" s="12"/>
      <c r="GRT28" s="12"/>
      <c r="GRU28" s="12"/>
      <c r="GRV28" s="12"/>
      <c r="GRW28" s="12"/>
      <c r="GRX28" s="12"/>
      <c r="GRY28" s="12"/>
      <c r="GRZ28" s="12"/>
      <c r="GSA28" s="12"/>
      <c r="GSB28" s="12"/>
      <c r="GSC28" s="12"/>
      <c r="GSD28" s="12"/>
      <c r="GSE28" s="12"/>
      <c r="GSF28" s="12"/>
      <c r="GSG28" s="12"/>
      <c r="GSH28" s="12"/>
      <c r="GSI28" s="12"/>
      <c r="GSJ28" s="12"/>
      <c r="GSK28" s="12"/>
      <c r="GSL28" s="12"/>
      <c r="GSM28" s="12"/>
      <c r="GSN28" s="12"/>
      <c r="GSO28" s="12"/>
      <c r="GSP28" s="12"/>
      <c r="GSQ28" s="12"/>
      <c r="GSR28" s="12"/>
      <c r="GSS28" s="12"/>
      <c r="GST28" s="12"/>
      <c r="GSU28" s="12"/>
      <c r="GSV28" s="12"/>
      <c r="GSW28" s="12"/>
      <c r="GSX28" s="12"/>
      <c r="GSY28" s="12"/>
      <c r="GSZ28" s="12"/>
      <c r="GTA28" s="12"/>
      <c r="GTB28" s="12"/>
      <c r="GTC28" s="12"/>
      <c r="GTD28" s="12"/>
      <c r="GTE28" s="12"/>
      <c r="GTF28" s="12"/>
      <c r="GTG28" s="12"/>
      <c r="GTH28" s="12"/>
      <c r="GTI28" s="12"/>
      <c r="GTJ28" s="12"/>
      <c r="GTK28" s="12"/>
      <c r="GTL28" s="12"/>
      <c r="GTM28" s="12"/>
      <c r="GTN28" s="12"/>
      <c r="GTO28" s="12"/>
      <c r="GTP28" s="12"/>
      <c r="GTQ28" s="12"/>
      <c r="GTR28" s="12"/>
      <c r="GTS28" s="12"/>
      <c r="GTT28" s="12"/>
      <c r="GTU28" s="12"/>
      <c r="GTV28" s="12"/>
      <c r="GTW28" s="12"/>
      <c r="GTX28" s="12"/>
      <c r="GTY28" s="12"/>
      <c r="GTZ28" s="12"/>
      <c r="GUA28" s="12"/>
      <c r="GUB28" s="12"/>
      <c r="GUC28" s="12"/>
      <c r="GUD28" s="12"/>
      <c r="GUE28" s="12"/>
      <c r="GUF28" s="12"/>
      <c r="GUG28" s="12"/>
      <c r="GUH28" s="12"/>
      <c r="GUI28" s="12"/>
      <c r="GUJ28" s="12"/>
      <c r="GUK28" s="12"/>
      <c r="GUL28" s="12"/>
      <c r="GUM28" s="12"/>
      <c r="GUN28" s="12"/>
      <c r="GUO28" s="12"/>
      <c r="GUP28" s="12"/>
      <c r="GUQ28" s="12"/>
      <c r="GUR28" s="12"/>
      <c r="GUS28" s="12"/>
      <c r="GUT28" s="12"/>
      <c r="GUU28" s="12"/>
      <c r="GUV28" s="12"/>
      <c r="GUW28" s="12"/>
      <c r="GUX28" s="12"/>
      <c r="GUY28" s="12"/>
      <c r="GUZ28" s="12"/>
      <c r="GVA28" s="12"/>
      <c r="GVB28" s="12"/>
      <c r="GVC28" s="12"/>
      <c r="GVD28" s="12"/>
      <c r="GVE28" s="12"/>
      <c r="GVF28" s="12"/>
      <c r="GVG28" s="12"/>
      <c r="GVH28" s="12"/>
      <c r="GVI28" s="12"/>
      <c r="GVJ28" s="12"/>
      <c r="GVK28" s="12"/>
      <c r="GVL28" s="12"/>
      <c r="GVM28" s="12"/>
      <c r="GVN28" s="12"/>
      <c r="GVO28" s="12"/>
      <c r="GVP28" s="12"/>
      <c r="GVQ28" s="12"/>
      <c r="GVR28" s="12"/>
      <c r="GVS28" s="12"/>
      <c r="GVT28" s="12"/>
      <c r="GVU28" s="12"/>
      <c r="GVV28" s="12"/>
      <c r="GVW28" s="12"/>
      <c r="GVX28" s="12"/>
      <c r="GVY28" s="12"/>
      <c r="GVZ28" s="12"/>
      <c r="GWA28" s="12"/>
      <c r="GWB28" s="12"/>
      <c r="GWC28" s="12"/>
      <c r="GWD28" s="12"/>
      <c r="GWE28" s="12"/>
      <c r="GWF28" s="12"/>
      <c r="GWG28" s="12"/>
      <c r="GWH28" s="12"/>
      <c r="GWI28" s="12"/>
      <c r="GWJ28" s="12"/>
      <c r="GWK28" s="12"/>
      <c r="GWL28" s="12"/>
      <c r="GWM28" s="12"/>
      <c r="GWN28" s="12"/>
      <c r="GWO28" s="12"/>
      <c r="GWP28" s="12"/>
      <c r="GWQ28" s="12"/>
      <c r="GWR28" s="12"/>
      <c r="GWS28" s="12"/>
      <c r="GWT28" s="12"/>
      <c r="GWU28" s="12"/>
      <c r="GWV28" s="12"/>
      <c r="GWW28" s="12"/>
      <c r="GWX28" s="12"/>
      <c r="GWY28" s="12"/>
      <c r="GWZ28" s="12"/>
      <c r="GXA28" s="12"/>
      <c r="GXB28" s="12"/>
      <c r="GXC28" s="12"/>
      <c r="GXD28" s="12"/>
      <c r="GXE28" s="12"/>
      <c r="GXF28" s="12"/>
      <c r="GXG28" s="12"/>
      <c r="GXH28" s="12"/>
      <c r="GXI28" s="12"/>
      <c r="GXJ28" s="12"/>
      <c r="GXK28" s="12"/>
      <c r="GXL28" s="12"/>
      <c r="GXM28" s="12"/>
      <c r="GXN28" s="12"/>
      <c r="GXO28" s="12"/>
      <c r="GXP28" s="12"/>
      <c r="GXQ28" s="12"/>
      <c r="GXR28" s="12"/>
      <c r="GXS28" s="12"/>
      <c r="GXT28" s="12"/>
      <c r="GXU28" s="12"/>
      <c r="GXV28" s="12"/>
      <c r="GXW28" s="12"/>
      <c r="GXX28" s="12"/>
      <c r="GXY28" s="12"/>
      <c r="GXZ28" s="12"/>
      <c r="GYA28" s="12"/>
      <c r="GYB28" s="12"/>
      <c r="GYC28" s="12"/>
      <c r="GYD28" s="12"/>
      <c r="GYE28" s="12"/>
      <c r="GYF28" s="12"/>
      <c r="GYG28" s="12"/>
      <c r="GYH28" s="12"/>
      <c r="GYI28" s="12"/>
      <c r="GYJ28" s="12"/>
      <c r="GYK28" s="12"/>
      <c r="GYL28" s="12"/>
      <c r="GYM28" s="12"/>
      <c r="GYN28" s="12"/>
      <c r="GYO28" s="12"/>
      <c r="GYP28" s="12"/>
      <c r="GYQ28" s="12"/>
      <c r="GYR28" s="12"/>
      <c r="GYS28" s="12"/>
      <c r="GYT28" s="12"/>
      <c r="GYU28" s="12"/>
      <c r="GYV28" s="12"/>
      <c r="GYW28" s="12"/>
      <c r="GYX28" s="12"/>
      <c r="GYY28" s="12"/>
      <c r="GYZ28" s="12"/>
      <c r="GZA28" s="12"/>
      <c r="GZB28" s="12"/>
      <c r="GZC28" s="12"/>
      <c r="GZD28" s="12"/>
      <c r="GZE28" s="12"/>
      <c r="GZF28" s="12"/>
      <c r="GZG28" s="12"/>
      <c r="GZH28" s="12"/>
      <c r="GZI28" s="12"/>
      <c r="GZJ28" s="12"/>
      <c r="GZK28" s="12"/>
      <c r="GZL28" s="12"/>
      <c r="GZM28" s="12"/>
      <c r="GZN28" s="12"/>
      <c r="GZO28" s="12"/>
      <c r="GZP28" s="12"/>
      <c r="GZQ28" s="12"/>
      <c r="GZR28" s="12"/>
      <c r="GZS28" s="12"/>
      <c r="GZT28" s="12"/>
      <c r="GZU28" s="12"/>
      <c r="GZV28" s="12"/>
      <c r="GZW28" s="12"/>
      <c r="GZX28" s="12"/>
      <c r="GZY28" s="12"/>
      <c r="GZZ28" s="12"/>
      <c r="HAA28" s="12"/>
      <c r="HAB28" s="12"/>
      <c r="HAC28" s="12"/>
      <c r="HAD28" s="12"/>
      <c r="HAE28" s="12"/>
      <c r="HAF28" s="12"/>
      <c r="HAG28" s="12"/>
      <c r="HAH28" s="12"/>
      <c r="HAI28" s="12"/>
      <c r="HAJ28" s="12"/>
      <c r="HAK28" s="12"/>
      <c r="HAL28" s="12"/>
      <c r="HAM28" s="12"/>
      <c r="HAN28" s="12"/>
      <c r="HAO28" s="12"/>
      <c r="HAP28" s="12"/>
      <c r="HAQ28" s="12"/>
      <c r="HAR28" s="12"/>
      <c r="HAS28" s="12"/>
      <c r="HAT28" s="12"/>
      <c r="HAU28" s="12"/>
      <c r="HAV28" s="12"/>
      <c r="HAW28" s="12"/>
      <c r="HAX28" s="12"/>
      <c r="HAY28" s="12"/>
      <c r="HAZ28" s="12"/>
      <c r="HBA28" s="12"/>
      <c r="HBB28" s="12"/>
      <c r="HBC28" s="12"/>
      <c r="HBD28" s="12"/>
      <c r="HBE28" s="12"/>
      <c r="HBF28" s="12"/>
      <c r="HBG28" s="12"/>
      <c r="HBH28" s="12"/>
      <c r="HBI28" s="12"/>
      <c r="HBJ28" s="12"/>
      <c r="HBK28" s="12"/>
      <c r="HBL28" s="12"/>
      <c r="HBM28" s="12"/>
      <c r="HBN28" s="12"/>
      <c r="HBO28" s="12"/>
      <c r="HBP28" s="12"/>
      <c r="HBQ28" s="12"/>
      <c r="HBR28" s="12"/>
      <c r="HBS28" s="12"/>
      <c r="HBT28" s="12"/>
      <c r="HBU28" s="12"/>
      <c r="HBV28" s="12"/>
      <c r="HBW28" s="12"/>
      <c r="HBX28" s="12"/>
      <c r="HBY28" s="12"/>
      <c r="HBZ28" s="12"/>
      <c r="HCA28" s="12"/>
      <c r="HCB28" s="12"/>
      <c r="HCC28" s="12"/>
      <c r="HCD28" s="12"/>
      <c r="HCE28" s="12"/>
      <c r="HCF28" s="12"/>
      <c r="HCG28" s="12"/>
      <c r="HCH28" s="12"/>
      <c r="HCI28" s="12"/>
      <c r="HCJ28" s="12"/>
      <c r="HCK28" s="12"/>
      <c r="HCL28" s="12"/>
      <c r="HCM28" s="12"/>
      <c r="HCN28" s="12"/>
      <c r="HCO28" s="12"/>
      <c r="HCP28" s="12"/>
      <c r="HCQ28" s="12"/>
      <c r="HCR28" s="12"/>
      <c r="HCS28" s="12"/>
      <c r="HCT28" s="12"/>
      <c r="HCU28" s="12"/>
      <c r="HCV28" s="12"/>
      <c r="HCW28" s="12"/>
      <c r="HCX28" s="12"/>
      <c r="HCY28" s="12"/>
      <c r="HCZ28" s="12"/>
      <c r="HDA28" s="12"/>
      <c r="HDB28" s="12"/>
      <c r="HDC28" s="12"/>
      <c r="HDD28" s="12"/>
      <c r="HDE28" s="12"/>
      <c r="HDF28" s="12"/>
      <c r="HDG28" s="12"/>
      <c r="HDH28" s="12"/>
      <c r="HDI28" s="12"/>
      <c r="HDJ28" s="12"/>
      <c r="HDK28" s="12"/>
      <c r="HDL28" s="12"/>
      <c r="HDM28" s="12"/>
      <c r="HDN28" s="12"/>
      <c r="HDO28" s="12"/>
      <c r="HDP28" s="12"/>
      <c r="HDQ28" s="12"/>
      <c r="HDR28" s="12"/>
      <c r="HDS28" s="12"/>
      <c r="HDT28" s="12"/>
      <c r="HDU28" s="12"/>
      <c r="HDV28" s="12"/>
      <c r="HDW28" s="12"/>
      <c r="HDX28" s="12"/>
      <c r="HDY28" s="12"/>
      <c r="HDZ28" s="12"/>
      <c r="HEA28" s="12"/>
      <c r="HEB28" s="12"/>
      <c r="HEC28" s="12"/>
      <c r="HED28" s="12"/>
      <c r="HEE28" s="12"/>
      <c r="HEF28" s="12"/>
      <c r="HEG28" s="12"/>
      <c r="HEH28" s="12"/>
      <c r="HEI28" s="12"/>
      <c r="HEJ28" s="12"/>
      <c r="HEK28" s="12"/>
      <c r="HEL28" s="12"/>
      <c r="HEM28" s="12"/>
      <c r="HEN28" s="12"/>
      <c r="HEO28" s="12"/>
      <c r="HEP28" s="12"/>
      <c r="HEQ28" s="12"/>
      <c r="HER28" s="12"/>
      <c r="HES28" s="12"/>
      <c r="HET28" s="12"/>
      <c r="HEU28" s="12"/>
      <c r="HEV28" s="12"/>
      <c r="HEW28" s="12"/>
      <c r="HEX28" s="12"/>
      <c r="HEY28" s="12"/>
      <c r="HEZ28" s="12"/>
      <c r="HFA28" s="12"/>
      <c r="HFB28" s="12"/>
      <c r="HFC28" s="12"/>
      <c r="HFD28" s="12"/>
      <c r="HFE28" s="12"/>
      <c r="HFF28" s="12"/>
      <c r="HFG28" s="12"/>
      <c r="HFH28" s="12"/>
      <c r="HFI28" s="12"/>
      <c r="HFJ28" s="12"/>
      <c r="HFK28" s="12"/>
      <c r="HFL28" s="12"/>
      <c r="HFM28" s="12"/>
      <c r="HFN28" s="12"/>
      <c r="HFO28" s="12"/>
      <c r="HFP28" s="12"/>
      <c r="HFQ28" s="12"/>
      <c r="HFR28" s="12"/>
      <c r="HFS28" s="12"/>
      <c r="HFT28" s="12"/>
      <c r="HFU28" s="12"/>
      <c r="HFV28" s="12"/>
      <c r="HFW28" s="12"/>
      <c r="HFX28" s="12"/>
      <c r="HFY28" s="12"/>
      <c r="HFZ28" s="12"/>
      <c r="HGA28" s="12"/>
      <c r="HGB28" s="12"/>
      <c r="HGC28" s="12"/>
      <c r="HGD28" s="12"/>
      <c r="HGE28" s="12"/>
      <c r="HGF28" s="12"/>
      <c r="HGG28" s="12"/>
      <c r="HGH28" s="12"/>
      <c r="HGI28" s="12"/>
      <c r="HGJ28" s="12"/>
      <c r="HGK28" s="12"/>
      <c r="HGL28" s="12"/>
      <c r="HGM28" s="12"/>
      <c r="HGN28" s="12"/>
      <c r="HGO28" s="12"/>
      <c r="HGP28" s="12"/>
      <c r="HGQ28" s="12"/>
      <c r="HGR28" s="12"/>
      <c r="HGS28" s="12"/>
      <c r="HGT28" s="12"/>
      <c r="HGU28" s="12"/>
      <c r="HGV28" s="12"/>
      <c r="HGW28" s="12"/>
      <c r="HGX28" s="12"/>
      <c r="HGY28" s="12"/>
      <c r="HGZ28" s="12"/>
      <c r="HHA28" s="12"/>
      <c r="HHB28" s="12"/>
      <c r="HHC28" s="12"/>
      <c r="HHD28" s="12"/>
      <c r="HHE28" s="12"/>
      <c r="HHF28" s="12"/>
      <c r="HHG28" s="12"/>
      <c r="HHH28" s="12"/>
      <c r="HHI28" s="12"/>
      <c r="HHJ28" s="12"/>
      <c r="HHK28" s="12"/>
      <c r="HHL28" s="12"/>
      <c r="HHM28" s="12"/>
      <c r="HHN28" s="12"/>
      <c r="HHO28" s="12"/>
      <c r="HHP28" s="12"/>
      <c r="HHQ28" s="12"/>
      <c r="HHR28" s="12"/>
      <c r="HHS28" s="12"/>
      <c r="HHT28" s="12"/>
      <c r="HHU28" s="12"/>
      <c r="HHV28" s="12"/>
      <c r="HHW28" s="12"/>
      <c r="HHX28" s="12"/>
      <c r="HHY28" s="12"/>
      <c r="HHZ28" s="12"/>
      <c r="HIA28" s="12"/>
      <c r="HIB28" s="12"/>
      <c r="HIC28" s="12"/>
      <c r="HID28" s="12"/>
      <c r="HIE28" s="12"/>
      <c r="HIF28" s="12"/>
      <c r="HIG28" s="12"/>
      <c r="HIH28" s="12"/>
      <c r="HII28" s="12"/>
      <c r="HIJ28" s="12"/>
      <c r="HIK28" s="12"/>
      <c r="HIL28" s="12"/>
      <c r="HIM28" s="12"/>
      <c r="HIN28" s="12"/>
      <c r="HIO28" s="12"/>
      <c r="HIP28" s="12"/>
      <c r="HIQ28" s="12"/>
      <c r="HIR28" s="12"/>
      <c r="HIS28" s="12"/>
      <c r="HIT28" s="12"/>
      <c r="HIU28" s="12"/>
      <c r="HIV28" s="12"/>
      <c r="HIW28" s="12"/>
      <c r="HIX28" s="12"/>
      <c r="HIY28" s="12"/>
      <c r="HIZ28" s="12"/>
      <c r="HJA28" s="12"/>
      <c r="HJB28" s="12"/>
      <c r="HJC28" s="12"/>
      <c r="HJD28" s="12"/>
      <c r="HJE28" s="12"/>
      <c r="HJF28" s="12"/>
      <c r="HJG28" s="12"/>
      <c r="HJH28" s="12"/>
      <c r="HJI28" s="12"/>
      <c r="HJJ28" s="12"/>
      <c r="HJK28" s="12"/>
      <c r="HJL28" s="12"/>
      <c r="HJM28" s="12"/>
      <c r="HJN28" s="12"/>
      <c r="HJO28" s="12"/>
      <c r="HJP28" s="12"/>
      <c r="HJQ28" s="12"/>
      <c r="HJR28" s="12"/>
      <c r="HJS28" s="12"/>
      <c r="HJT28" s="12"/>
      <c r="HJU28" s="12"/>
      <c r="HJV28" s="12"/>
      <c r="HJW28" s="12"/>
      <c r="HJX28" s="12"/>
      <c r="HJY28" s="12"/>
      <c r="HJZ28" s="12"/>
      <c r="HKA28" s="12"/>
      <c r="HKB28" s="12"/>
      <c r="HKC28" s="12"/>
      <c r="HKD28" s="12"/>
      <c r="HKE28" s="12"/>
      <c r="HKF28" s="12"/>
      <c r="HKG28" s="12"/>
      <c r="HKH28" s="12"/>
      <c r="HKI28" s="12"/>
      <c r="HKJ28" s="12"/>
      <c r="HKK28" s="12"/>
      <c r="HKL28" s="12"/>
      <c r="HKM28" s="12"/>
      <c r="HKN28" s="12"/>
      <c r="HKO28" s="12"/>
      <c r="HKP28" s="12"/>
      <c r="HKQ28" s="12"/>
      <c r="HKR28" s="12"/>
      <c r="HKS28" s="12"/>
      <c r="HKT28" s="12"/>
      <c r="HKU28" s="12"/>
      <c r="HKV28" s="12"/>
      <c r="HKW28" s="12"/>
      <c r="HKX28" s="12"/>
      <c r="HKY28" s="12"/>
      <c r="HKZ28" s="12"/>
      <c r="HLA28" s="12"/>
      <c r="HLB28" s="12"/>
      <c r="HLC28" s="12"/>
      <c r="HLD28" s="12"/>
      <c r="HLE28" s="12"/>
      <c r="HLF28" s="12"/>
      <c r="HLG28" s="12"/>
      <c r="HLH28" s="12"/>
      <c r="HLI28" s="12"/>
      <c r="HLJ28" s="12"/>
      <c r="HLK28" s="12"/>
      <c r="HLL28" s="12"/>
      <c r="HLM28" s="12"/>
      <c r="HLN28" s="12"/>
      <c r="HLO28" s="12"/>
      <c r="HLP28" s="12"/>
      <c r="HLQ28" s="12"/>
      <c r="HLR28" s="12"/>
      <c r="HLS28" s="12"/>
      <c r="HLT28" s="12"/>
      <c r="HLU28" s="12"/>
      <c r="HLV28" s="12"/>
      <c r="HLW28" s="12"/>
      <c r="HLX28" s="12"/>
      <c r="HLY28" s="12"/>
      <c r="HLZ28" s="12"/>
      <c r="HMA28" s="12"/>
      <c r="HMB28" s="12"/>
      <c r="HMC28" s="12"/>
      <c r="HMD28" s="12"/>
      <c r="HME28" s="12"/>
      <c r="HMF28" s="12"/>
      <c r="HMG28" s="12"/>
      <c r="HMH28" s="12"/>
      <c r="HMI28" s="12"/>
      <c r="HMJ28" s="12"/>
      <c r="HMK28" s="12"/>
      <c r="HML28" s="12"/>
      <c r="HMM28" s="12"/>
      <c r="HMN28" s="12"/>
      <c r="HMO28" s="12"/>
      <c r="HMP28" s="12"/>
      <c r="HMQ28" s="12"/>
      <c r="HMR28" s="12"/>
      <c r="HMS28" s="12"/>
      <c r="HMT28" s="12"/>
      <c r="HMU28" s="12"/>
      <c r="HMV28" s="12"/>
      <c r="HMW28" s="12"/>
      <c r="HMX28" s="12"/>
      <c r="HMY28" s="12"/>
      <c r="HMZ28" s="12"/>
      <c r="HNA28" s="12"/>
      <c r="HNB28" s="12"/>
      <c r="HNC28" s="12"/>
      <c r="HND28" s="12"/>
      <c r="HNE28" s="12"/>
      <c r="HNF28" s="12"/>
      <c r="HNG28" s="12"/>
      <c r="HNH28" s="12"/>
      <c r="HNI28" s="12"/>
      <c r="HNJ28" s="12"/>
      <c r="HNK28" s="12"/>
      <c r="HNL28" s="12"/>
      <c r="HNM28" s="12"/>
      <c r="HNN28" s="12"/>
      <c r="HNO28" s="12"/>
      <c r="HNP28" s="12"/>
      <c r="HNQ28" s="12"/>
      <c r="HNR28" s="12"/>
      <c r="HNS28" s="12"/>
      <c r="HNT28" s="12"/>
      <c r="HNU28" s="12"/>
      <c r="HNV28" s="12"/>
      <c r="HNW28" s="12"/>
      <c r="HNX28" s="12"/>
      <c r="HNY28" s="12"/>
      <c r="HNZ28" s="12"/>
      <c r="HOA28" s="12"/>
      <c r="HOB28" s="12"/>
      <c r="HOC28" s="12"/>
      <c r="HOD28" s="12"/>
      <c r="HOE28" s="12"/>
      <c r="HOF28" s="12"/>
      <c r="HOG28" s="12"/>
      <c r="HOH28" s="12"/>
      <c r="HOI28" s="12"/>
      <c r="HOJ28" s="12"/>
      <c r="HOK28" s="12"/>
      <c r="HOL28" s="12"/>
      <c r="HOM28" s="12"/>
      <c r="HON28" s="12"/>
      <c r="HOO28" s="12"/>
      <c r="HOP28" s="12"/>
      <c r="HOQ28" s="12"/>
      <c r="HOR28" s="12"/>
      <c r="HOS28" s="12"/>
      <c r="HOT28" s="12"/>
      <c r="HOU28" s="12"/>
      <c r="HOV28" s="12"/>
      <c r="HOW28" s="12"/>
      <c r="HOX28" s="12"/>
      <c r="HOY28" s="12"/>
      <c r="HOZ28" s="12"/>
      <c r="HPA28" s="12"/>
      <c r="HPB28" s="12"/>
      <c r="HPC28" s="12"/>
      <c r="HPD28" s="12"/>
      <c r="HPE28" s="12"/>
      <c r="HPF28" s="12"/>
      <c r="HPG28" s="12"/>
      <c r="HPH28" s="12"/>
      <c r="HPI28" s="12"/>
      <c r="HPJ28" s="12"/>
      <c r="HPK28" s="12"/>
      <c r="HPL28" s="12"/>
      <c r="HPM28" s="12"/>
      <c r="HPN28" s="12"/>
      <c r="HPO28" s="12"/>
      <c r="HPP28" s="12"/>
      <c r="HPQ28" s="12"/>
      <c r="HPR28" s="12"/>
      <c r="HPS28" s="12"/>
      <c r="HPT28" s="12"/>
      <c r="HPU28" s="12"/>
      <c r="HPV28" s="12"/>
      <c r="HPW28" s="12"/>
      <c r="HPX28" s="12"/>
      <c r="HPY28" s="12"/>
      <c r="HPZ28" s="12"/>
      <c r="HQA28" s="12"/>
      <c r="HQB28" s="12"/>
      <c r="HQC28" s="12"/>
      <c r="HQD28" s="12"/>
      <c r="HQE28" s="12"/>
      <c r="HQF28" s="12"/>
      <c r="HQG28" s="12"/>
      <c r="HQH28" s="12"/>
      <c r="HQI28" s="12"/>
      <c r="HQJ28" s="12"/>
      <c r="HQK28" s="12"/>
      <c r="HQL28" s="12"/>
      <c r="HQM28" s="12"/>
      <c r="HQN28" s="12"/>
      <c r="HQO28" s="12"/>
      <c r="HQP28" s="12"/>
      <c r="HQQ28" s="12"/>
      <c r="HQR28" s="12"/>
      <c r="HQS28" s="12"/>
      <c r="HQT28" s="12"/>
      <c r="HQU28" s="12"/>
      <c r="HQV28" s="12"/>
      <c r="HQW28" s="12"/>
      <c r="HQX28" s="12"/>
      <c r="HQY28" s="12"/>
      <c r="HQZ28" s="12"/>
      <c r="HRA28" s="12"/>
      <c r="HRB28" s="12"/>
      <c r="HRC28" s="12"/>
      <c r="HRD28" s="12"/>
      <c r="HRE28" s="12"/>
      <c r="HRF28" s="12"/>
      <c r="HRG28" s="12"/>
      <c r="HRH28" s="12"/>
      <c r="HRI28" s="12"/>
      <c r="HRJ28" s="12"/>
      <c r="HRK28" s="12"/>
      <c r="HRL28" s="12"/>
      <c r="HRM28" s="12"/>
      <c r="HRN28" s="12"/>
      <c r="HRO28" s="12"/>
      <c r="HRP28" s="12"/>
      <c r="HRQ28" s="12"/>
      <c r="HRR28" s="12"/>
      <c r="HRS28" s="12"/>
      <c r="HRT28" s="12"/>
      <c r="HRU28" s="12"/>
      <c r="HRV28" s="12"/>
      <c r="HRW28" s="12"/>
      <c r="HRX28" s="12"/>
      <c r="HRY28" s="12"/>
      <c r="HRZ28" s="12"/>
      <c r="HSA28" s="12"/>
      <c r="HSB28" s="12"/>
      <c r="HSC28" s="12"/>
      <c r="HSD28" s="12"/>
      <c r="HSE28" s="12"/>
      <c r="HSF28" s="12"/>
      <c r="HSG28" s="12"/>
      <c r="HSH28" s="12"/>
      <c r="HSI28" s="12"/>
      <c r="HSJ28" s="12"/>
      <c r="HSK28" s="12"/>
      <c r="HSL28" s="12"/>
      <c r="HSM28" s="12"/>
      <c r="HSN28" s="12"/>
      <c r="HSO28" s="12"/>
      <c r="HSP28" s="12"/>
      <c r="HSQ28" s="12"/>
      <c r="HSR28" s="12"/>
      <c r="HSS28" s="12"/>
      <c r="HST28" s="12"/>
      <c r="HSU28" s="12"/>
      <c r="HSV28" s="12"/>
      <c r="HSW28" s="12"/>
      <c r="HSX28" s="12"/>
      <c r="HSY28" s="12"/>
      <c r="HSZ28" s="12"/>
      <c r="HTA28" s="12"/>
      <c r="HTB28" s="12"/>
      <c r="HTC28" s="12"/>
      <c r="HTD28" s="12"/>
      <c r="HTE28" s="12"/>
      <c r="HTF28" s="12"/>
      <c r="HTG28" s="12"/>
      <c r="HTH28" s="12"/>
      <c r="HTI28" s="12"/>
      <c r="HTJ28" s="12"/>
      <c r="HTK28" s="12"/>
      <c r="HTL28" s="12"/>
      <c r="HTM28" s="12"/>
      <c r="HTN28" s="12"/>
      <c r="HTO28" s="12"/>
      <c r="HTP28" s="12"/>
      <c r="HTQ28" s="12"/>
      <c r="HTR28" s="12"/>
      <c r="HTS28" s="12"/>
      <c r="HTT28" s="12"/>
      <c r="HTU28" s="12"/>
      <c r="HTV28" s="12"/>
      <c r="HTW28" s="12"/>
      <c r="HTX28" s="12"/>
      <c r="HTY28" s="12"/>
      <c r="HTZ28" s="12"/>
      <c r="HUA28" s="12"/>
      <c r="HUB28" s="12"/>
      <c r="HUC28" s="12"/>
      <c r="HUD28" s="12"/>
      <c r="HUE28" s="12"/>
      <c r="HUF28" s="12"/>
      <c r="HUG28" s="12"/>
      <c r="HUH28" s="12"/>
      <c r="HUI28" s="12"/>
      <c r="HUJ28" s="12"/>
      <c r="HUK28" s="12"/>
      <c r="HUL28" s="12"/>
      <c r="HUM28" s="12"/>
      <c r="HUN28" s="12"/>
      <c r="HUO28" s="12"/>
      <c r="HUP28" s="12"/>
      <c r="HUQ28" s="12"/>
      <c r="HUR28" s="12"/>
      <c r="HUS28" s="12"/>
      <c r="HUT28" s="12"/>
      <c r="HUU28" s="12"/>
      <c r="HUV28" s="12"/>
      <c r="HUW28" s="12"/>
      <c r="HUX28" s="12"/>
      <c r="HUY28" s="12"/>
      <c r="HUZ28" s="12"/>
      <c r="HVA28" s="12"/>
      <c r="HVB28" s="12"/>
      <c r="HVC28" s="12"/>
      <c r="HVD28" s="12"/>
      <c r="HVE28" s="12"/>
      <c r="HVF28" s="12"/>
      <c r="HVG28" s="12"/>
      <c r="HVH28" s="12"/>
      <c r="HVI28" s="12"/>
      <c r="HVJ28" s="12"/>
      <c r="HVK28" s="12"/>
      <c r="HVL28" s="12"/>
      <c r="HVM28" s="12"/>
      <c r="HVN28" s="12"/>
      <c r="HVO28" s="12"/>
      <c r="HVP28" s="12"/>
      <c r="HVQ28" s="12"/>
      <c r="HVR28" s="12"/>
      <c r="HVS28" s="12"/>
      <c r="HVT28" s="12"/>
      <c r="HVU28" s="12"/>
      <c r="HVV28" s="12"/>
      <c r="HVW28" s="12"/>
      <c r="HVX28" s="12"/>
      <c r="HVY28" s="12"/>
      <c r="HVZ28" s="12"/>
      <c r="HWA28" s="12"/>
      <c r="HWB28" s="12"/>
      <c r="HWC28" s="12"/>
      <c r="HWD28" s="12"/>
      <c r="HWE28" s="12"/>
      <c r="HWF28" s="12"/>
      <c r="HWG28" s="12"/>
      <c r="HWH28" s="12"/>
      <c r="HWI28" s="12"/>
      <c r="HWJ28" s="12"/>
      <c r="HWK28" s="12"/>
      <c r="HWL28" s="12"/>
      <c r="HWM28" s="12"/>
      <c r="HWN28" s="12"/>
      <c r="HWO28" s="12"/>
      <c r="HWP28" s="12"/>
      <c r="HWQ28" s="12"/>
      <c r="HWR28" s="12"/>
      <c r="HWS28" s="12"/>
      <c r="HWT28" s="12"/>
      <c r="HWU28" s="12"/>
      <c r="HWV28" s="12"/>
      <c r="HWW28" s="12"/>
      <c r="HWX28" s="12"/>
      <c r="HWY28" s="12"/>
      <c r="HWZ28" s="12"/>
      <c r="HXA28" s="12"/>
      <c r="HXB28" s="12"/>
      <c r="HXC28" s="12"/>
      <c r="HXD28" s="12"/>
      <c r="HXE28" s="12"/>
      <c r="HXF28" s="12"/>
      <c r="HXG28" s="12"/>
      <c r="HXH28" s="12"/>
      <c r="HXI28" s="12"/>
      <c r="HXJ28" s="12"/>
      <c r="HXK28" s="12"/>
      <c r="HXL28" s="12"/>
      <c r="HXM28" s="12"/>
      <c r="HXN28" s="12"/>
      <c r="HXO28" s="12"/>
      <c r="HXP28" s="12"/>
      <c r="HXQ28" s="12"/>
      <c r="HXR28" s="12"/>
      <c r="HXS28" s="12"/>
      <c r="HXT28" s="12"/>
      <c r="HXU28" s="12"/>
      <c r="HXV28" s="12"/>
      <c r="HXW28" s="12"/>
      <c r="HXX28" s="12"/>
      <c r="HXY28" s="12"/>
      <c r="HXZ28" s="12"/>
      <c r="HYA28" s="12"/>
      <c r="HYB28" s="12"/>
      <c r="HYC28" s="12"/>
      <c r="HYD28" s="12"/>
      <c r="HYE28" s="12"/>
      <c r="HYF28" s="12"/>
      <c r="HYG28" s="12"/>
      <c r="HYH28" s="12"/>
      <c r="HYI28" s="12"/>
      <c r="HYJ28" s="12"/>
      <c r="HYK28" s="12"/>
      <c r="HYL28" s="12"/>
      <c r="HYM28" s="12"/>
      <c r="HYN28" s="12"/>
      <c r="HYO28" s="12"/>
      <c r="HYP28" s="12"/>
      <c r="HYQ28" s="12"/>
      <c r="HYR28" s="12"/>
      <c r="HYS28" s="12"/>
      <c r="HYT28" s="12"/>
      <c r="HYU28" s="12"/>
      <c r="HYV28" s="12"/>
      <c r="HYW28" s="12"/>
      <c r="HYX28" s="12"/>
      <c r="HYY28" s="12"/>
      <c r="HYZ28" s="12"/>
      <c r="HZA28" s="12"/>
      <c r="HZB28" s="12"/>
      <c r="HZC28" s="12"/>
      <c r="HZD28" s="12"/>
      <c r="HZE28" s="12"/>
      <c r="HZF28" s="12"/>
      <c r="HZG28" s="12"/>
      <c r="HZH28" s="12"/>
      <c r="HZI28" s="12"/>
      <c r="HZJ28" s="12"/>
      <c r="HZK28" s="12"/>
      <c r="HZL28" s="12"/>
      <c r="HZM28" s="12"/>
      <c r="HZN28" s="12"/>
      <c r="HZO28" s="12"/>
      <c r="HZP28" s="12"/>
      <c r="HZQ28" s="12"/>
      <c r="HZR28" s="12"/>
      <c r="HZS28" s="12"/>
      <c r="HZT28" s="12"/>
      <c r="HZU28" s="12"/>
      <c r="HZV28" s="12"/>
      <c r="HZW28" s="12"/>
      <c r="HZX28" s="12"/>
      <c r="HZY28" s="12"/>
      <c r="HZZ28" s="12"/>
      <c r="IAA28" s="12"/>
      <c r="IAB28" s="12"/>
      <c r="IAC28" s="12"/>
      <c r="IAD28" s="12"/>
      <c r="IAE28" s="12"/>
      <c r="IAF28" s="12"/>
      <c r="IAG28" s="12"/>
      <c r="IAH28" s="12"/>
      <c r="IAI28" s="12"/>
      <c r="IAJ28" s="12"/>
      <c r="IAK28" s="12"/>
      <c r="IAL28" s="12"/>
      <c r="IAM28" s="12"/>
      <c r="IAN28" s="12"/>
      <c r="IAO28" s="12"/>
      <c r="IAP28" s="12"/>
      <c r="IAQ28" s="12"/>
      <c r="IAR28" s="12"/>
      <c r="IAS28" s="12"/>
      <c r="IAT28" s="12"/>
      <c r="IAU28" s="12"/>
      <c r="IAV28" s="12"/>
      <c r="IAW28" s="12"/>
      <c r="IAX28" s="12"/>
      <c r="IAY28" s="12"/>
      <c r="IAZ28" s="12"/>
      <c r="IBA28" s="12"/>
      <c r="IBB28" s="12"/>
      <c r="IBC28" s="12"/>
      <c r="IBD28" s="12"/>
      <c r="IBE28" s="12"/>
      <c r="IBF28" s="12"/>
      <c r="IBG28" s="12"/>
      <c r="IBH28" s="12"/>
      <c r="IBI28" s="12"/>
      <c r="IBJ28" s="12"/>
      <c r="IBK28" s="12"/>
      <c r="IBL28" s="12"/>
      <c r="IBM28" s="12"/>
      <c r="IBN28" s="12"/>
      <c r="IBO28" s="12"/>
      <c r="IBP28" s="12"/>
      <c r="IBQ28" s="12"/>
      <c r="IBR28" s="12"/>
      <c r="IBS28" s="12"/>
      <c r="IBT28" s="12"/>
      <c r="IBU28" s="12"/>
      <c r="IBV28" s="12"/>
      <c r="IBW28" s="12"/>
      <c r="IBX28" s="12"/>
      <c r="IBY28" s="12"/>
      <c r="IBZ28" s="12"/>
      <c r="ICA28" s="12"/>
      <c r="ICB28" s="12"/>
      <c r="ICC28" s="12"/>
      <c r="ICD28" s="12"/>
      <c r="ICE28" s="12"/>
      <c r="ICF28" s="12"/>
      <c r="ICG28" s="12"/>
      <c r="ICH28" s="12"/>
      <c r="ICI28" s="12"/>
      <c r="ICJ28" s="12"/>
      <c r="ICK28" s="12"/>
      <c r="ICL28" s="12"/>
      <c r="ICM28" s="12"/>
      <c r="ICN28" s="12"/>
      <c r="ICO28" s="12"/>
      <c r="ICP28" s="12"/>
      <c r="ICQ28" s="12"/>
      <c r="ICR28" s="12"/>
      <c r="ICS28" s="12"/>
      <c r="ICT28" s="12"/>
      <c r="ICU28" s="12"/>
      <c r="ICV28" s="12"/>
      <c r="ICW28" s="12"/>
      <c r="ICX28" s="12"/>
      <c r="ICY28" s="12"/>
      <c r="ICZ28" s="12"/>
      <c r="IDA28" s="12"/>
      <c r="IDB28" s="12"/>
      <c r="IDC28" s="12"/>
      <c r="IDD28" s="12"/>
      <c r="IDE28" s="12"/>
      <c r="IDF28" s="12"/>
      <c r="IDG28" s="12"/>
      <c r="IDH28" s="12"/>
      <c r="IDI28" s="12"/>
      <c r="IDJ28" s="12"/>
      <c r="IDK28" s="12"/>
      <c r="IDL28" s="12"/>
      <c r="IDM28" s="12"/>
      <c r="IDN28" s="12"/>
      <c r="IDO28" s="12"/>
      <c r="IDP28" s="12"/>
      <c r="IDQ28" s="12"/>
      <c r="IDR28" s="12"/>
      <c r="IDS28" s="12"/>
      <c r="IDT28" s="12"/>
      <c r="IDU28" s="12"/>
      <c r="IDV28" s="12"/>
      <c r="IDW28" s="12"/>
      <c r="IDX28" s="12"/>
      <c r="IDY28" s="12"/>
      <c r="IDZ28" s="12"/>
      <c r="IEA28" s="12"/>
      <c r="IEB28" s="12"/>
      <c r="IEC28" s="12"/>
      <c r="IED28" s="12"/>
      <c r="IEE28" s="12"/>
      <c r="IEF28" s="12"/>
      <c r="IEG28" s="12"/>
      <c r="IEH28" s="12"/>
      <c r="IEI28" s="12"/>
      <c r="IEJ28" s="12"/>
      <c r="IEK28" s="12"/>
      <c r="IEL28" s="12"/>
      <c r="IEM28" s="12"/>
      <c r="IEN28" s="12"/>
      <c r="IEO28" s="12"/>
      <c r="IEP28" s="12"/>
      <c r="IEQ28" s="12"/>
      <c r="IER28" s="12"/>
      <c r="IES28" s="12"/>
      <c r="IET28" s="12"/>
      <c r="IEU28" s="12"/>
      <c r="IEV28" s="12"/>
      <c r="IEW28" s="12"/>
      <c r="IEX28" s="12"/>
      <c r="IEY28" s="12"/>
      <c r="IEZ28" s="12"/>
      <c r="IFA28" s="12"/>
      <c r="IFB28" s="12"/>
      <c r="IFC28" s="12"/>
      <c r="IFD28" s="12"/>
      <c r="IFE28" s="12"/>
      <c r="IFF28" s="12"/>
      <c r="IFG28" s="12"/>
      <c r="IFH28" s="12"/>
      <c r="IFI28" s="12"/>
      <c r="IFJ28" s="12"/>
      <c r="IFK28" s="12"/>
      <c r="IFL28" s="12"/>
      <c r="IFM28" s="12"/>
      <c r="IFN28" s="12"/>
      <c r="IFO28" s="12"/>
      <c r="IFP28" s="12"/>
      <c r="IFQ28" s="12"/>
      <c r="IFR28" s="12"/>
      <c r="IFS28" s="12"/>
      <c r="IFT28" s="12"/>
      <c r="IFU28" s="12"/>
      <c r="IFV28" s="12"/>
      <c r="IFW28" s="12"/>
      <c r="IFX28" s="12"/>
      <c r="IFY28" s="12"/>
      <c r="IFZ28" s="12"/>
      <c r="IGA28" s="12"/>
      <c r="IGB28" s="12"/>
      <c r="IGC28" s="12"/>
      <c r="IGD28" s="12"/>
      <c r="IGE28" s="12"/>
      <c r="IGF28" s="12"/>
      <c r="IGG28" s="12"/>
      <c r="IGH28" s="12"/>
      <c r="IGI28" s="12"/>
      <c r="IGJ28" s="12"/>
      <c r="IGK28" s="12"/>
      <c r="IGL28" s="12"/>
      <c r="IGM28" s="12"/>
      <c r="IGN28" s="12"/>
      <c r="IGO28" s="12"/>
      <c r="IGP28" s="12"/>
      <c r="IGQ28" s="12"/>
      <c r="IGR28" s="12"/>
      <c r="IGS28" s="12"/>
      <c r="IGT28" s="12"/>
      <c r="IGU28" s="12"/>
      <c r="IGV28" s="12"/>
      <c r="IGW28" s="12"/>
      <c r="IGX28" s="12"/>
      <c r="IGY28" s="12"/>
      <c r="IGZ28" s="12"/>
      <c r="IHA28" s="12"/>
      <c r="IHB28" s="12"/>
      <c r="IHC28" s="12"/>
      <c r="IHD28" s="12"/>
      <c r="IHE28" s="12"/>
      <c r="IHF28" s="12"/>
      <c r="IHG28" s="12"/>
      <c r="IHH28" s="12"/>
      <c r="IHI28" s="12"/>
      <c r="IHJ28" s="12"/>
      <c r="IHK28" s="12"/>
      <c r="IHL28" s="12"/>
      <c r="IHM28" s="12"/>
      <c r="IHN28" s="12"/>
      <c r="IHO28" s="12"/>
      <c r="IHP28" s="12"/>
      <c r="IHQ28" s="12"/>
      <c r="IHR28" s="12"/>
      <c r="IHS28" s="12"/>
      <c r="IHT28" s="12"/>
      <c r="IHU28" s="12"/>
      <c r="IHV28" s="12"/>
      <c r="IHW28" s="12"/>
      <c r="IHX28" s="12"/>
      <c r="IHY28" s="12"/>
      <c r="IHZ28" s="12"/>
      <c r="IIA28" s="12"/>
      <c r="IIB28" s="12"/>
      <c r="IIC28" s="12"/>
      <c r="IID28" s="12"/>
      <c r="IIE28" s="12"/>
      <c r="IIF28" s="12"/>
      <c r="IIG28" s="12"/>
      <c r="IIH28" s="12"/>
      <c r="III28" s="12"/>
      <c r="IIJ28" s="12"/>
      <c r="IIK28" s="12"/>
      <c r="IIL28" s="12"/>
      <c r="IIM28" s="12"/>
      <c r="IIN28" s="12"/>
      <c r="IIO28" s="12"/>
      <c r="IIP28" s="12"/>
      <c r="IIQ28" s="12"/>
      <c r="IIR28" s="12"/>
      <c r="IIS28" s="12"/>
      <c r="IIT28" s="12"/>
      <c r="IIU28" s="12"/>
      <c r="IIV28" s="12"/>
      <c r="IIW28" s="12"/>
      <c r="IIX28" s="12"/>
      <c r="IIY28" s="12"/>
      <c r="IIZ28" s="12"/>
      <c r="IJA28" s="12"/>
      <c r="IJB28" s="12"/>
      <c r="IJC28" s="12"/>
      <c r="IJD28" s="12"/>
      <c r="IJE28" s="12"/>
      <c r="IJF28" s="12"/>
      <c r="IJG28" s="12"/>
      <c r="IJH28" s="12"/>
      <c r="IJI28" s="12"/>
      <c r="IJJ28" s="12"/>
      <c r="IJK28" s="12"/>
      <c r="IJL28" s="12"/>
      <c r="IJM28" s="12"/>
      <c r="IJN28" s="12"/>
      <c r="IJO28" s="12"/>
      <c r="IJP28" s="12"/>
      <c r="IJQ28" s="12"/>
      <c r="IJR28" s="12"/>
      <c r="IJS28" s="12"/>
      <c r="IJT28" s="12"/>
      <c r="IJU28" s="12"/>
      <c r="IJV28" s="12"/>
      <c r="IJW28" s="12"/>
      <c r="IJX28" s="12"/>
      <c r="IJY28" s="12"/>
      <c r="IJZ28" s="12"/>
      <c r="IKA28" s="12"/>
      <c r="IKB28" s="12"/>
      <c r="IKC28" s="12"/>
      <c r="IKD28" s="12"/>
      <c r="IKE28" s="12"/>
      <c r="IKF28" s="12"/>
      <c r="IKG28" s="12"/>
      <c r="IKH28" s="12"/>
      <c r="IKI28" s="12"/>
      <c r="IKJ28" s="12"/>
      <c r="IKK28" s="12"/>
      <c r="IKL28" s="12"/>
      <c r="IKM28" s="12"/>
      <c r="IKN28" s="12"/>
      <c r="IKO28" s="12"/>
      <c r="IKP28" s="12"/>
      <c r="IKQ28" s="12"/>
      <c r="IKR28" s="12"/>
      <c r="IKS28" s="12"/>
      <c r="IKT28" s="12"/>
      <c r="IKU28" s="12"/>
      <c r="IKV28" s="12"/>
      <c r="IKW28" s="12"/>
      <c r="IKX28" s="12"/>
      <c r="IKY28" s="12"/>
      <c r="IKZ28" s="12"/>
      <c r="ILA28" s="12"/>
      <c r="ILB28" s="12"/>
      <c r="ILC28" s="12"/>
      <c r="ILD28" s="12"/>
      <c r="ILE28" s="12"/>
      <c r="ILF28" s="12"/>
      <c r="ILG28" s="12"/>
      <c r="ILH28" s="12"/>
      <c r="ILI28" s="12"/>
      <c r="ILJ28" s="12"/>
      <c r="ILK28" s="12"/>
      <c r="ILL28" s="12"/>
      <c r="ILM28" s="12"/>
      <c r="ILN28" s="12"/>
      <c r="ILO28" s="12"/>
      <c r="ILP28" s="12"/>
      <c r="ILQ28" s="12"/>
      <c r="ILR28" s="12"/>
      <c r="ILS28" s="12"/>
      <c r="ILT28" s="12"/>
      <c r="ILU28" s="12"/>
      <c r="ILV28" s="12"/>
      <c r="ILW28" s="12"/>
      <c r="ILX28" s="12"/>
      <c r="ILY28" s="12"/>
      <c r="ILZ28" s="12"/>
      <c r="IMA28" s="12"/>
      <c r="IMB28" s="12"/>
      <c r="IMC28" s="12"/>
      <c r="IMD28" s="12"/>
      <c r="IME28" s="12"/>
      <c r="IMF28" s="12"/>
      <c r="IMG28" s="12"/>
      <c r="IMH28" s="12"/>
      <c r="IMI28" s="12"/>
      <c r="IMJ28" s="12"/>
      <c r="IMK28" s="12"/>
      <c r="IML28" s="12"/>
      <c r="IMM28" s="12"/>
      <c r="IMN28" s="12"/>
      <c r="IMO28" s="12"/>
      <c r="IMP28" s="12"/>
      <c r="IMQ28" s="12"/>
      <c r="IMR28" s="12"/>
      <c r="IMS28" s="12"/>
      <c r="IMT28" s="12"/>
      <c r="IMU28" s="12"/>
      <c r="IMV28" s="12"/>
      <c r="IMW28" s="12"/>
      <c r="IMX28" s="12"/>
      <c r="IMY28" s="12"/>
      <c r="IMZ28" s="12"/>
      <c r="INA28" s="12"/>
      <c r="INB28" s="12"/>
      <c r="INC28" s="12"/>
      <c r="IND28" s="12"/>
      <c r="INE28" s="12"/>
      <c r="INF28" s="12"/>
      <c r="ING28" s="12"/>
      <c r="INH28" s="12"/>
      <c r="INI28" s="12"/>
      <c r="INJ28" s="12"/>
      <c r="INK28" s="12"/>
      <c r="INL28" s="12"/>
      <c r="INM28" s="12"/>
      <c r="INN28" s="12"/>
      <c r="INO28" s="12"/>
      <c r="INP28" s="12"/>
      <c r="INQ28" s="12"/>
      <c r="INR28" s="12"/>
      <c r="INS28" s="12"/>
      <c r="INT28" s="12"/>
      <c r="INU28" s="12"/>
      <c r="INV28" s="12"/>
      <c r="INW28" s="12"/>
      <c r="INX28" s="12"/>
      <c r="INY28" s="12"/>
      <c r="INZ28" s="12"/>
      <c r="IOA28" s="12"/>
      <c r="IOB28" s="12"/>
      <c r="IOC28" s="12"/>
      <c r="IOD28" s="12"/>
      <c r="IOE28" s="12"/>
      <c r="IOF28" s="12"/>
      <c r="IOG28" s="12"/>
      <c r="IOH28" s="12"/>
      <c r="IOI28" s="12"/>
      <c r="IOJ28" s="12"/>
      <c r="IOK28" s="12"/>
      <c r="IOL28" s="12"/>
      <c r="IOM28" s="12"/>
      <c r="ION28" s="12"/>
      <c r="IOO28" s="12"/>
      <c r="IOP28" s="12"/>
      <c r="IOQ28" s="12"/>
      <c r="IOR28" s="12"/>
      <c r="IOS28" s="12"/>
      <c r="IOT28" s="12"/>
      <c r="IOU28" s="12"/>
      <c r="IOV28" s="12"/>
      <c r="IOW28" s="12"/>
      <c r="IOX28" s="12"/>
      <c r="IOY28" s="12"/>
      <c r="IOZ28" s="12"/>
      <c r="IPA28" s="12"/>
      <c r="IPB28" s="12"/>
      <c r="IPC28" s="12"/>
      <c r="IPD28" s="12"/>
      <c r="IPE28" s="12"/>
      <c r="IPF28" s="12"/>
      <c r="IPG28" s="12"/>
      <c r="IPH28" s="12"/>
      <c r="IPI28" s="12"/>
      <c r="IPJ28" s="12"/>
      <c r="IPK28" s="12"/>
      <c r="IPL28" s="12"/>
      <c r="IPM28" s="12"/>
      <c r="IPN28" s="12"/>
      <c r="IPO28" s="12"/>
      <c r="IPP28" s="12"/>
      <c r="IPQ28" s="12"/>
      <c r="IPR28" s="12"/>
      <c r="IPS28" s="12"/>
      <c r="IPT28" s="12"/>
      <c r="IPU28" s="12"/>
      <c r="IPV28" s="12"/>
      <c r="IPW28" s="12"/>
      <c r="IPX28" s="12"/>
      <c r="IPY28" s="12"/>
      <c r="IPZ28" s="12"/>
      <c r="IQA28" s="12"/>
      <c r="IQB28" s="12"/>
      <c r="IQC28" s="12"/>
      <c r="IQD28" s="12"/>
      <c r="IQE28" s="12"/>
      <c r="IQF28" s="12"/>
      <c r="IQG28" s="12"/>
      <c r="IQH28" s="12"/>
      <c r="IQI28" s="12"/>
      <c r="IQJ28" s="12"/>
      <c r="IQK28" s="12"/>
      <c r="IQL28" s="12"/>
      <c r="IQM28" s="12"/>
      <c r="IQN28" s="12"/>
      <c r="IQO28" s="12"/>
      <c r="IQP28" s="12"/>
      <c r="IQQ28" s="12"/>
      <c r="IQR28" s="12"/>
      <c r="IQS28" s="12"/>
      <c r="IQT28" s="12"/>
      <c r="IQU28" s="12"/>
      <c r="IQV28" s="12"/>
      <c r="IQW28" s="12"/>
      <c r="IQX28" s="12"/>
      <c r="IQY28" s="12"/>
      <c r="IQZ28" s="12"/>
      <c r="IRA28" s="12"/>
      <c r="IRB28" s="12"/>
      <c r="IRC28" s="12"/>
      <c r="IRD28" s="12"/>
      <c r="IRE28" s="12"/>
      <c r="IRF28" s="12"/>
      <c r="IRG28" s="12"/>
      <c r="IRH28" s="12"/>
      <c r="IRI28" s="12"/>
      <c r="IRJ28" s="12"/>
      <c r="IRK28" s="12"/>
      <c r="IRL28" s="12"/>
      <c r="IRM28" s="12"/>
      <c r="IRN28" s="12"/>
      <c r="IRO28" s="12"/>
      <c r="IRP28" s="12"/>
      <c r="IRQ28" s="12"/>
      <c r="IRR28" s="12"/>
      <c r="IRS28" s="12"/>
      <c r="IRT28" s="12"/>
      <c r="IRU28" s="12"/>
      <c r="IRV28" s="12"/>
      <c r="IRW28" s="12"/>
      <c r="IRX28" s="12"/>
      <c r="IRY28" s="12"/>
      <c r="IRZ28" s="12"/>
      <c r="ISA28" s="12"/>
      <c r="ISB28" s="12"/>
      <c r="ISC28" s="12"/>
      <c r="ISD28" s="12"/>
      <c r="ISE28" s="12"/>
      <c r="ISF28" s="12"/>
      <c r="ISG28" s="12"/>
      <c r="ISH28" s="12"/>
      <c r="ISI28" s="12"/>
      <c r="ISJ28" s="12"/>
      <c r="ISK28" s="12"/>
      <c r="ISL28" s="12"/>
      <c r="ISM28" s="12"/>
      <c r="ISN28" s="12"/>
      <c r="ISO28" s="12"/>
      <c r="ISP28" s="12"/>
      <c r="ISQ28" s="12"/>
      <c r="ISR28" s="12"/>
      <c r="ISS28" s="12"/>
      <c r="IST28" s="12"/>
      <c r="ISU28" s="12"/>
      <c r="ISV28" s="12"/>
      <c r="ISW28" s="12"/>
      <c r="ISX28" s="12"/>
      <c r="ISY28" s="12"/>
      <c r="ISZ28" s="12"/>
      <c r="ITA28" s="12"/>
      <c r="ITB28" s="12"/>
      <c r="ITC28" s="12"/>
      <c r="ITD28" s="12"/>
      <c r="ITE28" s="12"/>
      <c r="ITF28" s="12"/>
      <c r="ITG28" s="12"/>
      <c r="ITH28" s="12"/>
      <c r="ITI28" s="12"/>
      <c r="ITJ28" s="12"/>
      <c r="ITK28" s="12"/>
      <c r="ITL28" s="12"/>
      <c r="ITM28" s="12"/>
      <c r="ITN28" s="12"/>
      <c r="ITO28" s="12"/>
      <c r="ITP28" s="12"/>
      <c r="ITQ28" s="12"/>
      <c r="ITR28" s="12"/>
      <c r="ITS28" s="12"/>
      <c r="ITT28" s="12"/>
      <c r="ITU28" s="12"/>
      <c r="ITV28" s="12"/>
      <c r="ITW28" s="12"/>
      <c r="ITX28" s="12"/>
      <c r="ITY28" s="12"/>
      <c r="ITZ28" s="12"/>
      <c r="IUA28" s="12"/>
      <c r="IUB28" s="12"/>
      <c r="IUC28" s="12"/>
      <c r="IUD28" s="12"/>
      <c r="IUE28" s="12"/>
      <c r="IUF28" s="12"/>
      <c r="IUG28" s="12"/>
      <c r="IUH28" s="12"/>
      <c r="IUI28" s="12"/>
      <c r="IUJ28" s="12"/>
      <c r="IUK28" s="12"/>
      <c r="IUL28" s="12"/>
      <c r="IUM28" s="12"/>
      <c r="IUN28" s="12"/>
      <c r="IUO28" s="12"/>
      <c r="IUP28" s="12"/>
      <c r="IUQ28" s="12"/>
      <c r="IUR28" s="12"/>
      <c r="IUS28" s="12"/>
      <c r="IUT28" s="12"/>
      <c r="IUU28" s="12"/>
      <c r="IUV28" s="12"/>
      <c r="IUW28" s="12"/>
      <c r="IUX28" s="12"/>
      <c r="IUY28" s="12"/>
      <c r="IUZ28" s="12"/>
      <c r="IVA28" s="12"/>
      <c r="IVB28" s="12"/>
      <c r="IVC28" s="12"/>
      <c r="IVD28" s="12"/>
      <c r="IVE28" s="12"/>
      <c r="IVF28" s="12"/>
      <c r="IVG28" s="12"/>
      <c r="IVH28" s="12"/>
      <c r="IVI28" s="12"/>
      <c r="IVJ28" s="12"/>
      <c r="IVK28" s="12"/>
      <c r="IVL28" s="12"/>
      <c r="IVM28" s="12"/>
      <c r="IVN28" s="12"/>
      <c r="IVO28" s="12"/>
      <c r="IVP28" s="12"/>
      <c r="IVQ28" s="12"/>
      <c r="IVR28" s="12"/>
      <c r="IVS28" s="12"/>
      <c r="IVT28" s="12"/>
      <c r="IVU28" s="12"/>
      <c r="IVV28" s="12"/>
      <c r="IVW28" s="12"/>
      <c r="IVX28" s="12"/>
      <c r="IVY28" s="12"/>
      <c r="IVZ28" s="12"/>
      <c r="IWA28" s="12"/>
      <c r="IWB28" s="12"/>
      <c r="IWC28" s="12"/>
      <c r="IWD28" s="12"/>
      <c r="IWE28" s="12"/>
      <c r="IWF28" s="12"/>
      <c r="IWG28" s="12"/>
      <c r="IWH28" s="12"/>
      <c r="IWI28" s="12"/>
      <c r="IWJ28" s="12"/>
      <c r="IWK28" s="12"/>
      <c r="IWL28" s="12"/>
      <c r="IWM28" s="12"/>
      <c r="IWN28" s="12"/>
      <c r="IWO28" s="12"/>
      <c r="IWP28" s="12"/>
      <c r="IWQ28" s="12"/>
      <c r="IWR28" s="12"/>
      <c r="IWS28" s="12"/>
      <c r="IWT28" s="12"/>
      <c r="IWU28" s="12"/>
      <c r="IWV28" s="12"/>
      <c r="IWW28" s="12"/>
      <c r="IWX28" s="12"/>
      <c r="IWY28" s="12"/>
      <c r="IWZ28" s="12"/>
      <c r="IXA28" s="12"/>
      <c r="IXB28" s="12"/>
      <c r="IXC28" s="12"/>
      <c r="IXD28" s="12"/>
      <c r="IXE28" s="12"/>
      <c r="IXF28" s="12"/>
      <c r="IXG28" s="12"/>
      <c r="IXH28" s="12"/>
      <c r="IXI28" s="12"/>
      <c r="IXJ28" s="12"/>
      <c r="IXK28" s="12"/>
      <c r="IXL28" s="12"/>
      <c r="IXM28" s="12"/>
      <c r="IXN28" s="12"/>
      <c r="IXO28" s="12"/>
      <c r="IXP28" s="12"/>
      <c r="IXQ28" s="12"/>
      <c r="IXR28" s="12"/>
      <c r="IXS28" s="12"/>
      <c r="IXT28" s="12"/>
      <c r="IXU28" s="12"/>
      <c r="IXV28" s="12"/>
      <c r="IXW28" s="12"/>
      <c r="IXX28" s="12"/>
      <c r="IXY28" s="12"/>
      <c r="IXZ28" s="12"/>
      <c r="IYA28" s="12"/>
      <c r="IYB28" s="12"/>
      <c r="IYC28" s="12"/>
      <c r="IYD28" s="12"/>
      <c r="IYE28" s="12"/>
      <c r="IYF28" s="12"/>
      <c r="IYG28" s="12"/>
      <c r="IYH28" s="12"/>
      <c r="IYI28" s="12"/>
      <c r="IYJ28" s="12"/>
      <c r="IYK28" s="12"/>
      <c r="IYL28" s="12"/>
      <c r="IYM28" s="12"/>
      <c r="IYN28" s="12"/>
      <c r="IYO28" s="12"/>
      <c r="IYP28" s="12"/>
      <c r="IYQ28" s="12"/>
      <c r="IYR28" s="12"/>
      <c r="IYS28" s="12"/>
      <c r="IYT28" s="12"/>
      <c r="IYU28" s="12"/>
      <c r="IYV28" s="12"/>
      <c r="IYW28" s="12"/>
      <c r="IYX28" s="12"/>
      <c r="IYY28" s="12"/>
      <c r="IYZ28" s="12"/>
      <c r="IZA28" s="12"/>
      <c r="IZB28" s="12"/>
      <c r="IZC28" s="12"/>
      <c r="IZD28" s="12"/>
      <c r="IZE28" s="12"/>
      <c r="IZF28" s="12"/>
      <c r="IZG28" s="12"/>
      <c r="IZH28" s="12"/>
      <c r="IZI28" s="12"/>
      <c r="IZJ28" s="12"/>
      <c r="IZK28" s="12"/>
      <c r="IZL28" s="12"/>
      <c r="IZM28" s="12"/>
      <c r="IZN28" s="12"/>
      <c r="IZO28" s="12"/>
      <c r="IZP28" s="12"/>
      <c r="IZQ28" s="12"/>
      <c r="IZR28" s="12"/>
      <c r="IZS28" s="12"/>
      <c r="IZT28" s="12"/>
      <c r="IZU28" s="12"/>
      <c r="IZV28" s="12"/>
      <c r="IZW28" s="12"/>
      <c r="IZX28" s="12"/>
      <c r="IZY28" s="12"/>
      <c r="IZZ28" s="12"/>
      <c r="JAA28" s="12"/>
      <c r="JAB28" s="12"/>
      <c r="JAC28" s="12"/>
      <c r="JAD28" s="12"/>
      <c r="JAE28" s="12"/>
      <c r="JAF28" s="12"/>
      <c r="JAG28" s="12"/>
      <c r="JAH28" s="12"/>
      <c r="JAI28" s="12"/>
      <c r="JAJ28" s="12"/>
      <c r="JAK28" s="12"/>
      <c r="JAL28" s="12"/>
      <c r="JAM28" s="12"/>
      <c r="JAN28" s="12"/>
      <c r="JAO28" s="12"/>
      <c r="JAP28" s="12"/>
      <c r="JAQ28" s="12"/>
      <c r="JAR28" s="12"/>
      <c r="JAS28" s="12"/>
      <c r="JAT28" s="12"/>
      <c r="JAU28" s="12"/>
      <c r="JAV28" s="12"/>
      <c r="JAW28" s="12"/>
      <c r="JAX28" s="12"/>
      <c r="JAY28" s="12"/>
      <c r="JAZ28" s="12"/>
      <c r="JBA28" s="12"/>
      <c r="JBB28" s="12"/>
      <c r="JBC28" s="12"/>
      <c r="JBD28" s="12"/>
      <c r="JBE28" s="12"/>
      <c r="JBF28" s="12"/>
      <c r="JBG28" s="12"/>
      <c r="JBH28" s="12"/>
      <c r="JBI28" s="12"/>
      <c r="JBJ28" s="12"/>
      <c r="JBK28" s="12"/>
      <c r="JBL28" s="12"/>
      <c r="JBM28" s="12"/>
      <c r="JBN28" s="12"/>
      <c r="JBO28" s="12"/>
      <c r="JBP28" s="12"/>
      <c r="JBQ28" s="12"/>
      <c r="JBR28" s="12"/>
      <c r="JBS28" s="12"/>
      <c r="JBT28" s="12"/>
      <c r="JBU28" s="12"/>
      <c r="JBV28" s="12"/>
      <c r="JBW28" s="12"/>
      <c r="JBX28" s="12"/>
      <c r="JBY28" s="12"/>
      <c r="JBZ28" s="12"/>
      <c r="JCA28" s="12"/>
      <c r="JCB28" s="12"/>
      <c r="JCC28" s="12"/>
      <c r="JCD28" s="12"/>
      <c r="JCE28" s="12"/>
      <c r="JCF28" s="12"/>
      <c r="JCG28" s="12"/>
      <c r="JCH28" s="12"/>
      <c r="JCI28" s="12"/>
      <c r="JCJ28" s="12"/>
      <c r="JCK28" s="12"/>
      <c r="JCL28" s="12"/>
      <c r="JCM28" s="12"/>
      <c r="JCN28" s="12"/>
      <c r="JCO28" s="12"/>
      <c r="JCP28" s="12"/>
      <c r="JCQ28" s="12"/>
      <c r="JCR28" s="12"/>
      <c r="JCS28" s="12"/>
      <c r="JCT28" s="12"/>
      <c r="JCU28" s="12"/>
      <c r="JCV28" s="12"/>
      <c r="JCW28" s="12"/>
      <c r="JCX28" s="12"/>
      <c r="JCY28" s="12"/>
      <c r="JCZ28" s="12"/>
      <c r="JDA28" s="12"/>
      <c r="JDB28" s="12"/>
      <c r="JDC28" s="12"/>
      <c r="JDD28" s="12"/>
      <c r="JDE28" s="12"/>
      <c r="JDF28" s="12"/>
      <c r="JDG28" s="12"/>
      <c r="JDH28" s="12"/>
      <c r="JDI28" s="12"/>
      <c r="JDJ28" s="12"/>
      <c r="JDK28" s="12"/>
      <c r="JDL28" s="12"/>
      <c r="JDM28" s="12"/>
      <c r="JDN28" s="12"/>
      <c r="JDO28" s="12"/>
      <c r="JDP28" s="12"/>
      <c r="JDQ28" s="12"/>
      <c r="JDR28" s="12"/>
      <c r="JDS28" s="12"/>
      <c r="JDT28" s="12"/>
      <c r="JDU28" s="12"/>
      <c r="JDV28" s="12"/>
      <c r="JDW28" s="12"/>
      <c r="JDX28" s="12"/>
      <c r="JDY28" s="12"/>
      <c r="JDZ28" s="12"/>
      <c r="JEA28" s="12"/>
      <c r="JEB28" s="12"/>
      <c r="JEC28" s="12"/>
      <c r="JED28" s="12"/>
      <c r="JEE28" s="12"/>
      <c r="JEF28" s="12"/>
      <c r="JEG28" s="12"/>
      <c r="JEH28" s="12"/>
      <c r="JEI28" s="12"/>
      <c r="JEJ28" s="12"/>
      <c r="JEK28" s="12"/>
      <c r="JEL28" s="12"/>
      <c r="JEM28" s="12"/>
      <c r="JEN28" s="12"/>
      <c r="JEO28" s="12"/>
      <c r="JEP28" s="12"/>
      <c r="JEQ28" s="12"/>
      <c r="JER28" s="12"/>
      <c r="JES28" s="12"/>
      <c r="JET28" s="12"/>
      <c r="JEU28" s="12"/>
      <c r="JEV28" s="12"/>
      <c r="JEW28" s="12"/>
      <c r="JEX28" s="12"/>
      <c r="JEY28" s="12"/>
      <c r="JEZ28" s="12"/>
      <c r="JFA28" s="12"/>
      <c r="JFB28" s="12"/>
      <c r="JFC28" s="12"/>
      <c r="JFD28" s="12"/>
      <c r="JFE28" s="12"/>
      <c r="JFF28" s="12"/>
      <c r="JFG28" s="12"/>
      <c r="JFH28" s="12"/>
      <c r="JFI28" s="12"/>
      <c r="JFJ28" s="12"/>
      <c r="JFK28" s="12"/>
      <c r="JFL28" s="12"/>
      <c r="JFM28" s="12"/>
      <c r="JFN28" s="12"/>
      <c r="JFO28" s="12"/>
      <c r="JFP28" s="12"/>
      <c r="JFQ28" s="12"/>
      <c r="JFR28" s="12"/>
      <c r="JFS28" s="12"/>
      <c r="JFT28" s="12"/>
      <c r="JFU28" s="12"/>
      <c r="JFV28" s="12"/>
      <c r="JFW28" s="12"/>
      <c r="JFX28" s="12"/>
      <c r="JFY28" s="12"/>
      <c r="JFZ28" s="12"/>
      <c r="JGA28" s="12"/>
      <c r="JGB28" s="12"/>
      <c r="JGC28" s="12"/>
      <c r="JGD28" s="12"/>
      <c r="JGE28" s="12"/>
      <c r="JGF28" s="12"/>
      <c r="JGG28" s="12"/>
      <c r="JGH28" s="12"/>
      <c r="JGI28" s="12"/>
      <c r="JGJ28" s="12"/>
      <c r="JGK28" s="12"/>
      <c r="JGL28" s="12"/>
      <c r="JGM28" s="12"/>
      <c r="JGN28" s="12"/>
      <c r="JGO28" s="12"/>
      <c r="JGP28" s="12"/>
      <c r="JGQ28" s="12"/>
      <c r="JGR28" s="12"/>
      <c r="JGS28" s="12"/>
      <c r="JGT28" s="12"/>
      <c r="JGU28" s="12"/>
      <c r="JGV28" s="12"/>
      <c r="JGW28" s="12"/>
      <c r="JGX28" s="12"/>
      <c r="JGY28" s="12"/>
      <c r="JGZ28" s="12"/>
      <c r="JHA28" s="12"/>
      <c r="JHB28" s="12"/>
      <c r="JHC28" s="12"/>
      <c r="JHD28" s="12"/>
      <c r="JHE28" s="12"/>
      <c r="JHF28" s="12"/>
      <c r="JHG28" s="12"/>
      <c r="JHH28" s="12"/>
      <c r="JHI28" s="12"/>
      <c r="JHJ28" s="12"/>
      <c r="JHK28" s="12"/>
      <c r="JHL28" s="12"/>
      <c r="JHM28" s="12"/>
      <c r="JHN28" s="12"/>
      <c r="JHO28" s="12"/>
      <c r="JHP28" s="12"/>
      <c r="JHQ28" s="12"/>
      <c r="JHR28" s="12"/>
      <c r="JHS28" s="12"/>
      <c r="JHT28" s="12"/>
      <c r="JHU28" s="12"/>
      <c r="JHV28" s="12"/>
      <c r="JHW28" s="12"/>
      <c r="JHX28" s="12"/>
      <c r="JHY28" s="12"/>
      <c r="JHZ28" s="12"/>
      <c r="JIA28" s="12"/>
      <c r="JIB28" s="12"/>
      <c r="JIC28" s="12"/>
      <c r="JID28" s="12"/>
      <c r="JIE28" s="12"/>
      <c r="JIF28" s="12"/>
      <c r="JIG28" s="12"/>
      <c r="JIH28" s="12"/>
      <c r="JII28" s="12"/>
      <c r="JIJ28" s="12"/>
      <c r="JIK28" s="12"/>
      <c r="JIL28" s="12"/>
      <c r="JIM28" s="12"/>
      <c r="JIN28" s="12"/>
      <c r="JIO28" s="12"/>
      <c r="JIP28" s="12"/>
      <c r="JIQ28" s="12"/>
      <c r="JIR28" s="12"/>
      <c r="JIS28" s="12"/>
      <c r="JIT28" s="12"/>
      <c r="JIU28" s="12"/>
      <c r="JIV28" s="12"/>
      <c r="JIW28" s="12"/>
      <c r="JIX28" s="12"/>
      <c r="JIY28" s="12"/>
      <c r="JIZ28" s="12"/>
      <c r="JJA28" s="12"/>
      <c r="JJB28" s="12"/>
      <c r="JJC28" s="12"/>
      <c r="JJD28" s="12"/>
      <c r="JJE28" s="12"/>
      <c r="JJF28" s="12"/>
      <c r="JJG28" s="12"/>
      <c r="JJH28" s="12"/>
      <c r="JJI28" s="12"/>
      <c r="JJJ28" s="12"/>
      <c r="JJK28" s="12"/>
      <c r="JJL28" s="12"/>
      <c r="JJM28" s="12"/>
      <c r="JJN28" s="12"/>
      <c r="JJO28" s="12"/>
      <c r="JJP28" s="12"/>
      <c r="JJQ28" s="12"/>
      <c r="JJR28" s="12"/>
      <c r="JJS28" s="12"/>
      <c r="JJT28" s="12"/>
      <c r="JJU28" s="12"/>
      <c r="JJV28" s="12"/>
      <c r="JJW28" s="12"/>
      <c r="JJX28" s="12"/>
      <c r="JJY28" s="12"/>
      <c r="JJZ28" s="12"/>
      <c r="JKA28" s="12"/>
      <c r="JKB28" s="12"/>
      <c r="JKC28" s="12"/>
      <c r="JKD28" s="12"/>
      <c r="JKE28" s="12"/>
      <c r="JKF28" s="12"/>
      <c r="JKG28" s="12"/>
      <c r="JKH28" s="12"/>
      <c r="JKI28" s="12"/>
      <c r="JKJ28" s="12"/>
      <c r="JKK28" s="12"/>
      <c r="JKL28" s="12"/>
      <c r="JKM28" s="12"/>
      <c r="JKN28" s="12"/>
      <c r="JKO28" s="12"/>
      <c r="JKP28" s="12"/>
      <c r="JKQ28" s="12"/>
      <c r="JKR28" s="12"/>
      <c r="JKS28" s="12"/>
      <c r="JKT28" s="12"/>
      <c r="JKU28" s="12"/>
      <c r="JKV28" s="12"/>
      <c r="JKW28" s="12"/>
      <c r="JKX28" s="12"/>
      <c r="JKY28" s="12"/>
      <c r="JKZ28" s="12"/>
      <c r="JLA28" s="12"/>
      <c r="JLB28" s="12"/>
      <c r="JLC28" s="12"/>
      <c r="JLD28" s="12"/>
      <c r="JLE28" s="12"/>
      <c r="JLF28" s="12"/>
      <c r="JLG28" s="12"/>
      <c r="JLH28" s="12"/>
      <c r="JLI28" s="12"/>
      <c r="JLJ28" s="12"/>
      <c r="JLK28" s="12"/>
      <c r="JLL28" s="12"/>
      <c r="JLM28" s="12"/>
      <c r="JLN28" s="12"/>
      <c r="JLO28" s="12"/>
      <c r="JLP28" s="12"/>
      <c r="JLQ28" s="12"/>
      <c r="JLR28" s="12"/>
      <c r="JLS28" s="12"/>
      <c r="JLT28" s="12"/>
      <c r="JLU28" s="12"/>
      <c r="JLV28" s="12"/>
      <c r="JLW28" s="12"/>
      <c r="JLX28" s="12"/>
      <c r="JLY28" s="12"/>
      <c r="JLZ28" s="12"/>
      <c r="JMA28" s="12"/>
      <c r="JMB28" s="12"/>
      <c r="JMC28" s="12"/>
      <c r="JMD28" s="12"/>
      <c r="JME28" s="12"/>
      <c r="JMF28" s="12"/>
      <c r="JMG28" s="12"/>
      <c r="JMH28" s="12"/>
      <c r="JMI28" s="12"/>
      <c r="JMJ28" s="12"/>
      <c r="JMK28" s="12"/>
      <c r="JML28" s="12"/>
      <c r="JMM28" s="12"/>
      <c r="JMN28" s="12"/>
      <c r="JMO28" s="12"/>
      <c r="JMP28" s="12"/>
      <c r="JMQ28" s="12"/>
      <c r="JMR28" s="12"/>
      <c r="JMS28" s="12"/>
      <c r="JMT28" s="12"/>
      <c r="JMU28" s="12"/>
      <c r="JMV28" s="12"/>
      <c r="JMW28" s="12"/>
      <c r="JMX28" s="12"/>
      <c r="JMY28" s="12"/>
      <c r="JMZ28" s="12"/>
      <c r="JNA28" s="12"/>
      <c r="JNB28" s="12"/>
      <c r="JNC28" s="12"/>
      <c r="JND28" s="12"/>
      <c r="JNE28" s="12"/>
      <c r="JNF28" s="12"/>
      <c r="JNG28" s="12"/>
      <c r="JNH28" s="12"/>
      <c r="JNI28" s="12"/>
      <c r="JNJ28" s="12"/>
      <c r="JNK28" s="12"/>
      <c r="JNL28" s="12"/>
      <c r="JNM28" s="12"/>
      <c r="JNN28" s="12"/>
      <c r="JNO28" s="12"/>
      <c r="JNP28" s="12"/>
      <c r="JNQ28" s="12"/>
      <c r="JNR28" s="12"/>
      <c r="JNS28" s="12"/>
      <c r="JNT28" s="12"/>
      <c r="JNU28" s="12"/>
      <c r="JNV28" s="12"/>
      <c r="JNW28" s="12"/>
      <c r="JNX28" s="12"/>
      <c r="JNY28" s="12"/>
      <c r="JNZ28" s="12"/>
      <c r="JOA28" s="12"/>
      <c r="JOB28" s="12"/>
      <c r="JOC28" s="12"/>
      <c r="JOD28" s="12"/>
      <c r="JOE28" s="12"/>
      <c r="JOF28" s="12"/>
      <c r="JOG28" s="12"/>
      <c r="JOH28" s="12"/>
      <c r="JOI28" s="12"/>
      <c r="JOJ28" s="12"/>
      <c r="JOK28" s="12"/>
      <c r="JOL28" s="12"/>
      <c r="JOM28" s="12"/>
      <c r="JON28" s="12"/>
      <c r="JOO28" s="12"/>
      <c r="JOP28" s="12"/>
      <c r="JOQ28" s="12"/>
      <c r="JOR28" s="12"/>
      <c r="JOS28" s="12"/>
      <c r="JOT28" s="12"/>
      <c r="JOU28" s="12"/>
      <c r="JOV28" s="12"/>
      <c r="JOW28" s="12"/>
      <c r="JOX28" s="12"/>
      <c r="JOY28" s="12"/>
      <c r="JOZ28" s="12"/>
      <c r="JPA28" s="12"/>
      <c r="JPB28" s="12"/>
      <c r="JPC28" s="12"/>
      <c r="JPD28" s="12"/>
      <c r="JPE28" s="12"/>
      <c r="JPF28" s="12"/>
      <c r="JPG28" s="12"/>
      <c r="JPH28" s="12"/>
      <c r="JPI28" s="12"/>
      <c r="JPJ28" s="12"/>
      <c r="JPK28" s="12"/>
      <c r="JPL28" s="12"/>
      <c r="JPM28" s="12"/>
      <c r="JPN28" s="12"/>
      <c r="JPO28" s="12"/>
      <c r="JPP28" s="12"/>
      <c r="JPQ28" s="12"/>
      <c r="JPR28" s="12"/>
      <c r="JPS28" s="12"/>
      <c r="JPT28" s="12"/>
      <c r="JPU28" s="12"/>
      <c r="JPV28" s="12"/>
      <c r="JPW28" s="12"/>
      <c r="JPX28" s="12"/>
      <c r="JPY28" s="12"/>
      <c r="JPZ28" s="12"/>
      <c r="JQA28" s="12"/>
      <c r="JQB28" s="12"/>
      <c r="JQC28" s="12"/>
      <c r="JQD28" s="12"/>
      <c r="JQE28" s="12"/>
      <c r="JQF28" s="12"/>
      <c r="JQG28" s="12"/>
      <c r="JQH28" s="12"/>
      <c r="JQI28" s="12"/>
      <c r="JQJ28" s="12"/>
      <c r="JQK28" s="12"/>
      <c r="JQL28" s="12"/>
      <c r="JQM28" s="12"/>
      <c r="JQN28" s="12"/>
      <c r="JQO28" s="12"/>
      <c r="JQP28" s="12"/>
      <c r="JQQ28" s="12"/>
      <c r="JQR28" s="12"/>
      <c r="JQS28" s="12"/>
      <c r="JQT28" s="12"/>
      <c r="JQU28" s="12"/>
      <c r="JQV28" s="12"/>
      <c r="JQW28" s="12"/>
      <c r="JQX28" s="12"/>
      <c r="JQY28" s="12"/>
      <c r="JQZ28" s="12"/>
      <c r="JRA28" s="12"/>
      <c r="JRB28" s="12"/>
      <c r="JRC28" s="12"/>
      <c r="JRD28" s="12"/>
      <c r="JRE28" s="12"/>
      <c r="JRF28" s="12"/>
      <c r="JRG28" s="12"/>
      <c r="JRH28" s="12"/>
      <c r="JRI28" s="12"/>
      <c r="JRJ28" s="12"/>
      <c r="JRK28" s="12"/>
      <c r="JRL28" s="12"/>
      <c r="JRM28" s="12"/>
      <c r="JRN28" s="12"/>
      <c r="JRO28" s="12"/>
      <c r="JRP28" s="12"/>
      <c r="JRQ28" s="12"/>
      <c r="JRR28" s="12"/>
      <c r="JRS28" s="12"/>
      <c r="JRT28" s="12"/>
      <c r="JRU28" s="12"/>
      <c r="JRV28" s="12"/>
      <c r="JRW28" s="12"/>
      <c r="JRX28" s="12"/>
      <c r="JRY28" s="12"/>
      <c r="JRZ28" s="12"/>
      <c r="JSA28" s="12"/>
      <c r="JSB28" s="12"/>
      <c r="JSC28" s="12"/>
      <c r="JSD28" s="12"/>
      <c r="JSE28" s="12"/>
      <c r="JSF28" s="12"/>
      <c r="JSG28" s="12"/>
      <c r="JSH28" s="12"/>
      <c r="JSI28" s="12"/>
      <c r="JSJ28" s="12"/>
      <c r="JSK28" s="12"/>
      <c r="JSL28" s="12"/>
      <c r="JSM28" s="12"/>
      <c r="JSN28" s="12"/>
      <c r="JSO28" s="12"/>
      <c r="JSP28" s="12"/>
      <c r="JSQ28" s="12"/>
      <c r="JSR28" s="12"/>
      <c r="JSS28" s="12"/>
      <c r="JST28" s="12"/>
      <c r="JSU28" s="12"/>
      <c r="JSV28" s="12"/>
      <c r="JSW28" s="12"/>
      <c r="JSX28" s="12"/>
      <c r="JSY28" s="12"/>
      <c r="JSZ28" s="12"/>
      <c r="JTA28" s="12"/>
      <c r="JTB28" s="12"/>
      <c r="JTC28" s="12"/>
      <c r="JTD28" s="12"/>
      <c r="JTE28" s="12"/>
      <c r="JTF28" s="12"/>
      <c r="JTG28" s="12"/>
      <c r="JTH28" s="12"/>
      <c r="JTI28" s="12"/>
      <c r="JTJ28" s="12"/>
      <c r="JTK28" s="12"/>
      <c r="JTL28" s="12"/>
      <c r="JTM28" s="12"/>
      <c r="JTN28" s="12"/>
      <c r="JTO28" s="12"/>
      <c r="JTP28" s="12"/>
      <c r="JTQ28" s="12"/>
      <c r="JTR28" s="12"/>
      <c r="JTS28" s="12"/>
      <c r="JTT28" s="12"/>
      <c r="JTU28" s="12"/>
      <c r="JTV28" s="12"/>
      <c r="JTW28" s="12"/>
      <c r="JTX28" s="12"/>
      <c r="JTY28" s="12"/>
      <c r="JTZ28" s="12"/>
      <c r="JUA28" s="12"/>
      <c r="JUB28" s="12"/>
      <c r="JUC28" s="12"/>
      <c r="JUD28" s="12"/>
      <c r="JUE28" s="12"/>
      <c r="JUF28" s="12"/>
      <c r="JUG28" s="12"/>
      <c r="JUH28" s="12"/>
      <c r="JUI28" s="12"/>
      <c r="JUJ28" s="12"/>
      <c r="JUK28" s="12"/>
      <c r="JUL28" s="12"/>
      <c r="JUM28" s="12"/>
      <c r="JUN28" s="12"/>
      <c r="JUO28" s="12"/>
      <c r="JUP28" s="12"/>
      <c r="JUQ28" s="12"/>
      <c r="JUR28" s="12"/>
      <c r="JUS28" s="12"/>
      <c r="JUT28" s="12"/>
      <c r="JUU28" s="12"/>
      <c r="JUV28" s="12"/>
      <c r="JUW28" s="12"/>
      <c r="JUX28" s="12"/>
      <c r="JUY28" s="12"/>
      <c r="JUZ28" s="12"/>
      <c r="JVA28" s="12"/>
      <c r="JVB28" s="12"/>
      <c r="JVC28" s="12"/>
      <c r="JVD28" s="12"/>
      <c r="JVE28" s="12"/>
      <c r="JVF28" s="12"/>
      <c r="JVG28" s="12"/>
      <c r="JVH28" s="12"/>
      <c r="JVI28" s="12"/>
      <c r="JVJ28" s="12"/>
      <c r="JVK28" s="12"/>
      <c r="JVL28" s="12"/>
      <c r="JVM28" s="12"/>
      <c r="JVN28" s="12"/>
      <c r="JVO28" s="12"/>
      <c r="JVP28" s="12"/>
      <c r="JVQ28" s="12"/>
      <c r="JVR28" s="12"/>
      <c r="JVS28" s="12"/>
      <c r="JVT28" s="12"/>
      <c r="JVU28" s="12"/>
      <c r="JVV28" s="12"/>
      <c r="JVW28" s="12"/>
      <c r="JVX28" s="12"/>
      <c r="JVY28" s="12"/>
      <c r="JVZ28" s="12"/>
      <c r="JWA28" s="12"/>
      <c r="JWB28" s="12"/>
      <c r="JWC28" s="12"/>
      <c r="JWD28" s="12"/>
      <c r="JWE28" s="12"/>
      <c r="JWF28" s="12"/>
      <c r="JWG28" s="12"/>
      <c r="JWH28" s="12"/>
      <c r="JWI28" s="12"/>
      <c r="JWJ28" s="12"/>
      <c r="JWK28" s="12"/>
      <c r="JWL28" s="12"/>
      <c r="JWM28" s="12"/>
      <c r="JWN28" s="12"/>
      <c r="JWO28" s="12"/>
      <c r="JWP28" s="12"/>
      <c r="JWQ28" s="12"/>
      <c r="JWR28" s="12"/>
      <c r="JWS28" s="12"/>
      <c r="JWT28" s="12"/>
      <c r="JWU28" s="12"/>
      <c r="JWV28" s="12"/>
      <c r="JWW28" s="12"/>
      <c r="JWX28" s="12"/>
      <c r="JWY28" s="12"/>
      <c r="JWZ28" s="12"/>
      <c r="JXA28" s="12"/>
      <c r="JXB28" s="12"/>
      <c r="JXC28" s="12"/>
      <c r="JXD28" s="12"/>
      <c r="JXE28" s="12"/>
      <c r="JXF28" s="12"/>
      <c r="JXG28" s="12"/>
      <c r="JXH28" s="12"/>
      <c r="JXI28" s="12"/>
      <c r="JXJ28" s="12"/>
      <c r="JXK28" s="12"/>
      <c r="JXL28" s="12"/>
      <c r="JXM28" s="12"/>
      <c r="JXN28" s="12"/>
      <c r="JXO28" s="12"/>
      <c r="JXP28" s="12"/>
      <c r="JXQ28" s="12"/>
      <c r="JXR28" s="12"/>
      <c r="JXS28" s="12"/>
      <c r="JXT28" s="12"/>
      <c r="JXU28" s="12"/>
      <c r="JXV28" s="12"/>
      <c r="JXW28" s="12"/>
      <c r="JXX28" s="12"/>
      <c r="JXY28" s="12"/>
      <c r="JXZ28" s="12"/>
      <c r="JYA28" s="12"/>
      <c r="JYB28" s="12"/>
      <c r="JYC28" s="12"/>
      <c r="JYD28" s="12"/>
      <c r="JYE28" s="12"/>
      <c r="JYF28" s="12"/>
      <c r="JYG28" s="12"/>
      <c r="JYH28" s="12"/>
      <c r="JYI28" s="12"/>
      <c r="JYJ28" s="12"/>
      <c r="JYK28" s="12"/>
      <c r="JYL28" s="12"/>
      <c r="JYM28" s="12"/>
      <c r="JYN28" s="12"/>
      <c r="JYO28" s="12"/>
      <c r="JYP28" s="12"/>
      <c r="JYQ28" s="12"/>
      <c r="JYR28" s="12"/>
      <c r="JYS28" s="12"/>
      <c r="JYT28" s="12"/>
      <c r="JYU28" s="12"/>
      <c r="JYV28" s="12"/>
      <c r="JYW28" s="12"/>
      <c r="JYX28" s="12"/>
      <c r="JYY28" s="12"/>
      <c r="JYZ28" s="12"/>
      <c r="JZA28" s="12"/>
      <c r="JZB28" s="12"/>
      <c r="JZC28" s="12"/>
      <c r="JZD28" s="12"/>
      <c r="JZE28" s="12"/>
      <c r="JZF28" s="12"/>
      <c r="JZG28" s="12"/>
      <c r="JZH28" s="12"/>
      <c r="JZI28" s="12"/>
      <c r="JZJ28" s="12"/>
      <c r="JZK28" s="12"/>
      <c r="JZL28" s="12"/>
      <c r="JZM28" s="12"/>
      <c r="JZN28" s="12"/>
      <c r="JZO28" s="12"/>
      <c r="JZP28" s="12"/>
      <c r="JZQ28" s="12"/>
      <c r="JZR28" s="12"/>
      <c r="JZS28" s="12"/>
      <c r="JZT28" s="12"/>
      <c r="JZU28" s="12"/>
      <c r="JZV28" s="12"/>
      <c r="JZW28" s="12"/>
      <c r="JZX28" s="12"/>
      <c r="JZY28" s="12"/>
      <c r="JZZ28" s="12"/>
      <c r="KAA28" s="12"/>
      <c r="KAB28" s="12"/>
      <c r="KAC28" s="12"/>
      <c r="KAD28" s="12"/>
      <c r="KAE28" s="12"/>
      <c r="KAF28" s="12"/>
      <c r="KAG28" s="12"/>
      <c r="KAH28" s="12"/>
      <c r="KAI28" s="12"/>
      <c r="KAJ28" s="12"/>
      <c r="KAK28" s="12"/>
      <c r="KAL28" s="12"/>
      <c r="KAM28" s="12"/>
      <c r="KAN28" s="12"/>
      <c r="KAO28" s="12"/>
      <c r="KAP28" s="12"/>
      <c r="KAQ28" s="12"/>
      <c r="KAR28" s="12"/>
      <c r="KAS28" s="12"/>
      <c r="KAT28" s="12"/>
      <c r="KAU28" s="12"/>
      <c r="KAV28" s="12"/>
      <c r="KAW28" s="12"/>
      <c r="KAX28" s="12"/>
      <c r="KAY28" s="12"/>
      <c r="KAZ28" s="12"/>
      <c r="KBA28" s="12"/>
      <c r="KBB28" s="12"/>
      <c r="KBC28" s="12"/>
      <c r="KBD28" s="12"/>
      <c r="KBE28" s="12"/>
      <c r="KBF28" s="12"/>
      <c r="KBG28" s="12"/>
      <c r="KBH28" s="12"/>
      <c r="KBI28" s="12"/>
      <c r="KBJ28" s="12"/>
      <c r="KBK28" s="12"/>
      <c r="KBL28" s="12"/>
      <c r="KBM28" s="12"/>
      <c r="KBN28" s="12"/>
      <c r="KBO28" s="12"/>
      <c r="KBP28" s="12"/>
      <c r="KBQ28" s="12"/>
      <c r="KBR28" s="12"/>
      <c r="KBS28" s="12"/>
      <c r="KBT28" s="12"/>
      <c r="KBU28" s="12"/>
      <c r="KBV28" s="12"/>
      <c r="KBW28" s="12"/>
      <c r="KBX28" s="12"/>
      <c r="KBY28" s="12"/>
      <c r="KBZ28" s="12"/>
      <c r="KCA28" s="12"/>
      <c r="KCB28" s="12"/>
      <c r="KCC28" s="12"/>
      <c r="KCD28" s="12"/>
      <c r="KCE28" s="12"/>
      <c r="KCF28" s="12"/>
      <c r="KCG28" s="12"/>
      <c r="KCH28" s="12"/>
      <c r="KCI28" s="12"/>
      <c r="KCJ28" s="12"/>
      <c r="KCK28" s="12"/>
      <c r="KCL28" s="12"/>
      <c r="KCM28" s="12"/>
      <c r="KCN28" s="12"/>
      <c r="KCO28" s="12"/>
      <c r="KCP28" s="12"/>
      <c r="KCQ28" s="12"/>
      <c r="KCR28" s="12"/>
      <c r="KCS28" s="12"/>
      <c r="KCT28" s="12"/>
      <c r="KCU28" s="12"/>
      <c r="KCV28" s="12"/>
      <c r="KCW28" s="12"/>
      <c r="KCX28" s="12"/>
      <c r="KCY28" s="12"/>
      <c r="KCZ28" s="12"/>
      <c r="KDA28" s="12"/>
      <c r="KDB28" s="12"/>
      <c r="KDC28" s="12"/>
      <c r="KDD28" s="12"/>
      <c r="KDE28" s="12"/>
      <c r="KDF28" s="12"/>
      <c r="KDG28" s="12"/>
      <c r="KDH28" s="12"/>
      <c r="KDI28" s="12"/>
      <c r="KDJ28" s="12"/>
      <c r="KDK28" s="12"/>
      <c r="KDL28" s="12"/>
      <c r="KDM28" s="12"/>
      <c r="KDN28" s="12"/>
      <c r="KDO28" s="12"/>
      <c r="KDP28" s="12"/>
      <c r="KDQ28" s="12"/>
      <c r="KDR28" s="12"/>
      <c r="KDS28" s="12"/>
      <c r="KDT28" s="12"/>
      <c r="KDU28" s="12"/>
      <c r="KDV28" s="12"/>
      <c r="KDW28" s="12"/>
      <c r="KDX28" s="12"/>
      <c r="KDY28" s="12"/>
      <c r="KDZ28" s="12"/>
      <c r="KEA28" s="12"/>
      <c r="KEB28" s="12"/>
      <c r="KEC28" s="12"/>
      <c r="KED28" s="12"/>
      <c r="KEE28" s="12"/>
      <c r="KEF28" s="12"/>
      <c r="KEG28" s="12"/>
      <c r="KEH28" s="12"/>
      <c r="KEI28" s="12"/>
      <c r="KEJ28" s="12"/>
      <c r="KEK28" s="12"/>
      <c r="KEL28" s="12"/>
      <c r="KEM28" s="12"/>
      <c r="KEN28" s="12"/>
      <c r="KEO28" s="12"/>
      <c r="KEP28" s="12"/>
      <c r="KEQ28" s="12"/>
      <c r="KER28" s="12"/>
      <c r="KES28" s="12"/>
      <c r="KET28" s="12"/>
      <c r="KEU28" s="12"/>
      <c r="KEV28" s="12"/>
      <c r="KEW28" s="12"/>
      <c r="KEX28" s="12"/>
      <c r="KEY28" s="12"/>
      <c r="KEZ28" s="12"/>
      <c r="KFA28" s="12"/>
      <c r="KFB28" s="12"/>
      <c r="KFC28" s="12"/>
      <c r="KFD28" s="12"/>
      <c r="KFE28" s="12"/>
      <c r="KFF28" s="12"/>
      <c r="KFG28" s="12"/>
      <c r="KFH28" s="12"/>
      <c r="KFI28" s="12"/>
      <c r="KFJ28" s="12"/>
      <c r="KFK28" s="12"/>
      <c r="KFL28" s="12"/>
      <c r="KFM28" s="12"/>
      <c r="KFN28" s="12"/>
      <c r="KFO28" s="12"/>
      <c r="KFP28" s="12"/>
      <c r="KFQ28" s="12"/>
      <c r="KFR28" s="12"/>
      <c r="KFS28" s="12"/>
      <c r="KFT28" s="12"/>
      <c r="KFU28" s="12"/>
      <c r="KFV28" s="12"/>
      <c r="KFW28" s="12"/>
      <c r="KFX28" s="12"/>
      <c r="KFY28" s="12"/>
      <c r="KFZ28" s="12"/>
      <c r="KGA28" s="12"/>
      <c r="KGB28" s="12"/>
      <c r="KGC28" s="12"/>
      <c r="KGD28" s="12"/>
      <c r="KGE28" s="12"/>
      <c r="KGF28" s="12"/>
      <c r="KGG28" s="12"/>
      <c r="KGH28" s="12"/>
      <c r="KGI28" s="12"/>
      <c r="KGJ28" s="12"/>
      <c r="KGK28" s="12"/>
      <c r="KGL28" s="12"/>
      <c r="KGM28" s="12"/>
      <c r="KGN28" s="12"/>
      <c r="KGO28" s="12"/>
      <c r="KGP28" s="12"/>
      <c r="KGQ28" s="12"/>
      <c r="KGR28" s="12"/>
      <c r="KGS28" s="12"/>
      <c r="KGT28" s="12"/>
      <c r="KGU28" s="12"/>
      <c r="KGV28" s="12"/>
      <c r="KGW28" s="12"/>
      <c r="KGX28" s="12"/>
      <c r="KGY28" s="12"/>
      <c r="KGZ28" s="12"/>
      <c r="KHA28" s="12"/>
      <c r="KHB28" s="12"/>
      <c r="KHC28" s="12"/>
      <c r="KHD28" s="12"/>
      <c r="KHE28" s="12"/>
      <c r="KHF28" s="12"/>
      <c r="KHG28" s="12"/>
      <c r="KHH28" s="12"/>
      <c r="KHI28" s="12"/>
      <c r="KHJ28" s="12"/>
      <c r="KHK28" s="12"/>
      <c r="KHL28" s="12"/>
      <c r="KHM28" s="12"/>
      <c r="KHN28" s="12"/>
      <c r="KHO28" s="12"/>
      <c r="KHP28" s="12"/>
      <c r="KHQ28" s="12"/>
      <c r="KHR28" s="12"/>
      <c r="KHS28" s="12"/>
      <c r="KHT28" s="12"/>
      <c r="KHU28" s="12"/>
      <c r="KHV28" s="12"/>
      <c r="KHW28" s="12"/>
      <c r="KHX28" s="12"/>
      <c r="KHY28" s="12"/>
      <c r="KHZ28" s="12"/>
      <c r="KIA28" s="12"/>
      <c r="KIB28" s="12"/>
      <c r="KIC28" s="12"/>
      <c r="KID28" s="12"/>
      <c r="KIE28" s="12"/>
      <c r="KIF28" s="12"/>
      <c r="KIG28" s="12"/>
      <c r="KIH28" s="12"/>
      <c r="KII28" s="12"/>
      <c r="KIJ28" s="12"/>
      <c r="KIK28" s="12"/>
      <c r="KIL28" s="12"/>
      <c r="KIM28" s="12"/>
      <c r="KIN28" s="12"/>
      <c r="KIO28" s="12"/>
      <c r="KIP28" s="12"/>
      <c r="KIQ28" s="12"/>
      <c r="KIR28" s="12"/>
      <c r="KIS28" s="12"/>
      <c r="KIT28" s="12"/>
      <c r="KIU28" s="12"/>
      <c r="KIV28" s="12"/>
      <c r="KIW28" s="12"/>
      <c r="KIX28" s="12"/>
      <c r="KIY28" s="12"/>
      <c r="KIZ28" s="12"/>
      <c r="KJA28" s="12"/>
      <c r="KJB28" s="12"/>
      <c r="KJC28" s="12"/>
      <c r="KJD28" s="12"/>
      <c r="KJE28" s="12"/>
      <c r="KJF28" s="12"/>
      <c r="KJG28" s="12"/>
      <c r="KJH28" s="12"/>
      <c r="KJI28" s="12"/>
      <c r="KJJ28" s="12"/>
      <c r="KJK28" s="12"/>
      <c r="KJL28" s="12"/>
      <c r="KJM28" s="12"/>
      <c r="KJN28" s="12"/>
      <c r="KJO28" s="12"/>
      <c r="KJP28" s="12"/>
      <c r="KJQ28" s="12"/>
      <c r="KJR28" s="12"/>
      <c r="KJS28" s="12"/>
      <c r="KJT28" s="12"/>
      <c r="KJU28" s="12"/>
      <c r="KJV28" s="12"/>
      <c r="KJW28" s="12"/>
      <c r="KJX28" s="12"/>
      <c r="KJY28" s="12"/>
      <c r="KJZ28" s="12"/>
      <c r="KKA28" s="12"/>
      <c r="KKB28" s="12"/>
      <c r="KKC28" s="12"/>
      <c r="KKD28" s="12"/>
      <c r="KKE28" s="12"/>
      <c r="KKF28" s="12"/>
      <c r="KKG28" s="12"/>
      <c r="KKH28" s="12"/>
      <c r="KKI28" s="12"/>
      <c r="KKJ28" s="12"/>
      <c r="KKK28" s="12"/>
      <c r="KKL28" s="12"/>
      <c r="KKM28" s="12"/>
      <c r="KKN28" s="12"/>
      <c r="KKO28" s="12"/>
      <c r="KKP28" s="12"/>
      <c r="KKQ28" s="12"/>
      <c r="KKR28" s="12"/>
      <c r="KKS28" s="12"/>
      <c r="KKT28" s="12"/>
      <c r="KKU28" s="12"/>
      <c r="KKV28" s="12"/>
      <c r="KKW28" s="12"/>
      <c r="KKX28" s="12"/>
      <c r="KKY28" s="12"/>
      <c r="KKZ28" s="12"/>
      <c r="KLA28" s="12"/>
      <c r="KLB28" s="12"/>
      <c r="KLC28" s="12"/>
      <c r="KLD28" s="12"/>
      <c r="KLE28" s="12"/>
      <c r="KLF28" s="12"/>
      <c r="KLG28" s="12"/>
      <c r="KLH28" s="12"/>
      <c r="KLI28" s="12"/>
      <c r="KLJ28" s="12"/>
      <c r="KLK28" s="12"/>
      <c r="KLL28" s="12"/>
      <c r="KLM28" s="12"/>
      <c r="KLN28" s="12"/>
      <c r="KLO28" s="12"/>
      <c r="KLP28" s="12"/>
      <c r="KLQ28" s="12"/>
      <c r="KLR28" s="12"/>
      <c r="KLS28" s="12"/>
      <c r="KLT28" s="12"/>
      <c r="KLU28" s="12"/>
      <c r="KLV28" s="12"/>
      <c r="KLW28" s="12"/>
      <c r="KLX28" s="12"/>
      <c r="KLY28" s="12"/>
      <c r="KLZ28" s="12"/>
      <c r="KMA28" s="12"/>
      <c r="KMB28" s="12"/>
      <c r="KMC28" s="12"/>
      <c r="KMD28" s="12"/>
      <c r="KME28" s="12"/>
      <c r="KMF28" s="12"/>
      <c r="KMG28" s="12"/>
      <c r="KMH28" s="12"/>
      <c r="KMI28" s="12"/>
      <c r="KMJ28" s="12"/>
      <c r="KMK28" s="12"/>
      <c r="KML28" s="12"/>
      <c r="KMM28" s="12"/>
      <c r="KMN28" s="12"/>
      <c r="KMO28" s="12"/>
      <c r="KMP28" s="12"/>
      <c r="KMQ28" s="12"/>
      <c r="KMR28" s="12"/>
      <c r="KMS28" s="12"/>
      <c r="KMT28" s="12"/>
      <c r="KMU28" s="12"/>
      <c r="KMV28" s="12"/>
      <c r="KMW28" s="12"/>
      <c r="KMX28" s="12"/>
      <c r="KMY28" s="12"/>
      <c r="KMZ28" s="12"/>
      <c r="KNA28" s="12"/>
      <c r="KNB28" s="12"/>
      <c r="KNC28" s="12"/>
      <c r="KND28" s="12"/>
      <c r="KNE28" s="12"/>
      <c r="KNF28" s="12"/>
      <c r="KNG28" s="12"/>
      <c r="KNH28" s="12"/>
      <c r="KNI28" s="12"/>
      <c r="KNJ28" s="12"/>
      <c r="KNK28" s="12"/>
      <c r="KNL28" s="12"/>
      <c r="KNM28" s="12"/>
      <c r="KNN28" s="12"/>
      <c r="KNO28" s="12"/>
      <c r="KNP28" s="12"/>
      <c r="KNQ28" s="12"/>
      <c r="KNR28" s="12"/>
      <c r="KNS28" s="12"/>
      <c r="KNT28" s="12"/>
      <c r="KNU28" s="12"/>
      <c r="KNV28" s="12"/>
      <c r="KNW28" s="12"/>
      <c r="KNX28" s="12"/>
      <c r="KNY28" s="12"/>
      <c r="KNZ28" s="12"/>
      <c r="KOA28" s="12"/>
      <c r="KOB28" s="12"/>
      <c r="KOC28" s="12"/>
      <c r="KOD28" s="12"/>
      <c r="KOE28" s="12"/>
      <c r="KOF28" s="12"/>
      <c r="KOG28" s="12"/>
      <c r="KOH28" s="12"/>
      <c r="KOI28" s="12"/>
      <c r="KOJ28" s="12"/>
      <c r="KOK28" s="12"/>
      <c r="KOL28" s="12"/>
      <c r="KOM28" s="12"/>
      <c r="KON28" s="12"/>
      <c r="KOO28" s="12"/>
      <c r="KOP28" s="12"/>
      <c r="KOQ28" s="12"/>
      <c r="KOR28" s="12"/>
      <c r="KOS28" s="12"/>
      <c r="KOT28" s="12"/>
      <c r="KOU28" s="12"/>
      <c r="KOV28" s="12"/>
      <c r="KOW28" s="12"/>
      <c r="KOX28" s="12"/>
      <c r="KOY28" s="12"/>
      <c r="KOZ28" s="12"/>
      <c r="KPA28" s="12"/>
      <c r="KPB28" s="12"/>
      <c r="KPC28" s="12"/>
      <c r="KPD28" s="12"/>
      <c r="KPE28" s="12"/>
      <c r="KPF28" s="12"/>
      <c r="KPG28" s="12"/>
      <c r="KPH28" s="12"/>
      <c r="KPI28" s="12"/>
      <c r="KPJ28" s="12"/>
      <c r="KPK28" s="12"/>
      <c r="KPL28" s="12"/>
      <c r="KPM28" s="12"/>
      <c r="KPN28" s="12"/>
      <c r="KPO28" s="12"/>
      <c r="KPP28" s="12"/>
      <c r="KPQ28" s="12"/>
      <c r="KPR28" s="12"/>
      <c r="KPS28" s="12"/>
      <c r="KPT28" s="12"/>
      <c r="KPU28" s="12"/>
      <c r="KPV28" s="12"/>
      <c r="KPW28" s="12"/>
      <c r="KPX28" s="12"/>
      <c r="KPY28" s="12"/>
      <c r="KPZ28" s="12"/>
      <c r="KQA28" s="12"/>
      <c r="KQB28" s="12"/>
      <c r="KQC28" s="12"/>
      <c r="KQD28" s="12"/>
      <c r="KQE28" s="12"/>
      <c r="KQF28" s="12"/>
      <c r="KQG28" s="12"/>
      <c r="KQH28" s="12"/>
      <c r="KQI28" s="12"/>
      <c r="KQJ28" s="12"/>
      <c r="KQK28" s="12"/>
      <c r="KQL28" s="12"/>
      <c r="KQM28" s="12"/>
      <c r="KQN28" s="12"/>
      <c r="KQO28" s="12"/>
      <c r="KQP28" s="12"/>
      <c r="KQQ28" s="12"/>
      <c r="KQR28" s="12"/>
      <c r="KQS28" s="12"/>
      <c r="KQT28" s="12"/>
      <c r="KQU28" s="12"/>
      <c r="KQV28" s="12"/>
      <c r="KQW28" s="12"/>
      <c r="KQX28" s="12"/>
      <c r="KQY28" s="12"/>
      <c r="KQZ28" s="12"/>
      <c r="KRA28" s="12"/>
      <c r="KRB28" s="12"/>
      <c r="KRC28" s="12"/>
      <c r="KRD28" s="12"/>
      <c r="KRE28" s="12"/>
      <c r="KRF28" s="12"/>
      <c r="KRG28" s="12"/>
      <c r="KRH28" s="12"/>
      <c r="KRI28" s="12"/>
      <c r="KRJ28" s="12"/>
      <c r="KRK28" s="12"/>
      <c r="KRL28" s="12"/>
      <c r="KRM28" s="12"/>
      <c r="KRN28" s="12"/>
      <c r="KRO28" s="12"/>
      <c r="KRP28" s="12"/>
      <c r="KRQ28" s="12"/>
      <c r="KRR28" s="12"/>
      <c r="KRS28" s="12"/>
      <c r="KRT28" s="12"/>
      <c r="KRU28" s="12"/>
      <c r="KRV28" s="12"/>
      <c r="KRW28" s="12"/>
      <c r="KRX28" s="12"/>
      <c r="KRY28" s="12"/>
      <c r="KRZ28" s="12"/>
      <c r="KSA28" s="12"/>
      <c r="KSB28" s="12"/>
      <c r="KSC28" s="12"/>
      <c r="KSD28" s="12"/>
      <c r="KSE28" s="12"/>
      <c r="KSF28" s="12"/>
      <c r="KSG28" s="12"/>
      <c r="KSH28" s="12"/>
      <c r="KSI28" s="12"/>
      <c r="KSJ28" s="12"/>
      <c r="KSK28" s="12"/>
      <c r="KSL28" s="12"/>
      <c r="KSM28" s="12"/>
      <c r="KSN28" s="12"/>
      <c r="KSO28" s="12"/>
      <c r="KSP28" s="12"/>
      <c r="KSQ28" s="12"/>
      <c r="KSR28" s="12"/>
      <c r="KSS28" s="12"/>
      <c r="KST28" s="12"/>
      <c r="KSU28" s="12"/>
      <c r="KSV28" s="12"/>
      <c r="KSW28" s="12"/>
      <c r="KSX28" s="12"/>
      <c r="KSY28" s="12"/>
      <c r="KSZ28" s="12"/>
      <c r="KTA28" s="12"/>
      <c r="KTB28" s="12"/>
      <c r="KTC28" s="12"/>
      <c r="KTD28" s="12"/>
      <c r="KTE28" s="12"/>
      <c r="KTF28" s="12"/>
      <c r="KTG28" s="12"/>
      <c r="KTH28" s="12"/>
      <c r="KTI28" s="12"/>
      <c r="KTJ28" s="12"/>
      <c r="KTK28" s="12"/>
      <c r="KTL28" s="12"/>
      <c r="KTM28" s="12"/>
      <c r="KTN28" s="12"/>
      <c r="KTO28" s="12"/>
      <c r="KTP28" s="12"/>
      <c r="KTQ28" s="12"/>
      <c r="KTR28" s="12"/>
      <c r="KTS28" s="12"/>
      <c r="KTT28" s="12"/>
      <c r="KTU28" s="12"/>
      <c r="KTV28" s="12"/>
      <c r="KTW28" s="12"/>
      <c r="KTX28" s="12"/>
      <c r="KTY28" s="12"/>
      <c r="KTZ28" s="12"/>
      <c r="KUA28" s="12"/>
      <c r="KUB28" s="12"/>
      <c r="KUC28" s="12"/>
      <c r="KUD28" s="12"/>
      <c r="KUE28" s="12"/>
      <c r="KUF28" s="12"/>
      <c r="KUG28" s="12"/>
      <c r="KUH28" s="12"/>
      <c r="KUI28" s="12"/>
      <c r="KUJ28" s="12"/>
      <c r="KUK28" s="12"/>
      <c r="KUL28" s="12"/>
      <c r="KUM28" s="12"/>
      <c r="KUN28" s="12"/>
      <c r="KUO28" s="12"/>
      <c r="KUP28" s="12"/>
      <c r="KUQ28" s="12"/>
      <c r="KUR28" s="12"/>
      <c r="KUS28" s="12"/>
      <c r="KUT28" s="12"/>
      <c r="KUU28" s="12"/>
      <c r="KUV28" s="12"/>
      <c r="KUW28" s="12"/>
      <c r="KUX28" s="12"/>
      <c r="KUY28" s="12"/>
      <c r="KUZ28" s="12"/>
      <c r="KVA28" s="12"/>
      <c r="KVB28" s="12"/>
      <c r="KVC28" s="12"/>
      <c r="KVD28" s="12"/>
      <c r="KVE28" s="12"/>
      <c r="KVF28" s="12"/>
      <c r="KVG28" s="12"/>
      <c r="KVH28" s="12"/>
      <c r="KVI28" s="12"/>
      <c r="KVJ28" s="12"/>
      <c r="KVK28" s="12"/>
      <c r="KVL28" s="12"/>
      <c r="KVM28" s="12"/>
      <c r="KVN28" s="12"/>
      <c r="KVO28" s="12"/>
      <c r="KVP28" s="12"/>
      <c r="KVQ28" s="12"/>
      <c r="KVR28" s="12"/>
      <c r="KVS28" s="12"/>
      <c r="KVT28" s="12"/>
      <c r="KVU28" s="12"/>
      <c r="KVV28" s="12"/>
      <c r="KVW28" s="12"/>
      <c r="KVX28" s="12"/>
      <c r="KVY28" s="12"/>
      <c r="KVZ28" s="12"/>
      <c r="KWA28" s="12"/>
      <c r="KWB28" s="12"/>
      <c r="KWC28" s="12"/>
      <c r="KWD28" s="12"/>
      <c r="KWE28" s="12"/>
      <c r="KWF28" s="12"/>
      <c r="KWG28" s="12"/>
      <c r="KWH28" s="12"/>
      <c r="KWI28" s="12"/>
      <c r="KWJ28" s="12"/>
      <c r="KWK28" s="12"/>
      <c r="KWL28" s="12"/>
      <c r="KWM28" s="12"/>
      <c r="KWN28" s="12"/>
      <c r="KWO28" s="12"/>
      <c r="KWP28" s="12"/>
      <c r="KWQ28" s="12"/>
      <c r="KWR28" s="12"/>
      <c r="KWS28" s="12"/>
      <c r="KWT28" s="12"/>
      <c r="KWU28" s="12"/>
      <c r="KWV28" s="12"/>
      <c r="KWW28" s="12"/>
      <c r="KWX28" s="12"/>
      <c r="KWY28" s="12"/>
      <c r="KWZ28" s="12"/>
      <c r="KXA28" s="12"/>
      <c r="KXB28" s="12"/>
      <c r="KXC28" s="12"/>
      <c r="KXD28" s="12"/>
      <c r="KXE28" s="12"/>
      <c r="KXF28" s="12"/>
      <c r="KXG28" s="12"/>
      <c r="KXH28" s="12"/>
      <c r="KXI28" s="12"/>
      <c r="KXJ28" s="12"/>
      <c r="KXK28" s="12"/>
      <c r="KXL28" s="12"/>
      <c r="KXM28" s="12"/>
      <c r="KXN28" s="12"/>
      <c r="KXO28" s="12"/>
      <c r="KXP28" s="12"/>
      <c r="KXQ28" s="12"/>
      <c r="KXR28" s="12"/>
      <c r="KXS28" s="12"/>
      <c r="KXT28" s="12"/>
      <c r="KXU28" s="12"/>
      <c r="KXV28" s="12"/>
      <c r="KXW28" s="12"/>
      <c r="KXX28" s="12"/>
      <c r="KXY28" s="12"/>
      <c r="KXZ28" s="12"/>
      <c r="KYA28" s="12"/>
      <c r="KYB28" s="12"/>
      <c r="KYC28" s="12"/>
      <c r="KYD28" s="12"/>
      <c r="KYE28" s="12"/>
      <c r="KYF28" s="12"/>
      <c r="KYG28" s="12"/>
      <c r="KYH28" s="12"/>
      <c r="KYI28" s="12"/>
      <c r="KYJ28" s="12"/>
      <c r="KYK28" s="12"/>
      <c r="KYL28" s="12"/>
      <c r="KYM28" s="12"/>
      <c r="KYN28" s="12"/>
      <c r="KYO28" s="12"/>
      <c r="KYP28" s="12"/>
      <c r="KYQ28" s="12"/>
      <c r="KYR28" s="12"/>
      <c r="KYS28" s="12"/>
      <c r="KYT28" s="12"/>
      <c r="KYU28" s="12"/>
      <c r="KYV28" s="12"/>
      <c r="KYW28" s="12"/>
      <c r="KYX28" s="12"/>
      <c r="KYY28" s="12"/>
      <c r="KYZ28" s="12"/>
      <c r="KZA28" s="12"/>
      <c r="KZB28" s="12"/>
      <c r="KZC28" s="12"/>
      <c r="KZD28" s="12"/>
      <c r="KZE28" s="12"/>
      <c r="KZF28" s="12"/>
      <c r="KZG28" s="12"/>
      <c r="KZH28" s="12"/>
      <c r="KZI28" s="12"/>
      <c r="KZJ28" s="12"/>
      <c r="KZK28" s="12"/>
      <c r="KZL28" s="12"/>
      <c r="KZM28" s="12"/>
      <c r="KZN28" s="12"/>
      <c r="KZO28" s="12"/>
      <c r="KZP28" s="12"/>
      <c r="KZQ28" s="12"/>
      <c r="KZR28" s="12"/>
      <c r="KZS28" s="12"/>
      <c r="KZT28" s="12"/>
      <c r="KZU28" s="12"/>
      <c r="KZV28" s="12"/>
      <c r="KZW28" s="12"/>
      <c r="KZX28" s="12"/>
      <c r="KZY28" s="12"/>
      <c r="KZZ28" s="12"/>
      <c r="LAA28" s="12"/>
      <c r="LAB28" s="12"/>
      <c r="LAC28" s="12"/>
      <c r="LAD28" s="12"/>
      <c r="LAE28" s="12"/>
      <c r="LAF28" s="12"/>
      <c r="LAG28" s="12"/>
      <c r="LAH28" s="12"/>
      <c r="LAI28" s="12"/>
      <c r="LAJ28" s="12"/>
      <c r="LAK28" s="12"/>
      <c r="LAL28" s="12"/>
      <c r="LAM28" s="12"/>
      <c r="LAN28" s="12"/>
      <c r="LAO28" s="12"/>
      <c r="LAP28" s="12"/>
      <c r="LAQ28" s="12"/>
      <c r="LAR28" s="12"/>
      <c r="LAS28" s="12"/>
      <c r="LAT28" s="12"/>
      <c r="LAU28" s="12"/>
      <c r="LAV28" s="12"/>
      <c r="LAW28" s="12"/>
      <c r="LAX28" s="12"/>
      <c r="LAY28" s="12"/>
      <c r="LAZ28" s="12"/>
      <c r="LBA28" s="12"/>
      <c r="LBB28" s="12"/>
      <c r="LBC28" s="12"/>
      <c r="LBD28" s="12"/>
      <c r="LBE28" s="12"/>
      <c r="LBF28" s="12"/>
      <c r="LBG28" s="12"/>
      <c r="LBH28" s="12"/>
      <c r="LBI28" s="12"/>
      <c r="LBJ28" s="12"/>
      <c r="LBK28" s="12"/>
      <c r="LBL28" s="12"/>
      <c r="LBM28" s="12"/>
      <c r="LBN28" s="12"/>
      <c r="LBO28" s="12"/>
      <c r="LBP28" s="12"/>
      <c r="LBQ28" s="12"/>
      <c r="LBR28" s="12"/>
      <c r="LBS28" s="12"/>
      <c r="LBT28" s="12"/>
      <c r="LBU28" s="12"/>
      <c r="LBV28" s="12"/>
      <c r="LBW28" s="12"/>
      <c r="LBX28" s="12"/>
      <c r="LBY28" s="12"/>
      <c r="LBZ28" s="12"/>
      <c r="LCA28" s="12"/>
      <c r="LCB28" s="12"/>
      <c r="LCC28" s="12"/>
      <c r="LCD28" s="12"/>
      <c r="LCE28" s="12"/>
      <c r="LCF28" s="12"/>
      <c r="LCG28" s="12"/>
      <c r="LCH28" s="12"/>
      <c r="LCI28" s="12"/>
      <c r="LCJ28" s="12"/>
      <c r="LCK28" s="12"/>
      <c r="LCL28" s="12"/>
      <c r="LCM28" s="12"/>
      <c r="LCN28" s="12"/>
      <c r="LCO28" s="12"/>
      <c r="LCP28" s="12"/>
      <c r="LCQ28" s="12"/>
      <c r="LCR28" s="12"/>
      <c r="LCS28" s="12"/>
      <c r="LCT28" s="12"/>
      <c r="LCU28" s="12"/>
      <c r="LCV28" s="12"/>
      <c r="LCW28" s="12"/>
      <c r="LCX28" s="12"/>
      <c r="LCY28" s="12"/>
      <c r="LCZ28" s="12"/>
      <c r="LDA28" s="12"/>
      <c r="LDB28" s="12"/>
      <c r="LDC28" s="12"/>
      <c r="LDD28" s="12"/>
      <c r="LDE28" s="12"/>
      <c r="LDF28" s="12"/>
      <c r="LDG28" s="12"/>
      <c r="LDH28" s="12"/>
      <c r="LDI28" s="12"/>
      <c r="LDJ28" s="12"/>
      <c r="LDK28" s="12"/>
      <c r="LDL28" s="12"/>
      <c r="LDM28" s="12"/>
      <c r="LDN28" s="12"/>
      <c r="LDO28" s="12"/>
      <c r="LDP28" s="12"/>
      <c r="LDQ28" s="12"/>
      <c r="LDR28" s="12"/>
      <c r="LDS28" s="12"/>
      <c r="LDT28" s="12"/>
      <c r="LDU28" s="12"/>
      <c r="LDV28" s="12"/>
      <c r="LDW28" s="12"/>
      <c r="LDX28" s="12"/>
      <c r="LDY28" s="12"/>
      <c r="LDZ28" s="12"/>
      <c r="LEA28" s="12"/>
      <c r="LEB28" s="12"/>
      <c r="LEC28" s="12"/>
      <c r="LED28" s="12"/>
      <c r="LEE28" s="12"/>
      <c r="LEF28" s="12"/>
      <c r="LEG28" s="12"/>
      <c r="LEH28" s="12"/>
      <c r="LEI28" s="12"/>
      <c r="LEJ28" s="12"/>
      <c r="LEK28" s="12"/>
      <c r="LEL28" s="12"/>
      <c r="LEM28" s="12"/>
      <c r="LEN28" s="12"/>
      <c r="LEO28" s="12"/>
      <c r="LEP28" s="12"/>
      <c r="LEQ28" s="12"/>
      <c r="LER28" s="12"/>
      <c r="LES28" s="12"/>
      <c r="LET28" s="12"/>
      <c r="LEU28" s="12"/>
      <c r="LEV28" s="12"/>
      <c r="LEW28" s="12"/>
      <c r="LEX28" s="12"/>
      <c r="LEY28" s="12"/>
      <c r="LEZ28" s="12"/>
      <c r="LFA28" s="12"/>
      <c r="LFB28" s="12"/>
      <c r="LFC28" s="12"/>
      <c r="LFD28" s="12"/>
      <c r="LFE28" s="12"/>
      <c r="LFF28" s="12"/>
      <c r="LFG28" s="12"/>
      <c r="LFH28" s="12"/>
      <c r="LFI28" s="12"/>
      <c r="LFJ28" s="12"/>
      <c r="LFK28" s="12"/>
      <c r="LFL28" s="12"/>
      <c r="LFM28" s="12"/>
      <c r="LFN28" s="12"/>
      <c r="LFO28" s="12"/>
      <c r="LFP28" s="12"/>
      <c r="LFQ28" s="12"/>
      <c r="LFR28" s="12"/>
      <c r="LFS28" s="12"/>
      <c r="LFT28" s="12"/>
      <c r="LFU28" s="12"/>
      <c r="LFV28" s="12"/>
      <c r="LFW28" s="12"/>
      <c r="LFX28" s="12"/>
      <c r="LFY28" s="12"/>
      <c r="LFZ28" s="12"/>
      <c r="LGA28" s="12"/>
      <c r="LGB28" s="12"/>
      <c r="LGC28" s="12"/>
      <c r="LGD28" s="12"/>
      <c r="LGE28" s="12"/>
      <c r="LGF28" s="12"/>
      <c r="LGG28" s="12"/>
      <c r="LGH28" s="12"/>
      <c r="LGI28" s="12"/>
      <c r="LGJ28" s="12"/>
      <c r="LGK28" s="12"/>
      <c r="LGL28" s="12"/>
      <c r="LGM28" s="12"/>
      <c r="LGN28" s="12"/>
      <c r="LGO28" s="12"/>
      <c r="LGP28" s="12"/>
      <c r="LGQ28" s="12"/>
      <c r="LGR28" s="12"/>
      <c r="LGS28" s="12"/>
      <c r="LGT28" s="12"/>
      <c r="LGU28" s="12"/>
      <c r="LGV28" s="12"/>
      <c r="LGW28" s="12"/>
      <c r="LGX28" s="12"/>
      <c r="LGY28" s="12"/>
      <c r="LGZ28" s="12"/>
      <c r="LHA28" s="12"/>
      <c r="LHB28" s="12"/>
      <c r="LHC28" s="12"/>
      <c r="LHD28" s="12"/>
      <c r="LHE28" s="12"/>
      <c r="LHF28" s="12"/>
      <c r="LHG28" s="12"/>
      <c r="LHH28" s="12"/>
      <c r="LHI28" s="12"/>
      <c r="LHJ28" s="12"/>
      <c r="LHK28" s="12"/>
      <c r="LHL28" s="12"/>
      <c r="LHM28" s="12"/>
      <c r="LHN28" s="12"/>
      <c r="LHO28" s="12"/>
      <c r="LHP28" s="12"/>
      <c r="LHQ28" s="12"/>
      <c r="LHR28" s="12"/>
      <c r="LHS28" s="12"/>
      <c r="LHT28" s="12"/>
      <c r="LHU28" s="12"/>
      <c r="LHV28" s="12"/>
      <c r="LHW28" s="12"/>
      <c r="LHX28" s="12"/>
      <c r="LHY28" s="12"/>
      <c r="LHZ28" s="12"/>
      <c r="LIA28" s="12"/>
      <c r="LIB28" s="12"/>
      <c r="LIC28" s="12"/>
      <c r="LID28" s="12"/>
      <c r="LIE28" s="12"/>
      <c r="LIF28" s="12"/>
      <c r="LIG28" s="12"/>
      <c r="LIH28" s="12"/>
      <c r="LII28" s="12"/>
      <c r="LIJ28" s="12"/>
      <c r="LIK28" s="12"/>
      <c r="LIL28" s="12"/>
      <c r="LIM28" s="12"/>
      <c r="LIN28" s="12"/>
      <c r="LIO28" s="12"/>
      <c r="LIP28" s="12"/>
      <c r="LIQ28" s="12"/>
      <c r="LIR28" s="12"/>
      <c r="LIS28" s="12"/>
      <c r="LIT28" s="12"/>
      <c r="LIU28" s="12"/>
      <c r="LIV28" s="12"/>
      <c r="LIW28" s="12"/>
      <c r="LIX28" s="12"/>
      <c r="LIY28" s="12"/>
      <c r="LIZ28" s="12"/>
      <c r="LJA28" s="12"/>
      <c r="LJB28" s="12"/>
      <c r="LJC28" s="12"/>
      <c r="LJD28" s="12"/>
      <c r="LJE28" s="12"/>
      <c r="LJF28" s="12"/>
      <c r="LJG28" s="12"/>
      <c r="LJH28" s="12"/>
      <c r="LJI28" s="12"/>
      <c r="LJJ28" s="12"/>
      <c r="LJK28" s="12"/>
      <c r="LJL28" s="12"/>
      <c r="LJM28" s="12"/>
      <c r="LJN28" s="12"/>
      <c r="LJO28" s="12"/>
      <c r="LJP28" s="12"/>
      <c r="LJQ28" s="12"/>
      <c r="LJR28" s="12"/>
      <c r="LJS28" s="12"/>
      <c r="LJT28" s="12"/>
      <c r="LJU28" s="12"/>
      <c r="LJV28" s="12"/>
      <c r="LJW28" s="12"/>
      <c r="LJX28" s="12"/>
      <c r="LJY28" s="12"/>
      <c r="LJZ28" s="12"/>
      <c r="LKA28" s="12"/>
      <c r="LKB28" s="12"/>
      <c r="LKC28" s="12"/>
      <c r="LKD28" s="12"/>
      <c r="LKE28" s="12"/>
      <c r="LKF28" s="12"/>
      <c r="LKG28" s="12"/>
      <c r="LKH28" s="12"/>
      <c r="LKI28" s="12"/>
      <c r="LKJ28" s="12"/>
      <c r="LKK28" s="12"/>
      <c r="LKL28" s="12"/>
      <c r="LKM28" s="12"/>
      <c r="LKN28" s="12"/>
      <c r="LKO28" s="12"/>
      <c r="LKP28" s="12"/>
      <c r="LKQ28" s="12"/>
      <c r="LKR28" s="12"/>
      <c r="LKS28" s="12"/>
      <c r="LKT28" s="12"/>
      <c r="LKU28" s="12"/>
      <c r="LKV28" s="12"/>
      <c r="LKW28" s="12"/>
      <c r="LKX28" s="12"/>
      <c r="LKY28" s="12"/>
      <c r="LKZ28" s="12"/>
      <c r="LLA28" s="12"/>
      <c r="LLB28" s="12"/>
      <c r="LLC28" s="12"/>
      <c r="LLD28" s="12"/>
      <c r="LLE28" s="12"/>
      <c r="LLF28" s="12"/>
      <c r="LLG28" s="12"/>
      <c r="LLH28" s="12"/>
      <c r="LLI28" s="12"/>
      <c r="LLJ28" s="12"/>
      <c r="LLK28" s="12"/>
      <c r="LLL28" s="12"/>
      <c r="LLM28" s="12"/>
      <c r="LLN28" s="12"/>
      <c r="LLO28" s="12"/>
      <c r="LLP28" s="12"/>
      <c r="LLQ28" s="12"/>
      <c r="LLR28" s="12"/>
      <c r="LLS28" s="12"/>
      <c r="LLT28" s="12"/>
      <c r="LLU28" s="12"/>
      <c r="LLV28" s="12"/>
      <c r="LLW28" s="12"/>
      <c r="LLX28" s="12"/>
      <c r="LLY28" s="12"/>
      <c r="LLZ28" s="12"/>
      <c r="LMA28" s="12"/>
      <c r="LMB28" s="12"/>
      <c r="LMC28" s="12"/>
      <c r="LMD28" s="12"/>
      <c r="LME28" s="12"/>
      <c r="LMF28" s="12"/>
      <c r="LMG28" s="12"/>
      <c r="LMH28" s="12"/>
      <c r="LMI28" s="12"/>
      <c r="LMJ28" s="12"/>
      <c r="LMK28" s="12"/>
      <c r="LML28" s="12"/>
      <c r="LMM28" s="12"/>
      <c r="LMN28" s="12"/>
      <c r="LMO28" s="12"/>
      <c r="LMP28" s="12"/>
      <c r="LMQ28" s="12"/>
      <c r="LMR28" s="12"/>
      <c r="LMS28" s="12"/>
      <c r="LMT28" s="12"/>
      <c r="LMU28" s="12"/>
      <c r="LMV28" s="12"/>
      <c r="LMW28" s="12"/>
      <c r="LMX28" s="12"/>
      <c r="LMY28" s="12"/>
      <c r="LMZ28" s="12"/>
      <c r="LNA28" s="12"/>
      <c r="LNB28" s="12"/>
      <c r="LNC28" s="12"/>
      <c r="LND28" s="12"/>
      <c r="LNE28" s="12"/>
      <c r="LNF28" s="12"/>
      <c r="LNG28" s="12"/>
      <c r="LNH28" s="12"/>
      <c r="LNI28" s="12"/>
      <c r="LNJ28" s="12"/>
      <c r="LNK28" s="12"/>
      <c r="LNL28" s="12"/>
      <c r="LNM28" s="12"/>
      <c r="LNN28" s="12"/>
      <c r="LNO28" s="12"/>
      <c r="LNP28" s="12"/>
      <c r="LNQ28" s="12"/>
      <c r="LNR28" s="12"/>
      <c r="LNS28" s="12"/>
      <c r="LNT28" s="12"/>
      <c r="LNU28" s="12"/>
      <c r="LNV28" s="12"/>
      <c r="LNW28" s="12"/>
      <c r="LNX28" s="12"/>
      <c r="LNY28" s="12"/>
      <c r="LNZ28" s="12"/>
      <c r="LOA28" s="12"/>
      <c r="LOB28" s="12"/>
      <c r="LOC28" s="12"/>
      <c r="LOD28" s="12"/>
      <c r="LOE28" s="12"/>
      <c r="LOF28" s="12"/>
      <c r="LOG28" s="12"/>
      <c r="LOH28" s="12"/>
      <c r="LOI28" s="12"/>
      <c r="LOJ28" s="12"/>
      <c r="LOK28" s="12"/>
      <c r="LOL28" s="12"/>
      <c r="LOM28" s="12"/>
      <c r="LON28" s="12"/>
      <c r="LOO28" s="12"/>
      <c r="LOP28" s="12"/>
      <c r="LOQ28" s="12"/>
      <c r="LOR28" s="12"/>
      <c r="LOS28" s="12"/>
      <c r="LOT28" s="12"/>
      <c r="LOU28" s="12"/>
      <c r="LOV28" s="12"/>
      <c r="LOW28" s="12"/>
      <c r="LOX28" s="12"/>
      <c r="LOY28" s="12"/>
      <c r="LOZ28" s="12"/>
      <c r="LPA28" s="12"/>
      <c r="LPB28" s="12"/>
      <c r="LPC28" s="12"/>
      <c r="LPD28" s="12"/>
      <c r="LPE28" s="12"/>
      <c r="LPF28" s="12"/>
      <c r="LPG28" s="12"/>
      <c r="LPH28" s="12"/>
      <c r="LPI28" s="12"/>
      <c r="LPJ28" s="12"/>
      <c r="LPK28" s="12"/>
      <c r="LPL28" s="12"/>
      <c r="LPM28" s="12"/>
      <c r="LPN28" s="12"/>
      <c r="LPO28" s="12"/>
      <c r="LPP28" s="12"/>
      <c r="LPQ28" s="12"/>
      <c r="LPR28" s="12"/>
      <c r="LPS28" s="12"/>
      <c r="LPT28" s="12"/>
      <c r="LPU28" s="12"/>
      <c r="LPV28" s="12"/>
      <c r="LPW28" s="12"/>
      <c r="LPX28" s="12"/>
      <c r="LPY28" s="12"/>
      <c r="LPZ28" s="12"/>
      <c r="LQA28" s="12"/>
      <c r="LQB28" s="12"/>
      <c r="LQC28" s="12"/>
      <c r="LQD28" s="12"/>
      <c r="LQE28" s="12"/>
      <c r="LQF28" s="12"/>
      <c r="LQG28" s="12"/>
      <c r="LQH28" s="12"/>
      <c r="LQI28" s="12"/>
      <c r="LQJ28" s="12"/>
      <c r="LQK28" s="12"/>
      <c r="LQL28" s="12"/>
      <c r="LQM28" s="12"/>
      <c r="LQN28" s="12"/>
      <c r="LQO28" s="12"/>
      <c r="LQP28" s="12"/>
      <c r="LQQ28" s="12"/>
      <c r="LQR28" s="12"/>
      <c r="LQS28" s="12"/>
      <c r="LQT28" s="12"/>
      <c r="LQU28" s="12"/>
      <c r="LQV28" s="12"/>
      <c r="LQW28" s="12"/>
      <c r="LQX28" s="12"/>
      <c r="LQY28" s="12"/>
      <c r="LQZ28" s="12"/>
      <c r="LRA28" s="12"/>
      <c r="LRB28" s="12"/>
      <c r="LRC28" s="12"/>
      <c r="LRD28" s="12"/>
      <c r="LRE28" s="12"/>
      <c r="LRF28" s="12"/>
      <c r="LRG28" s="12"/>
      <c r="LRH28" s="12"/>
      <c r="LRI28" s="12"/>
      <c r="LRJ28" s="12"/>
      <c r="LRK28" s="12"/>
      <c r="LRL28" s="12"/>
      <c r="LRM28" s="12"/>
      <c r="LRN28" s="12"/>
      <c r="LRO28" s="12"/>
      <c r="LRP28" s="12"/>
      <c r="LRQ28" s="12"/>
      <c r="LRR28" s="12"/>
      <c r="LRS28" s="12"/>
      <c r="LRT28" s="12"/>
      <c r="LRU28" s="12"/>
      <c r="LRV28" s="12"/>
      <c r="LRW28" s="12"/>
      <c r="LRX28" s="12"/>
      <c r="LRY28" s="12"/>
      <c r="LRZ28" s="12"/>
      <c r="LSA28" s="12"/>
      <c r="LSB28" s="12"/>
      <c r="LSC28" s="12"/>
      <c r="LSD28" s="12"/>
      <c r="LSE28" s="12"/>
      <c r="LSF28" s="12"/>
      <c r="LSG28" s="12"/>
      <c r="LSH28" s="12"/>
      <c r="LSI28" s="12"/>
      <c r="LSJ28" s="12"/>
      <c r="LSK28" s="12"/>
      <c r="LSL28" s="12"/>
      <c r="LSM28" s="12"/>
      <c r="LSN28" s="12"/>
      <c r="LSO28" s="12"/>
      <c r="LSP28" s="12"/>
      <c r="LSQ28" s="12"/>
      <c r="LSR28" s="12"/>
      <c r="LSS28" s="12"/>
      <c r="LST28" s="12"/>
      <c r="LSU28" s="12"/>
      <c r="LSV28" s="12"/>
      <c r="LSW28" s="12"/>
      <c r="LSX28" s="12"/>
      <c r="LSY28" s="12"/>
      <c r="LSZ28" s="12"/>
      <c r="LTA28" s="12"/>
      <c r="LTB28" s="12"/>
      <c r="LTC28" s="12"/>
      <c r="LTD28" s="12"/>
      <c r="LTE28" s="12"/>
      <c r="LTF28" s="12"/>
      <c r="LTG28" s="12"/>
      <c r="LTH28" s="12"/>
      <c r="LTI28" s="12"/>
      <c r="LTJ28" s="12"/>
      <c r="LTK28" s="12"/>
      <c r="LTL28" s="12"/>
      <c r="LTM28" s="12"/>
      <c r="LTN28" s="12"/>
      <c r="LTO28" s="12"/>
      <c r="LTP28" s="12"/>
      <c r="LTQ28" s="12"/>
      <c r="LTR28" s="12"/>
      <c r="LTS28" s="12"/>
      <c r="LTT28" s="12"/>
      <c r="LTU28" s="12"/>
      <c r="LTV28" s="12"/>
      <c r="LTW28" s="12"/>
      <c r="LTX28" s="12"/>
      <c r="LTY28" s="12"/>
      <c r="LTZ28" s="12"/>
      <c r="LUA28" s="12"/>
      <c r="LUB28" s="12"/>
      <c r="LUC28" s="12"/>
      <c r="LUD28" s="12"/>
      <c r="LUE28" s="12"/>
      <c r="LUF28" s="12"/>
      <c r="LUG28" s="12"/>
      <c r="LUH28" s="12"/>
      <c r="LUI28" s="12"/>
      <c r="LUJ28" s="12"/>
      <c r="LUK28" s="12"/>
      <c r="LUL28" s="12"/>
      <c r="LUM28" s="12"/>
      <c r="LUN28" s="12"/>
      <c r="LUO28" s="12"/>
      <c r="LUP28" s="12"/>
      <c r="LUQ28" s="12"/>
      <c r="LUR28" s="12"/>
      <c r="LUS28" s="12"/>
      <c r="LUT28" s="12"/>
      <c r="LUU28" s="12"/>
      <c r="LUV28" s="12"/>
      <c r="LUW28" s="12"/>
      <c r="LUX28" s="12"/>
      <c r="LUY28" s="12"/>
      <c r="LUZ28" s="12"/>
      <c r="LVA28" s="12"/>
      <c r="LVB28" s="12"/>
      <c r="LVC28" s="12"/>
      <c r="LVD28" s="12"/>
      <c r="LVE28" s="12"/>
      <c r="LVF28" s="12"/>
      <c r="LVG28" s="12"/>
      <c r="LVH28" s="12"/>
      <c r="LVI28" s="12"/>
      <c r="LVJ28" s="12"/>
      <c r="LVK28" s="12"/>
      <c r="LVL28" s="12"/>
      <c r="LVM28" s="12"/>
      <c r="LVN28" s="12"/>
      <c r="LVO28" s="12"/>
      <c r="LVP28" s="12"/>
      <c r="LVQ28" s="12"/>
      <c r="LVR28" s="12"/>
      <c r="LVS28" s="12"/>
      <c r="LVT28" s="12"/>
      <c r="LVU28" s="12"/>
      <c r="LVV28" s="12"/>
      <c r="LVW28" s="12"/>
      <c r="LVX28" s="12"/>
      <c r="LVY28" s="12"/>
      <c r="LVZ28" s="12"/>
      <c r="LWA28" s="12"/>
      <c r="LWB28" s="12"/>
      <c r="LWC28" s="12"/>
      <c r="LWD28" s="12"/>
      <c r="LWE28" s="12"/>
      <c r="LWF28" s="12"/>
      <c r="LWG28" s="12"/>
      <c r="LWH28" s="12"/>
      <c r="LWI28" s="12"/>
      <c r="LWJ28" s="12"/>
      <c r="LWK28" s="12"/>
      <c r="LWL28" s="12"/>
      <c r="LWM28" s="12"/>
      <c r="LWN28" s="12"/>
      <c r="LWO28" s="12"/>
      <c r="LWP28" s="12"/>
      <c r="LWQ28" s="12"/>
      <c r="LWR28" s="12"/>
      <c r="LWS28" s="12"/>
      <c r="LWT28" s="12"/>
      <c r="LWU28" s="12"/>
      <c r="LWV28" s="12"/>
      <c r="LWW28" s="12"/>
      <c r="LWX28" s="12"/>
      <c r="LWY28" s="12"/>
      <c r="LWZ28" s="12"/>
      <c r="LXA28" s="12"/>
      <c r="LXB28" s="12"/>
      <c r="LXC28" s="12"/>
      <c r="LXD28" s="12"/>
      <c r="LXE28" s="12"/>
      <c r="LXF28" s="12"/>
      <c r="LXG28" s="12"/>
      <c r="LXH28" s="12"/>
      <c r="LXI28" s="12"/>
      <c r="LXJ28" s="12"/>
      <c r="LXK28" s="12"/>
      <c r="LXL28" s="12"/>
      <c r="LXM28" s="12"/>
      <c r="LXN28" s="12"/>
      <c r="LXO28" s="12"/>
      <c r="LXP28" s="12"/>
      <c r="LXQ28" s="12"/>
      <c r="LXR28" s="12"/>
      <c r="LXS28" s="12"/>
      <c r="LXT28" s="12"/>
      <c r="LXU28" s="12"/>
      <c r="LXV28" s="12"/>
      <c r="LXW28" s="12"/>
      <c r="LXX28" s="12"/>
      <c r="LXY28" s="12"/>
      <c r="LXZ28" s="12"/>
      <c r="LYA28" s="12"/>
      <c r="LYB28" s="12"/>
      <c r="LYC28" s="12"/>
      <c r="LYD28" s="12"/>
      <c r="LYE28" s="12"/>
      <c r="LYF28" s="12"/>
      <c r="LYG28" s="12"/>
      <c r="LYH28" s="12"/>
      <c r="LYI28" s="12"/>
      <c r="LYJ28" s="12"/>
      <c r="LYK28" s="12"/>
      <c r="LYL28" s="12"/>
      <c r="LYM28" s="12"/>
      <c r="LYN28" s="12"/>
      <c r="LYO28" s="12"/>
      <c r="LYP28" s="12"/>
      <c r="LYQ28" s="12"/>
      <c r="LYR28" s="12"/>
      <c r="LYS28" s="12"/>
      <c r="LYT28" s="12"/>
      <c r="LYU28" s="12"/>
      <c r="LYV28" s="12"/>
      <c r="LYW28" s="12"/>
      <c r="LYX28" s="12"/>
      <c r="LYY28" s="12"/>
      <c r="LYZ28" s="12"/>
      <c r="LZA28" s="12"/>
      <c r="LZB28" s="12"/>
      <c r="LZC28" s="12"/>
      <c r="LZD28" s="12"/>
      <c r="LZE28" s="12"/>
      <c r="LZF28" s="12"/>
      <c r="LZG28" s="12"/>
      <c r="LZH28" s="12"/>
      <c r="LZI28" s="12"/>
      <c r="LZJ28" s="12"/>
      <c r="LZK28" s="12"/>
      <c r="LZL28" s="12"/>
      <c r="LZM28" s="12"/>
      <c r="LZN28" s="12"/>
      <c r="LZO28" s="12"/>
      <c r="LZP28" s="12"/>
      <c r="LZQ28" s="12"/>
      <c r="LZR28" s="12"/>
      <c r="LZS28" s="12"/>
      <c r="LZT28" s="12"/>
      <c r="LZU28" s="12"/>
      <c r="LZV28" s="12"/>
      <c r="LZW28" s="12"/>
      <c r="LZX28" s="12"/>
      <c r="LZY28" s="12"/>
      <c r="LZZ28" s="12"/>
      <c r="MAA28" s="12"/>
      <c r="MAB28" s="12"/>
      <c r="MAC28" s="12"/>
      <c r="MAD28" s="12"/>
      <c r="MAE28" s="12"/>
      <c r="MAF28" s="12"/>
      <c r="MAG28" s="12"/>
      <c r="MAH28" s="12"/>
      <c r="MAI28" s="12"/>
      <c r="MAJ28" s="12"/>
      <c r="MAK28" s="12"/>
      <c r="MAL28" s="12"/>
      <c r="MAM28" s="12"/>
      <c r="MAN28" s="12"/>
      <c r="MAO28" s="12"/>
      <c r="MAP28" s="12"/>
      <c r="MAQ28" s="12"/>
      <c r="MAR28" s="12"/>
      <c r="MAS28" s="12"/>
      <c r="MAT28" s="12"/>
      <c r="MAU28" s="12"/>
      <c r="MAV28" s="12"/>
      <c r="MAW28" s="12"/>
      <c r="MAX28" s="12"/>
      <c r="MAY28" s="12"/>
      <c r="MAZ28" s="12"/>
      <c r="MBA28" s="12"/>
      <c r="MBB28" s="12"/>
      <c r="MBC28" s="12"/>
      <c r="MBD28" s="12"/>
      <c r="MBE28" s="12"/>
      <c r="MBF28" s="12"/>
      <c r="MBG28" s="12"/>
      <c r="MBH28" s="12"/>
      <c r="MBI28" s="12"/>
      <c r="MBJ28" s="12"/>
      <c r="MBK28" s="12"/>
      <c r="MBL28" s="12"/>
      <c r="MBM28" s="12"/>
      <c r="MBN28" s="12"/>
      <c r="MBO28" s="12"/>
      <c r="MBP28" s="12"/>
      <c r="MBQ28" s="12"/>
      <c r="MBR28" s="12"/>
      <c r="MBS28" s="12"/>
      <c r="MBT28" s="12"/>
      <c r="MBU28" s="12"/>
      <c r="MBV28" s="12"/>
      <c r="MBW28" s="12"/>
      <c r="MBX28" s="12"/>
      <c r="MBY28" s="12"/>
      <c r="MBZ28" s="12"/>
      <c r="MCA28" s="12"/>
      <c r="MCB28" s="12"/>
      <c r="MCC28" s="12"/>
      <c r="MCD28" s="12"/>
      <c r="MCE28" s="12"/>
      <c r="MCF28" s="12"/>
      <c r="MCG28" s="12"/>
      <c r="MCH28" s="12"/>
      <c r="MCI28" s="12"/>
      <c r="MCJ28" s="12"/>
      <c r="MCK28" s="12"/>
      <c r="MCL28" s="12"/>
      <c r="MCM28" s="12"/>
      <c r="MCN28" s="12"/>
      <c r="MCO28" s="12"/>
      <c r="MCP28" s="12"/>
      <c r="MCQ28" s="12"/>
      <c r="MCR28" s="12"/>
      <c r="MCS28" s="12"/>
      <c r="MCT28" s="12"/>
      <c r="MCU28" s="12"/>
      <c r="MCV28" s="12"/>
      <c r="MCW28" s="12"/>
      <c r="MCX28" s="12"/>
      <c r="MCY28" s="12"/>
      <c r="MCZ28" s="12"/>
      <c r="MDA28" s="12"/>
      <c r="MDB28" s="12"/>
      <c r="MDC28" s="12"/>
      <c r="MDD28" s="12"/>
      <c r="MDE28" s="12"/>
      <c r="MDF28" s="12"/>
      <c r="MDG28" s="12"/>
      <c r="MDH28" s="12"/>
      <c r="MDI28" s="12"/>
      <c r="MDJ28" s="12"/>
      <c r="MDK28" s="12"/>
      <c r="MDL28" s="12"/>
      <c r="MDM28" s="12"/>
      <c r="MDN28" s="12"/>
      <c r="MDO28" s="12"/>
      <c r="MDP28" s="12"/>
      <c r="MDQ28" s="12"/>
      <c r="MDR28" s="12"/>
      <c r="MDS28" s="12"/>
      <c r="MDT28" s="12"/>
      <c r="MDU28" s="12"/>
      <c r="MDV28" s="12"/>
      <c r="MDW28" s="12"/>
      <c r="MDX28" s="12"/>
      <c r="MDY28" s="12"/>
      <c r="MDZ28" s="12"/>
      <c r="MEA28" s="12"/>
      <c r="MEB28" s="12"/>
      <c r="MEC28" s="12"/>
      <c r="MED28" s="12"/>
      <c r="MEE28" s="12"/>
      <c r="MEF28" s="12"/>
      <c r="MEG28" s="12"/>
      <c r="MEH28" s="12"/>
      <c r="MEI28" s="12"/>
      <c r="MEJ28" s="12"/>
      <c r="MEK28" s="12"/>
      <c r="MEL28" s="12"/>
      <c r="MEM28" s="12"/>
      <c r="MEN28" s="12"/>
      <c r="MEO28" s="12"/>
      <c r="MEP28" s="12"/>
      <c r="MEQ28" s="12"/>
      <c r="MER28" s="12"/>
      <c r="MES28" s="12"/>
      <c r="MET28" s="12"/>
      <c r="MEU28" s="12"/>
      <c r="MEV28" s="12"/>
      <c r="MEW28" s="12"/>
      <c r="MEX28" s="12"/>
      <c r="MEY28" s="12"/>
      <c r="MEZ28" s="12"/>
      <c r="MFA28" s="12"/>
      <c r="MFB28" s="12"/>
      <c r="MFC28" s="12"/>
      <c r="MFD28" s="12"/>
      <c r="MFE28" s="12"/>
      <c r="MFF28" s="12"/>
      <c r="MFG28" s="12"/>
      <c r="MFH28" s="12"/>
      <c r="MFI28" s="12"/>
      <c r="MFJ28" s="12"/>
      <c r="MFK28" s="12"/>
      <c r="MFL28" s="12"/>
      <c r="MFM28" s="12"/>
      <c r="MFN28" s="12"/>
      <c r="MFO28" s="12"/>
      <c r="MFP28" s="12"/>
      <c r="MFQ28" s="12"/>
      <c r="MFR28" s="12"/>
      <c r="MFS28" s="12"/>
      <c r="MFT28" s="12"/>
      <c r="MFU28" s="12"/>
      <c r="MFV28" s="12"/>
      <c r="MFW28" s="12"/>
      <c r="MFX28" s="12"/>
      <c r="MFY28" s="12"/>
      <c r="MFZ28" s="12"/>
      <c r="MGA28" s="12"/>
      <c r="MGB28" s="12"/>
      <c r="MGC28" s="12"/>
      <c r="MGD28" s="12"/>
      <c r="MGE28" s="12"/>
      <c r="MGF28" s="12"/>
      <c r="MGG28" s="12"/>
      <c r="MGH28" s="12"/>
      <c r="MGI28" s="12"/>
      <c r="MGJ28" s="12"/>
      <c r="MGK28" s="12"/>
      <c r="MGL28" s="12"/>
      <c r="MGM28" s="12"/>
      <c r="MGN28" s="12"/>
      <c r="MGO28" s="12"/>
      <c r="MGP28" s="12"/>
      <c r="MGQ28" s="12"/>
      <c r="MGR28" s="12"/>
      <c r="MGS28" s="12"/>
      <c r="MGT28" s="12"/>
      <c r="MGU28" s="12"/>
      <c r="MGV28" s="12"/>
      <c r="MGW28" s="12"/>
      <c r="MGX28" s="12"/>
      <c r="MGY28" s="12"/>
      <c r="MGZ28" s="12"/>
      <c r="MHA28" s="12"/>
      <c r="MHB28" s="12"/>
      <c r="MHC28" s="12"/>
      <c r="MHD28" s="12"/>
      <c r="MHE28" s="12"/>
      <c r="MHF28" s="12"/>
      <c r="MHG28" s="12"/>
      <c r="MHH28" s="12"/>
      <c r="MHI28" s="12"/>
      <c r="MHJ28" s="12"/>
      <c r="MHK28" s="12"/>
      <c r="MHL28" s="12"/>
      <c r="MHM28" s="12"/>
      <c r="MHN28" s="12"/>
      <c r="MHO28" s="12"/>
      <c r="MHP28" s="12"/>
      <c r="MHQ28" s="12"/>
      <c r="MHR28" s="12"/>
      <c r="MHS28" s="12"/>
      <c r="MHT28" s="12"/>
      <c r="MHU28" s="12"/>
      <c r="MHV28" s="12"/>
      <c r="MHW28" s="12"/>
      <c r="MHX28" s="12"/>
      <c r="MHY28" s="12"/>
      <c r="MHZ28" s="12"/>
      <c r="MIA28" s="12"/>
      <c r="MIB28" s="12"/>
      <c r="MIC28" s="12"/>
      <c r="MID28" s="12"/>
      <c r="MIE28" s="12"/>
      <c r="MIF28" s="12"/>
      <c r="MIG28" s="12"/>
      <c r="MIH28" s="12"/>
      <c r="MII28" s="12"/>
      <c r="MIJ28" s="12"/>
      <c r="MIK28" s="12"/>
      <c r="MIL28" s="12"/>
      <c r="MIM28" s="12"/>
      <c r="MIN28" s="12"/>
      <c r="MIO28" s="12"/>
      <c r="MIP28" s="12"/>
      <c r="MIQ28" s="12"/>
      <c r="MIR28" s="12"/>
      <c r="MIS28" s="12"/>
      <c r="MIT28" s="12"/>
      <c r="MIU28" s="12"/>
      <c r="MIV28" s="12"/>
      <c r="MIW28" s="12"/>
      <c r="MIX28" s="12"/>
      <c r="MIY28" s="12"/>
      <c r="MIZ28" s="12"/>
      <c r="MJA28" s="12"/>
      <c r="MJB28" s="12"/>
      <c r="MJC28" s="12"/>
      <c r="MJD28" s="12"/>
      <c r="MJE28" s="12"/>
      <c r="MJF28" s="12"/>
      <c r="MJG28" s="12"/>
      <c r="MJH28" s="12"/>
      <c r="MJI28" s="12"/>
      <c r="MJJ28" s="12"/>
      <c r="MJK28" s="12"/>
      <c r="MJL28" s="12"/>
      <c r="MJM28" s="12"/>
      <c r="MJN28" s="12"/>
      <c r="MJO28" s="12"/>
      <c r="MJP28" s="12"/>
      <c r="MJQ28" s="12"/>
      <c r="MJR28" s="12"/>
      <c r="MJS28" s="12"/>
      <c r="MJT28" s="12"/>
      <c r="MJU28" s="12"/>
      <c r="MJV28" s="12"/>
      <c r="MJW28" s="12"/>
      <c r="MJX28" s="12"/>
      <c r="MJY28" s="12"/>
      <c r="MJZ28" s="12"/>
      <c r="MKA28" s="12"/>
      <c r="MKB28" s="12"/>
      <c r="MKC28" s="12"/>
      <c r="MKD28" s="12"/>
      <c r="MKE28" s="12"/>
      <c r="MKF28" s="12"/>
      <c r="MKG28" s="12"/>
      <c r="MKH28" s="12"/>
      <c r="MKI28" s="12"/>
      <c r="MKJ28" s="12"/>
      <c r="MKK28" s="12"/>
      <c r="MKL28" s="12"/>
      <c r="MKM28" s="12"/>
      <c r="MKN28" s="12"/>
      <c r="MKO28" s="12"/>
      <c r="MKP28" s="12"/>
      <c r="MKQ28" s="12"/>
      <c r="MKR28" s="12"/>
      <c r="MKS28" s="12"/>
      <c r="MKT28" s="12"/>
      <c r="MKU28" s="12"/>
      <c r="MKV28" s="12"/>
      <c r="MKW28" s="12"/>
      <c r="MKX28" s="12"/>
      <c r="MKY28" s="12"/>
      <c r="MKZ28" s="12"/>
      <c r="MLA28" s="12"/>
      <c r="MLB28" s="12"/>
      <c r="MLC28" s="12"/>
      <c r="MLD28" s="12"/>
      <c r="MLE28" s="12"/>
      <c r="MLF28" s="12"/>
      <c r="MLG28" s="12"/>
      <c r="MLH28" s="12"/>
      <c r="MLI28" s="12"/>
      <c r="MLJ28" s="12"/>
      <c r="MLK28" s="12"/>
      <c r="MLL28" s="12"/>
      <c r="MLM28" s="12"/>
      <c r="MLN28" s="12"/>
      <c r="MLO28" s="12"/>
      <c r="MLP28" s="12"/>
      <c r="MLQ28" s="12"/>
      <c r="MLR28" s="12"/>
      <c r="MLS28" s="12"/>
      <c r="MLT28" s="12"/>
      <c r="MLU28" s="12"/>
      <c r="MLV28" s="12"/>
      <c r="MLW28" s="12"/>
      <c r="MLX28" s="12"/>
      <c r="MLY28" s="12"/>
      <c r="MLZ28" s="12"/>
      <c r="MMA28" s="12"/>
      <c r="MMB28" s="12"/>
      <c r="MMC28" s="12"/>
      <c r="MMD28" s="12"/>
      <c r="MME28" s="12"/>
      <c r="MMF28" s="12"/>
      <c r="MMG28" s="12"/>
      <c r="MMH28" s="12"/>
      <c r="MMI28" s="12"/>
      <c r="MMJ28" s="12"/>
      <c r="MMK28" s="12"/>
      <c r="MML28" s="12"/>
      <c r="MMM28" s="12"/>
      <c r="MMN28" s="12"/>
      <c r="MMO28" s="12"/>
      <c r="MMP28" s="12"/>
      <c r="MMQ28" s="12"/>
      <c r="MMR28" s="12"/>
      <c r="MMS28" s="12"/>
      <c r="MMT28" s="12"/>
      <c r="MMU28" s="12"/>
      <c r="MMV28" s="12"/>
      <c r="MMW28" s="12"/>
      <c r="MMX28" s="12"/>
      <c r="MMY28" s="12"/>
      <c r="MMZ28" s="12"/>
      <c r="MNA28" s="12"/>
      <c r="MNB28" s="12"/>
      <c r="MNC28" s="12"/>
      <c r="MND28" s="12"/>
      <c r="MNE28" s="12"/>
      <c r="MNF28" s="12"/>
      <c r="MNG28" s="12"/>
      <c r="MNH28" s="12"/>
      <c r="MNI28" s="12"/>
      <c r="MNJ28" s="12"/>
      <c r="MNK28" s="12"/>
      <c r="MNL28" s="12"/>
      <c r="MNM28" s="12"/>
      <c r="MNN28" s="12"/>
      <c r="MNO28" s="12"/>
      <c r="MNP28" s="12"/>
      <c r="MNQ28" s="12"/>
      <c r="MNR28" s="12"/>
      <c r="MNS28" s="12"/>
      <c r="MNT28" s="12"/>
      <c r="MNU28" s="12"/>
      <c r="MNV28" s="12"/>
      <c r="MNW28" s="12"/>
      <c r="MNX28" s="12"/>
      <c r="MNY28" s="12"/>
      <c r="MNZ28" s="12"/>
      <c r="MOA28" s="12"/>
      <c r="MOB28" s="12"/>
      <c r="MOC28" s="12"/>
      <c r="MOD28" s="12"/>
      <c r="MOE28" s="12"/>
      <c r="MOF28" s="12"/>
      <c r="MOG28" s="12"/>
      <c r="MOH28" s="12"/>
      <c r="MOI28" s="12"/>
      <c r="MOJ28" s="12"/>
      <c r="MOK28" s="12"/>
      <c r="MOL28" s="12"/>
      <c r="MOM28" s="12"/>
      <c r="MON28" s="12"/>
      <c r="MOO28" s="12"/>
      <c r="MOP28" s="12"/>
      <c r="MOQ28" s="12"/>
      <c r="MOR28" s="12"/>
      <c r="MOS28" s="12"/>
      <c r="MOT28" s="12"/>
      <c r="MOU28" s="12"/>
      <c r="MOV28" s="12"/>
      <c r="MOW28" s="12"/>
      <c r="MOX28" s="12"/>
      <c r="MOY28" s="12"/>
      <c r="MOZ28" s="12"/>
      <c r="MPA28" s="12"/>
      <c r="MPB28" s="12"/>
      <c r="MPC28" s="12"/>
      <c r="MPD28" s="12"/>
      <c r="MPE28" s="12"/>
      <c r="MPF28" s="12"/>
      <c r="MPG28" s="12"/>
      <c r="MPH28" s="12"/>
      <c r="MPI28" s="12"/>
      <c r="MPJ28" s="12"/>
      <c r="MPK28" s="12"/>
      <c r="MPL28" s="12"/>
      <c r="MPM28" s="12"/>
      <c r="MPN28" s="12"/>
      <c r="MPO28" s="12"/>
      <c r="MPP28" s="12"/>
      <c r="MPQ28" s="12"/>
      <c r="MPR28" s="12"/>
      <c r="MPS28" s="12"/>
      <c r="MPT28" s="12"/>
      <c r="MPU28" s="12"/>
      <c r="MPV28" s="12"/>
      <c r="MPW28" s="12"/>
      <c r="MPX28" s="12"/>
      <c r="MPY28" s="12"/>
      <c r="MPZ28" s="12"/>
      <c r="MQA28" s="12"/>
      <c r="MQB28" s="12"/>
      <c r="MQC28" s="12"/>
      <c r="MQD28" s="12"/>
      <c r="MQE28" s="12"/>
      <c r="MQF28" s="12"/>
      <c r="MQG28" s="12"/>
      <c r="MQH28" s="12"/>
      <c r="MQI28" s="12"/>
      <c r="MQJ28" s="12"/>
      <c r="MQK28" s="12"/>
      <c r="MQL28" s="12"/>
      <c r="MQM28" s="12"/>
      <c r="MQN28" s="12"/>
      <c r="MQO28" s="12"/>
      <c r="MQP28" s="12"/>
      <c r="MQQ28" s="12"/>
      <c r="MQR28" s="12"/>
      <c r="MQS28" s="12"/>
      <c r="MQT28" s="12"/>
      <c r="MQU28" s="12"/>
      <c r="MQV28" s="12"/>
      <c r="MQW28" s="12"/>
      <c r="MQX28" s="12"/>
      <c r="MQY28" s="12"/>
      <c r="MQZ28" s="12"/>
      <c r="MRA28" s="12"/>
      <c r="MRB28" s="12"/>
      <c r="MRC28" s="12"/>
      <c r="MRD28" s="12"/>
      <c r="MRE28" s="12"/>
      <c r="MRF28" s="12"/>
      <c r="MRG28" s="12"/>
      <c r="MRH28" s="12"/>
      <c r="MRI28" s="12"/>
      <c r="MRJ28" s="12"/>
      <c r="MRK28" s="12"/>
      <c r="MRL28" s="12"/>
      <c r="MRM28" s="12"/>
      <c r="MRN28" s="12"/>
      <c r="MRO28" s="12"/>
      <c r="MRP28" s="12"/>
      <c r="MRQ28" s="12"/>
      <c r="MRR28" s="12"/>
      <c r="MRS28" s="12"/>
      <c r="MRT28" s="12"/>
      <c r="MRU28" s="12"/>
      <c r="MRV28" s="12"/>
      <c r="MRW28" s="12"/>
      <c r="MRX28" s="12"/>
      <c r="MRY28" s="12"/>
      <c r="MRZ28" s="12"/>
      <c r="MSA28" s="12"/>
      <c r="MSB28" s="12"/>
      <c r="MSC28" s="12"/>
      <c r="MSD28" s="12"/>
      <c r="MSE28" s="12"/>
      <c r="MSF28" s="12"/>
      <c r="MSG28" s="12"/>
      <c r="MSH28" s="12"/>
      <c r="MSI28" s="12"/>
      <c r="MSJ28" s="12"/>
      <c r="MSK28" s="12"/>
      <c r="MSL28" s="12"/>
      <c r="MSM28" s="12"/>
      <c r="MSN28" s="12"/>
      <c r="MSO28" s="12"/>
      <c r="MSP28" s="12"/>
      <c r="MSQ28" s="12"/>
      <c r="MSR28" s="12"/>
      <c r="MSS28" s="12"/>
      <c r="MST28" s="12"/>
      <c r="MSU28" s="12"/>
      <c r="MSV28" s="12"/>
      <c r="MSW28" s="12"/>
      <c r="MSX28" s="12"/>
      <c r="MSY28" s="12"/>
      <c r="MSZ28" s="12"/>
      <c r="MTA28" s="12"/>
      <c r="MTB28" s="12"/>
      <c r="MTC28" s="12"/>
      <c r="MTD28" s="12"/>
      <c r="MTE28" s="12"/>
      <c r="MTF28" s="12"/>
      <c r="MTG28" s="12"/>
      <c r="MTH28" s="12"/>
      <c r="MTI28" s="12"/>
      <c r="MTJ28" s="12"/>
      <c r="MTK28" s="12"/>
      <c r="MTL28" s="12"/>
      <c r="MTM28" s="12"/>
      <c r="MTN28" s="12"/>
      <c r="MTO28" s="12"/>
      <c r="MTP28" s="12"/>
      <c r="MTQ28" s="12"/>
      <c r="MTR28" s="12"/>
      <c r="MTS28" s="12"/>
      <c r="MTT28" s="12"/>
      <c r="MTU28" s="12"/>
      <c r="MTV28" s="12"/>
      <c r="MTW28" s="12"/>
      <c r="MTX28" s="12"/>
      <c r="MTY28" s="12"/>
      <c r="MTZ28" s="12"/>
      <c r="MUA28" s="12"/>
      <c r="MUB28" s="12"/>
      <c r="MUC28" s="12"/>
      <c r="MUD28" s="12"/>
      <c r="MUE28" s="12"/>
      <c r="MUF28" s="12"/>
      <c r="MUG28" s="12"/>
      <c r="MUH28" s="12"/>
      <c r="MUI28" s="12"/>
      <c r="MUJ28" s="12"/>
      <c r="MUK28" s="12"/>
      <c r="MUL28" s="12"/>
      <c r="MUM28" s="12"/>
      <c r="MUN28" s="12"/>
      <c r="MUO28" s="12"/>
      <c r="MUP28" s="12"/>
      <c r="MUQ28" s="12"/>
      <c r="MUR28" s="12"/>
      <c r="MUS28" s="12"/>
      <c r="MUT28" s="12"/>
      <c r="MUU28" s="12"/>
      <c r="MUV28" s="12"/>
      <c r="MUW28" s="12"/>
      <c r="MUX28" s="12"/>
      <c r="MUY28" s="12"/>
      <c r="MUZ28" s="12"/>
      <c r="MVA28" s="12"/>
      <c r="MVB28" s="12"/>
      <c r="MVC28" s="12"/>
      <c r="MVD28" s="12"/>
      <c r="MVE28" s="12"/>
      <c r="MVF28" s="12"/>
      <c r="MVG28" s="12"/>
      <c r="MVH28" s="12"/>
      <c r="MVI28" s="12"/>
      <c r="MVJ28" s="12"/>
      <c r="MVK28" s="12"/>
      <c r="MVL28" s="12"/>
      <c r="MVM28" s="12"/>
      <c r="MVN28" s="12"/>
      <c r="MVO28" s="12"/>
      <c r="MVP28" s="12"/>
      <c r="MVQ28" s="12"/>
      <c r="MVR28" s="12"/>
      <c r="MVS28" s="12"/>
      <c r="MVT28" s="12"/>
      <c r="MVU28" s="12"/>
      <c r="MVV28" s="12"/>
      <c r="MVW28" s="12"/>
      <c r="MVX28" s="12"/>
      <c r="MVY28" s="12"/>
      <c r="MVZ28" s="12"/>
      <c r="MWA28" s="12"/>
      <c r="MWB28" s="12"/>
      <c r="MWC28" s="12"/>
      <c r="MWD28" s="12"/>
      <c r="MWE28" s="12"/>
      <c r="MWF28" s="12"/>
      <c r="MWG28" s="12"/>
      <c r="MWH28" s="12"/>
      <c r="MWI28" s="12"/>
      <c r="MWJ28" s="12"/>
      <c r="MWK28" s="12"/>
      <c r="MWL28" s="12"/>
      <c r="MWM28" s="12"/>
      <c r="MWN28" s="12"/>
      <c r="MWO28" s="12"/>
      <c r="MWP28" s="12"/>
      <c r="MWQ28" s="12"/>
      <c r="MWR28" s="12"/>
      <c r="MWS28" s="12"/>
      <c r="MWT28" s="12"/>
      <c r="MWU28" s="12"/>
      <c r="MWV28" s="12"/>
      <c r="MWW28" s="12"/>
      <c r="MWX28" s="12"/>
      <c r="MWY28" s="12"/>
      <c r="MWZ28" s="12"/>
      <c r="MXA28" s="12"/>
      <c r="MXB28" s="12"/>
      <c r="MXC28" s="12"/>
      <c r="MXD28" s="12"/>
      <c r="MXE28" s="12"/>
      <c r="MXF28" s="12"/>
      <c r="MXG28" s="12"/>
      <c r="MXH28" s="12"/>
      <c r="MXI28" s="12"/>
      <c r="MXJ28" s="12"/>
      <c r="MXK28" s="12"/>
      <c r="MXL28" s="12"/>
      <c r="MXM28" s="12"/>
      <c r="MXN28" s="12"/>
      <c r="MXO28" s="12"/>
      <c r="MXP28" s="12"/>
      <c r="MXQ28" s="12"/>
      <c r="MXR28" s="12"/>
      <c r="MXS28" s="12"/>
      <c r="MXT28" s="12"/>
      <c r="MXU28" s="12"/>
      <c r="MXV28" s="12"/>
      <c r="MXW28" s="12"/>
      <c r="MXX28" s="12"/>
      <c r="MXY28" s="12"/>
      <c r="MXZ28" s="12"/>
      <c r="MYA28" s="12"/>
      <c r="MYB28" s="12"/>
      <c r="MYC28" s="12"/>
      <c r="MYD28" s="12"/>
      <c r="MYE28" s="12"/>
      <c r="MYF28" s="12"/>
      <c r="MYG28" s="12"/>
      <c r="MYH28" s="12"/>
      <c r="MYI28" s="12"/>
      <c r="MYJ28" s="12"/>
      <c r="MYK28" s="12"/>
      <c r="MYL28" s="12"/>
      <c r="MYM28" s="12"/>
      <c r="MYN28" s="12"/>
      <c r="MYO28" s="12"/>
      <c r="MYP28" s="12"/>
      <c r="MYQ28" s="12"/>
      <c r="MYR28" s="12"/>
      <c r="MYS28" s="12"/>
      <c r="MYT28" s="12"/>
      <c r="MYU28" s="12"/>
      <c r="MYV28" s="12"/>
      <c r="MYW28" s="12"/>
      <c r="MYX28" s="12"/>
      <c r="MYY28" s="12"/>
      <c r="MYZ28" s="12"/>
      <c r="MZA28" s="12"/>
      <c r="MZB28" s="12"/>
      <c r="MZC28" s="12"/>
      <c r="MZD28" s="12"/>
      <c r="MZE28" s="12"/>
      <c r="MZF28" s="12"/>
      <c r="MZG28" s="12"/>
      <c r="MZH28" s="12"/>
      <c r="MZI28" s="12"/>
      <c r="MZJ28" s="12"/>
      <c r="MZK28" s="12"/>
      <c r="MZL28" s="12"/>
      <c r="MZM28" s="12"/>
      <c r="MZN28" s="12"/>
      <c r="MZO28" s="12"/>
      <c r="MZP28" s="12"/>
      <c r="MZQ28" s="12"/>
      <c r="MZR28" s="12"/>
      <c r="MZS28" s="12"/>
      <c r="MZT28" s="12"/>
      <c r="MZU28" s="12"/>
      <c r="MZV28" s="12"/>
      <c r="MZW28" s="12"/>
      <c r="MZX28" s="12"/>
      <c r="MZY28" s="12"/>
      <c r="MZZ28" s="12"/>
      <c r="NAA28" s="12"/>
      <c r="NAB28" s="12"/>
      <c r="NAC28" s="12"/>
      <c r="NAD28" s="12"/>
      <c r="NAE28" s="12"/>
      <c r="NAF28" s="12"/>
      <c r="NAG28" s="12"/>
      <c r="NAH28" s="12"/>
      <c r="NAI28" s="12"/>
      <c r="NAJ28" s="12"/>
      <c r="NAK28" s="12"/>
      <c r="NAL28" s="12"/>
      <c r="NAM28" s="12"/>
      <c r="NAN28" s="12"/>
      <c r="NAO28" s="12"/>
      <c r="NAP28" s="12"/>
      <c r="NAQ28" s="12"/>
      <c r="NAR28" s="12"/>
      <c r="NAS28" s="12"/>
      <c r="NAT28" s="12"/>
      <c r="NAU28" s="12"/>
      <c r="NAV28" s="12"/>
      <c r="NAW28" s="12"/>
      <c r="NAX28" s="12"/>
      <c r="NAY28" s="12"/>
      <c r="NAZ28" s="12"/>
      <c r="NBA28" s="12"/>
      <c r="NBB28" s="12"/>
      <c r="NBC28" s="12"/>
      <c r="NBD28" s="12"/>
      <c r="NBE28" s="12"/>
      <c r="NBF28" s="12"/>
      <c r="NBG28" s="12"/>
      <c r="NBH28" s="12"/>
      <c r="NBI28" s="12"/>
      <c r="NBJ28" s="12"/>
      <c r="NBK28" s="12"/>
      <c r="NBL28" s="12"/>
      <c r="NBM28" s="12"/>
      <c r="NBN28" s="12"/>
      <c r="NBO28" s="12"/>
      <c r="NBP28" s="12"/>
      <c r="NBQ28" s="12"/>
      <c r="NBR28" s="12"/>
      <c r="NBS28" s="12"/>
      <c r="NBT28" s="12"/>
      <c r="NBU28" s="12"/>
      <c r="NBV28" s="12"/>
      <c r="NBW28" s="12"/>
      <c r="NBX28" s="12"/>
      <c r="NBY28" s="12"/>
      <c r="NBZ28" s="12"/>
      <c r="NCA28" s="12"/>
      <c r="NCB28" s="12"/>
      <c r="NCC28" s="12"/>
      <c r="NCD28" s="12"/>
      <c r="NCE28" s="12"/>
      <c r="NCF28" s="12"/>
      <c r="NCG28" s="12"/>
      <c r="NCH28" s="12"/>
      <c r="NCI28" s="12"/>
      <c r="NCJ28" s="12"/>
      <c r="NCK28" s="12"/>
      <c r="NCL28" s="12"/>
      <c r="NCM28" s="12"/>
      <c r="NCN28" s="12"/>
      <c r="NCO28" s="12"/>
      <c r="NCP28" s="12"/>
      <c r="NCQ28" s="12"/>
      <c r="NCR28" s="12"/>
      <c r="NCS28" s="12"/>
      <c r="NCT28" s="12"/>
      <c r="NCU28" s="12"/>
      <c r="NCV28" s="12"/>
      <c r="NCW28" s="12"/>
      <c r="NCX28" s="12"/>
      <c r="NCY28" s="12"/>
      <c r="NCZ28" s="12"/>
      <c r="NDA28" s="12"/>
      <c r="NDB28" s="12"/>
      <c r="NDC28" s="12"/>
      <c r="NDD28" s="12"/>
      <c r="NDE28" s="12"/>
      <c r="NDF28" s="12"/>
      <c r="NDG28" s="12"/>
      <c r="NDH28" s="12"/>
      <c r="NDI28" s="12"/>
      <c r="NDJ28" s="12"/>
      <c r="NDK28" s="12"/>
      <c r="NDL28" s="12"/>
      <c r="NDM28" s="12"/>
      <c r="NDN28" s="12"/>
      <c r="NDO28" s="12"/>
      <c r="NDP28" s="12"/>
      <c r="NDQ28" s="12"/>
      <c r="NDR28" s="12"/>
      <c r="NDS28" s="12"/>
      <c r="NDT28" s="12"/>
      <c r="NDU28" s="12"/>
      <c r="NDV28" s="12"/>
      <c r="NDW28" s="12"/>
      <c r="NDX28" s="12"/>
      <c r="NDY28" s="12"/>
      <c r="NDZ28" s="12"/>
      <c r="NEA28" s="12"/>
      <c r="NEB28" s="12"/>
      <c r="NEC28" s="12"/>
      <c r="NED28" s="12"/>
      <c r="NEE28" s="12"/>
      <c r="NEF28" s="12"/>
      <c r="NEG28" s="12"/>
      <c r="NEH28" s="12"/>
      <c r="NEI28" s="12"/>
      <c r="NEJ28" s="12"/>
      <c r="NEK28" s="12"/>
      <c r="NEL28" s="12"/>
      <c r="NEM28" s="12"/>
      <c r="NEN28" s="12"/>
      <c r="NEO28" s="12"/>
      <c r="NEP28" s="12"/>
      <c r="NEQ28" s="12"/>
      <c r="NER28" s="12"/>
      <c r="NES28" s="12"/>
      <c r="NET28" s="12"/>
      <c r="NEU28" s="12"/>
      <c r="NEV28" s="12"/>
      <c r="NEW28" s="12"/>
      <c r="NEX28" s="12"/>
      <c r="NEY28" s="12"/>
      <c r="NEZ28" s="12"/>
      <c r="NFA28" s="12"/>
      <c r="NFB28" s="12"/>
      <c r="NFC28" s="12"/>
      <c r="NFD28" s="12"/>
      <c r="NFE28" s="12"/>
      <c r="NFF28" s="12"/>
      <c r="NFG28" s="12"/>
      <c r="NFH28" s="12"/>
      <c r="NFI28" s="12"/>
      <c r="NFJ28" s="12"/>
      <c r="NFK28" s="12"/>
      <c r="NFL28" s="12"/>
      <c r="NFM28" s="12"/>
      <c r="NFN28" s="12"/>
      <c r="NFO28" s="12"/>
      <c r="NFP28" s="12"/>
      <c r="NFQ28" s="12"/>
      <c r="NFR28" s="12"/>
      <c r="NFS28" s="12"/>
      <c r="NFT28" s="12"/>
      <c r="NFU28" s="12"/>
      <c r="NFV28" s="12"/>
      <c r="NFW28" s="12"/>
      <c r="NFX28" s="12"/>
      <c r="NFY28" s="12"/>
      <c r="NFZ28" s="12"/>
      <c r="NGA28" s="12"/>
      <c r="NGB28" s="12"/>
      <c r="NGC28" s="12"/>
      <c r="NGD28" s="12"/>
      <c r="NGE28" s="12"/>
      <c r="NGF28" s="12"/>
      <c r="NGG28" s="12"/>
      <c r="NGH28" s="12"/>
      <c r="NGI28" s="12"/>
      <c r="NGJ28" s="12"/>
      <c r="NGK28" s="12"/>
      <c r="NGL28" s="12"/>
      <c r="NGM28" s="12"/>
      <c r="NGN28" s="12"/>
      <c r="NGO28" s="12"/>
      <c r="NGP28" s="12"/>
      <c r="NGQ28" s="12"/>
      <c r="NGR28" s="12"/>
      <c r="NGS28" s="12"/>
      <c r="NGT28" s="12"/>
      <c r="NGU28" s="12"/>
      <c r="NGV28" s="12"/>
      <c r="NGW28" s="12"/>
      <c r="NGX28" s="12"/>
      <c r="NGY28" s="12"/>
      <c r="NGZ28" s="12"/>
      <c r="NHA28" s="12"/>
      <c r="NHB28" s="12"/>
      <c r="NHC28" s="12"/>
      <c r="NHD28" s="12"/>
      <c r="NHE28" s="12"/>
      <c r="NHF28" s="12"/>
      <c r="NHG28" s="12"/>
      <c r="NHH28" s="12"/>
      <c r="NHI28" s="12"/>
      <c r="NHJ28" s="12"/>
      <c r="NHK28" s="12"/>
      <c r="NHL28" s="12"/>
      <c r="NHM28" s="12"/>
      <c r="NHN28" s="12"/>
      <c r="NHO28" s="12"/>
      <c r="NHP28" s="12"/>
      <c r="NHQ28" s="12"/>
      <c r="NHR28" s="12"/>
      <c r="NHS28" s="12"/>
      <c r="NHT28" s="12"/>
      <c r="NHU28" s="12"/>
      <c r="NHV28" s="12"/>
      <c r="NHW28" s="12"/>
      <c r="NHX28" s="12"/>
      <c r="NHY28" s="12"/>
      <c r="NHZ28" s="12"/>
      <c r="NIA28" s="12"/>
      <c r="NIB28" s="12"/>
      <c r="NIC28" s="12"/>
      <c r="NID28" s="12"/>
      <c r="NIE28" s="12"/>
      <c r="NIF28" s="12"/>
      <c r="NIG28" s="12"/>
      <c r="NIH28" s="12"/>
      <c r="NII28" s="12"/>
      <c r="NIJ28" s="12"/>
      <c r="NIK28" s="12"/>
      <c r="NIL28" s="12"/>
      <c r="NIM28" s="12"/>
      <c r="NIN28" s="12"/>
      <c r="NIO28" s="12"/>
      <c r="NIP28" s="12"/>
      <c r="NIQ28" s="12"/>
      <c r="NIR28" s="12"/>
      <c r="NIS28" s="12"/>
      <c r="NIT28" s="12"/>
      <c r="NIU28" s="12"/>
      <c r="NIV28" s="12"/>
      <c r="NIW28" s="12"/>
      <c r="NIX28" s="12"/>
      <c r="NIY28" s="12"/>
      <c r="NIZ28" s="12"/>
      <c r="NJA28" s="12"/>
      <c r="NJB28" s="12"/>
      <c r="NJC28" s="12"/>
      <c r="NJD28" s="12"/>
      <c r="NJE28" s="12"/>
      <c r="NJF28" s="12"/>
      <c r="NJG28" s="12"/>
      <c r="NJH28" s="12"/>
      <c r="NJI28" s="12"/>
      <c r="NJJ28" s="12"/>
      <c r="NJK28" s="12"/>
      <c r="NJL28" s="12"/>
      <c r="NJM28" s="12"/>
      <c r="NJN28" s="12"/>
      <c r="NJO28" s="12"/>
      <c r="NJP28" s="12"/>
      <c r="NJQ28" s="12"/>
      <c r="NJR28" s="12"/>
      <c r="NJS28" s="12"/>
      <c r="NJT28" s="12"/>
      <c r="NJU28" s="12"/>
      <c r="NJV28" s="12"/>
      <c r="NJW28" s="12"/>
      <c r="NJX28" s="12"/>
      <c r="NJY28" s="12"/>
      <c r="NJZ28" s="12"/>
      <c r="NKA28" s="12"/>
      <c r="NKB28" s="12"/>
      <c r="NKC28" s="12"/>
      <c r="NKD28" s="12"/>
      <c r="NKE28" s="12"/>
      <c r="NKF28" s="12"/>
      <c r="NKG28" s="12"/>
      <c r="NKH28" s="12"/>
      <c r="NKI28" s="12"/>
      <c r="NKJ28" s="12"/>
      <c r="NKK28" s="12"/>
      <c r="NKL28" s="12"/>
      <c r="NKM28" s="12"/>
      <c r="NKN28" s="12"/>
      <c r="NKO28" s="12"/>
      <c r="NKP28" s="12"/>
      <c r="NKQ28" s="12"/>
      <c r="NKR28" s="12"/>
      <c r="NKS28" s="12"/>
      <c r="NKT28" s="12"/>
      <c r="NKU28" s="12"/>
      <c r="NKV28" s="12"/>
      <c r="NKW28" s="12"/>
      <c r="NKX28" s="12"/>
      <c r="NKY28" s="12"/>
      <c r="NKZ28" s="12"/>
      <c r="NLA28" s="12"/>
      <c r="NLB28" s="12"/>
      <c r="NLC28" s="12"/>
      <c r="NLD28" s="12"/>
      <c r="NLE28" s="12"/>
      <c r="NLF28" s="12"/>
      <c r="NLG28" s="12"/>
      <c r="NLH28" s="12"/>
      <c r="NLI28" s="12"/>
      <c r="NLJ28" s="12"/>
      <c r="NLK28" s="12"/>
      <c r="NLL28" s="12"/>
      <c r="NLM28" s="12"/>
      <c r="NLN28" s="12"/>
      <c r="NLO28" s="12"/>
      <c r="NLP28" s="12"/>
      <c r="NLQ28" s="12"/>
      <c r="NLR28" s="12"/>
      <c r="NLS28" s="12"/>
      <c r="NLT28" s="12"/>
      <c r="NLU28" s="12"/>
      <c r="NLV28" s="12"/>
      <c r="NLW28" s="12"/>
      <c r="NLX28" s="12"/>
      <c r="NLY28" s="12"/>
      <c r="NLZ28" s="12"/>
      <c r="NMA28" s="12"/>
      <c r="NMB28" s="12"/>
      <c r="NMC28" s="12"/>
      <c r="NMD28" s="12"/>
      <c r="NME28" s="12"/>
      <c r="NMF28" s="12"/>
      <c r="NMG28" s="12"/>
      <c r="NMH28" s="12"/>
      <c r="NMI28" s="12"/>
      <c r="NMJ28" s="12"/>
      <c r="NMK28" s="12"/>
      <c r="NML28" s="12"/>
      <c r="NMM28" s="12"/>
      <c r="NMN28" s="12"/>
      <c r="NMO28" s="12"/>
      <c r="NMP28" s="12"/>
      <c r="NMQ28" s="12"/>
      <c r="NMR28" s="12"/>
      <c r="NMS28" s="12"/>
      <c r="NMT28" s="12"/>
      <c r="NMU28" s="12"/>
      <c r="NMV28" s="12"/>
      <c r="NMW28" s="12"/>
      <c r="NMX28" s="12"/>
      <c r="NMY28" s="12"/>
      <c r="NMZ28" s="12"/>
      <c r="NNA28" s="12"/>
      <c r="NNB28" s="12"/>
      <c r="NNC28" s="12"/>
      <c r="NND28" s="12"/>
      <c r="NNE28" s="12"/>
      <c r="NNF28" s="12"/>
      <c r="NNG28" s="12"/>
      <c r="NNH28" s="12"/>
      <c r="NNI28" s="12"/>
      <c r="NNJ28" s="12"/>
      <c r="NNK28" s="12"/>
      <c r="NNL28" s="12"/>
      <c r="NNM28" s="12"/>
      <c r="NNN28" s="12"/>
      <c r="NNO28" s="12"/>
      <c r="NNP28" s="12"/>
      <c r="NNQ28" s="12"/>
      <c r="NNR28" s="12"/>
      <c r="NNS28" s="12"/>
      <c r="NNT28" s="12"/>
      <c r="NNU28" s="12"/>
      <c r="NNV28" s="12"/>
      <c r="NNW28" s="12"/>
      <c r="NNX28" s="12"/>
      <c r="NNY28" s="12"/>
      <c r="NNZ28" s="12"/>
      <c r="NOA28" s="12"/>
      <c r="NOB28" s="12"/>
      <c r="NOC28" s="12"/>
      <c r="NOD28" s="12"/>
      <c r="NOE28" s="12"/>
      <c r="NOF28" s="12"/>
      <c r="NOG28" s="12"/>
      <c r="NOH28" s="12"/>
      <c r="NOI28" s="12"/>
      <c r="NOJ28" s="12"/>
      <c r="NOK28" s="12"/>
      <c r="NOL28" s="12"/>
      <c r="NOM28" s="12"/>
      <c r="NON28" s="12"/>
      <c r="NOO28" s="12"/>
      <c r="NOP28" s="12"/>
      <c r="NOQ28" s="12"/>
      <c r="NOR28" s="12"/>
      <c r="NOS28" s="12"/>
      <c r="NOT28" s="12"/>
      <c r="NOU28" s="12"/>
      <c r="NOV28" s="12"/>
      <c r="NOW28" s="12"/>
      <c r="NOX28" s="12"/>
      <c r="NOY28" s="12"/>
      <c r="NOZ28" s="12"/>
      <c r="NPA28" s="12"/>
      <c r="NPB28" s="12"/>
      <c r="NPC28" s="12"/>
      <c r="NPD28" s="12"/>
      <c r="NPE28" s="12"/>
      <c r="NPF28" s="12"/>
      <c r="NPG28" s="12"/>
      <c r="NPH28" s="12"/>
      <c r="NPI28" s="12"/>
      <c r="NPJ28" s="12"/>
      <c r="NPK28" s="12"/>
      <c r="NPL28" s="12"/>
      <c r="NPM28" s="12"/>
      <c r="NPN28" s="12"/>
      <c r="NPO28" s="12"/>
      <c r="NPP28" s="12"/>
      <c r="NPQ28" s="12"/>
      <c r="NPR28" s="12"/>
      <c r="NPS28" s="12"/>
      <c r="NPT28" s="12"/>
      <c r="NPU28" s="12"/>
      <c r="NPV28" s="12"/>
      <c r="NPW28" s="12"/>
      <c r="NPX28" s="12"/>
      <c r="NPY28" s="12"/>
      <c r="NPZ28" s="12"/>
      <c r="NQA28" s="12"/>
      <c r="NQB28" s="12"/>
      <c r="NQC28" s="12"/>
      <c r="NQD28" s="12"/>
      <c r="NQE28" s="12"/>
      <c r="NQF28" s="12"/>
      <c r="NQG28" s="12"/>
      <c r="NQH28" s="12"/>
      <c r="NQI28" s="12"/>
      <c r="NQJ28" s="12"/>
      <c r="NQK28" s="12"/>
      <c r="NQL28" s="12"/>
      <c r="NQM28" s="12"/>
      <c r="NQN28" s="12"/>
      <c r="NQO28" s="12"/>
      <c r="NQP28" s="12"/>
      <c r="NQQ28" s="12"/>
      <c r="NQR28" s="12"/>
      <c r="NQS28" s="12"/>
      <c r="NQT28" s="12"/>
      <c r="NQU28" s="12"/>
      <c r="NQV28" s="12"/>
      <c r="NQW28" s="12"/>
      <c r="NQX28" s="12"/>
      <c r="NQY28" s="12"/>
      <c r="NQZ28" s="12"/>
      <c r="NRA28" s="12"/>
      <c r="NRB28" s="12"/>
      <c r="NRC28" s="12"/>
      <c r="NRD28" s="12"/>
      <c r="NRE28" s="12"/>
      <c r="NRF28" s="12"/>
      <c r="NRG28" s="12"/>
      <c r="NRH28" s="12"/>
      <c r="NRI28" s="12"/>
      <c r="NRJ28" s="12"/>
      <c r="NRK28" s="12"/>
      <c r="NRL28" s="12"/>
      <c r="NRM28" s="12"/>
      <c r="NRN28" s="12"/>
      <c r="NRO28" s="12"/>
      <c r="NRP28" s="12"/>
      <c r="NRQ28" s="12"/>
      <c r="NRR28" s="12"/>
      <c r="NRS28" s="12"/>
      <c r="NRT28" s="12"/>
      <c r="NRU28" s="12"/>
      <c r="NRV28" s="12"/>
      <c r="NRW28" s="12"/>
      <c r="NRX28" s="12"/>
      <c r="NRY28" s="12"/>
      <c r="NRZ28" s="12"/>
      <c r="NSA28" s="12"/>
      <c r="NSB28" s="12"/>
      <c r="NSC28" s="12"/>
      <c r="NSD28" s="12"/>
      <c r="NSE28" s="12"/>
      <c r="NSF28" s="12"/>
      <c r="NSG28" s="12"/>
      <c r="NSH28" s="12"/>
      <c r="NSI28" s="12"/>
      <c r="NSJ28" s="12"/>
      <c r="NSK28" s="12"/>
      <c r="NSL28" s="12"/>
      <c r="NSM28" s="12"/>
      <c r="NSN28" s="12"/>
      <c r="NSO28" s="12"/>
      <c r="NSP28" s="12"/>
      <c r="NSQ28" s="12"/>
      <c r="NSR28" s="12"/>
      <c r="NSS28" s="12"/>
      <c r="NST28" s="12"/>
      <c r="NSU28" s="12"/>
      <c r="NSV28" s="12"/>
      <c r="NSW28" s="12"/>
      <c r="NSX28" s="12"/>
      <c r="NSY28" s="12"/>
      <c r="NSZ28" s="12"/>
      <c r="NTA28" s="12"/>
      <c r="NTB28" s="12"/>
      <c r="NTC28" s="12"/>
      <c r="NTD28" s="12"/>
      <c r="NTE28" s="12"/>
      <c r="NTF28" s="12"/>
      <c r="NTG28" s="12"/>
      <c r="NTH28" s="12"/>
      <c r="NTI28" s="12"/>
      <c r="NTJ28" s="12"/>
      <c r="NTK28" s="12"/>
      <c r="NTL28" s="12"/>
      <c r="NTM28" s="12"/>
      <c r="NTN28" s="12"/>
      <c r="NTO28" s="12"/>
      <c r="NTP28" s="12"/>
      <c r="NTQ28" s="12"/>
      <c r="NTR28" s="12"/>
      <c r="NTS28" s="12"/>
      <c r="NTT28" s="12"/>
      <c r="NTU28" s="12"/>
      <c r="NTV28" s="12"/>
      <c r="NTW28" s="12"/>
      <c r="NTX28" s="12"/>
      <c r="NTY28" s="12"/>
      <c r="NTZ28" s="12"/>
      <c r="NUA28" s="12"/>
      <c r="NUB28" s="12"/>
      <c r="NUC28" s="12"/>
      <c r="NUD28" s="12"/>
      <c r="NUE28" s="12"/>
      <c r="NUF28" s="12"/>
      <c r="NUG28" s="12"/>
      <c r="NUH28" s="12"/>
      <c r="NUI28" s="12"/>
      <c r="NUJ28" s="12"/>
      <c r="NUK28" s="12"/>
      <c r="NUL28" s="12"/>
      <c r="NUM28" s="12"/>
      <c r="NUN28" s="12"/>
      <c r="NUO28" s="12"/>
      <c r="NUP28" s="12"/>
      <c r="NUQ28" s="12"/>
      <c r="NUR28" s="12"/>
      <c r="NUS28" s="12"/>
      <c r="NUT28" s="12"/>
      <c r="NUU28" s="12"/>
      <c r="NUV28" s="12"/>
      <c r="NUW28" s="12"/>
      <c r="NUX28" s="12"/>
      <c r="NUY28" s="12"/>
      <c r="NUZ28" s="12"/>
      <c r="NVA28" s="12"/>
      <c r="NVB28" s="12"/>
      <c r="NVC28" s="12"/>
      <c r="NVD28" s="12"/>
      <c r="NVE28" s="12"/>
      <c r="NVF28" s="12"/>
      <c r="NVG28" s="12"/>
      <c r="NVH28" s="12"/>
      <c r="NVI28" s="12"/>
      <c r="NVJ28" s="12"/>
      <c r="NVK28" s="12"/>
      <c r="NVL28" s="12"/>
      <c r="NVM28" s="12"/>
      <c r="NVN28" s="12"/>
      <c r="NVO28" s="12"/>
      <c r="NVP28" s="12"/>
      <c r="NVQ28" s="12"/>
      <c r="NVR28" s="12"/>
      <c r="NVS28" s="12"/>
      <c r="NVT28" s="12"/>
      <c r="NVU28" s="12"/>
      <c r="NVV28" s="12"/>
      <c r="NVW28" s="12"/>
      <c r="NVX28" s="12"/>
      <c r="NVY28" s="12"/>
      <c r="NVZ28" s="12"/>
      <c r="NWA28" s="12"/>
      <c r="NWB28" s="12"/>
      <c r="NWC28" s="12"/>
      <c r="NWD28" s="12"/>
      <c r="NWE28" s="12"/>
      <c r="NWF28" s="12"/>
      <c r="NWG28" s="12"/>
      <c r="NWH28" s="12"/>
      <c r="NWI28" s="12"/>
      <c r="NWJ28" s="12"/>
      <c r="NWK28" s="12"/>
      <c r="NWL28" s="12"/>
      <c r="NWM28" s="12"/>
      <c r="NWN28" s="12"/>
      <c r="NWO28" s="12"/>
      <c r="NWP28" s="12"/>
      <c r="NWQ28" s="12"/>
      <c r="NWR28" s="12"/>
      <c r="NWS28" s="12"/>
      <c r="NWT28" s="12"/>
      <c r="NWU28" s="12"/>
      <c r="NWV28" s="12"/>
      <c r="NWW28" s="12"/>
      <c r="NWX28" s="12"/>
      <c r="NWY28" s="12"/>
      <c r="NWZ28" s="12"/>
      <c r="NXA28" s="12"/>
      <c r="NXB28" s="12"/>
      <c r="NXC28" s="12"/>
      <c r="NXD28" s="12"/>
      <c r="NXE28" s="12"/>
      <c r="NXF28" s="12"/>
      <c r="NXG28" s="12"/>
      <c r="NXH28" s="12"/>
      <c r="NXI28" s="12"/>
      <c r="NXJ28" s="12"/>
      <c r="NXK28" s="12"/>
      <c r="NXL28" s="12"/>
      <c r="NXM28" s="12"/>
      <c r="NXN28" s="12"/>
      <c r="NXO28" s="12"/>
      <c r="NXP28" s="12"/>
      <c r="NXQ28" s="12"/>
      <c r="NXR28" s="12"/>
      <c r="NXS28" s="12"/>
      <c r="NXT28" s="12"/>
      <c r="NXU28" s="12"/>
      <c r="NXV28" s="12"/>
      <c r="NXW28" s="12"/>
      <c r="NXX28" s="12"/>
      <c r="NXY28" s="12"/>
      <c r="NXZ28" s="12"/>
      <c r="NYA28" s="12"/>
      <c r="NYB28" s="12"/>
      <c r="NYC28" s="12"/>
      <c r="NYD28" s="12"/>
      <c r="NYE28" s="12"/>
      <c r="NYF28" s="12"/>
      <c r="NYG28" s="12"/>
      <c r="NYH28" s="12"/>
      <c r="NYI28" s="12"/>
      <c r="NYJ28" s="12"/>
      <c r="NYK28" s="12"/>
      <c r="NYL28" s="12"/>
      <c r="NYM28" s="12"/>
      <c r="NYN28" s="12"/>
      <c r="NYO28" s="12"/>
      <c r="NYP28" s="12"/>
      <c r="NYQ28" s="12"/>
      <c r="NYR28" s="12"/>
      <c r="NYS28" s="12"/>
      <c r="NYT28" s="12"/>
      <c r="NYU28" s="12"/>
      <c r="NYV28" s="12"/>
      <c r="NYW28" s="12"/>
      <c r="NYX28" s="12"/>
      <c r="NYY28" s="12"/>
      <c r="NYZ28" s="12"/>
      <c r="NZA28" s="12"/>
      <c r="NZB28" s="12"/>
      <c r="NZC28" s="12"/>
      <c r="NZD28" s="12"/>
      <c r="NZE28" s="12"/>
      <c r="NZF28" s="12"/>
      <c r="NZG28" s="12"/>
      <c r="NZH28" s="12"/>
      <c r="NZI28" s="12"/>
      <c r="NZJ28" s="12"/>
      <c r="NZK28" s="12"/>
      <c r="NZL28" s="12"/>
      <c r="NZM28" s="12"/>
      <c r="NZN28" s="12"/>
      <c r="NZO28" s="12"/>
      <c r="NZP28" s="12"/>
      <c r="NZQ28" s="12"/>
      <c r="NZR28" s="12"/>
      <c r="NZS28" s="12"/>
      <c r="NZT28" s="12"/>
      <c r="NZU28" s="12"/>
      <c r="NZV28" s="12"/>
      <c r="NZW28" s="12"/>
      <c r="NZX28" s="12"/>
      <c r="NZY28" s="12"/>
      <c r="NZZ28" s="12"/>
      <c r="OAA28" s="12"/>
      <c r="OAB28" s="12"/>
      <c r="OAC28" s="12"/>
      <c r="OAD28" s="12"/>
      <c r="OAE28" s="12"/>
      <c r="OAF28" s="12"/>
      <c r="OAG28" s="12"/>
      <c r="OAH28" s="12"/>
      <c r="OAI28" s="12"/>
      <c r="OAJ28" s="12"/>
      <c r="OAK28" s="12"/>
      <c r="OAL28" s="12"/>
      <c r="OAM28" s="12"/>
      <c r="OAN28" s="12"/>
      <c r="OAO28" s="12"/>
      <c r="OAP28" s="12"/>
      <c r="OAQ28" s="12"/>
      <c r="OAR28" s="12"/>
      <c r="OAS28" s="12"/>
      <c r="OAT28" s="12"/>
      <c r="OAU28" s="12"/>
      <c r="OAV28" s="12"/>
      <c r="OAW28" s="12"/>
      <c r="OAX28" s="12"/>
      <c r="OAY28" s="12"/>
      <c r="OAZ28" s="12"/>
      <c r="OBA28" s="12"/>
      <c r="OBB28" s="12"/>
      <c r="OBC28" s="12"/>
      <c r="OBD28" s="12"/>
      <c r="OBE28" s="12"/>
      <c r="OBF28" s="12"/>
      <c r="OBG28" s="12"/>
      <c r="OBH28" s="12"/>
      <c r="OBI28" s="12"/>
      <c r="OBJ28" s="12"/>
      <c r="OBK28" s="12"/>
      <c r="OBL28" s="12"/>
      <c r="OBM28" s="12"/>
      <c r="OBN28" s="12"/>
      <c r="OBO28" s="12"/>
      <c r="OBP28" s="12"/>
      <c r="OBQ28" s="12"/>
      <c r="OBR28" s="12"/>
      <c r="OBS28" s="12"/>
      <c r="OBT28" s="12"/>
      <c r="OBU28" s="12"/>
      <c r="OBV28" s="12"/>
      <c r="OBW28" s="12"/>
      <c r="OBX28" s="12"/>
      <c r="OBY28" s="12"/>
      <c r="OBZ28" s="12"/>
      <c r="OCA28" s="12"/>
      <c r="OCB28" s="12"/>
      <c r="OCC28" s="12"/>
      <c r="OCD28" s="12"/>
      <c r="OCE28" s="12"/>
      <c r="OCF28" s="12"/>
      <c r="OCG28" s="12"/>
      <c r="OCH28" s="12"/>
      <c r="OCI28" s="12"/>
      <c r="OCJ28" s="12"/>
      <c r="OCK28" s="12"/>
      <c r="OCL28" s="12"/>
      <c r="OCM28" s="12"/>
      <c r="OCN28" s="12"/>
      <c r="OCO28" s="12"/>
      <c r="OCP28" s="12"/>
      <c r="OCQ28" s="12"/>
      <c r="OCR28" s="12"/>
      <c r="OCS28" s="12"/>
      <c r="OCT28" s="12"/>
      <c r="OCU28" s="12"/>
      <c r="OCV28" s="12"/>
      <c r="OCW28" s="12"/>
      <c r="OCX28" s="12"/>
      <c r="OCY28" s="12"/>
      <c r="OCZ28" s="12"/>
      <c r="ODA28" s="12"/>
      <c r="ODB28" s="12"/>
      <c r="ODC28" s="12"/>
      <c r="ODD28" s="12"/>
      <c r="ODE28" s="12"/>
      <c r="ODF28" s="12"/>
      <c r="ODG28" s="12"/>
      <c r="ODH28" s="12"/>
      <c r="ODI28" s="12"/>
      <c r="ODJ28" s="12"/>
      <c r="ODK28" s="12"/>
      <c r="ODL28" s="12"/>
      <c r="ODM28" s="12"/>
      <c r="ODN28" s="12"/>
      <c r="ODO28" s="12"/>
      <c r="ODP28" s="12"/>
      <c r="ODQ28" s="12"/>
      <c r="ODR28" s="12"/>
      <c r="ODS28" s="12"/>
      <c r="ODT28" s="12"/>
      <c r="ODU28" s="12"/>
      <c r="ODV28" s="12"/>
      <c r="ODW28" s="12"/>
      <c r="ODX28" s="12"/>
      <c r="ODY28" s="12"/>
      <c r="ODZ28" s="12"/>
      <c r="OEA28" s="12"/>
      <c r="OEB28" s="12"/>
      <c r="OEC28" s="12"/>
      <c r="OED28" s="12"/>
      <c r="OEE28" s="12"/>
      <c r="OEF28" s="12"/>
      <c r="OEG28" s="12"/>
      <c r="OEH28" s="12"/>
      <c r="OEI28" s="12"/>
      <c r="OEJ28" s="12"/>
      <c r="OEK28" s="12"/>
      <c r="OEL28" s="12"/>
      <c r="OEM28" s="12"/>
      <c r="OEN28" s="12"/>
      <c r="OEO28" s="12"/>
      <c r="OEP28" s="12"/>
      <c r="OEQ28" s="12"/>
      <c r="OER28" s="12"/>
      <c r="OES28" s="12"/>
      <c r="OET28" s="12"/>
      <c r="OEU28" s="12"/>
      <c r="OEV28" s="12"/>
      <c r="OEW28" s="12"/>
      <c r="OEX28" s="12"/>
      <c r="OEY28" s="12"/>
      <c r="OEZ28" s="12"/>
      <c r="OFA28" s="12"/>
      <c r="OFB28" s="12"/>
      <c r="OFC28" s="12"/>
      <c r="OFD28" s="12"/>
      <c r="OFE28" s="12"/>
      <c r="OFF28" s="12"/>
      <c r="OFG28" s="12"/>
      <c r="OFH28" s="12"/>
      <c r="OFI28" s="12"/>
      <c r="OFJ28" s="12"/>
      <c r="OFK28" s="12"/>
      <c r="OFL28" s="12"/>
      <c r="OFM28" s="12"/>
      <c r="OFN28" s="12"/>
      <c r="OFO28" s="12"/>
      <c r="OFP28" s="12"/>
      <c r="OFQ28" s="12"/>
      <c r="OFR28" s="12"/>
      <c r="OFS28" s="12"/>
      <c r="OFT28" s="12"/>
      <c r="OFU28" s="12"/>
      <c r="OFV28" s="12"/>
      <c r="OFW28" s="12"/>
      <c r="OFX28" s="12"/>
      <c r="OFY28" s="12"/>
      <c r="OFZ28" s="12"/>
      <c r="OGA28" s="12"/>
      <c r="OGB28" s="12"/>
      <c r="OGC28" s="12"/>
      <c r="OGD28" s="12"/>
      <c r="OGE28" s="12"/>
      <c r="OGF28" s="12"/>
      <c r="OGG28" s="12"/>
      <c r="OGH28" s="12"/>
      <c r="OGI28" s="12"/>
      <c r="OGJ28" s="12"/>
      <c r="OGK28" s="12"/>
      <c r="OGL28" s="12"/>
      <c r="OGM28" s="12"/>
      <c r="OGN28" s="12"/>
      <c r="OGO28" s="12"/>
      <c r="OGP28" s="12"/>
      <c r="OGQ28" s="12"/>
      <c r="OGR28" s="12"/>
      <c r="OGS28" s="12"/>
      <c r="OGT28" s="12"/>
      <c r="OGU28" s="12"/>
      <c r="OGV28" s="12"/>
      <c r="OGW28" s="12"/>
      <c r="OGX28" s="12"/>
      <c r="OGY28" s="12"/>
      <c r="OGZ28" s="12"/>
      <c r="OHA28" s="12"/>
      <c r="OHB28" s="12"/>
      <c r="OHC28" s="12"/>
      <c r="OHD28" s="12"/>
      <c r="OHE28" s="12"/>
      <c r="OHF28" s="12"/>
      <c r="OHG28" s="12"/>
      <c r="OHH28" s="12"/>
      <c r="OHI28" s="12"/>
      <c r="OHJ28" s="12"/>
      <c r="OHK28" s="12"/>
      <c r="OHL28" s="12"/>
      <c r="OHM28" s="12"/>
      <c r="OHN28" s="12"/>
      <c r="OHO28" s="12"/>
      <c r="OHP28" s="12"/>
      <c r="OHQ28" s="12"/>
      <c r="OHR28" s="12"/>
      <c r="OHS28" s="12"/>
      <c r="OHT28" s="12"/>
      <c r="OHU28" s="12"/>
      <c r="OHV28" s="12"/>
      <c r="OHW28" s="12"/>
      <c r="OHX28" s="12"/>
      <c r="OHY28" s="12"/>
      <c r="OHZ28" s="12"/>
      <c r="OIA28" s="12"/>
      <c r="OIB28" s="12"/>
      <c r="OIC28" s="12"/>
      <c r="OID28" s="12"/>
      <c r="OIE28" s="12"/>
      <c r="OIF28" s="12"/>
      <c r="OIG28" s="12"/>
      <c r="OIH28" s="12"/>
      <c r="OII28" s="12"/>
      <c r="OIJ28" s="12"/>
      <c r="OIK28" s="12"/>
      <c r="OIL28" s="12"/>
      <c r="OIM28" s="12"/>
      <c r="OIN28" s="12"/>
      <c r="OIO28" s="12"/>
      <c r="OIP28" s="12"/>
      <c r="OIQ28" s="12"/>
      <c r="OIR28" s="12"/>
      <c r="OIS28" s="12"/>
      <c r="OIT28" s="12"/>
      <c r="OIU28" s="12"/>
      <c r="OIV28" s="12"/>
      <c r="OIW28" s="12"/>
      <c r="OIX28" s="12"/>
      <c r="OIY28" s="12"/>
      <c r="OIZ28" s="12"/>
      <c r="OJA28" s="12"/>
      <c r="OJB28" s="12"/>
      <c r="OJC28" s="12"/>
      <c r="OJD28" s="12"/>
      <c r="OJE28" s="12"/>
      <c r="OJF28" s="12"/>
      <c r="OJG28" s="12"/>
      <c r="OJH28" s="12"/>
      <c r="OJI28" s="12"/>
      <c r="OJJ28" s="12"/>
      <c r="OJK28" s="12"/>
      <c r="OJL28" s="12"/>
      <c r="OJM28" s="12"/>
      <c r="OJN28" s="12"/>
      <c r="OJO28" s="12"/>
      <c r="OJP28" s="12"/>
      <c r="OJQ28" s="12"/>
      <c r="OJR28" s="12"/>
      <c r="OJS28" s="12"/>
      <c r="OJT28" s="12"/>
      <c r="OJU28" s="12"/>
      <c r="OJV28" s="12"/>
      <c r="OJW28" s="12"/>
      <c r="OJX28" s="12"/>
      <c r="OJY28" s="12"/>
      <c r="OJZ28" s="12"/>
      <c r="OKA28" s="12"/>
      <c r="OKB28" s="12"/>
      <c r="OKC28" s="12"/>
      <c r="OKD28" s="12"/>
      <c r="OKE28" s="12"/>
      <c r="OKF28" s="12"/>
      <c r="OKG28" s="12"/>
      <c r="OKH28" s="12"/>
      <c r="OKI28" s="12"/>
      <c r="OKJ28" s="12"/>
      <c r="OKK28" s="12"/>
      <c r="OKL28" s="12"/>
      <c r="OKM28" s="12"/>
      <c r="OKN28" s="12"/>
      <c r="OKO28" s="12"/>
      <c r="OKP28" s="12"/>
      <c r="OKQ28" s="12"/>
      <c r="OKR28" s="12"/>
      <c r="OKS28" s="12"/>
      <c r="OKT28" s="12"/>
      <c r="OKU28" s="12"/>
      <c r="OKV28" s="12"/>
      <c r="OKW28" s="12"/>
      <c r="OKX28" s="12"/>
      <c r="OKY28" s="12"/>
      <c r="OKZ28" s="12"/>
      <c r="OLA28" s="12"/>
      <c r="OLB28" s="12"/>
      <c r="OLC28" s="12"/>
      <c r="OLD28" s="12"/>
      <c r="OLE28" s="12"/>
      <c r="OLF28" s="12"/>
      <c r="OLG28" s="12"/>
      <c r="OLH28" s="12"/>
      <c r="OLI28" s="12"/>
      <c r="OLJ28" s="12"/>
      <c r="OLK28" s="12"/>
      <c r="OLL28" s="12"/>
      <c r="OLM28" s="12"/>
      <c r="OLN28" s="12"/>
      <c r="OLO28" s="12"/>
      <c r="OLP28" s="12"/>
      <c r="OLQ28" s="12"/>
      <c r="OLR28" s="12"/>
      <c r="OLS28" s="12"/>
      <c r="OLT28" s="12"/>
      <c r="OLU28" s="12"/>
      <c r="OLV28" s="12"/>
      <c r="OLW28" s="12"/>
      <c r="OLX28" s="12"/>
      <c r="OLY28" s="12"/>
      <c r="OLZ28" s="12"/>
      <c r="OMA28" s="12"/>
      <c r="OMB28" s="12"/>
      <c r="OMC28" s="12"/>
      <c r="OMD28" s="12"/>
      <c r="OME28" s="12"/>
      <c r="OMF28" s="12"/>
      <c r="OMG28" s="12"/>
      <c r="OMH28" s="12"/>
      <c r="OMI28" s="12"/>
      <c r="OMJ28" s="12"/>
      <c r="OMK28" s="12"/>
      <c r="OML28" s="12"/>
      <c r="OMM28" s="12"/>
      <c r="OMN28" s="12"/>
      <c r="OMO28" s="12"/>
      <c r="OMP28" s="12"/>
      <c r="OMQ28" s="12"/>
      <c r="OMR28" s="12"/>
      <c r="OMS28" s="12"/>
      <c r="OMT28" s="12"/>
      <c r="OMU28" s="12"/>
      <c r="OMV28" s="12"/>
      <c r="OMW28" s="12"/>
      <c r="OMX28" s="12"/>
      <c r="OMY28" s="12"/>
      <c r="OMZ28" s="12"/>
      <c r="ONA28" s="12"/>
      <c r="ONB28" s="12"/>
      <c r="ONC28" s="12"/>
      <c r="OND28" s="12"/>
      <c r="ONE28" s="12"/>
      <c r="ONF28" s="12"/>
      <c r="ONG28" s="12"/>
      <c r="ONH28" s="12"/>
      <c r="ONI28" s="12"/>
      <c r="ONJ28" s="12"/>
      <c r="ONK28" s="12"/>
      <c r="ONL28" s="12"/>
      <c r="ONM28" s="12"/>
      <c r="ONN28" s="12"/>
      <c r="ONO28" s="12"/>
      <c r="ONP28" s="12"/>
      <c r="ONQ28" s="12"/>
      <c r="ONR28" s="12"/>
      <c r="ONS28" s="12"/>
      <c r="ONT28" s="12"/>
      <c r="ONU28" s="12"/>
      <c r="ONV28" s="12"/>
      <c r="ONW28" s="12"/>
      <c r="ONX28" s="12"/>
      <c r="ONY28" s="12"/>
      <c r="ONZ28" s="12"/>
      <c r="OOA28" s="12"/>
      <c r="OOB28" s="12"/>
      <c r="OOC28" s="12"/>
      <c r="OOD28" s="12"/>
      <c r="OOE28" s="12"/>
      <c r="OOF28" s="12"/>
      <c r="OOG28" s="12"/>
      <c r="OOH28" s="12"/>
      <c r="OOI28" s="12"/>
      <c r="OOJ28" s="12"/>
      <c r="OOK28" s="12"/>
      <c r="OOL28" s="12"/>
      <c r="OOM28" s="12"/>
      <c r="OON28" s="12"/>
      <c r="OOO28" s="12"/>
      <c r="OOP28" s="12"/>
      <c r="OOQ28" s="12"/>
      <c r="OOR28" s="12"/>
      <c r="OOS28" s="12"/>
      <c r="OOT28" s="12"/>
      <c r="OOU28" s="12"/>
      <c r="OOV28" s="12"/>
      <c r="OOW28" s="12"/>
      <c r="OOX28" s="12"/>
      <c r="OOY28" s="12"/>
      <c r="OOZ28" s="12"/>
      <c r="OPA28" s="12"/>
      <c r="OPB28" s="12"/>
      <c r="OPC28" s="12"/>
      <c r="OPD28" s="12"/>
      <c r="OPE28" s="12"/>
      <c r="OPF28" s="12"/>
      <c r="OPG28" s="12"/>
      <c r="OPH28" s="12"/>
      <c r="OPI28" s="12"/>
      <c r="OPJ28" s="12"/>
      <c r="OPK28" s="12"/>
      <c r="OPL28" s="12"/>
      <c r="OPM28" s="12"/>
      <c r="OPN28" s="12"/>
      <c r="OPO28" s="12"/>
      <c r="OPP28" s="12"/>
      <c r="OPQ28" s="12"/>
      <c r="OPR28" s="12"/>
      <c r="OPS28" s="12"/>
      <c r="OPT28" s="12"/>
      <c r="OPU28" s="12"/>
      <c r="OPV28" s="12"/>
      <c r="OPW28" s="12"/>
      <c r="OPX28" s="12"/>
      <c r="OPY28" s="12"/>
      <c r="OPZ28" s="12"/>
      <c r="OQA28" s="12"/>
      <c r="OQB28" s="12"/>
      <c r="OQC28" s="12"/>
      <c r="OQD28" s="12"/>
      <c r="OQE28" s="12"/>
      <c r="OQF28" s="12"/>
      <c r="OQG28" s="12"/>
      <c r="OQH28" s="12"/>
      <c r="OQI28" s="12"/>
      <c r="OQJ28" s="12"/>
      <c r="OQK28" s="12"/>
      <c r="OQL28" s="12"/>
      <c r="OQM28" s="12"/>
      <c r="OQN28" s="12"/>
      <c r="OQO28" s="12"/>
      <c r="OQP28" s="12"/>
      <c r="OQQ28" s="12"/>
      <c r="OQR28" s="12"/>
      <c r="OQS28" s="12"/>
      <c r="OQT28" s="12"/>
      <c r="OQU28" s="12"/>
      <c r="OQV28" s="12"/>
      <c r="OQW28" s="12"/>
      <c r="OQX28" s="12"/>
      <c r="OQY28" s="12"/>
      <c r="OQZ28" s="12"/>
      <c r="ORA28" s="12"/>
      <c r="ORB28" s="12"/>
      <c r="ORC28" s="12"/>
      <c r="ORD28" s="12"/>
      <c r="ORE28" s="12"/>
      <c r="ORF28" s="12"/>
      <c r="ORG28" s="12"/>
      <c r="ORH28" s="12"/>
      <c r="ORI28" s="12"/>
      <c r="ORJ28" s="12"/>
      <c r="ORK28" s="12"/>
      <c r="ORL28" s="12"/>
      <c r="ORM28" s="12"/>
      <c r="ORN28" s="12"/>
      <c r="ORO28" s="12"/>
      <c r="ORP28" s="12"/>
      <c r="ORQ28" s="12"/>
      <c r="ORR28" s="12"/>
      <c r="ORS28" s="12"/>
      <c r="ORT28" s="12"/>
      <c r="ORU28" s="12"/>
      <c r="ORV28" s="12"/>
      <c r="ORW28" s="12"/>
      <c r="ORX28" s="12"/>
      <c r="ORY28" s="12"/>
      <c r="ORZ28" s="12"/>
      <c r="OSA28" s="12"/>
      <c r="OSB28" s="12"/>
      <c r="OSC28" s="12"/>
      <c r="OSD28" s="12"/>
      <c r="OSE28" s="12"/>
      <c r="OSF28" s="12"/>
      <c r="OSG28" s="12"/>
      <c r="OSH28" s="12"/>
      <c r="OSI28" s="12"/>
      <c r="OSJ28" s="12"/>
      <c r="OSK28" s="12"/>
      <c r="OSL28" s="12"/>
      <c r="OSM28" s="12"/>
      <c r="OSN28" s="12"/>
      <c r="OSO28" s="12"/>
      <c r="OSP28" s="12"/>
      <c r="OSQ28" s="12"/>
      <c r="OSR28" s="12"/>
      <c r="OSS28" s="12"/>
      <c r="OST28" s="12"/>
      <c r="OSU28" s="12"/>
      <c r="OSV28" s="12"/>
      <c r="OSW28" s="12"/>
      <c r="OSX28" s="12"/>
      <c r="OSY28" s="12"/>
      <c r="OSZ28" s="12"/>
      <c r="OTA28" s="12"/>
      <c r="OTB28" s="12"/>
      <c r="OTC28" s="12"/>
      <c r="OTD28" s="12"/>
      <c r="OTE28" s="12"/>
      <c r="OTF28" s="12"/>
      <c r="OTG28" s="12"/>
      <c r="OTH28" s="12"/>
      <c r="OTI28" s="12"/>
      <c r="OTJ28" s="12"/>
      <c r="OTK28" s="12"/>
      <c r="OTL28" s="12"/>
      <c r="OTM28" s="12"/>
      <c r="OTN28" s="12"/>
      <c r="OTO28" s="12"/>
      <c r="OTP28" s="12"/>
      <c r="OTQ28" s="12"/>
      <c r="OTR28" s="12"/>
      <c r="OTS28" s="12"/>
      <c r="OTT28" s="12"/>
      <c r="OTU28" s="12"/>
      <c r="OTV28" s="12"/>
      <c r="OTW28" s="12"/>
      <c r="OTX28" s="12"/>
      <c r="OTY28" s="12"/>
      <c r="OTZ28" s="12"/>
      <c r="OUA28" s="12"/>
      <c r="OUB28" s="12"/>
      <c r="OUC28" s="12"/>
      <c r="OUD28" s="12"/>
      <c r="OUE28" s="12"/>
      <c r="OUF28" s="12"/>
      <c r="OUG28" s="12"/>
      <c r="OUH28" s="12"/>
      <c r="OUI28" s="12"/>
      <c r="OUJ28" s="12"/>
      <c r="OUK28" s="12"/>
      <c r="OUL28" s="12"/>
      <c r="OUM28" s="12"/>
      <c r="OUN28" s="12"/>
      <c r="OUO28" s="12"/>
      <c r="OUP28" s="12"/>
      <c r="OUQ28" s="12"/>
      <c r="OUR28" s="12"/>
      <c r="OUS28" s="12"/>
      <c r="OUT28" s="12"/>
      <c r="OUU28" s="12"/>
      <c r="OUV28" s="12"/>
      <c r="OUW28" s="12"/>
      <c r="OUX28" s="12"/>
      <c r="OUY28" s="12"/>
      <c r="OUZ28" s="12"/>
      <c r="OVA28" s="12"/>
      <c r="OVB28" s="12"/>
      <c r="OVC28" s="12"/>
      <c r="OVD28" s="12"/>
      <c r="OVE28" s="12"/>
      <c r="OVF28" s="12"/>
      <c r="OVG28" s="12"/>
      <c r="OVH28" s="12"/>
      <c r="OVI28" s="12"/>
      <c r="OVJ28" s="12"/>
      <c r="OVK28" s="12"/>
      <c r="OVL28" s="12"/>
      <c r="OVM28" s="12"/>
      <c r="OVN28" s="12"/>
      <c r="OVO28" s="12"/>
      <c r="OVP28" s="12"/>
      <c r="OVQ28" s="12"/>
      <c r="OVR28" s="12"/>
      <c r="OVS28" s="12"/>
      <c r="OVT28" s="12"/>
      <c r="OVU28" s="12"/>
      <c r="OVV28" s="12"/>
      <c r="OVW28" s="12"/>
      <c r="OVX28" s="12"/>
      <c r="OVY28" s="12"/>
      <c r="OVZ28" s="12"/>
      <c r="OWA28" s="12"/>
      <c r="OWB28" s="12"/>
      <c r="OWC28" s="12"/>
      <c r="OWD28" s="12"/>
      <c r="OWE28" s="12"/>
      <c r="OWF28" s="12"/>
      <c r="OWG28" s="12"/>
      <c r="OWH28" s="12"/>
      <c r="OWI28" s="12"/>
      <c r="OWJ28" s="12"/>
      <c r="OWK28" s="12"/>
      <c r="OWL28" s="12"/>
      <c r="OWM28" s="12"/>
      <c r="OWN28" s="12"/>
      <c r="OWO28" s="12"/>
      <c r="OWP28" s="12"/>
      <c r="OWQ28" s="12"/>
      <c r="OWR28" s="12"/>
      <c r="OWS28" s="12"/>
      <c r="OWT28" s="12"/>
      <c r="OWU28" s="12"/>
      <c r="OWV28" s="12"/>
      <c r="OWW28" s="12"/>
      <c r="OWX28" s="12"/>
      <c r="OWY28" s="12"/>
      <c r="OWZ28" s="12"/>
      <c r="OXA28" s="12"/>
      <c r="OXB28" s="12"/>
      <c r="OXC28" s="12"/>
      <c r="OXD28" s="12"/>
      <c r="OXE28" s="12"/>
      <c r="OXF28" s="12"/>
      <c r="OXG28" s="12"/>
      <c r="OXH28" s="12"/>
      <c r="OXI28" s="12"/>
      <c r="OXJ28" s="12"/>
      <c r="OXK28" s="12"/>
      <c r="OXL28" s="12"/>
      <c r="OXM28" s="12"/>
      <c r="OXN28" s="12"/>
      <c r="OXO28" s="12"/>
      <c r="OXP28" s="12"/>
      <c r="OXQ28" s="12"/>
      <c r="OXR28" s="12"/>
      <c r="OXS28" s="12"/>
      <c r="OXT28" s="12"/>
      <c r="OXU28" s="12"/>
      <c r="OXV28" s="12"/>
      <c r="OXW28" s="12"/>
      <c r="OXX28" s="12"/>
      <c r="OXY28" s="12"/>
      <c r="OXZ28" s="12"/>
      <c r="OYA28" s="12"/>
      <c r="OYB28" s="12"/>
      <c r="OYC28" s="12"/>
      <c r="OYD28" s="12"/>
      <c r="OYE28" s="12"/>
      <c r="OYF28" s="12"/>
      <c r="OYG28" s="12"/>
      <c r="OYH28" s="12"/>
      <c r="OYI28" s="12"/>
      <c r="OYJ28" s="12"/>
      <c r="OYK28" s="12"/>
      <c r="OYL28" s="12"/>
      <c r="OYM28" s="12"/>
      <c r="OYN28" s="12"/>
      <c r="OYO28" s="12"/>
      <c r="OYP28" s="12"/>
      <c r="OYQ28" s="12"/>
      <c r="OYR28" s="12"/>
      <c r="OYS28" s="12"/>
      <c r="OYT28" s="12"/>
      <c r="OYU28" s="12"/>
      <c r="OYV28" s="12"/>
      <c r="OYW28" s="12"/>
      <c r="OYX28" s="12"/>
      <c r="OYY28" s="12"/>
      <c r="OYZ28" s="12"/>
      <c r="OZA28" s="12"/>
      <c r="OZB28" s="12"/>
      <c r="OZC28" s="12"/>
      <c r="OZD28" s="12"/>
      <c r="OZE28" s="12"/>
      <c r="OZF28" s="12"/>
      <c r="OZG28" s="12"/>
      <c r="OZH28" s="12"/>
      <c r="OZI28" s="12"/>
      <c r="OZJ28" s="12"/>
      <c r="OZK28" s="12"/>
      <c r="OZL28" s="12"/>
      <c r="OZM28" s="12"/>
      <c r="OZN28" s="12"/>
      <c r="OZO28" s="12"/>
      <c r="OZP28" s="12"/>
      <c r="OZQ28" s="12"/>
      <c r="OZR28" s="12"/>
      <c r="OZS28" s="12"/>
      <c r="OZT28" s="12"/>
      <c r="OZU28" s="12"/>
      <c r="OZV28" s="12"/>
      <c r="OZW28" s="12"/>
      <c r="OZX28" s="12"/>
      <c r="OZY28" s="12"/>
      <c r="OZZ28" s="12"/>
      <c r="PAA28" s="12"/>
      <c r="PAB28" s="12"/>
      <c r="PAC28" s="12"/>
      <c r="PAD28" s="12"/>
      <c r="PAE28" s="12"/>
      <c r="PAF28" s="12"/>
      <c r="PAG28" s="12"/>
      <c r="PAH28" s="12"/>
      <c r="PAI28" s="12"/>
      <c r="PAJ28" s="12"/>
      <c r="PAK28" s="12"/>
      <c r="PAL28" s="12"/>
      <c r="PAM28" s="12"/>
      <c r="PAN28" s="12"/>
      <c r="PAO28" s="12"/>
      <c r="PAP28" s="12"/>
      <c r="PAQ28" s="12"/>
      <c r="PAR28" s="12"/>
      <c r="PAS28" s="12"/>
      <c r="PAT28" s="12"/>
      <c r="PAU28" s="12"/>
      <c r="PAV28" s="12"/>
      <c r="PAW28" s="12"/>
      <c r="PAX28" s="12"/>
      <c r="PAY28" s="12"/>
      <c r="PAZ28" s="12"/>
      <c r="PBA28" s="12"/>
      <c r="PBB28" s="12"/>
      <c r="PBC28" s="12"/>
      <c r="PBD28" s="12"/>
      <c r="PBE28" s="12"/>
      <c r="PBF28" s="12"/>
      <c r="PBG28" s="12"/>
      <c r="PBH28" s="12"/>
      <c r="PBI28" s="12"/>
      <c r="PBJ28" s="12"/>
      <c r="PBK28" s="12"/>
      <c r="PBL28" s="12"/>
      <c r="PBM28" s="12"/>
      <c r="PBN28" s="12"/>
      <c r="PBO28" s="12"/>
      <c r="PBP28" s="12"/>
      <c r="PBQ28" s="12"/>
      <c r="PBR28" s="12"/>
      <c r="PBS28" s="12"/>
      <c r="PBT28" s="12"/>
      <c r="PBU28" s="12"/>
      <c r="PBV28" s="12"/>
      <c r="PBW28" s="12"/>
      <c r="PBX28" s="12"/>
      <c r="PBY28" s="12"/>
      <c r="PBZ28" s="12"/>
      <c r="PCA28" s="12"/>
      <c r="PCB28" s="12"/>
      <c r="PCC28" s="12"/>
      <c r="PCD28" s="12"/>
      <c r="PCE28" s="12"/>
      <c r="PCF28" s="12"/>
      <c r="PCG28" s="12"/>
      <c r="PCH28" s="12"/>
      <c r="PCI28" s="12"/>
      <c r="PCJ28" s="12"/>
      <c r="PCK28" s="12"/>
      <c r="PCL28" s="12"/>
      <c r="PCM28" s="12"/>
      <c r="PCN28" s="12"/>
      <c r="PCO28" s="12"/>
      <c r="PCP28" s="12"/>
      <c r="PCQ28" s="12"/>
      <c r="PCR28" s="12"/>
      <c r="PCS28" s="12"/>
      <c r="PCT28" s="12"/>
      <c r="PCU28" s="12"/>
      <c r="PCV28" s="12"/>
      <c r="PCW28" s="12"/>
      <c r="PCX28" s="12"/>
      <c r="PCY28" s="12"/>
      <c r="PCZ28" s="12"/>
      <c r="PDA28" s="12"/>
      <c r="PDB28" s="12"/>
      <c r="PDC28" s="12"/>
      <c r="PDD28" s="12"/>
      <c r="PDE28" s="12"/>
      <c r="PDF28" s="12"/>
      <c r="PDG28" s="12"/>
      <c r="PDH28" s="12"/>
      <c r="PDI28" s="12"/>
      <c r="PDJ28" s="12"/>
      <c r="PDK28" s="12"/>
      <c r="PDL28" s="12"/>
      <c r="PDM28" s="12"/>
      <c r="PDN28" s="12"/>
      <c r="PDO28" s="12"/>
      <c r="PDP28" s="12"/>
      <c r="PDQ28" s="12"/>
      <c r="PDR28" s="12"/>
      <c r="PDS28" s="12"/>
      <c r="PDT28" s="12"/>
      <c r="PDU28" s="12"/>
      <c r="PDV28" s="12"/>
      <c r="PDW28" s="12"/>
      <c r="PDX28" s="12"/>
      <c r="PDY28" s="12"/>
      <c r="PDZ28" s="12"/>
      <c r="PEA28" s="12"/>
      <c r="PEB28" s="12"/>
      <c r="PEC28" s="12"/>
      <c r="PED28" s="12"/>
      <c r="PEE28" s="12"/>
      <c r="PEF28" s="12"/>
      <c r="PEG28" s="12"/>
      <c r="PEH28" s="12"/>
      <c r="PEI28" s="12"/>
      <c r="PEJ28" s="12"/>
      <c r="PEK28" s="12"/>
      <c r="PEL28" s="12"/>
      <c r="PEM28" s="12"/>
      <c r="PEN28" s="12"/>
      <c r="PEO28" s="12"/>
      <c r="PEP28" s="12"/>
      <c r="PEQ28" s="12"/>
      <c r="PER28" s="12"/>
      <c r="PES28" s="12"/>
      <c r="PET28" s="12"/>
      <c r="PEU28" s="12"/>
      <c r="PEV28" s="12"/>
      <c r="PEW28" s="12"/>
      <c r="PEX28" s="12"/>
      <c r="PEY28" s="12"/>
      <c r="PEZ28" s="12"/>
      <c r="PFA28" s="12"/>
      <c r="PFB28" s="12"/>
      <c r="PFC28" s="12"/>
      <c r="PFD28" s="12"/>
      <c r="PFE28" s="12"/>
      <c r="PFF28" s="12"/>
      <c r="PFG28" s="12"/>
      <c r="PFH28" s="12"/>
      <c r="PFI28" s="12"/>
      <c r="PFJ28" s="12"/>
      <c r="PFK28" s="12"/>
      <c r="PFL28" s="12"/>
      <c r="PFM28" s="12"/>
      <c r="PFN28" s="12"/>
      <c r="PFO28" s="12"/>
      <c r="PFP28" s="12"/>
      <c r="PFQ28" s="12"/>
      <c r="PFR28" s="12"/>
      <c r="PFS28" s="12"/>
      <c r="PFT28" s="12"/>
      <c r="PFU28" s="12"/>
      <c r="PFV28" s="12"/>
      <c r="PFW28" s="12"/>
      <c r="PFX28" s="12"/>
      <c r="PFY28" s="12"/>
      <c r="PFZ28" s="12"/>
      <c r="PGA28" s="12"/>
      <c r="PGB28" s="12"/>
      <c r="PGC28" s="12"/>
      <c r="PGD28" s="12"/>
      <c r="PGE28" s="12"/>
      <c r="PGF28" s="12"/>
      <c r="PGG28" s="12"/>
      <c r="PGH28" s="12"/>
      <c r="PGI28" s="12"/>
      <c r="PGJ28" s="12"/>
      <c r="PGK28" s="12"/>
      <c r="PGL28" s="12"/>
      <c r="PGM28" s="12"/>
      <c r="PGN28" s="12"/>
      <c r="PGO28" s="12"/>
      <c r="PGP28" s="12"/>
      <c r="PGQ28" s="12"/>
      <c r="PGR28" s="12"/>
      <c r="PGS28" s="12"/>
      <c r="PGT28" s="12"/>
      <c r="PGU28" s="12"/>
      <c r="PGV28" s="12"/>
      <c r="PGW28" s="12"/>
      <c r="PGX28" s="12"/>
      <c r="PGY28" s="12"/>
      <c r="PGZ28" s="12"/>
      <c r="PHA28" s="12"/>
      <c r="PHB28" s="12"/>
      <c r="PHC28" s="12"/>
      <c r="PHD28" s="12"/>
      <c r="PHE28" s="12"/>
      <c r="PHF28" s="12"/>
      <c r="PHG28" s="12"/>
      <c r="PHH28" s="12"/>
      <c r="PHI28" s="12"/>
      <c r="PHJ28" s="12"/>
      <c r="PHK28" s="12"/>
      <c r="PHL28" s="12"/>
      <c r="PHM28" s="12"/>
      <c r="PHN28" s="12"/>
      <c r="PHO28" s="12"/>
      <c r="PHP28" s="12"/>
      <c r="PHQ28" s="12"/>
      <c r="PHR28" s="12"/>
      <c r="PHS28" s="12"/>
      <c r="PHT28" s="12"/>
      <c r="PHU28" s="12"/>
      <c r="PHV28" s="12"/>
      <c r="PHW28" s="12"/>
      <c r="PHX28" s="12"/>
      <c r="PHY28" s="12"/>
      <c r="PHZ28" s="12"/>
      <c r="PIA28" s="12"/>
      <c r="PIB28" s="12"/>
      <c r="PIC28" s="12"/>
      <c r="PID28" s="12"/>
      <c r="PIE28" s="12"/>
      <c r="PIF28" s="12"/>
      <c r="PIG28" s="12"/>
      <c r="PIH28" s="12"/>
      <c r="PII28" s="12"/>
      <c r="PIJ28" s="12"/>
      <c r="PIK28" s="12"/>
      <c r="PIL28" s="12"/>
      <c r="PIM28" s="12"/>
      <c r="PIN28" s="12"/>
      <c r="PIO28" s="12"/>
      <c r="PIP28" s="12"/>
      <c r="PIQ28" s="12"/>
      <c r="PIR28" s="12"/>
      <c r="PIS28" s="12"/>
      <c r="PIT28" s="12"/>
      <c r="PIU28" s="12"/>
      <c r="PIV28" s="12"/>
      <c r="PIW28" s="12"/>
      <c r="PIX28" s="12"/>
      <c r="PIY28" s="12"/>
      <c r="PIZ28" s="12"/>
      <c r="PJA28" s="12"/>
      <c r="PJB28" s="12"/>
      <c r="PJC28" s="12"/>
      <c r="PJD28" s="12"/>
      <c r="PJE28" s="12"/>
      <c r="PJF28" s="12"/>
      <c r="PJG28" s="12"/>
      <c r="PJH28" s="12"/>
      <c r="PJI28" s="12"/>
      <c r="PJJ28" s="12"/>
      <c r="PJK28" s="12"/>
      <c r="PJL28" s="12"/>
      <c r="PJM28" s="12"/>
      <c r="PJN28" s="12"/>
      <c r="PJO28" s="12"/>
      <c r="PJP28" s="12"/>
      <c r="PJQ28" s="12"/>
      <c r="PJR28" s="12"/>
      <c r="PJS28" s="12"/>
      <c r="PJT28" s="12"/>
      <c r="PJU28" s="12"/>
      <c r="PJV28" s="12"/>
      <c r="PJW28" s="12"/>
      <c r="PJX28" s="12"/>
      <c r="PJY28" s="12"/>
      <c r="PJZ28" s="12"/>
      <c r="PKA28" s="12"/>
      <c r="PKB28" s="12"/>
      <c r="PKC28" s="12"/>
      <c r="PKD28" s="12"/>
      <c r="PKE28" s="12"/>
      <c r="PKF28" s="12"/>
      <c r="PKG28" s="12"/>
      <c r="PKH28" s="12"/>
      <c r="PKI28" s="12"/>
      <c r="PKJ28" s="12"/>
      <c r="PKK28" s="12"/>
      <c r="PKL28" s="12"/>
      <c r="PKM28" s="12"/>
      <c r="PKN28" s="12"/>
      <c r="PKO28" s="12"/>
      <c r="PKP28" s="12"/>
      <c r="PKQ28" s="12"/>
      <c r="PKR28" s="12"/>
      <c r="PKS28" s="12"/>
      <c r="PKT28" s="12"/>
      <c r="PKU28" s="12"/>
      <c r="PKV28" s="12"/>
      <c r="PKW28" s="12"/>
      <c r="PKX28" s="12"/>
      <c r="PKY28" s="12"/>
      <c r="PKZ28" s="12"/>
      <c r="PLA28" s="12"/>
      <c r="PLB28" s="12"/>
      <c r="PLC28" s="12"/>
      <c r="PLD28" s="12"/>
      <c r="PLE28" s="12"/>
      <c r="PLF28" s="12"/>
      <c r="PLG28" s="12"/>
      <c r="PLH28" s="12"/>
      <c r="PLI28" s="12"/>
      <c r="PLJ28" s="12"/>
      <c r="PLK28" s="12"/>
      <c r="PLL28" s="12"/>
      <c r="PLM28" s="12"/>
      <c r="PLN28" s="12"/>
      <c r="PLO28" s="12"/>
      <c r="PLP28" s="12"/>
      <c r="PLQ28" s="12"/>
      <c r="PLR28" s="12"/>
      <c r="PLS28" s="12"/>
      <c r="PLT28" s="12"/>
      <c r="PLU28" s="12"/>
      <c r="PLV28" s="12"/>
      <c r="PLW28" s="12"/>
      <c r="PLX28" s="12"/>
      <c r="PLY28" s="12"/>
      <c r="PLZ28" s="12"/>
      <c r="PMA28" s="12"/>
      <c r="PMB28" s="12"/>
      <c r="PMC28" s="12"/>
      <c r="PMD28" s="12"/>
      <c r="PME28" s="12"/>
      <c r="PMF28" s="12"/>
      <c r="PMG28" s="12"/>
      <c r="PMH28" s="12"/>
      <c r="PMI28" s="12"/>
      <c r="PMJ28" s="12"/>
      <c r="PMK28" s="12"/>
      <c r="PML28" s="12"/>
      <c r="PMM28" s="12"/>
      <c r="PMN28" s="12"/>
      <c r="PMO28" s="12"/>
      <c r="PMP28" s="12"/>
      <c r="PMQ28" s="12"/>
      <c r="PMR28" s="12"/>
      <c r="PMS28" s="12"/>
      <c r="PMT28" s="12"/>
      <c r="PMU28" s="12"/>
      <c r="PMV28" s="12"/>
      <c r="PMW28" s="12"/>
      <c r="PMX28" s="12"/>
      <c r="PMY28" s="12"/>
      <c r="PMZ28" s="12"/>
      <c r="PNA28" s="12"/>
      <c r="PNB28" s="12"/>
      <c r="PNC28" s="12"/>
      <c r="PND28" s="12"/>
      <c r="PNE28" s="12"/>
      <c r="PNF28" s="12"/>
      <c r="PNG28" s="12"/>
      <c r="PNH28" s="12"/>
      <c r="PNI28" s="12"/>
      <c r="PNJ28" s="12"/>
      <c r="PNK28" s="12"/>
      <c r="PNL28" s="12"/>
      <c r="PNM28" s="12"/>
      <c r="PNN28" s="12"/>
      <c r="PNO28" s="12"/>
      <c r="PNP28" s="12"/>
      <c r="PNQ28" s="12"/>
      <c r="PNR28" s="12"/>
      <c r="PNS28" s="12"/>
      <c r="PNT28" s="12"/>
      <c r="PNU28" s="12"/>
      <c r="PNV28" s="12"/>
      <c r="PNW28" s="12"/>
      <c r="PNX28" s="12"/>
      <c r="PNY28" s="12"/>
      <c r="PNZ28" s="12"/>
      <c r="POA28" s="12"/>
      <c r="POB28" s="12"/>
      <c r="POC28" s="12"/>
      <c r="POD28" s="12"/>
      <c r="POE28" s="12"/>
      <c r="POF28" s="12"/>
      <c r="POG28" s="12"/>
      <c r="POH28" s="12"/>
      <c r="POI28" s="12"/>
      <c r="POJ28" s="12"/>
      <c r="POK28" s="12"/>
      <c r="POL28" s="12"/>
      <c r="POM28" s="12"/>
      <c r="PON28" s="12"/>
      <c r="POO28" s="12"/>
      <c r="POP28" s="12"/>
      <c r="POQ28" s="12"/>
      <c r="POR28" s="12"/>
      <c r="POS28" s="12"/>
      <c r="POT28" s="12"/>
      <c r="POU28" s="12"/>
      <c r="POV28" s="12"/>
      <c r="POW28" s="12"/>
      <c r="POX28" s="12"/>
      <c r="POY28" s="12"/>
      <c r="POZ28" s="12"/>
      <c r="PPA28" s="12"/>
      <c r="PPB28" s="12"/>
      <c r="PPC28" s="12"/>
      <c r="PPD28" s="12"/>
      <c r="PPE28" s="12"/>
      <c r="PPF28" s="12"/>
      <c r="PPG28" s="12"/>
      <c r="PPH28" s="12"/>
      <c r="PPI28" s="12"/>
      <c r="PPJ28" s="12"/>
      <c r="PPK28" s="12"/>
      <c r="PPL28" s="12"/>
      <c r="PPM28" s="12"/>
      <c r="PPN28" s="12"/>
      <c r="PPO28" s="12"/>
      <c r="PPP28" s="12"/>
      <c r="PPQ28" s="12"/>
      <c r="PPR28" s="12"/>
      <c r="PPS28" s="12"/>
      <c r="PPT28" s="12"/>
      <c r="PPU28" s="12"/>
      <c r="PPV28" s="12"/>
      <c r="PPW28" s="12"/>
      <c r="PPX28" s="12"/>
      <c r="PPY28" s="12"/>
      <c r="PPZ28" s="12"/>
      <c r="PQA28" s="12"/>
      <c r="PQB28" s="12"/>
      <c r="PQC28" s="12"/>
      <c r="PQD28" s="12"/>
      <c r="PQE28" s="12"/>
      <c r="PQF28" s="12"/>
      <c r="PQG28" s="12"/>
      <c r="PQH28" s="12"/>
      <c r="PQI28" s="12"/>
      <c r="PQJ28" s="12"/>
      <c r="PQK28" s="12"/>
      <c r="PQL28" s="12"/>
      <c r="PQM28" s="12"/>
      <c r="PQN28" s="12"/>
      <c r="PQO28" s="12"/>
      <c r="PQP28" s="12"/>
      <c r="PQQ28" s="12"/>
      <c r="PQR28" s="12"/>
      <c r="PQS28" s="12"/>
      <c r="PQT28" s="12"/>
      <c r="PQU28" s="12"/>
      <c r="PQV28" s="12"/>
      <c r="PQW28" s="12"/>
      <c r="PQX28" s="12"/>
      <c r="PQY28" s="12"/>
      <c r="PQZ28" s="12"/>
      <c r="PRA28" s="12"/>
      <c r="PRB28" s="12"/>
      <c r="PRC28" s="12"/>
      <c r="PRD28" s="12"/>
      <c r="PRE28" s="12"/>
      <c r="PRF28" s="12"/>
      <c r="PRG28" s="12"/>
      <c r="PRH28" s="12"/>
      <c r="PRI28" s="12"/>
      <c r="PRJ28" s="12"/>
      <c r="PRK28" s="12"/>
      <c r="PRL28" s="12"/>
      <c r="PRM28" s="12"/>
      <c r="PRN28" s="12"/>
      <c r="PRO28" s="12"/>
      <c r="PRP28" s="12"/>
      <c r="PRQ28" s="12"/>
      <c r="PRR28" s="12"/>
      <c r="PRS28" s="12"/>
      <c r="PRT28" s="12"/>
      <c r="PRU28" s="12"/>
      <c r="PRV28" s="12"/>
      <c r="PRW28" s="12"/>
      <c r="PRX28" s="12"/>
      <c r="PRY28" s="12"/>
      <c r="PRZ28" s="12"/>
      <c r="PSA28" s="12"/>
      <c r="PSB28" s="12"/>
      <c r="PSC28" s="12"/>
      <c r="PSD28" s="12"/>
      <c r="PSE28" s="12"/>
      <c r="PSF28" s="12"/>
      <c r="PSG28" s="12"/>
      <c r="PSH28" s="12"/>
      <c r="PSI28" s="12"/>
      <c r="PSJ28" s="12"/>
      <c r="PSK28" s="12"/>
      <c r="PSL28" s="12"/>
      <c r="PSM28" s="12"/>
      <c r="PSN28" s="12"/>
      <c r="PSO28" s="12"/>
      <c r="PSP28" s="12"/>
      <c r="PSQ28" s="12"/>
      <c r="PSR28" s="12"/>
      <c r="PSS28" s="12"/>
      <c r="PST28" s="12"/>
      <c r="PSU28" s="12"/>
      <c r="PSV28" s="12"/>
      <c r="PSW28" s="12"/>
      <c r="PSX28" s="12"/>
      <c r="PSY28" s="12"/>
      <c r="PSZ28" s="12"/>
      <c r="PTA28" s="12"/>
      <c r="PTB28" s="12"/>
      <c r="PTC28" s="12"/>
      <c r="PTD28" s="12"/>
      <c r="PTE28" s="12"/>
      <c r="PTF28" s="12"/>
      <c r="PTG28" s="12"/>
      <c r="PTH28" s="12"/>
      <c r="PTI28" s="12"/>
      <c r="PTJ28" s="12"/>
      <c r="PTK28" s="12"/>
      <c r="PTL28" s="12"/>
      <c r="PTM28" s="12"/>
      <c r="PTN28" s="12"/>
      <c r="PTO28" s="12"/>
      <c r="PTP28" s="12"/>
      <c r="PTQ28" s="12"/>
      <c r="PTR28" s="12"/>
      <c r="PTS28" s="12"/>
      <c r="PTT28" s="12"/>
      <c r="PTU28" s="12"/>
      <c r="PTV28" s="12"/>
      <c r="PTW28" s="12"/>
      <c r="PTX28" s="12"/>
      <c r="PTY28" s="12"/>
      <c r="PTZ28" s="12"/>
      <c r="PUA28" s="12"/>
      <c r="PUB28" s="12"/>
      <c r="PUC28" s="12"/>
      <c r="PUD28" s="12"/>
      <c r="PUE28" s="12"/>
      <c r="PUF28" s="12"/>
      <c r="PUG28" s="12"/>
      <c r="PUH28" s="12"/>
      <c r="PUI28" s="12"/>
      <c r="PUJ28" s="12"/>
      <c r="PUK28" s="12"/>
      <c r="PUL28" s="12"/>
      <c r="PUM28" s="12"/>
      <c r="PUN28" s="12"/>
      <c r="PUO28" s="12"/>
      <c r="PUP28" s="12"/>
      <c r="PUQ28" s="12"/>
      <c r="PUR28" s="12"/>
      <c r="PUS28" s="12"/>
      <c r="PUT28" s="12"/>
      <c r="PUU28" s="12"/>
      <c r="PUV28" s="12"/>
      <c r="PUW28" s="12"/>
      <c r="PUX28" s="12"/>
      <c r="PUY28" s="12"/>
      <c r="PUZ28" s="12"/>
      <c r="PVA28" s="12"/>
      <c r="PVB28" s="12"/>
      <c r="PVC28" s="12"/>
      <c r="PVD28" s="12"/>
      <c r="PVE28" s="12"/>
      <c r="PVF28" s="12"/>
      <c r="PVG28" s="12"/>
      <c r="PVH28" s="12"/>
      <c r="PVI28" s="12"/>
      <c r="PVJ28" s="12"/>
      <c r="PVK28" s="12"/>
      <c r="PVL28" s="12"/>
      <c r="PVM28" s="12"/>
      <c r="PVN28" s="12"/>
      <c r="PVO28" s="12"/>
      <c r="PVP28" s="12"/>
      <c r="PVQ28" s="12"/>
      <c r="PVR28" s="12"/>
      <c r="PVS28" s="12"/>
      <c r="PVT28" s="12"/>
      <c r="PVU28" s="12"/>
      <c r="PVV28" s="12"/>
      <c r="PVW28" s="12"/>
      <c r="PVX28" s="12"/>
      <c r="PVY28" s="12"/>
      <c r="PVZ28" s="12"/>
      <c r="PWA28" s="12"/>
      <c r="PWB28" s="12"/>
      <c r="PWC28" s="12"/>
      <c r="PWD28" s="12"/>
      <c r="PWE28" s="12"/>
      <c r="PWF28" s="12"/>
      <c r="PWG28" s="12"/>
      <c r="PWH28" s="12"/>
      <c r="PWI28" s="12"/>
      <c r="PWJ28" s="12"/>
      <c r="PWK28" s="12"/>
      <c r="PWL28" s="12"/>
      <c r="PWM28" s="12"/>
      <c r="PWN28" s="12"/>
      <c r="PWO28" s="12"/>
      <c r="PWP28" s="12"/>
      <c r="PWQ28" s="12"/>
      <c r="PWR28" s="12"/>
      <c r="PWS28" s="12"/>
      <c r="PWT28" s="12"/>
      <c r="PWU28" s="12"/>
      <c r="PWV28" s="12"/>
      <c r="PWW28" s="12"/>
      <c r="PWX28" s="12"/>
      <c r="PWY28" s="12"/>
      <c r="PWZ28" s="12"/>
      <c r="PXA28" s="12"/>
      <c r="PXB28" s="12"/>
      <c r="PXC28" s="12"/>
      <c r="PXD28" s="12"/>
      <c r="PXE28" s="12"/>
      <c r="PXF28" s="12"/>
      <c r="PXG28" s="12"/>
      <c r="PXH28" s="12"/>
      <c r="PXI28" s="12"/>
      <c r="PXJ28" s="12"/>
      <c r="PXK28" s="12"/>
      <c r="PXL28" s="12"/>
      <c r="PXM28" s="12"/>
      <c r="PXN28" s="12"/>
      <c r="PXO28" s="12"/>
      <c r="PXP28" s="12"/>
      <c r="PXQ28" s="12"/>
      <c r="PXR28" s="12"/>
      <c r="PXS28" s="12"/>
      <c r="PXT28" s="12"/>
      <c r="PXU28" s="12"/>
      <c r="PXV28" s="12"/>
      <c r="PXW28" s="12"/>
      <c r="PXX28" s="12"/>
      <c r="PXY28" s="12"/>
      <c r="PXZ28" s="12"/>
      <c r="PYA28" s="12"/>
      <c r="PYB28" s="12"/>
      <c r="PYC28" s="12"/>
      <c r="PYD28" s="12"/>
      <c r="PYE28" s="12"/>
      <c r="PYF28" s="12"/>
      <c r="PYG28" s="12"/>
      <c r="PYH28" s="12"/>
      <c r="PYI28" s="12"/>
      <c r="PYJ28" s="12"/>
      <c r="PYK28" s="12"/>
      <c r="PYL28" s="12"/>
      <c r="PYM28" s="12"/>
      <c r="PYN28" s="12"/>
      <c r="PYO28" s="12"/>
      <c r="PYP28" s="12"/>
      <c r="PYQ28" s="12"/>
      <c r="PYR28" s="12"/>
      <c r="PYS28" s="12"/>
      <c r="PYT28" s="12"/>
      <c r="PYU28" s="12"/>
      <c r="PYV28" s="12"/>
      <c r="PYW28" s="12"/>
      <c r="PYX28" s="12"/>
      <c r="PYY28" s="12"/>
      <c r="PYZ28" s="12"/>
      <c r="PZA28" s="12"/>
      <c r="PZB28" s="12"/>
      <c r="PZC28" s="12"/>
      <c r="PZD28" s="12"/>
      <c r="PZE28" s="12"/>
      <c r="PZF28" s="12"/>
      <c r="PZG28" s="12"/>
      <c r="PZH28" s="12"/>
      <c r="PZI28" s="12"/>
      <c r="PZJ28" s="12"/>
      <c r="PZK28" s="12"/>
      <c r="PZL28" s="12"/>
      <c r="PZM28" s="12"/>
      <c r="PZN28" s="12"/>
      <c r="PZO28" s="12"/>
      <c r="PZP28" s="12"/>
      <c r="PZQ28" s="12"/>
      <c r="PZR28" s="12"/>
      <c r="PZS28" s="12"/>
      <c r="PZT28" s="12"/>
      <c r="PZU28" s="12"/>
      <c r="PZV28" s="12"/>
      <c r="PZW28" s="12"/>
      <c r="PZX28" s="12"/>
      <c r="PZY28" s="12"/>
      <c r="PZZ28" s="12"/>
      <c r="QAA28" s="12"/>
      <c r="QAB28" s="12"/>
      <c r="QAC28" s="12"/>
      <c r="QAD28" s="12"/>
      <c r="QAE28" s="12"/>
      <c r="QAF28" s="12"/>
      <c r="QAG28" s="12"/>
      <c r="QAH28" s="12"/>
      <c r="QAI28" s="12"/>
      <c r="QAJ28" s="12"/>
      <c r="QAK28" s="12"/>
      <c r="QAL28" s="12"/>
      <c r="QAM28" s="12"/>
      <c r="QAN28" s="12"/>
      <c r="QAO28" s="12"/>
      <c r="QAP28" s="12"/>
      <c r="QAQ28" s="12"/>
      <c r="QAR28" s="12"/>
      <c r="QAS28" s="12"/>
      <c r="QAT28" s="12"/>
      <c r="QAU28" s="12"/>
      <c r="QAV28" s="12"/>
      <c r="QAW28" s="12"/>
      <c r="QAX28" s="12"/>
      <c r="QAY28" s="12"/>
      <c r="QAZ28" s="12"/>
      <c r="QBA28" s="12"/>
      <c r="QBB28" s="12"/>
      <c r="QBC28" s="12"/>
      <c r="QBD28" s="12"/>
      <c r="QBE28" s="12"/>
      <c r="QBF28" s="12"/>
      <c r="QBG28" s="12"/>
      <c r="QBH28" s="12"/>
      <c r="QBI28" s="12"/>
      <c r="QBJ28" s="12"/>
      <c r="QBK28" s="12"/>
      <c r="QBL28" s="12"/>
      <c r="QBM28" s="12"/>
      <c r="QBN28" s="12"/>
      <c r="QBO28" s="12"/>
      <c r="QBP28" s="12"/>
      <c r="QBQ28" s="12"/>
      <c r="QBR28" s="12"/>
      <c r="QBS28" s="12"/>
      <c r="QBT28" s="12"/>
      <c r="QBU28" s="12"/>
      <c r="QBV28" s="12"/>
      <c r="QBW28" s="12"/>
      <c r="QBX28" s="12"/>
      <c r="QBY28" s="12"/>
      <c r="QBZ28" s="12"/>
      <c r="QCA28" s="12"/>
      <c r="QCB28" s="12"/>
      <c r="QCC28" s="12"/>
      <c r="QCD28" s="12"/>
      <c r="QCE28" s="12"/>
      <c r="QCF28" s="12"/>
      <c r="QCG28" s="12"/>
      <c r="QCH28" s="12"/>
      <c r="QCI28" s="12"/>
      <c r="QCJ28" s="12"/>
      <c r="QCK28" s="12"/>
      <c r="QCL28" s="12"/>
      <c r="QCM28" s="12"/>
      <c r="QCN28" s="12"/>
      <c r="QCO28" s="12"/>
      <c r="QCP28" s="12"/>
      <c r="QCQ28" s="12"/>
      <c r="QCR28" s="12"/>
      <c r="QCS28" s="12"/>
      <c r="QCT28" s="12"/>
      <c r="QCU28" s="12"/>
      <c r="QCV28" s="12"/>
      <c r="QCW28" s="12"/>
      <c r="QCX28" s="12"/>
      <c r="QCY28" s="12"/>
      <c r="QCZ28" s="12"/>
      <c r="QDA28" s="12"/>
      <c r="QDB28" s="12"/>
      <c r="QDC28" s="12"/>
      <c r="QDD28" s="12"/>
      <c r="QDE28" s="12"/>
      <c r="QDF28" s="12"/>
      <c r="QDG28" s="12"/>
      <c r="QDH28" s="12"/>
      <c r="QDI28" s="12"/>
      <c r="QDJ28" s="12"/>
      <c r="QDK28" s="12"/>
      <c r="QDL28" s="12"/>
      <c r="QDM28" s="12"/>
      <c r="QDN28" s="12"/>
      <c r="QDO28" s="12"/>
      <c r="QDP28" s="12"/>
      <c r="QDQ28" s="12"/>
      <c r="QDR28" s="12"/>
      <c r="QDS28" s="12"/>
      <c r="QDT28" s="12"/>
      <c r="QDU28" s="12"/>
      <c r="QDV28" s="12"/>
      <c r="QDW28" s="12"/>
      <c r="QDX28" s="12"/>
      <c r="QDY28" s="12"/>
      <c r="QDZ28" s="12"/>
      <c r="QEA28" s="12"/>
      <c r="QEB28" s="12"/>
      <c r="QEC28" s="12"/>
      <c r="QED28" s="12"/>
      <c r="QEE28" s="12"/>
      <c r="QEF28" s="12"/>
      <c r="QEG28" s="12"/>
      <c r="QEH28" s="12"/>
      <c r="QEI28" s="12"/>
      <c r="QEJ28" s="12"/>
      <c r="QEK28" s="12"/>
      <c r="QEL28" s="12"/>
      <c r="QEM28" s="12"/>
      <c r="QEN28" s="12"/>
      <c r="QEO28" s="12"/>
      <c r="QEP28" s="12"/>
      <c r="QEQ28" s="12"/>
      <c r="QER28" s="12"/>
      <c r="QES28" s="12"/>
      <c r="QET28" s="12"/>
      <c r="QEU28" s="12"/>
      <c r="QEV28" s="12"/>
      <c r="QEW28" s="12"/>
      <c r="QEX28" s="12"/>
      <c r="QEY28" s="12"/>
      <c r="QEZ28" s="12"/>
      <c r="QFA28" s="12"/>
      <c r="QFB28" s="12"/>
      <c r="QFC28" s="12"/>
      <c r="QFD28" s="12"/>
      <c r="QFE28" s="12"/>
      <c r="QFF28" s="12"/>
      <c r="QFG28" s="12"/>
      <c r="QFH28" s="12"/>
      <c r="QFI28" s="12"/>
      <c r="QFJ28" s="12"/>
      <c r="QFK28" s="12"/>
      <c r="QFL28" s="12"/>
      <c r="QFM28" s="12"/>
      <c r="QFN28" s="12"/>
      <c r="QFO28" s="12"/>
      <c r="QFP28" s="12"/>
      <c r="QFQ28" s="12"/>
      <c r="QFR28" s="12"/>
      <c r="QFS28" s="12"/>
      <c r="QFT28" s="12"/>
      <c r="QFU28" s="12"/>
      <c r="QFV28" s="12"/>
      <c r="QFW28" s="12"/>
      <c r="QFX28" s="12"/>
      <c r="QFY28" s="12"/>
      <c r="QFZ28" s="12"/>
      <c r="QGA28" s="12"/>
      <c r="QGB28" s="12"/>
      <c r="QGC28" s="12"/>
      <c r="QGD28" s="12"/>
      <c r="QGE28" s="12"/>
      <c r="QGF28" s="12"/>
      <c r="QGG28" s="12"/>
      <c r="QGH28" s="12"/>
      <c r="QGI28" s="12"/>
      <c r="QGJ28" s="12"/>
      <c r="QGK28" s="12"/>
      <c r="QGL28" s="12"/>
      <c r="QGM28" s="12"/>
      <c r="QGN28" s="12"/>
      <c r="QGO28" s="12"/>
      <c r="QGP28" s="12"/>
      <c r="QGQ28" s="12"/>
      <c r="QGR28" s="12"/>
      <c r="QGS28" s="12"/>
      <c r="QGT28" s="12"/>
      <c r="QGU28" s="12"/>
      <c r="QGV28" s="12"/>
      <c r="QGW28" s="12"/>
      <c r="QGX28" s="12"/>
      <c r="QGY28" s="12"/>
      <c r="QGZ28" s="12"/>
      <c r="QHA28" s="12"/>
      <c r="QHB28" s="12"/>
      <c r="QHC28" s="12"/>
      <c r="QHD28" s="12"/>
      <c r="QHE28" s="12"/>
      <c r="QHF28" s="12"/>
      <c r="QHG28" s="12"/>
      <c r="QHH28" s="12"/>
      <c r="QHI28" s="12"/>
      <c r="QHJ28" s="12"/>
      <c r="QHK28" s="12"/>
      <c r="QHL28" s="12"/>
      <c r="QHM28" s="12"/>
      <c r="QHN28" s="12"/>
      <c r="QHO28" s="12"/>
      <c r="QHP28" s="12"/>
      <c r="QHQ28" s="12"/>
      <c r="QHR28" s="12"/>
      <c r="QHS28" s="12"/>
      <c r="QHT28" s="12"/>
      <c r="QHU28" s="12"/>
      <c r="QHV28" s="12"/>
      <c r="QHW28" s="12"/>
      <c r="QHX28" s="12"/>
      <c r="QHY28" s="12"/>
      <c r="QHZ28" s="12"/>
      <c r="QIA28" s="12"/>
      <c r="QIB28" s="12"/>
      <c r="QIC28" s="12"/>
      <c r="QID28" s="12"/>
      <c r="QIE28" s="12"/>
      <c r="QIF28" s="12"/>
      <c r="QIG28" s="12"/>
      <c r="QIH28" s="12"/>
      <c r="QII28" s="12"/>
      <c r="QIJ28" s="12"/>
      <c r="QIK28" s="12"/>
      <c r="QIL28" s="12"/>
      <c r="QIM28" s="12"/>
      <c r="QIN28" s="12"/>
      <c r="QIO28" s="12"/>
      <c r="QIP28" s="12"/>
      <c r="QIQ28" s="12"/>
      <c r="QIR28" s="12"/>
      <c r="QIS28" s="12"/>
      <c r="QIT28" s="12"/>
      <c r="QIU28" s="12"/>
      <c r="QIV28" s="12"/>
      <c r="QIW28" s="12"/>
      <c r="QIX28" s="12"/>
      <c r="QIY28" s="12"/>
      <c r="QIZ28" s="12"/>
      <c r="QJA28" s="12"/>
      <c r="QJB28" s="12"/>
      <c r="QJC28" s="12"/>
      <c r="QJD28" s="12"/>
      <c r="QJE28" s="12"/>
      <c r="QJF28" s="12"/>
      <c r="QJG28" s="12"/>
      <c r="QJH28" s="12"/>
      <c r="QJI28" s="12"/>
      <c r="QJJ28" s="12"/>
      <c r="QJK28" s="12"/>
      <c r="QJL28" s="12"/>
      <c r="QJM28" s="12"/>
      <c r="QJN28" s="12"/>
      <c r="QJO28" s="12"/>
      <c r="QJP28" s="12"/>
      <c r="QJQ28" s="12"/>
      <c r="QJR28" s="12"/>
      <c r="QJS28" s="12"/>
      <c r="QJT28" s="12"/>
      <c r="QJU28" s="12"/>
      <c r="QJV28" s="12"/>
      <c r="QJW28" s="12"/>
      <c r="QJX28" s="12"/>
      <c r="QJY28" s="12"/>
      <c r="QJZ28" s="12"/>
      <c r="QKA28" s="12"/>
      <c r="QKB28" s="12"/>
      <c r="QKC28" s="12"/>
      <c r="QKD28" s="12"/>
      <c r="QKE28" s="12"/>
      <c r="QKF28" s="12"/>
      <c r="QKG28" s="12"/>
      <c r="QKH28" s="12"/>
      <c r="QKI28" s="12"/>
      <c r="QKJ28" s="12"/>
      <c r="QKK28" s="12"/>
      <c r="QKL28" s="12"/>
      <c r="QKM28" s="12"/>
      <c r="QKN28" s="12"/>
      <c r="QKO28" s="12"/>
      <c r="QKP28" s="12"/>
      <c r="QKQ28" s="12"/>
      <c r="QKR28" s="12"/>
      <c r="QKS28" s="12"/>
      <c r="QKT28" s="12"/>
      <c r="QKU28" s="12"/>
      <c r="QKV28" s="12"/>
      <c r="QKW28" s="12"/>
      <c r="QKX28" s="12"/>
      <c r="QKY28" s="12"/>
      <c r="QKZ28" s="12"/>
      <c r="QLA28" s="12"/>
      <c r="QLB28" s="12"/>
      <c r="QLC28" s="12"/>
      <c r="QLD28" s="12"/>
      <c r="QLE28" s="12"/>
      <c r="QLF28" s="12"/>
      <c r="QLG28" s="12"/>
      <c r="QLH28" s="12"/>
      <c r="QLI28" s="12"/>
      <c r="QLJ28" s="12"/>
      <c r="QLK28" s="12"/>
      <c r="QLL28" s="12"/>
      <c r="QLM28" s="12"/>
      <c r="QLN28" s="12"/>
      <c r="QLO28" s="12"/>
      <c r="QLP28" s="12"/>
      <c r="QLQ28" s="12"/>
      <c r="QLR28" s="12"/>
      <c r="QLS28" s="12"/>
      <c r="QLT28" s="12"/>
      <c r="QLU28" s="12"/>
      <c r="QLV28" s="12"/>
      <c r="QLW28" s="12"/>
      <c r="QLX28" s="12"/>
      <c r="QLY28" s="12"/>
      <c r="QLZ28" s="12"/>
      <c r="QMA28" s="12"/>
      <c r="QMB28" s="12"/>
      <c r="QMC28" s="12"/>
      <c r="QMD28" s="12"/>
      <c r="QME28" s="12"/>
      <c r="QMF28" s="12"/>
      <c r="QMG28" s="12"/>
      <c r="QMH28" s="12"/>
      <c r="QMI28" s="12"/>
      <c r="QMJ28" s="12"/>
      <c r="QMK28" s="12"/>
      <c r="QML28" s="12"/>
      <c r="QMM28" s="12"/>
      <c r="QMN28" s="12"/>
      <c r="QMO28" s="12"/>
      <c r="QMP28" s="12"/>
      <c r="QMQ28" s="12"/>
      <c r="QMR28" s="12"/>
      <c r="QMS28" s="12"/>
      <c r="QMT28" s="12"/>
      <c r="QMU28" s="12"/>
      <c r="QMV28" s="12"/>
      <c r="QMW28" s="12"/>
      <c r="QMX28" s="12"/>
      <c r="QMY28" s="12"/>
      <c r="QMZ28" s="12"/>
      <c r="QNA28" s="12"/>
      <c r="QNB28" s="12"/>
      <c r="QNC28" s="12"/>
      <c r="QND28" s="12"/>
      <c r="QNE28" s="12"/>
      <c r="QNF28" s="12"/>
      <c r="QNG28" s="12"/>
      <c r="QNH28" s="12"/>
      <c r="QNI28" s="12"/>
      <c r="QNJ28" s="12"/>
      <c r="QNK28" s="12"/>
      <c r="QNL28" s="12"/>
      <c r="QNM28" s="12"/>
      <c r="QNN28" s="12"/>
      <c r="QNO28" s="12"/>
      <c r="QNP28" s="12"/>
      <c r="QNQ28" s="12"/>
      <c r="QNR28" s="12"/>
      <c r="QNS28" s="12"/>
      <c r="QNT28" s="12"/>
      <c r="QNU28" s="12"/>
      <c r="QNV28" s="12"/>
      <c r="QNW28" s="12"/>
      <c r="QNX28" s="12"/>
      <c r="QNY28" s="12"/>
      <c r="QNZ28" s="12"/>
      <c r="QOA28" s="12"/>
      <c r="QOB28" s="12"/>
      <c r="QOC28" s="12"/>
      <c r="QOD28" s="12"/>
      <c r="QOE28" s="12"/>
      <c r="QOF28" s="12"/>
      <c r="QOG28" s="12"/>
      <c r="QOH28" s="12"/>
      <c r="QOI28" s="12"/>
      <c r="QOJ28" s="12"/>
      <c r="QOK28" s="12"/>
      <c r="QOL28" s="12"/>
      <c r="QOM28" s="12"/>
      <c r="QON28" s="12"/>
      <c r="QOO28" s="12"/>
      <c r="QOP28" s="12"/>
      <c r="QOQ28" s="12"/>
      <c r="QOR28" s="12"/>
      <c r="QOS28" s="12"/>
      <c r="QOT28" s="12"/>
      <c r="QOU28" s="12"/>
      <c r="QOV28" s="12"/>
      <c r="QOW28" s="12"/>
      <c r="QOX28" s="12"/>
      <c r="QOY28" s="12"/>
      <c r="QOZ28" s="12"/>
      <c r="QPA28" s="12"/>
      <c r="QPB28" s="12"/>
      <c r="QPC28" s="12"/>
      <c r="QPD28" s="12"/>
      <c r="QPE28" s="12"/>
      <c r="QPF28" s="12"/>
      <c r="QPG28" s="12"/>
      <c r="QPH28" s="12"/>
      <c r="QPI28" s="12"/>
      <c r="QPJ28" s="12"/>
      <c r="QPK28" s="12"/>
      <c r="QPL28" s="12"/>
      <c r="QPM28" s="12"/>
      <c r="QPN28" s="12"/>
      <c r="QPO28" s="12"/>
      <c r="QPP28" s="12"/>
      <c r="QPQ28" s="12"/>
      <c r="QPR28" s="12"/>
      <c r="QPS28" s="12"/>
      <c r="QPT28" s="12"/>
      <c r="QPU28" s="12"/>
      <c r="QPV28" s="12"/>
      <c r="QPW28" s="12"/>
      <c r="QPX28" s="12"/>
      <c r="QPY28" s="12"/>
      <c r="QPZ28" s="12"/>
      <c r="QQA28" s="12"/>
      <c r="QQB28" s="12"/>
      <c r="QQC28" s="12"/>
      <c r="QQD28" s="12"/>
      <c r="QQE28" s="12"/>
      <c r="QQF28" s="12"/>
      <c r="QQG28" s="12"/>
      <c r="QQH28" s="12"/>
      <c r="QQI28" s="12"/>
      <c r="QQJ28" s="12"/>
      <c r="QQK28" s="12"/>
      <c r="QQL28" s="12"/>
      <c r="QQM28" s="12"/>
      <c r="QQN28" s="12"/>
      <c r="QQO28" s="12"/>
      <c r="QQP28" s="12"/>
      <c r="QQQ28" s="12"/>
      <c r="QQR28" s="12"/>
      <c r="QQS28" s="12"/>
      <c r="QQT28" s="12"/>
      <c r="QQU28" s="12"/>
      <c r="QQV28" s="12"/>
      <c r="QQW28" s="12"/>
      <c r="QQX28" s="12"/>
      <c r="QQY28" s="12"/>
      <c r="QQZ28" s="12"/>
      <c r="QRA28" s="12"/>
      <c r="QRB28" s="12"/>
      <c r="QRC28" s="12"/>
      <c r="QRD28" s="12"/>
      <c r="QRE28" s="12"/>
      <c r="QRF28" s="12"/>
      <c r="QRG28" s="12"/>
      <c r="QRH28" s="12"/>
      <c r="QRI28" s="12"/>
      <c r="QRJ28" s="12"/>
      <c r="QRK28" s="12"/>
      <c r="QRL28" s="12"/>
      <c r="QRM28" s="12"/>
      <c r="QRN28" s="12"/>
      <c r="QRO28" s="12"/>
      <c r="QRP28" s="12"/>
      <c r="QRQ28" s="12"/>
      <c r="QRR28" s="12"/>
      <c r="QRS28" s="12"/>
      <c r="QRT28" s="12"/>
      <c r="QRU28" s="12"/>
      <c r="QRV28" s="12"/>
      <c r="QRW28" s="12"/>
      <c r="QRX28" s="12"/>
      <c r="QRY28" s="12"/>
      <c r="QRZ28" s="12"/>
      <c r="QSA28" s="12"/>
      <c r="QSB28" s="12"/>
      <c r="QSC28" s="12"/>
      <c r="QSD28" s="12"/>
      <c r="QSE28" s="12"/>
      <c r="QSF28" s="12"/>
      <c r="QSG28" s="12"/>
      <c r="QSH28" s="12"/>
      <c r="QSI28" s="12"/>
      <c r="QSJ28" s="12"/>
      <c r="QSK28" s="12"/>
      <c r="QSL28" s="12"/>
      <c r="QSM28" s="12"/>
      <c r="QSN28" s="12"/>
      <c r="QSO28" s="12"/>
      <c r="QSP28" s="12"/>
      <c r="QSQ28" s="12"/>
      <c r="QSR28" s="12"/>
      <c r="QSS28" s="12"/>
      <c r="QST28" s="12"/>
      <c r="QSU28" s="12"/>
      <c r="QSV28" s="12"/>
      <c r="QSW28" s="12"/>
      <c r="QSX28" s="12"/>
      <c r="QSY28" s="12"/>
      <c r="QSZ28" s="12"/>
      <c r="QTA28" s="12"/>
      <c r="QTB28" s="12"/>
      <c r="QTC28" s="12"/>
      <c r="QTD28" s="12"/>
      <c r="QTE28" s="12"/>
      <c r="QTF28" s="12"/>
      <c r="QTG28" s="12"/>
      <c r="QTH28" s="12"/>
      <c r="QTI28" s="12"/>
      <c r="QTJ28" s="12"/>
      <c r="QTK28" s="12"/>
      <c r="QTL28" s="12"/>
      <c r="QTM28" s="12"/>
      <c r="QTN28" s="12"/>
      <c r="QTO28" s="12"/>
      <c r="QTP28" s="12"/>
      <c r="QTQ28" s="12"/>
      <c r="QTR28" s="12"/>
      <c r="QTS28" s="12"/>
      <c r="QTT28" s="12"/>
      <c r="QTU28" s="12"/>
      <c r="QTV28" s="12"/>
      <c r="QTW28" s="12"/>
      <c r="QTX28" s="12"/>
      <c r="QTY28" s="12"/>
      <c r="QTZ28" s="12"/>
      <c r="QUA28" s="12"/>
      <c r="QUB28" s="12"/>
      <c r="QUC28" s="12"/>
      <c r="QUD28" s="12"/>
      <c r="QUE28" s="12"/>
      <c r="QUF28" s="12"/>
      <c r="QUG28" s="12"/>
      <c r="QUH28" s="12"/>
      <c r="QUI28" s="12"/>
      <c r="QUJ28" s="12"/>
      <c r="QUK28" s="12"/>
      <c r="QUL28" s="12"/>
      <c r="QUM28" s="12"/>
      <c r="QUN28" s="12"/>
      <c r="QUO28" s="12"/>
      <c r="QUP28" s="12"/>
      <c r="QUQ28" s="12"/>
      <c r="QUR28" s="12"/>
      <c r="QUS28" s="12"/>
      <c r="QUT28" s="12"/>
      <c r="QUU28" s="12"/>
      <c r="QUV28" s="12"/>
      <c r="QUW28" s="12"/>
      <c r="QUX28" s="12"/>
      <c r="QUY28" s="12"/>
      <c r="QUZ28" s="12"/>
      <c r="QVA28" s="12"/>
      <c r="QVB28" s="12"/>
      <c r="QVC28" s="12"/>
      <c r="QVD28" s="12"/>
      <c r="QVE28" s="12"/>
      <c r="QVF28" s="12"/>
      <c r="QVG28" s="12"/>
      <c r="QVH28" s="12"/>
      <c r="QVI28" s="12"/>
      <c r="QVJ28" s="12"/>
      <c r="QVK28" s="12"/>
      <c r="QVL28" s="12"/>
      <c r="QVM28" s="12"/>
      <c r="QVN28" s="12"/>
      <c r="QVO28" s="12"/>
      <c r="QVP28" s="12"/>
      <c r="QVQ28" s="12"/>
      <c r="QVR28" s="12"/>
      <c r="QVS28" s="12"/>
      <c r="QVT28" s="12"/>
      <c r="QVU28" s="12"/>
      <c r="QVV28" s="12"/>
      <c r="QVW28" s="12"/>
      <c r="QVX28" s="12"/>
      <c r="QVY28" s="12"/>
      <c r="QVZ28" s="12"/>
      <c r="QWA28" s="12"/>
      <c r="QWB28" s="12"/>
      <c r="QWC28" s="12"/>
      <c r="QWD28" s="12"/>
      <c r="QWE28" s="12"/>
      <c r="QWF28" s="12"/>
      <c r="QWG28" s="12"/>
      <c r="QWH28" s="12"/>
      <c r="QWI28" s="12"/>
      <c r="QWJ28" s="12"/>
      <c r="QWK28" s="12"/>
      <c r="QWL28" s="12"/>
      <c r="QWM28" s="12"/>
      <c r="QWN28" s="12"/>
      <c r="QWO28" s="12"/>
      <c r="QWP28" s="12"/>
      <c r="QWQ28" s="12"/>
      <c r="QWR28" s="12"/>
      <c r="QWS28" s="12"/>
      <c r="QWT28" s="12"/>
      <c r="QWU28" s="12"/>
      <c r="QWV28" s="12"/>
      <c r="QWW28" s="12"/>
      <c r="QWX28" s="12"/>
      <c r="QWY28" s="12"/>
      <c r="QWZ28" s="12"/>
      <c r="QXA28" s="12"/>
      <c r="QXB28" s="12"/>
      <c r="QXC28" s="12"/>
      <c r="QXD28" s="12"/>
      <c r="QXE28" s="12"/>
      <c r="QXF28" s="12"/>
      <c r="QXG28" s="12"/>
      <c r="QXH28" s="12"/>
      <c r="QXI28" s="12"/>
      <c r="QXJ28" s="12"/>
      <c r="QXK28" s="12"/>
      <c r="QXL28" s="12"/>
      <c r="QXM28" s="12"/>
      <c r="QXN28" s="12"/>
      <c r="QXO28" s="12"/>
      <c r="QXP28" s="12"/>
      <c r="QXQ28" s="12"/>
      <c r="QXR28" s="12"/>
      <c r="QXS28" s="12"/>
      <c r="QXT28" s="12"/>
      <c r="QXU28" s="12"/>
      <c r="QXV28" s="12"/>
      <c r="QXW28" s="12"/>
      <c r="QXX28" s="12"/>
      <c r="QXY28" s="12"/>
      <c r="QXZ28" s="12"/>
      <c r="QYA28" s="12"/>
      <c r="QYB28" s="12"/>
      <c r="QYC28" s="12"/>
      <c r="QYD28" s="12"/>
      <c r="QYE28" s="12"/>
      <c r="QYF28" s="12"/>
      <c r="QYG28" s="12"/>
      <c r="QYH28" s="12"/>
      <c r="QYI28" s="12"/>
      <c r="QYJ28" s="12"/>
      <c r="QYK28" s="12"/>
      <c r="QYL28" s="12"/>
      <c r="QYM28" s="12"/>
      <c r="QYN28" s="12"/>
      <c r="QYO28" s="12"/>
      <c r="QYP28" s="12"/>
      <c r="QYQ28" s="12"/>
      <c r="QYR28" s="12"/>
      <c r="QYS28" s="12"/>
      <c r="QYT28" s="12"/>
      <c r="QYU28" s="12"/>
      <c r="QYV28" s="12"/>
      <c r="QYW28" s="12"/>
      <c r="QYX28" s="12"/>
      <c r="QYY28" s="12"/>
      <c r="QYZ28" s="12"/>
      <c r="QZA28" s="12"/>
      <c r="QZB28" s="12"/>
      <c r="QZC28" s="12"/>
      <c r="QZD28" s="12"/>
      <c r="QZE28" s="12"/>
      <c r="QZF28" s="12"/>
      <c r="QZG28" s="12"/>
      <c r="QZH28" s="12"/>
      <c r="QZI28" s="12"/>
      <c r="QZJ28" s="12"/>
      <c r="QZK28" s="12"/>
      <c r="QZL28" s="12"/>
      <c r="QZM28" s="12"/>
      <c r="QZN28" s="12"/>
      <c r="QZO28" s="12"/>
      <c r="QZP28" s="12"/>
      <c r="QZQ28" s="12"/>
      <c r="QZR28" s="12"/>
      <c r="QZS28" s="12"/>
      <c r="QZT28" s="12"/>
      <c r="QZU28" s="12"/>
      <c r="QZV28" s="12"/>
      <c r="QZW28" s="12"/>
      <c r="QZX28" s="12"/>
      <c r="QZY28" s="12"/>
      <c r="QZZ28" s="12"/>
      <c r="RAA28" s="12"/>
      <c r="RAB28" s="12"/>
      <c r="RAC28" s="12"/>
      <c r="RAD28" s="12"/>
      <c r="RAE28" s="12"/>
      <c r="RAF28" s="12"/>
      <c r="RAG28" s="12"/>
      <c r="RAH28" s="12"/>
      <c r="RAI28" s="12"/>
      <c r="RAJ28" s="12"/>
      <c r="RAK28" s="12"/>
      <c r="RAL28" s="12"/>
      <c r="RAM28" s="12"/>
      <c r="RAN28" s="12"/>
      <c r="RAO28" s="12"/>
      <c r="RAP28" s="12"/>
      <c r="RAQ28" s="12"/>
      <c r="RAR28" s="12"/>
      <c r="RAS28" s="12"/>
      <c r="RAT28" s="12"/>
      <c r="RAU28" s="12"/>
      <c r="RAV28" s="12"/>
      <c r="RAW28" s="12"/>
      <c r="RAX28" s="12"/>
      <c r="RAY28" s="12"/>
      <c r="RAZ28" s="12"/>
      <c r="RBA28" s="12"/>
      <c r="RBB28" s="12"/>
      <c r="RBC28" s="12"/>
      <c r="RBD28" s="12"/>
      <c r="RBE28" s="12"/>
      <c r="RBF28" s="12"/>
      <c r="RBG28" s="12"/>
      <c r="RBH28" s="12"/>
      <c r="RBI28" s="12"/>
      <c r="RBJ28" s="12"/>
      <c r="RBK28" s="12"/>
      <c r="RBL28" s="12"/>
      <c r="RBM28" s="12"/>
      <c r="RBN28" s="12"/>
      <c r="RBO28" s="12"/>
      <c r="RBP28" s="12"/>
      <c r="RBQ28" s="12"/>
      <c r="RBR28" s="12"/>
      <c r="RBS28" s="12"/>
      <c r="RBT28" s="12"/>
      <c r="RBU28" s="12"/>
      <c r="RBV28" s="12"/>
      <c r="RBW28" s="12"/>
      <c r="RBX28" s="12"/>
      <c r="RBY28" s="12"/>
      <c r="RBZ28" s="12"/>
      <c r="RCA28" s="12"/>
      <c r="RCB28" s="12"/>
      <c r="RCC28" s="12"/>
      <c r="RCD28" s="12"/>
      <c r="RCE28" s="12"/>
      <c r="RCF28" s="12"/>
      <c r="RCG28" s="12"/>
      <c r="RCH28" s="12"/>
      <c r="RCI28" s="12"/>
      <c r="RCJ28" s="12"/>
      <c r="RCK28" s="12"/>
      <c r="RCL28" s="12"/>
      <c r="RCM28" s="12"/>
      <c r="RCN28" s="12"/>
      <c r="RCO28" s="12"/>
      <c r="RCP28" s="12"/>
      <c r="RCQ28" s="12"/>
      <c r="RCR28" s="12"/>
      <c r="RCS28" s="12"/>
      <c r="RCT28" s="12"/>
      <c r="RCU28" s="12"/>
      <c r="RCV28" s="12"/>
      <c r="RCW28" s="12"/>
      <c r="RCX28" s="12"/>
      <c r="RCY28" s="12"/>
      <c r="RCZ28" s="12"/>
      <c r="RDA28" s="12"/>
      <c r="RDB28" s="12"/>
      <c r="RDC28" s="12"/>
      <c r="RDD28" s="12"/>
      <c r="RDE28" s="12"/>
      <c r="RDF28" s="12"/>
      <c r="RDG28" s="12"/>
      <c r="RDH28" s="12"/>
      <c r="RDI28" s="12"/>
      <c r="RDJ28" s="12"/>
      <c r="RDK28" s="12"/>
      <c r="RDL28" s="12"/>
      <c r="RDM28" s="12"/>
      <c r="RDN28" s="12"/>
      <c r="RDO28" s="12"/>
      <c r="RDP28" s="12"/>
      <c r="RDQ28" s="12"/>
      <c r="RDR28" s="12"/>
      <c r="RDS28" s="12"/>
      <c r="RDT28" s="12"/>
      <c r="RDU28" s="12"/>
      <c r="RDV28" s="12"/>
      <c r="RDW28" s="12"/>
      <c r="RDX28" s="12"/>
      <c r="RDY28" s="12"/>
      <c r="RDZ28" s="12"/>
      <c r="REA28" s="12"/>
      <c r="REB28" s="12"/>
      <c r="REC28" s="12"/>
      <c r="RED28" s="12"/>
      <c r="REE28" s="12"/>
      <c r="REF28" s="12"/>
      <c r="REG28" s="12"/>
      <c r="REH28" s="12"/>
      <c r="REI28" s="12"/>
      <c r="REJ28" s="12"/>
      <c r="REK28" s="12"/>
      <c r="REL28" s="12"/>
      <c r="REM28" s="12"/>
      <c r="REN28" s="12"/>
      <c r="REO28" s="12"/>
      <c r="REP28" s="12"/>
      <c r="REQ28" s="12"/>
      <c r="RER28" s="12"/>
      <c r="RES28" s="12"/>
      <c r="RET28" s="12"/>
      <c r="REU28" s="12"/>
      <c r="REV28" s="12"/>
      <c r="REW28" s="12"/>
      <c r="REX28" s="12"/>
      <c r="REY28" s="12"/>
      <c r="REZ28" s="12"/>
      <c r="RFA28" s="12"/>
      <c r="RFB28" s="12"/>
      <c r="RFC28" s="12"/>
      <c r="RFD28" s="12"/>
      <c r="RFE28" s="12"/>
      <c r="RFF28" s="12"/>
      <c r="RFG28" s="12"/>
      <c r="RFH28" s="12"/>
      <c r="RFI28" s="12"/>
      <c r="RFJ28" s="12"/>
      <c r="RFK28" s="12"/>
      <c r="RFL28" s="12"/>
      <c r="RFM28" s="12"/>
      <c r="RFN28" s="12"/>
      <c r="RFO28" s="12"/>
      <c r="RFP28" s="12"/>
      <c r="RFQ28" s="12"/>
      <c r="RFR28" s="12"/>
      <c r="RFS28" s="12"/>
      <c r="RFT28" s="12"/>
      <c r="RFU28" s="12"/>
      <c r="RFV28" s="12"/>
      <c r="RFW28" s="12"/>
      <c r="RFX28" s="12"/>
      <c r="RFY28" s="12"/>
      <c r="RFZ28" s="12"/>
      <c r="RGA28" s="12"/>
      <c r="RGB28" s="12"/>
      <c r="RGC28" s="12"/>
      <c r="RGD28" s="12"/>
      <c r="RGE28" s="12"/>
      <c r="RGF28" s="12"/>
      <c r="RGG28" s="12"/>
      <c r="RGH28" s="12"/>
      <c r="RGI28" s="12"/>
      <c r="RGJ28" s="12"/>
      <c r="RGK28" s="12"/>
      <c r="RGL28" s="12"/>
      <c r="RGM28" s="12"/>
      <c r="RGN28" s="12"/>
      <c r="RGO28" s="12"/>
      <c r="RGP28" s="12"/>
      <c r="RGQ28" s="12"/>
      <c r="RGR28" s="12"/>
      <c r="RGS28" s="12"/>
      <c r="RGT28" s="12"/>
      <c r="RGU28" s="12"/>
      <c r="RGV28" s="12"/>
      <c r="RGW28" s="12"/>
      <c r="RGX28" s="12"/>
      <c r="RGY28" s="12"/>
      <c r="RGZ28" s="12"/>
      <c r="RHA28" s="12"/>
      <c r="RHB28" s="12"/>
      <c r="RHC28" s="12"/>
      <c r="RHD28" s="12"/>
      <c r="RHE28" s="12"/>
      <c r="RHF28" s="12"/>
      <c r="RHG28" s="12"/>
      <c r="RHH28" s="12"/>
      <c r="RHI28" s="12"/>
      <c r="RHJ28" s="12"/>
      <c r="RHK28" s="12"/>
      <c r="RHL28" s="12"/>
      <c r="RHM28" s="12"/>
      <c r="RHN28" s="12"/>
      <c r="RHO28" s="12"/>
      <c r="RHP28" s="12"/>
      <c r="RHQ28" s="12"/>
      <c r="RHR28" s="12"/>
      <c r="RHS28" s="12"/>
      <c r="RHT28" s="12"/>
      <c r="RHU28" s="12"/>
      <c r="RHV28" s="12"/>
      <c r="RHW28" s="12"/>
      <c r="RHX28" s="12"/>
      <c r="RHY28" s="12"/>
      <c r="RHZ28" s="12"/>
      <c r="RIA28" s="12"/>
      <c r="RIB28" s="12"/>
      <c r="RIC28" s="12"/>
      <c r="RID28" s="12"/>
      <c r="RIE28" s="12"/>
      <c r="RIF28" s="12"/>
      <c r="RIG28" s="12"/>
      <c r="RIH28" s="12"/>
      <c r="RII28" s="12"/>
      <c r="RIJ28" s="12"/>
      <c r="RIK28" s="12"/>
      <c r="RIL28" s="12"/>
      <c r="RIM28" s="12"/>
      <c r="RIN28" s="12"/>
      <c r="RIO28" s="12"/>
      <c r="RIP28" s="12"/>
      <c r="RIQ28" s="12"/>
      <c r="RIR28" s="12"/>
      <c r="RIS28" s="12"/>
      <c r="RIT28" s="12"/>
      <c r="RIU28" s="12"/>
      <c r="RIV28" s="12"/>
      <c r="RIW28" s="12"/>
      <c r="RIX28" s="12"/>
      <c r="RIY28" s="12"/>
      <c r="RIZ28" s="12"/>
      <c r="RJA28" s="12"/>
      <c r="RJB28" s="12"/>
      <c r="RJC28" s="12"/>
      <c r="RJD28" s="12"/>
      <c r="RJE28" s="12"/>
      <c r="RJF28" s="12"/>
      <c r="RJG28" s="12"/>
      <c r="RJH28" s="12"/>
      <c r="RJI28" s="12"/>
      <c r="RJJ28" s="12"/>
      <c r="RJK28" s="12"/>
      <c r="RJL28" s="12"/>
      <c r="RJM28" s="12"/>
      <c r="RJN28" s="12"/>
      <c r="RJO28" s="12"/>
      <c r="RJP28" s="12"/>
      <c r="RJQ28" s="12"/>
      <c r="RJR28" s="12"/>
      <c r="RJS28" s="12"/>
      <c r="RJT28" s="12"/>
      <c r="RJU28" s="12"/>
      <c r="RJV28" s="12"/>
      <c r="RJW28" s="12"/>
      <c r="RJX28" s="12"/>
      <c r="RJY28" s="12"/>
      <c r="RJZ28" s="12"/>
      <c r="RKA28" s="12"/>
      <c r="RKB28" s="12"/>
      <c r="RKC28" s="12"/>
      <c r="RKD28" s="12"/>
      <c r="RKE28" s="12"/>
      <c r="RKF28" s="12"/>
      <c r="RKG28" s="12"/>
      <c r="RKH28" s="12"/>
      <c r="RKI28" s="12"/>
      <c r="RKJ28" s="12"/>
      <c r="RKK28" s="12"/>
      <c r="RKL28" s="12"/>
      <c r="RKM28" s="12"/>
      <c r="RKN28" s="12"/>
      <c r="RKO28" s="12"/>
      <c r="RKP28" s="12"/>
      <c r="RKQ28" s="12"/>
      <c r="RKR28" s="12"/>
      <c r="RKS28" s="12"/>
      <c r="RKT28" s="12"/>
      <c r="RKU28" s="12"/>
      <c r="RKV28" s="12"/>
      <c r="RKW28" s="12"/>
      <c r="RKX28" s="12"/>
      <c r="RKY28" s="12"/>
      <c r="RKZ28" s="12"/>
      <c r="RLA28" s="12"/>
      <c r="RLB28" s="12"/>
      <c r="RLC28" s="12"/>
      <c r="RLD28" s="12"/>
      <c r="RLE28" s="12"/>
      <c r="RLF28" s="12"/>
      <c r="RLG28" s="12"/>
      <c r="RLH28" s="12"/>
      <c r="RLI28" s="12"/>
      <c r="RLJ28" s="12"/>
      <c r="RLK28" s="12"/>
      <c r="RLL28" s="12"/>
      <c r="RLM28" s="12"/>
      <c r="RLN28" s="12"/>
      <c r="RLO28" s="12"/>
      <c r="RLP28" s="12"/>
      <c r="RLQ28" s="12"/>
      <c r="RLR28" s="12"/>
      <c r="RLS28" s="12"/>
      <c r="RLT28" s="12"/>
      <c r="RLU28" s="12"/>
      <c r="RLV28" s="12"/>
      <c r="RLW28" s="12"/>
      <c r="RLX28" s="12"/>
      <c r="RLY28" s="12"/>
      <c r="RLZ28" s="12"/>
      <c r="RMA28" s="12"/>
      <c r="RMB28" s="12"/>
      <c r="RMC28" s="12"/>
      <c r="RMD28" s="12"/>
      <c r="RME28" s="12"/>
      <c r="RMF28" s="12"/>
      <c r="RMG28" s="12"/>
      <c r="RMH28" s="12"/>
      <c r="RMI28" s="12"/>
      <c r="RMJ28" s="12"/>
      <c r="RMK28" s="12"/>
      <c r="RML28" s="12"/>
      <c r="RMM28" s="12"/>
      <c r="RMN28" s="12"/>
      <c r="RMO28" s="12"/>
      <c r="RMP28" s="12"/>
      <c r="RMQ28" s="12"/>
      <c r="RMR28" s="12"/>
      <c r="RMS28" s="12"/>
      <c r="RMT28" s="12"/>
      <c r="RMU28" s="12"/>
      <c r="RMV28" s="12"/>
      <c r="RMW28" s="12"/>
      <c r="RMX28" s="12"/>
      <c r="RMY28" s="12"/>
      <c r="RMZ28" s="12"/>
      <c r="RNA28" s="12"/>
      <c r="RNB28" s="12"/>
      <c r="RNC28" s="12"/>
      <c r="RND28" s="12"/>
      <c r="RNE28" s="12"/>
      <c r="RNF28" s="12"/>
      <c r="RNG28" s="12"/>
      <c r="RNH28" s="12"/>
      <c r="RNI28" s="12"/>
      <c r="RNJ28" s="12"/>
      <c r="RNK28" s="12"/>
      <c r="RNL28" s="12"/>
      <c r="RNM28" s="12"/>
      <c r="RNN28" s="12"/>
      <c r="RNO28" s="12"/>
      <c r="RNP28" s="12"/>
      <c r="RNQ28" s="12"/>
      <c r="RNR28" s="12"/>
      <c r="RNS28" s="12"/>
      <c r="RNT28" s="12"/>
      <c r="RNU28" s="12"/>
      <c r="RNV28" s="12"/>
      <c r="RNW28" s="12"/>
      <c r="RNX28" s="12"/>
      <c r="RNY28" s="12"/>
      <c r="RNZ28" s="12"/>
      <c r="ROA28" s="12"/>
      <c r="ROB28" s="12"/>
      <c r="ROC28" s="12"/>
      <c r="ROD28" s="12"/>
      <c r="ROE28" s="12"/>
      <c r="ROF28" s="12"/>
      <c r="ROG28" s="12"/>
      <c r="ROH28" s="12"/>
      <c r="ROI28" s="12"/>
      <c r="ROJ28" s="12"/>
      <c r="ROK28" s="12"/>
      <c r="ROL28" s="12"/>
      <c r="ROM28" s="12"/>
      <c r="RON28" s="12"/>
      <c r="ROO28" s="12"/>
      <c r="ROP28" s="12"/>
      <c r="ROQ28" s="12"/>
      <c r="ROR28" s="12"/>
      <c r="ROS28" s="12"/>
      <c r="ROT28" s="12"/>
      <c r="ROU28" s="12"/>
      <c r="ROV28" s="12"/>
      <c r="ROW28" s="12"/>
      <c r="ROX28" s="12"/>
      <c r="ROY28" s="12"/>
      <c r="ROZ28" s="12"/>
      <c r="RPA28" s="12"/>
      <c r="RPB28" s="12"/>
      <c r="RPC28" s="12"/>
      <c r="RPD28" s="12"/>
      <c r="RPE28" s="12"/>
      <c r="RPF28" s="12"/>
      <c r="RPG28" s="12"/>
      <c r="RPH28" s="12"/>
      <c r="RPI28" s="12"/>
      <c r="RPJ28" s="12"/>
      <c r="RPK28" s="12"/>
      <c r="RPL28" s="12"/>
      <c r="RPM28" s="12"/>
      <c r="RPN28" s="12"/>
      <c r="RPO28" s="12"/>
      <c r="RPP28" s="12"/>
      <c r="RPQ28" s="12"/>
      <c r="RPR28" s="12"/>
      <c r="RPS28" s="12"/>
      <c r="RPT28" s="12"/>
      <c r="RPU28" s="12"/>
      <c r="RPV28" s="12"/>
      <c r="RPW28" s="12"/>
      <c r="RPX28" s="12"/>
      <c r="RPY28" s="12"/>
      <c r="RPZ28" s="12"/>
      <c r="RQA28" s="12"/>
      <c r="RQB28" s="12"/>
      <c r="RQC28" s="12"/>
      <c r="RQD28" s="12"/>
      <c r="RQE28" s="12"/>
      <c r="RQF28" s="12"/>
      <c r="RQG28" s="12"/>
      <c r="RQH28" s="12"/>
      <c r="RQI28" s="12"/>
      <c r="RQJ28" s="12"/>
      <c r="RQK28" s="12"/>
      <c r="RQL28" s="12"/>
      <c r="RQM28" s="12"/>
      <c r="RQN28" s="12"/>
      <c r="RQO28" s="12"/>
      <c r="RQP28" s="12"/>
      <c r="RQQ28" s="12"/>
      <c r="RQR28" s="12"/>
      <c r="RQS28" s="12"/>
      <c r="RQT28" s="12"/>
      <c r="RQU28" s="12"/>
      <c r="RQV28" s="12"/>
      <c r="RQW28" s="12"/>
      <c r="RQX28" s="12"/>
      <c r="RQY28" s="12"/>
      <c r="RQZ28" s="12"/>
      <c r="RRA28" s="12"/>
      <c r="RRB28" s="12"/>
      <c r="RRC28" s="12"/>
      <c r="RRD28" s="12"/>
      <c r="RRE28" s="12"/>
      <c r="RRF28" s="12"/>
      <c r="RRG28" s="12"/>
      <c r="RRH28" s="12"/>
      <c r="RRI28" s="12"/>
      <c r="RRJ28" s="12"/>
      <c r="RRK28" s="12"/>
      <c r="RRL28" s="12"/>
      <c r="RRM28" s="12"/>
      <c r="RRN28" s="12"/>
      <c r="RRO28" s="12"/>
      <c r="RRP28" s="12"/>
      <c r="RRQ28" s="12"/>
      <c r="RRR28" s="12"/>
      <c r="RRS28" s="12"/>
      <c r="RRT28" s="12"/>
      <c r="RRU28" s="12"/>
      <c r="RRV28" s="12"/>
      <c r="RRW28" s="12"/>
      <c r="RRX28" s="12"/>
      <c r="RRY28" s="12"/>
      <c r="RRZ28" s="12"/>
      <c r="RSA28" s="12"/>
      <c r="RSB28" s="12"/>
      <c r="RSC28" s="12"/>
      <c r="RSD28" s="12"/>
      <c r="RSE28" s="12"/>
      <c r="RSF28" s="12"/>
      <c r="RSG28" s="12"/>
      <c r="RSH28" s="12"/>
      <c r="RSI28" s="12"/>
      <c r="RSJ28" s="12"/>
      <c r="RSK28" s="12"/>
      <c r="RSL28" s="12"/>
      <c r="RSM28" s="12"/>
      <c r="RSN28" s="12"/>
      <c r="RSO28" s="12"/>
      <c r="RSP28" s="12"/>
      <c r="RSQ28" s="12"/>
      <c r="RSR28" s="12"/>
      <c r="RSS28" s="12"/>
      <c r="RST28" s="12"/>
      <c r="RSU28" s="12"/>
      <c r="RSV28" s="12"/>
      <c r="RSW28" s="12"/>
      <c r="RSX28" s="12"/>
      <c r="RSY28" s="12"/>
      <c r="RSZ28" s="12"/>
      <c r="RTA28" s="12"/>
      <c r="RTB28" s="12"/>
      <c r="RTC28" s="12"/>
      <c r="RTD28" s="12"/>
      <c r="RTE28" s="12"/>
      <c r="RTF28" s="12"/>
      <c r="RTG28" s="12"/>
      <c r="RTH28" s="12"/>
      <c r="RTI28" s="12"/>
      <c r="RTJ28" s="12"/>
      <c r="RTK28" s="12"/>
      <c r="RTL28" s="12"/>
      <c r="RTM28" s="12"/>
      <c r="RTN28" s="12"/>
      <c r="RTO28" s="12"/>
      <c r="RTP28" s="12"/>
      <c r="RTQ28" s="12"/>
      <c r="RTR28" s="12"/>
      <c r="RTS28" s="12"/>
      <c r="RTT28" s="12"/>
      <c r="RTU28" s="12"/>
      <c r="RTV28" s="12"/>
      <c r="RTW28" s="12"/>
      <c r="RTX28" s="12"/>
      <c r="RTY28" s="12"/>
      <c r="RTZ28" s="12"/>
      <c r="RUA28" s="12"/>
      <c r="RUB28" s="12"/>
      <c r="RUC28" s="12"/>
      <c r="RUD28" s="12"/>
      <c r="RUE28" s="12"/>
      <c r="RUF28" s="12"/>
      <c r="RUG28" s="12"/>
      <c r="RUH28" s="12"/>
      <c r="RUI28" s="12"/>
      <c r="RUJ28" s="12"/>
      <c r="RUK28" s="12"/>
      <c r="RUL28" s="12"/>
      <c r="RUM28" s="12"/>
      <c r="RUN28" s="12"/>
      <c r="RUO28" s="12"/>
      <c r="RUP28" s="12"/>
      <c r="RUQ28" s="12"/>
      <c r="RUR28" s="12"/>
      <c r="RUS28" s="12"/>
      <c r="RUT28" s="12"/>
      <c r="RUU28" s="12"/>
      <c r="RUV28" s="12"/>
      <c r="RUW28" s="12"/>
      <c r="RUX28" s="12"/>
      <c r="RUY28" s="12"/>
      <c r="RUZ28" s="12"/>
      <c r="RVA28" s="12"/>
      <c r="RVB28" s="12"/>
      <c r="RVC28" s="12"/>
      <c r="RVD28" s="12"/>
      <c r="RVE28" s="12"/>
      <c r="RVF28" s="12"/>
      <c r="RVG28" s="12"/>
      <c r="RVH28" s="12"/>
      <c r="RVI28" s="12"/>
      <c r="RVJ28" s="12"/>
      <c r="RVK28" s="12"/>
      <c r="RVL28" s="12"/>
      <c r="RVM28" s="12"/>
      <c r="RVN28" s="12"/>
      <c r="RVO28" s="12"/>
      <c r="RVP28" s="12"/>
      <c r="RVQ28" s="12"/>
      <c r="RVR28" s="12"/>
      <c r="RVS28" s="12"/>
      <c r="RVT28" s="12"/>
      <c r="RVU28" s="12"/>
      <c r="RVV28" s="12"/>
      <c r="RVW28" s="12"/>
      <c r="RVX28" s="12"/>
      <c r="RVY28" s="12"/>
      <c r="RVZ28" s="12"/>
      <c r="RWA28" s="12"/>
      <c r="RWB28" s="12"/>
      <c r="RWC28" s="12"/>
      <c r="RWD28" s="12"/>
      <c r="RWE28" s="12"/>
      <c r="RWF28" s="12"/>
      <c r="RWG28" s="12"/>
      <c r="RWH28" s="12"/>
      <c r="RWI28" s="12"/>
      <c r="RWJ28" s="12"/>
      <c r="RWK28" s="12"/>
      <c r="RWL28" s="12"/>
      <c r="RWM28" s="12"/>
      <c r="RWN28" s="12"/>
      <c r="RWO28" s="12"/>
      <c r="RWP28" s="12"/>
      <c r="RWQ28" s="12"/>
      <c r="RWR28" s="12"/>
      <c r="RWS28" s="12"/>
      <c r="RWT28" s="12"/>
      <c r="RWU28" s="12"/>
      <c r="RWV28" s="12"/>
      <c r="RWW28" s="12"/>
      <c r="RWX28" s="12"/>
      <c r="RWY28" s="12"/>
      <c r="RWZ28" s="12"/>
      <c r="RXA28" s="12"/>
      <c r="RXB28" s="12"/>
      <c r="RXC28" s="12"/>
      <c r="RXD28" s="12"/>
      <c r="RXE28" s="12"/>
      <c r="RXF28" s="12"/>
      <c r="RXG28" s="12"/>
      <c r="RXH28" s="12"/>
      <c r="RXI28" s="12"/>
      <c r="RXJ28" s="12"/>
      <c r="RXK28" s="12"/>
      <c r="RXL28" s="12"/>
      <c r="RXM28" s="12"/>
      <c r="RXN28" s="12"/>
      <c r="RXO28" s="12"/>
      <c r="RXP28" s="12"/>
      <c r="RXQ28" s="12"/>
      <c r="RXR28" s="12"/>
      <c r="RXS28" s="12"/>
      <c r="RXT28" s="12"/>
      <c r="RXU28" s="12"/>
      <c r="RXV28" s="12"/>
      <c r="RXW28" s="12"/>
      <c r="RXX28" s="12"/>
      <c r="RXY28" s="12"/>
      <c r="RXZ28" s="12"/>
      <c r="RYA28" s="12"/>
      <c r="RYB28" s="12"/>
      <c r="RYC28" s="12"/>
      <c r="RYD28" s="12"/>
      <c r="RYE28" s="12"/>
      <c r="RYF28" s="12"/>
      <c r="RYG28" s="12"/>
      <c r="RYH28" s="12"/>
      <c r="RYI28" s="12"/>
      <c r="RYJ28" s="12"/>
      <c r="RYK28" s="12"/>
      <c r="RYL28" s="12"/>
      <c r="RYM28" s="12"/>
      <c r="RYN28" s="12"/>
      <c r="RYO28" s="12"/>
      <c r="RYP28" s="12"/>
      <c r="RYQ28" s="12"/>
      <c r="RYR28" s="12"/>
      <c r="RYS28" s="12"/>
      <c r="RYT28" s="12"/>
      <c r="RYU28" s="12"/>
      <c r="RYV28" s="12"/>
      <c r="RYW28" s="12"/>
      <c r="RYX28" s="12"/>
      <c r="RYY28" s="12"/>
      <c r="RYZ28" s="12"/>
      <c r="RZA28" s="12"/>
      <c r="RZB28" s="12"/>
      <c r="RZC28" s="12"/>
      <c r="RZD28" s="12"/>
      <c r="RZE28" s="12"/>
      <c r="RZF28" s="12"/>
      <c r="RZG28" s="12"/>
      <c r="RZH28" s="12"/>
      <c r="RZI28" s="12"/>
      <c r="RZJ28" s="12"/>
      <c r="RZK28" s="12"/>
      <c r="RZL28" s="12"/>
      <c r="RZM28" s="12"/>
      <c r="RZN28" s="12"/>
      <c r="RZO28" s="12"/>
      <c r="RZP28" s="12"/>
      <c r="RZQ28" s="12"/>
      <c r="RZR28" s="12"/>
      <c r="RZS28" s="12"/>
      <c r="RZT28" s="12"/>
      <c r="RZU28" s="12"/>
      <c r="RZV28" s="12"/>
      <c r="RZW28" s="12"/>
      <c r="RZX28" s="12"/>
      <c r="RZY28" s="12"/>
      <c r="RZZ28" s="12"/>
      <c r="SAA28" s="12"/>
      <c r="SAB28" s="12"/>
      <c r="SAC28" s="12"/>
      <c r="SAD28" s="12"/>
      <c r="SAE28" s="12"/>
      <c r="SAF28" s="12"/>
      <c r="SAG28" s="12"/>
      <c r="SAH28" s="12"/>
      <c r="SAI28" s="12"/>
      <c r="SAJ28" s="12"/>
      <c r="SAK28" s="12"/>
      <c r="SAL28" s="12"/>
      <c r="SAM28" s="12"/>
      <c r="SAN28" s="12"/>
      <c r="SAO28" s="12"/>
      <c r="SAP28" s="12"/>
      <c r="SAQ28" s="12"/>
      <c r="SAR28" s="12"/>
      <c r="SAS28" s="12"/>
      <c r="SAT28" s="12"/>
      <c r="SAU28" s="12"/>
      <c r="SAV28" s="12"/>
      <c r="SAW28" s="12"/>
      <c r="SAX28" s="12"/>
      <c r="SAY28" s="12"/>
      <c r="SAZ28" s="12"/>
      <c r="SBA28" s="12"/>
      <c r="SBB28" s="12"/>
      <c r="SBC28" s="12"/>
      <c r="SBD28" s="12"/>
      <c r="SBE28" s="12"/>
      <c r="SBF28" s="12"/>
      <c r="SBG28" s="12"/>
      <c r="SBH28" s="12"/>
      <c r="SBI28" s="12"/>
      <c r="SBJ28" s="12"/>
      <c r="SBK28" s="12"/>
      <c r="SBL28" s="12"/>
      <c r="SBM28" s="12"/>
      <c r="SBN28" s="12"/>
      <c r="SBO28" s="12"/>
      <c r="SBP28" s="12"/>
      <c r="SBQ28" s="12"/>
      <c r="SBR28" s="12"/>
      <c r="SBS28" s="12"/>
      <c r="SBT28" s="12"/>
      <c r="SBU28" s="12"/>
      <c r="SBV28" s="12"/>
      <c r="SBW28" s="12"/>
      <c r="SBX28" s="12"/>
      <c r="SBY28" s="12"/>
      <c r="SBZ28" s="12"/>
      <c r="SCA28" s="12"/>
      <c r="SCB28" s="12"/>
      <c r="SCC28" s="12"/>
      <c r="SCD28" s="12"/>
      <c r="SCE28" s="12"/>
      <c r="SCF28" s="12"/>
      <c r="SCG28" s="12"/>
      <c r="SCH28" s="12"/>
      <c r="SCI28" s="12"/>
      <c r="SCJ28" s="12"/>
      <c r="SCK28" s="12"/>
      <c r="SCL28" s="12"/>
      <c r="SCM28" s="12"/>
      <c r="SCN28" s="12"/>
      <c r="SCO28" s="12"/>
      <c r="SCP28" s="12"/>
      <c r="SCQ28" s="12"/>
      <c r="SCR28" s="12"/>
      <c r="SCS28" s="12"/>
      <c r="SCT28" s="12"/>
      <c r="SCU28" s="12"/>
      <c r="SCV28" s="12"/>
      <c r="SCW28" s="12"/>
      <c r="SCX28" s="12"/>
      <c r="SCY28" s="12"/>
      <c r="SCZ28" s="12"/>
      <c r="SDA28" s="12"/>
      <c r="SDB28" s="12"/>
      <c r="SDC28" s="12"/>
      <c r="SDD28" s="12"/>
      <c r="SDE28" s="12"/>
      <c r="SDF28" s="12"/>
      <c r="SDG28" s="12"/>
      <c r="SDH28" s="12"/>
      <c r="SDI28" s="12"/>
      <c r="SDJ28" s="12"/>
      <c r="SDK28" s="12"/>
      <c r="SDL28" s="12"/>
      <c r="SDM28" s="12"/>
      <c r="SDN28" s="12"/>
      <c r="SDO28" s="12"/>
      <c r="SDP28" s="12"/>
      <c r="SDQ28" s="12"/>
      <c r="SDR28" s="12"/>
      <c r="SDS28" s="12"/>
      <c r="SDT28" s="12"/>
      <c r="SDU28" s="12"/>
      <c r="SDV28" s="12"/>
      <c r="SDW28" s="12"/>
      <c r="SDX28" s="12"/>
      <c r="SDY28" s="12"/>
      <c r="SDZ28" s="12"/>
      <c r="SEA28" s="12"/>
      <c r="SEB28" s="12"/>
      <c r="SEC28" s="12"/>
      <c r="SED28" s="12"/>
      <c r="SEE28" s="12"/>
      <c r="SEF28" s="12"/>
      <c r="SEG28" s="12"/>
      <c r="SEH28" s="12"/>
      <c r="SEI28" s="12"/>
      <c r="SEJ28" s="12"/>
      <c r="SEK28" s="12"/>
      <c r="SEL28" s="12"/>
      <c r="SEM28" s="12"/>
      <c r="SEN28" s="12"/>
      <c r="SEO28" s="12"/>
      <c r="SEP28" s="12"/>
      <c r="SEQ28" s="12"/>
      <c r="SER28" s="12"/>
      <c r="SES28" s="12"/>
      <c r="SET28" s="12"/>
      <c r="SEU28" s="12"/>
      <c r="SEV28" s="12"/>
      <c r="SEW28" s="12"/>
      <c r="SEX28" s="12"/>
      <c r="SEY28" s="12"/>
      <c r="SEZ28" s="12"/>
      <c r="SFA28" s="12"/>
      <c r="SFB28" s="12"/>
      <c r="SFC28" s="12"/>
      <c r="SFD28" s="12"/>
      <c r="SFE28" s="12"/>
      <c r="SFF28" s="12"/>
      <c r="SFG28" s="12"/>
      <c r="SFH28" s="12"/>
      <c r="SFI28" s="12"/>
      <c r="SFJ28" s="12"/>
      <c r="SFK28" s="12"/>
      <c r="SFL28" s="12"/>
      <c r="SFM28" s="12"/>
      <c r="SFN28" s="12"/>
      <c r="SFO28" s="12"/>
      <c r="SFP28" s="12"/>
      <c r="SFQ28" s="12"/>
      <c r="SFR28" s="12"/>
      <c r="SFS28" s="12"/>
      <c r="SFT28" s="12"/>
      <c r="SFU28" s="12"/>
      <c r="SFV28" s="12"/>
      <c r="SFW28" s="12"/>
      <c r="SFX28" s="12"/>
      <c r="SFY28" s="12"/>
      <c r="SFZ28" s="12"/>
      <c r="SGA28" s="12"/>
      <c r="SGB28" s="12"/>
      <c r="SGC28" s="12"/>
      <c r="SGD28" s="12"/>
      <c r="SGE28" s="12"/>
      <c r="SGF28" s="12"/>
      <c r="SGG28" s="12"/>
      <c r="SGH28" s="12"/>
      <c r="SGI28" s="12"/>
      <c r="SGJ28" s="12"/>
      <c r="SGK28" s="12"/>
      <c r="SGL28" s="12"/>
      <c r="SGM28" s="12"/>
      <c r="SGN28" s="12"/>
      <c r="SGO28" s="12"/>
      <c r="SGP28" s="12"/>
      <c r="SGQ28" s="12"/>
      <c r="SGR28" s="12"/>
      <c r="SGS28" s="12"/>
      <c r="SGT28" s="12"/>
      <c r="SGU28" s="12"/>
      <c r="SGV28" s="12"/>
      <c r="SGW28" s="12"/>
      <c r="SGX28" s="12"/>
      <c r="SGY28" s="12"/>
      <c r="SGZ28" s="12"/>
      <c r="SHA28" s="12"/>
      <c r="SHB28" s="12"/>
      <c r="SHC28" s="12"/>
      <c r="SHD28" s="12"/>
      <c r="SHE28" s="12"/>
      <c r="SHF28" s="12"/>
      <c r="SHG28" s="12"/>
      <c r="SHH28" s="12"/>
      <c r="SHI28" s="12"/>
      <c r="SHJ28" s="12"/>
      <c r="SHK28" s="12"/>
      <c r="SHL28" s="12"/>
      <c r="SHM28" s="12"/>
      <c r="SHN28" s="12"/>
      <c r="SHO28" s="12"/>
      <c r="SHP28" s="12"/>
      <c r="SHQ28" s="12"/>
      <c r="SHR28" s="12"/>
      <c r="SHS28" s="12"/>
      <c r="SHT28" s="12"/>
      <c r="SHU28" s="12"/>
      <c r="SHV28" s="12"/>
      <c r="SHW28" s="12"/>
      <c r="SHX28" s="12"/>
      <c r="SHY28" s="12"/>
      <c r="SHZ28" s="12"/>
      <c r="SIA28" s="12"/>
      <c r="SIB28" s="12"/>
      <c r="SIC28" s="12"/>
      <c r="SID28" s="12"/>
      <c r="SIE28" s="12"/>
      <c r="SIF28" s="12"/>
      <c r="SIG28" s="12"/>
      <c r="SIH28" s="12"/>
      <c r="SII28" s="12"/>
      <c r="SIJ28" s="12"/>
      <c r="SIK28" s="12"/>
      <c r="SIL28" s="12"/>
      <c r="SIM28" s="12"/>
      <c r="SIN28" s="12"/>
      <c r="SIO28" s="12"/>
      <c r="SIP28" s="12"/>
      <c r="SIQ28" s="12"/>
      <c r="SIR28" s="12"/>
      <c r="SIS28" s="12"/>
      <c r="SIT28" s="12"/>
      <c r="SIU28" s="12"/>
      <c r="SIV28" s="12"/>
      <c r="SIW28" s="12"/>
      <c r="SIX28" s="12"/>
      <c r="SIY28" s="12"/>
      <c r="SIZ28" s="12"/>
      <c r="SJA28" s="12"/>
      <c r="SJB28" s="12"/>
      <c r="SJC28" s="12"/>
      <c r="SJD28" s="12"/>
      <c r="SJE28" s="12"/>
      <c r="SJF28" s="12"/>
      <c r="SJG28" s="12"/>
      <c r="SJH28" s="12"/>
      <c r="SJI28" s="12"/>
      <c r="SJJ28" s="12"/>
      <c r="SJK28" s="12"/>
      <c r="SJL28" s="12"/>
      <c r="SJM28" s="12"/>
      <c r="SJN28" s="12"/>
      <c r="SJO28" s="12"/>
      <c r="SJP28" s="12"/>
      <c r="SJQ28" s="12"/>
      <c r="SJR28" s="12"/>
      <c r="SJS28" s="12"/>
      <c r="SJT28" s="12"/>
      <c r="SJU28" s="12"/>
      <c r="SJV28" s="12"/>
      <c r="SJW28" s="12"/>
      <c r="SJX28" s="12"/>
      <c r="SJY28" s="12"/>
      <c r="SJZ28" s="12"/>
      <c r="SKA28" s="12"/>
      <c r="SKB28" s="12"/>
      <c r="SKC28" s="12"/>
      <c r="SKD28" s="12"/>
      <c r="SKE28" s="12"/>
      <c r="SKF28" s="12"/>
      <c r="SKG28" s="12"/>
      <c r="SKH28" s="12"/>
      <c r="SKI28" s="12"/>
      <c r="SKJ28" s="12"/>
      <c r="SKK28" s="12"/>
      <c r="SKL28" s="12"/>
      <c r="SKM28" s="12"/>
      <c r="SKN28" s="12"/>
      <c r="SKO28" s="12"/>
      <c r="SKP28" s="12"/>
      <c r="SKQ28" s="12"/>
      <c r="SKR28" s="12"/>
      <c r="SKS28" s="12"/>
      <c r="SKT28" s="12"/>
      <c r="SKU28" s="12"/>
      <c r="SKV28" s="12"/>
      <c r="SKW28" s="12"/>
      <c r="SKX28" s="12"/>
      <c r="SKY28" s="12"/>
      <c r="SKZ28" s="12"/>
      <c r="SLA28" s="12"/>
      <c r="SLB28" s="12"/>
      <c r="SLC28" s="12"/>
      <c r="SLD28" s="12"/>
      <c r="SLE28" s="12"/>
      <c r="SLF28" s="12"/>
      <c r="SLG28" s="12"/>
      <c r="SLH28" s="12"/>
      <c r="SLI28" s="12"/>
      <c r="SLJ28" s="12"/>
      <c r="SLK28" s="12"/>
      <c r="SLL28" s="12"/>
      <c r="SLM28" s="12"/>
      <c r="SLN28" s="12"/>
      <c r="SLO28" s="12"/>
      <c r="SLP28" s="12"/>
      <c r="SLQ28" s="12"/>
      <c r="SLR28" s="12"/>
      <c r="SLS28" s="12"/>
      <c r="SLT28" s="12"/>
      <c r="SLU28" s="12"/>
      <c r="SLV28" s="12"/>
      <c r="SLW28" s="12"/>
      <c r="SLX28" s="12"/>
      <c r="SLY28" s="12"/>
      <c r="SLZ28" s="12"/>
      <c r="SMA28" s="12"/>
      <c r="SMB28" s="12"/>
      <c r="SMC28" s="12"/>
      <c r="SMD28" s="12"/>
      <c r="SME28" s="12"/>
      <c r="SMF28" s="12"/>
      <c r="SMG28" s="12"/>
      <c r="SMH28" s="12"/>
      <c r="SMI28" s="12"/>
      <c r="SMJ28" s="12"/>
      <c r="SMK28" s="12"/>
      <c r="SML28" s="12"/>
      <c r="SMM28" s="12"/>
      <c r="SMN28" s="12"/>
      <c r="SMO28" s="12"/>
      <c r="SMP28" s="12"/>
      <c r="SMQ28" s="12"/>
      <c r="SMR28" s="12"/>
      <c r="SMS28" s="12"/>
      <c r="SMT28" s="12"/>
      <c r="SMU28" s="12"/>
      <c r="SMV28" s="12"/>
      <c r="SMW28" s="12"/>
      <c r="SMX28" s="12"/>
      <c r="SMY28" s="12"/>
      <c r="SMZ28" s="12"/>
      <c r="SNA28" s="12"/>
      <c r="SNB28" s="12"/>
      <c r="SNC28" s="12"/>
      <c r="SND28" s="12"/>
      <c r="SNE28" s="12"/>
      <c r="SNF28" s="12"/>
      <c r="SNG28" s="12"/>
      <c r="SNH28" s="12"/>
      <c r="SNI28" s="12"/>
      <c r="SNJ28" s="12"/>
      <c r="SNK28" s="12"/>
      <c r="SNL28" s="12"/>
      <c r="SNM28" s="12"/>
      <c r="SNN28" s="12"/>
      <c r="SNO28" s="12"/>
      <c r="SNP28" s="12"/>
      <c r="SNQ28" s="12"/>
      <c r="SNR28" s="12"/>
      <c r="SNS28" s="12"/>
      <c r="SNT28" s="12"/>
      <c r="SNU28" s="12"/>
      <c r="SNV28" s="12"/>
      <c r="SNW28" s="12"/>
      <c r="SNX28" s="12"/>
      <c r="SNY28" s="12"/>
      <c r="SNZ28" s="12"/>
      <c r="SOA28" s="12"/>
      <c r="SOB28" s="12"/>
      <c r="SOC28" s="12"/>
      <c r="SOD28" s="12"/>
      <c r="SOE28" s="12"/>
      <c r="SOF28" s="12"/>
      <c r="SOG28" s="12"/>
      <c r="SOH28" s="12"/>
      <c r="SOI28" s="12"/>
      <c r="SOJ28" s="12"/>
      <c r="SOK28" s="12"/>
      <c r="SOL28" s="12"/>
      <c r="SOM28" s="12"/>
      <c r="SON28" s="12"/>
      <c r="SOO28" s="12"/>
      <c r="SOP28" s="12"/>
      <c r="SOQ28" s="12"/>
      <c r="SOR28" s="12"/>
      <c r="SOS28" s="12"/>
      <c r="SOT28" s="12"/>
      <c r="SOU28" s="12"/>
      <c r="SOV28" s="12"/>
      <c r="SOW28" s="12"/>
      <c r="SOX28" s="12"/>
      <c r="SOY28" s="12"/>
      <c r="SOZ28" s="12"/>
      <c r="SPA28" s="12"/>
      <c r="SPB28" s="12"/>
      <c r="SPC28" s="12"/>
      <c r="SPD28" s="12"/>
      <c r="SPE28" s="12"/>
      <c r="SPF28" s="12"/>
      <c r="SPG28" s="12"/>
      <c r="SPH28" s="12"/>
      <c r="SPI28" s="12"/>
      <c r="SPJ28" s="12"/>
      <c r="SPK28" s="12"/>
      <c r="SPL28" s="12"/>
      <c r="SPM28" s="12"/>
      <c r="SPN28" s="12"/>
      <c r="SPO28" s="12"/>
      <c r="SPP28" s="12"/>
      <c r="SPQ28" s="12"/>
      <c r="SPR28" s="12"/>
      <c r="SPS28" s="12"/>
      <c r="SPT28" s="12"/>
      <c r="SPU28" s="12"/>
      <c r="SPV28" s="12"/>
      <c r="SPW28" s="12"/>
      <c r="SPX28" s="12"/>
      <c r="SPY28" s="12"/>
      <c r="SPZ28" s="12"/>
      <c r="SQA28" s="12"/>
      <c r="SQB28" s="12"/>
      <c r="SQC28" s="12"/>
      <c r="SQD28" s="12"/>
      <c r="SQE28" s="12"/>
      <c r="SQF28" s="12"/>
      <c r="SQG28" s="12"/>
      <c r="SQH28" s="12"/>
      <c r="SQI28" s="12"/>
      <c r="SQJ28" s="12"/>
      <c r="SQK28" s="12"/>
      <c r="SQL28" s="12"/>
      <c r="SQM28" s="12"/>
      <c r="SQN28" s="12"/>
      <c r="SQO28" s="12"/>
      <c r="SQP28" s="12"/>
      <c r="SQQ28" s="12"/>
      <c r="SQR28" s="12"/>
      <c r="SQS28" s="12"/>
      <c r="SQT28" s="12"/>
      <c r="SQU28" s="12"/>
      <c r="SQV28" s="12"/>
      <c r="SQW28" s="12"/>
      <c r="SQX28" s="12"/>
      <c r="SQY28" s="12"/>
      <c r="SQZ28" s="12"/>
      <c r="SRA28" s="12"/>
      <c r="SRB28" s="12"/>
      <c r="SRC28" s="12"/>
      <c r="SRD28" s="12"/>
      <c r="SRE28" s="12"/>
      <c r="SRF28" s="12"/>
      <c r="SRG28" s="12"/>
      <c r="SRH28" s="12"/>
      <c r="SRI28" s="12"/>
      <c r="SRJ28" s="12"/>
      <c r="SRK28" s="12"/>
      <c r="SRL28" s="12"/>
      <c r="SRM28" s="12"/>
      <c r="SRN28" s="12"/>
      <c r="SRO28" s="12"/>
      <c r="SRP28" s="12"/>
      <c r="SRQ28" s="12"/>
      <c r="SRR28" s="12"/>
      <c r="SRS28" s="12"/>
      <c r="SRT28" s="12"/>
      <c r="SRU28" s="12"/>
      <c r="SRV28" s="12"/>
      <c r="SRW28" s="12"/>
      <c r="SRX28" s="12"/>
      <c r="SRY28" s="12"/>
      <c r="SRZ28" s="12"/>
      <c r="SSA28" s="12"/>
      <c r="SSB28" s="12"/>
      <c r="SSC28" s="12"/>
      <c r="SSD28" s="12"/>
      <c r="SSE28" s="12"/>
      <c r="SSF28" s="12"/>
      <c r="SSG28" s="12"/>
      <c r="SSH28" s="12"/>
      <c r="SSI28" s="12"/>
      <c r="SSJ28" s="12"/>
      <c r="SSK28" s="12"/>
      <c r="SSL28" s="12"/>
      <c r="SSM28" s="12"/>
      <c r="SSN28" s="12"/>
      <c r="SSO28" s="12"/>
      <c r="SSP28" s="12"/>
      <c r="SSQ28" s="12"/>
      <c r="SSR28" s="12"/>
      <c r="SSS28" s="12"/>
      <c r="SST28" s="12"/>
      <c r="SSU28" s="12"/>
      <c r="SSV28" s="12"/>
      <c r="SSW28" s="12"/>
      <c r="SSX28" s="12"/>
      <c r="SSY28" s="12"/>
      <c r="SSZ28" s="12"/>
      <c r="STA28" s="12"/>
      <c r="STB28" s="12"/>
      <c r="STC28" s="12"/>
      <c r="STD28" s="12"/>
      <c r="STE28" s="12"/>
      <c r="STF28" s="12"/>
      <c r="STG28" s="12"/>
      <c r="STH28" s="12"/>
      <c r="STI28" s="12"/>
      <c r="STJ28" s="12"/>
      <c r="STK28" s="12"/>
      <c r="STL28" s="12"/>
      <c r="STM28" s="12"/>
      <c r="STN28" s="12"/>
      <c r="STO28" s="12"/>
      <c r="STP28" s="12"/>
      <c r="STQ28" s="12"/>
      <c r="STR28" s="12"/>
      <c r="STS28" s="12"/>
      <c r="STT28" s="12"/>
      <c r="STU28" s="12"/>
      <c r="STV28" s="12"/>
      <c r="STW28" s="12"/>
      <c r="STX28" s="12"/>
      <c r="STY28" s="12"/>
      <c r="STZ28" s="12"/>
      <c r="SUA28" s="12"/>
      <c r="SUB28" s="12"/>
      <c r="SUC28" s="12"/>
      <c r="SUD28" s="12"/>
      <c r="SUE28" s="12"/>
      <c r="SUF28" s="12"/>
      <c r="SUG28" s="12"/>
      <c r="SUH28" s="12"/>
      <c r="SUI28" s="12"/>
      <c r="SUJ28" s="12"/>
      <c r="SUK28" s="12"/>
      <c r="SUL28" s="12"/>
      <c r="SUM28" s="12"/>
      <c r="SUN28" s="12"/>
      <c r="SUO28" s="12"/>
      <c r="SUP28" s="12"/>
      <c r="SUQ28" s="12"/>
      <c r="SUR28" s="12"/>
      <c r="SUS28" s="12"/>
      <c r="SUT28" s="12"/>
      <c r="SUU28" s="12"/>
      <c r="SUV28" s="12"/>
      <c r="SUW28" s="12"/>
      <c r="SUX28" s="12"/>
      <c r="SUY28" s="12"/>
      <c r="SUZ28" s="12"/>
      <c r="SVA28" s="12"/>
      <c r="SVB28" s="12"/>
      <c r="SVC28" s="12"/>
      <c r="SVD28" s="12"/>
      <c r="SVE28" s="12"/>
      <c r="SVF28" s="12"/>
      <c r="SVG28" s="12"/>
      <c r="SVH28" s="12"/>
      <c r="SVI28" s="12"/>
      <c r="SVJ28" s="12"/>
      <c r="SVK28" s="12"/>
      <c r="SVL28" s="12"/>
      <c r="SVM28" s="12"/>
      <c r="SVN28" s="12"/>
      <c r="SVO28" s="12"/>
      <c r="SVP28" s="12"/>
      <c r="SVQ28" s="12"/>
      <c r="SVR28" s="12"/>
      <c r="SVS28" s="12"/>
      <c r="SVT28" s="12"/>
      <c r="SVU28" s="12"/>
      <c r="SVV28" s="12"/>
      <c r="SVW28" s="12"/>
      <c r="SVX28" s="12"/>
      <c r="SVY28" s="12"/>
      <c r="SVZ28" s="12"/>
      <c r="SWA28" s="12"/>
      <c r="SWB28" s="12"/>
      <c r="SWC28" s="12"/>
      <c r="SWD28" s="12"/>
      <c r="SWE28" s="12"/>
      <c r="SWF28" s="12"/>
      <c r="SWG28" s="12"/>
      <c r="SWH28" s="12"/>
      <c r="SWI28" s="12"/>
      <c r="SWJ28" s="12"/>
      <c r="SWK28" s="12"/>
      <c r="SWL28" s="12"/>
      <c r="SWM28" s="12"/>
      <c r="SWN28" s="12"/>
      <c r="SWO28" s="12"/>
      <c r="SWP28" s="12"/>
      <c r="SWQ28" s="12"/>
      <c r="SWR28" s="12"/>
      <c r="SWS28" s="12"/>
      <c r="SWT28" s="12"/>
      <c r="SWU28" s="12"/>
      <c r="SWV28" s="12"/>
      <c r="SWW28" s="12"/>
      <c r="SWX28" s="12"/>
      <c r="SWY28" s="12"/>
      <c r="SWZ28" s="12"/>
      <c r="SXA28" s="12"/>
      <c r="SXB28" s="12"/>
      <c r="SXC28" s="12"/>
      <c r="SXD28" s="12"/>
      <c r="SXE28" s="12"/>
      <c r="SXF28" s="12"/>
      <c r="SXG28" s="12"/>
      <c r="SXH28" s="12"/>
      <c r="SXI28" s="12"/>
      <c r="SXJ28" s="12"/>
      <c r="SXK28" s="12"/>
      <c r="SXL28" s="12"/>
      <c r="SXM28" s="12"/>
      <c r="SXN28" s="12"/>
      <c r="SXO28" s="12"/>
      <c r="SXP28" s="12"/>
      <c r="SXQ28" s="12"/>
      <c r="SXR28" s="12"/>
      <c r="SXS28" s="12"/>
      <c r="SXT28" s="12"/>
      <c r="SXU28" s="12"/>
      <c r="SXV28" s="12"/>
      <c r="SXW28" s="12"/>
      <c r="SXX28" s="12"/>
      <c r="SXY28" s="12"/>
      <c r="SXZ28" s="12"/>
      <c r="SYA28" s="12"/>
      <c r="SYB28" s="12"/>
      <c r="SYC28" s="12"/>
      <c r="SYD28" s="12"/>
      <c r="SYE28" s="12"/>
      <c r="SYF28" s="12"/>
      <c r="SYG28" s="12"/>
      <c r="SYH28" s="12"/>
      <c r="SYI28" s="12"/>
      <c r="SYJ28" s="12"/>
      <c r="SYK28" s="12"/>
      <c r="SYL28" s="12"/>
      <c r="SYM28" s="12"/>
      <c r="SYN28" s="12"/>
      <c r="SYO28" s="12"/>
      <c r="SYP28" s="12"/>
      <c r="SYQ28" s="12"/>
      <c r="SYR28" s="12"/>
      <c r="SYS28" s="12"/>
      <c r="SYT28" s="12"/>
      <c r="SYU28" s="12"/>
      <c r="SYV28" s="12"/>
      <c r="SYW28" s="12"/>
      <c r="SYX28" s="12"/>
      <c r="SYY28" s="12"/>
      <c r="SYZ28" s="12"/>
      <c r="SZA28" s="12"/>
      <c r="SZB28" s="12"/>
      <c r="SZC28" s="12"/>
      <c r="SZD28" s="12"/>
      <c r="SZE28" s="12"/>
      <c r="SZF28" s="12"/>
      <c r="SZG28" s="12"/>
      <c r="SZH28" s="12"/>
      <c r="SZI28" s="12"/>
      <c r="SZJ28" s="12"/>
      <c r="SZK28" s="12"/>
      <c r="SZL28" s="12"/>
      <c r="SZM28" s="12"/>
      <c r="SZN28" s="12"/>
      <c r="SZO28" s="12"/>
      <c r="SZP28" s="12"/>
      <c r="SZQ28" s="12"/>
      <c r="SZR28" s="12"/>
      <c r="SZS28" s="12"/>
      <c r="SZT28" s="12"/>
      <c r="SZU28" s="12"/>
      <c r="SZV28" s="12"/>
      <c r="SZW28" s="12"/>
      <c r="SZX28" s="12"/>
      <c r="SZY28" s="12"/>
      <c r="SZZ28" s="12"/>
      <c r="TAA28" s="12"/>
      <c r="TAB28" s="12"/>
      <c r="TAC28" s="12"/>
      <c r="TAD28" s="12"/>
      <c r="TAE28" s="12"/>
      <c r="TAF28" s="12"/>
      <c r="TAG28" s="12"/>
      <c r="TAH28" s="12"/>
      <c r="TAI28" s="12"/>
      <c r="TAJ28" s="12"/>
      <c r="TAK28" s="12"/>
      <c r="TAL28" s="12"/>
      <c r="TAM28" s="12"/>
      <c r="TAN28" s="12"/>
      <c r="TAO28" s="12"/>
      <c r="TAP28" s="12"/>
      <c r="TAQ28" s="12"/>
      <c r="TAR28" s="12"/>
      <c r="TAS28" s="12"/>
      <c r="TAT28" s="12"/>
      <c r="TAU28" s="12"/>
      <c r="TAV28" s="12"/>
      <c r="TAW28" s="12"/>
      <c r="TAX28" s="12"/>
      <c r="TAY28" s="12"/>
      <c r="TAZ28" s="12"/>
      <c r="TBA28" s="12"/>
      <c r="TBB28" s="12"/>
      <c r="TBC28" s="12"/>
      <c r="TBD28" s="12"/>
      <c r="TBE28" s="12"/>
      <c r="TBF28" s="12"/>
      <c r="TBG28" s="12"/>
      <c r="TBH28" s="12"/>
      <c r="TBI28" s="12"/>
      <c r="TBJ28" s="12"/>
      <c r="TBK28" s="12"/>
      <c r="TBL28" s="12"/>
      <c r="TBM28" s="12"/>
      <c r="TBN28" s="12"/>
      <c r="TBO28" s="12"/>
      <c r="TBP28" s="12"/>
      <c r="TBQ28" s="12"/>
      <c r="TBR28" s="12"/>
      <c r="TBS28" s="12"/>
      <c r="TBT28" s="12"/>
      <c r="TBU28" s="12"/>
      <c r="TBV28" s="12"/>
      <c r="TBW28" s="12"/>
      <c r="TBX28" s="12"/>
      <c r="TBY28" s="12"/>
      <c r="TBZ28" s="12"/>
      <c r="TCA28" s="12"/>
      <c r="TCB28" s="12"/>
      <c r="TCC28" s="12"/>
      <c r="TCD28" s="12"/>
      <c r="TCE28" s="12"/>
      <c r="TCF28" s="12"/>
      <c r="TCG28" s="12"/>
      <c r="TCH28" s="12"/>
      <c r="TCI28" s="12"/>
      <c r="TCJ28" s="12"/>
      <c r="TCK28" s="12"/>
      <c r="TCL28" s="12"/>
      <c r="TCM28" s="12"/>
      <c r="TCN28" s="12"/>
      <c r="TCO28" s="12"/>
      <c r="TCP28" s="12"/>
      <c r="TCQ28" s="12"/>
      <c r="TCR28" s="12"/>
      <c r="TCS28" s="12"/>
      <c r="TCT28" s="12"/>
      <c r="TCU28" s="12"/>
      <c r="TCV28" s="12"/>
      <c r="TCW28" s="12"/>
      <c r="TCX28" s="12"/>
      <c r="TCY28" s="12"/>
      <c r="TCZ28" s="12"/>
      <c r="TDA28" s="12"/>
      <c r="TDB28" s="12"/>
      <c r="TDC28" s="12"/>
      <c r="TDD28" s="12"/>
      <c r="TDE28" s="12"/>
      <c r="TDF28" s="12"/>
      <c r="TDG28" s="12"/>
      <c r="TDH28" s="12"/>
      <c r="TDI28" s="12"/>
      <c r="TDJ28" s="12"/>
      <c r="TDK28" s="12"/>
      <c r="TDL28" s="12"/>
      <c r="TDM28" s="12"/>
      <c r="TDN28" s="12"/>
      <c r="TDO28" s="12"/>
      <c r="TDP28" s="12"/>
      <c r="TDQ28" s="12"/>
      <c r="TDR28" s="12"/>
      <c r="TDS28" s="12"/>
      <c r="TDT28" s="12"/>
      <c r="TDU28" s="12"/>
      <c r="TDV28" s="12"/>
      <c r="TDW28" s="12"/>
      <c r="TDX28" s="12"/>
      <c r="TDY28" s="12"/>
      <c r="TDZ28" s="12"/>
      <c r="TEA28" s="12"/>
      <c r="TEB28" s="12"/>
      <c r="TEC28" s="12"/>
      <c r="TED28" s="12"/>
      <c r="TEE28" s="12"/>
      <c r="TEF28" s="12"/>
      <c r="TEG28" s="12"/>
      <c r="TEH28" s="12"/>
      <c r="TEI28" s="12"/>
      <c r="TEJ28" s="12"/>
      <c r="TEK28" s="12"/>
      <c r="TEL28" s="12"/>
      <c r="TEM28" s="12"/>
      <c r="TEN28" s="12"/>
      <c r="TEO28" s="12"/>
      <c r="TEP28" s="12"/>
      <c r="TEQ28" s="12"/>
      <c r="TER28" s="12"/>
      <c r="TES28" s="12"/>
      <c r="TET28" s="12"/>
      <c r="TEU28" s="12"/>
      <c r="TEV28" s="12"/>
      <c r="TEW28" s="12"/>
      <c r="TEX28" s="12"/>
      <c r="TEY28" s="12"/>
      <c r="TEZ28" s="12"/>
      <c r="TFA28" s="12"/>
      <c r="TFB28" s="12"/>
      <c r="TFC28" s="12"/>
      <c r="TFD28" s="12"/>
      <c r="TFE28" s="12"/>
      <c r="TFF28" s="12"/>
      <c r="TFG28" s="12"/>
      <c r="TFH28" s="12"/>
      <c r="TFI28" s="12"/>
      <c r="TFJ28" s="12"/>
      <c r="TFK28" s="12"/>
      <c r="TFL28" s="12"/>
      <c r="TFM28" s="12"/>
      <c r="TFN28" s="12"/>
      <c r="TFO28" s="12"/>
      <c r="TFP28" s="12"/>
      <c r="TFQ28" s="12"/>
      <c r="TFR28" s="12"/>
      <c r="TFS28" s="12"/>
      <c r="TFT28" s="12"/>
      <c r="TFU28" s="12"/>
      <c r="TFV28" s="12"/>
      <c r="TFW28" s="12"/>
      <c r="TFX28" s="12"/>
      <c r="TFY28" s="12"/>
      <c r="TFZ28" s="12"/>
      <c r="TGA28" s="12"/>
      <c r="TGB28" s="12"/>
      <c r="TGC28" s="12"/>
      <c r="TGD28" s="12"/>
      <c r="TGE28" s="12"/>
      <c r="TGF28" s="12"/>
      <c r="TGG28" s="12"/>
      <c r="TGH28" s="12"/>
      <c r="TGI28" s="12"/>
      <c r="TGJ28" s="12"/>
      <c r="TGK28" s="12"/>
      <c r="TGL28" s="12"/>
      <c r="TGM28" s="12"/>
      <c r="TGN28" s="12"/>
      <c r="TGO28" s="12"/>
      <c r="TGP28" s="12"/>
      <c r="TGQ28" s="12"/>
      <c r="TGR28" s="12"/>
      <c r="TGS28" s="12"/>
      <c r="TGT28" s="12"/>
      <c r="TGU28" s="12"/>
      <c r="TGV28" s="12"/>
      <c r="TGW28" s="12"/>
      <c r="TGX28" s="12"/>
      <c r="TGY28" s="12"/>
      <c r="TGZ28" s="12"/>
      <c r="THA28" s="12"/>
      <c r="THB28" s="12"/>
      <c r="THC28" s="12"/>
      <c r="THD28" s="12"/>
      <c r="THE28" s="12"/>
      <c r="THF28" s="12"/>
      <c r="THG28" s="12"/>
      <c r="THH28" s="12"/>
      <c r="THI28" s="12"/>
      <c r="THJ28" s="12"/>
      <c r="THK28" s="12"/>
      <c r="THL28" s="12"/>
      <c r="THM28" s="12"/>
      <c r="THN28" s="12"/>
      <c r="THO28" s="12"/>
      <c r="THP28" s="12"/>
      <c r="THQ28" s="12"/>
      <c r="THR28" s="12"/>
      <c r="THS28" s="12"/>
      <c r="THT28" s="12"/>
      <c r="THU28" s="12"/>
      <c r="THV28" s="12"/>
      <c r="THW28" s="12"/>
      <c r="THX28" s="12"/>
      <c r="THY28" s="12"/>
      <c r="THZ28" s="12"/>
      <c r="TIA28" s="12"/>
      <c r="TIB28" s="12"/>
      <c r="TIC28" s="12"/>
      <c r="TID28" s="12"/>
      <c r="TIE28" s="12"/>
      <c r="TIF28" s="12"/>
      <c r="TIG28" s="12"/>
      <c r="TIH28" s="12"/>
      <c r="TII28" s="12"/>
      <c r="TIJ28" s="12"/>
      <c r="TIK28" s="12"/>
      <c r="TIL28" s="12"/>
      <c r="TIM28" s="12"/>
      <c r="TIN28" s="12"/>
      <c r="TIO28" s="12"/>
      <c r="TIP28" s="12"/>
      <c r="TIQ28" s="12"/>
      <c r="TIR28" s="12"/>
      <c r="TIS28" s="12"/>
      <c r="TIT28" s="12"/>
      <c r="TIU28" s="12"/>
      <c r="TIV28" s="12"/>
      <c r="TIW28" s="12"/>
      <c r="TIX28" s="12"/>
      <c r="TIY28" s="12"/>
      <c r="TIZ28" s="12"/>
      <c r="TJA28" s="12"/>
      <c r="TJB28" s="12"/>
      <c r="TJC28" s="12"/>
      <c r="TJD28" s="12"/>
      <c r="TJE28" s="12"/>
      <c r="TJF28" s="12"/>
      <c r="TJG28" s="12"/>
      <c r="TJH28" s="12"/>
      <c r="TJI28" s="12"/>
      <c r="TJJ28" s="12"/>
      <c r="TJK28" s="12"/>
      <c r="TJL28" s="12"/>
      <c r="TJM28" s="12"/>
      <c r="TJN28" s="12"/>
      <c r="TJO28" s="12"/>
      <c r="TJP28" s="12"/>
      <c r="TJQ28" s="12"/>
      <c r="TJR28" s="12"/>
      <c r="TJS28" s="12"/>
      <c r="TJT28" s="12"/>
      <c r="TJU28" s="12"/>
      <c r="TJV28" s="12"/>
      <c r="TJW28" s="12"/>
      <c r="TJX28" s="12"/>
      <c r="TJY28" s="12"/>
      <c r="TJZ28" s="12"/>
      <c r="TKA28" s="12"/>
      <c r="TKB28" s="12"/>
      <c r="TKC28" s="12"/>
      <c r="TKD28" s="12"/>
      <c r="TKE28" s="12"/>
      <c r="TKF28" s="12"/>
      <c r="TKG28" s="12"/>
      <c r="TKH28" s="12"/>
      <c r="TKI28" s="12"/>
      <c r="TKJ28" s="12"/>
      <c r="TKK28" s="12"/>
      <c r="TKL28" s="12"/>
      <c r="TKM28" s="12"/>
      <c r="TKN28" s="12"/>
      <c r="TKO28" s="12"/>
      <c r="TKP28" s="12"/>
      <c r="TKQ28" s="12"/>
      <c r="TKR28" s="12"/>
      <c r="TKS28" s="12"/>
      <c r="TKT28" s="12"/>
      <c r="TKU28" s="12"/>
      <c r="TKV28" s="12"/>
      <c r="TKW28" s="12"/>
      <c r="TKX28" s="12"/>
      <c r="TKY28" s="12"/>
      <c r="TKZ28" s="12"/>
      <c r="TLA28" s="12"/>
      <c r="TLB28" s="12"/>
      <c r="TLC28" s="12"/>
      <c r="TLD28" s="12"/>
      <c r="TLE28" s="12"/>
      <c r="TLF28" s="12"/>
      <c r="TLG28" s="12"/>
      <c r="TLH28" s="12"/>
      <c r="TLI28" s="12"/>
      <c r="TLJ28" s="12"/>
      <c r="TLK28" s="12"/>
      <c r="TLL28" s="12"/>
      <c r="TLM28" s="12"/>
      <c r="TLN28" s="12"/>
      <c r="TLO28" s="12"/>
      <c r="TLP28" s="12"/>
      <c r="TLQ28" s="12"/>
      <c r="TLR28" s="12"/>
      <c r="TLS28" s="12"/>
      <c r="TLT28" s="12"/>
      <c r="TLU28" s="12"/>
      <c r="TLV28" s="12"/>
      <c r="TLW28" s="12"/>
      <c r="TLX28" s="12"/>
      <c r="TLY28" s="12"/>
      <c r="TLZ28" s="12"/>
      <c r="TMA28" s="12"/>
      <c r="TMB28" s="12"/>
      <c r="TMC28" s="12"/>
      <c r="TMD28" s="12"/>
      <c r="TME28" s="12"/>
      <c r="TMF28" s="12"/>
      <c r="TMG28" s="12"/>
      <c r="TMH28" s="12"/>
      <c r="TMI28" s="12"/>
      <c r="TMJ28" s="12"/>
      <c r="TMK28" s="12"/>
      <c r="TML28" s="12"/>
      <c r="TMM28" s="12"/>
      <c r="TMN28" s="12"/>
      <c r="TMO28" s="12"/>
      <c r="TMP28" s="12"/>
      <c r="TMQ28" s="12"/>
      <c r="TMR28" s="12"/>
      <c r="TMS28" s="12"/>
      <c r="TMT28" s="12"/>
      <c r="TMU28" s="12"/>
      <c r="TMV28" s="12"/>
      <c r="TMW28" s="12"/>
      <c r="TMX28" s="12"/>
      <c r="TMY28" s="12"/>
      <c r="TMZ28" s="12"/>
      <c r="TNA28" s="12"/>
      <c r="TNB28" s="12"/>
      <c r="TNC28" s="12"/>
      <c r="TND28" s="12"/>
      <c r="TNE28" s="12"/>
      <c r="TNF28" s="12"/>
      <c r="TNG28" s="12"/>
      <c r="TNH28" s="12"/>
      <c r="TNI28" s="12"/>
      <c r="TNJ28" s="12"/>
      <c r="TNK28" s="12"/>
      <c r="TNL28" s="12"/>
      <c r="TNM28" s="12"/>
      <c r="TNN28" s="12"/>
      <c r="TNO28" s="12"/>
      <c r="TNP28" s="12"/>
      <c r="TNQ28" s="12"/>
      <c r="TNR28" s="12"/>
      <c r="TNS28" s="12"/>
      <c r="TNT28" s="12"/>
      <c r="TNU28" s="12"/>
      <c r="TNV28" s="12"/>
      <c r="TNW28" s="12"/>
      <c r="TNX28" s="12"/>
      <c r="TNY28" s="12"/>
      <c r="TNZ28" s="12"/>
      <c r="TOA28" s="12"/>
      <c r="TOB28" s="12"/>
      <c r="TOC28" s="12"/>
      <c r="TOD28" s="12"/>
      <c r="TOE28" s="12"/>
      <c r="TOF28" s="12"/>
      <c r="TOG28" s="12"/>
      <c r="TOH28" s="12"/>
      <c r="TOI28" s="12"/>
      <c r="TOJ28" s="12"/>
      <c r="TOK28" s="12"/>
      <c r="TOL28" s="12"/>
      <c r="TOM28" s="12"/>
      <c r="TON28" s="12"/>
      <c r="TOO28" s="12"/>
      <c r="TOP28" s="12"/>
      <c r="TOQ28" s="12"/>
      <c r="TOR28" s="12"/>
      <c r="TOS28" s="12"/>
      <c r="TOT28" s="12"/>
      <c r="TOU28" s="12"/>
      <c r="TOV28" s="12"/>
      <c r="TOW28" s="12"/>
      <c r="TOX28" s="12"/>
      <c r="TOY28" s="12"/>
      <c r="TOZ28" s="12"/>
      <c r="TPA28" s="12"/>
      <c r="TPB28" s="12"/>
      <c r="TPC28" s="12"/>
      <c r="TPD28" s="12"/>
      <c r="TPE28" s="12"/>
      <c r="TPF28" s="12"/>
      <c r="TPG28" s="12"/>
      <c r="TPH28" s="12"/>
      <c r="TPI28" s="12"/>
      <c r="TPJ28" s="12"/>
      <c r="TPK28" s="12"/>
      <c r="TPL28" s="12"/>
      <c r="TPM28" s="12"/>
      <c r="TPN28" s="12"/>
      <c r="TPO28" s="12"/>
      <c r="TPP28" s="12"/>
      <c r="TPQ28" s="12"/>
      <c r="TPR28" s="12"/>
      <c r="TPS28" s="12"/>
      <c r="TPT28" s="12"/>
      <c r="TPU28" s="12"/>
      <c r="TPV28" s="12"/>
      <c r="TPW28" s="12"/>
      <c r="TPX28" s="12"/>
      <c r="TPY28" s="12"/>
      <c r="TPZ28" s="12"/>
      <c r="TQA28" s="12"/>
      <c r="TQB28" s="12"/>
      <c r="TQC28" s="12"/>
      <c r="TQD28" s="12"/>
      <c r="TQE28" s="12"/>
      <c r="TQF28" s="12"/>
      <c r="TQG28" s="12"/>
      <c r="TQH28" s="12"/>
      <c r="TQI28" s="12"/>
      <c r="TQJ28" s="12"/>
      <c r="TQK28" s="12"/>
      <c r="TQL28" s="12"/>
      <c r="TQM28" s="12"/>
      <c r="TQN28" s="12"/>
      <c r="TQO28" s="12"/>
      <c r="TQP28" s="12"/>
      <c r="TQQ28" s="12"/>
      <c r="TQR28" s="12"/>
      <c r="TQS28" s="12"/>
      <c r="TQT28" s="12"/>
      <c r="TQU28" s="12"/>
      <c r="TQV28" s="12"/>
      <c r="TQW28" s="12"/>
      <c r="TQX28" s="12"/>
      <c r="TQY28" s="12"/>
      <c r="TQZ28" s="12"/>
      <c r="TRA28" s="12"/>
      <c r="TRB28" s="12"/>
      <c r="TRC28" s="12"/>
      <c r="TRD28" s="12"/>
      <c r="TRE28" s="12"/>
      <c r="TRF28" s="12"/>
      <c r="TRG28" s="12"/>
      <c r="TRH28" s="12"/>
      <c r="TRI28" s="12"/>
      <c r="TRJ28" s="12"/>
      <c r="TRK28" s="12"/>
      <c r="TRL28" s="12"/>
      <c r="TRM28" s="12"/>
      <c r="TRN28" s="12"/>
      <c r="TRO28" s="12"/>
      <c r="TRP28" s="12"/>
      <c r="TRQ28" s="12"/>
      <c r="TRR28" s="12"/>
      <c r="TRS28" s="12"/>
      <c r="TRT28" s="12"/>
      <c r="TRU28" s="12"/>
      <c r="TRV28" s="12"/>
      <c r="TRW28" s="12"/>
      <c r="TRX28" s="12"/>
      <c r="TRY28" s="12"/>
      <c r="TRZ28" s="12"/>
      <c r="TSA28" s="12"/>
      <c r="TSB28" s="12"/>
      <c r="TSC28" s="12"/>
      <c r="TSD28" s="12"/>
      <c r="TSE28" s="12"/>
      <c r="TSF28" s="12"/>
      <c r="TSG28" s="12"/>
      <c r="TSH28" s="12"/>
      <c r="TSI28" s="12"/>
      <c r="TSJ28" s="12"/>
      <c r="TSK28" s="12"/>
      <c r="TSL28" s="12"/>
      <c r="TSM28" s="12"/>
      <c r="TSN28" s="12"/>
      <c r="TSO28" s="12"/>
      <c r="TSP28" s="12"/>
      <c r="TSQ28" s="12"/>
      <c r="TSR28" s="12"/>
      <c r="TSS28" s="12"/>
      <c r="TST28" s="12"/>
      <c r="TSU28" s="12"/>
      <c r="TSV28" s="12"/>
      <c r="TSW28" s="12"/>
      <c r="TSX28" s="12"/>
      <c r="TSY28" s="12"/>
      <c r="TSZ28" s="12"/>
      <c r="TTA28" s="12"/>
      <c r="TTB28" s="12"/>
      <c r="TTC28" s="12"/>
      <c r="TTD28" s="12"/>
      <c r="TTE28" s="12"/>
      <c r="TTF28" s="12"/>
      <c r="TTG28" s="12"/>
      <c r="TTH28" s="12"/>
      <c r="TTI28" s="12"/>
      <c r="TTJ28" s="12"/>
      <c r="TTK28" s="12"/>
      <c r="TTL28" s="12"/>
      <c r="TTM28" s="12"/>
      <c r="TTN28" s="12"/>
      <c r="TTO28" s="12"/>
      <c r="TTP28" s="12"/>
      <c r="TTQ28" s="12"/>
      <c r="TTR28" s="12"/>
      <c r="TTS28" s="12"/>
      <c r="TTT28" s="12"/>
      <c r="TTU28" s="12"/>
      <c r="TTV28" s="12"/>
      <c r="TTW28" s="12"/>
      <c r="TTX28" s="12"/>
      <c r="TTY28" s="12"/>
      <c r="TTZ28" s="12"/>
      <c r="TUA28" s="12"/>
      <c r="TUB28" s="12"/>
      <c r="TUC28" s="12"/>
      <c r="TUD28" s="12"/>
      <c r="TUE28" s="12"/>
      <c r="TUF28" s="12"/>
      <c r="TUG28" s="12"/>
      <c r="TUH28" s="12"/>
      <c r="TUI28" s="12"/>
      <c r="TUJ28" s="12"/>
      <c r="TUK28" s="12"/>
      <c r="TUL28" s="12"/>
      <c r="TUM28" s="12"/>
      <c r="TUN28" s="12"/>
      <c r="TUO28" s="12"/>
      <c r="TUP28" s="12"/>
      <c r="TUQ28" s="12"/>
      <c r="TUR28" s="12"/>
      <c r="TUS28" s="12"/>
      <c r="TUT28" s="12"/>
      <c r="TUU28" s="12"/>
      <c r="TUV28" s="12"/>
      <c r="TUW28" s="12"/>
      <c r="TUX28" s="12"/>
      <c r="TUY28" s="12"/>
      <c r="TUZ28" s="12"/>
      <c r="TVA28" s="12"/>
      <c r="TVB28" s="12"/>
      <c r="TVC28" s="12"/>
      <c r="TVD28" s="12"/>
      <c r="TVE28" s="12"/>
      <c r="TVF28" s="12"/>
      <c r="TVG28" s="12"/>
      <c r="TVH28" s="12"/>
      <c r="TVI28" s="12"/>
      <c r="TVJ28" s="12"/>
      <c r="TVK28" s="12"/>
      <c r="TVL28" s="12"/>
      <c r="TVM28" s="12"/>
      <c r="TVN28" s="12"/>
      <c r="TVO28" s="12"/>
      <c r="TVP28" s="12"/>
      <c r="TVQ28" s="12"/>
      <c r="TVR28" s="12"/>
      <c r="TVS28" s="12"/>
      <c r="TVT28" s="12"/>
      <c r="TVU28" s="12"/>
      <c r="TVV28" s="12"/>
      <c r="TVW28" s="12"/>
      <c r="TVX28" s="12"/>
      <c r="TVY28" s="12"/>
      <c r="TVZ28" s="12"/>
      <c r="TWA28" s="12"/>
      <c r="TWB28" s="12"/>
      <c r="TWC28" s="12"/>
      <c r="TWD28" s="12"/>
      <c r="TWE28" s="12"/>
      <c r="TWF28" s="12"/>
      <c r="TWG28" s="12"/>
      <c r="TWH28" s="12"/>
      <c r="TWI28" s="12"/>
      <c r="TWJ28" s="12"/>
      <c r="TWK28" s="12"/>
      <c r="TWL28" s="12"/>
      <c r="TWM28" s="12"/>
      <c r="TWN28" s="12"/>
      <c r="TWO28" s="12"/>
      <c r="TWP28" s="12"/>
      <c r="TWQ28" s="12"/>
      <c r="TWR28" s="12"/>
      <c r="TWS28" s="12"/>
      <c r="TWT28" s="12"/>
      <c r="TWU28" s="12"/>
      <c r="TWV28" s="12"/>
      <c r="TWW28" s="12"/>
      <c r="TWX28" s="12"/>
      <c r="TWY28" s="12"/>
      <c r="TWZ28" s="12"/>
      <c r="TXA28" s="12"/>
      <c r="TXB28" s="12"/>
      <c r="TXC28" s="12"/>
      <c r="TXD28" s="12"/>
      <c r="TXE28" s="12"/>
      <c r="TXF28" s="12"/>
      <c r="TXG28" s="12"/>
      <c r="TXH28" s="12"/>
      <c r="TXI28" s="12"/>
      <c r="TXJ28" s="12"/>
      <c r="TXK28" s="12"/>
      <c r="TXL28" s="12"/>
      <c r="TXM28" s="12"/>
      <c r="TXN28" s="12"/>
      <c r="TXO28" s="12"/>
      <c r="TXP28" s="12"/>
      <c r="TXQ28" s="12"/>
      <c r="TXR28" s="12"/>
      <c r="TXS28" s="12"/>
      <c r="TXT28" s="12"/>
      <c r="TXU28" s="12"/>
      <c r="TXV28" s="12"/>
      <c r="TXW28" s="12"/>
      <c r="TXX28" s="12"/>
      <c r="TXY28" s="12"/>
      <c r="TXZ28" s="12"/>
      <c r="TYA28" s="12"/>
      <c r="TYB28" s="12"/>
      <c r="TYC28" s="12"/>
      <c r="TYD28" s="12"/>
      <c r="TYE28" s="12"/>
      <c r="TYF28" s="12"/>
      <c r="TYG28" s="12"/>
      <c r="TYH28" s="12"/>
      <c r="TYI28" s="12"/>
      <c r="TYJ28" s="12"/>
      <c r="TYK28" s="12"/>
      <c r="TYL28" s="12"/>
      <c r="TYM28" s="12"/>
      <c r="TYN28" s="12"/>
      <c r="TYO28" s="12"/>
      <c r="TYP28" s="12"/>
      <c r="TYQ28" s="12"/>
      <c r="TYR28" s="12"/>
      <c r="TYS28" s="12"/>
      <c r="TYT28" s="12"/>
      <c r="TYU28" s="12"/>
      <c r="TYV28" s="12"/>
      <c r="TYW28" s="12"/>
      <c r="TYX28" s="12"/>
      <c r="TYY28" s="12"/>
      <c r="TYZ28" s="12"/>
      <c r="TZA28" s="12"/>
      <c r="TZB28" s="12"/>
      <c r="TZC28" s="12"/>
      <c r="TZD28" s="12"/>
      <c r="TZE28" s="12"/>
      <c r="TZF28" s="12"/>
      <c r="TZG28" s="12"/>
      <c r="TZH28" s="12"/>
      <c r="TZI28" s="12"/>
      <c r="TZJ28" s="12"/>
      <c r="TZK28" s="12"/>
      <c r="TZL28" s="12"/>
      <c r="TZM28" s="12"/>
      <c r="TZN28" s="12"/>
      <c r="TZO28" s="12"/>
      <c r="TZP28" s="12"/>
      <c r="TZQ28" s="12"/>
      <c r="TZR28" s="12"/>
      <c r="TZS28" s="12"/>
      <c r="TZT28" s="12"/>
      <c r="TZU28" s="12"/>
      <c r="TZV28" s="12"/>
      <c r="TZW28" s="12"/>
      <c r="TZX28" s="12"/>
      <c r="TZY28" s="12"/>
      <c r="TZZ28" s="12"/>
      <c r="UAA28" s="12"/>
      <c r="UAB28" s="12"/>
      <c r="UAC28" s="12"/>
      <c r="UAD28" s="12"/>
      <c r="UAE28" s="12"/>
      <c r="UAF28" s="12"/>
      <c r="UAG28" s="12"/>
      <c r="UAH28" s="12"/>
      <c r="UAI28" s="12"/>
      <c r="UAJ28" s="12"/>
      <c r="UAK28" s="12"/>
      <c r="UAL28" s="12"/>
      <c r="UAM28" s="12"/>
      <c r="UAN28" s="12"/>
      <c r="UAO28" s="12"/>
      <c r="UAP28" s="12"/>
      <c r="UAQ28" s="12"/>
      <c r="UAR28" s="12"/>
      <c r="UAS28" s="12"/>
      <c r="UAT28" s="12"/>
      <c r="UAU28" s="12"/>
      <c r="UAV28" s="12"/>
      <c r="UAW28" s="12"/>
      <c r="UAX28" s="12"/>
      <c r="UAY28" s="12"/>
      <c r="UAZ28" s="12"/>
      <c r="UBA28" s="12"/>
      <c r="UBB28" s="12"/>
      <c r="UBC28" s="12"/>
      <c r="UBD28" s="12"/>
      <c r="UBE28" s="12"/>
      <c r="UBF28" s="12"/>
      <c r="UBG28" s="12"/>
      <c r="UBH28" s="12"/>
      <c r="UBI28" s="12"/>
      <c r="UBJ28" s="12"/>
      <c r="UBK28" s="12"/>
      <c r="UBL28" s="12"/>
      <c r="UBM28" s="12"/>
      <c r="UBN28" s="12"/>
      <c r="UBO28" s="12"/>
      <c r="UBP28" s="12"/>
      <c r="UBQ28" s="12"/>
      <c r="UBR28" s="12"/>
      <c r="UBS28" s="12"/>
      <c r="UBT28" s="12"/>
      <c r="UBU28" s="12"/>
      <c r="UBV28" s="12"/>
      <c r="UBW28" s="12"/>
      <c r="UBX28" s="12"/>
      <c r="UBY28" s="12"/>
      <c r="UBZ28" s="12"/>
      <c r="UCA28" s="12"/>
      <c r="UCB28" s="12"/>
      <c r="UCC28" s="12"/>
      <c r="UCD28" s="12"/>
      <c r="UCE28" s="12"/>
      <c r="UCF28" s="12"/>
      <c r="UCG28" s="12"/>
      <c r="UCH28" s="12"/>
      <c r="UCI28" s="12"/>
      <c r="UCJ28" s="12"/>
      <c r="UCK28" s="12"/>
      <c r="UCL28" s="12"/>
      <c r="UCM28" s="12"/>
      <c r="UCN28" s="12"/>
      <c r="UCO28" s="12"/>
      <c r="UCP28" s="12"/>
      <c r="UCQ28" s="12"/>
      <c r="UCR28" s="12"/>
      <c r="UCS28" s="12"/>
      <c r="UCT28" s="12"/>
      <c r="UCU28" s="12"/>
      <c r="UCV28" s="12"/>
      <c r="UCW28" s="12"/>
      <c r="UCX28" s="12"/>
      <c r="UCY28" s="12"/>
      <c r="UCZ28" s="12"/>
      <c r="UDA28" s="12"/>
      <c r="UDB28" s="12"/>
      <c r="UDC28" s="12"/>
      <c r="UDD28" s="12"/>
      <c r="UDE28" s="12"/>
      <c r="UDF28" s="12"/>
      <c r="UDG28" s="12"/>
      <c r="UDH28" s="12"/>
      <c r="UDI28" s="12"/>
      <c r="UDJ28" s="12"/>
      <c r="UDK28" s="12"/>
      <c r="UDL28" s="12"/>
      <c r="UDM28" s="12"/>
      <c r="UDN28" s="12"/>
      <c r="UDO28" s="12"/>
      <c r="UDP28" s="12"/>
      <c r="UDQ28" s="12"/>
      <c r="UDR28" s="12"/>
      <c r="UDS28" s="12"/>
      <c r="UDT28" s="12"/>
      <c r="UDU28" s="12"/>
      <c r="UDV28" s="12"/>
      <c r="UDW28" s="12"/>
      <c r="UDX28" s="12"/>
      <c r="UDY28" s="12"/>
      <c r="UDZ28" s="12"/>
      <c r="UEA28" s="12"/>
      <c r="UEB28" s="12"/>
      <c r="UEC28" s="12"/>
      <c r="UED28" s="12"/>
      <c r="UEE28" s="12"/>
      <c r="UEF28" s="12"/>
      <c r="UEG28" s="12"/>
      <c r="UEH28" s="12"/>
      <c r="UEI28" s="12"/>
      <c r="UEJ28" s="12"/>
      <c r="UEK28" s="12"/>
      <c r="UEL28" s="12"/>
      <c r="UEM28" s="12"/>
      <c r="UEN28" s="12"/>
      <c r="UEO28" s="12"/>
      <c r="UEP28" s="12"/>
      <c r="UEQ28" s="12"/>
      <c r="UER28" s="12"/>
      <c r="UES28" s="12"/>
      <c r="UET28" s="12"/>
      <c r="UEU28" s="12"/>
      <c r="UEV28" s="12"/>
      <c r="UEW28" s="12"/>
      <c r="UEX28" s="12"/>
      <c r="UEY28" s="12"/>
      <c r="UEZ28" s="12"/>
      <c r="UFA28" s="12"/>
      <c r="UFB28" s="12"/>
      <c r="UFC28" s="12"/>
      <c r="UFD28" s="12"/>
      <c r="UFE28" s="12"/>
      <c r="UFF28" s="12"/>
      <c r="UFG28" s="12"/>
      <c r="UFH28" s="12"/>
      <c r="UFI28" s="12"/>
      <c r="UFJ28" s="12"/>
      <c r="UFK28" s="12"/>
      <c r="UFL28" s="12"/>
      <c r="UFM28" s="12"/>
      <c r="UFN28" s="12"/>
      <c r="UFO28" s="12"/>
      <c r="UFP28" s="12"/>
      <c r="UFQ28" s="12"/>
      <c r="UFR28" s="12"/>
      <c r="UFS28" s="12"/>
      <c r="UFT28" s="12"/>
      <c r="UFU28" s="12"/>
      <c r="UFV28" s="12"/>
      <c r="UFW28" s="12"/>
      <c r="UFX28" s="12"/>
      <c r="UFY28" s="12"/>
      <c r="UFZ28" s="12"/>
      <c r="UGA28" s="12"/>
      <c r="UGB28" s="12"/>
      <c r="UGC28" s="12"/>
      <c r="UGD28" s="12"/>
      <c r="UGE28" s="12"/>
      <c r="UGF28" s="12"/>
      <c r="UGG28" s="12"/>
      <c r="UGH28" s="12"/>
      <c r="UGI28" s="12"/>
      <c r="UGJ28" s="12"/>
      <c r="UGK28" s="12"/>
      <c r="UGL28" s="12"/>
      <c r="UGM28" s="12"/>
      <c r="UGN28" s="12"/>
      <c r="UGO28" s="12"/>
      <c r="UGP28" s="12"/>
      <c r="UGQ28" s="12"/>
      <c r="UGR28" s="12"/>
      <c r="UGS28" s="12"/>
      <c r="UGT28" s="12"/>
      <c r="UGU28" s="12"/>
      <c r="UGV28" s="12"/>
      <c r="UGW28" s="12"/>
      <c r="UGX28" s="12"/>
      <c r="UGY28" s="12"/>
      <c r="UGZ28" s="12"/>
      <c r="UHA28" s="12"/>
      <c r="UHB28" s="12"/>
      <c r="UHC28" s="12"/>
      <c r="UHD28" s="12"/>
      <c r="UHE28" s="12"/>
      <c r="UHF28" s="12"/>
      <c r="UHG28" s="12"/>
      <c r="UHH28" s="12"/>
      <c r="UHI28" s="12"/>
      <c r="UHJ28" s="12"/>
      <c r="UHK28" s="12"/>
      <c r="UHL28" s="12"/>
      <c r="UHM28" s="12"/>
      <c r="UHN28" s="12"/>
      <c r="UHO28" s="12"/>
      <c r="UHP28" s="12"/>
      <c r="UHQ28" s="12"/>
      <c r="UHR28" s="12"/>
      <c r="UHS28" s="12"/>
      <c r="UHT28" s="12"/>
      <c r="UHU28" s="12"/>
      <c r="UHV28" s="12"/>
      <c r="UHW28" s="12"/>
      <c r="UHX28" s="12"/>
      <c r="UHY28" s="12"/>
      <c r="UHZ28" s="12"/>
      <c r="UIA28" s="12"/>
      <c r="UIB28" s="12"/>
      <c r="UIC28" s="12"/>
      <c r="UID28" s="12"/>
      <c r="UIE28" s="12"/>
      <c r="UIF28" s="12"/>
      <c r="UIG28" s="12"/>
      <c r="UIH28" s="12"/>
      <c r="UII28" s="12"/>
      <c r="UIJ28" s="12"/>
      <c r="UIK28" s="12"/>
      <c r="UIL28" s="12"/>
      <c r="UIM28" s="12"/>
      <c r="UIN28" s="12"/>
      <c r="UIO28" s="12"/>
      <c r="UIP28" s="12"/>
      <c r="UIQ28" s="12"/>
      <c r="UIR28" s="12"/>
      <c r="UIS28" s="12"/>
      <c r="UIT28" s="12"/>
      <c r="UIU28" s="12"/>
      <c r="UIV28" s="12"/>
      <c r="UIW28" s="12"/>
      <c r="UIX28" s="12"/>
      <c r="UIY28" s="12"/>
      <c r="UIZ28" s="12"/>
      <c r="UJA28" s="12"/>
      <c r="UJB28" s="12"/>
      <c r="UJC28" s="12"/>
      <c r="UJD28" s="12"/>
      <c r="UJE28" s="12"/>
      <c r="UJF28" s="12"/>
      <c r="UJG28" s="12"/>
      <c r="UJH28" s="12"/>
      <c r="UJI28" s="12"/>
      <c r="UJJ28" s="12"/>
      <c r="UJK28" s="12"/>
      <c r="UJL28" s="12"/>
      <c r="UJM28" s="12"/>
      <c r="UJN28" s="12"/>
      <c r="UJO28" s="12"/>
      <c r="UJP28" s="12"/>
      <c r="UJQ28" s="12"/>
      <c r="UJR28" s="12"/>
      <c r="UJS28" s="12"/>
      <c r="UJT28" s="12"/>
      <c r="UJU28" s="12"/>
      <c r="UJV28" s="12"/>
      <c r="UJW28" s="12"/>
      <c r="UJX28" s="12"/>
      <c r="UJY28" s="12"/>
      <c r="UJZ28" s="12"/>
      <c r="UKA28" s="12"/>
      <c r="UKB28" s="12"/>
      <c r="UKC28" s="12"/>
      <c r="UKD28" s="12"/>
      <c r="UKE28" s="12"/>
      <c r="UKF28" s="12"/>
      <c r="UKG28" s="12"/>
      <c r="UKH28" s="12"/>
      <c r="UKI28" s="12"/>
      <c r="UKJ28" s="12"/>
      <c r="UKK28" s="12"/>
      <c r="UKL28" s="12"/>
      <c r="UKM28" s="12"/>
      <c r="UKN28" s="12"/>
      <c r="UKO28" s="12"/>
      <c r="UKP28" s="12"/>
      <c r="UKQ28" s="12"/>
      <c r="UKR28" s="12"/>
      <c r="UKS28" s="12"/>
      <c r="UKT28" s="12"/>
      <c r="UKU28" s="12"/>
      <c r="UKV28" s="12"/>
      <c r="UKW28" s="12"/>
      <c r="UKX28" s="12"/>
      <c r="UKY28" s="12"/>
      <c r="UKZ28" s="12"/>
      <c r="ULA28" s="12"/>
      <c r="ULB28" s="12"/>
      <c r="ULC28" s="12"/>
      <c r="ULD28" s="12"/>
      <c r="ULE28" s="12"/>
      <c r="ULF28" s="12"/>
      <c r="ULG28" s="12"/>
      <c r="ULH28" s="12"/>
      <c r="ULI28" s="12"/>
      <c r="ULJ28" s="12"/>
      <c r="ULK28" s="12"/>
      <c r="ULL28" s="12"/>
      <c r="ULM28" s="12"/>
      <c r="ULN28" s="12"/>
      <c r="ULO28" s="12"/>
      <c r="ULP28" s="12"/>
      <c r="ULQ28" s="12"/>
      <c r="ULR28" s="12"/>
      <c r="ULS28" s="12"/>
      <c r="ULT28" s="12"/>
      <c r="ULU28" s="12"/>
      <c r="ULV28" s="12"/>
      <c r="ULW28" s="12"/>
      <c r="ULX28" s="12"/>
      <c r="ULY28" s="12"/>
      <c r="ULZ28" s="12"/>
      <c r="UMA28" s="12"/>
      <c r="UMB28" s="12"/>
      <c r="UMC28" s="12"/>
      <c r="UMD28" s="12"/>
      <c r="UME28" s="12"/>
      <c r="UMF28" s="12"/>
      <c r="UMG28" s="12"/>
      <c r="UMH28" s="12"/>
      <c r="UMI28" s="12"/>
      <c r="UMJ28" s="12"/>
      <c r="UMK28" s="12"/>
      <c r="UML28" s="12"/>
      <c r="UMM28" s="12"/>
      <c r="UMN28" s="12"/>
      <c r="UMO28" s="12"/>
      <c r="UMP28" s="12"/>
      <c r="UMQ28" s="12"/>
      <c r="UMR28" s="12"/>
      <c r="UMS28" s="12"/>
      <c r="UMT28" s="12"/>
      <c r="UMU28" s="12"/>
      <c r="UMV28" s="12"/>
      <c r="UMW28" s="12"/>
      <c r="UMX28" s="12"/>
      <c r="UMY28" s="12"/>
      <c r="UMZ28" s="12"/>
      <c r="UNA28" s="12"/>
      <c r="UNB28" s="12"/>
      <c r="UNC28" s="12"/>
      <c r="UND28" s="12"/>
      <c r="UNE28" s="12"/>
      <c r="UNF28" s="12"/>
      <c r="UNG28" s="12"/>
      <c r="UNH28" s="12"/>
      <c r="UNI28" s="12"/>
      <c r="UNJ28" s="12"/>
      <c r="UNK28" s="12"/>
      <c r="UNL28" s="12"/>
      <c r="UNM28" s="12"/>
      <c r="UNN28" s="12"/>
      <c r="UNO28" s="12"/>
      <c r="UNP28" s="12"/>
      <c r="UNQ28" s="12"/>
      <c r="UNR28" s="12"/>
      <c r="UNS28" s="12"/>
      <c r="UNT28" s="12"/>
      <c r="UNU28" s="12"/>
      <c r="UNV28" s="12"/>
      <c r="UNW28" s="12"/>
      <c r="UNX28" s="12"/>
      <c r="UNY28" s="12"/>
      <c r="UNZ28" s="12"/>
      <c r="UOA28" s="12"/>
      <c r="UOB28" s="12"/>
      <c r="UOC28" s="12"/>
      <c r="UOD28" s="12"/>
      <c r="UOE28" s="12"/>
      <c r="UOF28" s="12"/>
      <c r="UOG28" s="12"/>
      <c r="UOH28" s="12"/>
      <c r="UOI28" s="12"/>
      <c r="UOJ28" s="12"/>
      <c r="UOK28" s="12"/>
      <c r="UOL28" s="12"/>
      <c r="UOM28" s="12"/>
      <c r="UON28" s="12"/>
      <c r="UOO28" s="12"/>
      <c r="UOP28" s="12"/>
      <c r="UOQ28" s="12"/>
      <c r="UOR28" s="12"/>
      <c r="UOS28" s="12"/>
      <c r="UOT28" s="12"/>
      <c r="UOU28" s="12"/>
      <c r="UOV28" s="12"/>
      <c r="UOW28" s="12"/>
      <c r="UOX28" s="12"/>
      <c r="UOY28" s="12"/>
      <c r="UOZ28" s="12"/>
      <c r="UPA28" s="12"/>
      <c r="UPB28" s="12"/>
      <c r="UPC28" s="12"/>
      <c r="UPD28" s="12"/>
      <c r="UPE28" s="12"/>
      <c r="UPF28" s="12"/>
      <c r="UPG28" s="12"/>
      <c r="UPH28" s="12"/>
      <c r="UPI28" s="12"/>
      <c r="UPJ28" s="12"/>
      <c r="UPK28" s="12"/>
      <c r="UPL28" s="12"/>
      <c r="UPM28" s="12"/>
      <c r="UPN28" s="12"/>
      <c r="UPO28" s="12"/>
      <c r="UPP28" s="12"/>
      <c r="UPQ28" s="12"/>
      <c r="UPR28" s="12"/>
      <c r="UPS28" s="12"/>
      <c r="UPT28" s="12"/>
      <c r="UPU28" s="12"/>
      <c r="UPV28" s="12"/>
      <c r="UPW28" s="12"/>
      <c r="UPX28" s="12"/>
      <c r="UPY28" s="12"/>
      <c r="UPZ28" s="12"/>
      <c r="UQA28" s="12"/>
      <c r="UQB28" s="12"/>
      <c r="UQC28" s="12"/>
      <c r="UQD28" s="12"/>
      <c r="UQE28" s="12"/>
      <c r="UQF28" s="12"/>
      <c r="UQG28" s="12"/>
      <c r="UQH28" s="12"/>
      <c r="UQI28" s="12"/>
      <c r="UQJ28" s="12"/>
      <c r="UQK28" s="12"/>
      <c r="UQL28" s="12"/>
      <c r="UQM28" s="12"/>
      <c r="UQN28" s="12"/>
      <c r="UQO28" s="12"/>
      <c r="UQP28" s="12"/>
      <c r="UQQ28" s="12"/>
      <c r="UQR28" s="12"/>
      <c r="UQS28" s="12"/>
      <c r="UQT28" s="12"/>
      <c r="UQU28" s="12"/>
      <c r="UQV28" s="12"/>
      <c r="UQW28" s="12"/>
      <c r="UQX28" s="12"/>
      <c r="UQY28" s="12"/>
      <c r="UQZ28" s="12"/>
      <c r="URA28" s="12"/>
      <c r="URB28" s="12"/>
      <c r="URC28" s="12"/>
      <c r="URD28" s="12"/>
      <c r="URE28" s="12"/>
      <c r="URF28" s="12"/>
      <c r="URG28" s="12"/>
      <c r="URH28" s="12"/>
      <c r="URI28" s="12"/>
      <c r="URJ28" s="12"/>
      <c r="URK28" s="12"/>
      <c r="URL28" s="12"/>
      <c r="URM28" s="12"/>
      <c r="URN28" s="12"/>
      <c r="URO28" s="12"/>
      <c r="URP28" s="12"/>
      <c r="URQ28" s="12"/>
      <c r="URR28" s="12"/>
      <c r="URS28" s="12"/>
      <c r="URT28" s="12"/>
      <c r="URU28" s="12"/>
      <c r="URV28" s="12"/>
      <c r="URW28" s="12"/>
      <c r="URX28" s="12"/>
      <c r="URY28" s="12"/>
      <c r="URZ28" s="12"/>
      <c r="USA28" s="12"/>
      <c r="USB28" s="12"/>
      <c r="USC28" s="12"/>
      <c r="USD28" s="12"/>
      <c r="USE28" s="12"/>
      <c r="USF28" s="12"/>
      <c r="USG28" s="12"/>
      <c r="USH28" s="12"/>
      <c r="USI28" s="12"/>
      <c r="USJ28" s="12"/>
      <c r="USK28" s="12"/>
      <c r="USL28" s="12"/>
      <c r="USM28" s="12"/>
      <c r="USN28" s="12"/>
      <c r="USO28" s="12"/>
      <c r="USP28" s="12"/>
      <c r="USQ28" s="12"/>
      <c r="USR28" s="12"/>
      <c r="USS28" s="12"/>
      <c r="UST28" s="12"/>
      <c r="USU28" s="12"/>
      <c r="USV28" s="12"/>
      <c r="USW28" s="12"/>
      <c r="USX28" s="12"/>
      <c r="USY28" s="12"/>
      <c r="USZ28" s="12"/>
      <c r="UTA28" s="12"/>
      <c r="UTB28" s="12"/>
      <c r="UTC28" s="12"/>
      <c r="UTD28" s="12"/>
      <c r="UTE28" s="12"/>
      <c r="UTF28" s="12"/>
      <c r="UTG28" s="12"/>
      <c r="UTH28" s="12"/>
      <c r="UTI28" s="12"/>
      <c r="UTJ28" s="12"/>
      <c r="UTK28" s="12"/>
      <c r="UTL28" s="12"/>
      <c r="UTM28" s="12"/>
      <c r="UTN28" s="12"/>
      <c r="UTO28" s="12"/>
      <c r="UTP28" s="12"/>
      <c r="UTQ28" s="12"/>
      <c r="UTR28" s="12"/>
      <c r="UTS28" s="12"/>
      <c r="UTT28" s="12"/>
      <c r="UTU28" s="12"/>
      <c r="UTV28" s="12"/>
      <c r="UTW28" s="12"/>
      <c r="UTX28" s="12"/>
      <c r="UTY28" s="12"/>
      <c r="UTZ28" s="12"/>
      <c r="UUA28" s="12"/>
      <c r="UUB28" s="12"/>
      <c r="UUC28" s="12"/>
      <c r="UUD28" s="12"/>
      <c r="UUE28" s="12"/>
      <c r="UUF28" s="12"/>
      <c r="UUG28" s="12"/>
      <c r="UUH28" s="12"/>
      <c r="UUI28" s="12"/>
      <c r="UUJ28" s="12"/>
      <c r="UUK28" s="12"/>
      <c r="UUL28" s="12"/>
      <c r="UUM28" s="12"/>
      <c r="UUN28" s="12"/>
      <c r="UUO28" s="12"/>
      <c r="UUP28" s="12"/>
      <c r="UUQ28" s="12"/>
      <c r="UUR28" s="12"/>
      <c r="UUS28" s="12"/>
      <c r="UUT28" s="12"/>
      <c r="UUU28" s="12"/>
      <c r="UUV28" s="12"/>
      <c r="UUW28" s="12"/>
      <c r="UUX28" s="12"/>
      <c r="UUY28" s="12"/>
      <c r="UUZ28" s="12"/>
      <c r="UVA28" s="12"/>
      <c r="UVB28" s="12"/>
      <c r="UVC28" s="12"/>
      <c r="UVD28" s="12"/>
      <c r="UVE28" s="12"/>
      <c r="UVF28" s="12"/>
      <c r="UVG28" s="12"/>
      <c r="UVH28" s="12"/>
      <c r="UVI28" s="12"/>
      <c r="UVJ28" s="12"/>
      <c r="UVK28" s="12"/>
      <c r="UVL28" s="12"/>
      <c r="UVM28" s="12"/>
      <c r="UVN28" s="12"/>
      <c r="UVO28" s="12"/>
      <c r="UVP28" s="12"/>
      <c r="UVQ28" s="12"/>
      <c r="UVR28" s="12"/>
      <c r="UVS28" s="12"/>
      <c r="UVT28" s="12"/>
      <c r="UVU28" s="12"/>
      <c r="UVV28" s="12"/>
      <c r="UVW28" s="12"/>
      <c r="UVX28" s="12"/>
      <c r="UVY28" s="12"/>
      <c r="UVZ28" s="12"/>
      <c r="UWA28" s="12"/>
      <c r="UWB28" s="12"/>
      <c r="UWC28" s="12"/>
      <c r="UWD28" s="12"/>
      <c r="UWE28" s="12"/>
      <c r="UWF28" s="12"/>
      <c r="UWG28" s="12"/>
      <c r="UWH28" s="12"/>
      <c r="UWI28" s="12"/>
      <c r="UWJ28" s="12"/>
      <c r="UWK28" s="12"/>
      <c r="UWL28" s="12"/>
      <c r="UWM28" s="12"/>
      <c r="UWN28" s="12"/>
      <c r="UWO28" s="12"/>
      <c r="UWP28" s="12"/>
      <c r="UWQ28" s="12"/>
      <c r="UWR28" s="12"/>
      <c r="UWS28" s="12"/>
      <c r="UWT28" s="12"/>
      <c r="UWU28" s="12"/>
      <c r="UWV28" s="12"/>
      <c r="UWW28" s="12"/>
      <c r="UWX28" s="12"/>
      <c r="UWY28" s="12"/>
      <c r="UWZ28" s="12"/>
      <c r="UXA28" s="12"/>
      <c r="UXB28" s="12"/>
      <c r="UXC28" s="12"/>
      <c r="UXD28" s="12"/>
      <c r="UXE28" s="12"/>
      <c r="UXF28" s="12"/>
      <c r="UXG28" s="12"/>
      <c r="UXH28" s="12"/>
      <c r="UXI28" s="12"/>
      <c r="UXJ28" s="12"/>
      <c r="UXK28" s="12"/>
      <c r="UXL28" s="12"/>
      <c r="UXM28" s="12"/>
      <c r="UXN28" s="12"/>
      <c r="UXO28" s="12"/>
      <c r="UXP28" s="12"/>
      <c r="UXQ28" s="12"/>
      <c r="UXR28" s="12"/>
      <c r="UXS28" s="12"/>
      <c r="UXT28" s="12"/>
      <c r="UXU28" s="12"/>
      <c r="UXV28" s="12"/>
      <c r="UXW28" s="12"/>
      <c r="UXX28" s="12"/>
      <c r="UXY28" s="12"/>
      <c r="UXZ28" s="12"/>
      <c r="UYA28" s="12"/>
      <c r="UYB28" s="12"/>
      <c r="UYC28" s="12"/>
      <c r="UYD28" s="12"/>
      <c r="UYE28" s="12"/>
      <c r="UYF28" s="12"/>
      <c r="UYG28" s="12"/>
      <c r="UYH28" s="12"/>
      <c r="UYI28" s="12"/>
      <c r="UYJ28" s="12"/>
      <c r="UYK28" s="12"/>
      <c r="UYL28" s="12"/>
      <c r="UYM28" s="12"/>
      <c r="UYN28" s="12"/>
      <c r="UYO28" s="12"/>
      <c r="UYP28" s="12"/>
      <c r="UYQ28" s="12"/>
      <c r="UYR28" s="12"/>
      <c r="UYS28" s="12"/>
      <c r="UYT28" s="12"/>
      <c r="UYU28" s="12"/>
      <c r="UYV28" s="12"/>
      <c r="UYW28" s="12"/>
      <c r="UYX28" s="12"/>
      <c r="UYY28" s="12"/>
      <c r="UYZ28" s="12"/>
      <c r="UZA28" s="12"/>
      <c r="UZB28" s="12"/>
      <c r="UZC28" s="12"/>
      <c r="UZD28" s="12"/>
      <c r="UZE28" s="12"/>
      <c r="UZF28" s="12"/>
      <c r="UZG28" s="12"/>
      <c r="UZH28" s="12"/>
      <c r="UZI28" s="12"/>
      <c r="UZJ28" s="12"/>
      <c r="UZK28" s="12"/>
      <c r="UZL28" s="12"/>
      <c r="UZM28" s="12"/>
      <c r="UZN28" s="12"/>
      <c r="UZO28" s="12"/>
      <c r="UZP28" s="12"/>
      <c r="UZQ28" s="12"/>
      <c r="UZR28" s="12"/>
      <c r="UZS28" s="12"/>
      <c r="UZT28" s="12"/>
      <c r="UZU28" s="12"/>
      <c r="UZV28" s="12"/>
      <c r="UZW28" s="12"/>
      <c r="UZX28" s="12"/>
      <c r="UZY28" s="12"/>
      <c r="UZZ28" s="12"/>
      <c r="VAA28" s="12"/>
      <c r="VAB28" s="12"/>
      <c r="VAC28" s="12"/>
      <c r="VAD28" s="12"/>
      <c r="VAE28" s="12"/>
      <c r="VAF28" s="12"/>
      <c r="VAG28" s="12"/>
      <c r="VAH28" s="12"/>
      <c r="VAI28" s="12"/>
      <c r="VAJ28" s="12"/>
      <c r="VAK28" s="12"/>
      <c r="VAL28" s="12"/>
      <c r="VAM28" s="12"/>
      <c r="VAN28" s="12"/>
      <c r="VAO28" s="12"/>
      <c r="VAP28" s="12"/>
      <c r="VAQ28" s="12"/>
      <c r="VAR28" s="12"/>
      <c r="VAS28" s="12"/>
      <c r="VAT28" s="12"/>
      <c r="VAU28" s="12"/>
      <c r="VAV28" s="12"/>
      <c r="VAW28" s="12"/>
      <c r="VAX28" s="12"/>
      <c r="VAY28" s="12"/>
      <c r="VAZ28" s="12"/>
      <c r="VBA28" s="12"/>
      <c r="VBB28" s="12"/>
      <c r="VBC28" s="12"/>
      <c r="VBD28" s="12"/>
      <c r="VBE28" s="12"/>
      <c r="VBF28" s="12"/>
      <c r="VBG28" s="12"/>
      <c r="VBH28" s="12"/>
      <c r="VBI28" s="12"/>
      <c r="VBJ28" s="12"/>
      <c r="VBK28" s="12"/>
      <c r="VBL28" s="12"/>
      <c r="VBM28" s="12"/>
      <c r="VBN28" s="12"/>
      <c r="VBO28" s="12"/>
      <c r="VBP28" s="12"/>
      <c r="VBQ28" s="12"/>
      <c r="VBR28" s="12"/>
      <c r="VBS28" s="12"/>
      <c r="VBT28" s="12"/>
      <c r="VBU28" s="12"/>
      <c r="VBV28" s="12"/>
      <c r="VBW28" s="12"/>
      <c r="VBX28" s="12"/>
      <c r="VBY28" s="12"/>
      <c r="VBZ28" s="12"/>
      <c r="VCA28" s="12"/>
      <c r="VCB28" s="12"/>
      <c r="VCC28" s="12"/>
      <c r="VCD28" s="12"/>
      <c r="VCE28" s="12"/>
      <c r="VCF28" s="12"/>
      <c r="VCG28" s="12"/>
      <c r="VCH28" s="12"/>
      <c r="VCI28" s="12"/>
      <c r="VCJ28" s="12"/>
      <c r="VCK28" s="12"/>
      <c r="VCL28" s="12"/>
      <c r="VCM28" s="12"/>
      <c r="VCN28" s="12"/>
      <c r="VCO28" s="12"/>
      <c r="VCP28" s="12"/>
      <c r="VCQ28" s="12"/>
      <c r="VCR28" s="12"/>
      <c r="VCS28" s="12"/>
      <c r="VCT28" s="12"/>
      <c r="VCU28" s="12"/>
      <c r="VCV28" s="12"/>
      <c r="VCW28" s="12"/>
      <c r="VCX28" s="12"/>
      <c r="VCY28" s="12"/>
      <c r="VCZ28" s="12"/>
      <c r="VDA28" s="12"/>
      <c r="VDB28" s="12"/>
      <c r="VDC28" s="12"/>
      <c r="VDD28" s="12"/>
      <c r="VDE28" s="12"/>
      <c r="VDF28" s="12"/>
      <c r="VDG28" s="12"/>
      <c r="VDH28" s="12"/>
      <c r="VDI28" s="12"/>
      <c r="VDJ28" s="12"/>
      <c r="VDK28" s="12"/>
      <c r="VDL28" s="12"/>
      <c r="VDM28" s="12"/>
      <c r="VDN28" s="12"/>
      <c r="VDO28" s="12"/>
      <c r="VDP28" s="12"/>
      <c r="VDQ28" s="12"/>
      <c r="VDR28" s="12"/>
      <c r="VDS28" s="12"/>
      <c r="VDT28" s="12"/>
      <c r="VDU28" s="12"/>
      <c r="VDV28" s="12"/>
      <c r="VDW28" s="12"/>
      <c r="VDX28" s="12"/>
      <c r="VDY28" s="12"/>
      <c r="VDZ28" s="12"/>
      <c r="VEA28" s="12"/>
      <c r="VEB28" s="12"/>
      <c r="VEC28" s="12"/>
      <c r="VED28" s="12"/>
      <c r="VEE28" s="12"/>
      <c r="VEF28" s="12"/>
      <c r="VEG28" s="12"/>
      <c r="VEH28" s="12"/>
      <c r="VEI28" s="12"/>
      <c r="VEJ28" s="12"/>
      <c r="VEK28" s="12"/>
      <c r="VEL28" s="12"/>
      <c r="VEM28" s="12"/>
      <c r="VEN28" s="12"/>
      <c r="VEO28" s="12"/>
      <c r="VEP28" s="12"/>
      <c r="VEQ28" s="12"/>
      <c r="VER28" s="12"/>
      <c r="VES28" s="12"/>
      <c r="VET28" s="12"/>
      <c r="VEU28" s="12"/>
      <c r="VEV28" s="12"/>
      <c r="VEW28" s="12"/>
      <c r="VEX28" s="12"/>
      <c r="VEY28" s="12"/>
      <c r="VEZ28" s="12"/>
      <c r="VFA28" s="12"/>
      <c r="VFB28" s="12"/>
      <c r="VFC28" s="12"/>
      <c r="VFD28" s="12"/>
      <c r="VFE28" s="12"/>
      <c r="VFF28" s="12"/>
      <c r="VFG28" s="12"/>
      <c r="VFH28" s="12"/>
      <c r="VFI28" s="12"/>
      <c r="VFJ28" s="12"/>
      <c r="VFK28" s="12"/>
      <c r="VFL28" s="12"/>
      <c r="VFM28" s="12"/>
      <c r="VFN28" s="12"/>
      <c r="VFO28" s="12"/>
      <c r="VFP28" s="12"/>
      <c r="VFQ28" s="12"/>
      <c r="VFR28" s="12"/>
      <c r="VFS28" s="12"/>
      <c r="VFT28" s="12"/>
      <c r="VFU28" s="12"/>
      <c r="VFV28" s="12"/>
      <c r="VFW28" s="12"/>
      <c r="VFX28" s="12"/>
      <c r="VFY28" s="12"/>
      <c r="VFZ28" s="12"/>
      <c r="VGA28" s="12"/>
      <c r="VGB28" s="12"/>
      <c r="VGC28" s="12"/>
      <c r="VGD28" s="12"/>
      <c r="VGE28" s="12"/>
      <c r="VGF28" s="12"/>
      <c r="VGG28" s="12"/>
      <c r="VGH28" s="12"/>
      <c r="VGI28" s="12"/>
      <c r="VGJ28" s="12"/>
      <c r="VGK28" s="12"/>
      <c r="VGL28" s="12"/>
      <c r="VGM28" s="12"/>
      <c r="VGN28" s="12"/>
      <c r="VGO28" s="12"/>
      <c r="VGP28" s="12"/>
      <c r="VGQ28" s="12"/>
      <c r="VGR28" s="12"/>
      <c r="VGS28" s="12"/>
      <c r="VGT28" s="12"/>
      <c r="VGU28" s="12"/>
      <c r="VGV28" s="12"/>
      <c r="VGW28" s="12"/>
      <c r="VGX28" s="12"/>
      <c r="VGY28" s="12"/>
      <c r="VGZ28" s="12"/>
      <c r="VHA28" s="12"/>
      <c r="VHB28" s="12"/>
      <c r="VHC28" s="12"/>
      <c r="VHD28" s="12"/>
      <c r="VHE28" s="12"/>
      <c r="VHF28" s="12"/>
      <c r="VHG28" s="12"/>
      <c r="VHH28" s="12"/>
      <c r="VHI28" s="12"/>
      <c r="VHJ28" s="12"/>
      <c r="VHK28" s="12"/>
      <c r="VHL28" s="12"/>
      <c r="VHM28" s="12"/>
      <c r="VHN28" s="12"/>
      <c r="VHO28" s="12"/>
      <c r="VHP28" s="12"/>
      <c r="VHQ28" s="12"/>
      <c r="VHR28" s="12"/>
      <c r="VHS28" s="12"/>
      <c r="VHT28" s="12"/>
      <c r="VHU28" s="12"/>
      <c r="VHV28" s="12"/>
      <c r="VHW28" s="12"/>
      <c r="VHX28" s="12"/>
      <c r="VHY28" s="12"/>
      <c r="VHZ28" s="12"/>
      <c r="VIA28" s="12"/>
      <c r="VIB28" s="12"/>
      <c r="VIC28" s="12"/>
      <c r="VID28" s="12"/>
      <c r="VIE28" s="12"/>
      <c r="VIF28" s="12"/>
      <c r="VIG28" s="12"/>
      <c r="VIH28" s="12"/>
      <c r="VII28" s="12"/>
      <c r="VIJ28" s="12"/>
      <c r="VIK28" s="12"/>
      <c r="VIL28" s="12"/>
      <c r="VIM28" s="12"/>
      <c r="VIN28" s="12"/>
      <c r="VIO28" s="12"/>
      <c r="VIP28" s="12"/>
      <c r="VIQ28" s="12"/>
      <c r="VIR28" s="12"/>
      <c r="VIS28" s="12"/>
      <c r="VIT28" s="12"/>
      <c r="VIU28" s="12"/>
      <c r="VIV28" s="12"/>
      <c r="VIW28" s="12"/>
      <c r="VIX28" s="12"/>
      <c r="VIY28" s="12"/>
      <c r="VIZ28" s="12"/>
      <c r="VJA28" s="12"/>
      <c r="VJB28" s="12"/>
      <c r="VJC28" s="12"/>
      <c r="VJD28" s="12"/>
      <c r="VJE28" s="12"/>
      <c r="VJF28" s="12"/>
      <c r="VJG28" s="12"/>
      <c r="VJH28" s="12"/>
      <c r="VJI28" s="12"/>
      <c r="VJJ28" s="12"/>
      <c r="VJK28" s="12"/>
      <c r="VJL28" s="12"/>
      <c r="VJM28" s="12"/>
      <c r="VJN28" s="12"/>
      <c r="VJO28" s="12"/>
      <c r="VJP28" s="12"/>
      <c r="VJQ28" s="12"/>
      <c r="VJR28" s="12"/>
      <c r="VJS28" s="12"/>
      <c r="VJT28" s="12"/>
      <c r="VJU28" s="12"/>
      <c r="VJV28" s="12"/>
      <c r="VJW28" s="12"/>
      <c r="VJX28" s="12"/>
      <c r="VJY28" s="12"/>
      <c r="VJZ28" s="12"/>
      <c r="VKA28" s="12"/>
      <c r="VKB28" s="12"/>
      <c r="VKC28" s="12"/>
      <c r="VKD28" s="12"/>
      <c r="VKE28" s="12"/>
      <c r="VKF28" s="12"/>
      <c r="VKG28" s="12"/>
      <c r="VKH28" s="12"/>
      <c r="VKI28" s="12"/>
      <c r="VKJ28" s="12"/>
      <c r="VKK28" s="12"/>
      <c r="VKL28" s="12"/>
      <c r="VKM28" s="12"/>
      <c r="VKN28" s="12"/>
      <c r="VKO28" s="12"/>
      <c r="VKP28" s="12"/>
      <c r="VKQ28" s="12"/>
      <c r="VKR28" s="12"/>
      <c r="VKS28" s="12"/>
      <c r="VKT28" s="12"/>
      <c r="VKU28" s="12"/>
      <c r="VKV28" s="12"/>
      <c r="VKW28" s="12"/>
      <c r="VKX28" s="12"/>
      <c r="VKY28" s="12"/>
      <c r="VKZ28" s="12"/>
      <c r="VLA28" s="12"/>
      <c r="VLB28" s="12"/>
      <c r="VLC28" s="12"/>
      <c r="VLD28" s="12"/>
      <c r="VLE28" s="12"/>
      <c r="VLF28" s="12"/>
      <c r="VLG28" s="12"/>
      <c r="VLH28" s="12"/>
      <c r="VLI28" s="12"/>
      <c r="VLJ28" s="12"/>
      <c r="VLK28" s="12"/>
      <c r="VLL28" s="12"/>
      <c r="VLM28" s="12"/>
      <c r="VLN28" s="12"/>
      <c r="VLO28" s="12"/>
      <c r="VLP28" s="12"/>
      <c r="VLQ28" s="12"/>
      <c r="VLR28" s="12"/>
      <c r="VLS28" s="12"/>
      <c r="VLT28" s="12"/>
      <c r="VLU28" s="12"/>
      <c r="VLV28" s="12"/>
      <c r="VLW28" s="12"/>
      <c r="VLX28" s="12"/>
      <c r="VLY28" s="12"/>
      <c r="VLZ28" s="12"/>
      <c r="VMA28" s="12"/>
      <c r="VMB28" s="12"/>
      <c r="VMC28" s="12"/>
      <c r="VMD28" s="12"/>
      <c r="VME28" s="12"/>
      <c r="VMF28" s="12"/>
      <c r="VMG28" s="12"/>
      <c r="VMH28" s="12"/>
      <c r="VMI28" s="12"/>
      <c r="VMJ28" s="12"/>
      <c r="VMK28" s="12"/>
      <c r="VML28" s="12"/>
      <c r="VMM28" s="12"/>
      <c r="VMN28" s="12"/>
      <c r="VMO28" s="12"/>
      <c r="VMP28" s="12"/>
      <c r="VMQ28" s="12"/>
      <c r="VMR28" s="12"/>
      <c r="VMS28" s="12"/>
      <c r="VMT28" s="12"/>
      <c r="VMU28" s="12"/>
      <c r="VMV28" s="12"/>
      <c r="VMW28" s="12"/>
      <c r="VMX28" s="12"/>
      <c r="VMY28" s="12"/>
      <c r="VMZ28" s="12"/>
      <c r="VNA28" s="12"/>
      <c r="VNB28" s="12"/>
      <c r="VNC28" s="12"/>
      <c r="VND28" s="12"/>
      <c r="VNE28" s="12"/>
      <c r="VNF28" s="12"/>
      <c r="VNG28" s="12"/>
      <c r="VNH28" s="12"/>
      <c r="VNI28" s="12"/>
      <c r="VNJ28" s="12"/>
      <c r="VNK28" s="12"/>
      <c r="VNL28" s="12"/>
      <c r="VNM28" s="12"/>
      <c r="VNN28" s="12"/>
      <c r="VNO28" s="12"/>
      <c r="VNP28" s="12"/>
      <c r="VNQ28" s="12"/>
      <c r="VNR28" s="12"/>
      <c r="VNS28" s="12"/>
      <c r="VNT28" s="12"/>
      <c r="VNU28" s="12"/>
      <c r="VNV28" s="12"/>
      <c r="VNW28" s="12"/>
      <c r="VNX28" s="12"/>
      <c r="VNY28" s="12"/>
      <c r="VNZ28" s="12"/>
      <c r="VOA28" s="12"/>
      <c r="VOB28" s="12"/>
      <c r="VOC28" s="12"/>
      <c r="VOD28" s="12"/>
      <c r="VOE28" s="12"/>
      <c r="VOF28" s="12"/>
      <c r="VOG28" s="12"/>
      <c r="VOH28" s="12"/>
      <c r="VOI28" s="12"/>
      <c r="VOJ28" s="12"/>
      <c r="VOK28" s="12"/>
      <c r="VOL28" s="12"/>
      <c r="VOM28" s="12"/>
      <c r="VON28" s="12"/>
      <c r="VOO28" s="12"/>
      <c r="VOP28" s="12"/>
      <c r="VOQ28" s="12"/>
      <c r="VOR28" s="12"/>
      <c r="VOS28" s="12"/>
      <c r="VOT28" s="12"/>
      <c r="VOU28" s="12"/>
      <c r="VOV28" s="12"/>
      <c r="VOW28" s="12"/>
      <c r="VOX28" s="12"/>
      <c r="VOY28" s="12"/>
      <c r="VOZ28" s="12"/>
      <c r="VPA28" s="12"/>
      <c r="VPB28" s="12"/>
      <c r="VPC28" s="12"/>
      <c r="VPD28" s="12"/>
      <c r="VPE28" s="12"/>
      <c r="VPF28" s="12"/>
      <c r="VPG28" s="12"/>
      <c r="VPH28" s="12"/>
      <c r="VPI28" s="12"/>
      <c r="VPJ28" s="12"/>
      <c r="VPK28" s="12"/>
      <c r="VPL28" s="12"/>
      <c r="VPM28" s="12"/>
      <c r="VPN28" s="12"/>
      <c r="VPO28" s="12"/>
      <c r="VPP28" s="12"/>
      <c r="VPQ28" s="12"/>
      <c r="VPR28" s="12"/>
      <c r="VPS28" s="12"/>
      <c r="VPT28" s="12"/>
      <c r="VPU28" s="12"/>
      <c r="VPV28" s="12"/>
      <c r="VPW28" s="12"/>
      <c r="VPX28" s="12"/>
      <c r="VPY28" s="12"/>
      <c r="VPZ28" s="12"/>
      <c r="VQA28" s="12"/>
      <c r="VQB28" s="12"/>
      <c r="VQC28" s="12"/>
      <c r="VQD28" s="12"/>
      <c r="VQE28" s="12"/>
      <c r="VQF28" s="12"/>
      <c r="VQG28" s="12"/>
      <c r="VQH28" s="12"/>
      <c r="VQI28" s="12"/>
      <c r="VQJ28" s="12"/>
      <c r="VQK28" s="12"/>
      <c r="VQL28" s="12"/>
      <c r="VQM28" s="12"/>
      <c r="VQN28" s="12"/>
      <c r="VQO28" s="12"/>
      <c r="VQP28" s="12"/>
      <c r="VQQ28" s="12"/>
      <c r="VQR28" s="12"/>
      <c r="VQS28" s="12"/>
      <c r="VQT28" s="12"/>
      <c r="VQU28" s="12"/>
      <c r="VQV28" s="12"/>
      <c r="VQW28" s="12"/>
      <c r="VQX28" s="12"/>
      <c r="VQY28" s="12"/>
      <c r="VQZ28" s="12"/>
      <c r="VRA28" s="12"/>
      <c r="VRB28" s="12"/>
      <c r="VRC28" s="12"/>
      <c r="VRD28" s="12"/>
      <c r="VRE28" s="12"/>
      <c r="VRF28" s="12"/>
      <c r="VRG28" s="12"/>
      <c r="VRH28" s="12"/>
      <c r="VRI28" s="12"/>
      <c r="VRJ28" s="12"/>
      <c r="VRK28" s="12"/>
      <c r="VRL28" s="12"/>
      <c r="VRM28" s="12"/>
      <c r="VRN28" s="12"/>
      <c r="VRO28" s="12"/>
      <c r="VRP28" s="12"/>
      <c r="VRQ28" s="12"/>
      <c r="VRR28" s="12"/>
      <c r="VRS28" s="12"/>
      <c r="VRT28" s="12"/>
      <c r="VRU28" s="12"/>
      <c r="VRV28" s="12"/>
      <c r="VRW28" s="12"/>
      <c r="VRX28" s="12"/>
      <c r="VRY28" s="12"/>
      <c r="VRZ28" s="12"/>
      <c r="VSA28" s="12"/>
      <c r="VSB28" s="12"/>
      <c r="VSC28" s="12"/>
      <c r="VSD28" s="12"/>
      <c r="VSE28" s="12"/>
      <c r="VSF28" s="12"/>
      <c r="VSG28" s="12"/>
      <c r="VSH28" s="12"/>
      <c r="VSI28" s="12"/>
      <c r="VSJ28" s="12"/>
      <c r="VSK28" s="12"/>
      <c r="VSL28" s="12"/>
      <c r="VSM28" s="12"/>
      <c r="VSN28" s="12"/>
      <c r="VSO28" s="12"/>
      <c r="VSP28" s="12"/>
      <c r="VSQ28" s="12"/>
      <c r="VSR28" s="12"/>
      <c r="VSS28" s="12"/>
      <c r="VST28" s="12"/>
      <c r="VSU28" s="12"/>
      <c r="VSV28" s="12"/>
      <c r="VSW28" s="12"/>
      <c r="VSX28" s="12"/>
      <c r="VSY28" s="12"/>
      <c r="VSZ28" s="12"/>
      <c r="VTA28" s="12"/>
      <c r="VTB28" s="12"/>
      <c r="VTC28" s="12"/>
      <c r="VTD28" s="12"/>
      <c r="VTE28" s="12"/>
      <c r="VTF28" s="12"/>
      <c r="VTG28" s="12"/>
      <c r="VTH28" s="12"/>
      <c r="VTI28" s="12"/>
      <c r="VTJ28" s="12"/>
      <c r="VTK28" s="12"/>
      <c r="VTL28" s="12"/>
      <c r="VTM28" s="12"/>
      <c r="VTN28" s="12"/>
      <c r="VTO28" s="12"/>
      <c r="VTP28" s="12"/>
      <c r="VTQ28" s="12"/>
      <c r="VTR28" s="12"/>
      <c r="VTS28" s="12"/>
      <c r="VTT28" s="12"/>
      <c r="VTU28" s="12"/>
      <c r="VTV28" s="12"/>
      <c r="VTW28" s="12"/>
      <c r="VTX28" s="12"/>
      <c r="VTY28" s="12"/>
      <c r="VTZ28" s="12"/>
      <c r="VUA28" s="12"/>
      <c r="VUB28" s="12"/>
      <c r="VUC28" s="12"/>
      <c r="VUD28" s="12"/>
      <c r="VUE28" s="12"/>
      <c r="VUF28" s="12"/>
      <c r="VUG28" s="12"/>
      <c r="VUH28" s="12"/>
      <c r="VUI28" s="12"/>
      <c r="VUJ28" s="12"/>
      <c r="VUK28" s="12"/>
      <c r="VUL28" s="12"/>
      <c r="VUM28" s="12"/>
      <c r="VUN28" s="12"/>
      <c r="VUO28" s="12"/>
      <c r="VUP28" s="12"/>
      <c r="VUQ28" s="12"/>
      <c r="VUR28" s="12"/>
      <c r="VUS28" s="12"/>
      <c r="VUT28" s="12"/>
      <c r="VUU28" s="12"/>
      <c r="VUV28" s="12"/>
      <c r="VUW28" s="12"/>
      <c r="VUX28" s="12"/>
      <c r="VUY28" s="12"/>
      <c r="VUZ28" s="12"/>
      <c r="VVA28" s="12"/>
      <c r="VVB28" s="12"/>
      <c r="VVC28" s="12"/>
      <c r="VVD28" s="12"/>
      <c r="VVE28" s="12"/>
      <c r="VVF28" s="12"/>
      <c r="VVG28" s="12"/>
      <c r="VVH28" s="12"/>
      <c r="VVI28" s="12"/>
      <c r="VVJ28" s="12"/>
      <c r="VVK28" s="12"/>
      <c r="VVL28" s="12"/>
      <c r="VVM28" s="12"/>
      <c r="VVN28" s="12"/>
      <c r="VVO28" s="12"/>
      <c r="VVP28" s="12"/>
      <c r="VVQ28" s="12"/>
      <c r="VVR28" s="12"/>
      <c r="VVS28" s="12"/>
      <c r="VVT28" s="12"/>
      <c r="VVU28" s="12"/>
      <c r="VVV28" s="12"/>
      <c r="VVW28" s="12"/>
      <c r="VVX28" s="12"/>
      <c r="VVY28" s="12"/>
      <c r="VVZ28" s="12"/>
      <c r="VWA28" s="12"/>
      <c r="VWB28" s="12"/>
      <c r="VWC28" s="12"/>
      <c r="VWD28" s="12"/>
      <c r="VWE28" s="12"/>
      <c r="VWF28" s="12"/>
      <c r="VWG28" s="12"/>
      <c r="VWH28" s="12"/>
      <c r="VWI28" s="12"/>
      <c r="VWJ28" s="12"/>
      <c r="VWK28" s="12"/>
      <c r="VWL28" s="12"/>
      <c r="VWM28" s="12"/>
      <c r="VWN28" s="12"/>
      <c r="VWO28" s="12"/>
      <c r="VWP28" s="12"/>
      <c r="VWQ28" s="12"/>
      <c r="VWR28" s="12"/>
      <c r="VWS28" s="12"/>
      <c r="VWT28" s="12"/>
      <c r="VWU28" s="12"/>
      <c r="VWV28" s="12"/>
      <c r="VWW28" s="12"/>
      <c r="VWX28" s="12"/>
      <c r="VWY28" s="12"/>
      <c r="VWZ28" s="12"/>
      <c r="VXA28" s="12"/>
      <c r="VXB28" s="12"/>
      <c r="VXC28" s="12"/>
      <c r="VXD28" s="12"/>
      <c r="VXE28" s="12"/>
      <c r="VXF28" s="12"/>
      <c r="VXG28" s="12"/>
      <c r="VXH28" s="12"/>
      <c r="VXI28" s="12"/>
      <c r="VXJ28" s="12"/>
      <c r="VXK28" s="12"/>
      <c r="VXL28" s="12"/>
      <c r="VXM28" s="12"/>
      <c r="VXN28" s="12"/>
      <c r="VXO28" s="12"/>
      <c r="VXP28" s="12"/>
      <c r="VXQ28" s="12"/>
      <c r="VXR28" s="12"/>
      <c r="VXS28" s="12"/>
      <c r="VXT28" s="12"/>
      <c r="VXU28" s="12"/>
      <c r="VXV28" s="12"/>
      <c r="VXW28" s="12"/>
      <c r="VXX28" s="12"/>
      <c r="VXY28" s="12"/>
      <c r="VXZ28" s="12"/>
      <c r="VYA28" s="12"/>
      <c r="VYB28" s="12"/>
      <c r="VYC28" s="12"/>
      <c r="VYD28" s="12"/>
      <c r="VYE28" s="12"/>
      <c r="VYF28" s="12"/>
      <c r="VYG28" s="12"/>
      <c r="VYH28" s="12"/>
      <c r="VYI28" s="12"/>
      <c r="VYJ28" s="12"/>
      <c r="VYK28" s="12"/>
      <c r="VYL28" s="12"/>
      <c r="VYM28" s="12"/>
      <c r="VYN28" s="12"/>
      <c r="VYO28" s="12"/>
      <c r="VYP28" s="12"/>
      <c r="VYQ28" s="12"/>
      <c r="VYR28" s="12"/>
      <c r="VYS28" s="12"/>
      <c r="VYT28" s="12"/>
      <c r="VYU28" s="12"/>
      <c r="VYV28" s="12"/>
      <c r="VYW28" s="12"/>
      <c r="VYX28" s="12"/>
      <c r="VYY28" s="12"/>
      <c r="VYZ28" s="12"/>
      <c r="VZA28" s="12"/>
      <c r="VZB28" s="12"/>
      <c r="VZC28" s="12"/>
      <c r="VZD28" s="12"/>
      <c r="VZE28" s="12"/>
      <c r="VZF28" s="12"/>
      <c r="VZG28" s="12"/>
      <c r="VZH28" s="12"/>
      <c r="VZI28" s="12"/>
      <c r="VZJ28" s="12"/>
      <c r="VZK28" s="12"/>
      <c r="VZL28" s="12"/>
      <c r="VZM28" s="12"/>
      <c r="VZN28" s="12"/>
      <c r="VZO28" s="12"/>
      <c r="VZP28" s="12"/>
      <c r="VZQ28" s="12"/>
      <c r="VZR28" s="12"/>
      <c r="VZS28" s="12"/>
      <c r="VZT28" s="12"/>
      <c r="VZU28" s="12"/>
      <c r="VZV28" s="12"/>
      <c r="VZW28" s="12"/>
      <c r="VZX28" s="12"/>
      <c r="VZY28" s="12"/>
      <c r="VZZ28" s="12"/>
      <c r="WAA28" s="12"/>
      <c r="WAB28" s="12"/>
      <c r="WAC28" s="12"/>
      <c r="WAD28" s="12"/>
      <c r="WAE28" s="12"/>
      <c r="WAF28" s="12"/>
      <c r="WAG28" s="12"/>
      <c r="WAH28" s="12"/>
      <c r="WAI28" s="12"/>
      <c r="WAJ28" s="12"/>
      <c r="WAK28" s="12"/>
      <c r="WAL28" s="12"/>
      <c r="WAM28" s="12"/>
      <c r="WAN28" s="12"/>
      <c r="WAO28" s="12"/>
      <c r="WAP28" s="12"/>
      <c r="WAQ28" s="12"/>
      <c r="WAR28" s="12"/>
      <c r="WAS28" s="12"/>
      <c r="WAT28" s="12"/>
      <c r="WAU28" s="12"/>
      <c r="WAV28" s="12"/>
      <c r="WAW28" s="12"/>
      <c r="WAX28" s="12"/>
      <c r="WAY28" s="12"/>
      <c r="WAZ28" s="12"/>
      <c r="WBA28" s="12"/>
      <c r="WBB28" s="12"/>
      <c r="WBC28" s="12"/>
      <c r="WBD28" s="12"/>
      <c r="WBE28" s="12"/>
      <c r="WBF28" s="12"/>
      <c r="WBG28" s="12"/>
      <c r="WBH28" s="12"/>
      <c r="WBI28" s="12"/>
      <c r="WBJ28" s="12"/>
      <c r="WBK28" s="12"/>
      <c r="WBL28" s="12"/>
      <c r="WBM28" s="12"/>
      <c r="WBN28" s="12"/>
      <c r="WBO28" s="12"/>
      <c r="WBP28" s="12"/>
      <c r="WBQ28" s="12"/>
      <c r="WBR28" s="12"/>
      <c r="WBS28" s="12"/>
      <c r="WBT28" s="12"/>
      <c r="WBU28" s="12"/>
      <c r="WBV28" s="12"/>
      <c r="WBW28" s="12"/>
      <c r="WBX28" s="12"/>
      <c r="WBY28" s="12"/>
      <c r="WBZ28" s="12"/>
      <c r="WCA28" s="12"/>
      <c r="WCB28" s="12"/>
      <c r="WCC28" s="12"/>
      <c r="WCD28" s="12"/>
      <c r="WCE28" s="12"/>
      <c r="WCF28" s="12"/>
      <c r="WCG28" s="12"/>
      <c r="WCH28" s="12"/>
      <c r="WCI28" s="12"/>
      <c r="WCJ28" s="12"/>
      <c r="WCK28" s="12"/>
      <c r="WCL28" s="12"/>
      <c r="WCM28" s="12"/>
      <c r="WCN28" s="12"/>
      <c r="WCO28" s="12"/>
      <c r="WCP28" s="12"/>
      <c r="WCQ28" s="12"/>
      <c r="WCR28" s="12"/>
      <c r="WCS28" s="12"/>
      <c r="WCT28" s="12"/>
      <c r="WCU28" s="12"/>
      <c r="WCV28" s="12"/>
      <c r="WCW28" s="12"/>
      <c r="WCX28" s="12"/>
      <c r="WCY28" s="12"/>
      <c r="WCZ28" s="12"/>
      <c r="WDA28" s="12"/>
      <c r="WDB28" s="12"/>
      <c r="WDC28" s="12"/>
      <c r="WDD28" s="12"/>
      <c r="WDE28" s="12"/>
      <c r="WDF28" s="12"/>
      <c r="WDG28" s="12"/>
      <c r="WDH28" s="12"/>
      <c r="WDI28" s="12"/>
      <c r="WDJ28" s="12"/>
      <c r="WDK28" s="12"/>
      <c r="WDL28" s="12"/>
      <c r="WDM28" s="12"/>
      <c r="WDN28" s="12"/>
      <c r="WDO28" s="12"/>
      <c r="WDP28" s="12"/>
      <c r="WDQ28" s="12"/>
      <c r="WDR28" s="12"/>
      <c r="WDS28" s="12"/>
      <c r="WDT28" s="12"/>
      <c r="WDU28" s="12"/>
      <c r="WDV28" s="12"/>
      <c r="WDW28" s="12"/>
      <c r="WDX28" s="12"/>
      <c r="WDY28" s="12"/>
      <c r="WDZ28" s="12"/>
      <c r="WEA28" s="12"/>
      <c r="WEB28" s="12"/>
      <c r="WEC28" s="12"/>
      <c r="WED28" s="12"/>
      <c r="WEE28" s="12"/>
      <c r="WEF28" s="12"/>
      <c r="WEG28" s="12"/>
      <c r="WEH28" s="12"/>
      <c r="WEI28" s="12"/>
      <c r="WEJ28" s="12"/>
      <c r="WEK28" s="12"/>
      <c r="WEL28" s="12"/>
      <c r="WEM28" s="12"/>
      <c r="WEN28" s="12"/>
      <c r="WEO28" s="12"/>
      <c r="WEP28" s="12"/>
      <c r="WEQ28" s="12"/>
      <c r="WER28" s="12"/>
      <c r="WES28" s="12"/>
      <c r="WET28" s="12"/>
      <c r="WEU28" s="12"/>
      <c r="WEV28" s="12"/>
      <c r="WEW28" s="12"/>
      <c r="WEX28" s="12"/>
      <c r="WEY28" s="12"/>
      <c r="WEZ28" s="12"/>
      <c r="WFA28" s="12"/>
      <c r="WFB28" s="12"/>
      <c r="WFC28" s="12"/>
      <c r="WFD28" s="12"/>
      <c r="WFE28" s="12"/>
      <c r="WFF28" s="12"/>
      <c r="WFG28" s="12"/>
      <c r="WFH28" s="12"/>
      <c r="WFI28" s="12"/>
      <c r="WFJ28" s="12"/>
      <c r="WFK28" s="12"/>
      <c r="WFL28" s="12"/>
      <c r="WFM28" s="12"/>
      <c r="WFN28" s="12"/>
      <c r="WFO28" s="12"/>
      <c r="WFP28" s="12"/>
      <c r="WFQ28" s="12"/>
      <c r="WFR28" s="12"/>
      <c r="WFS28" s="12"/>
      <c r="WFT28" s="12"/>
      <c r="WFU28" s="12"/>
      <c r="WFV28" s="12"/>
      <c r="WFW28" s="12"/>
      <c r="WFX28" s="12"/>
      <c r="WFY28" s="12"/>
      <c r="WFZ28" s="12"/>
      <c r="WGA28" s="12"/>
      <c r="WGB28" s="12"/>
      <c r="WGC28" s="12"/>
      <c r="WGD28" s="12"/>
      <c r="WGE28" s="12"/>
      <c r="WGF28" s="12"/>
      <c r="WGG28" s="12"/>
      <c r="WGH28" s="12"/>
      <c r="WGI28" s="12"/>
      <c r="WGJ28" s="12"/>
      <c r="WGK28" s="12"/>
      <c r="WGL28" s="12"/>
      <c r="WGM28" s="12"/>
      <c r="WGN28" s="12"/>
      <c r="WGO28" s="12"/>
      <c r="WGP28" s="12"/>
      <c r="WGQ28" s="12"/>
      <c r="WGR28" s="12"/>
      <c r="WGS28" s="12"/>
      <c r="WGT28" s="12"/>
      <c r="WGU28" s="12"/>
      <c r="WGV28" s="12"/>
      <c r="WGW28" s="12"/>
      <c r="WGX28" s="12"/>
      <c r="WGY28" s="12"/>
      <c r="WGZ28" s="12"/>
      <c r="WHA28" s="12"/>
      <c r="WHB28" s="12"/>
      <c r="WHC28" s="12"/>
      <c r="WHD28" s="12"/>
      <c r="WHE28" s="12"/>
      <c r="WHF28" s="12"/>
      <c r="WHG28" s="12"/>
      <c r="WHH28" s="12"/>
      <c r="WHI28" s="12"/>
      <c r="WHJ28" s="12"/>
      <c r="WHK28" s="12"/>
      <c r="WHL28" s="12"/>
      <c r="WHM28" s="12"/>
      <c r="WHN28" s="12"/>
      <c r="WHO28" s="12"/>
      <c r="WHP28" s="12"/>
      <c r="WHQ28" s="12"/>
      <c r="WHR28" s="12"/>
      <c r="WHS28" s="12"/>
      <c r="WHT28" s="12"/>
      <c r="WHU28" s="12"/>
      <c r="WHV28" s="12"/>
      <c r="WHW28" s="12"/>
      <c r="WHX28" s="12"/>
      <c r="WHY28" s="12"/>
      <c r="WHZ28" s="12"/>
      <c r="WIA28" s="12"/>
      <c r="WIB28" s="12"/>
      <c r="WIC28" s="12"/>
      <c r="WID28" s="12"/>
      <c r="WIE28" s="12"/>
      <c r="WIF28" s="12"/>
      <c r="WIG28" s="12"/>
      <c r="WIH28" s="12"/>
      <c r="WII28" s="12"/>
      <c r="WIJ28" s="12"/>
      <c r="WIK28" s="12"/>
      <c r="WIL28" s="12"/>
      <c r="WIM28" s="12"/>
      <c r="WIN28" s="12"/>
      <c r="WIO28" s="12"/>
      <c r="WIP28" s="12"/>
      <c r="WIQ28" s="12"/>
      <c r="WIR28" s="12"/>
      <c r="WIS28" s="12"/>
      <c r="WIT28" s="12"/>
      <c r="WIU28" s="12"/>
      <c r="WIV28" s="12"/>
      <c r="WIW28" s="12"/>
      <c r="WIX28" s="12"/>
      <c r="WIY28" s="12"/>
      <c r="WIZ28" s="12"/>
      <c r="WJA28" s="12"/>
      <c r="WJB28" s="12"/>
      <c r="WJC28" s="12"/>
      <c r="WJD28" s="12"/>
      <c r="WJE28" s="12"/>
      <c r="WJF28" s="12"/>
      <c r="WJG28" s="12"/>
      <c r="WJH28" s="12"/>
      <c r="WJI28" s="12"/>
      <c r="WJJ28" s="12"/>
      <c r="WJK28" s="12"/>
      <c r="WJL28" s="12"/>
      <c r="WJM28" s="12"/>
      <c r="WJN28" s="12"/>
      <c r="WJO28" s="12"/>
      <c r="WJP28" s="12"/>
      <c r="WJQ28" s="12"/>
      <c r="WJR28" s="12"/>
      <c r="WJS28" s="12"/>
      <c r="WJT28" s="12"/>
      <c r="WJU28" s="12"/>
      <c r="WJV28" s="12"/>
      <c r="WJW28" s="12"/>
      <c r="WJX28" s="12"/>
      <c r="WJY28" s="12"/>
      <c r="WJZ28" s="12"/>
      <c r="WKA28" s="12"/>
      <c r="WKB28" s="12"/>
      <c r="WKC28" s="12"/>
      <c r="WKD28" s="12"/>
      <c r="WKE28" s="12"/>
      <c r="WKF28" s="12"/>
      <c r="WKG28" s="12"/>
      <c r="WKH28" s="12"/>
      <c r="WKI28" s="12"/>
      <c r="WKJ28" s="12"/>
      <c r="WKK28" s="12"/>
      <c r="WKL28" s="12"/>
      <c r="WKM28" s="12"/>
      <c r="WKN28" s="12"/>
      <c r="WKO28" s="12"/>
      <c r="WKP28" s="12"/>
      <c r="WKQ28" s="12"/>
      <c r="WKR28" s="12"/>
      <c r="WKS28" s="12"/>
      <c r="WKT28" s="12"/>
      <c r="WKU28" s="12"/>
      <c r="WKV28" s="12"/>
      <c r="WKW28" s="12"/>
      <c r="WKX28" s="12"/>
      <c r="WKY28" s="12"/>
      <c r="WKZ28" s="12"/>
      <c r="WLA28" s="12"/>
      <c r="WLB28" s="12"/>
      <c r="WLC28" s="12"/>
      <c r="WLD28" s="12"/>
      <c r="WLE28" s="12"/>
      <c r="WLF28" s="12"/>
      <c r="WLG28" s="12"/>
      <c r="WLH28" s="12"/>
      <c r="WLI28" s="12"/>
      <c r="WLJ28" s="12"/>
      <c r="WLK28" s="12"/>
      <c r="WLL28" s="12"/>
      <c r="WLM28" s="12"/>
      <c r="WLN28" s="12"/>
      <c r="WLO28" s="12"/>
      <c r="WLP28" s="12"/>
      <c r="WLQ28" s="12"/>
      <c r="WLR28" s="12"/>
      <c r="WLS28" s="12"/>
      <c r="WLT28" s="12"/>
      <c r="WLU28" s="12"/>
      <c r="WLV28" s="12"/>
      <c r="WLW28" s="12"/>
      <c r="WLX28" s="12"/>
      <c r="WLY28" s="12"/>
      <c r="WLZ28" s="12"/>
      <c r="WMA28" s="12"/>
      <c r="WMB28" s="12"/>
      <c r="WMC28" s="12"/>
      <c r="WMD28" s="12"/>
      <c r="WME28" s="12"/>
      <c r="WMF28" s="12"/>
      <c r="WMG28" s="12"/>
      <c r="WMH28" s="12"/>
      <c r="WMI28" s="12"/>
      <c r="WMJ28" s="12"/>
      <c r="WMK28" s="12"/>
      <c r="WML28" s="12"/>
      <c r="WMM28" s="12"/>
      <c r="WMN28" s="12"/>
      <c r="WMO28" s="12"/>
      <c r="WMP28" s="12"/>
      <c r="WMQ28" s="12"/>
      <c r="WMR28" s="12"/>
      <c r="WMS28" s="12"/>
      <c r="WMT28" s="12"/>
      <c r="WMU28" s="12"/>
      <c r="WMV28" s="12"/>
      <c r="WMW28" s="12"/>
      <c r="WMX28" s="12"/>
      <c r="WMY28" s="12"/>
      <c r="WMZ28" s="12"/>
      <c r="WNA28" s="12"/>
      <c r="WNB28" s="12"/>
      <c r="WNC28" s="12"/>
      <c r="WND28" s="12"/>
      <c r="WNE28" s="12"/>
      <c r="WNF28" s="12"/>
      <c r="WNG28" s="12"/>
      <c r="WNH28" s="12"/>
      <c r="WNI28" s="12"/>
      <c r="WNJ28" s="12"/>
      <c r="WNK28" s="12"/>
      <c r="WNL28" s="12"/>
      <c r="WNM28" s="12"/>
      <c r="WNN28" s="12"/>
      <c r="WNO28" s="12"/>
      <c r="WNP28" s="12"/>
      <c r="WNQ28" s="12"/>
      <c r="WNR28" s="12"/>
      <c r="WNS28" s="12"/>
      <c r="WNT28" s="12"/>
      <c r="WNU28" s="12"/>
      <c r="WNV28" s="12"/>
      <c r="WNW28" s="12"/>
      <c r="WNX28" s="12"/>
      <c r="WNY28" s="12"/>
      <c r="WNZ28" s="12"/>
      <c r="WOA28" s="12"/>
      <c r="WOB28" s="12"/>
      <c r="WOC28" s="12"/>
      <c r="WOD28" s="12"/>
      <c r="WOE28" s="12"/>
      <c r="WOF28" s="12"/>
      <c r="WOG28" s="12"/>
      <c r="WOH28" s="12"/>
      <c r="WOI28" s="12"/>
      <c r="WOJ28" s="12"/>
      <c r="WOK28" s="12"/>
      <c r="WOL28" s="12"/>
      <c r="WOM28" s="12"/>
      <c r="WON28" s="12"/>
      <c r="WOO28" s="12"/>
      <c r="WOP28" s="12"/>
      <c r="WOQ28" s="12"/>
      <c r="WOR28" s="12"/>
      <c r="WOS28" s="12"/>
      <c r="WOT28" s="12"/>
      <c r="WOU28" s="12"/>
      <c r="WOV28" s="12"/>
      <c r="WOW28" s="12"/>
      <c r="WOX28" s="12"/>
      <c r="WOY28" s="12"/>
      <c r="WOZ28" s="12"/>
      <c r="WPA28" s="12"/>
      <c r="WPB28" s="12"/>
      <c r="WPC28" s="12"/>
      <c r="WPD28" s="12"/>
      <c r="WPE28" s="12"/>
      <c r="WPF28" s="12"/>
      <c r="WPG28" s="12"/>
      <c r="WPH28" s="12"/>
      <c r="WPI28" s="12"/>
      <c r="WPJ28" s="12"/>
      <c r="WPK28" s="12"/>
      <c r="WPL28" s="12"/>
      <c r="WPM28" s="12"/>
      <c r="WPN28" s="12"/>
      <c r="WPO28" s="12"/>
      <c r="WPP28" s="12"/>
      <c r="WPQ28" s="12"/>
      <c r="WPR28" s="12"/>
      <c r="WPS28" s="12"/>
      <c r="WPT28" s="12"/>
      <c r="WPU28" s="12"/>
      <c r="WPV28" s="12"/>
      <c r="WPW28" s="12"/>
      <c r="WPX28" s="12"/>
      <c r="WPY28" s="12"/>
      <c r="WPZ28" s="12"/>
      <c r="WQA28" s="12"/>
      <c r="WQB28" s="12"/>
      <c r="WQC28" s="12"/>
      <c r="WQD28" s="12"/>
      <c r="WQE28" s="12"/>
      <c r="WQF28" s="12"/>
      <c r="WQG28" s="12"/>
      <c r="WQH28" s="12"/>
      <c r="WQI28" s="12"/>
      <c r="WQJ28" s="12"/>
      <c r="WQK28" s="12"/>
      <c r="WQL28" s="12"/>
      <c r="WQM28" s="12"/>
      <c r="WQN28" s="12"/>
      <c r="WQO28" s="12"/>
      <c r="WQP28" s="12"/>
      <c r="WQQ28" s="12"/>
      <c r="WQR28" s="12"/>
      <c r="WQS28" s="12"/>
      <c r="WQT28" s="12"/>
      <c r="WQU28" s="12"/>
      <c r="WQV28" s="12"/>
      <c r="WQW28" s="12"/>
      <c r="WQX28" s="12"/>
      <c r="WQY28" s="12"/>
      <c r="WQZ28" s="12"/>
      <c r="WRA28" s="12"/>
      <c r="WRB28" s="12"/>
      <c r="WRC28" s="12"/>
      <c r="WRD28" s="12"/>
      <c r="WRE28" s="12"/>
      <c r="WRF28" s="12"/>
      <c r="WRG28" s="12"/>
      <c r="WRH28" s="12"/>
      <c r="WRI28" s="12"/>
      <c r="WRJ28" s="12"/>
      <c r="WRK28" s="12"/>
      <c r="WRL28" s="12"/>
      <c r="WRM28" s="12"/>
      <c r="WRN28" s="12"/>
      <c r="WRO28" s="12"/>
      <c r="WRP28" s="12"/>
      <c r="WRQ28" s="12"/>
      <c r="WRR28" s="12"/>
      <c r="WRS28" s="12"/>
      <c r="WRT28" s="12"/>
      <c r="WRU28" s="12"/>
      <c r="WRV28" s="12"/>
      <c r="WRW28" s="12"/>
      <c r="WRX28" s="12"/>
      <c r="WRY28" s="12"/>
      <c r="WRZ28" s="12"/>
      <c r="WSA28" s="12"/>
      <c r="WSB28" s="12"/>
      <c r="WSC28" s="12"/>
      <c r="WSD28" s="12"/>
      <c r="WSE28" s="12"/>
      <c r="WSF28" s="12"/>
      <c r="WSG28" s="12"/>
      <c r="WSH28" s="12"/>
      <c r="WSI28" s="12"/>
      <c r="WSJ28" s="12"/>
      <c r="WSK28" s="12"/>
      <c r="WSL28" s="12"/>
      <c r="WSM28" s="12"/>
      <c r="WSN28" s="12"/>
      <c r="WSO28" s="12"/>
      <c r="WSP28" s="12"/>
      <c r="WSQ28" s="12"/>
      <c r="WSR28" s="12"/>
      <c r="WSS28" s="12"/>
      <c r="WST28" s="12"/>
      <c r="WSU28" s="12"/>
      <c r="WSV28" s="12"/>
      <c r="WSW28" s="12"/>
      <c r="WSX28" s="12"/>
      <c r="WSY28" s="12"/>
      <c r="WSZ28" s="12"/>
      <c r="WTA28" s="12"/>
      <c r="WTB28" s="12"/>
      <c r="WTC28" s="12"/>
      <c r="WTD28" s="12"/>
      <c r="WTE28" s="12"/>
      <c r="WTF28" s="12"/>
      <c r="WTG28" s="12"/>
      <c r="WTH28" s="12"/>
      <c r="WTI28" s="12"/>
      <c r="WTJ28" s="12"/>
      <c r="WTK28" s="12"/>
      <c r="WTL28" s="12"/>
      <c r="WTM28" s="12"/>
      <c r="WTN28" s="12"/>
      <c r="WTO28" s="12"/>
      <c r="WTP28" s="12"/>
      <c r="WTQ28" s="12"/>
      <c r="WTR28" s="12"/>
      <c r="WTS28" s="12"/>
      <c r="WTT28" s="12"/>
      <c r="WTU28" s="12"/>
      <c r="WTV28" s="12"/>
      <c r="WTW28" s="12"/>
      <c r="WTX28" s="12"/>
      <c r="WTY28" s="12"/>
      <c r="WTZ28" s="12"/>
      <c r="WUA28" s="12"/>
      <c r="WUB28" s="12"/>
      <c r="WUC28" s="12"/>
      <c r="WUD28" s="12"/>
      <c r="WUE28" s="12"/>
      <c r="WUF28" s="12"/>
      <c r="WUG28" s="12"/>
      <c r="WUH28" s="12"/>
      <c r="WUI28" s="12"/>
      <c r="WUJ28" s="12"/>
      <c r="WUK28" s="12"/>
      <c r="WUL28" s="12"/>
      <c r="WUM28" s="12"/>
      <c r="WUN28" s="12"/>
      <c r="WUO28" s="12"/>
      <c r="WUP28" s="12"/>
      <c r="WUQ28" s="12"/>
      <c r="WUR28" s="12"/>
      <c r="WUS28" s="12"/>
      <c r="WUT28" s="12"/>
      <c r="WUU28" s="12"/>
      <c r="WUV28" s="12"/>
      <c r="WUW28" s="12"/>
      <c r="WUX28" s="12"/>
      <c r="WUY28" s="12"/>
      <c r="WUZ28" s="12"/>
      <c r="WVA28" s="12"/>
      <c r="WVB28" s="12"/>
      <c r="WVC28" s="12"/>
      <c r="WVD28" s="12"/>
      <c r="WVE28" s="12"/>
      <c r="WVF28" s="12"/>
      <c r="WVG28" s="12"/>
      <c r="WVH28" s="12"/>
      <c r="WVI28" s="12"/>
      <c r="WVJ28" s="12"/>
      <c r="WVK28" s="12"/>
      <c r="WVL28" s="12"/>
      <c r="WVM28" s="12"/>
      <c r="WVN28" s="12"/>
      <c r="WVO28" s="12"/>
      <c r="WVP28" s="12"/>
      <c r="WVQ28" s="12"/>
      <c r="WVR28" s="12"/>
      <c r="WVS28" s="12"/>
      <c r="WVT28" s="12"/>
      <c r="WVU28" s="12"/>
      <c r="WVV28" s="12"/>
      <c r="WVW28" s="12"/>
      <c r="WVX28" s="12"/>
    </row>
    <row r="29" spans="1:16144" s="750" customFormat="1" x14ac:dyDescent="0.2">
      <c r="A29" s="12"/>
      <c r="B29" s="12"/>
      <c r="C29" s="12"/>
      <c r="D29" s="12"/>
      <c r="E29" s="32"/>
      <c r="F29" s="12"/>
      <c r="G29" s="12"/>
      <c r="H29" s="12"/>
      <c r="I29" s="12"/>
      <c r="J29" s="12"/>
      <c r="K29" s="12"/>
      <c r="L29" s="12"/>
      <c r="M29" s="12"/>
      <c r="N29" s="12"/>
      <c r="O29" s="12"/>
      <c r="P29" s="12"/>
      <c r="Q29" s="12"/>
      <c r="R29" s="26"/>
      <c r="S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c r="GS29" s="12"/>
      <c r="GT29" s="12"/>
      <c r="GU29" s="12"/>
      <c r="GV29" s="12"/>
      <c r="GW29" s="12"/>
      <c r="GX29" s="12"/>
      <c r="GY29" s="12"/>
      <c r="GZ29" s="12"/>
      <c r="HA29" s="12"/>
      <c r="HB29" s="12"/>
      <c r="HC29" s="12"/>
      <c r="HD29" s="12"/>
      <c r="HE29" s="12"/>
      <c r="HF29" s="12"/>
      <c r="HG29" s="12"/>
      <c r="HH29" s="12"/>
      <c r="HI29" s="12"/>
      <c r="HJ29" s="12"/>
      <c r="HK29" s="12"/>
      <c r="HL29" s="12"/>
      <c r="HM29" s="12"/>
      <c r="HN29" s="12"/>
      <c r="HO29" s="12"/>
      <c r="HP29" s="12"/>
      <c r="HQ29" s="12"/>
      <c r="HR29" s="12"/>
      <c r="HS29" s="12"/>
      <c r="HT29" s="12"/>
      <c r="HU29" s="12"/>
      <c r="HV29" s="12"/>
      <c r="HW29" s="12"/>
      <c r="HX29" s="12"/>
      <c r="HY29" s="12"/>
      <c r="HZ29" s="12"/>
      <c r="IA29" s="12"/>
      <c r="IB29" s="12"/>
      <c r="IC29" s="12"/>
      <c r="ID29" s="12"/>
      <c r="IE29" s="12"/>
      <c r="IF29" s="12"/>
      <c r="IG29" s="12"/>
      <c r="IH29" s="12"/>
      <c r="II29" s="12"/>
      <c r="IJ29" s="12"/>
      <c r="IK29" s="12"/>
      <c r="IL29" s="12"/>
      <c r="IM29" s="12"/>
      <c r="IN29" s="12"/>
      <c r="IO29" s="12"/>
      <c r="IP29" s="12"/>
      <c r="IQ29" s="12"/>
      <c r="IR29" s="12"/>
      <c r="IS29" s="12"/>
      <c r="IT29" s="12"/>
      <c r="IU29" s="12"/>
      <c r="IV29" s="12"/>
      <c r="IW29" s="12"/>
      <c r="IX29" s="12"/>
      <c r="IY29" s="12"/>
      <c r="IZ29" s="12"/>
      <c r="JA29" s="12"/>
      <c r="JB29" s="12"/>
      <c r="JC29" s="12"/>
      <c r="JD29" s="12"/>
      <c r="JE29" s="12"/>
      <c r="JF29" s="12"/>
      <c r="JG29" s="12"/>
      <c r="JH29" s="12"/>
      <c r="JI29" s="12"/>
      <c r="JJ29" s="12"/>
      <c r="JK29" s="12"/>
      <c r="JL29" s="12"/>
      <c r="JM29" s="12"/>
      <c r="JN29" s="12"/>
      <c r="JO29" s="12"/>
      <c r="JP29" s="12"/>
      <c r="JQ29" s="12"/>
      <c r="JR29" s="12"/>
      <c r="JS29" s="12"/>
      <c r="JT29" s="12"/>
      <c r="JU29" s="12"/>
      <c r="JV29" s="12"/>
      <c r="JW29" s="12"/>
      <c r="JX29" s="12"/>
      <c r="JY29" s="12"/>
      <c r="JZ29" s="12"/>
      <c r="KA29" s="12"/>
      <c r="KB29" s="12"/>
      <c r="KC29" s="12"/>
      <c r="KD29" s="12"/>
      <c r="KE29" s="12"/>
      <c r="KF29" s="12"/>
      <c r="KG29" s="12"/>
      <c r="KH29" s="12"/>
      <c r="KI29" s="12"/>
      <c r="KJ29" s="12"/>
      <c r="KK29" s="12"/>
      <c r="KL29" s="12"/>
      <c r="KM29" s="12"/>
      <c r="KN29" s="12"/>
      <c r="KO29" s="12"/>
      <c r="KP29" s="12"/>
      <c r="KQ29" s="12"/>
      <c r="KR29" s="12"/>
      <c r="KS29" s="12"/>
      <c r="KT29" s="12"/>
      <c r="KU29" s="12"/>
      <c r="KV29" s="12"/>
      <c r="KW29" s="12"/>
      <c r="KX29" s="12"/>
      <c r="KY29" s="12"/>
      <c r="KZ29" s="12"/>
      <c r="LA29" s="12"/>
      <c r="LB29" s="12"/>
      <c r="LC29" s="12"/>
      <c r="LD29" s="12"/>
      <c r="LE29" s="12"/>
      <c r="LF29" s="12"/>
      <c r="LG29" s="12"/>
      <c r="LH29" s="12"/>
      <c r="LI29" s="12"/>
      <c r="LJ29" s="12"/>
      <c r="LK29" s="12"/>
      <c r="LL29" s="12"/>
      <c r="LM29" s="12"/>
      <c r="LN29" s="12"/>
      <c r="LO29" s="12"/>
      <c r="LP29" s="12"/>
      <c r="LQ29" s="12"/>
      <c r="LR29" s="12"/>
      <c r="LS29" s="12"/>
      <c r="LT29" s="12"/>
      <c r="LU29" s="12"/>
      <c r="LV29" s="12"/>
      <c r="LW29" s="12"/>
      <c r="LX29" s="12"/>
      <c r="LY29" s="12"/>
      <c r="LZ29" s="12"/>
      <c r="MA29" s="12"/>
      <c r="MB29" s="12"/>
      <c r="MC29" s="12"/>
      <c r="MD29" s="12"/>
      <c r="ME29" s="12"/>
      <c r="MF29" s="12"/>
      <c r="MG29" s="12"/>
      <c r="MH29" s="12"/>
      <c r="MI29" s="12"/>
      <c r="MJ29" s="12"/>
      <c r="MK29" s="12"/>
      <c r="ML29" s="12"/>
      <c r="MM29" s="12"/>
      <c r="MN29" s="12"/>
      <c r="MO29" s="12"/>
      <c r="MP29" s="12"/>
      <c r="MQ29" s="12"/>
      <c r="MR29" s="12"/>
      <c r="MS29" s="12"/>
      <c r="MT29" s="12"/>
      <c r="MU29" s="12"/>
      <c r="MV29" s="12"/>
      <c r="MW29" s="12"/>
      <c r="MX29" s="12"/>
      <c r="MY29" s="12"/>
      <c r="MZ29" s="12"/>
      <c r="NA29" s="12"/>
      <c r="NB29" s="12"/>
      <c r="NC29" s="12"/>
      <c r="ND29" s="12"/>
      <c r="NE29" s="12"/>
      <c r="NF29" s="12"/>
      <c r="NG29" s="12"/>
      <c r="NH29" s="12"/>
      <c r="NI29" s="12"/>
      <c r="NJ29" s="12"/>
      <c r="NK29" s="12"/>
      <c r="NL29" s="12"/>
      <c r="NM29" s="12"/>
      <c r="NN29" s="12"/>
      <c r="NO29" s="12"/>
      <c r="NP29" s="12"/>
      <c r="NQ29" s="12"/>
      <c r="NR29" s="12"/>
      <c r="NS29" s="12"/>
      <c r="NT29" s="12"/>
      <c r="NU29" s="12"/>
      <c r="NV29" s="12"/>
      <c r="NW29" s="12"/>
      <c r="NX29" s="12"/>
      <c r="NY29" s="12"/>
      <c r="NZ29" s="12"/>
      <c r="OA29" s="12"/>
      <c r="OB29" s="12"/>
      <c r="OC29" s="12"/>
      <c r="OD29" s="12"/>
      <c r="OE29" s="12"/>
      <c r="OF29" s="12"/>
      <c r="OG29" s="12"/>
      <c r="OH29" s="12"/>
      <c r="OI29" s="12"/>
      <c r="OJ29" s="12"/>
      <c r="OK29" s="12"/>
      <c r="OL29" s="12"/>
      <c r="OM29" s="12"/>
      <c r="ON29" s="12"/>
      <c r="OO29" s="12"/>
      <c r="OP29" s="12"/>
      <c r="OQ29" s="12"/>
      <c r="OR29" s="12"/>
      <c r="OS29" s="12"/>
      <c r="OT29" s="12"/>
      <c r="OU29" s="12"/>
      <c r="OV29" s="12"/>
      <c r="OW29" s="12"/>
      <c r="OX29" s="12"/>
      <c r="OY29" s="12"/>
      <c r="OZ29" s="12"/>
      <c r="PA29" s="12"/>
      <c r="PB29" s="12"/>
      <c r="PC29" s="12"/>
      <c r="PD29" s="12"/>
      <c r="PE29" s="12"/>
      <c r="PF29" s="12"/>
      <c r="PG29" s="12"/>
      <c r="PH29" s="12"/>
      <c r="PI29" s="12"/>
      <c r="PJ29" s="12"/>
      <c r="PK29" s="12"/>
      <c r="PL29" s="12"/>
      <c r="PM29" s="12"/>
      <c r="PN29" s="12"/>
      <c r="PO29" s="12"/>
      <c r="PP29" s="12"/>
      <c r="PQ29" s="12"/>
      <c r="PR29" s="12"/>
      <c r="PS29" s="12"/>
      <c r="PT29" s="12"/>
      <c r="PU29" s="12"/>
      <c r="PV29" s="12"/>
      <c r="PW29" s="12"/>
      <c r="PX29" s="12"/>
      <c r="PY29" s="12"/>
      <c r="PZ29" s="12"/>
      <c r="QA29" s="12"/>
      <c r="QB29" s="12"/>
      <c r="QC29" s="12"/>
      <c r="QD29" s="12"/>
      <c r="QE29" s="12"/>
      <c r="QF29" s="12"/>
      <c r="QG29" s="12"/>
      <c r="QH29" s="12"/>
      <c r="QI29" s="12"/>
      <c r="QJ29" s="12"/>
      <c r="QK29" s="12"/>
      <c r="QL29" s="12"/>
      <c r="QM29" s="12"/>
      <c r="QN29" s="12"/>
      <c r="QO29" s="12"/>
      <c r="QP29" s="12"/>
      <c r="QQ29" s="12"/>
      <c r="QR29" s="12"/>
      <c r="QS29" s="12"/>
      <c r="QT29" s="12"/>
      <c r="QU29" s="12"/>
      <c r="QV29" s="12"/>
      <c r="QW29" s="12"/>
      <c r="QX29" s="12"/>
      <c r="QY29" s="12"/>
      <c r="QZ29" s="12"/>
      <c r="RA29" s="12"/>
      <c r="RB29" s="12"/>
      <c r="RC29" s="12"/>
      <c r="RD29" s="12"/>
      <c r="RE29" s="12"/>
      <c r="RF29" s="12"/>
      <c r="RG29" s="12"/>
      <c r="RH29" s="12"/>
      <c r="RI29" s="12"/>
      <c r="RJ29" s="12"/>
      <c r="RK29" s="12"/>
      <c r="RL29" s="12"/>
      <c r="RM29" s="12"/>
      <c r="RN29" s="12"/>
      <c r="RO29" s="12"/>
      <c r="RP29" s="12"/>
      <c r="RQ29" s="12"/>
      <c r="RR29" s="12"/>
      <c r="RS29" s="12"/>
      <c r="RT29" s="12"/>
      <c r="RU29" s="12"/>
      <c r="RV29" s="12"/>
      <c r="RW29" s="12"/>
      <c r="RX29" s="12"/>
      <c r="RY29" s="12"/>
      <c r="RZ29" s="12"/>
      <c r="SA29" s="12"/>
      <c r="SB29" s="12"/>
      <c r="SC29" s="12"/>
      <c r="SD29" s="12"/>
      <c r="SE29" s="12"/>
      <c r="SF29" s="12"/>
      <c r="SG29" s="12"/>
      <c r="SH29" s="12"/>
      <c r="SI29" s="12"/>
      <c r="SJ29" s="12"/>
      <c r="SK29" s="12"/>
      <c r="SL29" s="12"/>
      <c r="SM29" s="12"/>
      <c r="SN29" s="12"/>
      <c r="SO29" s="12"/>
      <c r="SP29" s="12"/>
      <c r="SQ29" s="12"/>
      <c r="SR29" s="12"/>
      <c r="SS29" s="12"/>
      <c r="ST29" s="12"/>
      <c r="SU29" s="12"/>
      <c r="SV29" s="12"/>
      <c r="SW29" s="12"/>
      <c r="SX29" s="12"/>
      <c r="SY29" s="12"/>
      <c r="SZ29" s="12"/>
      <c r="TA29" s="12"/>
      <c r="TB29" s="12"/>
      <c r="TC29" s="12"/>
      <c r="TD29" s="12"/>
      <c r="TE29" s="12"/>
      <c r="TF29" s="12"/>
      <c r="TG29" s="12"/>
      <c r="TH29" s="12"/>
      <c r="TI29" s="12"/>
      <c r="TJ29" s="12"/>
      <c r="TK29" s="12"/>
      <c r="TL29" s="12"/>
      <c r="TM29" s="12"/>
      <c r="TN29" s="12"/>
      <c r="TO29" s="12"/>
      <c r="TP29" s="12"/>
      <c r="TQ29" s="12"/>
      <c r="TR29" s="12"/>
      <c r="TS29" s="12"/>
      <c r="TT29" s="12"/>
      <c r="TU29" s="12"/>
      <c r="TV29" s="12"/>
      <c r="TW29" s="12"/>
      <c r="TX29" s="12"/>
      <c r="TY29" s="12"/>
      <c r="TZ29" s="12"/>
      <c r="UA29" s="12"/>
      <c r="UB29" s="12"/>
      <c r="UC29" s="12"/>
      <c r="UD29" s="12"/>
      <c r="UE29" s="12"/>
      <c r="UF29" s="12"/>
      <c r="UG29" s="12"/>
      <c r="UH29" s="12"/>
      <c r="UI29" s="12"/>
      <c r="UJ29" s="12"/>
      <c r="UK29" s="12"/>
      <c r="UL29" s="12"/>
      <c r="UM29" s="12"/>
      <c r="UN29" s="12"/>
      <c r="UO29" s="12"/>
      <c r="UP29" s="12"/>
      <c r="UQ29" s="12"/>
      <c r="UR29" s="12"/>
      <c r="US29" s="12"/>
      <c r="UT29" s="12"/>
      <c r="UU29" s="12"/>
      <c r="UV29" s="12"/>
      <c r="UW29" s="12"/>
      <c r="UX29" s="12"/>
      <c r="UY29" s="12"/>
      <c r="UZ29" s="12"/>
      <c r="VA29" s="12"/>
      <c r="VB29" s="12"/>
      <c r="VC29" s="12"/>
      <c r="VD29" s="12"/>
      <c r="VE29" s="12"/>
      <c r="VF29" s="12"/>
      <c r="VG29" s="12"/>
      <c r="VH29" s="12"/>
      <c r="VI29" s="12"/>
      <c r="VJ29" s="12"/>
      <c r="VK29" s="12"/>
      <c r="VL29" s="12"/>
      <c r="VM29" s="12"/>
      <c r="VN29" s="12"/>
      <c r="VO29" s="12"/>
      <c r="VP29" s="12"/>
      <c r="VQ29" s="12"/>
      <c r="VR29" s="12"/>
      <c r="VS29" s="12"/>
      <c r="VT29" s="12"/>
      <c r="VU29" s="12"/>
      <c r="VV29" s="12"/>
      <c r="VW29" s="12"/>
      <c r="VX29" s="12"/>
      <c r="VY29" s="12"/>
      <c r="VZ29" s="12"/>
      <c r="WA29" s="12"/>
      <c r="WB29" s="12"/>
      <c r="WC29" s="12"/>
      <c r="WD29" s="12"/>
      <c r="WE29" s="12"/>
      <c r="WF29" s="12"/>
      <c r="WG29" s="12"/>
      <c r="WH29" s="12"/>
      <c r="WI29" s="12"/>
      <c r="WJ29" s="12"/>
      <c r="WK29" s="12"/>
      <c r="WL29" s="12"/>
      <c r="WM29" s="12"/>
      <c r="WN29" s="12"/>
      <c r="WO29" s="12"/>
      <c r="WP29" s="12"/>
      <c r="WQ29" s="12"/>
      <c r="WR29" s="12"/>
      <c r="WS29" s="12"/>
      <c r="WT29" s="12"/>
      <c r="WU29" s="12"/>
      <c r="WV29" s="12"/>
      <c r="WW29" s="12"/>
      <c r="WX29" s="12"/>
      <c r="WY29" s="12"/>
      <c r="WZ29" s="12"/>
      <c r="XA29" s="12"/>
      <c r="XB29" s="12"/>
      <c r="XC29" s="12"/>
      <c r="XD29" s="12"/>
      <c r="XE29" s="12"/>
      <c r="XF29" s="12"/>
      <c r="XG29" s="12"/>
      <c r="XH29" s="12"/>
      <c r="XI29" s="12"/>
      <c r="XJ29" s="12"/>
      <c r="XK29" s="12"/>
      <c r="XL29" s="12"/>
      <c r="XM29" s="12"/>
      <c r="XN29" s="12"/>
      <c r="XO29" s="12"/>
      <c r="XP29" s="12"/>
      <c r="XQ29" s="12"/>
      <c r="XR29" s="12"/>
      <c r="XS29" s="12"/>
      <c r="XT29" s="12"/>
      <c r="XU29" s="12"/>
      <c r="XV29" s="12"/>
      <c r="XW29" s="12"/>
      <c r="XX29" s="12"/>
      <c r="XY29" s="12"/>
      <c r="XZ29" s="12"/>
      <c r="YA29" s="12"/>
      <c r="YB29" s="12"/>
      <c r="YC29" s="12"/>
      <c r="YD29" s="12"/>
      <c r="YE29" s="12"/>
      <c r="YF29" s="12"/>
      <c r="YG29" s="12"/>
      <c r="YH29" s="12"/>
      <c r="YI29" s="12"/>
      <c r="YJ29" s="12"/>
      <c r="YK29" s="12"/>
      <c r="YL29" s="12"/>
      <c r="YM29" s="12"/>
      <c r="YN29" s="12"/>
      <c r="YO29" s="12"/>
      <c r="YP29" s="12"/>
      <c r="YQ29" s="12"/>
      <c r="YR29" s="12"/>
      <c r="YS29" s="12"/>
      <c r="YT29" s="12"/>
      <c r="YU29" s="12"/>
      <c r="YV29" s="12"/>
      <c r="YW29" s="12"/>
      <c r="YX29" s="12"/>
      <c r="YY29" s="12"/>
      <c r="YZ29" s="12"/>
      <c r="ZA29" s="12"/>
      <c r="ZB29" s="12"/>
      <c r="ZC29" s="12"/>
      <c r="ZD29" s="12"/>
      <c r="ZE29" s="12"/>
      <c r="ZF29" s="12"/>
      <c r="ZG29" s="12"/>
      <c r="ZH29" s="12"/>
      <c r="ZI29" s="12"/>
      <c r="ZJ29" s="12"/>
      <c r="ZK29" s="12"/>
      <c r="ZL29" s="12"/>
      <c r="ZM29" s="12"/>
      <c r="ZN29" s="12"/>
      <c r="ZO29" s="12"/>
      <c r="ZP29" s="12"/>
      <c r="ZQ29" s="12"/>
      <c r="ZR29" s="12"/>
      <c r="ZS29" s="12"/>
      <c r="ZT29" s="12"/>
      <c r="ZU29" s="12"/>
      <c r="ZV29" s="12"/>
      <c r="ZW29" s="12"/>
      <c r="ZX29" s="12"/>
      <c r="ZY29" s="12"/>
      <c r="ZZ29" s="12"/>
      <c r="AAA29" s="12"/>
      <c r="AAB29" s="12"/>
      <c r="AAC29" s="12"/>
      <c r="AAD29" s="12"/>
      <c r="AAE29" s="12"/>
      <c r="AAF29" s="12"/>
      <c r="AAG29" s="12"/>
      <c r="AAH29" s="12"/>
      <c r="AAI29" s="12"/>
      <c r="AAJ29" s="12"/>
      <c r="AAK29" s="12"/>
      <c r="AAL29" s="12"/>
      <c r="AAM29" s="12"/>
      <c r="AAN29" s="12"/>
      <c r="AAO29" s="12"/>
      <c r="AAP29" s="12"/>
      <c r="AAQ29" s="12"/>
      <c r="AAR29" s="12"/>
      <c r="AAS29" s="12"/>
      <c r="AAT29" s="12"/>
      <c r="AAU29" s="12"/>
      <c r="AAV29" s="12"/>
      <c r="AAW29" s="12"/>
      <c r="AAX29" s="12"/>
      <c r="AAY29" s="12"/>
      <c r="AAZ29" s="12"/>
      <c r="ABA29" s="12"/>
      <c r="ABB29" s="12"/>
      <c r="ABC29" s="12"/>
      <c r="ABD29" s="12"/>
      <c r="ABE29" s="12"/>
      <c r="ABF29" s="12"/>
      <c r="ABG29" s="12"/>
      <c r="ABH29" s="12"/>
      <c r="ABI29" s="12"/>
      <c r="ABJ29" s="12"/>
      <c r="ABK29" s="12"/>
      <c r="ABL29" s="12"/>
      <c r="ABM29" s="12"/>
      <c r="ABN29" s="12"/>
      <c r="ABO29" s="12"/>
      <c r="ABP29" s="12"/>
      <c r="ABQ29" s="12"/>
      <c r="ABR29" s="12"/>
      <c r="ABS29" s="12"/>
      <c r="ABT29" s="12"/>
      <c r="ABU29" s="12"/>
      <c r="ABV29" s="12"/>
      <c r="ABW29" s="12"/>
      <c r="ABX29" s="12"/>
      <c r="ABY29" s="12"/>
      <c r="ABZ29" s="12"/>
      <c r="ACA29" s="12"/>
      <c r="ACB29" s="12"/>
      <c r="ACC29" s="12"/>
      <c r="ACD29" s="12"/>
      <c r="ACE29" s="12"/>
      <c r="ACF29" s="12"/>
      <c r="ACG29" s="12"/>
      <c r="ACH29" s="12"/>
      <c r="ACI29" s="12"/>
      <c r="ACJ29" s="12"/>
      <c r="ACK29" s="12"/>
      <c r="ACL29" s="12"/>
      <c r="ACM29" s="12"/>
      <c r="ACN29" s="12"/>
      <c r="ACO29" s="12"/>
      <c r="ACP29" s="12"/>
      <c r="ACQ29" s="12"/>
      <c r="ACR29" s="12"/>
      <c r="ACS29" s="12"/>
      <c r="ACT29" s="12"/>
      <c r="ACU29" s="12"/>
      <c r="ACV29" s="12"/>
      <c r="ACW29" s="12"/>
      <c r="ACX29" s="12"/>
      <c r="ACY29" s="12"/>
      <c r="ACZ29" s="12"/>
      <c r="ADA29" s="12"/>
      <c r="ADB29" s="12"/>
      <c r="ADC29" s="12"/>
      <c r="ADD29" s="12"/>
      <c r="ADE29" s="12"/>
      <c r="ADF29" s="12"/>
      <c r="ADG29" s="12"/>
      <c r="ADH29" s="12"/>
      <c r="ADI29" s="12"/>
      <c r="ADJ29" s="12"/>
      <c r="ADK29" s="12"/>
      <c r="ADL29" s="12"/>
      <c r="ADM29" s="12"/>
      <c r="ADN29" s="12"/>
      <c r="ADO29" s="12"/>
      <c r="ADP29" s="12"/>
      <c r="ADQ29" s="12"/>
      <c r="ADR29" s="12"/>
      <c r="ADS29" s="12"/>
      <c r="ADT29" s="12"/>
      <c r="ADU29" s="12"/>
      <c r="ADV29" s="12"/>
      <c r="ADW29" s="12"/>
      <c r="ADX29" s="12"/>
      <c r="ADY29" s="12"/>
      <c r="ADZ29" s="12"/>
      <c r="AEA29" s="12"/>
      <c r="AEB29" s="12"/>
      <c r="AEC29" s="12"/>
      <c r="AED29" s="12"/>
      <c r="AEE29" s="12"/>
      <c r="AEF29" s="12"/>
      <c r="AEG29" s="12"/>
      <c r="AEH29" s="12"/>
      <c r="AEI29" s="12"/>
      <c r="AEJ29" s="12"/>
      <c r="AEK29" s="12"/>
      <c r="AEL29" s="12"/>
      <c r="AEM29" s="12"/>
      <c r="AEN29" s="12"/>
      <c r="AEO29" s="12"/>
      <c r="AEP29" s="12"/>
      <c r="AEQ29" s="12"/>
      <c r="AER29" s="12"/>
      <c r="AES29" s="12"/>
      <c r="AET29" s="12"/>
      <c r="AEU29" s="12"/>
      <c r="AEV29" s="12"/>
      <c r="AEW29" s="12"/>
      <c r="AEX29" s="12"/>
      <c r="AEY29" s="12"/>
      <c r="AEZ29" s="12"/>
      <c r="AFA29" s="12"/>
      <c r="AFB29" s="12"/>
      <c r="AFC29" s="12"/>
      <c r="AFD29" s="12"/>
      <c r="AFE29" s="12"/>
      <c r="AFF29" s="12"/>
      <c r="AFG29" s="12"/>
      <c r="AFH29" s="12"/>
      <c r="AFI29" s="12"/>
      <c r="AFJ29" s="12"/>
      <c r="AFK29" s="12"/>
      <c r="AFL29" s="12"/>
      <c r="AFM29" s="12"/>
      <c r="AFN29" s="12"/>
      <c r="AFO29" s="12"/>
      <c r="AFP29" s="12"/>
      <c r="AFQ29" s="12"/>
      <c r="AFR29" s="12"/>
      <c r="AFS29" s="12"/>
      <c r="AFT29" s="12"/>
      <c r="AFU29" s="12"/>
      <c r="AFV29" s="12"/>
      <c r="AFW29" s="12"/>
      <c r="AFX29" s="12"/>
      <c r="AFY29" s="12"/>
      <c r="AFZ29" s="12"/>
      <c r="AGA29" s="12"/>
      <c r="AGB29" s="12"/>
      <c r="AGC29" s="12"/>
      <c r="AGD29" s="12"/>
      <c r="AGE29" s="12"/>
      <c r="AGF29" s="12"/>
      <c r="AGG29" s="12"/>
      <c r="AGH29" s="12"/>
      <c r="AGI29" s="12"/>
      <c r="AGJ29" s="12"/>
      <c r="AGK29" s="12"/>
      <c r="AGL29" s="12"/>
      <c r="AGM29" s="12"/>
      <c r="AGN29" s="12"/>
      <c r="AGO29" s="12"/>
      <c r="AGP29" s="12"/>
      <c r="AGQ29" s="12"/>
      <c r="AGR29" s="12"/>
      <c r="AGS29" s="12"/>
      <c r="AGT29" s="12"/>
      <c r="AGU29" s="12"/>
      <c r="AGV29" s="12"/>
      <c r="AGW29" s="12"/>
      <c r="AGX29" s="12"/>
      <c r="AGY29" s="12"/>
      <c r="AGZ29" s="12"/>
      <c r="AHA29" s="12"/>
      <c r="AHB29" s="12"/>
      <c r="AHC29" s="12"/>
      <c r="AHD29" s="12"/>
      <c r="AHE29" s="12"/>
      <c r="AHF29" s="12"/>
      <c r="AHG29" s="12"/>
      <c r="AHH29" s="12"/>
      <c r="AHI29" s="12"/>
      <c r="AHJ29" s="12"/>
      <c r="AHK29" s="12"/>
      <c r="AHL29" s="12"/>
      <c r="AHM29" s="12"/>
      <c r="AHN29" s="12"/>
      <c r="AHO29" s="12"/>
      <c r="AHP29" s="12"/>
      <c r="AHQ29" s="12"/>
      <c r="AHR29" s="12"/>
      <c r="AHS29" s="12"/>
      <c r="AHT29" s="12"/>
      <c r="AHU29" s="12"/>
      <c r="AHV29" s="12"/>
      <c r="AHW29" s="12"/>
      <c r="AHX29" s="12"/>
      <c r="AHY29" s="12"/>
      <c r="AHZ29" s="12"/>
      <c r="AIA29" s="12"/>
      <c r="AIB29" s="12"/>
      <c r="AIC29" s="12"/>
      <c r="AID29" s="12"/>
      <c r="AIE29" s="12"/>
      <c r="AIF29" s="12"/>
      <c r="AIG29" s="12"/>
      <c r="AIH29" s="12"/>
      <c r="AII29" s="12"/>
      <c r="AIJ29" s="12"/>
      <c r="AIK29" s="12"/>
      <c r="AIL29" s="12"/>
      <c r="AIM29" s="12"/>
      <c r="AIN29" s="12"/>
      <c r="AIO29" s="12"/>
      <c r="AIP29" s="12"/>
      <c r="AIQ29" s="12"/>
      <c r="AIR29" s="12"/>
      <c r="AIS29" s="12"/>
      <c r="AIT29" s="12"/>
      <c r="AIU29" s="12"/>
      <c r="AIV29" s="12"/>
      <c r="AIW29" s="12"/>
      <c r="AIX29" s="12"/>
      <c r="AIY29" s="12"/>
      <c r="AIZ29" s="12"/>
      <c r="AJA29" s="12"/>
      <c r="AJB29" s="12"/>
      <c r="AJC29" s="12"/>
      <c r="AJD29" s="12"/>
      <c r="AJE29" s="12"/>
      <c r="AJF29" s="12"/>
      <c r="AJG29" s="12"/>
      <c r="AJH29" s="12"/>
      <c r="AJI29" s="12"/>
      <c r="AJJ29" s="12"/>
      <c r="AJK29" s="12"/>
      <c r="AJL29" s="12"/>
      <c r="AJM29" s="12"/>
      <c r="AJN29" s="12"/>
      <c r="AJO29" s="12"/>
      <c r="AJP29" s="12"/>
      <c r="AJQ29" s="12"/>
      <c r="AJR29" s="12"/>
      <c r="AJS29" s="12"/>
      <c r="AJT29" s="12"/>
      <c r="AJU29" s="12"/>
      <c r="AJV29" s="12"/>
      <c r="AJW29" s="12"/>
      <c r="AJX29" s="12"/>
      <c r="AJY29" s="12"/>
      <c r="AJZ29" s="12"/>
      <c r="AKA29" s="12"/>
      <c r="AKB29" s="12"/>
      <c r="AKC29" s="12"/>
      <c r="AKD29" s="12"/>
      <c r="AKE29" s="12"/>
      <c r="AKF29" s="12"/>
      <c r="AKG29" s="12"/>
      <c r="AKH29" s="12"/>
      <c r="AKI29" s="12"/>
      <c r="AKJ29" s="12"/>
      <c r="AKK29" s="12"/>
      <c r="AKL29" s="12"/>
      <c r="AKM29" s="12"/>
      <c r="AKN29" s="12"/>
      <c r="AKO29" s="12"/>
      <c r="AKP29" s="12"/>
      <c r="AKQ29" s="12"/>
      <c r="AKR29" s="12"/>
      <c r="AKS29" s="12"/>
      <c r="AKT29" s="12"/>
      <c r="AKU29" s="12"/>
      <c r="AKV29" s="12"/>
      <c r="AKW29" s="12"/>
      <c r="AKX29" s="12"/>
      <c r="AKY29" s="12"/>
      <c r="AKZ29" s="12"/>
      <c r="ALA29" s="12"/>
      <c r="ALB29" s="12"/>
      <c r="ALC29" s="12"/>
      <c r="ALD29" s="12"/>
      <c r="ALE29" s="12"/>
      <c r="ALF29" s="12"/>
      <c r="ALG29" s="12"/>
      <c r="ALH29" s="12"/>
      <c r="ALI29" s="12"/>
      <c r="ALJ29" s="12"/>
      <c r="ALK29" s="12"/>
      <c r="ALL29" s="12"/>
      <c r="ALM29" s="12"/>
      <c r="ALN29" s="12"/>
      <c r="ALO29" s="12"/>
      <c r="ALP29" s="12"/>
      <c r="ALQ29" s="12"/>
      <c r="ALR29" s="12"/>
      <c r="ALS29" s="12"/>
      <c r="ALT29" s="12"/>
      <c r="ALU29" s="12"/>
      <c r="ALV29" s="12"/>
      <c r="ALW29" s="12"/>
      <c r="ALX29" s="12"/>
      <c r="ALY29" s="12"/>
      <c r="ALZ29" s="12"/>
      <c r="AMA29" s="12"/>
      <c r="AMB29" s="12"/>
      <c r="AMC29" s="12"/>
      <c r="AMD29" s="12"/>
      <c r="AME29" s="12"/>
      <c r="AMF29" s="12"/>
      <c r="AMG29" s="12"/>
      <c r="AMH29" s="12"/>
      <c r="AMI29" s="12"/>
      <c r="AMJ29" s="12"/>
      <c r="AMK29" s="12"/>
      <c r="AML29" s="12"/>
      <c r="AMM29" s="12"/>
      <c r="AMN29" s="12"/>
      <c r="AMO29" s="12"/>
      <c r="AMP29" s="12"/>
      <c r="AMQ29" s="12"/>
      <c r="AMR29" s="12"/>
      <c r="AMS29" s="12"/>
      <c r="AMT29" s="12"/>
      <c r="AMU29" s="12"/>
      <c r="AMV29" s="12"/>
      <c r="AMW29" s="12"/>
      <c r="AMX29" s="12"/>
      <c r="AMY29" s="12"/>
      <c r="AMZ29" s="12"/>
      <c r="ANA29" s="12"/>
      <c r="ANB29" s="12"/>
      <c r="ANC29" s="12"/>
      <c r="AND29" s="12"/>
      <c r="ANE29" s="12"/>
      <c r="ANF29" s="12"/>
      <c r="ANG29" s="12"/>
      <c r="ANH29" s="12"/>
      <c r="ANI29" s="12"/>
      <c r="ANJ29" s="12"/>
      <c r="ANK29" s="12"/>
      <c r="ANL29" s="12"/>
      <c r="ANM29" s="12"/>
      <c r="ANN29" s="12"/>
      <c r="ANO29" s="12"/>
      <c r="ANP29" s="12"/>
      <c r="ANQ29" s="12"/>
      <c r="ANR29" s="12"/>
      <c r="ANS29" s="12"/>
      <c r="ANT29" s="12"/>
      <c r="ANU29" s="12"/>
      <c r="ANV29" s="12"/>
      <c r="ANW29" s="12"/>
      <c r="ANX29" s="12"/>
      <c r="ANY29" s="12"/>
      <c r="ANZ29" s="12"/>
      <c r="AOA29" s="12"/>
      <c r="AOB29" s="12"/>
      <c r="AOC29" s="12"/>
      <c r="AOD29" s="12"/>
      <c r="AOE29" s="12"/>
      <c r="AOF29" s="12"/>
      <c r="AOG29" s="12"/>
      <c r="AOH29" s="12"/>
      <c r="AOI29" s="12"/>
      <c r="AOJ29" s="12"/>
      <c r="AOK29" s="12"/>
      <c r="AOL29" s="12"/>
      <c r="AOM29" s="12"/>
      <c r="AON29" s="12"/>
      <c r="AOO29" s="12"/>
      <c r="AOP29" s="12"/>
      <c r="AOQ29" s="12"/>
      <c r="AOR29" s="12"/>
      <c r="AOS29" s="12"/>
      <c r="AOT29" s="12"/>
      <c r="AOU29" s="12"/>
      <c r="AOV29" s="12"/>
      <c r="AOW29" s="12"/>
      <c r="AOX29" s="12"/>
      <c r="AOY29" s="12"/>
      <c r="AOZ29" s="12"/>
      <c r="APA29" s="12"/>
      <c r="APB29" s="12"/>
      <c r="APC29" s="12"/>
      <c r="APD29" s="12"/>
      <c r="APE29" s="12"/>
      <c r="APF29" s="12"/>
      <c r="APG29" s="12"/>
      <c r="APH29" s="12"/>
      <c r="API29" s="12"/>
      <c r="APJ29" s="12"/>
      <c r="APK29" s="12"/>
      <c r="APL29" s="12"/>
      <c r="APM29" s="12"/>
      <c r="APN29" s="12"/>
      <c r="APO29" s="12"/>
      <c r="APP29" s="12"/>
      <c r="APQ29" s="12"/>
      <c r="APR29" s="12"/>
      <c r="APS29" s="12"/>
      <c r="APT29" s="12"/>
      <c r="APU29" s="12"/>
      <c r="APV29" s="12"/>
      <c r="APW29" s="12"/>
      <c r="APX29" s="12"/>
      <c r="APY29" s="12"/>
      <c r="APZ29" s="12"/>
      <c r="AQA29" s="12"/>
      <c r="AQB29" s="12"/>
      <c r="AQC29" s="12"/>
      <c r="AQD29" s="12"/>
      <c r="AQE29" s="12"/>
      <c r="AQF29" s="12"/>
      <c r="AQG29" s="12"/>
      <c r="AQH29" s="12"/>
      <c r="AQI29" s="12"/>
      <c r="AQJ29" s="12"/>
      <c r="AQK29" s="12"/>
      <c r="AQL29" s="12"/>
      <c r="AQM29" s="12"/>
      <c r="AQN29" s="12"/>
      <c r="AQO29" s="12"/>
      <c r="AQP29" s="12"/>
      <c r="AQQ29" s="12"/>
      <c r="AQR29" s="12"/>
      <c r="AQS29" s="12"/>
      <c r="AQT29" s="12"/>
      <c r="AQU29" s="12"/>
      <c r="AQV29" s="12"/>
      <c r="AQW29" s="12"/>
      <c r="AQX29" s="12"/>
      <c r="AQY29" s="12"/>
      <c r="AQZ29" s="12"/>
      <c r="ARA29" s="12"/>
      <c r="ARB29" s="12"/>
      <c r="ARC29" s="12"/>
      <c r="ARD29" s="12"/>
      <c r="ARE29" s="12"/>
      <c r="ARF29" s="12"/>
      <c r="ARG29" s="12"/>
      <c r="ARH29" s="12"/>
      <c r="ARI29" s="12"/>
      <c r="ARJ29" s="12"/>
      <c r="ARK29" s="12"/>
      <c r="ARL29" s="12"/>
      <c r="ARM29" s="12"/>
      <c r="ARN29" s="12"/>
      <c r="ARO29" s="12"/>
      <c r="ARP29" s="12"/>
      <c r="ARQ29" s="12"/>
      <c r="ARR29" s="12"/>
      <c r="ARS29" s="12"/>
      <c r="ART29" s="12"/>
      <c r="ARU29" s="12"/>
      <c r="ARV29" s="12"/>
      <c r="ARW29" s="12"/>
      <c r="ARX29" s="12"/>
      <c r="ARY29" s="12"/>
      <c r="ARZ29" s="12"/>
      <c r="ASA29" s="12"/>
      <c r="ASB29" s="12"/>
      <c r="ASC29" s="12"/>
      <c r="ASD29" s="12"/>
      <c r="ASE29" s="12"/>
      <c r="ASF29" s="12"/>
      <c r="ASG29" s="12"/>
      <c r="ASH29" s="12"/>
      <c r="ASI29" s="12"/>
      <c r="ASJ29" s="12"/>
      <c r="ASK29" s="12"/>
      <c r="ASL29" s="12"/>
      <c r="ASM29" s="12"/>
      <c r="ASN29" s="12"/>
      <c r="ASO29" s="12"/>
      <c r="ASP29" s="12"/>
      <c r="ASQ29" s="12"/>
      <c r="ASR29" s="12"/>
      <c r="ASS29" s="12"/>
      <c r="AST29" s="12"/>
      <c r="ASU29" s="12"/>
      <c r="ASV29" s="12"/>
      <c r="ASW29" s="12"/>
      <c r="ASX29" s="12"/>
      <c r="ASY29" s="12"/>
      <c r="ASZ29" s="12"/>
      <c r="ATA29" s="12"/>
      <c r="ATB29" s="12"/>
      <c r="ATC29" s="12"/>
      <c r="ATD29" s="12"/>
      <c r="ATE29" s="12"/>
      <c r="ATF29" s="12"/>
      <c r="ATG29" s="12"/>
      <c r="ATH29" s="12"/>
      <c r="ATI29" s="12"/>
      <c r="ATJ29" s="12"/>
      <c r="ATK29" s="12"/>
      <c r="ATL29" s="12"/>
      <c r="ATM29" s="12"/>
      <c r="ATN29" s="12"/>
      <c r="ATO29" s="12"/>
      <c r="ATP29" s="12"/>
      <c r="ATQ29" s="12"/>
      <c r="ATR29" s="12"/>
      <c r="ATS29" s="12"/>
      <c r="ATT29" s="12"/>
      <c r="ATU29" s="12"/>
      <c r="ATV29" s="12"/>
      <c r="ATW29" s="12"/>
      <c r="ATX29" s="12"/>
      <c r="ATY29" s="12"/>
      <c r="ATZ29" s="12"/>
      <c r="AUA29" s="12"/>
      <c r="AUB29" s="12"/>
      <c r="AUC29" s="12"/>
      <c r="AUD29" s="12"/>
      <c r="AUE29" s="12"/>
      <c r="AUF29" s="12"/>
      <c r="AUG29" s="12"/>
      <c r="AUH29" s="12"/>
      <c r="AUI29" s="12"/>
      <c r="AUJ29" s="12"/>
      <c r="AUK29" s="12"/>
      <c r="AUL29" s="12"/>
      <c r="AUM29" s="12"/>
      <c r="AUN29" s="12"/>
      <c r="AUO29" s="12"/>
      <c r="AUP29" s="12"/>
      <c r="AUQ29" s="12"/>
      <c r="AUR29" s="12"/>
      <c r="AUS29" s="12"/>
      <c r="AUT29" s="12"/>
      <c r="AUU29" s="12"/>
      <c r="AUV29" s="12"/>
      <c r="AUW29" s="12"/>
      <c r="AUX29" s="12"/>
      <c r="AUY29" s="12"/>
      <c r="AUZ29" s="12"/>
      <c r="AVA29" s="12"/>
      <c r="AVB29" s="12"/>
      <c r="AVC29" s="12"/>
      <c r="AVD29" s="12"/>
      <c r="AVE29" s="12"/>
      <c r="AVF29" s="12"/>
      <c r="AVG29" s="12"/>
      <c r="AVH29" s="12"/>
      <c r="AVI29" s="12"/>
      <c r="AVJ29" s="12"/>
      <c r="AVK29" s="12"/>
      <c r="AVL29" s="12"/>
      <c r="AVM29" s="12"/>
      <c r="AVN29" s="12"/>
      <c r="AVO29" s="12"/>
      <c r="AVP29" s="12"/>
      <c r="AVQ29" s="12"/>
      <c r="AVR29" s="12"/>
      <c r="AVS29" s="12"/>
      <c r="AVT29" s="12"/>
      <c r="AVU29" s="12"/>
      <c r="AVV29" s="12"/>
      <c r="AVW29" s="12"/>
      <c r="AVX29" s="12"/>
      <c r="AVY29" s="12"/>
      <c r="AVZ29" s="12"/>
      <c r="AWA29" s="12"/>
      <c r="AWB29" s="12"/>
      <c r="AWC29" s="12"/>
      <c r="AWD29" s="12"/>
      <c r="AWE29" s="12"/>
      <c r="AWF29" s="12"/>
      <c r="AWG29" s="12"/>
      <c r="AWH29" s="12"/>
      <c r="AWI29" s="12"/>
      <c r="AWJ29" s="12"/>
      <c r="AWK29" s="12"/>
      <c r="AWL29" s="12"/>
      <c r="AWM29" s="12"/>
      <c r="AWN29" s="12"/>
      <c r="AWO29" s="12"/>
      <c r="AWP29" s="12"/>
      <c r="AWQ29" s="12"/>
      <c r="AWR29" s="12"/>
      <c r="AWS29" s="12"/>
      <c r="AWT29" s="12"/>
      <c r="AWU29" s="12"/>
      <c r="AWV29" s="12"/>
      <c r="AWW29" s="12"/>
      <c r="AWX29" s="12"/>
      <c r="AWY29" s="12"/>
      <c r="AWZ29" s="12"/>
      <c r="AXA29" s="12"/>
      <c r="AXB29" s="12"/>
      <c r="AXC29" s="12"/>
      <c r="AXD29" s="12"/>
      <c r="AXE29" s="12"/>
      <c r="AXF29" s="12"/>
      <c r="AXG29" s="12"/>
      <c r="AXH29" s="12"/>
      <c r="AXI29" s="12"/>
      <c r="AXJ29" s="12"/>
      <c r="AXK29" s="12"/>
      <c r="AXL29" s="12"/>
      <c r="AXM29" s="12"/>
      <c r="AXN29" s="12"/>
      <c r="AXO29" s="12"/>
      <c r="AXP29" s="12"/>
      <c r="AXQ29" s="12"/>
      <c r="AXR29" s="12"/>
      <c r="AXS29" s="12"/>
      <c r="AXT29" s="12"/>
      <c r="AXU29" s="12"/>
      <c r="AXV29" s="12"/>
      <c r="AXW29" s="12"/>
      <c r="AXX29" s="12"/>
      <c r="AXY29" s="12"/>
      <c r="AXZ29" s="12"/>
      <c r="AYA29" s="12"/>
      <c r="AYB29" s="12"/>
      <c r="AYC29" s="12"/>
      <c r="AYD29" s="12"/>
      <c r="AYE29" s="12"/>
      <c r="AYF29" s="12"/>
      <c r="AYG29" s="12"/>
      <c r="AYH29" s="12"/>
      <c r="AYI29" s="12"/>
      <c r="AYJ29" s="12"/>
      <c r="AYK29" s="12"/>
      <c r="AYL29" s="12"/>
      <c r="AYM29" s="12"/>
      <c r="AYN29" s="12"/>
      <c r="AYO29" s="12"/>
      <c r="AYP29" s="12"/>
      <c r="AYQ29" s="12"/>
      <c r="AYR29" s="12"/>
      <c r="AYS29" s="12"/>
      <c r="AYT29" s="12"/>
      <c r="AYU29" s="12"/>
      <c r="AYV29" s="12"/>
      <c r="AYW29" s="12"/>
      <c r="AYX29" s="12"/>
      <c r="AYY29" s="12"/>
      <c r="AYZ29" s="12"/>
      <c r="AZA29" s="12"/>
      <c r="AZB29" s="12"/>
      <c r="AZC29" s="12"/>
      <c r="AZD29" s="12"/>
      <c r="AZE29" s="12"/>
      <c r="AZF29" s="12"/>
      <c r="AZG29" s="12"/>
      <c r="AZH29" s="12"/>
      <c r="AZI29" s="12"/>
      <c r="AZJ29" s="12"/>
      <c r="AZK29" s="12"/>
      <c r="AZL29" s="12"/>
      <c r="AZM29" s="12"/>
      <c r="AZN29" s="12"/>
      <c r="AZO29" s="12"/>
      <c r="AZP29" s="12"/>
      <c r="AZQ29" s="12"/>
      <c r="AZR29" s="12"/>
      <c r="AZS29" s="12"/>
      <c r="AZT29" s="12"/>
      <c r="AZU29" s="12"/>
      <c r="AZV29" s="12"/>
      <c r="AZW29" s="12"/>
      <c r="AZX29" s="12"/>
      <c r="AZY29" s="12"/>
      <c r="AZZ29" s="12"/>
      <c r="BAA29" s="12"/>
      <c r="BAB29" s="12"/>
      <c r="BAC29" s="12"/>
      <c r="BAD29" s="12"/>
      <c r="BAE29" s="12"/>
      <c r="BAF29" s="12"/>
      <c r="BAG29" s="12"/>
      <c r="BAH29" s="12"/>
      <c r="BAI29" s="12"/>
      <c r="BAJ29" s="12"/>
      <c r="BAK29" s="12"/>
      <c r="BAL29" s="12"/>
      <c r="BAM29" s="12"/>
      <c r="BAN29" s="12"/>
      <c r="BAO29" s="12"/>
      <c r="BAP29" s="12"/>
      <c r="BAQ29" s="12"/>
      <c r="BAR29" s="12"/>
      <c r="BAS29" s="12"/>
      <c r="BAT29" s="12"/>
      <c r="BAU29" s="12"/>
      <c r="BAV29" s="12"/>
      <c r="BAW29" s="12"/>
      <c r="BAX29" s="12"/>
      <c r="BAY29" s="12"/>
      <c r="BAZ29" s="12"/>
      <c r="BBA29" s="12"/>
      <c r="BBB29" s="12"/>
      <c r="BBC29" s="12"/>
      <c r="BBD29" s="12"/>
      <c r="BBE29" s="12"/>
      <c r="BBF29" s="12"/>
      <c r="BBG29" s="12"/>
      <c r="BBH29" s="12"/>
      <c r="BBI29" s="12"/>
      <c r="BBJ29" s="12"/>
      <c r="BBK29" s="12"/>
      <c r="BBL29" s="12"/>
      <c r="BBM29" s="12"/>
      <c r="BBN29" s="12"/>
      <c r="BBO29" s="12"/>
      <c r="BBP29" s="12"/>
      <c r="BBQ29" s="12"/>
      <c r="BBR29" s="12"/>
      <c r="BBS29" s="12"/>
      <c r="BBT29" s="12"/>
      <c r="BBU29" s="12"/>
      <c r="BBV29" s="12"/>
      <c r="BBW29" s="12"/>
      <c r="BBX29" s="12"/>
      <c r="BBY29" s="12"/>
      <c r="BBZ29" s="12"/>
      <c r="BCA29" s="12"/>
      <c r="BCB29" s="12"/>
      <c r="BCC29" s="12"/>
      <c r="BCD29" s="12"/>
      <c r="BCE29" s="12"/>
      <c r="BCF29" s="12"/>
      <c r="BCG29" s="12"/>
      <c r="BCH29" s="12"/>
      <c r="BCI29" s="12"/>
      <c r="BCJ29" s="12"/>
      <c r="BCK29" s="12"/>
      <c r="BCL29" s="12"/>
      <c r="BCM29" s="12"/>
      <c r="BCN29" s="12"/>
      <c r="BCO29" s="12"/>
      <c r="BCP29" s="12"/>
      <c r="BCQ29" s="12"/>
      <c r="BCR29" s="12"/>
      <c r="BCS29" s="12"/>
      <c r="BCT29" s="12"/>
      <c r="BCU29" s="12"/>
      <c r="BCV29" s="12"/>
      <c r="BCW29" s="12"/>
      <c r="BCX29" s="12"/>
      <c r="BCY29" s="12"/>
      <c r="BCZ29" s="12"/>
      <c r="BDA29" s="12"/>
      <c r="BDB29" s="12"/>
      <c r="BDC29" s="12"/>
      <c r="BDD29" s="12"/>
      <c r="BDE29" s="12"/>
      <c r="BDF29" s="12"/>
      <c r="BDG29" s="12"/>
      <c r="BDH29" s="12"/>
      <c r="BDI29" s="12"/>
      <c r="BDJ29" s="12"/>
      <c r="BDK29" s="12"/>
      <c r="BDL29" s="12"/>
      <c r="BDM29" s="12"/>
      <c r="BDN29" s="12"/>
      <c r="BDO29" s="12"/>
      <c r="BDP29" s="12"/>
      <c r="BDQ29" s="12"/>
      <c r="BDR29" s="12"/>
      <c r="BDS29" s="12"/>
      <c r="BDT29" s="12"/>
      <c r="BDU29" s="12"/>
      <c r="BDV29" s="12"/>
      <c r="BDW29" s="12"/>
      <c r="BDX29" s="12"/>
      <c r="BDY29" s="12"/>
      <c r="BDZ29" s="12"/>
      <c r="BEA29" s="12"/>
      <c r="BEB29" s="12"/>
      <c r="BEC29" s="12"/>
      <c r="BED29" s="12"/>
      <c r="BEE29" s="12"/>
      <c r="BEF29" s="12"/>
      <c r="BEG29" s="12"/>
      <c r="BEH29" s="12"/>
      <c r="BEI29" s="12"/>
      <c r="BEJ29" s="12"/>
      <c r="BEK29" s="12"/>
      <c r="BEL29" s="12"/>
      <c r="BEM29" s="12"/>
      <c r="BEN29" s="12"/>
      <c r="BEO29" s="12"/>
      <c r="BEP29" s="12"/>
      <c r="BEQ29" s="12"/>
      <c r="BER29" s="12"/>
      <c r="BES29" s="12"/>
      <c r="BET29" s="12"/>
      <c r="BEU29" s="12"/>
      <c r="BEV29" s="12"/>
      <c r="BEW29" s="12"/>
      <c r="BEX29" s="12"/>
      <c r="BEY29" s="12"/>
      <c r="BEZ29" s="12"/>
      <c r="BFA29" s="12"/>
      <c r="BFB29" s="12"/>
      <c r="BFC29" s="12"/>
      <c r="BFD29" s="12"/>
      <c r="BFE29" s="12"/>
      <c r="BFF29" s="12"/>
      <c r="BFG29" s="12"/>
      <c r="BFH29" s="12"/>
      <c r="BFI29" s="12"/>
      <c r="BFJ29" s="12"/>
      <c r="BFK29" s="12"/>
      <c r="BFL29" s="12"/>
      <c r="BFM29" s="12"/>
      <c r="BFN29" s="12"/>
      <c r="BFO29" s="12"/>
      <c r="BFP29" s="12"/>
      <c r="BFQ29" s="12"/>
      <c r="BFR29" s="12"/>
      <c r="BFS29" s="12"/>
      <c r="BFT29" s="12"/>
      <c r="BFU29" s="12"/>
      <c r="BFV29" s="12"/>
      <c r="BFW29" s="12"/>
      <c r="BFX29" s="12"/>
      <c r="BFY29" s="12"/>
      <c r="BFZ29" s="12"/>
      <c r="BGA29" s="12"/>
      <c r="BGB29" s="12"/>
      <c r="BGC29" s="12"/>
      <c r="BGD29" s="12"/>
      <c r="BGE29" s="12"/>
      <c r="BGF29" s="12"/>
      <c r="BGG29" s="12"/>
      <c r="BGH29" s="12"/>
      <c r="BGI29" s="12"/>
      <c r="BGJ29" s="12"/>
      <c r="BGK29" s="12"/>
      <c r="BGL29" s="12"/>
      <c r="BGM29" s="12"/>
      <c r="BGN29" s="12"/>
      <c r="BGO29" s="12"/>
      <c r="BGP29" s="12"/>
      <c r="BGQ29" s="12"/>
      <c r="BGR29" s="12"/>
      <c r="BGS29" s="12"/>
      <c r="BGT29" s="12"/>
      <c r="BGU29" s="12"/>
      <c r="BGV29" s="12"/>
      <c r="BGW29" s="12"/>
      <c r="BGX29" s="12"/>
      <c r="BGY29" s="12"/>
      <c r="BGZ29" s="12"/>
      <c r="BHA29" s="12"/>
      <c r="BHB29" s="12"/>
      <c r="BHC29" s="12"/>
      <c r="BHD29" s="12"/>
      <c r="BHE29" s="12"/>
      <c r="BHF29" s="12"/>
      <c r="BHG29" s="12"/>
      <c r="BHH29" s="12"/>
      <c r="BHI29" s="12"/>
      <c r="BHJ29" s="12"/>
      <c r="BHK29" s="12"/>
      <c r="BHL29" s="12"/>
      <c r="BHM29" s="12"/>
      <c r="BHN29" s="12"/>
      <c r="BHO29" s="12"/>
      <c r="BHP29" s="12"/>
      <c r="BHQ29" s="12"/>
      <c r="BHR29" s="12"/>
      <c r="BHS29" s="12"/>
      <c r="BHT29" s="12"/>
      <c r="BHU29" s="12"/>
      <c r="BHV29" s="12"/>
      <c r="BHW29" s="12"/>
      <c r="BHX29" s="12"/>
      <c r="BHY29" s="12"/>
      <c r="BHZ29" s="12"/>
      <c r="BIA29" s="12"/>
      <c r="BIB29" s="12"/>
      <c r="BIC29" s="12"/>
      <c r="BID29" s="12"/>
      <c r="BIE29" s="12"/>
      <c r="BIF29" s="12"/>
      <c r="BIG29" s="12"/>
      <c r="BIH29" s="12"/>
      <c r="BII29" s="12"/>
      <c r="BIJ29" s="12"/>
      <c r="BIK29" s="12"/>
      <c r="BIL29" s="12"/>
      <c r="BIM29" s="12"/>
      <c r="BIN29" s="12"/>
      <c r="BIO29" s="12"/>
      <c r="BIP29" s="12"/>
      <c r="BIQ29" s="12"/>
      <c r="BIR29" s="12"/>
      <c r="BIS29" s="12"/>
      <c r="BIT29" s="12"/>
      <c r="BIU29" s="12"/>
      <c r="BIV29" s="12"/>
      <c r="BIW29" s="12"/>
      <c r="BIX29" s="12"/>
      <c r="BIY29" s="12"/>
      <c r="BIZ29" s="12"/>
      <c r="BJA29" s="12"/>
      <c r="BJB29" s="12"/>
      <c r="BJC29" s="12"/>
      <c r="BJD29" s="12"/>
      <c r="BJE29" s="12"/>
      <c r="BJF29" s="12"/>
      <c r="BJG29" s="12"/>
      <c r="BJH29" s="12"/>
      <c r="BJI29" s="12"/>
      <c r="BJJ29" s="12"/>
      <c r="BJK29" s="12"/>
      <c r="BJL29" s="12"/>
      <c r="BJM29" s="12"/>
      <c r="BJN29" s="12"/>
      <c r="BJO29" s="12"/>
      <c r="BJP29" s="12"/>
      <c r="BJQ29" s="12"/>
      <c r="BJR29" s="12"/>
      <c r="BJS29" s="12"/>
      <c r="BJT29" s="12"/>
      <c r="BJU29" s="12"/>
      <c r="BJV29" s="12"/>
      <c r="BJW29" s="12"/>
      <c r="BJX29" s="12"/>
      <c r="BJY29" s="12"/>
      <c r="BJZ29" s="12"/>
      <c r="BKA29" s="12"/>
      <c r="BKB29" s="12"/>
      <c r="BKC29" s="12"/>
      <c r="BKD29" s="12"/>
      <c r="BKE29" s="12"/>
      <c r="BKF29" s="12"/>
      <c r="BKG29" s="12"/>
      <c r="BKH29" s="12"/>
      <c r="BKI29" s="12"/>
      <c r="BKJ29" s="12"/>
      <c r="BKK29" s="12"/>
      <c r="BKL29" s="12"/>
      <c r="BKM29" s="12"/>
      <c r="BKN29" s="12"/>
      <c r="BKO29" s="12"/>
      <c r="BKP29" s="12"/>
      <c r="BKQ29" s="12"/>
      <c r="BKR29" s="12"/>
      <c r="BKS29" s="12"/>
      <c r="BKT29" s="12"/>
      <c r="BKU29" s="12"/>
      <c r="BKV29" s="12"/>
      <c r="BKW29" s="12"/>
      <c r="BKX29" s="12"/>
      <c r="BKY29" s="12"/>
      <c r="BKZ29" s="12"/>
      <c r="BLA29" s="12"/>
      <c r="BLB29" s="12"/>
      <c r="BLC29" s="12"/>
      <c r="BLD29" s="12"/>
      <c r="BLE29" s="12"/>
      <c r="BLF29" s="12"/>
      <c r="BLG29" s="12"/>
      <c r="BLH29" s="12"/>
      <c r="BLI29" s="12"/>
      <c r="BLJ29" s="12"/>
      <c r="BLK29" s="12"/>
      <c r="BLL29" s="12"/>
      <c r="BLM29" s="12"/>
      <c r="BLN29" s="12"/>
      <c r="BLO29" s="12"/>
      <c r="BLP29" s="12"/>
      <c r="BLQ29" s="12"/>
      <c r="BLR29" s="12"/>
      <c r="BLS29" s="12"/>
      <c r="BLT29" s="12"/>
      <c r="BLU29" s="12"/>
      <c r="BLV29" s="12"/>
      <c r="BLW29" s="12"/>
      <c r="BLX29" s="12"/>
      <c r="BLY29" s="12"/>
      <c r="BLZ29" s="12"/>
      <c r="BMA29" s="12"/>
      <c r="BMB29" s="12"/>
      <c r="BMC29" s="12"/>
      <c r="BMD29" s="12"/>
      <c r="BME29" s="12"/>
      <c r="BMF29" s="12"/>
      <c r="BMG29" s="12"/>
      <c r="BMH29" s="12"/>
      <c r="BMI29" s="12"/>
      <c r="BMJ29" s="12"/>
      <c r="BMK29" s="12"/>
      <c r="BML29" s="12"/>
      <c r="BMM29" s="12"/>
      <c r="BMN29" s="12"/>
      <c r="BMO29" s="12"/>
      <c r="BMP29" s="12"/>
      <c r="BMQ29" s="12"/>
      <c r="BMR29" s="12"/>
      <c r="BMS29" s="12"/>
      <c r="BMT29" s="12"/>
      <c r="BMU29" s="12"/>
      <c r="BMV29" s="12"/>
      <c r="BMW29" s="12"/>
      <c r="BMX29" s="12"/>
      <c r="BMY29" s="12"/>
      <c r="BMZ29" s="12"/>
      <c r="BNA29" s="12"/>
      <c r="BNB29" s="12"/>
      <c r="BNC29" s="12"/>
      <c r="BND29" s="12"/>
      <c r="BNE29" s="12"/>
      <c r="BNF29" s="12"/>
      <c r="BNG29" s="12"/>
      <c r="BNH29" s="12"/>
      <c r="BNI29" s="12"/>
      <c r="BNJ29" s="12"/>
      <c r="BNK29" s="12"/>
      <c r="BNL29" s="12"/>
      <c r="BNM29" s="12"/>
      <c r="BNN29" s="12"/>
      <c r="BNO29" s="12"/>
      <c r="BNP29" s="12"/>
      <c r="BNQ29" s="12"/>
      <c r="BNR29" s="12"/>
      <c r="BNS29" s="12"/>
      <c r="BNT29" s="12"/>
      <c r="BNU29" s="12"/>
      <c r="BNV29" s="12"/>
      <c r="BNW29" s="12"/>
      <c r="BNX29" s="12"/>
      <c r="BNY29" s="12"/>
      <c r="BNZ29" s="12"/>
      <c r="BOA29" s="12"/>
      <c r="BOB29" s="12"/>
      <c r="BOC29" s="12"/>
      <c r="BOD29" s="12"/>
      <c r="BOE29" s="12"/>
      <c r="BOF29" s="12"/>
      <c r="BOG29" s="12"/>
      <c r="BOH29" s="12"/>
      <c r="BOI29" s="12"/>
      <c r="BOJ29" s="12"/>
      <c r="BOK29" s="12"/>
      <c r="BOL29" s="12"/>
      <c r="BOM29" s="12"/>
      <c r="BON29" s="12"/>
      <c r="BOO29" s="12"/>
      <c r="BOP29" s="12"/>
      <c r="BOQ29" s="12"/>
      <c r="BOR29" s="12"/>
      <c r="BOS29" s="12"/>
      <c r="BOT29" s="12"/>
      <c r="BOU29" s="12"/>
      <c r="BOV29" s="12"/>
      <c r="BOW29" s="12"/>
      <c r="BOX29" s="12"/>
      <c r="BOY29" s="12"/>
      <c r="BOZ29" s="12"/>
      <c r="BPA29" s="12"/>
      <c r="BPB29" s="12"/>
      <c r="BPC29" s="12"/>
      <c r="BPD29" s="12"/>
      <c r="BPE29" s="12"/>
      <c r="BPF29" s="12"/>
      <c r="BPG29" s="12"/>
      <c r="BPH29" s="12"/>
      <c r="BPI29" s="12"/>
      <c r="BPJ29" s="12"/>
      <c r="BPK29" s="12"/>
      <c r="BPL29" s="12"/>
      <c r="BPM29" s="12"/>
      <c r="BPN29" s="12"/>
      <c r="BPO29" s="12"/>
      <c r="BPP29" s="12"/>
      <c r="BPQ29" s="12"/>
      <c r="BPR29" s="12"/>
      <c r="BPS29" s="12"/>
      <c r="BPT29" s="12"/>
      <c r="BPU29" s="12"/>
      <c r="BPV29" s="12"/>
      <c r="BPW29" s="12"/>
      <c r="BPX29" s="12"/>
      <c r="BPY29" s="12"/>
      <c r="BPZ29" s="12"/>
      <c r="BQA29" s="12"/>
      <c r="BQB29" s="12"/>
      <c r="BQC29" s="12"/>
      <c r="BQD29" s="12"/>
      <c r="BQE29" s="12"/>
      <c r="BQF29" s="12"/>
      <c r="BQG29" s="12"/>
      <c r="BQH29" s="12"/>
      <c r="BQI29" s="12"/>
      <c r="BQJ29" s="12"/>
      <c r="BQK29" s="12"/>
      <c r="BQL29" s="12"/>
      <c r="BQM29" s="12"/>
      <c r="BQN29" s="12"/>
      <c r="BQO29" s="12"/>
      <c r="BQP29" s="12"/>
      <c r="BQQ29" s="12"/>
      <c r="BQR29" s="12"/>
      <c r="BQS29" s="12"/>
      <c r="BQT29" s="12"/>
      <c r="BQU29" s="12"/>
      <c r="BQV29" s="12"/>
      <c r="BQW29" s="12"/>
      <c r="BQX29" s="12"/>
      <c r="BQY29" s="12"/>
      <c r="BQZ29" s="12"/>
      <c r="BRA29" s="12"/>
      <c r="BRB29" s="12"/>
      <c r="BRC29" s="12"/>
      <c r="BRD29" s="12"/>
      <c r="BRE29" s="12"/>
      <c r="BRF29" s="12"/>
      <c r="BRG29" s="12"/>
      <c r="BRH29" s="12"/>
      <c r="BRI29" s="12"/>
      <c r="BRJ29" s="12"/>
      <c r="BRK29" s="12"/>
      <c r="BRL29" s="12"/>
      <c r="BRM29" s="12"/>
      <c r="BRN29" s="12"/>
      <c r="BRO29" s="12"/>
      <c r="BRP29" s="12"/>
      <c r="BRQ29" s="12"/>
      <c r="BRR29" s="12"/>
      <c r="BRS29" s="12"/>
      <c r="BRT29" s="12"/>
      <c r="BRU29" s="12"/>
      <c r="BRV29" s="12"/>
      <c r="BRW29" s="12"/>
      <c r="BRX29" s="12"/>
      <c r="BRY29" s="12"/>
      <c r="BRZ29" s="12"/>
      <c r="BSA29" s="12"/>
      <c r="BSB29" s="12"/>
      <c r="BSC29" s="12"/>
      <c r="BSD29" s="12"/>
      <c r="BSE29" s="12"/>
      <c r="BSF29" s="12"/>
      <c r="BSG29" s="12"/>
      <c r="BSH29" s="12"/>
      <c r="BSI29" s="12"/>
      <c r="BSJ29" s="12"/>
      <c r="BSK29" s="12"/>
      <c r="BSL29" s="12"/>
      <c r="BSM29" s="12"/>
      <c r="BSN29" s="12"/>
      <c r="BSO29" s="12"/>
      <c r="BSP29" s="12"/>
      <c r="BSQ29" s="12"/>
      <c r="BSR29" s="12"/>
      <c r="BSS29" s="12"/>
      <c r="BST29" s="12"/>
      <c r="BSU29" s="12"/>
      <c r="BSV29" s="12"/>
      <c r="BSW29" s="12"/>
      <c r="BSX29" s="12"/>
      <c r="BSY29" s="12"/>
      <c r="BSZ29" s="12"/>
      <c r="BTA29" s="12"/>
      <c r="BTB29" s="12"/>
      <c r="BTC29" s="12"/>
      <c r="BTD29" s="12"/>
      <c r="BTE29" s="12"/>
      <c r="BTF29" s="12"/>
      <c r="BTG29" s="12"/>
      <c r="BTH29" s="12"/>
      <c r="BTI29" s="12"/>
      <c r="BTJ29" s="12"/>
      <c r="BTK29" s="12"/>
      <c r="BTL29" s="12"/>
      <c r="BTM29" s="12"/>
      <c r="BTN29" s="12"/>
      <c r="BTO29" s="12"/>
      <c r="BTP29" s="12"/>
      <c r="BTQ29" s="12"/>
      <c r="BTR29" s="12"/>
      <c r="BTS29" s="12"/>
      <c r="BTT29" s="12"/>
      <c r="BTU29" s="12"/>
      <c r="BTV29" s="12"/>
      <c r="BTW29" s="12"/>
      <c r="BTX29" s="12"/>
      <c r="BTY29" s="12"/>
      <c r="BTZ29" s="12"/>
      <c r="BUA29" s="12"/>
      <c r="BUB29" s="12"/>
      <c r="BUC29" s="12"/>
      <c r="BUD29" s="12"/>
      <c r="BUE29" s="12"/>
      <c r="BUF29" s="12"/>
      <c r="BUG29" s="12"/>
      <c r="BUH29" s="12"/>
      <c r="BUI29" s="12"/>
      <c r="BUJ29" s="12"/>
      <c r="BUK29" s="12"/>
      <c r="BUL29" s="12"/>
      <c r="BUM29" s="12"/>
      <c r="BUN29" s="12"/>
      <c r="BUO29" s="12"/>
      <c r="BUP29" s="12"/>
      <c r="BUQ29" s="12"/>
      <c r="BUR29" s="12"/>
      <c r="BUS29" s="12"/>
      <c r="BUT29" s="12"/>
      <c r="BUU29" s="12"/>
      <c r="BUV29" s="12"/>
      <c r="BUW29" s="12"/>
      <c r="BUX29" s="12"/>
      <c r="BUY29" s="12"/>
      <c r="BUZ29" s="12"/>
      <c r="BVA29" s="12"/>
      <c r="BVB29" s="12"/>
      <c r="BVC29" s="12"/>
      <c r="BVD29" s="12"/>
      <c r="BVE29" s="12"/>
      <c r="BVF29" s="12"/>
      <c r="BVG29" s="12"/>
      <c r="BVH29" s="12"/>
      <c r="BVI29" s="12"/>
      <c r="BVJ29" s="12"/>
      <c r="BVK29" s="12"/>
      <c r="BVL29" s="12"/>
      <c r="BVM29" s="12"/>
      <c r="BVN29" s="12"/>
      <c r="BVO29" s="12"/>
      <c r="BVP29" s="12"/>
      <c r="BVQ29" s="12"/>
      <c r="BVR29" s="12"/>
      <c r="BVS29" s="12"/>
      <c r="BVT29" s="12"/>
      <c r="BVU29" s="12"/>
      <c r="BVV29" s="12"/>
      <c r="BVW29" s="12"/>
      <c r="BVX29" s="12"/>
      <c r="BVY29" s="12"/>
      <c r="BVZ29" s="12"/>
      <c r="BWA29" s="12"/>
      <c r="BWB29" s="12"/>
      <c r="BWC29" s="12"/>
      <c r="BWD29" s="12"/>
      <c r="BWE29" s="12"/>
      <c r="BWF29" s="12"/>
      <c r="BWG29" s="12"/>
      <c r="BWH29" s="12"/>
      <c r="BWI29" s="12"/>
      <c r="BWJ29" s="12"/>
      <c r="BWK29" s="12"/>
      <c r="BWL29" s="12"/>
      <c r="BWM29" s="12"/>
      <c r="BWN29" s="12"/>
      <c r="BWO29" s="12"/>
      <c r="BWP29" s="12"/>
      <c r="BWQ29" s="12"/>
      <c r="BWR29" s="12"/>
      <c r="BWS29" s="12"/>
      <c r="BWT29" s="12"/>
      <c r="BWU29" s="12"/>
      <c r="BWV29" s="12"/>
      <c r="BWW29" s="12"/>
      <c r="BWX29" s="12"/>
      <c r="BWY29" s="12"/>
      <c r="BWZ29" s="12"/>
      <c r="BXA29" s="12"/>
      <c r="BXB29" s="12"/>
      <c r="BXC29" s="12"/>
      <c r="BXD29" s="12"/>
      <c r="BXE29" s="12"/>
      <c r="BXF29" s="12"/>
      <c r="BXG29" s="12"/>
      <c r="BXH29" s="12"/>
      <c r="BXI29" s="12"/>
      <c r="BXJ29" s="12"/>
      <c r="BXK29" s="12"/>
      <c r="BXL29" s="12"/>
      <c r="BXM29" s="12"/>
      <c r="BXN29" s="12"/>
      <c r="BXO29" s="12"/>
      <c r="BXP29" s="12"/>
      <c r="BXQ29" s="12"/>
      <c r="BXR29" s="12"/>
      <c r="BXS29" s="12"/>
      <c r="BXT29" s="12"/>
      <c r="BXU29" s="12"/>
      <c r="BXV29" s="12"/>
      <c r="BXW29" s="12"/>
      <c r="BXX29" s="12"/>
      <c r="BXY29" s="12"/>
      <c r="BXZ29" s="12"/>
      <c r="BYA29" s="12"/>
      <c r="BYB29" s="12"/>
      <c r="BYC29" s="12"/>
      <c r="BYD29" s="12"/>
      <c r="BYE29" s="12"/>
      <c r="BYF29" s="12"/>
      <c r="BYG29" s="12"/>
      <c r="BYH29" s="12"/>
      <c r="BYI29" s="12"/>
      <c r="BYJ29" s="12"/>
      <c r="BYK29" s="12"/>
      <c r="BYL29" s="12"/>
      <c r="BYM29" s="12"/>
      <c r="BYN29" s="12"/>
      <c r="BYO29" s="12"/>
      <c r="BYP29" s="12"/>
      <c r="BYQ29" s="12"/>
      <c r="BYR29" s="12"/>
      <c r="BYS29" s="12"/>
      <c r="BYT29" s="12"/>
      <c r="BYU29" s="12"/>
      <c r="BYV29" s="12"/>
      <c r="BYW29" s="12"/>
      <c r="BYX29" s="12"/>
      <c r="BYY29" s="12"/>
      <c r="BYZ29" s="12"/>
      <c r="BZA29" s="12"/>
      <c r="BZB29" s="12"/>
      <c r="BZC29" s="12"/>
      <c r="BZD29" s="12"/>
      <c r="BZE29" s="12"/>
      <c r="BZF29" s="12"/>
      <c r="BZG29" s="12"/>
      <c r="BZH29" s="12"/>
      <c r="BZI29" s="12"/>
      <c r="BZJ29" s="12"/>
      <c r="BZK29" s="12"/>
      <c r="BZL29" s="12"/>
      <c r="BZM29" s="12"/>
      <c r="BZN29" s="12"/>
      <c r="BZO29" s="12"/>
      <c r="BZP29" s="12"/>
      <c r="BZQ29" s="12"/>
      <c r="BZR29" s="12"/>
      <c r="BZS29" s="12"/>
      <c r="BZT29" s="12"/>
      <c r="BZU29" s="12"/>
      <c r="BZV29" s="12"/>
      <c r="BZW29" s="12"/>
      <c r="BZX29" s="12"/>
      <c r="BZY29" s="12"/>
      <c r="BZZ29" s="12"/>
      <c r="CAA29" s="12"/>
      <c r="CAB29" s="12"/>
      <c r="CAC29" s="12"/>
      <c r="CAD29" s="12"/>
      <c r="CAE29" s="12"/>
      <c r="CAF29" s="12"/>
      <c r="CAG29" s="12"/>
      <c r="CAH29" s="12"/>
      <c r="CAI29" s="12"/>
      <c r="CAJ29" s="12"/>
      <c r="CAK29" s="12"/>
      <c r="CAL29" s="12"/>
      <c r="CAM29" s="12"/>
      <c r="CAN29" s="12"/>
      <c r="CAO29" s="12"/>
      <c r="CAP29" s="12"/>
      <c r="CAQ29" s="12"/>
      <c r="CAR29" s="12"/>
      <c r="CAS29" s="12"/>
      <c r="CAT29" s="12"/>
      <c r="CAU29" s="12"/>
      <c r="CAV29" s="12"/>
      <c r="CAW29" s="12"/>
      <c r="CAX29" s="12"/>
      <c r="CAY29" s="12"/>
      <c r="CAZ29" s="12"/>
      <c r="CBA29" s="12"/>
      <c r="CBB29" s="12"/>
      <c r="CBC29" s="12"/>
      <c r="CBD29" s="12"/>
      <c r="CBE29" s="12"/>
      <c r="CBF29" s="12"/>
      <c r="CBG29" s="12"/>
      <c r="CBH29" s="12"/>
      <c r="CBI29" s="12"/>
      <c r="CBJ29" s="12"/>
      <c r="CBK29" s="12"/>
      <c r="CBL29" s="12"/>
      <c r="CBM29" s="12"/>
      <c r="CBN29" s="12"/>
      <c r="CBO29" s="12"/>
      <c r="CBP29" s="12"/>
      <c r="CBQ29" s="12"/>
      <c r="CBR29" s="12"/>
      <c r="CBS29" s="12"/>
      <c r="CBT29" s="12"/>
      <c r="CBU29" s="12"/>
      <c r="CBV29" s="12"/>
      <c r="CBW29" s="12"/>
      <c r="CBX29" s="12"/>
      <c r="CBY29" s="12"/>
      <c r="CBZ29" s="12"/>
      <c r="CCA29" s="12"/>
      <c r="CCB29" s="12"/>
      <c r="CCC29" s="12"/>
      <c r="CCD29" s="12"/>
      <c r="CCE29" s="12"/>
      <c r="CCF29" s="12"/>
      <c r="CCG29" s="12"/>
      <c r="CCH29" s="12"/>
      <c r="CCI29" s="12"/>
      <c r="CCJ29" s="12"/>
      <c r="CCK29" s="12"/>
      <c r="CCL29" s="12"/>
      <c r="CCM29" s="12"/>
      <c r="CCN29" s="12"/>
      <c r="CCO29" s="12"/>
      <c r="CCP29" s="12"/>
      <c r="CCQ29" s="12"/>
      <c r="CCR29" s="12"/>
      <c r="CCS29" s="12"/>
      <c r="CCT29" s="12"/>
      <c r="CCU29" s="12"/>
      <c r="CCV29" s="12"/>
      <c r="CCW29" s="12"/>
      <c r="CCX29" s="12"/>
      <c r="CCY29" s="12"/>
      <c r="CCZ29" s="12"/>
      <c r="CDA29" s="12"/>
      <c r="CDB29" s="12"/>
      <c r="CDC29" s="12"/>
      <c r="CDD29" s="12"/>
      <c r="CDE29" s="12"/>
      <c r="CDF29" s="12"/>
      <c r="CDG29" s="12"/>
      <c r="CDH29" s="12"/>
      <c r="CDI29" s="12"/>
      <c r="CDJ29" s="12"/>
      <c r="CDK29" s="12"/>
      <c r="CDL29" s="12"/>
      <c r="CDM29" s="12"/>
      <c r="CDN29" s="12"/>
      <c r="CDO29" s="12"/>
      <c r="CDP29" s="12"/>
      <c r="CDQ29" s="12"/>
      <c r="CDR29" s="12"/>
      <c r="CDS29" s="12"/>
      <c r="CDT29" s="12"/>
      <c r="CDU29" s="12"/>
      <c r="CDV29" s="12"/>
      <c r="CDW29" s="12"/>
      <c r="CDX29" s="12"/>
      <c r="CDY29" s="12"/>
      <c r="CDZ29" s="12"/>
      <c r="CEA29" s="12"/>
      <c r="CEB29" s="12"/>
      <c r="CEC29" s="12"/>
      <c r="CED29" s="12"/>
      <c r="CEE29" s="12"/>
      <c r="CEF29" s="12"/>
      <c r="CEG29" s="12"/>
      <c r="CEH29" s="12"/>
      <c r="CEI29" s="12"/>
      <c r="CEJ29" s="12"/>
      <c r="CEK29" s="12"/>
      <c r="CEL29" s="12"/>
      <c r="CEM29" s="12"/>
      <c r="CEN29" s="12"/>
      <c r="CEO29" s="12"/>
      <c r="CEP29" s="12"/>
      <c r="CEQ29" s="12"/>
      <c r="CER29" s="12"/>
      <c r="CES29" s="12"/>
      <c r="CET29" s="12"/>
      <c r="CEU29" s="12"/>
      <c r="CEV29" s="12"/>
      <c r="CEW29" s="12"/>
      <c r="CEX29" s="12"/>
      <c r="CEY29" s="12"/>
      <c r="CEZ29" s="12"/>
      <c r="CFA29" s="12"/>
      <c r="CFB29" s="12"/>
      <c r="CFC29" s="12"/>
      <c r="CFD29" s="12"/>
      <c r="CFE29" s="12"/>
      <c r="CFF29" s="12"/>
      <c r="CFG29" s="12"/>
      <c r="CFH29" s="12"/>
      <c r="CFI29" s="12"/>
      <c r="CFJ29" s="12"/>
      <c r="CFK29" s="12"/>
      <c r="CFL29" s="12"/>
      <c r="CFM29" s="12"/>
      <c r="CFN29" s="12"/>
      <c r="CFO29" s="12"/>
      <c r="CFP29" s="12"/>
      <c r="CFQ29" s="12"/>
      <c r="CFR29" s="12"/>
      <c r="CFS29" s="12"/>
      <c r="CFT29" s="12"/>
      <c r="CFU29" s="12"/>
      <c r="CFV29" s="12"/>
      <c r="CFW29" s="12"/>
      <c r="CFX29" s="12"/>
      <c r="CFY29" s="12"/>
      <c r="CFZ29" s="12"/>
      <c r="CGA29" s="12"/>
      <c r="CGB29" s="12"/>
      <c r="CGC29" s="12"/>
      <c r="CGD29" s="12"/>
      <c r="CGE29" s="12"/>
      <c r="CGF29" s="12"/>
      <c r="CGG29" s="12"/>
      <c r="CGH29" s="12"/>
      <c r="CGI29" s="12"/>
      <c r="CGJ29" s="12"/>
      <c r="CGK29" s="12"/>
      <c r="CGL29" s="12"/>
      <c r="CGM29" s="12"/>
      <c r="CGN29" s="12"/>
      <c r="CGO29" s="12"/>
      <c r="CGP29" s="12"/>
      <c r="CGQ29" s="12"/>
      <c r="CGR29" s="12"/>
      <c r="CGS29" s="12"/>
      <c r="CGT29" s="12"/>
      <c r="CGU29" s="12"/>
      <c r="CGV29" s="12"/>
      <c r="CGW29" s="12"/>
      <c r="CGX29" s="12"/>
      <c r="CGY29" s="12"/>
      <c r="CGZ29" s="12"/>
      <c r="CHA29" s="12"/>
      <c r="CHB29" s="12"/>
      <c r="CHC29" s="12"/>
      <c r="CHD29" s="12"/>
      <c r="CHE29" s="12"/>
      <c r="CHF29" s="12"/>
      <c r="CHG29" s="12"/>
      <c r="CHH29" s="12"/>
      <c r="CHI29" s="12"/>
      <c r="CHJ29" s="12"/>
      <c r="CHK29" s="12"/>
      <c r="CHL29" s="12"/>
      <c r="CHM29" s="12"/>
      <c r="CHN29" s="12"/>
      <c r="CHO29" s="12"/>
      <c r="CHP29" s="12"/>
      <c r="CHQ29" s="12"/>
      <c r="CHR29" s="12"/>
      <c r="CHS29" s="12"/>
      <c r="CHT29" s="12"/>
      <c r="CHU29" s="12"/>
      <c r="CHV29" s="12"/>
      <c r="CHW29" s="12"/>
      <c r="CHX29" s="12"/>
      <c r="CHY29" s="12"/>
      <c r="CHZ29" s="12"/>
      <c r="CIA29" s="12"/>
      <c r="CIB29" s="12"/>
      <c r="CIC29" s="12"/>
      <c r="CID29" s="12"/>
      <c r="CIE29" s="12"/>
      <c r="CIF29" s="12"/>
      <c r="CIG29" s="12"/>
      <c r="CIH29" s="12"/>
      <c r="CII29" s="12"/>
      <c r="CIJ29" s="12"/>
      <c r="CIK29" s="12"/>
      <c r="CIL29" s="12"/>
      <c r="CIM29" s="12"/>
      <c r="CIN29" s="12"/>
      <c r="CIO29" s="12"/>
      <c r="CIP29" s="12"/>
      <c r="CIQ29" s="12"/>
      <c r="CIR29" s="12"/>
      <c r="CIS29" s="12"/>
      <c r="CIT29" s="12"/>
      <c r="CIU29" s="12"/>
      <c r="CIV29" s="12"/>
      <c r="CIW29" s="12"/>
      <c r="CIX29" s="12"/>
      <c r="CIY29" s="12"/>
      <c r="CIZ29" s="12"/>
      <c r="CJA29" s="12"/>
      <c r="CJB29" s="12"/>
      <c r="CJC29" s="12"/>
      <c r="CJD29" s="12"/>
      <c r="CJE29" s="12"/>
      <c r="CJF29" s="12"/>
      <c r="CJG29" s="12"/>
      <c r="CJH29" s="12"/>
      <c r="CJI29" s="12"/>
      <c r="CJJ29" s="12"/>
      <c r="CJK29" s="12"/>
      <c r="CJL29" s="12"/>
      <c r="CJM29" s="12"/>
      <c r="CJN29" s="12"/>
      <c r="CJO29" s="12"/>
      <c r="CJP29" s="12"/>
      <c r="CJQ29" s="12"/>
      <c r="CJR29" s="12"/>
      <c r="CJS29" s="12"/>
      <c r="CJT29" s="12"/>
      <c r="CJU29" s="12"/>
      <c r="CJV29" s="12"/>
      <c r="CJW29" s="12"/>
      <c r="CJX29" s="12"/>
      <c r="CJY29" s="12"/>
      <c r="CJZ29" s="12"/>
      <c r="CKA29" s="12"/>
      <c r="CKB29" s="12"/>
      <c r="CKC29" s="12"/>
      <c r="CKD29" s="12"/>
      <c r="CKE29" s="12"/>
      <c r="CKF29" s="12"/>
      <c r="CKG29" s="12"/>
      <c r="CKH29" s="12"/>
      <c r="CKI29" s="12"/>
      <c r="CKJ29" s="12"/>
      <c r="CKK29" s="12"/>
      <c r="CKL29" s="12"/>
      <c r="CKM29" s="12"/>
      <c r="CKN29" s="12"/>
      <c r="CKO29" s="12"/>
      <c r="CKP29" s="12"/>
      <c r="CKQ29" s="12"/>
      <c r="CKR29" s="12"/>
      <c r="CKS29" s="12"/>
      <c r="CKT29" s="12"/>
      <c r="CKU29" s="12"/>
      <c r="CKV29" s="12"/>
      <c r="CKW29" s="12"/>
      <c r="CKX29" s="12"/>
      <c r="CKY29" s="12"/>
      <c r="CKZ29" s="12"/>
      <c r="CLA29" s="12"/>
      <c r="CLB29" s="12"/>
      <c r="CLC29" s="12"/>
      <c r="CLD29" s="12"/>
      <c r="CLE29" s="12"/>
      <c r="CLF29" s="12"/>
      <c r="CLG29" s="12"/>
      <c r="CLH29" s="12"/>
      <c r="CLI29" s="12"/>
      <c r="CLJ29" s="12"/>
      <c r="CLK29" s="12"/>
      <c r="CLL29" s="12"/>
      <c r="CLM29" s="12"/>
      <c r="CLN29" s="12"/>
      <c r="CLO29" s="12"/>
      <c r="CLP29" s="12"/>
      <c r="CLQ29" s="12"/>
      <c r="CLR29" s="12"/>
      <c r="CLS29" s="12"/>
      <c r="CLT29" s="12"/>
      <c r="CLU29" s="12"/>
      <c r="CLV29" s="12"/>
      <c r="CLW29" s="12"/>
      <c r="CLX29" s="12"/>
      <c r="CLY29" s="12"/>
      <c r="CLZ29" s="12"/>
      <c r="CMA29" s="12"/>
      <c r="CMB29" s="12"/>
      <c r="CMC29" s="12"/>
      <c r="CMD29" s="12"/>
      <c r="CME29" s="12"/>
      <c r="CMF29" s="12"/>
      <c r="CMG29" s="12"/>
      <c r="CMH29" s="12"/>
      <c r="CMI29" s="12"/>
      <c r="CMJ29" s="12"/>
      <c r="CMK29" s="12"/>
      <c r="CML29" s="12"/>
      <c r="CMM29" s="12"/>
      <c r="CMN29" s="12"/>
      <c r="CMO29" s="12"/>
      <c r="CMP29" s="12"/>
      <c r="CMQ29" s="12"/>
      <c r="CMR29" s="12"/>
      <c r="CMS29" s="12"/>
      <c r="CMT29" s="12"/>
      <c r="CMU29" s="12"/>
      <c r="CMV29" s="12"/>
      <c r="CMW29" s="12"/>
      <c r="CMX29" s="12"/>
      <c r="CMY29" s="12"/>
      <c r="CMZ29" s="12"/>
      <c r="CNA29" s="12"/>
      <c r="CNB29" s="12"/>
      <c r="CNC29" s="12"/>
      <c r="CND29" s="12"/>
      <c r="CNE29" s="12"/>
      <c r="CNF29" s="12"/>
      <c r="CNG29" s="12"/>
      <c r="CNH29" s="12"/>
      <c r="CNI29" s="12"/>
      <c r="CNJ29" s="12"/>
      <c r="CNK29" s="12"/>
      <c r="CNL29" s="12"/>
      <c r="CNM29" s="12"/>
      <c r="CNN29" s="12"/>
      <c r="CNO29" s="12"/>
      <c r="CNP29" s="12"/>
      <c r="CNQ29" s="12"/>
      <c r="CNR29" s="12"/>
      <c r="CNS29" s="12"/>
      <c r="CNT29" s="12"/>
      <c r="CNU29" s="12"/>
      <c r="CNV29" s="12"/>
      <c r="CNW29" s="12"/>
      <c r="CNX29" s="12"/>
      <c r="CNY29" s="12"/>
      <c r="CNZ29" s="12"/>
      <c r="COA29" s="12"/>
      <c r="COB29" s="12"/>
      <c r="COC29" s="12"/>
      <c r="COD29" s="12"/>
      <c r="COE29" s="12"/>
      <c r="COF29" s="12"/>
      <c r="COG29" s="12"/>
      <c r="COH29" s="12"/>
      <c r="COI29" s="12"/>
      <c r="COJ29" s="12"/>
      <c r="COK29" s="12"/>
      <c r="COL29" s="12"/>
      <c r="COM29" s="12"/>
      <c r="CON29" s="12"/>
      <c r="COO29" s="12"/>
      <c r="COP29" s="12"/>
      <c r="COQ29" s="12"/>
      <c r="COR29" s="12"/>
      <c r="COS29" s="12"/>
      <c r="COT29" s="12"/>
      <c r="COU29" s="12"/>
      <c r="COV29" s="12"/>
      <c r="COW29" s="12"/>
      <c r="COX29" s="12"/>
      <c r="COY29" s="12"/>
      <c r="COZ29" s="12"/>
      <c r="CPA29" s="12"/>
      <c r="CPB29" s="12"/>
      <c r="CPC29" s="12"/>
      <c r="CPD29" s="12"/>
      <c r="CPE29" s="12"/>
      <c r="CPF29" s="12"/>
      <c r="CPG29" s="12"/>
      <c r="CPH29" s="12"/>
      <c r="CPI29" s="12"/>
      <c r="CPJ29" s="12"/>
      <c r="CPK29" s="12"/>
      <c r="CPL29" s="12"/>
      <c r="CPM29" s="12"/>
      <c r="CPN29" s="12"/>
      <c r="CPO29" s="12"/>
      <c r="CPP29" s="12"/>
      <c r="CPQ29" s="12"/>
      <c r="CPR29" s="12"/>
      <c r="CPS29" s="12"/>
      <c r="CPT29" s="12"/>
      <c r="CPU29" s="12"/>
      <c r="CPV29" s="12"/>
      <c r="CPW29" s="12"/>
      <c r="CPX29" s="12"/>
      <c r="CPY29" s="12"/>
      <c r="CPZ29" s="12"/>
      <c r="CQA29" s="12"/>
      <c r="CQB29" s="12"/>
      <c r="CQC29" s="12"/>
      <c r="CQD29" s="12"/>
      <c r="CQE29" s="12"/>
      <c r="CQF29" s="12"/>
      <c r="CQG29" s="12"/>
      <c r="CQH29" s="12"/>
      <c r="CQI29" s="12"/>
      <c r="CQJ29" s="12"/>
      <c r="CQK29" s="12"/>
      <c r="CQL29" s="12"/>
      <c r="CQM29" s="12"/>
      <c r="CQN29" s="12"/>
      <c r="CQO29" s="12"/>
      <c r="CQP29" s="12"/>
      <c r="CQQ29" s="12"/>
      <c r="CQR29" s="12"/>
      <c r="CQS29" s="12"/>
      <c r="CQT29" s="12"/>
      <c r="CQU29" s="12"/>
      <c r="CQV29" s="12"/>
      <c r="CQW29" s="12"/>
      <c r="CQX29" s="12"/>
      <c r="CQY29" s="12"/>
      <c r="CQZ29" s="12"/>
      <c r="CRA29" s="12"/>
      <c r="CRB29" s="12"/>
      <c r="CRC29" s="12"/>
      <c r="CRD29" s="12"/>
      <c r="CRE29" s="12"/>
      <c r="CRF29" s="12"/>
      <c r="CRG29" s="12"/>
      <c r="CRH29" s="12"/>
      <c r="CRI29" s="12"/>
      <c r="CRJ29" s="12"/>
      <c r="CRK29" s="12"/>
      <c r="CRL29" s="12"/>
      <c r="CRM29" s="12"/>
      <c r="CRN29" s="12"/>
      <c r="CRO29" s="12"/>
      <c r="CRP29" s="12"/>
      <c r="CRQ29" s="12"/>
      <c r="CRR29" s="12"/>
      <c r="CRS29" s="12"/>
      <c r="CRT29" s="12"/>
      <c r="CRU29" s="12"/>
      <c r="CRV29" s="12"/>
      <c r="CRW29" s="12"/>
      <c r="CRX29" s="12"/>
      <c r="CRY29" s="12"/>
      <c r="CRZ29" s="12"/>
      <c r="CSA29" s="12"/>
      <c r="CSB29" s="12"/>
      <c r="CSC29" s="12"/>
      <c r="CSD29" s="12"/>
      <c r="CSE29" s="12"/>
      <c r="CSF29" s="12"/>
      <c r="CSG29" s="12"/>
      <c r="CSH29" s="12"/>
      <c r="CSI29" s="12"/>
      <c r="CSJ29" s="12"/>
      <c r="CSK29" s="12"/>
      <c r="CSL29" s="12"/>
      <c r="CSM29" s="12"/>
      <c r="CSN29" s="12"/>
      <c r="CSO29" s="12"/>
      <c r="CSP29" s="12"/>
      <c r="CSQ29" s="12"/>
      <c r="CSR29" s="12"/>
      <c r="CSS29" s="12"/>
      <c r="CST29" s="12"/>
      <c r="CSU29" s="12"/>
      <c r="CSV29" s="12"/>
      <c r="CSW29" s="12"/>
      <c r="CSX29" s="12"/>
      <c r="CSY29" s="12"/>
      <c r="CSZ29" s="12"/>
      <c r="CTA29" s="12"/>
      <c r="CTB29" s="12"/>
      <c r="CTC29" s="12"/>
      <c r="CTD29" s="12"/>
      <c r="CTE29" s="12"/>
      <c r="CTF29" s="12"/>
      <c r="CTG29" s="12"/>
      <c r="CTH29" s="12"/>
      <c r="CTI29" s="12"/>
      <c r="CTJ29" s="12"/>
      <c r="CTK29" s="12"/>
      <c r="CTL29" s="12"/>
      <c r="CTM29" s="12"/>
      <c r="CTN29" s="12"/>
      <c r="CTO29" s="12"/>
      <c r="CTP29" s="12"/>
      <c r="CTQ29" s="12"/>
      <c r="CTR29" s="12"/>
      <c r="CTS29" s="12"/>
      <c r="CTT29" s="12"/>
      <c r="CTU29" s="12"/>
      <c r="CTV29" s="12"/>
      <c r="CTW29" s="12"/>
      <c r="CTX29" s="12"/>
      <c r="CTY29" s="12"/>
      <c r="CTZ29" s="12"/>
      <c r="CUA29" s="12"/>
      <c r="CUB29" s="12"/>
      <c r="CUC29" s="12"/>
      <c r="CUD29" s="12"/>
      <c r="CUE29" s="12"/>
      <c r="CUF29" s="12"/>
      <c r="CUG29" s="12"/>
      <c r="CUH29" s="12"/>
      <c r="CUI29" s="12"/>
      <c r="CUJ29" s="12"/>
      <c r="CUK29" s="12"/>
      <c r="CUL29" s="12"/>
      <c r="CUM29" s="12"/>
      <c r="CUN29" s="12"/>
      <c r="CUO29" s="12"/>
      <c r="CUP29" s="12"/>
      <c r="CUQ29" s="12"/>
      <c r="CUR29" s="12"/>
      <c r="CUS29" s="12"/>
      <c r="CUT29" s="12"/>
      <c r="CUU29" s="12"/>
      <c r="CUV29" s="12"/>
      <c r="CUW29" s="12"/>
      <c r="CUX29" s="12"/>
      <c r="CUY29" s="12"/>
      <c r="CUZ29" s="12"/>
      <c r="CVA29" s="12"/>
      <c r="CVB29" s="12"/>
      <c r="CVC29" s="12"/>
      <c r="CVD29" s="12"/>
      <c r="CVE29" s="12"/>
      <c r="CVF29" s="12"/>
      <c r="CVG29" s="12"/>
      <c r="CVH29" s="12"/>
      <c r="CVI29" s="12"/>
      <c r="CVJ29" s="12"/>
      <c r="CVK29" s="12"/>
      <c r="CVL29" s="12"/>
      <c r="CVM29" s="12"/>
      <c r="CVN29" s="12"/>
      <c r="CVO29" s="12"/>
      <c r="CVP29" s="12"/>
      <c r="CVQ29" s="12"/>
      <c r="CVR29" s="12"/>
      <c r="CVS29" s="12"/>
      <c r="CVT29" s="12"/>
      <c r="CVU29" s="12"/>
      <c r="CVV29" s="12"/>
      <c r="CVW29" s="12"/>
      <c r="CVX29" s="12"/>
      <c r="CVY29" s="12"/>
      <c r="CVZ29" s="12"/>
      <c r="CWA29" s="12"/>
      <c r="CWB29" s="12"/>
      <c r="CWC29" s="12"/>
      <c r="CWD29" s="12"/>
      <c r="CWE29" s="12"/>
      <c r="CWF29" s="12"/>
      <c r="CWG29" s="12"/>
      <c r="CWH29" s="12"/>
      <c r="CWI29" s="12"/>
      <c r="CWJ29" s="12"/>
      <c r="CWK29" s="12"/>
      <c r="CWL29" s="12"/>
      <c r="CWM29" s="12"/>
      <c r="CWN29" s="12"/>
      <c r="CWO29" s="12"/>
      <c r="CWP29" s="12"/>
      <c r="CWQ29" s="12"/>
      <c r="CWR29" s="12"/>
      <c r="CWS29" s="12"/>
      <c r="CWT29" s="12"/>
      <c r="CWU29" s="12"/>
      <c r="CWV29" s="12"/>
      <c r="CWW29" s="12"/>
      <c r="CWX29" s="12"/>
      <c r="CWY29" s="12"/>
      <c r="CWZ29" s="12"/>
      <c r="CXA29" s="12"/>
      <c r="CXB29" s="12"/>
      <c r="CXC29" s="12"/>
      <c r="CXD29" s="12"/>
      <c r="CXE29" s="12"/>
      <c r="CXF29" s="12"/>
      <c r="CXG29" s="12"/>
      <c r="CXH29" s="12"/>
      <c r="CXI29" s="12"/>
      <c r="CXJ29" s="12"/>
      <c r="CXK29" s="12"/>
      <c r="CXL29" s="12"/>
      <c r="CXM29" s="12"/>
      <c r="CXN29" s="12"/>
      <c r="CXO29" s="12"/>
      <c r="CXP29" s="12"/>
      <c r="CXQ29" s="12"/>
      <c r="CXR29" s="12"/>
      <c r="CXS29" s="12"/>
      <c r="CXT29" s="12"/>
      <c r="CXU29" s="12"/>
      <c r="CXV29" s="12"/>
      <c r="CXW29" s="12"/>
      <c r="CXX29" s="12"/>
      <c r="CXY29" s="12"/>
      <c r="CXZ29" s="12"/>
      <c r="CYA29" s="12"/>
      <c r="CYB29" s="12"/>
      <c r="CYC29" s="12"/>
      <c r="CYD29" s="12"/>
      <c r="CYE29" s="12"/>
      <c r="CYF29" s="12"/>
      <c r="CYG29" s="12"/>
      <c r="CYH29" s="12"/>
      <c r="CYI29" s="12"/>
      <c r="CYJ29" s="12"/>
      <c r="CYK29" s="12"/>
      <c r="CYL29" s="12"/>
      <c r="CYM29" s="12"/>
      <c r="CYN29" s="12"/>
      <c r="CYO29" s="12"/>
      <c r="CYP29" s="12"/>
      <c r="CYQ29" s="12"/>
      <c r="CYR29" s="12"/>
      <c r="CYS29" s="12"/>
      <c r="CYT29" s="12"/>
      <c r="CYU29" s="12"/>
      <c r="CYV29" s="12"/>
      <c r="CYW29" s="12"/>
      <c r="CYX29" s="12"/>
      <c r="CYY29" s="12"/>
      <c r="CYZ29" s="12"/>
      <c r="CZA29" s="12"/>
      <c r="CZB29" s="12"/>
      <c r="CZC29" s="12"/>
      <c r="CZD29" s="12"/>
      <c r="CZE29" s="12"/>
      <c r="CZF29" s="12"/>
      <c r="CZG29" s="12"/>
      <c r="CZH29" s="12"/>
      <c r="CZI29" s="12"/>
      <c r="CZJ29" s="12"/>
      <c r="CZK29" s="12"/>
      <c r="CZL29" s="12"/>
      <c r="CZM29" s="12"/>
      <c r="CZN29" s="12"/>
      <c r="CZO29" s="12"/>
      <c r="CZP29" s="12"/>
      <c r="CZQ29" s="12"/>
      <c r="CZR29" s="12"/>
      <c r="CZS29" s="12"/>
      <c r="CZT29" s="12"/>
      <c r="CZU29" s="12"/>
      <c r="CZV29" s="12"/>
      <c r="CZW29" s="12"/>
      <c r="CZX29" s="12"/>
      <c r="CZY29" s="12"/>
      <c r="CZZ29" s="12"/>
      <c r="DAA29" s="12"/>
      <c r="DAB29" s="12"/>
      <c r="DAC29" s="12"/>
      <c r="DAD29" s="12"/>
      <c r="DAE29" s="12"/>
      <c r="DAF29" s="12"/>
      <c r="DAG29" s="12"/>
      <c r="DAH29" s="12"/>
      <c r="DAI29" s="12"/>
      <c r="DAJ29" s="12"/>
      <c r="DAK29" s="12"/>
      <c r="DAL29" s="12"/>
      <c r="DAM29" s="12"/>
      <c r="DAN29" s="12"/>
      <c r="DAO29" s="12"/>
      <c r="DAP29" s="12"/>
      <c r="DAQ29" s="12"/>
      <c r="DAR29" s="12"/>
      <c r="DAS29" s="12"/>
      <c r="DAT29" s="12"/>
      <c r="DAU29" s="12"/>
      <c r="DAV29" s="12"/>
      <c r="DAW29" s="12"/>
      <c r="DAX29" s="12"/>
      <c r="DAY29" s="12"/>
      <c r="DAZ29" s="12"/>
      <c r="DBA29" s="12"/>
      <c r="DBB29" s="12"/>
      <c r="DBC29" s="12"/>
      <c r="DBD29" s="12"/>
      <c r="DBE29" s="12"/>
      <c r="DBF29" s="12"/>
      <c r="DBG29" s="12"/>
      <c r="DBH29" s="12"/>
      <c r="DBI29" s="12"/>
      <c r="DBJ29" s="12"/>
      <c r="DBK29" s="12"/>
      <c r="DBL29" s="12"/>
      <c r="DBM29" s="12"/>
      <c r="DBN29" s="12"/>
      <c r="DBO29" s="12"/>
      <c r="DBP29" s="12"/>
      <c r="DBQ29" s="12"/>
      <c r="DBR29" s="12"/>
      <c r="DBS29" s="12"/>
      <c r="DBT29" s="12"/>
      <c r="DBU29" s="12"/>
      <c r="DBV29" s="12"/>
      <c r="DBW29" s="12"/>
      <c r="DBX29" s="12"/>
      <c r="DBY29" s="12"/>
      <c r="DBZ29" s="12"/>
      <c r="DCA29" s="12"/>
      <c r="DCB29" s="12"/>
      <c r="DCC29" s="12"/>
      <c r="DCD29" s="12"/>
      <c r="DCE29" s="12"/>
      <c r="DCF29" s="12"/>
      <c r="DCG29" s="12"/>
      <c r="DCH29" s="12"/>
      <c r="DCI29" s="12"/>
      <c r="DCJ29" s="12"/>
      <c r="DCK29" s="12"/>
      <c r="DCL29" s="12"/>
      <c r="DCM29" s="12"/>
      <c r="DCN29" s="12"/>
      <c r="DCO29" s="12"/>
      <c r="DCP29" s="12"/>
      <c r="DCQ29" s="12"/>
      <c r="DCR29" s="12"/>
      <c r="DCS29" s="12"/>
      <c r="DCT29" s="12"/>
      <c r="DCU29" s="12"/>
      <c r="DCV29" s="12"/>
      <c r="DCW29" s="12"/>
      <c r="DCX29" s="12"/>
      <c r="DCY29" s="12"/>
      <c r="DCZ29" s="12"/>
      <c r="DDA29" s="12"/>
      <c r="DDB29" s="12"/>
      <c r="DDC29" s="12"/>
      <c r="DDD29" s="12"/>
      <c r="DDE29" s="12"/>
      <c r="DDF29" s="12"/>
      <c r="DDG29" s="12"/>
      <c r="DDH29" s="12"/>
      <c r="DDI29" s="12"/>
      <c r="DDJ29" s="12"/>
      <c r="DDK29" s="12"/>
      <c r="DDL29" s="12"/>
      <c r="DDM29" s="12"/>
      <c r="DDN29" s="12"/>
      <c r="DDO29" s="12"/>
      <c r="DDP29" s="12"/>
      <c r="DDQ29" s="12"/>
      <c r="DDR29" s="12"/>
      <c r="DDS29" s="12"/>
      <c r="DDT29" s="12"/>
      <c r="DDU29" s="12"/>
      <c r="DDV29" s="12"/>
      <c r="DDW29" s="12"/>
      <c r="DDX29" s="12"/>
      <c r="DDY29" s="12"/>
      <c r="DDZ29" s="12"/>
      <c r="DEA29" s="12"/>
      <c r="DEB29" s="12"/>
      <c r="DEC29" s="12"/>
      <c r="DED29" s="12"/>
      <c r="DEE29" s="12"/>
      <c r="DEF29" s="12"/>
      <c r="DEG29" s="12"/>
      <c r="DEH29" s="12"/>
      <c r="DEI29" s="12"/>
      <c r="DEJ29" s="12"/>
      <c r="DEK29" s="12"/>
      <c r="DEL29" s="12"/>
      <c r="DEM29" s="12"/>
      <c r="DEN29" s="12"/>
      <c r="DEO29" s="12"/>
      <c r="DEP29" s="12"/>
      <c r="DEQ29" s="12"/>
      <c r="DER29" s="12"/>
      <c r="DES29" s="12"/>
      <c r="DET29" s="12"/>
      <c r="DEU29" s="12"/>
      <c r="DEV29" s="12"/>
      <c r="DEW29" s="12"/>
      <c r="DEX29" s="12"/>
      <c r="DEY29" s="12"/>
      <c r="DEZ29" s="12"/>
      <c r="DFA29" s="12"/>
      <c r="DFB29" s="12"/>
      <c r="DFC29" s="12"/>
      <c r="DFD29" s="12"/>
      <c r="DFE29" s="12"/>
      <c r="DFF29" s="12"/>
      <c r="DFG29" s="12"/>
      <c r="DFH29" s="12"/>
      <c r="DFI29" s="12"/>
      <c r="DFJ29" s="12"/>
      <c r="DFK29" s="12"/>
      <c r="DFL29" s="12"/>
      <c r="DFM29" s="12"/>
      <c r="DFN29" s="12"/>
      <c r="DFO29" s="12"/>
      <c r="DFP29" s="12"/>
      <c r="DFQ29" s="12"/>
      <c r="DFR29" s="12"/>
      <c r="DFS29" s="12"/>
      <c r="DFT29" s="12"/>
      <c r="DFU29" s="12"/>
      <c r="DFV29" s="12"/>
      <c r="DFW29" s="12"/>
      <c r="DFX29" s="12"/>
      <c r="DFY29" s="12"/>
      <c r="DFZ29" s="12"/>
      <c r="DGA29" s="12"/>
      <c r="DGB29" s="12"/>
      <c r="DGC29" s="12"/>
      <c r="DGD29" s="12"/>
      <c r="DGE29" s="12"/>
      <c r="DGF29" s="12"/>
      <c r="DGG29" s="12"/>
      <c r="DGH29" s="12"/>
      <c r="DGI29" s="12"/>
      <c r="DGJ29" s="12"/>
      <c r="DGK29" s="12"/>
      <c r="DGL29" s="12"/>
      <c r="DGM29" s="12"/>
      <c r="DGN29" s="12"/>
      <c r="DGO29" s="12"/>
      <c r="DGP29" s="12"/>
      <c r="DGQ29" s="12"/>
      <c r="DGR29" s="12"/>
      <c r="DGS29" s="12"/>
      <c r="DGT29" s="12"/>
      <c r="DGU29" s="12"/>
      <c r="DGV29" s="12"/>
      <c r="DGW29" s="12"/>
      <c r="DGX29" s="12"/>
      <c r="DGY29" s="12"/>
      <c r="DGZ29" s="12"/>
      <c r="DHA29" s="12"/>
      <c r="DHB29" s="12"/>
      <c r="DHC29" s="12"/>
      <c r="DHD29" s="12"/>
      <c r="DHE29" s="12"/>
      <c r="DHF29" s="12"/>
      <c r="DHG29" s="12"/>
      <c r="DHH29" s="12"/>
      <c r="DHI29" s="12"/>
      <c r="DHJ29" s="12"/>
      <c r="DHK29" s="12"/>
      <c r="DHL29" s="12"/>
      <c r="DHM29" s="12"/>
      <c r="DHN29" s="12"/>
      <c r="DHO29" s="12"/>
      <c r="DHP29" s="12"/>
      <c r="DHQ29" s="12"/>
      <c r="DHR29" s="12"/>
      <c r="DHS29" s="12"/>
      <c r="DHT29" s="12"/>
      <c r="DHU29" s="12"/>
      <c r="DHV29" s="12"/>
      <c r="DHW29" s="12"/>
      <c r="DHX29" s="12"/>
      <c r="DHY29" s="12"/>
      <c r="DHZ29" s="12"/>
      <c r="DIA29" s="12"/>
      <c r="DIB29" s="12"/>
      <c r="DIC29" s="12"/>
      <c r="DID29" s="12"/>
      <c r="DIE29" s="12"/>
      <c r="DIF29" s="12"/>
      <c r="DIG29" s="12"/>
      <c r="DIH29" s="12"/>
      <c r="DII29" s="12"/>
      <c r="DIJ29" s="12"/>
      <c r="DIK29" s="12"/>
      <c r="DIL29" s="12"/>
      <c r="DIM29" s="12"/>
      <c r="DIN29" s="12"/>
      <c r="DIO29" s="12"/>
      <c r="DIP29" s="12"/>
      <c r="DIQ29" s="12"/>
      <c r="DIR29" s="12"/>
      <c r="DIS29" s="12"/>
      <c r="DIT29" s="12"/>
      <c r="DIU29" s="12"/>
      <c r="DIV29" s="12"/>
      <c r="DIW29" s="12"/>
      <c r="DIX29" s="12"/>
      <c r="DIY29" s="12"/>
      <c r="DIZ29" s="12"/>
      <c r="DJA29" s="12"/>
      <c r="DJB29" s="12"/>
      <c r="DJC29" s="12"/>
      <c r="DJD29" s="12"/>
      <c r="DJE29" s="12"/>
      <c r="DJF29" s="12"/>
      <c r="DJG29" s="12"/>
      <c r="DJH29" s="12"/>
      <c r="DJI29" s="12"/>
      <c r="DJJ29" s="12"/>
      <c r="DJK29" s="12"/>
      <c r="DJL29" s="12"/>
      <c r="DJM29" s="12"/>
      <c r="DJN29" s="12"/>
      <c r="DJO29" s="12"/>
      <c r="DJP29" s="12"/>
      <c r="DJQ29" s="12"/>
      <c r="DJR29" s="12"/>
      <c r="DJS29" s="12"/>
      <c r="DJT29" s="12"/>
      <c r="DJU29" s="12"/>
      <c r="DJV29" s="12"/>
      <c r="DJW29" s="12"/>
      <c r="DJX29" s="12"/>
      <c r="DJY29" s="12"/>
      <c r="DJZ29" s="12"/>
      <c r="DKA29" s="12"/>
      <c r="DKB29" s="12"/>
      <c r="DKC29" s="12"/>
      <c r="DKD29" s="12"/>
      <c r="DKE29" s="12"/>
      <c r="DKF29" s="12"/>
      <c r="DKG29" s="12"/>
      <c r="DKH29" s="12"/>
      <c r="DKI29" s="12"/>
      <c r="DKJ29" s="12"/>
      <c r="DKK29" s="12"/>
      <c r="DKL29" s="12"/>
      <c r="DKM29" s="12"/>
      <c r="DKN29" s="12"/>
      <c r="DKO29" s="12"/>
      <c r="DKP29" s="12"/>
      <c r="DKQ29" s="12"/>
      <c r="DKR29" s="12"/>
      <c r="DKS29" s="12"/>
      <c r="DKT29" s="12"/>
      <c r="DKU29" s="12"/>
      <c r="DKV29" s="12"/>
      <c r="DKW29" s="12"/>
      <c r="DKX29" s="12"/>
      <c r="DKY29" s="12"/>
      <c r="DKZ29" s="12"/>
      <c r="DLA29" s="12"/>
      <c r="DLB29" s="12"/>
      <c r="DLC29" s="12"/>
      <c r="DLD29" s="12"/>
      <c r="DLE29" s="12"/>
      <c r="DLF29" s="12"/>
      <c r="DLG29" s="12"/>
      <c r="DLH29" s="12"/>
      <c r="DLI29" s="12"/>
      <c r="DLJ29" s="12"/>
      <c r="DLK29" s="12"/>
      <c r="DLL29" s="12"/>
      <c r="DLM29" s="12"/>
      <c r="DLN29" s="12"/>
      <c r="DLO29" s="12"/>
      <c r="DLP29" s="12"/>
      <c r="DLQ29" s="12"/>
      <c r="DLR29" s="12"/>
      <c r="DLS29" s="12"/>
      <c r="DLT29" s="12"/>
      <c r="DLU29" s="12"/>
      <c r="DLV29" s="12"/>
      <c r="DLW29" s="12"/>
      <c r="DLX29" s="12"/>
      <c r="DLY29" s="12"/>
      <c r="DLZ29" s="12"/>
      <c r="DMA29" s="12"/>
      <c r="DMB29" s="12"/>
      <c r="DMC29" s="12"/>
      <c r="DMD29" s="12"/>
      <c r="DME29" s="12"/>
      <c r="DMF29" s="12"/>
      <c r="DMG29" s="12"/>
      <c r="DMH29" s="12"/>
      <c r="DMI29" s="12"/>
      <c r="DMJ29" s="12"/>
      <c r="DMK29" s="12"/>
      <c r="DML29" s="12"/>
      <c r="DMM29" s="12"/>
      <c r="DMN29" s="12"/>
      <c r="DMO29" s="12"/>
      <c r="DMP29" s="12"/>
      <c r="DMQ29" s="12"/>
      <c r="DMR29" s="12"/>
      <c r="DMS29" s="12"/>
      <c r="DMT29" s="12"/>
      <c r="DMU29" s="12"/>
      <c r="DMV29" s="12"/>
      <c r="DMW29" s="12"/>
      <c r="DMX29" s="12"/>
      <c r="DMY29" s="12"/>
      <c r="DMZ29" s="12"/>
      <c r="DNA29" s="12"/>
      <c r="DNB29" s="12"/>
      <c r="DNC29" s="12"/>
      <c r="DND29" s="12"/>
      <c r="DNE29" s="12"/>
      <c r="DNF29" s="12"/>
      <c r="DNG29" s="12"/>
      <c r="DNH29" s="12"/>
      <c r="DNI29" s="12"/>
      <c r="DNJ29" s="12"/>
      <c r="DNK29" s="12"/>
      <c r="DNL29" s="12"/>
      <c r="DNM29" s="12"/>
      <c r="DNN29" s="12"/>
      <c r="DNO29" s="12"/>
      <c r="DNP29" s="12"/>
      <c r="DNQ29" s="12"/>
      <c r="DNR29" s="12"/>
      <c r="DNS29" s="12"/>
      <c r="DNT29" s="12"/>
      <c r="DNU29" s="12"/>
      <c r="DNV29" s="12"/>
      <c r="DNW29" s="12"/>
      <c r="DNX29" s="12"/>
      <c r="DNY29" s="12"/>
      <c r="DNZ29" s="12"/>
      <c r="DOA29" s="12"/>
      <c r="DOB29" s="12"/>
      <c r="DOC29" s="12"/>
      <c r="DOD29" s="12"/>
      <c r="DOE29" s="12"/>
      <c r="DOF29" s="12"/>
      <c r="DOG29" s="12"/>
      <c r="DOH29" s="12"/>
      <c r="DOI29" s="12"/>
      <c r="DOJ29" s="12"/>
      <c r="DOK29" s="12"/>
      <c r="DOL29" s="12"/>
      <c r="DOM29" s="12"/>
      <c r="DON29" s="12"/>
      <c r="DOO29" s="12"/>
      <c r="DOP29" s="12"/>
      <c r="DOQ29" s="12"/>
      <c r="DOR29" s="12"/>
      <c r="DOS29" s="12"/>
      <c r="DOT29" s="12"/>
      <c r="DOU29" s="12"/>
      <c r="DOV29" s="12"/>
      <c r="DOW29" s="12"/>
      <c r="DOX29" s="12"/>
      <c r="DOY29" s="12"/>
      <c r="DOZ29" s="12"/>
      <c r="DPA29" s="12"/>
      <c r="DPB29" s="12"/>
      <c r="DPC29" s="12"/>
      <c r="DPD29" s="12"/>
      <c r="DPE29" s="12"/>
      <c r="DPF29" s="12"/>
      <c r="DPG29" s="12"/>
      <c r="DPH29" s="12"/>
      <c r="DPI29" s="12"/>
      <c r="DPJ29" s="12"/>
      <c r="DPK29" s="12"/>
      <c r="DPL29" s="12"/>
      <c r="DPM29" s="12"/>
      <c r="DPN29" s="12"/>
      <c r="DPO29" s="12"/>
      <c r="DPP29" s="12"/>
      <c r="DPQ29" s="12"/>
      <c r="DPR29" s="12"/>
      <c r="DPS29" s="12"/>
      <c r="DPT29" s="12"/>
      <c r="DPU29" s="12"/>
      <c r="DPV29" s="12"/>
      <c r="DPW29" s="12"/>
      <c r="DPX29" s="12"/>
      <c r="DPY29" s="12"/>
      <c r="DPZ29" s="12"/>
      <c r="DQA29" s="12"/>
      <c r="DQB29" s="12"/>
      <c r="DQC29" s="12"/>
      <c r="DQD29" s="12"/>
      <c r="DQE29" s="12"/>
      <c r="DQF29" s="12"/>
      <c r="DQG29" s="12"/>
      <c r="DQH29" s="12"/>
      <c r="DQI29" s="12"/>
      <c r="DQJ29" s="12"/>
      <c r="DQK29" s="12"/>
      <c r="DQL29" s="12"/>
      <c r="DQM29" s="12"/>
      <c r="DQN29" s="12"/>
      <c r="DQO29" s="12"/>
      <c r="DQP29" s="12"/>
      <c r="DQQ29" s="12"/>
      <c r="DQR29" s="12"/>
      <c r="DQS29" s="12"/>
      <c r="DQT29" s="12"/>
      <c r="DQU29" s="12"/>
      <c r="DQV29" s="12"/>
      <c r="DQW29" s="12"/>
      <c r="DQX29" s="12"/>
      <c r="DQY29" s="12"/>
      <c r="DQZ29" s="12"/>
      <c r="DRA29" s="12"/>
      <c r="DRB29" s="12"/>
      <c r="DRC29" s="12"/>
      <c r="DRD29" s="12"/>
      <c r="DRE29" s="12"/>
      <c r="DRF29" s="12"/>
      <c r="DRG29" s="12"/>
      <c r="DRH29" s="12"/>
      <c r="DRI29" s="12"/>
      <c r="DRJ29" s="12"/>
      <c r="DRK29" s="12"/>
      <c r="DRL29" s="12"/>
      <c r="DRM29" s="12"/>
      <c r="DRN29" s="12"/>
      <c r="DRO29" s="12"/>
      <c r="DRP29" s="12"/>
      <c r="DRQ29" s="12"/>
      <c r="DRR29" s="12"/>
      <c r="DRS29" s="12"/>
      <c r="DRT29" s="12"/>
      <c r="DRU29" s="12"/>
      <c r="DRV29" s="12"/>
      <c r="DRW29" s="12"/>
      <c r="DRX29" s="12"/>
      <c r="DRY29" s="12"/>
      <c r="DRZ29" s="12"/>
      <c r="DSA29" s="12"/>
      <c r="DSB29" s="12"/>
      <c r="DSC29" s="12"/>
      <c r="DSD29" s="12"/>
      <c r="DSE29" s="12"/>
      <c r="DSF29" s="12"/>
      <c r="DSG29" s="12"/>
      <c r="DSH29" s="12"/>
      <c r="DSI29" s="12"/>
      <c r="DSJ29" s="12"/>
      <c r="DSK29" s="12"/>
      <c r="DSL29" s="12"/>
      <c r="DSM29" s="12"/>
      <c r="DSN29" s="12"/>
      <c r="DSO29" s="12"/>
      <c r="DSP29" s="12"/>
      <c r="DSQ29" s="12"/>
      <c r="DSR29" s="12"/>
      <c r="DSS29" s="12"/>
      <c r="DST29" s="12"/>
      <c r="DSU29" s="12"/>
      <c r="DSV29" s="12"/>
      <c r="DSW29" s="12"/>
      <c r="DSX29" s="12"/>
      <c r="DSY29" s="12"/>
      <c r="DSZ29" s="12"/>
      <c r="DTA29" s="12"/>
      <c r="DTB29" s="12"/>
      <c r="DTC29" s="12"/>
      <c r="DTD29" s="12"/>
      <c r="DTE29" s="12"/>
      <c r="DTF29" s="12"/>
      <c r="DTG29" s="12"/>
      <c r="DTH29" s="12"/>
      <c r="DTI29" s="12"/>
      <c r="DTJ29" s="12"/>
      <c r="DTK29" s="12"/>
      <c r="DTL29" s="12"/>
      <c r="DTM29" s="12"/>
      <c r="DTN29" s="12"/>
      <c r="DTO29" s="12"/>
      <c r="DTP29" s="12"/>
      <c r="DTQ29" s="12"/>
      <c r="DTR29" s="12"/>
      <c r="DTS29" s="12"/>
      <c r="DTT29" s="12"/>
      <c r="DTU29" s="12"/>
      <c r="DTV29" s="12"/>
      <c r="DTW29" s="12"/>
      <c r="DTX29" s="12"/>
      <c r="DTY29" s="12"/>
      <c r="DTZ29" s="12"/>
      <c r="DUA29" s="12"/>
      <c r="DUB29" s="12"/>
      <c r="DUC29" s="12"/>
      <c r="DUD29" s="12"/>
      <c r="DUE29" s="12"/>
      <c r="DUF29" s="12"/>
      <c r="DUG29" s="12"/>
      <c r="DUH29" s="12"/>
      <c r="DUI29" s="12"/>
      <c r="DUJ29" s="12"/>
      <c r="DUK29" s="12"/>
      <c r="DUL29" s="12"/>
      <c r="DUM29" s="12"/>
      <c r="DUN29" s="12"/>
      <c r="DUO29" s="12"/>
      <c r="DUP29" s="12"/>
      <c r="DUQ29" s="12"/>
      <c r="DUR29" s="12"/>
      <c r="DUS29" s="12"/>
      <c r="DUT29" s="12"/>
      <c r="DUU29" s="12"/>
      <c r="DUV29" s="12"/>
      <c r="DUW29" s="12"/>
      <c r="DUX29" s="12"/>
      <c r="DUY29" s="12"/>
      <c r="DUZ29" s="12"/>
      <c r="DVA29" s="12"/>
      <c r="DVB29" s="12"/>
      <c r="DVC29" s="12"/>
      <c r="DVD29" s="12"/>
      <c r="DVE29" s="12"/>
      <c r="DVF29" s="12"/>
      <c r="DVG29" s="12"/>
      <c r="DVH29" s="12"/>
      <c r="DVI29" s="12"/>
      <c r="DVJ29" s="12"/>
      <c r="DVK29" s="12"/>
      <c r="DVL29" s="12"/>
      <c r="DVM29" s="12"/>
      <c r="DVN29" s="12"/>
      <c r="DVO29" s="12"/>
      <c r="DVP29" s="12"/>
      <c r="DVQ29" s="12"/>
      <c r="DVR29" s="12"/>
      <c r="DVS29" s="12"/>
      <c r="DVT29" s="12"/>
      <c r="DVU29" s="12"/>
      <c r="DVV29" s="12"/>
      <c r="DVW29" s="12"/>
      <c r="DVX29" s="12"/>
      <c r="DVY29" s="12"/>
      <c r="DVZ29" s="12"/>
      <c r="DWA29" s="12"/>
      <c r="DWB29" s="12"/>
      <c r="DWC29" s="12"/>
      <c r="DWD29" s="12"/>
      <c r="DWE29" s="12"/>
      <c r="DWF29" s="12"/>
      <c r="DWG29" s="12"/>
      <c r="DWH29" s="12"/>
      <c r="DWI29" s="12"/>
      <c r="DWJ29" s="12"/>
      <c r="DWK29" s="12"/>
      <c r="DWL29" s="12"/>
      <c r="DWM29" s="12"/>
      <c r="DWN29" s="12"/>
      <c r="DWO29" s="12"/>
      <c r="DWP29" s="12"/>
      <c r="DWQ29" s="12"/>
      <c r="DWR29" s="12"/>
      <c r="DWS29" s="12"/>
      <c r="DWT29" s="12"/>
      <c r="DWU29" s="12"/>
      <c r="DWV29" s="12"/>
      <c r="DWW29" s="12"/>
      <c r="DWX29" s="12"/>
      <c r="DWY29" s="12"/>
      <c r="DWZ29" s="12"/>
      <c r="DXA29" s="12"/>
      <c r="DXB29" s="12"/>
      <c r="DXC29" s="12"/>
      <c r="DXD29" s="12"/>
      <c r="DXE29" s="12"/>
      <c r="DXF29" s="12"/>
      <c r="DXG29" s="12"/>
      <c r="DXH29" s="12"/>
      <c r="DXI29" s="12"/>
      <c r="DXJ29" s="12"/>
      <c r="DXK29" s="12"/>
      <c r="DXL29" s="12"/>
      <c r="DXM29" s="12"/>
      <c r="DXN29" s="12"/>
      <c r="DXO29" s="12"/>
      <c r="DXP29" s="12"/>
      <c r="DXQ29" s="12"/>
      <c r="DXR29" s="12"/>
      <c r="DXS29" s="12"/>
      <c r="DXT29" s="12"/>
      <c r="DXU29" s="12"/>
      <c r="DXV29" s="12"/>
      <c r="DXW29" s="12"/>
      <c r="DXX29" s="12"/>
      <c r="DXY29" s="12"/>
      <c r="DXZ29" s="12"/>
      <c r="DYA29" s="12"/>
      <c r="DYB29" s="12"/>
      <c r="DYC29" s="12"/>
      <c r="DYD29" s="12"/>
      <c r="DYE29" s="12"/>
      <c r="DYF29" s="12"/>
      <c r="DYG29" s="12"/>
      <c r="DYH29" s="12"/>
      <c r="DYI29" s="12"/>
      <c r="DYJ29" s="12"/>
      <c r="DYK29" s="12"/>
      <c r="DYL29" s="12"/>
      <c r="DYM29" s="12"/>
      <c r="DYN29" s="12"/>
      <c r="DYO29" s="12"/>
      <c r="DYP29" s="12"/>
      <c r="DYQ29" s="12"/>
      <c r="DYR29" s="12"/>
      <c r="DYS29" s="12"/>
      <c r="DYT29" s="12"/>
      <c r="DYU29" s="12"/>
      <c r="DYV29" s="12"/>
      <c r="DYW29" s="12"/>
      <c r="DYX29" s="12"/>
      <c r="DYY29" s="12"/>
      <c r="DYZ29" s="12"/>
      <c r="DZA29" s="12"/>
      <c r="DZB29" s="12"/>
      <c r="DZC29" s="12"/>
      <c r="DZD29" s="12"/>
      <c r="DZE29" s="12"/>
      <c r="DZF29" s="12"/>
      <c r="DZG29" s="12"/>
      <c r="DZH29" s="12"/>
      <c r="DZI29" s="12"/>
      <c r="DZJ29" s="12"/>
      <c r="DZK29" s="12"/>
      <c r="DZL29" s="12"/>
      <c r="DZM29" s="12"/>
      <c r="DZN29" s="12"/>
      <c r="DZO29" s="12"/>
      <c r="DZP29" s="12"/>
      <c r="DZQ29" s="12"/>
      <c r="DZR29" s="12"/>
      <c r="DZS29" s="12"/>
      <c r="DZT29" s="12"/>
      <c r="DZU29" s="12"/>
      <c r="DZV29" s="12"/>
      <c r="DZW29" s="12"/>
      <c r="DZX29" s="12"/>
      <c r="DZY29" s="12"/>
      <c r="DZZ29" s="12"/>
      <c r="EAA29" s="12"/>
      <c r="EAB29" s="12"/>
      <c r="EAC29" s="12"/>
      <c r="EAD29" s="12"/>
      <c r="EAE29" s="12"/>
      <c r="EAF29" s="12"/>
      <c r="EAG29" s="12"/>
      <c r="EAH29" s="12"/>
      <c r="EAI29" s="12"/>
      <c r="EAJ29" s="12"/>
      <c r="EAK29" s="12"/>
      <c r="EAL29" s="12"/>
      <c r="EAM29" s="12"/>
      <c r="EAN29" s="12"/>
      <c r="EAO29" s="12"/>
      <c r="EAP29" s="12"/>
      <c r="EAQ29" s="12"/>
      <c r="EAR29" s="12"/>
      <c r="EAS29" s="12"/>
      <c r="EAT29" s="12"/>
      <c r="EAU29" s="12"/>
      <c r="EAV29" s="12"/>
      <c r="EAW29" s="12"/>
      <c r="EAX29" s="12"/>
      <c r="EAY29" s="12"/>
      <c r="EAZ29" s="12"/>
      <c r="EBA29" s="12"/>
      <c r="EBB29" s="12"/>
      <c r="EBC29" s="12"/>
      <c r="EBD29" s="12"/>
      <c r="EBE29" s="12"/>
      <c r="EBF29" s="12"/>
      <c r="EBG29" s="12"/>
      <c r="EBH29" s="12"/>
      <c r="EBI29" s="12"/>
      <c r="EBJ29" s="12"/>
      <c r="EBK29" s="12"/>
      <c r="EBL29" s="12"/>
      <c r="EBM29" s="12"/>
      <c r="EBN29" s="12"/>
      <c r="EBO29" s="12"/>
      <c r="EBP29" s="12"/>
      <c r="EBQ29" s="12"/>
      <c r="EBR29" s="12"/>
      <c r="EBS29" s="12"/>
      <c r="EBT29" s="12"/>
      <c r="EBU29" s="12"/>
      <c r="EBV29" s="12"/>
      <c r="EBW29" s="12"/>
      <c r="EBX29" s="12"/>
      <c r="EBY29" s="12"/>
      <c r="EBZ29" s="12"/>
      <c r="ECA29" s="12"/>
      <c r="ECB29" s="12"/>
      <c r="ECC29" s="12"/>
      <c r="ECD29" s="12"/>
      <c r="ECE29" s="12"/>
      <c r="ECF29" s="12"/>
      <c r="ECG29" s="12"/>
      <c r="ECH29" s="12"/>
      <c r="ECI29" s="12"/>
      <c r="ECJ29" s="12"/>
      <c r="ECK29" s="12"/>
      <c r="ECL29" s="12"/>
      <c r="ECM29" s="12"/>
      <c r="ECN29" s="12"/>
      <c r="ECO29" s="12"/>
      <c r="ECP29" s="12"/>
      <c r="ECQ29" s="12"/>
      <c r="ECR29" s="12"/>
      <c r="ECS29" s="12"/>
      <c r="ECT29" s="12"/>
      <c r="ECU29" s="12"/>
      <c r="ECV29" s="12"/>
      <c r="ECW29" s="12"/>
      <c r="ECX29" s="12"/>
      <c r="ECY29" s="12"/>
      <c r="ECZ29" s="12"/>
      <c r="EDA29" s="12"/>
      <c r="EDB29" s="12"/>
      <c r="EDC29" s="12"/>
      <c r="EDD29" s="12"/>
      <c r="EDE29" s="12"/>
      <c r="EDF29" s="12"/>
      <c r="EDG29" s="12"/>
      <c r="EDH29" s="12"/>
      <c r="EDI29" s="12"/>
      <c r="EDJ29" s="12"/>
      <c r="EDK29" s="12"/>
      <c r="EDL29" s="12"/>
      <c r="EDM29" s="12"/>
      <c r="EDN29" s="12"/>
      <c r="EDO29" s="12"/>
      <c r="EDP29" s="12"/>
      <c r="EDQ29" s="12"/>
      <c r="EDR29" s="12"/>
      <c r="EDS29" s="12"/>
      <c r="EDT29" s="12"/>
      <c r="EDU29" s="12"/>
      <c r="EDV29" s="12"/>
      <c r="EDW29" s="12"/>
      <c r="EDX29" s="12"/>
      <c r="EDY29" s="12"/>
      <c r="EDZ29" s="12"/>
      <c r="EEA29" s="12"/>
      <c r="EEB29" s="12"/>
      <c r="EEC29" s="12"/>
      <c r="EED29" s="12"/>
      <c r="EEE29" s="12"/>
      <c r="EEF29" s="12"/>
      <c r="EEG29" s="12"/>
      <c r="EEH29" s="12"/>
      <c r="EEI29" s="12"/>
      <c r="EEJ29" s="12"/>
      <c r="EEK29" s="12"/>
      <c r="EEL29" s="12"/>
      <c r="EEM29" s="12"/>
      <c r="EEN29" s="12"/>
      <c r="EEO29" s="12"/>
      <c r="EEP29" s="12"/>
      <c r="EEQ29" s="12"/>
      <c r="EER29" s="12"/>
      <c r="EES29" s="12"/>
      <c r="EET29" s="12"/>
      <c r="EEU29" s="12"/>
      <c r="EEV29" s="12"/>
      <c r="EEW29" s="12"/>
      <c r="EEX29" s="12"/>
      <c r="EEY29" s="12"/>
      <c r="EEZ29" s="12"/>
      <c r="EFA29" s="12"/>
      <c r="EFB29" s="12"/>
      <c r="EFC29" s="12"/>
      <c r="EFD29" s="12"/>
      <c r="EFE29" s="12"/>
      <c r="EFF29" s="12"/>
      <c r="EFG29" s="12"/>
      <c r="EFH29" s="12"/>
      <c r="EFI29" s="12"/>
      <c r="EFJ29" s="12"/>
      <c r="EFK29" s="12"/>
      <c r="EFL29" s="12"/>
      <c r="EFM29" s="12"/>
      <c r="EFN29" s="12"/>
      <c r="EFO29" s="12"/>
      <c r="EFP29" s="12"/>
      <c r="EFQ29" s="12"/>
      <c r="EFR29" s="12"/>
      <c r="EFS29" s="12"/>
      <c r="EFT29" s="12"/>
      <c r="EFU29" s="12"/>
      <c r="EFV29" s="12"/>
      <c r="EFW29" s="12"/>
      <c r="EFX29" s="12"/>
      <c r="EFY29" s="12"/>
      <c r="EFZ29" s="12"/>
      <c r="EGA29" s="12"/>
      <c r="EGB29" s="12"/>
      <c r="EGC29" s="12"/>
      <c r="EGD29" s="12"/>
      <c r="EGE29" s="12"/>
      <c r="EGF29" s="12"/>
      <c r="EGG29" s="12"/>
      <c r="EGH29" s="12"/>
      <c r="EGI29" s="12"/>
      <c r="EGJ29" s="12"/>
      <c r="EGK29" s="12"/>
      <c r="EGL29" s="12"/>
      <c r="EGM29" s="12"/>
      <c r="EGN29" s="12"/>
      <c r="EGO29" s="12"/>
      <c r="EGP29" s="12"/>
      <c r="EGQ29" s="12"/>
      <c r="EGR29" s="12"/>
      <c r="EGS29" s="12"/>
      <c r="EGT29" s="12"/>
      <c r="EGU29" s="12"/>
      <c r="EGV29" s="12"/>
      <c r="EGW29" s="12"/>
      <c r="EGX29" s="12"/>
      <c r="EGY29" s="12"/>
      <c r="EGZ29" s="12"/>
      <c r="EHA29" s="12"/>
      <c r="EHB29" s="12"/>
      <c r="EHC29" s="12"/>
      <c r="EHD29" s="12"/>
      <c r="EHE29" s="12"/>
      <c r="EHF29" s="12"/>
      <c r="EHG29" s="12"/>
      <c r="EHH29" s="12"/>
      <c r="EHI29" s="12"/>
      <c r="EHJ29" s="12"/>
      <c r="EHK29" s="12"/>
      <c r="EHL29" s="12"/>
      <c r="EHM29" s="12"/>
      <c r="EHN29" s="12"/>
      <c r="EHO29" s="12"/>
      <c r="EHP29" s="12"/>
      <c r="EHQ29" s="12"/>
      <c r="EHR29" s="12"/>
      <c r="EHS29" s="12"/>
      <c r="EHT29" s="12"/>
      <c r="EHU29" s="12"/>
      <c r="EHV29" s="12"/>
      <c r="EHW29" s="12"/>
      <c r="EHX29" s="12"/>
      <c r="EHY29" s="12"/>
      <c r="EHZ29" s="12"/>
      <c r="EIA29" s="12"/>
      <c r="EIB29" s="12"/>
      <c r="EIC29" s="12"/>
      <c r="EID29" s="12"/>
      <c r="EIE29" s="12"/>
      <c r="EIF29" s="12"/>
      <c r="EIG29" s="12"/>
      <c r="EIH29" s="12"/>
      <c r="EII29" s="12"/>
      <c r="EIJ29" s="12"/>
      <c r="EIK29" s="12"/>
      <c r="EIL29" s="12"/>
      <c r="EIM29" s="12"/>
      <c r="EIN29" s="12"/>
      <c r="EIO29" s="12"/>
      <c r="EIP29" s="12"/>
      <c r="EIQ29" s="12"/>
      <c r="EIR29" s="12"/>
      <c r="EIS29" s="12"/>
      <c r="EIT29" s="12"/>
      <c r="EIU29" s="12"/>
      <c r="EIV29" s="12"/>
      <c r="EIW29" s="12"/>
      <c r="EIX29" s="12"/>
      <c r="EIY29" s="12"/>
      <c r="EIZ29" s="12"/>
      <c r="EJA29" s="12"/>
      <c r="EJB29" s="12"/>
      <c r="EJC29" s="12"/>
      <c r="EJD29" s="12"/>
      <c r="EJE29" s="12"/>
      <c r="EJF29" s="12"/>
      <c r="EJG29" s="12"/>
      <c r="EJH29" s="12"/>
      <c r="EJI29" s="12"/>
      <c r="EJJ29" s="12"/>
      <c r="EJK29" s="12"/>
      <c r="EJL29" s="12"/>
      <c r="EJM29" s="12"/>
      <c r="EJN29" s="12"/>
      <c r="EJO29" s="12"/>
      <c r="EJP29" s="12"/>
      <c r="EJQ29" s="12"/>
      <c r="EJR29" s="12"/>
      <c r="EJS29" s="12"/>
      <c r="EJT29" s="12"/>
      <c r="EJU29" s="12"/>
      <c r="EJV29" s="12"/>
      <c r="EJW29" s="12"/>
      <c r="EJX29" s="12"/>
      <c r="EJY29" s="12"/>
      <c r="EJZ29" s="12"/>
      <c r="EKA29" s="12"/>
      <c r="EKB29" s="12"/>
      <c r="EKC29" s="12"/>
      <c r="EKD29" s="12"/>
      <c r="EKE29" s="12"/>
      <c r="EKF29" s="12"/>
      <c r="EKG29" s="12"/>
      <c r="EKH29" s="12"/>
      <c r="EKI29" s="12"/>
      <c r="EKJ29" s="12"/>
      <c r="EKK29" s="12"/>
      <c r="EKL29" s="12"/>
      <c r="EKM29" s="12"/>
      <c r="EKN29" s="12"/>
      <c r="EKO29" s="12"/>
      <c r="EKP29" s="12"/>
      <c r="EKQ29" s="12"/>
      <c r="EKR29" s="12"/>
      <c r="EKS29" s="12"/>
      <c r="EKT29" s="12"/>
      <c r="EKU29" s="12"/>
      <c r="EKV29" s="12"/>
      <c r="EKW29" s="12"/>
      <c r="EKX29" s="12"/>
      <c r="EKY29" s="12"/>
      <c r="EKZ29" s="12"/>
      <c r="ELA29" s="12"/>
      <c r="ELB29" s="12"/>
      <c r="ELC29" s="12"/>
      <c r="ELD29" s="12"/>
      <c r="ELE29" s="12"/>
      <c r="ELF29" s="12"/>
      <c r="ELG29" s="12"/>
      <c r="ELH29" s="12"/>
      <c r="ELI29" s="12"/>
      <c r="ELJ29" s="12"/>
      <c r="ELK29" s="12"/>
      <c r="ELL29" s="12"/>
      <c r="ELM29" s="12"/>
      <c r="ELN29" s="12"/>
      <c r="ELO29" s="12"/>
      <c r="ELP29" s="12"/>
      <c r="ELQ29" s="12"/>
      <c r="ELR29" s="12"/>
      <c r="ELS29" s="12"/>
      <c r="ELT29" s="12"/>
      <c r="ELU29" s="12"/>
      <c r="ELV29" s="12"/>
      <c r="ELW29" s="12"/>
      <c r="ELX29" s="12"/>
      <c r="ELY29" s="12"/>
      <c r="ELZ29" s="12"/>
      <c r="EMA29" s="12"/>
      <c r="EMB29" s="12"/>
      <c r="EMC29" s="12"/>
      <c r="EMD29" s="12"/>
      <c r="EME29" s="12"/>
      <c r="EMF29" s="12"/>
      <c r="EMG29" s="12"/>
      <c r="EMH29" s="12"/>
      <c r="EMI29" s="12"/>
      <c r="EMJ29" s="12"/>
      <c r="EMK29" s="12"/>
      <c r="EML29" s="12"/>
      <c r="EMM29" s="12"/>
      <c r="EMN29" s="12"/>
      <c r="EMO29" s="12"/>
      <c r="EMP29" s="12"/>
      <c r="EMQ29" s="12"/>
      <c r="EMR29" s="12"/>
      <c r="EMS29" s="12"/>
      <c r="EMT29" s="12"/>
      <c r="EMU29" s="12"/>
      <c r="EMV29" s="12"/>
      <c r="EMW29" s="12"/>
      <c r="EMX29" s="12"/>
      <c r="EMY29" s="12"/>
      <c r="EMZ29" s="12"/>
      <c r="ENA29" s="12"/>
      <c r="ENB29" s="12"/>
      <c r="ENC29" s="12"/>
      <c r="END29" s="12"/>
      <c r="ENE29" s="12"/>
      <c r="ENF29" s="12"/>
      <c r="ENG29" s="12"/>
      <c r="ENH29" s="12"/>
      <c r="ENI29" s="12"/>
      <c r="ENJ29" s="12"/>
      <c r="ENK29" s="12"/>
      <c r="ENL29" s="12"/>
      <c r="ENM29" s="12"/>
      <c r="ENN29" s="12"/>
      <c r="ENO29" s="12"/>
      <c r="ENP29" s="12"/>
      <c r="ENQ29" s="12"/>
      <c r="ENR29" s="12"/>
      <c r="ENS29" s="12"/>
      <c r="ENT29" s="12"/>
      <c r="ENU29" s="12"/>
      <c r="ENV29" s="12"/>
      <c r="ENW29" s="12"/>
      <c r="ENX29" s="12"/>
      <c r="ENY29" s="12"/>
      <c r="ENZ29" s="12"/>
      <c r="EOA29" s="12"/>
      <c r="EOB29" s="12"/>
      <c r="EOC29" s="12"/>
      <c r="EOD29" s="12"/>
      <c r="EOE29" s="12"/>
      <c r="EOF29" s="12"/>
      <c r="EOG29" s="12"/>
      <c r="EOH29" s="12"/>
      <c r="EOI29" s="12"/>
      <c r="EOJ29" s="12"/>
      <c r="EOK29" s="12"/>
      <c r="EOL29" s="12"/>
      <c r="EOM29" s="12"/>
      <c r="EON29" s="12"/>
      <c r="EOO29" s="12"/>
      <c r="EOP29" s="12"/>
      <c r="EOQ29" s="12"/>
      <c r="EOR29" s="12"/>
      <c r="EOS29" s="12"/>
      <c r="EOT29" s="12"/>
      <c r="EOU29" s="12"/>
      <c r="EOV29" s="12"/>
      <c r="EOW29" s="12"/>
      <c r="EOX29" s="12"/>
      <c r="EOY29" s="12"/>
      <c r="EOZ29" s="12"/>
      <c r="EPA29" s="12"/>
      <c r="EPB29" s="12"/>
      <c r="EPC29" s="12"/>
      <c r="EPD29" s="12"/>
      <c r="EPE29" s="12"/>
      <c r="EPF29" s="12"/>
      <c r="EPG29" s="12"/>
      <c r="EPH29" s="12"/>
      <c r="EPI29" s="12"/>
      <c r="EPJ29" s="12"/>
      <c r="EPK29" s="12"/>
      <c r="EPL29" s="12"/>
      <c r="EPM29" s="12"/>
      <c r="EPN29" s="12"/>
      <c r="EPO29" s="12"/>
      <c r="EPP29" s="12"/>
      <c r="EPQ29" s="12"/>
      <c r="EPR29" s="12"/>
      <c r="EPS29" s="12"/>
      <c r="EPT29" s="12"/>
      <c r="EPU29" s="12"/>
      <c r="EPV29" s="12"/>
      <c r="EPW29" s="12"/>
      <c r="EPX29" s="12"/>
      <c r="EPY29" s="12"/>
      <c r="EPZ29" s="12"/>
      <c r="EQA29" s="12"/>
      <c r="EQB29" s="12"/>
      <c r="EQC29" s="12"/>
      <c r="EQD29" s="12"/>
      <c r="EQE29" s="12"/>
      <c r="EQF29" s="12"/>
      <c r="EQG29" s="12"/>
      <c r="EQH29" s="12"/>
      <c r="EQI29" s="12"/>
      <c r="EQJ29" s="12"/>
      <c r="EQK29" s="12"/>
      <c r="EQL29" s="12"/>
      <c r="EQM29" s="12"/>
      <c r="EQN29" s="12"/>
      <c r="EQO29" s="12"/>
      <c r="EQP29" s="12"/>
      <c r="EQQ29" s="12"/>
      <c r="EQR29" s="12"/>
      <c r="EQS29" s="12"/>
      <c r="EQT29" s="12"/>
      <c r="EQU29" s="12"/>
      <c r="EQV29" s="12"/>
      <c r="EQW29" s="12"/>
      <c r="EQX29" s="12"/>
      <c r="EQY29" s="12"/>
      <c r="EQZ29" s="12"/>
      <c r="ERA29" s="12"/>
      <c r="ERB29" s="12"/>
      <c r="ERC29" s="12"/>
      <c r="ERD29" s="12"/>
      <c r="ERE29" s="12"/>
      <c r="ERF29" s="12"/>
      <c r="ERG29" s="12"/>
      <c r="ERH29" s="12"/>
      <c r="ERI29" s="12"/>
      <c r="ERJ29" s="12"/>
      <c r="ERK29" s="12"/>
      <c r="ERL29" s="12"/>
      <c r="ERM29" s="12"/>
      <c r="ERN29" s="12"/>
      <c r="ERO29" s="12"/>
      <c r="ERP29" s="12"/>
      <c r="ERQ29" s="12"/>
      <c r="ERR29" s="12"/>
      <c r="ERS29" s="12"/>
      <c r="ERT29" s="12"/>
      <c r="ERU29" s="12"/>
      <c r="ERV29" s="12"/>
      <c r="ERW29" s="12"/>
      <c r="ERX29" s="12"/>
      <c r="ERY29" s="12"/>
      <c r="ERZ29" s="12"/>
      <c r="ESA29" s="12"/>
      <c r="ESB29" s="12"/>
      <c r="ESC29" s="12"/>
      <c r="ESD29" s="12"/>
      <c r="ESE29" s="12"/>
      <c r="ESF29" s="12"/>
      <c r="ESG29" s="12"/>
      <c r="ESH29" s="12"/>
      <c r="ESI29" s="12"/>
      <c r="ESJ29" s="12"/>
      <c r="ESK29" s="12"/>
      <c r="ESL29" s="12"/>
      <c r="ESM29" s="12"/>
      <c r="ESN29" s="12"/>
      <c r="ESO29" s="12"/>
      <c r="ESP29" s="12"/>
      <c r="ESQ29" s="12"/>
      <c r="ESR29" s="12"/>
      <c r="ESS29" s="12"/>
      <c r="EST29" s="12"/>
      <c r="ESU29" s="12"/>
      <c r="ESV29" s="12"/>
      <c r="ESW29" s="12"/>
      <c r="ESX29" s="12"/>
      <c r="ESY29" s="12"/>
      <c r="ESZ29" s="12"/>
      <c r="ETA29" s="12"/>
      <c r="ETB29" s="12"/>
      <c r="ETC29" s="12"/>
      <c r="ETD29" s="12"/>
      <c r="ETE29" s="12"/>
      <c r="ETF29" s="12"/>
      <c r="ETG29" s="12"/>
      <c r="ETH29" s="12"/>
      <c r="ETI29" s="12"/>
      <c r="ETJ29" s="12"/>
      <c r="ETK29" s="12"/>
      <c r="ETL29" s="12"/>
      <c r="ETM29" s="12"/>
      <c r="ETN29" s="12"/>
      <c r="ETO29" s="12"/>
      <c r="ETP29" s="12"/>
      <c r="ETQ29" s="12"/>
      <c r="ETR29" s="12"/>
      <c r="ETS29" s="12"/>
      <c r="ETT29" s="12"/>
      <c r="ETU29" s="12"/>
      <c r="ETV29" s="12"/>
      <c r="ETW29" s="12"/>
      <c r="ETX29" s="12"/>
      <c r="ETY29" s="12"/>
      <c r="ETZ29" s="12"/>
      <c r="EUA29" s="12"/>
      <c r="EUB29" s="12"/>
      <c r="EUC29" s="12"/>
      <c r="EUD29" s="12"/>
      <c r="EUE29" s="12"/>
      <c r="EUF29" s="12"/>
      <c r="EUG29" s="12"/>
      <c r="EUH29" s="12"/>
      <c r="EUI29" s="12"/>
      <c r="EUJ29" s="12"/>
      <c r="EUK29" s="12"/>
      <c r="EUL29" s="12"/>
      <c r="EUM29" s="12"/>
      <c r="EUN29" s="12"/>
      <c r="EUO29" s="12"/>
      <c r="EUP29" s="12"/>
      <c r="EUQ29" s="12"/>
      <c r="EUR29" s="12"/>
      <c r="EUS29" s="12"/>
      <c r="EUT29" s="12"/>
      <c r="EUU29" s="12"/>
      <c r="EUV29" s="12"/>
      <c r="EUW29" s="12"/>
      <c r="EUX29" s="12"/>
      <c r="EUY29" s="12"/>
      <c r="EUZ29" s="12"/>
      <c r="EVA29" s="12"/>
      <c r="EVB29" s="12"/>
      <c r="EVC29" s="12"/>
      <c r="EVD29" s="12"/>
      <c r="EVE29" s="12"/>
      <c r="EVF29" s="12"/>
      <c r="EVG29" s="12"/>
      <c r="EVH29" s="12"/>
      <c r="EVI29" s="12"/>
      <c r="EVJ29" s="12"/>
      <c r="EVK29" s="12"/>
      <c r="EVL29" s="12"/>
      <c r="EVM29" s="12"/>
      <c r="EVN29" s="12"/>
      <c r="EVO29" s="12"/>
      <c r="EVP29" s="12"/>
      <c r="EVQ29" s="12"/>
      <c r="EVR29" s="12"/>
      <c r="EVS29" s="12"/>
      <c r="EVT29" s="12"/>
      <c r="EVU29" s="12"/>
      <c r="EVV29" s="12"/>
      <c r="EVW29" s="12"/>
      <c r="EVX29" s="12"/>
      <c r="EVY29" s="12"/>
      <c r="EVZ29" s="12"/>
      <c r="EWA29" s="12"/>
      <c r="EWB29" s="12"/>
      <c r="EWC29" s="12"/>
      <c r="EWD29" s="12"/>
      <c r="EWE29" s="12"/>
      <c r="EWF29" s="12"/>
      <c r="EWG29" s="12"/>
      <c r="EWH29" s="12"/>
      <c r="EWI29" s="12"/>
      <c r="EWJ29" s="12"/>
      <c r="EWK29" s="12"/>
      <c r="EWL29" s="12"/>
      <c r="EWM29" s="12"/>
      <c r="EWN29" s="12"/>
      <c r="EWO29" s="12"/>
      <c r="EWP29" s="12"/>
      <c r="EWQ29" s="12"/>
      <c r="EWR29" s="12"/>
      <c r="EWS29" s="12"/>
      <c r="EWT29" s="12"/>
      <c r="EWU29" s="12"/>
      <c r="EWV29" s="12"/>
      <c r="EWW29" s="12"/>
      <c r="EWX29" s="12"/>
      <c r="EWY29" s="12"/>
      <c r="EWZ29" s="12"/>
      <c r="EXA29" s="12"/>
      <c r="EXB29" s="12"/>
      <c r="EXC29" s="12"/>
      <c r="EXD29" s="12"/>
      <c r="EXE29" s="12"/>
      <c r="EXF29" s="12"/>
      <c r="EXG29" s="12"/>
      <c r="EXH29" s="12"/>
      <c r="EXI29" s="12"/>
      <c r="EXJ29" s="12"/>
      <c r="EXK29" s="12"/>
      <c r="EXL29" s="12"/>
      <c r="EXM29" s="12"/>
      <c r="EXN29" s="12"/>
      <c r="EXO29" s="12"/>
      <c r="EXP29" s="12"/>
      <c r="EXQ29" s="12"/>
      <c r="EXR29" s="12"/>
      <c r="EXS29" s="12"/>
      <c r="EXT29" s="12"/>
      <c r="EXU29" s="12"/>
      <c r="EXV29" s="12"/>
      <c r="EXW29" s="12"/>
      <c r="EXX29" s="12"/>
      <c r="EXY29" s="12"/>
      <c r="EXZ29" s="12"/>
      <c r="EYA29" s="12"/>
      <c r="EYB29" s="12"/>
      <c r="EYC29" s="12"/>
      <c r="EYD29" s="12"/>
      <c r="EYE29" s="12"/>
      <c r="EYF29" s="12"/>
      <c r="EYG29" s="12"/>
      <c r="EYH29" s="12"/>
      <c r="EYI29" s="12"/>
      <c r="EYJ29" s="12"/>
      <c r="EYK29" s="12"/>
      <c r="EYL29" s="12"/>
      <c r="EYM29" s="12"/>
      <c r="EYN29" s="12"/>
      <c r="EYO29" s="12"/>
      <c r="EYP29" s="12"/>
      <c r="EYQ29" s="12"/>
      <c r="EYR29" s="12"/>
      <c r="EYS29" s="12"/>
      <c r="EYT29" s="12"/>
      <c r="EYU29" s="12"/>
      <c r="EYV29" s="12"/>
      <c r="EYW29" s="12"/>
      <c r="EYX29" s="12"/>
      <c r="EYY29" s="12"/>
      <c r="EYZ29" s="12"/>
      <c r="EZA29" s="12"/>
      <c r="EZB29" s="12"/>
      <c r="EZC29" s="12"/>
      <c r="EZD29" s="12"/>
      <c r="EZE29" s="12"/>
      <c r="EZF29" s="12"/>
      <c r="EZG29" s="12"/>
      <c r="EZH29" s="12"/>
      <c r="EZI29" s="12"/>
      <c r="EZJ29" s="12"/>
      <c r="EZK29" s="12"/>
      <c r="EZL29" s="12"/>
      <c r="EZM29" s="12"/>
      <c r="EZN29" s="12"/>
      <c r="EZO29" s="12"/>
      <c r="EZP29" s="12"/>
      <c r="EZQ29" s="12"/>
      <c r="EZR29" s="12"/>
      <c r="EZS29" s="12"/>
      <c r="EZT29" s="12"/>
      <c r="EZU29" s="12"/>
      <c r="EZV29" s="12"/>
      <c r="EZW29" s="12"/>
      <c r="EZX29" s="12"/>
      <c r="EZY29" s="12"/>
      <c r="EZZ29" s="12"/>
      <c r="FAA29" s="12"/>
      <c r="FAB29" s="12"/>
      <c r="FAC29" s="12"/>
      <c r="FAD29" s="12"/>
      <c r="FAE29" s="12"/>
      <c r="FAF29" s="12"/>
      <c r="FAG29" s="12"/>
      <c r="FAH29" s="12"/>
      <c r="FAI29" s="12"/>
      <c r="FAJ29" s="12"/>
      <c r="FAK29" s="12"/>
      <c r="FAL29" s="12"/>
      <c r="FAM29" s="12"/>
      <c r="FAN29" s="12"/>
      <c r="FAO29" s="12"/>
      <c r="FAP29" s="12"/>
      <c r="FAQ29" s="12"/>
      <c r="FAR29" s="12"/>
      <c r="FAS29" s="12"/>
      <c r="FAT29" s="12"/>
      <c r="FAU29" s="12"/>
      <c r="FAV29" s="12"/>
      <c r="FAW29" s="12"/>
      <c r="FAX29" s="12"/>
      <c r="FAY29" s="12"/>
      <c r="FAZ29" s="12"/>
      <c r="FBA29" s="12"/>
      <c r="FBB29" s="12"/>
      <c r="FBC29" s="12"/>
      <c r="FBD29" s="12"/>
      <c r="FBE29" s="12"/>
      <c r="FBF29" s="12"/>
      <c r="FBG29" s="12"/>
      <c r="FBH29" s="12"/>
      <c r="FBI29" s="12"/>
      <c r="FBJ29" s="12"/>
      <c r="FBK29" s="12"/>
      <c r="FBL29" s="12"/>
      <c r="FBM29" s="12"/>
      <c r="FBN29" s="12"/>
      <c r="FBO29" s="12"/>
      <c r="FBP29" s="12"/>
      <c r="FBQ29" s="12"/>
      <c r="FBR29" s="12"/>
      <c r="FBS29" s="12"/>
      <c r="FBT29" s="12"/>
      <c r="FBU29" s="12"/>
      <c r="FBV29" s="12"/>
      <c r="FBW29" s="12"/>
      <c r="FBX29" s="12"/>
      <c r="FBY29" s="12"/>
      <c r="FBZ29" s="12"/>
      <c r="FCA29" s="12"/>
      <c r="FCB29" s="12"/>
      <c r="FCC29" s="12"/>
      <c r="FCD29" s="12"/>
      <c r="FCE29" s="12"/>
      <c r="FCF29" s="12"/>
      <c r="FCG29" s="12"/>
      <c r="FCH29" s="12"/>
      <c r="FCI29" s="12"/>
      <c r="FCJ29" s="12"/>
      <c r="FCK29" s="12"/>
      <c r="FCL29" s="12"/>
      <c r="FCM29" s="12"/>
      <c r="FCN29" s="12"/>
      <c r="FCO29" s="12"/>
      <c r="FCP29" s="12"/>
      <c r="FCQ29" s="12"/>
      <c r="FCR29" s="12"/>
      <c r="FCS29" s="12"/>
      <c r="FCT29" s="12"/>
      <c r="FCU29" s="12"/>
      <c r="FCV29" s="12"/>
      <c r="FCW29" s="12"/>
      <c r="FCX29" s="12"/>
      <c r="FCY29" s="12"/>
      <c r="FCZ29" s="12"/>
      <c r="FDA29" s="12"/>
      <c r="FDB29" s="12"/>
      <c r="FDC29" s="12"/>
      <c r="FDD29" s="12"/>
      <c r="FDE29" s="12"/>
      <c r="FDF29" s="12"/>
      <c r="FDG29" s="12"/>
      <c r="FDH29" s="12"/>
      <c r="FDI29" s="12"/>
      <c r="FDJ29" s="12"/>
      <c r="FDK29" s="12"/>
      <c r="FDL29" s="12"/>
      <c r="FDM29" s="12"/>
      <c r="FDN29" s="12"/>
      <c r="FDO29" s="12"/>
      <c r="FDP29" s="12"/>
      <c r="FDQ29" s="12"/>
      <c r="FDR29" s="12"/>
      <c r="FDS29" s="12"/>
      <c r="FDT29" s="12"/>
      <c r="FDU29" s="12"/>
      <c r="FDV29" s="12"/>
      <c r="FDW29" s="12"/>
      <c r="FDX29" s="12"/>
      <c r="FDY29" s="12"/>
      <c r="FDZ29" s="12"/>
      <c r="FEA29" s="12"/>
      <c r="FEB29" s="12"/>
      <c r="FEC29" s="12"/>
      <c r="FED29" s="12"/>
      <c r="FEE29" s="12"/>
      <c r="FEF29" s="12"/>
      <c r="FEG29" s="12"/>
      <c r="FEH29" s="12"/>
      <c r="FEI29" s="12"/>
      <c r="FEJ29" s="12"/>
      <c r="FEK29" s="12"/>
      <c r="FEL29" s="12"/>
      <c r="FEM29" s="12"/>
      <c r="FEN29" s="12"/>
      <c r="FEO29" s="12"/>
      <c r="FEP29" s="12"/>
      <c r="FEQ29" s="12"/>
      <c r="FER29" s="12"/>
      <c r="FES29" s="12"/>
      <c r="FET29" s="12"/>
      <c r="FEU29" s="12"/>
      <c r="FEV29" s="12"/>
      <c r="FEW29" s="12"/>
      <c r="FEX29" s="12"/>
      <c r="FEY29" s="12"/>
      <c r="FEZ29" s="12"/>
      <c r="FFA29" s="12"/>
      <c r="FFB29" s="12"/>
      <c r="FFC29" s="12"/>
      <c r="FFD29" s="12"/>
      <c r="FFE29" s="12"/>
      <c r="FFF29" s="12"/>
      <c r="FFG29" s="12"/>
      <c r="FFH29" s="12"/>
      <c r="FFI29" s="12"/>
      <c r="FFJ29" s="12"/>
      <c r="FFK29" s="12"/>
      <c r="FFL29" s="12"/>
      <c r="FFM29" s="12"/>
      <c r="FFN29" s="12"/>
      <c r="FFO29" s="12"/>
      <c r="FFP29" s="12"/>
      <c r="FFQ29" s="12"/>
      <c r="FFR29" s="12"/>
      <c r="FFS29" s="12"/>
      <c r="FFT29" s="12"/>
      <c r="FFU29" s="12"/>
      <c r="FFV29" s="12"/>
      <c r="FFW29" s="12"/>
      <c r="FFX29" s="12"/>
      <c r="FFY29" s="12"/>
      <c r="FFZ29" s="12"/>
      <c r="FGA29" s="12"/>
      <c r="FGB29" s="12"/>
      <c r="FGC29" s="12"/>
      <c r="FGD29" s="12"/>
      <c r="FGE29" s="12"/>
      <c r="FGF29" s="12"/>
      <c r="FGG29" s="12"/>
      <c r="FGH29" s="12"/>
      <c r="FGI29" s="12"/>
      <c r="FGJ29" s="12"/>
      <c r="FGK29" s="12"/>
      <c r="FGL29" s="12"/>
      <c r="FGM29" s="12"/>
      <c r="FGN29" s="12"/>
      <c r="FGO29" s="12"/>
      <c r="FGP29" s="12"/>
      <c r="FGQ29" s="12"/>
      <c r="FGR29" s="12"/>
      <c r="FGS29" s="12"/>
      <c r="FGT29" s="12"/>
      <c r="FGU29" s="12"/>
      <c r="FGV29" s="12"/>
      <c r="FGW29" s="12"/>
      <c r="FGX29" s="12"/>
      <c r="FGY29" s="12"/>
      <c r="FGZ29" s="12"/>
      <c r="FHA29" s="12"/>
      <c r="FHB29" s="12"/>
      <c r="FHC29" s="12"/>
      <c r="FHD29" s="12"/>
      <c r="FHE29" s="12"/>
      <c r="FHF29" s="12"/>
      <c r="FHG29" s="12"/>
      <c r="FHH29" s="12"/>
      <c r="FHI29" s="12"/>
      <c r="FHJ29" s="12"/>
      <c r="FHK29" s="12"/>
      <c r="FHL29" s="12"/>
      <c r="FHM29" s="12"/>
      <c r="FHN29" s="12"/>
      <c r="FHO29" s="12"/>
      <c r="FHP29" s="12"/>
      <c r="FHQ29" s="12"/>
      <c r="FHR29" s="12"/>
      <c r="FHS29" s="12"/>
      <c r="FHT29" s="12"/>
      <c r="FHU29" s="12"/>
      <c r="FHV29" s="12"/>
      <c r="FHW29" s="12"/>
      <c r="FHX29" s="12"/>
      <c r="FHY29" s="12"/>
      <c r="FHZ29" s="12"/>
      <c r="FIA29" s="12"/>
      <c r="FIB29" s="12"/>
      <c r="FIC29" s="12"/>
      <c r="FID29" s="12"/>
      <c r="FIE29" s="12"/>
      <c r="FIF29" s="12"/>
      <c r="FIG29" s="12"/>
      <c r="FIH29" s="12"/>
      <c r="FII29" s="12"/>
      <c r="FIJ29" s="12"/>
      <c r="FIK29" s="12"/>
      <c r="FIL29" s="12"/>
      <c r="FIM29" s="12"/>
      <c r="FIN29" s="12"/>
      <c r="FIO29" s="12"/>
      <c r="FIP29" s="12"/>
      <c r="FIQ29" s="12"/>
      <c r="FIR29" s="12"/>
      <c r="FIS29" s="12"/>
      <c r="FIT29" s="12"/>
      <c r="FIU29" s="12"/>
      <c r="FIV29" s="12"/>
      <c r="FIW29" s="12"/>
      <c r="FIX29" s="12"/>
      <c r="FIY29" s="12"/>
      <c r="FIZ29" s="12"/>
      <c r="FJA29" s="12"/>
      <c r="FJB29" s="12"/>
      <c r="FJC29" s="12"/>
      <c r="FJD29" s="12"/>
      <c r="FJE29" s="12"/>
      <c r="FJF29" s="12"/>
      <c r="FJG29" s="12"/>
      <c r="FJH29" s="12"/>
      <c r="FJI29" s="12"/>
      <c r="FJJ29" s="12"/>
      <c r="FJK29" s="12"/>
      <c r="FJL29" s="12"/>
      <c r="FJM29" s="12"/>
      <c r="FJN29" s="12"/>
      <c r="FJO29" s="12"/>
      <c r="FJP29" s="12"/>
      <c r="FJQ29" s="12"/>
      <c r="FJR29" s="12"/>
      <c r="FJS29" s="12"/>
      <c r="FJT29" s="12"/>
      <c r="FJU29" s="12"/>
      <c r="FJV29" s="12"/>
      <c r="FJW29" s="12"/>
      <c r="FJX29" s="12"/>
      <c r="FJY29" s="12"/>
      <c r="FJZ29" s="12"/>
      <c r="FKA29" s="12"/>
      <c r="FKB29" s="12"/>
      <c r="FKC29" s="12"/>
      <c r="FKD29" s="12"/>
      <c r="FKE29" s="12"/>
      <c r="FKF29" s="12"/>
      <c r="FKG29" s="12"/>
      <c r="FKH29" s="12"/>
      <c r="FKI29" s="12"/>
      <c r="FKJ29" s="12"/>
      <c r="FKK29" s="12"/>
      <c r="FKL29" s="12"/>
      <c r="FKM29" s="12"/>
      <c r="FKN29" s="12"/>
      <c r="FKO29" s="12"/>
      <c r="FKP29" s="12"/>
      <c r="FKQ29" s="12"/>
      <c r="FKR29" s="12"/>
      <c r="FKS29" s="12"/>
      <c r="FKT29" s="12"/>
      <c r="FKU29" s="12"/>
      <c r="FKV29" s="12"/>
      <c r="FKW29" s="12"/>
      <c r="FKX29" s="12"/>
      <c r="FKY29" s="12"/>
      <c r="FKZ29" s="12"/>
      <c r="FLA29" s="12"/>
      <c r="FLB29" s="12"/>
      <c r="FLC29" s="12"/>
      <c r="FLD29" s="12"/>
      <c r="FLE29" s="12"/>
      <c r="FLF29" s="12"/>
      <c r="FLG29" s="12"/>
      <c r="FLH29" s="12"/>
      <c r="FLI29" s="12"/>
      <c r="FLJ29" s="12"/>
      <c r="FLK29" s="12"/>
      <c r="FLL29" s="12"/>
      <c r="FLM29" s="12"/>
      <c r="FLN29" s="12"/>
      <c r="FLO29" s="12"/>
      <c r="FLP29" s="12"/>
      <c r="FLQ29" s="12"/>
      <c r="FLR29" s="12"/>
      <c r="FLS29" s="12"/>
      <c r="FLT29" s="12"/>
      <c r="FLU29" s="12"/>
      <c r="FLV29" s="12"/>
      <c r="FLW29" s="12"/>
      <c r="FLX29" s="12"/>
      <c r="FLY29" s="12"/>
      <c r="FLZ29" s="12"/>
      <c r="FMA29" s="12"/>
      <c r="FMB29" s="12"/>
      <c r="FMC29" s="12"/>
      <c r="FMD29" s="12"/>
      <c r="FME29" s="12"/>
      <c r="FMF29" s="12"/>
      <c r="FMG29" s="12"/>
      <c r="FMH29" s="12"/>
      <c r="FMI29" s="12"/>
      <c r="FMJ29" s="12"/>
      <c r="FMK29" s="12"/>
      <c r="FML29" s="12"/>
      <c r="FMM29" s="12"/>
      <c r="FMN29" s="12"/>
      <c r="FMO29" s="12"/>
      <c r="FMP29" s="12"/>
      <c r="FMQ29" s="12"/>
      <c r="FMR29" s="12"/>
      <c r="FMS29" s="12"/>
      <c r="FMT29" s="12"/>
      <c r="FMU29" s="12"/>
      <c r="FMV29" s="12"/>
      <c r="FMW29" s="12"/>
      <c r="FMX29" s="12"/>
      <c r="FMY29" s="12"/>
      <c r="FMZ29" s="12"/>
      <c r="FNA29" s="12"/>
      <c r="FNB29" s="12"/>
      <c r="FNC29" s="12"/>
      <c r="FND29" s="12"/>
      <c r="FNE29" s="12"/>
      <c r="FNF29" s="12"/>
      <c r="FNG29" s="12"/>
      <c r="FNH29" s="12"/>
      <c r="FNI29" s="12"/>
      <c r="FNJ29" s="12"/>
      <c r="FNK29" s="12"/>
      <c r="FNL29" s="12"/>
      <c r="FNM29" s="12"/>
      <c r="FNN29" s="12"/>
      <c r="FNO29" s="12"/>
      <c r="FNP29" s="12"/>
      <c r="FNQ29" s="12"/>
      <c r="FNR29" s="12"/>
      <c r="FNS29" s="12"/>
      <c r="FNT29" s="12"/>
      <c r="FNU29" s="12"/>
      <c r="FNV29" s="12"/>
      <c r="FNW29" s="12"/>
      <c r="FNX29" s="12"/>
      <c r="FNY29" s="12"/>
      <c r="FNZ29" s="12"/>
      <c r="FOA29" s="12"/>
      <c r="FOB29" s="12"/>
      <c r="FOC29" s="12"/>
      <c r="FOD29" s="12"/>
      <c r="FOE29" s="12"/>
      <c r="FOF29" s="12"/>
      <c r="FOG29" s="12"/>
      <c r="FOH29" s="12"/>
      <c r="FOI29" s="12"/>
      <c r="FOJ29" s="12"/>
      <c r="FOK29" s="12"/>
      <c r="FOL29" s="12"/>
      <c r="FOM29" s="12"/>
      <c r="FON29" s="12"/>
      <c r="FOO29" s="12"/>
      <c r="FOP29" s="12"/>
      <c r="FOQ29" s="12"/>
      <c r="FOR29" s="12"/>
      <c r="FOS29" s="12"/>
      <c r="FOT29" s="12"/>
      <c r="FOU29" s="12"/>
      <c r="FOV29" s="12"/>
      <c r="FOW29" s="12"/>
      <c r="FOX29" s="12"/>
      <c r="FOY29" s="12"/>
      <c r="FOZ29" s="12"/>
      <c r="FPA29" s="12"/>
      <c r="FPB29" s="12"/>
      <c r="FPC29" s="12"/>
      <c r="FPD29" s="12"/>
      <c r="FPE29" s="12"/>
      <c r="FPF29" s="12"/>
      <c r="FPG29" s="12"/>
      <c r="FPH29" s="12"/>
      <c r="FPI29" s="12"/>
      <c r="FPJ29" s="12"/>
      <c r="FPK29" s="12"/>
      <c r="FPL29" s="12"/>
      <c r="FPM29" s="12"/>
      <c r="FPN29" s="12"/>
      <c r="FPO29" s="12"/>
      <c r="FPP29" s="12"/>
      <c r="FPQ29" s="12"/>
      <c r="FPR29" s="12"/>
      <c r="FPS29" s="12"/>
      <c r="FPT29" s="12"/>
      <c r="FPU29" s="12"/>
      <c r="FPV29" s="12"/>
      <c r="FPW29" s="12"/>
      <c r="FPX29" s="12"/>
      <c r="FPY29" s="12"/>
      <c r="FPZ29" s="12"/>
      <c r="FQA29" s="12"/>
      <c r="FQB29" s="12"/>
      <c r="FQC29" s="12"/>
      <c r="FQD29" s="12"/>
      <c r="FQE29" s="12"/>
      <c r="FQF29" s="12"/>
      <c r="FQG29" s="12"/>
      <c r="FQH29" s="12"/>
      <c r="FQI29" s="12"/>
      <c r="FQJ29" s="12"/>
      <c r="FQK29" s="12"/>
      <c r="FQL29" s="12"/>
      <c r="FQM29" s="12"/>
      <c r="FQN29" s="12"/>
      <c r="FQO29" s="12"/>
      <c r="FQP29" s="12"/>
      <c r="FQQ29" s="12"/>
      <c r="FQR29" s="12"/>
      <c r="FQS29" s="12"/>
      <c r="FQT29" s="12"/>
      <c r="FQU29" s="12"/>
      <c r="FQV29" s="12"/>
      <c r="FQW29" s="12"/>
      <c r="FQX29" s="12"/>
      <c r="FQY29" s="12"/>
      <c r="FQZ29" s="12"/>
      <c r="FRA29" s="12"/>
      <c r="FRB29" s="12"/>
      <c r="FRC29" s="12"/>
      <c r="FRD29" s="12"/>
      <c r="FRE29" s="12"/>
      <c r="FRF29" s="12"/>
      <c r="FRG29" s="12"/>
      <c r="FRH29" s="12"/>
      <c r="FRI29" s="12"/>
      <c r="FRJ29" s="12"/>
      <c r="FRK29" s="12"/>
      <c r="FRL29" s="12"/>
      <c r="FRM29" s="12"/>
      <c r="FRN29" s="12"/>
      <c r="FRO29" s="12"/>
      <c r="FRP29" s="12"/>
      <c r="FRQ29" s="12"/>
      <c r="FRR29" s="12"/>
      <c r="FRS29" s="12"/>
      <c r="FRT29" s="12"/>
      <c r="FRU29" s="12"/>
      <c r="FRV29" s="12"/>
      <c r="FRW29" s="12"/>
      <c r="FRX29" s="12"/>
      <c r="FRY29" s="12"/>
      <c r="FRZ29" s="12"/>
      <c r="FSA29" s="12"/>
      <c r="FSB29" s="12"/>
      <c r="FSC29" s="12"/>
      <c r="FSD29" s="12"/>
      <c r="FSE29" s="12"/>
      <c r="FSF29" s="12"/>
      <c r="FSG29" s="12"/>
      <c r="FSH29" s="12"/>
      <c r="FSI29" s="12"/>
      <c r="FSJ29" s="12"/>
      <c r="FSK29" s="12"/>
      <c r="FSL29" s="12"/>
      <c r="FSM29" s="12"/>
      <c r="FSN29" s="12"/>
      <c r="FSO29" s="12"/>
      <c r="FSP29" s="12"/>
      <c r="FSQ29" s="12"/>
      <c r="FSR29" s="12"/>
      <c r="FSS29" s="12"/>
      <c r="FST29" s="12"/>
      <c r="FSU29" s="12"/>
      <c r="FSV29" s="12"/>
      <c r="FSW29" s="12"/>
      <c r="FSX29" s="12"/>
      <c r="FSY29" s="12"/>
      <c r="FSZ29" s="12"/>
      <c r="FTA29" s="12"/>
      <c r="FTB29" s="12"/>
      <c r="FTC29" s="12"/>
      <c r="FTD29" s="12"/>
      <c r="FTE29" s="12"/>
      <c r="FTF29" s="12"/>
      <c r="FTG29" s="12"/>
      <c r="FTH29" s="12"/>
      <c r="FTI29" s="12"/>
      <c r="FTJ29" s="12"/>
      <c r="FTK29" s="12"/>
      <c r="FTL29" s="12"/>
      <c r="FTM29" s="12"/>
      <c r="FTN29" s="12"/>
      <c r="FTO29" s="12"/>
      <c r="FTP29" s="12"/>
      <c r="FTQ29" s="12"/>
      <c r="FTR29" s="12"/>
      <c r="FTS29" s="12"/>
      <c r="FTT29" s="12"/>
      <c r="FTU29" s="12"/>
      <c r="FTV29" s="12"/>
      <c r="FTW29" s="12"/>
      <c r="FTX29" s="12"/>
      <c r="FTY29" s="12"/>
      <c r="FTZ29" s="12"/>
      <c r="FUA29" s="12"/>
      <c r="FUB29" s="12"/>
      <c r="FUC29" s="12"/>
      <c r="FUD29" s="12"/>
      <c r="FUE29" s="12"/>
      <c r="FUF29" s="12"/>
      <c r="FUG29" s="12"/>
      <c r="FUH29" s="12"/>
      <c r="FUI29" s="12"/>
      <c r="FUJ29" s="12"/>
      <c r="FUK29" s="12"/>
      <c r="FUL29" s="12"/>
      <c r="FUM29" s="12"/>
      <c r="FUN29" s="12"/>
      <c r="FUO29" s="12"/>
      <c r="FUP29" s="12"/>
      <c r="FUQ29" s="12"/>
      <c r="FUR29" s="12"/>
      <c r="FUS29" s="12"/>
      <c r="FUT29" s="12"/>
      <c r="FUU29" s="12"/>
      <c r="FUV29" s="12"/>
      <c r="FUW29" s="12"/>
      <c r="FUX29" s="12"/>
      <c r="FUY29" s="12"/>
      <c r="FUZ29" s="12"/>
      <c r="FVA29" s="12"/>
      <c r="FVB29" s="12"/>
      <c r="FVC29" s="12"/>
      <c r="FVD29" s="12"/>
      <c r="FVE29" s="12"/>
      <c r="FVF29" s="12"/>
      <c r="FVG29" s="12"/>
      <c r="FVH29" s="12"/>
      <c r="FVI29" s="12"/>
      <c r="FVJ29" s="12"/>
      <c r="FVK29" s="12"/>
      <c r="FVL29" s="12"/>
      <c r="FVM29" s="12"/>
      <c r="FVN29" s="12"/>
      <c r="FVO29" s="12"/>
      <c r="FVP29" s="12"/>
      <c r="FVQ29" s="12"/>
      <c r="FVR29" s="12"/>
      <c r="FVS29" s="12"/>
      <c r="FVT29" s="12"/>
      <c r="FVU29" s="12"/>
      <c r="FVV29" s="12"/>
      <c r="FVW29" s="12"/>
      <c r="FVX29" s="12"/>
      <c r="FVY29" s="12"/>
      <c r="FVZ29" s="12"/>
      <c r="FWA29" s="12"/>
      <c r="FWB29" s="12"/>
      <c r="FWC29" s="12"/>
      <c r="FWD29" s="12"/>
      <c r="FWE29" s="12"/>
      <c r="FWF29" s="12"/>
      <c r="FWG29" s="12"/>
      <c r="FWH29" s="12"/>
      <c r="FWI29" s="12"/>
      <c r="FWJ29" s="12"/>
      <c r="FWK29" s="12"/>
      <c r="FWL29" s="12"/>
      <c r="FWM29" s="12"/>
      <c r="FWN29" s="12"/>
      <c r="FWO29" s="12"/>
      <c r="FWP29" s="12"/>
      <c r="FWQ29" s="12"/>
      <c r="FWR29" s="12"/>
      <c r="FWS29" s="12"/>
      <c r="FWT29" s="12"/>
      <c r="FWU29" s="12"/>
      <c r="FWV29" s="12"/>
      <c r="FWW29" s="12"/>
      <c r="FWX29" s="12"/>
      <c r="FWY29" s="12"/>
      <c r="FWZ29" s="12"/>
      <c r="FXA29" s="12"/>
      <c r="FXB29" s="12"/>
      <c r="FXC29" s="12"/>
      <c r="FXD29" s="12"/>
      <c r="FXE29" s="12"/>
      <c r="FXF29" s="12"/>
      <c r="FXG29" s="12"/>
      <c r="FXH29" s="12"/>
      <c r="FXI29" s="12"/>
      <c r="FXJ29" s="12"/>
      <c r="FXK29" s="12"/>
      <c r="FXL29" s="12"/>
      <c r="FXM29" s="12"/>
      <c r="FXN29" s="12"/>
      <c r="FXO29" s="12"/>
      <c r="FXP29" s="12"/>
      <c r="FXQ29" s="12"/>
      <c r="FXR29" s="12"/>
      <c r="FXS29" s="12"/>
      <c r="FXT29" s="12"/>
      <c r="FXU29" s="12"/>
      <c r="FXV29" s="12"/>
      <c r="FXW29" s="12"/>
      <c r="FXX29" s="12"/>
      <c r="FXY29" s="12"/>
      <c r="FXZ29" s="12"/>
      <c r="FYA29" s="12"/>
      <c r="FYB29" s="12"/>
      <c r="FYC29" s="12"/>
      <c r="FYD29" s="12"/>
      <c r="FYE29" s="12"/>
      <c r="FYF29" s="12"/>
      <c r="FYG29" s="12"/>
      <c r="FYH29" s="12"/>
      <c r="FYI29" s="12"/>
      <c r="FYJ29" s="12"/>
      <c r="FYK29" s="12"/>
      <c r="FYL29" s="12"/>
      <c r="FYM29" s="12"/>
      <c r="FYN29" s="12"/>
      <c r="FYO29" s="12"/>
      <c r="FYP29" s="12"/>
      <c r="FYQ29" s="12"/>
      <c r="FYR29" s="12"/>
      <c r="FYS29" s="12"/>
      <c r="FYT29" s="12"/>
      <c r="FYU29" s="12"/>
      <c r="FYV29" s="12"/>
      <c r="FYW29" s="12"/>
      <c r="FYX29" s="12"/>
      <c r="FYY29" s="12"/>
      <c r="FYZ29" s="12"/>
      <c r="FZA29" s="12"/>
      <c r="FZB29" s="12"/>
      <c r="FZC29" s="12"/>
      <c r="FZD29" s="12"/>
      <c r="FZE29" s="12"/>
      <c r="FZF29" s="12"/>
      <c r="FZG29" s="12"/>
      <c r="FZH29" s="12"/>
      <c r="FZI29" s="12"/>
      <c r="FZJ29" s="12"/>
      <c r="FZK29" s="12"/>
      <c r="FZL29" s="12"/>
      <c r="FZM29" s="12"/>
      <c r="FZN29" s="12"/>
      <c r="FZO29" s="12"/>
      <c r="FZP29" s="12"/>
      <c r="FZQ29" s="12"/>
      <c r="FZR29" s="12"/>
      <c r="FZS29" s="12"/>
      <c r="FZT29" s="12"/>
      <c r="FZU29" s="12"/>
      <c r="FZV29" s="12"/>
      <c r="FZW29" s="12"/>
      <c r="FZX29" s="12"/>
      <c r="FZY29" s="12"/>
      <c r="FZZ29" s="12"/>
      <c r="GAA29" s="12"/>
      <c r="GAB29" s="12"/>
      <c r="GAC29" s="12"/>
      <c r="GAD29" s="12"/>
      <c r="GAE29" s="12"/>
      <c r="GAF29" s="12"/>
      <c r="GAG29" s="12"/>
      <c r="GAH29" s="12"/>
      <c r="GAI29" s="12"/>
      <c r="GAJ29" s="12"/>
      <c r="GAK29" s="12"/>
      <c r="GAL29" s="12"/>
      <c r="GAM29" s="12"/>
      <c r="GAN29" s="12"/>
      <c r="GAO29" s="12"/>
      <c r="GAP29" s="12"/>
      <c r="GAQ29" s="12"/>
      <c r="GAR29" s="12"/>
      <c r="GAS29" s="12"/>
      <c r="GAT29" s="12"/>
      <c r="GAU29" s="12"/>
      <c r="GAV29" s="12"/>
      <c r="GAW29" s="12"/>
      <c r="GAX29" s="12"/>
      <c r="GAY29" s="12"/>
      <c r="GAZ29" s="12"/>
      <c r="GBA29" s="12"/>
      <c r="GBB29" s="12"/>
      <c r="GBC29" s="12"/>
      <c r="GBD29" s="12"/>
      <c r="GBE29" s="12"/>
      <c r="GBF29" s="12"/>
      <c r="GBG29" s="12"/>
      <c r="GBH29" s="12"/>
      <c r="GBI29" s="12"/>
      <c r="GBJ29" s="12"/>
      <c r="GBK29" s="12"/>
      <c r="GBL29" s="12"/>
      <c r="GBM29" s="12"/>
      <c r="GBN29" s="12"/>
      <c r="GBO29" s="12"/>
      <c r="GBP29" s="12"/>
      <c r="GBQ29" s="12"/>
      <c r="GBR29" s="12"/>
      <c r="GBS29" s="12"/>
      <c r="GBT29" s="12"/>
      <c r="GBU29" s="12"/>
      <c r="GBV29" s="12"/>
      <c r="GBW29" s="12"/>
      <c r="GBX29" s="12"/>
      <c r="GBY29" s="12"/>
      <c r="GBZ29" s="12"/>
      <c r="GCA29" s="12"/>
      <c r="GCB29" s="12"/>
      <c r="GCC29" s="12"/>
      <c r="GCD29" s="12"/>
      <c r="GCE29" s="12"/>
      <c r="GCF29" s="12"/>
      <c r="GCG29" s="12"/>
      <c r="GCH29" s="12"/>
      <c r="GCI29" s="12"/>
      <c r="GCJ29" s="12"/>
      <c r="GCK29" s="12"/>
      <c r="GCL29" s="12"/>
      <c r="GCM29" s="12"/>
      <c r="GCN29" s="12"/>
      <c r="GCO29" s="12"/>
      <c r="GCP29" s="12"/>
      <c r="GCQ29" s="12"/>
      <c r="GCR29" s="12"/>
      <c r="GCS29" s="12"/>
      <c r="GCT29" s="12"/>
      <c r="GCU29" s="12"/>
      <c r="GCV29" s="12"/>
      <c r="GCW29" s="12"/>
      <c r="GCX29" s="12"/>
      <c r="GCY29" s="12"/>
      <c r="GCZ29" s="12"/>
      <c r="GDA29" s="12"/>
      <c r="GDB29" s="12"/>
      <c r="GDC29" s="12"/>
      <c r="GDD29" s="12"/>
      <c r="GDE29" s="12"/>
      <c r="GDF29" s="12"/>
      <c r="GDG29" s="12"/>
      <c r="GDH29" s="12"/>
      <c r="GDI29" s="12"/>
      <c r="GDJ29" s="12"/>
      <c r="GDK29" s="12"/>
      <c r="GDL29" s="12"/>
      <c r="GDM29" s="12"/>
      <c r="GDN29" s="12"/>
      <c r="GDO29" s="12"/>
      <c r="GDP29" s="12"/>
      <c r="GDQ29" s="12"/>
      <c r="GDR29" s="12"/>
      <c r="GDS29" s="12"/>
      <c r="GDT29" s="12"/>
      <c r="GDU29" s="12"/>
      <c r="GDV29" s="12"/>
      <c r="GDW29" s="12"/>
      <c r="GDX29" s="12"/>
      <c r="GDY29" s="12"/>
      <c r="GDZ29" s="12"/>
      <c r="GEA29" s="12"/>
      <c r="GEB29" s="12"/>
      <c r="GEC29" s="12"/>
      <c r="GED29" s="12"/>
      <c r="GEE29" s="12"/>
      <c r="GEF29" s="12"/>
      <c r="GEG29" s="12"/>
      <c r="GEH29" s="12"/>
      <c r="GEI29" s="12"/>
      <c r="GEJ29" s="12"/>
      <c r="GEK29" s="12"/>
      <c r="GEL29" s="12"/>
      <c r="GEM29" s="12"/>
      <c r="GEN29" s="12"/>
      <c r="GEO29" s="12"/>
      <c r="GEP29" s="12"/>
      <c r="GEQ29" s="12"/>
      <c r="GER29" s="12"/>
      <c r="GES29" s="12"/>
      <c r="GET29" s="12"/>
      <c r="GEU29" s="12"/>
      <c r="GEV29" s="12"/>
      <c r="GEW29" s="12"/>
      <c r="GEX29" s="12"/>
      <c r="GEY29" s="12"/>
      <c r="GEZ29" s="12"/>
      <c r="GFA29" s="12"/>
      <c r="GFB29" s="12"/>
      <c r="GFC29" s="12"/>
      <c r="GFD29" s="12"/>
      <c r="GFE29" s="12"/>
      <c r="GFF29" s="12"/>
      <c r="GFG29" s="12"/>
      <c r="GFH29" s="12"/>
      <c r="GFI29" s="12"/>
      <c r="GFJ29" s="12"/>
      <c r="GFK29" s="12"/>
      <c r="GFL29" s="12"/>
      <c r="GFM29" s="12"/>
      <c r="GFN29" s="12"/>
      <c r="GFO29" s="12"/>
      <c r="GFP29" s="12"/>
      <c r="GFQ29" s="12"/>
      <c r="GFR29" s="12"/>
      <c r="GFS29" s="12"/>
      <c r="GFT29" s="12"/>
      <c r="GFU29" s="12"/>
      <c r="GFV29" s="12"/>
      <c r="GFW29" s="12"/>
      <c r="GFX29" s="12"/>
      <c r="GFY29" s="12"/>
      <c r="GFZ29" s="12"/>
      <c r="GGA29" s="12"/>
      <c r="GGB29" s="12"/>
      <c r="GGC29" s="12"/>
      <c r="GGD29" s="12"/>
      <c r="GGE29" s="12"/>
      <c r="GGF29" s="12"/>
      <c r="GGG29" s="12"/>
      <c r="GGH29" s="12"/>
      <c r="GGI29" s="12"/>
      <c r="GGJ29" s="12"/>
      <c r="GGK29" s="12"/>
      <c r="GGL29" s="12"/>
      <c r="GGM29" s="12"/>
      <c r="GGN29" s="12"/>
      <c r="GGO29" s="12"/>
      <c r="GGP29" s="12"/>
      <c r="GGQ29" s="12"/>
      <c r="GGR29" s="12"/>
      <c r="GGS29" s="12"/>
      <c r="GGT29" s="12"/>
      <c r="GGU29" s="12"/>
      <c r="GGV29" s="12"/>
      <c r="GGW29" s="12"/>
      <c r="GGX29" s="12"/>
      <c r="GGY29" s="12"/>
      <c r="GGZ29" s="12"/>
      <c r="GHA29" s="12"/>
      <c r="GHB29" s="12"/>
      <c r="GHC29" s="12"/>
      <c r="GHD29" s="12"/>
      <c r="GHE29" s="12"/>
      <c r="GHF29" s="12"/>
      <c r="GHG29" s="12"/>
      <c r="GHH29" s="12"/>
      <c r="GHI29" s="12"/>
      <c r="GHJ29" s="12"/>
      <c r="GHK29" s="12"/>
      <c r="GHL29" s="12"/>
      <c r="GHM29" s="12"/>
      <c r="GHN29" s="12"/>
      <c r="GHO29" s="12"/>
      <c r="GHP29" s="12"/>
      <c r="GHQ29" s="12"/>
      <c r="GHR29" s="12"/>
      <c r="GHS29" s="12"/>
      <c r="GHT29" s="12"/>
      <c r="GHU29" s="12"/>
      <c r="GHV29" s="12"/>
      <c r="GHW29" s="12"/>
      <c r="GHX29" s="12"/>
      <c r="GHY29" s="12"/>
      <c r="GHZ29" s="12"/>
      <c r="GIA29" s="12"/>
      <c r="GIB29" s="12"/>
      <c r="GIC29" s="12"/>
      <c r="GID29" s="12"/>
      <c r="GIE29" s="12"/>
      <c r="GIF29" s="12"/>
      <c r="GIG29" s="12"/>
      <c r="GIH29" s="12"/>
      <c r="GII29" s="12"/>
      <c r="GIJ29" s="12"/>
      <c r="GIK29" s="12"/>
      <c r="GIL29" s="12"/>
      <c r="GIM29" s="12"/>
      <c r="GIN29" s="12"/>
      <c r="GIO29" s="12"/>
      <c r="GIP29" s="12"/>
      <c r="GIQ29" s="12"/>
      <c r="GIR29" s="12"/>
      <c r="GIS29" s="12"/>
      <c r="GIT29" s="12"/>
      <c r="GIU29" s="12"/>
      <c r="GIV29" s="12"/>
      <c r="GIW29" s="12"/>
      <c r="GIX29" s="12"/>
      <c r="GIY29" s="12"/>
      <c r="GIZ29" s="12"/>
      <c r="GJA29" s="12"/>
      <c r="GJB29" s="12"/>
      <c r="GJC29" s="12"/>
      <c r="GJD29" s="12"/>
      <c r="GJE29" s="12"/>
      <c r="GJF29" s="12"/>
      <c r="GJG29" s="12"/>
      <c r="GJH29" s="12"/>
      <c r="GJI29" s="12"/>
      <c r="GJJ29" s="12"/>
      <c r="GJK29" s="12"/>
      <c r="GJL29" s="12"/>
      <c r="GJM29" s="12"/>
      <c r="GJN29" s="12"/>
      <c r="GJO29" s="12"/>
      <c r="GJP29" s="12"/>
      <c r="GJQ29" s="12"/>
      <c r="GJR29" s="12"/>
      <c r="GJS29" s="12"/>
      <c r="GJT29" s="12"/>
      <c r="GJU29" s="12"/>
      <c r="GJV29" s="12"/>
      <c r="GJW29" s="12"/>
      <c r="GJX29" s="12"/>
      <c r="GJY29" s="12"/>
      <c r="GJZ29" s="12"/>
      <c r="GKA29" s="12"/>
      <c r="GKB29" s="12"/>
      <c r="GKC29" s="12"/>
      <c r="GKD29" s="12"/>
      <c r="GKE29" s="12"/>
      <c r="GKF29" s="12"/>
      <c r="GKG29" s="12"/>
      <c r="GKH29" s="12"/>
      <c r="GKI29" s="12"/>
      <c r="GKJ29" s="12"/>
      <c r="GKK29" s="12"/>
      <c r="GKL29" s="12"/>
      <c r="GKM29" s="12"/>
      <c r="GKN29" s="12"/>
      <c r="GKO29" s="12"/>
      <c r="GKP29" s="12"/>
      <c r="GKQ29" s="12"/>
      <c r="GKR29" s="12"/>
      <c r="GKS29" s="12"/>
      <c r="GKT29" s="12"/>
      <c r="GKU29" s="12"/>
      <c r="GKV29" s="12"/>
      <c r="GKW29" s="12"/>
      <c r="GKX29" s="12"/>
      <c r="GKY29" s="12"/>
      <c r="GKZ29" s="12"/>
      <c r="GLA29" s="12"/>
      <c r="GLB29" s="12"/>
      <c r="GLC29" s="12"/>
      <c r="GLD29" s="12"/>
      <c r="GLE29" s="12"/>
      <c r="GLF29" s="12"/>
      <c r="GLG29" s="12"/>
      <c r="GLH29" s="12"/>
      <c r="GLI29" s="12"/>
      <c r="GLJ29" s="12"/>
      <c r="GLK29" s="12"/>
      <c r="GLL29" s="12"/>
      <c r="GLM29" s="12"/>
      <c r="GLN29" s="12"/>
      <c r="GLO29" s="12"/>
      <c r="GLP29" s="12"/>
      <c r="GLQ29" s="12"/>
      <c r="GLR29" s="12"/>
      <c r="GLS29" s="12"/>
      <c r="GLT29" s="12"/>
      <c r="GLU29" s="12"/>
      <c r="GLV29" s="12"/>
      <c r="GLW29" s="12"/>
      <c r="GLX29" s="12"/>
      <c r="GLY29" s="12"/>
      <c r="GLZ29" s="12"/>
      <c r="GMA29" s="12"/>
      <c r="GMB29" s="12"/>
      <c r="GMC29" s="12"/>
      <c r="GMD29" s="12"/>
      <c r="GME29" s="12"/>
      <c r="GMF29" s="12"/>
      <c r="GMG29" s="12"/>
      <c r="GMH29" s="12"/>
      <c r="GMI29" s="12"/>
      <c r="GMJ29" s="12"/>
      <c r="GMK29" s="12"/>
      <c r="GML29" s="12"/>
      <c r="GMM29" s="12"/>
      <c r="GMN29" s="12"/>
      <c r="GMO29" s="12"/>
      <c r="GMP29" s="12"/>
      <c r="GMQ29" s="12"/>
      <c r="GMR29" s="12"/>
      <c r="GMS29" s="12"/>
      <c r="GMT29" s="12"/>
      <c r="GMU29" s="12"/>
      <c r="GMV29" s="12"/>
      <c r="GMW29" s="12"/>
      <c r="GMX29" s="12"/>
      <c r="GMY29" s="12"/>
      <c r="GMZ29" s="12"/>
      <c r="GNA29" s="12"/>
      <c r="GNB29" s="12"/>
      <c r="GNC29" s="12"/>
      <c r="GND29" s="12"/>
      <c r="GNE29" s="12"/>
      <c r="GNF29" s="12"/>
      <c r="GNG29" s="12"/>
      <c r="GNH29" s="12"/>
      <c r="GNI29" s="12"/>
      <c r="GNJ29" s="12"/>
      <c r="GNK29" s="12"/>
      <c r="GNL29" s="12"/>
      <c r="GNM29" s="12"/>
      <c r="GNN29" s="12"/>
      <c r="GNO29" s="12"/>
      <c r="GNP29" s="12"/>
      <c r="GNQ29" s="12"/>
      <c r="GNR29" s="12"/>
      <c r="GNS29" s="12"/>
      <c r="GNT29" s="12"/>
      <c r="GNU29" s="12"/>
      <c r="GNV29" s="12"/>
      <c r="GNW29" s="12"/>
      <c r="GNX29" s="12"/>
      <c r="GNY29" s="12"/>
      <c r="GNZ29" s="12"/>
      <c r="GOA29" s="12"/>
      <c r="GOB29" s="12"/>
      <c r="GOC29" s="12"/>
      <c r="GOD29" s="12"/>
      <c r="GOE29" s="12"/>
      <c r="GOF29" s="12"/>
      <c r="GOG29" s="12"/>
      <c r="GOH29" s="12"/>
      <c r="GOI29" s="12"/>
      <c r="GOJ29" s="12"/>
      <c r="GOK29" s="12"/>
      <c r="GOL29" s="12"/>
      <c r="GOM29" s="12"/>
      <c r="GON29" s="12"/>
      <c r="GOO29" s="12"/>
      <c r="GOP29" s="12"/>
      <c r="GOQ29" s="12"/>
      <c r="GOR29" s="12"/>
      <c r="GOS29" s="12"/>
      <c r="GOT29" s="12"/>
      <c r="GOU29" s="12"/>
      <c r="GOV29" s="12"/>
      <c r="GOW29" s="12"/>
      <c r="GOX29" s="12"/>
      <c r="GOY29" s="12"/>
      <c r="GOZ29" s="12"/>
      <c r="GPA29" s="12"/>
      <c r="GPB29" s="12"/>
      <c r="GPC29" s="12"/>
      <c r="GPD29" s="12"/>
      <c r="GPE29" s="12"/>
      <c r="GPF29" s="12"/>
      <c r="GPG29" s="12"/>
      <c r="GPH29" s="12"/>
      <c r="GPI29" s="12"/>
      <c r="GPJ29" s="12"/>
      <c r="GPK29" s="12"/>
      <c r="GPL29" s="12"/>
      <c r="GPM29" s="12"/>
      <c r="GPN29" s="12"/>
      <c r="GPO29" s="12"/>
      <c r="GPP29" s="12"/>
      <c r="GPQ29" s="12"/>
      <c r="GPR29" s="12"/>
      <c r="GPS29" s="12"/>
      <c r="GPT29" s="12"/>
      <c r="GPU29" s="12"/>
      <c r="GPV29" s="12"/>
      <c r="GPW29" s="12"/>
      <c r="GPX29" s="12"/>
      <c r="GPY29" s="12"/>
      <c r="GPZ29" s="12"/>
      <c r="GQA29" s="12"/>
      <c r="GQB29" s="12"/>
      <c r="GQC29" s="12"/>
      <c r="GQD29" s="12"/>
      <c r="GQE29" s="12"/>
      <c r="GQF29" s="12"/>
      <c r="GQG29" s="12"/>
      <c r="GQH29" s="12"/>
      <c r="GQI29" s="12"/>
      <c r="GQJ29" s="12"/>
      <c r="GQK29" s="12"/>
      <c r="GQL29" s="12"/>
      <c r="GQM29" s="12"/>
      <c r="GQN29" s="12"/>
      <c r="GQO29" s="12"/>
      <c r="GQP29" s="12"/>
      <c r="GQQ29" s="12"/>
      <c r="GQR29" s="12"/>
      <c r="GQS29" s="12"/>
      <c r="GQT29" s="12"/>
      <c r="GQU29" s="12"/>
      <c r="GQV29" s="12"/>
      <c r="GQW29" s="12"/>
      <c r="GQX29" s="12"/>
      <c r="GQY29" s="12"/>
      <c r="GQZ29" s="12"/>
      <c r="GRA29" s="12"/>
      <c r="GRB29" s="12"/>
      <c r="GRC29" s="12"/>
      <c r="GRD29" s="12"/>
      <c r="GRE29" s="12"/>
      <c r="GRF29" s="12"/>
      <c r="GRG29" s="12"/>
      <c r="GRH29" s="12"/>
      <c r="GRI29" s="12"/>
      <c r="GRJ29" s="12"/>
      <c r="GRK29" s="12"/>
      <c r="GRL29" s="12"/>
      <c r="GRM29" s="12"/>
      <c r="GRN29" s="12"/>
      <c r="GRO29" s="12"/>
      <c r="GRP29" s="12"/>
      <c r="GRQ29" s="12"/>
      <c r="GRR29" s="12"/>
      <c r="GRS29" s="12"/>
      <c r="GRT29" s="12"/>
      <c r="GRU29" s="12"/>
      <c r="GRV29" s="12"/>
      <c r="GRW29" s="12"/>
      <c r="GRX29" s="12"/>
      <c r="GRY29" s="12"/>
      <c r="GRZ29" s="12"/>
      <c r="GSA29" s="12"/>
      <c r="GSB29" s="12"/>
      <c r="GSC29" s="12"/>
      <c r="GSD29" s="12"/>
      <c r="GSE29" s="12"/>
      <c r="GSF29" s="12"/>
      <c r="GSG29" s="12"/>
      <c r="GSH29" s="12"/>
      <c r="GSI29" s="12"/>
      <c r="GSJ29" s="12"/>
      <c r="GSK29" s="12"/>
      <c r="GSL29" s="12"/>
      <c r="GSM29" s="12"/>
      <c r="GSN29" s="12"/>
      <c r="GSO29" s="12"/>
      <c r="GSP29" s="12"/>
      <c r="GSQ29" s="12"/>
      <c r="GSR29" s="12"/>
      <c r="GSS29" s="12"/>
      <c r="GST29" s="12"/>
      <c r="GSU29" s="12"/>
      <c r="GSV29" s="12"/>
      <c r="GSW29" s="12"/>
      <c r="GSX29" s="12"/>
      <c r="GSY29" s="12"/>
      <c r="GSZ29" s="12"/>
      <c r="GTA29" s="12"/>
      <c r="GTB29" s="12"/>
      <c r="GTC29" s="12"/>
      <c r="GTD29" s="12"/>
      <c r="GTE29" s="12"/>
      <c r="GTF29" s="12"/>
      <c r="GTG29" s="12"/>
      <c r="GTH29" s="12"/>
      <c r="GTI29" s="12"/>
      <c r="GTJ29" s="12"/>
      <c r="GTK29" s="12"/>
      <c r="GTL29" s="12"/>
      <c r="GTM29" s="12"/>
      <c r="GTN29" s="12"/>
      <c r="GTO29" s="12"/>
      <c r="GTP29" s="12"/>
      <c r="GTQ29" s="12"/>
      <c r="GTR29" s="12"/>
      <c r="GTS29" s="12"/>
      <c r="GTT29" s="12"/>
      <c r="GTU29" s="12"/>
      <c r="GTV29" s="12"/>
      <c r="GTW29" s="12"/>
      <c r="GTX29" s="12"/>
      <c r="GTY29" s="12"/>
      <c r="GTZ29" s="12"/>
      <c r="GUA29" s="12"/>
      <c r="GUB29" s="12"/>
      <c r="GUC29" s="12"/>
      <c r="GUD29" s="12"/>
      <c r="GUE29" s="12"/>
      <c r="GUF29" s="12"/>
      <c r="GUG29" s="12"/>
      <c r="GUH29" s="12"/>
      <c r="GUI29" s="12"/>
      <c r="GUJ29" s="12"/>
      <c r="GUK29" s="12"/>
      <c r="GUL29" s="12"/>
      <c r="GUM29" s="12"/>
      <c r="GUN29" s="12"/>
      <c r="GUO29" s="12"/>
      <c r="GUP29" s="12"/>
      <c r="GUQ29" s="12"/>
      <c r="GUR29" s="12"/>
      <c r="GUS29" s="12"/>
      <c r="GUT29" s="12"/>
      <c r="GUU29" s="12"/>
      <c r="GUV29" s="12"/>
      <c r="GUW29" s="12"/>
      <c r="GUX29" s="12"/>
      <c r="GUY29" s="12"/>
      <c r="GUZ29" s="12"/>
      <c r="GVA29" s="12"/>
      <c r="GVB29" s="12"/>
      <c r="GVC29" s="12"/>
      <c r="GVD29" s="12"/>
      <c r="GVE29" s="12"/>
      <c r="GVF29" s="12"/>
      <c r="GVG29" s="12"/>
      <c r="GVH29" s="12"/>
      <c r="GVI29" s="12"/>
      <c r="GVJ29" s="12"/>
      <c r="GVK29" s="12"/>
      <c r="GVL29" s="12"/>
      <c r="GVM29" s="12"/>
      <c r="GVN29" s="12"/>
      <c r="GVO29" s="12"/>
      <c r="GVP29" s="12"/>
      <c r="GVQ29" s="12"/>
      <c r="GVR29" s="12"/>
      <c r="GVS29" s="12"/>
      <c r="GVT29" s="12"/>
      <c r="GVU29" s="12"/>
      <c r="GVV29" s="12"/>
      <c r="GVW29" s="12"/>
      <c r="GVX29" s="12"/>
      <c r="GVY29" s="12"/>
      <c r="GVZ29" s="12"/>
      <c r="GWA29" s="12"/>
      <c r="GWB29" s="12"/>
      <c r="GWC29" s="12"/>
      <c r="GWD29" s="12"/>
      <c r="GWE29" s="12"/>
      <c r="GWF29" s="12"/>
      <c r="GWG29" s="12"/>
      <c r="GWH29" s="12"/>
      <c r="GWI29" s="12"/>
      <c r="GWJ29" s="12"/>
      <c r="GWK29" s="12"/>
      <c r="GWL29" s="12"/>
      <c r="GWM29" s="12"/>
      <c r="GWN29" s="12"/>
      <c r="GWO29" s="12"/>
      <c r="GWP29" s="12"/>
      <c r="GWQ29" s="12"/>
      <c r="GWR29" s="12"/>
      <c r="GWS29" s="12"/>
      <c r="GWT29" s="12"/>
      <c r="GWU29" s="12"/>
      <c r="GWV29" s="12"/>
      <c r="GWW29" s="12"/>
      <c r="GWX29" s="12"/>
      <c r="GWY29" s="12"/>
      <c r="GWZ29" s="12"/>
      <c r="GXA29" s="12"/>
      <c r="GXB29" s="12"/>
      <c r="GXC29" s="12"/>
      <c r="GXD29" s="12"/>
      <c r="GXE29" s="12"/>
      <c r="GXF29" s="12"/>
      <c r="GXG29" s="12"/>
      <c r="GXH29" s="12"/>
      <c r="GXI29" s="12"/>
      <c r="GXJ29" s="12"/>
      <c r="GXK29" s="12"/>
      <c r="GXL29" s="12"/>
      <c r="GXM29" s="12"/>
      <c r="GXN29" s="12"/>
      <c r="GXO29" s="12"/>
      <c r="GXP29" s="12"/>
      <c r="GXQ29" s="12"/>
      <c r="GXR29" s="12"/>
      <c r="GXS29" s="12"/>
      <c r="GXT29" s="12"/>
      <c r="GXU29" s="12"/>
      <c r="GXV29" s="12"/>
      <c r="GXW29" s="12"/>
      <c r="GXX29" s="12"/>
      <c r="GXY29" s="12"/>
      <c r="GXZ29" s="12"/>
      <c r="GYA29" s="12"/>
      <c r="GYB29" s="12"/>
      <c r="GYC29" s="12"/>
      <c r="GYD29" s="12"/>
      <c r="GYE29" s="12"/>
      <c r="GYF29" s="12"/>
      <c r="GYG29" s="12"/>
      <c r="GYH29" s="12"/>
      <c r="GYI29" s="12"/>
      <c r="GYJ29" s="12"/>
      <c r="GYK29" s="12"/>
      <c r="GYL29" s="12"/>
      <c r="GYM29" s="12"/>
      <c r="GYN29" s="12"/>
      <c r="GYO29" s="12"/>
      <c r="GYP29" s="12"/>
      <c r="GYQ29" s="12"/>
      <c r="GYR29" s="12"/>
      <c r="GYS29" s="12"/>
      <c r="GYT29" s="12"/>
      <c r="GYU29" s="12"/>
      <c r="GYV29" s="12"/>
      <c r="GYW29" s="12"/>
      <c r="GYX29" s="12"/>
      <c r="GYY29" s="12"/>
      <c r="GYZ29" s="12"/>
      <c r="GZA29" s="12"/>
      <c r="GZB29" s="12"/>
      <c r="GZC29" s="12"/>
      <c r="GZD29" s="12"/>
      <c r="GZE29" s="12"/>
      <c r="GZF29" s="12"/>
      <c r="GZG29" s="12"/>
      <c r="GZH29" s="12"/>
      <c r="GZI29" s="12"/>
      <c r="GZJ29" s="12"/>
      <c r="GZK29" s="12"/>
      <c r="GZL29" s="12"/>
      <c r="GZM29" s="12"/>
      <c r="GZN29" s="12"/>
      <c r="GZO29" s="12"/>
      <c r="GZP29" s="12"/>
      <c r="GZQ29" s="12"/>
      <c r="GZR29" s="12"/>
      <c r="GZS29" s="12"/>
      <c r="GZT29" s="12"/>
      <c r="GZU29" s="12"/>
      <c r="GZV29" s="12"/>
      <c r="GZW29" s="12"/>
      <c r="GZX29" s="12"/>
      <c r="GZY29" s="12"/>
      <c r="GZZ29" s="12"/>
      <c r="HAA29" s="12"/>
      <c r="HAB29" s="12"/>
      <c r="HAC29" s="12"/>
      <c r="HAD29" s="12"/>
      <c r="HAE29" s="12"/>
      <c r="HAF29" s="12"/>
      <c r="HAG29" s="12"/>
      <c r="HAH29" s="12"/>
      <c r="HAI29" s="12"/>
      <c r="HAJ29" s="12"/>
      <c r="HAK29" s="12"/>
      <c r="HAL29" s="12"/>
      <c r="HAM29" s="12"/>
      <c r="HAN29" s="12"/>
      <c r="HAO29" s="12"/>
      <c r="HAP29" s="12"/>
      <c r="HAQ29" s="12"/>
      <c r="HAR29" s="12"/>
      <c r="HAS29" s="12"/>
      <c r="HAT29" s="12"/>
      <c r="HAU29" s="12"/>
      <c r="HAV29" s="12"/>
      <c r="HAW29" s="12"/>
      <c r="HAX29" s="12"/>
      <c r="HAY29" s="12"/>
      <c r="HAZ29" s="12"/>
      <c r="HBA29" s="12"/>
      <c r="HBB29" s="12"/>
      <c r="HBC29" s="12"/>
      <c r="HBD29" s="12"/>
      <c r="HBE29" s="12"/>
      <c r="HBF29" s="12"/>
      <c r="HBG29" s="12"/>
      <c r="HBH29" s="12"/>
      <c r="HBI29" s="12"/>
      <c r="HBJ29" s="12"/>
      <c r="HBK29" s="12"/>
      <c r="HBL29" s="12"/>
      <c r="HBM29" s="12"/>
      <c r="HBN29" s="12"/>
      <c r="HBO29" s="12"/>
      <c r="HBP29" s="12"/>
      <c r="HBQ29" s="12"/>
      <c r="HBR29" s="12"/>
      <c r="HBS29" s="12"/>
      <c r="HBT29" s="12"/>
      <c r="HBU29" s="12"/>
      <c r="HBV29" s="12"/>
      <c r="HBW29" s="12"/>
      <c r="HBX29" s="12"/>
      <c r="HBY29" s="12"/>
      <c r="HBZ29" s="12"/>
      <c r="HCA29" s="12"/>
      <c r="HCB29" s="12"/>
      <c r="HCC29" s="12"/>
      <c r="HCD29" s="12"/>
      <c r="HCE29" s="12"/>
      <c r="HCF29" s="12"/>
      <c r="HCG29" s="12"/>
      <c r="HCH29" s="12"/>
      <c r="HCI29" s="12"/>
      <c r="HCJ29" s="12"/>
      <c r="HCK29" s="12"/>
      <c r="HCL29" s="12"/>
      <c r="HCM29" s="12"/>
      <c r="HCN29" s="12"/>
      <c r="HCO29" s="12"/>
      <c r="HCP29" s="12"/>
      <c r="HCQ29" s="12"/>
      <c r="HCR29" s="12"/>
      <c r="HCS29" s="12"/>
      <c r="HCT29" s="12"/>
      <c r="HCU29" s="12"/>
      <c r="HCV29" s="12"/>
      <c r="HCW29" s="12"/>
      <c r="HCX29" s="12"/>
      <c r="HCY29" s="12"/>
      <c r="HCZ29" s="12"/>
      <c r="HDA29" s="12"/>
      <c r="HDB29" s="12"/>
      <c r="HDC29" s="12"/>
      <c r="HDD29" s="12"/>
      <c r="HDE29" s="12"/>
      <c r="HDF29" s="12"/>
      <c r="HDG29" s="12"/>
      <c r="HDH29" s="12"/>
      <c r="HDI29" s="12"/>
      <c r="HDJ29" s="12"/>
      <c r="HDK29" s="12"/>
      <c r="HDL29" s="12"/>
      <c r="HDM29" s="12"/>
      <c r="HDN29" s="12"/>
      <c r="HDO29" s="12"/>
      <c r="HDP29" s="12"/>
      <c r="HDQ29" s="12"/>
      <c r="HDR29" s="12"/>
      <c r="HDS29" s="12"/>
      <c r="HDT29" s="12"/>
      <c r="HDU29" s="12"/>
      <c r="HDV29" s="12"/>
      <c r="HDW29" s="12"/>
      <c r="HDX29" s="12"/>
      <c r="HDY29" s="12"/>
      <c r="HDZ29" s="12"/>
      <c r="HEA29" s="12"/>
      <c r="HEB29" s="12"/>
      <c r="HEC29" s="12"/>
      <c r="HED29" s="12"/>
      <c r="HEE29" s="12"/>
      <c r="HEF29" s="12"/>
      <c r="HEG29" s="12"/>
      <c r="HEH29" s="12"/>
      <c r="HEI29" s="12"/>
      <c r="HEJ29" s="12"/>
      <c r="HEK29" s="12"/>
      <c r="HEL29" s="12"/>
      <c r="HEM29" s="12"/>
      <c r="HEN29" s="12"/>
      <c r="HEO29" s="12"/>
      <c r="HEP29" s="12"/>
      <c r="HEQ29" s="12"/>
      <c r="HER29" s="12"/>
      <c r="HES29" s="12"/>
      <c r="HET29" s="12"/>
      <c r="HEU29" s="12"/>
      <c r="HEV29" s="12"/>
      <c r="HEW29" s="12"/>
      <c r="HEX29" s="12"/>
      <c r="HEY29" s="12"/>
      <c r="HEZ29" s="12"/>
      <c r="HFA29" s="12"/>
      <c r="HFB29" s="12"/>
      <c r="HFC29" s="12"/>
      <c r="HFD29" s="12"/>
      <c r="HFE29" s="12"/>
      <c r="HFF29" s="12"/>
      <c r="HFG29" s="12"/>
      <c r="HFH29" s="12"/>
      <c r="HFI29" s="12"/>
      <c r="HFJ29" s="12"/>
      <c r="HFK29" s="12"/>
      <c r="HFL29" s="12"/>
      <c r="HFM29" s="12"/>
      <c r="HFN29" s="12"/>
      <c r="HFO29" s="12"/>
      <c r="HFP29" s="12"/>
      <c r="HFQ29" s="12"/>
      <c r="HFR29" s="12"/>
      <c r="HFS29" s="12"/>
      <c r="HFT29" s="12"/>
      <c r="HFU29" s="12"/>
      <c r="HFV29" s="12"/>
      <c r="HFW29" s="12"/>
      <c r="HFX29" s="12"/>
      <c r="HFY29" s="12"/>
      <c r="HFZ29" s="12"/>
      <c r="HGA29" s="12"/>
      <c r="HGB29" s="12"/>
      <c r="HGC29" s="12"/>
      <c r="HGD29" s="12"/>
      <c r="HGE29" s="12"/>
      <c r="HGF29" s="12"/>
      <c r="HGG29" s="12"/>
      <c r="HGH29" s="12"/>
      <c r="HGI29" s="12"/>
      <c r="HGJ29" s="12"/>
      <c r="HGK29" s="12"/>
      <c r="HGL29" s="12"/>
      <c r="HGM29" s="12"/>
      <c r="HGN29" s="12"/>
      <c r="HGO29" s="12"/>
      <c r="HGP29" s="12"/>
      <c r="HGQ29" s="12"/>
      <c r="HGR29" s="12"/>
      <c r="HGS29" s="12"/>
      <c r="HGT29" s="12"/>
      <c r="HGU29" s="12"/>
      <c r="HGV29" s="12"/>
      <c r="HGW29" s="12"/>
      <c r="HGX29" s="12"/>
      <c r="HGY29" s="12"/>
      <c r="HGZ29" s="12"/>
      <c r="HHA29" s="12"/>
      <c r="HHB29" s="12"/>
      <c r="HHC29" s="12"/>
      <c r="HHD29" s="12"/>
      <c r="HHE29" s="12"/>
      <c r="HHF29" s="12"/>
      <c r="HHG29" s="12"/>
      <c r="HHH29" s="12"/>
      <c r="HHI29" s="12"/>
      <c r="HHJ29" s="12"/>
      <c r="HHK29" s="12"/>
      <c r="HHL29" s="12"/>
      <c r="HHM29" s="12"/>
      <c r="HHN29" s="12"/>
      <c r="HHO29" s="12"/>
      <c r="HHP29" s="12"/>
      <c r="HHQ29" s="12"/>
      <c r="HHR29" s="12"/>
      <c r="HHS29" s="12"/>
      <c r="HHT29" s="12"/>
      <c r="HHU29" s="12"/>
      <c r="HHV29" s="12"/>
      <c r="HHW29" s="12"/>
      <c r="HHX29" s="12"/>
      <c r="HHY29" s="12"/>
      <c r="HHZ29" s="12"/>
      <c r="HIA29" s="12"/>
      <c r="HIB29" s="12"/>
      <c r="HIC29" s="12"/>
      <c r="HID29" s="12"/>
      <c r="HIE29" s="12"/>
      <c r="HIF29" s="12"/>
      <c r="HIG29" s="12"/>
      <c r="HIH29" s="12"/>
      <c r="HII29" s="12"/>
      <c r="HIJ29" s="12"/>
      <c r="HIK29" s="12"/>
      <c r="HIL29" s="12"/>
      <c r="HIM29" s="12"/>
      <c r="HIN29" s="12"/>
      <c r="HIO29" s="12"/>
      <c r="HIP29" s="12"/>
      <c r="HIQ29" s="12"/>
      <c r="HIR29" s="12"/>
      <c r="HIS29" s="12"/>
      <c r="HIT29" s="12"/>
      <c r="HIU29" s="12"/>
      <c r="HIV29" s="12"/>
      <c r="HIW29" s="12"/>
      <c r="HIX29" s="12"/>
      <c r="HIY29" s="12"/>
      <c r="HIZ29" s="12"/>
      <c r="HJA29" s="12"/>
      <c r="HJB29" s="12"/>
      <c r="HJC29" s="12"/>
      <c r="HJD29" s="12"/>
      <c r="HJE29" s="12"/>
      <c r="HJF29" s="12"/>
      <c r="HJG29" s="12"/>
      <c r="HJH29" s="12"/>
      <c r="HJI29" s="12"/>
      <c r="HJJ29" s="12"/>
      <c r="HJK29" s="12"/>
      <c r="HJL29" s="12"/>
      <c r="HJM29" s="12"/>
      <c r="HJN29" s="12"/>
      <c r="HJO29" s="12"/>
      <c r="HJP29" s="12"/>
      <c r="HJQ29" s="12"/>
      <c r="HJR29" s="12"/>
      <c r="HJS29" s="12"/>
      <c r="HJT29" s="12"/>
      <c r="HJU29" s="12"/>
      <c r="HJV29" s="12"/>
      <c r="HJW29" s="12"/>
      <c r="HJX29" s="12"/>
      <c r="HJY29" s="12"/>
      <c r="HJZ29" s="12"/>
      <c r="HKA29" s="12"/>
      <c r="HKB29" s="12"/>
      <c r="HKC29" s="12"/>
      <c r="HKD29" s="12"/>
      <c r="HKE29" s="12"/>
      <c r="HKF29" s="12"/>
      <c r="HKG29" s="12"/>
      <c r="HKH29" s="12"/>
      <c r="HKI29" s="12"/>
      <c r="HKJ29" s="12"/>
      <c r="HKK29" s="12"/>
      <c r="HKL29" s="12"/>
      <c r="HKM29" s="12"/>
      <c r="HKN29" s="12"/>
      <c r="HKO29" s="12"/>
      <c r="HKP29" s="12"/>
      <c r="HKQ29" s="12"/>
      <c r="HKR29" s="12"/>
      <c r="HKS29" s="12"/>
      <c r="HKT29" s="12"/>
      <c r="HKU29" s="12"/>
      <c r="HKV29" s="12"/>
      <c r="HKW29" s="12"/>
      <c r="HKX29" s="12"/>
      <c r="HKY29" s="12"/>
      <c r="HKZ29" s="12"/>
      <c r="HLA29" s="12"/>
      <c r="HLB29" s="12"/>
      <c r="HLC29" s="12"/>
      <c r="HLD29" s="12"/>
      <c r="HLE29" s="12"/>
      <c r="HLF29" s="12"/>
      <c r="HLG29" s="12"/>
      <c r="HLH29" s="12"/>
      <c r="HLI29" s="12"/>
      <c r="HLJ29" s="12"/>
      <c r="HLK29" s="12"/>
      <c r="HLL29" s="12"/>
      <c r="HLM29" s="12"/>
      <c r="HLN29" s="12"/>
      <c r="HLO29" s="12"/>
      <c r="HLP29" s="12"/>
      <c r="HLQ29" s="12"/>
      <c r="HLR29" s="12"/>
      <c r="HLS29" s="12"/>
      <c r="HLT29" s="12"/>
      <c r="HLU29" s="12"/>
      <c r="HLV29" s="12"/>
      <c r="HLW29" s="12"/>
      <c r="HLX29" s="12"/>
      <c r="HLY29" s="12"/>
      <c r="HLZ29" s="12"/>
      <c r="HMA29" s="12"/>
      <c r="HMB29" s="12"/>
      <c r="HMC29" s="12"/>
      <c r="HMD29" s="12"/>
      <c r="HME29" s="12"/>
      <c r="HMF29" s="12"/>
      <c r="HMG29" s="12"/>
      <c r="HMH29" s="12"/>
      <c r="HMI29" s="12"/>
      <c r="HMJ29" s="12"/>
      <c r="HMK29" s="12"/>
      <c r="HML29" s="12"/>
      <c r="HMM29" s="12"/>
      <c r="HMN29" s="12"/>
      <c r="HMO29" s="12"/>
      <c r="HMP29" s="12"/>
      <c r="HMQ29" s="12"/>
      <c r="HMR29" s="12"/>
      <c r="HMS29" s="12"/>
      <c r="HMT29" s="12"/>
      <c r="HMU29" s="12"/>
      <c r="HMV29" s="12"/>
      <c r="HMW29" s="12"/>
      <c r="HMX29" s="12"/>
      <c r="HMY29" s="12"/>
      <c r="HMZ29" s="12"/>
      <c r="HNA29" s="12"/>
      <c r="HNB29" s="12"/>
      <c r="HNC29" s="12"/>
      <c r="HND29" s="12"/>
      <c r="HNE29" s="12"/>
      <c r="HNF29" s="12"/>
      <c r="HNG29" s="12"/>
      <c r="HNH29" s="12"/>
      <c r="HNI29" s="12"/>
      <c r="HNJ29" s="12"/>
      <c r="HNK29" s="12"/>
      <c r="HNL29" s="12"/>
      <c r="HNM29" s="12"/>
      <c r="HNN29" s="12"/>
      <c r="HNO29" s="12"/>
      <c r="HNP29" s="12"/>
      <c r="HNQ29" s="12"/>
      <c r="HNR29" s="12"/>
      <c r="HNS29" s="12"/>
      <c r="HNT29" s="12"/>
      <c r="HNU29" s="12"/>
      <c r="HNV29" s="12"/>
      <c r="HNW29" s="12"/>
      <c r="HNX29" s="12"/>
      <c r="HNY29" s="12"/>
      <c r="HNZ29" s="12"/>
      <c r="HOA29" s="12"/>
      <c r="HOB29" s="12"/>
      <c r="HOC29" s="12"/>
      <c r="HOD29" s="12"/>
      <c r="HOE29" s="12"/>
      <c r="HOF29" s="12"/>
      <c r="HOG29" s="12"/>
      <c r="HOH29" s="12"/>
      <c r="HOI29" s="12"/>
      <c r="HOJ29" s="12"/>
      <c r="HOK29" s="12"/>
      <c r="HOL29" s="12"/>
      <c r="HOM29" s="12"/>
      <c r="HON29" s="12"/>
      <c r="HOO29" s="12"/>
      <c r="HOP29" s="12"/>
      <c r="HOQ29" s="12"/>
      <c r="HOR29" s="12"/>
      <c r="HOS29" s="12"/>
      <c r="HOT29" s="12"/>
      <c r="HOU29" s="12"/>
      <c r="HOV29" s="12"/>
      <c r="HOW29" s="12"/>
      <c r="HOX29" s="12"/>
      <c r="HOY29" s="12"/>
      <c r="HOZ29" s="12"/>
      <c r="HPA29" s="12"/>
      <c r="HPB29" s="12"/>
      <c r="HPC29" s="12"/>
      <c r="HPD29" s="12"/>
      <c r="HPE29" s="12"/>
      <c r="HPF29" s="12"/>
      <c r="HPG29" s="12"/>
      <c r="HPH29" s="12"/>
      <c r="HPI29" s="12"/>
      <c r="HPJ29" s="12"/>
      <c r="HPK29" s="12"/>
      <c r="HPL29" s="12"/>
      <c r="HPM29" s="12"/>
      <c r="HPN29" s="12"/>
      <c r="HPO29" s="12"/>
      <c r="HPP29" s="12"/>
      <c r="HPQ29" s="12"/>
      <c r="HPR29" s="12"/>
      <c r="HPS29" s="12"/>
      <c r="HPT29" s="12"/>
      <c r="HPU29" s="12"/>
      <c r="HPV29" s="12"/>
      <c r="HPW29" s="12"/>
      <c r="HPX29" s="12"/>
      <c r="HPY29" s="12"/>
      <c r="HPZ29" s="12"/>
      <c r="HQA29" s="12"/>
      <c r="HQB29" s="12"/>
      <c r="HQC29" s="12"/>
      <c r="HQD29" s="12"/>
      <c r="HQE29" s="12"/>
      <c r="HQF29" s="12"/>
      <c r="HQG29" s="12"/>
      <c r="HQH29" s="12"/>
      <c r="HQI29" s="12"/>
      <c r="HQJ29" s="12"/>
      <c r="HQK29" s="12"/>
      <c r="HQL29" s="12"/>
      <c r="HQM29" s="12"/>
      <c r="HQN29" s="12"/>
      <c r="HQO29" s="12"/>
      <c r="HQP29" s="12"/>
      <c r="HQQ29" s="12"/>
      <c r="HQR29" s="12"/>
      <c r="HQS29" s="12"/>
      <c r="HQT29" s="12"/>
      <c r="HQU29" s="12"/>
      <c r="HQV29" s="12"/>
      <c r="HQW29" s="12"/>
      <c r="HQX29" s="12"/>
      <c r="HQY29" s="12"/>
      <c r="HQZ29" s="12"/>
      <c r="HRA29" s="12"/>
      <c r="HRB29" s="12"/>
      <c r="HRC29" s="12"/>
      <c r="HRD29" s="12"/>
      <c r="HRE29" s="12"/>
      <c r="HRF29" s="12"/>
      <c r="HRG29" s="12"/>
      <c r="HRH29" s="12"/>
      <c r="HRI29" s="12"/>
      <c r="HRJ29" s="12"/>
      <c r="HRK29" s="12"/>
      <c r="HRL29" s="12"/>
      <c r="HRM29" s="12"/>
      <c r="HRN29" s="12"/>
      <c r="HRO29" s="12"/>
      <c r="HRP29" s="12"/>
      <c r="HRQ29" s="12"/>
      <c r="HRR29" s="12"/>
      <c r="HRS29" s="12"/>
      <c r="HRT29" s="12"/>
      <c r="HRU29" s="12"/>
      <c r="HRV29" s="12"/>
      <c r="HRW29" s="12"/>
      <c r="HRX29" s="12"/>
      <c r="HRY29" s="12"/>
      <c r="HRZ29" s="12"/>
      <c r="HSA29" s="12"/>
      <c r="HSB29" s="12"/>
      <c r="HSC29" s="12"/>
      <c r="HSD29" s="12"/>
      <c r="HSE29" s="12"/>
      <c r="HSF29" s="12"/>
      <c r="HSG29" s="12"/>
      <c r="HSH29" s="12"/>
      <c r="HSI29" s="12"/>
      <c r="HSJ29" s="12"/>
      <c r="HSK29" s="12"/>
      <c r="HSL29" s="12"/>
      <c r="HSM29" s="12"/>
      <c r="HSN29" s="12"/>
      <c r="HSO29" s="12"/>
      <c r="HSP29" s="12"/>
      <c r="HSQ29" s="12"/>
      <c r="HSR29" s="12"/>
      <c r="HSS29" s="12"/>
      <c r="HST29" s="12"/>
      <c r="HSU29" s="12"/>
      <c r="HSV29" s="12"/>
      <c r="HSW29" s="12"/>
      <c r="HSX29" s="12"/>
      <c r="HSY29" s="12"/>
      <c r="HSZ29" s="12"/>
      <c r="HTA29" s="12"/>
      <c r="HTB29" s="12"/>
      <c r="HTC29" s="12"/>
      <c r="HTD29" s="12"/>
      <c r="HTE29" s="12"/>
      <c r="HTF29" s="12"/>
      <c r="HTG29" s="12"/>
      <c r="HTH29" s="12"/>
      <c r="HTI29" s="12"/>
      <c r="HTJ29" s="12"/>
      <c r="HTK29" s="12"/>
      <c r="HTL29" s="12"/>
      <c r="HTM29" s="12"/>
      <c r="HTN29" s="12"/>
      <c r="HTO29" s="12"/>
      <c r="HTP29" s="12"/>
      <c r="HTQ29" s="12"/>
      <c r="HTR29" s="12"/>
      <c r="HTS29" s="12"/>
      <c r="HTT29" s="12"/>
      <c r="HTU29" s="12"/>
      <c r="HTV29" s="12"/>
      <c r="HTW29" s="12"/>
      <c r="HTX29" s="12"/>
      <c r="HTY29" s="12"/>
      <c r="HTZ29" s="12"/>
      <c r="HUA29" s="12"/>
      <c r="HUB29" s="12"/>
      <c r="HUC29" s="12"/>
      <c r="HUD29" s="12"/>
      <c r="HUE29" s="12"/>
      <c r="HUF29" s="12"/>
      <c r="HUG29" s="12"/>
      <c r="HUH29" s="12"/>
      <c r="HUI29" s="12"/>
      <c r="HUJ29" s="12"/>
      <c r="HUK29" s="12"/>
      <c r="HUL29" s="12"/>
      <c r="HUM29" s="12"/>
      <c r="HUN29" s="12"/>
      <c r="HUO29" s="12"/>
      <c r="HUP29" s="12"/>
      <c r="HUQ29" s="12"/>
      <c r="HUR29" s="12"/>
      <c r="HUS29" s="12"/>
      <c r="HUT29" s="12"/>
      <c r="HUU29" s="12"/>
      <c r="HUV29" s="12"/>
      <c r="HUW29" s="12"/>
      <c r="HUX29" s="12"/>
      <c r="HUY29" s="12"/>
      <c r="HUZ29" s="12"/>
      <c r="HVA29" s="12"/>
      <c r="HVB29" s="12"/>
      <c r="HVC29" s="12"/>
      <c r="HVD29" s="12"/>
      <c r="HVE29" s="12"/>
      <c r="HVF29" s="12"/>
      <c r="HVG29" s="12"/>
      <c r="HVH29" s="12"/>
      <c r="HVI29" s="12"/>
      <c r="HVJ29" s="12"/>
      <c r="HVK29" s="12"/>
      <c r="HVL29" s="12"/>
      <c r="HVM29" s="12"/>
      <c r="HVN29" s="12"/>
      <c r="HVO29" s="12"/>
      <c r="HVP29" s="12"/>
      <c r="HVQ29" s="12"/>
      <c r="HVR29" s="12"/>
      <c r="HVS29" s="12"/>
      <c r="HVT29" s="12"/>
      <c r="HVU29" s="12"/>
      <c r="HVV29" s="12"/>
      <c r="HVW29" s="12"/>
      <c r="HVX29" s="12"/>
      <c r="HVY29" s="12"/>
      <c r="HVZ29" s="12"/>
      <c r="HWA29" s="12"/>
      <c r="HWB29" s="12"/>
      <c r="HWC29" s="12"/>
      <c r="HWD29" s="12"/>
      <c r="HWE29" s="12"/>
      <c r="HWF29" s="12"/>
      <c r="HWG29" s="12"/>
      <c r="HWH29" s="12"/>
      <c r="HWI29" s="12"/>
      <c r="HWJ29" s="12"/>
      <c r="HWK29" s="12"/>
      <c r="HWL29" s="12"/>
      <c r="HWM29" s="12"/>
      <c r="HWN29" s="12"/>
      <c r="HWO29" s="12"/>
      <c r="HWP29" s="12"/>
      <c r="HWQ29" s="12"/>
      <c r="HWR29" s="12"/>
      <c r="HWS29" s="12"/>
      <c r="HWT29" s="12"/>
      <c r="HWU29" s="12"/>
      <c r="HWV29" s="12"/>
      <c r="HWW29" s="12"/>
      <c r="HWX29" s="12"/>
      <c r="HWY29" s="12"/>
      <c r="HWZ29" s="12"/>
      <c r="HXA29" s="12"/>
      <c r="HXB29" s="12"/>
      <c r="HXC29" s="12"/>
      <c r="HXD29" s="12"/>
      <c r="HXE29" s="12"/>
      <c r="HXF29" s="12"/>
      <c r="HXG29" s="12"/>
      <c r="HXH29" s="12"/>
      <c r="HXI29" s="12"/>
      <c r="HXJ29" s="12"/>
      <c r="HXK29" s="12"/>
      <c r="HXL29" s="12"/>
      <c r="HXM29" s="12"/>
      <c r="HXN29" s="12"/>
      <c r="HXO29" s="12"/>
      <c r="HXP29" s="12"/>
      <c r="HXQ29" s="12"/>
      <c r="HXR29" s="12"/>
      <c r="HXS29" s="12"/>
      <c r="HXT29" s="12"/>
      <c r="HXU29" s="12"/>
      <c r="HXV29" s="12"/>
      <c r="HXW29" s="12"/>
      <c r="HXX29" s="12"/>
      <c r="HXY29" s="12"/>
      <c r="HXZ29" s="12"/>
      <c r="HYA29" s="12"/>
      <c r="HYB29" s="12"/>
      <c r="HYC29" s="12"/>
      <c r="HYD29" s="12"/>
      <c r="HYE29" s="12"/>
      <c r="HYF29" s="12"/>
      <c r="HYG29" s="12"/>
      <c r="HYH29" s="12"/>
      <c r="HYI29" s="12"/>
      <c r="HYJ29" s="12"/>
      <c r="HYK29" s="12"/>
      <c r="HYL29" s="12"/>
      <c r="HYM29" s="12"/>
      <c r="HYN29" s="12"/>
      <c r="HYO29" s="12"/>
      <c r="HYP29" s="12"/>
      <c r="HYQ29" s="12"/>
      <c r="HYR29" s="12"/>
      <c r="HYS29" s="12"/>
      <c r="HYT29" s="12"/>
      <c r="HYU29" s="12"/>
      <c r="HYV29" s="12"/>
      <c r="HYW29" s="12"/>
      <c r="HYX29" s="12"/>
      <c r="HYY29" s="12"/>
      <c r="HYZ29" s="12"/>
      <c r="HZA29" s="12"/>
      <c r="HZB29" s="12"/>
      <c r="HZC29" s="12"/>
      <c r="HZD29" s="12"/>
      <c r="HZE29" s="12"/>
      <c r="HZF29" s="12"/>
      <c r="HZG29" s="12"/>
      <c r="HZH29" s="12"/>
      <c r="HZI29" s="12"/>
      <c r="HZJ29" s="12"/>
      <c r="HZK29" s="12"/>
      <c r="HZL29" s="12"/>
      <c r="HZM29" s="12"/>
      <c r="HZN29" s="12"/>
      <c r="HZO29" s="12"/>
      <c r="HZP29" s="12"/>
      <c r="HZQ29" s="12"/>
      <c r="HZR29" s="12"/>
      <c r="HZS29" s="12"/>
      <c r="HZT29" s="12"/>
      <c r="HZU29" s="12"/>
      <c r="HZV29" s="12"/>
      <c r="HZW29" s="12"/>
      <c r="HZX29" s="12"/>
      <c r="HZY29" s="12"/>
      <c r="HZZ29" s="12"/>
      <c r="IAA29" s="12"/>
      <c r="IAB29" s="12"/>
      <c r="IAC29" s="12"/>
      <c r="IAD29" s="12"/>
      <c r="IAE29" s="12"/>
      <c r="IAF29" s="12"/>
      <c r="IAG29" s="12"/>
      <c r="IAH29" s="12"/>
      <c r="IAI29" s="12"/>
      <c r="IAJ29" s="12"/>
      <c r="IAK29" s="12"/>
      <c r="IAL29" s="12"/>
      <c r="IAM29" s="12"/>
      <c r="IAN29" s="12"/>
      <c r="IAO29" s="12"/>
      <c r="IAP29" s="12"/>
      <c r="IAQ29" s="12"/>
      <c r="IAR29" s="12"/>
      <c r="IAS29" s="12"/>
      <c r="IAT29" s="12"/>
      <c r="IAU29" s="12"/>
      <c r="IAV29" s="12"/>
      <c r="IAW29" s="12"/>
      <c r="IAX29" s="12"/>
      <c r="IAY29" s="12"/>
      <c r="IAZ29" s="12"/>
      <c r="IBA29" s="12"/>
      <c r="IBB29" s="12"/>
      <c r="IBC29" s="12"/>
      <c r="IBD29" s="12"/>
      <c r="IBE29" s="12"/>
      <c r="IBF29" s="12"/>
      <c r="IBG29" s="12"/>
      <c r="IBH29" s="12"/>
      <c r="IBI29" s="12"/>
      <c r="IBJ29" s="12"/>
      <c r="IBK29" s="12"/>
      <c r="IBL29" s="12"/>
      <c r="IBM29" s="12"/>
      <c r="IBN29" s="12"/>
      <c r="IBO29" s="12"/>
      <c r="IBP29" s="12"/>
      <c r="IBQ29" s="12"/>
      <c r="IBR29" s="12"/>
      <c r="IBS29" s="12"/>
      <c r="IBT29" s="12"/>
      <c r="IBU29" s="12"/>
      <c r="IBV29" s="12"/>
      <c r="IBW29" s="12"/>
      <c r="IBX29" s="12"/>
      <c r="IBY29" s="12"/>
      <c r="IBZ29" s="12"/>
      <c r="ICA29" s="12"/>
      <c r="ICB29" s="12"/>
      <c r="ICC29" s="12"/>
      <c r="ICD29" s="12"/>
      <c r="ICE29" s="12"/>
      <c r="ICF29" s="12"/>
      <c r="ICG29" s="12"/>
      <c r="ICH29" s="12"/>
      <c r="ICI29" s="12"/>
      <c r="ICJ29" s="12"/>
      <c r="ICK29" s="12"/>
      <c r="ICL29" s="12"/>
      <c r="ICM29" s="12"/>
      <c r="ICN29" s="12"/>
      <c r="ICO29" s="12"/>
      <c r="ICP29" s="12"/>
      <c r="ICQ29" s="12"/>
      <c r="ICR29" s="12"/>
      <c r="ICS29" s="12"/>
      <c r="ICT29" s="12"/>
      <c r="ICU29" s="12"/>
      <c r="ICV29" s="12"/>
      <c r="ICW29" s="12"/>
      <c r="ICX29" s="12"/>
      <c r="ICY29" s="12"/>
      <c r="ICZ29" s="12"/>
      <c r="IDA29" s="12"/>
      <c r="IDB29" s="12"/>
      <c r="IDC29" s="12"/>
      <c r="IDD29" s="12"/>
      <c r="IDE29" s="12"/>
      <c r="IDF29" s="12"/>
      <c r="IDG29" s="12"/>
      <c r="IDH29" s="12"/>
      <c r="IDI29" s="12"/>
      <c r="IDJ29" s="12"/>
      <c r="IDK29" s="12"/>
      <c r="IDL29" s="12"/>
      <c r="IDM29" s="12"/>
      <c r="IDN29" s="12"/>
      <c r="IDO29" s="12"/>
      <c r="IDP29" s="12"/>
      <c r="IDQ29" s="12"/>
      <c r="IDR29" s="12"/>
      <c r="IDS29" s="12"/>
      <c r="IDT29" s="12"/>
      <c r="IDU29" s="12"/>
      <c r="IDV29" s="12"/>
      <c r="IDW29" s="12"/>
      <c r="IDX29" s="12"/>
      <c r="IDY29" s="12"/>
      <c r="IDZ29" s="12"/>
      <c r="IEA29" s="12"/>
      <c r="IEB29" s="12"/>
      <c r="IEC29" s="12"/>
      <c r="IED29" s="12"/>
      <c r="IEE29" s="12"/>
      <c r="IEF29" s="12"/>
      <c r="IEG29" s="12"/>
      <c r="IEH29" s="12"/>
      <c r="IEI29" s="12"/>
      <c r="IEJ29" s="12"/>
      <c r="IEK29" s="12"/>
      <c r="IEL29" s="12"/>
      <c r="IEM29" s="12"/>
      <c r="IEN29" s="12"/>
      <c r="IEO29" s="12"/>
      <c r="IEP29" s="12"/>
      <c r="IEQ29" s="12"/>
      <c r="IER29" s="12"/>
      <c r="IES29" s="12"/>
      <c r="IET29" s="12"/>
      <c r="IEU29" s="12"/>
      <c r="IEV29" s="12"/>
      <c r="IEW29" s="12"/>
      <c r="IEX29" s="12"/>
      <c r="IEY29" s="12"/>
      <c r="IEZ29" s="12"/>
      <c r="IFA29" s="12"/>
      <c r="IFB29" s="12"/>
      <c r="IFC29" s="12"/>
      <c r="IFD29" s="12"/>
      <c r="IFE29" s="12"/>
      <c r="IFF29" s="12"/>
      <c r="IFG29" s="12"/>
      <c r="IFH29" s="12"/>
      <c r="IFI29" s="12"/>
      <c r="IFJ29" s="12"/>
      <c r="IFK29" s="12"/>
      <c r="IFL29" s="12"/>
      <c r="IFM29" s="12"/>
      <c r="IFN29" s="12"/>
      <c r="IFO29" s="12"/>
      <c r="IFP29" s="12"/>
      <c r="IFQ29" s="12"/>
      <c r="IFR29" s="12"/>
      <c r="IFS29" s="12"/>
      <c r="IFT29" s="12"/>
      <c r="IFU29" s="12"/>
      <c r="IFV29" s="12"/>
      <c r="IFW29" s="12"/>
      <c r="IFX29" s="12"/>
      <c r="IFY29" s="12"/>
      <c r="IFZ29" s="12"/>
      <c r="IGA29" s="12"/>
      <c r="IGB29" s="12"/>
      <c r="IGC29" s="12"/>
      <c r="IGD29" s="12"/>
      <c r="IGE29" s="12"/>
      <c r="IGF29" s="12"/>
      <c r="IGG29" s="12"/>
      <c r="IGH29" s="12"/>
      <c r="IGI29" s="12"/>
      <c r="IGJ29" s="12"/>
      <c r="IGK29" s="12"/>
      <c r="IGL29" s="12"/>
      <c r="IGM29" s="12"/>
      <c r="IGN29" s="12"/>
      <c r="IGO29" s="12"/>
      <c r="IGP29" s="12"/>
      <c r="IGQ29" s="12"/>
      <c r="IGR29" s="12"/>
      <c r="IGS29" s="12"/>
      <c r="IGT29" s="12"/>
      <c r="IGU29" s="12"/>
      <c r="IGV29" s="12"/>
      <c r="IGW29" s="12"/>
      <c r="IGX29" s="12"/>
      <c r="IGY29" s="12"/>
      <c r="IGZ29" s="12"/>
      <c r="IHA29" s="12"/>
      <c r="IHB29" s="12"/>
      <c r="IHC29" s="12"/>
      <c r="IHD29" s="12"/>
      <c r="IHE29" s="12"/>
      <c r="IHF29" s="12"/>
      <c r="IHG29" s="12"/>
      <c r="IHH29" s="12"/>
      <c r="IHI29" s="12"/>
      <c r="IHJ29" s="12"/>
      <c r="IHK29" s="12"/>
      <c r="IHL29" s="12"/>
      <c r="IHM29" s="12"/>
      <c r="IHN29" s="12"/>
      <c r="IHO29" s="12"/>
      <c r="IHP29" s="12"/>
      <c r="IHQ29" s="12"/>
      <c r="IHR29" s="12"/>
      <c r="IHS29" s="12"/>
      <c r="IHT29" s="12"/>
      <c r="IHU29" s="12"/>
      <c r="IHV29" s="12"/>
      <c r="IHW29" s="12"/>
      <c r="IHX29" s="12"/>
      <c r="IHY29" s="12"/>
      <c r="IHZ29" s="12"/>
      <c r="IIA29" s="12"/>
      <c r="IIB29" s="12"/>
      <c r="IIC29" s="12"/>
      <c r="IID29" s="12"/>
      <c r="IIE29" s="12"/>
      <c r="IIF29" s="12"/>
      <c r="IIG29" s="12"/>
      <c r="IIH29" s="12"/>
      <c r="III29" s="12"/>
      <c r="IIJ29" s="12"/>
      <c r="IIK29" s="12"/>
      <c r="IIL29" s="12"/>
      <c r="IIM29" s="12"/>
      <c r="IIN29" s="12"/>
      <c r="IIO29" s="12"/>
      <c r="IIP29" s="12"/>
      <c r="IIQ29" s="12"/>
      <c r="IIR29" s="12"/>
      <c r="IIS29" s="12"/>
      <c r="IIT29" s="12"/>
      <c r="IIU29" s="12"/>
      <c r="IIV29" s="12"/>
      <c r="IIW29" s="12"/>
      <c r="IIX29" s="12"/>
      <c r="IIY29" s="12"/>
      <c r="IIZ29" s="12"/>
      <c r="IJA29" s="12"/>
      <c r="IJB29" s="12"/>
      <c r="IJC29" s="12"/>
      <c r="IJD29" s="12"/>
      <c r="IJE29" s="12"/>
      <c r="IJF29" s="12"/>
      <c r="IJG29" s="12"/>
      <c r="IJH29" s="12"/>
      <c r="IJI29" s="12"/>
      <c r="IJJ29" s="12"/>
      <c r="IJK29" s="12"/>
      <c r="IJL29" s="12"/>
      <c r="IJM29" s="12"/>
      <c r="IJN29" s="12"/>
      <c r="IJO29" s="12"/>
      <c r="IJP29" s="12"/>
      <c r="IJQ29" s="12"/>
      <c r="IJR29" s="12"/>
      <c r="IJS29" s="12"/>
      <c r="IJT29" s="12"/>
      <c r="IJU29" s="12"/>
      <c r="IJV29" s="12"/>
      <c r="IJW29" s="12"/>
      <c r="IJX29" s="12"/>
      <c r="IJY29" s="12"/>
      <c r="IJZ29" s="12"/>
      <c r="IKA29" s="12"/>
      <c r="IKB29" s="12"/>
      <c r="IKC29" s="12"/>
      <c r="IKD29" s="12"/>
      <c r="IKE29" s="12"/>
      <c r="IKF29" s="12"/>
      <c r="IKG29" s="12"/>
      <c r="IKH29" s="12"/>
      <c r="IKI29" s="12"/>
      <c r="IKJ29" s="12"/>
      <c r="IKK29" s="12"/>
      <c r="IKL29" s="12"/>
      <c r="IKM29" s="12"/>
      <c r="IKN29" s="12"/>
      <c r="IKO29" s="12"/>
      <c r="IKP29" s="12"/>
      <c r="IKQ29" s="12"/>
      <c r="IKR29" s="12"/>
      <c r="IKS29" s="12"/>
      <c r="IKT29" s="12"/>
      <c r="IKU29" s="12"/>
      <c r="IKV29" s="12"/>
      <c r="IKW29" s="12"/>
      <c r="IKX29" s="12"/>
      <c r="IKY29" s="12"/>
      <c r="IKZ29" s="12"/>
      <c r="ILA29" s="12"/>
      <c r="ILB29" s="12"/>
      <c r="ILC29" s="12"/>
      <c r="ILD29" s="12"/>
      <c r="ILE29" s="12"/>
      <c r="ILF29" s="12"/>
      <c r="ILG29" s="12"/>
      <c r="ILH29" s="12"/>
      <c r="ILI29" s="12"/>
      <c r="ILJ29" s="12"/>
      <c r="ILK29" s="12"/>
      <c r="ILL29" s="12"/>
      <c r="ILM29" s="12"/>
      <c r="ILN29" s="12"/>
      <c r="ILO29" s="12"/>
      <c r="ILP29" s="12"/>
      <c r="ILQ29" s="12"/>
      <c r="ILR29" s="12"/>
      <c r="ILS29" s="12"/>
      <c r="ILT29" s="12"/>
      <c r="ILU29" s="12"/>
      <c r="ILV29" s="12"/>
      <c r="ILW29" s="12"/>
      <c r="ILX29" s="12"/>
      <c r="ILY29" s="12"/>
      <c r="ILZ29" s="12"/>
      <c r="IMA29" s="12"/>
      <c r="IMB29" s="12"/>
      <c r="IMC29" s="12"/>
      <c r="IMD29" s="12"/>
      <c r="IME29" s="12"/>
      <c r="IMF29" s="12"/>
      <c r="IMG29" s="12"/>
      <c r="IMH29" s="12"/>
      <c r="IMI29" s="12"/>
      <c r="IMJ29" s="12"/>
      <c r="IMK29" s="12"/>
      <c r="IML29" s="12"/>
      <c r="IMM29" s="12"/>
      <c r="IMN29" s="12"/>
      <c r="IMO29" s="12"/>
      <c r="IMP29" s="12"/>
      <c r="IMQ29" s="12"/>
      <c r="IMR29" s="12"/>
      <c r="IMS29" s="12"/>
      <c r="IMT29" s="12"/>
      <c r="IMU29" s="12"/>
      <c r="IMV29" s="12"/>
      <c r="IMW29" s="12"/>
      <c r="IMX29" s="12"/>
      <c r="IMY29" s="12"/>
      <c r="IMZ29" s="12"/>
      <c r="INA29" s="12"/>
      <c r="INB29" s="12"/>
      <c r="INC29" s="12"/>
      <c r="IND29" s="12"/>
      <c r="INE29" s="12"/>
      <c r="INF29" s="12"/>
      <c r="ING29" s="12"/>
      <c r="INH29" s="12"/>
      <c r="INI29" s="12"/>
      <c r="INJ29" s="12"/>
      <c r="INK29" s="12"/>
      <c r="INL29" s="12"/>
      <c r="INM29" s="12"/>
      <c r="INN29" s="12"/>
      <c r="INO29" s="12"/>
      <c r="INP29" s="12"/>
      <c r="INQ29" s="12"/>
      <c r="INR29" s="12"/>
      <c r="INS29" s="12"/>
      <c r="INT29" s="12"/>
      <c r="INU29" s="12"/>
      <c r="INV29" s="12"/>
      <c r="INW29" s="12"/>
      <c r="INX29" s="12"/>
      <c r="INY29" s="12"/>
      <c r="INZ29" s="12"/>
      <c r="IOA29" s="12"/>
      <c r="IOB29" s="12"/>
      <c r="IOC29" s="12"/>
      <c r="IOD29" s="12"/>
      <c r="IOE29" s="12"/>
      <c r="IOF29" s="12"/>
      <c r="IOG29" s="12"/>
      <c r="IOH29" s="12"/>
      <c r="IOI29" s="12"/>
      <c r="IOJ29" s="12"/>
      <c r="IOK29" s="12"/>
      <c r="IOL29" s="12"/>
      <c r="IOM29" s="12"/>
      <c r="ION29" s="12"/>
      <c r="IOO29" s="12"/>
      <c r="IOP29" s="12"/>
      <c r="IOQ29" s="12"/>
      <c r="IOR29" s="12"/>
      <c r="IOS29" s="12"/>
      <c r="IOT29" s="12"/>
      <c r="IOU29" s="12"/>
      <c r="IOV29" s="12"/>
      <c r="IOW29" s="12"/>
      <c r="IOX29" s="12"/>
      <c r="IOY29" s="12"/>
      <c r="IOZ29" s="12"/>
      <c r="IPA29" s="12"/>
      <c r="IPB29" s="12"/>
      <c r="IPC29" s="12"/>
      <c r="IPD29" s="12"/>
      <c r="IPE29" s="12"/>
      <c r="IPF29" s="12"/>
      <c r="IPG29" s="12"/>
      <c r="IPH29" s="12"/>
      <c r="IPI29" s="12"/>
      <c r="IPJ29" s="12"/>
      <c r="IPK29" s="12"/>
      <c r="IPL29" s="12"/>
      <c r="IPM29" s="12"/>
      <c r="IPN29" s="12"/>
      <c r="IPO29" s="12"/>
      <c r="IPP29" s="12"/>
      <c r="IPQ29" s="12"/>
      <c r="IPR29" s="12"/>
      <c r="IPS29" s="12"/>
      <c r="IPT29" s="12"/>
      <c r="IPU29" s="12"/>
      <c r="IPV29" s="12"/>
      <c r="IPW29" s="12"/>
      <c r="IPX29" s="12"/>
      <c r="IPY29" s="12"/>
      <c r="IPZ29" s="12"/>
      <c r="IQA29" s="12"/>
      <c r="IQB29" s="12"/>
      <c r="IQC29" s="12"/>
      <c r="IQD29" s="12"/>
      <c r="IQE29" s="12"/>
      <c r="IQF29" s="12"/>
      <c r="IQG29" s="12"/>
      <c r="IQH29" s="12"/>
      <c r="IQI29" s="12"/>
      <c r="IQJ29" s="12"/>
      <c r="IQK29" s="12"/>
      <c r="IQL29" s="12"/>
      <c r="IQM29" s="12"/>
      <c r="IQN29" s="12"/>
      <c r="IQO29" s="12"/>
      <c r="IQP29" s="12"/>
      <c r="IQQ29" s="12"/>
      <c r="IQR29" s="12"/>
      <c r="IQS29" s="12"/>
      <c r="IQT29" s="12"/>
      <c r="IQU29" s="12"/>
      <c r="IQV29" s="12"/>
      <c r="IQW29" s="12"/>
      <c r="IQX29" s="12"/>
      <c r="IQY29" s="12"/>
      <c r="IQZ29" s="12"/>
      <c r="IRA29" s="12"/>
      <c r="IRB29" s="12"/>
      <c r="IRC29" s="12"/>
      <c r="IRD29" s="12"/>
      <c r="IRE29" s="12"/>
      <c r="IRF29" s="12"/>
      <c r="IRG29" s="12"/>
      <c r="IRH29" s="12"/>
      <c r="IRI29" s="12"/>
      <c r="IRJ29" s="12"/>
      <c r="IRK29" s="12"/>
      <c r="IRL29" s="12"/>
      <c r="IRM29" s="12"/>
      <c r="IRN29" s="12"/>
      <c r="IRO29" s="12"/>
      <c r="IRP29" s="12"/>
      <c r="IRQ29" s="12"/>
      <c r="IRR29" s="12"/>
      <c r="IRS29" s="12"/>
      <c r="IRT29" s="12"/>
      <c r="IRU29" s="12"/>
      <c r="IRV29" s="12"/>
      <c r="IRW29" s="12"/>
      <c r="IRX29" s="12"/>
      <c r="IRY29" s="12"/>
      <c r="IRZ29" s="12"/>
      <c r="ISA29" s="12"/>
      <c r="ISB29" s="12"/>
      <c r="ISC29" s="12"/>
      <c r="ISD29" s="12"/>
      <c r="ISE29" s="12"/>
      <c r="ISF29" s="12"/>
      <c r="ISG29" s="12"/>
      <c r="ISH29" s="12"/>
      <c r="ISI29" s="12"/>
      <c r="ISJ29" s="12"/>
      <c r="ISK29" s="12"/>
      <c r="ISL29" s="12"/>
      <c r="ISM29" s="12"/>
      <c r="ISN29" s="12"/>
      <c r="ISO29" s="12"/>
      <c r="ISP29" s="12"/>
      <c r="ISQ29" s="12"/>
      <c r="ISR29" s="12"/>
      <c r="ISS29" s="12"/>
      <c r="IST29" s="12"/>
      <c r="ISU29" s="12"/>
      <c r="ISV29" s="12"/>
      <c r="ISW29" s="12"/>
      <c r="ISX29" s="12"/>
      <c r="ISY29" s="12"/>
      <c r="ISZ29" s="12"/>
      <c r="ITA29" s="12"/>
      <c r="ITB29" s="12"/>
      <c r="ITC29" s="12"/>
      <c r="ITD29" s="12"/>
      <c r="ITE29" s="12"/>
      <c r="ITF29" s="12"/>
      <c r="ITG29" s="12"/>
      <c r="ITH29" s="12"/>
      <c r="ITI29" s="12"/>
      <c r="ITJ29" s="12"/>
      <c r="ITK29" s="12"/>
      <c r="ITL29" s="12"/>
      <c r="ITM29" s="12"/>
      <c r="ITN29" s="12"/>
      <c r="ITO29" s="12"/>
      <c r="ITP29" s="12"/>
      <c r="ITQ29" s="12"/>
      <c r="ITR29" s="12"/>
      <c r="ITS29" s="12"/>
      <c r="ITT29" s="12"/>
      <c r="ITU29" s="12"/>
      <c r="ITV29" s="12"/>
      <c r="ITW29" s="12"/>
      <c r="ITX29" s="12"/>
      <c r="ITY29" s="12"/>
      <c r="ITZ29" s="12"/>
      <c r="IUA29" s="12"/>
      <c r="IUB29" s="12"/>
      <c r="IUC29" s="12"/>
      <c r="IUD29" s="12"/>
      <c r="IUE29" s="12"/>
      <c r="IUF29" s="12"/>
      <c r="IUG29" s="12"/>
      <c r="IUH29" s="12"/>
      <c r="IUI29" s="12"/>
      <c r="IUJ29" s="12"/>
      <c r="IUK29" s="12"/>
      <c r="IUL29" s="12"/>
      <c r="IUM29" s="12"/>
      <c r="IUN29" s="12"/>
      <c r="IUO29" s="12"/>
      <c r="IUP29" s="12"/>
      <c r="IUQ29" s="12"/>
      <c r="IUR29" s="12"/>
      <c r="IUS29" s="12"/>
      <c r="IUT29" s="12"/>
      <c r="IUU29" s="12"/>
      <c r="IUV29" s="12"/>
      <c r="IUW29" s="12"/>
      <c r="IUX29" s="12"/>
      <c r="IUY29" s="12"/>
      <c r="IUZ29" s="12"/>
      <c r="IVA29" s="12"/>
      <c r="IVB29" s="12"/>
      <c r="IVC29" s="12"/>
      <c r="IVD29" s="12"/>
      <c r="IVE29" s="12"/>
      <c r="IVF29" s="12"/>
      <c r="IVG29" s="12"/>
      <c r="IVH29" s="12"/>
      <c r="IVI29" s="12"/>
      <c r="IVJ29" s="12"/>
      <c r="IVK29" s="12"/>
      <c r="IVL29" s="12"/>
      <c r="IVM29" s="12"/>
      <c r="IVN29" s="12"/>
      <c r="IVO29" s="12"/>
      <c r="IVP29" s="12"/>
      <c r="IVQ29" s="12"/>
      <c r="IVR29" s="12"/>
      <c r="IVS29" s="12"/>
      <c r="IVT29" s="12"/>
      <c r="IVU29" s="12"/>
      <c r="IVV29" s="12"/>
      <c r="IVW29" s="12"/>
      <c r="IVX29" s="12"/>
      <c r="IVY29" s="12"/>
      <c r="IVZ29" s="12"/>
      <c r="IWA29" s="12"/>
      <c r="IWB29" s="12"/>
      <c r="IWC29" s="12"/>
      <c r="IWD29" s="12"/>
      <c r="IWE29" s="12"/>
      <c r="IWF29" s="12"/>
      <c r="IWG29" s="12"/>
      <c r="IWH29" s="12"/>
      <c r="IWI29" s="12"/>
      <c r="IWJ29" s="12"/>
      <c r="IWK29" s="12"/>
      <c r="IWL29" s="12"/>
      <c r="IWM29" s="12"/>
      <c r="IWN29" s="12"/>
      <c r="IWO29" s="12"/>
      <c r="IWP29" s="12"/>
      <c r="IWQ29" s="12"/>
      <c r="IWR29" s="12"/>
      <c r="IWS29" s="12"/>
      <c r="IWT29" s="12"/>
      <c r="IWU29" s="12"/>
      <c r="IWV29" s="12"/>
      <c r="IWW29" s="12"/>
      <c r="IWX29" s="12"/>
      <c r="IWY29" s="12"/>
      <c r="IWZ29" s="12"/>
      <c r="IXA29" s="12"/>
      <c r="IXB29" s="12"/>
      <c r="IXC29" s="12"/>
      <c r="IXD29" s="12"/>
      <c r="IXE29" s="12"/>
      <c r="IXF29" s="12"/>
      <c r="IXG29" s="12"/>
      <c r="IXH29" s="12"/>
      <c r="IXI29" s="12"/>
      <c r="IXJ29" s="12"/>
      <c r="IXK29" s="12"/>
      <c r="IXL29" s="12"/>
      <c r="IXM29" s="12"/>
      <c r="IXN29" s="12"/>
      <c r="IXO29" s="12"/>
      <c r="IXP29" s="12"/>
      <c r="IXQ29" s="12"/>
      <c r="IXR29" s="12"/>
      <c r="IXS29" s="12"/>
      <c r="IXT29" s="12"/>
      <c r="IXU29" s="12"/>
      <c r="IXV29" s="12"/>
      <c r="IXW29" s="12"/>
      <c r="IXX29" s="12"/>
      <c r="IXY29" s="12"/>
      <c r="IXZ29" s="12"/>
      <c r="IYA29" s="12"/>
      <c r="IYB29" s="12"/>
      <c r="IYC29" s="12"/>
      <c r="IYD29" s="12"/>
      <c r="IYE29" s="12"/>
      <c r="IYF29" s="12"/>
      <c r="IYG29" s="12"/>
      <c r="IYH29" s="12"/>
      <c r="IYI29" s="12"/>
      <c r="IYJ29" s="12"/>
      <c r="IYK29" s="12"/>
      <c r="IYL29" s="12"/>
      <c r="IYM29" s="12"/>
      <c r="IYN29" s="12"/>
      <c r="IYO29" s="12"/>
      <c r="IYP29" s="12"/>
      <c r="IYQ29" s="12"/>
      <c r="IYR29" s="12"/>
      <c r="IYS29" s="12"/>
      <c r="IYT29" s="12"/>
      <c r="IYU29" s="12"/>
      <c r="IYV29" s="12"/>
      <c r="IYW29" s="12"/>
      <c r="IYX29" s="12"/>
      <c r="IYY29" s="12"/>
      <c r="IYZ29" s="12"/>
      <c r="IZA29" s="12"/>
      <c r="IZB29" s="12"/>
      <c r="IZC29" s="12"/>
      <c r="IZD29" s="12"/>
      <c r="IZE29" s="12"/>
      <c r="IZF29" s="12"/>
      <c r="IZG29" s="12"/>
      <c r="IZH29" s="12"/>
      <c r="IZI29" s="12"/>
      <c r="IZJ29" s="12"/>
      <c r="IZK29" s="12"/>
      <c r="IZL29" s="12"/>
      <c r="IZM29" s="12"/>
      <c r="IZN29" s="12"/>
      <c r="IZO29" s="12"/>
      <c r="IZP29" s="12"/>
      <c r="IZQ29" s="12"/>
      <c r="IZR29" s="12"/>
      <c r="IZS29" s="12"/>
      <c r="IZT29" s="12"/>
      <c r="IZU29" s="12"/>
      <c r="IZV29" s="12"/>
      <c r="IZW29" s="12"/>
      <c r="IZX29" s="12"/>
      <c r="IZY29" s="12"/>
      <c r="IZZ29" s="12"/>
      <c r="JAA29" s="12"/>
      <c r="JAB29" s="12"/>
      <c r="JAC29" s="12"/>
      <c r="JAD29" s="12"/>
      <c r="JAE29" s="12"/>
      <c r="JAF29" s="12"/>
      <c r="JAG29" s="12"/>
      <c r="JAH29" s="12"/>
      <c r="JAI29" s="12"/>
      <c r="JAJ29" s="12"/>
      <c r="JAK29" s="12"/>
      <c r="JAL29" s="12"/>
      <c r="JAM29" s="12"/>
      <c r="JAN29" s="12"/>
      <c r="JAO29" s="12"/>
      <c r="JAP29" s="12"/>
      <c r="JAQ29" s="12"/>
      <c r="JAR29" s="12"/>
      <c r="JAS29" s="12"/>
      <c r="JAT29" s="12"/>
      <c r="JAU29" s="12"/>
      <c r="JAV29" s="12"/>
      <c r="JAW29" s="12"/>
      <c r="JAX29" s="12"/>
      <c r="JAY29" s="12"/>
      <c r="JAZ29" s="12"/>
      <c r="JBA29" s="12"/>
      <c r="JBB29" s="12"/>
      <c r="JBC29" s="12"/>
      <c r="JBD29" s="12"/>
      <c r="JBE29" s="12"/>
      <c r="JBF29" s="12"/>
      <c r="JBG29" s="12"/>
      <c r="JBH29" s="12"/>
      <c r="JBI29" s="12"/>
      <c r="JBJ29" s="12"/>
      <c r="JBK29" s="12"/>
      <c r="JBL29" s="12"/>
      <c r="JBM29" s="12"/>
      <c r="JBN29" s="12"/>
      <c r="JBO29" s="12"/>
      <c r="JBP29" s="12"/>
      <c r="JBQ29" s="12"/>
      <c r="JBR29" s="12"/>
      <c r="JBS29" s="12"/>
      <c r="JBT29" s="12"/>
      <c r="JBU29" s="12"/>
      <c r="JBV29" s="12"/>
      <c r="JBW29" s="12"/>
      <c r="JBX29" s="12"/>
      <c r="JBY29" s="12"/>
      <c r="JBZ29" s="12"/>
      <c r="JCA29" s="12"/>
      <c r="JCB29" s="12"/>
      <c r="JCC29" s="12"/>
      <c r="JCD29" s="12"/>
      <c r="JCE29" s="12"/>
      <c r="JCF29" s="12"/>
      <c r="JCG29" s="12"/>
      <c r="JCH29" s="12"/>
      <c r="JCI29" s="12"/>
      <c r="JCJ29" s="12"/>
      <c r="JCK29" s="12"/>
      <c r="JCL29" s="12"/>
      <c r="JCM29" s="12"/>
      <c r="JCN29" s="12"/>
      <c r="JCO29" s="12"/>
      <c r="JCP29" s="12"/>
      <c r="JCQ29" s="12"/>
      <c r="JCR29" s="12"/>
      <c r="JCS29" s="12"/>
      <c r="JCT29" s="12"/>
      <c r="JCU29" s="12"/>
      <c r="JCV29" s="12"/>
      <c r="JCW29" s="12"/>
      <c r="JCX29" s="12"/>
      <c r="JCY29" s="12"/>
      <c r="JCZ29" s="12"/>
      <c r="JDA29" s="12"/>
      <c r="JDB29" s="12"/>
      <c r="JDC29" s="12"/>
      <c r="JDD29" s="12"/>
      <c r="JDE29" s="12"/>
      <c r="JDF29" s="12"/>
      <c r="JDG29" s="12"/>
      <c r="JDH29" s="12"/>
      <c r="JDI29" s="12"/>
      <c r="JDJ29" s="12"/>
      <c r="JDK29" s="12"/>
      <c r="JDL29" s="12"/>
      <c r="JDM29" s="12"/>
      <c r="JDN29" s="12"/>
      <c r="JDO29" s="12"/>
      <c r="JDP29" s="12"/>
      <c r="JDQ29" s="12"/>
      <c r="JDR29" s="12"/>
      <c r="JDS29" s="12"/>
      <c r="JDT29" s="12"/>
      <c r="JDU29" s="12"/>
      <c r="JDV29" s="12"/>
      <c r="JDW29" s="12"/>
      <c r="JDX29" s="12"/>
      <c r="JDY29" s="12"/>
      <c r="JDZ29" s="12"/>
      <c r="JEA29" s="12"/>
      <c r="JEB29" s="12"/>
      <c r="JEC29" s="12"/>
      <c r="JED29" s="12"/>
      <c r="JEE29" s="12"/>
      <c r="JEF29" s="12"/>
      <c r="JEG29" s="12"/>
      <c r="JEH29" s="12"/>
      <c r="JEI29" s="12"/>
      <c r="JEJ29" s="12"/>
      <c r="JEK29" s="12"/>
      <c r="JEL29" s="12"/>
      <c r="JEM29" s="12"/>
      <c r="JEN29" s="12"/>
      <c r="JEO29" s="12"/>
      <c r="JEP29" s="12"/>
      <c r="JEQ29" s="12"/>
      <c r="JER29" s="12"/>
      <c r="JES29" s="12"/>
      <c r="JET29" s="12"/>
      <c r="JEU29" s="12"/>
      <c r="JEV29" s="12"/>
      <c r="JEW29" s="12"/>
      <c r="JEX29" s="12"/>
      <c r="JEY29" s="12"/>
      <c r="JEZ29" s="12"/>
      <c r="JFA29" s="12"/>
      <c r="JFB29" s="12"/>
      <c r="JFC29" s="12"/>
      <c r="JFD29" s="12"/>
      <c r="JFE29" s="12"/>
      <c r="JFF29" s="12"/>
      <c r="JFG29" s="12"/>
      <c r="JFH29" s="12"/>
      <c r="JFI29" s="12"/>
      <c r="JFJ29" s="12"/>
      <c r="JFK29" s="12"/>
      <c r="JFL29" s="12"/>
      <c r="JFM29" s="12"/>
      <c r="JFN29" s="12"/>
      <c r="JFO29" s="12"/>
      <c r="JFP29" s="12"/>
      <c r="JFQ29" s="12"/>
      <c r="JFR29" s="12"/>
      <c r="JFS29" s="12"/>
      <c r="JFT29" s="12"/>
      <c r="JFU29" s="12"/>
      <c r="JFV29" s="12"/>
      <c r="JFW29" s="12"/>
      <c r="JFX29" s="12"/>
      <c r="JFY29" s="12"/>
      <c r="JFZ29" s="12"/>
      <c r="JGA29" s="12"/>
      <c r="JGB29" s="12"/>
      <c r="JGC29" s="12"/>
      <c r="JGD29" s="12"/>
      <c r="JGE29" s="12"/>
      <c r="JGF29" s="12"/>
      <c r="JGG29" s="12"/>
      <c r="JGH29" s="12"/>
      <c r="JGI29" s="12"/>
      <c r="JGJ29" s="12"/>
      <c r="JGK29" s="12"/>
      <c r="JGL29" s="12"/>
      <c r="JGM29" s="12"/>
      <c r="JGN29" s="12"/>
      <c r="JGO29" s="12"/>
      <c r="JGP29" s="12"/>
      <c r="JGQ29" s="12"/>
      <c r="JGR29" s="12"/>
      <c r="JGS29" s="12"/>
      <c r="JGT29" s="12"/>
      <c r="JGU29" s="12"/>
      <c r="JGV29" s="12"/>
      <c r="JGW29" s="12"/>
      <c r="JGX29" s="12"/>
      <c r="JGY29" s="12"/>
      <c r="JGZ29" s="12"/>
      <c r="JHA29" s="12"/>
      <c r="JHB29" s="12"/>
      <c r="JHC29" s="12"/>
      <c r="JHD29" s="12"/>
      <c r="JHE29" s="12"/>
      <c r="JHF29" s="12"/>
      <c r="JHG29" s="12"/>
      <c r="JHH29" s="12"/>
      <c r="JHI29" s="12"/>
      <c r="JHJ29" s="12"/>
      <c r="JHK29" s="12"/>
      <c r="JHL29" s="12"/>
      <c r="JHM29" s="12"/>
      <c r="JHN29" s="12"/>
      <c r="JHO29" s="12"/>
      <c r="JHP29" s="12"/>
      <c r="JHQ29" s="12"/>
      <c r="JHR29" s="12"/>
      <c r="JHS29" s="12"/>
      <c r="JHT29" s="12"/>
      <c r="JHU29" s="12"/>
      <c r="JHV29" s="12"/>
      <c r="JHW29" s="12"/>
      <c r="JHX29" s="12"/>
      <c r="JHY29" s="12"/>
      <c r="JHZ29" s="12"/>
      <c r="JIA29" s="12"/>
      <c r="JIB29" s="12"/>
      <c r="JIC29" s="12"/>
      <c r="JID29" s="12"/>
      <c r="JIE29" s="12"/>
      <c r="JIF29" s="12"/>
      <c r="JIG29" s="12"/>
      <c r="JIH29" s="12"/>
      <c r="JII29" s="12"/>
      <c r="JIJ29" s="12"/>
      <c r="JIK29" s="12"/>
      <c r="JIL29" s="12"/>
      <c r="JIM29" s="12"/>
      <c r="JIN29" s="12"/>
      <c r="JIO29" s="12"/>
      <c r="JIP29" s="12"/>
      <c r="JIQ29" s="12"/>
      <c r="JIR29" s="12"/>
      <c r="JIS29" s="12"/>
      <c r="JIT29" s="12"/>
      <c r="JIU29" s="12"/>
      <c r="JIV29" s="12"/>
      <c r="JIW29" s="12"/>
      <c r="JIX29" s="12"/>
      <c r="JIY29" s="12"/>
      <c r="JIZ29" s="12"/>
      <c r="JJA29" s="12"/>
      <c r="JJB29" s="12"/>
      <c r="JJC29" s="12"/>
      <c r="JJD29" s="12"/>
      <c r="JJE29" s="12"/>
      <c r="JJF29" s="12"/>
      <c r="JJG29" s="12"/>
      <c r="JJH29" s="12"/>
      <c r="JJI29" s="12"/>
      <c r="JJJ29" s="12"/>
      <c r="JJK29" s="12"/>
      <c r="JJL29" s="12"/>
      <c r="JJM29" s="12"/>
      <c r="JJN29" s="12"/>
      <c r="JJO29" s="12"/>
      <c r="JJP29" s="12"/>
      <c r="JJQ29" s="12"/>
      <c r="JJR29" s="12"/>
      <c r="JJS29" s="12"/>
      <c r="JJT29" s="12"/>
      <c r="JJU29" s="12"/>
      <c r="JJV29" s="12"/>
      <c r="JJW29" s="12"/>
      <c r="JJX29" s="12"/>
      <c r="JJY29" s="12"/>
      <c r="JJZ29" s="12"/>
      <c r="JKA29" s="12"/>
      <c r="JKB29" s="12"/>
      <c r="JKC29" s="12"/>
      <c r="JKD29" s="12"/>
      <c r="JKE29" s="12"/>
      <c r="JKF29" s="12"/>
      <c r="JKG29" s="12"/>
      <c r="JKH29" s="12"/>
      <c r="JKI29" s="12"/>
      <c r="JKJ29" s="12"/>
      <c r="JKK29" s="12"/>
      <c r="JKL29" s="12"/>
      <c r="JKM29" s="12"/>
      <c r="JKN29" s="12"/>
      <c r="JKO29" s="12"/>
      <c r="JKP29" s="12"/>
      <c r="JKQ29" s="12"/>
      <c r="JKR29" s="12"/>
      <c r="JKS29" s="12"/>
      <c r="JKT29" s="12"/>
      <c r="JKU29" s="12"/>
      <c r="JKV29" s="12"/>
      <c r="JKW29" s="12"/>
      <c r="JKX29" s="12"/>
      <c r="JKY29" s="12"/>
      <c r="JKZ29" s="12"/>
      <c r="JLA29" s="12"/>
      <c r="JLB29" s="12"/>
      <c r="JLC29" s="12"/>
      <c r="JLD29" s="12"/>
      <c r="JLE29" s="12"/>
      <c r="JLF29" s="12"/>
      <c r="JLG29" s="12"/>
      <c r="JLH29" s="12"/>
      <c r="JLI29" s="12"/>
      <c r="JLJ29" s="12"/>
      <c r="JLK29" s="12"/>
      <c r="JLL29" s="12"/>
      <c r="JLM29" s="12"/>
      <c r="JLN29" s="12"/>
      <c r="JLO29" s="12"/>
      <c r="JLP29" s="12"/>
      <c r="JLQ29" s="12"/>
      <c r="JLR29" s="12"/>
      <c r="JLS29" s="12"/>
      <c r="JLT29" s="12"/>
      <c r="JLU29" s="12"/>
      <c r="JLV29" s="12"/>
      <c r="JLW29" s="12"/>
      <c r="JLX29" s="12"/>
      <c r="JLY29" s="12"/>
      <c r="JLZ29" s="12"/>
      <c r="JMA29" s="12"/>
      <c r="JMB29" s="12"/>
      <c r="JMC29" s="12"/>
      <c r="JMD29" s="12"/>
      <c r="JME29" s="12"/>
      <c r="JMF29" s="12"/>
      <c r="JMG29" s="12"/>
      <c r="JMH29" s="12"/>
      <c r="JMI29" s="12"/>
      <c r="JMJ29" s="12"/>
      <c r="JMK29" s="12"/>
      <c r="JML29" s="12"/>
      <c r="JMM29" s="12"/>
      <c r="JMN29" s="12"/>
      <c r="JMO29" s="12"/>
      <c r="JMP29" s="12"/>
      <c r="JMQ29" s="12"/>
      <c r="JMR29" s="12"/>
      <c r="JMS29" s="12"/>
      <c r="JMT29" s="12"/>
      <c r="JMU29" s="12"/>
      <c r="JMV29" s="12"/>
      <c r="JMW29" s="12"/>
      <c r="JMX29" s="12"/>
      <c r="JMY29" s="12"/>
      <c r="JMZ29" s="12"/>
      <c r="JNA29" s="12"/>
      <c r="JNB29" s="12"/>
      <c r="JNC29" s="12"/>
      <c r="JND29" s="12"/>
      <c r="JNE29" s="12"/>
      <c r="JNF29" s="12"/>
      <c r="JNG29" s="12"/>
      <c r="JNH29" s="12"/>
      <c r="JNI29" s="12"/>
      <c r="JNJ29" s="12"/>
      <c r="JNK29" s="12"/>
      <c r="JNL29" s="12"/>
      <c r="JNM29" s="12"/>
      <c r="JNN29" s="12"/>
      <c r="JNO29" s="12"/>
      <c r="JNP29" s="12"/>
      <c r="JNQ29" s="12"/>
      <c r="JNR29" s="12"/>
      <c r="JNS29" s="12"/>
      <c r="JNT29" s="12"/>
      <c r="JNU29" s="12"/>
      <c r="JNV29" s="12"/>
      <c r="JNW29" s="12"/>
      <c r="JNX29" s="12"/>
      <c r="JNY29" s="12"/>
      <c r="JNZ29" s="12"/>
      <c r="JOA29" s="12"/>
      <c r="JOB29" s="12"/>
      <c r="JOC29" s="12"/>
      <c r="JOD29" s="12"/>
      <c r="JOE29" s="12"/>
      <c r="JOF29" s="12"/>
      <c r="JOG29" s="12"/>
      <c r="JOH29" s="12"/>
      <c r="JOI29" s="12"/>
      <c r="JOJ29" s="12"/>
      <c r="JOK29" s="12"/>
      <c r="JOL29" s="12"/>
      <c r="JOM29" s="12"/>
      <c r="JON29" s="12"/>
      <c r="JOO29" s="12"/>
      <c r="JOP29" s="12"/>
      <c r="JOQ29" s="12"/>
      <c r="JOR29" s="12"/>
      <c r="JOS29" s="12"/>
      <c r="JOT29" s="12"/>
      <c r="JOU29" s="12"/>
      <c r="JOV29" s="12"/>
      <c r="JOW29" s="12"/>
      <c r="JOX29" s="12"/>
      <c r="JOY29" s="12"/>
      <c r="JOZ29" s="12"/>
      <c r="JPA29" s="12"/>
      <c r="JPB29" s="12"/>
      <c r="JPC29" s="12"/>
      <c r="JPD29" s="12"/>
      <c r="JPE29" s="12"/>
      <c r="JPF29" s="12"/>
      <c r="JPG29" s="12"/>
      <c r="JPH29" s="12"/>
      <c r="JPI29" s="12"/>
      <c r="JPJ29" s="12"/>
      <c r="JPK29" s="12"/>
      <c r="JPL29" s="12"/>
      <c r="JPM29" s="12"/>
      <c r="JPN29" s="12"/>
      <c r="JPO29" s="12"/>
      <c r="JPP29" s="12"/>
      <c r="JPQ29" s="12"/>
      <c r="JPR29" s="12"/>
      <c r="JPS29" s="12"/>
      <c r="JPT29" s="12"/>
      <c r="JPU29" s="12"/>
      <c r="JPV29" s="12"/>
      <c r="JPW29" s="12"/>
      <c r="JPX29" s="12"/>
      <c r="JPY29" s="12"/>
      <c r="JPZ29" s="12"/>
      <c r="JQA29" s="12"/>
      <c r="JQB29" s="12"/>
      <c r="JQC29" s="12"/>
      <c r="JQD29" s="12"/>
      <c r="JQE29" s="12"/>
      <c r="JQF29" s="12"/>
      <c r="JQG29" s="12"/>
      <c r="JQH29" s="12"/>
      <c r="JQI29" s="12"/>
      <c r="JQJ29" s="12"/>
      <c r="JQK29" s="12"/>
      <c r="JQL29" s="12"/>
      <c r="JQM29" s="12"/>
      <c r="JQN29" s="12"/>
      <c r="JQO29" s="12"/>
      <c r="JQP29" s="12"/>
      <c r="JQQ29" s="12"/>
      <c r="JQR29" s="12"/>
      <c r="JQS29" s="12"/>
      <c r="JQT29" s="12"/>
      <c r="JQU29" s="12"/>
      <c r="JQV29" s="12"/>
      <c r="JQW29" s="12"/>
      <c r="JQX29" s="12"/>
      <c r="JQY29" s="12"/>
      <c r="JQZ29" s="12"/>
      <c r="JRA29" s="12"/>
      <c r="JRB29" s="12"/>
      <c r="JRC29" s="12"/>
      <c r="JRD29" s="12"/>
      <c r="JRE29" s="12"/>
      <c r="JRF29" s="12"/>
      <c r="JRG29" s="12"/>
      <c r="JRH29" s="12"/>
      <c r="JRI29" s="12"/>
      <c r="JRJ29" s="12"/>
      <c r="JRK29" s="12"/>
      <c r="JRL29" s="12"/>
      <c r="JRM29" s="12"/>
      <c r="JRN29" s="12"/>
      <c r="JRO29" s="12"/>
      <c r="JRP29" s="12"/>
      <c r="JRQ29" s="12"/>
      <c r="JRR29" s="12"/>
      <c r="JRS29" s="12"/>
      <c r="JRT29" s="12"/>
      <c r="JRU29" s="12"/>
      <c r="JRV29" s="12"/>
      <c r="JRW29" s="12"/>
      <c r="JRX29" s="12"/>
      <c r="JRY29" s="12"/>
      <c r="JRZ29" s="12"/>
      <c r="JSA29" s="12"/>
      <c r="JSB29" s="12"/>
      <c r="JSC29" s="12"/>
      <c r="JSD29" s="12"/>
      <c r="JSE29" s="12"/>
      <c r="JSF29" s="12"/>
      <c r="JSG29" s="12"/>
      <c r="JSH29" s="12"/>
      <c r="JSI29" s="12"/>
      <c r="JSJ29" s="12"/>
      <c r="JSK29" s="12"/>
      <c r="JSL29" s="12"/>
      <c r="JSM29" s="12"/>
      <c r="JSN29" s="12"/>
      <c r="JSO29" s="12"/>
      <c r="JSP29" s="12"/>
      <c r="JSQ29" s="12"/>
      <c r="JSR29" s="12"/>
      <c r="JSS29" s="12"/>
      <c r="JST29" s="12"/>
      <c r="JSU29" s="12"/>
      <c r="JSV29" s="12"/>
      <c r="JSW29" s="12"/>
      <c r="JSX29" s="12"/>
      <c r="JSY29" s="12"/>
      <c r="JSZ29" s="12"/>
      <c r="JTA29" s="12"/>
      <c r="JTB29" s="12"/>
      <c r="JTC29" s="12"/>
      <c r="JTD29" s="12"/>
      <c r="JTE29" s="12"/>
      <c r="JTF29" s="12"/>
      <c r="JTG29" s="12"/>
      <c r="JTH29" s="12"/>
      <c r="JTI29" s="12"/>
      <c r="JTJ29" s="12"/>
      <c r="JTK29" s="12"/>
      <c r="JTL29" s="12"/>
      <c r="JTM29" s="12"/>
      <c r="JTN29" s="12"/>
      <c r="JTO29" s="12"/>
      <c r="JTP29" s="12"/>
      <c r="JTQ29" s="12"/>
      <c r="JTR29" s="12"/>
      <c r="JTS29" s="12"/>
      <c r="JTT29" s="12"/>
      <c r="JTU29" s="12"/>
      <c r="JTV29" s="12"/>
      <c r="JTW29" s="12"/>
      <c r="JTX29" s="12"/>
      <c r="JTY29" s="12"/>
      <c r="JTZ29" s="12"/>
      <c r="JUA29" s="12"/>
      <c r="JUB29" s="12"/>
      <c r="JUC29" s="12"/>
      <c r="JUD29" s="12"/>
      <c r="JUE29" s="12"/>
      <c r="JUF29" s="12"/>
      <c r="JUG29" s="12"/>
      <c r="JUH29" s="12"/>
      <c r="JUI29" s="12"/>
      <c r="JUJ29" s="12"/>
      <c r="JUK29" s="12"/>
      <c r="JUL29" s="12"/>
      <c r="JUM29" s="12"/>
      <c r="JUN29" s="12"/>
      <c r="JUO29" s="12"/>
      <c r="JUP29" s="12"/>
      <c r="JUQ29" s="12"/>
      <c r="JUR29" s="12"/>
      <c r="JUS29" s="12"/>
      <c r="JUT29" s="12"/>
      <c r="JUU29" s="12"/>
      <c r="JUV29" s="12"/>
      <c r="JUW29" s="12"/>
      <c r="JUX29" s="12"/>
      <c r="JUY29" s="12"/>
      <c r="JUZ29" s="12"/>
      <c r="JVA29" s="12"/>
      <c r="JVB29" s="12"/>
      <c r="JVC29" s="12"/>
      <c r="JVD29" s="12"/>
      <c r="JVE29" s="12"/>
      <c r="JVF29" s="12"/>
      <c r="JVG29" s="12"/>
      <c r="JVH29" s="12"/>
      <c r="JVI29" s="12"/>
      <c r="JVJ29" s="12"/>
      <c r="JVK29" s="12"/>
      <c r="JVL29" s="12"/>
      <c r="JVM29" s="12"/>
      <c r="JVN29" s="12"/>
      <c r="JVO29" s="12"/>
      <c r="JVP29" s="12"/>
      <c r="JVQ29" s="12"/>
      <c r="JVR29" s="12"/>
      <c r="JVS29" s="12"/>
      <c r="JVT29" s="12"/>
      <c r="JVU29" s="12"/>
      <c r="JVV29" s="12"/>
      <c r="JVW29" s="12"/>
      <c r="JVX29" s="12"/>
      <c r="JVY29" s="12"/>
      <c r="JVZ29" s="12"/>
      <c r="JWA29" s="12"/>
      <c r="JWB29" s="12"/>
      <c r="JWC29" s="12"/>
      <c r="JWD29" s="12"/>
      <c r="JWE29" s="12"/>
      <c r="JWF29" s="12"/>
      <c r="JWG29" s="12"/>
      <c r="JWH29" s="12"/>
      <c r="JWI29" s="12"/>
      <c r="JWJ29" s="12"/>
      <c r="JWK29" s="12"/>
      <c r="JWL29" s="12"/>
      <c r="JWM29" s="12"/>
      <c r="JWN29" s="12"/>
      <c r="JWO29" s="12"/>
      <c r="JWP29" s="12"/>
      <c r="JWQ29" s="12"/>
      <c r="JWR29" s="12"/>
      <c r="JWS29" s="12"/>
      <c r="JWT29" s="12"/>
      <c r="JWU29" s="12"/>
      <c r="JWV29" s="12"/>
      <c r="JWW29" s="12"/>
      <c r="JWX29" s="12"/>
      <c r="JWY29" s="12"/>
      <c r="JWZ29" s="12"/>
      <c r="JXA29" s="12"/>
      <c r="JXB29" s="12"/>
      <c r="JXC29" s="12"/>
      <c r="JXD29" s="12"/>
      <c r="JXE29" s="12"/>
      <c r="JXF29" s="12"/>
      <c r="JXG29" s="12"/>
      <c r="JXH29" s="12"/>
      <c r="JXI29" s="12"/>
      <c r="JXJ29" s="12"/>
      <c r="JXK29" s="12"/>
      <c r="JXL29" s="12"/>
      <c r="JXM29" s="12"/>
      <c r="JXN29" s="12"/>
      <c r="JXO29" s="12"/>
      <c r="JXP29" s="12"/>
      <c r="JXQ29" s="12"/>
      <c r="JXR29" s="12"/>
      <c r="JXS29" s="12"/>
      <c r="JXT29" s="12"/>
      <c r="JXU29" s="12"/>
      <c r="JXV29" s="12"/>
      <c r="JXW29" s="12"/>
      <c r="JXX29" s="12"/>
      <c r="JXY29" s="12"/>
      <c r="JXZ29" s="12"/>
      <c r="JYA29" s="12"/>
      <c r="JYB29" s="12"/>
      <c r="JYC29" s="12"/>
      <c r="JYD29" s="12"/>
      <c r="JYE29" s="12"/>
      <c r="JYF29" s="12"/>
      <c r="JYG29" s="12"/>
      <c r="JYH29" s="12"/>
      <c r="JYI29" s="12"/>
      <c r="JYJ29" s="12"/>
      <c r="JYK29" s="12"/>
      <c r="JYL29" s="12"/>
      <c r="JYM29" s="12"/>
      <c r="JYN29" s="12"/>
      <c r="JYO29" s="12"/>
      <c r="JYP29" s="12"/>
      <c r="JYQ29" s="12"/>
      <c r="JYR29" s="12"/>
      <c r="JYS29" s="12"/>
      <c r="JYT29" s="12"/>
      <c r="JYU29" s="12"/>
      <c r="JYV29" s="12"/>
      <c r="JYW29" s="12"/>
      <c r="JYX29" s="12"/>
      <c r="JYY29" s="12"/>
      <c r="JYZ29" s="12"/>
      <c r="JZA29" s="12"/>
      <c r="JZB29" s="12"/>
      <c r="JZC29" s="12"/>
      <c r="JZD29" s="12"/>
      <c r="JZE29" s="12"/>
      <c r="JZF29" s="12"/>
      <c r="JZG29" s="12"/>
      <c r="JZH29" s="12"/>
      <c r="JZI29" s="12"/>
      <c r="JZJ29" s="12"/>
      <c r="JZK29" s="12"/>
      <c r="JZL29" s="12"/>
      <c r="JZM29" s="12"/>
      <c r="JZN29" s="12"/>
      <c r="JZO29" s="12"/>
      <c r="JZP29" s="12"/>
      <c r="JZQ29" s="12"/>
      <c r="JZR29" s="12"/>
      <c r="JZS29" s="12"/>
      <c r="JZT29" s="12"/>
      <c r="JZU29" s="12"/>
      <c r="JZV29" s="12"/>
      <c r="JZW29" s="12"/>
      <c r="JZX29" s="12"/>
      <c r="JZY29" s="12"/>
      <c r="JZZ29" s="12"/>
      <c r="KAA29" s="12"/>
      <c r="KAB29" s="12"/>
      <c r="KAC29" s="12"/>
      <c r="KAD29" s="12"/>
      <c r="KAE29" s="12"/>
      <c r="KAF29" s="12"/>
      <c r="KAG29" s="12"/>
      <c r="KAH29" s="12"/>
      <c r="KAI29" s="12"/>
      <c r="KAJ29" s="12"/>
      <c r="KAK29" s="12"/>
      <c r="KAL29" s="12"/>
      <c r="KAM29" s="12"/>
      <c r="KAN29" s="12"/>
      <c r="KAO29" s="12"/>
      <c r="KAP29" s="12"/>
      <c r="KAQ29" s="12"/>
      <c r="KAR29" s="12"/>
      <c r="KAS29" s="12"/>
      <c r="KAT29" s="12"/>
      <c r="KAU29" s="12"/>
      <c r="KAV29" s="12"/>
      <c r="KAW29" s="12"/>
      <c r="KAX29" s="12"/>
      <c r="KAY29" s="12"/>
      <c r="KAZ29" s="12"/>
      <c r="KBA29" s="12"/>
      <c r="KBB29" s="12"/>
      <c r="KBC29" s="12"/>
      <c r="KBD29" s="12"/>
      <c r="KBE29" s="12"/>
      <c r="KBF29" s="12"/>
      <c r="KBG29" s="12"/>
      <c r="KBH29" s="12"/>
      <c r="KBI29" s="12"/>
      <c r="KBJ29" s="12"/>
      <c r="KBK29" s="12"/>
      <c r="KBL29" s="12"/>
      <c r="KBM29" s="12"/>
      <c r="KBN29" s="12"/>
      <c r="KBO29" s="12"/>
      <c r="KBP29" s="12"/>
      <c r="KBQ29" s="12"/>
      <c r="KBR29" s="12"/>
      <c r="KBS29" s="12"/>
      <c r="KBT29" s="12"/>
      <c r="KBU29" s="12"/>
      <c r="KBV29" s="12"/>
      <c r="KBW29" s="12"/>
      <c r="KBX29" s="12"/>
      <c r="KBY29" s="12"/>
      <c r="KBZ29" s="12"/>
      <c r="KCA29" s="12"/>
      <c r="KCB29" s="12"/>
      <c r="KCC29" s="12"/>
      <c r="KCD29" s="12"/>
      <c r="KCE29" s="12"/>
      <c r="KCF29" s="12"/>
      <c r="KCG29" s="12"/>
      <c r="KCH29" s="12"/>
      <c r="KCI29" s="12"/>
      <c r="KCJ29" s="12"/>
      <c r="KCK29" s="12"/>
      <c r="KCL29" s="12"/>
      <c r="KCM29" s="12"/>
      <c r="KCN29" s="12"/>
      <c r="KCO29" s="12"/>
      <c r="KCP29" s="12"/>
      <c r="KCQ29" s="12"/>
      <c r="KCR29" s="12"/>
      <c r="KCS29" s="12"/>
      <c r="KCT29" s="12"/>
      <c r="KCU29" s="12"/>
      <c r="KCV29" s="12"/>
      <c r="KCW29" s="12"/>
      <c r="KCX29" s="12"/>
      <c r="KCY29" s="12"/>
      <c r="KCZ29" s="12"/>
      <c r="KDA29" s="12"/>
      <c r="KDB29" s="12"/>
      <c r="KDC29" s="12"/>
      <c r="KDD29" s="12"/>
      <c r="KDE29" s="12"/>
      <c r="KDF29" s="12"/>
      <c r="KDG29" s="12"/>
      <c r="KDH29" s="12"/>
      <c r="KDI29" s="12"/>
      <c r="KDJ29" s="12"/>
      <c r="KDK29" s="12"/>
      <c r="KDL29" s="12"/>
      <c r="KDM29" s="12"/>
      <c r="KDN29" s="12"/>
      <c r="KDO29" s="12"/>
      <c r="KDP29" s="12"/>
      <c r="KDQ29" s="12"/>
      <c r="KDR29" s="12"/>
      <c r="KDS29" s="12"/>
      <c r="KDT29" s="12"/>
      <c r="KDU29" s="12"/>
      <c r="KDV29" s="12"/>
      <c r="KDW29" s="12"/>
      <c r="KDX29" s="12"/>
      <c r="KDY29" s="12"/>
      <c r="KDZ29" s="12"/>
      <c r="KEA29" s="12"/>
      <c r="KEB29" s="12"/>
      <c r="KEC29" s="12"/>
      <c r="KED29" s="12"/>
      <c r="KEE29" s="12"/>
      <c r="KEF29" s="12"/>
      <c r="KEG29" s="12"/>
      <c r="KEH29" s="12"/>
      <c r="KEI29" s="12"/>
      <c r="KEJ29" s="12"/>
      <c r="KEK29" s="12"/>
      <c r="KEL29" s="12"/>
      <c r="KEM29" s="12"/>
      <c r="KEN29" s="12"/>
      <c r="KEO29" s="12"/>
      <c r="KEP29" s="12"/>
      <c r="KEQ29" s="12"/>
      <c r="KER29" s="12"/>
      <c r="KES29" s="12"/>
      <c r="KET29" s="12"/>
      <c r="KEU29" s="12"/>
      <c r="KEV29" s="12"/>
      <c r="KEW29" s="12"/>
      <c r="KEX29" s="12"/>
      <c r="KEY29" s="12"/>
      <c r="KEZ29" s="12"/>
      <c r="KFA29" s="12"/>
      <c r="KFB29" s="12"/>
      <c r="KFC29" s="12"/>
      <c r="KFD29" s="12"/>
      <c r="KFE29" s="12"/>
      <c r="KFF29" s="12"/>
      <c r="KFG29" s="12"/>
      <c r="KFH29" s="12"/>
      <c r="KFI29" s="12"/>
      <c r="KFJ29" s="12"/>
      <c r="KFK29" s="12"/>
      <c r="KFL29" s="12"/>
      <c r="KFM29" s="12"/>
      <c r="KFN29" s="12"/>
      <c r="KFO29" s="12"/>
      <c r="KFP29" s="12"/>
      <c r="KFQ29" s="12"/>
      <c r="KFR29" s="12"/>
      <c r="KFS29" s="12"/>
      <c r="KFT29" s="12"/>
      <c r="KFU29" s="12"/>
      <c r="KFV29" s="12"/>
      <c r="KFW29" s="12"/>
      <c r="KFX29" s="12"/>
      <c r="KFY29" s="12"/>
      <c r="KFZ29" s="12"/>
      <c r="KGA29" s="12"/>
      <c r="KGB29" s="12"/>
      <c r="KGC29" s="12"/>
      <c r="KGD29" s="12"/>
      <c r="KGE29" s="12"/>
      <c r="KGF29" s="12"/>
      <c r="KGG29" s="12"/>
      <c r="KGH29" s="12"/>
      <c r="KGI29" s="12"/>
      <c r="KGJ29" s="12"/>
      <c r="KGK29" s="12"/>
      <c r="KGL29" s="12"/>
      <c r="KGM29" s="12"/>
      <c r="KGN29" s="12"/>
      <c r="KGO29" s="12"/>
      <c r="KGP29" s="12"/>
      <c r="KGQ29" s="12"/>
      <c r="KGR29" s="12"/>
      <c r="KGS29" s="12"/>
      <c r="KGT29" s="12"/>
      <c r="KGU29" s="12"/>
      <c r="KGV29" s="12"/>
      <c r="KGW29" s="12"/>
      <c r="KGX29" s="12"/>
      <c r="KGY29" s="12"/>
      <c r="KGZ29" s="12"/>
      <c r="KHA29" s="12"/>
      <c r="KHB29" s="12"/>
      <c r="KHC29" s="12"/>
      <c r="KHD29" s="12"/>
      <c r="KHE29" s="12"/>
      <c r="KHF29" s="12"/>
      <c r="KHG29" s="12"/>
      <c r="KHH29" s="12"/>
      <c r="KHI29" s="12"/>
      <c r="KHJ29" s="12"/>
      <c r="KHK29" s="12"/>
      <c r="KHL29" s="12"/>
      <c r="KHM29" s="12"/>
      <c r="KHN29" s="12"/>
      <c r="KHO29" s="12"/>
      <c r="KHP29" s="12"/>
      <c r="KHQ29" s="12"/>
      <c r="KHR29" s="12"/>
      <c r="KHS29" s="12"/>
      <c r="KHT29" s="12"/>
      <c r="KHU29" s="12"/>
      <c r="KHV29" s="12"/>
      <c r="KHW29" s="12"/>
      <c r="KHX29" s="12"/>
      <c r="KHY29" s="12"/>
      <c r="KHZ29" s="12"/>
      <c r="KIA29" s="12"/>
      <c r="KIB29" s="12"/>
      <c r="KIC29" s="12"/>
      <c r="KID29" s="12"/>
      <c r="KIE29" s="12"/>
      <c r="KIF29" s="12"/>
      <c r="KIG29" s="12"/>
      <c r="KIH29" s="12"/>
      <c r="KII29" s="12"/>
      <c r="KIJ29" s="12"/>
      <c r="KIK29" s="12"/>
      <c r="KIL29" s="12"/>
      <c r="KIM29" s="12"/>
      <c r="KIN29" s="12"/>
      <c r="KIO29" s="12"/>
      <c r="KIP29" s="12"/>
      <c r="KIQ29" s="12"/>
      <c r="KIR29" s="12"/>
      <c r="KIS29" s="12"/>
      <c r="KIT29" s="12"/>
      <c r="KIU29" s="12"/>
      <c r="KIV29" s="12"/>
      <c r="KIW29" s="12"/>
      <c r="KIX29" s="12"/>
      <c r="KIY29" s="12"/>
      <c r="KIZ29" s="12"/>
      <c r="KJA29" s="12"/>
      <c r="KJB29" s="12"/>
      <c r="KJC29" s="12"/>
      <c r="KJD29" s="12"/>
      <c r="KJE29" s="12"/>
      <c r="KJF29" s="12"/>
      <c r="KJG29" s="12"/>
      <c r="KJH29" s="12"/>
      <c r="KJI29" s="12"/>
      <c r="KJJ29" s="12"/>
      <c r="KJK29" s="12"/>
      <c r="KJL29" s="12"/>
      <c r="KJM29" s="12"/>
      <c r="KJN29" s="12"/>
      <c r="KJO29" s="12"/>
      <c r="KJP29" s="12"/>
      <c r="KJQ29" s="12"/>
      <c r="KJR29" s="12"/>
      <c r="KJS29" s="12"/>
      <c r="KJT29" s="12"/>
      <c r="KJU29" s="12"/>
      <c r="KJV29" s="12"/>
      <c r="KJW29" s="12"/>
      <c r="KJX29" s="12"/>
      <c r="KJY29" s="12"/>
      <c r="KJZ29" s="12"/>
      <c r="KKA29" s="12"/>
      <c r="KKB29" s="12"/>
      <c r="KKC29" s="12"/>
      <c r="KKD29" s="12"/>
      <c r="KKE29" s="12"/>
      <c r="KKF29" s="12"/>
      <c r="KKG29" s="12"/>
      <c r="KKH29" s="12"/>
      <c r="KKI29" s="12"/>
      <c r="KKJ29" s="12"/>
      <c r="KKK29" s="12"/>
      <c r="KKL29" s="12"/>
      <c r="KKM29" s="12"/>
      <c r="KKN29" s="12"/>
      <c r="KKO29" s="12"/>
      <c r="KKP29" s="12"/>
      <c r="KKQ29" s="12"/>
      <c r="KKR29" s="12"/>
      <c r="KKS29" s="12"/>
      <c r="KKT29" s="12"/>
      <c r="KKU29" s="12"/>
      <c r="KKV29" s="12"/>
      <c r="KKW29" s="12"/>
      <c r="KKX29" s="12"/>
      <c r="KKY29" s="12"/>
      <c r="KKZ29" s="12"/>
      <c r="KLA29" s="12"/>
      <c r="KLB29" s="12"/>
      <c r="KLC29" s="12"/>
      <c r="KLD29" s="12"/>
      <c r="KLE29" s="12"/>
      <c r="KLF29" s="12"/>
      <c r="KLG29" s="12"/>
      <c r="KLH29" s="12"/>
      <c r="KLI29" s="12"/>
      <c r="KLJ29" s="12"/>
      <c r="KLK29" s="12"/>
      <c r="KLL29" s="12"/>
      <c r="KLM29" s="12"/>
      <c r="KLN29" s="12"/>
      <c r="KLO29" s="12"/>
      <c r="KLP29" s="12"/>
      <c r="KLQ29" s="12"/>
      <c r="KLR29" s="12"/>
      <c r="KLS29" s="12"/>
      <c r="KLT29" s="12"/>
      <c r="KLU29" s="12"/>
      <c r="KLV29" s="12"/>
      <c r="KLW29" s="12"/>
      <c r="KLX29" s="12"/>
      <c r="KLY29" s="12"/>
      <c r="KLZ29" s="12"/>
      <c r="KMA29" s="12"/>
      <c r="KMB29" s="12"/>
      <c r="KMC29" s="12"/>
      <c r="KMD29" s="12"/>
      <c r="KME29" s="12"/>
      <c r="KMF29" s="12"/>
      <c r="KMG29" s="12"/>
      <c r="KMH29" s="12"/>
      <c r="KMI29" s="12"/>
      <c r="KMJ29" s="12"/>
      <c r="KMK29" s="12"/>
      <c r="KML29" s="12"/>
      <c r="KMM29" s="12"/>
      <c r="KMN29" s="12"/>
      <c r="KMO29" s="12"/>
      <c r="KMP29" s="12"/>
      <c r="KMQ29" s="12"/>
      <c r="KMR29" s="12"/>
      <c r="KMS29" s="12"/>
      <c r="KMT29" s="12"/>
      <c r="KMU29" s="12"/>
      <c r="KMV29" s="12"/>
      <c r="KMW29" s="12"/>
      <c r="KMX29" s="12"/>
      <c r="KMY29" s="12"/>
      <c r="KMZ29" s="12"/>
      <c r="KNA29" s="12"/>
      <c r="KNB29" s="12"/>
      <c r="KNC29" s="12"/>
      <c r="KND29" s="12"/>
      <c r="KNE29" s="12"/>
      <c r="KNF29" s="12"/>
      <c r="KNG29" s="12"/>
      <c r="KNH29" s="12"/>
      <c r="KNI29" s="12"/>
      <c r="KNJ29" s="12"/>
      <c r="KNK29" s="12"/>
      <c r="KNL29" s="12"/>
      <c r="KNM29" s="12"/>
      <c r="KNN29" s="12"/>
      <c r="KNO29" s="12"/>
      <c r="KNP29" s="12"/>
      <c r="KNQ29" s="12"/>
      <c r="KNR29" s="12"/>
      <c r="KNS29" s="12"/>
      <c r="KNT29" s="12"/>
      <c r="KNU29" s="12"/>
      <c r="KNV29" s="12"/>
      <c r="KNW29" s="12"/>
      <c r="KNX29" s="12"/>
      <c r="KNY29" s="12"/>
      <c r="KNZ29" s="12"/>
      <c r="KOA29" s="12"/>
      <c r="KOB29" s="12"/>
      <c r="KOC29" s="12"/>
      <c r="KOD29" s="12"/>
      <c r="KOE29" s="12"/>
      <c r="KOF29" s="12"/>
      <c r="KOG29" s="12"/>
      <c r="KOH29" s="12"/>
      <c r="KOI29" s="12"/>
      <c r="KOJ29" s="12"/>
      <c r="KOK29" s="12"/>
      <c r="KOL29" s="12"/>
      <c r="KOM29" s="12"/>
      <c r="KON29" s="12"/>
      <c r="KOO29" s="12"/>
      <c r="KOP29" s="12"/>
      <c r="KOQ29" s="12"/>
      <c r="KOR29" s="12"/>
      <c r="KOS29" s="12"/>
      <c r="KOT29" s="12"/>
      <c r="KOU29" s="12"/>
      <c r="KOV29" s="12"/>
      <c r="KOW29" s="12"/>
      <c r="KOX29" s="12"/>
      <c r="KOY29" s="12"/>
      <c r="KOZ29" s="12"/>
      <c r="KPA29" s="12"/>
      <c r="KPB29" s="12"/>
      <c r="KPC29" s="12"/>
      <c r="KPD29" s="12"/>
      <c r="KPE29" s="12"/>
      <c r="KPF29" s="12"/>
      <c r="KPG29" s="12"/>
      <c r="KPH29" s="12"/>
      <c r="KPI29" s="12"/>
      <c r="KPJ29" s="12"/>
      <c r="KPK29" s="12"/>
      <c r="KPL29" s="12"/>
      <c r="KPM29" s="12"/>
      <c r="KPN29" s="12"/>
      <c r="KPO29" s="12"/>
      <c r="KPP29" s="12"/>
      <c r="KPQ29" s="12"/>
      <c r="KPR29" s="12"/>
      <c r="KPS29" s="12"/>
      <c r="KPT29" s="12"/>
      <c r="KPU29" s="12"/>
      <c r="KPV29" s="12"/>
      <c r="KPW29" s="12"/>
      <c r="KPX29" s="12"/>
      <c r="KPY29" s="12"/>
      <c r="KPZ29" s="12"/>
      <c r="KQA29" s="12"/>
      <c r="KQB29" s="12"/>
      <c r="KQC29" s="12"/>
      <c r="KQD29" s="12"/>
      <c r="KQE29" s="12"/>
      <c r="KQF29" s="12"/>
      <c r="KQG29" s="12"/>
      <c r="KQH29" s="12"/>
      <c r="KQI29" s="12"/>
      <c r="KQJ29" s="12"/>
      <c r="KQK29" s="12"/>
      <c r="KQL29" s="12"/>
      <c r="KQM29" s="12"/>
      <c r="KQN29" s="12"/>
      <c r="KQO29" s="12"/>
      <c r="KQP29" s="12"/>
      <c r="KQQ29" s="12"/>
      <c r="KQR29" s="12"/>
      <c r="KQS29" s="12"/>
      <c r="KQT29" s="12"/>
      <c r="KQU29" s="12"/>
      <c r="KQV29" s="12"/>
      <c r="KQW29" s="12"/>
      <c r="KQX29" s="12"/>
      <c r="KQY29" s="12"/>
      <c r="KQZ29" s="12"/>
      <c r="KRA29" s="12"/>
      <c r="KRB29" s="12"/>
      <c r="KRC29" s="12"/>
      <c r="KRD29" s="12"/>
      <c r="KRE29" s="12"/>
      <c r="KRF29" s="12"/>
      <c r="KRG29" s="12"/>
      <c r="KRH29" s="12"/>
      <c r="KRI29" s="12"/>
      <c r="KRJ29" s="12"/>
      <c r="KRK29" s="12"/>
      <c r="KRL29" s="12"/>
      <c r="KRM29" s="12"/>
      <c r="KRN29" s="12"/>
      <c r="KRO29" s="12"/>
      <c r="KRP29" s="12"/>
      <c r="KRQ29" s="12"/>
      <c r="KRR29" s="12"/>
      <c r="KRS29" s="12"/>
      <c r="KRT29" s="12"/>
      <c r="KRU29" s="12"/>
      <c r="KRV29" s="12"/>
      <c r="KRW29" s="12"/>
      <c r="KRX29" s="12"/>
      <c r="KRY29" s="12"/>
      <c r="KRZ29" s="12"/>
      <c r="KSA29" s="12"/>
      <c r="KSB29" s="12"/>
      <c r="KSC29" s="12"/>
      <c r="KSD29" s="12"/>
      <c r="KSE29" s="12"/>
      <c r="KSF29" s="12"/>
      <c r="KSG29" s="12"/>
      <c r="KSH29" s="12"/>
      <c r="KSI29" s="12"/>
      <c r="KSJ29" s="12"/>
      <c r="KSK29" s="12"/>
      <c r="KSL29" s="12"/>
      <c r="KSM29" s="12"/>
      <c r="KSN29" s="12"/>
      <c r="KSO29" s="12"/>
      <c r="KSP29" s="12"/>
      <c r="KSQ29" s="12"/>
      <c r="KSR29" s="12"/>
      <c r="KSS29" s="12"/>
      <c r="KST29" s="12"/>
      <c r="KSU29" s="12"/>
      <c r="KSV29" s="12"/>
      <c r="KSW29" s="12"/>
      <c r="KSX29" s="12"/>
      <c r="KSY29" s="12"/>
      <c r="KSZ29" s="12"/>
      <c r="KTA29" s="12"/>
      <c r="KTB29" s="12"/>
      <c r="KTC29" s="12"/>
      <c r="KTD29" s="12"/>
      <c r="KTE29" s="12"/>
      <c r="KTF29" s="12"/>
      <c r="KTG29" s="12"/>
      <c r="KTH29" s="12"/>
      <c r="KTI29" s="12"/>
      <c r="KTJ29" s="12"/>
      <c r="KTK29" s="12"/>
      <c r="KTL29" s="12"/>
      <c r="KTM29" s="12"/>
      <c r="KTN29" s="12"/>
      <c r="KTO29" s="12"/>
      <c r="KTP29" s="12"/>
      <c r="KTQ29" s="12"/>
      <c r="KTR29" s="12"/>
      <c r="KTS29" s="12"/>
      <c r="KTT29" s="12"/>
      <c r="KTU29" s="12"/>
      <c r="KTV29" s="12"/>
      <c r="KTW29" s="12"/>
      <c r="KTX29" s="12"/>
      <c r="KTY29" s="12"/>
      <c r="KTZ29" s="12"/>
      <c r="KUA29" s="12"/>
      <c r="KUB29" s="12"/>
      <c r="KUC29" s="12"/>
      <c r="KUD29" s="12"/>
      <c r="KUE29" s="12"/>
      <c r="KUF29" s="12"/>
      <c r="KUG29" s="12"/>
      <c r="KUH29" s="12"/>
      <c r="KUI29" s="12"/>
      <c r="KUJ29" s="12"/>
      <c r="KUK29" s="12"/>
      <c r="KUL29" s="12"/>
      <c r="KUM29" s="12"/>
      <c r="KUN29" s="12"/>
      <c r="KUO29" s="12"/>
      <c r="KUP29" s="12"/>
      <c r="KUQ29" s="12"/>
      <c r="KUR29" s="12"/>
      <c r="KUS29" s="12"/>
      <c r="KUT29" s="12"/>
      <c r="KUU29" s="12"/>
      <c r="KUV29" s="12"/>
      <c r="KUW29" s="12"/>
      <c r="KUX29" s="12"/>
      <c r="KUY29" s="12"/>
      <c r="KUZ29" s="12"/>
      <c r="KVA29" s="12"/>
      <c r="KVB29" s="12"/>
      <c r="KVC29" s="12"/>
      <c r="KVD29" s="12"/>
      <c r="KVE29" s="12"/>
      <c r="KVF29" s="12"/>
      <c r="KVG29" s="12"/>
      <c r="KVH29" s="12"/>
      <c r="KVI29" s="12"/>
      <c r="KVJ29" s="12"/>
      <c r="KVK29" s="12"/>
      <c r="KVL29" s="12"/>
      <c r="KVM29" s="12"/>
      <c r="KVN29" s="12"/>
      <c r="KVO29" s="12"/>
      <c r="KVP29" s="12"/>
      <c r="KVQ29" s="12"/>
      <c r="KVR29" s="12"/>
      <c r="KVS29" s="12"/>
      <c r="KVT29" s="12"/>
      <c r="KVU29" s="12"/>
      <c r="KVV29" s="12"/>
      <c r="KVW29" s="12"/>
      <c r="KVX29" s="12"/>
      <c r="KVY29" s="12"/>
      <c r="KVZ29" s="12"/>
      <c r="KWA29" s="12"/>
      <c r="KWB29" s="12"/>
      <c r="KWC29" s="12"/>
      <c r="KWD29" s="12"/>
      <c r="KWE29" s="12"/>
      <c r="KWF29" s="12"/>
      <c r="KWG29" s="12"/>
      <c r="KWH29" s="12"/>
      <c r="KWI29" s="12"/>
      <c r="KWJ29" s="12"/>
      <c r="KWK29" s="12"/>
      <c r="KWL29" s="12"/>
      <c r="KWM29" s="12"/>
      <c r="KWN29" s="12"/>
      <c r="KWO29" s="12"/>
      <c r="KWP29" s="12"/>
      <c r="KWQ29" s="12"/>
      <c r="KWR29" s="12"/>
      <c r="KWS29" s="12"/>
      <c r="KWT29" s="12"/>
      <c r="KWU29" s="12"/>
      <c r="KWV29" s="12"/>
      <c r="KWW29" s="12"/>
      <c r="KWX29" s="12"/>
      <c r="KWY29" s="12"/>
      <c r="KWZ29" s="12"/>
      <c r="KXA29" s="12"/>
      <c r="KXB29" s="12"/>
      <c r="KXC29" s="12"/>
      <c r="KXD29" s="12"/>
      <c r="KXE29" s="12"/>
      <c r="KXF29" s="12"/>
      <c r="KXG29" s="12"/>
      <c r="KXH29" s="12"/>
      <c r="KXI29" s="12"/>
      <c r="KXJ29" s="12"/>
      <c r="KXK29" s="12"/>
      <c r="KXL29" s="12"/>
      <c r="KXM29" s="12"/>
      <c r="KXN29" s="12"/>
      <c r="KXO29" s="12"/>
      <c r="KXP29" s="12"/>
      <c r="KXQ29" s="12"/>
      <c r="KXR29" s="12"/>
      <c r="KXS29" s="12"/>
      <c r="KXT29" s="12"/>
      <c r="KXU29" s="12"/>
      <c r="KXV29" s="12"/>
      <c r="KXW29" s="12"/>
      <c r="KXX29" s="12"/>
      <c r="KXY29" s="12"/>
      <c r="KXZ29" s="12"/>
      <c r="KYA29" s="12"/>
      <c r="KYB29" s="12"/>
      <c r="KYC29" s="12"/>
      <c r="KYD29" s="12"/>
      <c r="KYE29" s="12"/>
      <c r="KYF29" s="12"/>
      <c r="KYG29" s="12"/>
      <c r="KYH29" s="12"/>
      <c r="KYI29" s="12"/>
      <c r="KYJ29" s="12"/>
      <c r="KYK29" s="12"/>
      <c r="KYL29" s="12"/>
      <c r="KYM29" s="12"/>
      <c r="KYN29" s="12"/>
      <c r="KYO29" s="12"/>
      <c r="KYP29" s="12"/>
      <c r="KYQ29" s="12"/>
      <c r="KYR29" s="12"/>
      <c r="KYS29" s="12"/>
      <c r="KYT29" s="12"/>
      <c r="KYU29" s="12"/>
      <c r="KYV29" s="12"/>
      <c r="KYW29" s="12"/>
      <c r="KYX29" s="12"/>
      <c r="KYY29" s="12"/>
      <c r="KYZ29" s="12"/>
      <c r="KZA29" s="12"/>
      <c r="KZB29" s="12"/>
      <c r="KZC29" s="12"/>
      <c r="KZD29" s="12"/>
      <c r="KZE29" s="12"/>
      <c r="KZF29" s="12"/>
      <c r="KZG29" s="12"/>
      <c r="KZH29" s="12"/>
      <c r="KZI29" s="12"/>
      <c r="KZJ29" s="12"/>
      <c r="KZK29" s="12"/>
      <c r="KZL29" s="12"/>
      <c r="KZM29" s="12"/>
      <c r="KZN29" s="12"/>
      <c r="KZO29" s="12"/>
      <c r="KZP29" s="12"/>
      <c r="KZQ29" s="12"/>
      <c r="KZR29" s="12"/>
      <c r="KZS29" s="12"/>
      <c r="KZT29" s="12"/>
      <c r="KZU29" s="12"/>
      <c r="KZV29" s="12"/>
      <c r="KZW29" s="12"/>
      <c r="KZX29" s="12"/>
      <c r="KZY29" s="12"/>
      <c r="KZZ29" s="12"/>
      <c r="LAA29" s="12"/>
      <c r="LAB29" s="12"/>
      <c r="LAC29" s="12"/>
      <c r="LAD29" s="12"/>
      <c r="LAE29" s="12"/>
      <c r="LAF29" s="12"/>
      <c r="LAG29" s="12"/>
      <c r="LAH29" s="12"/>
      <c r="LAI29" s="12"/>
      <c r="LAJ29" s="12"/>
      <c r="LAK29" s="12"/>
      <c r="LAL29" s="12"/>
      <c r="LAM29" s="12"/>
      <c r="LAN29" s="12"/>
      <c r="LAO29" s="12"/>
      <c r="LAP29" s="12"/>
      <c r="LAQ29" s="12"/>
      <c r="LAR29" s="12"/>
      <c r="LAS29" s="12"/>
      <c r="LAT29" s="12"/>
      <c r="LAU29" s="12"/>
      <c r="LAV29" s="12"/>
      <c r="LAW29" s="12"/>
      <c r="LAX29" s="12"/>
      <c r="LAY29" s="12"/>
      <c r="LAZ29" s="12"/>
      <c r="LBA29" s="12"/>
      <c r="LBB29" s="12"/>
      <c r="LBC29" s="12"/>
      <c r="LBD29" s="12"/>
      <c r="LBE29" s="12"/>
      <c r="LBF29" s="12"/>
      <c r="LBG29" s="12"/>
      <c r="LBH29" s="12"/>
      <c r="LBI29" s="12"/>
      <c r="LBJ29" s="12"/>
      <c r="LBK29" s="12"/>
      <c r="LBL29" s="12"/>
      <c r="LBM29" s="12"/>
      <c r="LBN29" s="12"/>
      <c r="LBO29" s="12"/>
      <c r="LBP29" s="12"/>
      <c r="LBQ29" s="12"/>
      <c r="LBR29" s="12"/>
      <c r="LBS29" s="12"/>
      <c r="LBT29" s="12"/>
      <c r="LBU29" s="12"/>
      <c r="LBV29" s="12"/>
      <c r="LBW29" s="12"/>
      <c r="LBX29" s="12"/>
      <c r="LBY29" s="12"/>
      <c r="LBZ29" s="12"/>
      <c r="LCA29" s="12"/>
      <c r="LCB29" s="12"/>
      <c r="LCC29" s="12"/>
      <c r="LCD29" s="12"/>
      <c r="LCE29" s="12"/>
      <c r="LCF29" s="12"/>
      <c r="LCG29" s="12"/>
      <c r="LCH29" s="12"/>
      <c r="LCI29" s="12"/>
      <c r="LCJ29" s="12"/>
      <c r="LCK29" s="12"/>
      <c r="LCL29" s="12"/>
      <c r="LCM29" s="12"/>
      <c r="LCN29" s="12"/>
      <c r="LCO29" s="12"/>
      <c r="LCP29" s="12"/>
      <c r="LCQ29" s="12"/>
      <c r="LCR29" s="12"/>
      <c r="LCS29" s="12"/>
      <c r="LCT29" s="12"/>
      <c r="LCU29" s="12"/>
      <c r="LCV29" s="12"/>
      <c r="LCW29" s="12"/>
      <c r="LCX29" s="12"/>
      <c r="LCY29" s="12"/>
      <c r="LCZ29" s="12"/>
      <c r="LDA29" s="12"/>
      <c r="LDB29" s="12"/>
      <c r="LDC29" s="12"/>
      <c r="LDD29" s="12"/>
      <c r="LDE29" s="12"/>
      <c r="LDF29" s="12"/>
      <c r="LDG29" s="12"/>
      <c r="LDH29" s="12"/>
      <c r="LDI29" s="12"/>
      <c r="LDJ29" s="12"/>
      <c r="LDK29" s="12"/>
      <c r="LDL29" s="12"/>
      <c r="LDM29" s="12"/>
      <c r="LDN29" s="12"/>
      <c r="LDO29" s="12"/>
      <c r="LDP29" s="12"/>
      <c r="LDQ29" s="12"/>
      <c r="LDR29" s="12"/>
      <c r="LDS29" s="12"/>
      <c r="LDT29" s="12"/>
      <c r="LDU29" s="12"/>
      <c r="LDV29" s="12"/>
      <c r="LDW29" s="12"/>
      <c r="LDX29" s="12"/>
      <c r="LDY29" s="12"/>
      <c r="LDZ29" s="12"/>
      <c r="LEA29" s="12"/>
      <c r="LEB29" s="12"/>
      <c r="LEC29" s="12"/>
      <c r="LED29" s="12"/>
      <c r="LEE29" s="12"/>
      <c r="LEF29" s="12"/>
      <c r="LEG29" s="12"/>
      <c r="LEH29" s="12"/>
      <c r="LEI29" s="12"/>
      <c r="LEJ29" s="12"/>
      <c r="LEK29" s="12"/>
      <c r="LEL29" s="12"/>
      <c r="LEM29" s="12"/>
      <c r="LEN29" s="12"/>
      <c r="LEO29" s="12"/>
      <c r="LEP29" s="12"/>
      <c r="LEQ29" s="12"/>
      <c r="LER29" s="12"/>
      <c r="LES29" s="12"/>
      <c r="LET29" s="12"/>
      <c r="LEU29" s="12"/>
      <c r="LEV29" s="12"/>
      <c r="LEW29" s="12"/>
      <c r="LEX29" s="12"/>
      <c r="LEY29" s="12"/>
      <c r="LEZ29" s="12"/>
      <c r="LFA29" s="12"/>
      <c r="LFB29" s="12"/>
      <c r="LFC29" s="12"/>
      <c r="LFD29" s="12"/>
      <c r="LFE29" s="12"/>
      <c r="LFF29" s="12"/>
      <c r="LFG29" s="12"/>
      <c r="LFH29" s="12"/>
      <c r="LFI29" s="12"/>
      <c r="LFJ29" s="12"/>
      <c r="LFK29" s="12"/>
      <c r="LFL29" s="12"/>
      <c r="LFM29" s="12"/>
      <c r="LFN29" s="12"/>
      <c r="LFO29" s="12"/>
      <c r="LFP29" s="12"/>
      <c r="LFQ29" s="12"/>
      <c r="LFR29" s="12"/>
      <c r="LFS29" s="12"/>
      <c r="LFT29" s="12"/>
      <c r="LFU29" s="12"/>
      <c r="LFV29" s="12"/>
      <c r="LFW29" s="12"/>
      <c r="LFX29" s="12"/>
      <c r="LFY29" s="12"/>
      <c r="LFZ29" s="12"/>
      <c r="LGA29" s="12"/>
      <c r="LGB29" s="12"/>
      <c r="LGC29" s="12"/>
      <c r="LGD29" s="12"/>
      <c r="LGE29" s="12"/>
      <c r="LGF29" s="12"/>
      <c r="LGG29" s="12"/>
      <c r="LGH29" s="12"/>
      <c r="LGI29" s="12"/>
      <c r="LGJ29" s="12"/>
      <c r="LGK29" s="12"/>
      <c r="LGL29" s="12"/>
      <c r="LGM29" s="12"/>
      <c r="LGN29" s="12"/>
      <c r="LGO29" s="12"/>
      <c r="LGP29" s="12"/>
      <c r="LGQ29" s="12"/>
      <c r="LGR29" s="12"/>
      <c r="LGS29" s="12"/>
      <c r="LGT29" s="12"/>
      <c r="LGU29" s="12"/>
      <c r="LGV29" s="12"/>
      <c r="LGW29" s="12"/>
      <c r="LGX29" s="12"/>
      <c r="LGY29" s="12"/>
      <c r="LGZ29" s="12"/>
      <c r="LHA29" s="12"/>
      <c r="LHB29" s="12"/>
      <c r="LHC29" s="12"/>
      <c r="LHD29" s="12"/>
      <c r="LHE29" s="12"/>
      <c r="LHF29" s="12"/>
      <c r="LHG29" s="12"/>
      <c r="LHH29" s="12"/>
      <c r="LHI29" s="12"/>
      <c r="LHJ29" s="12"/>
      <c r="LHK29" s="12"/>
      <c r="LHL29" s="12"/>
      <c r="LHM29" s="12"/>
      <c r="LHN29" s="12"/>
      <c r="LHO29" s="12"/>
      <c r="LHP29" s="12"/>
      <c r="LHQ29" s="12"/>
      <c r="LHR29" s="12"/>
      <c r="LHS29" s="12"/>
      <c r="LHT29" s="12"/>
      <c r="LHU29" s="12"/>
      <c r="LHV29" s="12"/>
      <c r="LHW29" s="12"/>
      <c r="LHX29" s="12"/>
      <c r="LHY29" s="12"/>
      <c r="LHZ29" s="12"/>
      <c r="LIA29" s="12"/>
      <c r="LIB29" s="12"/>
      <c r="LIC29" s="12"/>
      <c r="LID29" s="12"/>
      <c r="LIE29" s="12"/>
      <c r="LIF29" s="12"/>
      <c r="LIG29" s="12"/>
      <c r="LIH29" s="12"/>
      <c r="LII29" s="12"/>
      <c r="LIJ29" s="12"/>
      <c r="LIK29" s="12"/>
      <c r="LIL29" s="12"/>
      <c r="LIM29" s="12"/>
      <c r="LIN29" s="12"/>
      <c r="LIO29" s="12"/>
      <c r="LIP29" s="12"/>
      <c r="LIQ29" s="12"/>
      <c r="LIR29" s="12"/>
      <c r="LIS29" s="12"/>
      <c r="LIT29" s="12"/>
      <c r="LIU29" s="12"/>
      <c r="LIV29" s="12"/>
      <c r="LIW29" s="12"/>
      <c r="LIX29" s="12"/>
      <c r="LIY29" s="12"/>
      <c r="LIZ29" s="12"/>
      <c r="LJA29" s="12"/>
      <c r="LJB29" s="12"/>
      <c r="LJC29" s="12"/>
      <c r="LJD29" s="12"/>
      <c r="LJE29" s="12"/>
      <c r="LJF29" s="12"/>
      <c r="LJG29" s="12"/>
      <c r="LJH29" s="12"/>
      <c r="LJI29" s="12"/>
      <c r="LJJ29" s="12"/>
      <c r="LJK29" s="12"/>
      <c r="LJL29" s="12"/>
      <c r="LJM29" s="12"/>
      <c r="LJN29" s="12"/>
      <c r="LJO29" s="12"/>
      <c r="LJP29" s="12"/>
      <c r="LJQ29" s="12"/>
      <c r="LJR29" s="12"/>
      <c r="LJS29" s="12"/>
      <c r="LJT29" s="12"/>
      <c r="LJU29" s="12"/>
      <c r="LJV29" s="12"/>
      <c r="LJW29" s="12"/>
      <c r="LJX29" s="12"/>
      <c r="LJY29" s="12"/>
      <c r="LJZ29" s="12"/>
      <c r="LKA29" s="12"/>
      <c r="LKB29" s="12"/>
      <c r="LKC29" s="12"/>
      <c r="LKD29" s="12"/>
      <c r="LKE29" s="12"/>
      <c r="LKF29" s="12"/>
      <c r="LKG29" s="12"/>
      <c r="LKH29" s="12"/>
      <c r="LKI29" s="12"/>
      <c r="LKJ29" s="12"/>
      <c r="LKK29" s="12"/>
      <c r="LKL29" s="12"/>
      <c r="LKM29" s="12"/>
      <c r="LKN29" s="12"/>
      <c r="LKO29" s="12"/>
      <c r="LKP29" s="12"/>
      <c r="LKQ29" s="12"/>
      <c r="LKR29" s="12"/>
      <c r="LKS29" s="12"/>
      <c r="LKT29" s="12"/>
      <c r="LKU29" s="12"/>
      <c r="LKV29" s="12"/>
      <c r="LKW29" s="12"/>
      <c r="LKX29" s="12"/>
      <c r="LKY29" s="12"/>
      <c r="LKZ29" s="12"/>
      <c r="LLA29" s="12"/>
      <c r="LLB29" s="12"/>
      <c r="LLC29" s="12"/>
      <c r="LLD29" s="12"/>
      <c r="LLE29" s="12"/>
      <c r="LLF29" s="12"/>
      <c r="LLG29" s="12"/>
      <c r="LLH29" s="12"/>
      <c r="LLI29" s="12"/>
      <c r="LLJ29" s="12"/>
      <c r="LLK29" s="12"/>
      <c r="LLL29" s="12"/>
      <c r="LLM29" s="12"/>
      <c r="LLN29" s="12"/>
      <c r="LLO29" s="12"/>
      <c r="LLP29" s="12"/>
      <c r="LLQ29" s="12"/>
      <c r="LLR29" s="12"/>
      <c r="LLS29" s="12"/>
      <c r="LLT29" s="12"/>
      <c r="LLU29" s="12"/>
      <c r="LLV29" s="12"/>
      <c r="LLW29" s="12"/>
      <c r="LLX29" s="12"/>
      <c r="LLY29" s="12"/>
      <c r="LLZ29" s="12"/>
      <c r="LMA29" s="12"/>
      <c r="LMB29" s="12"/>
      <c r="LMC29" s="12"/>
      <c r="LMD29" s="12"/>
      <c r="LME29" s="12"/>
      <c r="LMF29" s="12"/>
      <c r="LMG29" s="12"/>
      <c r="LMH29" s="12"/>
      <c r="LMI29" s="12"/>
      <c r="LMJ29" s="12"/>
      <c r="LMK29" s="12"/>
      <c r="LML29" s="12"/>
      <c r="LMM29" s="12"/>
      <c r="LMN29" s="12"/>
      <c r="LMO29" s="12"/>
      <c r="LMP29" s="12"/>
      <c r="LMQ29" s="12"/>
      <c r="LMR29" s="12"/>
      <c r="LMS29" s="12"/>
      <c r="LMT29" s="12"/>
      <c r="LMU29" s="12"/>
      <c r="LMV29" s="12"/>
      <c r="LMW29" s="12"/>
      <c r="LMX29" s="12"/>
      <c r="LMY29" s="12"/>
      <c r="LMZ29" s="12"/>
      <c r="LNA29" s="12"/>
      <c r="LNB29" s="12"/>
      <c r="LNC29" s="12"/>
      <c r="LND29" s="12"/>
      <c r="LNE29" s="12"/>
      <c r="LNF29" s="12"/>
      <c r="LNG29" s="12"/>
      <c r="LNH29" s="12"/>
      <c r="LNI29" s="12"/>
      <c r="LNJ29" s="12"/>
      <c r="LNK29" s="12"/>
      <c r="LNL29" s="12"/>
      <c r="LNM29" s="12"/>
      <c r="LNN29" s="12"/>
      <c r="LNO29" s="12"/>
      <c r="LNP29" s="12"/>
      <c r="LNQ29" s="12"/>
      <c r="LNR29" s="12"/>
      <c r="LNS29" s="12"/>
      <c r="LNT29" s="12"/>
      <c r="LNU29" s="12"/>
      <c r="LNV29" s="12"/>
      <c r="LNW29" s="12"/>
      <c r="LNX29" s="12"/>
      <c r="LNY29" s="12"/>
      <c r="LNZ29" s="12"/>
      <c r="LOA29" s="12"/>
      <c r="LOB29" s="12"/>
      <c r="LOC29" s="12"/>
      <c r="LOD29" s="12"/>
      <c r="LOE29" s="12"/>
      <c r="LOF29" s="12"/>
      <c r="LOG29" s="12"/>
      <c r="LOH29" s="12"/>
      <c r="LOI29" s="12"/>
      <c r="LOJ29" s="12"/>
      <c r="LOK29" s="12"/>
      <c r="LOL29" s="12"/>
      <c r="LOM29" s="12"/>
      <c r="LON29" s="12"/>
      <c r="LOO29" s="12"/>
      <c r="LOP29" s="12"/>
      <c r="LOQ29" s="12"/>
      <c r="LOR29" s="12"/>
      <c r="LOS29" s="12"/>
      <c r="LOT29" s="12"/>
      <c r="LOU29" s="12"/>
      <c r="LOV29" s="12"/>
      <c r="LOW29" s="12"/>
      <c r="LOX29" s="12"/>
      <c r="LOY29" s="12"/>
      <c r="LOZ29" s="12"/>
      <c r="LPA29" s="12"/>
      <c r="LPB29" s="12"/>
      <c r="LPC29" s="12"/>
      <c r="LPD29" s="12"/>
      <c r="LPE29" s="12"/>
      <c r="LPF29" s="12"/>
      <c r="LPG29" s="12"/>
      <c r="LPH29" s="12"/>
      <c r="LPI29" s="12"/>
      <c r="LPJ29" s="12"/>
      <c r="LPK29" s="12"/>
      <c r="LPL29" s="12"/>
      <c r="LPM29" s="12"/>
      <c r="LPN29" s="12"/>
      <c r="LPO29" s="12"/>
      <c r="LPP29" s="12"/>
      <c r="LPQ29" s="12"/>
      <c r="LPR29" s="12"/>
      <c r="LPS29" s="12"/>
      <c r="LPT29" s="12"/>
      <c r="LPU29" s="12"/>
      <c r="LPV29" s="12"/>
      <c r="LPW29" s="12"/>
      <c r="LPX29" s="12"/>
      <c r="LPY29" s="12"/>
      <c r="LPZ29" s="12"/>
      <c r="LQA29" s="12"/>
      <c r="LQB29" s="12"/>
      <c r="LQC29" s="12"/>
      <c r="LQD29" s="12"/>
      <c r="LQE29" s="12"/>
      <c r="LQF29" s="12"/>
      <c r="LQG29" s="12"/>
      <c r="LQH29" s="12"/>
      <c r="LQI29" s="12"/>
      <c r="LQJ29" s="12"/>
      <c r="LQK29" s="12"/>
      <c r="LQL29" s="12"/>
      <c r="LQM29" s="12"/>
      <c r="LQN29" s="12"/>
      <c r="LQO29" s="12"/>
      <c r="LQP29" s="12"/>
      <c r="LQQ29" s="12"/>
      <c r="LQR29" s="12"/>
      <c r="LQS29" s="12"/>
      <c r="LQT29" s="12"/>
      <c r="LQU29" s="12"/>
      <c r="LQV29" s="12"/>
      <c r="LQW29" s="12"/>
      <c r="LQX29" s="12"/>
      <c r="LQY29" s="12"/>
      <c r="LQZ29" s="12"/>
      <c r="LRA29" s="12"/>
      <c r="LRB29" s="12"/>
      <c r="LRC29" s="12"/>
      <c r="LRD29" s="12"/>
      <c r="LRE29" s="12"/>
      <c r="LRF29" s="12"/>
      <c r="LRG29" s="12"/>
      <c r="LRH29" s="12"/>
      <c r="LRI29" s="12"/>
      <c r="LRJ29" s="12"/>
      <c r="LRK29" s="12"/>
      <c r="LRL29" s="12"/>
      <c r="LRM29" s="12"/>
      <c r="LRN29" s="12"/>
      <c r="LRO29" s="12"/>
      <c r="LRP29" s="12"/>
      <c r="LRQ29" s="12"/>
      <c r="LRR29" s="12"/>
      <c r="LRS29" s="12"/>
      <c r="LRT29" s="12"/>
      <c r="LRU29" s="12"/>
      <c r="LRV29" s="12"/>
      <c r="LRW29" s="12"/>
      <c r="LRX29" s="12"/>
      <c r="LRY29" s="12"/>
      <c r="LRZ29" s="12"/>
      <c r="LSA29" s="12"/>
      <c r="LSB29" s="12"/>
      <c r="LSC29" s="12"/>
      <c r="LSD29" s="12"/>
      <c r="LSE29" s="12"/>
      <c r="LSF29" s="12"/>
      <c r="LSG29" s="12"/>
      <c r="LSH29" s="12"/>
      <c r="LSI29" s="12"/>
      <c r="LSJ29" s="12"/>
      <c r="LSK29" s="12"/>
      <c r="LSL29" s="12"/>
      <c r="LSM29" s="12"/>
      <c r="LSN29" s="12"/>
      <c r="LSO29" s="12"/>
      <c r="LSP29" s="12"/>
      <c r="LSQ29" s="12"/>
      <c r="LSR29" s="12"/>
      <c r="LSS29" s="12"/>
      <c r="LST29" s="12"/>
      <c r="LSU29" s="12"/>
      <c r="LSV29" s="12"/>
      <c r="LSW29" s="12"/>
      <c r="LSX29" s="12"/>
      <c r="LSY29" s="12"/>
      <c r="LSZ29" s="12"/>
      <c r="LTA29" s="12"/>
      <c r="LTB29" s="12"/>
      <c r="LTC29" s="12"/>
      <c r="LTD29" s="12"/>
      <c r="LTE29" s="12"/>
      <c r="LTF29" s="12"/>
      <c r="LTG29" s="12"/>
      <c r="LTH29" s="12"/>
      <c r="LTI29" s="12"/>
      <c r="LTJ29" s="12"/>
      <c r="LTK29" s="12"/>
      <c r="LTL29" s="12"/>
      <c r="LTM29" s="12"/>
      <c r="LTN29" s="12"/>
      <c r="LTO29" s="12"/>
      <c r="LTP29" s="12"/>
      <c r="LTQ29" s="12"/>
      <c r="LTR29" s="12"/>
      <c r="LTS29" s="12"/>
      <c r="LTT29" s="12"/>
      <c r="LTU29" s="12"/>
      <c r="LTV29" s="12"/>
      <c r="LTW29" s="12"/>
      <c r="LTX29" s="12"/>
      <c r="LTY29" s="12"/>
      <c r="LTZ29" s="12"/>
      <c r="LUA29" s="12"/>
      <c r="LUB29" s="12"/>
      <c r="LUC29" s="12"/>
      <c r="LUD29" s="12"/>
      <c r="LUE29" s="12"/>
      <c r="LUF29" s="12"/>
      <c r="LUG29" s="12"/>
      <c r="LUH29" s="12"/>
      <c r="LUI29" s="12"/>
      <c r="LUJ29" s="12"/>
      <c r="LUK29" s="12"/>
      <c r="LUL29" s="12"/>
      <c r="LUM29" s="12"/>
      <c r="LUN29" s="12"/>
      <c r="LUO29" s="12"/>
      <c r="LUP29" s="12"/>
      <c r="LUQ29" s="12"/>
      <c r="LUR29" s="12"/>
      <c r="LUS29" s="12"/>
      <c r="LUT29" s="12"/>
      <c r="LUU29" s="12"/>
      <c r="LUV29" s="12"/>
      <c r="LUW29" s="12"/>
      <c r="LUX29" s="12"/>
      <c r="LUY29" s="12"/>
      <c r="LUZ29" s="12"/>
      <c r="LVA29" s="12"/>
      <c r="LVB29" s="12"/>
      <c r="LVC29" s="12"/>
      <c r="LVD29" s="12"/>
      <c r="LVE29" s="12"/>
      <c r="LVF29" s="12"/>
      <c r="LVG29" s="12"/>
      <c r="LVH29" s="12"/>
      <c r="LVI29" s="12"/>
      <c r="LVJ29" s="12"/>
      <c r="LVK29" s="12"/>
      <c r="LVL29" s="12"/>
      <c r="LVM29" s="12"/>
      <c r="LVN29" s="12"/>
      <c r="LVO29" s="12"/>
      <c r="LVP29" s="12"/>
      <c r="LVQ29" s="12"/>
      <c r="LVR29" s="12"/>
      <c r="LVS29" s="12"/>
      <c r="LVT29" s="12"/>
      <c r="LVU29" s="12"/>
      <c r="LVV29" s="12"/>
      <c r="LVW29" s="12"/>
      <c r="LVX29" s="12"/>
      <c r="LVY29" s="12"/>
      <c r="LVZ29" s="12"/>
      <c r="LWA29" s="12"/>
      <c r="LWB29" s="12"/>
      <c r="LWC29" s="12"/>
      <c r="LWD29" s="12"/>
      <c r="LWE29" s="12"/>
      <c r="LWF29" s="12"/>
      <c r="LWG29" s="12"/>
      <c r="LWH29" s="12"/>
      <c r="LWI29" s="12"/>
      <c r="LWJ29" s="12"/>
      <c r="LWK29" s="12"/>
      <c r="LWL29" s="12"/>
      <c r="LWM29" s="12"/>
      <c r="LWN29" s="12"/>
      <c r="LWO29" s="12"/>
      <c r="LWP29" s="12"/>
      <c r="LWQ29" s="12"/>
      <c r="LWR29" s="12"/>
      <c r="LWS29" s="12"/>
      <c r="LWT29" s="12"/>
      <c r="LWU29" s="12"/>
      <c r="LWV29" s="12"/>
      <c r="LWW29" s="12"/>
      <c r="LWX29" s="12"/>
      <c r="LWY29" s="12"/>
      <c r="LWZ29" s="12"/>
      <c r="LXA29" s="12"/>
      <c r="LXB29" s="12"/>
      <c r="LXC29" s="12"/>
      <c r="LXD29" s="12"/>
      <c r="LXE29" s="12"/>
      <c r="LXF29" s="12"/>
      <c r="LXG29" s="12"/>
      <c r="LXH29" s="12"/>
      <c r="LXI29" s="12"/>
      <c r="LXJ29" s="12"/>
      <c r="LXK29" s="12"/>
      <c r="LXL29" s="12"/>
      <c r="LXM29" s="12"/>
      <c r="LXN29" s="12"/>
      <c r="LXO29" s="12"/>
      <c r="LXP29" s="12"/>
      <c r="LXQ29" s="12"/>
      <c r="LXR29" s="12"/>
      <c r="LXS29" s="12"/>
      <c r="LXT29" s="12"/>
      <c r="LXU29" s="12"/>
      <c r="LXV29" s="12"/>
      <c r="LXW29" s="12"/>
      <c r="LXX29" s="12"/>
      <c r="LXY29" s="12"/>
      <c r="LXZ29" s="12"/>
      <c r="LYA29" s="12"/>
      <c r="LYB29" s="12"/>
      <c r="LYC29" s="12"/>
      <c r="LYD29" s="12"/>
      <c r="LYE29" s="12"/>
      <c r="LYF29" s="12"/>
      <c r="LYG29" s="12"/>
      <c r="LYH29" s="12"/>
      <c r="LYI29" s="12"/>
      <c r="LYJ29" s="12"/>
      <c r="LYK29" s="12"/>
      <c r="LYL29" s="12"/>
      <c r="LYM29" s="12"/>
      <c r="LYN29" s="12"/>
      <c r="LYO29" s="12"/>
      <c r="LYP29" s="12"/>
      <c r="LYQ29" s="12"/>
      <c r="LYR29" s="12"/>
      <c r="LYS29" s="12"/>
      <c r="LYT29" s="12"/>
      <c r="LYU29" s="12"/>
      <c r="LYV29" s="12"/>
      <c r="LYW29" s="12"/>
      <c r="LYX29" s="12"/>
      <c r="LYY29" s="12"/>
      <c r="LYZ29" s="12"/>
      <c r="LZA29" s="12"/>
      <c r="LZB29" s="12"/>
      <c r="LZC29" s="12"/>
      <c r="LZD29" s="12"/>
      <c r="LZE29" s="12"/>
      <c r="LZF29" s="12"/>
      <c r="LZG29" s="12"/>
      <c r="LZH29" s="12"/>
      <c r="LZI29" s="12"/>
      <c r="LZJ29" s="12"/>
      <c r="LZK29" s="12"/>
      <c r="LZL29" s="12"/>
      <c r="LZM29" s="12"/>
      <c r="LZN29" s="12"/>
      <c r="LZO29" s="12"/>
      <c r="LZP29" s="12"/>
      <c r="LZQ29" s="12"/>
      <c r="LZR29" s="12"/>
      <c r="LZS29" s="12"/>
      <c r="LZT29" s="12"/>
      <c r="LZU29" s="12"/>
      <c r="LZV29" s="12"/>
      <c r="LZW29" s="12"/>
      <c r="LZX29" s="12"/>
      <c r="LZY29" s="12"/>
      <c r="LZZ29" s="12"/>
      <c r="MAA29" s="12"/>
      <c r="MAB29" s="12"/>
      <c r="MAC29" s="12"/>
      <c r="MAD29" s="12"/>
      <c r="MAE29" s="12"/>
      <c r="MAF29" s="12"/>
      <c r="MAG29" s="12"/>
      <c r="MAH29" s="12"/>
      <c r="MAI29" s="12"/>
      <c r="MAJ29" s="12"/>
      <c r="MAK29" s="12"/>
      <c r="MAL29" s="12"/>
      <c r="MAM29" s="12"/>
      <c r="MAN29" s="12"/>
      <c r="MAO29" s="12"/>
      <c r="MAP29" s="12"/>
      <c r="MAQ29" s="12"/>
      <c r="MAR29" s="12"/>
      <c r="MAS29" s="12"/>
      <c r="MAT29" s="12"/>
      <c r="MAU29" s="12"/>
      <c r="MAV29" s="12"/>
      <c r="MAW29" s="12"/>
      <c r="MAX29" s="12"/>
      <c r="MAY29" s="12"/>
      <c r="MAZ29" s="12"/>
      <c r="MBA29" s="12"/>
      <c r="MBB29" s="12"/>
      <c r="MBC29" s="12"/>
      <c r="MBD29" s="12"/>
      <c r="MBE29" s="12"/>
      <c r="MBF29" s="12"/>
      <c r="MBG29" s="12"/>
      <c r="MBH29" s="12"/>
      <c r="MBI29" s="12"/>
      <c r="MBJ29" s="12"/>
      <c r="MBK29" s="12"/>
      <c r="MBL29" s="12"/>
      <c r="MBM29" s="12"/>
      <c r="MBN29" s="12"/>
      <c r="MBO29" s="12"/>
      <c r="MBP29" s="12"/>
      <c r="MBQ29" s="12"/>
      <c r="MBR29" s="12"/>
      <c r="MBS29" s="12"/>
      <c r="MBT29" s="12"/>
      <c r="MBU29" s="12"/>
      <c r="MBV29" s="12"/>
      <c r="MBW29" s="12"/>
      <c r="MBX29" s="12"/>
      <c r="MBY29" s="12"/>
      <c r="MBZ29" s="12"/>
      <c r="MCA29" s="12"/>
      <c r="MCB29" s="12"/>
      <c r="MCC29" s="12"/>
      <c r="MCD29" s="12"/>
      <c r="MCE29" s="12"/>
      <c r="MCF29" s="12"/>
      <c r="MCG29" s="12"/>
      <c r="MCH29" s="12"/>
      <c r="MCI29" s="12"/>
      <c r="MCJ29" s="12"/>
      <c r="MCK29" s="12"/>
      <c r="MCL29" s="12"/>
      <c r="MCM29" s="12"/>
      <c r="MCN29" s="12"/>
      <c r="MCO29" s="12"/>
      <c r="MCP29" s="12"/>
      <c r="MCQ29" s="12"/>
      <c r="MCR29" s="12"/>
      <c r="MCS29" s="12"/>
      <c r="MCT29" s="12"/>
      <c r="MCU29" s="12"/>
      <c r="MCV29" s="12"/>
      <c r="MCW29" s="12"/>
      <c r="MCX29" s="12"/>
      <c r="MCY29" s="12"/>
      <c r="MCZ29" s="12"/>
      <c r="MDA29" s="12"/>
      <c r="MDB29" s="12"/>
      <c r="MDC29" s="12"/>
      <c r="MDD29" s="12"/>
      <c r="MDE29" s="12"/>
      <c r="MDF29" s="12"/>
      <c r="MDG29" s="12"/>
      <c r="MDH29" s="12"/>
      <c r="MDI29" s="12"/>
      <c r="MDJ29" s="12"/>
      <c r="MDK29" s="12"/>
      <c r="MDL29" s="12"/>
      <c r="MDM29" s="12"/>
      <c r="MDN29" s="12"/>
      <c r="MDO29" s="12"/>
      <c r="MDP29" s="12"/>
      <c r="MDQ29" s="12"/>
      <c r="MDR29" s="12"/>
      <c r="MDS29" s="12"/>
      <c r="MDT29" s="12"/>
      <c r="MDU29" s="12"/>
      <c r="MDV29" s="12"/>
      <c r="MDW29" s="12"/>
      <c r="MDX29" s="12"/>
      <c r="MDY29" s="12"/>
      <c r="MDZ29" s="12"/>
      <c r="MEA29" s="12"/>
      <c r="MEB29" s="12"/>
      <c r="MEC29" s="12"/>
      <c r="MED29" s="12"/>
      <c r="MEE29" s="12"/>
      <c r="MEF29" s="12"/>
      <c r="MEG29" s="12"/>
      <c r="MEH29" s="12"/>
      <c r="MEI29" s="12"/>
      <c r="MEJ29" s="12"/>
      <c r="MEK29" s="12"/>
      <c r="MEL29" s="12"/>
      <c r="MEM29" s="12"/>
      <c r="MEN29" s="12"/>
      <c r="MEO29" s="12"/>
      <c r="MEP29" s="12"/>
      <c r="MEQ29" s="12"/>
      <c r="MER29" s="12"/>
      <c r="MES29" s="12"/>
      <c r="MET29" s="12"/>
      <c r="MEU29" s="12"/>
      <c r="MEV29" s="12"/>
      <c r="MEW29" s="12"/>
      <c r="MEX29" s="12"/>
      <c r="MEY29" s="12"/>
      <c r="MEZ29" s="12"/>
      <c r="MFA29" s="12"/>
      <c r="MFB29" s="12"/>
      <c r="MFC29" s="12"/>
      <c r="MFD29" s="12"/>
      <c r="MFE29" s="12"/>
      <c r="MFF29" s="12"/>
      <c r="MFG29" s="12"/>
      <c r="MFH29" s="12"/>
      <c r="MFI29" s="12"/>
      <c r="MFJ29" s="12"/>
      <c r="MFK29" s="12"/>
      <c r="MFL29" s="12"/>
      <c r="MFM29" s="12"/>
      <c r="MFN29" s="12"/>
      <c r="MFO29" s="12"/>
      <c r="MFP29" s="12"/>
      <c r="MFQ29" s="12"/>
      <c r="MFR29" s="12"/>
      <c r="MFS29" s="12"/>
      <c r="MFT29" s="12"/>
      <c r="MFU29" s="12"/>
      <c r="MFV29" s="12"/>
      <c r="MFW29" s="12"/>
      <c r="MFX29" s="12"/>
      <c r="MFY29" s="12"/>
      <c r="MFZ29" s="12"/>
      <c r="MGA29" s="12"/>
      <c r="MGB29" s="12"/>
      <c r="MGC29" s="12"/>
      <c r="MGD29" s="12"/>
      <c r="MGE29" s="12"/>
      <c r="MGF29" s="12"/>
      <c r="MGG29" s="12"/>
      <c r="MGH29" s="12"/>
      <c r="MGI29" s="12"/>
      <c r="MGJ29" s="12"/>
      <c r="MGK29" s="12"/>
      <c r="MGL29" s="12"/>
      <c r="MGM29" s="12"/>
      <c r="MGN29" s="12"/>
      <c r="MGO29" s="12"/>
      <c r="MGP29" s="12"/>
      <c r="MGQ29" s="12"/>
      <c r="MGR29" s="12"/>
      <c r="MGS29" s="12"/>
      <c r="MGT29" s="12"/>
      <c r="MGU29" s="12"/>
      <c r="MGV29" s="12"/>
      <c r="MGW29" s="12"/>
      <c r="MGX29" s="12"/>
      <c r="MGY29" s="12"/>
      <c r="MGZ29" s="12"/>
      <c r="MHA29" s="12"/>
      <c r="MHB29" s="12"/>
      <c r="MHC29" s="12"/>
      <c r="MHD29" s="12"/>
      <c r="MHE29" s="12"/>
      <c r="MHF29" s="12"/>
      <c r="MHG29" s="12"/>
      <c r="MHH29" s="12"/>
      <c r="MHI29" s="12"/>
      <c r="MHJ29" s="12"/>
      <c r="MHK29" s="12"/>
      <c r="MHL29" s="12"/>
      <c r="MHM29" s="12"/>
      <c r="MHN29" s="12"/>
      <c r="MHO29" s="12"/>
      <c r="MHP29" s="12"/>
      <c r="MHQ29" s="12"/>
      <c r="MHR29" s="12"/>
      <c r="MHS29" s="12"/>
      <c r="MHT29" s="12"/>
      <c r="MHU29" s="12"/>
      <c r="MHV29" s="12"/>
      <c r="MHW29" s="12"/>
      <c r="MHX29" s="12"/>
      <c r="MHY29" s="12"/>
      <c r="MHZ29" s="12"/>
      <c r="MIA29" s="12"/>
      <c r="MIB29" s="12"/>
      <c r="MIC29" s="12"/>
      <c r="MID29" s="12"/>
      <c r="MIE29" s="12"/>
      <c r="MIF29" s="12"/>
      <c r="MIG29" s="12"/>
      <c r="MIH29" s="12"/>
      <c r="MII29" s="12"/>
      <c r="MIJ29" s="12"/>
      <c r="MIK29" s="12"/>
      <c r="MIL29" s="12"/>
      <c r="MIM29" s="12"/>
      <c r="MIN29" s="12"/>
      <c r="MIO29" s="12"/>
      <c r="MIP29" s="12"/>
      <c r="MIQ29" s="12"/>
      <c r="MIR29" s="12"/>
      <c r="MIS29" s="12"/>
      <c r="MIT29" s="12"/>
      <c r="MIU29" s="12"/>
      <c r="MIV29" s="12"/>
      <c r="MIW29" s="12"/>
      <c r="MIX29" s="12"/>
      <c r="MIY29" s="12"/>
      <c r="MIZ29" s="12"/>
      <c r="MJA29" s="12"/>
      <c r="MJB29" s="12"/>
      <c r="MJC29" s="12"/>
      <c r="MJD29" s="12"/>
      <c r="MJE29" s="12"/>
      <c r="MJF29" s="12"/>
      <c r="MJG29" s="12"/>
      <c r="MJH29" s="12"/>
      <c r="MJI29" s="12"/>
      <c r="MJJ29" s="12"/>
      <c r="MJK29" s="12"/>
      <c r="MJL29" s="12"/>
      <c r="MJM29" s="12"/>
      <c r="MJN29" s="12"/>
      <c r="MJO29" s="12"/>
      <c r="MJP29" s="12"/>
      <c r="MJQ29" s="12"/>
      <c r="MJR29" s="12"/>
      <c r="MJS29" s="12"/>
      <c r="MJT29" s="12"/>
      <c r="MJU29" s="12"/>
      <c r="MJV29" s="12"/>
      <c r="MJW29" s="12"/>
      <c r="MJX29" s="12"/>
      <c r="MJY29" s="12"/>
      <c r="MJZ29" s="12"/>
      <c r="MKA29" s="12"/>
      <c r="MKB29" s="12"/>
      <c r="MKC29" s="12"/>
      <c r="MKD29" s="12"/>
      <c r="MKE29" s="12"/>
      <c r="MKF29" s="12"/>
      <c r="MKG29" s="12"/>
      <c r="MKH29" s="12"/>
      <c r="MKI29" s="12"/>
      <c r="MKJ29" s="12"/>
      <c r="MKK29" s="12"/>
      <c r="MKL29" s="12"/>
      <c r="MKM29" s="12"/>
      <c r="MKN29" s="12"/>
      <c r="MKO29" s="12"/>
      <c r="MKP29" s="12"/>
      <c r="MKQ29" s="12"/>
      <c r="MKR29" s="12"/>
      <c r="MKS29" s="12"/>
      <c r="MKT29" s="12"/>
      <c r="MKU29" s="12"/>
      <c r="MKV29" s="12"/>
      <c r="MKW29" s="12"/>
      <c r="MKX29" s="12"/>
      <c r="MKY29" s="12"/>
      <c r="MKZ29" s="12"/>
      <c r="MLA29" s="12"/>
      <c r="MLB29" s="12"/>
      <c r="MLC29" s="12"/>
      <c r="MLD29" s="12"/>
      <c r="MLE29" s="12"/>
      <c r="MLF29" s="12"/>
      <c r="MLG29" s="12"/>
      <c r="MLH29" s="12"/>
      <c r="MLI29" s="12"/>
      <c r="MLJ29" s="12"/>
      <c r="MLK29" s="12"/>
      <c r="MLL29" s="12"/>
      <c r="MLM29" s="12"/>
      <c r="MLN29" s="12"/>
      <c r="MLO29" s="12"/>
      <c r="MLP29" s="12"/>
      <c r="MLQ29" s="12"/>
      <c r="MLR29" s="12"/>
      <c r="MLS29" s="12"/>
      <c r="MLT29" s="12"/>
      <c r="MLU29" s="12"/>
      <c r="MLV29" s="12"/>
      <c r="MLW29" s="12"/>
      <c r="MLX29" s="12"/>
      <c r="MLY29" s="12"/>
      <c r="MLZ29" s="12"/>
      <c r="MMA29" s="12"/>
      <c r="MMB29" s="12"/>
      <c r="MMC29" s="12"/>
      <c r="MMD29" s="12"/>
      <c r="MME29" s="12"/>
      <c r="MMF29" s="12"/>
      <c r="MMG29" s="12"/>
      <c r="MMH29" s="12"/>
      <c r="MMI29" s="12"/>
      <c r="MMJ29" s="12"/>
      <c r="MMK29" s="12"/>
      <c r="MML29" s="12"/>
      <c r="MMM29" s="12"/>
      <c r="MMN29" s="12"/>
      <c r="MMO29" s="12"/>
      <c r="MMP29" s="12"/>
      <c r="MMQ29" s="12"/>
      <c r="MMR29" s="12"/>
      <c r="MMS29" s="12"/>
      <c r="MMT29" s="12"/>
      <c r="MMU29" s="12"/>
      <c r="MMV29" s="12"/>
      <c r="MMW29" s="12"/>
      <c r="MMX29" s="12"/>
      <c r="MMY29" s="12"/>
      <c r="MMZ29" s="12"/>
      <c r="MNA29" s="12"/>
      <c r="MNB29" s="12"/>
      <c r="MNC29" s="12"/>
      <c r="MND29" s="12"/>
      <c r="MNE29" s="12"/>
      <c r="MNF29" s="12"/>
      <c r="MNG29" s="12"/>
      <c r="MNH29" s="12"/>
      <c r="MNI29" s="12"/>
      <c r="MNJ29" s="12"/>
      <c r="MNK29" s="12"/>
      <c r="MNL29" s="12"/>
      <c r="MNM29" s="12"/>
      <c r="MNN29" s="12"/>
      <c r="MNO29" s="12"/>
      <c r="MNP29" s="12"/>
      <c r="MNQ29" s="12"/>
      <c r="MNR29" s="12"/>
      <c r="MNS29" s="12"/>
      <c r="MNT29" s="12"/>
      <c r="MNU29" s="12"/>
      <c r="MNV29" s="12"/>
      <c r="MNW29" s="12"/>
      <c r="MNX29" s="12"/>
      <c r="MNY29" s="12"/>
      <c r="MNZ29" s="12"/>
      <c r="MOA29" s="12"/>
      <c r="MOB29" s="12"/>
      <c r="MOC29" s="12"/>
      <c r="MOD29" s="12"/>
      <c r="MOE29" s="12"/>
      <c r="MOF29" s="12"/>
      <c r="MOG29" s="12"/>
      <c r="MOH29" s="12"/>
      <c r="MOI29" s="12"/>
      <c r="MOJ29" s="12"/>
      <c r="MOK29" s="12"/>
      <c r="MOL29" s="12"/>
      <c r="MOM29" s="12"/>
      <c r="MON29" s="12"/>
      <c r="MOO29" s="12"/>
      <c r="MOP29" s="12"/>
      <c r="MOQ29" s="12"/>
      <c r="MOR29" s="12"/>
      <c r="MOS29" s="12"/>
      <c r="MOT29" s="12"/>
      <c r="MOU29" s="12"/>
      <c r="MOV29" s="12"/>
      <c r="MOW29" s="12"/>
      <c r="MOX29" s="12"/>
      <c r="MOY29" s="12"/>
      <c r="MOZ29" s="12"/>
      <c r="MPA29" s="12"/>
      <c r="MPB29" s="12"/>
      <c r="MPC29" s="12"/>
      <c r="MPD29" s="12"/>
      <c r="MPE29" s="12"/>
      <c r="MPF29" s="12"/>
      <c r="MPG29" s="12"/>
      <c r="MPH29" s="12"/>
      <c r="MPI29" s="12"/>
      <c r="MPJ29" s="12"/>
      <c r="MPK29" s="12"/>
      <c r="MPL29" s="12"/>
      <c r="MPM29" s="12"/>
      <c r="MPN29" s="12"/>
      <c r="MPO29" s="12"/>
      <c r="MPP29" s="12"/>
      <c r="MPQ29" s="12"/>
      <c r="MPR29" s="12"/>
      <c r="MPS29" s="12"/>
      <c r="MPT29" s="12"/>
      <c r="MPU29" s="12"/>
      <c r="MPV29" s="12"/>
      <c r="MPW29" s="12"/>
      <c r="MPX29" s="12"/>
      <c r="MPY29" s="12"/>
      <c r="MPZ29" s="12"/>
      <c r="MQA29" s="12"/>
      <c r="MQB29" s="12"/>
      <c r="MQC29" s="12"/>
      <c r="MQD29" s="12"/>
      <c r="MQE29" s="12"/>
      <c r="MQF29" s="12"/>
      <c r="MQG29" s="12"/>
      <c r="MQH29" s="12"/>
      <c r="MQI29" s="12"/>
      <c r="MQJ29" s="12"/>
      <c r="MQK29" s="12"/>
      <c r="MQL29" s="12"/>
      <c r="MQM29" s="12"/>
      <c r="MQN29" s="12"/>
      <c r="MQO29" s="12"/>
      <c r="MQP29" s="12"/>
      <c r="MQQ29" s="12"/>
      <c r="MQR29" s="12"/>
      <c r="MQS29" s="12"/>
      <c r="MQT29" s="12"/>
      <c r="MQU29" s="12"/>
      <c r="MQV29" s="12"/>
      <c r="MQW29" s="12"/>
      <c r="MQX29" s="12"/>
      <c r="MQY29" s="12"/>
      <c r="MQZ29" s="12"/>
      <c r="MRA29" s="12"/>
      <c r="MRB29" s="12"/>
      <c r="MRC29" s="12"/>
      <c r="MRD29" s="12"/>
      <c r="MRE29" s="12"/>
      <c r="MRF29" s="12"/>
      <c r="MRG29" s="12"/>
      <c r="MRH29" s="12"/>
      <c r="MRI29" s="12"/>
      <c r="MRJ29" s="12"/>
      <c r="MRK29" s="12"/>
      <c r="MRL29" s="12"/>
      <c r="MRM29" s="12"/>
      <c r="MRN29" s="12"/>
      <c r="MRO29" s="12"/>
      <c r="MRP29" s="12"/>
      <c r="MRQ29" s="12"/>
      <c r="MRR29" s="12"/>
      <c r="MRS29" s="12"/>
      <c r="MRT29" s="12"/>
      <c r="MRU29" s="12"/>
      <c r="MRV29" s="12"/>
      <c r="MRW29" s="12"/>
      <c r="MRX29" s="12"/>
      <c r="MRY29" s="12"/>
      <c r="MRZ29" s="12"/>
      <c r="MSA29" s="12"/>
      <c r="MSB29" s="12"/>
      <c r="MSC29" s="12"/>
      <c r="MSD29" s="12"/>
      <c r="MSE29" s="12"/>
      <c r="MSF29" s="12"/>
      <c r="MSG29" s="12"/>
      <c r="MSH29" s="12"/>
      <c r="MSI29" s="12"/>
      <c r="MSJ29" s="12"/>
      <c r="MSK29" s="12"/>
      <c r="MSL29" s="12"/>
      <c r="MSM29" s="12"/>
      <c r="MSN29" s="12"/>
      <c r="MSO29" s="12"/>
      <c r="MSP29" s="12"/>
      <c r="MSQ29" s="12"/>
      <c r="MSR29" s="12"/>
      <c r="MSS29" s="12"/>
      <c r="MST29" s="12"/>
      <c r="MSU29" s="12"/>
      <c r="MSV29" s="12"/>
      <c r="MSW29" s="12"/>
      <c r="MSX29" s="12"/>
      <c r="MSY29" s="12"/>
      <c r="MSZ29" s="12"/>
      <c r="MTA29" s="12"/>
      <c r="MTB29" s="12"/>
      <c r="MTC29" s="12"/>
      <c r="MTD29" s="12"/>
      <c r="MTE29" s="12"/>
      <c r="MTF29" s="12"/>
      <c r="MTG29" s="12"/>
      <c r="MTH29" s="12"/>
      <c r="MTI29" s="12"/>
      <c r="MTJ29" s="12"/>
      <c r="MTK29" s="12"/>
      <c r="MTL29" s="12"/>
      <c r="MTM29" s="12"/>
      <c r="MTN29" s="12"/>
      <c r="MTO29" s="12"/>
      <c r="MTP29" s="12"/>
      <c r="MTQ29" s="12"/>
      <c r="MTR29" s="12"/>
      <c r="MTS29" s="12"/>
      <c r="MTT29" s="12"/>
      <c r="MTU29" s="12"/>
      <c r="MTV29" s="12"/>
      <c r="MTW29" s="12"/>
      <c r="MTX29" s="12"/>
      <c r="MTY29" s="12"/>
      <c r="MTZ29" s="12"/>
      <c r="MUA29" s="12"/>
      <c r="MUB29" s="12"/>
      <c r="MUC29" s="12"/>
      <c r="MUD29" s="12"/>
      <c r="MUE29" s="12"/>
      <c r="MUF29" s="12"/>
      <c r="MUG29" s="12"/>
      <c r="MUH29" s="12"/>
      <c r="MUI29" s="12"/>
      <c r="MUJ29" s="12"/>
      <c r="MUK29" s="12"/>
      <c r="MUL29" s="12"/>
      <c r="MUM29" s="12"/>
      <c r="MUN29" s="12"/>
      <c r="MUO29" s="12"/>
      <c r="MUP29" s="12"/>
      <c r="MUQ29" s="12"/>
      <c r="MUR29" s="12"/>
      <c r="MUS29" s="12"/>
      <c r="MUT29" s="12"/>
      <c r="MUU29" s="12"/>
      <c r="MUV29" s="12"/>
      <c r="MUW29" s="12"/>
      <c r="MUX29" s="12"/>
      <c r="MUY29" s="12"/>
      <c r="MUZ29" s="12"/>
      <c r="MVA29" s="12"/>
      <c r="MVB29" s="12"/>
      <c r="MVC29" s="12"/>
      <c r="MVD29" s="12"/>
      <c r="MVE29" s="12"/>
      <c r="MVF29" s="12"/>
      <c r="MVG29" s="12"/>
      <c r="MVH29" s="12"/>
      <c r="MVI29" s="12"/>
      <c r="MVJ29" s="12"/>
      <c r="MVK29" s="12"/>
      <c r="MVL29" s="12"/>
      <c r="MVM29" s="12"/>
      <c r="MVN29" s="12"/>
      <c r="MVO29" s="12"/>
      <c r="MVP29" s="12"/>
      <c r="MVQ29" s="12"/>
      <c r="MVR29" s="12"/>
      <c r="MVS29" s="12"/>
      <c r="MVT29" s="12"/>
      <c r="MVU29" s="12"/>
      <c r="MVV29" s="12"/>
      <c r="MVW29" s="12"/>
      <c r="MVX29" s="12"/>
      <c r="MVY29" s="12"/>
      <c r="MVZ29" s="12"/>
      <c r="MWA29" s="12"/>
      <c r="MWB29" s="12"/>
      <c r="MWC29" s="12"/>
      <c r="MWD29" s="12"/>
      <c r="MWE29" s="12"/>
      <c r="MWF29" s="12"/>
      <c r="MWG29" s="12"/>
      <c r="MWH29" s="12"/>
      <c r="MWI29" s="12"/>
      <c r="MWJ29" s="12"/>
      <c r="MWK29" s="12"/>
      <c r="MWL29" s="12"/>
      <c r="MWM29" s="12"/>
      <c r="MWN29" s="12"/>
      <c r="MWO29" s="12"/>
      <c r="MWP29" s="12"/>
      <c r="MWQ29" s="12"/>
      <c r="MWR29" s="12"/>
      <c r="MWS29" s="12"/>
      <c r="MWT29" s="12"/>
      <c r="MWU29" s="12"/>
      <c r="MWV29" s="12"/>
      <c r="MWW29" s="12"/>
      <c r="MWX29" s="12"/>
      <c r="MWY29" s="12"/>
      <c r="MWZ29" s="12"/>
      <c r="MXA29" s="12"/>
      <c r="MXB29" s="12"/>
      <c r="MXC29" s="12"/>
      <c r="MXD29" s="12"/>
      <c r="MXE29" s="12"/>
      <c r="MXF29" s="12"/>
      <c r="MXG29" s="12"/>
      <c r="MXH29" s="12"/>
      <c r="MXI29" s="12"/>
      <c r="MXJ29" s="12"/>
      <c r="MXK29" s="12"/>
      <c r="MXL29" s="12"/>
      <c r="MXM29" s="12"/>
      <c r="MXN29" s="12"/>
      <c r="MXO29" s="12"/>
      <c r="MXP29" s="12"/>
      <c r="MXQ29" s="12"/>
      <c r="MXR29" s="12"/>
      <c r="MXS29" s="12"/>
      <c r="MXT29" s="12"/>
      <c r="MXU29" s="12"/>
      <c r="MXV29" s="12"/>
      <c r="MXW29" s="12"/>
      <c r="MXX29" s="12"/>
      <c r="MXY29" s="12"/>
      <c r="MXZ29" s="12"/>
      <c r="MYA29" s="12"/>
      <c r="MYB29" s="12"/>
      <c r="MYC29" s="12"/>
      <c r="MYD29" s="12"/>
      <c r="MYE29" s="12"/>
      <c r="MYF29" s="12"/>
      <c r="MYG29" s="12"/>
      <c r="MYH29" s="12"/>
      <c r="MYI29" s="12"/>
      <c r="MYJ29" s="12"/>
      <c r="MYK29" s="12"/>
      <c r="MYL29" s="12"/>
      <c r="MYM29" s="12"/>
      <c r="MYN29" s="12"/>
      <c r="MYO29" s="12"/>
      <c r="MYP29" s="12"/>
      <c r="MYQ29" s="12"/>
      <c r="MYR29" s="12"/>
      <c r="MYS29" s="12"/>
      <c r="MYT29" s="12"/>
      <c r="MYU29" s="12"/>
      <c r="MYV29" s="12"/>
      <c r="MYW29" s="12"/>
      <c r="MYX29" s="12"/>
      <c r="MYY29" s="12"/>
      <c r="MYZ29" s="12"/>
      <c r="MZA29" s="12"/>
      <c r="MZB29" s="12"/>
      <c r="MZC29" s="12"/>
      <c r="MZD29" s="12"/>
      <c r="MZE29" s="12"/>
      <c r="MZF29" s="12"/>
      <c r="MZG29" s="12"/>
      <c r="MZH29" s="12"/>
      <c r="MZI29" s="12"/>
      <c r="MZJ29" s="12"/>
      <c r="MZK29" s="12"/>
      <c r="MZL29" s="12"/>
      <c r="MZM29" s="12"/>
      <c r="MZN29" s="12"/>
      <c r="MZO29" s="12"/>
      <c r="MZP29" s="12"/>
      <c r="MZQ29" s="12"/>
      <c r="MZR29" s="12"/>
      <c r="MZS29" s="12"/>
      <c r="MZT29" s="12"/>
      <c r="MZU29" s="12"/>
      <c r="MZV29" s="12"/>
      <c r="MZW29" s="12"/>
      <c r="MZX29" s="12"/>
      <c r="MZY29" s="12"/>
      <c r="MZZ29" s="12"/>
      <c r="NAA29" s="12"/>
      <c r="NAB29" s="12"/>
      <c r="NAC29" s="12"/>
      <c r="NAD29" s="12"/>
      <c r="NAE29" s="12"/>
      <c r="NAF29" s="12"/>
      <c r="NAG29" s="12"/>
      <c r="NAH29" s="12"/>
      <c r="NAI29" s="12"/>
      <c r="NAJ29" s="12"/>
      <c r="NAK29" s="12"/>
      <c r="NAL29" s="12"/>
      <c r="NAM29" s="12"/>
      <c r="NAN29" s="12"/>
      <c r="NAO29" s="12"/>
      <c r="NAP29" s="12"/>
      <c r="NAQ29" s="12"/>
      <c r="NAR29" s="12"/>
      <c r="NAS29" s="12"/>
      <c r="NAT29" s="12"/>
      <c r="NAU29" s="12"/>
      <c r="NAV29" s="12"/>
      <c r="NAW29" s="12"/>
      <c r="NAX29" s="12"/>
      <c r="NAY29" s="12"/>
      <c r="NAZ29" s="12"/>
      <c r="NBA29" s="12"/>
      <c r="NBB29" s="12"/>
      <c r="NBC29" s="12"/>
      <c r="NBD29" s="12"/>
      <c r="NBE29" s="12"/>
      <c r="NBF29" s="12"/>
      <c r="NBG29" s="12"/>
      <c r="NBH29" s="12"/>
      <c r="NBI29" s="12"/>
      <c r="NBJ29" s="12"/>
      <c r="NBK29" s="12"/>
      <c r="NBL29" s="12"/>
      <c r="NBM29" s="12"/>
      <c r="NBN29" s="12"/>
      <c r="NBO29" s="12"/>
      <c r="NBP29" s="12"/>
      <c r="NBQ29" s="12"/>
      <c r="NBR29" s="12"/>
      <c r="NBS29" s="12"/>
      <c r="NBT29" s="12"/>
      <c r="NBU29" s="12"/>
      <c r="NBV29" s="12"/>
      <c r="NBW29" s="12"/>
      <c r="NBX29" s="12"/>
      <c r="NBY29" s="12"/>
      <c r="NBZ29" s="12"/>
      <c r="NCA29" s="12"/>
      <c r="NCB29" s="12"/>
      <c r="NCC29" s="12"/>
      <c r="NCD29" s="12"/>
      <c r="NCE29" s="12"/>
      <c r="NCF29" s="12"/>
      <c r="NCG29" s="12"/>
      <c r="NCH29" s="12"/>
      <c r="NCI29" s="12"/>
      <c r="NCJ29" s="12"/>
      <c r="NCK29" s="12"/>
      <c r="NCL29" s="12"/>
      <c r="NCM29" s="12"/>
      <c r="NCN29" s="12"/>
      <c r="NCO29" s="12"/>
      <c r="NCP29" s="12"/>
      <c r="NCQ29" s="12"/>
      <c r="NCR29" s="12"/>
      <c r="NCS29" s="12"/>
      <c r="NCT29" s="12"/>
      <c r="NCU29" s="12"/>
      <c r="NCV29" s="12"/>
      <c r="NCW29" s="12"/>
      <c r="NCX29" s="12"/>
      <c r="NCY29" s="12"/>
      <c r="NCZ29" s="12"/>
      <c r="NDA29" s="12"/>
      <c r="NDB29" s="12"/>
      <c r="NDC29" s="12"/>
      <c r="NDD29" s="12"/>
      <c r="NDE29" s="12"/>
      <c r="NDF29" s="12"/>
      <c r="NDG29" s="12"/>
      <c r="NDH29" s="12"/>
      <c r="NDI29" s="12"/>
      <c r="NDJ29" s="12"/>
      <c r="NDK29" s="12"/>
      <c r="NDL29" s="12"/>
      <c r="NDM29" s="12"/>
      <c r="NDN29" s="12"/>
      <c r="NDO29" s="12"/>
      <c r="NDP29" s="12"/>
      <c r="NDQ29" s="12"/>
      <c r="NDR29" s="12"/>
      <c r="NDS29" s="12"/>
      <c r="NDT29" s="12"/>
      <c r="NDU29" s="12"/>
      <c r="NDV29" s="12"/>
      <c r="NDW29" s="12"/>
      <c r="NDX29" s="12"/>
      <c r="NDY29" s="12"/>
      <c r="NDZ29" s="12"/>
      <c r="NEA29" s="12"/>
      <c r="NEB29" s="12"/>
      <c r="NEC29" s="12"/>
      <c r="NED29" s="12"/>
      <c r="NEE29" s="12"/>
      <c r="NEF29" s="12"/>
      <c r="NEG29" s="12"/>
      <c r="NEH29" s="12"/>
      <c r="NEI29" s="12"/>
      <c r="NEJ29" s="12"/>
      <c r="NEK29" s="12"/>
      <c r="NEL29" s="12"/>
      <c r="NEM29" s="12"/>
      <c r="NEN29" s="12"/>
      <c r="NEO29" s="12"/>
      <c r="NEP29" s="12"/>
      <c r="NEQ29" s="12"/>
      <c r="NER29" s="12"/>
      <c r="NES29" s="12"/>
      <c r="NET29" s="12"/>
      <c r="NEU29" s="12"/>
      <c r="NEV29" s="12"/>
      <c r="NEW29" s="12"/>
      <c r="NEX29" s="12"/>
      <c r="NEY29" s="12"/>
      <c r="NEZ29" s="12"/>
      <c r="NFA29" s="12"/>
      <c r="NFB29" s="12"/>
      <c r="NFC29" s="12"/>
      <c r="NFD29" s="12"/>
      <c r="NFE29" s="12"/>
      <c r="NFF29" s="12"/>
      <c r="NFG29" s="12"/>
      <c r="NFH29" s="12"/>
      <c r="NFI29" s="12"/>
      <c r="NFJ29" s="12"/>
      <c r="NFK29" s="12"/>
      <c r="NFL29" s="12"/>
      <c r="NFM29" s="12"/>
      <c r="NFN29" s="12"/>
      <c r="NFO29" s="12"/>
      <c r="NFP29" s="12"/>
      <c r="NFQ29" s="12"/>
      <c r="NFR29" s="12"/>
      <c r="NFS29" s="12"/>
      <c r="NFT29" s="12"/>
      <c r="NFU29" s="12"/>
      <c r="NFV29" s="12"/>
      <c r="NFW29" s="12"/>
      <c r="NFX29" s="12"/>
      <c r="NFY29" s="12"/>
      <c r="NFZ29" s="12"/>
      <c r="NGA29" s="12"/>
      <c r="NGB29" s="12"/>
      <c r="NGC29" s="12"/>
      <c r="NGD29" s="12"/>
      <c r="NGE29" s="12"/>
      <c r="NGF29" s="12"/>
      <c r="NGG29" s="12"/>
      <c r="NGH29" s="12"/>
      <c r="NGI29" s="12"/>
      <c r="NGJ29" s="12"/>
      <c r="NGK29" s="12"/>
      <c r="NGL29" s="12"/>
      <c r="NGM29" s="12"/>
      <c r="NGN29" s="12"/>
      <c r="NGO29" s="12"/>
      <c r="NGP29" s="12"/>
      <c r="NGQ29" s="12"/>
      <c r="NGR29" s="12"/>
      <c r="NGS29" s="12"/>
      <c r="NGT29" s="12"/>
      <c r="NGU29" s="12"/>
      <c r="NGV29" s="12"/>
      <c r="NGW29" s="12"/>
      <c r="NGX29" s="12"/>
      <c r="NGY29" s="12"/>
      <c r="NGZ29" s="12"/>
      <c r="NHA29" s="12"/>
      <c r="NHB29" s="12"/>
      <c r="NHC29" s="12"/>
      <c r="NHD29" s="12"/>
      <c r="NHE29" s="12"/>
      <c r="NHF29" s="12"/>
      <c r="NHG29" s="12"/>
      <c r="NHH29" s="12"/>
      <c r="NHI29" s="12"/>
      <c r="NHJ29" s="12"/>
      <c r="NHK29" s="12"/>
      <c r="NHL29" s="12"/>
      <c r="NHM29" s="12"/>
      <c r="NHN29" s="12"/>
      <c r="NHO29" s="12"/>
      <c r="NHP29" s="12"/>
      <c r="NHQ29" s="12"/>
      <c r="NHR29" s="12"/>
      <c r="NHS29" s="12"/>
      <c r="NHT29" s="12"/>
      <c r="NHU29" s="12"/>
      <c r="NHV29" s="12"/>
      <c r="NHW29" s="12"/>
      <c r="NHX29" s="12"/>
      <c r="NHY29" s="12"/>
      <c r="NHZ29" s="12"/>
      <c r="NIA29" s="12"/>
      <c r="NIB29" s="12"/>
      <c r="NIC29" s="12"/>
      <c r="NID29" s="12"/>
      <c r="NIE29" s="12"/>
      <c r="NIF29" s="12"/>
      <c r="NIG29" s="12"/>
      <c r="NIH29" s="12"/>
      <c r="NII29" s="12"/>
      <c r="NIJ29" s="12"/>
      <c r="NIK29" s="12"/>
      <c r="NIL29" s="12"/>
      <c r="NIM29" s="12"/>
      <c r="NIN29" s="12"/>
      <c r="NIO29" s="12"/>
      <c r="NIP29" s="12"/>
      <c r="NIQ29" s="12"/>
      <c r="NIR29" s="12"/>
      <c r="NIS29" s="12"/>
      <c r="NIT29" s="12"/>
      <c r="NIU29" s="12"/>
      <c r="NIV29" s="12"/>
      <c r="NIW29" s="12"/>
      <c r="NIX29" s="12"/>
      <c r="NIY29" s="12"/>
      <c r="NIZ29" s="12"/>
      <c r="NJA29" s="12"/>
      <c r="NJB29" s="12"/>
      <c r="NJC29" s="12"/>
      <c r="NJD29" s="12"/>
      <c r="NJE29" s="12"/>
      <c r="NJF29" s="12"/>
      <c r="NJG29" s="12"/>
      <c r="NJH29" s="12"/>
      <c r="NJI29" s="12"/>
      <c r="NJJ29" s="12"/>
      <c r="NJK29" s="12"/>
      <c r="NJL29" s="12"/>
      <c r="NJM29" s="12"/>
      <c r="NJN29" s="12"/>
      <c r="NJO29" s="12"/>
      <c r="NJP29" s="12"/>
      <c r="NJQ29" s="12"/>
      <c r="NJR29" s="12"/>
      <c r="NJS29" s="12"/>
      <c r="NJT29" s="12"/>
      <c r="NJU29" s="12"/>
      <c r="NJV29" s="12"/>
      <c r="NJW29" s="12"/>
      <c r="NJX29" s="12"/>
      <c r="NJY29" s="12"/>
      <c r="NJZ29" s="12"/>
      <c r="NKA29" s="12"/>
      <c r="NKB29" s="12"/>
      <c r="NKC29" s="12"/>
      <c r="NKD29" s="12"/>
      <c r="NKE29" s="12"/>
      <c r="NKF29" s="12"/>
      <c r="NKG29" s="12"/>
      <c r="NKH29" s="12"/>
      <c r="NKI29" s="12"/>
      <c r="NKJ29" s="12"/>
      <c r="NKK29" s="12"/>
      <c r="NKL29" s="12"/>
      <c r="NKM29" s="12"/>
      <c r="NKN29" s="12"/>
      <c r="NKO29" s="12"/>
      <c r="NKP29" s="12"/>
      <c r="NKQ29" s="12"/>
      <c r="NKR29" s="12"/>
      <c r="NKS29" s="12"/>
      <c r="NKT29" s="12"/>
      <c r="NKU29" s="12"/>
      <c r="NKV29" s="12"/>
      <c r="NKW29" s="12"/>
      <c r="NKX29" s="12"/>
      <c r="NKY29" s="12"/>
      <c r="NKZ29" s="12"/>
      <c r="NLA29" s="12"/>
      <c r="NLB29" s="12"/>
      <c r="NLC29" s="12"/>
      <c r="NLD29" s="12"/>
      <c r="NLE29" s="12"/>
      <c r="NLF29" s="12"/>
      <c r="NLG29" s="12"/>
      <c r="NLH29" s="12"/>
      <c r="NLI29" s="12"/>
      <c r="NLJ29" s="12"/>
      <c r="NLK29" s="12"/>
      <c r="NLL29" s="12"/>
      <c r="NLM29" s="12"/>
      <c r="NLN29" s="12"/>
      <c r="NLO29" s="12"/>
      <c r="NLP29" s="12"/>
      <c r="NLQ29" s="12"/>
      <c r="NLR29" s="12"/>
      <c r="NLS29" s="12"/>
      <c r="NLT29" s="12"/>
      <c r="NLU29" s="12"/>
      <c r="NLV29" s="12"/>
      <c r="NLW29" s="12"/>
      <c r="NLX29" s="12"/>
      <c r="NLY29" s="12"/>
      <c r="NLZ29" s="12"/>
      <c r="NMA29" s="12"/>
      <c r="NMB29" s="12"/>
      <c r="NMC29" s="12"/>
      <c r="NMD29" s="12"/>
      <c r="NME29" s="12"/>
      <c r="NMF29" s="12"/>
      <c r="NMG29" s="12"/>
      <c r="NMH29" s="12"/>
      <c r="NMI29" s="12"/>
      <c r="NMJ29" s="12"/>
      <c r="NMK29" s="12"/>
      <c r="NML29" s="12"/>
      <c r="NMM29" s="12"/>
      <c r="NMN29" s="12"/>
      <c r="NMO29" s="12"/>
      <c r="NMP29" s="12"/>
      <c r="NMQ29" s="12"/>
      <c r="NMR29" s="12"/>
      <c r="NMS29" s="12"/>
      <c r="NMT29" s="12"/>
      <c r="NMU29" s="12"/>
      <c r="NMV29" s="12"/>
      <c r="NMW29" s="12"/>
      <c r="NMX29" s="12"/>
      <c r="NMY29" s="12"/>
      <c r="NMZ29" s="12"/>
      <c r="NNA29" s="12"/>
      <c r="NNB29" s="12"/>
      <c r="NNC29" s="12"/>
      <c r="NND29" s="12"/>
      <c r="NNE29" s="12"/>
      <c r="NNF29" s="12"/>
      <c r="NNG29" s="12"/>
      <c r="NNH29" s="12"/>
      <c r="NNI29" s="12"/>
      <c r="NNJ29" s="12"/>
      <c r="NNK29" s="12"/>
      <c r="NNL29" s="12"/>
      <c r="NNM29" s="12"/>
      <c r="NNN29" s="12"/>
      <c r="NNO29" s="12"/>
      <c r="NNP29" s="12"/>
      <c r="NNQ29" s="12"/>
      <c r="NNR29" s="12"/>
      <c r="NNS29" s="12"/>
      <c r="NNT29" s="12"/>
      <c r="NNU29" s="12"/>
      <c r="NNV29" s="12"/>
      <c r="NNW29" s="12"/>
      <c r="NNX29" s="12"/>
      <c r="NNY29" s="12"/>
      <c r="NNZ29" s="12"/>
      <c r="NOA29" s="12"/>
      <c r="NOB29" s="12"/>
      <c r="NOC29" s="12"/>
      <c r="NOD29" s="12"/>
      <c r="NOE29" s="12"/>
      <c r="NOF29" s="12"/>
      <c r="NOG29" s="12"/>
      <c r="NOH29" s="12"/>
      <c r="NOI29" s="12"/>
      <c r="NOJ29" s="12"/>
      <c r="NOK29" s="12"/>
      <c r="NOL29" s="12"/>
      <c r="NOM29" s="12"/>
      <c r="NON29" s="12"/>
      <c r="NOO29" s="12"/>
      <c r="NOP29" s="12"/>
      <c r="NOQ29" s="12"/>
      <c r="NOR29" s="12"/>
      <c r="NOS29" s="12"/>
      <c r="NOT29" s="12"/>
      <c r="NOU29" s="12"/>
      <c r="NOV29" s="12"/>
      <c r="NOW29" s="12"/>
      <c r="NOX29" s="12"/>
      <c r="NOY29" s="12"/>
      <c r="NOZ29" s="12"/>
      <c r="NPA29" s="12"/>
      <c r="NPB29" s="12"/>
      <c r="NPC29" s="12"/>
      <c r="NPD29" s="12"/>
      <c r="NPE29" s="12"/>
      <c r="NPF29" s="12"/>
      <c r="NPG29" s="12"/>
      <c r="NPH29" s="12"/>
      <c r="NPI29" s="12"/>
      <c r="NPJ29" s="12"/>
      <c r="NPK29" s="12"/>
      <c r="NPL29" s="12"/>
      <c r="NPM29" s="12"/>
      <c r="NPN29" s="12"/>
      <c r="NPO29" s="12"/>
      <c r="NPP29" s="12"/>
      <c r="NPQ29" s="12"/>
      <c r="NPR29" s="12"/>
      <c r="NPS29" s="12"/>
      <c r="NPT29" s="12"/>
      <c r="NPU29" s="12"/>
      <c r="NPV29" s="12"/>
      <c r="NPW29" s="12"/>
      <c r="NPX29" s="12"/>
      <c r="NPY29" s="12"/>
      <c r="NPZ29" s="12"/>
      <c r="NQA29" s="12"/>
      <c r="NQB29" s="12"/>
      <c r="NQC29" s="12"/>
      <c r="NQD29" s="12"/>
      <c r="NQE29" s="12"/>
      <c r="NQF29" s="12"/>
      <c r="NQG29" s="12"/>
      <c r="NQH29" s="12"/>
      <c r="NQI29" s="12"/>
      <c r="NQJ29" s="12"/>
      <c r="NQK29" s="12"/>
      <c r="NQL29" s="12"/>
      <c r="NQM29" s="12"/>
      <c r="NQN29" s="12"/>
      <c r="NQO29" s="12"/>
      <c r="NQP29" s="12"/>
      <c r="NQQ29" s="12"/>
      <c r="NQR29" s="12"/>
      <c r="NQS29" s="12"/>
      <c r="NQT29" s="12"/>
      <c r="NQU29" s="12"/>
      <c r="NQV29" s="12"/>
      <c r="NQW29" s="12"/>
      <c r="NQX29" s="12"/>
      <c r="NQY29" s="12"/>
      <c r="NQZ29" s="12"/>
      <c r="NRA29" s="12"/>
      <c r="NRB29" s="12"/>
      <c r="NRC29" s="12"/>
      <c r="NRD29" s="12"/>
      <c r="NRE29" s="12"/>
      <c r="NRF29" s="12"/>
      <c r="NRG29" s="12"/>
      <c r="NRH29" s="12"/>
      <c r="NRI29" s="12"/>
      <c r="NRJ29" s="12"/>
      <c r="NRK29" s="12"/>
      <c r="NRL29" s="12"/>
      <c r="NRM29" s="12"/>
      <c r="NRN29" s="12"/>
      <c r="NRO29" s="12"/>
      <c r="NRP29" s="12"/>
      <c r="NRQ29" s="12"/>
      <c r="NRR29" s="12"/>
      <c r="NRS29" s="12"/>
      <c r="NRT29" s="12"/>
      <c r="NRU29" s="12"/>
      <c r="NRV29" s="12"/>
      <c r="NRW29" s="12"/>
      <c r="NRX29" s="12"/>
      <c r="NRY29" s="12"/>
      <c r="NRZ29" s="12"/>
      <c r="NSA29" s="12"/>
      <c r="NSB29" s="12"/>
      <c r="NSC29" s="12"/>
      <c r="NSD29" s="12"/>
      <c r="NSE29" s="12"/>
      <c r="NSF29" s="12"/>
      <c r="NSG29" s="12"/>
      <c r="NSH29" s="12"/>
      <c r="NSI29" s="12"/>
      <c r="NSJ29" s="12"/>
      <c r="NSK29" s="12"/>
      <c r="NSL29" s="12"/>
      <c r="NSM29" s="12"/>
      <c r="NSN29" s="12"/>
      <c r="NSO29" s="12"/>
      <c r="NSP29" s="12"/>
      <c r="NSQ29" s="12"/>
      <c r="NSR29" s="12"/>
      <c r="NSS29" s="12"/>
      <c r="NST29" s="12"/>
      <c r="NSU29" s="12"/>
      <c r="NSV29" s="12"/>
      <c r="NSW29" s="12"/>
      <c r="NSX29" s="12"/>
      <c r="NSY29" s="12"/>
      <c r="NSZ29" s="12"/>
      <c r="NTA29" s="12"/>
      <c r="NTB29" s="12"/>
      <c r="NTC29" s="12"/>
      <c r="NTD29" s="12"/>
      <c r="NTE29" s="12"/>
      <c r="NTF29" s="12"/>
      <c r="NTG29" s="12"/>
      <c r="NTH29" s="12"/>
      <c r="NTI29" s="12"/>
      <c r="NTJ29" s="12"/>
      <c r="NTK29" s="12"/>
      <c r="NTL29" s="12"/>
      <c r="NTM29" s="12"/>
      <c r="NTN29" s="12"/>
      <c r="NTO29" s="12"/>
      <c r="NTP29" s="12"/>
      <c r="NTQ29" s="12"/>
      <c r="NTR29" s="12"/>
      <c r="NTS29" s="12"/>
      <c r="NTT29" s="12"/>
      <c r="NTU29" s="12"/>
      <c r="NTV29" s="12"/>
      <c r="NTW29" s="12"/>
      <c r="NTX29" s="12"/>
      <c r="NTY29" s="12"/>
      <c r="NTZ29" s="12"/>
      <c r="NUA29" s="12"/>
      <c r="NUB29" s="12"/>
      <c r="NUC29" s="12"/>
      <c r="NUD29" s="12"/>
      <c r="NUE29" s="12"/>
      <c r="NUF29" s="12"/>
      <c r="NUG29" s="12"/>
      <c r="NUH29" s="12"/>
      <c r="NUI29" s="12"/>
      <c r="NUJ29" s="12"/>
      <c r="NUK29" s="12"/>
      <c r="NUL29" s="12"/>
      <c r="NUM29" s="12"/>
      <c r="NUN29" s="12"/>
      <c r="NUO29" s="12"/>
      <c r="NUP29" s="12"/>
      <c r="NUQ29" s="12"/>
      <c r="NUR29" s="12"/>
      <c r="NUS29" s="12"/>
      <c r="NUT29" s="12"/>
      <c r="NUU29" s="12"/>
      <c r="NUV29" s="12"/>
      <c r="NUW29" s="12"/>
      <c r="NUX29" s="12"/>
      <c r="NUY29" s="12"/>
      <c r="NUZ29" s="12"/>
      <c r="NVA29" s="12"/>
      <c r="NVB29" s="12"/>
      <c r="NVC29" s="12"/>
      <c r="NVD29" s="12"/>
      <c r="NVE29" s="12"/>
      <c r="NVF29" s="12"/>
      <c r="NVG29" s="12"/>
      <c r="NVH29" s="12"/>
      <c r="NVI29" s="12"/>
      <c r="NVJ29" s="12"/>
      <c r="NVK29" s="12"/>
      <c r="NVL29" s="12"/>
      <c r="NVM29" s="12"/>
      <c r="NVN29" s="12"/>
      <c r="NVO29" s="12"/>
      <c r="NVP29" s="12"/>
      <c r="NVQ29" s="12"/>
      <c r="NVR29" s="12"/>
      <c r="NVS29" s="12"/>
      <c r="NVT29" s="12"/>
      <c r="NVU29" s="12"/>
      <c r="NVV29" s="12"/>
      <c r="NVW29" s="12"/>
      <c r="NVX29" s="12"/>
      <c r="NVY29" s="12"/>
      <c r="NVZ29" s="12"/>
      <c r="NWA29" s="12"/>
      <c r="NWB29" s="12"/>
      <c r="NWC29" s="12"/>
      <c r="NWD29" s="12"/>
      <c r="NWE29" s="12"/>
      <c r="NWF29" s="12"/>
      <c r="NWG29" s="12"/>
      <c r="NWH29" s="12"/>
      <c r="NWI29" s="12"/>
      <c r="NWJ29" s="12"/>
      <c r="NWK29" s="12"/>
      <c r="NWL29" s="12"/>
      <c r="NWM29" s="12"/>
      <c r="NWN29" s="12"/>
      <c r="NWO29" s="12"/>
      <c r="NWP29" s="12"/>
      <c r="NWQ29" s="12"/>
      <c r="NWR29" s="12"/>
      <c r="NWS29" s="12"/>
      <c r="NWT29" s="12"/>
      <c r="NWU29" s="12"/>
      <c r="NWV29" s="12"/>
      <c r="NWW29" s="12"/>
      <c r="NWX29" s="12"/>
      <c r="NWY29" s="12"/>
      <c r="NWZ29" s="12"/>
      <c r="NXA29" s="12"/>
      <c r="NXB29" s="12"/>
      <c r="NXC29" s="12"/>
      <c r="NXD29" s="12"/>
      <c r="NXE29" s="12"/>
      <c r="NXF29" s="12"/>
      <c r="NXG29" s="12"/>
      <c r="NXH29" s="12"/>
      <c r="NXI29" s="12"/>
      <c r="NXJ29" s="12"/>
      <c r="NXK29" s="12"/>
      <c r="NXL29" s="12"/>
      <c r="NXM29" s="12"/>
      <c r="NXN29" s="12"/>
      <c r="NXO29" s="12"/>
      <c r="NXP29" s="12"/>
      <c r="NXQ29" s="12"/>
      <c r="NXR29" s="12"/>
      <c r="NXS29" s="12"/>
      <c r="NXT29" s="12"/>
      <c r="NXU29" s="12"/>
      <c r="NXV29" s="12"/>
      <c r="NXW29" s="12"/>
      <c r="NXX29" s="12"/>
      <c r="NXY29" s="12"/>
      <c r="NXZ29" s="12"/>
      <c r="NYA29" s="12"/>
      <c r="NYB29" s="12"/>
      <c r="NYC29" s="12"/>
      <c r="NYD29" s="12"/>
      <c r="NYE29" s="12"/>
      <c r="NYF29" s="12"/>
      <c r="NYG29" s="12"/>
      <c r="NYH29" s="12"/>
      <c r="NYI29" s="12"/>
      <c r="NYJ29" s="12"/>
      <c r="NYK29" s="12"/>
      <c r="NYL29" s="12"/>
      <c r="NYM29" s="12"/>
      <c r="NYN29" s="12"/>
      <c r="NYO29" s="12"/>
      <c r="NYP29" s="12"/>
      <c r="NYQ29" s="12"/>
      <c r="NYR29" s="12"/>
      <c r="NYS29" s="12"/>
      <c r="NYT29" s="12"/>
      <c r="NYU29" s="12"/>
      <c r="NYV29" s="12"/>
      <c r="NYW29" s="12"/>
      <c r="NYX29" s="12"/>
      <c r="NYY29" s="12"/>
      <c r="NYZ29" s="12"/>
      <c r="NZA29" s="12"/>
      <c r="NZB29" s="12"/>
      <c r="NZC29" s="12"/>
      <c r="NZD29" s="12"/>
      <c r="NZE29" s="12"/>
      <c r="NZF29" s="12"/>
      <c r="NZG29" s="12"/>
      <c r="NZH29" s="12"/>
      <c r="NZI29" s="12"/>
      <c r="NZJ29" s="12"/>
      <c r="NZK29" s="12"/>
      <c r="NZL29" s="12"/>
      <c r="NZM29" s="12"/>
      <c r="NZN29" s="12"/>
      <c r="NZO29" s="12"/>
      <c r="NZP29" s="12"/>
      <c r="NZQ29" s="12"/>
      <c r="NZR29" s="12"/>
      <c r="NZS29" s="12"/>
      <c r="NZT29" s="12"/>
      <c r="NZU29" s="12"/>
      <c r="NZV29" s="12"/>
      <c r="NZW29" s="12"/>
      <c r="NZX29" s="12"/>
      <c r="NZY29" s="12"/>
      <c r="NZZ29" s="12"/>
      <c r="OAA29" s="12"/>
      <c r="OAB29" s="12"/>
      <c r="OAC29" s="12"/>
      <c r="OAD29" s="12"/>
      <c r="OAE29" s="12"/>
      <c r="OAF29" s="12"/>
      <c r="OAG29" s="12"/>
      <c r="OAH29" s="12"/>
      <c r="OAI29" s="12"/>
      <c r="OAJ29" s="12"/>
      <c r="OAK29" s="12"/>
      <c r="OAL29" s="12"/>
      <c r="OAM29" s="12"/>
      <c r="OAN29" s="12"/>
      <c r="OAO29" s="12"/>
      <c r="OAP29" s="12"/>
      <c r="OAQ29" s="12"/>
      <c r="OAR29" s="12"/>
      <c r="OAS29" s="12"/>
      <c r="OAT29" s="12"/>
      <c r="OAU29" s="12"/>
      <c r="OAV29" s="12"/>
      <c r="OAW29" s="12"/>
      <c r="OAX29" s="12"/>
      <c r="OAY29" s="12"/>
      <c r="OAZ29" s="12"/>
      <c r="OBA29" s="12"/>
      <c r="OBB29" s="12"/>
      <c r="OBC29" s="12"/>
      <c r="OBD29" s="12"/>
      <c r="OBE29" s="12"/>
      <c r="OBF29" s="12"/>
      <c r="OBG29" s="12"/>
      <c r="OBH29" s="12"/>
      <c r="OBI29" s="12"/>
      <c r="OBJ29" s="12"/>
      <c r="OBK29" s="12"/>
      <c r="OBL29" s="12"/>
      <c r="OBM29" s="12"/>
      <c r="OBN29" s="12"/>
      <c r="OBO29" s="12"/>
      <c r="OBP29" s="12"/>
      <c r="OBQ29" s="12"/>
      <c r="OBR29" s="12"/>
      <c r="OBS29" s="12"/>
      <c r="OBT29" s="12"/>
      <c r="OBU29" s="12"/>
      <c r="OBV29" s="12"/>
      <c r="OBW29" s="12"/>
      <c r="OBX29" s="12"/>
      <c r="OBY29" s="12"/>
      <c r="OBZ29" s="12"/>
      <c r="OCA29" s="12"/>
      <c r="OCB29" s="12"/>
      <c r="OCC29" s="12"/>
      <c r="OCD29" s="12"/>
      <c r="OCE29" s="12"/>
      <c r="OCF29" s="12"/>
      <c r="OCG29" s="12"/>
      <c r="OCH29" s="12"/>
      <c r="OCI29" s="12"/>
      <c r="OCJ29" s="12"/>
      <c r="OCK29" s="12"/>
      <c r="OCL29" s="12"/>
      <c r="OCM29" s="12"/>
      <c r="OCN29" s="12"/>
      <c r="OCO29" s="12"/>
      <c r="OCP29" s="12"/>
      <c r="OCQ29" s="12"/>
      <c r="OCR29" s="12"/>
      <c r="OCS29" s="12"/>
      <c r="OCT29" s="12"/>
      <c r="OCU29" s="12"/>
      <c r="OCV29" s="12"/>
      <c r="OCW29" s="12"/>
      <c r="OCX29" s="12"/>
      <c r="OCY29" s="12"/>
      <c r="OCZ29" s="12"/>
      <c r="ODA29" s="12"/>
      <c r="ODB29" s="12"/>
      <c r="ODC29" s="12"/>
      <c r="ODD29" s="12"/>
      <c r="ODE29" s="12"/>
      <c r="ODF29" s="12"/>
      <c r="ODG29" s="12"/>
      <c r="ODH29" s="12"/>
      <c r="ODI29" s="12"/>
      <c r="ODJ29" s="12"/>
      <c r="ODK29" s="12"/>
      <c r="ODL29" s="12"/>
      <c r="ODM29" s="12"/>
      <c r="ODN29" s="12"/>
      <c r="ODO29" s="12"/>
      <c r="ODP29" s="12"/>
      <c r="ODQ29" s="12"/>
      <c r="ODR29" s="12"/>
      <c r="ODS29" s="12"/>
      <c r="ODT29" s="12"/>
      <c r="ODU29" s="12"/>
      <c r="ODV29" s="12"/>
      <c r="ODW29" s="12"/>
      <c r="ODX29" s="12"/>
      <c r="ODY29" s="12"/>
      <c r="ODZ29" s="12"/>
      <c r="OEA29" s="12"/>
      <c r="OEB29" s="12"/>
      <c r="OEC29" s="12"/>
      <c r="OED29" s="12"/>
      <c r="OEE29" s="12"/>
      <c r="OEF29" s="12"/>
      <c r="OEG29" s="12"/>
      <c r="OEH29" s="12"/>
      <c r="OEI29" s="12"/>
      <c r="OEJ29" s="12"/>
      <c r="OEK29" s="12"/>
      <c r="OEL29" s="12"/>
      <c r="OEM29" s="12"/>
      <c r="OEN29" s="12"/>
      <c r="OEO29" s="12"/>
      <c r="OEP29" s="12"/>
      <c r="OEQ29" s="12"/>
      <c r="OER29" s="12"/>
      <c r="OES29" s="12"/>
      <c r="OET29" s="12"/>
      <c r="OEU29" s="12"/>
      <c r="OEV29" s="12"/>
      <c r="OEW29" s="12"/>
      <c r="OEX29" s="12"/>
      <c r="OEY29" s="12"/>
      <c r="OEZ29" s="12"/>
      <c r="OFA29" s="12"/>
      <c r="OFB29" s="12"/>
      <c r="OFC29" s="12"/>
      <c r="OFD29" s="12"/>
      <c r="OFE29" s="12"/>
      <c r="OFF29" s="12"/>
      <c r="OFG29" s="12"/>
      <c r="OFH29" s="12"/>
      <c r="OFI29" s="12"/>
      <c r="OFJ29" s="12"/>
      <c r="OFK29" s="12"/>
      <c r="OFL29" s="12"/>
      <c r="OFM29" s="12"/>
      <c r="OFN29" s="12"/>
      <c r="OFO29" s="12"/>
      <c r="OFP29" s="12"/>
      <c r="OFQ29" s="12"/>
      <c r="OFR29" s="12"/>
      <c r="OFS29" s="12"/>
      <c r="OFT29" s="12"/>
      <c r="OFU29" s="12"/>
      <c r="OFV29" s="12"/>
      <c r="OFW29" s="12"/>
      <c r="OFX29" s="12"/>
      <c r="OFY29" s="12"/>
      <c r="OFZ29" s="12"/>
      <c r="OGA29" s="12"/>
      <c r="OGB29" s="12"/>
      <c r="OGC29" s="12"/>
      <c r="OGD29" s="12"/>
      <c r="OGE29" s="12"/>
      <c r="OGF29" s="12"/>
      <c r="OGG29" s="12"/>
      <c r="OGH29" s="12"/>
      <c r="OGI29" s="12"/>
      <c r="OGJ29" s="12"/>
      <c r="OGK29" s="12"/>
      <c r="OGL29" s="12"/>
      <c r="OGM29" s="12"/>
      <c r="OGN29" s="12"/>
      <c r="OGO29" s="12"/>
      <c r="OGP29" s="12"/>
      <c r="OGQ29" s="12"/>
      <c r="OGR29" s="12"/>
      <c r="OGS29" s="12"/>
      <c r="OGT29" s="12"/>
      <c r="OGU29" s="12"/>
      <c r="OGV29" s="12"/>
      <c r="OGW29" s="12"/>
      <c r="OGX29" s="12"/>
      <c r="OGY29" s="12"/>
      <c r="OGZ29" s="12"/>
      <c r="OHA29" s="12"/>
      <c r="OHB29" s="12"/>
      <c r="OHC29" s="12"/>
      <c r="OHD29" s="12"/>
      <c r="OHE29" s="12"/>
      <c r="OHF29" s="12"/>
      <c r="OHG29" s="12"/>
      <c r="OHH29" s="12"/>
      <c r="OHI29" s="12"/>
      <c r="OHJ29" s="12"/>
      <c r="OHK29" s="12"/>
      <c r="OHL29" s="12"/>
      <c r="OHM29" s="12"/>
      <c r="OHN29" s="12"/>
      <c r="OHO29" s="12"/>
      <c r="OHP29" s="12"/>
      <c r="OHQ29" s="12"/>
      <c r="OHR29" s="12"/>
      <c r="OHS29" s="12"/>
      <c r="OHT29" s="12"/>
      <c r="OHU29" s="12"/>
      <c r="OHV29" s="12"/>
      <c r="OHW29" s="12"/>
      <c r="OHX29" s="12"/>
      <c r="OHY29" s="12"/>
      <c r="OHZ29" s="12"/>
      <c r="OIA29" s="12"/>
      <c r="OIB29" s="12"/>
      <c r="OIC29" s="12"/>
      <c r="OID29" s="12"/>
      <c r="OIE29" s="12"/>
      <c r="OIF29" s="12"/>
      <c r="OIG29" s="12"/>
      <c r="OIH29" s="12"/>
      <c r="OII29" s="12"/>
      <c r="OIJ29" s="12"/>
      <c r="OIK29" s="12"/>
      <c r="OIL29" s="12"/>
      <c r="OIM29" s="12"/>
      <c r="OIN29" s="12"/>
      <c r="OIO29" s="12"/>
      <c r="OIP29" s="12"/>
      <c r="OIQ29" s="12"/>
      <c r="OIR29" s="12"/>
      <c r="OIS29" s="12"/>
      <c r="OIT29" s="12"/>
      <c r="OIU29" s="12"/>
      <c r="OIV29" s="12"/>
      <c r="OIW29" s="12"/>
      <c r="OIX29" s="12"/>
      <c r="OIY29" s="12"/>
      <c r="OIZ29" s="12"/>
      <c r="OJA29" s="12"/>
      <c r="OJB29" s="12"/>
      <c r="OJC29" s="12"/>
      <c r="OJD29" s="12"/>
      <c r="OJE29" s="12"/>
      <c r="OJF29" s="12"/>
      <c r="OJG29" s="12"/>
      <c r="OJH29" s="12"/>
      <c r="OJI29" s="12"/>
      <c r="OJJ29" s="12"/>
      <c r="OJK29" s="12"/>
      <c r="OJL29" s="12"/>
      <c r="OJM29" s="12"/>
      <c r="OJN29" s="12"/>
      <c r="OJO29" s="12"/>
      <c r="OJP29" s="12"/>
      <c r="OJQ29" s="12"/>
      <c r="OJR29" s="12"/>
      <c r="OJS29" s="12"/>
      <c r="OJT29" s="12"/>
      <c r="OJU29" s="12"/>
      <c r="OJV29" s="12"/>
      <c r="OJW29" s="12"/>
      <c r="OJX29" s="12"/>
      <c r="OJY29" s="12"/>
      <c r="OJZ29" s="12"/>
      <c r="OKA29" s="12"/>
      <c r="OKB29" s="12"/>
      <c r="OKC29" s="12"/>
      <c r="OKD29" s="12"/>
      <c r="OKE29" s="12"/>
      <c r="OKF29" s="12"/>
      <c r="OKG29" s="12"/>
      <c r="OKH29" s="12"/>
      <c r="OKI29" s="12"/>
      <c r="OKJ29" s="12"/>
      <c r="OKK29" s="12"/>
      <c r="OKL29" s="12"/>
      <c r="OKM29" s="12"/>
      <c r="OKN29" s="12"/>
      <c r="OKO29" s="12"/>
      <c r="OKP29" s="12"/>
      <c r="OKQ29" s="12"/>
      <c r="OKR29" s="12"/>
      <c r="OKS29" s="12"/>
      <c r="OKT29" s="12"/>
      <c r="OKU29" s="12"/>
      <c r="OKV29" s="12"/>
      <c r="OKW29" s="12"/>
      <c r="OKX29" s="12"/>
      <c r="OKY29" s="12"/>
      <c r="OKZ29" s="12"/>
      <c r="OLA29" s="12"/>
      <c r="OLB29" s="12"/>
      <c r="OLC29" s="12"/>
      <c r="OLD29" s="12"/>
      <c r="OLE29" s="12"/>
      <c r="OLF29" s="12"/>
      <c r="OLG29" s="12"/>
      <c r="OLH29" s="12"/>
      <c r="OLI29" s="12"/>
      <c r="OLJ29" s="12"/>
      <c r="OLK29" s="12"/>
      <c r="OLL29" s="12"/>
      <c r="OLM29" s="12"/>
      <c r="OLN29" s="12"/>
      <c r="OLO29" s="12"/>
      <c r="OLP29" s="12"/>
      <c r="OLQ29" s="12"/>
      <c r="OLR29" s="12"/>
      <c r="OLS29" s="12"/>
      <c r="OLT29" s="12"/>
      <c r="OLU29" s="12"/>
      <c r="OLV29" s="12"/>
      <c r="OLW29" s="12"/>
      <c r="OLX29" s="12"/>
      <c r="OLY29" s="12"/>
      <c r="OLZ29" s="12"/>
      <c r="OMA29" s="12"/>
      <c r="OMB29" s="12"/>
      <c r="OMC29" s="12"/>
      <c r="OMD29" s="12"/>
      <c r="OME29" s="12"/>
      <c r="OMF29" s="12"/>
      <c r="OMG29" s="12"/>
      <c r="OMH29" s="12"/>
      <c r="OMI29" s="12"/>
      <c r="OMJ29" s="12"/>
      <c r="OMK29" s="12"/>
      <c r="OML29" s="12"/>
      <c r="OMM29" s="12"/>
      <c r="OMN29" s="12"/>
      <c r="OMO29" s="12"/>
      <c r="OMP29" s="12"/>
      <c r="OMQ29" s="12"/>
      <c r="OMR29" s="12"/>
      <c r="OMS29" s="12"/>
      <c r="OMT29" s="12"/>
      <c r="OMU29" s="12"/>
      <c r="OMV29" s="12"/>
      <c r="OMW29" s="12"/>
      <c r="OMX29" s="12"/>
      <c r="OMY29" s="12"/>
      <c r="OMZ29" s="12"/>
      <c r="ONA29" s="12"/>
      <c r="ONB29" s="12"/>
      <c r="ONC29" s="12"/>
      <c r="OND29" s="12"/>
      <c r="ONE29" s="12"/>
      <c r="ONF29" s="12"/>
      <c r="ONG29" s="12"/>
      <c r="ONH29" s="12"/>
      <c r="ONI29" s="12"/>
      <c r="ONJ29" s="12"/>
      <c r="ONK29" s="12"/>
      <c r="ONL29" s="12"/>
      <c r="ONM29" s="12"/>
      <c r="ONN29" s="12"/>
      <c r="ONO29" s="12"/>
      <c r="ONP29" s="12"/>
      <c r="ONQ29" s="12"/>
      <c r="ONR29" s="12"/>
      <c r="ONS29" s="12"/>
      <c r="ONT29" s="12"/>
      <c r="ONU29" s="12"/>
      <c r="ONV29" s="12"/>
      <c r="ONW29" s="12"/>
      <c r="ONX29" s="12"/>
      <c r="ONY29" s="12"/>
      <c r="ONZ29" s="12"/>
      <c r="OOA29" s="12"/>
      <c r="OOB29" s="12"/>
      <c r="OOC29" s="12"/>
      <c r="OOD29" s="12"/>
      <c r="OOE29" s="12"/>
      <c r="OOF29" s="12"/>
      <c r="OOG29" s="12"/>
      <c r="OOH29" s="12"/>
      <c r="OOI29" s="12"/>
      <c r="OOJ29" s="12"/>
      <c r="OOK29" s="12"/>
      <c r="OOL29" s="12"/>
      <c r="OOM29" s="12"/>
      <c r="OON29" s="12"/>
      <c r="OOO29" s="12"/>
      <c r="OOP29" s="12"/>
      <c r="OOQ29" s="12"/>
      <c r="OOR29" s="12"/>
      <c r="OOS29" s="12"/>
      <c r="OOT29" s="12"/>
      <c r="OOU29" s="12"/>
      <c r="OOV29" s="12"/>
      <c r="OOW29" s="12"/>
      <c r="OOX29" s="12"/>
      <c r="OOY29" s="12"/>
      <c r="OOZ29" s="12"/>
      <c r="OPA29" s="12"/>
      <c r="OPB29" s="12"/>
      <c r="OPC29" s="12"/>
      <c r="OPD29" s="12"/>
      <c r="OPE29" s="12"/>
      <c r="OPF29" s="12"/>
      <c r="OPG29" s="12"/>
      <c r="OPH29" s="12"/>
      <c r="OPI29" s="12"/>
      <c r="OPJ29" s="12"/>
      <c r="OPK29" s="12"/>
      <c r="OPL29" s="12"/>
      <c r="OPM29" s="12"/>
      <c r="OPN29" s="12"/>
      <c r="OPO29" s="12"/>
      <c r="OPP29" s="12"/>
      <c r="OPQ29" s="12"/>
      <c r="OPR29" s="12"/>
      <c r="OPS29" s="12"/>
      <c r="OPT29" s="12"/>
      <c r="OPU29" s="12"/>
      <c r="OPV29" s="12"/>
      <c r="OPW29" s="12"/>
      <c r="OPX29" s="12"/>
      <c r="OPY29" s="12"/>
      <c r="OPZ29" s="12"/>
      <c r="OQA29" s="12"/>
      <c r="OQB29" s="12"/>
      <c r="OQC29" s="12"/>
      <c r="OQD29" s="12"/>
      <c r="OQE29" s="12"/>
      <c r="OQF29" s="12"/>
      <c r="OQG29" s="12"/>
      <c r="OQH29" s="12"/>
      <c r="OQI29" s="12"/>
      <c r="OQJ29" s="12"/>
      <c r="OQK29" s="12"/>
      <c r="OQL29" s="12"/>
      <c r="OQM29" s="12"/>
      <c r="OQN29" s="12"/>
      <c r="OQO29" s="12"/>
      <c r="OQP29" s="12"/>
      <c r="OQQ29" s="12"/>
      <c r="OQR29" s="12"/>
      <c r="OQS29" s="12"/>
      <c r="OQT29" s="12"/>
      <c r="OQU29" s="12"/>
      <c r="OQV29" s="12"/>
      <c r="OQW29" s="12"/>
      <c r="OQX29" s="12"/>
      <c r="OQY29" s="12"/>
      <c r="OQZ29" s="12"/>
      <c r="ORA29" s="12"/>
      <c r="ORB29" s="12"/>
      <c r="ORC29" s="12"/>
      <c r="ORD29" s="12"/>
      <c r="ORE29" s="12"/>
      <c r="ORF29" s="12"/>
      <c r="ORG29" s="12"/>
      <c r="ORH29" s="12"/>
      <c r="ORI29" s="12"/>
      <c r="ORJ29" s="12"/>
      <c r="ORK29" s="12"/>
      <c r="ORL29" s="12"/>
      <c r="ORM29" s="12"/>
      <c r="ORN29" s="12"/>
      <c r="ORO29" s="12"/>
      <c r="ORP29" s="12"/>
      <c r="ORQ29" s="12"/>
      <c r="ORR29" s="12"/>
      <c r="ORS29" s="12"/>
      <c r="ORT29" s="12"/>
      <c r="ORU29" s="12"/>
      <c r="ORV29" s="12"/>
      <c r="ORW29" s="12"/>
      <c r="ORX29" s="12"/>
      <c r="ORY29" s="12"/>
      <c r="ORZ29" s="12"/>
      <c r="OSA29" s="12"/>
      <c r="OSB29" s="12"/>
      <c r="OSC29" s="12"/>
      <c r="OSD29" s="12"/>
      <c r="OSE29" s="12"/>
      <c r="OSF29" s="12"/>
      <c r="OSG29" s="12"/>
      <c r="OSH29" s="12"/>
      <c r="OSI29" s="12"/>
      <c r="OSJ29" s="12"/>
      <c r="OSK29" s="12"/>
      <c r="OSL29" s="12"/>
      <c r="OSM29" s="12"/>
      <c r="OSN29" s="12"/>
      <c r="OSO29" s="12"/>
      <c r="OSP29" s="12"/>
      <c r="OSQ29" s="12"/>
      <c r="OSR29" s="12"/>
      <c r="OSS29" s="12"/>
      <c r="OST29" s="12"/>
      <c r="OSU29" s="12"/>
      <c r="OSV29" s="12"/>
      <c r="OSW29" s="12"/>
      <c r="OSX29" s="12"/>
      <c r="OSY29" s="12"/>
      <c r="OSZ29" s="12"/>
      <c r="OTA29" s="12"/>
      <c r="OTB29" s="12"/>
      <c r="OTC29" s="12"/>
      <c r="OTD29" s="12"/>
      <c r="OTE29" s="12"/>
      <c r="OTF29" s="12"/>
      <c r="OTG29" s="12"/>
      <c r="OTH29" s="12"/>
      <c r="OTI29" s="12"/>
      <c r="OTJ29" s="12"/>
      <c r="OTK29" s="12"/>
      <c r="OTL29" s="12"/>
      <c r="OTM29" s="12"/>
      <c r="OTN29" s="12"/>
      <c r="OTO29" s="12"/>
      <c r="OTP29" s="12"/>
      <c r="OTQ29" s="12"/>
      <c r="OTR29" s="12"/>
      <c r="OTS29" s="12"/>
      <c r="OTT29" s="12"/>
      <c r="OTU29" s="12"/>
      <c r="OTV29" s="12"/>
      <c r="OTW29" s="12"/>
      <c r="OTX29" s="12"/>
      <c r="OTY29" s="12"/>
      <c r="OTZ29" s="12"/>
      <c r="OUA29" s="12"/>
      <c r="OUB29" s="12"/>
      <c r="OUC29" s="12"/>
      <c r="OUD29" s="12"/>
      <c r="OUE29" s="12"/>
      <c r="OUF29" s="12"/>
      <c r="OUG29" s="12"/>
      <c r="OUH29" s="12"/>
      <c r="OUI29" s="12"/>
      <c r="OUJ29" s="12"/>
      <c r="OUK29" s="12"/>
      <c r="OUL29" s="12"/>
      <c r="OUM29" s="12"/>
      <c r="OUN29" s="12"/>
      <c r="OUO29" s="12"/>
      <c r="OUP29" s="12"/>
      <c r="OUQ29" s="12"/>
      <c r="OUR29" s="12"/>
      <c r="OUS29" s="12"/>
      <c r="OUT29" s="12"/>
      <c r="OUU29" s="12"/>
      <c r="OUV29" s="12"/>
      <c r="OUW29" s="12"/>
      <c r="OUX29" s="12"/>
      <c r="OUY29" s="12"/>
      <c r="OUZ29" s="12"/>
      <c r="OVA29" s="12"/>
      <c r="OVB29" s="12"/>
      <c r="OVC29" s="12"/>
      <c r="OVD29" s="12"/>
      <c r="OVE29" s="12"/>
      <c r="OVF29" s="12"/>
      <c r="OVG29" s="12"/>
      <c r="OVH29" s="12"/>
      <c r="OVI29" s="12"/>
      <c r="OVJ29" s="12"/>
      <c r="OVK29" s="12"/>
      <c r="OVL29" s="12"/>
      <c r="OVM29" s="12"/>
      <c r="OVN29" s="12"/>
      <c r="OVO29" s="12"/>
      <c r="OVP29" s="12"/>
      <c r="OVQ29" s="12"/>
      <c r="OVR29" s="12"/>
      <c r="OVS29" s="12"/>
      <c r="OVT29" s="12"/>
      <c r="OVU29" s="12"/>
      <c r="OVV29" s="12"/>
      <c r="OVW29" s="12"/>
      <c r="OVX29" s="12"/>
      <c r="OVY29" s="12"/>
      <c r="OVZ29" s="12"/>
      <c r="OWA29" s="12"/>
      <c r="OWB29" s="12"/>
      <c r="OWC29" s="12"/>
      <c r="OWD29" s="12"/>
      <c r="OWE29" s="12"/>
      <c r="OWF29" s="12"/>
      <c r="OWG29" s="12"/>
      <c r="OWH29" s="12"/>
      <c r="OWI29" s="12"/>
      <c r="OWJ29" s="12"/>
      <c r="OWK29" s="12"/>
      <c r="OWL29" s="12"/>
      <c r="OWM29" s="12"/>
      <c r="OWN29" s="12"/>
      <c r="OWO29" s="12"/>
      <c r="OWP29" s="12"/>
      <c r="OWQ29" s="12"/>
      <c r="OWR29" s="12"/>
      <c r="OWS29" s="12"/>
      <c r="OWT29" s="12"/>
      <c r="OWU29" s="12"/>
      <c r="OWV29" s="12"/>
      <c r="OWW29" s="12"/>
      <c r="OWX29" s="12"/>
      <c r="OWY29" s="12"/>
      <c r="OWZ29" s="12"/>
      <c r="OXA29" s="12"/>
      <c r="OXB29" s="12"/>
      <c r="OXC29" s="12"/>
      <c r="OXD29" s="12"/>
      <c r="OXE29" s="12"/>
      <c r="OXF29" s="12"/>
      <c r="OXG29" s="12"/>
      <c r="OXH29" s="12"/>
      <c r="OXI29" s="12"/>
      <c r="OXJ29" s="12"/>
      <c r="OXK29" s="12"/>
      <c r="OXL29" s="12"/>
      <c r="OXM29" s="12"/>
      <c r="OXN29" s="12"/>
      <c r="OXO29" s="12"/>
      <c r="OXP29" s="12"/>
      <c r="OXQ29" s="12"/>
      <c r="OXR29" s="12"/>
      <c r="OXS29" s="12"/>
      <c r="OXT29" s="12"/>
      <c r="OXU29" s="12"/>
      <c r="OXV29" s="12"/>
      <c r="OXW29" s="12"/>
      <c r="OXX29" s="12"/>
      <c r="OXY29" s="12"/>
      <c r="OXZ29" s="12"/>
      <c r="OYA29" s="12"/>
      <c r="OYB29" s="12"/>
      <c r="OYC29" s="12"/>
      <c r="OYD29" s="12"/>
      <c r="OYE29" s="12"/>
      <c r="OYF29" s="12"/>
      <c r="OYG29" s="12"/>
      <c r="OYH29" s="12"/>
      <c r="OYI29" s="12"/>
      <c r="OYJ29" s="12"/>
      <c r="OYK29" s="12"/>
      <c r="OYL29" s="12"/>
      <c r="OYM29" s="12"/>
      <c r="OYN29" s="12"/>
      <c r="OYO29" s="12"/>
      <c r="OYP29" s="12"/>
      <c r="OYQ29" s="12"/>
      <c r="OYR29" s="12"/>
      <c r="OYS29" s="12"/>
      <c r="OYT29" s="12"/>
      <c r="OYU29" s="12"/>
      <c r="OYV29" s="12"/>
      <c r="OYW29" s="12"/>
      <c r="OYX29" s="12"/>
      <c r="OYY29" s="12"/>
      <c r="OYZ29" s="12"/>
      <c r="OZA29" s="12"/>
      <c r="OZB29" s="12"/>
      <c r="OZC29" s="12"/>
      <c r="OZD29" s="12"/>
      <c r="OZE29" s="12"/>
      <c r="OZF29" s="12"/>
      <c r="OZG29" s="12"/>
      <c r="OZH29" s="12"/>
      <c r="OZI29" s="12"/>
      <c r="OZJ29" s="12"/>
      <c r="OZK29" s="12"/>
      <c r="OZL29" s="12"/>
      <c r="OZM29" s="12"/>
      <c r="OZN29" s="12"/>
      <c r="OZO29" s="12"/>
      <c r="OZP29" s="12"/>
      <c r="OZQ29" s="12"/>
      <c r="OZR29" s="12"/>
      <c r="OZS29" s="12"/>
      <c r="OZT29" s="12"/>
      <c r="OZU29" s="12"/>
      <c r="OZV29" s="12"/>
      <c r="OZW29" s="12"/>
      <c r="OZX29" s="12"/>
      <c r="OZY29" s="12"/>
      <c r="OZZ29" s="12"/>
      <c r="PAA29" s="12"/>
      <c r="PAB29" s="12"/>
      <c r="PAC29" s="12"/>
      <c r="PAD29" s="12"/>
      <c r="PAE29" s="12"/>
      <c r="PAF29" s="12"/>
      <c r="PAG29" s="12"/>
      <c r="PAH29" s="12"/>
      <c r="PAI29" s="12"/>
      <c r="PAJ29" s="12"/>
      <c r="PAK29" s="12"/>
      <c r="PAL29" s="12"/>
      <c r="PAM29" s="12"/>
      <c r="PAN29" s="12"/>
      <c r="PAO29" s="12"/>
      <c r="PAP29" s="12"/>
      <c r="PAQ29" s="12"/>
      <c r="PAR29" s="12"/>
      <c r="PAS29" s="12"/>
      <c r="PAT29" s="12"/>
      <c r="PAU29" s="12"/>
      <c r="PAV29" s="12"/>
      <c r="PAW29" s="12"/>
      <c r="PAX29" s="12"/>
      <c r="PAY29" s="12"/>
      <c r="PAZ29" s="12"/>
      <c r="PBA29" s="12"/>
      <c r="PBB29" s="12"/>
      <c r="PBC29" s="12"/>
      <c r="PBD29" s="12"/>
      <c r="PBE29" s="12"/>
      <c r="PBF29" s="12"/>
      <c r="PBG29" s="12"/>
      <c r="PBH29" s="12"/>
      <c r="PBI29" s="12"/>
      <c r="PBJ29" s="12"/>
      <c r="PBK29" s="12"/>
      <c r="PBL29" s="12"/>
      <c r="PBM29" s="12"/>
      <c r="PBN29" s="12"/>
      <c r="PBO29" s="12"/>
      <c r="PBP29" s="12"/>
      <c r="PBQ29" s="12"/>
      <c r="PBR29" s="12"/>
      <c r="PBS29" s="12"/>
      <c r="PBT29" s="12"/>
      <c r="PBU29" s="12"/>
      <c r="PBV29" s="12"/>
      <c r="PBW29" s="12"/>
      <c r="PBX29" s="12"/>
      <c r="PBY29" s="12"/>
      <c r="PBZ29" s="12"/>
      <c r="PCA29" s="12"/>
      <c r="PCB29" s="12"/>
      <c r="PCC29" s="12"/>
      <c r="PCD29" s="12"/>
      <c r="PCE29" s="12"/>
      <c r="PCF29" s="12"/>
      <c r="PCG29" s="12"/>
      <c r="PCH29" s="12"/>
      <c r="PCI29" s="12"/>
      <c r="PCJ29" s="12"/>
      <c r="PCK29" s="12"/>
      <c r="PCL29" s="12"/>
      <c r="PCM29" s="12"/>
      <c r="PCN29" s="12"/>
      <c r="PCO29" s="12"/>
      <c r="PCP29" s="12"/>
      <c r="PCQ29" s="12"/>
      <c r="PCR29" s="12"/>
      <c r="PCS29" s="12"/>
      <c r="PCT29" s="12"/>
      <c r="PCU29" s="12"/>
      <c r="PCV29" s="12"/>
      <c r="PCW29" s="12"/>
      <c r="PCX29" s="12"/>
      <c r="PCY29" s="12"/>
      <c r="PCZ29" s="12"/>
      <c r="PDA29" s="12"/>
      <c r="PDB29" s="12"/>
      <c r="PDC29" s="12"/>
      <c r="PDD29" s="12"/>
      <c r="PDE29" s="12"/>
      <c r="PDF29" s="12"/>
      <c r="PDG29" s="12"/>
      <c r="PDH29" s="12"/>
      <c r="PDI29" s="12"/>
      <c r="PDJ29" s="12"/>
      <c r="PDK29" s="12"/>
      <c r="PDL29" s="12"/>
      <c r="PDM29" s="12"/>
      <c r="PDN29" s="12"/>
      <c r="PDO29" s="12"/>
      <c r="PDP29" s="12"/>
      <c r="PDQ29" s="12"/>
      <c r="PDR29" s="12"/>
      <c r="PDS29" s="12"/>
      <c r="PDT29" s="12"/>
      <c r="PDU29" s="12"/>
      <c r="PDV29" s="12"/>
      <c r="PDW29" s="12"/>
      <c r="PDX29" s="12"/>
      <c r="PDY29" s="12"/>
      <c r="PDZ29" s="12"/>
      <c r="PEA29" s="12"/>
      <c r="PEB29" s="12"/>
      <c r="PEC29" s="12"/>
      <c r="PED29" s="12"/>
      <c r="PEE29" s="12"/>
      <c r="PEF29" s="12"/>
      <c r="PEG29" s="12"/>
      <c r="PEH29" s="12"/>
      <c r="PEI29" s="12"/>
      <c r="PEJ29" s="12"/>
      <c r="PEK29" s="12"/>
      <c r="PEL29" s="12"/>
      <c r="PEM29" s="12"/>
      <c r="PEN29" s="12"/>
      <c r="PEO29" s="12"/>
      <c r="PEP29" s="12"/>
      <c r="PEQ29" s="12"/>
      <c r="PER29" s="12"/>
      <c r="PES29" s="12"/>
      <c r="PET29" s="12"/>
      <c r="PEU29" s="12"/>
      <c r="PEV29" s="12"/>
      <c r="PEW29" s="12"/>
      <c r="PEX29" s="12"/>
      <c r="PEY29" s="12"/>
      <c r="PEZ29" s="12"/>
      <c r="PFA29" s="12"/>
      <c r="PFB29" s="12"/>
      <c r="PFC29" s="12"/>
      <c r="PFD29" s="12"/>
      <c r="PFE29" s="12"/>
      <c r="PFF29" s="12"/>
      <c r="PFG29" s="12"/>
      <c r="PFH29" s="12"/>
      <c r="PFI29" s="12"/>
      <c r="PFJ29" s="12"/>
      <c r="PFK29" s="12"/>
      <c r="PFL29" s="12"/>
      <c r="PFM29" s="12"/>
      <c r="PFN29" s="12"/>
      <c r="PFO29" s="12"/>
      <c r="PFP29" s="12"/>
      <c r="PFQ29" s="12"/>
      <c r="PFR29" s="12"/>
      <c r="PFS29" s="12"/>
      <c r="PFT29" s="12"/>
      <c r="PFU29" s="12"/>
      <c r="PFV29" s="12"/>
      <c r="PFW29" s="12"/>
      <c r="PFX29" s="12"/>
      <c r="PFY29" s="12"/>
      <c r="PFZ29" s="12"/>
      <c r="PGA29" s="12"/>
      <c r="PGB29" s="12"/>
      <c r="PGC29" s="12"/>
      <c r="PGD29" s="12"/>
      <c r="PGE29" s="12"/>
      <c r="PGF29" s="12"/>
      <c r="PGG29" s="12"/>
      <c r="PGH29" s="12"/>
      <c r="PGI29" s="12"/>
      <c r="PGJ29" s="12"/>
      <c r="PGK29" s="12"/>
      <c r="PGL29" s="12"/>
      <c r="PGM29" s="12"/>
      <c r="PGN29" s="12"/>
      <c r="PGO29" s="12"/>
      <c r="PGP29" s="12"/>
      <c r="PGQ29" s="12"/>
      <c r="PGR29" s="12"/>
      <c r="PGS29" s="12"/>
      <c r="PGT29" s="12"/>
      <c r="PGU29" s="12"/>
      <c r="PGV29" s="12"/>
      <c r="PGW29" s="12"/>
      <c r="PGX29" s="12"/>
      <c r="PGY29" s="12"/>
      <c r="PGZ29" s="12"/>
      <c r="PHA29" s="12"/>
      <c r="PHB29" s="12"/>
      <c r="PHC29" s="12"/>
      <c r="PHD29" s="12"/>
      <c r="PHE29" s="12"/>
      <c r="PHF29" s="12"/>
      <c r="PHG29" s="12"/>
      <c r="PHH29" s="12"/>
      <c r="PHI29" s="12"/>
      <c r="PHJ29" s="12"/>
      <c r="PHK29" s="12"/>
      <c r="PHL29" s="12"/>
      <c r="PHM29" s="12"/>
      <c r="PHN29" s="12"/>
      <c r="PHO29" s="12"/>
      <c r="PHP29" s="12"/>
      <c r="PHQ29" s="12"/>
      <c r="PHR29" s="12"/>
      <c r="PHS29" s="12"/>
      <c r="PHT29" s="12"/>
      <c r="PHU29" s="12"/>
      <c r="PHV29" s="12"/>
      <c r="PHW29" s="12"/>
      <c r="PHX29" s="12"/>
      <c r="PHY29" s="12"/>
      <c r="PHZ29" s="12"/>
      <c r="PIA29" s="12"/>
      <c r="PIB29" s="12"/>
      <c r="PIC29" s="12"/>
      <c r="PID29" s="12"/>
      <c r="PIE29" s="12"/>
      <c r="PIF29" s="12"/>
      <c r="PIG29" s="12"/>
      <c r="PIH29" s="12"/>
      <c r="PII29" s="12"/>
      <c r="PIJ29" s="12"/>
      <c r="PIK29" s="12"/>
      <c r="PIL29" s="12"/>
      <c r="PIM29" s="12"/>
      <c r="PIN29" s="12"/>
      <c r="PIO29" s="12"/>
      <c r="PIP29" s="12"/>
      <c r="PIQ29" s="12"/>
      <c r="PIR29" s="12"/>
      <c r="PIS29" s="12"/>
      <c r="PIT29" s="12"/>
      <c r="PIU29" s="12"/>
      <c r="PIV29" s="12"/>
      <c r="PIW29" s="12"/>
      <c r="PIX29" s="12"/>
      <c r="PIY29" s="12"/>
      <c r="PIZ29" s="12"/>
      <c r="PJA29" s="12"/>
      <c r="PJB29" s="12"/>
      <c r="PJC29" s="12"/>
      <c r="PJD29" s="12"/>
      <c r="PJE29" s="12"/>
      <c r="PJF29" s="12"/>
      <c r="PJG29" s="12"/>
      <c r="PJH29" s="12"/>
      <c r="PJI29" s="12"/>
      <c r="PJJ29" s="12"/>
      <c r="PJK29" s="12"/>
      <c r="PJL29" s="12"/>
      <c r="PJM29" s="12"/>
      <c r="PJN29" s="12"/>
      <c r="PJO29" s="12"/>
      <c r="PJP29" s="12"/>
      <c r="PJQ29" s="12"/>
      <c r="PJR29" s="12"/>
      <c r="PJS29" s="12"/>
      <c r="PJT29" s="12"/>
      <c r="PJU29" s="12"/>
      <c r="PJV29" s="12"/>
      <c r="PJW29" s="12"/>
      <c r="PJX29" s="12"/>
      <c r="PJY29" s="12"/>
      <c r="PJZ29" s="12"/>
      <c r="PKA29" s="12"/>
      <c r="PKB29" s="12"/>
      <c r="PKC29" s="12"/>
      <c r="PKD29" s="12"/>
      <c r="PKE29" s="12"/>
      <c r="PKF29" s="12"/>
      <c r="PKG29" s="12"/>
      <c r="PKH29" s="12"/>
      <c r="PKI29" s="12"/>
      <c r="PKJ29" s="12"/>
      <c r="PKK29" s="12"/>
      <c r="PKL29" s="12"/>
      <c r="PKM29" s="12"/>
      <c r="PKN29" s="12"/>
      <c r="PKO29" s="12"/>
      <c r="PKP29" s="12"/>
      <c r="PKQ29" s="12"/>
      <c r="PKR29" s="12"/>
      <c r="PKS29" s="12"/>
      <c r="PKT29" s="12"/>
      <c r="PKU29" s="12"/>
      <c r="PKV29" s="12"/>
      <c r="PKW29" s="12"/>
      <c r="PKX29" s="12"/>
      <c r="PKY29" s="12"/>
      <c r="PKZ29" s="12"/>
      <c r="PLA29" s="12"/>
      <c r="PLB29" s="12"/>
      <c r="PLC29" s="12"/>
      <c r="PLD29" s="12"/>
      <c r="PLE29" s="12"/>
      <c r="PLF29" s="12"/>
      <c r="PLG29" s="12"/>
      <c r="PLH29" s="12"/>
      <c r="PLI29" s="12"/>
      <c r="PLJ29" s="12"/>
      <c r="PLK29" s="12"/>
      <c r="PLL29" s="12"/>
      <c r="PLM29" s="12"/>
      <c r="PLN29" s="12"/>
      <c r="PLO29" s="12"/>
      <c r="PLP29" s="12"/>
      <c r="PLQ29" s="12"/>
      <c r="PLR29" s="12"/>
      <c r="PLS29" s="12"/>
      <c r="PLT29" s="12"/>
      <c r="PLU29" s="12"/>
      <c r="PLV29" s="12"/>
      <c r="PLW29" s="12"/>
      <c r="PLX29" s="12"/>
      <c r="PLY29" s="12"/>
      <c r="PLZ29" s="12"/>
      <c r="PMA29" s="12"/>
      <c r="PMB29" s="12"/>
      <c r="PMC29" s="12"/>
      <c r="PMD29" s="12"/>
      <c r="PME29" s="12"/>
      <c r="PMF29" s="12"/>
      <c r="PMG29" s="12"/>
      <c r="PMH29" s="12"/>
      <c r="PMI29" s="12"/>
      <c r="PMJ29" s="12"/>
      <c r="PMK29" s="12"/>
      <c r="PML29" s="12"/>
      <c r="PMM29" s="12"/>
      <c r="PMN29" s="12"/>
      <c r="PMO29" s="12"/>
      <c r="PMP29" s="12"/>
      <c r="PMQ29" s="12"/>
      <c r="PMR29" s="12"/>
      <c r="PMS29" s="12"/>
      <c r="PMT29" s="12"/>
      <c r="PMU29" s="12"/>
      <c r="PMV29" s="12"/>
      <c r="PMW29" s="12"/>
      <c r="PMX29" s="12"/>
      <c r="PMY29" s="12"/>
      <c r="PMZ29" s="12"/>
      <c r="PNA29" s="12"/>
      <c r="PNB29" s="12"/>
      <c r="PNC29" s="12"/>
      <c r="PND29" s="12"/>
      <c r="PNE29" s="12"/>
      <c r="PNF29" s="12"/>
      <c r="PNG29" s="12"/>
      <c r="PNH29" s="12"/>
      <c r="PNI29" s="12"/>
      <c r="PNJ29" s="12"/>
      <c r="PNK29" s="12"/>
      <c r="PNL29" s="12"/>
      <c r="PNM29" s="12"/>
      <c r="PNN29" s="12"/>
      <c r="PNO29" s="12"/>
      <c r="PNP29" s="12"/>
      <c r="PNQ29" s="12"/>
      <c r="PNR29" s="12"/>
      <c r="PNS29" s="12"/>
      <c r="PNT29" s="12"/>
      <c r="PNU29" s="12"/>
      <c r="PNV29" s="12"/>
      <c r="PNW29" s="12"/>
      <c r="PNX29" s="12"/>
      <c r="PNY29" s="12"/>
      <c r="PNZ29" s="12"/>
      <c r="POA29" s="12"/>
      <c r="POB29" s="12"/>
      <c r="POC29" s="12"/>
      <c r="POD29" s="12"/>
      <c r="POE29" s="12"/>
      <c r="POF29" s="12"/>
      <c r="POG29" s="12"/>
      <c r="POH29" s="12"/>
      <c r="POI29" s="12"/>
      <c r="POJ29" s="12"/>
      <c r="POK29" s="12"/>
      <c r="POL29" s="12"/>
      <c r="POM29" s="12"/>
      <c r="PON29" s="12"/>
      <c r="POO29" s="12"/>
      <c r="POP29" s="12"/>
      <c r="POQ29" s="12"/>
      <c r="POR29" s="12"/>
      <c r="POS29" s="12"/>
      <c r="POT29" s="12"/>
      <c r="POU29" s="12"/>
      <c r="POV29" s="12"/>
      <c r="POW29" s="12"/>
      <c r="POX29" s="12"/>
      <c r="POY29" s="12"/>
      <c r="POZ29" s="12"/>
      <c r="PPA29" s="12"/>
      <c r="PPB29" s="12"/>
      <c r="PPC29" s="12"/>
      <c r="PPD29" s="12"/>
      <c r="PPE29" s="12"/>
      <c r="PPF29" s="12"/>
      <c r="PPG29" s="12"/>
      <c r="PPH29" s="12"/>
      <c r="PPI29" s="12"/>
      <c r="PPJ29" s="12"/>
      <c r="PPK29" s="12"/>
      <c r="PPL29" s="12"/>
      <c r="PPM29" s="12"/>
      <c r="PPN29" s="12"/>
      <c r="PPO29" s="12"/>
      <c r="PPP29" s="12"/>
      <c r="PPQ29" s="12"/>
      <c r="PPR29" s="12"/>
      <c r="PPS29" s="12"/>
      <c r="PPT29" s="12"/>
      <c r="PPU29" s="12"/>
      <c r="PPV29" s="12"/>
      <c r="PPW29" s="12"/>
      <c r="PPX29" s="12"/>
      <c r="PPY29" s="12"/>
      <c r="PPZ29" s="12"/>
      <c r="PQA29" s="12"/>
      <c r="PQB29" s="12"/>
      <c r="PQC29" s="12"/>
      <c r="PQD29" s="12"/>
      <c r="PQE29" s="12"/>
      <c r="PQF29" s="12"/>
      <c r="PQG29" s="12"/>
      <c r="PQH29" s="12"/>
      <c r="PQI29" s="12"/>
      <c r="PQJ29" s="12"/>
      <c r="PQK29" s="12"/>
      <c r="PQL29" s="12"/>
      <c r="PQM29" s="12"/>
      <c r="PQN29" s="12"/>
      <c r="PQO29" s="12"/>
      <c r="PQP29" s="12"/>
      <c r="PQQ29" s="12"/>
      <c r="PQR29" s="12"/>
      <c r="PQS29" s="12"/>
      <c r="PQT29" s="12"/>
      <c r="PQU29" s="12"/>
      <c r="PQV29" s="12"/>
      <c r="PQW29" s="12"/>
      <c r="PQX29" s="12"/>
      <c r="PQY29" s="12"/>
      <c r="PQZ29" s="12"/>
      <c r="PRA29" s="12"/>
      <c r="PRB29" s="12"/>
      <c r="PRC29" s="12"/>
      <c r="PRD29" s="12"/>
      <c r="PRE29" s="12"/>
      <c r="PRF29" s="12"/>
      <c r="PRG29" s="12"/>
      <c r="PRH29" s="12"/>
      <c r="PRI29" s="12"/>
      <c r="PRJ29" s="12"/>
      <c r="PRK29" s="12"/>
      <c r="PRL29" s="12"/>
      <c r="PRM29" s="12"/>
      <c r="PRN29" s="12"/>
      <c r="PRO29" s="12"/>
      <c r="PRP29" s="12"/>
      <c r="PRQ29" s="12"/>
      <c r="PRR29" s="12"/>
      <c r="PRS29" s="12"/>
      <c r="PRT29" s="12"/>
      <c r="PRU29" s="12"/>
      <c r="PRV29" s="12"/>
      <c r="PRW29" s="12"/>
      <c r="PRX29" s="12"/>
      <c r="PRY29" s="12"/>
      <c r="PRZ29" s="12"/>
      <c r="PSA29" s="12"/>
      <c r="PSB29" s="12"/>
      <c r="PSC29" s="12"/>
      <c r="PSD29" s="12"/>
      <c r="PSE29" s="12"/>
      <c r="PSF29" s="12"/>
      <c r="PSG29" s="12"/>
      <c r="PSH29" s="12"/>
      <c r="PSI29" s="12"/>
      <c r="PSJ29" s="12"/>
      <c r="PSK29" s="12"/>
      <c r="PSL29" s="12"/>
      <c r="PSM29" s="12"/>
      <c r="PSN29" s="12"/>
      <c r="PSO29" s="12"/>
      <c r="PSP29" s="12"/>
      <c r="PSQ29" s="12"/>
      <c r="PSR29" s="12"/>
      <c r="PSS29" s="12"/>
      <c r="PST29" s="12"/>
      <c r="PSU29" s="12"/>
      <c r="PSV29" s="12"/>
      <c r="PSW29" s="12"/>
      <c r="PSX29" s="12"/>
      <c r="PSY29" s="12"/>
      <c r="PSZ29" s="12"/>
      <c r="PTA29" s="12"/>
      <c r="PTB29" s="12"/>
      <c r="PTC29" s="12"/>
      <c r="PTD29" s="12"/>
      <c r="PTE29" s="12"/>
      <c r="PTF29" s="12"/>
      <c r="PTG29" s="12"/>
      <c r="PTH29" s="12"/>
      <c r="PTI29" s="12"/>
      <c r="PTJ29" s="12"/>
      <c r="PTK29" s="12"/>
      <c r="PTL29" s="12"/>
      <c r="PTM29" s="12"/>
      <c r="PTN29" s="12"/>
      <c r="PTO29" s="12"/>
      <c r="PTP29" s="12"/>
      <c r="PTQ29" s="12"/>
      <c r="PTR29" s="12"/>
      <c r="PTS29" s="12"/>
      <c r="PTT29" s="12"/>
      <c r="PTU29" s="12"/>
      <c r="PTV29" s="12"/>
      <c r="PTW29" s="12"/>
      <c r="PTX29" s="12"/>
      <c r="PTY29" s="12"/>
      <c r="PTZ29" s="12"/>
      <c r="PUA29" s="12"/>
      <c r="PUB29" s="12"/>
      <c r="PUC29" s="12"/>
      <c r="PUD29" s="12"/>
      <c r="PUE29" s="12"/>
      <c r="PUF29" s="12"/>
      <c r="PUG29" s="12"/>
      <c r="PUH29" s="12"/>
      <c r="PUI29" s="12"/>
      <c r="PUJ29" s="12"/>
      <c r="PUK29" s="12"/>
      <c r="PUL29" s="12"/>
      <c r="PUM29" s="12"/>
      <c r="PUN29" s="12"/>
      <c r="PUO29" s="12"/>
      <c r="PUP29" s="12"/>
      <c r="PUQ29" s="12"/>
      <c r="PUR29" s="12"/>
      <c r="PUS29" s="12"/>
      <c r="PUT29" s="12"/>
      <c r="PUU29" s="12"/>
      <c r="PUV29" s="12"/>
      <c r="PUW29" s="12"/>
      <c r="PUX29" s="12"/>
      <c r="PUY29" s="12"/>
      <c r="PUZ29" s="12"/>
      <c r="PVA29" s="12"/>
      <c r="PVB29" s="12"/>
      <c r="PVC29" s="12"/>
      <c r="PVD29" s="12"/>
      <c r="PVE29" s="12"/>
      <c r="PVF29" s="12"/>
      <c r="PVG29" s="12"/>
      <c r="PVH29" s="12"/>
      <c r="PVI29" s="12"/>
      <c r="PVJ29" s="12"/>
      <c r="PVK29" s="12"/>
      <c r="PVL29" s="12"/>
      <c r="PVM29" s="12"/>
      <c r="PVN29" s="12"/>
      <c r="PVO29" s="12"/>
      <c r="PVP29" s="12"/>
      <c r="PVQ29" s="12"/>
      <c r="PVR29" s="12"/>
      <c r="PVS29" s="12"/>
      <c r="PVT29" s="12"/>
      <c r="PVU29" s="12"/>
      <c r="PVV29" s="12"/>
      <c r="PVW29" s="12"/>
      <c r="PVX29" s="12"/>
      <c r="PVY29" s="12"/>
      <c r="PVZ29" s="12"/>
      <c r="PWA29" s="12"/>
      <c r="PWB29" s="12"/>
      <c r="PWC29" s="12"/>
      <c r="PWD29" s="12"/>
      <c r="PWE29" s="12"/>
      <c r="PWF29" s="12"/>
      <c r="PWG29" s="12"/>
      <c r="PWH29" s="12"/>
      <c r="PWI29" s="12"/>
      <c r="PWJ29" s="12"/>
      <c r="PWK29" s="12"/>
      <c r="PWL29" s="12"/>
      <c r="PWM29" s="12"/>
      <c r="PWN29" s="12"/>
      <c r="PWO29" s="12"/>
      <c r="PWP29" s="12"/>
      <c r="PWQ29" s="12"/>
      <c r="PWR29" s="12"/>
      <c r="PWS29" s="12"/>
      <c r="PWT29" s="12"/>
      <c r="PWU29" s="12"/>
      <c r="PWV29" s="12"/>
      <c r="PWW29" s="12"/>
      <c r="PWX29" s="12"/>
      <c r="PWY29" s="12"/>
      <c r="PWZ29" s="12"/>
      <c r="PXA29" s="12"/>
      <c r="PXB29" s="12"/>
      <c r="PXC29" s="12"/>
      <c r="PXD29" s="12"/>
      <c r="PXE29" s="12"/>
      <c r="PXF29" s="12"/>
      <c r="PXG29" s="12"/>
      <c r="PXH29" s="12"/>
      <c r="PXI29" s="12"/>
      <c r="PXJ29" s="12"/>
      <c r="PXK29" s="12"/>
      <c r="PXL29" s="12"/>
      <c r="PXM29" s="12"/>
      <c r="PXN29" s="12"/>
      <c r="PXO29" s="12"/>
      <c r="PXP29" s="12"/>
      <c r="PXQ29" s="12"/>
      <c r="PXR29" s="12"/>
      <c r="PXS29" s="12"/>
      <c r="PXT29" s="12"/>
      <c r="PXU29" s="12"/>
      <c r="PXV29" s="12"/>
      <c r="PXW29" s="12"/>
      <c r="PXX29" s="12"/>
      <c r="PXY29" s="12"/>
      <c r="PXZ29" s="12"/>
      <c r="PYA29" s="12"/>
      <c r="PYB29" s="12"/>
      <c r="PYC29" s="12"/>
      <c r="PYD29" s="12"/>
      <c r="PYE29" s="12"/>
      <c r="PYF29" s="12"/>
      <c r="PYG29" s="12"/>
      <c r="PYH29" s="12"/>
      <c r="PYI29" s="12"/>
      <c r="PYJ29" s="12"/>
      <c r="PYK29" s="12"/>
      <c r="PYL29" s="12"/>
      <c r="PYM29" s="12"/>
      <c r="PYN29" s="12"/>
      <c r="PYO29" s="12"/>
      <c r="PYP29" s="12"/>
      <c r="PYQ29" s="12"/>
      <c r="PYR29" s="12"/>
      <c r="PYS29" s="12"/>
      <c r="PYT29" s="12"/>
      <c r="PYU29" s="12"/>
      <c r="PYV29" s="12"/>
      <c r="PYW29" s="12"/>
      <c r="PYX29" s="12"/>
      <c r="PYY29" s="12"/>
      <c r="PYZ29" s="12"/>
      <c r="PZA29" s="12"/>
      <c r="PZB29" s="12"/>
      <c r="PZC29" s="12"/>
      <c r="PZD29" s="12"/>
      <c r="PZE29" s="12"/>
      <c r="PZF29" s="12"/>
      <c r="PZG29" s="12"/>
      <c r="PZH29" s="12"/>
      <c r="PZI29" s="12"/>
      <c r="PZJ29" s="12"/>
      <c r="PZK29" s="12"/>
      <c r="PZL29" s="12"/>
      <c r="PZM29" s="12"/>
      <c r="PZN29" s="12"/>
      <c r="PZO29" s="12"/>
      <c r="PZP29" s="12"/>
      <c r="PZQ29" s="12"/>
      <c r="PZR29" s="12"/>
      <c r="PZS29" s="12"/>
      <c r="PZT29" s="12"/>
      <c r="PZU29" s="12"/>
      <c r="PZV29" s="12"/>
      <c r="PZW29" s="12"/>
      <c r="PZX29" s="12"/>
      <c r="PZY29" s="12"/>
      <c r="PZZ29" s="12"/>
      <c r="QAA29" s="12"/>
      <c r="QAB29" s="12"/>
      <c r="QAC29" s="12"/>
      <c r="QAD29" s="12"/>
      <c r="QAE29" s="12"/>
      <c r="QAF29" s="12"/>
      <c r="QAG29" s="12"/>
      <c r="QAH29" s="12"/>
      <c r="QAI29" s="12"/>
      <c r="QAJ29" s="12"/>
      <c r="QAK29" s="12"/>
      <c r="QAL29" s="12"/>
      <c r="QAM29" s="12"/>
      <c r="QAN29" s="12"/>
      <c r="QAO29" s="12"/>
      <c r="QAP29" s="12"/>
      <c r="QAQ29" s="12"/>
      <c r="QAR29" s="12"/>
      <c r="QAS29" s="12"/>
      <c r="QAT29" s="12"/>
      <c r="QAU29" s="12"/>
      <c r="QAV29" s="12"/>
      <c r="QAW29" s="12"/>
      <c r="QAX29" s="12"/>
      <c r="QAY29" s="12"/>
      <c r="QAZ29" s="12"/>
      <c r="QBA29" s="12"/>
      <c r="QBB29" s="12"/>
      <c r="QBC29" s="12"/>
      <c r="QBD29" s="12"/>
      <c r="QBE29" s="12"/>
      <c r="QBF29" s="12"/>
      <c r="QBG29" s="12"/>
      <c r="QBH29" s="12"/>
      <c r="QBI29" s="12"/>
      <c r="QBJ29" s="12"/>
      <c r="QBK29" s="12"/>
      <c r="QBL29" s="12"/>
      <c r="QBM29" s="12"/>
      <c r="QBN29" s="12"/>
      <c r="QBO29" s="12"/>
      <c r="QBP29" s="12"/>
      <c r="QBQ29" s="12"/>
      <c r="QBR29" s="12"/>
      <c r="QBS29" s="12"/>
      <c r="QBT29" s="12"/>
      <c r="QBU29" s="12"/>
      <c r="QBV29" s="12"/>
      <c r="QBW29" s="12"/>
      <c r="QBX29" s="12"/>
      <c r="QBY29" s="12"/>
      <c r="QBZ29" s="12"/>
      <c r="QCA29" s="12"/>
      <c r="QCB29" s="12"/>
      <c r="QCC29" s="12"/>
      <c r="QCD29" s="12"/>
      <c r="QCE29" s="12"/>
      <c r="QCF29" s="12"/>
      <c r="QCG29" s="12"/>
      <c r="QCH29" s="12"/>
      <c r="QCI29" s="12"/>
      <c r="QCJ29" s="12"/>
      <c r="QCK29" s="12"/>
      <c r="QCL29" s="12"/>
      <c r="QCM29" s="12"/>
      <c r="QCN29" s="12"/>
      <c r="QCO29" s="12"/>
      <c r="QCP29" s="12"/>
      <c r="QCQ29" s="12"/>
      <c r="QCR29" s="12"/>
      <c r="QCS29" s="12"/>
      <c r="QCT29" s="12"/>
      <c r="QCU29" s="12"/>
      <c r="QCV29" s="12"/>
      <c r="QCW29" s="12"/>
      <c r="QCX29" s="12"/>
      <c r="QCY29" s="12"/>
      <c r="QCZ29" s="12"/>
      <c r="QDA29" s="12"/>
      <c r="QDB29" s="12"/>
      <c r="QDC29" s="12"/>
      <c r="QDD29" s="12"/>
      <c r="QDE29" s="12"/>
      <c r="QDF29" s="12"/>
      <c r="QDG29" s="12"/>
      <c r="QDH29" s="12"/>
      <c r="QDI29" s="12"/>
      <c r="QDJ29" s="12"/>
      <c r="QDK29" s="12"/>
      <c r="QDL29" s="12"/>
      <c r="QDM29" s="12"/>
      <c r="QDN29" s="12"/>
      <c r="QDO29" s="12"/>
      <c r="QDP29" s="12"/>
      <c r="QDQ29" s="12"/>
      <c r="QDR29" s="12"/>
      <c r="QDS29" s="12"/>
      <c r="QDT29" s="12"/>
      <c r="QDU29" s="12"/>
      <c r="QDV29" s="12"/>
      <c r="QDW29" s="12"/>
      <c r="QDX29" s="12"/>
      <c r="QDY29" s="12"/>
      <c r="QDZ29" s="12"/>
      <c r="QEA29" s="12"/>
      <c r="QEB29" s="12"/>
      <c r="QEC29" s="12"/>
      <c r="QED29" s="12"/>
      <c r="QEE29" s="12"/>
      <c r="QEF29" s="12"/>
      <c r="QEG29" s="12"/>
      <c r="QEH29" s="12"/>
      <c r="QEI29" s="12"/>
      <c r="QEJ29" s="12"/>
      <c r="QEK29" s="12"/>
      <c r="QEL29" s="12"/>
      <c r="QEM29" s="12"/>
      <c r="QEN29" s="12"/>
      <c r="QEO29" s="12"/>
      <c r="QEP29" s="12"/>
      <c r="QEQ29" s="12"/>
      <c r="QER29" s="12"/>
      <c r="QES29" s="12"/>
      <c r="QET29" s="12"/>
      <c r="QEU29" s="12"/>
      <c r="QEV29" s="12"/>
      <c r="QEW29" s="12"/>
      <c r="QEX29" s="12"/>
      <c r="QEY29" s="12"/>
      <c r="QEZ29" s="12"/>
      <c r="QFA29" s="12"/>
      <c r="QFB29" s="12"/>
      <c r="QFC29" s="12"/>
      <c r="QFD29" s="12"/>
      <c r="QFE29" s="12"/>
      <c r="QFF29" s="12"/>
      <c r="QFG29" s="12"/>
      <c r="QFH29" s="12"/>
      <c r="QFI29" s="12"/>
      <c r="QFJ29" s="12"/>
      <c r="QFK29" s="12"/>
      <c r="QFL29" s="12"/>
      <c r="QFM29" s="12"/>
      <c r="QFN29" s="12"/>
      <c r="QFO29" s="12"/>
      <c r="QFP29" s="12"/>
      <c r="QFQ29" s="12"/>
      <c r="QFR29" s="12"/>
      <c r="QFS29" s="12"/>
      <c r="QFT29" s="12"/>
      <c r="QFU29" s="12"/>
      <c r="QFV29" s="12"/>
      <c r="QFW29" s="12"/>
      <c r="QFX29" s="12"/>
      <c r="QFY29" s="12"/>
      <c r="QFZ29" s="12"/>
      <c r="QGA29" s="12"/>
      <c r="QGB29" s="12"/>
      <c r="QGC29" s="12"/>
      <c r="QGD29" s="12"/>
      <c r="QGE29" s="12"/>
      <c r="QGF29" s="12"/>
      <c r="QGG29" s="12"/>
      <c r="QGH29" s="12"/>
      <c r="QGI29" s="12"/>
      <c r="QGJ29" s="12"/>
      <c r="QGK29" s="12"/>
      <c r="QGL29" s="12"/>
      <c r="QGM29" s="12"/>
      <c r="QGN29" s="12"/>
      <c r="QGO29" s="12"/>
      <c r="QGP29" s="12"/>
      <c r="QGQ29" s="12"/>
      <c r="QGR29" s="12"/>
      <c r="QGS29" s="12"/>
      <c r="QGT29" s="12"/>
      <c r="QGU29" s="12"/>
      <c r="QGV29" s="12"/>
      <c r="QGW29" s="12"/>
      <c r="QGX29" s="12"/>
      <c r="QGY29" s="12"/>
      <c r="QGZ29" s="12"/>
      <c r="QHA29" s="12"/>
      <c r="QHB29" s="12"/>
      <c r="QHC29" s="12"/>
      <c r="QHD29" s="12"/>
      <c r="QHE29" s="12"/>
      <c r="QHF29" s="12"/>
      <c r="QHG29" s="12"/>
      <c r="QHH29" s="12"/>
      <c r="QHI29" s="12"/>
      <c r="QHJ29" s="12"/>
      <c r="QHK29" s="12"/>
      <c r="QHL29" s="12"/>
      <c r="QHM29" s="12"/>
      <c r="QHN29" s="12"/>
      <c r="QHO29" s="12"/>
      <c r="QHP29" s="12"/>
      <c r="QHQ29" s="12"/>
      <c r="QHR29" s="12"/>
      <c r="QHS29" s="12"/>
      <c r="QHT29" s="12"/>
      <c r="QHU29" s="12"/>
      <c r="QHV29" s="12"/>
      <c r="QHW29" s="12"/>
      <c r="QHX29" s="12"/>
      <c r="QHY29" s="12"/>
      <c r="QHZ29" s="12"/>
      <c r="QIA29" s="12"/>
      <c r="QIB29" s="12"/>
      <c r="QIC29" s="12"/>
      <c r="QID29" s="12"/>
      <c r="QIE29" s="12"/>
      <c r="QIF29" s="12"/>
      <c r="QIG29" s="12"/>
      <c r="QIH29" s="12"/>
      <c r="QII29" s="12"/>
      <c r="QIJ29" s="12"/>
      <c r="QIK29" s="12"/>
      <c r="QIL29" s="12"/>
      <c r="QIM29" s="12"/>
      <c r="QIN29" s="12"/>
      <c r="QIO29" s="12"/>
      <c r="QIP29" s="12"/>
      <c r="QIQ29" s="12"/>
      <c r="QIR29" s="12"/>
      <c r="QIS29" s="12"/>
      <c r="QIT29" s="12"/>
      <c r="QIU29" s="12"/>
      <c r="QIV29" s="12"/>
      <c r="QIW29" s="12"/>
      <c r="QIX29" s="12"/>
      <c r="QIY29" s="12"/>
      <c r="QIZ29" s="12"/>
      <c r="QJA29" s="12"/>
      <c r="QJB29" s="12"/>
      <c r="QJC29" s="12"/>
      <c r="QJD29" s="12"/>
      <c r="QJE29" s="12"/>
      <c r="QJF29" s="12"/>
      <c r="QJG29" s="12"/>
      <c r="QJH29" s="12"/>
      <c r="QJI29" s="12"/>
      <c r="QJJ29" s="12"/>
      <c r="QJK29" s="12"/>
      <c r="QJL29" s="12"/>
      <c r="QJM29" s="12"/>
      <c r="QJN29" s="12"/>
      <c r="QJO29" s="12"/>
      <c r="QJP29" s="12"/>
      <c r="QJQ29" s="12"/>
      <c r="QJR29" s="12"/>
      <c r="QJS29" s="12"/>
      <c r="QJT29" s="12"/>
      <c r="QJU29" s="12"/>
      <c r="QJV29" s="12"/>
      <c r="QJW29" s="12"/>
      <c r="QJX29" s="12"/>
      <c r="QJY29" s="12"/>
      <c r="QJZ29" s="12"/>
      <c r="QKA29" s="12"/>
      <c r="QKB29" s="12"/>
      <c r="QKC29" s="12"/>
      <c r="QKD29" s="12"/>
      <c r="QKE29" s="12"/>
      <c r="QKF29" s="12"/>
      <c r="QKG29" s="12"/>
      <c r="QKH29" s="12"/>
      <c r="QKI29" s="12"/>
      <c r="QKJ29" s="12"/>
      <c r="QKK29" s="12"/>
      <c r="QKL29" s="12"/>
      <c r="QKM29" s="12"/>
      <c r="QKN29" s="12"/>
      <c r="QKO29" s="12"/>
      <c r="QKP29" s="12"/>
      <c r="QKQ29" s="12"/>
      <c r="QKR29" s="12"/>
      <c r="QKS29" s="12"/>
      <c r="QKT29" s="12"/>
      <c r="QKU29" s="12"/>
      <c r="QKV29" s="12"/>
      <c r="QKW29" s="12"/>
      <c r="QKX29" s="12"/>
      <c r="QKY29" s="12"/>
      <c r="QKZ29" s="12"/>
      <c r="QLA29" s="12"/>
      <c r="QLB29" s="12"/>
      <c r="QLC29" s="12"/>
      <c r="QLD29" s="12"/>
      <c r="QLE29" s="12"/>
      <c r="QLF29" s="12"/>
      <c r="QLG29" s="12"/>
      <c r="QLH29" s="12"/>
      <c r="QLI29" s="12"/>
      <c r="QLJ29" s="12"/>
      <c r="QLK29" s="12"/>
      <c r="QLL29" s="12"/>
      <c r="QLM29" s="12"/>
      <c r="QLN29" s="12"/>
      <c r="QLO29" s="12"/>
      <c r="QLP29" s="12"/>
      <c r="QLQ29" s="12"/>
      <c r="QLR29" s="12"/>
      <c r="QLS29" s="12"/>
      <c r="QLT29" s="12"/>
      <c r="QLU29" s="12"/>
      <c r="QLV29" s="12"/>
      <c r="QLW29" s="12"/>
      <c r="QLX29" s="12"/>
      <c r="QLY29" s="12"/>
      <c r="QLZ29" s="12"/>
      <c r="QMA29" s="12"/>
      <c r="QMB29" s="12"/>
      <c r="QMC29" s="12"/>
      <c r="QMD29" s="12"/>
      <c r="QME29" s="12"/>
      <c r="QMF29" s="12"/>
      <c r="QMG29" s="12"/>
      <c r="QMH29" s="12"/>
      <c r="QMI29" s="12"/>
      <c r="QMJ29" s="12"/>
      <c r="QMK29" s="12"/>
      <c r="QML29" s="12"/>
      <c r="QMM29" s="12"/>
      <c r="QMN29" s="12"/>
      <c r="QMO29" s="12"/>
      <c r="QMP29" s="12"/>
      <c r="QMQ29" s="12"/>
      <c r="QMR29" s="12"/>
      <c r="QMS29" s="12"/>
      <c r="QMT29" s="12"/>
      <c r="QMU29" s="12"/>
      <c r="QMV29" s="12"/>
      <c r="QMW29" s="12"/>
      <c r="QMX29" s="12"/>
      <c r="QMY29" s="12"/>
      <c r="QMZ29" s="12"/>
      <c r="QNA29" s="12"/>
      <c r="QNB29" s="12"/>
      <c r="QNC29" s="12"/>
      <c r="QND29" s="12"/>
      <c r="QNE29" s="12"/>
      <c r="QNF29" s="12"/>
      <c r="QNG29" s="12"/>
      <c r="QNH29" s="12"/>
      <c r="QNI29" s="12"/>
      <c r="QNJ29" s="12"/>
      <c r="QNK29" s="12"/>
      <c r="QNL29" s="12"/>
      <c r="QNM29" s="12"/>
      <c r="QNN29" s="12"/>
      <c r="QNO29" s="12"/>
      <c r="QNP29" s="12"/>
      <c r="QNQ29" s="12"/>
      <c r="QNR29" s="12"/>
      <c r="QNS29" s="12"/>
      <c r="QNT29" s="12"/>
      <c r="QNU29" s="12"/>
      <c r="QNV29" s="12"/>
      <c r="QNW29" s="12"/>
      <c r="QNX29" s="12"/>
      <c r="QNY29" s="12"/>
      <c r="QNZ29" s="12"/>
      <c r="QOA29" s="12"/>
      <c r="QOB29" s="12"/>
      <c r="QOC29" s="12"/>
      <c r="QOD29" s="12"/>
      <c r="QOE29" s="12"/>
      <c r="QOF29" s="12"/>
      <c r="QOG29" s="12"/>
      <c r="QOH29" s="12"/>
      <c r="QOI29" s="12"/>
      <c r="QOJ29" s="12"/>
      <c r="QOK29" s="12"/>
      <c r="QOL29" s="12"/>
      <c r="QOM29" s="12"/>
      <c r="QON29" s="12"/>
      <c r="QOO29" s="12"/>
      <c r="QOP29" s="12"/>
      <c r="QOQ29" s="12"/>
      <c r="QOR29" s="12"/>
      <c r="QOS29" s="12"/>
      <c r="QOT29" s="12"/>
      <c r="QOU29" s="12"/>
      <c r="QOV29" s="12"/>
      <c r="QOW29" s="12"/>
      <c r="QOX29" s="12"/>
      <c r="QOY29" s="12"/>
      <c r="QOZ29" s="12"/>
      <c r="QPA29" s="12"/>
      <c r="QPB29" s="12"/>
      <c r="QPC29" s="12"/>
      <c r="QPD29" s="12"/>
      <c r="QPE29" s="12"/>
      <c r="QPF29" s="12"/>
      <c r="QPG29" s="12"/>
      <c r="QPH29" s="12"/>
      <c r="QPI29" s="12"/>
      <c r="QPJ29" s="12"/>
      <c r="QPK29" s="12"/>
      <c r="QPL29" s="12"/>
      <c r="QPM29" s="12"/>
      <c r="QPN29" s="12"/>
      <c r="QPO29" s="12"/>
      <c r="QPP29" s="12"/>
      <c r="QPQ29" s="12"/>
      <c r="QPR29" s="12"/>
      <c r="QPS29" s="12"/>
      <c r="QPT29" s="12"/>
      <c r="QPU29" s="12"/>
      <c r="QPV29" s="12"/>
      <c r="QPW29" s="12"/>
      <c r="QPX29" s="12"/>
      <c r="QPY29" s="12"/>
      <c r="QPZ29" s="12"/>
      <c r="QQA29" s="12"/>
      <c r="QQB29" s="12"/>
      <c r="QQC29" s="12"/>
      <c r="QQD29" s="12"/>
      <c r="QQE29" s="12"/>
      <c r="QQF29" s="12"/>
      <c r="QQG29" s="12"/>
      <c r="QQH29" s="12"/>
      <c r="QQI29" s="12"/>
      <c r="QQJ29" s="12"/>
      <c r="QQK29" s="12"/>
      <c r="QQL29" s="12"/>
      <c r="QQM29" s="12"/>
      <c r="QQN29" s="12"/>
      <c r="QQO29" s="12"/>
      <c r="QQP29" s="12"/>
      <c r="QQQ29" s="12"/>
      <c r="QQR29" s="12"/>
      <c r="QQS29" s="12"/>
      <c r="QQT29" s="12"/>
      <c r="QQU29" s="12"/>
      <c r="QQV29" s="12"/>
      <c r="QQW29" s="12"/>
      <c r="QQX29" s="12"/>
      <c r="QQY29" s="12"/>
      <c r="QQZ29" s="12"/>
      <c r="QRA29" s="12"/>
      <c r="QRB29" s="12"/>
      <c r="QRC29" s="12"/>
      <c r="QRD29" s="12"/>
      <c r="QRE29" s="12"/>
      <c r="QRF29" s="12"/>
      <c r="QRG29" s="12"/>
      <c r="QRH29" s="12"/>
      <c r="QRI29" s="12"/>
      <c r="QRJ29" s="12"/>
      <c r="QRK29" s="12"/>
      <c r="QRL29" s="12"/>
      <c r="QRM29" s="12"/>
      <c r="QRN29" s="12"/>
      <c r="QRO29" s="12"/>
      <c r="QRP29" s="12"/>
      <c r="QRQ29" s="12"/>
      <c r="QRR29" s="12"/>
      <c r="QRS29" s="12"/>
      <c r="QRT29" s="12"/>
      <c r="QRU29" s="12"/>
      <c r="QRV29" s="12"/>
      <c r="QRW29" s="12"/>
      <c r="QRX29" s="12"/>
      <c r="QRY29" s="12"/>
      <c r="QRZ29" s="12"/>
      <c r="QSA29" s="12"/>
      <c r="QSB29" s="12"/>
      <c r="QSC29" s="12"/>
      <c r="QSD29" s="12"/>
      <c r="QSE29" s="12"/>
      <c r="QSF29" s="12"/>
      <c r="QSG29" s="12"/>
      <c r="QSH29" s="12"/>
      <c r="QSI29" s="12"/>
      <c r="QSJ29" s="12"/>
      <c r="QSK29" s="12"/>
      <c r="QSL29" s="12"/>
      <c r="QSM29" s="12"/>
      <c r="QSN29" s="12"/>
      <c r="QSO29" s="12"/>
      <c r="QSP29" s="12"/>
      <c r="QSQ29" s="12"/>
      <c r="QSR29" s="12"/>
      <c r="QSS29" s="12"/>
      <c r="QST29" s="12"/>
      <c r="QSU29" s="12"/>
      <c r="QSV29" s="12"/>
      <c r="QSW29" s="12"/>
      <c r="QSX29" s="12"/>
      <c r="QSY29" s="12"/>
      <c r="QSZ29" s="12"/>
      <c r="QTA29" s="12"/>
      <c r="QTB29" s="12"/>
      <c r="QTC29" s="12"/>
      <c r="QTD29" s="12"/>
      <c r="QTE29" s="12"/>
      <c r="QTF29" s="12"/>
      <c r="QTG29" s="12"/>
      <c r="QTH29" s="12"/>
      <c r="QTI29" s="12"/>
      <c r="QTJ29" s="12"/>
      <c r="QTK29" s="12"/>
      <c r="QTL29" s="12"/>
      <c r="QTM29" s="12"/>
      <c r="QTN29" s="12"/>
      <c r="QTO29" s="12"/>
      <c r="QTP29" s="12"/>
      <c r="QTQ29" s="12"/>
      <c r="QTR29" s="12"/>
      <c r="QTS29" s="12"/>
      <c r="QTT29" s="12"/>
      <c r="QTU29" s="12"/>
      <c r="QTV29" s="12"/>
      <c r="QTW29" s="12"/>
      <c r="QTX29" s="12"/>
      <c r="QTY29" s="12"/>
      <c r="QTZ29" s="12"/>
      <c r="QUA29" s="12"/>
      <c r="QUB29" s="12"/>
      <c r="QUC29" s="12"/>
      <c r="QUD29" s="12"/>
      <c r="QUE29" s="12"/>
      <c r="QUF29" s="12"/>
      <c r="QUG29" s="12"/>
      <c r="QUH29" s="12"/>
      <c r="QUI29" s="12"/>
      <c r="QUJ29" s="12"/>
      <c r="QUK29" s="12"/>
      <c r="QUL29" s="12"/>
      <c r="QUM29" s="12"/>
      <c r="QUN29" s="12"/>
      <c r="QUO29" s="12"/>
      <c r="QUP29" s="12"/>
      <c r="QUQ29" s="12"/>
      <c r="QUR29" s="12"/>
      <c r="QUS29" s="12"/>
      <c r="QUT29" s="12"/>
      <c r="QUU29" s="12"/>
      <c r="QUV29" s="12"/>
      <c r="QUW29" s="12"/>
      <c r="QUX29" s="12"/>
      <c r="QUY29" s="12"/>
      <c r="QUZ29" s="12"/>
      <c r="QVA29" s="12"/>
      <c r="QVB29" s="12"/>
      <c r="QVC29" s="12"/>
      <c r="QVD29" s="12"/>
      <c r="QVE29" s="12"/>
      <c r="QVF29" s="12"/>
      <c r="QVG29" s="12"/>
      <c r="QVH29" s="12"/>
      <c r="QVI29" s="12"/>
      <c r="QVJ29" s="12"/>
      <c r="QVK29" s="12"/>
      <c r="QVL29" s="12"/>
      <c r="QVM29" s="12"/>
      <c r="QVN29" s="12"/>
      <c r="QVO29" s="12"/>
      <c r="QVP29" s="12"/>
      <c r="QVQ29" s="12"/>
      <c r="QVR29" s="12"/>
      <c r="QVS29" s="12"/>
      <c r="QVT29" s="12"/>
      <c r="QVU29" s="12"/>
      <c r="QVV29" s="12"/>
      <c r="QVW29" s="12"/>
      <c r="QVX29" s="12"/>
      <c r="QVY29" s="12"/>
      <c r="QVZ29" s="12"/>
      <c r="QWA29" s="12"/>
      <c r="QWB29" s="12"/>
      <c r="QWC29" s="12"/>
      <c r="QWD29" s="12"/>
      <c r="QWE29" s="12"/>
      <c r="QWF29" s="12"/>
      <c r="QWG29" s="12"/>
      <c r="QWH29" s="12"/>
      <c r="QWI29" s="12"/>
      <c r="QWJ29" s="12"/>
      <c r="QWK29" s="12"/>
      <c r="QWL29" s="12"/>
      <c r="QWM29" s="12"/>
      <c r="QWN29" s="12"/>
      <c r="QWO29" s="12"/>
      <c r="QWP29" s="12"/>
      <c r="QWQ29" s="12"/>
      <c r="QWR29" s="12"/>
      <c r="QWS29" s="12"/>
      <c r="QWT29" s="12"/>
      <c r="QWU29" s="12"/>
      <c r="QWV29" s="12"/>
      <c r="QWW29" s="12"/>
      <c r="QWX29" s="12"/>
      <c r="QWY29" s="12"/>
      <c r="QWZ29" s="12"/>
      <c r="QXA29" s="12"/>
      <c r="QXB29" s="12"/>
      <c r="QXC29" s="12"/>
      <c r="QXD29" s="12"/>
      <c r="QXE29" s="12"/>
      <c r="QXF29" s="12"/>
      <c r="QXG29" s="12"/>
      <c r="QXH29" s="12"/>
      <c r="QXI29" s="12"/>
      <c r="QXJ29" s="12"/>
      <c r="QXK29" s="12"/>
      <c r="QXL29" s="12"/>
      <c r="QXM29" s="12"/>
      <c r="QXN29" s="12"/>
      <c r="QXO29" s="12"/>
      <c r="QXP29" s="12"/>
      <c r="QXQ29" s="12"/>
      <c r="QXR29" s="12"/>
      <c r="QXS29" s="12"/>
      <c r="QXT29" s="12"/>
      <c r="QXU29" s="12"/>
      <c r="QXV29" s="12"/>
      <c r="QXW29" s="12"/>
      <c r="QXX29" s="12"/>
      <c r="QXY29" s="12"/>
      <c r="QXZ29" s="12"/>
      <c r="QYA29" s="12"/>
      <c r="QYB29" s="12"/>
      <c r="QYC29" s="12"/>
      <c r="QYD29" s="12"/>
      <c r="QYE29" s="12"/>
      <c r="QYF29" s="12"/>
      <c r="QYG29" s="12"/>
      <c r="QYH29" s="12"/>
      <c r="QYI29" s="12"/>
      <c r="QYJ29" s="12"/>
      <c r="QYK29" s="12"/>
      <c r="QYL29" s="12"/>
      <c r="QYM29" s="12"/>
      <c r="QYN29" s="12"/>
      <c r="QYO29" s="12"/>
      <c r="QYP29" s="12"/>
      <c r="QYQ29" s="12"/>
      <c r="QYR29" s="12"/>
      <c r="QYS29" s="12"/>
      <c r="QYT29" s="12"/>
      <c r="QYU29" s="12"/>
      <c r="QYV29" s="12"/>
      <c r="QYW29" s="12"/>
      <c r="QYX29" s="12"/>
      <c r="QYY29" s="12"/>
      <c r="QYZ29" s="12"/>
      <c r="QZA29" s="12"/>
      <c r="QZB29" s="12"/>
      <c r="QZC29" s="12"/>
      <c r="QZD29" s="12"/>
      <c r="QZE29" s="12"/>
      <c r="QZF29" s="12"/>
      <c r="QZG29" s="12"/>
      <c r="QZH29" s="12"/>
      <c r="QZI29" s="12"/>
      <c r="QZJ29" s="12"/>
      <c r="QZK29" s="12"/>
      <c r="QZL29" s="12"/>
      <c r="QZM29" s="12"/>
      <c r="QZN29" s="12"/>
      <c r="QZO29" s="12"/>
      <c r="QZP29" s="12"/>
      <c r="QZQ29" s="12"/>
      <c r="QZR29" s="12"/>
      <c r="QZS29" s="12"/>
      <c r="QZT29" s="12"/>
      <c r="QZU29" s="12"/>
      <c r="QZV29" s="12"/>
      <c r="QZW29" s="12"/>
      <c r="QZX29" s="12"/>
      <c r="QZY29" s="12"/>
      <c r="QZZ29" s="12"/>
      <c r="RAA29" s="12"/>
      <c r="RAB29" s="12"/>
      <c r="RAC29" s="12"/>
      <c r="RAD29" s="12"/>
      <c r="RAE29" s="12"/>
      <c r="RAF29" s="12"/>
      <c r="RAG29" s="12"/>
      <c r="RAH29" s="12"/>
      <c r="RAI29" s="12"/>
      <c r="RAJ29" s="12"/>
      <c r="RAK29" s="12"/>
      <c r="RAL29" s="12"/>
      <c r="RAM29" s="12"/>
      <c r="RAN29" s="12"/>
      <c r="RAO29" s="12"/>
      <c r="RAP29" s="12"/>
      <c r="RAQ29" s="12"/>
      <c r="RAR29" s="12"/>
      <c r="RAS29" s="12"/>
      <c r="RAT29" s="12"/>
      <c r="RAU29" s="12"/>
      <c r="RAV29" s="12"/>
      <c r="RAW29" s="12"/>
      <c r="RAX29" s="12"/>
      <c r="RAY29" s="12"/>
      <c r="RAZ29" s="12"/>
      <c r="RBA29" s="12"/>
      <c r="RBB29" s="12"/>
      <c r="RBC29" s="12"/>
      <c r="RBD29" s="12"/>
      <c r="RBE29" s="12"/>
      <c r="RBF29" s="12"/>
      <c r="RBG29" s="12"/>
      <c r="RBH29" s="12"/>
      <c r="RBI29" s="12"/>
      <c r="RBJ29" s="12"/>
      <c r="RBK29" s="12"/>
      <c r="RBL29" s="12"/>
      <c r="RBM29" s="12"/>
      <c r="RBN29" s="12"/>
      <c r="RBO29" s="12"/>
      <c r="RBP29" s="12"/>
      <c r="RBQ29" s="12"/>
      <c r="RBR29" s="12"/>
      <c r="RBS29" s="12"/>
      <c r="RBT29" s="12"/>
      <c r="RBU29" s="12"/>
      <c r="RBV29" s="12"/>
      <c r="RBW29" s="12"/>
      <c r="RBX29" s="12"/>
      <c r="RBY29" s="12"/>
      <c r="RBZ29" s="12"/>
      <c r="RCA29" s="12"/>
      <c r="RCB29" s="12"/>
      <c r="RCC29" s="12"/>
      <c r="RCD29" s="12"/>
      <c r="RCE29" s="12"/>
      <c r="RCF29" s="12"/>
      <c r="RCG29" s="12"/>
      <c r="RCH29" s="12"/>
      <c r="RCI29" s="12"/>
      <c r="RCJ29" s="12"/>
      <c r="RCK29" s="12"/>
      <c r="RCL29" s="12"/>
      <c r="RCM29" s="12"/>
      <c r="RCN29" s="12"/>
      <c r="RCO29" s="12"/>
      <c r="RCP29" s="12"/>
      <c r="RCQ29" s="12"/>
      <c r="RCR29" s="12"/>
      <c r="RCS29" s="12"/>
      <c r="RCT29" s="12"/>
      <c r="RCU29" s="12"/>
      <c r="RCV29" s="12"/>
      <c r="RCW29" s="12"/>
      <c r="RCX29" s="12"/>
      <c r="RCY29" s="12"/>
      <c r="RCZ29" s="12"/>
      <c r="RDA29" s="12"/>
      <c r="RDB29" s="12"/>
      <c r="RDC29" s="12"/>
      <c r="RDD29" s="12"/>
      <c r="RDE29" s="12"/>
      <c r="RDF29" s="12"/>
      <c r="RDG29" s="12"/>
      <c r="RDH29" s="12"/>
      <c r="RDI29" s="12"/>
      <c r="RDJ29" s="12"/>
      <c r="RDK29" s="12"/>
      <c r="RDL29" s="12"/>
      <c r="RDM29" s="12"/>
      <c r="RDN29" s="12"/>
      <c r="RDO29" s="12"/>
      <c r="RDP29" s="12"/>
      <c r="RDQ29" s="12"/>
      <c r="RDR29" s="12"/>
      <c r="RDS29" s="12"/>
      <c r="RDT29" s="12"/>
      <c r="RDU29" s="12"/>
      <c r="RDV29" s="12"/>
      <c r="RDW29" s="12"/>
      <c r="RDX29" s="12"/>
      <c r="RDY29" s="12"/>
      <c r="RDZ29" s="12"/>
      <c r="REA29" s="12"/>
      <c r="REB29" s="12"/>
      <c r="REC29" s="12"/>
      <c r="RED29" s="12"/>
      <c r="REE29" s="12"/>
      <c r="REF29" s="12"/>
      <c r="REG29" s="12"/>
      <c r="REH29" s="12"/>
      <c r="REI29" s="12"/>
      <c r="REJ29" s="12"/>
      <c r="REK29" s="12"/>
      <c r="REL29" s="12"/>
      <c r="REM29" s="12"/>
      <c r="REN29" s="12"/>
      <c r="REO29" s="12"/>
      <c r="REP29" s="12"/>
      <c r="REQ29" s="12"/>
      <c r="RER29" s="12"/>
      <c r="RES29" s="12"/>
      <c r="RET29" s="12"/>
      <c r="REU29" s="12"/>
      <c r="REV29" s="12"/>
      <c r="REW29" s="12"/>
      <c r="REX29" s="12"/>
      <c r="REY29" s="12"/>
      <c r="REZ29" s="12"/>
      <c r="RFA29" s="12"/>
      <c r="RFB29" s="12"/>
      <c r="RFC29" s="12"/>
      <c r="RFD29" s="12"/>
      <c r="RFE29" s="12"/>
      <c r="RFF29" s="12"/>
      <c r="RFG29" s="12"/>
      <c r="RFH29" s="12"/>
      <c r="RFI29" s="12"/>
      <c r="RFJ29" s="12"/>
      <c r="RFK29" s="12"/>
      <c r="RFL29" s="12"/>
      <c r="RFM29" s="12"/>
      <c r="RFN29" s="12"/>
      <c r="RFO29" s="12"/>
      <c r="RFP29" s="12"/>
      <c r="RFQ29" s="12"/>
      <c r="RFR29" s="12"/>
      <c r="RFS29" s="12"/>
      <c r="RFT29" s="12"/>
      <c r="RFU29" s="12"/>
      <c r="RFV29" s="12"/>
      <c r="RFW29" s="12"/>
      <c r="RFX29" s="12"/>
      <c r="RFY29" s="12"/>
      <c r="RFZ29" s="12"/>
      <c r="RGA29" s="12"/>
      <c r="RGB29" s="12"/>
      <c r="RGC29" s="12"/>
      <c r="RGD29" s="12"/>
      <c r="RGE29" s="12"/>
      <c r="RGF29" s="12"/>
      <c r="RGG29" s="12"/>
      <c r="RGH29" s="12"/>
      <c r="RGI29" s="12"/>
      <c r="RGJ29" s="12"/>
      <c r="RGK29" s="12"/>
      <c r="RGL29" s="12"/>
      <c r="RGM29" s="12"/>
      <c r="RGN29" s="12"/>
      <c r="RGO29" s="12"/>
      <c r="RGP29" s="12"/>
      <c r="RGQ29" s="12"/>
      <c r="RGR29" s="12"/>
      <c r="RGS29" s="12"/>
      <c r="RGT29" s="12"/>
      <c r="RGU29" s="12"/>
      <c r="RGV29" s="12"/>
      <c r="RGW29" s="12"/>
      <c r="RGX29" s="12"/>
      <c r="RGY29" s="12"/>
      <c r="RGZ29" s="12"/>
      <c r="RHA29" s="12"/>
      <c r="RHB29" s="12"/>
      <c r="RHC29" s="12"/>
      <c r="RHD29" s="12"/>
      <c r="RHE29" s="12"/>
      <c r="RHF29" s="12"/>
      <c r="RHG29" s="12"/>
      <c r="RHH29" s="12"/>
      <c r="RHI29" s="12"/>
      <c r="RHJ29" s="12"/>
      <c r="RHK29" s="12"/>
      <c r="RHL29" s="12"/>
      <c r="RHM29" s="12"/>
      <c r="RHN29" s="12"/>
      <c r="RHO29" s="12"/>
      <c r="RHP29" s="12"/>
      <c r="RHQ29" s="12"/>
      <c r="RHR29" s="12"/>
      <c r="RHS29" s="12"/>
      <c r="RHT29" s="12"/>
      <c r="RHU29" s="12"/>
      <c r="RHV29" s="12"/>
      <c r="RHW29" s="12"/>
      <c r="RHX29" s="12"/>
      <c r="RHY29" s="12"/>
      <c r="RHZ29" s="12"/>
      <c r="RIA29" s="12"/>
      <c r="RIB29" s="12"/>
      <c r="RIC29" s="12"/>
      <c r="RID29" s="12"/>
      <c r="RIE29" s="12"/>
      <c r="RIF29" s="12"/>
      <c r="RIG29" s="12"/>
      <c r="RIH29" s="12"/>
      <c r="RII29" s="12"/>
      <c r="RIJ29" s="12"/>
      <c r="RIK29" s="12"/>
      <c r="RIL29" s="12"/>
      <c r="RIM29" s="12"/>
      <c r="RIN29" s="12"/>
      <c r="RIO29" s="12"/>
      <c r="RIP29" s="12"/>
      <c r="RIQ29" s="12"/>
      <c r="RIR29" s="12"/>
      <c r="RIS29" s="12"/>
      <c r="RIT29" s="12"/>
      <c r="RIU29" s="12"/>
      <c r="RIV29" s="12"/>
      <c r="RIW29" s="12"/>
      <c r="RIX29" s="12"/>
      <c r="RIY29" s="12"/>
      <c r="RIZ29" s="12"/>
      <c r="RJA29" s="12"/>
      <c r="RJB29" s="12"/>
      <c r="RJC29" s="12"/>
      <c r="RJD29" s="12"/>
      <c r="RJE29" s="12"/>
      <c r="RJF29" s="12"/>
      <c r="RJG29" s="12"/>
      <c r="RJH29" s="12"/>
      <c r="RJI29" s="12"/>
      <c r="RJJ29" s="12"/>
      <c r="RJK29" s="12"/>
      <c r="RJL29" s="12"/>
      <c r="RJM29" s="12"/>
      <c r="RJN29" s="12"/>
      <c r="RJO29" s="12"/>
      <c r="RJP29" s="12"/>
      <c r="RJQ29" s="12"/>
      <c r="RJR29" s="12"/>
      <c r="RJS29" s="12"/>
      <c r="RJT29" s="12"/>
      <c r="RJU29" s="12"/>
      <c r="RJV29" s="12"/>
      <c r="RJW29" s="12"/>
      <c r="RJX29" s="12"/>
      <c r="RJY29" s="12"/>
      <c r="RJZ29" s="12"/>
      <c r="RKA29" s="12"/>
      <c r="RKB29" s="12"/>
      <c r="RKC29" s="12"/>
      <c r="RKD29" s="12"/>
      <c r="RKE29" s="12"/>
      <c r="RKF29" s="12"/>
      <c r="RKG29" s="12"/>
      <c r="RKH29" s="12"/>
      <c r="RKI29" s="12"/>
      <c r="RKJ29" s="12"/>
      <c r="RKK29" s="12"/>
      <c r="RKL29" s="12"/>
      <c r="RKM29" s="12"/>
      <c r="RKN29" s="12"/>
      <c r="RKO29" s="12"/>
      <c r="RKP29" s="12"/>
      <c r="RKQ29" s="12"/>
      <c r="RKR29" s="12"/>
      <c r="RKS29" s="12"/>
      <c r="RKT29" s="12"/>
      <c r="RKU29" s="12"/>
      <c r="RKV29" s="12"/>
      <c r="RKW29" s="12"/>
      <c r="RKX29" s="12"/>
      <c r="RKY29" s="12"/>
      <c r="RKZ29" s="12"/>
      <c r="RLA29" s="12"/>
      <c r="RLB29" s="12"/>
      <c r="RLC29" s="12"/>
      <c r="RLD29" s="12"/>
      <c r="RLE29" s="12"/>
      <c r="RLF29" s="12"/>
      <c r="RLG29" s="12"/>
      <c r="RLH29" s="12"/>
      <c r="RLI29" s="12"/>
      <c r="RLJ29" s="12"/>
      <c r="RLK29" s="12"/>
      <c r="RLL29" s="12"/>
      <c r="RLM29" s="12"/>
      <c r="RLN29" s="12"/>
      <c r="RLO29" s="12"/>
      <c r="RLP29" s="12"/>
      <c r="RLQ29" s="12"/>
      <c r="RLR29" s="12"/>
      <c r="RLS29" s="12"/>
      <c r="RLT29" s="12"/>
      <c r="RLU29" s="12"/>
      <c r="RLV29" s="12"/>
      <c r="RLW29" s="12"/>
      <c r="RLX29" s="12"/>
      <c r="RLY29" s="12"/>
      <c r="RLZ29" s="12"/>
      <c r="RMA29" s="12"/>
      <c r="RMB29" s="12"/>
      <c r="RMC29" s="12"/>
      <c r="RMD29" s="12"/>
      <c r="RME29" s="12"/>
      <c r="RMF29" s="12"/>
      <c r="RMG29" s="12"/>
      <c r="RMH29" s="12"/>
      <c r="RMI29" s="12"/>
      <c r="RMJ29" s="12"/>
      <c r="RMK29" s="12"/>
      <c r="RML29" s="12"/>
      <c r="RMM29" s="12"/>
      <c r="RMN29" s="12"/>
      <c r="RMO29" s="12"/>
      <c r="RMP29" s="12"/>
      <c r="RMQ29" s="12"/>
      <c r="RMR29" s="12"/>
      <c r="RMS29" s="12"/>
      <c r="RMT29" s="12"/>
      <c r="RMU29" s="12"/>
      <c r="RMV29" s="12"/>
      <c r="RMW29" s="12"/>
      <c r="RMX29" s="12"/>
      <c r="RMY29" s="12"/>
      <c r="RMZ29" s="12"/>
      <c r="RNA29" s="12"/>
      <c r="RNB29" s="12"/>
      <c r="RNC29" s="12"/>
      <c r="RND29" s="12"/>
      <c r="RNE29" s="12"/>
      <c r="RNF29" s="12"/>
      <c r="RNG29" s="12"/>
      <c r="RNH29" s="12"/>
      <c r="RNI29" s="12"/>
      <c r="RNJ29" s="12"/>
      <c r="RNK29" s="12"/>
      <c r="RNL29" s="12"/>
      <c r="RNM29" s="12"/>
      <c r="RNN29" s="12"/>
      <c r="RNO29" s="12"/>
      <c r="RNP29" s="12"/>
      <c r="RNQ29" s="12"/>
      <c r="RNR29" s="12"/>
      <c r="RNS29" s="12"/>
      <c r="RNT29" s="12"/>
      <c r="RNU29" s="12"/>
      <c r="RNV29" s="12"/>
      <c r="RNW29" s="12"/>
      <c r="RNX29" s="12"/>
      <c r="RNY29" s="12"/>
      <c r="RNZ29" s="12"/>
      <c r="ROA29" s="12"/>
      <c r="ROB29" s="12"/>
      <c r="ROC29" s="12"/>
      <c r="ROD29" s="12"/>
      <c r="ROE29" s="12"/>
      <c r="ROF29" s="12"/>
      <c r="ROG29" s="12"/>
      <c r="ROH29" s="12"/>
      <c r="ROI29" s="12"/>
      <c r="ROJ29" s="12"/>
      <c r="ROK29" s="12"/>
      <c r="ROL29" s="12"/>
      <c r="ROM29" s="12"/>
      <c r="RON29" s="12"/>
      <c r="ROO29" s="12"/>
      <c r="ROP29" s="12"/>
      <c r="ROQ29" s="12"/>
      <c r="ROR29" s="12"/>
      <c r="ROS29" s="12"/>
      <c r="ROT29" s="12"/>
      <c r="ROU29" s="12"/>
      <c r="ROV29" s="12"/>
      <c r="ROW29" s="12"/>
      <c r="ROX29" s="12"/>
      <c r="ROY29" s="12"/>
      <c r="ROZ29" s="12"/>
      <c r="RPA29" s="12"/>
      <c r="RPB29" s="12"/>
      <c r="RPC29" s="12"/>
      <c r="RPD29" s="12"/>
      <c r="RPE29" s="12"/>
      <c r="RPF29" s="12"/>
      <c r="RPG29" s="12"/>
      <c r="RPH29" s="12"/>
      <c r="RPI29" s="12"/>
      <c r="RPJ29" s="12"/>
      <c r="RPK29" s="12"/>
      <c r="RPL29" s="12"/>
      <c r="RPM29" s="12"/>
      <c r="RPN29" s="12"/>
      <c r="RPO29" s="12"/>
      <c r="RPP29" s="12"/>
      <c r="RPQ29" s="12"/>
      <c r="RPR29" s="12"/>
      <c r="RPS29" s="12"/>
      <c r="RPT29" s="12"/>
      <c r="RPU29" s="12"/>
      <c r="RPV29" s="12"/>
      <c r="RPW29" s="12"/>
      <c r="RPX29" s="12"/>
      <c r="RPY29" s="12"/>
      <c r="RPZ29" s="12"/>
      <c r="RQA29" s="12"/>
      <c r="RQB29" s="12"/>
      <c r="RQC29" s="12"/>
      <c r="RQD29" s="12"/>
      <c r="RQE29" s="12"/>
      <c r="RQF29" s="12"/>
      <c r="RQG29" s="12"/>
      <c r="RQH29" s="12"/>
      <c r="RQI29" s="12"/>
      <c r="RQJ29" s="12"/>
      <c r="RQK29" s="12"/>
      <c r="RQL29" s="12"/>
      <c r="RQM29" s="12"/>
      <c r="RQN29" s="12"/>
      <c r="RQO29" s="12"/>
      <c r="RQP29" s="12"/>
      <c r="RQQ29" s="12"/>
      <c r="RQR29" s="12"/>
      <c r="RQS29" s="12"/>
      <c r="RQT29" s="12"/>
      <c r="RQU29" s="12"/>
      <c r="RQV29" s="12"/>
      <c r="RQW29" s="12"/>
      <c r="RQX29" s="12"/>
      <c r="RQY29" s="12"/>
      <c r="RQZ29" s="12"/>
      <c r="RRA29" s="12"/>
      <c r="RRB29" s="12"/>
      <c r="RRC29" s="12"/>
      <c r="RRD29" s="12"/>
      <c r="RRE29" s="12"/>
      <c r="RRF29" s="12"/>
      <c r="RRG29" s="12"/>
      <c r="RRH29" s="12"/>
      <c r="RRI29" s="12"/>
      <c r="RRJ29" s="12"/>
      <c r="RRK29" s="12"/>
      <c r="RRL29" s="12"/>
      <c r="RRM29" s="12"/>
      <c r="RRN29" s="12"/>
      <c r="RRO29" s="12"/>
      <c r="RRP29" s="12"/>
      <c r="RRQ29" s="12"/>
      <c r="RRR29" s="12"/>
      <c r="RRS29" s="12"/>
      <c r="RRT29" s="12"/>
      <c r="RRU29" s="12"/>
      <c r="RRV29" s="12"/>
      <c r="RRW29" s="12"/>
      <c r="RRX29" s="12"/>
      <c r="RRY29" s="12"/>
      <c r="RRZ29" s="12"/>
      <c r="RSA29" s="12"/>
      <c r="RSB29" s="12"/>
      <c r="RSC29" s="12"/>
      <c r="RSD29" s="12"/>
      <c r="RSE29" s="12"/>
      <c r="RSF29" s="12"/>
      <c r="RSG29" s="12"/>
      <c r="RSH29" s="12"/>
      <c r="RSI29" s="12"/>
      <c r="RSJ29" s="12"/>
      <c r="RSK29" s="12"/>
      <c r="RSL29" s="12"/>
      <c r="RSM29" s="12"/>
      <c r="RSN29" s="12"/>
      <c r="RSO29" s="12"/>
      <c r="RSP29" s="12"/>
      <c r="RSQ29" s="12"/>
      <c r="RSR29" s="12"/>
      <c r="RSS29" s="12"/>
      <c r="RST29" s="12"/>
      <c r="RSU29" s="12"/>
      <c r="RSV29" s="12"/>
      <c r="RSW29" s="12"/>
      <c r="RSX29" s="12"/>
      <c r="RSY29" s="12"/>
      <c r="RSZ29" s="12"/>
      <c r="RTA29" s="12"/>
      <c r="RTB29" s="12"/>
      <c r="RTC29" s="12"/>
      <c r="RTD29" s="12"/>
      <c r="RTE29" s="12"/>
      <c r="RTF29" s="12"/>
      <c r="RTG29" s="12"/>
      <c r="RTH29" s="12"/>
      <c r="RTI29" s="12"/>
      <c r="RTJ29" s="12"/>
      <c r="RTK29" s="12"/>
      <c r="RTL29" s="12"/>
      <c r="RTM29" s="12"/>
      <c r="RTN29" s="12"/>
      <c r="RTO29" s="12"/>
      <c r="RTP29" s="12"/>
      <c r="RTQ29" s="12"/>
      <c r="RTR29" s="12"/>
      <c r="RTS29" s="12"/>
      <c r="RTT29" s="12"/>
      <c r="RTU29" s="12"/>
      <c r="RTV29" s="12"/>
      <c r="RTW29" s="12"/>
      <c r="RTX29" s="12"/>
      <c r="RTY29" s="12"/>
      <c r="RTZ29" s="12"/>
      <c r="RUA29" s="12"/>
      <c r="RUB29" s="12"/>
      <c r="RUC29" s="12"/>
      <c r="RUD29" s="12"/>
      <c r="RUE29" s="12"/>
      <c r="RUF29" s="12"/>
      <c r="RUG29" s="12"/>
      <c r="RUH29" s="12"/>
      <c r="RUI29" s="12"/>
      <c r="RUJ29" s="12"/>
      <c r="RUK29" s="12"/>
      <c r="RUL29" s="12"/>
      <c r="RUM29" s="12"/>
      <c r="RUN29" s="12"/>
      <c r="RUO29" s="12"/>
      <c r="RUP29" s="12"/>
      <c r="RUQ29" s="12"/>
      <c r="RUR29" s="12"/>
      <c r="RUS29" s="12"/>
      <c r="RUT29" s="12"/>
      <c r="RUU29" s="12"/>
      <c r="RUV29" s="12"/>
      <c r="RUW29" s="12"/>
      <c r="RUX29" s="12"/>
      <c r="RUY29" s="12"/>
      <c r="RUZ29" s="12"/>
      <c r="RVA29" s="12"/>
      <c r="RVB29" s="12"/>
      <c r="RVC29" s="12"/>
      <c r="RVD29" s="12"/>
      <c r="RVE29" s="12"/>
      <c r="RVF29" s="12"/>
      <c r="RVG29" s="12"/>
      <c r="RVH29" s="12"/>
      <c r="RVI29" s="12"/>
      <c r="RVJ29" s="12"/>
      <c r="RVK29" s="12"/>
      <c r="RVL29" s="12"/>
      <c r="RVM29" s="12"/>
      <c r="RVN29" s="12"/>
      <c r="RVO29" s="12"/>
      <c r="RVP29" s="12"/>
      <c r="RVQ29" s="12"/>
      <c r="RVR29" s="12"/>
      <c r="RVS29" s="12"/>
      <c r="RVT29" s="12"/>
      <c r="RVU29" s="12"/>
      <c r="RVV29" s="12"/>
      <c r="RVW29" s="12"/>
      <c r="RVX29" s="12"/>
      <c r="RVY29" s="12"/>
      <c r="RVZ29" s="12"/>
      <c r="RWA29" s="12"/>
      <c r="RWB29" s="12"/>
      <c r="RWC29" s="12"/>
      <c r="RWD29" s="12"/>
      <c r="RWE29" s="12"/>
      <c r="RWF29" s="12"/>
      <c r="RWG29" s="12"/>
      <c r="RWH29" s="12"/>
      <c r="RWI29" s="12"/>
      <c r="RWJ29" s="12"/>
      <c r="RWK29" s="12"/>
      <c r="RWL29" s="12"/>
      <c r="RWM29" s="12"/>
      <c r="RWN29" s="12"/>
      <c r="RWO29" s="12"/>
      <c r="RWP29" s="12"/>
      <c r="RWQ29" s="12"/>
      <c r="RWR29" s="12"/>
      <c r="RWS29" s="12"/>
      <c r="RWT29" s="12"/>
      <c r="RWU29" s="12"/>
      <c r="RWV29" s="12"/>
      <c r="RWW29" s="12"/>
      <c r="RWX29" s="12"/>
      <c r="RWY29" s="12"/>
      <c r="RWZ29" s="12"/>
      <c r="RXA29" s="12"/>
      <c r="RXB29" s="12"/>
      <c r="RXC29" s="12"/>
      <c r="RXD29" s="12"/>
      <c r="RXE29" s="12"/>
      <c r="RXF29" s="12"/>
      <c r="RXG29" s="12"/>
      <c r="RXH29" s="12"/>
      <c r="RXI29" s="12"/>
      <c r="RXJ29" s="12"/>
      <c r="RXK29" s="12"/>
      <c r="RXL29" s="12"/>
      <c r="RXM29" s="12"/>
      <c r="RXN29" s="12"/>
      <c r="RXO29" s="12"/>
      <c r="RXP29" s="12"/>
      <c r="RXQ29" s="12"/>
      <c r="RXR29" s="12"/>
      <c r="RXS29" s="12"/>
      <c r="RXT29" s="12"/>
      <c r="RXU29" s="12"/>
      <c r="RXV29" s="12"/>
      <c r="RXW29" s="12"/>
      <c r="RXX29" s="12"/>
      <c r="RXY29" s="12"/>
      <c r="RXZ29" s="12"/>
      <c r="RYA29" s="12"/>
      <c r="RYB29" s="12"/>
      <c r="RYC29" s="12"/>
      <c r="RYD29" s="12"/>
      <c r="RYE29" s="12"/>
      <c r="RYF29" s="12"/>
      <c r="RYG29" s="12"/>
      <c r="RYH29" s="12"/>
      <c r="RYI29" s="12"/>
      <c r="RYJ29" s="12"/>
      <c r="RYK29" s="12"/>
      <c r="RYL29" s="12"/>
      <c r="RYM29" s="12"/>
      <c r="RYN29" s="12"/>
      <c r="RYO29" s="12"/>
      <c r="RYP29" s="12"/>
      <c r="RYQ29" s="12"/>
      <c r="RYR29" s="12"/>
      <c r="RYS29" s="12"/>
      <c r="RYT29" s="12"/>
      <c r="RYU29" s="12"/>
      <c r="RYV29" s="12"/>
      <c r="RYW29" s="12"/>
      <c r="RYX29" s="12"/>
      <c r="RYY29" s="12"/>
      <c r="RYZ29" s="12"/>
      <c r="RZA29" s="12"/>
      <c r="RZB29" s="12"/>
      <c r="RZC29" s="12"/>
      <c r="RZD29" s="12"/>
      <c r="RZE29" s="12"/>
      <c r="RZF29" s="12"/>
      <c r="RZG29" s="12"/>
      <c r="RZH29" s="12"/>
      <c r="RZI29" s="12"/>
      <c r="RZJ29" s="12"/>
      <c r="RZK29" s="12"/>
      <c r="RZL29" s="12"/>
      <c r="RZM29" s="12"/>
      <c r="RZN29" s="12"/>
      <c r="RZO29" s="12"/>
      <c r="RZP29" s="12"/>
      <c r="RZQ29" s="12"/>
      <c r="RZR29" s="12"/>
      <c r="RZS29" s="12"/>
      <c r="RZT29" s="12"/>
      <c r="RZU29" s="12"/>
      <c r="RZV29" s="12"/>
      <c r="RZW29" s="12"/>
      <c r="RZX29" s="12"/>
      <c r="RZY29" s="12"/>
      <c r="RZZ29" s="12"/>
      <c r="SAA29" s="12"/>
      <c r="SAB29" s="12"/>
      <c r="SAC29" s="12"/>
      <c r="SAD29" s="12"/>
      <c r="SAE29" s="12"/>
      <c r="SAF29" s="12"/>
      <c r="SAG29" s="12"/>
      <c r="SAH29" s="12"/>
      <c r="SAI29" s="12"/>
      <c r="SAJ29" s="12"/>
      <c r="SAK29" s="12"/>
      <c r="SAL29" s="12"/>
      <c r="SAM29" s="12"/>
      <c r="SAN29" s="12"/>
      <c r="SAO29" s="12"/>
      <c r="SAP29" s="12"/>
      <c r="SAQ29" s="12"/>
      <c r="SAR29" s="12"/>
      <c r="SAS29" s="12"/>
      <c r="SAT29" s="12"/>
      <c r="SAU29" s="12"/>
      <c r="SAV29" s="12"/>
      <c r="SAW29" s="12"/>
      <c r="SAX29" s="12"/>
      <c r="SAY29" s="12"/>
      <c r="SAZ29" s="12"/>
      <c r="SBA29" s="12"/>
      <c r="SBB29" s="12"/>
      <c r="SBC29" s="12"/>
      <c r="SBD29" s="12"/>
      <c r="SBE29" s="12"/>
      <c r="SBF29" s="12"/>
      <c r="SBG29" s="12"/>
      <c r="SBH29" s="12"/>
      <c r="SBI29" s="12"/>
      <c r="SBJ29" s="12"/>
      <c r="SBK29" s="12"/>
      <c r="SBL29" s="12"/>
      <c r="SBM29" s="12"/>
      <c r="SBN29" s="12"/>
      <c r="SBO29" s="12"/>
      <c r="SBP29" s="12"/>
      <c r="SBQ29" s="12"/>
      <c r="SBR29" s="12"/>
      <c r="SBS29" s="12"/>
      <c r="SBT29" s="12"/>
      <c r="SBU29" s="12"/>
      <c r="SBV29" s="12"/>
      <c r="SBW29" s="12"/>
      <c r="SBX29" s="12"/>
      <c r="SBY29" s="12"/>
      <c r="SBZ29" s="12"/>
      <c r="SCA29" s="12"/>
      <c r="SCB29" s="12"/>
      <c r="SCC29" s="12"/>
      <c r="SCD29" s="12"/>
      <c r="SCE29" s="12"/>
      <c r="SCF29" s="12"/>
      <c r="SCG29" s="12"/>
      <c r="SCH29" s="12"/>
      <c r="SCI29" s="12"/>
      <c r="SCJ29" s="12"/>
      <c r="SCK29" s="12"/>
      <c r="SCL29" s="12"/>
      <c r="SCM29" s="12"/>
      <c r="SCN29" s="12"/>
      <c r="SCO29" s="12"/>
      <c r="SCP29" s="12"/>
      <c r="SCQ29" s="12"/>
      <c r="SCR29" s="12"/>
      <c r="SCS29" s="12"/>
      <c r="SCT29" s="12"/>
      <c r="SCU29" s="12"/>
      <c r="SCV29" s="12"/>
      <c r="SCW29" s="12"/>
      <c r="SCX29" s="12"/>
      <c r="SCY29" s="12"/>
      <c r="SCZ29" s="12"/>
      <c r="SDA29" s="12"/>
      <c r="SDB29" s="12"/>
      <c r="SDC29" s="12"/>
      <c r="SDD29" s="12"/>
      <c r="SDE29" s="12"/>
      <c r="SDF29" s="12"/>
      <c r="SDG29" s="12"/>
      <c r="SDH29" s="12"/>
      <c r="SDI29" s="12"/>
      <c r="SDJ29" s="12"/>
      <c r="SDK29" s="12"/>
      <c r="SDL29" s="12"/>
      <c r="SDM29" s="12"/>
      <c r="SDN29" s="12"/>
      <c r="SDO29" s="12"/>
      <c r="SDP29" s="12"/>
      <c r="SDQ29" s="12"/>
      <c r="SDR29" s="12"/>
      <c r="SDS29" s="12"/>
      <c r="SDT29" s="12"/>
      <c r="SDU29" s="12"/>
      <c r="SDV29" s="12"/>
      <c r="SDW29" s="12"/>
      <c r="SDX29" s="12"/>
      <c r="SDY29" s="12"/>
      <c r="SDZ29" s="12"/>
      <c r="SEA29" s="12"/>
      <c r="SEB29" s="12"/>
      <c r="SEC29" s="12"/>
      <c r="SED29" s="12"/>
      <c r="SEE29" s="12"/>
      <c r="SEF29" s="12"/>
      <c r="SEG29" s="12"/>
      <c r="SEH29" s="12"/>
      <c r="SEI29" s="12"/>
      <c r="SEJ29" s="12"/>
      <c r="SEK29" s="12"/>
      <c r="SEL29" s="12"/>
      <c r="SEM29" s="12"/>
      <c r="SEN29" s="12"/>
      <c r="SEO29" s="12"/>
      <c r="SEP29" s="12"/>
      <c r="SEQ29" s="12"/>
      <c r="SER29" s="12"/>
      <c r="SES29" s="12"/>
      <c r="SET29" s="12"/>
      <c r="SEU29" s="12"/>
      <c r="SEV29" s="12"/>
      <c r="SEW29" s="12"/>
      <c r="SEX29" s="12"/>
      <c r="SEY29" s="12"/>
      <c r="SEZ29" s="12"/>
      <c r="SFA29" s="12"/>
      <c r="SFB29" s="12"/>
      <c r="SFC29" s="12"/>
      <c r="SFD29" s="12"/>
      <c r="SFE29" s="12"/>
      <c r="SFF29" s="12"/>
      <c r="SFG29" s="12"/>
      <c r="SFH29" s="12"/>
      <c r="SFI29" s="12"/>
      <c r="SFJ29" s="12"/>
      <c r="SFK29" s="12"/>
      <c r="SFL29" s="12"/>
      <c r="SFM29" s="12"/>
      <c r="SFN29" s="12"/>
      <c r="SFO29" s="12"/>
      <c r="SFP29" s="12"/>
      <c r="SFQ29" s="12"/>
      <c r="SFR29" s="12"/>
      <c r="SFS29" s="12"/>
      <c r="SFT29" s="12"/>
      <c r="SFU29" s="12"/>
      <c r="SFV29" s="12"/>
      <c r="SFW29" s="12"/>
      <c r="SFX29" s="12"/>
      <c r="SFY29" s="12"/>
      <c r="SFZ29" s="12"/>
      <c r="SGA29" s="12"/>
      <c r="SGB29" s="12"/>
      <c r="SGC29" s="12"/>
      <c r="SGD29" s="12"/>
      <c r="SGE29" s="12"/>
      <c r="SGF29" s="12"/>
      <c r="SGG29" s="12"/>
      <c r="SGH29" s="12"/>
      <c r="SGI29" s="12"/>
      <c r="SGJ29" s="12"/>
      <c r="SGK29" s="12"/>
      <c r="SGL29" s="12"/>
      <c r="SGM29" s="12"/>
      <c r="SGN29" s="12"/>
      <c r="SGO29" s="12"/>
      <c r="SGP29" s="12"/>
      <c r="SGQ29" s="12"/>
      <c r="SGR29" s="12"/>
      <c r="SGS29" s="12"/>
      <c r="SGT29" s="12"/>
      <c r="SGU29" s="12"/>
      <c r="SGV29" s="12"/>
      <c r="SGW29" s="12"/>
      <c r="SGX29" s="12"/>
      <c r="SGY29" s="12"/>
      <c r="SGZ29" s="12"/>
      <c r="SHA29" s="12"/>
      <c r="SHB29" s="12"/>
      <c r="SHC29" s="12"/>
      <c r="SHD29" s="12"/>
      <c r="SHE29" s="12"/>
      <c r="SHF29" s="12"/>
      <c r="SHG29" s="12"/>
      <c r="SHH29" s="12"/>
      <c r="SHI29" s="12"/>
      <c r="SHJ29" s="12"/>
      <c r="SHK29" s="12"/>
      <c r="SHL29" s="12"/>
      <c r="SHM29" s="12"/>
      <c r="SHN29" s="12"/>
      <c r="SHO29" s="12"/>
      <c r="SHP29" s="12"/>
      <c r="SHQ29" s="12"/>
      <c r="SHR29" s="12"/>
      <c r="SHS29" s="12"/>
      <c r="SHT29" s="12"/>
      <c r="SHU29" s="12"/>
      <c r="SHV29" s="12"/>
      <c r="SHW29" s="12"/>
      <c r="SHX29" s="12"/>
      <c r="SHY29" s="12"/>
      <c r="SHZ29" s="12"/>
      <c r="SIA29" s="12"/>
      <c r="SIB29" s="12"/>
      <c r="SIC29" s="12"/>
      <c r="SID29" s="12"/>
      <c r="SIE29" s="12"/>
      <c r="SIF29" s="12"/>
      <c r="SIG29" s="12"/>
      <c r="SIH29" s="12"/>
      <c r="SII29" s="12"/>
      <c r="SIJ29" s="12"/>
      <c r="SIK29" s="12"/>
      <c r="SIL29" s="12"/>
      <c r="SIM29" s="12"/>
      <c r="SIN29" s="12"/>
      <c r="SIO29" s="12"/>
      <c r="SIP29" s="12"/>
      <c r="SIQ29" s="12"/>
      <c r="SIR29" s="12"/>
      <c r="SIS29" s="12"/>
      <c r="SIT29" s="12"/>
      <c r="SIU29" s="12"/>
      <c r="SIV29" s="12"/>
      <c r="SIW29" s="12"/>
      <c r="SIX29" s="12"/>
      <c r="SIY29" s="12"/>
      <c r="SIZ29" s="12"/>
      <c r="SJA29" s="12"/>
      <c r="SJB29" s="12"/>
      <c r="SJC29" s="12"/>
      <c r="SJD29" s="12"/>
      <c r="SJE29" s="12"/>
      <c r="SJF29" s="12"/>
      <c r="SJG29" s="12"/>
      <c r="SJH29" s="12"/>
      <c r="SJI29" s="12"/>
      <c r="SJJ29" s="12"/>
      <c r="SJK29" s="12"/>
      <c r="SJL29" s="12"/>
      <c r="SJM29" s="12"/>
      <c r="SJN29" s="12"/>
      <c r="SJO29" s="12"/>
      <c r="SJP29" s="12"/>
      <c r="SJQ29" s="12"/>
      <c r="SJR29" s="12"/>
      <c r="SJS29" s="12"/>
      <c r="SJT29" s="12"/>
      <c r="SJU29" s="12"/>
      <c r="SJV29" s="12"/>
      <c r="SJW29" s="12"/>
      <c r="SJX29" s="12"/>
      <c r="SJY29" s="12"/>
      <c r="SJZ29" s="12"/>
      <c r="SKA29" s="12"/>
      <c r="SKB29" s="12"/>
      <c r="SKC29" s="12"/>
      <c r="SKD29" s="12"/>
      <c r="SKE29" s="12"/>
      <c r="SKF29" s="12"/>
      <c r="SKG29" s="12"/>
      <c r="SKH29" s="12"/>
      <c r="SKI29" s="12"/>
      <c r="SKJ29" s="12"/>
      <c r="SKK29" s="12"/>
      <c r="SKL29" s="12"/>
      <c r="SKM29" s="12"/>
      <c r="SKN29" s="12"/>
      <c r="SKO29" s="12"/>
      <c r="SKP29" s="12"/>
      <c r="SKQ29" s="12"/>
      <c r="SKR29" s="12"/>
      <c r="SKS29" s="12"/>
      <c r="SKT29" s="12"/>
      <c r="SKU29" s="12"/>
      <c r="SKV29" s="12"/>
      <c r="SKW29" s="12"/>
      <c r="SKX29" s="12"/>
      <c r="SKY29" s="12"/>
      <c r="SKZ29" s="12"/>
      <c r="SLA29" s="12"/>
      <c r="SLB29" s="12"/>
      <c r="SLC29" s="12"/>
      <c r="SLD29" s="12"/>
      <c r="SLE29" s="12"/>
      <c r="SLF29" s="12"/>
      <c r="SLG29" s="12"/>
      <c r="SLH29" s="12"/>
      <c r="SLI29" s="12"/>
      <c r="SLJ29" s="12"/>
      <c r="SLK29" s="12"/>
      <c r="SLL29" s="12"/>
      <c r="SLM29" s="12"/>
      <c r="SLN29" s="12"/>
      <c r="SLO29" s="12"/>
      <c r="SLP29" s="12"/>
      <c r="SLQ29" s="12"/>
      <c r="SLR29" s="12"/>
      <c r="SLS29" s="12"/>
      <c r="SLT29" s="12"/>
      <c r="SLU29" s="12"/>
      <c r="SLV29" s="12"/>
      <c r="SLW29" s="12"/>
      <c r="SLX29" s="12"/>
      <c r="SLY29" s="12"/>
      <c r="SLZ29" s="12"/>
      <c r="SMA29" s="12"/>
      <c r="SMB29" s="12"/>
      <c r="SMC29" s="12"/>
      <c r="SMD29" s="12"/>
      <c r="SME29" s="12"/>
      <c r="SMF29" s="12"/>
      <c r="SMG29" s="12"/>
      <c r="SMH29" s="12"/>
      <c r="SMI29" s="12"/>
      <c r="SMJ29" s="12"/>
      <c r="SMK29" s="12"/>
      <c r="SML29" s="12"/>
      <c r="SMM29" s="12"/>
      <c r="SMN29" s="12"/>
      <c r="SMO29" s="12"/>
      <c r="SMP29" s="12"/>
      <c r="SMQ29" s="12"/>
      <c r="SMR29" s="12"/>
      <c r="SMS29" s="12"/>
      <c r="SMT29" s="12"/>
      <c r="SMU29" s="12"/>
      <c r="SMV29" s="12"/>
      <c r="SMW29" s="12"/>
      <c r="SMX29" s="12"/>
      <c r="SMY29" s="12"/>
      <c r="SMZ29" s="12"/>
      <c r="SNA29" s="12"/>
      <c r="SNB29" s="12"/>
      <c r="SNC29" s="12"/>
      <c r="SND29" s="12"/>
      <c r="SNE29" s="12"/>
      <c r="SNF29" s="12"/>
      <c r="SNG29" s="12"/>
      <c r="SNH29" s="12"/>
      <c r="SNI29" s="12"/>
      <c r="SNJ29" s="12"/>
      <c r="SNK29" s="12"/>
      <c r="SNL29" s="12"/>
      <c r="SNM29" s="12"/>
      <c r="SNN29" s="12"/>
      <c r="SNO29" s="12"/>
      <c r="SNP29" s="12"/>
      <c r="SNQ29" s="12"/>
      <c r="SNR29" s="12"/>
      <c r="SNS29" s="12"/>
      <c r="SNT29" s="12"/>
      <c r="SNU29" s="12"/>
      <c r="SNV29" s="12"/>
      <c r="SNW29" s="12"/>
      <c r="SNX29" s="12"/>
      <c r="SNY29" s="12"/>
      <c r="SNZ29" s="12"/>
      <c r="SOA29" s="12"/>
      <c r="SOB29" s="12"/>
      <c r="SOC29" s="12"/>
      <c r="SOD29" s="12"/>
      <c r="SOE29" s="12"/>
      <c r="SOF29" s="12"/>
      <c r="SOG29" s="12"/>
      <c r="SOH29" s="12"/>
      <c r="SOI29" s="12"/>
      <c r="SOJ29" s="12"/>
      <c r="SOK29" s="12"/>
      <c r="SOL29" s="12"/>
      <c r="SOM29" s="12"/>
      <c r="SON29" s="12"/>
      <c r="SOO29" s="12"/>
      <c r="SOP29" s="12"/>
      <c r="SOQ29" s="12"/>
      <c r="SOR29" s="12"/>
      <c r="SOS29" s="12"/>
      <c r="SOT29" s="12"/>
      <c r="SOU29" s="12"/>
      <c r="SOV29" s="12"/>
      <c r="SOW29" s="12"/>
      <c r="SOX29" s="12"/>
      <c r="SOY29" s="12"/>
      <c r="SOZ29" s="12"/>
      <c r="SPA29" s="12"/>
      <c r="SPB29" s="12"/>
      <c r="SPC29" s="12"/>
      <c r="SPD29" s="12"/>
      <c r="SPE29" s="12"/>
      <c r="SPF29" s="12"/>
      <c r="SPG29" s="12"/>
      <c r="SPH29" s="12"/>
      <c r="SPI29" s="12"/>
      <c r="SPJ29" s="12"/>
      <c r="SPK29" s="12"/>
      <c r="SPL29" s="12"/>
      <c r="SPM29" s="12"/>
      <c r="SPN29" s="12"/>
      <c r="SPO29" s="12"/>
      <c r="SPP29" s="12"/>
      <c r="SPQ29" s="12"/>
      <c r="SPR29" s="12"/>
      <c r="SPS29" s="12"/>
      <c r="SPT29" s="12"/>
      <c r="SPU29" s="12"/>
      <c r="SPV29" s="12"/>
      <c r="SPW29" s="12"/>
      <c r="SPX29" s="12"/>
      <c r="SPY29" s="12"/>
      <c r="SPZ29" s="12"/>
      <c r="SQA29" s="12"/>
      <c r="SQB29" s="12"/>
      <c r="SQC29" s="12"/>
      <c r="SQD29" s="12"/>
      <c r="SQE29" s="12"/>
      <c r="SQF29" s="12"/>
      <c r="SQG29" s="12"/>
      <c r="SQH29" s="12"/>
      <c r="SQI29" s="12"/>
      <c r="SQJ29" s="12"/>
      <c r="SQK29" s="12"/>
      <c r="SQL29" s="12"/>
      <c r="SQM29" s="12"/>
      <c r="SQN29" s="12"/>
      <c r="SQO29" s="12"/>
      <c r="SQP29" s="12"/>
      <c r="SQQ29" s="12"/>
      <c r="SQR29" s="12"/>
      <c r="SQS29" s="12"/>
      <c r="SQT29" s="12"/>
      <c r="SQU29" s="12"/>
      <c r="SQV29" s="12"/>
      <c r="SQW29" s="12"/>
      <c r="SQX29" s="12"/>
      <c r="SQY29" s="12"/>
      <c r="SQZ29" s="12"/>
      <c r="SRA29" s="12"/>
      <c r="SRB29" s="12"/>
      <c r="SRC29" s="12"/>
      <c r="SRD29" s="12"/>
      <c r="SRE29" s="12"/>
      <c r="SRF29" s="12"/>
      <c r="SRG29" s="12"/>
      <c r="SRH29" s="12"/>
      <c r="SRI29" s="12"/>
      <c r="SRJ29" s="12"/>
      <c r="SRK29" s="12"/>
      <c r="SRL29" s="12"/>
      <c r="SRM29" s="12"/>
      <c r="SRN29" s="12"/>
      <c r="SRO29" s="12"/>
      <c r="SRP29" s="12"/>
      <c r="SRQ29" s="12"/>
      <c r="SRR29" s="12"/>
      <c r="SRS29" s="12"/>
      <c r="SRT29" s="12"/>
      <c r="SRU29" s="12"/>
      <c r="SRV29" s="12"/>
      <c r="SRW29" s="12"/>
      <c r="SRX29" s="12"/>
      <c r="SRY29" s="12"/>
      <c r="SRZ29" s="12"/>
      <c r="SSA29" s="12"/>
      <c r="SSB29" s="12"/>
      <c r="SSC29" s="12"/>
      <c r="SSD29" s="12"/>
      <c r="SSE29" s="12"/>
      <c r="SSF29" s="12"/>
      <c r="SSG29" s="12"/>
      <c r="SSH29" s="12"/>
      <c r="SSI29" s="12"/>
      <c r="SSJ29" s="12"/>
      <c r="SSK29" s="12"/>
      <c r="SSL29" s="12"/>
      <c r="SSM29" s="12"/>
      <c r="SSN29" s="12"/>
      <c r="SSO29" s="12"/>
      <c r="SSP29" s="12"/>
      <c r="SSQ29" s="12"/>
      <c r="SSR29" s="12"/>
      <c r="SSS29" s="12"/>
      <c r="SST29" s="12"/>
      <c r="SSU29" s="12"/>
      <c r="SSV29" s="12"/>
      <c r="SSW29" s="12"/>
      <c r="SSX29" s="12"/>
      <c r="SSY29" s="12"/>
      <c r="SSZ29" s="12"/>
      <c r="STA29" s="12"/>
      <c r="STB29" s="12"/>
      <c r="STC29" s="12"/>
      <c r="STD29" s="12"/>
      <c r="STE29" s="12"/>
      <c r="STF29" s="12"/>
      <c r="STG29" s="12"/>
      <c r="STH29" s="12"/>
      <c r="STI29" s="12"/>
      <c r="STJ29" s="12"/>
      <c r="STK29" s="12"/>
      <c r="STL29" s="12"/>
      <c r="STM29" s="12"/>
      <c r="STN29" s="12"/>
      <c r="STO29" s="12"/>
      <c r="STP29" s="12"/>
      <c r="STQ29" s="12"/>
      <c r="STR29" s="12"/>
      <c r="STS29" s="12"/>
      <c r="STT29" s="12"/>
      <c r="STU29" s="12"/>
      <c r="STV29" s="12"/>
      <c r="STW29" s="12"/>
      <c r="STX29" s="12"/>
      <c r="STY29" s="12"/>
      <c r="STZ29" s="12"/>
      <c r="SUA29" s="12"/>
      <c r="SUB29" s="12"/>
      <c r="SUC29" s="12"/>
      <c r="SUD29" s="12"/>
      <c r="SUE29" s="12"/>
      <c r="SUF29" s="12"/>
      <c r="SUG29" s="12"/>
      <c r="SUH29" s="12"/>
      <c r="SUI29" s="12"/>
      <c r="SUJ29" s="12"/>
      <c r="SUK29" s="12"/>
      <c r="SUL29" s="12"/>
      <c r="SUM29" s="12"/>
      <c r="SUN29" s="12"/>
      <c r="SUO29" s="12"/>
      <c r="SUP29" s="12"/>
      <c r="SUQ29" s="12"/>
      <c r="SUR29" s="12"/>
      <c r="SUS29" s="12"/>
      <c r="SUT29" s="12"/>
      <c r="SUU29" s="12"/>
      <c r="SUV29" s="12"/>
      <c r="SUW29" s="12"/>
      <c r="SUX29" s="12"/>
      <c r="SUY29" s="12"/>
      <c r="SUZ29" s="12"/>
      <c r="SVA29" s="12"/>
      <c r="SVB29" s="12"/>
      <c r="SVC29" s="12"/>
      <c r="SVD29" s="12"/>
      <c r="SVE29" s="12"/>
      <c r="SVF29" s="12"/>
      <c r="SVG29" s="12"/>
      <c r="SVH29" s="12"/>
      <c r="SVI29" s="12"/>
      <c r="SVJ29" s="12"/>
      <c r="SVK29" s="12"/>
      <c r="SVL29" s="12"/>
      <c r="SVM29" s="12"/>
      <c r="SVN29" s="12"/>
      <c r="SVO29" s="12"/>
      <c r="SVP29" s="12"/>
      <c r="SVQ29" s="12"/>
      <c r="SVR29" s="12"/>
      <c r="SVS29" s="12"/>
      <c r="SVT29" s="12"/>
      <c r="SVU29" s="12"/>
      <c r="SVV29" s="12"/>
      <c r="SVW29" s="12"/>
      <c r="SVX29" s="12"/>
      <c r="SVY29" s="12"/>
      <c r="SVZ29" s="12"/>
      <c r="SWA29" s="12"/>
      <c r="SWB29" s="12"/>
      <c r="SWC29" s="12"/>
      <c r="SWD29" s="12"/>
      <c r="SWE29" s="12"/>
      <c r="SWF29" s="12"/>
      <c r="SWG29" s="12"/>
      <c r="SWH29" s="12"/>
      <c r="SWI29" s="12"/>
      <c r="SWJ29" s="12"/>
      <c r="SWK29" s="12"/>
      <c r="SWL29" s="12"/>
      <c r="SWM29" s="12"/>
      <c r="SWN29" s="12"/>
      <c r="SWO29" s="12"/>
      <c r="SWP29" s="12"/>
      <c r="SWQ29" s="12"/>
      <c r="SWR29" s="12"/>
      <c r="SWS29" s="12"/>
      <c r="SWT29" s="12"/>
      <c r="SWU29" s="12"/>
      <c r="SWV29" s="12"/>
      <c r="SWW29" s="12"/>
      <c r="SWX29" s="12"/>
      <c r="SWY29" s="12"/>
      <c r="SWZ29" s="12"/>
      <c r="SXA29" s="12"/>
      <c r="SXB29" s="12"/>
      <c r="SXC29" s="12"/>
      <c r="SXD29" s="12"/>
      <c r="SXE29" s="12"/>
      <c r="SXF29" s="12"/>
      <c r="SXG29" s="12"/>
      <c r="SXH29" s="12"/>
      <c r="SXI29" s="12"/>
      <c r="SXJ29" s="12"/>
      <c r="SXK29" s="12"/>
      <c r="SXL29" s="12"/>
      <c r="SXM29" s="12"/>
      <c r="SXN29" s="12"/>
      <c r="SXO29" s="12"/>
      <c r="SXP29" s="12"/>
      <c r="SXQ29" s="12"/>
      <c r="SXR29" s="12"/>
      <c r="SXS29" s="12"/>
      <c r="SXT29" s="12"/>
      <c r="SXU29" s="12"/>
      <c r="SXV29" s="12"/>
      <c r="SXW29" s="12"/>
      <c r="SXX29" s="12"/>
      <c r="SXY29" s="12"/>
      <c r="SXZ29" s="12"/>
      <c r="SYA29" s="12"/>
      <c r="SYB29" s="12"/>
      <c r="SYC29" s="12"/>
      <c r="SYD29" s="12"/>
      <c r="SYE29" s="12"/>
      <c r="SYF29" s="12"/>
      <c r="SYG29" s="12"/>
      <c r="SYH29" s="12"/>
      <c r="SYI29" s="12"/>
      <c r="SYJ29" s="12"/>
      <c r="SYK29" s="12"/>
      <c r="SYL29" s="12"/>
      <c r="SYM29" s="12"/>
      <c r="SYN29" s="12"/>
      <c r="SYO29" s="12"/>
      <c r="SYP29" s="12"/>
      <c r="SYQ29" s="12"/>
      <c r="SYR29" s="12"/>
      <c r="SYS29" s="12"/>
      <c r="SYT29" s="12"/>
      <c r="SYU29" s="12"/>
      <c r="SYV29" s="12"/>
      <c r="SYW29" s="12"/>
      <c r="SYX29" s="12"/>
      <c r="SYY29" s="12"/>
      <c r="SYZ29" s="12"/>
      <c r="SZA29" s="12"/>
      <c r="SZB29" s="12"/>
      <c r="SZC29" s="12"/>
      <c r="SZD29" s="12"/>
      <c r="SZE29" s="12"/>
      <c r="SZF29" s="12"/>
      <c r="SZG29" s="12"/>
      <c r="SZH29" s="12"/>
      <c r="SZI29" s="12"/>
      <c r="SZJ29" s="12"/>
      <c r="SZK29" s="12"/>
      <c r="SZL29" s="12"/>
      <c r="SZM29" s="12"/>
      <c r="SZN29" s="12"/>
      <c r="SZO29" s="12"/>
      <c r="SZP29" s="12"/>
      <c r="SZQ29" s="12"/>
      <c r="SZR29" s="12"/>
      <c r="SZS29" s="12"/>
      <c r="SZT29" s="12"/>
      <c r="SZU29" s="12"/>
      <c r="SZV29" s="12"/>
      <c r="SZW29" s="12"/>
      <c r="SZX29" s="12"/>
      <c r="SZY29" s="12"/>
      <c r="SZZ29" s="12"/>
      <c r="TAA29" s="12"/>
      <c r="TAB29" s="12"/>
      <c r="TAC29" s="12"/>
      <c r="TAD29" s="12"/>
      <c r="TAE29" s="12"/>
      <c r="TAF29" s="12"/>
      <c r="TAG29" s="12"/>
      <c r="TAH29" s="12"/>
      <c r="TAI29" s="12"/>
      <c r="TAJ29" s="12"/>
      <c r="TAK29" s="12"/>
      <c r="TAL29" s="12"/>
      <c r="TAM29" s="12"/>
      <c r="TAN29" s="12"/>
      <c r="TAO29" s="12"/>
      <c r="TAP29" s="12"/>
      <c r="TAQ29" s="12"/>
      <c r="TAR29" s="12"/>
      <c r="TAS29" s="12"/>
      <c r="TAT29" s="12"/>
      <c r="TAU29" s="12"/>
      <c r="TAV29" s="12"/>
      <c r="TAW29" s="12"/>
      <c r="TAX29" s="12"/>
      <c r="TAY29" s="12"/>
      <c r="TAZ29" s="12"/>
      <c r="TBA29" s="12"/>
      <c r="TBB29" s="12"/>
      <c r="TBC29" s="12"/>
      <c r="TBD29" s="12"/>
      <c r="TBE29" s="12"/>
      <c r="TBF29" s="12"/>
      <c r="TBG29" s="12"/>
      <c r="TBH29" s="12"/>
      <c r="TBI29" s="12"/>
      <c r="TBJ29" s="12"/>
      <c r="TBK29" s="12"/>
      <c r="TBL29" s="12"/>
      <c r="TBM29" s="12"/>
      <c r="TBN29" s="12"/>
      <c r="TBO29" s="12"/>
      <c r="TBP29" s="12"/>
      <c r="TBQ29" s="12"/>
      <c r="TBR29" s="12"/>
      <c r="TBS29" s="12"/>
      <c r="TBT29" s="12"/>
      <c r="TBU29" s="12"/>
      <c r="TBV29" s="12"/>
      <c r="TBW29" s="12"/>
      <c r="TBX29" s="12"/>
      <c r="TBY29" s="12"/>
      <c r="TBZ29" s="12"/>
      <c r="TCA29" s="12"/>
      <c r="TCB29" s="12"/>
      <c r="TCC29" s="12"/>
      <c r="TCD29" s="12"/>
      <c r="TCE29" s="12"/>
      <c r="TCF29" s="12"/>
      <c r="TCG29" s="12"/>
      <c r="TCH29" s="12"/>
      <c r="TCI29" s="12"/>
      <c r="TCJ29" s="12"/>
      <c r="TCK29" s="12"/>
      <c r="TCL29" s="12"/>
      <c r="TCM29" s="12"/>
      <c r="TCN29" s="12"/>
      <c r="TCO29" s="12"/>
      <c r="TCP29" s="12"/>
      <c r="TCQ29" s="12"/>
      <c r="TCR29" s="12"/>
      <c r="TCS29" s="12"/>
      <c r="TCT29" s="12"/>
      <c r="TCU29" s="12"/>
      <c r="TCV29" s="12"/>
      <c r="TCW29" s="12"/>
      <c r="TCX29" s="12"/>
      <c r="TCY29" s="12"/>
      <c r="TCZ29" s="12"/>
      <c r="TDA29" s="12"/>
      <c r="TDB29" s="12"/>
      <c r="TDC29" s="12"/>
      <c r="TDD29" s="12"/>
      <c r="TDE29" s="12"/>
      <c r="TDF29" s="12"/>
      <c r="TDG29" s="12"/>
      <c r="TDH29" s="12"/>
      <c r="TDI29" s="12"/>
      <c r="TDJ29" s="12"/>
      <c r="TDK29" s="12"/>
      <c r="TDL29" s="12"/>
      <c r="TDM29" s="12"/>
      <c r="TDN29" s="12"/>
      <c r="TDO29" s="12"/>
      <c r="TDP29" s="12"/>
      <c r="TDQ29" s="12"/>
      <c r="TDR29" s="12"/>
      <c r="TDS29" s="12"/>
      <c r="TDT29" s="12"/>
      <c r="TDU29" s="12"/>
      <c r="TDV29" s="12"/>
      <c r="TDW29" s="12"/>
      <c r="TDX29" s="12"/>
      <c r="TDY29" s="12"/>
      <c r="TDZ29" s="12"/>
      <c r="TEA29" s="12"/>
      <c r="TEB29" s="12"/>
      <c r="TEC29" s="12"/>
      <c r="TED29" s="12"/>
      <c r="TEE29" s="12"/>
      <c r="TEF29" s="12"/>
      <c r="TEG29" s="12"/>
      <c r="TEH29" s="12"/>
      <c r="TEI29" s="12"/>
      <c r="TEJ29" s="12"/>
      <c r="TEK29" s="12"/>
      <c r="TEL29" s="12"/>
      <c r="TEM29" s="12"/>
      <c r="TEN29" s="12"/>
      <c r="TEO29" s="12"/>
      <c r="TEP29" s="12"/>
      <c r="TEQ29" s="12"/>
      <c r="TER29" s="12"/>
      <c r="TES29" s="12"/>
      <c r="TET29" s="12"/>
      <c r="TEU29" s="12"/>
      <c r="TEV29" s="12"/>
      <c r="TEW29" s="12"/>
      <c r="TEX29" s="12"/>
      <c r="TEY29" s="12"/>
      <c r="TEZ29" s="12"/>
      <c r="TFA29" s="12"/>
      <c r="TFB29" s="12"/>
      <c r="TFC29" s="12"/>
      <c r="TFD29" s="12"/>
      <c r="TFE29" s="12"/>
      <c r="TFF29" s="12"/>
      <c r="TFG29" s="12"/>
      <c r="TFH29" s="12"/>
      <c r="TFI29" s="12"/>
      <c r="TFJ29" s="12"/>
      <c r="TFK29" s="12"/>
      <c r="TFL29" s="12"/>
      <c r="TFM29" s="12"/>
      <c r="TFN29" s="12"/>
      <c r="TFO29" s="12"/>
      <c r="TFP29" s="12"/>
      <c r="TFQ29" s="12"/>
      <c r="TFR29" s="12"/>
      <c r="TFS29" s="12"/>
      <c r="TFT29" s="12"/>
      <c r="TFU29" s="12"/>
      <c r="TFV29" s="12"/>
      <c r="TFW29" s="12"/>
      <c r="TFX29" s="12"/>
      <c r="TFY29" s="12"/>
      <c r="TFZ29" s="12"/>
      <c r="TGA29" s="12"/>
      <c r="TGB29" s="12"/>
      <c r="TGC29" s="12"/>
      <c r="TGD29" s="12"/>
      <c r="TGE29" s="12"/>
      <c r="TGF29" s="12"/>
      <c r="TGG29" s="12"/>
      <c r="TGH29" s="12"/>
      <c r="TGI29" s="12"/>
      <c r="TGJ29" s="12"/>
      <c r="TGK29" s="12"/>
      <c r="TGL29" s="12"/>
      <c r="TGM29" s="12"/>
      <c r="TGN29" s="12"/>
      <c r="TGO29" s="12"/>
      <c r="TGP29" s="12"/>
      <c r="TGQ29" s="12"/>
      <c r="TGR29" s="12"/>
      <c r="TGS29" s="12"/>
      <c r="TGT29" s="12"/>
      <c r="TGU29" s="12"/>
      <c r="TGV29" s="12"/>
      <c r="TGW29" s="12"/>
      <c r="TGX29" s="12"/>
      <c r="TGY29" s="12"/>
      <c r="TGZ29" s="12"/>
      <c r="THA29" s="12"/>
      <c r="THB29" s="12"/>
      <c r="THC29" s="12"/>
      <c r="THD29" s="12"/>
      <c r="THE29" s="12"/>
      <c r="THF29" s="12"/>
      <c r="THG29" s="12"/>
      <c r="THH29" s="12"/>
      <c r="THI29" s="12"/>
      <c r="THJ29" s="12"/>
      <c r="THK29" s="12"/>
      <c r="THL29" s="12"/>
      <c r="THM29" s="12"/>
      <c r="THN29" s="12"/>
      <c r="THO29" s="12"/>
      <c r="THP29" s="12"/>
      <c r="THQ29" s="12"/>
      <c r="THR29" s="12"/>
      <c r="THS29" s="12"/>
      <c r="THT29" s="12"/>
      <c r="THU29" s="12"/>
      <c r="THV29" s="12"/>
      <c r="THW29" s="12"/>
      <c r="THX29" s="12"/>
      <c r="THY29" s="12"/>
      <c r="THZ29" s="12"/>
      <c r="TIA29" s="12"/>
      <c r="TIB29" s="12"/>
      <c r="TIC29" s="12"/>
      <c r="TID29" s="12"/>
      <c r="TIE29" s="12"/>
      <c r="TIF29" s="12"/>
      <c r="TIG29" s="12"/>
      <c r="TIH29" s="12"/>
      <c r="TII29" s="12"/>
      <c r="TIJ29" s="12"/>
      <c r="TIK29" s="12"/>
      <c r="TIL29" s="12"/>
      <c r="TIM29" s="12"/>
      <c r="TIN29" s="12"/>
      <c r="TIO29" s="12"/>
      <c r="TIP29" s="12"/>
      <c r="TIQ29" s="12"/>
      <c r="TIR29" s="12"/>
      <c r="TIS29" s="12"/>
      <c r="TIT29" s="12"/>
      <c r="TIU29" s="12"/>
      <c r="TIV29" s="12"/>
      <c r="TIW29" s="12"/>
      <c r="TIX29" s="12"/>
      <c r="TIY29" s="12"/>
      <c r="TIZ29" s="12"/>
      <c r="TJA29" s="12"/>
      <c r="TJB29" s="12"/>
      <c r="TJC29" s="12"/>
      <c r="TJD29" s="12"/>
      <c r="TJE29" s="12"/>
      <c r="TJF29" s="12"/>
      <c r="TJG29" s="12"/>
      <c r="TJH29" s="12"/>
      <c r="TJI29" s="12"/>
      <c r="TJJ29" s="12"/>
      <c r="TJK29" s="12"/>
      <c r="TJL29" s="12"/>
      <c r="TJM29" s="12"/>
      <c r="TJN29" s="12"/>
      <c r="TJO29" s="12"/>
      <c r="TJP29" s="12"/>
      <c r="TJQ29" s="12"/>
      <c r="TJR29" s="12"/>
      <c r="TJS29" s="12"/>
      <c r="TJT29" s="12"/>
      <c r="TJU29" s="12"/>
      <c r="TJV29" s="12"/>
      <c r="TJW29" s="12"/>
      <c r="TJX29" s="12"/>
      <c r="TJY29" s="12"/>
      <c r="TJZ29" s="12"/>
      <c r="TKA29" s="12"/>
      <c r="TKB29" s="12"/>
      <c r="TKC29" s="12"/>
      <c r="TKD29" s="12"/>
      <c r="TKE29" s="12"/>
      <c r="TKF29" s="12"/>
      <c r="TKG29" s="12"/>
      <c r="TKH29" s="12"/>
      <c r="TKI29" s="12"/>
      <c r="TKJ29" s="12"/>
      <c r="TKK29" s="12"/>
      <c r="TKL29" s="12"/>
      <c r="TKM29" s="12"/>
      <c r="TKN29" s="12"/>
      <c r="TKO29" s="12"/>
      <c r="TKP29" s="12"/>
      <c r="TKQ29" s="12"/>
      <c r="TKR29" s="12"/>
      <c r="TKS29" s="12"/>
      <c r="TKT29" s="12"/>
      <c r="TKU29" s="12"/>
      <c r="TKV29" s="12"/>
      <c r="TKW29" s="12"/>
      <c r="TKX29" s="12"/>
      <c r="TKY29" s="12"/>
      <c r="TKZ29" s="12"/>
      <c r="TLA29" s="12"/>
      <c r="TLB29" s="12"/>
      <c r="TLC29" s="12"/>
      <c r="TLD29" s="12"/>
      <c r="TLE29" s="12"/>
      <c r="TLF29" s="12"/>
      <c r="TLG29" s="12"/>
      <c r="TLH29" s="12"/>
      <c r="TLI29" s="12"/>
      <c r="TLJ29" s="12"/>
      <c r="TLK29" s="12"/>
      <c r="TLL29" s="12"/>
      <c r="TLM29" s="12"/>
      <c r="TLN29" s="12"/>
      <c r="TLO29" s="12"/>
      <c r="TLP29" s="12"/>
      <c r="TLQ29" s="12"/>
      <c r="TLR29" s="12"/>
      <c r="TLS29" s="12"/>
      <c r="TLT29" s="12"/>
      <c r="TLU29" s="12"/>
      <c r="TLV29" s="12"/>
      <c r="TLW29" s="12"/>
      <c r="TLX29" s="12"/>
      <c r="TLY29" s="12"/>
      <c r="TLZ29" s="12"/>
      <c r="TMA29" s="12"/>
      <c r="TMB29" s="12"/>
      <c r="TMC29" s="12"/>
      <c r="TMD29" s="12"/>
      <c r="TME29" s="12"/>
      <c r="TMF29" s="12"/>
      <c r="TMG29" s="12"/>
      <c r="TMH29" s="12"/>
      <c r="TMI29" s="12"/>
      <c r="TMJ29" s="12"/>
      <c r="TMK29" s="12"/>
      <c r="TML29" s="12"/>
      <c r="TMM29" s="12"/>
      <c r="TMN29" s="12"/>
      <c r="TMO29" s="12"/>
      <c r="TMP29" s="12"/>
      <c r="TMQ29" s="12"/>
      <c r="TMR29" s="12"/>
      <c r="TMS29" s="12"/>
      <c r="TMT29" s="12"/>
      <c r="TMU29" s="12"/>
      <c r="TMV29" s="12"/>
      <c r="TMW29" s="12"/>
      <c r="TMX29" s="12"/>
      <c r="TMY29" s="12"/>
      <c r="TMZ29" s="12"/>
      <c r="TNA29" s="12"/>
      <c r="TNB29" s="12"/>
      <c r="TNC29" s="12"/>
      <c r="TND29" s="12"/>
      <c r="TNE29" s="12"/>
      <c r="TNF29" s="12"/>
      <c r="TNG29" s="12"/>
      <c r="TNH29" s="12"/>
      <c r="TNI29" s="12"/>
      <c r="TNJ29" s="12"/>
      <c r="TNK29" s="12"/>
      <c r="TNL29" s="12"/>
      <c r="TNM29" s="12"/>
      <c r="TNN29" s="12"/>
      <c r="TNO29" s="12"/>
      <c r="TNP29" s="12"/>
      <c r="TNQ29" s="12"/>
      <c r="TNR29" s="12"/>
      <c r="TNS29" s="12"/>
      <c r="TNT29" s="12"/>
      <c r="TNU29" s="12"/>
      <c r="TNV29" s="12"/>
      <c r="TNW29" s="12"/>
      <c r="TNX29" s="12"/>
      <c r="TNY29" s="12"/>
      <c r="TNZ29" s="12"/>
      <c r="TOA29" s="12"/>
      <c r="TOB29" s="12"/>
      <c r="TOC29" s="12"/>
      <c r="TOD29" s="12"/>
      <c r="TOE29" s="12"/>
      <c r="TOF29" s="12"/>
      <c r="TOG29" s="12"/>
      <c r="TOH29" s="12"/>
      <c r="TOI29" s="12"/>
      <c r="TOJ29" s="12"/>
      <c r="TOK29" s="12"/>
      <c r="TOL29" s="12"/>
      <c r="TOM29" s="12"/>
      <c r="TON29" s="12"/>
      <c r="TOO29" s="12"/>
      <c r="TOP29" s="12"/>
      <c r="TOQ29" s="12"/>
      <c r="TOR29" s="12"/>
      <c r="TOS29" s="12"/>
      <c r="TOT29" s="12"/>
      <c r="TOU29" s="12"/>
      <c r="TOV29" s="12"/>
      <c r="TOW29" s="12"/>
      <c r="TOX29" s="12"/>
      <c r="TOY29" s="12"/>
      <c r="TOZ29" s="12"/>
      <c r="TPA29" s="12"/>
      <c r="TPB29" s="12"/>
      <c r="TPC29" s="12"/>
      <c r="TPD29" s="12"/>
      <c r="TPE29" s="12"/>
      <c r="TPF29" s="12"/>
      <c r="TPG29" s="12"/>
      <c r="TPH29" s="12"/>
      <c r="TPI29" s="12"/>
      <c r="TPJ29" s="12"/>
      <c r="TPK29" s="12"/>
      <c r="TPL29" s="12"/>
      <c r="TPM29" s="12"/>
      <c r="TPN29" s="12"/>
      <c r="TPO29" s="12"/>
      <c r="TPP29" s="12"/>
      <c r="TPQ29" s="12"/>
      <c r="TPR29" s="12"/>
      <c r="TPS29" s="12"/>
      <c r="TPT29" s="12"/>
      <c r="TPU29" s="12"/>
      <c r="TPV29" s="12"/>
      <c r="TPW29" s="12"/>
      <c r="TPX29" s="12"/>
      <c r="TPY29" s="12"/>
      <c r="TPZ29" s="12"/>
      <c r="TQA29" s="12"/>
      <c r="TQB29" s="12"/>
      <c r="TQC29" s="12"/>
      <c r="TQD29" s="12"/>
      <c r="TQE29" s="12"/>
      <c r="TQF29" s="12"/>
      <c r="TQG29" s="12"/>
      <c r="TQH29" s="12"/>
      <c r="TQI29" s="12"/>
      <c r="TQJ29" s="12"/>
      <c r="TQK29" s="12"/>
      <c r="TQL29" s="12"/>
      <c r="TQM29" s="12"/>
      <c r="TQN29" s="12"/>
      <c r="TQO29" s="12"/>
      <c r="TQP29" s="12"/>
      <c r="TQQ29" s="12"/>
      <c r="TQR29" s="12"/>
      <c r="TQS29" s="12"/>
      <c r="TQT29" s="12"/>
      <c r="TQU29" s="12"/>
      <c r="TQV29" s="12"/>
      <c r="TQW29" s="12"/>
      <c r="TQX29" s="12"/>
      <c r="TQY29" s="12"/>
      <c r="TQZ29" s="12"/>
      <c r="TRA29" s="12"/>
      <c r="TRB29" s="12"/>
      <c r="TRC29" s="12"/>
      <c r="TRD29" s="12"/>
      <c r="TRE29" s="12"/>
      <c r="TRF29" s="12"/>
      <c r="TRG29" s="12"/>
      <c r="TRH29" s="12"/>
      <c r="TRI29" s="12"/>
      <c r="TRJ29" s="12"/>
      <c r="TRK29" s="12"/>
      <c r="TRL29" s="12"/>
      <c r="TRM29" s="12"/>
      <c r="TRN29" s="12"/>
      <c r="TRO29" s="12"/>
      <c r="TRP29" s="12"/>
      <c r="TRQ29" s="12"/>
      <c r="TRR29" s="12"/>
      <c r="TRS29" s="12"/>
      <c r="TRT29" s="12"/>
      <c r="TRU29" s="12"/>
      <c r="TRV29" s="12"/>
      <c r="TRW29" s="12"/>
      <c r="TRX29" s="12"/>
      <c r="TRY29" s="12"/>
      <c r="TRZ29" s="12"/>
      <c r="TSA29" s="12"/>
      <c r="TSB29" s="12"/>
      <c r="TSC29" s="12"/>
      <c r="TSD29" s="12"/>
      <c r="TSE29" s="12"/>
      <c r="TSF29" s="12"/>
      <c r="TSG29" s="12"/>
      <c r="TSH29" s="12"/>
      <c r="TSI29" s="12"/>
      <c r="TSJ29" s="12"/>
      <c r="TSK29" s="12"/>
      <c r="TSL29" s="12"/>
      <c r="TSM29" s="12"/>
      <c r="TSN29" s="12"/>
      <c r="TSO29" s="12"/>
      <c r="TSP29" s="12"/>
      <c r="TSQ29" s="12"/>
      <c r="TSR29" s="12"/>
      <c r="TSS29" s="12"/>
      <c r="TST29" s="12"/>
      <c r="TSU29" s="12"/>
      <c r="TSV29" s="12"/>
      <c r="TSW29" s="12"/>
      <c r="TSX29" s="12"/>
      <c r="TSY29" s="12"/>
      <c r="TSZ29" s="12"/>
      <c r="TTA29" s="12"/>
      <c r="TTB29" s="12"/>
      <c r="TTC29" s="12"/>
      <c r="TTD29" s="12"/>
      <c r="TTE29" s="12"/>
      <c r="TTF29" s="12"/>
      <c r="TTG29" s="12"/>
      <c r="TTH29" s="12"/>
      <c r="TTI29" s="12"/>
      <c r="TTJ29" s="12"/>
      <c r="TTK29" s="12"/>
      <c r="TTL29" s="12"/>
      <c r="TTM29" s="12"/>
      <c r="TTN29" s="12"/>
      <c r="TTO29" s="12"/>
      <c r="TTP29" s="12"/>
      <c r="TTQ29" s="12"/>
      <c r="TTR29" s="12"/>
      <c r="TTS29" s="12"/>
      <c r="TTT29" s="12"/>
      <c r="TTU29" s="12"/>
      <c r="TTV29" s="12"/>
      <c r="TTW29" s="12"/>
      <c r="TTX29" s="12"/>
      <c r="TTY29" s="12"/>
      <c r="TTZ29" s="12"/>
      <c r="TUA29" s="12"/>
      <c r="TUB29" s="12"/>
      <c r="TUC29" s="12"/>
      <c r="TUD29" s="12"/>
      <c r="TUE29" s="12"/>
      <c r="TUF29" s="12"/>
      <c r="TUG29" s="12"/>
      <c r="TUH29" s="12"/>
      <c r="TUI29" s="12"/>
      <c r="TUJ29" s="12"/>
      <c r="TUK29" s="12"/>
      <c r="TUL29" s="12"/>
      <c r="TUM29" s="12"/>
      <c r="TUN29" s="12"/>
      <c r="TUO29" s="12"/>
      <c r="TUP29" s="12"/>
      <c r="TUQ29" s="12"/>
      <c r="TUR29" s="12"/>
      <c r="TUS29" s="12"/>
      <c r="TUT29" s="12"/>
      <c r="TUU29" s="12"/>
      <c r="TUV29" s="12"/>
      <c r="TUW29" s="12"/>
      <c r="TUX29" s="12"/>
      <c r="TUY29" s="12"/>
      <c r="TUZ29" s="12"/>
      <c r="TVA29" s="12"/>
      <c r="TVB29" s="12"/>
      <c r="TVC29" s="12"/>
      <c r="TVD29" s="12"/>
      <c r="TVE29" s="12"/>
      <c r="TVF29" s="12"/>
      <c r="TVG29" s="12"/>
      <c r="TVH29" s="12"/>
      <c r="TVI29" s="12"/>
      <c r="TVJ29" s="12"/>
      <c r="TVK29" s="12"/>
      <c r="TVL29" s="12"/>
      <c r="TVM29" s="12"/>
      <c r="TVN29" s="12"/>
      <c r="TVO29" s="12"/>
      <c r="TVP29" s="12"/>
      <c r="TVQ29" s="12"/>
      <c r="TVR29" s="12"/>
      <c r="TVS29" s="12"/>
      <c r="TVT29" s="12"/>
      <c r="TVU29" s="12"/>
      <c r="TVV29" s="12"/>
      <c r="TVW29" s="12"/>
      <c r="TVX29" s="12"/>
      <c r="TVY29" s="12"/>
      <c r="TVZ29" s="12"/>
      <c r="TWA29" s="12"/>
      <c r="TWB29" s="12"/>
      <c r="TWC29" s="12"/>
      <c r="TWD29" s="12"/>
      <c r="TWE29" s="12"/>
      <c r="TWF29" s="12"/>
      <c r="TWG29" s="12"/>
      <c r="TWH29" s="12"/>
      <c r="TWI29" s="12"/>
      <c r="TWJ29" s="12"/>
      <c r="TWK29" s="12"/>
      <c r="TWL29" s="12"/>
      <c r="TWM29" s="12"/>
      <c r="TWN29" s="12"/>
      <c r="TWO29" s="12"/>
      <c r="TWP29" s="12"/>
      <c r="TWQ29" s="12"/>
      <c r="TWR29" s="12"/>
      <c r="TWS29" s="12"/>
      <c r="TWT29" s="12"/>
      <c r="TWU29" s="12"/>
      <c r="TWV29" s="12"/>
      <c r="TWW29" s="12"/>
      <c r="TWX29" s="12"/>
      <c r="TWY29" s="12"/>
      <c r="TWZ29" s="12"/>
      <c r="TXA29" s="12"/>
      <c r="TXB29" s="12"/>
      <c r="TXC29" s="12"/>
      <c r="TXD29" s="12"/>
      <c r="TXE29" s="12"/>
      <c r="TXF29" s="12"/>
      <c r="TXG29" s="12"/>
      <c r="TXH29" s="12"/>
      <c r="TXI29" s="12"/>
      <c r="TXJ29" s="12"/>
      <c r="TXK29" s="12"/>
      <c r="TXL29" s="12"/>
      <c r="TXM29" s="12"/>
      <c r="TXN29" s="12"/>
      <c r="TXO29" s="12"/>
      <c r="TXP29" s="12"/>
      <c r="TXQ29" s="12"/>
      <c r="TXR29" s="12"/>
      <c r="TXS29" s="12"/>
      <c r="TXT29" s="12"/>
      <c r="TXU29" s="12"/>
      <c r="TXV29" s="12"/>
      <c r="TXW29" s="12"/>
      <c r="TXX29" s="12"/>
      <c r="TXY29" s="12"/>
      <c r="TXZ29" s="12"/>
      <c r="TYA29" s="12"/>
      <c r="TYB29" s="12"/>
      <c r="TYC29" s="12"/>
      <c r="TYD29" s="12"/>
      <c r="TYE29" s="12"/>
      <c r="TYF29" s="12"/>
      <c r="TYG29" s="12"/>
      <c r="TYH29" s="12"/>
      <c r="TYI29" s="12"/>
      <c r="TYJ29" s="12"/>
      <c r="TYK29" s="12"/>
      <c r="TYL29" s="12"/>
      <c r="TYM29" s="12"/>
      <c r="TYN29" s="12"/>
      <c r="TYO29" s="12"/>
      <c r="TYP29" s="12"/>
      <c r="TYQ29" s="12"/>
      <c r="TYR29" s="12"/>
      <c r="TYS29" s="12"/>
      <c r="TYT29" s="12"/>
      <c r="TYU29" s="12"/>
      <c r="TYV29" s="12"/>
      <c r="TYW29" s="12"/>
      <c r="TYX29" s="12"/>
      <c r="TYY29" s="12"/>
      <c r="TYZ29" s="12"/>
      <c r="TZA29" s="12"/>
      <c r="TZB29" s="12"/>
      <c r="TZC29" s="12"/>
      <c r="TZD29" s="12"/>
      <c r="TZE29" s="12"/>
      <c r="TZF29" s="12"/>
      <c r="TZG29" s="12"/>
      <c r="TZH29" s="12"/>
      <c r="TZI29" s="12"/>
      <c r="TZJ29" s="12"/>
      <c r="TZK29" s="12"/>
      <c r="TZL29" s="12"/>
      <c r="TZM29" s="12"/>
      <c r="TZN29" s="12"/>
      <c r="TZO29" s="12"/>
      <c r="TZP29" s="12"/>
      <c r="TZQ29" s="12"/>
      <c r="TZR29" s="12"/>
      <c r="TZS29" s="12"/>
      <c r="TZT29" s="12"/>
      <c r="TZU29" s="12"/>
      <c r="TZV29" s="12"/>
      <c r="TZW29" s="12"/>
      <c r="TZX29" s="12"/>
      <c r="TZY29" s="12"/>
      <c r="TZZ29" s="12"/>
      <c r="UAA29" s="12"/>
      <c r="UAB29" s="12"/>
      <c r="UAC29" s="12"/>
      <c r="UAD29" s="12"/>
      <c r="UAE29" s="12"/>
      <c r="UAF29" s="12"/>
      <c r="UAG29" s="12"/>
      <c r="UAH29" s="12"/>
      <c r="UAI29" s="12"/>
      <c r="UAJ29" s="12"/>
      <c r="UAK29" s="12"/>
      <c r="UAL29" s="12"/>
      <c r="UAM29" s="12"/>
      <c r="UAN29" s="12"/>
      <c r="UAO29" s="12"/>
      <c r="UAP29" s="12"/>
      <c r="UAQ29" s="12"/>
      <c r="UAR29" s="12"/>
      <c r="UAS29" s="12"/>
      <c r="UAT29" s="12"/>
      <c r="UAU29" s="12"/>
      <c r="UAV29" s="12"/>
      <c r="UAW29" s="12"/>
      <c r="UAX29" s="12"/>
      <c r="UAY29" s="12"/>
      <c r="UAZ29" s="12"/>
      <c r="UBA29" s="12"/>
      <c r="UBB29" s="12"/>
      <c r="UBC29" s="12"/>
      <c r="UBD29" s="12"/>
      <c r="UBE29" s="12"/>
      <c r="UBF29" s="12"/>
      <c r="UBG29" s="12"/>
      <c r="UBH29" s="12"/>
      <c r="UBI29" s="12"/>
      <c r="UBJ29" s="12"/>
      <c r="UBK29" s="12"/>
      <c r="UBL29" s="12"/>
      <c r="UBM29" s="12"/>
      <c r="UBN29" s="12"/>
      <c r="UBO29" s="12"/>
      <c r="UBP29" s="12"/>
      <c r="UBQ29" s="12"/>
      <c r="UBR29" s="12"/>
      <c r="UBS29" s="12"/>
      <c r="UBT29" s="12"/>
      <c r="UBU29" s="12"/>
      <c r="UBV29" s="12"/>
      <c r="UBW29" s="12"/>
      <c r="UBX29" s="12"/>
      <c r="UBY29" s="12"/>
      <c r="UBZ29" s="12"/>
      <c r="UCA29" s="12"/>
      <c r="UCB29" s="12"/>
      <c r="UCC29" s="12"/>
      <c r="UCD29" s="12"/>
      <c r="UCE29" s="12"/>
      <c r="UCF29" s="12"/>
      <c r="UCG29" s="12"/>
      <c r="UCH29" s="12"/>
      <c r="UCI29" s="12"/>
      <c r="UCJ29" s="12"/>
      <c r="UCK29" s="12"/>
      <c r="UCL29" s="12"/>
      <c r="UCM29" s="12"/>
      <c r="UCN29" s="12"/>
      <c r="UCO29" s="12"/>
      <c r="UCP29" s="12"/>
      <c r="UCQ29" s="12"/>
      <c r="UCR29" s="12"/>
      <c r="UCS29" s="12"/>
      <c r="UCT29" s="12"/>
      <c r="UCU29" s="12"/>
      <c r="UCV29" s="12"/>
      <c r="UCW29" s="12"/>
      <c r="UCX29" s="12"/>
      <c r="UCY29" s="12"/>
      <c r="UCZ29" s="12"/>
      <c r="UDA29" s="12"/>
      <c r="UDB29" s="12"/>
      <c r="UDC29" s="12"/>
      <c r="UDD29" s="12"/>
      <c r="UDE29" s="12"/>
      <c r="UDF29" s="12"/>
      <c r="UDG29" s="12"/>
      <c r="UDH29" s="12"/>
      <c r="UDI29" s="12"/>
      <c r="UDJ29" s="12"/>
      <c r="UDK29" s="12"/>
      <c r="UDL29" s="12"/>
      <c r="UDM29" s="12"/>
      <c r="UDN29" s="12"/>
      <c r="UDO29" s="12"/>
      <c r="UDP29" s="12"/>
      <c r="UDQ29" s="12"/>
      <c r="UDR29" s="12"/>
      <c r="UDS29" s="12"/>
      <c r="UDT29" s="12"/>
      <c r="UDU29" s="12"/>
      <c r="UDV29" s="12"/>
      <c r="UDW29" s="12"/>
      <c r="UDX29" s="12"/>
      <c r="UDY29" s="12"/>
      <c r="UDZ29" s="12"/>
      <c r="UEA29" s="12"/>
      <c r="UEB29" s="12"/>
      <c r="UEC29" s="12"/>
      <c r="UED29" s="12"/>
      <c r="UEE29" s="12"/>
      <c r="UEF29" s="12"/>
      <c r="UEG29" s="12"/>
      <c r="UEH29" s="12"/>
      <c r="UEI29" s="12"/>
      <c r="UEJ29" s="12"/>
      <c r="UEK29" s="12"/>
      <c r="UEL29" s="12"/>
      <c r="UEM29" s="12"/>
      <c r="UEN29" s="12"/>
      <c r="UEO29" s="12"/>
      <c r="UEP29" s="12"/>
      <c r="UEQ29" s="12"/>
      <c r="UER29" s="12"/>
      <c r="UES29" s="12"/>
      <c r="UET29" s="12"/>
      <c r="UEU29" s="12"/>
      <c r="UEV29" s="12"/>
      <c r="UEW29" s="12"/>
      <c r="UEX29" s="12"/>
      <c r="UEY29" s="12"/>
      <c r="UEZ29" s="12"/>
      <c r="UFA29" s="12"/>
      <c r="UFB29" s="12"/>
      <c r="UFC29" s="12"/>
      <c r="UFD29" s="12"/>
      <c r="UFE29" s="12"/>
      <c r="UFF29" s="12"/>
      <c r="UFG29" s="12"/>
      <c r="UFH29" s="12"/>
      <c r="UFI29" s="12"/>
      <c r="UFJ29" s="12"/>
      <c r="UFK29" s="12"/>
      <c r="UFL29" s="12"/>
      <c r="UFM29" s="12"/>
      <c r="UFN29" s="12"/>
      <c r="UFO29" s="12"/>
      <c r="UFP29" s="12"/>
      <c r="UFQ29" s="12"/>
      <c r="UFR29" s="12"/>
      <c r="UFS29" s="12"/>
      <c r="UFT29" s="12"/>
      <c r="UFU29" s="12"/>
      <c r="UFV29" s="12"/>
      <c r="UFW29" s="12"/>
      <c r="UFX29" s="12"/>
      <c r="UFY29" s="12"/>
      <c r="UFZ29" s="12"/>
      <c r="UGA29" s="12"/>
      <c r="UGB29" s="12"/>
      <c r="UGC29" s="12"/>
      <c r="UGD29" s="12"/>
      <c r="UGE29" s="12"/>
      <c r="UGF29" s="12"/>
      <c r="UGG29" s="12"/>
      <c r="UGH29" s="12"/>
      <c r="UGI29" s="12"/>
      <c r="UGJ29" s="12"/>
      <c r="UGK29" s="12"/>
      <c r="UGL29" s="12"/>
      <c r="UGM29" s="12"/>
      <c r="UGN29" s="12"/>
      <c r="UGO29" s="12"/>
      <c r="UGP29" s="12"/>
      <c r="UGQ29" s="12"/>
      <c r="UGR29" s="12"/>
      <c r="UGS29" s="12"/>
      <c r="UGT29" s="12"/>
      <c r="UGU29" s="12"/>
      <c r="UGV29" s="12"/>
      <c r="UGW29" s="12"/>
      <c r="UGX29" s="12"/>
      <c r="UGY29" s="12"/>
      <c r="UGZ29" s="12"/>
      <c r="UHA29" s="12"/>
      <c r="UHB29" s="12"/>
      <c r="UHC29" s="12"/>
      <c r="UHD29" s="12"/>
      <c r="UHE29" s="12"/>
      <c r="UHF29" s="12"/>
      <c r="UHG29" s="12"/>
      <c r="UHH29" s="12"/>
      <c r="UHI29" s="12"/>
      <c r="UHJ29" s="12"/>
      <c r="UHK29" s="12"/>
      <c r="UHL29" s="12"/>
      <c r="UHM29" s="12"/>
      <c r="UHN29" s="12"/>
      <c r="UHO29" s="12"/>
      <c r="UHP29" s="12"/>
      <c r="UHQ29" s="12"/>
      <c r="UHR29" s="12"/>
      <c r="UHS29" s="12"/>
      <c r="UHT29" s="12"/>
      <c r="UHU29" s="12"/>
      <c r="UHV29" s="12"/>
      <c r="UHW29" s="12"/>
      <c r="UHX29" s="12"/>
      <c r="UHY29" s="12"/>
      <c r="UHZ29" s="12"/>
      <c r="UIA29" s="12"/>
      <c r="UIB29" s="12"/>
      <c r="UIC29" s="12"/>
      <c r="UID29" s="12"/>
      <c r="UIE29" s="12"/>
      <c r="UIF29" s="12"/>
      <c r="UIG29" s="12"/>
      <c r="UIH29" s="12"/>
      <c r="UII29" s="12"/>
      <c r="UIJ29" s="12"/>
      <c r="UIK29" s="12"/>
      <c r="UIL29" s="12"/>
      <c r="UIM29" s="12"/>
      <c r="UIN29" s="12"/>
      <c r="UIO29" s="12"/>
      <c r="UIP29" s="12"/>
      <c r="UIQ29" s="12"/>
      <c r="UIR29" s="12"/>
      <c r="UIS29" s="12"/>
      <c r="UIT29" s="12"/>
      <c r="UIU29" s="12"/>
      <c r="UIV29" s="12"/>
      <c r="UIW29" s="12"/>
      <c r="UIX29" s="12"/>
      <c r="UIY29" s="12"/>
      <c r="UIZ29" s="12"/>
      <c r="UJA29" s="12"/>
      <c r="UJB29" s="12"/>
      <c r="UJC29" s="12"/>
      <c r="UJD29" s="12"/>
      <c r="UJE29" s="12"/>
      <c r="UJF29" s="12"/>
      <c r="UJG29" s="12"/>
      <c r="UJH29" s="12"/>
      <c r="UJI29" s="12"/>
      <c r="UJJ29" s="12"/>
      <c r="UJK29" s="12"/>
      <c r="UJL29" s="12"/>
      <c r="UJM29" s="12"/>
      <c r="UJN29" s="12"/>
      <c r="UJO29" s="12"/>
      <c r="UJP29" s="12"/>
      <c r="UJQ29" s="12"/>
      <c r="UJR29" s="12"/>
      <c r="UJS29" s="12"/>
      <c r="UJT29" s="12"/>
      <c r="UJU29" s="12"/>
      <c r="UJV29" s="12"/>
      <c r="UJW29" s="12"/>
      <c r="UJX29" s="12"/>
      <c r="UJY29" s="12"/>
      <c r="UJZ29" s="12"/>
      <c r="UKA29" s="12"/>
      <c r="UKB29" s="12"/>
      <c r="UKC29" s="12"/>
      <c r="UKD29" s="12"/>
      <c r="UKE29" s="12"/>
      <c r="UKF29" s="12"/>
      <c r="UKG29" s="12"/>
      <c r="UKH29" s="12"/>
      <c r="UKI29" s="12"/>
      <c r="UKJ29" s="12"/>
      <c r="UKK29" s="12"/>
      <c r="UKL29" s="12"/>
      <c r="UKM29" s="12"/>
      <c r="UKN29" s="12"/>
      <c r="UKO29" s="12"/>
      <c r="UKP29" s="12"/>
      <c r="UKQ29" s="12"/>
      <c r="UKR29" s="12"/>
      <c r="UKS29" s="12"/>
      <c r="UKT29" s="12"/>
      <c r="UKU29" s="12"/>
      <c r="UKV29" s="12"/>
      <c r="UKW29" s="12"/>
      <c r="UKX29" s="12"/>
      <c r="UKY29" s="12"/>
      <c r="UKZ29" s="12"/>
      <c r="ULA29" s="12"/>
      <c r="ULB29" s="12"/>
      <c r="ULC29" s="12"/>
      <c r="ULD29" s="12"/>
      <c r="ULE29" s="12"/>
      <c r="ULF29" s="12"/>
      <c r="ULG29" s="12"/>
      <c r="ULH29" s="12"/>
      <c r="ULI29" s="12"/>
      <c r="ULJ29" s="12"/>
      <c r="ULK29" s="12"/>
      <c r="ULL29" s="12"/>
      <c r="ULM29" s="12"/>
      <c r="ULN29" s="12"/>
      <c r="ULO29" s="12"/>
      <c r="ULP29" s="12"/>
      <c r="ULQ29" s="12"/>
      <c r="ULR29" s="12"/>
      <c r="ULS29" s="12"/>
      <c r="ULT29" s="12"/>
      <c r="ULU29" s="12"/>
      <c r="ULV29" s="12"/>
      <c r="ULW29" s="12"/>
      <c r="ULX29" s="12"/>
      <c r="ULY29" s="12"/>
      <c r="ULZ29" s="12"/>
      <c r="UMA29" s="12"/>
      <c r="UMB29" s="12"/>
      <c r="UMC29" s="12"/>
      <c r="UMD29" s="12"/>
      <c r="UME29" s="12"/>
      <c r="UMF29" s="12"/>
      <c r="UMG29" s="12"/>
      <c r="UMH29" s="12"/>
      <c r="UMI29" s="12"/>
      <c r="UMJ29" s="12"/>
      <c r="UMK29" s="12"/>
      <c r="UML29" s="12"/>
      <c r="UMM29" s="12"/>
      <c r="UMN29" s="12"/>
      <c r="UMO29" s="12"/>
      <c r="UMP29" s="12"/>
      <c r="UMQ29" s="12"/>
      <c r="UMR29" s="12"/>
      <c r="UMS29" s="12"/>
      <c r="UMT29" s="12"/>
      <c r="UMU29" s="12"/>
      <c r="UMV29" s="12"/>
      <c r="UMW29" s="12"/>
      <c r="UMX29" s="12"/>
      <c r="UMY29" s="12"/>
      <c r="UMZ29" s="12"/>
      <c r="UNA29" s="12"/>
      <c r="UNB29" s="12"/>
      <c r="UNC29" s="12"/>
      <c r="UND29" s="12"/>
      <c r="UNE29" s="12"/>
      <c r="UNF29" s="12"/>
      <c r="UNG29" s="12"/>
      <c r="UNH29" s="12"/>
      <c r="UNI29" s="12"/>
      <c r="UNJ29" s="12"/>
      <c r="UNK29" s="12"/>
      <c r="UNL29" s="12"/>
      <c r="UNM29" s="12"/>
      <c r="UNN29" s="12"/>
      <c r="UNO29" s="12"/>
      <c r="UNP29" s="12"/>
      <c r="UNQ29" s="12"/>
      <c r="UNR29" s="12"/>
      <c r="UNS29" s="12"/>
      <c r="UNT29" s="12"/>
      <c r="UNU29" s="12"/>
      <c r="UNV29" s="12"/>
      <c r="UNW29" s="12"/>
      <c r="UNX29" s="12"/>
      <c r="UNY29" s="12"/>
      <c r="UNZ29" s="12"/>
      <c r="UOA29" s="12"/>
      <c r="UOB29" s="12"/>
      <c r="UOC29" s="12"/>
      <c r="UOD29" s="12"/>
      <c r="UOE29" s="12"/>
      <c r="UOF29" s="12"/>
      <c r="UOG29" s="12"/>
      <c r="UOH29" s="12"/>
      <c r="UOI29" s="12"/>
      <c r="UOJ29" s="12"/>
      <c r="UOK29" s="12"/>
      <c r="UOL29" s="12"/>
      <c r="UOM29" s="12"/>
      <c r="UON29" s="12"/>
      <c r="UOO29" s="12"/>
      <c r="UOP29" s="12"/>
      <c r="UOQ29" s="12"/>
      <c r="UOR29" s="12"/>
      <c r="UOS29" s="12"/>
      <c r="UOT29" s="12"/>
      <c r="UOU29" s="12"/>
      <c r="UOV29" s="12"/>
      <c r="UOW29" s="12"/>
      <c r="UOX29" s="12"/>
      <c r="UOY29" s="12"/>
      <c r="UOZ29" s="12"/>
      <c r="UPA29" s="12"/>
      <c r="UPB29" s="12"/>
      <c r="UPC29" s="12"/>
      <c r="UPD29" s="12"/>
      <c r="UPE29" s="12"/>
      <c r="UPF29" s="12"/>
      <c r="UPG29" s="12"/>
      <c r="UPH29" s="12"/>
      <c r="UPI29" s="12"/>
      <c r="UPJ29" s="12"/>
      <c r="UPK29" s="12"/>
      <c r="UPL29" s="12"/>
      <c r="UPM29" s="12"/>
      <c r="UPN29" s="12"/>
      <c r="UPO29" s="12"/>
      <c r="UPP29" s="12"/>
      <c r="UPQ29" s="12"/>
      <c r="UPR29" s="12"/>
      <c r="UPS29" s="12"/>
      <c r="UPT29" s="12"/>
      <c r="UPU29" s="12"/>
      <c r="UPV29" s="12"/>
      <c r="UPW29" s="12"/>
      <c r="UPX29" s="12"/>
      <c r="UPY29" s="12"/>
      <c r="UPZ29" s="12"/>
      <c r="UQA29" s="12"/>
      <c r="UQB29" s="12"/>
      <c r="UQC29" s="12"/>
      <c r="UQD29" s="12"/>
      <c r="UQE29" s="12"/>
      <c r="UQF29" s="12"/>
      <c r="UQG29" s="12"/>
      <c r="UQH29" s="12"/>
      <c r="UQI29" s="12"/>
      <c r="UQJ29" s="12"/>
      <c r="UQK29" s="12"/>
      <c r="UQL29" s="12"/>
      <c r="UQM29" s="12"/>
      <c r="UQN29" s="12"/>
      <c r="UQO29" s="12"/>
      <c r="UQP29" s="12"/>
      <c r="UQQ29" s="12"/>
      <c r="UQR29" s="12"/>
      <c r="UQS29" s="12"/>
      <c r="UQT29" s="12"/>
      <c r="UQU29" s="12"/>
      <c r="UQV29" s="12"/>
      <c r="UQW29" s="12"/>
      <c r="UQX29" s="12"/>
      <c r="UQY29" s="12"/>
      <c r="UQZ29" s="12"/>
      <c r="URA29" s="12"/>
      <c r="URB29" s="12"/>
      <c r="URC29" s="12"/>
      <c r="URD29" s="12"/>
      <c r="URE29" s="12"/>
      <c r="URF29" s="12"/>
      <c r="URG29" s="12"/>
      <c r="URH29" s="12"/>
      <c r="URI29" s="12"/>
      <c r="URJ29" s="12"/>
      <c r="URK29" s="12"/>
      <c r="URL29" s="12"/>
      <c r="URM29" s="12"/>
      <c r="URN29" s="12"/>
      <c r="URO29" s="12"/>
      <c r="URP29" s="12"/>
      <c r="URQ29" s="12"/>
      <c r="URR29" s="12"/>
      <c r="URS29" s="12"/>
      <c r="URT29" s="12"/>
      <c r="URU29" s="12"/>
      <c r="URV29" s="12"/>
      <c r="URW29" s="12"/>
      <c r="URX29" s="12"/>
      <c r="URY29" s="12"/>
      <c r="URZ29" s="12"/>
      <c r="USA29" s="12"/>
      <c r="USB29" s="12"/>
      <c r="USC29" s="12"/>
      <c r="USD29" s="12"/>
      <c r="USE29" s="12"/>
      <c r="USF29" s="12"/>
      <c r="USG29" s="12"/>
      <c r="USH29" s="12"/>
      <c r="USI29" s="12"/>
      <c r="USJ29" s="12"/>
      <c r="USK29" s="12"/>
      <c r="USL29" s="12"/>
      <c r="USM29" s="12"/>
      <c r="USN29" s="12"/>
      <c r="USO29" s="12"/>
      <c r="USP29" s="12"/>
      <c r="USQ29" s="12"/>
      <c r="USR29" s="12"/>
      <c r="USS29" s="12"/>
      <c r="UST29" s="12"/>
      <c r="USU29" s="12"/>
      <c r="USV29" s="12"/>
      <c r="USW29" s="12"/>
      <c r="USX29" s="12"/>
      <c r="USY29" s="12"/>
      <c r="USZ29" s="12"/>
      <c r="UTA29" s="12"/>
      <c r="UTB29" s="12"/>
      <c r="UTC29" s="12"/>
      <c r="UTD29" s="12"/>
      <c r="UTE29" s="12"/>
      <c r="UTF29" s="12"/>
      <c r="UTG29" s="12"/>
      <c r="UTH29" s="12"/>
      <c r="UTI29" s="12"/>
      <c r="UTJ29" s="12"/>
      <c r="UTK29" s="12"/>
      <c r="UTL29" s="12"/>
      <c r="UTM29" s="12"/>
      <c r="UTN29" s="12"/>
      <c r="UTO29" s="12"/>
      <c r="UTP29" s="12"/>
      <c r="UTQ29" s="12"/>
      <c r="UTR29" s="12"/>
      <c r="UTS29" s="12"/>
      <c r="UTT29" s="12"/>
      <c r="UTU29" s="12"/>
      <c r="UTV29" s="12"/>
      <c r="UTW29" s="12"/>
      <c r="UTX29" s="12"/>
      <c r="UTY29" s="12"/>
      <c r="UTZ29" s="12"/>
      <c r="UUA29" s="12"/>
      <c r="UUB29" s="12"/>
      <c r="UUC29" s="12"/>
      <c r="UUD29" s="12"/>
      <c r="UUE29" s="12"/>
      <c r="UUF29" s="12"/>
      <c r="UUG29" s="12"/>
      <c r="UUH29" s="12"/>
      <c r="UUI29" s="12"/>
      <c r="UUJ29" s="12"/>
      <c r="UUK29" s="12"/>
      <c r="UUL29" s="12"/>
      <c r="UUM29" s="12"/>
      <c r="UUN29" s="12"/>
      <c r="UUO29" s="12"/>
      <c r="UUP29" s="12"/>
      <c r="UUQ29" s="12"/>
      <c r="UUR29" s="12"/>
      <c r="UUS29" s="12"/>
      <c r="UUT29" s="12"/>
      <c r="UUU29" s="12"/>
      <c r="UUV29" s="12"/>
      <c r="UUW29" s="12"/>
      <c r="UUX29" s="12"/>
      <c r="UUY29" s="12"/>
      <c r="UUZ29" s="12"/>
      <c r="UVA29" s="12"/>
      <c r="UVB29" s="12"/>
      <c r="UVC29" s="12"/>
      <c r="UVD29" s="12"/>
      <c r="UVE29" s="12"/>
      <c r="UVF29" s="12"/>
      <c r="UVG29" s="12"/>
      <c r="UVH29" s="12"/>
      <c r="UVI29" s="12"/>
      <c r="UVJ29" s="12"/>
      <c r="UVK29" s="12"/>
      <c r="UVL29" s="12"/>
      <c r="UVM29" s="12"/>
      <c r="UVN29" s="12"/>
      <c r="UVO29" s="12"/>
      <c r="UVP29" s="12"/>
      <c r="UVQ29" s="12"/>
      <c r="UVR29" s="12"/>
      <c r="UVS29" s="12"/>
      <c r="UVT29" s="12"/>
      <c r="UVU29" s="12"/>
      <c r="UVV29" s="12"/>
      <c r="UVW29" s="12"/>
      <c r="UVX29" s="12"/>
      <c r="UVY29" s="12"/>
      <c r="UVZ29" s="12"/>
      <c r="UWA29" s="12"/>
      <c r="UWB29" s="12"/>
      <c r="UWC29" s="12"/>
      <c r="UWD29" s="12"/>
      <c r="UWE29" s="12"/>
      <c r="UWF29" s="12"/>
      <c r="UWG29" s="12"/>
      <c r="UWH29" s="12"/>
      <c r="UWI29" s="12"/>
      <c r="UWJ29" s="12"/>
      <c r="UWK29" s="12"/>
      <c r="UWL29" s="12"/>
      <c r="UWM29" s="12"/>
      <c r="UWN29" s="12"/>
      <c r="UWO29" s="12"/>
      <c r="UWP29" s="12"/>
      <c r="UWQ29" s="12"/>
      <c r="UWR29" s="12"/>
      <c r="UWS29" s="12"/>
      <c r="UWT29" s="12"/>
      <c r="UWU29" s="12"/>
      <c r="UWV29" s="12"/>
      <c r="UWW29" s="12"/>
      <c r="UWX29" s="12"/>
      <c r="UWY29" s="12"/>
      <c r="UWZ29" s="12"/>
      <c r="UXA29" s="12"/>
      <c r="UXB29" s="12"/>
      <c r="UXC29" s="12"/>
      <c r="UXD29" s="12"/>
      <c r="UXE29" s="12"/>
      <c r="UXF29" s="12"/>
      <c r="UXG29" s="12"/>
      <c r="UXH29" s="12"/>
      <c r="UXI29" s="12"/>
      <c r="UXJ29" s="12"/>
      <c r="UXK29" s="12"/>
      <c r="UXL29" s="12"/>
      <c r="UXM29" s="12"/>
      <c r="UXN29" s="12"/>
      <c r="UXO29" s="12"/>
      <c r="UXP29" s="12"/>
      <c r="UXQ29" s="12"/>
      <c r="UXR29" s="12"/>
      <c r="UXS29" s="12"/>
      <c r="UXT29" s="12"/>
      <c r="UXU29" s="12"/>
      <c r="UXV29" s="12"/>
      <c r="UXW29" s="12"/>
      <c r="UXX29" s="12"/>
      <c r="UXY29" s="12"/>
      <c r="UXZ29" s="12"/>
      <c r="UYA29" s="12"/>
      <c r="UYB29" s="12"/>
      <c r="UYC29" s="12"/>
      <c r="UYD29" s="12"/>
      <c r="UYE29" s="12"/>
      <c r="UYF29" s="12"/>
      <c r="UYG29" s="12"/>
      <c r="UYH29" s="12"/>
      <c r="UYI29" s="12"/>
      <c r="UYJ29" s="12"/>
      <c r="UYK29" s="12"/>
      <c r="UYL29" s="12"/>
      <c r="UYM29" s="12"/>
      <c r="UYN29" s="12"/>
      <c r="UYO29" s="12"/>
      <c r="UYP29" s="12"/>
      <c r="UYQ29" s="12"/>
      <c r="UYR29" s="12"/>
      <c r="UYS29" s="12"/>
      <c r="UYT29" s="12"/>
      <c r="UYU29" s="12"/>
      <c r="UYV29" s="12"/>
      <c r="UYW29" s="12"/>
      <c r="UYX29" s="12"/>
      <c r="UYY29" s="12"/>
      <c r="UYZ29" s="12"/>
      <c r="UZA29" s="12"/>
      <c r="UZB29" s="12"/>
      <c r="UZC29" s="12"/>
      <c r="UZD29" s="12"/>
      <c r="UZE29" s="12"/>
      <c r="UZF29" s="12"/>
      <c r="UZG29" s="12"/>
      <c r="UZH29" s="12"/>
      <c r="UZI29" s="12"/>
      <c r="UZJ29" s="12"/>
      <c r="UZK29" s="12"/>
      <c r="UZL29" s="12"/>
      <c r="UZM29" s="12"/>
      <c r="UZN29" s="12"/>
      <c r="UZO29" s="12"/>
      <c r="UZP29" s="12"/>
      <c r="UZQ29" s="12"/>
      <c r="UZR29" s="12"/>
      <c r="UZS29" s="12"/>
      <c r="UZT29" s="12"/>
      <c r="UZU29" s="12"/>
      <c r="UZV29" s="12"/>
      <c r="UZW29" s="12"/>
      <c r="UZX29" s="12"/>
      <c r="UZY29" s="12"/>
      <c r="UZZ29" s="12"/>
      <c r="VAA29" s="12"/>
      <c r="VAB29" s="12"/>
      <c r="VAC29" s="12"/>
      <c r="VAD29" s="12"/>
      <c r="VAE29" s="12"/>
      <c r="VAF29" s="12"/>
      <c r="VAG29" s="12"/>
      <c r="VAH29" s="12"/>
      <c r="VAI29" s="12"/>
      <c r="VAJ29" s="12"/>
      <c r="VAK29" s="12"/>
      <c r="VAL29" s="12"/>
      <c r="VAM29" s="12"/>
      <c r="VAN29" s="12"/>
      <c r="VAO29" s="12"/>
      <c r="VAP29" s="12"/>
      <c r="VAQ29" s="12"/>
      <c r="VAR29" s="12"/>
      <c r="VAS29" s="12"/>
      <c r="VAT29" s="12"/>
      <c r="VAU29" s="12"/>
      <c r="VAV29" s="12"/>
      <c r="VAW29" s="12"/>
      <c r="VAX29" s="12"/>
      <c r="VAY29" s="12"/>
      <c r="VAZ29" s="12"/>
      <c r="VBA29" s="12"/>
      <c r="VBB29" s="12"/>
      <c r="VBC29" s="12"/>
      <c r="VBD29" s="12"/>
      <c r="VBE29" s="12"/>
      <c r="VBF29" s="12"/>
      <c r="VBG29" s="12"/>
      <c r="VBH29" s="12"/>
      <c r="VBI29" s="12"/>
      <c r="VBJ29" s="12"/>
      <c r="VBK29" s="12"/>
      <c r="VBL29" s="12"/>
      <c r="VBM29" s="12"/>
      <c r="VBN29" s="12"/>
      <c r="VBO29" s="12"/>
      <c r="VBP29" s="12"/>
      <c r="VBQ29" s="12"/>
      <c r="VBR29" s="12"/>
      <c r="VBS29" s="12"/>
      <c r="VBT29" s="12"/>
      <c r="VBU29" s="12"/>
      <c r="VBV29" s="12"/>
      <c r="VBW29" s="12"/>
      <c r="VBX29" s="12"/>
      <c r="VBY29" s="12"/>
      <c r="VBZ29" s="12"/>
      <c r="VCA29" s="12"/>
      <c r="VCB29" s="12"/>
      <c r="VCC29" s="12"/>
      <c r="VCD29" s="12"/>
      <c r="VCE29" s="12"/>
      <c r="VCF29" s="12"/>
      <c r="VCG29" s="12"/>
      <c r="VCH29" s="12"/>
      <c r="VCI29" s="12"/>
      <c r="VCJ29" s="12"/>
      <c r="VCK29" s="12"/>
      <c r="VCL29" s="12"/>
      <c r="VCM29" s="12"/>
      <c r="VCN29" s="12"/>
      <c r="VCO29" s="12"/>
      <c r="VCP29" s="12"/>
      <c r="VCQ29" s="12"/>
      <c r="VCR29" s="12"/>
      <c r="VCS29" s="12"/>
      <c r="VCT29" s="12"/>
      <c r="VCU29" s="12"/>
      <c r="VCV29" s="12"/>
      <c r="VCW29" s="12"/>
      <c r="VCX29" s="12"/>
      <c r="VCY29" s="12"/>
      <c r="VCZ29" s="12"/>
      <c r="VDA29" s="12"/>
      <c r="VDB29" s="12"/>
      <c r="VDC29" s="12"/>
      <c r="VDD29" s="12"/>
      <c r="VDE29" s="12"/>
      <c r="VDF29" s="12"/>
      <c r="VDG29" s="12"/>
      <c r="VDH29" s="12"/>
      <c r="VDI29" s="12"/>
      <c r="VDJ29" s="12"/>
      <c r="VDK29" s="12"/>
      <c r="VDL29" s="12"/>
      <c r="VDM29" s="12"/>
      <c r="VDN29" s="12"/>
      <c r="VDO29" s="12"/>
      <c r="VDP29" s="12"/>
      <c r="VDQ29" s="12"/>
      <c r="VDR29" s="12"/>
      <c r="VDS29" s="12"/>
      <c r="VDT29" s="12"/>
      <c r="VDU29" s="12"/>
      <c r="VDV29" s="12"/>
      <c r="VDW29" s="12"/>
      <c r="VDX29" s="12"/>
      <c r="VDY29" s="12"/>
      <c r="VDZ29" s="12"/>
      <c r="VEA29" s="12"/>
      <c r="VEB29" s="12"/>
      <c r="VEC29" s="12"/>
      <c r="VED29" s="12"/>
      <c r="VEE29" s="12"/>
      <c r="VEF29" s="12"/>
      <c r="VEG29" s="12"/>
      <c r="VEH29" s="12"/>
      <c r="VEI29" s="12"/>
      <c r="VEJ29" s="12"/>
      <c r="VEK29" s="12"/>
      <c r="VEL29" s="12"/>
      <c r="VEM29" s="12"/>
      <c r="VEN29" s="12"/>
      <c r="VEO29" s="12"/>
      <c r="VEP29" s="12"/>
      <c r="VEQ29" s="12"/>
      <c r="VER29" s="12"/>
      <c r="VES29" s="12"/>
      <c r="VET29" s="12"/>
      <c r="VEU29" s="12"/>
      <c r="VEV29" s="12"/>
      <c r="VEW29" s="12"/>
      <c r="VEX29" s="12"/>
      <c r="VEY29" s="12"/>
      <c r="VEZ29" s="12"/>
      <c r="VFA29" s="12"/>
      <c r="VFB29" s="12"/>
      <c r="VFC29" s="12"/>
      <c r="VFD29" s="12"/>
      <c r="VFE29" s="12"/>
      <c r="VFF29" s="12"/>
      <c r="VFG29" s="12"/>
      <c r="VFH29" s="12"/>
      <c r="VFI29" s="12"/>
      <c r="VFJ29" s="12"/>
      <c r="VFK29" s="12"/>
      <c r="VFL29" s="12"/>
      <c r="VFM29" s="12"/>
      <c r="VFN29" s="12"/>
      <c r="VFO29" s="12"/>
      <c r="VFP29" s="12"/>
      <c r="VFQ29" s="12"/>
      <c r="VFR29" s="12"/>
      <c r="VFS29" s="12"/>
      <c r="VFT29" s="12"/>
      <c r="VFU29" s="12"/>
      <c r="VFV29" s="12"/>
      <c r="VFW29" s="12"/>
      <c r="VFX29" s="12"/>
      <c r="VFY29" s="12"/>
      <c r="VFZ29" s="12"/>
      <c r="VGA29" s="12"/>
      <c r="VGB29" s="12"/>
      <c r="VGC29" s="12"/>
      <c r="VGD29" s="12"/>
      <c r="VGE29" s="12"/>
      <c r="VGF29" s="12"/>
      <c r="VGG29" s="12"/>
      <c r="VGH29" s="12"/>
      <c r="VGI29" s="12"/>
      <c r="VGJ29" s="12"/>
      <c r="VGK29" s="12"/>
      <c r="VGL29" s="12"/>
      <c r="VGM29" s="12"/>
      <c r="VGN29" s="12"/>
      <c r="VGO29" s="12"/>
      <c r="VGP29" s="12"/>
      <c r="VGQ29" s="12"/>
      <c r="VGR29" s="12"/>
      <c r="VGS29" s="12"/>
      <c r="VGT29" s="12"/>
      <c r="VGU29" s="12"/>
      <c r="VGV29" s="12"/>
      <c r="VGW29" s="12"/>
      <c r="VGX29" s="12"/>
      <c r="VGY29" s="12"/>
      <c r="VGZ29" s="12"/>
      <c r="VHA29" s="12"/>
      <c r="VHB29" s="12"/>
      <c r="VHC29" s="12"/>
      <c r="VHD29" s="12"/>
      <c r="VHE29" s="12"/>
      <c r="VHF29" s="12"/>
      <c r="VHG29" s="12"/>
      <c r="VHH29" s="12"/>
      <c r="VHI29" s="12"/>
      <c r="VHJ29" s="12"/>
      <c r="VHK29" s="12"/>
      <c r="VHL29" s="12"/>
      <c r="VHM29" s="12"/>
      <c r="VHN29" s="12"/>
      <c r="VHO29" s="12"/>
      <c r="VHP29" s="12"/>
      <c r="VHQ29" s="12"/>
      <c r="VHR29" s="12"/>
      <c r="VHS29" s="12"/>
      <c r="VHT29" s="12"/>
      <c r="VHU29" s="12"/>
      <c r="VHV29" s="12"/>
      <c r="VHW29" s="12"/>
      <c r="VHX29" s="12"/>
      <c r="VHY29" s="12"/>
      <c r="VHZ29" s="12"/>
      <c r="VIA29" s="12"/>
      <c r="VIB29" s="12"/>
      <c r="VIC29" s="12"/>
      <c r="VID29" s="12"/>
      <c r="VIE29" s="12"/>
      <c r="VIF29" s="12"/>
      <c r="VIG29" s="12"/>
      <c r="VIH29" s="12"/>
      <c r="VII29" s="12"/>
      <c r="VIJ29" s="12"/>
      <c r="VIK29" s="12"/>
      <c r="VIL29" s="12"/>
      <c r="VIM29" s="12"/>
      <c r="VIN29" s="12"/>
      <c r="VIO29" s="12"/>
      <c r="VIP29" s="12"/>
      <c r="VIQ29" s="12"/>
      <c r="VIR29" s="12"/>
      <c r="VIS29" s="12"/>
      <c r="VIT29" s="12"/>
      <c r="VIU29" s="12"/>
      <c r="VIV29" s="12"/>
      <c r="VIW29" s="12"/>
      <c r="VIX29" s="12"/>
      <c r="VIY29" s="12"/>
      <c r="VIZ29" s="12"/>
      <c r="VJA29" s="12"/>
      <c r="VJB29" s="12"/>
      <c r="VJC29" s="12"/>
      <c r="VJD29" s="12"/>
      <c r="VJE29" s="12"/>
      <c r="VJF29" s="12"/>
      <c r="VJG29" s="12"/>
      <c r="VJH29" s="12"/>
      <c r="VJI29" s="12"/>
      <c r="VJJ29" s="12"/>
      <c r="VJK29" s="12"/>
      <c r="VJL29" s="12"/>
      <c r="VJM29" s="12"/>
      <c r="VJN29" s="12"/>
      <c r="VJO29" s="12"/>
      <c r="VJP29" s="12"/>
      <c r="VJQ29" s="12"/>
      <c r="VJR29" s="12"/>
      <c r="VJS29" s="12"/>
      <c r="VJT29" s="12"/>
      <c r="VJU29" s="12"/>
      <c r="VJV29" s="12"/>
      <c r="VJW29" s="12"/>
      <c r="VJX29" s="12"/>
      <c r="VJY29" s="12"/>
      <c r="VJZ29" s="12"/>
      <c r="VKA29" s="12"/>
      <c r="VKB29" s="12"/>
      <c r="VKC29" s="12"/>
      <c r="VKD29" s="12"/>
      <c r="VKE29" s="12"/>
      <c r="VKF29" s="12"/>
      <c r="VKG29" s="12"/>
      <c r="VKH29" s="12"/>
      <c r="VKI29" s="12"/>
      <c r="VKJ29" s="12"/>
      <c r="VKK29" s="12"/>
      <c r="VKL29" s="12"/>
      <c r="VKM29" s="12"/>
      <c r="VKN29" s="12"/>
      <c r="VKO29" s="12"/>
      <c r="VKP29" s="12"/>
      <c r="VKQ29" s="12"/>
      <c r="VKR29" s="12"/>
      <c r="VKS29" s="12"/>
      <c r="VKT29" s="12"/>
      <c r="VKU29" s="12"/>
      <c r="VKV29" s="12"/>
      <c r="VKW29" s="12"/>
      <c r="VKX29" s="12"/>
      <c r="VKY29" s="12"/>
      <c r="VKZ29" s="12"/>
      <c r="VLA29" s="12"/>
      <c r="VLB29" s="12"/>
      <c r="VLC29" s="12"/>
      <c r="VLD29" s="12"/>
      <c r="VLE29" s="12"/>
      <c r="VLF29" s="12"/>
      <c r="VLG29" s="12"/>
      <c r="VLH29" s="12"/>
      <c r="VLI29" s="12"/>
      <c r="VLJ29" s="12"/>
      <c r="VLK29" s="12"/>
      <c r="VLL29" s="12"/>
      <c r="VLM29" s="12"/>
      <c r="VLN29" s="12"/>
      <c r="VLO29" s="12"/>
      <c r="VLP29" s="12"/>
      <c r="VLQ29" s="12"/>
      <c r="VLR29" s="12"/>
      <c r="VLS29" s="12"/>
      <c r="VLT29" s="12"/>
      <c r="VLU29" s="12"/>
      <c r="VLV29" s="12"/>
      <c r="VLW29" s="12"/>
      <c r="VLX29" s="12"/>
      <c r="VLY29" s="12"/>
      <c r="VLZ29" s="12"/>
      <c r="VMA29" s="12"/>
      <c r="VMB29" s="12"/>
      <c r="VMC29" s="12"/>
      <c r="VMD29" s="12"/>
      <c r="VME29" s="12"/>
      <c r="VMF29" s="12"/>
      <c r="VMG29" s="12"/>
      <c r="VMH29" s="12"/>
      <c r="VMI29" s="12"/>
      <c r="VMJ29" s="12"/>
      <c r="VMK29" s="12"/>
      <c r="VML29" s="12"/>
      <c r="VMM29" s="12"/>
      <c r="VMN29" s="12"/>
      <c r="VMO29" s="12"/>
      <c r="VMP29" s="12"/>
      <c r="VMQ29" s="12"/>
      <c r="VMR29" s="12"/>
      <c r="VMS29" s="12"/>
      <c r="VMT29" s="12"/>
      <c r="VMU29" s="12"/>
      <c r="VMV29" s="12"/>
      <c r="VMW29" s="12"/>
      <c r="VMX29" s="12"/>
      <c r="VMY29" s="12"/>
      <c r="VMZ29" s="12"/>
      <c r="VNA29" s="12"/>
      <c r="VNB29" s="12"/>
      <c r="VNC29" s="12"/>
      <c r="VND29" s="12"/>
      <c r="VNE29" s="12"/>
      <c r="VNF29" s="12"/>
      <c r="VNG29" s="12"/>
      <c r="VNH29" s="12"/>
      <c r="VNI29" s="12"/>
      <c r="VNJ29" s="12"/>
      <c r="VNK29" s="12"/>
      <c r="VNL29" s="12"/>
      <c r="VNM29" s="12"/>
      <c r="VNN29" s="12"/>
      <c r="VNO29" s="12"/>
      <c r="VNP29" s="12"/>
      <c r="VNQ29" s="12"/>
      <c r="VNR29" s="12"/>
      <c r="VNS29" s="12"/>
      <c r="VNT29" s="12"/>
      <c r="VNU29" s="12"/>
      <c r="VNV29" s="12"/>
      <c r="VNW29" s="12"/>
      <c r="VNX29" s="12"/>
      <c r="VNY29" s="12"/>
      <c r="VNZ29" s="12"/>
      <c r="VOA29" s="12"/>
      <c r="VOB29" s="12"/>
      <c r="VOC29" s="12"/>
      <c r="VOD29" s="12"/>
      <c r="VOE29" s="12"/>
      <c r="VOF29" s="12"/>
      <c r="VOG29" s="12"/>
      <c r="VOH29" s="12"/>
      <c r="VOI29" s="12"/>
      <c r="VOJ29" s="12"/>
      <c r="VOK29" s="12"/>
      <c r="VOL29" s="12"/>
      <c r="VOM29" s="12"/>
      <c r="VON29" s="12"/>
      <c r="VOO29" s="12"/>
      <c r="VOP29" s="12"/>
      <c r="VOQ29" s="12"/>
      <c r="VOR29" s="12"/>
      <c r="VOS29" s="12"/>
      <c r="VOT29" s="12"/>
      <c r="VOU29" s="12"/>
      <c r="VOV29" s="12"/>
      <c r="VOW29" s="12"/>
      <c r="VOX29" s="12"/>
      <c r="VOY29" s="12"/>
      <c r="VOZ29" s="12"/>
      <c r="VPA29" s="12"/>
      <c r="VPB29" s="12"/>
      <c r="VPC29" s="12"/>
      <c r="VPD29" s="12"/>
      <c r="VPE29" s="12"/>
      <c r="VPF29" s="12"/>
      <c r="VPG29" s="12"/>
      <c r="VPH29" s="12"/>
      <c r="VPI29" s="12"/>
      <c r="VPJ29" s="12"/>
      <c r="VPK29" s="12"/>
      <c r="VPL29" s="12"/>
      <c r="VPM29" s="12"/>
      <c r="VPN29" s="12"/>
      <c r="VPO29" s="12"/>
      <c r="VPP29" s="12"/>
      <c r="VPQ29" s="12"/>
      <c r="VPR29" s="12"/>
      <c r="VPS29" s="12"/>
      <c r="VPT29" s="12"/>
      <c r="VPU29" s="12"/>
      <c r="VPV29" s="12"/>
      <c r="VPW29" s="12"/>
      <c r="VPX29" s="12"/>
      <c r="VPY29" s="12"/>
      <c r="VPZ29" s="12"/>
      <c r="VQA29" s="12"/>
      <c r="VQB29" s="12"/>
      <c r="VQC29" s="12"/>
      <c r="VQD29" s="12"/>
      <c r="VQE29" s="12"/>
      <c r="VQF29" s="12"/>
      <c r="VQG29" s="12"/>
      <c r="VQH29" s="12"/>
      <c r="VQI29" s="12"/>
      <c r="VQJ29" s="12"/>
      <c r="VQK29" s="12"/>
      <c r="VQL29" s="12"/>
      <c r="VQM29" s="12"/>
      <c r="VQN29" s="12"/>
      <c r="VQO29" s="12"/>
      <c r="VQP29" s="12"/>
      <c r="VQQ29" s="12"/>
      <c r="VQR29" s="12"/>
      <c r="VQS29" s="12"/>
      <c r="VQT29" s="12"/>
      <c r="VQU29" s="12"/>
      <c r="VQV29" s="12"/>
      <c r="VQW29" s="12"/>
      <c r="VQX29" s="12"/>
      <c r="VQY29" s="12"/>
      <c r="VQZ29" s="12"/>
      <c r="VRA29" s="12"/>
      <c r="VRB29" s="12"/>
      <c r="VRC29" s="12"/>
      <c r="VRD29" s="12"/>
      <c r="VRE29" s="12"/>
      <c r="VRF29" s="12"/>
      <c r="VRG29" s="12"/>
      <c r="VRH29" s="12"/>
      <c r="VRI29" s="12"/>
      <c r="VRJ29" s="12"/>
      <c r="VRK29" s="12"/>
      <c r="VRL29" s="12"/>
      <c r="VRM29" s="12"/>
      <c r="VRN29" s="12"/>
      <c r="VRO29" s="12"/>
      <c r="VRP29" s="12"/>
      <c r="VRQ29" s="12"/>
      <c r="VRR29" s="12"/>
      <c r="VRS29" s="12"/>
      <c r="VRT29" s="12"/>
      <c r="VRU29" s="12"/>
      <c r="VRV29" s="12"/>
      <c r="VRW29" s="12"/>
      <c r="VRX29" s="12"/>
      <c r="VRY29" s="12"/>
      <c r="VRZ29" s="12"/>
      <c r="VSA29" s="12"/>
      <c r="VSB29" s="12"/>
      <c r="VSC29" s="12"/>
      <c r="VSD29" s="12"/>
      <c r="VSE29" s="12"/>
      <c r="VSF29" s="12"/>
      <c r="VSG29" s="12"/>
      <c r="VSH29" s="12"/>
      <c r="VSI29" s="12"/>
      <c r="VSJ29" s="12"/>
      <c r="VSK29" s="12"/>
      <c r="VSL29" s="12"/>
      <c r="VSM29" s="12"/>
      <c r="VSN29" s="12"/>
      <c r="VSO29" s="12"/>
      <c r="VSP29" s="12"/>
      <c r="VSQ29" s="12"/>
      <c r="VSR29" s="12"/>
      <c r="VSS29" s="12"/>
      <c r="VST29" s="12"/>
      <c r="VSU29" s="12"/>
      <c r="VSV29" s="12"/>
      <c r="VSW29" s="12"/>
      <c r="VSX29" s="12"/>
      <c r="VSY29" s="12"/>
      <c r="VSZ29" s="12"/>
      <c r="VTA29" s="12"/>
      <c r="VTB29" s="12"/>
      <c r="VTC29" s="12"/>
      <c r="VTD29" s="12"/>
      <c r="VTE29" s="12"/>
      <c r="VTF29" s="12"/>
      <c r="VTG29" s="12"/>
      <c r="VTH29" s="12"/>
      <c r="VTI29" s="12"/>
      <c r="VTJ29" s="12"/>
      <c r="VTK29" s="12"/>
      <c r="VTL29" s="12"/>
      <c r="VTM29" s="12"/>
      <c r="VTN29" s="12"/>
      <c r="VTO29" s="12"/>
      <c r="VTP29" s="12"/>
      <c r="VTQ29" s="12"/>
      <c r="VTR29" s="12"/>
      <c r="VTS29" s="12"/>
      <c r="VTT29" s="12"/>
      <c r="VTU29" s="12"/>
      <c r="VTV29" s="12"/>
      <c r="VTW29" s="12"/>
      <c r="VTX29" s="12"/>
      <c r="VTY29" s="12"/>
      <c r="VTZ29" s="12"/>
      <c r="VUA29" s="12"/>
      <c r="VUB29" s="12"/>
      <c r="VUC29" s="12"/>
      <c r="VUD29" s="12"/>
      <c r="VUE29" s="12"/>
      <c r="VUF29" s="12"/>
      <c r="VUG29" s="12"/>
      <c r="VUH29" s="12"/>
      <c r="VUI29" s="12"/>
      <c r="VUJ29" s="12"/>
      <c r="VUK29" s="12"/>
      <c r="VUL29" s="12"/>
      <c r="VUM29" s="12"/>
      <c r="VUN29" s="12"/>
      <c r="VUO29" s="12"/>
      <c r="VUP29" s="12"/>
      <c r="VUQ29" s="12"/>
      <c r="VUR29" s="12"/>
      <c r="VUS29" s="12"/>
      <c r="VUT29" s="12"/>
      <c r="VUU29" s="12"/>
      <c r="VUV29" s="12"/>
      <c r="VUW29" s="12"/>
      <c r="VUX29" s="12"/>
      <c r="VUY29" s="12"/>
      <c r="VUZ29" s="12"/>
      <c r="VVA29" s="12"/>
      <c r="VVB29" s="12"/>
      <c r="VVC29" s="12"/>
      <c r="VVD29" s="12"/>
      <c r="VVE29" s="12"/>
      <c r="VVF29" s="12"/>
      <c r="VVG29" s="12"/>
      <c r="VVH29" s="12"/>
      <c r="VVI29" s="12"/>
      <c r="VVJ29" s="12"/>
      <c r="VVK29" s="12"/>
      <c r="VVL29" s="12"/>
      <c r="VVM29" s="12"/>
      <c r="VVN29" s="12"/>
      <c r="VVO29" s="12"/>
      <c r="VVP29" s="12"/>
      <c r="VVQ29" s="12"/>
      <c r="VVR29" s="12"/>
      <c r="VVS29" s="12"/>
      <c r="VVT29" s="12"/>
      <c r="VVU29" s="12"/>
      <c r="VVV29" s="12"/>
      <c r="VVW29" s="12"/>
      <c r="VVX29" s="12"/>
      <c r="VVY29" s="12"/>
      <c r="VVZ29" s="12"/>
      <c r="VWA29" s="12"/>
      <c r="VWB29" s="12"/>
      <c r="VWC29" s="12"/>
      <c r="VWD29" s="12"/>
      <c r="VWE29" s="12"/>
      <c r="VWF29" s="12"/>
      <c r="VWG29" s="12"/>
      <c r="VWH29" s="12"/>
      <c r="VWI29" s="12"/>
      <c r="VWJ29" s="12"/>
      <c r="VWK29" s="12"/>
      <c r="VWL29" s="12"/>
      <c r="VWM29" s="12"/>
      <c r="VWN29" s="12"/>
      <c r="VWO29" s="12"/>
      <c r="VWP29" s="12"/>
      <c r="VWQ29" s="12"/>
      <c r="VWR29" s="12"/>
      <c r="VWS29" s="12"/>
      <c r="VWT29" s="12"/>
      <c r="VWU29" s="12"/>
      <c r="VWV29" s="12"/>
      <c r="VWW29" s="12"/>
      <c r="VWX29" s="12"/>
      <c r="VWY29" s="12"/>
      <c r="VWZ29" s="12"/>
      <c r="VXA29" s="12"/>
      <c r="VXB29" s="12"/>
      <c r="VXC29" s="12"/>
      <c r="VXD29" s="12"/>
      <c r="VXE29" s="12"/>
      <c r="VXF29" s="12"/>
      <c r="VXG29" s="12"/>
      <c r="VXH29" s="12"/>
      <c r="VXI29" s="12"/>
      <c r="VXJ29" s="12"/>
      <c r="VXK29" s="12"/>
      <c r="VXL29" s="12"/>
      <c r="VXM29" s="12"/>
      <c r="VXN29" s="12"/>
      <c r="VXO29" s="12"/>
      <c r="VXP29" s="12"/>
      <c r="VXQ29" s="12"/>
      <c r="VXR29" s="12"/>
      <c r="VXS29" s="12"/>
      <c r="VXT29" s="12"/>
      <c r="VXU29" s="12"/>
      <c r="VXV29" s="12"/>
      <c r="VXW29" s="12"/>
      <c r="VXX29" s="12"/>
      <c r="VXY29" s="12"/>
      <c r="VXZ29" s="12"/>
      <c r="VYA29" s="12"/>
      <c r="VYB29" s="12"/>
      <c r="VYC29" s="12"/>
      <c r="VYD29" s="12"/>
      <c r="VYE29" s="12"/>
      <c r="VYF29" s="12"/>
      <c r="VYG29" s="12"/>
      <c r="VYH29" s="12"/>
      <c r="VYI29" s="12"/>
      <c r="VYJ29" s="12"/>
      <c r="VYK29" s="12"/>
      <c r="VYL29" s="12"/>
      <c r="VYM29" s="12"/>
      <c r="VYN29" s="12"/>
      <c r="VYO29" s="12"/>
      <c r="VYP29" s="12"/>
      <c r="VYQ29" s="12"/>
      <c r="VYR29" s="12"/>
      <c r="VYS29" s="12"/>
      <c r="VYT29" s="12"/>
      <c r="VYU29" s="12"/>
      <c r="VYV29" s="12"/>
      <c r="VYW29" s="12"/>
      <c r="VYX29" s="12"/>
      <c r="VYY29" s="12"/>
      <c r="VYZ29" s="12"/>
      <c r="VZA29" s="12"/>
      <c r="VZB29" s="12"/>
      <c r="VZC29" s="12"/>
      <c r="VZD29" s="12"/>
      <c r="VZE29" s="12"/>
      <c r="VZF29" s="12"/>
      <c r="VZG29" s="12"/>
      <c r="VZH29" s="12"/>
      <c r="VZI29" s="12"/>
      <c r="VZJ29" s="12"/>
      <c r="VZK29" s="12"/>
      <c r="VZL29" s="12"/>
      <c r="VZM29" s="12"/>
      <c r="VZN29" s="12"/>
      <c r="VZO29" s="12"/>
      <c r="VZP29" s="12"/>
      <c r="VZQ29" s="12"/>
      <c r="VZR29" s="12"/>
      <c r="VZS29" s="12"/>
      <c r="VZT29" s="12"/>
      <c r="VZU29" s="12"/>
      <c r="VZV29" s="12"/>
      <c r="VZW29" s="12"/>
      <c r="VZX29" s="12"/>
      <c r="VZY29" s="12"/>
      <c r="VZZ29" s="12"/>
      <c r="WAA29" s="12"/>
      <c r="WAB29" s="12"/>
      <c r="WAC29" s="12"/>
      <c r="WAD29" s="12"/>
      <c r="WAE29" s="12"/>
      <c r="WAF29" s="12"/>
      <c r="WAG29" s="12"/>
      <c r="WAH29" s="12"/>
      <c r="WAI29" s="12"/>
      <c r="WAJ29" s="12"/>
      <c r="WAK29" s="12"/>
      <c r="WAL29" s="12"/>
      <c r="WAM29" s="12"/>
      <c r="WAN29" s="12"/>
      <c r="WAO29" s="12"/>
      <c r="WAP29" s="12"/>
      <c r="WAQ29" s="12"/>
      <c r="WAR29" s="12"/>
      <c r="WAS29" s="12"/>
      <c r="WAT29" s="12"/>
      <c r="WAU29" s="12"/>
      <c r="WAV29" s="12"/>
      <c r="WAW29" s="12"/>
      <c r="WAX29" s="12"/>
      <c r="WAY29" s="12"/>
      <c r="WAZ29" s="12"/>
      <c r="WBA29" s="12"/>
      <c r="WBB29" s="12"/>
      <c r="WBC29" s="12"/>
      <c r="WBD29" s="12"/>
      <c r="WBE29" s="12"/>
      <c r="WBF29" s="12"/>
      <c r="WBG29" s="12"/>
      <c r="WBH29" s="12"/>
      <c r="WBI29" s="12"/>
      <c r="WBJ29" s="12"/>
      <c r="WBK29" s="12"/>
      <c r="WBL29" s="12"/>
      <c r="WBM29" s="12"/>
      <c r="WBN29" s="12"/>
      <c r="WBO29" s="12"/>
      <c r="WBP29" s="12"/>
      <c r="WBQ29" s="12"/>
      <c r="WBR29" s="12"/>
      <c r="WBS29" s="12"/>
      <c r="WBT29" s="12"/>
      <c r="WBU29" s="12"/>
      <c r="WBV29" s="12"/>
      <c r="WBW29" s="12"/>
      <c r="WBX29" s="12"/>
      <c r="WBY29" s="12"/>
      <c r="WBZ29" s="12"/>
      <c r="WCA29" s="12"/>
      <c r="WCB29" s="12"/>
      <c r="WCC29" s="12"/>
      <c r="WCD29" s="12"/>
      <c r="WCE29" s="12"/>
      <c r="WCF29" s="12"/>
      <c r="WCG29" s="12"/>
      <c r="WCH29" s="12"/>
      <c r="WCI29" s="12"/>
      <c r="WCJ29" s="12"/>
      <c r="WCK29" s="12"/>
      <c r="WCL29" s="12"/>
      <c r="WCM29" s="12"/>
      <c r="WCN29" s="12"/>
      <c r="WCO29" s="12"/>
      <c r="WCP29" s="12"/>
      <c r="WCQ29" s="12"/>
      <c r="WCR29" s="12"/>
      <c r="WCS29" s="12"/>
      <c r="WCT29" s="12"/>
      <c r="WCU29" s="12"/>
      <c r="WCV29" s="12"/>
      <c r="WCW29" s="12"/>
      <c r="WCX29" s="12"/>
      <c r="WCY29" s="12"/>
      <c r="WCZ29" s="12"/>
      <c r="WDA29" s="12"/>
      <c r="WDB29" s="12"/>
      <c r="WDC29" s="12"/>
      <c r="WDD29" s="12"/>
      <c r="WDE29" s="12"/>
      <c r="WDF29" s="12"/>
      <c r="WDG29" s="12"/>
      <c r="WDH29" s="12"/>
      <c r="WDI29" s="12"/>
      <c r="WDJ29" s="12"/>
      <c r="WDK29" s="12"/>
      <c r="WDL29" s="12"/>
      <c r="WDM29" s="12"/>
      <c r="WDN29" s="12"/>
      <c r="WDO29" s="12"/>
      <c r="WDP29" s="12"/>
      <c r="WDQ29" s="12"/>
      <c r="WDR29" s="12"/>
      <c r="WDS29" s="12"/>
      <c r="WDT29" s="12"/>
      <c r="WDU29" s="12"/>
      <c r="WDV29" s="12"/>
      <c r="WDW29" s="12"/>
      <c r="WDX29" s="12"/>
      <c r="WDY29" s="12"/>
      <c r="WDZ29" s="12"/>
      <c r="WEA29" s="12"/>
      <c r="WEB29" s="12"/>
      <c r="WEC29" s="12"/>
      <c r="WED29" s="12"/>
      <c r="WEE29" s="12"/>
      <c r="WEF29" s="12"/>
      <c r="WEG29" s="12"/>
      <c r="WEH29" s="12"/>
      <c r="WEI29" s="12"/>
      <c r="WEJ29" s="12"/>
      <c r="WEK29" s="12"/>
      <c r="WEL29" s="12"/>
      <c r="WEM29" s="12"/>
      <c r="WEN29" s="12"/>
      <c r="WEO29" s="12"/>
      <c r="WEP29" s="12"/>
      <c r="WEQ29" s="12"/>
      <c r="WER29" s="12"/>
      <c r="WES29" s="12"/>
      <c r="WET29" s="12"/>
      <c r="WEU29" s="12"/>
      <c r="WEV29" s="12"/>
      <c r="WEW29" s="12"/>
      <c r="WEX29" s="12"/>
      <c r="WEY29" s="12"/>
      <c r="WEZ29" s="12"/>
      <c r="WFA29" s="12"/>
      <c r="WFB29" s="12"/>
      <c r="WFC29" s="12"/>
      <c r="WFD29" s="12"/>
      <c r="WFE29" s="12"/>
      <c r="WFF29" s="12"/>
      <c r="WFG29" s="12"/>
      <c r="WFH29" s="12"/>
      <c r="WFI29" s="12"/>
      <c r="WFJ29" s="12"/>
      <c r="WFK29" s="12"/>
      <c r="WFL29" s="12"/>
      <c r="WFM29" s="12"/>
      <c r="WFN29" s="12"/>
      <c r="WFO29" s="12"/>
      <c r="WFP29" s="12"/>
      <c r="WFQ29" s="12"/>
      <c r="WFR29" s="12"/>
      <c r="WFS29" s="12"/>
      <c r="WFT29" s="12"/>
      <c r="WFU29" s="12"/>
      <c r="WFV29" s="12"/>
      <c r="WFW29" s="12"/>
      <c r="WFX29" s="12"/>
      <c r="WFY29" s="12"/>
      <c r="WFZ29" s="12"/>
      <c r="WGA29" s="12"/>
      <c r="WGB29" s="12"/>
      <c r="WGC29" s="12"/>
      <c r="WGD29" s="12"/>
      <c r="WGE29" s="12"/>
      <c r="WGF29" s="12"/>
      <c r="WGG29" s="12"/>
      <c r="WGH29" s="12"/>
      <c r="WGI29" s="12"/>
      <c r="WGJ29" s="12"/>
      <c r="WGK29" s="12"/>
      <c r="WGL29" s="12"/>
      <c r="WGM29" s="12"/>
      <c r="WGN29" s="12"/>
      <c r="WGO29" s="12"/>
      <c r="WGP29" s="12"/>
      <c r="WGQ29" s="12"/>
      <c r="WGR29" s="12"/>
      <c r="WGS29" s="12"/>
      <c r="WGT29" s="12"/>
      <c r="WGU29" s="12"/>
      <c r="WGV29" s="12"/>
      <c r="WGW29" s="12"/>
      <c r="WGX29" s="12"/>
      <c r="WGY29" s="12"/>
      <c r="WGZ29" s="12"/>
      <c r="WHA29" s="12"/>
      <c r="WHB29" s="12"/>
      <c r="WHC29" s="12"/>
      <c r="WHD29" s="12"/>
      <c r="WHE29" s="12"/>
      <c r="WHF29" s="12"/>
      <c r="WHG29" s="12"/>
      <c r="WHH29" s="12"/>
      <c r="WHI29" s="12"/>
      <c r="WHJ29" s="12"/>
      <c r="WHK29" s="12"/>
      <c r="WHL29" s="12"/>
      <c r="WHM29" s="12"/>
      <c r="WHN29" s="12"/>
      <c r="WHO29" s="12"/>
      <c r="WHP29" s="12"/>
      <c r="WHQ29" s="12"/>
      <c r="WHR29" s="12"/>
      <c r="WHS29" s="12"/>
      <c r="WHT29" s="12"/>
      <c r="WHU29" s="12"/>
      <c r="WHV29" s="12"/>
      <c r="WHW29" s="12"/>
      <c r="WHX29" s="12"/>
      <c r="WHY29" s="12"/>
      <c r="WHZ29" s="12"/>
      <c r="WIA29" s="12"/>
      <c r="WIB29" s="12"/>
      <c r="WIC29" s="12"/>
      <c r="WID29" s="12"/>
      <c r="WIE29" s="12"/>
      <c r="WIF29" s="12"/>
      <c r="WIG29" s="12"/>
      <c r="WIH29" s="12"/>
      <c r="WII29" s="12"/>
      <c r="WIJ29" s="12"/>
      <c r="WIK29" s="12"/>
      <c r="WIL29" s="12"/>
      <c r="WIM29" s="12"/>
      <c r="WIN29" s="12"/>
      <c r="WIO29" s="12"/>
      <c r="WIP29" s="12"/>
      <c r="WIQ29" s="12"/>
      <c r="WIR29" s="12"/>
      <c r="WIS29" s="12"/>
      <c r="WIT29" s="12"/>
      <c r="WIU29" s="12"/>
      <c r="WIV29" s="12"/>
      <c r="WIW29" s="12"/>
      <c r="WIX29" s="12"/>
      <c r="WIY29" s="12"/>
      <c r="WIZ29" s="12"/>
      <c r="WJA29" s="12"/>
      <c r="WJB29" s="12"/>
      <c r="WJC29" s="12"/>
      <c r="WJD29" s="12"/>
      <c r="WJE29" s="12"/>
      <c r="WJF29" s="12"/>
      <c r="WJG29" s="12"/>
      <c r="WJH29" s="12"/>
      <c r="WJI29" s="12"/>
      <c r="WJJ29" s="12"/>
      <c r="WJK29" s="12"/>
      <c r="WJL29" s="12"/>
      <c r="WJM29" s="12"/>
      <c r="WJN29" s="12"/>
      <c r="WJO29" s="12"/>
      <c r="WJP29" s="12"/>
      <c r="WJQ29" s="12"/>
      <c r="WJR29" s="12"/>
      <c r="WJS29" s="12"/>
      <c r="WJT29" s="12"/>
      <c r="WJU29" s="12"/>
      <c r="WJV29" s="12"/>
      <c r="WJW29" s="12"/>
      <c r="WJX29" s="12"/>
      <c r="WJY29" s="12"/>
      <c r="WJZ29" s="12"/>
      <c r="WKA29" s="12"/>
      <c r="WKB29" s="12"/>
      <c r="WKC29" s="12"/>
      <c r="WKD29" s="12"/>
      <c r="WKE29" s="12"/>
      <c r="WKF29" s="12"/>
      <c r="WKG29" s="12"/>
      <c r="WKH29" s="12"/>
      <c r="WKI29" s="12"/>
      <c r="WKJ29" s="12"/>
      <c r="WKK29" s="12"/>
      <c r="WKL29" s="12"/>
      <c r="WKM29" s="12"/>
      <c r="WKN29" s="12"/>
      <c r="WKO29" s="12"/>
      <c r="WKP29" s="12"/>
      <c r="WKQ29" s="12"/>
      <c r="WKR29" s="12"/>
      <c r="WKS29" s="12"/>
      <c r="WKT29" s="12"/>
      <c r="WKU29" s="12"/>
      <c r="WKV29" s="12"/>
      <c r="WKW29" s="12"/>
      <c r="WKX29" s="12"/>
      <c r="WKY29" s="12"/>
      <c r="WKZ29" s="12"/>
      <c r="WLA29" s="12"/>
      <c r="WLB29" s="12"/>
      <c r="WLC29" s="12"/>
      <c r="WLD29" s="12"/>
      <c r="WLE29" s="12"/>
      <c r="WLF29" s="12"/>
      <c r="WLG29" s="12"/>
      <c r="WLH29" s="12"/>
      <c r="WLI29" s="12"/>
      <c r="WLJ29" s="12"/>
      <c r="WLK29" s="12"/>
      <c r="WLL29" s="12"/>
      <c r="WLM29" s="12"/>
      <c r="WLN29" s="12"/>
      <c r="WLO29" s="12"/>
      <c r="WLP29" s="12"/>
      <c r="WLQ29" s="12"/>
      <c r="WLR29" s="12"/>
      <c r="WLS29" s="12"/>
      <c r="WLT29" s="12"/>
      <c r="WLU29" s="12"/>
      <c r="WLV29" s="12"/>
      <c r="WLW29" s="12"/>
      <c r="WLX29" s="12"/>
      <c r="WLY29" s="12"/>
      <c r="WLZ29" s="12"/>
      <c r="WMA29" s="12"/>
      <c r="WMB29" s="12"/>
      <c r="WMC29" s="12"/>
      <c r="WMD29" s="12"/>
      <c r="WME29" s="12"/>
      <c r="WMF29" s="12"/>
      <c r="WMG29" s="12"/>
      <c r="WMH29" s="12"/>
      <c r="WMI29" s="12"/>
      <c r="WMJ29" s="12"/>
      <c r="WMK29" s="12"/>
      <c r="WML29" s="12"/>
      <c r="WMM29" s="12"/>
      <c r="WMN29" s="12"/>
      <c r="WMO29" s="12"/>
      <c r="WMP29" s="12"/>
      <c r="WMQ29" s="12"/>
      <c r="WMR29" s="12"/>
      <c r="WMS29" s="12"/>
      <c r="WMT29" s="12"/>
      <c r="WMU29" s="12"/>
      <c r="WMV29" s="12"/>
      <c r="WMW29" s="12"/>
      <c r="WMX29" s="12"/>
      <c r="WMY29" s="12"/>
      <c r="WMZ29" s="12"/>
      <c r="WNA29" s="12"/>
      <c r="WNB29" s="12"/>
      <c r="WNC29" s="12"/>
      <c r="WND29" s="12"/>
      <c r="WNE29" s="12"/>
      <c r="WNF29" s="12"/>
      <c r="WNG29" s="12"/>
      <c r="WNH29" s="12"/>
      <c r="WNI29" s="12"/>
      <c r="WNJ29" s="12"/>
      <c r="WNK29" s="12"/>
      <c r="WNL29" s="12"/>
      <c r="WNM29" s="12"/>
      <c r="WNN29" s="12"/>
      <c r="WNO29" s="12"/>
      <c r="WNP29" s="12"/>
      <c r="WNQ29" s="12"/>
      <c r="WNR29" s="12"/>
      <c r="WNS29" s="12"/>
      <c r="WNT29" s="12"/>
      <c r="WNU29" s="12"/>
      <c r="WNV29" s="12"/>
      <c r="WNW29" s="12"/>
      <c r="WNX29" s="12"/>
      <c r="WNY29" s="12"/>
      <c r="WNZ29" s="12"/>
      <c r="WOA29" s="12"/>
      <c r="WOB29" s="12"/>
      <c r="WOC29" s="12"/>
      <c r="WOD29" s="12"/>
      <c r="WOE29" s="12"/>
      <c r="WOF29" s="12"/>
      <c r="WOG29" s="12"/>
      <c r="WOH29" s="12"/>
      <c r="WOI29" s="12"/>
      <c r="WOJ29" s="12"/>
      <c r="WOK29" s="12"/>
      <c r="WOL29" s="12"/>
      <c r="WOM29" s="12"/>
      <c r="WON29" s="12"/>
      <c r="WOO29" s="12"/>
      <c r="WOP29" s="12"/>
      <c r="WOQ29" s="12"/>
      <c r="WOR29" s="12"/>
      <c r="WOS29" s="12"/>
      <c r="WOT29" s="12"/>
      <c r="WOU29" s="12"/>
      <c r="WOV29" s="12"/>
      <c r="WOW29" s="12"/>
      <c r="WOX29" s="12"/>
      <c r="WOY29" s="12"/>
      <c r="WOZ29" s="12"/>
      <c r="WPA29" s="12"/>
      <c r="WPB29" s="12"/>
      <c r="WPC29" s="12"/>
      <c r="WPD29" s="12"/>
      <c r="WPE29" s="12"/>
      <c r="WPF29" s="12"/>
      <c r="WPG29" s="12"/>
      <c r="WPH29" s="12"/>
      <c r="WPI29" s="12"/>
      <c r="WPJ29" s="12"/>
      <c r="WPK29" s="12"/>
      <c r="WPL29" s="12"/>
      <c r="WPM29" s="12"/>
      <c r="WPN29" s="12"/>
      <c r="WPO29" s="12"/>
      <c r="WPP29" s="12"/>
      <c r="WPQ29" s="12"/>
      <c r="WPR29" s="12"/>
      <c r="WPS29" s="12"/>
      <c r="WPT29" s="12"/>
      <c r="WPU29" s="12"/>
      <c r="WPV29" s="12"/>
      <c r="WPW29" s="12"/>
      <c r="WPX29" s="12"/>
      <c r="WPY29" s="12"/>
      <c r="WPZ29" s="12"/>
      <c r="WQA29" s="12"/>
      <c r="WQB29" s="12"/>
      <c r="WQC29" s="12"/>
      <c r="WQD29" s="12"/>
      <c r="WQE29" s="12"/>
      <c r="WQF29" s="12"/>
      <c r="WQG29" s="12"/>
      <c r="WQH29" s="12"/>
      <c r="WQI29" s="12"/>
      <c r="WQJ29" s="12"/>
      <c r="WQK29" s="12"/>
      <c r="WQL29" s="12"/>
      <c r="WQM29" s="12"/>
      <c r="WQN29" s="12"/>
      <c r="WQO29" s="12"/>
      <c r="WQP29" s="12"/>
      <c r="WQQ29" s="12"/>
      <c r="WQR29" s="12"/>
      <c r="WQS29" s="12"/>
      <c r="WQT29" s="12"/>
      <c r="WQU29" s="12"/>
      <c r="WQV29" s="12"/>
      <c r="WQW29" s="12"/>
      <c r="WQX29" s="12"/>
      <c r="WQY29" s="12"/>
      <c r="WQZ29" s="12"/>
      <c r="WRA29" s="12"/>
      <c r="WRB29" s="12"/>
      <c r="WRC29" s="12"/>
      <c r="WRD29" s="12"/>
      <c r="WRE29" s="12"/>
      <c r="WRF29" s="12"/>
      <c r="WRG29" s="12"/>
      <c r="WRH29" s="12"/>
      <c r="WRI29" s="12"/>
      <c r="WRJ29" s="12"/>
      <c r="WRK29" s="12"/>
      <c r="WRL29" s="12"/>
      <c r="WRM29" s="12"/>
      <c r="WRN29" s="12"/>
      <c r="WRO29" s="12"/>
      <c r="WRP29" s="12"/>
      <c r="WRQ29" s="12"/>
      <c r="WRR29" s="12"/>
      <c r="WRS29" s="12"/>
      <c r="WRT29" s="12"/>
      <c r="WRU29" s="12"/>
      <c r="WRV29" s="12"/>
      <c r="WRW29" s="12"/>
      <c r="WRX29" s="12"/>
      <c r="WRY29" s="12"/>
      <c r="WRZ29" s="12"/>
      <c r="WSA29" s="12"/>
      <c r="WSB29" s="12"/>
      <c r="WSC29" s="12"/>
      <c r="WSD29" s="12"/>
      <c r="WSE29" s="12"/>
      <c r="WSF29" s="12"/>
      <c r="WSG29" s="12"/>
      <c r="WSH29" s="12"/>
      <c r="WSI29" s="12"/>
      <c r="WSJ29" s="12"/>
      <c r="WSK29" s="12"/>
      <c r="WSL29" s="12"/>
      <c r="WSM29" s="12"/>
      <c r="WSN29" s="12"/>
      <c r="WSO29" s="12"/>
      <c r="WSP29" s="12"/>
      <c r="WSQ29" s="12"/>
      <c r="WSR29" s="12"/>
      <c r="WSS29" s="12"/>
      <c r="WST29" s="12"/>
      <c r="WSU29" s="12"/>
      <c r="WSV29" s="12"/>
      <c r="WSW29" s="12"/>
      <c r="WSX29" s="12"/>
      <c r="WSY29" s="12"/>
      <c r="WSZ29" s="12"/>
      <c r="WTA29" s="12"/>
      <c r="WTB29" s="12"/>
      <c r="WTC29" s="12"/>
      <c r="WTD29" s="12"/>
      <c r="WTE29" s="12"/>
      <c r="WTF29" s="12"/>
      <c r="WTG29" s="12"/>
      <c r="WTH29" s="12"/>
      <c r="WTI29" s="12"/>
      <c r="WTJ29" s="12"/>
      <c r="WTK29" s="12"/>
      <c r="WTL29" s="12"/>
      <c r="WTM29" s="12"/>
      <c r="WTN29" s="12"/>
      <c r="WTO29" s="12"/>
      <c r="WTP29" s="12"/>
      <c r="WTQ29" s="12"/>
      <c r="WTR29" s="12"/>
      <c r="WTS29" s="12"/>
      <c r="WTT29" s="12"/>
      <c r="WTU29" s="12"/>
      <c r="WTV29" s="12"/>
      <c r="WTW29" s="12"/>
      <c r="WTX29" s="12"/>
      <c r="WTY29" s="12"/>
      <c r="WTZ29" s="12"/>
      <c r="WUA29" s="12"/>
      <c r="WUB29" s="12"/>
      <c r="WUC29" s="12"/>
      <c r="WUD29" s="12"/>
      <c r="WUE29" s="12"/>
      <c r="WUF29" s="12"/>
      <c r="WUG29" s="12"/>
      <c r="WUH29" s="12"/>
      <c r="WUI29" s="12"/>
      <c r="WUJ29" s="12"/>
      <c r="WUK29" s="12"/>
      <c r="WUL29" s="12"/>
      <c r="WUM29" s="12"/>
      <c r="WUN29" s="12"/>
      <c r="WUO29" s="12"/>
      <c r="WUP29" s="12"/>
      <c r="WUQ29" s="12"/>
      <c r="WUR29" s="12"/>
      <c r="WUS29" s="12"/>
      <c r="WUT29" s="12"/>
      <c r="WUU29" s="12"/>
      <c r="WUV29" s="12"/>
      <c r="WUW29" s="12"/>
      <c r="WUX29" s="12"/>
      <c r="WUY29" s="12"/>
      <c r="WUZ29" s="12"/>
      <c r="WVA29" s="12"/>
      <c r="WVB29" s="12"/>
      <c r="WVC29" s="12"/>
      <c r="WVD29" s="12"/>
      <c r="WVE29" s="12"/>
      <c r="WVF29" s="12"/>
      <c r="WVG29" s="12"/>
      <c r="WVH29" s="12"/>
      <c r="WVI29" s="12"/>
      <c r="WVJ29" s="12"/>
      <c r="WVK29" s="12"/>
      <c r="WVL29" s="12"/>
      <c r="WVM29" s="12"/>
      <c r="WVN29" s="12"/>
      <c r="WVO29" s="12"/>
      <c r="WVP29" s="12"/>
      <c r="WVQ29" s="12"/>
      <c r="WVR29" s="12"/>
      <c r="WVS29" s="12"/>
      <c r="WVT29" s="12"/>
      <c r="WVU29" s="12"/>
      <c r="WVV29" s="12"/>
      <c r="WVW29" s="12"/>
      <c r="WVX29" s="12"/>
    </row>
    <row r="30" spans="1:16144" ht="13.5" thickBot="1" x14ac:dyDescent="0.25">
      <c r="E30" s="33"/>
      <c r="G30" s="31"/>
      <c r="H30" s="31"/>
    </row>
    <row r="31" spans="1:16144" x14ac:dyDescent="0.2">
      <c r="C31" s="1965" t="s">
        <v>72</v>
      </c>
      <c r="D31" s="32"/>
    </row>
    <row r="32" spans="1:16144" ht="13.5" thickBot="1" x14ac:dyDescent="0.25">
      <c r="C32" s="1966"/>
      <c r="D32" s="33"/>
    </row>
    <row r="33" spans="3:12" ht="20.100000000000001" customHeight="1" x14ac:dyDescent="0.2"/>
    <row r="34" spans="3:12" ht="20.100000000000001" customHeight="1" thickBot="1" x14ac:dyDescent="0.25">
      <c r="C34" s="31"/>
      <c r="D34" s="31"/>
      <c r="F34" s="30" t="s">
        <v>54</v>
      </c>
    </row>
    <row r="40" spans="3:12" x14ac:dyDescent="0.2">
      <c r="L40" s="27"/>
    </row>
  </sheetData>
  <mergeCells count="9">
    <mergeCell ref="T3:U4"/>
    <mergeCell ref="R4:R5"/>
    <mergeCell ref="L24:M24"/>
    <mergeCell ref="C31:C32"/>
    <mergeCell ref="A2:R2"/>
    <mergeCell ref="A3:A5"/>
    <mergeCell ref="B3:B5"/>
    <mergeCell ref="K3:K5"/>
    <mergeCell ref="O3:R3"/>
  </mergeCells>
  <dataValidations count="1">
    <dataValidation type="list" allowBlank="1" showInputMessage="1" showErrorMessage="1" sqref="L6 R6:R17 L13" xr:uid="{8AF47A68-9DDA-4A69-8483-F12A8A9324EC}">
      <formula1>$U$6:$U$11</formula1>
    </dataValidation>
  </dataValidations>
  <printOptions horizontalCentered="1"/>
  <pageMargins left="0.19685039370078741" right="0.19685039370078741" top="0.39370078740157483" bottom="0.39370078740157483" header="0.51181102362204722" footer="0.19685039370078741"/>
  <pageSetup paperSize="9" scale="35" orientation="landscape" r:id="rId1"/>
  <headerFooter alignWithMargins="0">
    <oddFooter>&amp;L&amp;8&amp;F - &amp;A&amp;R&amp;8&amp;P / &amp;N</oddFooter>
  </headerFooter>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C3AC-CCAE-4C26-8A7A-29D183BDE3A8}">
  <sheetPr codeName="Planilha30">
    <tabColor rgb="FFFFFF00"/>
    <pageSetUpPr fitToPage="1"/>
  </sheetPr>
  <dimension ref="A1:J61"/>
  <sheetViews>
    <sheetView showGridLines="0" view="pageBreakPreview" zoomScale="95" zoomScaleNormal="100" zoomScaleSheetLayoutView="95" workbookViewId="0">
      <pane ySplit="7" topLeftCell="A8" activePane="bottomLeft" state="frozen"/>
      <selection activeCell="P98" sqref="P98:Q98"/>
      <selection pane="bottomLeft" activeCell="K6" sqref="K6"/>
    </sheetView>
  </sheetViews>
  <sheetFormatPr defaultRowHeight="11.25" x14ac:dyDescent="0.2"/>
  <cols>
    <col min="1" max="1" width="24" style="4" customWidth="1"/>
    <col min="2" max="2" width="13.7109375" style="4" customWidth="1"/>
    <col min="3" max="3" width="13.85546875" style="4" customWidth="1"/>
    <col min="4" max="10" width="11.140625" style="4" customWidth="1"/>
    <col min="11" max="11" width="56.28515625" style="4" customWidth="1"/>
    <col min="12" max="241" width="9.140625" style="4"/>
    <col min="242" max="242" width="18.7109375" style="4" customWidth="1"/>
    <col min="243" max="243" width="25.140625" style="4" customWidth="1"/>
    <col min="244" max="246" width="7.5703125" style="4" customWidth="1"/>
    <col min="247" max="249" width="6.7109375" style="4" customWidth="1"/>
    <col min="250" max="253" width="7.5703125" style="4" customWidth="1"/>
    <col min="254" max="254" width="8.140625" style="4" customWidth="1"/>
    <col min="255" max="255" width="8.42578125" style="4" customWidth="1"/>
    <col min="256" max="256" width="9.28515625" style="4" customWidth="1"/>
    <col min="257" max="257" width="8.42578125" style="4" customWidth="1"/>
    <col min="258" max="258" width="11.28515625" style="4" customWidth="1"/>
    <col min="259" max="259" width="9.28515625" style="4" customWidth="1"/>
    <col min="260" max="497" width="9.140625" style="4"/>
    <col min="498" max="498" width="18.7109375" style="4" customWidth="1"/>
    <col min="499" max="499" width="25.140625" style="4" customWidth="1"/>
    <col min="500" max="502" width="7.5703125" style="4" customWidth="1"/>
    <col min="503" max="505" width="6.7109375" style="4" customWidth="1"/>
    <col min="506" max="509" width="7.5703125" style="4" customWidth="1"/>
    <col min="510" max="510" width="8.140625" style="4" customWidth="1"/>
    <col min="511" max="511" width="8.42578125" style="4" customWidth="1"/>
    <col min="512" max="512" width="9.28515625" style="4" customWidth="1"/>
    <col min="513" max="513" width="8.42578125" style="4" customWidth="1"/>
    <col min="514" max="514" width="11.28515625" style="4" customWidth="1"/>
    <col min="515" max="515" width="9.28515625" style="4" customWidth="1"/>
    <col min="516" max="753" width="9.140625" style="4"/>
    <col min="754" max="754" width="18.7109375" style="4" customWidth="1"/>
    <col min="755" max="755" width="25.140625" style="4" customWidth="1"/>
    <col min="756" max="758" width="7.5703125" style="4" customWidth="1"/>
    <col min="759" max="761" width="6.7109375" style="4" customWidth="1"/>
    <col min="762" max="765" width="7.5703125" style="4" customWidth="1"/>
    <col min="766" max="766" width="8.140625" style="4" customWidth="1"/>
    <col min="767" max="767" width="8.42578125" style="4" customWidth="1"/>
    <col min="768" max="768" width="9.28515625" style="4" customWidth="1"/>
    <col min="769" max="769" width="8.42578125" style="4" customWidth="1"/>
    <col min="770" max="770" width="11.28515625" style="4" customWidth="1"/>
    <col min="771" max="771" width="9.28515625" style="4" customWidth="1"/>
    <col min="772" max="1009" width="9.140625" style="4"/>
    <col min="1010" max="1010" width="18.7109375" style="4" customWidth="1"/>
    <col min="1011" max="1011" width="25.140625" style="4" customWidth="1"/>
    <col min="1012" max="1014" width="7.5703125" style="4" customWidth="1"/>
    <col min="1015" max="1017" width="6.7109375" style="4" customWidth="1"/>
    <col min="1018" max="1021" width="7.5703125" style="4" customWidth="1"/>
    <col min="1022" max="1022" width="8.140625" style="4" customWidth="1"/>
    <col min="1023" max="1023" width="8.42578125" style="4" customWidth="1"/>
    <col min="1024" max="1024" width="9.28515625" style="4" customWidth="1"/>
    <col min="1025" max="1025" width="8.42578125" style="4" customWidth="1"/>
    <col min="1026" max="1026" width="11.28515625" style="4" customWidth="1"/>
    <col min="1027" max="1027" width="9.28515625" style="4" customWidth="1"/>
    <col min="1028" max="1265" width="9.140625" style="4"/>
    <col min="1266" max="1266" width="18.7109375" style="4" customWidth="1"/>
    <col min="1267" max="1267" width="25.140625" style="4" customWidth="1"/>
    <col min="1268" max="1270" width="7.5703125" style="4" customWidth="1"/>
    <col min="1271" max="1273" width="6.7109375" style="4" customWidth="1"/>
    <col min="1274" max="1277" width="7.5703125" style="4" customWidth="1"/>
    <col min="1278" max="1278" width="8.140625" style="4" customWidth="1"/>
    <col min="1279" max="1279" width="8.42578125" style="4" customWidth="1"/>
    <col min="1280" max="1280" width="9.28515625" style="4" customWidth="1"/>
    <col min="1281" max="1281" width="8.42578125" style="4" customWidth="1"/>
    <col min="1282" max="1282" width="11.28515625" style="4" customWidth="1"/>
    <col min="1283" max="1283" width="9.28515625" style="4" customWidth="1"/>
    <col min="1284" max="1521" width="9.140625" style="4"/>
    <col min="1522" max="1522" width="18.7109375" style="4" customWidth="1"/>
    <col min="1523" max="1523" width="25.140625" style="4" customWidth="1"/>
    <col min="1524" max="1526" width="7.5703125" style="4" customWidth="1"/>
    <col min="1527" max="1529" width="6.7109375" style="4" customWidth="1"/>
    <col min="1530" max="1533" width="7.5703125" style="4" customWidth="1"/>
    <col min="1534" max="1534" width="8.140625" style="4" customWidth="1"/>
    <col min="1535" max="1535" width="8.42578125" style="4" customWidth="1"/>
    <col min="1536" max="1536" width="9.28515625" style="4" customWidth="1"/>
    <col min="1537" max="1537" width="8.42578125" style="4" customWidth="1"/>
    <col min="1538" max="1538" width="11.28515625" style="4" customWidth="1"/>
    <col min="1539" max="1539" width="9.28515625" style="4" customWidth="1"/>
    <col min="1540" max="1777" width="9.140625" style="4"/>
    <col min="1778" max="1778" width="18.7109375" style="4" customWidth="1"/>
    <col min="1779" max="1779" width="25.140625" style="4" customWidth="1"/>
    <col min="1780" max="1782" width="7.5703125" style="4" customWidth="1"/>
    <col min="1783" max="1785" width="6.7109375" style="4" customWidth="1"/>
    <col min="1786" max="1789" width="7.5703125" style="4" customWidth="1"/>
    <col min="1790" max="1790" width="8.140625" style="4" customWidth="1"/>
    <col min="1791" max="1791" width="8.42578125" style="4" customWidth="1"/>
    <col min="1792" max="1792" width="9.28515625" style="4" customWidth="1"/>
    <col min="1793" max="1793" width="8.42578125" style="4" customWidth="1"/>
    <col min="1794" max="1794" width="11.28515625" style="4" customWidth="1"/>
    <col min="1795" max="1795" width="9.28515625" style="4" customWidth="1"/>
    <col min="1796" max="2033" width="9.140625" style="4"/>
    <col min="2034" max="2034" width="18.7109375" style="4" customWidth="1"/>
    <col min="2035" max="2035" width="25.140625" style="4" customWidth="1"/>
    <col min="2036" max="2038" width="7.5703125" style="4" customWidth="1"/>
    <col min="2039" max="2041" width="6.7109375" style="4" customWidth="1"/>
    <col min="2042" max="2045" width="7.5703125" style="4" customWidth="1"/>
    <col min="2046" max="2046" width="8.140625" style="4" customWidth="1"/>
    <col min="2047" max="2047" width="8.42578125" style="4" customWidth="1"/>
    <col min="2048" max="2048" width="9.28515625" style="4" customWidth="1"/>
    <col min="2049" max="2049" width="8.42578125" style="4" customWidth="1"/>
    <col min="2050" max="2050" width="11.28515625" style="4" customWidth="1"/>
    <col min="2051" max="2051" width="9.28515625" style="4" customWidth="1"/>
    <col min="2052" max="2289" width="9.140625" style="4"/>
    <col min="2290" max="2290" width="18.7109375" style="4" customWidth="1"/>
    <col min="2291" max="2291" width="25.140625" style="4" customWidth="1"/>
    <col min="2292" max="2294" width="7.5703125" style="4" customWidth="1"/>
    <col min="2295" max="2297" width="6.7109375" style="4" customWidth="1"/>
    <col min="2298" max="2301" width="7.5703125" style="4" customWidth="1"/>
    <col min="2302" max="2302" width="8.140625" style="4" customWidth="1"/>
    <col min="2303" max="2303" width="8.42578125" style="4" customWidth="1"/>
    <col min="2304" max="2304" width="9.28515625" style="4" customWidth="1"/>
    <col min="2305" max="2305" width="8.42578125" style="4" customWidth="1"/>
    <col min="2306" max="2306" width="11.28515625" style="4" customWidth="1"/>
    <col min="2307" max="2307" width="9.28515625" style="4" customWidth="1"/>
    <col min="2308" max="2545" width="9.140625" style="4"/>
    <col min="2546" max="2546" width="18.7109375" style="4" customWidth="1"/>
    <col min="2547" max="2547" width="25.140625" style="4" customWidth="1"/>
    <col min="2548" max="2550" width="7.5703125" style="4" customWidth="1"/>
    <col min="2551" max="2553" width="6.7109375" style="4" customWidth="1"/>
    <col min="2554" max="2557" width="7.5703125" style="4" customWidth="1"/>
    <col min="2558" max="2558" width="8.140625" style="4" customWidth="1"/>
    <col min="2559" max="2559" width="8.42578125" style="4" customWidth="1"/>
    <col min="2560" max="2560" width="9.28515625" style="4" customWidth="1"/>
    <col min="2561" max="2561" width="8.42578125" style="4" customWidth="1"/>
    <col min="2562" max="2562" width="11.28515625" style="4" customWidth="1"/>
    <col min="2563" max="2563" width="9.28515625" style="4" customWidth="1"/>
    <col min="2564" max="2801" width="9.140625" style="4"/>
    <col min="2802" max="2802" width="18.7109375" style="4" customWidth="1"/>
    <col min="2803" max="2803" width="25.140625" style="4" customWidth="1"/>
    <col min="2804" max="2806" width="7.5703125" style="4" customWidth="1"/>
    <col min="2807" max="2809" width="6.7109375" style="4" customWidth="1"/>
    <col min="2810" max="2813" width="7.5703125" style="4" customWidth="1"/>
    <col min="2814" max="2814" width="8.140625" style="4" customWidth="1"/>
    <col min="2815" max="2815" width="8.42578125" style="4" customWidth="1"/>
    <col min="2816" max="2816" width="9.28515625" style="4" customWidth="1"/>
    <col min="2817" max="2817" width="8.42578125" style="4" customWidth="1"/>
    <col min="2818" max="2818" width="11.28515625" style="4" customWidth="1"/>
    <col min="2819" max="2819" width="9.28515625" style="4" customWidth="1"/>
    <col min="2820" max="3057" width="9.140625" style="4"/>
    <col min="3058" max="3058" width="18.7109375" style="4" customWidth="1"/>
    <col min="3059" max="3059" width="25.140625" style="4" customWidth="1"/>
    <col min="3060" max="3062" width="7.5703125" style="4" customWidth="1"/>
    <col min="3063" max="3065" width="6.7109375" style="4" customWidth="1"/>
    <col min="3066" max="3069" width="7.5703125" style="4" customWidth="1"/>
    <col min="3070" max="3070" width="8.140625" style="4" customWidth="1"/>
    <col min="3071" max="3071" width="8.42578125" style="4" customWidth="1"/>
    <col min="3072" max="3072" width="9.28515625" style="4" customWidth="1"/>
    <col min="3073" max="3073" width="8.42578125" style="4" customWidth="1"/>
    <col min="3074" max="3074" width="11.28515625" style="4" customWidth="1"/>
    <col min="3075" max="3075" width="9.28515625" style="4" customWidth="1"/>
    <col min="3076" max="3313" width="9.140625" style="4"/>
    <col min="3314" max="3314" width="18.7109375" style="4" customWidth="1"/>
    <col min="3315" max="3315" width="25.140625" style="4" customWidth="1"/>
    <col min="3316" max="3318" width="7.5703125" style="4" customWidth="1"/>
    <col min="3319" max="3321" width="6.7109375" style="4" customWidth="1"/>
    <col min="3322" max="3325" width="7.5703125" style="4" customWidth="1"/>
    <col min="3326" max="3326" width="8.140625" style="4" customWidth="1"/>
    <col min="3327" max="3327" width="8.42578125" style="4" customWidth="1"/>
    <col min="3328" max="3328" width="9.28515625" style="4" customWidth="1"/>
    <col min="3329" max="3329" width="8.42578125" style="4" customWidth="1"/>
    <col min="3330" max="3330" width="11.28515625" style="4" customWidth="1"/>
    <col min="3331" max="3331" width="9.28515625" style="4" customWidth="1"/>
    <col min="3332" max="3569" width="9.140625" style="4"/>
    <col min="3570" max="3570" width="18.7109375" style="4" customWidth="1"/>
    <col min="3571" max="3571" width="25.140625" style="4" customWidth="1"/>
    <col min="3572" max="3574" width="7.5703125" style="4" customWidth="1"/>
    <col min="3575" max="3577" width="6.7109375" style="4" customWidth="1"/>
    <col min="3578" max="3581" width="7.5703125" style="4" customWidth="1"/>
    <col min="3582" max="3582" width="8.140625" style="4" customWidth="1"/>
    <col min="3583" max="3583" width="8.42578125" style="4" customWidth="1"/>
    <col min="3584" max="3584" width="9.28515625" style="4" customWidth="1"/>
    <col min="3585" max="3585" width="8.42578125" style="4" customWidth="1"/>
    <col min="3586" max="3586" width="11.28515625" style="4" customWidth="1"/>
    <col min="3587" max="3587" width="9.28515625" style="4" customWidth="1"/>
    <col min="3588" max="3825" width="9.140625" style="4"/>
    <col min="3826" max="3826" width="18.7109375" style="4" customWidth="1"/>
    <col min="3827" max="3827" width="25.140625" style="4" customWidth="1"/>
    <col min="3828" max="3830" width="7.5703125" style="4" customWidth="1"/>
    <col min="3831" max="3833" width="6.7109375" style="4" customWidth="1"/>
    <col min="3834" max="3837" width="7.5703125" style="4" customWidth="1"/>
    <col min="3838" max="3838" width="8.140625" style="4" customWidth="1"/>
    <col min="3839" max="3839" width="8.42578125" style="4" customWidth="1"/>
    <col min="3840" max="3840" width="9.28515625" style="4" customWidth="1"/>
    <col min="3841" max="3841" width="8.42578125" style="4" customWidth="1"/>
    <col min="3842" max="3842" width="11.28515625" style="4" customWidth="1"/>
    <col min="3843" max="3843" width="9.28515625" style="4" customWidth="1"/>
    <col min="3844" max="4081" width="9.140625" style="4"/>
    <col min="4082" max="4082" width="18.7109375" style="4" customWidth="1"/>
    <col min="4083" max="4083" width="25.140625" style="4" customWidth="1"/>
    <col min="4084" max="4086" width="7.5703125" style="4" customWidth="1"/>
    <col min="4087" max="4089" width="6.7109375" style="4" customWidth="1"/>
    <col min="4090" max="4093" width="7.5703125" style="4" customWidth="1"/>
    <col min="4094" max="4094" width="8.140625" style="4" customWidth="1"/>
    <col min="4095" max="4095" width="8.42578125" style="4" customWidth="1"/>
    <col min="4096" max="4096" width="9.28515625" style="4" customWidth="1"/>
    <col min="4097" max="4097" width="8.42578125" style="4" customWidth="1"/>
    <col min="4098" max="4098" width="11.28515625" style="4" customWidth="1"/>
    <col min="4099" max="4099" width="9.28515625" style="4" customWidth="1"/>
    <col min="4100" max="4337" width="9.140625" style="4"/>
    <col min="4338" max="4338" width="18.7109375" style="4" customWidth="1"/>
    <col min="4339" max="4339" width="25.140625" style="4" customWidth="1"/>
    <col min="4340" max="4342" width="7.5703125" style="4" customWidth="1"/>
    <col min="4343" max="4345" width="6.7109375" style="4" customWidth="1"/>
    <col min="4346" max="4349" width="7.5703125" style="4" customWidth="1"/>
    <col min="4350" max="4350" width="8.140625" style="4" customWidth="1"/>
    <col min="4351" max="4351" width="8.42578125" style="4" customWidth="1"/>
    <col min="4352" max="4352" width="9.28515625" style="4" customWidth="1"/>
    <col min="4353" max="4353" width="8.42578125" style="4" customWidth="1"/>
    <col min="4354" max="4354" width="11.28515625" style="4" customWidth="1"/>
    <col min="4355" max="4355" width="9.28515625" style="4" customWidth="1"/>
    <col min="4356" max="4593" width="9.140625" style="4"/>
    <col min="4594" max="4594" width="18.7109375" style="4" customWidth="1"/>
    <col min="4595" max="4595" width="25.140625" style="4" customWidth="1"/>
    <col min="4596" max="4598" width="7.5703125" style="4" customWidth="1"/>
    <col min="4599" max="4601" width="6.7109375" style="4" customWidth="1"/>
    <col min="4602" max="4605" width="7.5703125" style="4" customWidth="1"/>
    <col min="4606" max="4606" width="8.140625" style="4" customWidth="1"/>
    <col min="4607" max="4607" width="8.42578125" style="4" customWidth="1"/>
    <col min="4608" max="4608" width="9.28515625" style="4" customWidth="1"/>
    <col min="4609" max="4609" width="8.42578125" style="4" customWidth="1"/>
    <col min="4610" max="4610" width="11.28515625" style="4" customWidth="1"/>
    <col min="4611" max="4611" width="9.28515625" style="4" customWidth="1"/>
    <col min="4612" max="4849" width="9.140625" style="4"/>
    <col min="4850" max="4850" width="18.7109375" style="4" customWidth="1"/>
    <col min="4851" max="4851" width="25.140625" style="4" customWidth="1"/>
    <col min="4852" max="4854" width="7.5703125" style="4" customWidth="1"/>
    <col min="4855" max="4857" width="6.7109375" style="4" customWidth="1"/>
    <col min="4858" max="4861" width="7.5703125" style="4" customWidth="1"/>
    <col min="4862" max="4862" width="8.140625" style="4" customWidth="1"/>
    <col min="4863" max="4863" width="8.42578125" style="4" customWidth="1"/>
    <col min="4864" max="4864" width="9.28515625" style="4" customWidth="1"/>
    <col min="4865" max="4865" width="8.42578125" style="4" customWidth="1"/>
    <col min="4866" max="4866" width="11.28515625" style="4" customWidth="1"/>
    <col min="4867" max="4867" width="9.28515625" style="4" customWidth="1"/>
    <col min="4868" max="5105" width="9.140625" style="4"/>
    <col min="5106" max="5106" width="18.7109375" style="4" customWidth="1"/>
    <col min="5107" max="5107" width="25.140625" style="4" customWidth="1"/>
    <col min="5108" max="5110" width="7.5703125" style="4" customWidth="1"/>
    <col min="5111" max="5113" width="6.7109375" style="4" customWidth="1"/>
    <col min="5114" max="5117" width="7.5703125" style="4" customWidth="1"/>
    <col min="5118" max="5118" width="8.140625" style="4" customWidth="1"/>
    <col min="5119" max="5119" width="8.42578125" style="4" customWidth="1"/>
    <col min="5120" max="5120" width="9.28515625" style="4" customWidth="1"/>
    <col min="5121" max="5121" width="8.42578125" style="4" customWidth="1"/>
    <col min="5122" max="5122" width="11.28515625" style="4" customWidth="1"/>
    <col min="5123" max="5123" width="9.28515625" style="4" customWidth="1"/>
    <col min="5124" max="5361" width="9.140625" style="4"/>
    <col min="5362" max="5362" width="18.7109375" style="4" customWidth="1"/>
    <col min="5363" max="5363" width="25.140625" style="4" customWidth="1"/>
    <col min="5364" max="5366" width="7.5703125" style="4" customWidth="1"/>
    <col min="5367" max="5369" width="6.7109375" style="4" customWidth="1"/>
    <col min="5370" max="5373" width="7.5703125" style="4" customWidth="1"/>
    <col min="5374" max="5374" width="8.140625" style="4" customWidth="1"/>
    <col min="5375" max="5375" width="8.42578125" style="4" customWidth="1"/>
    <col min="5376" max="5376" width="9.28515625" style="4" customWidth="1"/>
    <col min="5377" max="5377" width="8.42578125" style="4" customWidth="1"/>
    <col min="5378" max="5378" width="11.28515625" style="4" customWidth="1"/>
    <col min="5379" max="5379" width="9.28515625" style="4" customWidth="1"/>
    <col min="5380" max="5617" width="9.140625" style="4"/>
    <col min="5618" max="5618" width="18.7109375" style="4" customWidth="1"/>
    <col min="5619" max="5619" width="25.140625" style="4" customWidth="1"/>
    <col min="5620" max="5622" width="7.5703125" style="4" customWidth="1"/>
    <col min="5623" max="5625" width="6.7109375" style="4" customWidth="1"/>
    <col min="5626" max="5629" width="7.5703125" style="4" customWidth="1"/>
    <col min="5630" max="5630" width="8.140625" style="4" customWidth="1"/>
    <col min="5631" max="5631" width="8.42578125" style="4" customWidth="1"/>
    <col min="5632" max="5632" width="9.28515625" style="4" customWidth="1"/>
    <col min="5633" max="5633" width="8.42578125" style="4" customWidth="1"/>
    <col min="5634" max="5634" width="11.28515625" style="4" customWidth="1"/>
    <col min="5635" max="5635" width="9.28515625" style="4" customWidth="1"/>
    <col min="5636" max="5873" width="9.140625" style="4"/>
    <col min="5874" max="5874" width="18.7109375" style="4" customWidth="1"/>
    <col min="5875" max="5875" width="25.140625" style="4" customWidth="1"/>
    <col min="5876" max="5878" width="7.5703125" style="4" customWidth="1"/>
    <col min="5879" max="5881" width="6.7109375" style="4" customWidth="1"/>
    <col min="5882" max="5885" width="7.5703125" style="4" customWidth="1"/>
    <col min="5886" max="5886" width="8.140625" style="4" customWidth="1"/>
    <col min="5887" max="5887" width="8.42578125" style="4" customWidth="1"/>
    <col min="5888" max="5888" width="9.28515625" style="4" customWidth="1"/>
    <col min="5889" max="5889" width="8.42578125" style="4" customWidth="1"/>
    <col min="5890" max="5890" width="11.28515625" style="4" customWidth="1"/>
    <col min="5891" max="5891" width="9.28515625" style="4" customWidth="1"/>
    <col min="5892" max="6129" width="9.140625" style="4"/>
    <col min="6130" max="6130" width="18.7109375" style="4" customWidth="1"/>
    <col min="6131" max="6131" width="25.140625" style="4" customWidth="1"/>
    <col min="6132" max="6134" width="7.5703125" style="4" customWidth="1"/>
    <col min="6135" max="6137" width="6.7109375" style="4" customWidth="1"/>
    <col min="6138" max="6141" width="7.5703125" style="4" customWidth="1"/>
    <col min="6142" max="6142" width="8.140625" style="4" customWidth="1"/>
    <col min="6143" max="6143" width="8.42578125" style="4" customWidth="1"/>
    <col min="6144" max="6144" width="9.28515625" style="4" customWidth="1"/>
    <col min="6145" max="6145" width="8.42578125" style="4" customWidth="1"/>
    <col min="6146" max="6146" width="11.28515625" style="4" customWidth="1"/>
    <col min="6147" max="6147" width="9.28515625" style="4" customWidth="1"/>
    <col min="6148" max="6385" width="9.140625" style="4"/>
    <col min="6386" max="6386" width="18.7109375" style="4" customWidth="1"/>
    <col min="6387" max="6387" width="25.140625" style="4" customWidth="1"/>
    <col min="6388" max="6390" width="7.5703125" style="4" customWidth="1"/>
    <col min="6391" max="6393" width="6.7109375" style="4" customWidth="1"/>
    <col min="6394" max="6397" width="7.5703125" style="4" customWidth="1"/>
    <col min="6398" max="6398" width="8.140625" style="4" customWidth="1"/>
    <col min="6399" max="6399" width="8.42578125" style="4" customWidth="1"/>
    <col min="6400" max="6400" width="9.28515625" style="4" customWidth="1"/>
    <col min="6401" max="6401" width="8.42578125" style="4" customWidth="1"/>
    <col min="6402" max="6402" width="11.28515625" style="4" customWidth="1"/>
    <col min="6403" max="6403" width="9.28515625" style="4" customWidth="1"/>
    <col min="6404" max="6641" width="9.140625" style="4"/>
    <col min="6642" max="6642" width="18.7109375" style="4" customWidth="1"/>
    <col min="6643" max="6643" width="25.140625" style="4" customWidth="1"/>
    <col min="6644" max="6646" width="7.5703125" style="4" customWidth="1"/>
    <col min="6647" max="6649" width="6.7109375" style="4" customWidth="1"/>
    <col min="6650" max="6653" width="7.5703125" style="4" customWidth="1"/>
    <col min="6654" max="6654" width="8.140625" style="4" customWidth="1"/>
    <col min="6655" max="6655" width="8.42578125" style="4" customWidth="1"/>
    <col min="6656" max="6656" width="9.28515625" style="4" customWidth="1"/>
    <col min="6657" max="6657" width="8.42578125" style="4" customWidth="1"/>
    <col min="6658" max="6658" width="11.28515625" style="4" customWidth="1"/>
    <col min="6659" max="6659" width="9.28515625" style="4" customWidth="1"/>
    <col min="6660" max="6897" width="9.140625" style="4"/>
    <col min="6898" max="6898" width="18.7109375" style="4" customWidth="1"/>
    <col min="6899" max="6899" width="25.140625" style="4" customWidth="1"/>
    <col min="6900" max="6902" width="7.5703125" style="4" customWidth="1"/>
    <col min="6903" max="6905" width="6.7109375" style="4" customWidth="1"/>
    <col min="6906" max="6909" width="7.5703125" style="4" customWidth="1"/>
    <col min="6910" max="6910" width="8.140625" style="4" customWidth="1"/>
    <col min="6911" max="6911" width="8.42578125" style="4" customWidth="1"/>
    <col min="6912" max="6912" width="9.28515625" style="4" customWidth="1"/>
    <col min="6913" max="6913" width="8.42578125" style="4" customWidth="1"/>
    <col min="6914" max="6914" width="11.28515625" style="4" customWidth="1"/>
    <col min="6915" max="6915" width="9.28515625" style="4" customWidth="1"/>
    <col min="6916" max="7153" width="9.140625" style="4"/>
    <col min="7154" max="7154" width="18.7109375" style="4" customWidth="1"/>
    <col min="7155" max="7155" width="25.140625" style="4" customWidth="1"/>
    <col min="7156" max="7158" width="7.5703125" style="4" customWidth="1"/>
    <col min="7159" max="7161" width="6.7109375" style="4" customWidth="1"/>
    <col min="7162" max="7165" width="7.5703125" style="4" customWidth="1"/>
    <col min="7166" max="7166" width="8.140625" style="4" customWidth="1"/>
    <col min="7167" max="7167" width="8.42578125" style="4" customWidth="1"/>
    <col min="7168" max="7168" width="9.28515625" style="4" customWidth="1"/>
    <col min="7169" max="7169" width="8.42578125" style="4" customWidth="1"/>
    <col min="7170" max="7170" width="11.28515625" style="4" customWidth="1"/>
    <col min="7171" max="7171" width="9.28515625" style="4" customWidth="1"/>
    <col min="7172" max="7409" width="9.140625" style="4"/>
    <col min="7410" max="7410" width="18.7109375" style="4" customWidth="1"/>
    <col min="7411" max="7411" width="25.140625" style="4" customWidth="1"/>
    <col min="7412" max="7414" width="7.5703125" style="4" customWidth="1"/>
    <col min="7415" max="7417" width="6.7109375" style="4" customWidth="1"/>
    <col min="7418" max="7421" width="7.5703125" style="4" customWidth="1"/>
    <col min="7422" max="7422" width="8.140625" style="4" customWidth="1"/>
    <col min="7423" max="7423" width="8.42578125" style="4" customWidth="1"/>
    <col min="7424" max="7424" width="9.28515625" style="4" customWidth="1"/>
    <col min="7425" max="7425" width="8.42578125" style="4" customWidth="1"/>
    <col min="7426" max="7426" width="11.28515625" style="4" customWidth="1"/>
    <col min="7427" max="7427" width="9.28515625" style="4" customWidth="1"/>
    <col min="7428" max="7665" width="9.140625" style="4"/>
    <col min="7666" max="7666" width="18.7109375" style="4" customWidth="1"/>
    <col min="7667" max="7667" width="25.140625" style="4" customWidth="1"/>
    <col min="7668" max="7670" width="7.5703125" style="4" customWidth="1"/>
    <col min="7671" max="7673" width="6.7109375" style="4" customWidth="1"/>
    <col min="7674" max="7677" width="7.5703125" style="4" customWidth="1"/>
    <col min="7678" max="7678" width="8.140625" style="4" customWidth="1"/>
    <col min="7679" max="7679" width="8.42578125" style="4" customWidth="1"/>
    <col min="7680" max="7680" width="9.28515625" style="4" customWidth="1"/>
    <col min="7681" max="7681" width="8.42578125" style="4" customWidth="1"/>
    <col min="7682" max="7682" width="11.28515625" style="4" customWidth="1"/>
    <col min="7683" max="7683" width="9.28515625" style="4" customWidth="1"/>
    <col min="7684" max="7921" width="9.140625" style="4"/>
    <col min="7922" max="7922" width="18.7109375" style="4" customWidth="1"/>
    <col min="7923" max="7923" width="25.140625" style="4" customWidth="1"/>
    <col min="7924" max="7926" width="7.5703125" style="4" customWidth="1"/>
    <col min="7927" max="7929" width="6.7109375" style="4" customWidth="1"/>
    <col min="7930" max="7933" width="7.5703125" style="4" customWidth="1"/>
    <col min="7934" max="7934" width="8.140625" style="4" customWidth="1"/>
    <col min="7935" max="7935" width="8.42578125" style="4" customWidth="1"/>
    <col min="7936" max="7936" width="9.28515625" style="4" customWidth="1"/>
    <col min="7937" max="7937" width="8.42578125" style="4" customWidth="1"/>
    <col min="7938" max="7938" width="11.28515625" style="4" customWidth="1"/>
    <col min="7939" max="7939" width="9.28515625" style="4" customWidth="1"/>
    <col min="7940" max="8177" width="9.140625" style="4"/>
    <col min="8178" max="8178" width="18.7109375" style="4" customWidth="1"/>
    <col min="8179" max="8179" width="25.140625" style="4" customWidth="1"/>
    <col min="8180" max="8182" width="7.5703125" style="4" customWidth="1"/>
    <col min="8183" max="8185" width="6.7109375" style="4" customWidth="1"/>
    <col min="8186" max="8189" width="7.5703125" style="4" customWidth="1"/>
    <col min="8190" max="8190" width="8.140625" style="4" customWidth="1"/>
    <col min="8191" max="8191" width="8.42578125" style="4" customWidth="1"/>
    <col min="8192" max="8192" width="9.28515625" style="4" customWidth="1"/>
    <col min="8193" max="8193" width="8.42578125" style="4" customWidth="1"/>
    <col min="8194" max="8194" width="11.28515625" style="4" customWidth="1"/>
    <col min="8195" max="8195" width="9.28515625" style="4" customWidth="1"/>
    <col min="8196" max="8433" width="9.140625" style="4"/>
    <col min="8434" max="8434" width="18.7109375" style="4" customWidth="1"/>
    <col min="8435" max="8435" width="25.140625" style="4" customWidth="1"/>
    <col min="8436" max="8438" width="7.5703125" style="4" customWidth="1"/>
    <col min="8439" max="8441" width="6.7109375" style="4" customWidth="1"/>
    <col min="8442" max="8445" width="7.5703125" style="4" customWidth="1"/>
    <col min="8446" max="8446" width="8.140625" style="4" customWidth="1"/>
    <col min="8447" max="8447" width="8.42578125" style="4" customWidth="1"/>
    <col min="8448" max="8448" width="9.28515625" style="4" customWidth="1"/>
    <col min="8449" max="8449" width="8.42578125" style="4" customWidth="1"/>
    <col min="8450" max="8450" width="11.28515625" style="4" customWidth="1"/>
    <col min="8451" max="8451" width="9.28515625" style="4" customWidth="1"/>
    <col min="8452" max="8689" width="9.140625" style="4"/>
    <col min="8690" max="8690" width="18.7109375" style="4" customWidth="1"/>
    <col min="8691" max="8691" width="25.140625" style="4" customWidth="1"/>
    <col min="8692" max="8694" width="7.5703125" style="4" customWidth="1"/>
    <col min="8695" max="8697" width="6.7109375" style="4" customWidth="1"/>
    <col min="8698" max="8701" width="7.5703125" style="4" customWidth="1"/>
    <col min="8702" max="8702" width="8.140625" style="4" customWidth="1"/>
    <col min="8703" max="8703" width="8.42578125" style="4" customWidth="1"/>
    <col min="8704" max="8704" width="9.28515625" style="4" customWidth="1"/>
    <col min="8705" max="8705" width="8.42578125" style="4" customWidth="1"/>
    <col min="8706" max="8706" width="11.28515625" style="4" customWidth="1"/>
    <col min="8707" max="8707" width="9.28515625" style="4" customWidth="1"/>
    <col min="8708" max="8945" width="9.140625" style="4"/>
    <col min="8946" max="8946" width="18.7109375" style="4" customWidth="1"/>
    <col min="8947" max="8947" width="25.140625" style="4" customWidth="1"/>
    <col min="8948" max="8950" width="7.5703125" style="4" customWidth="1"/>
    <col min="8951" max="8953" width="6.7109375" style="4" customWidth="1"/>
    <col min="8954" max="8957" width="7.5703125" style="4" customWidth="1"/>
    <col min="8958" max="8958" width="8.140625" style="4" customWidth="1"/>
    <col min="8959" max="8959" width="8.42578125" style="4" customWidth="1"/>
    <col min="8960" max="8960" width="9.28515625" style="4" customWidth="1"/>
    <col min="8961" max="8961" width="8.42578125" style="4" customWidth="1"/>
    <col min="8962" max="8962" width="11.28515625" style="4" customWidth="1"/>
    <col min="8963" max="8963" width="9.28515625" style="4" customWidth="1"/>
    <col min="8964" max="9201" width="9.140625" style="4"/>
    <col min="9202" max="9202" width="18.7109375" style="4" customWidth="1"/>
    <col min="9203" max="9203" width="25.140625" style="4" customWidth="1"/>
    <col min="9204" max="9206" width="7.5703125" style="4" customWidth="1"/>
    <col min="9207" max="9209" width="6.7109375" style="4" customWidth="1"/>
    <col min="9210" max="9213" width="7.5703125" style="4" customWidth="1"/>
    <col min="9214" max="9214" width="8.140625" style="4" customWidth="1"/>
    <col min="9215" max="9215" width="8.42578125" style="4" customWidth="1"/>
    <col min="9216" max="9216" width="9.28515625" style="4" customWidth="1"/>
    <col min="9217" max="9217" width="8.42578125" style="4" customWidth="1"/>
    <col min="9218" max="9218" width="11.28515625" style="4" customWidth="1"/>
    <col min="9219" max="9219" width="9.28515625" style="4" customWidth="1"/>
    <col min="9220" max="9457" width="9.140625" style="4"/>
    <col min="9458" max="9458" width="18.7109375" style="4" customWidth="1"/>
    <col min="9459" max="9459" width="25.140625" style="4" customWidth="1"/>
    <col min="9460" max="9462" width="7.5703125" style="4" customWidth="1"/>
    <col min="9463" max="9465" width="6.7109375" style="4" customWidth="1"/>
    <col min="9466" max="9469" width="7.5703125" style="4" customWidth="1"/>
    <col min="9470" max="9470" width="8.140625" style="4" customWidth="1"/>
    <col min="9471" max="9471" width="8.42578125" style="4" customWidth="1"/>
    <col min="9472" max="9472" width="9.28515625" style="4" customWidth="1"/>
    <col min="9473" max="9473" width="8.42578125" style="4" customWidth="1"/>
    <col min="9474" max="9474" width="11.28515625" style="4" customWidth="1"/>
    <col min="9475" max="9475" width="9.28515625" style="4" customWidth="1"/>
    <col min="9476" max="9713" width="9.140625" style="4"/>
    <col min="9714" max="9714" width="18.7109375" style="4" customWidth="1"/>
    <col min="9715" max="9715" width="25.140625" style="4" customWidth="1"/>
    <col min="9716" max="9718" width="7.5703125" style="4" customWidth="1"/>
    <col min="9719" max="9721" width="6.7109375" style="4" customWidth="1"/>
    <col min="9722" max="9725" width="7.5703125" style="4" customWidth="1"/>
    <col min="9726" max="9726" width="8.140625" style="4" customWidth="1"/>
    <col min="9727" max="9727" width="8.42578125" style="4" customWidth="1"/>
    <col min="9728" max="9728" width="9.28515625" style="4" customWidth="1"/>
    <col min="9729" max="9729" width="8.42578125" style="4" customWidth="1"/>
    <col min="9730" max="9730" width="11.28515625" style="4" customWidth="1"/>
    <col min="9731" max="9731" width="9.28515625" style="4" customWidth="1"/>
    <col min="9732" max="9969" width="9.140625" style="4"/>
    <col min="9970" max="9970" width="18.7109375" style="4" customWidth="1"/>
    <col min="9971" max="9971" width="25.140625" style="4" customWidth="1"/>
    <col min="9972" max="9974" width="7.5703125" style="4" customWidth="1"/>
    <col min="9975" max="9977" width="6.7109375" style="4" customWidth="1"/>
    <col min="9978" max="9981" width="7.5703125" style="4" customWidth="1"/>
    <col min="9982" max="9982" width="8.140625" style="4" customWidth="1"/>
    <col min="9983" max="9983" width="8.42578125" style="4" customWidth="1"/>
    <col min="9984" max="9984" width="9.28515625" style="4" customWidth="1"/>
    <col min="9985" max="9985" width="8.42578125" style="4" customWidth="1"/>
    <col min="9986" max="9986" width="11.28515625" style="4" customWidth="1"/>
    <col min="9987" max="9987" width="9.28515625" style="4" customWidth="1"/>
    <col min="9988" max="10225" width="9.140625" style="4"/>
    <col min="10226" max="10226" width="18.7109375" style="4" customWidth="1"/>
    <col min="10227" max="10227" width="25.140625" style="4" customWidth="1"/>
    <col min="10228" max="10230" width="7.5703125" style="4" customWidth="1"/>
    <col min="10231" max="10233" width="6.7109375" style="4" customWidth="1"/>
    <col min="10234" max="10237" width="7.5703125" style="4" customWidth="1"/>
    <col min="10238" max="10238" width="8.140625" style="4" customWidth="1"/>
    <col min="10239" max="10239" width="8.42578125" style="4" customWidth="1"/>
    <col min="10240" max="10240" width="9.28515625" style="4" customWidth="1"/>
    <col min="10241" max="10241" width="8.42578125" style="4" customWidth="1"/>
    <col min="10242" max="10242" width="11.28515625" style="4" customWidth="1"/>
    <col min="10243" max="10243" width="9.28515625" style="4" customWidth="1"/>
    <col min="10244" max="10481" width="9.140625" style="4"/>
    <col min="10482" max="10482" width="18.7109375" style="4" customWidth="1"/>
    <col min="10483" max="10483" width="25.140625" style="4" customWidth="1"/>
    <col min="10484" max="10486" width="7.5703125" style="4" customWidth="1"/>
    <col min="10487" max="10489" width="6.7109375" style="4" customWidth="1"/>
    <col min="10490" max="10493" width="7.5703125" style="4" customWidth="1"/>
    <col min="10494" max="10494" width="8.140625" style="4" customWidth="1"/>
    <col min="10495" max="10495" width="8.42578125" style="4" customWidth="1"/>
    <col min="10496" max="10496" width="9.28515625" style="4" customWidth="1"/>
    <col min="10497" max="10497" width="8.42578125" style="4" customWidth="1"/>
    <col min="10498" max="10498" width="11.28515625" style="4" customWidth="1"/>
    <col min="10499" max="10499" width="9.28515625" style="4" customWidth="1"/>
    <col min="10500" max="10737" width="9.140625" style="4"/>
    <col min="10738" max="10738" width="18.7109375" style="4" customWidth="1"/>
    <col min="10739" max="10739" width="25.140625" style="4" customWidth="1"/>
    <col min="10740" max="10742" width="7.5703125" style="4" customWidth="1"/>
    <col min="10743" max="10745" width="6.7109375" style="4" customWidth="1"/>
    <col min="10746" max="10749" width="7.5703125" style="4" customWidth="1"/>
    <col min="10750" max="10750" width="8.140625" style="4" customWidth="1"/>
    <col min="10751" max="10751" width="8.42578125" style="4" customWidth="1"/>
    <col min="10752" max="10752" width="9.28515625" style="4" customWidth="1"/>
    <col min="10753" max="10753" width="8.42578125" style="4" customWidth="1"/>
    <col min="10754" max="10754" width="11.28515625" style="4" customWidth="1"/>
    <col min="10755" max="10755" width="9.28515625" style="4" customWidth="1"/>
    <col min="10756" max="10993" width="9.140625" style="4"/>
    <col min="10994" max="10994" width="18.7109375" style="4" customWidth="1"/>
    <col min="10995" max="10995" width="25.140625" style="4" customWidth="1"/>
    <col min="10996" max="10998" width="7.5703125" style="4" customWidth="1"/>
    <col min="10999" max="11001" width="6.7109375" style="4" customWidth="1"/>
    <col min="11002" max="11005" width="7.5703125" style="4" customWidth="1"/>
    <col min="11006" max="11006" width="8.140625" style="4" customWidth="1"/>
    <col min="11007" max="11007" width="8.42578125" style="4" customWidth="1"/>
    <col min="11008" max="11008" width="9.28515625" style="4" customWidth="1"/>
    <col min="11009" max="11009" width="8.42578125" style="4" customWidth="1"/>
    <col min="11010" max="11010" width="11.28515625" style="4" customWidth="1"/>
    <col min="11011" max="11011" width="9.28515625" style="4" customWidth="1"/>
    <col min="11012" max="11249" width="9.140625" style="4"/>
    <col min="11250" max="11250" width="18.7109375" style="4" customWidth="1"/>
    <col min="11251" max="11251" width="25.140625" style="4" customWidth="1"/>
    <col min="11252" max="11254" width="7.5703125" style="4" customWidth="1"/>
    <col min="11255" max="11257" width="6.7109375" style="4" customWidth="1"/>
    <col min="11258" max="11261" width="7.5703125" style="4" customWidth="1"/>
    <col min="11262" max="11262" width="8.140625" style="4" customWidth="1"/>
    <col min="11263" max="11263" width="8.42578125" style="4" customWidth="1"/>
    <col min="11264" max="11264" width="9.28515625" style="4" customWidth="1"/>
    <col min="11265" max="11265" width="8.42578125" style="4" customWidth="1"/>
    <col min="11266" max="11266" width="11.28515625" style="4" customWidth="1"/>
    <col min="11267" max="11267" width="9.28515625" style="4" customWidth="1"/>
    <col min="11268" max="11505" width="9.140625" style="4"/>
    <col min="11506" max="11506" width="18.7109375" style="4" customWidth="1"/>
    <col min="11507" max="11507" width="25.140625" style="4" customWidth="1"/>
    <col min="11508" max="11510" width="7.5703125" style="4" customWidth="1"/>
    <col min="11511" max="11513" width="6.7109375" style="4" customWidth="1"/>
    <col min="11514" max="11517" width="7.5703125" style="4" customWidth="1"/>
    <col min="11518" max="11518" width="8.140625" style="4" customWidth="1"/>
    <col min="11519" max="11519" width="8.42578125" style="4" customWidth="1"/>
    <col min="11520" max="11520" width="9.28515625" style="4" customWidth="1"/>
    <col min="11521" max="11521" width="8.42578125" style="4" customWidth="1"/>
    <col min="11522" max="11522" width="11.28515625" style="4" customWidth="1"/>
    <col min="11523" max="11523" width="9.28515625" style="4" customWidth="1"/>
    <col min="11524" max="11761" width="9.140625" style="4"/>
    <col min="11762" max="11762" width="18.7109375" style="4" customWidth="1"/>
    <col min="11763" max="11763" width="25.140625" style="4" customWidth="1"/>
    <col min="11764" max="11766" width="7.5703125" style="4" customWidth="1"/>
    <col min="11767" max="11769" width="6.7109375" style="4" customWidth="1"/>
    <col min="11770" max="11773" width="7.5703125" style="4" customWidth="1"/>
    <col min="11774" max="11774" width="8.140625" style="4" customWidth="1"/>
    <col min="11775" max="11775" width="8.42578125" style="4" customWidth="1"/>
    <col min="11776" max="11776" width="9.28515625" style="4" customWidth="1"/>
    <col min="11777" max="11777" width="8.42578125" style="4" customWidth="1"/>
    <col min="11778" max="11778" width="11.28515625" style="4" customWidth="1"/>
    <col min="11779" max="11779" width="9.28515625" style="4" customWidth="1"/>
    <col min="11780" max="12017" width="9.140625" style="4"/>
    <col min="12018" max="12018" width="18.7109375" style="4" customWidth="1"/>
    <col min="12019" max="12019" width="25.140625" style="4" customWidth="1"/>
    <col min="12020" max="12022" width="7.5703125" style="4" customWidth="1"/>
    <col min="12023" max="12025" width="6.7109375" style="4" customWidth="1"/>
    <col min="12026" max="12029" width="7.5703125" style="4" customWidth="1"/>
    <col min="12030" max="12030" width="8.140625" style="4" customWidth="1"/>
    <col min="12031" max="12031" width="8.42578125" style="4" customWidth="1"/>
    <col min="12032" max="12032" width="9.28515625" style="4" customWidth="1"/>
    <col min="12033" max="12033" width="8.42578125" style="4" customWidth="1"/>
    <col min="12034" max="12034" width="11.28515625" style="4" customWidth="1"/>
    <col min="12035" max="12035" width="9.28515625" style="4" customWidth="1"/>
    <col min="12036" max="12273" width="9.140625" style="4"/>
    <col min="12274" max="12274" width="18.7109375" style="4" customWidth="1"/>
    <col min="12275" max="12275" width="25.140625" style="4" customWidth="1"/>
    <col min="12276" max="12278" width="7.5703125" style="4" customWidth="1"/>
    <col min="12279" max="12281" width="6.7109375" style="4" customWidth="1"/>
    <col min="12282" max="12285" width="7.5703125" style="4" customWidth="1"/>
    <col min="12286" max="12286" width="8.140625" style="4" customWidth="1"/>
    <col min="12287" max="12287" width="8.42578125" style="4" customWidth="1"/>
    <col min="12288" max="12288" width="9.28515625" style="4" customWidth="1"/>
    <col min="12289" max="12289" width="8.42578125" style="4" customWidth="1"/>
    <col min="12290" max="12290" width="11.28515625" style="4" customWidth="1"/>
    <col min="12291" max="12291" width="9.28515625" style="4" customWidth="1"/>
    <col min="12292" max="12529" width="9.140625" style="4"/>
    <col min="12530" max="12530" width="18.7109375" style="4" customWidth="1"/>
    <col min="12531" max="12531" width="25.140625" style="4" customWidth="1"/>
    <col min="12532" max="12534" width="7.5703125" style="4" customWidth="1"/>
    <col min="12535" max="12537" width="6.7109375" style="4" customWidth="1"/>
    <col min="12538" max="12541" width="7.5703125" style="4" customWidth="1"/>
    <col min="12542" max="12542" width="8.140625" style="4" customWidth="1"/>
    <col min="12543" max="12543" width="8.42578125" style="4" customWidth="1"/>
    <col min="12544" max="12544" width="9.28515625" style="4" customWidth="1"/>
    <col min="12545" max="12545" width="8.42578125" style="4" customWidth="1"/>
    <col min="12546" max="12546" width="11.28515625" style="4" customWidth="1"/>
    <col min="12547" max="12547" width="9.28515625" style="4" customWidth="1"/>
    <col min="12548" max="12785" width="9.140625" style="4"/>
    <col min="12786" max="12786" width="18.7109375" style="4" customWidth="1"/>
    <col min="12787" max="12787" width="25.140625" style="4" customWidth="1"/>
    <col min="12788" max="12790" width="7.5703125" style="4" customWidth="1"/>
    <col min="12791" max="12793" width="6.7109375" style="4" customWidth="1"/>
    <col min="12794" max="12797" width="7.5703125" style="4" customWidth="1"/>
    <col min="12798" max="12798" width="8.140625" style="4" customWidth="1"/>
    <col min="12799" max="12799" width="8.42578125" style="4" customWidth="1"/>
    <col min="12800" max="12800" width="9.28515625" style="4" customWidth="1"/>
    <col min="12801" max="12801" width="8.42578125" style="4" customWidth="1"/>
    <col min="12802" max="12802" width="11.28515625" style="4" customWidth="1"/>
    <col min="12803" max="12803" width="9.28515625" style="4" customWidth="1"/>
    <col min="12804" max="13041" width="9.140625" style="4"/>
    <col min="13042" max="13042" width="18.7109375" style="4" customWidth="1"/>
    <col min="13043" max="13043" width="25.140625" style="4" customWidth="1"/>
    <col min="13044" max="13046" width="7.5703125" style="4" customWidth="1"/>
    <col min="13047" max="13049" width="6.7109375" style="4" customWidth="1"/>
    <col min="13050" max="13053" width="7.5703125" style="4" customWidth="1"/>
    <col min="13054" max="13054" width="8.140625" style="4" customWidth="1"/>
    <col min="13055" max="13055" width="8.42578125" style="4" customWidth="1"/>
    <col min="13056" max="13056" width="9.28515625" style="4" customWidth="1"/>
    <col min="13057" max="13057" width="8.42578125" style="4" customWidth="1"/>
    <col min="13058" max="13058" width="11.28515625" style="4" customWidth="1"/>
    <col min="13059" max="13059" width="9.28515625" style="4" customWidth="1"/>
    <col min="13060" max="13297" width="9.140625" style="4"/>
    <col min="13298" max="13298" width="18.7109375" style="4" customWidth="1"/>
    <col min="13299" max="13299" width="25.140625" style="4" customWidth="1"/>
    <col min="13300" max="13302" width="7.5703125" style="4" customWidth="1"/>
    <col min="13303" max="13305" width="6.7109375" style="4" customWidth="1"/>
    <col min="13306" max="13309" width="7.5703125" style="4" customWidth="1"/>
    <col min="13310" max="13310" width="8.140625" style="4" customWidth="1"/>
    <col min="13311" max="13311" width="8.42578125" style="4" customWidth="1"/>
    <col min="13312" max="13312" width="9.28515625" style="4" customWidth="1"/>
    <col min="13313" max="13313" width="8.42578125" style="4" customWidth="1"/>
    <col min="13314" max="13314" width="11.28515625" style="4" customWidth="1"/>
    <col min="13315" max="13315" width="9.28515625" style="4" customWidth="1"/>
    <col min="13316" max="13553" width="9.140625" style="4"/>
    <col min="13554" max="13554" width="18.7109375" style="4" customWidth="1"/>
    <col min="13555" max="13555" width="25.140625" style="4" customWidth="1"/>
    <col min="13556" max="13558" width="7.5703125" style="4" customWidth="1"/>
    <col min="13559" max="13561" width="6.7109375" style="4" customWidth="1"/>
    <col min="13562" max="13565" width="7.5703125" style="4" customWidth="1"/>
    <col min="13566" max="13566" width="8.140625" style="4" customWidth="1"/>
    <col min="13567" max="13567" width="8.42578125" style="4" customWidth="1"/>
    <col min="13568" max="13568" width="9.28515625" style="4" customWidth="1"/>
    <col min="13569" max="13569" width="8.42578125" style="4" customWidth="1"/>
    <col min="13570" max="13570" width="11.28515625" style="4" customWidth="1"/>
    <col min="13571" max="13571" width="9.28515625" style="4" customWidth="1"/>
    <col min="13572" max="13809" width="9.140625" style="4"/>
    <col min="13810" max="13810" width="18.7109375" style="4" customWidth="1"/>
    <col min="13811" max="13811" width="25.140625" style="4" customWidth="1"/>
    <col min="13812" max="13814" width="7.5703125" style="4" customWidth="1"/>
    <col min="13815" max="13817" width="6.7109375" style="4" customWidth="1"/>
    <col min="13818" max="13821" width="7.5703125" style="4" customWidth="1"/>
    <col min="13822" max="13822" width="8.140625" style="4" customWidth="1"/>
    <col min="13823" max="13823" width="8.42578125" style="4" customWidth="1"/>
    <col min="13824" max="13824" width="9.28515625" style="4" customWidth="1"/>
    <col min="13825" max="13825" width="8.42578125" style="4" customWidth="1"/>
    <col min="13826" max="13826" width="11.28515625" style="4" customWidth="1"/>
    <col min="13827" max="13827" width="9.28515625" style="4" customWidth="1"/>
    <col min="13828" max="14065" width="9.140625" style="4"/>
    <col min="14066" max="14066" width="18.7109375" style="4" customWidth="1"/>
    <col min="14067" max="14067" width="25.140625" style="4" customWidth="1"/>
    <col min="14068" max="14070" width="7.5703125" style="4" customWidth="1"/>
    <col min="14071" max="14073" width="6.7109375" style="4" customWidth="1"/>
    <col min="14074" max="14077" width="7.5703125" style="4" customWidth="1"/>
    <col min="14078" max="14078" width="8.140625" style="4" customWidth="1"/>
    <col min="14079" max="14079" width="8.42578125" style="4" customWidth="1"/>
    <col min="14080" max="14080" width="9.28515625" style="4" customWidth="1"/>
    <col min="14081" max="14081" width="8.42578125" style="4" customWidth="1"/>
    <col min="14082" max="14082" width="11.28515625" style="4" customWidth="1"/>
    <col min="14083" max="14083" width="9.28515625" style="4" customWidth="1"/>
    <col min="14084" max="14321" width="9.140625" style="4"/>
    <col min="14322" max="14322" width="18.7109375" style="4" customWidth="1"/>
    <col min="14323" max="14323" width="25.140625" style="4" customWidth="1"/>
    <col min="14324" max="14326" width="7.5703125" style="4" customWidth="1"/>
    <col min="14327" max="14329" width="6.7109375" style="4" customWidth="1"/>
    <col min="14330" max="14333" width="7.5703125" style="4" customWidth="1"/>
    <col min="14334" max="14334" width="8.140625" style="4" customWidth="1"/>
    <col min="14335" max="14335" width="8.42578125" style="4" customWidth="1"/>
    <col min="14336" max="14336" width="9.28515625" style="4" customWidth="1"/>
    <col min="14337" max="14337" width="8.42578125" style="4" customWidth="1"/>
    <col min="14338" max="14338" width="11.28515625" style="4" customWidth="1"/>
    <col min="14339" max="14339" width="9.28515625" style="4" customWidth="1"/>
    <col min="14340" max="14577" width="9.140625" style="4"/>
    <col min="14578" max="14578" width="18.7109375" style="4" customWidth="1"/>
    <col min="14579" max="14579" width="25.140625" style="4" customWidth="1"/>
    <col min="14580" max="14582" width="7.5703125" style="4" customWidth="1"/>
    <col min="14583" max="14585" width="6.7109375" style="4" customWidth="1"/>
    <col min="14586" max="14589" width="7.5703125" style="4" customWidth="1"/>
    <col min="14590" max="14590" width="8.140625" style="4" customWidth="1"/>
    <col min="14591" max="14591" width="8.42578125" style="4" customWidth="1"/>
    <col min="14592" max="14592" width="9.28515625" style="4" customWidth="1"/>
    <col min="14593" max="14593" width="8.42578125" style="4" customWidth="1"/>
    <col min="14594" max="14594" width="11.28515625" style="4" customWidth="1"/>
    <col min="14595" max="14595" width="9.28515625" style="4" customWidth="1"/>
    <col min="14596" max="14833" width="9.140625" style="4"/>
    <col min="14834" max="14834" width="18.7109375" style="4" customWidth="1"/>
    <col min="14835" max="14835" width="25.140625" style="4" customWidth="1"/>
    <col min="14836" max="14838" width="7.5703125" style="4" customWidth="1"/>
    <col min="14839" max="14841" width="6.7109375" style="4" customWidth="1"/>
    <col min="14842" max="14845" width="7.5703125" style="4" customWidth="1"/>
    <col min="14846" max="14846" width="8.140625" style="4" customWidth="1"/>
    <col min="14847" max="14847" width="8.42578125" style="4" customWidth="1"/>
    <col min="14848" max="14848" width="9.28515625" style="4" customWidth="1"/>
    <col min="14849" max="14849" width="8.42578125" style="4" customWidth="1"/>
    <col min="14850" max="14850" width="11.28515625" style="4" customWidth="1"/>
    <col min="14851" max="14851" width="9.28515625" style="4" customWidth="1"/>
    <col min="14852" max="15089" width="9.140625" style="4"/>
    <col min="15090" max="15090" width="18.7109375" style="4" customWidth="1"/>
    <col min="15091" max="15091" width="25.140625" style="4" customWidth="1"/>
    <col min="15092" max="15094" width="7.5703125" style="4" customWidth="1"/>
    <col min="15095" max="15097" width="6.7109375" style="4" customWidth="1"/>
    <col min="15098" max="15101" width="7.5703125" style="4" customWidth="1"/>
    <col min="15102" max="15102" width="8.140625" style="4" customWidth="1"/>
    <col min="15103" max="15103" width="8.42578125" style="4" customWidth="1"/>
    <col min="15104" max="15104" width="9.28515625" style="4" customWidth="1"/>
    <col min="15105" max="15105" width="8.42578125" style="4" customWidth="1"/>
    <col min="15106" max="15106" width="11.28515625" style="4" customWidth="1"/>
    <col min="15107" max="15107" width="9.28515625" style="4" customWidth="1"/>
    <col min="15108" max="15345" width="9.140625" style="4"/>
    <col min="15346" max="15346" width="18.7109375" style="4" customWidth="1"/>
    <col min="15347" max="15347" width="25.140625" style="4" customWidth="1"/>
    <col min="15348" max="15350" width="7.5703125" style="4" customWidth="1"/>
    <col min="15351" max="15353" width="6.7109375" style="4" customWidth="1"/>
    <col min="15354" max="15357" width="7.5703125" style="4" customWidth="1"/>
    <col min="15358" max="15358" width="8.140625" style="4" customWidth="1"/>
    <col min="15359" max="15359" width="8.42578125" style="4" customWidth="1"/>
    <col min="15360" max="15360" width="9.28515625" style="4" customWidth="1"/>
    <col min="15361" max="15361" width="8.42578125" style="4" customWidth="1"/>
    <col min="15362" max="15362" width="11.28515625" style="4" customWidth="1"/>
    <col min="15363" max="15363" width="9.28515625" style="4" customWidth="1"/>
    <col min="15364" max="15601" width="9.140625" style="4"/>
    <col min="15602" max="15602" width="18.7109375" style="4" customWidth="1"/>
    <col min="15603" max="15603" width="25.140625" style="4" customWidth="1"/>
    <col min="15604" max="15606" width="7.5703125" style="4" customWidth="1"/>
    <col min="15607" max="15609" width="6.7109375" style="4" customWidth="1"/>
    <col min="15610" max="15613" width="7.5703125" style="4" customWidth="1"/>
    <col min="15614" max="15614" width="8.140625" style="4" customWidth="1"/>
    <col min="15615" max="15615" width="8.42578125" style="4" customWidth="1"/>
    <col min="15616" max="15616" width="9.28515625" style="4" customWidth="1"/>
    <col min="15617" max="15617" width="8.42578125" style="4" customWidth="1"/>
    <col min="15618" max="15618" width="11.28515625" style="4" customWidth="1"/>
    <col min="15619" max="15619" width="9.28515625" style="4" customWidth="1"/>
    <col min="15620" max="15857" width="9.140625" style="4"/>
    <col min="15858" max="15858" width="18.7109375" style="4" customWidth="1"/>
    <col min="15859" max="15859" width="25.140625" style="4" customWidth="1"/>
    <col min="15860" max="15862" width="7.5703125" style="4" customWidth="1"/>
    <col min="15863" max="15865" width="6.7109375" style="4" customWidth="1"/>
    <col min="15866" max="15869" width="7.5703125" style="4" customWidth="1"/>
    <col min="15870" max="15870" width="8.140625" style="4" customWidth="1"/>
    <col min="15871" max="15871" width="8.42578125" style="4" customWidth="1"/>
    <col min="15872" max="15872" width="9.28515625" style="4" customWidth="1"/>
    <col min="15873" max="15873" width="8.42578125" style="4" customWidth="1"/>
    <col min="15874" max="15874" width="11.28515625" style="4" customWidth="1"/>
    <col min="15875" max="15875" width="9.28515625" style="4" customWidth="1"/>
    <col min="15876" max="16113" width="9.140625" style="4"/>
    <col min="16114" max="16114" width="18.7109375" style="4" customWidth="1"/>
    <col min="16115" max="16115" width="25.140625" style="4" customWidth="1"/>
    <col min="16116" max="16118" width="7.5703125" style="4" customWidth="1"/>
    <col min="16119" max="16121" width="6.7109375" style="4" customWidth="1"/>
    <col min="16122" max="16125" width="7.5703125" style="4" customWidth="1"/>
    <col min="16126" max="16126" width="8.140625" style="4" customWidth="1"/>
    <col min="16127" max="16127" width="8.42578125" style="4" customWidth="1"/>
    <col min="16128" max="16128" width="9.28515625" style="4" customWidth="1"/>
    <col min="16129" max="16129" width="8.42578125" style="4" customWidth="1"/>
    <col min="16130" max="16130" width="11.28515625" style="4" customWidth="1"/>
    <col min="16131" max="16131" width="9.28515625" style="4" customWidth="1"/>
    <col min="16132" max="16384" width="9.140625" style="4"/>
  </cols>
  <sheetData>
    <row r="1" spans="1:10" s="71" customFormat="1" ht="15" customHeight="1" x14ac:dyDescent="0.2">
      <c r="A1" s="600"/>
      <c r="B1" s="609"/>
      <c r="C1" s="607"/>
      <c r="D1" s="622" t="s">
        <v>408</v>
      </c>
      <c r="E1" s="593" t="str">
        <f>'Escadas (2)'!E1</f>
        <v>Brisa da armação</v>
      </c>
      <c r="F1" s="593"/>
      <c r="G1" s="593"/>
      <c r="H1" s="593"/>
      <c r="I1" s="606"/>
      <c r="J1" s="607"/>
    </row>
    <row r="2" spans="1:10" s="346" customFormat="1" ht="15" customHeight="1" x14ac:dyDescent="0.2">
      <c r="A2" s="602"/>
      <c r="C2" s="674"/>
      <c r="D2" s="622" t="s">
        <v>373</v>
      </c>
      <c r="E2" s="593" t="str">
        <f>'Escadas (2)'!E2</f>
        <v>HACASA</v>
      </c>
      <c r="F2" s="634"/>
      <c r="G2" s="634"/>
      <c r="H2" s="593"/>
      <c r="I2" s="675"/>
      <c r="J2" s="674"/>
    </row>
    <row r="3" spans="1:10" s="346" customFormat="1" ht="12.75" x14ac:dyDescent="0.2">
      <c r="A3" s="602"/>
      <c r="C3" s="674"/>
      <c r="D3" s="622" t="s">
        <v>593</v>
      </c>
      <c r="E3" s="1973"/>
      <c r="F3" s="1973"/>
      <c r="G3" s="1973"/>
      <c r="H3" s="1974"/>
      <c r="I3" s="675"/>
      <c r="J3" s="674"/>
    </row>
    <row r="4" spans="1:10" s="346" customFormat="1" ht="15" customHeight="1" x14ac:dyDescent="0.2">
      <c r="A4" s="610"/>
      <c r="B4" s="676"/>
      <c r="C4" s="677"/>
      <c r="D4" s="622" t="s">
        <v>374</v>
      </c>
      <c r="E4" s="1701" t="str">
        <f>'Escadas (2)'!E4</f>
        <v>R00 - Letícia</v>
      </c>
      <c r="F4" s="593"/>
      <c r="G4" s="593"/>
      <c r="H4" s="593"/>
      <c r="I4" s="678"/>
      <c r="J4" s="677"/>
    </row>
    <row r="5" spans="1:10" s="75" customFormat="1" ht="22.15" customHeight="1" x14ac:dyDescent="0.2">
      <c r="A5" s="1950" t="s">
        <v>1029</v>
      </c>
      <c r="B5" s="1951"/>
      <c r="C5" s="1951"/>
      <c r="D5" s="1951"/>
      <c r="E5" s="1951"/>
      <c r="F5" s="1951"/>
      <c r="G5" s="1951"/>
      <c r="H5" s="1951"/>
      <c r="I5" s="1951"/>
      <c r="J5" s="1952"/>
    </row>
    <row r="6" spans="1:10" s="252" customFormat="1" ht="56.25" customHeight="1" x14ac:dyDescent="0.2">
      <c r="A6" s="1953" t="s">
        <v>618</v>
      </c>
      <c r="B6" s="812" t="s">
        <v>1030</v>
      </c>
      <c r="C6" s="812" t="s">
        <v>1031</v>
      </c>
      <c r="D6" s="812" t="s">
        <v>1032</v>
      </c>
      <c r="E6" s="812" t="s">
        <v>1033</v>
      </c>
      <c r="F6" s="812" t="s">
        <v>1034</v>
      </c>
      <c r="G6" s="812" t="s">
        <v>82</v>
      </c>
      <c r="H6" s="812" t="s">
        <v>1035</v>
      </c>
      <c r="I6" s="812" t="s">
        <v>1036</v>
      </c>
      <c r="J6" s="812" t="s">
        <v>1037</v>
      </c>
    </row>
    <row r="7" spans="1:10" s="252" customFormat="1" ht="12" x14ac:dyDescent="0.2">
      <c r="A7" s="1848"/>
      <c r="B7" s="864" t="s">
        <v>635</v>
      </c>
      <c r="C7" s="552" t="s">
        <v>1038</v>
      </c>
      <c r="D7" s="552" t="s">
        <v>640</v>
      </c>
      <c r="E7" s="552" t="s">
        <v>641</v>
      </c>
      <c r="F7" s="552" t="s">
        <v>1039</v>
      </c>
      <c r="G7" s="552" t="s">
        <v>1040</v>
      </c>
      <c r="H7" s="552" t="s">
        <v>369</v>
      </c>
      <c r="I7" s="552" t="s">
        <v>1041</v>
      </c>
      <c r="J7" s="552" t="s">
        <v>1042</v>
      </c>
    </row>
    <row r="8" spans="1:10" s="287" customFormat="1" ht="16.149999999999999" customHeight="1" x14ac:dyDescent="0.2">
      <c r="A8" s="702" t="s">
        <v>2773</v>
      </c>
      <c r="B8" s="703"/>
      <c r="C8" s="703"/>
      <c r="D8" s="703"/>
      <c r="E8" s="703"/>
      <c r="F8" s="703"/>
      <c r="G8" s="703"/>
      <c r="H8" s="695"/>
      <c r="I8" s="695"/>
      <c r="J8" s="695">
        <f>SUM(J9:J10)</f>
        <v>12.17</v>
      </c>
    </row>
    <row r="9" spans="1:10" s="287" customFormat="1" ht="15" customHeight="1" x14ac:dyDescent="0.2">
      <c r="A9" s="830" t="s">
        <v>1043</v>
      </c>
      <c r="B9" s="865" t="s">
        <v>53</v>
      </c>
      <c r="C9" s="830">
        <v>2</v>
      </c>
      <c r="D9" s="830">
        <v>0.6</v>
      </c>
      <c r="E9" s="830">
        <v>0.65</v>
      </c>
      <c r="F9" s="1046">
        <f>2*D9+2*E9</f>
        <v>2.5</v>
      </c>
      <c r="G9" s="830">
        <v>1.2</v>
      </c>
      <c r="H9" s="1046">
        <f>E9*D9</f>
        <v>0.39</v>
      </c>
      <c r="I9" s="1046">
        <f>0.65*0.65</f>
        <v>0.42250000000000004</v>
      </c>
      <c r="J9" s="1046">
        <f>(H9+F9*G9-I9)*C9</f>
        <v>5.9350000000000005</v>
      </c>
    </row>
    <row r="10" spans="1:10" s="287" customFormat="1" ht="15" customHeight="1" x14ac:dyDescent="0.2">
      <c r="A10" s="830" t="s">
        <v>1043</v>
      </c>
      <c r="B10" s="865" t="s">
        <v>54</v>
      </c>
      <c r="C10" s="830">
        <v>2</v>
      </c>
      <c r="D10" s="830">
        <v>0.6</v>
      </c>
      <c r="E10" s="830">
        <v>0.7</v>
      </c>
      <c r="F10" s="1046">
        <f>2*D10+2*E10</f>
        <v>2.5999999999999996</v>
      </c>
      <c r="G10" s="830">
        <v>1.2</v>
      </c>
      <c r="H10" s="1046">
        <f>E10*D10</f>
        <v>0.42</v>
      </c>
      <c r="I10" s="1046">
        <f>0.65*0.65</f>
        <v>0.42250000000000004</v>
      </c>
      <c r="J10" s="1046">
        <f>(H10+F10*G10-I10)*C10</f>
        <v>6.2349999999999994</v>
      </c>
    </row>
    <row r="11" spans="1:10" s="287" customFormat="1" ht="16.149999999999999" customHeight="1" x14ac:dyDescent="0.2">
      <c r="A11" s="702" t="s">
        <v>2774</v>
      </c>
      <c r="B11" s="703"/>
      <c r="C11" s="703"/>
      <c r="D11" s="703"/>
      <c r="E11" s="703"/>
      <c r="F11" s="703"/>
      <c r="G11" s="703"/>
      <c r="H11" s="695"/>
      <c r="I11" s="695"/>
      <c r="J11" s="695">
        <f>SUM(J12:J13)</f>
        <v>50.16</v>
      </c>
    </row>
    <row r="12" spans="1:10" s="287" customFormat="1" ht="15" customHeight="1" x14ac:dyDescent="0.2">
      <c r="A12" s="830" t="s">
        <v>2775</v>
      </c>
      <c r="B12" s="865" t="s">
        <v>53</v>
      </c>
      <c r="C12" s="830">
        <f>2*4</f>
        <v>8</v>
      </c>
      <c r="D12" s="830">
        <v>0.6</v>
      </c>
      <c r="E12" s="830">
        <v>0.65</v>
      </c>
      <c r="F12" s="1046">
        <f>2*D12+2*E12</f>
        <v>2.5</v>
      </c>
      <c r="G12" s="830">
        <v>1.2</v>
      </c>
      <c r="H12" s="1046">
        <f>E12*D12</f>
        <v>0.39</v>
      </c>
      <c r="I12" s="1046">
        <f>0.6*0.6</f>
        <v>0.36</v>
      </c>
      <c r="J12" s="1046">
        <f>(H12+F12*G12-I12)*C12</f>
        <v>24.240000000000002</v>
      </c>
    </row>
    <row r="13" spans="1:10" s="287" customFormat="1" ht="15" customHeight="1" x14ac:dyDescent="0.2">
      <c r="A13" s="830" t="s">
        <v>2775</v>
      </c>
      <c r="B13" s="865" t="s">
        <v>54</v>
      </c>
      <c r="C13" s="830">
        <f>2*4</f>
        <v>8</v>
      </c>
      <c r="D13" s="830">
        <v>0.6</v>
      </c>
      <c r="E13" s="830">
        <v>0.7</v>
      </c>
      <c r="F13" s="1046">
        <f>2*D13+2*E13</f>
        <v>2.5999999999999996</v>
      </c>
      <c r="G13" s="830">
        <v>1.2</v>
      </c>
      <c r="H13" s="1046">
        <f>E13*D13</f>
        <v>0.42</v>
      </c>
      <c r="I13" s="1046">
        <f>0.5*0.6</f>
        <v>0.3</v>
      </c>
      <c r="J13" s="1046">
        <f>(H13+F13*G13-I13)*C13</f>
        <v>25.919999999999998</v>
      </c>
    </row>
    <row r="14" spans="1:10" s="287" customFormat="1" ht="16.149999999999999" customHeight="1" x14ac:dyDescent="0.2">
      <c r="A14" s="702" t="s">
        <v>2777</v>
      </c>
      <c r="B14" s="703"/>
      <c r="C14" s="703"/>
      <c r="D14" s="703"/>
      <c r="E14" s="703"/>
      <c r="F14" s="703"/>
      <c r="G14" s="703"/>
      <c r="H14" s="695"/>
      <c r="I14" s="695"/>
      <c r="J14" s="695">
        <f>SUM(J15:J16)</f>
        <v>75.239999999999995</v>
      </c>
    </row>
    <row r="15" spans="1:10" s="287" customFormat="1" ht="15" customHeight="1" x14ac:dyDescent="0.2">
      <c r="A15" s="830" t="s">
        <v>2776</v>
      </c>
      <c r="B15" s="865" t="s">
        <v>53</v>
      </c>
      <c r="C15" s="830">
        <f>2*6</f>
        <v>12</v>
      </c>
      <c r="D15" s="830">
        <v>0.6</v>
      </c>
      <c r="E15" s="830">
        <v>0.65</v>
      </c>
      <c r="F15" s="1046">
        <f>2*D15+2*E15</f>
        <v>2.5</v>
      </c>
      <c r="G15" s="830">
        <v>1.2</v>
      </c>
      <c r="H15" s="1046">
        <f>E15*D15</f>
        <v>0.39</v>
      </c>
      <c r="I15" s="1046">
        <f>0.6*0.6</f>
        <v>0.36</v>
      </c>
      <c r="J15" s="1046">
        <f>(H15+F15*G15-I15)*C15</f>
        <v>36.36</v>
      </c>
    </row>
    <row r="16" spans="1:10" s="287" customFormat="1" ht="15" customHeight="1" x14ac:dyDescent="0.2">
      <c r="A16" s="830" t="s">
        <v>2776</v>
      </c>
      <c r="B16" s="865" t="s">
        <v>54</v>
      </c>
      <c r="C16" s="830">
        <f>2*6</f>
        <v>12</v>
      </c>
      <c r="D16" s="830">
        <v>0.6</v>
      </c>
      <c r="E16" s="830">
        <v>0.7</v>
      </c>
      <c r="F16" s="1046">
        <f>2*D16+2*E16</f>
        <v>2.5999999999999996</v>
      </c>
      <c r="G16" s="830">
        <v>1.2</v>
      </c>
      <c r="H16" s="1046">
        <f>E16*D16</f>
        <v>0.42</v>
      </c>
      <c r="I16" s="1046">
        <f>0.5*0.6</f>
        <v>0.3</v>
      </c>
      <c r="J16" s="1046">
        <f>(H16+F16*G16-I16)*C16</f>
        <v>38.879999999999995</v>
      </c>
    </row>
    <row r="17" spans="1:10" s="287" customFormat="1" ht="16.149999999999999" customHeight="1" x14ac:dyDescent="0.2">
      <c r="A17" s="702" t="s">
        <v>2779</v>
      </c>
      <c r="B17" s="703"/>
      <c r="C17" s="703"/>
      <c r="D17" s="703"/>
      <c r="E17" s="703"/>
      <c r="F17" s="703"/>
      <c r="G17" s="703"/>
      <c r="H17" s="695"/>
      <c r="I17" s="695"/>
      <c r="J17" s="695">
        <f>SUM(J18:J19)</f>
        <v>23.106000000000002</v>
      </c>
    </row>
    <row r="18" spans="1:10" s="287" customFormat="1" ht="15" customHeight="1" x14ac:dyDescent="0.2">
      <c r="A18" s="830" t="s">
        <v>2780</v>
      </c>
      <c r="B18" s="865" t="s">
        <v>53</v>
      </c>
      <c r="C18" s="830">
        <f>2*2</f>
        <v>4</v>
      </c>
      <c r="D18" s="830">
        <v>0.49</v>
      </c>
      <c r="E18" s="830">
        <v>0.7</v>
      </c>
      <c r="F18" s="1046">
        <f>2*D18+2*E18</f>
        <v>2.38</v>
      </c>
      <c r="G18" s="830">
        <v>1.2</v>
      </c>
      <c r="H18" s="1046">
        <f>E18*D18</f>
        <v>0.34299999999999997</v>
      </c>
      <c r="I18" s="1046">
        <f>0.6*0.6</f>
        <v>0.36</v>
      </c>
      <c r="J18" s="1046">
        <f>(H18+F18*G18-I18)*C18</f>
        <v>11.356</v>
      </c>
    </row>
    <row r="19" spans="1:10" s="287" customFormat="1" ht="15" customHeight="1" x14ac:dyDescent="0.2">
      <c r="A19" s="830" t="s">
        <v>2780</v>
      </c>
      <c r="B19" s="865" t="s">
        <v>54</v>
      </c>
      <c r="C19" s="830">
        <f>2*2</f>
        <v>4</v>
      </c>
      <c r="D19" s="830">
        <v>0.55000000000000004</v>
      </c>
      <c r="E19" s="830">
        <v>0.65</v>
      </c>
      <c r="F19" s="1046">
        <f>2*D19+2*E19</f>
        <v>2.4000000000000004</v>
      </c>
      <c r="G19" s="830">
        <v>1.2</v>
      </c>
      <c r="H19" s="1046">
        <f>E19*D19</f>
        <v>0.35750000000000004</v>
      </c>
      <c r="I19" s="1046">
        <f>0.5*0.6</f>
        <v>0.3</v>
      </c>
      <c r="J19" s="1046">
        <f>(H19+F19*G19-I19)*C19</f>
        <v>11.750000000000002</v>
      </c>
    </row>
    <row r="20" spans="1:10" s="287" customFormat="1" ht="16.149999999999999" customHeight="1" x14ac:dyDescent="0.2">
      <c r="A20" s="702" t="s">
        <v>2778</v>
      </c>
      <c r="B20" s="703"/>
      <c r="C20" s="703"/>
      <c r="D20" s="703"/>
      <c r="E20" s="703"/>
      <c r="F20" s="703"/>
      <c r="G20" s="703"/>
      <c r="H20" s="695"/>
      <c r="I20" s="695"/>
      <c r="J20" s="695">
        <f>SUM(J21:J22)</f>
        <v>11.553000000000001</v>
      </c>
    </row>
    <row r="21" spans="1:10" s="287" customFormat="1" ht="15" customHeight="1" x14ac:dyDescent="0.2">
      <c r="A21" s="830" t="s">
        <v>1359</v>
      </c>
      <c r="B21" s="865" t="s">
        <v>53</v>
      </c>
      <c r="C21" s="830">
        <f>2</f>
        <v>2</v>
      </c>
      <c r="D21" s="830">
        <v>0.49</v>
      </c>
      <c r="E21" s="830">
        <v>0.7</v>
      </c>
      <c r="F21" s="1046">
        <f>2*D21+2*E21</f>
        <v>2.38</v>
      </c>
      <c r="G21" s="830">
        <v>1.2</v>
      </c>
      <c r="H21" s="1046">
        <f>E21*D21</f>
        <v>0.34299999999999997</v>
      </c>
      <c r="I21" s="1046">
        <f>0.6*0.6</f>
        <v>0.36</v>
      </c>
      <c r="J21" s="1046">
        <f>(H21+F21*G21-I21)*C21</f>
        <v>5.6779999999999999</v>
      </c>
    </row>
    <row r="22" spans="1:10" s="287" customFormat="1" ht="15" customHeight="1" x14ac:dyDescent="0.2">
      <c r="A22" s="830" t="s">
        <v>1359</v>
      </c>
      <c r="B22" s="865" t="s">
        <v>54</v>
      </c>
      <c r="C22" s="830">
        <f>2</f>
        <v>2</v>
      </c>
      <c r="D22" s="830">
        <v>0.55000000000000004</v>
      </c>
      <c r="E22" s="830">
        <v>0.65</v>
      </c>
      <c r="F22" s="1046">
        <f>2*D22+2*E22</f>
        <v>2.4000000000000004</v>
      </c>
      <c r="G22" s="830">
        <v>1.2</v>
      </c>
      <c r="H22" s="1046">
        <f>E22*D22</f>
        <v>0.35750000000000004</v>
      </c>
      <c r="I22" s="1046">
        <f>0.5*0.6</f>
        <v>0.3</v>
      </c>
      <c r="J22" s="1046">
        <f>(H22+F22*G22-I22)*C22</f>
        <v>5.8750000000000009</v>
      </c>
    </row>
    <row r="23" spans="1:10" s="287" customFormat="1" ht="16.149999999999999" customHeight="1" x14ac:dyDescent="0.2">
      <c r="A23" s="702" t="s">
        <v>2781</v>
      </c>
      <c r="B23" s="703"/>
      <c r="C23" s="703"/>
      <c r="D23" s="703"/>
      <c r="E23" s="703"/>
      <c r="F23" s="703"/>
      <c r="G23" s="703"/>
      <c r="H23" s="695"/>
      <c r="I23" s="695"/>
      <c r="J23" s="695">
        <f>J24</f>
        <v>2.88</v>
      </c>
    </row>
    <row r="24" spans="1:10" s="287" customFormat="1" ht="15" customHeight="1" thickBot="1" x14ac:dyDescent="0.25">
      <c r="A24" s="830" t="s">
        <v>1360</v>
      </c>
      <c r="B24" s="865" t="s">
        <v>53</v>
      </c>
      <c r="C24" s="830">
        <v>1</v>
      </c>
      <c r="D24" s="830">
        <v>0.6</v>
      </c>
      <c r="E24" s="830">
        <v>0.6</v>
      </c>
      <c r="F24" s="1046">
        <f>2*D24+2*E24</f>
        <v>2.4</v>
      </c>
      <c r="G24" s="830">
        <v>1.2</v>
      </c>
      <c r="H24" s="1046">
        <f>E24*D24</f>
        <v>0.36</v>
      </c>
      <c r="I24" s="1046">
        <f>0.6*0.6</f>
        <v>0.36</v>
      </c>
      <c r="J24" s="1046">
        <f>(H24+F24*G24-I24)*C24</f>
        <v>2.88</v>
      </c>
    </row>
    <row r="25" spans="1:10" ht="13.5" thickTop="1" thickBot="1" x14ac:dyDescent="0.25">
      <c r="A25" s="216" t="s">
        <v>22</v>
      </c>
      <c r="B25" s="309"/>
      <c r="C25" s="309">
        <f>SUM(C9:C24)</f>
        <v>57</v>
      </c>
      <c r="D25" s="309"/>
      <c r="E25" s="309"/>
      <c r="F25" s="309"/>
      <c r="G25" s="309"/>
      <c r="H25" s="309"/>
      <c r="I25" s="309"/>
      <c r="J25" s="309">
        <f>J8+J11+J14+J17+J20+J23</f>
        <v>175.10899999999998</v>
      </c>
    </row>
    <row r="26" spans="1:10" ht="12" thickTop="1" x14ac:dyDescent="0.2">
      <c r="A26" s="7"/>
      <c r="B26" s="7"/>
      <c r="C26" s="7"/>
      <c r="D26" s="7"/>
      <c r="E26" s="7"/>
      <c r="F26" s="7"/>
      <c r="G26" s="7"/>
      <c r="H26" s="7"/>
    </row>
    <row r="27" spans="1:10" x14ac:dyDescent="0.2">
      <c r="A27" s="7"/>
      <c r="B27" s="7"/>
      <c r="C27" s="7"/>
      <c r="D27" s="7"/>
      <c r="E27" s="7"/>
      <c r="F27" s="7"/>
      <c r="G27" s="7"/>
      <c r="H27" s="7"/>
    </row>
    <row r="28" spans="1:10" ht="24.75" customHeight="1" x14ac:dyDescent="0.2">
      <c r="A28" s="7"/>
      <c r="B28" s="7"/>
      <c r="C28" s="7"/>
      <c r="D28" s="7"/>
      <c r="E28" s="7"/>
      <c r="F28" s="7"/>
      <c r="G28" s="7"/>
      <c r="H28" s="7"/>
    </row>
    <row r="29" spans="1:10" ht="24.75" customHeight="1" x14ac:dyDescent="0.2">
      <c r="A29" s="7"/>
      <c r="B29" s="7"/>
      <c r="C29" s="7"/>
      <c r="D29" s="7"/>
      <c r="E29" s="7"/>
      <c r="F29" s="7"/>
      <c r="G29" s="7"/>
      <c r="H29" s="7"/>
    </row>
    <row r="30" spans="1:10" ht="24.75" customHeight="1" x14ac:dyDescent="0.2">
      <c r="A30" s="7"/>
      <c r="B30" s="7"/>
      <c r="C30" s="7"/>
      <c r="D30" s="7"/>
      <c r="E30" s="7"/>
      <c r="F30" s="7"/>
      <c r="G30" s="7"/>
      <c r="H30" s="7"/>
    </row>
    <row r="31" spans="1:10" ht="24.75" customHeight="1" x14ac:dyDescent="0.2">
      <c r="A31" s="7"/>
      <c r="B31" s="7"/>
      <c r="C31" s="7"/>
      <c r="D31" s="7"/>
      <c r="E31" s="7"/>
      <c r="F31" s="7"/>
      <c r="G31" s="7"/>
      <c r="H31" s="7"/>
    </row>
    <row r="32" spans="1:10" ht="24.75" customHeight="1" x14ac:dyDescent="0.2">
      <c r="A32" s="7"/>
      <c r="B32" s="7"/>
      <c r="C32" s="7"/>
      <c r="D32" s="7"/>
      <c r="E32" s="7"/>
      <c r="F32" s="7"/>
      <c r="G32" s="7"/>
      <c r="H32" s="7"/>
    </row>
    <row r="33" spans="1:8" ht="24.75" customHeight="1" x14ac:dyDescent="0.2">
      <c r="A33" s="7"/>
      <c r="B33" s="7"/>
      <c r="C33" s="7"/>
      <c r="D33" s="7"/>
      <c r="E33" s="7"/>
      <c r="F33" s="7"/>
      <c r="G33" s="7"/>
      <c r="H33" s="7"/>
    </row>
    <row r="34" spans="1:8" ht="24.75" customHeight="1" x14ac:dyDescent="0.2">
      <c r="A34" s="7"/>
      <c r="B34" s="7"/>
      <c r="C34" s="7"/>
      <c r="D34" s="7"/>
      <c r="E34" s="7"/>
      <c r="F34" s="7"/>
      <c r="G34" s="7"/>
      <c r="H34" s="7"/>
    </row>
    <row r="35" spans="1:8" ht="24.75" customHeight="1" x14ac:dyDescent="0.2">
      <c r="A35" s="7"/>
      <c r="B35" s="7"/>
      <c r="C35" s="7"/>
      <c r="D35" s="7"/>
      <c r="E35" s="7"/>
      <c r="F35" s="7"/>
      <c r="G35" s="7"/>
      <c r="H35" s="7"/>
    </row>
    <row r="36" spans="1:8" ht="24.75" customHeight="1" x14ac:dyDescent="0.2">
      <c r="A36" s="7"/>
      <c r="B36" s="7"/>
      <c r="C36" s="7"/>
      <c r="D36" s="7"/>
      <c r="E36" s="7"/>
      <c r="F36" s="7"/>
      <c r="G36" s="7"/>
      <c r="H36" s="7"/>
    </row>
    <row r="37" spans="1:8" ht="24.75" customHeight="1" x14ac:dyDescent="0.2">
      <c r="A37" s="7"/>
      <c r="B37" s="7"/>
      <c r="C37" s="7"/>
      <c r="D37" s="7"/>
      <c r="E37" s="7"/>
      <c r="F37" s="7"/>
      <c r="G37" s="7"/>
      <c r="H37" s="7"/>
    </row>
    <row r="38" spans="1:8" ht="24.75" customHeight="1" x14ac:dyDescent="0.2">
      <c r="A38" s="7"/>
      <c r="B38" s="7"/>
      <c r="C38" s="7"/>
      <c r="D38" s="7"/>
      <c r="E38" s="7"/>
      <c r="F38" s="7"/>
      <c r="G38" s="7"/>
      <c r="H38" s="7"/>
    </row>
    <row r="61" spans="1:1" x14ac:dyDescent="0.2">
      <c r="A61" s="682"/>
    </row>
  </sheetData>
  <mergeCells count="3">
    <mergeCell ref="E3:H3"/>
    <mergeCell ref="A5:J5"/>
    <mergeCell ref="A6:A7"/>
  </mergeCells>
  <printOptions horizontalCentered="1"/>
  <pageMargins left="0.39370078740157483" right="0" top="0.39370078740157483" bottom="0.39370078740157483" header="0.51181102362204722" footer="0.19685039370078741"/>
  <pageSetup paperSize="9" scale="77" orientation="portrait" verticalDpi="300" r:id="rId1"/>
  <headerFooter alignWithMargins="0">
    <oddFooter>&amp;L&amp;F - &amp;A&amp;R&amp;P / &amp;N</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A541C-7662-4222-81DC-E2D6B8875EC0}">
  <sheetPr codeName="Planilha31">
    <tabColor rgb="FFFFFF00"/>
    <pageSetUpPr fitToPage="1"/>
  </sheetPr>
  <dimension ref="A1:G2188"/>
  <sheetViews>
    <sheetView showGridLines="0" topLeftCell="A389" zoomScale="85" zoomScaleNormal="85" zoomScalePageLayoutView="55" workbookViewId="0">
      <selection activeCell="E689" sqref="E689"/>
    </sheetView>
  </sheetViews>
  <sheetFormatPr defaultColWidth="11.5703125" defaultRowHeight="12.75" outlineLevelRow="1" x14ac:dyDescent="0.2"/>
  <cols>
    <col min="1" max="1" width="12.28515625" style="12" customWidth="1"/>
    <col min="2" max="2" width="76.42578125" style="12" customWidth="1"/>
    <col min="3" max="3" width="8.140625" style="26" customWidth="1"/>
    <col min="4" max="4" width="11.7109375" style="259" customWidth="1"/>
    <col min="5" max="5" width="27.85546875" style="12" customWidth="1"/>
    <col min="6" max="6" width="64.28515625" style="12" customWidth="1"/>
    <col min="7" max="16384" width="11.5703125" style="12"/>
  </cols>
  <sheetData>
    <row r="1" spans="1:7" ht="18" customHeight="1" x14ac:dyDescent="0.2">
      <c r="A1" s="1818" t="s">
        <v>653</v>
      </c>
      <c r="B1" s="1819"/>
      <c r="C1" s="1819"/>
      <c r="D1" s="1819"/>
    </row>
    <row r="2" spans="1:7" x14ac:dyDescent="0.2">
      <c r="A2" s="835" t="s">
        <v>654</v>
      </c>
      <c r="B2" s="836" t="s">
        <v>655</v>
      </c>
      <c r="C2" s="837"/>
      <c r="D2" s="838"/>
    </row>
    <row r="3" spans="1:7" x14ac:dyDescent="0.2">
      <c r="A3" s="835" t="s">
        <v>372</v>
      </c>
      <c r="B3" s="836" t="s">
        <v>568</v>
      </c>
      <c r="C3" s="839"/>
      <c r="D3" s="840"/>
    </row>
    <row r="4" spans="1:7" x14ac:dyDescent="0.2">
      <c r="A4" s="835" t="s">
        <v>567</v>
      </c>
      <c r="B4" s="836" t="s">
        <v>568</v>
      </c>
      <c r="C4" s="841"/>
      <c r="D4" s="842"/>
    </row>
    <row r="5" spans="1:7" x14ac:dyDescent="0.2">
      <c r="A5" s="835" t="s">
        <v>656</v>
      </c>
      <c r="B5" s="836" t="s">
        <v>568</v>
      </c>
      <c r="C5" s="841"/>
      <c r="D5" s="842"/>
    </row>
    <row r="6" spans="1:7" x14ac:dyDescent="0.2">
      <c r="A6" s="835" t="s">
        <v>657</v>
      </c>
      <c r="B6" s="836" t="s">
        <v>568</v>
      </c>
      <c r="C6" s="843"/>
      <c r="D6" s="844"/>
    </row>
    <row r="7" spans="1:7" x14ac:dyDescent="0.2">
      <c r="A7" s="835" t="s">
        <v>0</v>
      </c>
      <c r="B7" s="836" t="s">
        <v>568</v>
      </c>
      <c r="C7" s="845"/>
      <c r="D7" s="846"/>
      <c r="G7" s="847"/>
    </row>
    <row r="8" spans="1:7" x14ac:dyDescent="0.2">
      <c r="A8" s="1820"/>
      <c r="B8" s="1821"/>
      <c r="C8" s="1821"/>
      <c r="D8" s="1822"/>
    </row>
    <row r="9" spans="1:7" ht="18" customHeight="1" x14ac:dyDescent="0.2">
      <c r="A9" s="1823" t="s">
        <v>658</v>
      </c>
      <c r="B9" s="1824"/>
      <c r="C9" s="1824"/>
      <c r="D9" s="1824"/>
    </row>
    <row r="10" spans="1:7" ht="21.75" customHeight="1" x14ac:dyDescent="0.2">
      <c r="A10" s="1825" t="s">
        <v>20</v>
      </c>
      <c r="B10" s="1825" t="s">
        <v>0</v>
      </c>
      <c r="C10" s="1825" t="s">
        <v>659</v>
      </c>
      <c r="D10" s="1825" t="s">
        <v>110</v>
      </c>
    </row>
    <row r="11" spans="1:7" ht="17.25" customHeight="1" x14ac:dyDescent="0.2">
      <c r="A11" s="1825"/>
      <c r="B11" s="1825"/>
      <c r="C11" s="1825"/>
      <c r="D11" s="1825"/>
    </row>
    <row r="12" spans="1:7" x14ac:dyDescent="0.2">
      <c r="A12" s="848" t="s">
        <v>660</v>
      </c>
      <c r="B12" s="849" t="s">
        <v>420</v>
      </c>
      <c r="C12" s="850"/>
      <c r="D12" s="851">
        <f>SUM(D14:D54)</f>
        <v>6388.7699999999995</v>
      </c>
      <c r="E12" s="27">
        <f>D12+D55+D98</f>
        <v>8203.4599999999991</v>
      </c>
    </row>
    <row r="13" spans="1:7" hidden="1" outlineLevel="1" x14ac:dyDescent="0.2">
      <c r="A13" s="852" t="s">
        <v>661</v>
      </c>
      <c r="B13" s="853" t="s">
        <v>1420</v>
      </c>
      <c r="C13" s="854"/>
      <c r="D13" s="855"/>
    </row>
    <row r="14" spans="1:7" hidden="1" outlineLevel="1" x14ac:dyDescent="0.2">
      <c r="A14" s="856" t="s">
        <v>662</v>
      </c>
      <c r="B14" s="857" t="s">
        <v>665</v>
      </c>
      <c r="C14" s="858" t="s">
        <v>14</v>
      </c>
      <c r="D14" s="859">
        <v>374.29</v>
      </c>
    </row>
    <row r="15" spans="1:7" hidden="1" outlineLevel="1" x14ac:dyDescent="0.2">
      <c r="A15" s="852" t="s">
        <v>663</v>
      </c>
      <c r="B15" s="853" t="s">
        <v>1421</v>
      </c>
      <c r="C15" s="854"/>
      <c r="D15" s="855"/>
    </row>
    <row r="16" spans="1:7" hidden="1" outlineLevel="1" x14ac:dyDescent="0.2">
      <c r="A16" s="860" t="s">
        <v>664</v>
      </c>
      <c r="B16" s="861" t="s">
        <v>665</v>
      </c>
      <c r="C16" s="862" t="s">
        <v>14</v>
      </c>
      <c r="D16" s="863">
        <v>213.54</v>
      </c>
    </row>
    <row r="17" spans="1:4" hidden="1" outlineLevel="1" x14ac:dyDescent="0.2">
      <c r="A17" s="852" t="s">
        <v>666</v>
      </c>
      <c r="B17" s="853" t="s">
        <v>1422</v>
      </c>
      <c r="C17" s="854"/>
      <c r="D17" s="855"/>
    </row>
    <row r="18" spans="1:4" hidden="1" outlineLevel="1" x14ac:dyDescent="0.2">
      <c r="A18" s="856" t="s">
        <v>667</v>
      </c>
      <c r="B18" s="857" t="s">
        <v>665</v>
      </c>
      <c r="C18" s="858" t="s">
        <v>14</v>
      </c>
      <c r="D18" s="859">
        <v>168.9</v>
      </c>
    </row>
    <row r="19" spans="1:4" hidden="1" outlineLevel="1" x14ac:dyDescent="0.2">
      <c r="A19" s="852" t="s">
        <v>668</v>
      </c>
      <c r="B19" s="853" t="s">
        <v>1423</v>
      </c>
      <c r="C19" s="854"/>
      <c r="D19" s="855"/>
    </row>
    <row r="20" spans="1:4" hidden="1" outlineLevel="1" x14ac:dyDescent="0.2">
      <c r="A20" s="860" t="s">
        <v>669</v>
      </c>
      <c r="B20" s="861" t="s">
        <v>665</v>
      </c>
      <c r="C20" s="862" t="s">
        <v>14</v>
      </c>
      <c r="D20" s="863">
        <v>294.07</v>
      </c>
    </row>
    <row r="21" spans="1:4" hidden="1" outlineLevel="1" x14ac:dyDescent="0.2">
      <c r="A21" s="852" t="s">
        <v>670</v>
      </c>
      <c r="B21" s="853" t="s">
        <v>677</v>
      </c>
      <c r="C21" s="854"/>
      <c r="D21" s="855"/>
    </row>
    <row r="22" spans="1:4" hidden="1" outlineLevel="1" x14ac:dyDescent="0.2">
      <c r="A22" s="856" t="s">
        <v>671</v>
      </c>
      <c r="B22" s="857" t="s">
        <v>665</v>
      </c>
      <c r="C22" s="858" t="s">
        <v>14</v>
      </c>
      <c r="D22" s="859">
        <v>448.67</v>
      </c>
    </row>
    <row r="23" spans="1:4" hidden="1" outlineLevel="1" x14ac:dyDescent="0.2">
      <c r="A23" s="852" t="s">
        <v>672</v>
      </c>
      <c r="B23" s="853" t="s">
        <v>1424</v>
      </c>
      <c r="C23" s="854"/>
      <c r="D23" s="855"/>
    </row>
    <row r="24" spans="1:4" hidden="1" outlineLevel="1" x14ac:dyDescent="0.2">
      <c r="A24" s="860" t="s">
        <v>673</v>
      </c>
      <c r="B24" s="861" t="s">
        <v>665</v>
      </c>
      <c r="C24" s="862" t="s">
        <v>14</v>
      </c>
      <c r="D24" s="863">
        <v>351.58</v>
      </c>
    </row>
    <row r="25" spans="1:4" hidden="1" outlineLevel="1" x14ac:dyDescent="0.2">
      <c r="A25" s="852" t="s">
        <v>674</v>
      </c>
      <c r="B25" s="853" t="s">
        <v>1425</v>
      </c>
      <c r="C25" s="854"/>
      <c r="D25" s="855"/>
    </row>
    <row r="26" spans="1:4" hidden="1" outlineLevel="1" x14ac:dyDescent="0.2">
      <c r="A26" s="856" t="s">
        <v>675</v>
      </c>
      <c r="B26" s="857" t="s">
        <v>665</v>
      </c>
      <c r="C26" s="858" t="s">
        <v>14</v>
      </c>
      <c r="D26" s="859">
        <v>351.58</v>
      </c>
    </row>
    <row r="27" spans="1:4" hidden="1" outlineLevel="1" x14ac:dyDescent="0.2">
      <c r="A27" s="852" t="s">
        <v>676</v>
      </c>
      <c r="B27" s="853" t="s">
        <v>1426</v>
      </c>
      <c r="C27" s="854"/>
      <c r="D27" s="855"/>
    </row>
    <row r="28" spans="1:4" hidden="1" outlineLevel="1" x14ac:dyDescent="0.2">
      <c r="A28" s="860" t="s">
        <v>678</v>
      </c>
      <c r="B28" s="861" t="s">
        <v>665</v>
      </c>
      <c r="C28" s="862" t="s">
        <v>14</v>
      </c>
      <c r="D28" s="863">
        <v>351.58</v>
      </c>
    </row>
    <row r="29" spans="1:4" hidden="1" outlineLevel="1" x14ac:dyDescent="0.2">
      <c r="A29" s="852" t="s">
        <v>679</v>
      </c>
      <c r="B29" s="853" t="s">
        <v>1427</v>
      </c>
      <c r="C29" s="854"/>
      <c r="D29" s="855"/>
    </row>
    <row r="30" spans="1:4" hidden="1" outlineLevel="1" x14ac:dyDescent="0.2">
      <c r="A30" s="856" t="s">
        <v>680</v>
      </c>
      <c r="B30" s="857" t="s">
        <v>665</v>
      </c>
      <c r="C30" s="858" t="s">
        <v>14</v>
      </c>
      <c r="D30" s="859">
        <v>351.58</v>
      </c>
    </row>
    <row r="31" spans="1:4" hidden="1" outlineLevel="1" x14ac:dyDescent="0.2">
      <c r="A31" s="852" t="s">
        <v>681</v>
      </c>
      <c r="B31" s="853" t="s">
        <v>1428</v>
      </c>
      <c r="C31" s="854"/>
      <c r="D31" s="855"/>
    </row>
    <row r="32" spans="1:4" hidden="1" outlineLevel="1" x14ac:dyDescent="0.2">
      <c r="A32" s="860" t="s">
        <v>682</v>
      </c>
      <c r="B32" s="861" t="s">
        <v>665</v>
      </c>
      <c r="C32" s="862" t="s">
        <v>14</v>
      </c>
      <c r="D32" s="863">
        <v>350.74</v>
      </c>
    </row>
    <row r="33" spans="1:4" hidden="1" outlineLevel="1" x14ac:dyDescent="0.2">
      <c r="A33" s="852" t="s">
        <v>683</v>
      </c>
      <c r="B33" s="853" t="s">
        <v>1429</v>
      </c>
      <c r="C33" s="854"/>
      <c r="D33" s="855"/>
    </row>
    <row r="34" spans="1:4" hidden="1" outlineLevel="1" x14ac:dyDescent="0.2">
      <c r="A34" s="856" t="s">
        <v>684</v>
      </c>
      <c r="B34" s="857" t="s">
        <v>665</v>
      </c>
      <c r="C34" s="858" t="s">
        <v>14</v>
      </c>
      <c r="D34" s="859">
        <v>341.66</v>
      </c>
    </row>
    <row r="35" spans="1:4" hidden="1" outlineLevel="1" x14ac:dyDescent="0.2">
      <c r="A35" s="852" t="s">
        <v>685</v>
      </c>
      <c r="B35" s="853" t="s">
        <v>1430</v>
      </c>
      <c r="C35" s="854"/>
      <c r="D35" s="855"/>
    </row>
    <row r="36" spans="1:4" hidden="1" outlineLevel="1" x14ac:dyDescent="0.2">
      <c r="A36" s="860" t="s">
        <v>686</v>
      </c>
      <c r="B36" s="861" t="s">
        <v>665</v>
      </c>
      <c r="C36" s="862" t="s">
        <v>14</v>
      </c>
      <c r="D36" s="863">
        <v>341.66</v>
      </c>
    </row>
    <row r="37" spans="1:4" hidden="1" outlineLevel="1" x14ac:dyDescent="0.2">
      <c r="A37" s="852" t="s">
        <v>687</v>
      </c>
      <c r="B37" s="853" t="s">
        <v>1431</v>
      </c>
      <c r="C37" s="854"/>
      <c r="D37" s="855"/>
    </row>
    <row r="38" spans="1:4" hidden="1" outlineLevel="1" x14ac:dyDescent="0.2">
      <c r="A38" s="856" t="s">
        <v>688</v>
      </c>
      <c r="B38" s="857" t="s">
        <v>665</v>
      </c>
      <c r="C38" s="858" t="s">
        <v>14</v>
      </c>
      <c r="D38" s="859">
        <v>354.88</v>
      </c>
    </row>
    <row r="39" spans="1:4" hidden="1" outlineLevel="1" x14ac:dyDescent="0.2">
      <c r="A39" s="852" t="s">
        <v>689</v>
      </c>
      <c r="B39" s="853" t="s">
        <v>1432</v>
      </c>
      <c r="C39" s="854"/>
      <c r="D39" s="855"/>
    </row>
    <row r="40" spans="1:4" hidden="1" outlineLevel="1" x14ac:dyDescent="0.2">
      <c r="A40" s="860" t="s">
        <v>690</v>
      </c>
      <c r="B40" s="861" t="s">
        <v>665</v>
      </c>
      <c r="C40" s="862" t="s">
        <v>14</v>
      </c>
      <c r="D40" s="863">
        <v>350.74</v>
      </c>
    </row>
    <row r="41" spans="1:4" hidden="1" outlineLevel="1" x14ac:dyDescent="0.2">
      <c r="A41" s="852" t="s">
        <v>691</v>
      </c>
      <c r="B41" s="853" t="s">
        <v>1433</v>
      </c>
      <c r="C41" s="854"/>
      <c r="D41" s="855"/>
    </row>
    <row r="42" spans="1:4" hidden="1" outlineLevel="1" x14ac:dyDescent="0.2">
      <c r="A42" s="856" t="s">
        <v>692</v>
      </c>
      <c r="B42" s="857" t="s">
        <v>665</v>
      </c>
      <c r="C42" s="858" t="s">
        <v>14</v>
      </c>
      <c r="D42" s="859">
        <v>350.74</v>
      </c>
    </row>
    <row r="43" spans="1:4" hidden="1" outlineLevel="1" x14ac:dyDescent="0.2">
      <c r="A43" s="852" t="s">
        <v>693</v>
      </c>
      <c r="B43" s="853" t="s">
        <v>1434</v>
      </c>
      <c r="C43" s="854"/>
      <c r="D43" s="855"/>
    </row>
    <row r="44" spans="1:4" hidden="1" outlineLevel="1" x14ac:dyDescent="0.2">
      <c r="A44" s="860" t="s">
        <v>694</v>
      </c>
      <c r="B44" s="861" t="s">
        <v>665</v>
      </c>
      <c r="C44" s="862" t="s">
        <v>14</v>
      </c>
      <c r="D44" s="863">
        <v>350.74</v>
      </c>
    </row>
    <row r="45" spans="1:4" hidden="1" outlineLevel="1" x14ac:dyDescent="0.2">
      <c r="A45" s="852" t="s">
        <v>1435</v>
      </c>
      <c r="B45" s="853" t="s">
        <v>1436</v>
      </c>
      <c r="C45" s="854"/>
      <c r="D45" s="855"/>
    </row>
    <row r="46" spans="1:4" hidden="1" outlineLevel="1" x14ac:dyDescent="0.2">
      <c r="A46" s="856" t="s">
        <v>1437</v>
      </c>
      <c r="B46" s="857" t="s">
        <v>665</v>
      </c>
      <c r="C46" s="858" t="s">
        <v>14</v>
      </c>
      <c r="D46" s="859">
        <v>350.74</v>
      </c>
    </row>
    <row r="47" spans="1:4" hidden="1" outlineLevel="1" x14ac:dyDescent="0.2">
      <c r="A47" s="852" t="s">
        <v>1438</v>
      </c>
      <c r="B47" s="853" t="s">
        <v>1439</v>
      </c>
      <c r="C47" s="854"/>
      <c r="D47" s="855"/>
    </row>
    <row r="48" spans="1:4" hidden="1" outlineLevel="1" x14ac:dyDescent="0.2">
      <c r="A48" s="860" t="s">
        <v>1440</v>
      </c>
      <c r="B48" s="861" t="s">
        <v>665</v>
      </c>
      <c r="C48" s="862" t="s">
        <v>14</v>
      </c>
      <c r="D48" s="863">
        <v>350.74</v>
      </c>
    </row>
    <row r="49" spans="1:4" hidden="1" outlineLevel="1" x14ac:dyDescent="0.2">
      <c r="A49" s="852" t="s">
        <v>1441</v>
      </c>
      <c r="B49" s="853" t="s">
        <v>1442</v>
      </c>
      <c r="C49" s="854"/>
      <c r="D49" s="855"/>
    </row>
    <row r="50" spans="1:4" hidden="1" outlineLevel="1" x14ac:dyDescent="0.2">
      <c r="A50" s="856" t="s">
        <v>1443</v>
      </c>
      <c r="B50" s="857" t="s">
        <v>665</v>
      </c>
      <c r="C50" s="858" t="s">
        <v>14</v>
      </c>
      <c r="D50" s="859">
        <v>263.31</v>
      </c>
    </row>
    <row r="51" spans="1:4" hidden="1" outlineLevel="1" x14ac:dyDescent="0.2">
      <c r="A51" s="852" t="s">
        <v>1444</v>
      </c>
      <c r="B51" s="853" t="s">
        <v>1445</v>
      </c>
      <c r="C51" s="854"/>
      <c r="D51" s="855"/>
    </row>
    <row r="52" spans="1:4" hidden="1" outlineLevel="1" x14ac:dyDescent="0.2">
      <c r="A52" s="860" t="s">
        <v>1446</v>
      </c>
      <c r="B52" s="861" t="s">
        <v>665</v>
      </c>
      <c r="C52" s="862" t="s">
        <v>14</v>
      </c>
      <c r="D52" s="863">
        <v>69.31</v>
      </c>
    </row>
    <row r="53" spans="1:4" hidden="1" outlineLevel="1" x14ac:dyDescent="0.2">
      <c r="A53" s="852" t="s">
        <v>1447</v>
      </c>
      <c r="B53" s="853" t="s">
        <v>1448</v>
      </c>
      <c r="C53" s="854"/>
      <c r="D53" s="855"/>
    </row>
    <row r="54" spans="1:4" hidden="1" outlineLevel="1" x14ac:dyDescent="0.2">
      <c r="A54" s="856" t="s">
        <v>1449</v>
      </c>
      <c r="B54" s="857" t="s">
        <v>665</v>
      </c>
      <c r="C54" s="858" t="s">
        <v>14</v>
      </c>
      <c r="D54" s="859">
        <v>7.72</v>
      </c>
    </row>
    <row r="55" spans="1:4" collapsed="1" x14ac:dyDescent="0.2">
      <c r="A55" s="848" t="s">
        <v>695</v>
      </c>
      <c r="B55" s="849" t="s">
        <v>1450</v>
      </c>
      <c r="C55" s="850"/>
      <c r="D55" s="851">
        <f>SUM(D57:D97)</f>
        <v>401.55</v>
      </c>
    </row>
    <row r="56" spans="1:4" hidden="1" outlineLevel="1" x14ac:dyDescent="0.2">
      <c r="A56" s="852" t="s">
        <v>696</v>
      </c>
      <c r="B56" s="853" t="s">
        <v>1420</v>
      </c>
      <c r="C56" s="854"/>
      <c r="D56" s="855"/>
    </row>
    <row r="57" spans="1:4" hidden="1" outlineLevel="1" x14ac:dyDescent="0.2">
      <c r="A57" s="860" t="s">
        <v>697</v>
      </c>
      <c r="B57" s="861" t="s">
        <v>1451</v>
      </c>
      <c r="C57" s="862" t="s">
        <v>14</v>
      </c>
      <c r="D57" s="863">
        <v>27.16</v>
      </c>
    </row>
    <row r="58" spans="1:4" hidden="1" outlineLevel="1" x14ac:dyDescent="0.2">
      <c r="A58" s="852" t="s">
        <v>701</v>
      </c>
      <c r="B58" s="853" t="s">
        <v>1421</v>
      </c>
      <c r="C58" s="854"/>
      <c r="D58" s="855"/>
    </row>
    <row r="59" spans="1:4" hidden="1" outlineLevel="1" x14ac:dyDescent="0.2">
      <c r="A59" s="856" t="s">
        <v>702</v>
      </c>
      <c r="B59" s="857" t="s">
        <v>1451</v>
      </c>
      <c r="C59" s="858" t="s">
        <v>14</v>
      </c>
      <c r="D59" s="859">
        <v>22.87</v>
      </c>
    </row>
    <row r="60" spans="1:4" hidden="1" outlineLevel="1" x14ac:dyDescent="0.2">
      <c r="A60" s="852" t="s">
        <v>703</v>
      </c>
      <c r="B60" s="853" t="s">
        <v>1422</v>
      </c>
      <c r="C60" s="854"/>
      <c r="D60" s="855"/>
    </row>
    <row r="61" spans="1:4" hidden="1" outlineLevel="1" x14ac:dyDescent="0.2">
      <c r="A61" s="860" t="s">
        <v>704</v>
      </c>
      <c r="B61" s="861" t="s">
        <v>1451</v>
      </c>
      <c r="C61" s="862" t="s">
        <v>14</v>
      </c>
      <c r="D61" s="863">
        <v>21.39</v>
      </c>
    </row>
    <row r="62" spans="1:4" hidden="1" outlineLevel="1" x14ac:dyDescent="0.2">
      <c r="A62" s="852" t="s">
        <v>705</v>
      </c>
      <c r="B62" s="853" t="s">
        <v>1423</v>
      </c>
      <c r="C62" s="854"/>
      <c r="D62" s="855"/>
    </row>
    <row r="63" spans="1:4" hidden="1" outlineLevel="1" x14ac:dyDescent="0.2">
      <c r="A63" s="856" t="s">
        <v>706</v>
      </c>
      <c r="B63" s="857" t="s">
        <v>1451</v>
      </c>
      <c r="C63" s="858" t="s">
        <v>14</v>
      </c>
      <c r="D63" s="859">
        <v>38.159999999999997</v>
      </c>
    </row>
    <row r="64" spans="1:4" hidden="1" outlineLevel="1" x14ac:dyDescent="0.2">
      <c r="A64" s="852" t="s">
        <v>707</v>
      </c>
      <c r="B64" s="853" t="s">
        <v>677</v>
      </c>
      <c r="C64" s="854"/>
      <c r="D64" s="855"/>
    </row>
    <row r="65" spans="1:4" hidden="1" outlineLevel="1" x14ac:dyDescent="0.2">
      <c r="A65" s="860" t="s">
        <v>708</v>
      </c>
      <c r="B65" s="861" t="s">
        <v>1451</v>
      </c>
      <c r="C65" s="862" t="s">
        <v>14</v>
      </c>
      <c r="D65" s="863">
        <v>17.059999999999999</v>
      </c>
    </row>
    <row r="66" spans="1:4" hidden="1" outlineLevel="1" x14ac:dyDescent="0.2">
      <c r="A66" s="852" t="s">
        <v>709</v>
      </c>
      <c r="B66" s="853" t="s">
        <v>1424</v>
      </c>
      <c r="C66" s="854"/>
      <c r="D66" s="855"/>
    </row>
    <row r="67" spans="1:4" hidden="1" outlineLevel="1" x14ac:dyDescent="0.2">
      <c r="A67" s="856" t="s">
        <v>710</v>
      </c>
      <c r="B67" s="857" t="s">
        <v>1451</v>
      </c>
      <c r="C67" s="858" t="s">
        <v>14</v>
      </c>
      <c r="D67" s="859">
        <v>17.059999999999999</v>
      </c>
    </row>
    <row r="68" spans="1:4" hidden="1" outlineLevel="1" x14ac:dyDescent="0.2">
      <c r="A68" s="852" t="s">
        <v>711</v>
      </c>
      <c r="B68" s="853" t="s">
        <v>1425</v>
      </c>
      <c r="C68" s="854"/>
      <c r="D68" s="855"/>
    </row>
    <row r="69" spans="1:4" hidden="1" outlineLevel="1" x14ac:dyDescent="0.2">
      <c r="A69" s="860" t="s">
        <v>712</v>
      </c>
      <c r="B69" s="861" t="s">
        <v>1451</v>
      </c>
      <c r="C69" s="862" t="s">
        <v>14</v>
      </c>
      <c r="D69" s="863">
        <v>17.059999999999999</v>
      </c>
    </row>
    <row r="70" spans="1:4" hidden="1" outlineLevel="1" x14ac:dyDescent="0.2">
      <c r="A70" s="852" t="s">
        <v>713</v>
      </c>
      <c r="B70" s="853" t="s">
        <v>1426</v>
      </c>
      <c r="C70" s="854"/>
      <c r="D70" s="855"/>
    </row>
    <row r="71" spans="1:4" hidden="1" outlineLevel="1" x14ac:dyDescent="0.2">
      <c r="A71" s="856" t="s">
        <v>714</v>
      </c>
      <c r="B71" s="857" t="s">
        <v>1451</v>
      </c>
      <c r="C71" s="858" t="s">
        <v>14</v>
      </c>
      <c r="D71" s="859">
        <v>17.059999999999999</v>
      </c>
    </row>
    <row r="72" spans="1:4" hidden="1" outlineLevel="1" x14ac:dyDescent="0.2">
      <c r="A72" s="852" t="s">
        <v>715</v>
      </c>
      <c r="B72" s="853" t="s">
        <v>1427</v>
      </c>
      <c r="C72" s="854"/>
      <c r="D72" s="855"/>
    </row>
    <row r="73" spans="1:4" hidden="1" outlineLevel="1" x14ac:dyDescent="0.2">
      <c r="A73" s="860" t="s">
        <v>716</v>
      </c>
      <c r="B73" s="861" t="s">
        <v>1451</v>
      </c>
      <c r="C73" s="862" t="s">
        <v>14</v>
      </c>
      <c r="D73" s="863">
        <v>17.059999999999999</v>
      </c>
    </row>
    <row r="74" spans="1:4" hidden="1" outlineLevel="1" x14ac:dyDescent="0.2">
      <c r="A74" s="852" t="s">
        <v>717</v>
      </c>
      <c r="B74" s="853" t="s">
        <v>1428</v>
      </c>
      <c r="C74" s="854"/>
      <c r="D74" s="855"/>
    </row>
    <row r="75" spans="1:4" hidden="1" outlineLevel="1" x14ac:dyDescent="0.2">
      <c r="A75" s="856" t="s">
        <v>718</v>
      </c>
      <c r="B75" s="857" t="s">
        <v>1451</v>
      </c>
      <c r="C75" s="858" t="s">
        <v>14</v>
      </c>
      <c r="D75" s="859">
        <v>17.059999999999999</v>
      </c>
    </row>
    <row r="76" spans="1:4" hidden="1" outlineLevel="1" x14ac:dyDescent="0.2">
      <c r="A76" s="852" t="s">
        <v>719</v>
      </c>
      <c r="B76" s="853" t="s">
        <v>1429</v>
      </c>
      <c r="C76" s="854"/>
      <c r="D76" s="855"/>
    </row>
    <row r="77" spans="1:4" hidden="1" outlineLevel="1" x14ac:dyDescent="0.2">
      <c r="A77" s="860" t="s">
        <v>720</v>
      </c>
      <c r="B77" s="861" t="s">
        <v>1451</v>
      </c>
      <c r="C77" s="862" t="s">
        <v>14</v>
      </c>
      <c r="D77" s="863">
        <v>17.059999999999999</v>
      </c>
    </row>
    <row r="78" spans="1:4" hidden="1" outlineLevel="1" x14ac:dyDescent="0.2">
      <c r="A78" s="852" t="s">
        <v>721</v>
      </c>
      <c r="B78" s="853" t="s">
        <v>1430</v>
      </c>
      <c r="C78" s="854"/>
      <c r="D78" s="855"/>
    </row>
    <row r="79" spans="1:4" hidden="1" outlineLevel="1" x14ac:dyDescent="0.2">
      <c r="A79" s="856" t="s">
        <v>722</v>
      </c>
      <c r="B79" s="857" t="s">
        <v>1451</v>
      </c>
      <c r="C79" s="858" t="s">
        <v>14</v>
      </c>
      <c r="D79" s="859">
        <v>17.059999999999999</v>
      </c>
    </row>
    <row r="80" spans="1:4" hidden="1" outlineLevel="1" x14ac:dyDescent="0.2">
      <c r="A80" s="852" t="s">
        <v>723</v>
      </c>
      <c r="B80" s="853" t="s">
        <v>1431</v>
      </c>
      <c r="C80" s="854"/>
      <c r="D80" s="855"/>
    </row>
    <row r="81" spans="1:4" hidden="1" outlineLevel="1" x14ac:dyDescent="0.2">
      <c r="A81" s="860" t="s">
        <v>724</v>
      </c>
      <c r="B81" s="861" t="s">
        <v>1451</v>
      </c>
      <c r="C81" s="862" t="s">
        <v>14</v>
      </c>
      <c r="D81" s="863">
        <v>17.059999999999999</v>
      </c>
    </row>
    <row r="82" spans="1:4" hidden="1" outlineLevel="1" x14ac:dyDescent="0.2">
      <c r="A82" s="852" t="s">
        <v>725</v>
      </c>
      <c r="B82" s="853" t="s">
        <v>1432</v>
      </c>
      <c r="C82" s="854"/>
      <c r="D82" s="855"/>
    </row>
    <row r="83" spans="1:4" hidden="1" outlineLevel="1" x14ac:dyDescent="0.2">
      <c r="A83" s="856" t="s">
        <v>726</v>
      </c>
      <c r="B83" s="857" t="s">
        <v>1451</v>
      </c>
      <c r="C83" s="858" t="s">
        <v>14</v>
      </c>
      <c r="D83" s="859">
        <v>17.059999999999999</v>
      </c>
    </row>
    <row r="84" spans="1:4" hidden="1" outlineLevel="1" x14ac:dyDescent="0.2">
      <c r="A84" s="852" t="s">
        <v>727</v>
      </c>
      <c r="B84" s="853" t="s">
        <v>1433</v>
      </c>
      <c r="C84" s="854"/>
      <c r="D84" s="855"/>
    </row>
    <row r="85" spans="1:4" hidden="1" outlineLevel="1" x14ac:dyDescent="0.2">
      <c r="A85" s="860" t="s">
        <v>728</v>
      </c>
      <c r="B85" s="861" t="s">
        <v>1451</v>
      </c>
      <c r="C85" s="862" t="s">
        <v>14</v>
      </c>
      <c r="D85" s="863">
        <v>17.059999999999999</v>
      </c>
    </row>
    <row r="86" spans="1:4" hidden="1" outlineLevel="1" x14ac:dyDescent="0.2">
      <c r="A86" s="852" t="s">
        <v>1452</v>
      </c>
      <c r="B86" s="853" t="s">
        <v>1434</v>
      </c>
      <c r="C86" s="854"/>
      <c r="D86" s="855"/>
    </row>
    <row r="87" spans="1:4" hidden="1" outlineLevel="1" x14ac:dyDescent="0.2">
      <c r="A87" s="856" t="s">
        <v>1453</v>
      </c>
      <c r="B87" s="857" t="s">
        <v>1451</v>
      </c>
      <c r="C87" s="858" t="s">
        <v>14</v>
      </c>
      <c r="D87" s="859">
        <v>17.059999999999999</v>
      </c>
    </row>
    <row r="88" spans="1:4" hidden="1" outlineLevel="1" x14ac:dyDescent="0.2">
      <c r="A88" s="852" t="s">
        <v>1454</v>
      </c>
      <c r="B88" s="853" t="s">
        <v>1436</v>
      </c>
      <c r="C88" s="854"/>
      <c r="D88" s="855"/>
    </row>
    <row r="89" spans="1:4" hidden="1" outlineLevel="1" x14ac:dyDescent="0.2">
      <c r="A89" s="860" t="s">
        <v>1455</v>
      </c>
      <c r="B89" s="861" t="s">
        <v>1451</v>
      </c>
      <c r="C89" s="862" t="s">
        <v>14</v>
      </c>
      <c r="D89" s="863">
        <v>17.059999999999999</v>
      </c>
    </row>
    <row r="90" spans="1:4" hidden="1" outlineLevel="1" x14ac:dyDescent="0.2">
      <c r="A90" s="852" t="s">
        <v>1456</v>
      </c>
      <c r="B90" s="853" t="s">
        <v>1439</v>
      </c>
      <c r="C90" s="854"/>
      <c r="D90" s="855"/>
    </row>
    <row r="91" spans="1:4" hidden="1" outlineLevel="1" x14ac:dyDescent="0.2">
      <c r="A91" s="856" t="s">
        <v>1457</v>
      </c>
      <c r="B91" s="857" t="s">
        <v>1451</v>
      </c>
      <c r="C91" s="858" t="s">
        <v>14</v>
      </c>
      <c r="D91" s="859">
        <v>17.059999999999999</v>
      </c>
    </row>
    <row r="92" spans="1:4" hidden="1" outlineLevel="1" x14ac:dyDescent="0.2">
      <c r="A92" s="852" t="s">
        <v>1458</v>
      </c>
      <c r="B92" s="853" t="s">
        <v>1442</v>
      </c>
      <c r="C92" s="854"/>
      <c r="D92" s="855"/>
    </row>
    <row r="93" spans="1:4" hidden="1" outlineLevel="1" x14ac:dyDescent="0.2">
      <c r="A93" s="860" t="s">
        <v>1459</v>
      </c>
      <c r="B93" s="861" t="s">
        <v>1451</v>
      </c>
      <c r="C93" s="862" t="s">
        <v>14</v>
      </c>
      <c r="D93" s="863">
        <v>32.520000000000003</v>
      </c>
    </row>
    <row r="94" spans="1:4" hidden="1" outlineLevel="1" x14ac:dyDescent="0.2">
      <c r="A94" s="852" t="s">
        <v>1460</v>
      </c>
      <c r="B94" s="853" t="s">
        <v>1445</v>
      </c>
      <c r="C94" s="854"/>
      <c r="D94" s="855"/>
    </row>
    <row r="95" spans="1:4" hidden="1" outlineLevel="1" x14ac:dyDescent="0.2">
      <c r="A95" s="856" t="s">
        <v>1461</v>
      </c>
      <c r="B95" s="857" t="s">
        <v>1451</v>
      </c>
      <c r="C95" s="858" t="s">
        <v>14</v>
      </c>
      <c r="D95" s="859">
        <v>12.39</v>
      </c>
    </row>
    <row r="96" spans="1:4" hidden="1" outlineLevel="1" x14ac:dyDescent="0.2">
      <c r="A96" s="852" t="s">
        <v>1462</v>
      </c>
      <c r="B96" s="853" t="s">
        <v>1448</v>
      </c>
      <c r="C96" s="854"/>
      <c r="D96" s="855"/>
    </row>
    <row r="97" spans="1:4" hidden="1" outlineLevel="1" x14ac:dyDescent="0.2">
      <c r="A97" s="860" t="s">
        <v>1463</v>
      </c>
      <c r="B97" s="861" t="s">
        <v>1451</v>
      </c>
      <c r="C97" s="862" t="s">
        <v>14</v>
      </c>
      <c r="D97" s="863">
        <v>8.2200000000000006</v>
      </c>
    </row>
    <row r="98" spans="1:4" collapsed="1" x14ac:dyDescent="0.2">
      <c r="A98" s="848" t="s">
        <v>729</v>
      </c>
      <c r="B98" s="849" t="s">
        <v>1157</v>
      </c>
      <c r="C98" s="850"/>
      <c r="D98" s="851">
        <f>SUM(D100:D142)</f>
        <v>1413.1400000000003</v>
      </c>
    </row>
    <row r="99" spans="1:4" hidden="1" outlineLevel="1" x14ac:dyDescent="0.2">
      <c r="A99" s="852" t="s">
        <v>730</v>
      </c>
      <c r="B99" s="853" t="s">
        <v>1420</v>
      </c>
      <c r="C99" s="854"/>
      <c r="D99" s="855"/>
    </row>
    <row r="100" spans="1:4" hidden="1" outlineLevel="1" x14ac:dyDescent="0.2">
      <c r="A100" s="856" t="s">
        <v>731</v>
      </c>
      <c r="B100" s="857" t="s">
        <v>1464</v>
      </c>
      <c r="C100" s="858" t="s">
        <v>14</v>
      </c>
      <c r="D100" s="859">
        <v>125.41</v>
      </c>
    </row>
    <row r="101" spans="1:4" hidden="1" outlineLevel="1" x14ac:dyDescent="0.2">
      <c r="A101" s="852" t="s">
        <v>732</v>
      </c>
      <c r="B101" s="853" t="s">
        <v>1421</v>
      </c>
      <c r="C101" s="854"/>
      <c r="D101" s="855"/>
    </row>
    <row r="102" spans="1:4" hidden="1" outlineLevel="1" x14ac:dyDescent="0.2">
      <c r="A102" s="860" t="s">
        <v>733</v>
      </c>
      <c r="B102" s="861" t="s">
        <v>1464</v>
      </c>
      <c r="C102" s="862" t="s">
        <v>14</v>
      </c>
      <c r="D102" s="863">
        <v>63.32</v>
      </c>
    </row>
    <row r="103" spans="1:4" hidden="1" outlineLevel="1" x14ac:dyDescent="0.2">
      <c r="A103" s="852" t="s">
        <v>734</v>
      </c>
      <c r="B103" s="853" t="s">
        <v>1422</v>
      </c>
      <c r="C103" s="854"/>
      <c r="D103" s="855"/>
    </row>
    <row r="104" spans="1:4" hidden="1" outlineLevel="1" x14ac:dyDescent="0.2">
      <c r="A104" s="856" t="s">
        <v>735</v>
      </c>
      <c r="B104" s="857" t="s">
        <v>1464</v>
      </c>
      <c r="C104" s="858" t="s">
        <v>14</v>
      </c>
      <c r="D104" s="859">
        <v>52.33</v>
      </c>
    </row>
    <row r="105" spans="1:4" hidden="1" outlineLevel="1" x14ac:dyDescent="0.2">
      <c r="A105" s="852" t="s">
        <v>1465</v>
      </c>
      <c r="B105" s="853" t="s">
        <v>1423</v>
      </c>
      <c r="C105" s="854"/>
      <c r="D105" s="855"/>
    </row>
    <row r="106" spans="1:4" hidden="1" outlineLevel="1" x14ac:dyDescent="0.2">
      <c r="A106" s="860" t="s">
        <v>1466</v>
      </c>
      <c r="B106" s="861" t="s">
        <v>1464</v>
      </c>
      <c r="C106" s="862" t="s">
        <v>14</v>
      </c>
      <c r="D106" s="863">
        <v>96.8</v>
      </c>
    </row>
    <row r="107" spans="1:4" hidden="1" outlineLevel="1" x14ac:dyDescent="0.2">
      <c r="A107" s="852" t="s">
        <v>1467</v>
      </c>
      <c r="B107" s="853" t="s">
        <v>677</v>
      </c>
      <c r="C107" s="854"/>
      <c r="D107" s="855"/>
    </row>
    <row r="108" spans="1:4" hidden="1" outlineLevel="1" x14ac:dyDescent="0.2">
      <c r="A108" s="856" t="s">
        <v>1468</v>
      </c>
      <c r="B108" s="857" t="s">
        <v>1464</v>
      </c>
      <c r="C108" s="858" t="s">
        <v>14</v>
      </c>
      <c r="D108" s="859">
        <v>54.44</v>
      </c>
    </row>
    <row r="109" spans="1:4" hidden="1" outlineLevel="1" x14ac:dyDescent="0.2">
      <c r="A109" s="852" t="s">
        <v>1469</v>
      </c>
      <c r="B109" s="853" t="s">
        <v>1424</v>
      </c>
      <c r="C109" s="854"/>
      <c r="D109" s="855"/>
    </row>
    <row r="110" spans="1:4" hidden="1" outlineLevel="1" x14ac:dyDescent="0.2">
      <c r="A110" s="860" t="s">
        <v>1470</v>
      </c>
      <c r="B110" s="861" t="s">
        <v>1464</v>
      </c>
      <c r="C110" s="862" t="s">
        <v>14</v>
      </c>
      <c r="D110" s="863">
        <v>54.48</v>
      </c>
    </row>
    <row r="111" spans="1:4" hidden="1" outlineLevel="1" x14ac:dyDescent="0.2">
      <c r="A111" s="852" t="s">
        <v>1471</v>
      </c>
      <c r="B111" s="853" t="s">
        <v>1425</v>
      </c>
      <c r="C111" s="854"/>
      <c r="D111" s="855"/>
    </row>
    <row r="112" spans="1:4" hidden="1" outlineLevel="1" x14ac:dyDescent="0.2">
      <c r="A112" s="856" t="s">
        <v>1472</v>
      </c>
      <c r="B112" s="857" t="s">
        <v>1464</v>
      </c>
      <c r="C112" s="858" t="s">
        <v>14</v>
      </c>
      <c r="D112" s="859">
        <v>54.48</v>
      </c>
    </row>
    <row r="113" spans="1:4" hidden="1" outlineLevel="1" x14ac:dyDescent="0.2">
      <c r="A113" s="852" t="s">
        <v>1473</v>
      </c>
      <c r="B113" s="853" t="s">
        <v>1426</v>
      </c>
      <c r="C113" s="854"/>
      <c r="D113" s="855"/>
    </row>
    <row r="114" spans="1:4" hidden="1" outlineLevel="1" x14ac:dyDescent="0.2">
      <c r="A114" s="860" t="s">
        <v>1474</v>
      </c>
      <c r="B114" s="861" t="s">
        <v>1464</v>
      </c>
      <c r="C114" s="862" t="s">
        <v>14</v>
      </c>
      <c r="D114" s="863">
        <v>54.48</v>
      </c>
    </row>
    <row r="115" spans="1:4" hidden="1" outlineLevel="1" x14ac:dyDescent="0.2">
      <c r="A115" s="852" t="s">
        <v>1475</v>
      </c>
      <c r="B115" s="853" t="s">
        <v>1427</v>
      </c>
      <c r="C115" s="854"/>
      <c r="D115" s="855"/>
    </row>
    <row r="116" spans="1:4" hidden="1" outlineLevel="1" x14ac:dyDescent="0.2">
      <c r="A116" s="856" t="s">
        <v>1476</v>
      </c>
      <c r="B116" s="857" t="s">
        <v>1464</v>
      </c>
      <c r="C116" s="858" t="s">
        <v>14</v>
      </c>
      <c r="D116" s="859">
        <v>54.48</v>
      </c>
    </row>
    <row r="117" spans="1:4" hidden="1" outlineLevel="1" x14ac:dyDescent="0.2">
      <c r="A117" s="852" t="s">
        <v>1477</v>
      </c>
      <c r="B117" s="853" t="s">
        <v>1428</v>
      </c>
      <c r="C117" s="854"/>
      <c r="D117" s="855"/>
    </row>
    <row r="118" spans="1:4" hidden="1" outlineLevel="1" x14ac:dyDescent="0.2">
      <c r="A118" s="860" t="s">
        <v>1478</v>
      </c>
      <c r="B118" s="861" t="s">
        <v>1464</v>
      </c>
      <c r="C118" s="862" t="s">
        <v>14</v>
      </c>
      <c r="D118" s="863">
        <v>54.48</v>
      </c>
    </row>
    <row r="119" spans="1:4" hidden="1" outlineLevel="1" x14ac:dyDescent="0.2">
      <c r="A119" s="852" t="s">
        <v>1479</v>
      </c>
      <c r="B119" s="853" t="s">
        <v>1429</v>
      </c>
      <c r="C119" s="854"/>
      <c r="D119" s="855"/>
    </row>
    <row r="120" spans="1:4" hidden="1" outlineLevel="1" x14ac:dyDescent="0.2">
      <c r="A120" s="856" t="s">
        <v>1480</v>
      </c>
      <c r="B120" s="857" t="s">
        <v>1464</v>
      </c>
      <c r="C120" s="858" t="s">
        <v>14</v>
      </c>
      <c r="D120" s="859">
        <v>54.54</v>
      </c>
    </row>
    <row r="121" spans="1:4" hidden="1" outlineLevel="1" x14ac:dyDescent="0.2">
      <c r="A121" s="852" t="s">
        <v>1481</v>
      </c>
      <c r="B121" s="853" t="s">
        <v>1430</v>
      </c>
      <c r="C121" s="854"/>
      <c r="D121" s="855"/>
    </row>
    <row r="122" spans="1:4" hidden="1" outlineLevel="1" x14ac:dyDescent="0.2">
      <c r="A122" s="860" t="s">
        <v>1482</v>
      </c>
      <c r="B122" s="861" t="s">
        <v>1464</v>
      </c>
      <c r="C122" s="862" t="s">
        <v>14</v>
      </c>
      <c r="D122" s="863">
        <v>54.54</v>
      </c>
    </row>
    <row r="123" spans="1:4" hidden="1" outlineLevel="1" x14ac:dyDescent="0.2">
      <c r="A123" s="852" t="s">
        <v>1483</v>
      </c>
      <c r="B123" s="853" t="s">
        <v>1431</v>
      </c>
      <c r="C123" s="854"/>
      <c r="D123" s="855"/>
    </row>
    <row r="124" spans="1:4" hidden="1" outlineLevel="1" x14ac:dyDescent="0.2">
      <c r="A124" s="856" t="s">
        <v>1484</v>
      </c>
      <c r="B124" s="857" t="s">
        <v>1464</v>
      </c>
      <c r="C124" s="858" t="s">
        <v>14</v>
      </c>
      <c r="D124" s="859">
        <v>54.44</v>
      </c>
    </row>
    <row r="125" spans="1:4" hidden="1" outlineLevel="1" x14ac:dyDescent="0.2">
      <c r="A125" s="852" t="s">
        <v>1485</v>
      </c>
      <c r="B125" s="853" t="s">
        <v>1432</v>
      </c>
      <c r="C125" s="854"/>
      <c r="D125" s="855"/>
    </row>
    <row r="126" spans="1:4" hidden="1" outlineLevel="1" x14ac:dyDescent="0.2">
      <c r="A126" s="860" t="s">
        <v>1486</v>
      </c>
      <c r="B126" s="861" t="s">
        <v>1464</v>
      </c>
      <c r="C126" s="862" t="s">
        <v>14</v>
      </c>
      <c r="D126" s="863">
        <v>54.48</v>
      </c>
    </row>
    <row r="127" spans="1:4" hidden="1" outlineLevel="1" x14ac:dyDescent="0.2">
      <c r="A127" s="852" t="s">
        <v>1487</v>
      </c>
      <c r="B127" s="853" t="s">
        <v>1433</v>
      </c>
      <c r="C127" s="854"/>
      <c r="D127" s="855"/>
    </row>
    <row r="128" spans="1:4" hidden="1" outlineLevel="1" x14ac:dyDescent="0.2">
      <c r="A128" s="856" t="s">
        <v>1488</v>
      </c>
      <c r="B128" s="857" t="s">
        <v>1464</v>
      </c>
      <c r="C128" s="858" t="s">
        <v>14</v>
      </c>
      <c r="D128" s="859">
        <v>54.48</v>
      </c>
    </row>
    <row r="129" spans="1:4" hidden="1" outlineLevel="1" x14ac:dyDescent="0.2">
      <c r="A129" s="852" t="s">
        <v>1489</v>
      </c>
      <c r="B129" s="853" t="s">
        <v>1434</v>
      </c>
      <c r="C129" s="854"/>
      <c r="D129" s="855"/>
    </row>
    <row r="130" spans="1:4" hidden="1" outlineLevel="1" x14ac:dyDescent="0.2">
      <c r="A130" s="860" t="s">
        <v>1490</v>
      </c>
      <c r="B130" s="861" t="s">
        <v>1464</v>
      </c>
      <c r="C130" s="862" t="s">
        <v>14</v>
      </c>
      <c r="D130" s="863">
        <v>54.48</v>
      </c>
    </row>
    <row r="131" spans="1:4" hidden="1" outlineLevel="1" x14ac:dyDescent="0.2">
      <c r="A131" s="852" t="s">
        <v>1491</v>
      </c>
      <c r="B131" s="853" t="s">
        <v>1436</v>
      </c>
      <c r="C131" s="854"/>
      <c r="D131" s="855"/>
    </row>
    <row r="132" spans="1:4" hidden="1" outlineLevel="1" x14ac:dyDescent="0.2">
      <c r="A132" s="856" t="s">
        <v>1492</v>
      </c>
      <c r="B132" s="857" t="s">
        <v>1464</v>
      </c>
      <c r="C132" s="858" t="s">
        <v>14</v>
      </c>
      <c r="D132" s="859">
        <v>54.48</v>
      </c>
    </row>
    <row r="133" spans="1:4" hidden="1" outlineLevel="1" x14ac:dyDescent="0.2">
      <c r="A133" s="852" t="s">
        <v>1493</v>
      </c>
      <c r="B133" s="853" t="s">
        <v>1439</v>
      </c>
      <c r="C133" s="854"/>
      <c r="D133" s="855"/>
    </row>
    <row r="134" spans="1:4" hidden="1" outlineLevel="1" x14ac:dyDescent="0.2">
      <c r="A134" s="860" t="s">
        <v>1494</v>
      </c>
      <c r="B134" s="861" t="s">
        <v>1464</v>
      </c>
      <c r="C134" s="862" t="s">
        <v>14</v>
      </c>
      <c r="D134" s="863">
        <v>54.48</v>
      </c>
    </row>
    <row r="135" spans="1:4" hidden="1" outlineLevel="1" x14ac:dyDescent="0.2">
      <c r="A135" s="852" t="s">
        <v>1495</v>
      </c>
      <c r="B135" s="853" t="s">
        <v>1442</v>
      </c>
      <c r="C135" s="854"/>
      <c r="D135" s="855"/>
    </row>
    <row r="136" spans="1:4" hidden="1" outlineLevel="1" x14ac:dyDescent="0.2">
      <c r="A136" s="856" t="s">
        <v>1496</v>
      </c>
      <c r="B136" s="857" t="s">
        <v>1464</v>
      </c>
      <c r="C136" s="858" t="s">
        <v>14</v>
      </c>
      <c r="D136" s="859">
        <v>98.97</v>
      </c>
    </row>
    <row r="137" spans="1:4" hidden="1" outlineLevel="1" x14ac:dyDescent="0.2">
      <c r="A137" s="852" t="s">
        <v>1497</v>
      </c>
      <c r="B137" s="853" t="s">
        <v>1445</v>
      </c>
      <c r="C137" s="854"/>
      <c r="D137" s="855"/>
    </row>
    <row r="138" spans="1:4" hidden="1" outlineLevel="1" x14ac:dyDescent="0.2">
      <c r="A138" s="860" t="s">
        <v>1498</v>
      </c>
      <c r="B138" s="861" t="s">
        <v>1464</v>
      </c>
      <c r="C138" s="862" t="s">
        <v>14</v>
      </c>
      <c r="D138" s="863">
        <v>73.13</v>
      </c>
    </row>
    <row r="139" spans="1:4" hidden="1" outlineLevel="1" x14ac:dyDescent="0.2">
      <c r="A139" s="852" t="s">
        <v>1499</v>
      </c>
      <c r="B139" s="853" t="s">
        <v>1448</v>
      </c>
      <c r="C139" s="854"/>
      <c r="D139" s="855"/>
    </row>
    <row r="140" spans="1:4" hidden="1" outlineLevel="1" x14ac:dyDescent="0.2">
      <c r="A140" s="856" t="s">
        <v>1500</v>
      </c>
      <c r="B140" s="857" t="s">
        <v>1464</v>
      </c>
      <c r="C140" s="858" t="s">
        <v>14</v>
      </c>
      <c r="D140" s="859">
        <v>106.99</v>
      </c>
    </row>
    <row r="141" spans="1:4" hidden="1" outlineLevel="1" x14ac:dyDescent="0.2">
      <c r="A141" s="852" t="s">
        <v>1501</v>
      </c>
      <c r="B141" s="853" t="s">
        <v>1502</v>
      </c>
      <c r="C141" s="854"/>
      <c r="D141" s="855"/>
    </row>
    <row r="142" spans="1:4" hidden="1" outlineLevel="1" x14ac:dyDescent="0.2">
      <c r="A142" s="860" t="s">
        <v>1503</v>
      </c>
      <c r="B142" s="861" t="s">
        <v>1464</v>
      </c>
      <c r="C142" s="862" t="s">
        <v>14</v>
      </c>
      <c r="D142" s="863">
        <v>33.43</v>
      </c>
    </row>
    <row r="143" spans="1:4" collapsed="1" x14ac:dyDescent="0.2">
      <c r="A143" s="848" t="s">
        <v>736</v>
      </c>
      <c r="B143" s="849" t="s">
        <v>1156</v>
      </c>
      <c r="C143" s="850"/>
      <c r="D143" s="851"/>
    </row>
    <row r="144" spans="1:4" hidden="1" outlineLevel="1" x14ac:dyDescent="0.2">
      <c r="A144" s="852" t="s">
        <v>737</v>
      </c>
      <c r="B144" s="853" t="s">
        <v>1420</v>
      </c>
      <c r="C144" s="854"/>
      <c r="D144" s="855"/>
    </row>
    <row r="145" spans="1:4" hidden="1" outlineLevel="1" x14ac:dyDescent="0.2">
      <c r="A145" s="856" t="s">
        <v>738</v>
      </c>
      <c r="B145" s="857" t="s">
        <v>1155</v>
      </c>
      <c r="C145" s="858" t="s">
        <v>3</v>
      </c>
      <c r="D145" s="859">
        <v>244.12</v>
      </c>
    </row>
    <row r="146" spans="1:4" hidden="1" outlineLevel="1" x14ac:dyDescent="0.2">
      <c r="A146" s="860" t="s">
        <v>739</v>
      </c>
      <c r="B146" s="861" t="s">
        <v>1154</v>
      </c>
      <c r="C146" s="862" t="s">
        <v>659</v>
      </c>
      <c r="D146" s="863">
        <v>263.43</v>
      </c>
    </row>
    <row r="147" spans="1:4" hidden="1" outlineLevel="1" x14ac:dyDescent="0.2">
      <c r="A147" s="856" t="s">
        <v>740</v>
      </c>
      <c r="B147" s="857" t="s">
        <v>1153</v>
      </c>
      <c r="C147" s="858" t="s">
        <v>3</v>
      </c>
      <c r="D147" s="859">
        <v>36.42</v>
      </c>
    </row>
    <row r="148" spans="1:4" hidden="1" outlineLevel="1" x14ac:dyDescent="0.2">
      <c r="A148" s="852" t="s">
        <v>741</v>
      </c>
      <c r="B148" s="853" t="s">
        <v>1421</v>
      </c>
      <c r="C148" s="854"/>
      <c r="D148" s="855"/>
    </row>
    <row r="149" spans="1:4" hidden="1" outlineLevel="1" x14ac:dyDescent="0.2">
      <c r="A149" s="860" t="s">
        <v>742</v>
      </c>
      <c r="B149" s="861" t="s">
        <v>1155</v>
      </c>
      <c r="C149" s="862" t="s">
        <v>3</v>
      </c>
      <c r="D149" s="863">
        <v>213.73</v>
      </c>
    </row>
    <row r="150" spans="1:4" hidden="1" outlineLevel="1" x14ac:dyDescent="0.2">
      <c r="A150" s="856" t="s">
        <v>743</v>
      </c>
      <c r="B150" s="857" t="s">
        <v>1154</v>
      </c>
      <c r="C150" s="858" t="s">
        <v>659</v>
      </c>
      <c r="D150" s="859">
        <v>149.86000000000001</v>
      </c>
    </row>
    <row r="151" spans="1:4" hidden="1" outlineLevel="1" x14ac:dyDescent="0.2">
      <c r="A151" s="860" t="s">
        <v>744</v>
      </c>
      <c r="B151" s="861" t="s">
        <v>1153</v>
      </c>
      <c r="C151" s="862" t="s">
        <v>3</v>
      </c>
      <c r="D151" s="863">
        <v>10.6</v>
      </c>
    </row>
    <row r="152" spans="1:4" hidden="1" outlineLevel="1" x14ac:dyDescent="0.2">
      <c r="A152" s="852" t="s">
        <v>745</v>
      </c>
      <c r="B152" s="853" t="s">
        <v>1422</v>
      </c>
      <c r="C152" s="854"/>
      <c r="D152" s="855"/>
    </row>
    <row r="153" spans="1:4" hidden="1" outlineLevel="1" x14ac:dyDescent="0.2">
      <c r="A153" s="856" t="s">
        <v>746</v>
      </c>
      <c r="B153" s="857" t="s">
        <v>1155</v>
      </c>
      <c r="C153" s="858" t="s">
        <v>3</v>
      </c>
      <c r="D153" s="859">
        <v>157.24</v>
      </c>
    </row>
    <row r="154" spans="1:4" hidden="1" outlineLevel="1" x14ac:dyDescent="0.2">
      <c r="A154" s="860" t="s">
        <v>747</v>
      </c>
      <c r="B154" s="861" t="s">
        <v>1154</v>
      </c>
      <c r="C154" s="862" t="s">
        <v>659</v>
      </c>
      <c r="D154" s="863">
        <v>121.31</v>
      </c>
    </row>
    <row r="155" spans="1:4" hidden="1" outlineLevel="1" x14ac:dyDescent="0.2">
      <c r="A155" s="856" t="s">
        <v>748</v>
      </c>
      <c r="B155" s="857" t="s">
        <v>1153</v>
      </c>
      <c r="C155" s="858" t="s">
        <v>3</v>
      </c>
      <c r="D155" s="859">
        <v>10.6</v>
      </c>
    </row>
    <row r="156" spans="1:4" hidden="1" outlineLevel="1" x14ac:dyDescent="0.2">
      <c r="A156" s="852" t="s">
        <v>749</v>
      </c>
      <c r="B156" s="853" t="s">
        <v>1423</v>
      </c>
      <c r="C156" s="854"/>
      <c r="D156" s="855"/>
    </row>
    <row r="157" spans="1:4" hidden="1" outlineLevel="1" x14ac:dyDescent="0.2">
      <c r="A157" s="860" t="s">
        <v>750</v>
      </c>
      <c r="B157" s="861" t="s">
        <v>1155</v>
      </c>
      <c r="C157" s="862" t="s">
        <v>3</v>
      </c>
      <c r="D157" s="863">
        <v>208.06</v>
      </c>
    </row>
    <row r="158" spans="1:4" hidden="1" outlineLevel="1" x14ac:dyDescent="0.2">
      <c r="A158" s="856" t="s">
        <v>751</v>
      </c>
      <c r="B158" s="857" t="s">
        <v>1154</v>
      </c>
      <c r="C158" s="858" t="s">
        <v>659</v>
      </c>
      <c r="D158" s="859">
        <v>214.52</v>
      </c>
    </row>
    <row r="159" spans="1:4" hidden="1" outlineLevel="1" x14ac:dyDescent="0.2">
      <c r="A159" s="860" t="s">
        <v>752</v>
      </c>
      <c r="B159" s="861" t="s">
        <v>1153</v>
      </c>
      <c r="C159" s="862" t="s">
        <v>3</v>
      </c>
      <c r="D159" s="863">
        <v>10.6</v>
      </c>
    </row>
    <row r="160" spans="1:4" hidden="1" outlineLevel="1" x14ac:dyDescent="0.2">
      <c r="A160" s="852" t="s">
        <v>753</v>
      </c>
      <c r="B160" s="853" t="s">
        <v>677</v>
      </c>
      <c r="C160" s="854"/>
      <c r="D160" s="855"/>
    </row>
    <row r="161" spans="1:4" hidden="1" outlineLevel="1" x14ac:dyDescent="0.2">
      <c r="A161" s="856" t="s">
        <v>754</v>
      </c>
      <c r="B161" s="857" t="s">
        <v>1155</v>
      </c>
      <c r="C161" s="858" t="s">
        <v>3</v>
      </c>
      <c r="D161" s="859">
        <v>301.64</v>
      </c>
    </row>
    <row r="162" spans="1:4" hidden="1" outlineLevel="1" x14ac:dyDescent="0.2">
      <c r="A162" s="860" t="s">
        <v>755</v>
      </c>
      <c r="B162" s="861" t="s">
        <v>1154</v>
      </c>
      <c r="C162" s="862" t="s">
        <v>659</v>
      </c>
      <c r="D162" s="863">
        <v>260.08</v>
      </c>
    </row>
    <row r="163" spans="1:4" hidden="1" outlineLevel="1" x14ac:dyDescent="0.2">
      <c r="A163" s="856" t="s">
        <v>756</v>
      </c>
      <c r="B163" s="857" t="s">
        <v>1153</v>
      </c>
      <c r="C163" s="858" t="s">
        <v>3</v>
      </c>
      <c r="D163" s="859">
        <v>111.36</v>
      </c>
    </row>
    <row r="164" spans="1:4" hidden="1" outlineLevel="1" x14ac:dyDescent="0.2">
      <c r="A164" s="852" t="s">
        <v>757</v>
      </c>
      <c r="B164" s="853" t="s">
        <v>1424</v>
      </c>
      <c r="C164" s="854"/>
      <c r="D164" s="855"/>
    </row>
    <row r="165" spans="1:4" hidden="1" outlineLevel="1" x14ac:dyDescent="0.2">
      <c r="A165" s="860" t="s">
        <v>758</v>
      </c>
      <c r="B165" s="861" t="s">
        <v>1155</v>
      </c>
      <c r="C165" s="862" t="s">
        <v>3</v>
      </c>
      <c r="D165" s="863">
        <v>210.92</v>
      </c>
    </row>
    <row r="166" spans="1:4" hidden="1" outlineLevel="1" x14ac:dyDescent="0.2">
      <c r="A166" s="856" t="s">
        <v>759</v>
      </c>
      <c r="B166" s="857" t="s">
        <v>1154</v>
      </c>
      <c r="C166" s="858" t="s">
        <v>659</v>
      </c>
      <c r="D166" s="859">
        <v>211.56</v>
      </c>
    </row>
    <row r="167" spans="1:4" hidden="1" outlineLevel="1" x14ac:dyDescent="0.2">
      <c r="A167" s="860" t="s">
        <v>760</v>
      </c>
      <c r="B167" s="861" t="s">
        <v>1153</v>
      </c>
      <c r="C167" s="862" t="s">
        <v>3</v>
      </c>
      <c r="D167" s="863">
        <v>111.36</v>
      </c>
    </row>
    <row r="168" spans="1:4" hidden="1" outlineLevel="1" x14ac:dyDescent="0.2">
      <c r="A168" s="852" t="s">
        <v>761</v>
      </c>
      <c r="B168" s="853" t="s">
        <v>1425</v>
      </c>
      <c r="C168" s="854"/>
      <c r="D168" s="855"/>
    </row>
    <row r="169" spans="1:4" hidden="1" outlineLevel="1" x14ac:dyDescent="0.2">
      <c r="A169" s="856" t="s">
        <v>762</v>
      </c>
      <c r="B169" s="857" t="s">
        <v>1155</v>
      </c>
      <c r="C169" s="858" t="s">
        <v>3</v>
      </c>
      <c r="D169" s="859">
        <v>210.92</v>
      </c>
    </row>
    <row r="170" spans="1:4" hidden="1" outlineLevel="1" x14ac:dyDescent="0.2">
      <c r="A170" s="860" t="s">
        <v>763</v>
      </c>
      <c r="B170" s="861" t="s">
        <v>1154</v>
      </c>
      <c r="C170" s="862" t="s">
        <v>659</v>
      </c>
      <c r="D170" s="863">
        <v>211.56</v>
      </c>
    </row>
    <row r="171" spans="1:4" hidden="1" outlineLevel="1" x14ac:dyDescent="0.2">
      <c r="A171" s="856" t="s">
        <v>764</v>
      </c>
      <c r="B171" s="857" t="s">
        <v>1153</v>
      </c>
      <c r="C171" s="858" t="s">
        <v>3</v>
      </c>
      <c r="D171" s="859">
        <v>111.36</v>
      </c>
    </row>
    <row r="172" spans="1:4" hidden="1" outlineLevel="1" x14ac:dyDescent="0.2">
      <c r="A172" s="852" t="s">
        <v>765</v>
      </c>
      <c r="B172" s="853" t="s">
        <v>1426</v>
      </c>
      <c r="C172" s="854"/>
      <c r="D172" s="855"/>
    </row>
    <row r="173" spans="1:4" hidden="1" outlineLevel="1" x14ac:dyDescent="0.2">
      <c r="A173" s="860" t="s">
        <v>766</v>
      </c>
      <c r="B173" s="861" t="s">
        <v>1155</v>
      </c>
      <c r="C173" s="862" t="s">
        <v>3</v>
      </c>
      <c r="D173" s="863">
        <v>210.92</v>
      </c>
    </row>
    <row r="174" spans="1:4" hidden="1" outlineLevel="1" x14ac:dyDescent="0.2">
      <c r="A174" s="856" t="s">
        <v>767</v>
      </c>
      <c r="B174" s="857" t="s">
        <v>1154</v>
      </c>
      <c r="C174" s="858" t="s">
        <v>659</v>
      </c>
      <c r="D174" s="859">
        <v>211.56</v>
      </c>
    </row>
    <row r="175" spans="1:4" hidden="1" outlineLevel="1" x14ac:dyDescent="0.2">
      <c r="A175" s="860" t="s">
        <v>768</v>
      </c>
      <c r="B175" s="861" t="s">
        <v>1153</v>
      </c>
      <c r="C175" s="862" t="s">
        <v>3</v>
      </c>
      <c r="D175" s="863">
        <v>111.36</v>
      </c>
    </row>
    <row r="176" spans="1:4" hidden="1" outlineLevel="1" x14ac:dyDescent="0.2">
      <c r="A176" s="852" t="s">
        <v>769</v>
      </c>
      <c r="B176" s="853" t="s">
        <v>1427</v>
      </c>
      <c r="C176" s="854"/>
      <c r="D176" s="855"/>
    </row>
    <row r="177" spans="1:4" hidden="1" outlineLevel="1" x14ac:dyDescent="0.2">
      <c r="A177" s="856" t="s">
        <v>770</v>
      </c>
      <c r="B177" s="857" t="s">
        <v>1155</v>
      </c>
      <c r="C177" s="858" t="s">
        <v>3</v>
      </c>
      <c r="D177" s="859">
        <v>210.92</v>
      </c>
    </row>
    <row r="178" spans="1:4" hidden="1" outlineLevel="1" x14ac:dyDescent="0.2">
      <c r="A178" s="860" t="s">
        <v>771</v>
      </c>
      <c r="B178" s="861" t="s">
        <v>1154</v>
      </c>
      <c r="C178" s="862" t="s">
        <v>659</v>
      </c>
      <c r="D178" s="863">
        <v>211.56</v>
      </c>
    </row>
    <row r="179" spans="1:4" hidden="1" outlineLevel="1" x14ac:dyDescent="0.2">
      <c r="A179" s="856" t="s">
        <v>772</v>
      </c>
      <c r="B179" s="857" t="s">
        <v>1153</v>
      </c>
      <c r="C179" s="858" t="s">
        <v>3</v>
      </c>
      <c r="D179" s="859">
        <v>111.36</v>
      </c>
    </row>
    <row r="180" spans="1:4" hidden="1" outlineLevel="1" x14ac:dyDescent="0.2">
      <c r="A180" s="852" t="s">
        <v>773</v>
      </c>
      <c r="B180" s="853" t="s">
        <v>1428</v>
      </c>
      <c r="C180" s="854"/>
      <c r="D180" s="855"/>
    </row>
    <row r="181" spans="1:4" hidden="1" outlineLevel="1" x14ac:dyDescent="0.2">
      <c r="A181" s="860" t="s">
        <v>774</v>
      </c>
      <c r="B181" s="861" t="s">
        <v>1155</v>
      </c>
      <c r="C181" s="862" t="s">
        <v>3</v>
      </c>
      <c r="D181" s="863">
        <v>212.22</v>
      </c>
    </row>
    <row r="182" spans="1:4" hidden="1" outlineLevel="1" x14ac:dyDescent="0.2">
      <c r="A182" s="856" t="s">
        <v>775</v>
      </c>
      <c r="B182" s="857" t="s">
        <v>1154</v>
      </c>
      <c r="C182" s="858" t="s">
        <v>659</v>
      </c>
      <c r="D182" s="859">
        <v>211.14</v>
      </c>
    </row>
    <row r="183" spans="1:4" hidden="1" outlineLevel="1" x14ac:dyDescent="0.2">
      <c r="A183" s="860" t="s">
        <v>776</v>
      </c>
      <c r="B183" s="861" t="s">
        <v>1153</v>
      </c>
      <c r="C183" s="862" t="s">
        <v>3</v>
      </c>
      <c r="D183" s="863">
        <v>115.06</v>
      </c>
    </row>
    <row r="184" spans="1:4" hidden="1" outlineLevel="1" x14ac:dyDescent="0.2">
      <c r="A184" s="852" t="s">
        <v>777</v>
      </c>
      <c r="B184" s="853" t="s">
        <v>1429</v>
      </c>
      <c r="C184" s="854"/>
      <c r="D184" s="855"/>
    </row>
    <row r="185" spans="1:4" hidden="1" outlineLevel="1" x14ac:dyDescent="0.2">
      <c r="A185" s="856" t="s">
        <v>778</v>
      </c>
      <c r="B185" s="857" t="s">
        <v>1155</v>
      </c>
      <c r="C185" s="858" t="s">
        <v>3</v>
      </c>
      <c r="D185" s="859">
        <v>207.07</v>
      </c>
    </row>
    <row r="186" spans="1:4" hidden="1" outlineLevel="1" x14ac:dyDescent="0.2">
      <c r="A186" s="860" t="s">
        <v>779</v>
      </c>
      <c r="B186" s="861" t="s">
        <v>1154</v>
      </c>
      <c r="C186" s="862" t="s">
        <v>659</v>
      </c>
      <c r="D186" s="863">
        <v>206.63</v>
      </c>
    </row>
    <row r="187" spans="1:4" hidden="1" outlineLevel="1" x14ac:dyDescent="0.2">
      <c r="A187" s="856" t="s">
        <v>780</v>
      </c>
      <c r="B187" s="857" t="s">
        <v>1153</v>
      </c>
      <c r="C187" s="858" t="s">
        <v>3</v>
      </c>
      <c r="D187" s="859">
        <v>113.06</v>
      </c>
    </row>
    <row r="188" spans="1:4" hidden="1" outlineLevel="1" x14ac:dyDescent="0.2">
      <c r="A188" s="852" t="s">
        <v>781</v>
      </c>
      <c r="B188" s="853" t="s">
        <v>1430</v>
      </c>
      <c r="C188" s="854"/>
      <c r="D188" s="855"/>
    </row>
    <row r="189" spans="1:4" hidden="1" outlineLevel="1" x14ac:dyDescent="0.2">
      <c r="A189" s="860" t="s">
        <v>782</v>
      </c>
      <c r="B189" s="861" t="s">
        <v>1155</v>
      </c>
      <c r="C189" s="862" t="s">
        <v>3</v>
      </c>
      <c r="D189" s="863">
        <v>207.07</v>
      </c>
    </row>
    <row r="190" spans="1:4" hidden="1" outlineLevel="1" x14ac:dyDescent="0.2">
      <c r="A190" s="856" t="s">
        <v>783</v>
      </c>
      <c r="B190" s="857" t="s">
        <v>1154</v>
      </c>
      <c r="C190" s="858" t="s">
        <v>659</v>
      </c>
      <c r="D190" s="859">
        <v>206.63</v>
      </c>
    </row>
    <row r="191" spans="1:4" hidden="1" outlineLevel="1" x14ac:dyDescent="0.2">
      <c r="A191" s="860" t="s">
        <v>784</v>
      </c>
      <c r="B191" s="861" t="s">
        <v>1153</v>
      </c>
      <c r="C191" s="862" t="s">
        <v>3</v>
      </c>
      <c r="D191" s="863">
        <v>113.06</v>
      </c>
    </row>
    <row r="192" spans="1:4" hidden="1" outlineLevel="1" x14ac:dyDescent="0.2">
      <c r="A192" s="852" t="s">
        <v>785</v>
      </c>
      <c r="B192" s="853" t="s">
        <v>1431</v>
      </c>
      <c r="C192" s="854"/>
      <c r="D192" s="855"/>
    </row>
    <row r="193" spans="1:4" hidden="1" outlineLevel="1" x14ac:dyDescent="0.2">
      <c r="A193" s="856" t="s">
        <v>786</v>
      </c>
      <c r="B193" s="857" t="s">
        <v>1155</v>
      </c>
      <c r="C193" s="858" t="s">
        <v>3</v>
      </c>
      <c r="D193" s="859">
        <v>211.34</v>
      </c>
    </row>
    <row r="194" spans="1:4" hidden="1" outlineLevel="1" x14ac:dyDescent="0.2">
      <c r="A194" s="860" t="s">
        <v>1504</v>
      </c>
      <c r="B194" s="861" t="s">
        <v>1154</v>
      </c>
      <c r="C194" s="862" t="s">
        <v>659</v>
      </c>
      <c r="D194" s="863">
        <v>213.19</v>
      </c>
    </row>
    <row r="195" spans="1:4" hidden="1" outlineLevel="1" x14ac:dyDescent="0.2">
      <c r="A195" s="856" t="s">
        <v>1505</v>
      </c>
      <c r="B195" s="857" t="s">
        <v>1153</v>
      </c>
      <c r="C195" s="858" t="s">
        <v>3</v>
      </c>
      <c r="D195" s="859">
        <v>104.79</v>
      </c>
    </row>
    <row r="196" spans="1:4" hidden="1" outlineLevel="1" x14ac:dyDescent="0.2">
      <c r="A196" s="852" t="s">
        <v>787</v>
      </c>
      <c r="B196" s="853" t="s">
        <v>1432</v>
      </c>
      <c r="C196" s="854"/>
      <c r="D196" s="855"/>
    </row>
    <row r="197" spans="1:4" hidden="1" outlineLevel="1" x14ac:dyDescent="0.2">
      <c r="A197" s="860" t="s">
        <v>788</v>
      </c>
      <c r="B197" s="861" t="s">
        <v>1155</v>
      </c>
      <c r="C197" s="862" t="s">
        <v>3</v>
      </c>
      <c r="D197" s="863">
        <v>212.22</v>
      </c>
    </row>
    <row r="198" spans="1:4" hidden="1" outlineLevel="1" x14ac:dyDescent="0.2">
      <c r="A198" s="856" t="s">
        <v>1506</v>
      </c>
      <c r="B198" s="857" t="s">
        <v>1154</v>
      </c>
      <c r="C198" s="858" t="s">
        <v>659</v>
      </c>
      <c r="D198" s="859">
        <v>211.14</v>
      </c>
    </row>
    <row r="199" spans="1:4" hidden="1" outlineLevel="1" x14ac:dyDescent="0.2">
      <c r="A199" s="860" t="s">
        <v>1507</v>
      </c>
      <c r="B199" s="861" t="s">
        <v>1153</v>
      </c>
      <c r="C199" s="862" t="s">
        <v>3</v>
      </c>
      <c r="D199" s="863">
        <v>115.06</v>
      </c>
    </row>
    <row r="200" spans="1:4" hidden="1" outlineLevel="1" x14ac:dyDescent="0.2">
      <c r="A200" s="852" t="s">
        <v>789</v>
      </c>
      <c r="B200" s="853" t="s">
        <v>1433</v>
      </c>
      <c r="C200" s="854"/>
      <c r="D200" s="855"/>
    </row>
    <row r="201" spans="1:4" hidden="1" outlineLevel="1" x14ac:dyDescent="0.2">
      <c r="A201" s="856" t="s">
        <v>790</v>
      </c>
      <c r="B201" s="857" t="s">
        <v>1155</v>
      </c>
      <c r="C201" s="858" t="s">
        <v>3</v>
      </c>
      <c r="D201" s="859">
        <v>212.22</v>
      </c>
    </row>
    <row r="202" spans="1:4" hidden="1" outlineLevel="1" x14ac:dyDescent="0.2">
      <c r="A202" s="860" t="s">
        <v>1508</v>
      </c>
      <c r="B202" s="861" t="s">
        <v>1154</v>
      </c>
      <c r="C202" s="862" t="s">
        <v>659</v>
      </c>
      <c r="D202" s="863">
        <v>211.14</v>
      </c>
    </row>
    <row r="203" spans="1:4" hidden="1" outlineLevel="1" x14ac:dyDescent="0.2">
      <c r="A203" s="856" t="s">
        <v>1509</v>
      </c>
      <c r="B203" s="857" t="s">
        <v>1153</v>
      </c>
      <c r="C203" s="858" t="s">
        <v>3</v>
      </c>
      <c r="D203" s="859">
        <v>115.06</v>
      </c>
    </row>
    <row r="204" spans="1:4" hidden="1" outlineLevel="1" x14ac:dyDescent="0.2">
      <c r="A204" s="852" t="s">
        <v>1510</v>
      </c>
      <c r="B204" s="853" t="s">
        <v>1434</v>
      </c>
      <c r="C204" s="854"/>
      <c r="D204" s="855"/>
    </row>
    <row r="205" spans="1:4" hidden="1" outlineLevel="1" x14ac:dyDescent="0.2">
      <c r="A205" s="860" t="s">
        <v>1511</v>
      </c>
      <c r="B205" s="861" t="s">
        <v>1155</v>
      </c>
      <c r="C205" s="862" t="s">
        <v>3</v>
      </c>
      <c r="D205" s="863">
        <v>212.22</v>
      </c>
    </row>
    <row r="206" spans="1:4" hidden="1" outlineLevel="1" x14ac:dyDescent="0.2">
      <c r="A206" s="856" t="s">
        <v>1512</v>
      </c>
      <c r="B206" s="857" t="s">
        <v>1154</v>
      </c>
      <c r="C206" s="858" t="s">
        <v>659</v>
      </c>
      <c r="D206" s="859">
        <v>211.14</v>
      </c>
    </row>
    <row r="207" spans="1:4" hidden="1" outlineLevel="1" x14ac:dyDescent="0.2">
      <c r="A207" s="860" t="s">
        <v>1513</v>
      </c>
      <c r="B207" s="861" t="s">
        <v>1153</v>
      </c>
      <c r="C207" s="862" t="s">
        <v>3</v>
      </c>
      <c r="D207" s="863">
        <v>115.06</v>
      </c>
    </row>
    <row r="208" spans="1:4" hidden="1" outlineLevel="1" x14ac:dyDescent="0.2">
      <c r="A208" s="852" t="s">
        <v>1514</v>
      </c>
      <c r="B208" s="853" t="s">
        <v>1436</v>
      </c>
      <c r="C208" s="854"/>
      <c r="D208" s="855"/>
    </row>
    <row r="209" spans="1:4" hidden="1" outlineLevel="1" x14ac:dyDescent="0.2">
      <c r="A209" s="856" t="s">
        <v>1515</v>
      </c>
      <c r="B209" s="857" t="s">
        <v>1155</v>
      </c>
      <c r="C209" s="858" t="s">
        <v>3</v>
      </c>
      <c r="D209" s="859">
        <v>212.22</v>
      </c>
    </row>
    <row r="210" spans="1:4" hidden="1" outlineLevel="1" x14ac:dyDescent="0.2">
      <c r="A210" s="860" t="s">
        <v>1516</v>
      </c>
      <c r="B210" s="861" t="s">
        <v>1154</v>
      </c>
      <c r="C210" s="862" t="s">
        <v>659</v>
      </c>
      <c r="D210" s="863">
        <v>211.14</v>
      </c>
    </row>
    <row r="211" spans="1:4" hidden="1" outlineLevel="1" x14ac:dyDescent="0.2">
      <c r="A211" s="856" t="s">
        <v>1517</v>
      </c>
      <c r="B211" s="857" t="s">
        <v>1153</v>
      </c>
      <c r="C211" s="858" t="s">
        <v>3</v>
      </c>
      <c r="D211" s="859">
        <v>115.06</v>
      </c>
    </row>
    <row r="212" spans="1:4" hidden="1" outlineLevel="1" x14ac:dyDescent="0.2">
      <c r="A212" s="852" t="s">
        <v>1518</v>
      </c>
      <c r="B212" s="853" t="s">
        <v>1439</v>
      </c>
      <c r="C212" s="854"/>
      <c r="D212" s="855"/>
    </row>
    <row r="213" spans="1:4" hidden="1" outlineLevel="1" x14ac:dyDescent="0.2">
      <c r="A213" s="860" t="s">
        <v>1519</v>
      </c>
      <c r="B213" s="861" t="s">
        <v>1155</v>
      </c>
      <c r="C213" s="862" t="s">
        <v>3</v>
      </c>
      <c r="D213" s="863">
        <v>212.22</v>
      </c>
    </row>
    <row r="214" spans="1:4" hidden="1" outlineLevel="1" x14ac:dyDescent="0.2">
      <c r="A214" s="856" t="s">
        <v>1520</v>
      </c>
      <c r="B214" s="857" t="s">
        <v>1154</v>
      </c>
      <c r="C214" s="858" t="s">
        <v>659</v>
      </c>
      <c r="D214" s="859">
        <v>211.14</v>
      </c>
    </row>
    <row r="215" spans="1:4" hidden="1" outlineLevel="1" x14ac:dyDescent="0.2">
      <c r="A215" s="860" t="s">
        <v>1521</v>
      </c>
      <c r="B215" s="861" t="s">
        <v>1153</v>
      </c>
      <c r="C215" s="862" t="s">
        <v>3</v>
      </c>
      <c r="D215" s="863">
        <v>115.06</v>
      </c>
    </row>
    <row r="216" spans="1:4" hidden="1" outlineLevel="1" x14ac:dyDescent="0.2">
      <c r="A216" s="852" t="s">
        <v>1522</v>
      </c>
      <c r="B216" s="853" t="s">
        <v>1442</v>
      </c>
      <c r="C216" s="854"/>
      <c r="D216" s="855"/>
    </row>
    <row r="217" spans="1:4" hidden="1" outlineLevel="1" x14ac:dyDescent="0.2">
      <c r="A217" s="856" t="s">
        <v>1523</v>
      </c>
      <c r="B217" s="857" t="s">
        <v>1155</v>
      </c>
      <c r="C217" s="858" t="s">
        <v>3</v>
      </c>
      <c r="D217" s="859">
        <v>151.56</v>
      </c>
    </row>
    <row r="218" spans="1:4" hidden="1" outlineLevel="1" x14ac:dyDescent="0.2">
      <c r="A218" s="860" t="s">
        <v>1524</v>
      </c>
      <c r="B218" s="861" t="s">
        <v>1154</v>
      </c>
      <c r="C218" s="862" t="s">
        <v>659</v>
      </c>
      <c r="D218" s="863">
        <v>197.4</v>
      </c>
    </row>
    <row r="219" spans="1:4" hidden="1" outlineLevel="1" x14ac:dyDescent="0.2">
      <c r="A219" s="856" t="s">
        <v>1525</v>
      </c>
      <c r="B219" s="857" t="s">
        <v>1153</v>
      </c>
      <c r="C219" s="858" t="s">
        <v>3</v>
      </c>
      <c r="D219" s="859">
        <v>26.02</v>
      </c>
    </row>
    <row r="220" spans="1:4" hidden="1" outlineLevel="1" x14ac:dyDescent="0.2">
      <c r="A220" s="852" t="s">
        <v>1526</v>
      </c>
      <c r="B220" s="853" t="s">
        <v>1445</v>
      </c>
      <c r="C220" s="854"/>
      <c r="D220" s="855"/>
    </row>
    <row r="221" spans="1:4" hidden="1" outlineLevel="1" x14ac:dyDescent="0.2">
      <c r="A221" s="860" t="s">
        <v>1527</v>
      </c>
      <c r="B221" s="861" t="s">
        <v>1155</v>
      </c>
      <c r="C221" s="862" t="s">
        <v>3</v>
      </c>
      <c r="D221" s="863">
        <v>110.38</v>
      </c>
    </row>
    <row r="222" spans="1:4" hidden="1" outlineLevel="1" x14ac:dyDescent="0.2">
      <c r="A222" s="856" t="s">
        <v>1528</v>
      </c>
      <c r="B222" s="857" t="s">
        <v>1154</v>
      </c>
      <c r="C222" s="858" t="s">
        <v>659</v>
      </c>
      <c r="D222" s="859">
        <v>77.42</v>
      </c>
    </row>
    <row r="223" spans="1:4" hidden="1" outlineLevel="1" x14ac:dyDescent="0.2">
      <c r="A223" s="860" t="s">
        <v>1529</v>
      </c>
      <c r="B223" s="861" t="s">
        <v>1153</v>
      </c>
      <c r="C223" s="862" t="s">
        <v>3</v>
      </c>
      <c r="D223" s="863">
        <v>9.6</v>
      </c>
    </row>
    <row r="224" spans="1:4" hidden="1" outlineLevel="1" x14ac:dyDescent="0.2">
      <c r="A224" s="852" t="s">
        <v>1530</v>
      </c>
      <c r="B224" s="853" t="s">
        <v>1448</v>
      </c>
      <c r="C224" s="854"/>
      <c r="D224" s="855"/>
    </row>
    <row r="225" spans="1:4" hidden="1" outlineLevel="1" x14ac:dyDescent="0.2">
      <c r="A225" s="856" t="s">
        <v>1531</v>
      </c>
      <c r="B225" s="857" t="s">
        <v>1155</v>
      </c>
      <c r="C225" s="858" t="s">
        <v>3</v>
      </c>
      <c r="D225" s="859">
        <v>72.209999999999994</v>
      </c>
    </row>
    <row r="226" spans="1:4" hidden="1" outlineLevel="1" x14ac:dyDescent="0.2">
      <c r="A226" s="860" t="s">
        <v>1532</v>
      </c>
      <c r="B226" s="861" t="s">
        <v>1154</v>
      </c>
      <c r="C226" s="862" t="s">
        <v>659</v>
      </c>
      <c r="D226" s="863">
        <v>61.46</v>
      </c>
    </row>
    <row r="227" spans="1:4" hidden="1" outlineLevel="1" x14ac:dyDescent="0.2">
      <c r="A227" s="856" t="s">
        <v>1533</v>
      </c>
      <c r="B227" s="857" t="s">
        <v>1153</v>
      </c>
      <c r="C227" s="858" t="s">
        <v>3</v>
      </c>
      <c r="D227" s="859">
        <v>6</v>
      </c>
    </row>
    <row r="228" spans="1:4" hidden="1" outlineLevel="1" x14ac:dyDescent="0.2">
      <c r="A228" s="852" t="s">
        <v>1534</v>
      </c>
      <c r="B228" s="853" t="s">
        <v>1502</v>
      </c>
      <c r="C228" s="854"/>
      <c r="D228" s="855"/>
    </row>
    <row r="229" spans="1:4" hidden="1" outlineLevel="1" x14ac:dyDescent="0.2">
      <c r="A229" s="860" t="s">
        <v>1535</v>
      </c>
      <c r="B229" s="861" t="s">
        <v>1155</v>
      </c>
      <c r="C229" s="862" t="s">
        <v>3</v>
      </c>
      <c r="D229" s="863">
        <v>23.24</v>
      </c>
    </row>
    <row r="230" spans="1:4" hidden="1" outlineLevel="1" x14ac:dyDescent="0.2">
      <c r="A230" s="856" t="s">
        <v>1536</v>
      </c>
      <c r="B230" s="857" t="s">
        <v>1154</v>
      </c>
      <c r="C230" s="858" t="s">
        <v>659</v>
      </c>
      <c r="D230" s="859">
        <v>16.72</v>
      </c>
    </row>
    <row r="231" spans="1:4" hidden="1" outlineLevel="1" x14ac:dyDescent="0.2">
      <c r="A231" s="860" t="s">
        <v>1537</v>
      </c>
      <c r="B231" s="861" t="s">
        <v>1153</v>
      </c>
      <c r="C231" s="862" t="s">
        <v>3</v>
      </c>
      <c r="D231" s="863">
        <v>2.6</v>
      </c>
    </row>
    <row r="232" spans="1:4" hidden="1" outlineLevel="1" x14ac:dyDescent="0.2">
      <c r="A232" s="852" t="s">
        <v>1538</v>
      </c>
      <c r="B232" s="853" t="s">
        <v>1539</v>
      </c>
      <c r="C232" s="854"/>
      <c r="D232" s="855"/>
    </row>
    <row r="233" spans="1:4" hidden="1" outlineLevel="1" x14ac:dyDescent="0.2">
      <c r="A233" s="856" t="s">
        <v>1540</v>
      </c>
      <c r="B233" s="857" t="s">
        <v>1153</v>
      </c>
      <c r="C233" s="858" t="s">
        <v>3</v>
      </c>
      <c r="D233" s="859">
        <v>2.6</v>
      </c>
    </row>
    <row r="234" spans="1:4" collapsed="1" x14ac:dyDescent="0.2">
      <c r="A234" s="848" t="s">
        <v>791</v>
      </c>
      <c r="B234" s="849" t="s">
        <v>1140</v>
      </c>
      <c r="C234" s="850"/>
      <c r="D234" s="851"/>
    </row>
    <row r="235" spans="1:4" hidden="1" outlineLevel="1" x14ac:dyDescent="0.2">
      <c r="A235" s="852" t="s">
        <v>792</v>
      </c>
      <c r="B235" s="853" t="s">
        <v>1420</v>
      </c>
      <c r="C235" s="854"/>
      <c r="D235" s="855"/>
    </row>
    <row r="236" spans="1:4" hidden="1" outlineLevel="1" x14ac:dyDescent="0.2">
      <c r="A236" s="860" t="s">
        <v>793</v>
      </c>
      <c r="B236" s="861" t="s">
        <v>698</v>
      </c>
      <c r="C236" s="862" t="s">
        <v>14</v>
      </c>
      <c r="D236" s="863">
        <v>834.5</v>
      </c>
    </row>
    <row r="237" spans="1:4" hidden="1" outlineLevel="1" x14ac:dyDescent="0.2">
      <c r="A237" s="856" t="s">
        <v>794</v>
      </c>
      <c r="B237" s="857" t="s">
        <v>699</v>
      </c>
      <c r="C237" s="858" t="s">
        <v>14</v>
      </c>
      <c r="D237" s="859">
        <v>119.05</v>
      </c>
    </row>
    <row r="238" spans="1:4" hidden="1" outlineLevel="1" x14ac:dyDescent="0.2">
      <c r="A238" s="852" t="s">
        <v>797</v>
      </c>
      <c r="B238" s="853" t="s">
        <v>1421</v>
      </c>
      <c r="C238" s="854"/>
      <c r="D238" s="855"/>
    </row>
    <row r="239" spans="1:4" hidden="1" outlineLevel="1" x14ac:dyDescent="0.2">
      <c r="A239" s="860" t="s">
        <v>798</v>
      </c>
      <c r="B239" s="861" t="s">
        <v>698</v>
      </c>
      <c r="C239" s="862" t="s">
        <v>14</v>
      </c>
      <c r="D239" s="863">
        <v>491.26</v>
      </c>
    </row>
    <row r="240" spans="1:4" hidden="1" outlineLevel="1" x14ac:dyDescent="0.2">
      <c r="A240" s="856" t="s">
        <v>799</v>
      </c>
      <c r="B240" s="857" t="s">
        <v>699</v>
      </c>
      <c r="C240" s="858" t="s">
        <v>14</v>
      </c>
      <c r="D240" s="859">
        <v>32.799999999999997</v>
      </c>
    </row>
    <row r="241" spans="1:4" hidden="1" outlineLevel="1" x14ac:dyDescent="0.2">
      <c r="A241" s="852" t="s">
        <v>800</v>
      </c>
      <c r="B241" s="853" t="s">
        <v>1422</v>
      </c>
      <c r="C241" s="854"/>
      <c r="D241" s="855"/>
    </row>
    <row r="242" spans="1:4" hidden="1" outlineLevel="1" x14ac:dyDescent="0.2">
      <c r="A242" s="860" t="s">
        <v>801</v>
      </c>
      <c r="B242" s="861" t="s">
        <v>698</v>
      </c>
      <c r="C242" s="862" t="s">
        <v>14</v>
      </c>
      <c r="D242" s="863">
        <v>410.13</v>
      </c>
    </row>
    <row r="243" spans="1:4" hidden="1" outlineLevel="1" x14ac:dyDescent="0.2">
      <c r="A243" s="856" t="s">
        <v>802</v>
      </c>
      <c r="B243" s="857" t="s">
        <v>699</v>
      </c>
      <c r="C243" s="858" t="s">
        <v>14</v>
      </c>
      <c r="D243" s="859">
        <v>20.39</v>
      </c>
    </row>
    <row r="244" spans="1:4" hidden="1" outlineLevel="1" x14ac:dyDescent="0.2">
      <c r="A244" s="852" t="s">
        <v>803</v>
      </c>
      <c r="B244" s="853" t="s">
        <v>1423</v>
      </c>
      <c r="C244" s="854"/>
      <c r="D244" s="855"/>
    </row>
    <row r="245" spans="1:4" hidden="1" outlineLevel="1" x14ac:dyDescent="0.2">
      <c r="A245" s="860" t="s">
        <v>804</v>
      </c>
      <c r="B245" s="861" t="s">
        <v>698</v>
      </c>
      <c r="C245" s="862" t="s">
        <v>14</v>
      </c>
      <c r="D245" s="863">
        <v>637.86</v>
      </c>
    </row>
    <row r="246" spans="1:4" hidden="1" outlineLevel="1" x14ac:dyDescent="0.2">
      <c r="A246" s="856" t="s">
        <v>805</v>
      </c>
      <c r="B246" s="857" t="s">
        <v>699</v>
      </c>
      <c r="C246" s="858" t="s">
        <v>14</v>
      </c>
      <c r="D246" s="859">
        <v>39.020000000000003</v>
      </c>
    </row>
    <row r="247" spans="1:4" hidden="1" outlineLevel="1" x14ac:dyDescent="0.2">
      <c r="A247" s="852" t="s">
        <v>806</v>
      </c>
      <c r="B247" s="853" t="s">
        <v>677</v>
      </c>
      <c r="C247" s="854"/>
      <c r="D247" s="855"/>
    </row>
    <row r="248" spans="1:4" hidden="1" outlineLevel="1" x14ac:dyDescent="0.2">
      <c r="A248" s="860" t="s">
        <v>807</v>
      </c>
      <c r="B248" s="861" t="s">
        <v>698</v>
      </c>
      <c r="C248" s="862" t="s">
        <v>14</v>
      </c>
      <c r="D248" s="863">
        <v>552.95000000000005</v>
      </c>
    </row>
    <row r="249" spans="1:4" hidden="1" outlineLevel="1" x14ac:dyDescent="0.2">
      <c r="A249" s="856" t="s">
        <v>808</v>
      </c>
      <c r="B249" s="857" t="s">
        <v>699</v>
      </c>
      <c r="C249" s="858" t="s">
        <v>14</v>
      </c>
      <c r="D249" s="859">
        <v>78.260000000000005</v>
      </c>
    </row>
    <row r="250" spans="1:4" hidden="1" outlineLevel="1" x14ac:dyDescent="0.2">
      <c r="A250" s="852" t="s">
        <v>812</v>
      </c>
      <c r="B250" s="853" t="s">
        <v>1424</v>
      </c>
      <c r="C250" s="854"/>
      <c r="D250" s="855"/>
    </row>
    <row r="251" spans="1:4" hidden="1" outlineLevel="1" x14ac:dyDescent="0.2">
      <c r="A251" s="860" t="s">
        <v>813</v>
      </c>
      <c r="B251" s="861" t="s">
        <v>698</v>
      </c>
      <c r="C251" s="862" t="s">
        <v>14</v>
      </c>
      <c r="D251" s="863">
        <v>559.09</v>
      </c>
    </row>
    <row r="252" spans="1:4" hidden="1" outlineLevel="1" x14ac:dyDescent="0.2">
      <c r="A252" s="856" t="s">
        <v>814</v>
      </c>
      <c r="B252" s="857" t="s">
        <v>699</v>
      </c>
      <c r="C252" s="858" t="s">
        <v>14</v>
      </c>
      <c r="D252" s="859">
        <v>76.83</v>
      </c>
    </row>
    <row r="253" spans="1:4" hidden="1" outlineLevel="1" x14ac:dyDescent="0.2">
      <c r="A253" s="852" t="s">
        <v>815</v>
      </c>
      <c r="B253" s="853" t="s">
        <v>1425</v>
      </c>
      <c r="C253" s="854"/>
      <c r="D253" s="855"/>
    </row>
    <row r="254" spans="1:4" hidden="1" outlineLevel="1" x14ac:dyDescent="0.2">
      <c r="A254" s="860" t="s">
        <v>816</v>
      </c>
      <c r="B254" s="861" t="s">
        <v>698</v>
      </c>
      <c r="C254" s="862" t="s">
        <v>14</v>
      </c>
      <c r="D254" s="863">
        <v>559.54</v>
      </c>
    </row>
    <row r="255" spans="1:4" hidden="1" outlineLevel="1" x14ac:dyDescent="0.2">
      <c r="A255" s="856" t="s">
        <v>817</v>
      </c>
      <c r="B255" s="857" t="s">
        <v>699</v>
      </c>
      <c r="C255" s="858" t="s">
        <v>14</v>
      </c>
      <c r="D255" s="859">
        <v>76.83</v>
      </c>
    </row>
    <row r="256" spans="1:4" hidden="1" outlineLevel="1" x14ac:dyDescent="0.2">
      <c r="A256" s="852" t="s">
        <v>818</v>
      </c>
      <c r="B256" s="853" t="s">
        <v>1426</v>
      </c>
      <c r="C256" s="854"/>
      <c r="D256" s="855"/>
    </row>
    <row r="257" spans="1:4" hidden="1" outlineLevel="1" x14ac:dyDescent="0.2">
      <c r="A257" s="860" t="s">
        <v>819</v>
      </c>
      <c r="B257" s="861" t="s">
        <v>698</v>
      </c>
      <c r="C257" s="862" t="s">
        <v>14</v>
      </c>
      <c r="D257" s="863">
        <v>559.54</v>
      </c>
    </row>
    <row r="258" spans="1:4" hidden="1" outlineLevel="1" x14ac:dyDescent="0.2">
      <c r="A258" s="856" t="s">
        <v>820</v>
      </c>
      <c r="B258" s="857" t="s">
        <v>699</v>
      </c>
      <c r="C258" s="858" t="s">
        <v>14</v>
      </c>
      <c r="D258" s="859">
        <v>76.83</v>
      </c>
    </row>
    <row r="259" spans="1:4" hidden="1" outlineLevel="1" x14ac:dyDescent="0.2">
      <c r="A259" s="852" t="s">
        <v>821</v>
      </c>
      <c r="B259" s="853" t="s">
        <v>1427</v>
      </c>
      <c r="C259" s="854"/>
      <c r="D259" s="855"/>
    </row>
    <row r="260" spans="1:4" hidden="1" outlineLevel="1" x14ac:dyDescent="0.2">
      <c r="A260" s="860" t="s">
        <v>822</v>
      </c>
      <c r="B260" s="861" t="s">
        <v>698</v>
      </c>
      <c r="C260" s="862" t="s">
        <v>14</v>
      </c>
      <c r="D260" s="863">
        <v>559.54</v>
      </c>
    </row>
    <row r="261" spans="1:4" hidden="1" outlineLevel="1" x14ac:dyDescent="0.2">
      <c r="A261" s="856" t="s">
        <v>823</v>
      </c>
      <c r="B261" s="857" t="s">
        <v>699</v>
      </c>
      <c r="C261" s="858" t="s">
        <v>14</v>
      </c>
      <c r="D261" s="859">
        <v>76.83</v>
      </c>
    </row>
    <row r="262" spans="1:4" hidden="1" outlineLevel="1" x14ac:dyDescent="0.2">
      <c r="A262" s="852" t="s">
        <v>824</v>
      </c>
      <c r="B262" s="853" t="s">
        <v>1428</v>
      </c>
      <c r="C262" s="854"/>
      <c r="D262" s="855"/>
    </row>
    <row r="263" spans="1:4" hidden="1" outlineLevel="1" x14ac:dyDescent="0.2">
      <c r="A263" s="860" t="s">
        <v>825</v>
      </c>
      <c r="B263" s="861" t="s">
        <v>698</v>
      </c>
      <c r="C263" s="862" t="s">
        <v>14</v>
      </c>
      <c r="D263" s="863">
        <v>581.66999999999996</v>
      </c>
    </row>
    <row r="264" spans="1:4" hidden="1" outlineLevel="1" x14ac:dyDescent="0.2">
      <c r="A264" s="856" t="s">
        <v>826</v>
      </c>
      <c r="B264" s="857" t="s">
        <v>699</v>
      </c>
      <c r="C264" s="858" t="s">
        <v>14</v>
      </c>
      <c r="D264" s="859">
        <v>78.33</v>
      </c>
    </row>
    <row r="265" spans="1:4" hidden="1" outlineLevel="1" x14ac:dyDescent="0.2">
      <c r="A265" s="852" t="s">
        <v>827</v>
      </c>
      <c r="B265" s="853" t="s">
        <v>1429</v>
      </c>
      <c r="C265" s="854"/>
      <c r="D265" s="855"/>
    </row>
    <row r="266" spans="1:4" hidden="1" outlineLevel="1" x14ac:dyDescent="0.2">
      <c r="A266" s="860" t="s">
        <v>828</v>
      </c>
      <c r="B266" s="861" t="s">
        <v>698</v>
      </c>
      <c r="C266" s="862" t="s">
        <v>14</v>
      </c>
      <c r="D266" s="863">
        <v>561.4</v>
      </c>
    </row>
    <row r="267" spans="1:4" hidden="1" outlineLevel="1" x14ac:dyDescent="0.2">
      <c r="A267" s="856" t="s">
        <v>829</v>
      </c>
      <c r="B267" s="857" t="s">
        <v>699</v>
      </c>
      <c r="C267" s="858" t="s">
        <v>14</v>
      </c>
      <c r="D267" s="859">
        <v>78.260000000000005</v>
      </c>
    </row>
    <row r="268" spans="1:4" hidden="1" outlineLevel="1" x14ac:dyDescent="0.2">
      <c r="A268" s="852" t="s">
        <v>830</v>
      </c>
      <c r="B268" s="853" t="s">
        <v>1430</v>
      </c>
      <c r="C268" s="854"/>
      <c r="D268" s="855"/>
    </row>
    <row r="269" spans="1:4" hidden="1" outlineLevel="1" x14ac:dyDescent="0.2">
      <c r="A269" s="860" t="s">
        <v>831</v>
      </c>
      <c r="B269" s="861" t="s">
        <v>698</v>
      </c>
      <c r="C269" s="862" t="s">
        <v>14</v>
      </c>
      <c r="D269" s="863">
        <v>561.4</v>
      </c>
    </row>
    <row r="270" spans="1:4" hidden="1" outlineLevel="1" x14ac:dyDescent="0.2">
      <c r="A270" s="856" t="s">
        <v>832</v>
      </c>
      <c r="B270" s="857" t="s">
        <v>699</v>
      </c>
      <c r="C270" s="858" t="s">
        <v>14</v>
      </c>
      <c r="D270" s="859">
        <v>78.260000000000005</v>
      </c>
    </row>
    <row r="271" spans="1:4" hidden="1" outlineLevel="1" x14ac:dyDescent="0.2">
      <c r="A271" s="852" t="s">
        <v>834</v>
      </c>
      <c r="B271" s="853" t="s">
        <v>1431</v>
      </c>
      <c r="C271" s="854"/>
      <c r="D271" s="855"/>
    </row>
    <row r="272" spans="1:4" hidden="1" outlineLevel="1" x14ac:dyDescent="0.2">
      <c r="A272" s="860" t="s">
        <v>835</v>
      </c>
      <c r="B272" s="861" t="s">
        <v>698</v>
      </c>
      <c r="C272" s="862" t="s">
        <v>14</v>
      </c>
      <c r="D272" s="863">
        <v>574.25</v>
      </c>
    </row>
    <row r="273" spans="1:4" hidden="1" outlineLevel="1" x14ac:dyDescent="0.2">
      <c r="A273" s="856" t="s">
        <v>836</v>
      </c>
      <c r="B273" s="857" t="s">
        <v>699</v>
      </c>
      <c r="C273" s="858" t="s">
        <v>14</v>
      </c>
      <c r="D273" s="859">
        <v>76.98</v>
      </c>
    </row>
    <row r="274" spans="1:4" hidden="1" outlineLevel="1" x14ac:dyDescent="0.2">
      <c r="A274" s="852" t="s">
        <v>837</v>
      </c>
      <c r="B274" s="853" t="s">
        <v>1432</v>
      </c>
      <c r="C274" s="854"/>
      <c r="D274" s="855"/>
    </row>
    <row r="275" spans="1:4" hidden="1" outlineLevel="1" x14ac:dyDescent="0.2">
      <c r="A275" s="860" t="s">
        <v>838</v>
      </c>
      <c r="B275" s="861" t="s">
        <v>698</v>
      </c>
      <c r="C275" s="862" t="s">
        <v>14</v>
      </c>
      <c r="D275" s="863">
        <v>581.67999999999995</v>
      </c>
    </row>
    <row r="276" spans="1:4" hidden="1" outlineLevel="1" x14ac:dyDescent="0.2">
      <c r="A276" s="856" t="s">
        <v>1541</v>
      </c>
      <c r="B276" s="857" t="s">
        <v>699</v>
      </c>
      <c r="C276" s="858" t="s">
        <v>14</v>
      </c>
      <c r="D276" s="859">
        <v>78.33</v>
      </c>
    </row>
    <row r="277" spans="1:4" hidden="1" outlineLevel="1" x14ac:dyDescent="0.2">
      <c r="A277" s="852" t="s">
        <v>839</v>
      </c>
      <c r="B277" s="853" t="s">
        <v>1433</v>
      </c>
      <c r="C277" s="854"/>
      <c r="D277" s="855"/>
    </row>
    <row r="278" spans="1:4" hidden="1" outlineLevel="1" x14ac:dyDescent="0.2">
      <c r="A278" s="860" t="s">
        <v>840</v>
      </c>
      <c r="B278" s="861" t="s">
        <v>698</v>
      </c>
      <c r="C278" s="862" t="s">
        <v>14</v>
      </c>
      <c r="D278" s="863">
        <v>581.67999999999995</v>
      </c>
    </row>
    <row r="279" spans="1:4" hidden="1" outlineLevel="1" x14ac:dyDescent="0.2">
      <c r="A279" s="856" t="s">
        <v>1542</v>
      </c>
      <c r="B279" s="857" t="s">
        <v>699</v>
      </c>
      <c r="C279" s="858" t="s">
        <v>14</v>
      </c>
      <c r="D279" s="859">
        <v>78.349999999999994</v>
      </c>
    </row>
    <row r="280" spans="1:4" hidden="1" outlineLevel="1" x14ac:dyDescent="0.2">
      <c r="A280" s="852" t="s">
        <v>1543</v>
      </c>
      <c r="B280" s="853" t="s">
        <v>1434</v>
      </c>
      <c r="C280" s="854"/>
      <c r="D280" s="855"/>
    </row>
    <row r="281" spans="1:4" hidden="1" outlineLevel="1" x14ac:dyDescent="0.2">
      <c r="A281" s="860" t="s">
        <v>1544</v>
      </c>
      <c r="B281" s="861" t="s">
        <v>698</v>
      </c>
      <c r="C281" s="862" t="s">
        <v>14</v>
      </c>
      <c r="D281" s="863">
        <v>581.67999999999995</v>
      </c>
    </row>
    <row r="282" spans="1:4" hidden="1" outlineLevel="1" x14ac:dyDescent="0.2">
      <c r="A282" s="856" t="s">
        <v>1545</v>
      </c>
      <c r="B282" s="857" t="s">
        <v>699</v>
      </c>
      <c r="C282" s="858" t="s">
        <v>14</v>
      </c>
      <c r="D282" s="859">
        <v>78.33</v>
      </c>
    </row>
    <row r="283" spans="1:4" hidden="1" outlineLevel="1" x14ac:dyDescent="0.2">
      <c r="A283" s="852" t="s">
        <v>1546</v>
      </c>
      <c r="B283" s="853" t="s">
        <v>1436</v>
      </c>
      <c r="C283" s="854"/>
      <c r="D283" s="855"/>
    </row>
    <row r="284" spans="1:4" hidden="1" outlineLevel="1" x14ac:dyDescent="0.2">
      <c r="A284" s="860" t="s">
        <v>1547</v>
      </c>
      <c r="B284" s="861" t="s">
        <v>698</v>
      </c>
      <c r="C284" s="862" t="s">
        <v>14</v>
      </c>
      <c r="D284" s="863">
        <v>581.67999999999995</v>
      </c>
    </row>
    <row r="285" spans="1:4" hidden="1" outlineLevel="1" x14ac:dyDescent="0.2">
      <c r="A285" s="856" t="s">
        <v>1548</v>
      </c>
      <c r="B285" s="857" t="s">
        <v>699</v>
      </c>
      <c r="C285" s="858" t="s">
        <v>14</v>
      </c>
      <c r="D285" s="859">
        <v>78.33</v>
      </c>
    </row>
    <row r="286" spans="1:4" hidden="1" outlineLevel="1" x14ac:dyDescent="0.2">
      <c r="A286" s="852" t="s">
        <v>1549</v>
      </c>
      <c r="B286" s="853" t="s">
        <v>1439</v>
      </c>
      <c r="C286" s="854"/>
      <c r="D286" s="855"/>
    </row>
    <row r="287" spans="1:4" hidden="1" outlineLevel="1" x14ac:dyDescent="0.2">
      <c r="A287" s="860" t="s">
        <v>1550</v>
      </c>
      <c r="B287" s="861" t="s">
        <v>698</v>
      </c>
      <c r="C287" s="862" t="s">
        <v>14</v>
      </c>
      <c r="D287" s="863">
        <v>581.67999999999995</v>
      </c>
    </row>
    <row r="288" spans="1:4" hidden="1" outlineLevel="1" x14ac:dyDescent="0.2">
      <c r="A288" s="856" t="s">
        <v>1551</v>
      </c>
      <c r="B288" s="857" t="s">
        <v>699</v>
      </c>
      <c r="C288" s="858" t="s">
        <v>14</v>
      </c>
      <c r="D288" s="859">
        <v>78.33</v>
      </c>
    </row>
    <row r="289" spans="1:4" hidden="1" outlineLevel="1" x14ac:dyDescent="0.2">
      <c r="A289" s="852" t="s">
        <v>1552</v>
      </c>
      <c r="B289" s="853" t="s">
        <v>1442</v>
      </c>
      <c r="C289" s="854"/>
      <c r="D289" s="855"/>
    </row>
    <row r="290" spans="1:4" hidden="1" outlineLevel="1" x14ac:dyDescent="0.2">
      <c r="A290" s="860" t="s">
        <v>1553</v>
      </c>
      <c r="B290" s="861" t="s">
        <v>698</v>
      </c>
      <c r="C290" s="862" t="s">
        <v>14</v>
      </c>
      <c r="D290" s="863">
        <v>446.69</v>
      </c>
    </row>
    <row r="291" spans="1:4" hidden="1" outlineLevel="1" x14ac:dyDescent="0.2">
      <c r="A291" s="856" t="s">
        <v>1554</v>
      </c>
      <c r="B291" s="857" t="s">
        <v>699</v>
      </c>
      <c r="C291" s="858" t="s">
        <v>14</v>
      </c>
      <c r="D291" s="859">
        <v>160.56</v>
      </c>
    </row>
    <row r="292" spans="1:4" hidden="1" outlineLevel="1" x14ac:dyDescent="0.2">
      <c r="A292" s="852" t="s">
        <v>1555</v>
      </c>
      <c r="B292" s="853" t="s">
        <v>1445</v>
      </c>
      <c r="C292" s="854"/>
      <c r="D292" s="855"/>
    </row>
    <row r="293" spans="1:4" hidden="1" outlineLevel="1" x14ac:dyDescent="0.2">
      <c r="A293" s="860" t="s">
        <v>1556</v>
      </c>
      <c r="B293" s="861" t="s">
        <v>698</v>
      </c>
      <c r="C293" s="862" t="s">
        <v>14</v>
      </c>
      <c r="D293" s="863">
        <v>90.86</v>
      </c>
    </row>
    <row r="294" spans="1:4" hidden="1" outlineLevel="1" x14ac:dyDescent="0.2">
      <c r="A294" s="856" t="s">
        <v>1557</v>
      </c>
      <c r="B294" s="857" t="s">
        <v>699</v>
      </c>
      <c r="C294" s="858" t="s">
        <v>14</v>
      </c>
      <c r="D294" s="859">
        <v>17.09</v>
      </c>
    </row>
    <row r="295" spans="1:4" hidden="1" outlineLevel="1" x14ac:dyDescent="0.2">
      <c r="A295" s="852" t="s">
        <v>1558</v>
      </c>
      <c r="B295" s="853" t="s">
        <v>1448</v>
      </c>
      <c r="C295" s="854"/>
      <c r="D295" s="855"/>
    </row>
    <row r="296" spans="1:4" hidden="1" outlineLevel="1" x14ac:dyDescent="0.2">
      <c r="A296" s="860" t="s">
        <v>1559</v>
      </c>
      <c r="B296" s="861" t="s">
        <v>698</v>
      </c>
      <c r="C296" s="862" t="s">
        <v>14</v>
      </c>
      <c r="D296" s="863">
        <v>141.88</v>
      </c>
    </row>
    <row r="297" spans="1:4" hidden="1" outlineLevel="1" x14ac:dyDescent="0.2">
      <c r="A297" s="856" t="s">
        <v>1560</v>
      </c>
      <c r="B297" s="857" t="s">
        <v>699</v>
      </c>
      <c r="C297" s="858" t="s">
        <v>14</v>
      </c>
      <c r="D297" s="859">
        <v>37.92</v>
      </c>
    </row>
    <row r="298" spans="1:4" hidden="1" outlineLevel="1" x14ac:dyDescent="0.2">
      <c r="A298" s="852" t="s">
        <v>1561</v>
      </c>
      <c r="B298" s="853" t="s">
        <v>1502</v>
      </c>
      <c r="C298" s="854"/>
      <c r="D298" s="855"/>
    </row>
    <row r="299" spans="1:4" hidden="1" outlineLevel="1" x14ac:dyDescent="0.2">
      <c r="A299" s="860" t="s">
        <v>1562</v>
      </c>
      <c r="B299" s="861" t="s">
        <v>698</v>
      </c>
      <c r="C299" s="862" t="s">
        <v>14</v>
      </c>
      <c r="D299" s="863">
        <v>31.35</v>
      </c>
    </row>
    <row r="300" spans="1:4" hidden="1" outlineLevel="1" x14ac:dyDescent="0.2">
      <c r="A300" s="856" t="s">
        <v>1563</v>
      </c>
      <c r="B300" s="857" t="s">
        <v>699</v>
      </c>
      <c r="C300" s="858" t="s">
        <v>14</v>
      </c>
      <c r="D300" s="859">
        <v>89.94</v>
      </c>
    </row>
    <row r="301" spans="1:4" collapsed="1" x14ac:dyDescent="0.2">
      <c r="A301" s="848" t="s">
        <v>841</v>
      </c>
      <c r="B301" s="849" t="s">
        <v>1139</v>
      </c>
      <c r="C301" s="850"/>
      <c r="D301" s="851"/>
    </row>
    <row r="302" spans="1:4" hidden="1" outlineLevel="1" x14ac:dyDescent="0.2">
      <c r="A302" s="852" t="s">
        <v>842</v>
      </c>
      <c r="B302" s="853" t="s">
        <v>1420</v>
      </c>
      <c r="C302" s="854"/>
      <c r="D302" s="855"/>
    </row>
    <row r="303" spans="1:4" hidden="1" outlineLevel="1" x14ac:dyDescent="0.2">
      <c r="A303" s="860" t="s">
        <v>843</v>
      </c>
      <c r="B303" s="861" t="s">
        <v>700</v>
      </c>
      <c r="C303" s="862" t="s">
        <v>14</v>
      </c>
      <c r="D303" s="863">
        <v>953.55</v>
      </c>
    </row>
    <row r="304" spans="1:4" hidden="1" outlineLevel="1" x14ac:dyDescent="0.2">
      <c r="A304" s="852" t="s">
        <v>844</v>
      </c>
      <c r="B304" s="853" t="s">
        <v>1421</v>
      </c>
      <c r="C304" s="854"/>
      <c r="D304" s="855"/>
    </row>
    <row r="305" spans="1:4" hidden="1" outlineLevel="1" x14ac:dyDescent="0.2">
      <c r="A305" s="856" t="s">
        <v>845</v>
      </c>
      <c r="B305" s="857" t="s">
        <v>700</v>
      </c>
      <c r="C305" s="858" t="s">
        <v>14</v>
      </c>
      <c r="D305" s="859">
        <v>524.07000000000005</v>
      </c>
    </row>
    <row r="306" spans="1:4" hidden="1" outlineLevel="1" x14ac:dyDescent="0.2">
      <c r="A306" s="852" t="s">
        <v>846</v>
      </c>
      <c r="B306" s="853" t="s">
        <v>1422</v>
      </c>
      <c r="C306" s="854"/>
      <c r="D306" s="855"/>
    </row>
    <row r="307" spans="1:4" hidden="1" outlineLevel="1" x14ac:dyDescent="0.2">
      <c r="A307" s="860" t="s">
        <v>847</v>
      </c>
      <c r="B307" s="861" t="s">
        <v>700</v>
      </c>
      <c r="C307" s="862" t="s">
        <v>14</v>
      </c>
      <c r="D307" s="863">
        <v>430.52</v>
      </c>
    </row>
    <row r="308" spans="1:4" hidden="1" outlineLevel="1" x14ac:dyDescent="0.2">
      <c r="A308" s="852" t="s">
        <v>848</v>
      </c>
      <c r="B308" s="853" t="s">
        <v>1423</v>
      </c>
      <c r="C308" s="854"/>
      <c r="D308" s="855"/>
    </row>
    <row r="309" spans="1:4" hidden="1" outlineLevel="1" x14ac:dyDescent="0.2">
      <c r="A309" s="856" t="s">
        <v>849</v>
      </c>
      <c r="B309" s="857" t="s">
        <v>700</v>
      </c>
      <c r="C309" s="858" t="s">
        <v>14</v>
      </c>
      <c r="D309" s="859">
        <v>676.88</v>
      </c>
    </row>
    <row r="310" spans="1:4" hidden="1" outlineLevel="1" x14ac:dyDescent="0.2">
      <c r="A310" s="852" t="s">
        <v>850</v>
      </c>
      <c r="B310" s="853" t="s">
        <v>677</v>
      </c>
      <c r="C310" s="854"/>
      <c r="D310" s="855"/>
    </row>
    <row r="311" spans="1:4" hidden="1" outlineLevel="1" x14ac:dyDescent="0.2">
      <c r="A311" s="860" t="s">
        <v>851</v>
      </c>
      <c r="B311" s="861" t="s">
        <v>700</v>
      </c>
      <c r="C311" s="862" t="s">
        <v>14</v>
      </c>
      <c r="D311" s="863">
        <v>631.21</v>
      </c>
    </row>
    <row r="312" spans="1:4" hidden="1" outlineLevel="1" x14ac:dyDescent="0.2">
      <c r="A312" s="852" t="s">
        <v>852</v>
      </c>
      <c r="B312" s="853" t="s">
        <v>1424</v>
      </c>
      <c r="C312" s="854"/>
      <c r="D312" s="855"/>
    </row>
    <row r="313" spans="1:4" hidden="1" outlineLevel="1" x14ac:dyDescent="0.2">
      <c r="A313" s="856" t="s">
        <v>853</v>
      </c>
      <c r="B313" s="857" t="s">
        <v>700</v>
      </c>
      <c r="C313" s="858" t="s">
        <v>14</v>
      </c>
      <c r="D313" s="859">
        <v>635.91999999999996</v>
      </c>
    </row>
    <row r="314" spans="1:4" hidden="1" outlineLevel="1" x14ac:dyDescent="0.2">
      <c r="A314" s="852" t="s">
        <v>854</v>
      </c>
      <c r="B314" s="853" t="s">
        <v>1425</v>
      </c>
      <c r="C314" s="854"/>
      <c r="D314" s="855"/>
    </row>
    <row r="315" spans="1:4" hidden="1" outlineLevel="1" x14ac:dyDescent="0.2">
      <c r="A315" s="860" t="s">
        <v>855</v>
      </c>
      <c r="B315" s="861" t="s">
        <v>700</v>
      </c>
      <c r="C315" s="862" t="s">
        <v>14</v>
      </c>
      <c r="D315" s="863">
        <v>636.36</v>
      </c>
    </row>
    <row r="316" spans="1:4" hidden="1" outlineLevel="1" x14ac:dyDescent="0.2">
      <c r="A316" s="852" t="s">
        <v>856</v>
      </c>
      <c r="B316" s="853" t="s">
        <v>1426</v>
      </c>
      <c r="C316" s="854"/>
      <c r="D316" s="855"/>
    </row>
    <row r="317" spans="1:4" hidden="1" outlineLevel="1" x14ac:dyDescent="0.2">
      <c r="A317" s="856" t="s">
        <v>857</v>
      </c>
      <c r="B317" s="857" t="s">
        <v>700</v>
      </c>
      <c r="C317" s="858" t="s">
        <v>14</v>
      </c>
      <c r="D317" s="859">
        <v>636.36</v>
      </c>
    </row>
    <row r="318" spans="1:4" hidden="1" outlineLevel="1" x14ac:dyDescent="0.2">
      <c r="A318" s="852" t="s">
        <v>858</v>
      </c>
      <c r="B318" s="853" t="s">
        <v>1427</v>
      </c>
      <c r="C318" s="854"/>
      <c r="D318" s="855"/>
    </row>
    <row r="319" spans="1:4" hidden="1" outlineLevel="1" x14ac:dyDescent="0.2">
      <c r="A319" s="860" t="s">
        <v>859</v>
      </c>
      <c r="B319" s="861" t="s">
        <v>700</v>
      </c>
      <c r="C319" s="862" t="s">
        <v>14</v>
      </c>
      <c r="D319" s="863">
        <v>636.36</v>
      </c>
    </row>
    <row r="320" spans="1:4" hidden="1" outlineLevel="1" x14ac:dyDescent="0.2">
      <c r="A320" s="852" t="s">
        <v>860</v>
      </c>
      <c r="B320" s="853" t="s">
        <v>1428</v>
      </c>
      <c r="C320" s="854"/>
      <c r="D320" s="855"/>
    </row>
    <row r="321" spans="1:4" hidden="1" outlineLevel="1" x14ac:dyDescent="0.2">
      <c r="A321" s="856" t="s">
        <v>861</v>
      </c>
      <c r="B321" s="857" t="s">
        <v>700</v>
      </c>
      <c r="C321" s="858" t="s">
        <v>14</v>
      </c>
      <c r="D321" s="859">
        <v>660</v>
      </c>
    </row>
    <row r="322" spans="1:4" hidden="1" outlineLevel="1" x14ac:dyDescent="0.2">
      <c r="A322" s="852" t="s">
        <v>1564</v>
      </c>
      <c r="B322" s="853" t="s">
        <v>1429</v>
      </c>
      <c r="C322" s="854"/>
      <c r="D322" s="855"/>
    </row>
    <row r="323" spans="1:4" hidden="1" outlineLevel="1" x14ac:dyDescent="0.2">
      <c r="A323" s="860" t="s">
        <v>1565</v>
      </c>
      <c r="B323" s="861" t="s">
        <v>700</v>
      </c>
      <c r="C323" s="862" t="s">
        <v>14</v>
      </c>
      <c r="D323" s="863">
        <v>639.66</v>
      </c>
    </row>
    <row r="324" spans="1:4" hidden="1" outlineLevel="1" x14ac:dyDescent="0.2">
      <c r="A324" s="852" t="s">
        <v>1566</v>
      </c>
      <c r="B324" s="853" t="s">
        <v>1430</v>
      </c>
      <c r="C324" s="854"/>
      <c r="D324" s="855"/>
    </row>
    <row r="325" spans="1:4" hidden="1" outlineLevel="1" x14ac:dyDescent="0.2">
      <c r="A325" s="856" t="s">
        <v>1567</v>
      </c>
      <c r="B325" s="857" t="s">
        <v>700</v>
      </c>
      <c r="C325" s="858" t="s">
        <v>14</v>
      </c>
      <c r="D325" s="859">
        <v>639.66</v>
      </c>
    </row>
    <row r="326" spans="1:4" hidden="1" outlineLevel="1" x14ac:dyDescent="0.2">
      <c r="A326" s="852" t="s">
        <v>1568</v>
      </c>
      <c r="B326" s="853" t="s">
        <v>1431</v>
      </c>
      <c r="C326" s="854"/>
      <c r="D326" s="855"/>
    </row>
    <row r="327" spans="1:4" hidden="1" outlineLevel="1" x14ac:dyDescent="0.2">
      <c r="A327" s="860" t="s">
        <v>1569</v>
      </c>
      <c r="B327" s="861" t="s">
        <v>700</v>
      </c>
      <c r="C327" s="862" t="s">
        <v>14</v>
      </c>
      <c r="D327" s="863">
        <v>651.24</v>
      </c>
    </row>
    <row r="328" spans="1:4" hidden="1" outlineLevel="1" x14ac:dyDescent="0.2">
      <c r="A328" s="852" t="s">
        <v>1570</v>
      </c>
      <c r="B328" s="853" t="s">
        <v>1432</v>
      </c>
      <c r="C328" s="854"/>
      <c r="D328" s="855"/>
    </row>
    <row r="329" spans="1:4" hidden="1" outlineLevel="1" x14ac:dyDescent="0.2">
      <c r="A329" s="856" t="s">
        <v>1571</v>
      </c>
      <c r="B329" s="857" t="s">
        <v>700</v>
      </c>
      <c r="C329" s="858" t="s">
        <v>14</v>
      </c>
      <c r="D329" s="859">
        <v>660.01</v>
      </c>
    </row>
    <row r="330" spans="1:4" hidden="1" outlineLevel="1" x14ac:dyDescent="0.2">
      <c r="A330" s="852" t="s">
        <v>1572</v>
      </c>
      <c r="B330" s="853" t="s">
        <v>1433</v>
      </c>
      <c r="C330" s="854"/>
      <c r="D330" s="855"/>
    </row>
    <row r="331" spans="1:4" hidden="1" outlineLevel="1" x14ac:dyDescent="0.2">
      <c r="A331" s="860" t="s">
        <v>1573</v>
      </c>
      <c r="B331" s="861" t="s">
        <v>700</v>
      </c>
      <c r="C331" s="862" t="s">
        <v>14</v>
      </c>
      <c r="D331" s="863">
        <v>660.03</v>
      </c>
    </row>
    <row r="332" spans="1:4" hidden="1" outlineLevel="1" x14ac:dyDescent="0.2">
      <c r="A332" s="852" t="s">
        <v>1574</v>
      </c>
      <c r="B332" s="853" t="s">
        <v>1434</v>
      </c>
      <c r="C332" s="854"/>
      <c r="D332" s="855"/>
    </row>
    <row r="333" spans="1:4" hidden="1" outlineLevel="1" x14ac:dyDescent="0.2">
      <c r="A333" s="856" t="s">
        <v>1575</v>
      </c>
      <c r="B333" s="857" t="s">
        <v>700</v>
      </c>
      <c r="C333" s="858" t="s">
        <v>14</v>
      </c>
      <c r="D333" s="859">
        <v>660.01</v>
      </c>
    </row>
    <row r="334" spans="1:4" hidden="1" outlineLevel="1" x14ac:dyDescent="0.2">
      <c r="A334" s="852" t="s">
        <v>1576</v>
      </c>
      <c r="B334" s="853" t="s">
        <v>1436</v>
      </c>
      <c r="C334" s="854"/>
      <c r="D334" s="855"/>
    </row>
    <row r="335" spans="1:4" hidden="1" outlineLevel="1" x14ac:dyDescent="0.2">
      <c r="A335" s="860" t="s">
        <v>1577</v>
      </c>
      <c r="B335" s="861" t="s">
        <v>700</v>
      </c>
      <c r="C335" s="862" t="s">
        <v>14</v>
      </c>
      <c r="D335" s="863">
        <v>660.01</v>
      </c>
    </row>
    <row r="336" spans="1:4" hidden="1" outlineLevel="1" x14ac:dyDescent="0.2">
      <c r="A336" s="852" t="s">
        <v>1578</v>
      </c>
      <c r="B336" s="853" t="s">
        <v>1439</v>
      </c>
      <c r="C336" s="854"/>
      <c r="D336" s="855"/>
    </row>
    <row r="337" spans="1:4" hidden="1" outlineLevel="1" x14ac:dyDescent="0.2">
      <c r="A337" s="856" t="s">
        <v>1579</v>
      </c>
      <c r="B337" s="857" t="s">
        <v>700</v>
      </c>
      <c r="C337" s="858" t="s">
        <v>14</v>
      </c>
      <c r="D337" s="859">
        <v>660.01</v>
      </c>
    </row>
    <row r="338" spans="1:4" hidden="1" outlineLevel="1" x14ac:dyDescent="0.2">
      <c r="A338" s="852" t="s">
        <v>1580</v>
      </c>
      <c r="B338" s="853" t="s">
        <v>1442</v>
      </c>
      <c r="C338" s="854"/>
      <c r="D338" s="855"/>
    </row>
    <row r="339" spans="1:4" hidden="1" outlineLevel="1" x14ac:dyDescent="0.2">
      <c r="A339" s="860" t="s">
        <v>1581</v>
      </c>
      <c r="B339" s="861" t="s">
        <v>700</v>
      </c>
      <c r="C339" s="862" t="s">
        <v>14</v>
      </c>
      <c r="D339" s="863">
        <v>607.25</v>
      </c>
    </row>
    <row r="340" spans="1:4" hidden="1" outlineLevel="1" x14ac:dyDescent="0.2">
      <c r="A340" s="852" t="s">
        <v>1582</v>
      </c>
      <c r="B340" s="853" t="s">
        <v>1445</v>
      </c>
      <c r="C340" s="854"/>
      <c r="D340" s="855"/>
    </row>
    <row r="341" spans="1:4" hidden="1" outlineLevel="1" x14ac:dyDescent="0.2">
      <c r="A341" s="856" t="s">
        <v>1583</v>
      </c>
      <c r="B341" s="857" t="s">
        <v>700</v>
      </c>
      <c r="C341" s="858" t="s">
        <v>14</v>
      </c>
      <c r="D341" s="859">
        <v>107.94</v>
      </c>
    </row>
    <row r="342" spans="1:4" hidden="1" outlineLevel="1" x14ac:dyDescent="0.2">
      <c r="A342" s="852" t="s">
        <v>1584</v>
      </c>
      <c r="B342" s="853" t="s">
        <v>1448</v>
      </c>
      <c r="C342" s="854"/>
      <c r="D342" s="855"/>
    </row>
    <row r="343" spans="1:4" hidden="1" outlineLevel="1" x14ac:dyDescent="0.2">
      <c r="A343" s="860" t="s">
        <v>1585</v>
      </c>
      <c r="B343" s="861" t="s">
        <v>700</v>
      </c>
      <c r="C343" s="862" t="s">
        <v>14</v>
      </c>
      <c r="D343" s="863">
        <v>179.8</v>
      </c>
    </row>
    <row r="344" spans="1:4" hidden="1" outlineLevel="1" x14ac:dyDescent="0.2">
      <c r="A344" s="852" t="s">
        <v>1586</v>
      </c>
      <c r="B344" s="853" t="s">
        <v>1502</v>
      </c>
      <c r="C344" s="854"/>
      <c r="D344" s="855"/>
    </row>
    <row r="345" spans="1:4" hidden="1" outlineLevel="1" x14ac:dyDescent="0.2">
      <c r="A345" s="856" t="s">
        <v>1587</v>
      </c>
      <c r="B345" s="857" t="s">
        <v>700</v>
      </c>
      <c r="C345" s="858" t="s">
        <v>14</v>
      </c>
      <c r="D345" s="859">
        <v>121.29</v>
      </c>
    </row>
    <row r="346" spans="1:4" collapsed="1" x14ac:dyDescent="0.2">
      <c r="A346" s="848" t="s">
        <v>862</v>
      </c>
      <c r="B346" s="849" t="s">
        <v>432</v>
      </c>
      <c r="C346" s="850"/>
      <c r="D346" s="851"/>
    </row>
    <row r="347" spans="1:4" hidden="1" outlineLevel="1" x14ac:dyDescent="0.2">
      <c r="A347" s="852" t="s">
        <v>863</v>
      </c>
      <c r="B347" s="853" t="s">
        <v>1420</v>
      </c>
      <c r="C347" s="854"/>
      <c r="D347" s="855"/>
    </row>
    <row r="348" spans="1:4" hidden="1" outlineLevel="1" x14ac:dyDescent="0.2">
      <c r="A348" s="860" t="s">
        <v>864</v>
      </c>
      <c r="B348" s="861" t="s">
        <v>1138</v>
      </c>
      <c r="C348" s="862" t="s">
        <v>14</v>
      </c>
      <c r="D348" s="863">
        <v>199.61</v>
      </c>
    </row>
    <row r="349" spans="1:4" hidden="1" outlineLevel="1" x14ac:dyDescent="0.2">
      <c r="A349" s="852" t="s">
        <v>865</v>
      </c>
      <c r="B349" s="853" t="s">
        <v>1421</v>
      </c>
      <c r="C349" s="854"/>
      <c r="D349" s="855"/>
    </row>
    <row r="350" spans="1:4" hidden="1" outlineLevel="1" x14ac:dyDescent="0.2">
      <c r="A350" s="856" t="s">
        <v>866</v>
      </c>
      <c r="B350" s="857" t="s">
        <v>1138</v>
      </c>
      <c r="C350" s="858" t="s">
        <v>14</v>
      </c>
      <c r="D350" s="859">
        <v>158.93</v>
      </c>
    </row>
    <row r="351" spans="1:4" hidden="1" outlineLevel="1" x14ac:dyDescent="0.2">
      <c r="A351" s="852" t="s">
        <v>867</v>
      </c>
      <c r="B351" s="853" t="s">
        <v>1422</v>
      </c>
      <c r="C351" s="854"/>
      <c r="D351" s="855"/>
    </row>
    <row r="352" spans="1:4" hidden="1" outlineLevel="1" x14ac:dyDescent="0.2">
      <c r="A352" s="860" t="s">
        <v>868</v>
      </c>
      <c r="B352" s="861" t="s">
        <v>1138</v>
      </c>
      <c r="C352" s="862" t="s">
        <v>14</v>
      </c>
      <c r="D352" s="863">
        <v>153.15</v>
      </c>
    </row>
    <row r="353" spans="1:4" hidden="1" outlineLevel="1" x14ac:dyDescent="0.2">
      <c r="A353" s="852" t="s">
        <v>869</v>
      </c>
      <c r="B353" s="853" t="s">
        <v>1423</v>
      </c>
      <c r="C353" s="854"/>
      <c r="D353" s="855"/>
    </row>
    <row r="354" spans="1:4" hidden="1" outlineLevel="1" x14ac:dyDescent="0.2">
      <c r="A354" s="856" t="s">
        <v>1588</v>
      </c>
      <c r="B354" s="857" t="s">
        <v>1138</v>
      </c>
      <c r="C354" s="858" t="s">
        <v>14</v>
      </c>
      <c r="D354" s="859">
        <v>283.95</v>
      </c>
    </row>
    <row r="355" spans="1:4" hidden="1" outlineLevel="1" x14ac:dyDescent="0.2">
      <c r="A355" s="852" t="s">
        <v>870</v>
      </c>
      <c r="B355" s="853" t="s">
        <v>677</v>
      </c>
      <c r="C355" s="854"/>
      <c r="D355" s="855"/>
    </row>
    <row r="356" spans="1:4" hidden="1" outlineLevel="1" x14ac:dyDescent="0.2">
      <c r="A356" s="860" t="s">
        <v>1589</v>
      </c>
      <c r="B356" s="861" t="s">
        <v>1138</v>
      </c>
      <c r="C356" s="862" t="s">
        <v>14</v>
      </c>
      <c r="D356" s="863">
        <v>56.14</v>
      </c>
    </row>
    <row r="357" spans="1:4" hidden="1" outlineLevel="1" x14ac:dyDescent="0.2">
      <c r="A357" s="852" t="s">
        <v>871</v>
      </c>
      <c r="B357" s="853" t="s">
        <v>1424</v>
      </c>
      <c r="C357" s="854"/>
      <c r="D357" s="855"/>
    </row>
    <row r="358" spans="1:4" hidden="1" outlineLevel="1" x14ac:dyDescent="0.2">
      <c r="A358" s="856" t="s">
        <v>1590</v>
      </c>
      <c r="B358" s="857" t="s">
        <v>1138</v>
      </c>
      <c r="C358" s="858" t="s">
        <v>14</v>
      </c>
      <c r="D358" s="859">
        <v>56.14</v>
      </c>
    </row>
    <row r="359" spans="1:4" hidden="1" outlineLevel="1" x14ac:dyDescent="0.2">
      <c r="A359" s="852" t="s">
        <v>872</v>
      </c>
      <c r="B359" s="853" t="s">
        <v>1425</v>
      </c>
      <c r="C359" s="854"/>
      <c r="D359" s="855"/>
    </row>
    <row r="360" spans="1:4" hidden="1" outlineLevel="1" x14ac:dyDescent="0.2">
      <c r="A360" s="860" t="s">
        <v>1591</v>
      </c>
      <c r="B360" s="861" t="s">
        <v>1138</v>
      </c>
      <c r="C360" s="862" t="s">
        <v>14</v>
      </c>
      <c r="D360" s="863">
        <v>56.14</v>
      </c>
    </row>
    <row r="361" spans="1:4" hidden="1" outlineLevel="1" x14ac:dyDescent="0.2">
      <c r="A361" s="852" t="s">
        <v>873</v>
      </c>
      <c r="B361" s="853" t="s">
        <v>1426</v>
      </c>
      <c r="C361" s="854"/>
      <c r="D361" s="855"/>
    </row>
    <row r="362" spans="1:4" hidden="1" outlineLevel="1" x14ac:dyDescent="0.2">
      <c r="A362" s="856" t="s">
        <v>1592</v>
      </c>
      <c r="B362" s="857" t="s">
        <v>1138</v>
      </c>
      <c r="C362" s="858" t="s">
        <v>14</v>
      </c>
      <c r="D362" s="859">
        <v>56.14</v>
      </c>
    </row>
    <row r="363" spans="1:4" hidden="1" outlineLevel="1" x14ac:dyDescent="0.2">
      <c r="A363" s="852" t="s">
        <v>874</v>
      </c>
      <c r="B363" s="853" t="s">
        <v>1427</v>
      </c>
      <c r="C363" s="854"/>
      <c r="D363" s="855"/>
    </row>
    <row r="364" spans="1:4" hidden="1" outlineLevel="1" x14ac:dyDescent="0.2">
      <c r="A364" s="860" t="s">
        <v>1593</v>
      </c>
      <c r="B364" s="861" t="s">
        <v>1138</v>
      </c>
      <c r="C364" s="862" t="s">
        <v>14</v>
      </c>
      <c r="D364" s="863">
        <v>56.14</v>
      </c>
    </row>
    <row r="365" spans="1:4" hidden="1" outlineLevel="1" x14ac:dyDescent="0.2">
      <c r="A365" s="852" t="s">
        <v>875</v>
      </c>
      <c r="B365" s="853" t="s">
        <v>1428</v>
      </c>
      <c r="C365" s="854"/>
      <c r="D365" s="855"/>
    </row>
    <row r="366" spans="1:4" hidden="1" outlineLevel="1" x14ac:dyDescent="0.2">
      <c r="A366" s="856" t="s">
        <v>1594</v>
      </c>
      <c r="B366" s="857" t="s">
        <v>1138</v>
      </c>
      <c r="C366" s="858" t="s">
        <v>14</v>
      </c>
      <c r="D366" s="859">
        <v>56.14</v>
      </c>
    </row>
    <row r="367" spans="1:4" hidden="1" outlineLevel="1" x14ac:dyDescent="0.2">
      <c r="A367" s="852" t="s">
        <v>876</v>
      </c>
      <c r="B367" s="853" t="s">
        <v>1429</v>
      </c>
      <c r="C367" s="854"/>
      <c r="D367" s="855"/>
    </row>
    <row r="368" spans="1:4" hidden="1" outlineLevel="1" x14ac:dyDescent="0.2">
      <c r="A368" s="860" t="s">
        <v>1595</v>
      </c>
      <c r="B368" s="861" t="s">
        <v>1138</v>
      </c>
      <c r="C368" s="862" t="s">
        <v>14</v>
      </c>
      <c r="D368" s="863">
        <v>56.14</v>
      </c>
    </row>
    <row r="369" spans="1:4" hidden="1" outlineLevel="1" x14ac:dyDescent="0.2">
      <c r="A369" s="852" t="s">
        <v>877</v>
      </c>
      <c r="B369" s="853" t="s">
        <v>1430</v>
      </c>
      <c r="C369" s="854"/>
      <c r="D369" s="855"/>
    </row>
    <row r="370" spans="1:4" hidden="1" outlineLevel="1" x14ac:dyDescent="0.2">
      <c r="A370" s="856" t="s">
        <v>878</v>
      </c>
      <c r="B370" s="857" t="s">
        <v>1138</v>
      </c>
      <c r="C370" s="858" t="s">
        <v>14</v>
      </c>
      <c r="D370" s="859">
        <v>56.14</v>
      </c>
    </row>
    <row r="371" spans="1:4" hidden="1" outlineLevel="1" x14ac:dyDescent="0.2">
      <c r="A371" s="852" t="s">
        <v>880</v>
      </c>
      <c r="B371" s="853" t="s">
        <v>1431</v>
      </c>
      <c r="C371" s="854"/>
      <c r="D371" s="855"/>
    </row>
    <row r="372" spans="1:4" hidden="1" outlineLevel="1" x14ac:dyDescent="0.2">
      <c r="A372" s="860" t="s">
        <v>881</v>
      </c>
      <c r="B372" s="861" t="s">
        <v>1138</v>
      </c>
      <c r="C372" s="862" t="s">
        <v>14</v>
      </c>
      <c r="D372" s="863">
        <v>56.14</v>
      </c>
    </row>
    <row r="373" spans="1:4" hidden="1" outlineLevel="1" x14ac:dyDescent="0.2">
      <c r="A373" s="852" t="s">
        <v>1596</v>
      </c>
      <c r="B373" s="853" t="s">
        <v>1432</v>
      </c>
      <c r="C373" s="854"/>
      <c r="D373" s="855"/>
    </row>
    <row r="374" spans="1:4" hidden="1" outlineLevel="1" x14ac:dyDescent="0.2">
      <c r="A374" s="856" t="s">
        <v>1597</v>
      </c>
      <c r="B374" s="857" t="s">
        <v>1138</v>
      </c>
      <c r="C374" s="858" t="s">
        <v>14</v>
      </c>
      <c r="D374" s="859">
        <v>56.14</v>
      </c>
    </row>
    <row r="375" spans="1:4" hidden="1" outlineLevel="1" x14ac:dyDescent="0.2">
      <c r="A375" s="852" t="s">
        <v>1598</v>
      </c>
      <c r="B375" s="853" t="s">
        <v>1433</v>
      </c>
      <c r="C375" s="854"/>
      <c r="D375" s="855"/>
    </row>
    <row r="376" spans="1:4" hidden="1" outlineLevel="1" x14ac:dyDescent="0.2">
      <c r="A376" s="860" t="s">
        <v>1599</v>
      </c>
      <c r="B376" s="861" t="s">
        <v>1138</v>
      </c>
      <c r="C376" s="862" t="s">
        <v>14</v>
      </c>
      <c r="D376" s="863">
        <v>56.14</v>
      </c>
    </row>
    <row r="377" spans="1:4" hidden="1" outlineLevel="1" x14ac:dyDescent="0.2">
      <c r="A377" s="852" t="s">
        <v>1600</v>
      </c>
      <c r="B377" s="853" t="s">
        <v>1434</v>
      </c>
      <c r="C377" s="854"/>
      <c r="D377" s="855"/>
    </row>
    <row r="378" spans="1:4" hidden="1" outlineLevel="1" x14ac:dyDescent="0.2">
      <c r="A378" s="856" t="s">
        <v>1601</v>
      </c>
      <c r="B378" s="857" t="s">
        <v>1138</v>
      </c>
      <c r="C378" s="858" t="s">
        <v>14</v>
      </c>
      <c r="D378" s="859">
        <v>56.14</v>
      </c>
    </row>
    <row r="379" spans="1:4" hidden="1" outlineLevel="1" x14ac:dyDescent="0.2">
      <c r="A379" s="852" t="s">
        <v>1602</v>
      </c>
      <c r="B379" s="853" t="s">
        <v>1436</v>
      </c>
      <c r="C379" s="854"/>
      <c r="D379" s="855"/>
    </row>
    <row r="380" spans="1:4" hidden="1" outlineLevel="1" x14ac:dyDescent="0.2">
      <c r="A380" s="860" t="s">
        <v>1603</v>
      </c>
      <c r="B380" s="861" t="s">
        <v>1138</v>
      </c>
      <c r="C380" s="862" t="s">
        <v>14</v>
      </c>
      <c r="D380" s="863">
        <v>56.14</v>
      </c>
    </row>
    <row r="381" spans="1:4" hidden="1" outlineLevel="1" x14ac:dyDescent="0.2">
      <c r="A381" s="852" t="s">
        <v>1604</v>
      </c>
      <c r="B381" s="853" t="s">
        <v>1439</v>
      </c>
      <c r="C381" s="854"/>
      <c r="D381" s="855"/>
    </row>
    <row r="382" spans="1:4" hidden="1" outlineLevel="1" x14ac:dyDescent="0.2">
      <c r="A382" s="856" t="s">
        <v>1605</v>
      </c>
      <c r="B382" s="857" t="s">
        <v>1138</v>
      </c>
      <c r="C382" s="858" t="s">
        <v>14</v>
      </c>
      <c r="D382" s="859">
        <v>56.14</v>
      </c>
    </row>
    <row r="383" spans="1:4" hidden="1" outlineLevel="1" x14ac:dyDescent="0.2">
      <c r="A383" s="852" t="s">
        <v>1606</v>
      </c>
      <c r="B383" s="853" t="s">
        <v>1442</v>
      </c>
      <c r="C383" s="854"/>
      <c r="D383" s="855"/>
    </row>
    <row r="384" spans="1:4" hidden="1" outlineLevel="1" x14ac:dyDescent="0.2">
      <c r="A384" s="860" t="s">
        <v>1607</v>
      </c>
      <c r="B384" s="861" t="s">
        <v>1138</v>
      </c>
      <c r="C384" s="862" t="s">
        <v>14</v>
      </c>
      <c r="D384" s="863">
        <v>99.22</v>
      </c>
    </row>
    <row r="385" spans="1:4" hidden="1" outlineLevel="1" x14ac:dyDescent="0.2">
      <c r="A385" s="852" t="s">
        <v>1608</v>
      </c>
      <c r="B385" s="853" t="s">
        <v>1445</v>
      </c>
      <c r="C385" s="854"/>
      <c r="D385" s="855"/>
    </row>
    <row r="386" spans="1:4" hidden="1" outlineLevel="1" x14ac:dyDescent="0.2">
      <c r="A386" s="856" t="s">
        <v>1609</v>
      </c>
      <c r="B386" s="857" t="s">
        <v>1138</v>
      </c>
      <c r="C386" s="858" t="s">
        <v>14</v>
      </c>
      <c r="D386" s="859">
        <v>34.909999999999997</v>
      </c>
    </row>
    <row r="387" spans="1:4" hidden="1" outlineLevel="1" x14ac:dyDescent="0.2">
      <c r="A387" s="852" t="s">
        <v>1610</v>
      </c>
      <c r="B387" s="853" t="s">
        <v>1448</v>
      </c>
      <c r="C387" s="854"/>
      <c r="D387" s="855"/>
    </row>
    <row r="388" spans="1:4" hidden="1" outlineLevel="1" x14ac:dyDescent="0.2">
      <c r="A388" s="860" t="s">
        <v>1611</v>
      </c>
      <c r="B388" s="861" t="s">
        <v>1138</v>
      </c>
      <c r="C388" s="862" t="s">
        <v>14</v>
      </c>
      <c r="D388" s="863">
        <v>16.32</v>
      </c>
    </row>
    <row r="389" spans="1:4" collapsed="1" x14ac:dyDescent="0.2">
      <c r="A389" s="848" t="s">
        <v>882</v>
      </c>
      <c r="B389" s="849" t="s">
        <v>424</v>
      </c>
      <c r="C389" s="850"/>
      <c r="D389" s="851"/>
    </row>
    <row r="390" spans="1:4" hidden="1" outlineLevel="1" x14ac:dyDescent="0.2">
      <c r="A390" s="852" t="s">
        <v>883</v>
      </c>
      <c r="B390" s="853" t="s">
        <v>1420</v>
      </c>
      <c r="C390" s="854"/>
      <c r="D390" s="855"/>
    </row>
    <row r="391" spans="1:4" hidden="1" outlineLevel="1" x14ac:dyDescent="0.2">
      <c r="A391" s="856" t="s">
        <v>884</v>
      </c>
      <c r="B391" s="857" t="s">
        <v>811</v>
      </c>
      <c r="C391" s="858" t="s">
        <v>14</v>
      </c>
      <c r="D391" s="859">
        <v>14.48</v>
      </c>
    </row>
    <row r="392" spans="1:4" hidden="1" outlineLevel="1" x14ac:dyDescent="0.2">
      <c r="A392" s="852" t="s">
        <v>885</v>
      </c>
      <c r="B392" s="853" t="s">
        <v>1421</v>
      </c>
      <c r="C392" s="854"/>
      <c r="D392" s="855"/>
    </row>
    <row r="393" spans="1:4" hidden="1" outlineLevel="1" x14ac:dyDescent="0.2">
      <c r="A393" s="860" t="s">
        <v>886</v>
      </c>
      <c r="B393" s="861" t="s">
        <v>811</v>
      </c>
      <c r="C393" s="862" t="s">
        <v>14</v>
      </c>
      <c r="D393" s="863">
        <v>8.5</v>
      </c>
    </row>
    <row r="394" spans="1:4" hidden="1" outlineLevel="1" x14ac:dyDescent="0.2">
      <c r="A394" s="852" t="s">
        <v>887</v>
      </c>
      <c r="B394" s="853" t="s">
        <v>677</v>
      </c>
      <c r="C394" s="854"/>
      <c r="D394" s="855"/>
    </row>
    <row r="395" spans="1:4" hidden="1" outlineLevel="1" x14ac:dyDescent="0.2">
      <c r="A395" s="856" t="s">
        <v>888</v>
      </c>
      <c r="B395" s="857" t="s">
        <v>1612</v>
      </c>
      <c r="C395" s="858" t="s">
        <v>14</v>
      </c>
      <c r="D395" s="859">
        <v>59.25</v>
      </c>
    </row>
    <row r="396" spans="1:4" hidden="1" outlineLevel="1" x14ac:dyDescent="0.2">
      <c r="A396" s="860" t="s">
        <v>1613</v>
      </c>
      <c r="B396" s="861" t="s">
        <v>811</v>
      </c>
      <c r="C396" s="862" t="s">
        <v>14</v>
      </c>
      <c r="D396" s="863">
        <v>103.49</v>
      </c>
    </row>
    <row r="397" spans="1:4" hidden="1" outlineLevel="1" x14ac:dyDescent="0.2">
      <c r="A397" s="852" t="s">
        <v>889</v>
      </c>
      <c r="B397" s="853" t="s">
        <v>1424</v>
      </c>
      <c r="C397" s="854"/>
      <c r="D397" s="855"/>
    </row>
    <row r="398" spans="1:4" hidden="1" outlineLevel="1" x14ac:dyDescent="0.2">
      <c r="A398" s="856" t="s">
        <v>890</v>
      </c>
      <c r="B398" s="857" t="s">
        <v>1612</v>
      </c>
      <c r="C398" s="858" t="s">
        <v>14</v>
      </c>
      <c r="D398" s="859">
        <v>59.25</v>
      </c>
    </row>
    <row r="399" spans="1:4" hidden="1" outlineLevel="1" x14ac:dyDescent="0.2">
      <c r="A399" s="860" t="s">
        <v>1614</v>
      </c>
      <c r="B399" s="861" t="s">
        <v>811</v>
      </c>
      <c r="C399" s="862" t="s">
        <v>14</v>
      </c>
      <c r="D399" s="863">
        <v>104.39</v>
      </c>
    </row>
    <row r="400" spans="1:4" hidden="1" outlineLevel="1" x14ac:dyDescent="0.2">
      <c r="A400" s="852" t="s">
        <v>891</v>
      </c>
      <c r="B400" s="853" t="s">
        <v>1425</v>
      </c>
      <c r="C400" s="854"/>
      <c r="D400" s="855"/>
    </row>
    <row r="401" spans="1:4" hidden="1" outlineLevel="1" x14ac:dyDescent="0.2">
      <c r="A401" s="856" t="s">
        <v>892</v>
      </c>
      <c r="B401" s="857" t="s">
        <v>1612</v>
      </c>
      <c r="C401" s="858" t="s">
        <v>14</v>
      </c>
      <c r="D401" s="859">
        <v>59.25</v>
      </c>
    </row>
    <row r="402" spans="1:4" hidden="1" outlineLevel="1" x14ac:dyDescent="0.2">
      <c r="A402" s="860" t="s">
        <v>1615</v>
      </c>
      <c r="B402" s="861" t="s">
        <v>811</v>
      </c>
      <c r="C402" s="862" t="s">
        <v>14</v>
      </c>
      <c r="D402" s="863">
        <v>104.39</v>
      </c>
    </row>
    <row r="403" spans="1:4" hidden="1" outlineLevel="1" x14ac:dyDescent="0.2">
      <c r="A403" s="852" t="s">
        <v>893</v>
      </c>
      <c r="B403" s="853" t="s">
        <v>1426</v>
      </c>
      <c r="C403" s="854"/>
      <c r="D403" s="855"/>
    </row>
    <row r="404" spans="1:4" hidden="1" outlineLevel="1" x14ac:dyDescent="0.2">
      <c r="A404" s="856" t="s">
        <v>894</v>
      </c>
      <c r="B404" s="857" t="s">
        <v>1612</v>
      </c>
      <c r="C404" s="858" t="s">
        <v>14</v>
      </c>
      <c r="D404" s="859">
        <v>59.25</v>
      </c>
    </row>
    <row r="405" spans="1:4" hidden="1" outlineLevel="1" x14ac:dyDescent="0.2">
      <c r="A405" s="860" t="s">
        <v>1616</v>
      </c>
      <c r="B405" s="861" t="s">
        <v>811</v>
      </c>
      <c r="C405" s="862" t="s">
        <v>14</v>
      </c>
      <c r="D405" s="863">
        <v>104.39</v>
      </c>
    </row>
    <row r="406" spans="1:4" hidden="1" outlineLevel="1" x14ac:dyDescent="0.2">
      <c r="A406" s="852" t="s">
        <v>895</v>
      </c>
      <c r="B406" s="853" t="s">
        <v>1427</v>
      </c>
      <c r="C406" s="854"/>
      <c r="D406" s="855"/>
    </row>
    <row r="407" spans="1:4" hidden="1" outlineLevel="1" x14ac:dyDescent="0.2">
      <c r="A407" s="856" t="s">
        <v>896</v>
      </c>
      <c r="B407" s="857" t="s">
        <v>1612</v>
      </c>
      <c r="C407" s="858" t="s">
        <v>14</v>
      </c>
      <c r="D407" s="859">
        <v>59.25</v>
      </c>
    </row>
    <row r="408" spans="1:4" hidden="1" outlineLevel="1" x14ac:dyDescent="0.2">
      <c r="A408" s="860" t="s">
        <v>1617</v>
      </c>
      <c r="B408" s="861" t="s">
        <v>811</v>
      </c>
      <c r="C408" s="862" t="s">
        <v>14</v>
      </c>
      <c r="D408" s="863">
        <v>104.39</v>
      </c>
    </row>
    <row r="409" spans="1:4" hidden="1" outlineLevel="1" x14ac:dyDescent="0.2">
      <c r="A409" s="852" t="s">
        <v>897</v>
      </c>
      <c r="B409" s="853" t="s">
        <v>1428</v>
      </c>
      <c r="C409" s="854"/>
      <c r="D409" s="855"/>
    </row>
    <row r="410" spans="1:4" hidden="1" outlineLevel="1" x14ac:dyDescent="0.2">
      <c r="A410" s="856" t="s">
        <v>898</v>
      </c>
      <c r="B410" s="857" t="s">
        <v>1612</v>
      </c>
      <c r="C410" s="858" t="s">
        <v>14</v>
      </c>
      <c r="D410" s="859">
        <v>48.72</v>
      </c>
    </row>
    <row r="411" spans="1:4" hidden="1" outlineLevel="1" x14ac:dyDescent="0.2">
      <c r="A411" s="860" t="s">
        <v>1618</v>
      </c>
      <c r="B411" s="861" t="s">
        <v>811</v>
      </c>
      <c r="C411" s="862" t="s">
        <v>14</v>
      </c>
      <c r="D411" s="863">
        <v>169.95</v>
      </c>
    </row>
    <row r="412" spans="1:4" hidden="1" outlineLevel="1" x14ac:dyDescent="0.2">
      <c r="A412" s="852" t="s">
        <v>899</v>
      </c>
      <c r="B412" s="853" t="s">
        <v>1429</v>
      </c>
      <c r="C412" s="854"/>
      <c r="D412" s="855"/>
    </row>
    <row r="413" spans="1:4" hidden="1" outlineLevel="1" x14ac:dyDescent="0.2">
      <c r="A413" s="856" t="s">
        <v>900</v>
      </c>
      <c r="B413" s="857" t="s">
        <v>1612</v>
      </c>
      <c r="C413" s="858" t="s">
        <v>14</v>
      </c>
      <c r="D413" s="859">
        <v>48.78</v>
      </c>
    </row>
    <row r="414" spans="1:4" hidden="1" outlineLevel="1" x14ac:dyDescent="0.2">
      <c r="A414" s="860" t="s">
        <v>1619</v>
      </c>
      <c r="B414" s="861" t="s">
        <v>811</v>
      </c>
      <c r="C414" s="862" t="s">
        <v>14</v>
      </c>
      <c r="D414" s="863">
        <v>162.46</v>
      </c>
    </row>
    <row r="415" spans="1:4" hidden="1" outlineLevel="1" x14ac:dyDescent="0.2">
      <c r="A415" s="852" t="s">
        <v>901</v>
      </c>
      <c r="B415" s="853" t="s">
        <v>1430</v>
      </c>
      <c r="C415" s="854"/>
      <c r="D415" s="855"/>
    </row>
    <row r="416" spans="1:4" hidden="1" outlineLevel="1" x14ac:dyDescent="0.2">
      <c r="A416" s="856" t="s">
        <v>902</v>
      </c>
      <c r="B416" s="857" t="s">
        <v>1612</v>
      </c>
      <c r="C416" s="858" t="s">
        <v>14</v>
      </c>
      <c r="D416" s="859">
        <v>48.78</v>
      </c>
    </row>
    <row r="417" spans="1:4" hidden="1" outlineLevel="1" x14ac:dyDescent="0.2">
      <c r="A417" s="860" t="s">
        <v>1620</v>
      </c>
      <c r="B417" s="861" t="s">
        <v>811</v>
      </c>
      <c r="C417" s="862" t="s">
        <v>14</v>
      </c>
      <c r="D417" s="863">
        <v>162.46</v>
      </c>
    </row>
    <row r="418" spans="1:4" hidden="1" outlineLevel="1" x14ac:dyDescent="0.2">
      <c r="A418" s="852" t="s">
        <v>903</v>
      </c>
      <c r="B418" s="853" t="s">
        <v>1431</v>
      </c>
      <c r="C418" s="854"/>
      <c r="D418" s="855"/>
    </row>
    <row r="419" spans="1:4" hidden="1" outlineLevel="1" x14ac:dyDescent="0.2">
      <c r="A419" s="856" t="s">
        <v>904</v>
      </c>
      <c r="B419" s="857" t="s">
        <v>1612</v>
      </c>
      <c r="C419" s="858" t="s">
        <v>14</v>
      </c>
      <c r="D419" s="859">
        <v>53.42</v>
      </c>
    </row>
    <row r="420" spans="1:4" hidden="1" outlineLevel="1" x14ac:dyDescent="0.2">
      <c r="A420" s="860" t="s">
        <v>1621</v>
      </c>
      <c r="B420" s="861" t="s">
        <v>811</v>
      </c>
      <c r="C420" s="862" t="s">
        <v>14</v>
      </c>
      <c r="D420" s="863">
        <v>137.91999999999999</v>
      </c>
    </row>
    <row r="421" spans="1:4" hidden="1" outlineLevel="1" x14ac:dyDescent="0.2">
      <c r="A421" s="852" t="s">
        <v>1622</v>
      </c>
      <c r="B421" s="853" t="s">
        <v>1432</v>
      </c>
      <c r="C421" s="854"/>
      <c r="D421" s="855"/>
    </row>
    <row r="422" spans="1:4" hidden="1" outlineLevel="1" x14ac:dyDescent="0.2">
      <c r="A422" s="856" t="s">
        <v>1623</v>
      </c>
      <c r="B422" s="857" t="s">
        <v>1612</v>
      </c>
      <c r="C422" s="858" t="s">
        <v>14</v>
      </c>
      <c r="D422" s="859">
        <v>48.72</v>
      </c>
    </row>
    <row r="423" spans="1:4" hidden="1" outlineLevel="1" x14ac:dyDescent="0.2">
      <c r="A423" s="860" t="s">
        <v>1624</v>
      </c>
      <c r="B423" s="861" t="s">
        <v>811</v>
      </c>
      <c r="C423" s="862" t="s">
        <v>14</v>
      </c>
      <c r="D423" s="863">
        <v>169.95</v>
      </c>
    </row>
    <row r="424" spans="1:4" hidden="1" outlineLevel="1" x14ac:dyDescent="0.2">
      <c r="A424" s="852" t="s">
        <v>1625</v>
      </c>
      <c r="B424" s="853" t="s">
        <v>1433</v>
      </c>
      <c r="C424" s="854"/>
      <c r="D424" s="855"/>
    </row>
    <row r="425" spans="1:4" hidden="1" outlineLevel="1" x14ac:dyDescent="0.2">
      <c r="A425" s="856" t="s">
        <v>1626</v>
      </c>
      <c r="B425" s="857" t="s">
        <v>1612</v>
      </c>
      <c r="C425" s="858" t="s">
        <v>14</v>
      </c>
      <c r="D425" s="859">
        <v>48.72</v>
      </c>
    </row>
    <row r="426" spans="1:4" hidden="1" outlineLevel="1" x14ac:dyDescent="0.2">
      <c r="A426" s="860" t="s">
        <v>1627</v>
      </c>
      <c r="B426" s="861" t="s">
        <v>811</v>
      </c>
      <c r="C426" s="862" t="s">
        <v>14</v>
      </c>
      <c r="D426" s="863">
        <v>169.97</v>
      </c>
    </row>
    <row r="427" spans="1:4" hidden="1" outlineLevel="1" x14ac:dyDescent="0.2">
      <c r="A427" s="852" t="s">
        <v>1628</v>
      </c>
      <c r="B427" s="853" t="s">
        <v>1434</v>
      </c>
      <c r="C427" s="854"/>
      <c r="D427" s="855"/>
    </row>
    <row r="428" spans="1:4" hidden="1" outlineLevel="1" x14ac:dyDescent="0.2">
      <c r="A428" s="856" t="s">
        <v>1629</v>
      </c>
      <c r="B428" s="857" t="s">
        <v>1612</v>
      </c>
      <c r="C428" s="858" t="s">
        <v>14</v>
      </c>
      <c r="D428" s="859">
        <v>48.72</v>
      </c>
    </row>
    <row r="429" spans="1:4" hidden="1" outlineLevel="1" x14ac:dyDescent="0.2">
      <c r="A429" s="860" t="s">
        <v>1630</v>
      </c>
      <c r="B429" s="861" t="s">
        <v>811</v>
      </c>
      <c r="C429" s="862" t="s">
        <v>14</v>
      </c>
      <c r="D429" s="863">
        <v>169.95</v>
      </c>
    </row>
    <row r="430" spans="1:4" hidden="1" outlineLevel="1" x14ac:dyDescent="0.2">
      <c r="A430" s="852" t="s">
        <v>1631</v>
      </c>
      <c r="B430" s="853" t="s">
        <v>1436</v>
      </c>
      <c r="C430" s="854"/>
      <c r="D430" s="855"/>
    </row>
    <row r="431" spans="1:4" hidden="1" outlineLevel="1" x14ac:dyDescent="0.2">
      <c r="A431" s="856" t="s">
        <v>1632</v>
      </c>
      <c r="B431" s="857" t="s">
        <v>1612</v>
      </c>
      <c r="C431" s="858" t="s">
        <v>14</v>
      </c>
      <c r="D431" s="859">
        <v>48.72</v>
      </c>
    </row>
    <row r="432" spans="1:4" hidden="1" outlineLevel="1" x14ac:dyDescent="0.2">
      <c r="A432" s="860" t="s">
        <v>1633</v>
      </c>
      <c r="B432" s="861" t="s">
        <v>811</v>
      </c>
      <c r="C432" s="862" t="s">
        <v>14</v>
      </c>
      <c r="D432" s="863">
        <v>169.95</v>
      </c>
    </row>
    <row r="433" spans="1:5" hidden="1" outlineLevel="1" x14ac:dyDescent="0.2">
      <c r="A433" s="852" t="s">
        <v>1634</v>
      </c>
      <c r="B433" s="853" t="s">
        <v>1439</v>
      </c>
      <c r="C433" s="854"/>
      <c r="D433" s="855"/>
    </row>
    <row r="434" spans="1:5" hidden="1" outlineLevel="1" x14ac:dyDescent="0.2">
      <c r="A434" s="856" t="s">
        <v>1635</v>
      </c>
      <c r="B434" s="857" t="s">
        <v>1612</v>
      </c>
      <c r="C434" s="858" t="s">
        <v>14</v>
      </c>
      <c r="D434" s="859">
        <v>48.72</v>
      </c>
    </row>
    <row r="435" spans="1:5" hidden="1" outlineLevel="1" x14ac:dyDescent="0.2">
      <c r="A435" s="860" t="s">
        <v>1636</v>
      </c>
      <c r="B435" s="861" t="s">
        <v>811</v>
      </c>
      <c r="C435" s="862" t="s">
        <v>14</v>
      </c>
      <c r="D435" s="863">
        <v>169.95</v>
      </c>
    </row>
    <row r="436" spans="1:5" hidden="1" outlineLevel="1" x14ac:dyDescent="0.2">
      <c r="A436" s="852" t="s">
        <v>1637</v>
      </c>
      <c r="B436" s="853" t="s">
        <v>1442</v>
      </c>
      <c r="C436" s="854"/>
      <c r="D436" s="855"/>
    </row>
    <row r="437" spans="1:5" hidden="1" outlineLevel="1" x14ac:dyDescent="0.2">
      <c r="A437" s="856" t="s">
        <v>1638</v>
      </c>
      <c r="B437" s="857" t="s">
        <v>1137</v>
      </c>
      <c r="C437" s="858" t="s">
        <v>14</v>
      </c>
      <c r="D437" s="859">
        <v>114.44</v>
      </c>
    </row>
    <row r="438" spans="1:5" hidden="1" outlineLevel="1" x14ac:dyDescent="0.2">
      <c r="A438" s="860" t="s">
        <v>1639</v>
      </c>
      <c r="B438" s="861" t="s">
        <v>1640</v>
      </c>
      <c r="C438" s="862" t="s">
        <v>14</v>
      </c>
      <c r="D438" s="863">
        <v>28.08</v>
      </c>
      <c r="E438" s="1063" t="s">
        <v>2807</v>
      </c>
    </row>
    <row r="439" spans="1:5" collapsed="1" x14ac:dyDescent="0.2">
      <c r="A439" s="848" t="s">
        <v>905</v>
      </c>
      <c r="B439" s="849" t="s">
        <v>425</v>
      </c>
      <c r="C439" s="850"/>
      <c r="D439" s="851"/>
    </row>
    <row r="440" spans="1:5" hidden="1" outlineLevel="1" x14ac:dyDescent="0.2">
      <c r="A440" s="852" t="s">
        <v>906</v>
      </c>
      <c r="B440" s="853" t="s">
        <v>1442</v>
      </c>
      <c r="C440" s="854"/>
      <c r="D440" s="855"/>
    </row>
    <row r="441" spans="1:5" hidden="1" outlineLevel="1" x14ac:dyDescent="0.2">
      <c r="A441" s="856" t="s">
        <v>907</v>
      </c>
      <c r="B441" s="857" t="s">
        <v>1641</v>
      </c>
      <c r="C441" s="858" t="s">
        <v>14</v>
      </c>
      <c r="D441" s="859">
        <v>13.43</v>
      </c>
    </row>
    <row r="442" spans="1:5" collapsed="1" x14ac:dyDescent="0.2">
      <c r="A442" s="1047" t="s">
        <v>908</v>
      </c>
      <c r="B442" s="1048" t="s">
        <v>426</v>
      </c>
      <c r="C442" s="1049"/>
      <c r="D442" s="1050"/>
    </row>
    <row r="443" spans="1:5" hidden="1" outlineLevel="1" x14ac:dyDescent="0.2">
      <c r="A443" s="1051" t="s">
        <v>909</v>
      </c>
      <c r="B443" s="1052" t="s">
        <v>1420</v>
      </c>
      <c r="C443" s="1053"/>
      <c r="D443" s="1054"/>
    </row>
    <row r="444" spans="1:5" hidden="1" outlineLevel="1" x14ac:dyDescent="0.2">
      <c r="A444" s="1055" t="s">
        <v>910</v>
      </c>
      <c r="B444" s="1056" t="s">
        <v>2808</v>
      </c>
      <c r="C444" s="1057" t="s">
        <v>3</v>
      </c>
      <c r="D444" s="1058">
        <v>1.35</v>
      </c>
    </row>
    <row r="445" spans="1:5" hidden="1" outlineLevel="1" x14ac:dyDescent="0.2">
      <c r="A445" s="1051" t="s">
        <v>911</v>
      </c>
      <c r="B445" s="1052" t="s">
        <v>677</v>
      </c>
      <c r="C445" s="1053"/>
      <c r="D445" s="1054"/>
    </row>
    <row r="446" spans="1:5" hidden="1" outlineLevel="1" x14ac:dyDescent="0.2">
      <c r="A446" s="1059" t="s">
        <v>912</v>
      </c>
      <c r="B446" s="1060" t="s">
        <v>2808</v>
      </c>
      <c r="C446" s="1061" t="s">
        <v>3</v>
      </c>
      <c r="D446" s="1062">
        <v>32.9</v>
      </c>
    </row>
    <row r="447" spans="1:5" hidden="1" outlineLevel="1" x14ac:dyDescent="0.2">
      <c r="A447" s="1051" t="s">
        <v>913</v>
      </c>
      <c r="B447" s="1052" t="s">
        <v>1424</v>
      </c>
      <c r="C447" s="1053"/>
      <c r="D447" s="1054"/>
    </row>
    <row r="448" spans="1:5" hidden="1" outlineLevel="1" x14ac:dyDescent="0.2">
      <c r="A448" s="1055" t="s">
        <v>914</v>
      </c>
      <c r="B448" s="1056" t="s">
        <v>2809</v>
      </c>
      <c r="C448" s="1057" t="s">
        <v>3</v>
      </c>
      <c r="D448" s="1058">
        <v>135.71</v>
      </c>
    </row>
    <row r="449" spans="1:4" hidden="1" outlineLevel="1" x14ac:dyDescent="0.2">
      <c r="A449" s="1059" t="s">
        <v>2787</v>
      </c>
      <c r="B449" s="1060" t="s">
        <v>2808</v>
      </c>
      <c r="C449" s="1061" t="s">
        <v>3</v>
      </c>
      <c r="D449" s="1062">
        <v>26.4</v>
      </c>
    </row>
    <row r="450" spans="1:4" hidden="1" outlineLevel="1" x14ac:dyDescent="0.2">
      <c r="A450" s="1051" t="s">
        <v>915</v>
      </c>
      <c r="B450" s="1052" t="s">
        <v>1425</v>
      </c>
      <c r="C450" s="1053"/>
      <c r="D450" s="1054"/>
    </row>
    <row r="451" spans="1:4" hidden="1" outlineLevel="1" x14ac:dyDescent="0.2">
      <c r="A451" s="1055" t="s">
        <v>916</v>
      </c>
      <c r="B451" s="1056" t="s">
        <v>2809</v>
      </c>
      <c r="C451" s="1057" t="s">
        <v>3</v>
      </c>
      <c r="D451" s="1058">
        <v>135.71</v>
      </c>
    </row>
    <row r="452" spans="1:4" hidden="1" outlineLevel="1" x14ac:dyDescent="0.2">
      <c r="A452" s="1059" t="s">
        <v>2788</v>
      </c>
      <c r="B452" s="1060" t="s">
        <v>2808</v>
      </c>
      <c r="C452" s="1061" t="s">
        <v>3</v>
      </c>
      <c r="D452" s="1062">
        <v>26.4</v>
      </c>
    </row>
    <row r="453" spans="1:4" hidden="1" outlineLevel="1" x14ac:dyDescent="0.2">
      <c r="A453" s="1051" t="s">
        <v>917</v>
      </c>
      <c r="B453" s="1052" t="s">
        <v>1426</v>
      </c>
      <c r="C453" s="1053"/>
      <c r="D453" s="1054"/>
    </row>
    <row r="454" spans="1:4" hidden="1" outlineLevel="1" x14ac:dyDescent="0.2">
      <c r="A454" s="1055" t="s">
        <v>918</v>
      </c>
      <c r="B454" s="1056" t="s">
        <v>2809</v>
      </c>
      <c r="C454" s="1057" t="s">
        <v>3</v>
      </c>
      <c r="D454" s="1058">
        <v>135.71</v>
      </c>
    </row>
    <row r="455" spans="1:4" hidden="1" outlineLevel="1" x14ac:dyDescent="0.2">
      <c r="A455" s="1059" t="s">
        <v>2789</v>
      </c>
      <c r="B455" s="1060" t="s">
        <v>2808</v>
      </c>
      <c r="C455" s="1061" t="s">
        <v>3</v>
      </c>
      <c r="D455" s="1062">
        <v>26.4</v>
      </c>
    </row>
    <row r="456" spans="1:4" hidden="1" outlineLevel="1" x14ac:dyDescent="0.2">
      <c r="A456" s="1051" t="s">
        <v>919</v>
      </c>
      <c r="B456" s="1052" t="s">
        <v>1427</v>
      </c>
      <c r="C456" s="1053"/>
      <c r="D456" s="1054"/>
    </row>
    <row r="457" spans="1:4" hidden="1" outlineLevel="1" x14ac:dyDescent="0.2">
      <c r="A457" s="1055" t="s">
        <v>920</v>
      </c>
      <c r="B457" s="1056" t="s">
        <v>2809</v>
      </c>
      <c r="C457" s="1057" t="s">
        <v>3</v>
      </c>
      <c r="D457" s="1058">
        <v>135.71</v>
      </c>
    </row>
    <row r="458" spans="1:4" hidden="1" outlineLevel="1" x14ac:dyDescent="0.2">
      <c r="A458" s="1059" t="s">
        <v>2790</v>
      </c>
      <c r="B458" s="1060" t="s">
        <v>2808</v>
      </c>
      <c r="C458" s="1061" t="s">
        <v>3</v>
      </c>
      <c r="D458" s="1062">
        <v>26.4</v>
      </c>
    </row>
    <row r="459" spans="1:4" hidden="1" outlineLevel="1" x14ac:dyDescent="0.2">
      <c r="A459" s="1051" t="s">
        <v>921</v>
      </c>
      <c r="B459" s="1052" t="s">
        <v>1428</v>
      </c>
      <c r="C459" s="1053"/>
      <c r="D459" s="1054"/>
    </row>
    <row r="460" spans="1:4" hidden="1" outlineLevel="1" x14ac:dyDescent="0.2">
      <c r="A460" s="1055" t="s">
        <v>922</v>
      </c>
      <c r="B460" s="1056" t="s">
        <v>2809</v>
      </c>
      <c r="C460" s="1057" t="s">
        <v>3</v>
      </c>
      <c r="D460" s="1058">
        <v>135.71</v>
      </c>
    </row>
    <row r="461" spans="1:4" hidden="1" outlineLevel="1" x14ac:dyDescent="0.2">
      <c r="A461" s="1059" t="s">
        <v>2791</v>
      </c>
      <c r="B461" s="1060" t="s">
        <v>2808</v>
      </c>
      <c r="C461" s="1061" t="s">
        <v>3</v>
      </c>
      <c r="D461" s="1062">
        <v>25.6</v>
      </c>
    </row>
    <row r="462" spans="1:4" hidden="1" outlineLevel="1" x14ac:dyDescent="0.2">
      <c r="A462" s="1051" t="s">
        <v>923</v>
      </c>
      <c r="B462" s="1052" t="s">
        <v>1429</v>
      </c>
      <c r="C462" s="1053"/>
      <c r="D462" s="1054"/>
    </row>
    <row r="463" spans="1:4" hidden="1" outlineLevel="1" x14ac:dyDescent="0.2">
      <c r="A463" s="1055" t="s">
        <v>924</v>
      </c>
      <c r="B463" s="1056" t="s">
        <v>2809</v>
      </c>
      <c r="C463" s="1057" t="s">
        <v>3</v>
      </c>
      <c r="D463" s="1058">
        <v>135.71</v>
      </c>
    </row>
    <row r="464" spans="1:4" hidden="1" outlineLevel="1" x14ac:dyDescent="0.2">
      <c r="A464" s="1059" t="s">
        <v>2792</v>
      </c>
      <c r="B464" s="1060" t="s">
        <v>2808</v>
      </c>
      <c r="C464" s="1061" t="s">
        <v>3</v>
      </c>
      <c r="D464" s="1062">
        <v>25.6</v>
      </c>
    </row>
    <row r="465" spans="1:4" hidden="1" outlineLevel="1" x14ac:dyDescent="0.2">
      <c r="A465" s="1051" t="s">
        <v>925</v>
      </c>
      <c r="B465" s="1052" t="s">
        <v>1430</v>
      </c>
      <c r="C465" s="1053"/>
      <c r="D465" s="1054"/>
    </row>
    <row r="466" spans="1:4" hidden="1" outlineLevel="1" x14ac:dyDescent="0.2">
      <c r="A466" s="1055" t="s">
        <v>926</v>
      </c>
      <c r="B466" s="1056" t="s">
        <v>2809</v>
      </c>
      <c r="C466" s="1057" t="s">
        <v>3</v>
      </c>
      <c r="D466" s="1058">
        <v>135.71</v>
      </c>
    </row>
    <row r="467" spans="1:4" hidden="1" outlineLevel="1" x14ac:dyDescent="0.2">
      <c r="A467" s="1059" t="s">
        <v>2793</v>
      </c>
      <c r="B467" s="1060" t="s">
        <v>2808</v>
      </c>
      <c r="C467" s="1061" t="s">
        <v>3</v>
      </c>
      <c r="D467" s="1062">
        <v>25.6</v>
      </c>
    </row>
    <row r="468" spans="1:4" hidden="1" outlineLevel="1" x14ac:dyDescent="0.2">
      <c r="A468" s="1051" t="s">
        <v>927</v>
      </c>
      <c r="B468" s="1052" t="s">
        <v>1431</v>
      </c>
      <c r="C468" s="1053"/>
      <c r="D468" s="1054"/>
    </row>
    <row r="469" spans="1:4" hidden="1" outlineLevel="1" x14ac:dyDescent="0.2">
      <c r="A469" s="1055" t="s">
        <v>928</v>
      </c>
      <c r="B469" s="1056" t="s">
        <v>2809</v>
      </c>
      <c r="C469" s="1057" t="s">
        <v>3</v>
      </c>
      <c r="D469" s="1058">
        <v>135.71</v>
      </c>
    </row>
    <row r="470" spans="1:4" hidden="1" outlineLevel="1" x14ac:dyDescent="0.2">
      <c r="A470" s="1059" t="s">
        <v>2794</v>
      </c>
      <c r="B470" s="1060" t="s">
        <v>2808</v>
      </c>
      <c r="C470" s="1061" t="s">
        <v>3</v>
      </c>
      <c r="D470" s="1062">
        <v>23.18</v>
      </c>
    </row>
    <row r="471" spans="1:4" hidden="1" outlineLevel="1" x14ac:dyDescent="0.2">
      <c r="A471" s="1051" t="s">
        <v>929</v>
      </c>
      <c r="B471" s="1052" t="s">
        <v>1432</v>
      </c>
      <c r="C471" s="1053"/>
      <c r="D471" s="1054"/>
    </row>
    <row r="472" spans="1:4" hidden="1" outlineLevel="1" x14ac:dyDescent="0.2">
      <c r="A472" s="1055" t="s">
        <v>930</v>
      </c>
      <c r="B472" s="1056" t="s">
        <v>2809</v>
      </c>
      <c r="C472" s="1057" t="s">
        <v>3</v>
      </c>
      <c r="D472" s="1058">
        <v>135.71</v>
      </c>
    </row>
    <row r="473" spans="1:4" hidden="1" outlineLevel="1" x14ac:dyDescent="0.2">
      <c r="A473" s="1059" t="s">
        <v>2795</v>
      </c>
      <c r="B473" s="1060" t="s">
        <v>2808</v>
      </c>
      <c r="C473" s="1061" t="s">
        <v>3</v>
      </c>
      <c r="D473" s="1062">
        <v>25.6</v>
      </c>
    </row>
    <row r="474" spans="1:4" hidden="1" outlineLevel="1" x14ac:dyDescent="0.2">
      <c r="A474" s="1051" t="s">
        <v>931</v>
      </c>
      <c r="B474" s="1052" t="s">
        <v>1433</v>
      </c>
      <c r="C474" s="1053"/>
      <c r="D474" s="1054"/>
    </row>
    <row r="475" spans="1:4" hidden="1" outlineLevel="1" x14ac:dyDescent="0.2">
      <c r="A475" s="1055" t="s">
        <v>932</v>
      </c>
      <c r="B475" s="1056" t="s">
        <v>2809</v>
      </c>
      <c r="C475" s="1057" t="s">
        <v>3</v>
      </c>
      <c r="D475" s="1058">
        <v>135.71</v>
      </c>
    </row>
    <row r="476" spans="1:4" hidden="1" outlineLevel="1" x14ac:dyDescent="0.2">
      <c r="A476" s="1059" t="s">
        <v>2796</v>
      </c>
      <c r="B476" s="1060" t="s">
        <v>2808</v>
      </c>
      <c r="C476" s="1061" t="s">
        <v>3</v>
      </c>
      <c r="D476" s="1062">
        <v>25.6</v>
      </c>
    </row>
    <row r="477" spans="1:4" hidden="1" outlineLevel="1" x14ac:dyDescent="0.2">
      <c r="A477" s="1051" t="s">
        <v>933</v>
      </c>
      <c r="B477" s="1052" t="s">
        <v>1434</v>
      </c>
      <c r="C477" s="1053"/>
      <c r="D477" s="1054"/>
    </row>
    <row r="478" spans="1:4" hidden="1" outlineLevel="1" x14ac:dyDescent="0.2">
      <c r="A478" s="1055" t="s">
        <v>934</v>
      </c>
      <c r="B478" s="1056" t="s">
        <v>2809</v>
      </c>
      <c r="C478" s="1057" t="s">
        <v>3</v>
      </c>
      <c r="D478" s="1058">
        <v>135.71</v>
      </c>
    </row>
    <row r="479" spans="1:4" hidden="1" outlineLevel="1" x14ac:dyDescent="0.2">
      <c r="A479" s="1059" t="s">
        <v>2797</v>
      </c>
      <c r="B479" s="1060" t="s">
        <v>2808</v>
      </c>
      <c r="C479" s="1061" t="s">
        <v>3</v>
      </c>
      <c r="D479" s="1062">
        <v>25.6</v>
      </c>
    </row>
    <row r="480" spans="1:4" hidden="1" outlineLevel="1" x14ac:dyDescent="0.2">
      <c r="A480" s="1051" t="s">
        <v>935</v>
      </c>
      <c r="B480" s="1052" t="s">
        <v>1436</v>
      </c>
      <c r="C480" s="1053"/>
      <c r="D480" s="1054"/>
    </row>
    <row r="481" spans="1:5" hidden="1" outlineLevel="1" x14ac:dyDescent="0.2">
      <c r="A481" s="1055" t="s">
        <v>936</v>
      </c>
      <c r="B481" s="1056" t="s">
        <v>2809</v>
      </c>
      <c r="C481" s="1057" t="s">
        <v>3</v>
      </c>
      <c r="D481" s="1058">
        <v>135.71</v>
      </c>
    </row>
    <row r="482" spans="1:5" hidden="1" outlineLevel="1" x14ac:dyDescent="0.2">
      <c r="A482" s="1059" t="s">
        <v>2798</v>
      </c>
      <c r="B482" s="1060" t="s">
        <v>2808</v>
      </c>
      <c r="C482" s="1061" t="s">
        <v>3</v>
      </c>
      <c r="D482" s="1062">
        <v>25.6</v>
      </c>
    </row>
    <row r="483" spans="1:5" hidden="1" outlineLevel="1" x14ac:dyDescent="0.2">
      <c r="A483" s="1051" t="s">
        <v>937</v>
      </c>
      <c r="B483" s="1052" t="s">
        <v>1439</v>
      </c>
      <c r="C483" s="1053"/>
      <c r="D483" s="1054"/>
    </row>
    <row r="484" spans="1:5" hidden="1" outlineLevel="1" x14ac:dyDescent="0.2">
      <c r="A484" s="1055" t="s">
        <v>938</v>
      </c>
      <c r="B484" s="1056" t="s">
        <v>2809</v>
      </c>
      <c r="C484" s="1057" t="s">
        <v>3</v>
      </c>
      <c r="D484" s="1058">
        <v>135.71</v>
      </c>
    </row>
    <row r="485" spans="1:5" hidden="1" outlineLevel="1" x14ac:dyDescent="0.2">
      <c r="A485" s="1059" t="s">
        <v>2799</v>
      </c>
      <c r="B485" s="1060" t="s">
        <v>2808</v>
      </c>
      <c r="C485" s="1061" t="s">
        <v>3</v>
      </c>
      <c r="D485" s="1062">
        <v>25.6</v>
      </c>
    </row>
    <row r="486" spans="1:5" hidden="1" outlineLevel="1" x14ac:dyDescent="0.2">
      <c r="A486" s="1051" t="s">
        <v>1642</v>
      </c>
      <c r="B486" s="1052" t="s">
        <v>1442</v>
      </c>
      <c r="C486" s="1053"/>
      <c r="D486" s="1054"/>
    </row>
    <row r="487" spans="1:5" hidden="1" outlineLevel="1" x14ac:dyDescent="0.2">
      <c r="A487" s="1055" t="s">
        <v>1643</v>
      </c>
      <c r="B487" s="1056" t="s">
        <v>2809</v>
      </c>
      <c r="C487" s="1057" t="s">
        <v>3</v>
      </c>
      <c r="D487" s="1058">
        <v>139.29</v>
      </c>
    </row>
    <row r="488" spans="1:5" hidden="1" outlineLevel="1" x14ac:dyDescent="0.2">
      <c r="A488" s="1059" t="s">
        <v>2800</v>
      </c>
      <c r="B488" s="1060" t="s">
        <v>2808</v>
      </c>
      <c r="C488" s="1061" t="s">
        <v>3</v>
      </c>
      <c r="D488" s="1062">
        <v>1.54</v>
      </c>
    </row>
    <row r="489" spans="1:5" hidden="1" outlineLevel="1" x14ac:dyDescent="0.2">
      <c r="A489" s="1051" t="s">
        <v>1644</v>
      </c>
      <c r="B489" s="1052" t="s">
        <v>1445</v>
      </c>
      <c r="C489" s="1053"/>
      <c r="D489" s="1054"/>
    </row>
    <row r="490" spans="1:5" hidden="1" outlineLevel="1" x14ac:dyDescent="0.2">
      <c r="A490" s="1055" t="s">
        <v>1645</v>
      </c>
      <c r="B490" s="1056" t="s">
        <v>2810</v>
      </c>
      <c r="C490" s="1057" t="s">
        <v>3</v>
      </c>
      <c r="D490" s="1058">
        <v>124.54</v>
      </c>
      <c r="E490" s="1063" t="s">
        <v>2806</v>
      </c>
    </row>
    <row r="491" spans="1:5" hidden="1" outlineLevel="1" x14ac:dyDescent="0.2">
      <c r="A491" s="1051" t="s">
        <v>2801</v>
      </c>
      <c r="B491" s="1052" t="s">
        <v>1502</v>
      </c>
      <c r="C491" s="1053"/>
      <c r="D491" s="1054"/>
    </row>
    <row r="492" spans="1:5" hidden="1" outlineLevel="1" x14ac:dyDescent="0.2">
      <c r="A492" s="1059" t="s">
        <v>2802</v>
      </c>
      <c r="B492" s="1060" t="s">
        <v>2808</v>
      </c>
      <c r="C492" s="1061" t="s">
        <v>3</v>
      </c>
      <c r="D492" s="1062">
        <v>1.1000000000000001</v>
      </c>
    </row>
    <row r="493" spans="1:5" collapsed="1" x14ac:dyDescent="0.2">
      <c r="A493" s="848" t="s">
        <v>939</v>
      </c>
      <c r="B493" s="849" t="s">
        <v>428</v>
      </c>
      <c r="C493" s="850"/>
      <c r="D493" s="851"/>
    </row>
    <row r="494" spans="1:5" hidden="1" outlineLevel="1" x14ac:dyDescent="0.2">
      <c r="A494" s="852" t="s">
        <v>940</v>
      </c>
      <c r="B494" s="853" t="s">
        <v>1420</v>
      </c>
      <c r="C494" s="854"/>
      <c r="D494" s="855"/>
    </row>
    <row r="495" spans="1:5" hidden="1" outlineLevel="1" x14ac:dyDescent="0.2">
      <c r="A495" s="856" t="s">
        <v>941</v>
      </c>
      <c r="B495" s="857" t="s">
        <v>1646</v>
      </c>
      <c r="C495" s="858" t="s">
        <v>14</v>
      </c>
      <c r="D495" s="859">
        <v>128.74</v>
      </c>
    </row>
    <row r="496" spans="1:5" hidden="1" outlineLevel="1" x14ac:dyDescent="0.2">
      <c r="A496" s="852" t="s">
        <v>942</v>
      </c>
      <c r="B496" s="853" t="s">
        <v>1421</v>
      </c>
      <c r="C496" s="854"/>
      <c r="D496" s="855"/>
    </row>
    <row r="497" spans="1:4" hidden="1" outlineLevel="1" x14ac:dyDescent="0.2">
      <c r="A497" s="860" t="s">
        <v>943</v>
      </c>
      <c r="B497" s="861" t="s">
        <v>1646</v>
      </c>
      <c r="C497" s="862" t="s">
        <v>14</v>
      </c>
      <c r="D497" s="863">
        <v>6.42</v>
      </c>
    </row>
    <row r="498" spans="1:4" hidden="1" outlineLevel="1" x14ac:dyDescent="0.2">
      <c r="A498" s="852" t="s">
        <v>944</v>
      </c>
      <c r="B498" s="853" t="s">
        <v>1422</v>
      </c>
      <c r="C498" s="854"/>
      <c r="D498" s="855"/>
    </row>
    <row r="499" spans="1:4" hidden="1" outlineLevel="1" x14ac:dyDescent="0.2">
      <c r="A499" s="856" t="s">
        <v>945</v>
      </c>
      <c r="B499" s="857" t="s">
        <v>1646</v>
      </c>
      <c r="C499" s="858" t="s">
        <v>14</v>
      </c>
      <c r="D499" s="859">
        <v>6.42</v>
      </c>
    </row>
    <row r="500" spans="1:4" hidden="1" outlineLevel="1" x14ac:dyDescent="0.2">
      <c r="A500" s="852" t="s">
        <v>946</v>
      </c>
      <c r="B500" s="853" t="s">
        <v>1423</v>
      </c>
      <c r="C500" s="854"/>
      <c r="D500" s="855"/>
    </row>
    <row r="501" spans="1:4" hidden="1" outlineLevel="1" x14ac:dyDescent="0.2">
      <c r="A501" s="860" t="s">
        <v>947</v>
      </c>
      <c r="B501" s="861" t="s">
        <v>1646</v>
      </c>
      <c r="C501" s="862" t="s">
        <v>14</v>
      </c>
      <c r="D501" s="863">
        <v>6.42</v>
      </c>
    </row>
    <row r="502" spans="1:4" hidden="1" outlineLevel="1" x14ac:dyDescent="0.2">
      <c r="A502" s="852" t="s">
        <v>948</v>
      </c>
      <c r="B502" s="853" t="s">
        <v>677</v>
      </c>
      <c r="C502" s="854"/>
      <c r="D502" s="855"/>
    </row>
    <row r="503" spans="1:4" hidden="1" outlineLevel="1" x14ac:dyDescent="0.2">
      <c r="A503" s="856" t="s">
        <v>949</v>
      </c>
      <c r="B503" s="857" t="s">
        <v>1646</v>
      </c>
      <c r="C503" s="858" t="s">
        <v>14</v>
      </c>
      <c r="D503" s="859">
        <v>203.93</v>
      </c>
    </row>
    <row r="504" spans="1:4" hidden="1" outlineLevel="1" x14ac:dyDescent="0.2">
      <c r="A504" s="852" t="s">
        <v>950</v>
      </c>
      <c r="B504" s="853" t="s">
        <v>1424</v>
      </c>
      <c r="C504" s="854"/>
      <c r="D504" s="855"/>
    </row>
    <row r="505" spans="1:4" hidden="1" outlineLevel="1" x14ac:dyDescent="0.2">
      <c r="A505" s="860" t="s">
        <v>951</v>
      </c>
      <c r="B505" s="861" t="s">
        <v>1646</v>
      </c>
      <c r="C505" s="862" t="s">
        <v>14</v>
      </c>
      <c r="D505" s="863">
        <v>204.15</v>
      </c>
    </row>
    <row r="506" spans="1:4" hidden="1" outlineLevel="1" x14ac:dyDescent="0.2">
      <c r="A506" s="852" t="s">
        <v>952</v>
      </c>
      <c r="B506" s="853" t="s">
        <v>1425</v>
      </c>
      <c r="C506" s="854"/>
      <c r="D506" s="855"/>
    </row>
    <row r="507" spans="1:4" hidden="1" outlineLevel="1" x14ac:dyDescent="0.2">
      <c r="A507" s="856" t="s">
        <v>953</v>
      </c>
      <c r="B507" s="857" t="s">
        <v>1646</v>
      </c>
      <c r="C507" s="858" t="s">
        <v>14</v>
      </c>
      <c r="D507" s="859">
        <v>204.15</v>
      </c>
    </row>
    <row r="508" spans="1:4" hidden="1" outlineLevel="1" x14ac:dyDescent="0.2">
      <c r="A508" s="852" t="s">
        <v>954</v>
      </c>
      <c r="B508" s="853" t="s">
        <v>1426</v>
      </c>
      <c r="C508" s="854"/>
      <c r="D508" s="855"/>
    </row>
    <row r="509" spans="1:4" hidden="1" outlineLevel="1" x14ac:dyDescent="0.2">
      <c r="A509" s="860" t="s">
        <v>955</v>
      </c>
      <c r="B509" s="861" t="s">
        <v>1646</v>
      </c>
      <c r="C509" s="862" t="s">
        <v>14</v>
      </c>
      <c r="D509" s="863">
        <v>204.15</v>
      </c>
    </row>
    <row r="510" spans="1:4" hidden="1" outlineLevel="1" x14ac:dyDescent="0.2">
      <c r="A510" s="852" t="s">
        <v>956</v>
      </c>
      <c r="B510" s="853" t="s">
        <v>1427</v>
      </c>
      <c r="C510" s="854"/>
      <c r="D510" s="855"/>
    </row>
    <row r="511" spans="1:4" hidden="1" outlineLevel="1" x14ac:dyDescent="0.2">
      <c r="A511" s="856" t="s">
        <v>957</v>
      </c>
      <c r="B511" s="857" t="s">
        <v>1646</v>
      </c>
      <c r="C511" s="858" t="s">
        <v>14</v>
      </c>
      <c r="D511" s="859">
        <v>204.15</v>
      </c>
    </row>
    <row r="512" spans="1:4" hidden="1" outlineLevel="1" x14ac:dyDescent="0.2">
      <c r="A512" s="852" t="s">
        <v>958</v>
      </c>
      <c r="B512" s="853" t="s">
        <v>1428</v>
      </c>
      <c r="C512" s="854"/>
      <c r="D512" s="855"/>
    </row>
    <row r="513" spans="1:4" hidden="1" outlineLevel="1" x14ac:dyDescent="0.2">
      <c r="A513" s="860" t="s">
        <v>959</v>
      </c>
      <c r="B513" s="861" t="s">
        <v>1646</v>
      </c>
      <c r="C513" s="862" t="s">
        <v>14</v>
      </c>
      <c r="D513" s="863">
        <v>203.8</v>
      </c>
    </row>
    <row r="514" spans="1:4" hidden="1" outlineLevel="1" x14ac:dyDescent="0.2">
      <c r="A514" s="852" t="s">
        <v>960</v>
      </c>
      <c r="B514" s="853" t="s">
        <v>1429</v>
      </c>
      <c r="C514" s="854"/>
      <c r="D514" s="855"/>
    </row>
    <row r="515" spans="1:4" hidden="1" outlineLevel="1" x14ac:dyDescent="0.2">
      <c r="A515" s="856" t="s">
        <v>961</v>
      </c>
      <c r="B515" s="857" t="s">
        <v>1646</v>
      </c>
      <c r="C515" s="858" t="s">
        <v>14</v>
      </c>
      <c r="D515" s="859">
        <v>204.48</v>
      </c>
    </row>
    <row r="516" spans="1:4" hidden="1" outlineLevel="1" x14ac:dyDescent="0.2">
      <c r="A516" s="852" t="s">
        <v>962</v>
      </c>
      <c r="B516" s="853" t="s">
        <v>1430</v>
      </c>
      <c r="C516" s="854"/>
      <c r="D516" s="855"/>
    </row>
    <row r="517" spans="1:4" hidden="1" outlineLevel="1" x14ac:dyDescent="0.2">
      <c r="A517" s="860" t="s">
        <v>1647</v>
      </c>
      <c r="B517" s="861" t="s">
        <v>1646</v>
      </c>
      <c r="C517" s="862" t="s">
        <v>14</v>
      </c>
      <c r="D517" s="863">
        <v>204.48</v>
      </c>
    </row>
    <row r="518" spans="1:4" hidden="1" outlineLevel="1" x14ac:dyDescent="0.2">
      <c r="A518" s="852" t="s">
        <v>1648</v>
      </c>
      <c r="B518" s="853" t="s">
        <v>1431</v>
      </c>
      <c r="C518" s="854"/>
      <c r="D518" s="855"/>
    </row>
    <row r="519" spans="1:4" hidden="1" outlineLevel="1" x14ac:dyDescent="0.2">
      <c r="A519" s="856" t="s">
        <v>1649</v>
      </c>
      <c r="B519" s="857" t="s">
        <v>1646</v>
      </c>
      <c r="C519" s="858" t="s">
        <v>14</v>
      </c>
      <c r="D519" s="859">
        <v>204.22</v>
      </c>
    </row>
    <row r="520" spans="1:4" hidden="1" outlineLevel="1" x14ac:dyDescent="0.2">
      <c r="A520" s="852" t="s">
        <v>1650</v>
      </c>
      <c r="B520" s="853" t="s">
        <v>1432</v>
      </c>
      <c r="C520" s="854"/>
      <c r="D520" s="855"/>
    </row>
    <row r="521" spans="1:4" hidden="1" outlineLevel="1" x14ac:dyDescent="0.2">
      <c r="A521" s="860" t="s">
        <v>1651</v>
      </c>
      <c r="B521" s="861" t="s">
        <v>1646</v>
      </c>
      <c r="C521" s="862" t="s">
        <v>14</v>
      </c>
      <c r="D521" s="863">
        <v>203.8</v>
      </c>
    </row>
    <row r="522" spans="1:4" hidden="1" outlineLevel="1" x14ac:dyDescent="0.2">
      <c r="A522" s="852" t="s">
        <v>1652</v>
      </c>
      <c r="B522" s="853" t="s">
        <v>1433</v>
      </c>
      <c r="C522" s="854"/>
      <c r="D522" s="855"/>
    </row>
    <row r="523" spans="1:4" hidden="1" outlineLevel="1" x14ac:dyDescent="0.2">
      <c r="A523" s="856" t="s">
        <v>1653</v>
      </c>
      <c r="B523" s="857" t="s">
        <v>1646</v>
      </c>
      <c r="C523" s="858" t="s">
        <v>14</v>
      </c>
      <c r="D523" s="859">
        <v>203.8</v>
      </c>
    </row>
    <row r="524" spans="1:4" hidden="1" outlineLevel="1" x14ac:dyDescent="0.2">
      <c r="A524" s="852" t="s">
        <v>1654</v>
      </c>
      <c r="B524" s="853" t="s">
        <v>1434</v>
      </c>
      <c r="C524" s="854"/>
      <c r="D524" s="855"/>
    </row>
    <row r="525" spans="1:4" hidden="1" outlineLevel="1" x14ac:dyDescent="0.2">
      <c r="A525" s="860" t="s">
        <v>1655</v>
      </c>
      <c r="B525" s="861" t="s">
        <v>1646</v>
      </c>
      <c r="C525" s="862" t="s">
        <v>14</v>
      </c>
      <c r="D525" s="863">
        <v>203.8</v>
      </c>
    </row>
    <row r="526" spans="1:4" hidden="1" outlineLevel="1" x14ac:dyDescent="0.2">
      <c r="A526" s="852" t="s">
        <v>1656</v>
      </c>
      <c r="B526" s="853" t="s">
        <v>1436</v>
      </c>
      <c r="C526" s="854"/>
      <c r="D526" s="855"/>
    </row>
    <row r="527" spans="1:4" hidden="1" outlineLevel="1" x14ac:dyDescent="0.2">
      <c r="A527" s="856" t="s">
        <v>1657</v>
      </c>
      <c r="B527" s="857" t="s">
        <v>1646</v>
      </c>
      <c r="C527" s="858" t="s">
        <v>14</v>
      </c>
      <c r="D527" s="859">
        <v>203.8</v>
      </c>
    </row>
    <row r="528" spans="1:4" hidden="1" outlineLevel="1" x14ac:dyDescent="0.2">
      <c r="A528" s="852" t="s">
        <v>1658</v>
      </c>
      <c r="B528" s="853" t="s">
        <v>1439</v>
      </c>
      <c r="C528" s="854"/>
      <c r="D528" s="855"/>
    </row>
    <row r="529" spans="1:4" hidden="1" outlineLevel="1" x14ac:dyDescent="0.2">
      <c r="A529" s="860" t="s">
        <v>1659</v>
      </c>
      <c r="B529" s="861" t="s">
        <v>1646</v>
      </c>
      <c r="C529" s="862" t="s">
        <v>14</v>
      </c>
      <c r="D529" s="863">
        <v>203.8</v>
      </c>
    </row>
    <row r="530" spans="1:4" hidden="1" outlineLevel="1" x14ac:dyDescent="0.2">
      <c r="A530" s="852" t="s">
        <v>1660</v>
      </c>
      <c r="B530" s="853" t="s">
        <v>1442</v>
      </c>
      <c r="C530" s="854"/>
      <c r="D530" s="855"/>
    </row>
    <row r="531" spans="1:4" hidden="1" outlineLevel="1" x14ac:dyDescent="0.2">
      <c r="A531" s="856" t="s">
        <v>1661</v>
      </c>
      <c r="B531" s="857" t="s">
        <v>1646</v>
      </c>
      <c r="C531" s="858" t="s">
        <v>14</v>
      </c>
      <c r="D531" s="859">
        <v>144.1</v>
      </c>
    </row>
    <row r="532" spans="1:4" collapsed="1" x14ac:dyDescent="0.2">
      <c r="A532" s="848" t="s">
        <v>963</v>
      </c>
      <c r="B532" s="849" t="s">
        <v>427</v>
      </c>
      <c r="C532" s="850"/>
      <c r="D532" s="851"/>
    </row>
    <row r="533" spans="1:4" hidden="1" outlineLevel="1" x14ac:dyDescent="0.2">
      <c r="A533" s="852" t="s">
        <v>964</v>
      </c>
      <c r="B533" s="853" t="s">
        <v>1420</v>
      </c>
      <c r="C533" s="854"/>
      <c r="D533" s="855"/>
    </row>
    <row r="534" spans="1:4" hidden="1" outlineLevel="1" x14ac:dyDescent="0.2">
      <c r="A534" s="860" t="s">
        <v>1662</v>
      </c>
      <c r="B534" s="861" t="s">
        <v>1663</v>
      </c>
      <c r="C534" s="862" t="s">
        <v>14</v>
      </c>
      <c r="D534" s="863">
        <v>617.05999999999995</v>
      </c>
    </row>
    <row r="535" spans="1:4" hidden="1" outlineLevel="1" x14ac:dyDescent="0.2">
      <c r="A535" s="852" t="s">
        <v>965</v>
      </c>
      <c r="B535" s="853" t="s">
        <v>1421</v>
      </c>
      <c r="C535" s="854"/>
      <c r="D535" s="855"/>
    </row>
    <row r="536" spans="1:4" hidden="1" outlineLevel="1" x14ac:dyDescent="0.2">
      <c r="A536" s="856" t="s">
        <v>966</v>
      </c>
      <c r="B536" s="857" t="s">
        <v>1663</v>
      </c>
      <c r="C536" s="858" t="s">
        <v>14</v>
      </c>
      <c r="D536" s="859">
        <v>526.85</v>
      </c>
    </row>
    <row r="537" spans="1:4" hidden="1" outlineLevel="1" x14ac:dyDescent="0.2">
      <c r="A537" s="852" t="s">
        <v>967</v>
      </c>
      <c r="B537" s="853" t="s">
        <v>1422</v>
      </c>
      <c r="C537" s="854"/>
      <c r="D537" s="855"/>
    </row>
    <row r="538" spans="1:4" hidden="1" outlineLevel="1" x14ac:dyDescent="0.2">
      <c r="A538" s="860" t="s">
        <v>968</v>
      </c>
      <c r="B538" s="861" t="s">
        <v>1663</v>
      </c>
      <c r="C538" s="862" t="s">
        <v>14</v>
      </c>
      <c r="D538" s="863">
        <v>528.16999999999996</v>
      </c>
    </row>
    <row r="539" spans="1:4" hidden="1" outlineLevel="1" x14ac:dyDescent="0.2">
      <c r="A539" s="852" t="s">
        <v>970</v>
      </c>
      <c r="B539" s="853" t="s">
        <v>1423</v>
      </c>
      <c r="C539" s="854"/>
      <c r="D539" s="855"/>
    </row>
    <row r="540" spans="1:4" hidden="1" outlineLevel="1" x14ac:dyDescent="0.2">
      <c r="A540" s="856" t="s">
        <v>971</v>
      </c>
      <c r="B540" s="857" t="s">
        <v>1663</v>
      </c>
      <c r="C540" s="858" t="s">
        <v>14</v>
      </c>
      <c r="D540" s="859">
        <v>543.42999999999995</v>
      </c>
    </row>
    <row r="541" spans="1:4" hidden="1" outlineLevel="1" x14ac:dyDescent="0.2">
      <c r="A541" s="852" t="s">
        <v>972</v>
      </c>
      <c r="B541" s="853" t="s">
        <v>677</v>
      </c>
      <c r="C541" s="854"/>
      <c r="D541" s="855"/>
    </row>
    <row r="542" spans="1:4" hidden="1" outlineLevel="1" x14ac:dyDescent="0.2">
      <c r="A542" s="860" t="s">
        <v>973</v>
      </c>
      <c r="B542" s="861" t="s">
        <v>1663</v>
      </c>
      <c r="C542" s="862" t="s">
        <v>14</v>
      </c>
      <c r="D542" s="863">
        <v>45.04</v>
      </c>
    </row>
    <row r="543" spans="1:4" hidden="1" outlineLevel="1" x14ac:dyDescent="0.2">
      <c r="A543" s="852" t="s">
        <v>974</v>
      </c>
      <c r="B543" s="853" t="s">
        <v>1424</v>
      </c>
      <c r="C543" s="854"/>
      <c r="D543" s="855"/>
    </row>
    <row r="544" spans="1:4" hidden="1" outlineLevel="1" x14ac:dyDescent="0.2">
      <c r="A544" s="856" t="s">
        <v>975</v>
      </c>
      <c r="B544" s="857" t="s">
        <v>1663</v>
      </c>
      <c r="C544" s="858" t="s">
        <v>14</v>
      </c>
      <c r="D544" s="859">
        <v>45.03</v>
      </c>
    </row>
    <row r="545" spans="1:4" hidden="1" outlineLevel="1" x14ac:dyDescent="0.2">
      <c r="A545" s="852" t="s">
        <v>976</v>
      </c>
      <c r="B545" s="853" t="s">
        <v>1425</v>
      </c>
      <c r="C545" s="854"/>
      <c r="D545" s="855"/>
    </row>
    <row r="546" spans="1:4" hidden="1" outlineLevel="1" x14ac:dyDescent="0.2">
      <c r="A546" s="860" t="s">
        <v>977</v>
      </c>
      <c r="B546" s="861" t="s">
        <v>1663</v>
      </c>
      <c r="C546" s="862" t="s">
        <v>14</v>
      </c>
      <c r="D546" s="863">
        <v>45.03</v>
      </c>
    </row>
    <row r="547" spans="1:4" hidden="1" outlineLevel="1" x14ac:dyDescent="0.2">
      <c r="A547" s="852" t="s">
        <v>978</v>
      </c>
      <c r="B547" s="853" t="s">
        <v>1426</v>
      </c>
      <c r="C547" s="854"/>
      <c r="D547" s="855"/>
    </row>
    <row r="548" spans="1:4" hidden="1" outlineLevel="1" x14ac:dyDescent="0.2">
      <c r="A548" s="856" t="s">
        <v>979</v>
      </c>
      <c r="B548" s="857" t="s">
        <v>1663</v>
      </c>
      <c r="C548" s="858" t="s">
        <v>14</v>
      </c>
      <c r="D548" s="859">
        <v>45.03</v>
      </c>
    </row>
    <row r="549" spans="1:4" hidden="1" outlineLevel="1" x14ac:dyDescent="0.2">
      <c r="A549" s="852" t="s">
        <v>980</v>
      </c>
      <c r="B549" s="853" t="s">
        <v>1427</v>
      </c>
      <c r="C549" s="854"/>
      <c r="D549" s="855"/>
    </row>
    <row r="550" spans="1:4" hidden="1" outlineLevel="1" x14ac:dyDescent="0.2">
      <c r="A550" s="860" t="s">
        <v>981</v>
      </c>
      <c r="B550" s="861" t="s">
        <v>1663</v>
      </c>
      <c r="C550" s="862" t="s">
        <v>14</v>
      </c>
      <c r="D550" s="863">
        <v>45.03</v>
      </c>
    </row>
    <row r="551" spans="1:4" hidden="1" outlineLevel="1" x14ac:dyDescent="0.2">
      <c r="A551" s="852" t="s">
        <v>982</v>
      </c>
      <c r="B551" s="853" t="s">
        <v>1428</v>
      </c>
      <c r="C551" s="854"/>
      <c r="D551" s="855"/>
    </row>
    <row r="552" spans="1:4" hidden="1" outlineLevel="1" x14ac:dyDescent="0.2">
      <c r="A552" s="856" t="s">
        <v>983</v>
      </c>
      <c r="B552" s="857" t="s">
        <v>1663</v>
      </c>
      <c r="C552" s="858" t="s">
        <v>14</v>
      </c>
      <c r="D552" s="859">
        <v>41.19</v>
      </c>
    </row>
    <row r="553" spans="1:4" hidden="1" outlineLevel="1" x14ac:dyDescent="0.2">
      <c r="A553" s="852" t="s">
        <v>984</v>
      </c>
      <c r="B553" s="853" t="s">
        <v>1429</v>
      </c>
      <c r="C553" s="854"/>
      <c r="D553" s="855"/>
    </row>
    <row r="554" spans="1:4" hidden="1" outlineLevel="1" x14ac:dyDescent="0.2">
      <c r="A554" s="860" t="s">
        <v>985</v>
      </c>
      <c r="B554" s="861" t="s">
        <v>1663</v>
      </c>
      <c r="C554" s="862" t="s">
        <v>14</v>
      </c>
      <c r="D554" s="863">
        <v>43.28</v>
      </c>
    </row>
    <row r="555" spans="1:4" hidden="1" outlineLevel="1" x14ac:dyDescent="0.2">
      <c r="A555" s="852" t="s">
        <v>986</v>
      </c>
      <c r="B555" s="853" t="s">
        <v>1430</v>
      </c>
      <c r="C555" s="854"/>
      <c r="D555" s="855"/>
    </row>
    <row r="556" spans="1:4" hidden="1" outlineLevel="1" x14ac:dyDescent="0.2">
      <c r="A556" s="856" t="s">
        <v>1664</v>
      </c>
      <c r="B556" s="857" t="s">
        <v>1663</v>
      </c>
      <c r="C556" s="858" t="s">
        <v>14</v>
      </c>
      <c r="D556" s="859">
        <v>43.28</v>
      </c>
    </row>
    <row r="557" spans="1:4" hidden="1" outlineLevel="1" x14ac:dyDescent="0.2">
      <c r="A557" s="852" t="s">
        <v>987</v>
      </c>
      <c r="B557" s="853" t="s">
        <v>1431</v>
      </c>
      <c r="C557" s="854"/>
      <c r="D557" s="855"/>
    </row>
    <row r="558" spans="1:4" hidden="1" outlineLevel="1" x14ac:dyDescent="0.2">
      <c r="A558" s="860" t="s">
        <v>1665</v>
      </c>
      <c r="B558" s="861" t="s">
        <v>1663</v>
      </c>
      <c r="C558" s="862" t="s">
        <v>14</v>
      </c>
      <c r="D558" s="863">
        <v>43.24</v>
      </c>
    </row>
    <row r="559" spans="1:4" hidden="1" outlineLevel="1" x14ac:dyDescent="0.2">
      <c r="A559" s="852" t="s">
        <v>988</v>
      </c>
      <c r="B559" s="853" t="s">
        <v>1432</v>
      </c>
      <c r="C559" s="854"/>
      <c r="D559" s="855"/>
    </row>
    <row r="560" spans="1:4" hidden="1" outlineLevel="1" x14ac:dyDescent="0.2">
      <c r="A560" s="856" t="s">
        <v>1666</v>
      </c>
      <c r="B560" s="857" t="s">
        <v>1663</v>
      </c>
      <c r="C560" s="858" t="s">
        <v>14</v>
      </c>
      <c r="D560" s="859">
        <v>41.19</v>
      </c>
    </row>
    <row r="561" spans="1:4" hidden="1" outlineLevel="1" x14ac:dyDescent="0.2">
      <c r="A561" s="852" t="s">
        <v>1667</v>
      </c>
      <c r="B561" s="853" t="s">
        <v>1433</v>
      </c>
      <c r="C561" s="854"/>
      <c r="D561" s="855"/>
    </row>
    <row r="562" spans="1:4" hidden="1" outlineLevel="1" x14ac:dyDescent="0.2">
      <c r="A562" s="860" t="s">
        <v>1668</v>
      </c>
      <c r="B562" s="861" t="s">
        <v>1663</v>
      </c>
      <c r="C562" s="862" t="s">
        <v>14</v>
      </c>
      <c r="D562" s="863">
        <v>41.19</v>
      </c>
    </row>
    <row r="563" spans="1:4" hidden="1" outlineLevel="1" x14ac:dyDescent="0.2">
      <c r="A563" s="852" t="s">
        <v>1669</v>
      </c>
      <c r="B563" s="853" t="s">
        <v>1434</v>
      </c>
      <c r="C563" s="854"/>
      <c r="D563" s="855"/>
    </row>
    <row r="564" spans="1:4" hidden="1" outlineLevel="1" x14ac:dyDescent="0.2">
      <c r="A564" s="856" t="s">
        <v>1670</v>
      </c>
      <c r="B564" s="857" t="s">
        <v>1663</v>
      </c>
      <c r="C564" s="858" t="s">
        <v>14</v>
      </c>
      <c r="D564" s="859">
        <v>41.19</v>
      </c>
    </row>
    <row r="565" spans="1:4" hidden="1" outlineLevel="1" x14ac:dyDescent="0.2">
      <c r="A565" s="852" t="s">
        <v>1671</v>
      </c>
      <c r="B565" s="853" t="s">
        <v>1436</v>
      </c>
      <c r="C565" s="854"/>
      <c r="D565" s="855"/>
    </row>
    <row r="566" spans="1:4" hidden="1" outlineLevel="1" x14ac:dyDescent="0.2">
      <c r="A566" s="860" t="s">
        <v>1672</v>
      </c>
      <c r="B566" s="861" t="s">
        <v>1663</v>
      </c>
      <c r="C566" s="862" t="s">
        <v>14</v>
      </c>
      <c r="D566" s="863">
        <v>41.19</v>
      </c>
    </row>
    <row r="567" spans="1:4" hidden="1" outlineLevel="1" x14ac:dyDescent="0.2">
      <c r="A567" s="852" t="s">
        <v>1673</v>
      </c>
      <c r="B567" s="853" t="s">
        <v>1439</v>
      </c>
      <c r="C567" s="854"/>
      <c r="D567" s="855"/>
    </row>
    <row r="568" spans="1:4" hidden="1" outlineLevel="1" x14ac:dyDescent="0.2">
      <c r="A568" s="856" t="s">
        <v>1674</v>
      </c>
      <c r="B568" s="857" t="s">
        <v>1663</v>
      </c>
      <c r="C568" s="858" t="s">
        <v>14</v>
      </c>
      <c r="D568" s="859">
        <v>43.41</v>
      </c>
    </row>
    <row r="569" spans="1:4" hidden="1" outlineLevel="1" x14ac:dyDescent="0.2">
      <c r="A569" s="852" t="s">
        <v>1675</v>
      </c>
      <c r="B569" s="853" t="s">
        <v>1442</v>
      </c>
      <c r="C569" s="854"/>
      <c r="D569" s="855"/>
    </row>
    <row r="570" spans="1:4" hidden="1" outlineLevel="1" x14ac:dyDescent="0.2">
      <c r="A570" s="860" t="s">
        <v>1676</v>
      </c>
      <c r="B570" s="861" t="s">
        <v>1677</v>
      </c>
      <c r="C570" s="862" t="s">
        <v>14</v>
      </c>
      <c r="D570" s="863">
        <v>34.93</v>
      </c>
    </row>
    <row r="571" spans="1:4" hidden="1" outlineLevel="1" x14ac:dyDescent="0.2">
      <c r="A571" s="856" t="s">
        <v>1678</v>
      </c>
      <c r="B571" s="857" t="s">
        <v>1663</v>
      </c>
      <c r="C571" s="858" t="s">
        <v>14</v>
      </c>
      <c r="D571" s="859">
        <v>58.91</v>
      </c>
    </row>
    <row r="572" spans="1:4" hidden="1" outlineLevel="1" x14ac:dyDescent="0.2">
      <c r="A572" s="852" t="s">
        <v>1679</v>
      </c>
      <c r="B572" s="853" t="s">
        <v>1445</v>
      </c>
      <c r="C572" s="854"/>
      <c r="D572" s="855"/>
    </row>
    <row r="573" spans="1:4" hidden="1" outlineLevel="1" x14ac:dyDescent="0.2">
      <c r="A573" s="860" t="s">
        <v>1680</v>
      </c>
      <c r="B573" s="861" t="s">
        <v>1663</v>
      </c>
      <c r="C573" s="862" t="s">
        <v>14</v>
      </c>
      <c r="D573" s="863">
        <v>6.35</v>
      </c>
    </row>
    <row r="574" spans="1:4" hidden="1" outlineLevel="1" x14ac:dyDescent="0.2">
      <c r="A574" s="852" t="s">
        <v>1681</v>
      </c>
      <c r="B574" s="853" t="s">
        <v>1448</v>
      </c>
      <c r="C574" s="854"/>
      <c r="D574" s="855"/>
    </row>
    <row r="575" spans="1:4" hidden="1" outlineLevel="1" x14ac:dyDescent="0.2">
      <c r="A575" s="856" t="s">
        <v>1682</v>
      </c>
      <c r="B575" s="857" t="s">
        <v>1663</v>
      </c>
      <c r="C575" s="858" t="s">
        <v>14</v>
      </c>
      <c r="D575" s="859">
        <v>36.950000000000003</v>
      </c>
    </row>
    <row r="576" spans="1:4" hidden="1" outlineLevel="1" x14ac:dyDescent="0.2">
      <c r="A576" s="852" t="s">
        <v>1683</v>
      </c>
      <c r="B576" s="853" t="s">
        <v>1502</v>
      </c>
      <c r="C576" s="854"/>
      <c r="D576" s="855"/>
    </row>
    <row r="577" spans="1:4" hidden="1" outlineLevel="1" x14ac:dyDescent="0.2">
      <c r="A577" s="860" t="s">
        <v>1684</v>
      </c>
      <c r="B577" s="861" t="s">
        <v>1663</v>
      </c>
      <c r="C577" s="862" t="s">
        <v>14</v>
      </c>
      <c r="D577" s="863">
        <v>89.91</v>
      </c>
    </row>
    <row r="578" spans="1:4" collapsed="1" x14ac:dyDescent="0.2">
      <c r="A578" s="848" t="s">
        <v>989</v>
      </c>
      <c r="B578" s="849" t="s">
        <v>2815</v>
      </c>
      <c r="C578" s="850"/>
      <c r="D578" s="851"/>
    </row>
    <row r="579" spans="1:4" x14ac:dyDescent="0.2">
      <c r="A579" s="852" t="s">
        <v>990</v>
      </c>
      <c r="B579" s="853" t="s">
        <v>1442</v>
      </c>
      <c r="C579" s="854"/>
      <c r="D579" s="855"/>
    </row>
    <row r="580" spans="1:4" x14ac:dyDescent="0.2">
      <c r="A580" s="856" t="s">
        <v>991</v>
      </c>
      <c r="B580" s="857" t="s">
        <v>1677</v>
      </c>
      <c r="C580" s="858" t="s">
        <v>14</v>
      </c>
      <c r="D580" s="859">
        <v>34.93</v>
      </c>
    </row>
    <row r="581" spans="1:4" x14ac:dyDescent="0.2">
      <c r="A581" s="848" t="s">
        <v>992</v>
      </c>
      <c r="B581" s="849" t="s">
        <v>429</v>
      </c>
      <c r="C581" s="850"/>
      <c r="D581" s="851"/>
    </row>
    <row r="582" spans="1:4" hidden="1" outlineLevel="1" x14ac:dyDescent="0.2">
      <c r="A582" s="852" t="s">
        <v>993</v>
      </c>
      <c r="B582" s="853" t="s">
        <v>1420</v>
      </c>
      <c r="C582" s="854"/>
      <c r="D582" s="855"/>
    </row>
    <row r="583" spans="1:4" hidden="1" outlineLevel="1" x14ac:dyDescent="0.2">
      <c r="A583" s="860" t="s">
        <v>994</v>
      </c>
      <c r="B583" s="861" t="s">
        <v>1685</v>
      </c>
      <c r="C583" s="862" t="s">
        <v>14</v>
      </c>
      <c r="D583" s="863">
        <v>825.62</v>
      </c>
    </row>
    <row r="584" spans="1:4" hidden="1" outlineLevel="1" x14ac:dyDescent="0.2">
      <c r="A584" s="852" t="s">
        <v>995</v>
      </c>
      <c r="B584" s="853" t="s">
        <v>1421</v>
      </c>
      <c r="C584" s="854"/>
      <c r="D584" s="855"/>
    </row>
    <row r="585" spans="1:4" hidden="1" outlineLevel="1" x14ac:dyDescent="0.2">
      <c r="A585" s="856" t="s">
        <v>996</v>
      </c>
      <c r="B585" s="857" t="s">
        <v>1685</v>
      </c>
      <c r="C585" s="858" t="s">
        <v>14</v>
      </c>
      <c r="D585" s="859">
        <v>520.64</v>
      </c>
    </row>
    <row r="586" spans="1:4" hidden="1" outlineLevel="1" x14ac:dyDescent="0.2">
      <c r="A586" s="852" t="s">
        <v>997</v>
      </c>
      <c r="B586" s="853" t="s">
        <v>1422</v>
      </c>
      <c r="C586" s="854"/>
      <c r="D586" s="855"/>
    </row>
    <row r="587" spans="1:4" hidden="1" outlineLevel="1" x14ac:dyDescent="0.2">
      <c r="A587" s="860" t="s">
        <v>998</v>
      </c>
      <c r="B587" s="861" t="s">
        <v>1685</v>
      </c>
      <c r="C587" s="862" t="s">
        <v>14</v>
      </c>
      <c r="D587" s="863">
        <v>533.41999999999996</v>
      </c>
    </row>
    <row r="588" spans="1:4" hidden="1" outlineLevel="1" x14ac:dyDescent="0.2">
      <c r="A588" s="852" t="s">
        <v>999</v>
      </c>
      <c r="B588" s="853" t="s">
        <v>1423</v>
      </c>
      <c r="C588" s="854"/>
      <c r="D588" s="855"/>
    </row>
    <row r="589" spans="1:4" hidden="1" outlineLevel="1" x14ac:dyDescent="0.2">
      <c r="A589" s="856" t="s">
        <v>1000</v>
      </c>
      <c r="B589" s="857" t="s">
        <v>1685</v>
      </c>
      <c r="C589" s="858" t="s">
        <v>14</v>
      </c>
      <c r="D589" s="859">
        <v>507.95</v>
      </c>
    </row>
    <row r="590" spans="1:4" hidden="1" outlineLevel="1" x14ac:dyDescent="0.2">
      <c r="A590" s="852" t="s">
        <v>1001</v>
      </c>
      <c r="B590" s="853" t="s">
        <v>677</v>
      </c>
      <c r="C590" s="854"/>
      <c r="D590" s="855"/>
    </row>
    <row r="591" spans="1:4" hidden="1" outlineLevel="1" x14ac:dyDescent="0.2">
      <c r="A591" s="860" t="s">
        <v>1002</v>
      </c>
      <c r="B591" s="861" t="s">
        <v>1685</v>
      </c>
      <c r="C591" s="862" t="s">
        <v>14</v>
      </c>
      <c r="D591" s="863">
        <v>514.72</v>
      </c>
    </row>
    <row r="592" spans="1:4" hidden="1" outlineLevel="1" x14ac:dyDescent="0.2">
      <c r="A592" s="852" t="s">
        <v>1003</v>
      </c>
      <c r="B592" s="853" t="s">
        <v>1424</v>
      </c>
      <c r="C592" s="854"/>
      <c r="D592" s="855"/>
    </row>
    <row r="593" spans="1:4" hidden="1" outlineLevel="1" x14ac:dyDescent="0.2">
      <c r="A593" s="856" t="s">
        <v>1004</v>
      </c>
      <c r="B593" s="857" t="s">
        <v>1685</v>
      </c>
      <c r="C593" s="858" t="s">
        <v>14</v>
      </c>
      <c r="D593" s="859">
        <v>232.02</v>
      </c>
    </row>
    <row r="594" spans="1:4" hidden="1" outlineLevel="1" x14ac:dyDescent="0.2">
      <c r="A594" s="860" t="s">
        <v>1005</v>
      </c>
      <c r="B594" s="861" t="s">
        <v>1686</v>
      </c>
      <c r="C594" s="862" t="s">
        <v>14</v>
      </c>
      <c r="D594" s="863">
        <v>0.19</v>
      </c>
    </row>
    <row r="595" spans="1:4" hidden="1" outlineLevel="1" x14ac:dyDescent="0.2">
      <c r="A595" s="852" t="s">
        <v>1006</v>
      </c>
      <c r="B595" s="853" t="s">
        <v>1425</v>
      </c>
      <c r="C595" s="854"/>
      <c r="D595" s="855"/>
    </row>
    <row r="596" spans="1:4" hidden="1" outlineLevel="1" x14ac:dyDescent="0.2">
      <c r="A596" s="860" t="s">
        <v>1007</v>
      </c>
      <c r="B596" s="861" t="s">
        <v>1685</v>
      </c>
      <c r="C596" s="862" t="s">
        <v>14</v>
      </c>
      <c r="D596" s="863">
        <v>232.02</v>
      </c>
    </row>
    <row r="597" spans="1:4" hidden="1" outlineLevel="1" x14ac:dyDescent="0.2">
      <c r="A597" s="856" t="s">
        <v>1008</v>
      </c>
      <c r="B597" s="857" t="s">
        <v>1686</v>
      </c>
      <c r="C597" s="858" t="s">
        <v>14</v>
      </c>
      <c r="D597" s="859">
        <v>0.19</v>
      </c>
    </row>
    <row r="598" spans="1:4" hidden="1" outlineLevel="1" x14ac:dyDescent="0.2">
      <c r="A598" s="852" t="s">
        <v>1009</v>
      </c>
      <c r="B598" s="853" t="s">
        <v>1426</v>
      </c>
      <c r="C598" s="854"/>
      <c r="D598" s="855"/>
    </row>
    <row r="599" spans="1:4" hidden="1" outlineLevel="1" x14ac:dyDescent="0.2">
      <c r="A599" s="856" t="s">
        <v>1010</v>
      </c>
      <c r="B599" s="857" t="s">
        <v>1685</v>
      </c>
      <c r="C599" s="858" t="s">
        <v>14</v>
      </c>
      <c r="D599" s="859">
        <v>232.02</v>
      </c>
    </row>
    <row r="600" spans="1:4" hidden="1" outlineLevel="1" x14ac:dyDescent="0.2">
      <c r="A600" s="860" t="s">
        <v>1011</v>
      </c>
      <c r="B600" s="861" t="s">
        <v>1686</v>
      </c>
      <c r="C600" s="862" t="s">
        <v>14</v>
      </c>
      <c r="D600" s="863">
        <v>0.19</v>
      </c>
    </row>
    <row r="601" spans="1:4" hidden="1" outlineLevel="1" x14ac:dyDescent="0.2">
      <c r="A601" s="852" t="s">
        <v>1012</v>
      </c>
      <c r="B601" s="853" t="s">
        <v>1427</v>
      </c>
      <c r="C601" s="854"/>
      <c r="D601" s="855"/>
    </row>
    <row r="602" spans="1:4" hidden="1" outlineLevel="1" x14ac:dyDescent="0.2">
      <c r="A602" s="860" t="s">
        <v>1013</v>
      </c>
      <c r="B602" s="861" t="s">
        <v>1685</v>
      </c>
      <c r="C602" s="862" t="s">
        <v>14</v>
      </c>
      <c r="D602" s="863">
        <v>232.02</v>
      </c>
    </row>
    <row r="603" spans="1:4" hidden="1" outlineLevel="1" x14ac:dyDescent="0.2">
      <c r="A603" s="856" t="s">
        <v>1014</v>
      </c>
      <c r="B603" s="857" t="s">
        <v>1686</v>
      </c>
      <c r="C603" s="858" t="s">
        <v>14</v>
      </c>
      <c r="D603" s="859">
        <v>0.19</v>
      </c>
    </row>
    <row r="604" spans="1:4" hidden="1" outlineLevel="1" x14ac:dyDescent="0.2">
      <c r="A604" s="852" t="s">
        <v>1015</v>
      </c>
      <c r="B604" s="853" t="s">
        <v>1428</v>
      </c>
      <c r="C604" s="854"/>
      <c r="D604" s="855"/>
    </row>
    <row r="605" spans="1:4" hidden="1" outlineLevel="1" x14ac:dyDescent="0.2">
      <c r="A605" s="856" t="s">
        <v>1016</v>
      </c>
      <c r="B605" s="857" t="s">
        <v>1685</v>
      </c>
      <c r="C605" s="858" t="s">
        <v>14</v>
      </c>
      <c r="D605" s="859">
        <v>231.97</v>
      </c>
    </row>
    <row r="606" spans="1:4" hidden="1" outlineLevel="1" x14ac:dyDescent="0.2">
      <c r="A606" s="852" t="s">
        <v>1017</v>
      </c>
      <c r="B606" s="853" t="s">
        <v>1429</v>
      </c>
      <c r="C606" s="854"/>
      <c r="D606" s="855"/>
    </row>
    <row r="607" spans="1:4" hidden="1" outlineLevel="1" x14ac:dyDescent="0.2">
      <c r="A607" s="856" t="s">
        <v>1018</v>
      </c>
      <c r="B607" s="857" t="s">
        <v>1685</v>
      </c>
      <c r="C607" s="858" t="s">
        <v>14</v>
      </c>
      <c r="D607" s="859">
        <v>232.48</v>
      </c>
    </row>
    <row r="608" spans="1:4" hidden="1" outlineLevel="1" x14ac:dyDescent="0.2">
      <c r="A608" s="852" t="s">
        <v>1019</v>
      </c>
      <c r="B608" s="853" t="s">
        <v>1430</v>
      </c>
      <c r="C608" s="854"/>
      <c r="D608" s="855"/>
    </row>
    <row r="609" spans="1:4" hidden="1" outlineLevel="1" x14ac:dyDescent="0.2">
      <c r="A609" s="856" t="s">
        <v>1020</v>
      </c>
      <c r="B609" s="857" t="s">
        <v>1685</v>
      </c>
      <c r="C609" s="858" t="s">
        <v>14</v>
      </c>
      <c r="D609" s="859">
        <v>232.48</v>
      </c>
    </row>
    <row r="610" spans="1:4" hidden="1" outlineLevel="1" x14ac:dyDescent="0.2">
      <c r="A610" s="852" t="s">
        <v>1021</v>
      </c>
      <c r="B610" s="853" t="s">
        <v>1431</v>
      </c>
      <c r="C610" s="854"/>
      <c r="D610" s="855"/>
    </row>
    <row r="611" spans="1:4" hidden="1" outlineLevel="1" x14ac:dyDescent="0.2">
      <c r="A611" s="856" t="s">
        <v>1022</v>
      </c>
      <c r="B611" s="857" t="s">
        <v>1685</v>
      </c>
      <c r="C611" s="858" t="s">
        <v>14</v>
      </c>
      <c r="D611" s="859">
        <v>232</v>
      </c>
    </row>
    <row r="612" spans="1:4" hidden="1" outlineLevel="1" x14ac:dyDescent="0.2">
      <c r="A612" s="852" t="s">
        <v>1023</v>
      </c>
      <c r="B612" s="853" t="s">
        <v>1432</v>
      </c>
      <c r="C612" s="854"/>
      <c r="D612" s="855"/>
    </row>
    <row r="613" spans="1:4" hidden="1" outlineLevel="1" x14ac:dyDescent="0.2">
      <c r="A613" s="856" t="s">
        <v>1024</v>
      </c>
      <c r="B613" s="857" t="s">
        <v>1685</v>
      </c>
      <c r="C613" s="858" t="s">
        <v>14</v>
      </c>
      <c r="D613" s="859">
        <v>231.96</v>
      </c>
    </row>
    <row r="614" spans="1:4" hidden="1" outlineLevel="1" x14ac:dyDescent="0.2">
      <c r="A614" s="852" t="s">
        <v>1025</v>
      </c>
      <c r="B614" s="853" t="s">
        <v>1433</v>
      </c>
      <c r="C614" s="854"/>
      <c r="D614" s="855"/>
    </row>
    <row r="615" spans="1:4" hidden="1" outlineLevel="1" x14ac:dyDescent="0.2">
      <c r="A615" s="856" t="s">
        <v>1026</v>
      </c>
      <c r="B615" s="857" t="s">
        <v>1685</v>
      </c>
      <c r="C615" s="858" t="s">
        <v>14</v>
      </c>
      <c r="D615" s="859">
        <v>231.96</v>
      </c>
    </row>
    <row r="616" spans="1:4" hidden="1" outlineLevel="1" x14ac:dyDescent="0.2">
      <c r="A616" s="852" t="s">
        <v>1027</v>
      </c>
      <c r="B616" s="853" t="s">
        <v>1434</v>
      </c>
      <c r="C616" s="854"/>
      <c r="D616" s="855"/>
    </row>
    <row r="617" spans="1:4" hidden="1" outlineLevel="1" x14ac:dyDescent="0.2">
      <c r="A617" s="856" t="s">
        <v>1028</v>
      </c>
      <c r="B617" s="857" t="s">
        <v>1685</v>
      </c>
      <c r="C617" s="858" t="s">
        <v>14</v>
      </c>
      <c r="D617" s="859">
        <v>231.96</v>
      </c>
    </row>
    <row r="618" spans="1:4" hidden="1" outlineLevel="1" x14ac:dyDescent="0.2">
      <c r="A618" s="852" t="s">
        <v>1687</v>
      </c>
      <c r="B618" s="853" t="s">
        <v>1436</v>
      </c>
      <c r="C618" s="854"/>
      <c r="D618" s="855"/>
    </row>
    <row r="619" spans="1:4" hidden="1" outlineLevel="1" x14ac:dyDescent="0.2">
      <c r="A619" s="856" t="s">
        <v>1688</v>
      </c>
      <c r="B619" s="857" t="s">
        <v>1685</v>
      </c>
      <c r="C619" s="858" t="s">
        <v>14</v>
      </c>
      <c r="D619" s="859">
        <v>231.96</v>
      </c>
    </row>
    <row r="620" spans="1:4" hidden="1" outlineLevel="1" x14ac:dyDescent="0.2">
      <c r="A620" s="852" t="s">
        <v>1689</v>
      </c>
      <c r="B620" s="853" t="s">
        <v>1439</v>
      </c>
      <c r="C620" s="854"/>
      <c r="D620" s="855"/>
    </row>
    <row r="621" spans="1:4" hidden="1" outlineLevel="1" x14ac:dyDescent="0.2">
      <c r="A621" s="856" t="s">
        <v>1690</v>
      </c>
      <c r="B621" s="857" t="s">
        <v>1685</v>
      </c>
      <c r="C621" s="858" t="s">
        <v>14</v>
      </c>
      <c r="D621" s="859">
        <v>231.96</v>
      </c>
    </row>
    <row r="622" spans="1:4" hidden="1" outlineLevel="1" x14ac:dyDescent="0.2">
      <c r="A622" s="852" t="s">
        <v>1691</v>
      </c>
      <c r="B622" s="853" t="s">
        <v>1442</v>
      </c>
      <c r="C622" s="854"/>
      <c r="D622" s="855"/>
    </row>
    <row r="623" spans="1:4" hidden="1" outlineLevel="1" x14ac:dyDescent="0.2">
      <c r="A623" s="856" t="s">
        <v>1692</v>
      </c>
      <c r="B623" s="857" t="s">
        <v>1685</v>
      </c>
      <c r="C623" s="858" t="s">
        <v>14</v>
      </c>
      <c r="D623" s="859">
        <v>26.04</v>
      </c>
    </row>
    <row r="624" spans="1:4" hidden="1" outlineLevel="1" x14ac:dyDescent="0.2">
      <c r="A624" s="860" t="s">
        <v>1693</v>
      </c>
      <c r="B624" s="861" t="s">
        <v>1694</v>
      </c>
      <c r="C624" s="862" t="s">
        <v>14</v>
      </c>
      <c r="D624" s="863">
        <v>4.18</v>
      </c>
    </row>
    <row r="625" spans="1:4" hidden="1" outlineLevel="1" x14ac:dyDescent="0.2">
      <c r="A625" s="856" t="s">
        <v>1695</v>
      </c>
      <c r="B625" s="857" t="s">
        <v>1696</v>
      </c>
      <c r="C625" s="858" t="s">
        <v>14</v>
      </c>
      <c r="D625" s="859">
        <v>223.45</v>
      </c>
    </row>
    <row r="626" spans="1:4" hidden="1" outlineLevel="1" x14ac:dyDescent="0.2">
      <c r="A626" s="852" t="s">
        <v>1697</v>
      </c>
      <c r="B626" s="853" t="s">
        <v>1445</v>
      </c>
      <c r="C626" s="854"/>
      <c r="D626" s="855"/>
    </row>
    <row r="627" spans="1:4" hidden="1" outlineLevel="1" x14ac:dyDescent="0.2">
      <c r="A627" s="856" t="s">
        <v>1698</v>
      </c>
      <c r="B627" s="857" t="s">
        <v>1685</v>
      </c>
      <c r="C627" s="858" t="s">
        <v>14</v>
      </c>
      <c r="D627" s="859">
        <v>167.4</v>
      </c>
    </row>
    <row r="628" spans="1:4" hidden="1" outlineLevel="1" x14ac:dyDescent="0.2">
      <c r="A628" s="852" t="s">
        <v>1699</v>
      </c>
      <c r="B628" s="853" t="s">
        <v>1448</v>
      </c>
      <c r="C628" s="854"/>
      <c r="D628" s="855"/>
    </row>
    <row r="629" spans="1:4" hidden="1" outlineLevel="1" x14ac:dyDescent="0.2">
      <c r="A629" s="856" t="s">
        <v>1700</v>
      </c>
      <c r="B629" s="857" t="s">
        <v>1685</v>
      </c>
      <c r="C629" s="858" t="s">
        <v>14</v>
      </c>
      <c r="D629" s="859">
        <v>6.91</v>
      </c>
    </row>
    <row r="630" spans="1:4" hidden="1" outlineLevel="1" x14ac:dyDescent="0.2">
      <c r="A630" s="852" t="s">
        <v>1701</v>
      </c>
      <c r="B630" s="853" t="s">
        <v>1502</v>
      </c>
      <c r="C630" s="854"/>
      <c r="D630" s="855"/>
    </row>
    <row r="631" spans="1:4" hidden="1" outlineLevel="1" x14ac:dyDescent="0.2">
      <c r="A631" s="860" t="s">
        <v>1702</v>
      </c>
      <c r="B631" s="861" t="s">
        <v>1685</v>
      </c>
      <c r="C631" s="862" t="s">
        <v>14</v>
      </c>
      <c r="D631" s="863">
        <v>38.57</v>
      </c>
    </row>
    <row r="632" spans="1:4" hidden="1" outlineLevel="1" x14ac:dyDescent="0.2">
      <c r="A632" s="852" t="s">
        <v>1703</v>
      </c>
      <c r="B632" s="853" t="s">
        <v>1539</v>
      </c>
      <c r="C632" s="854"/>
      <c r="D632" s="855"/>
    </row>
    <row r="633" spans="1:4" hidden="1" outlineLevel="1" x14ac:dyDescent="0.2">
      <c r="A633" s="856" t="s">
        <v>1704</v>
      </c>
      <c r="B633" s="857" t="s">
        <v>1685</v>
      </c>
      <c r="C633" s="858" t="s">
        <v>14</v>
      </c>
      <c r="D633" s="859">
        <v>91.25</v>
      </c>
    </row>
    <row r="634" spans="1:4" collapsed="1" x14ac:dyDescent="0.2">
      <c r="A634" s="1047" t="s">
        <v>1136</v>
      </c>
      <c r="B634" s="1048" t="s">
        <v>1705</v>
      </c>
      <c r="C634" s="1049"/>
      <c r="D634" s="1050"/>
    </row>
    <row r="635" spans="1:4" hidden="1" outlineLevel="1" x14ac:dyDescent="0.2">
      <c r="A635" s="1051" t="s">
        <v>1706</v>
      </c>
      <c r="B635" s="1052" t="s">
        <v>1420</v>
      </c>
      <c r="C635" s="1053"/>
      <c r="D635" s="1054"/>
    </row>
    <row r="636" spans="1:4" hidden="1" outlineLevel="1" x14ac:dyDescent="0.2">
      <c r="A636" s="1055" t="s">
        <v>1707</v>
      </c>
      <c r="B636" s="1056" t="s">
        <v>1708</v>
      </c>
      <c r="C636" s="1057" t="s">
        <v>14</v>
      </c>
      <c r="D636" s="1058">
        <v>21.58</v>
      </c>
    </row>
    <row r="637" spans="1:4" hidden="1" outlineLevel="1" x14ac:dyDescent="0.2">
      <c r="A637" s="1059" t="s">
        <v>1709</v>
      </c>
      <c r="B637" s="1060" t="s">
        <v>1710</v>
      </c>
      <c r="C637" s="1061" t="s">
        <v>14</v>
      </c>
      <c r="D637" s="1062">
        <v>10.28</v>
      </c>
    </row>
    <row r="638" spans="1:4" hidden="1" outlineLevel="1" x14ac:dyDescent="0.2">
      <c r="A638" s="1051" t="s">
        <v>1711</v>
      </c>
      <c r="B638" s="1052" t="s">
        <v>1421</v>
      </c>
      <c r="C638" s="1053"/>
      <c r="D638" s="1054"/>
    </row>
    <row r="639" spans="1:4" hidden="1" outlineLevel="1" x14ac:dyDescent="0.2">
      <c r="A639" s="1055" t="s">
        <v>1712</v>
      </c>
      <c r="B639" s="1056" t="s">
        <v>1708</v>
      </c>
      <c r="C639" s="1057" t="s">
        <v>14</v>
      </c>
      <c r="D639" s="1058">
        <v>17.8</v>
      </c>
    </row>
    <row r="640" spans="1:4" hidden="1" outlineLevel="1" x14ac:dyDescent="0.2">
      <c r="A640" s="1051" t="s">
        <v>1713</v>
      </c>
      <c r="B640" s="1052" t="s">
        <v>1422</v>
      </c>
      <c r="C640" s="1053"/>
      <c r="D640" s="1054"/>
    </row>
    <row r="641" spans="1:4" hidden="1" outlineLevel="1" x14ac:dyDescent="0.2">
      <c r="A641" s="1059" t="s">
        <v>1714</v>
      </c>
      <c r="B641" s="1060" t="s">
        <v>1708</v>
      </c>
      <c r="C641" s="1061" t="s">
        <v>14</v>
      </c>
      <c r="D641" s="1062">
        <v>17.79</v>
      </c>
    </row>
    <row r="642" spans="1:4" hidden="1" outlineLevel="1" x14ac:dyDescent="0.2">
      <c r="A642" s="1051" t="s">
        <v>1715</v>
      </c>
      <c r="B642" s="1052" t="s">
        <v>1423</v>
      </c>
      <c r="C642" s="1053"/>
      <c r="D642" s="1054"/>
    </row>
    <row r="643" spans="1:4" hidden="1" outlineLevel="1" x14ac:dyDescent="0.2">
      <c r="A643" s="1055" t="s">
        <v>1716</v>
      </c>
      <c r="B643" s="1056" t="s">
        <v>1708</v>
      </c>
      <c r="C643" s="1057" t="s">
        <v>14</v>
      </c>
      <c r="D643" s="1058">
        <v>29.52</v>
      </c>
    </row>
    <row r="644" spans="1:4" hidden="1" outlineLevel="1" x14ac:dyDescent="0.2">
      <c r="A644" s="1051" t="s">
        <v>1717</v>
      </c>
      <c r="B644" s="1052" t="s">
        <v>677</v>
      </c>
      <c r="C644" s="1053"/>
      <c r="D644" s="1054"/>
    </row>
    <row r="645" spans="1:4" hidden="1" outlineLevel="1" x14ac:dyDescent="0.2">
      <c r="A645" s="1059" t="s">
        <v>1718</v>
      </c>
      <c r="B645" s="1060" t="s">
        <v>1708</v>
      </c>
      <c r="C645" s="1061" t="s">
        <v>14</v>
      </c>
      <c r="D645" s="1062">
        <v>17.809999999999999</v>
      </c>
    </row>
    <row r="646" spans="1:4" hidden="1" outlineLevel="1" x14ac:dyDescent="0.2">
      <c r="A646" s="1051" t="s">
        <v>1719</v>
      </c>
      <c r="B646" s="1052" t="s">
        <v>1424</v>
      </c>
      <c r="C646" s="1053"/>
      <c r="D646" s="1054"/>
    </row>
    <row r="647" spans="1:4" hidden="1" outlineLevel="1" x14ac:dyDescent="0.2">
      <c r="A647" s="1055" t="s">
        <v>1720</v>
      </c>
      <c r="B647" s="1056" t="s">
        <v>1708</v>
      </c>
      <c r="C647" s="1057" t="s">
        <v>14</v>
      </c>
      <c r="D647" s="1058">
        <v>17.809999999999999</v>
      </c>
    </row>
    <row r="648" spans="1:4" hidden="1" outlineLevel="1" x14ac:dyDescent="0.2">
      <c r="A648" s="1051" t="s">
        <v>1721</v>
      </c>
      <c r="B648" s="1052" t="s">
        <v>1425</v>
      </c>
      <c r="C648" s="1053"/>
      <c r="D648" s="1054"/>
    </row>
    <row r="649" spans="1:4" hidden="1" outlineLevel="1" x14ac:dyDescent="0.2">
      <c r="A649" s="1059" t="s">
        <v>1722</v>
      </c>
      <c r="B649" s="1060" t="s">
        <v>1708</v>
      </c>
      <c r="C649" s="1061" t="s">
        <v>14</v>
      </c>
      <c r="D649" s="1062">
        <v>17.809999999999999</v>
      </c>
    </row>
    <row r="650" spans="1:4" hidden="1" outlineLevel="1" x14ac:dyDescent="0.2">
      <c r="A650" s="1051" t="s">
        <v>1723</v>
      </c>
      <c r="B650" s="1052" t="s">
        <v>1426</v>
      </c>
      <c r="C650" s="1053"/>
      <c r="D650" s="1054"/>
    </row>
    <row r="651" spans="1:4" hidden="1" outlineLevel="1" x14ac:dyDescent="0.2">
      <c r="A651" s="1055" t="s">
        <v>1724</v>
      </c>
      <c r="B651" s="1056" t="s">
        <v>1708</v>
      </c>
      <c r="C651" s="1057" t="s">
        <v>14</v>
      </c>
      <c r="D651" s="1058">
        <v>17.809999999999999</v>
      </c>
    </row>
    <row r="652" spans="1:4" hidden="1" outlineLevel="1" x14ac:dyDescent="0.2">
      <c r="A652" s="1051" t="s">
        <v>1725</v>
      </c>
      <c r="B652" s="1052" t="s">
        <v>1427</v>
      </c>
      <c r="C652" s="1053"/>
      <c r="D652" s="1054"/>
    </row>
    <row r="653" spans="1:4" hidden="1" outlineLevel="1" x14ac:dyDescent="0.2">
      <c r="A653" s="1059" t="s">
        <v>1726</v>
      </c>
      <c r="B653" s="1060" t="s">
        <v>1708</v>
      </c>
      <c r="C653" s="1061" t="s">
        <v>14</v>
      </c>
      <c r="D653" s="1062">
        <v>17.809999999999999</v>
      </c>
    </row>
    <row r="654" spans="1:4" hidden="1" outlineLevel="1" x14ac:dyDescent="0.2">
      <c r="A654" s="1051" t="s">
        <v>1727</v>
      </c>
      <c r="B654" s="1052" t="s">
        <v>1428</v>
      </c>
      <c r="C654" s="1053"/>
      <c r="D654" s="1054"/>
    </row>
    <row r="655" spans="1:4" hidden="1" outlineLevel="1" x14ac:dyDescent="0.2">
      <c r="A655" s="1055" t="s">
        <v>1728</v>
      </c>
      <c r="B655" s="1056" t="s">
        <v>1708</v>
      </c>
      <c r="C655" s="1057" t="s">
        <v>14</v>
      </c>
      <c r="D655" s="1058">
        <v>17.809999999999999</v>
      </c>
    </row>
    <row r="656" spans="1:4" hidden="1" outlineLevel="1" x14ac:dyDescent="0.2">
      <c r="A656" s="1051" t="s">
        <v>1729</v>
      </c>
      <c r="B656" s="1052" t="s">
        <v>1429</v>
      </c>
      <c r="C656" s="1053"/>
      <c r="D656" s="1054"/>
    </row>
    <row r="657" spans="1:4" hidden="1" outlineLevel="1" x14ac:dyDescent="0.2">
      <c r="A657" s="1059" t="s">
        <v>1730</v>
      </c>
      <c r="B657" s="1060" t="s">
        <v>1708</v>
      </c>
      <c r="C657" s="1061" t="s">
        <v>14</v>
      </c>
      <c r="D657" s="1062">
        <v>17.809999999999999</v>
      </c>
    </row>
    <row r="658" spans="1:4" hidden="1" outlineLevel="1" x14ac:dyDescent="0.2">
      <c r="A658" s="1051" t="s">
        <v>1731</v>
      </c>
      <c r="B658" s="1052" t="s">
        <v>1430</v>
      </c>
      <c r="C658" s="1053"/>
      <c r="D658" s="1054"/>
    </row>
    <row r="659" spans="1:4" hidden="1" outlineLevel="1" x14ac:dyDescent="0.2">
      <c r="A659" s="1055" t="s">
        <v>1732</v>
      </c>
      <c r="B659" s="1056" t="s">
        <v>1708</v>
      </c>
      <c r="C659" s="1057" t="s">
        <v>14</v>
      </c>
      <c r="D659" s="1058">
        <v>17.809999999999999</v>
      </c>
    </row>
    <row r="660" spans="1:4" hidden="1" outlineLevel="1" x14ac:dyDescent="0.2">
      <c r="A660" s="1051" t="s">
        <v>1733</v>
      </c>
      <c r="B660" s="1052" t="s">
        <v>1431</v>
      </c>
      <c r="C660" s="1053"/>
      <c r="D660" s="1054"/>
    </row>
    <row r="661" spans="1:4" hidden="1" outlineLevel="1" x14ac:dyDescent="0.2">
      <c r="A661" s="1059" t="s">
        <v>1734</v>
      </c>
      <c r="B661" s="1060" t="s">
        <v>1708</v>
      </c>
      <c r="C661" s="1061" t="s">
        <v>14</v>
      </c>
      <c r="D661" s="1062">
        <v>17.809999999999999</v>
      </c>
    </row>
    <row r="662" spans="1:4" hidden="1" outlineLevel="1" x14ac:dyDescent="0.2">
      <c r="A662" s="1051" t="s">
        <v>1735</v>
      </c>
      <c r="B662" s="1052" t="s">
        <v>1432</v>
      </c>
      <c r="C662" s="1053"/>
      <c r="D662" s="1054"/>
    </row>
    <row r="663" spans="1:4" hidden="1" outlineLevel="1" x14ac:dyDescent="0.2">
      <c r="A663" s="1055" t="s">
        <v>1736</v>
      </c>
      <c r="B663" s="1056" t="s">
        <v>1708</v>
      </c>
      <c r="C663" s="1057" t="s">
        <v>14</v>
      </c>
      <c r="D663" s="1058">
        <v>17.809999999999999</v>
      </c>
    </row>
    <row r="664" spans="1:4" hidden="1" outlineLevel="1" x14ac:dyDescent="0.2">
      <c r="A664" s="1051" t="s">
        <v>1737</v>
      </c>
      <c r="B664" s="1052" t="s">
        <v>1433</v>
      </c>
      <c r="C664" s="1053"/>
      <c r="D664" s="1054"/>
    </row>
    <row r="665" spans="1:4" hidden="1" outlineLevel="1" x14ac:dyDescent="0.2">
      <c r="A665" s="1059" t="s">
        <v>1738</v>
      </c>
      <c r="B665" s="1060" t="s">
        <v>1708</v>
      </c>
      <c r="C665" s="1061" t="s">
        <v>14</v>
      </c>
      <c r="D665" s="1062">
        <v>17.809999999999999</v>
      </c>
    </row>
    <row r="666" spans="1:4" hidden="1" outlineLevel="1" x14ac:dyDescent="0.2">
      <c r="A666" s="1051" t="s">
        <v>1739</v>
      </c>
      <c r="B666" s="1052" t="s">
        <v>1434</v>
      </c>
      <c r="C666" s="1053"/>
      <c r="D666" s="1054"/>
    </row>
    <row r="667" spans="1:4" hidden="1" outlineLevel="1" x14ac:dyDescent="0.2">
      <c r="A667" s="1055" t="s">
        <v>1740</v>
      </c>
      <c r="B667" s="1056" t="s">
        <v>1708</v>
      </c>
      <c r="C667" s="1057" t="s">
        <v>14</v>
      </c>
      <c r="D667" s="1058">
        <v>17.809999999999999</v>
      </c>
    </row>
    <row r="668" spans="1:4" hidden="1" outlineLevel="1" x14ac:dyDescent="0.2">
      <c r="A668" s="1051" t="s">
        <v>1741</v>
      </c>
      <c r="B668" s="1052" t="s">
        <v>1436</v>
      </c>
      <c r="C668" s="1053"/>
      <c r="D668" s="1054"/>
    </row>
    <row r="669" spans="1:4" hidden="1" outlineLevel="1" x14ac:dyDescent="0.2">
      <c r="A669" s="1059" t="s">
        <v>1742</v>
      </c>
      <c r="B669" s="1060" t="s">
        <v>1708</v>
      </c>
      <c r="C669" s="1061" t="s">
        <v>14</v>
      </c>
      <c r="D669" s="1062">
        <v>17.809999999999999</v>
      </c>
    </row>
    <row r="670" spans="1:4" hidden="1" outlineLevel="1" x14ac:dyDescent="0.2">
      <c r="A670" s="1051" t="s">
        <v>1743</v>
      </c>
      <c r="B670" s="1052" t="s">
        <v>1439</v>
      </c>
      <c r="C670" s="1053"/>
      <c r="D670" s="1054"/>
    </row>
    <row r="671" spans="1:4" hidden="1" outlineLevel="1" x14ac:dyDescent="0.2">
      <c r="A671" s="1055" t="s">
        <v>1744</v>
      </c>
      <c r="B671" s="1056" t="s">
        <v>1708</v>
      </c>
      <c r="C671" s="1057" t="s">
        <v>14</v>
      </c>
      <c r="D671" s="1058">
        <v>17.809999999999999</v>
      </c>
    </row>
    <row r="672" spans="1:4" hidden="1" outlineLevel="1" x14ac:dyDescent="0.2">
      <c r="A672" s="1051" t="s">
        <v>1745</v>
      </c>
      <c r="B672" s="1052" t="s">
        <v>1442</v>
      </c>
      <c r="C672" s="1053"/>
      <c r="D672" s="1054"/>
    </row>
    <row r="673" spans="1:5" hidden="1" outlineLevel="1" x14ac:dyDescent="0.2">
      <c r="A673" s="1059" t="s">
        <v>1746</v>
      </c>
      <c r="B673" s="1060" t="s">
        <v>1708</v>
      </c>
      <c r="C673" s="1061" t="s">
        <v>14</v>
      </c>
      <c r="D673" s="1062">
        <v>31.26</v>
      </c>
    </row>
    <row r="674" spans="1:5" hidden="1" outlineLevel="1" x14ac:dyDescent="0.2">
      <c r="A674" s="1051" t="s">
        <v>1747</v>
      </c>
      <c r="B674" s="1052" t="s">
        <v>1445</v>
      </c>
      <c r="C674" s="1053"/>
      <c r="D674" s="1054"/>
    </row>
    <row r="675" spans="1:5" hidden="1" outlineLevel="1" x14ac:dyDescent="0.2">
      <c r="A675" s="1055" t="s">
        <v>1748</v>
      </c>
      <c r="B675" s="1056" t="s">
        <v>1708</v>
      </c>
      <c r="C675" s="1057" t="s">
        <v>14</v>
      </c>
      <c r="D675" s="1058">
        <v>16.11</v>
      </c>
    </row>
    <row r="676" spans="1:5" hidden="1" outlineLevel="1" x14ac:dyDescent="0.2">
      <c r="A676" s="1051" t="s">
        <v>1749</v>
      </c>
      <c r="B676" s="1052" t="s">
        <v>1448</v>
      </c>
      <c r="C676" s="1053"/>
      <c r="D676" s="1054"/>
    </row>
    <row r="677" spans="1:5" hidden="1" outlineLevel="1" x14ac:dyDescent="0.2">
      <c r="A677" s="1059" t="s">
        <v>1750</v>
      </c>
      <c r="B677" s="1060" t="s">
        <v>1708</v>
      </c>
      <c r="C677" s="1061" t="s">
        <v>14</v>
      </c>
      <c r="D677" s="1062">
        <v>8.31</v>
      </c>
    </row>
    <row r="678" spans="1:5" hidden="1" outlineLevel="1" x14ac:dyDescent="0.2">
      <c r="A678" s="1051" t="s">
        <v>1751</v>
      </c>
      <c r="B678" s="1052" t="s">
        <v>1502</v>
      </c>
      <c r="C678" s="1053"/>
      <c r="D678" s="1054"/>
    </row>
    <row r="679" spans="1:5" hidden="1" outlineLevel="1" x14ac:dyDescent="0.2">
      <c r="A679" s="1055" t="s">
        <v>1752</v>
      </c>
      <c r="B679" s="1056" t="s">
        <v>1708</v>
      </c>
      <c r="C679" s="1057" t="s">
        <v>14</v>
      </c>
      <c r="D679" s="1058">
        <v>6.17</v>
      </c>
    </row>
    <row r="680" spans="1:5" collapsed="1" x14ac:dyDescent="0.2">
      <c r="A680" s="848" t="s">
        <v>1753</v>
      </c>
      <c r="B680" s="849" t="s">
        <v>430</v>
      </c>
      <c r="C680" s="850"/>
      <c r="D680" s="851">
        <f>SUM(D682:D783)-D779</f>
        <v>3876.1499999999992</v>
      </c>
      <c r="E680" s="27">
        <f>D680+D785+D838+D883+D887+D891+D895</f>
        <v>9101.2999999999993</v>
      </c>
    </row>
    <row r="681" spans="1:5" outlineLevel="1" x14ac:dyDescent="0.2">
      <c r="A681" s="852" t="s">
        <v>1754</v>
      </c>
      <c r="B681" s="853" t="s">
        <v>1420</v>
      </c>
      <c r="C681" s="854"/>
      <c r="D681" s="855"/>
    </row>
    <row r="682" spans="1:5" outlineLevel="1" x14ac:dyDescent="0.2">
      <c r="A682" s="856" t="s">
        <v>1755</v>
      </c>
      <c r="B682" s="857" t="s">
        <v>1756</v>
      </c>
      <c r="C682" s="858" t="s">
        <v>14</v>
      </c>
      <c r="D682" s="859">
        <v>9.8699999999999992</v>
      </c>
    </row>
    <row r="683" spans="1:5" outlineLevel="1" x14ac:dyDescent="0.2">
      <c r="A683" s="860" t="s">
        <v>1757</v>
      </c>
      <c r="B683" s="861" t="s">
        <v>1758</v>
      </c>
      <c r="C683" s="862" t="s">
        <v>14</v>
      </c>
      <c r="D683" s="863">
        <v>94.55</v>
      </c>
    </row>
    <row r="684" spans="1:5" outlineLevel="1" x14ac:dyDescent="0.2">
      <c r="A684" s="856" t="s">
        <v>1759</v>
      </c>
      <c r="B684" s="857" t="s">
        <v>1760</v>
      </c>
      <c r="C684" s="858" t="s">
        <v>14</v>
      </c>
      <c r="D684" s="859">
        <v>27.92</v>
      </c>
    </row>
    <row r="685" spans="1:5" outlineLevel="1" x14ac:dyDescent="0.2">
      <c r="A685" s="852" t="s">
        <v>1761</v>
      </c>
      <c r="B685" s="853" t="s">
        <v>1421</v>
      </c>
      <c r="C685" s="854"/>
      <c r="D685" s="855"/>
    </row>
    <row r="686" spans="1:5" outlineLevel="1" x14ac:dyDescent="0.2">
      <c r="A686" s="860" t="s">
        <v>1762</v>
      </c>
      <c r="B686" s="861" t="s">
        <v>1760</v>
      </c>
      <c r="C686" s="862" t="s">
        <v>14</v>
      </c>
      <c r="D686" s="863">
        <v>6.58</v>
      </c>
    </row>
    <row r="687" spans="1:5" outlineLevel="1" x14ac:dyDescent="0.2">
      <c r="A687" s="852" t="s">
        <v>1763</v>
      </c>
      <c r="B687" s="853" t="s">
        <v>1422</v>
      </c>
      <c r="C687" s="854"/>
      <c r="D687" s="855"/>
    </row>
    <row r="688" spans="1:5" outlineLevel="1" x14ac:dyDescent="0.2">
      <c r="A688" s="856" t="s">
        <v>1764</v>
      </c>
      <c r="B688" s="857" t="s">
        <v>1760</v>
      </c>
      <c r="C688" s="858" t="s">
        <v>14</v>
      </c>
      <c r="D688" s="859">
        <v>6.58</v>
      </c>
    </row>
    <row r="689" spans="1:4" outlineLevel="1" x14ac:dyDescent="0.2">
      <c r="A689" s="852" t="s">
        <v>1765</v>
      </c>
      <c r="B689" s="853" t="s">
        <v>1423</v>
      </c>
      <c r="C689" s="854"/>
      <c r="D689" s="855"/>
    </row>
    <row r="690" spans="1:4" outlineLevel="1" x14ac:dyDescent="0.2">
      <c r="A690" s="860" t="s">
        <v>1766</v>
      </c>
      <c r="B690" s="861" t="s">
        <v>1760</v>
      </c>
      <c r="C690" s="862" t="s">
        <v>14</v>
      </c>
      <c r="D690" s="863">
        <v>6.58</v>
      </c>
    </row>
    <row r="691" spans="1:4" outlineLevel="1" x14ac:dyDescent="0.2">
      <c r="A691" s="852" t="s">
        <v>1767</v>
      </c>
      <c r="B691" s="853" t="s">
        <v>677</v>
      </c>
      <c r="C691" s="854"/>
      <c r="D691" s="855"/>
    </row>
    <row r="692" spans="1:4" outlineLevel="1" x14ac:dyDescent="0.2">
      <c r="A692" s="856" t="s">
        <v>1768</v>
      </c>
      <c r="B692" s="857" t="s">
        <v>1769</v>
      </c>
      <c r="C692" s="858" t="s">
        <v>14</v>
      </c>
      <c r="D692" s="859">
        <v>300.11</v>
      </c>
    </row>
    <row r="693" spans="1:4" outlineLevel="1" x14ac:dyDescent="0.2">
      <c r="A693" s="860" t="s">
        <v>1770</v>
      </c>
      <c r="B693" s="861" t="s">
        <v>1771</v>
      </c>
      <c r="C693" s="862" t="s">
        <v>14</v>
      </c>
      <c r="D693" s="863">
        <v>160.22999999999999</v>
      </c>
    </row>
    <row r="694" spans="1:4" outlineLevel="1" x14ac:dyDescent="0.2">
      <c r="A694" s="856" t="s">
        <v>1772</v>
      </c>
      <c r="B694" s="857" t="s">
        <v>1773</v>
      </c>
      <c r="C694" s="858" t="s">
        <v>14</v>
      </c>
      <c r="D694" s="859">
        <v>18.78</v>
      </c>
    </row>
    <row r="695" spans="1:4" outlineLevel="1" x14ac:dyDescent="0.2">
      <c r="A695" s="860" t="s">
        <v>1774</v>
      </c>
      <c r="B695" s="861" t="s">
        <v>1760</v>
      </c>
      <c r="C695" s="862" t="s">
        <v>14</v>
      </c>
      <c r="D695" s="863">
        <v>9.41</v>
      </c>
    </row>
    <row r="696" spans="1:4" outlineLevel="1" x14ac:dyDescent="0.2">
      <c r="A696" s="852" t="s">
        <v>1775</v>
      </c>
      <c r="B696" s="853" t="s">
        <v>1424</v>
      </c>
      <c r="C696" s="854"/>
      <c r="D696" s="855"/>
    </row>
    <row r="697" spans="1:4" outlineLevel="1" x14ac:dyDescent="0.2">
      <c r="A697" s="856" t="s">
        <v>1776</v>
      </c>
      <c r="B697" s="857" t="s">
        <v>1769</v>
      </c>
      <c r="C697" s="858" t="s">
        <v>14</v>
      </c>
      <c r="D697" s="859">
        <v>18.32</v>
      </c>
    </row>
    <row r="698" spans="1:4" outlineLevel="1" x14ac:dyDescent="0.2">
      <c r="A698" s="860" t="s">
        <v>1777</v>
      </c>
      <c r="B698" s="861" t="s">
        <v>1771</v>
      </c>
      <c r="C698" s="862" t="s">
        <v>14</v>
      </c>
      <c r="D698" s="863">
        <v>160.22</v>
      </c>
    </row>
    <row r="699" spans="1:4" outlineLevel="1" x14ac:dyDescent="0.2">
      <c r="A699" s="856" t="s">
        <v>1778</v>
      </c>
      <c r="B699" s="857" t="s">
        <v>1779</v>
      </c>
      <c r="C699" s="858" t="s">
        <v>14</v>
      </c>
      <c r="D699" s="859">
        <v>7.75</v>
      </c>
    </row>
    <row r="700" spans="1:4" outlineLevel="1" x14ac:dyDescent="0.2">
      <c r="A700" s="860" t="s">
        <v>1780</v>
      </c>
      <c r="B700" s="861" t="s">
        <v>1773</v>
      </c>
      <c r="C700" s="862" t="s">
        <v>14</v>
      </c>
      <c r="D700" s="863">
        <v>18.86</v>
      </c>
    </row>
    <row r="701" spans="1:4" outlineLevel="1" x14ac:dyDescent="0.2">
      <c r="A701" s="856" t="s">
        <v>1781</v>
      </c>
      <c r="B701" s="857" t="s">
        <v>1760</v>
      </c>
      <c r="C701" s="858" t="s">
        <v>14</v>
      </c>
      <c r="D701" s="859">
        <v>9.41</v>
      </c>
    </row>
    <row r="702" spans="1:4" outlineLevel="1" x14ac:dyDescent="0.2">
      <c r="A702" s="852" t="s">
        <v>1782</v>
      </c>
      <c r="B702" s="853" t="s">
        <v>1425</v>
      </c>
      <c r="C702" s="854"/>
      <c r="D702" s="855"/>
    </row>
    <row r="703" spans="1:4" outlineLevel="1" x14ac:dyDescent="0.2">
      <c r="A703" s="860" t="s">
        <v>1783</v>
      </c>
      <c r="B703" s="861" t="s">
        <v>1769</v>
      </c>
      <c r="C703" s="862" t="s">
        <v>14</v>
      </c>
      <c r="D703" s="863">
        <v>18.32</v>
      </c>
    </row>
    <row r="704" spans="1:4" outlineLevel="1" x14ac:dyDescent="0.2">
      <c r="A704" s="856" t="s">
        <v>1784</v>
      </c>
      <c r="B704" s="857" t="s">
        <v>1771</v>
      </c>
      <c r="C704" s="858" t="s">
        <v>14</v>
      </c>
      <c r="D704" s="859">
        <v>160.22</v>
      </c>
    </row>
    <row r="705" spans="1:4" outlineLevel="1" x14ac:dyDescent="0.2">
      <c r="A705" s="860" t="s">
        <v>1785</v>
      </c>
      <c r="B705" s="861" t="s">
        <v>1779</v>
      </c>
      <c r="C705" s="862" t="s">
        <v>14</v>
      </c>
      <c r="D705" s="863">
        <v>7.75</v>
      </c>
    </row>
    <row r="706" spans="1:4" outlineLevel="1" x14ac:dyDescent="0.2">
      <c r="A706" s="856" t="s">
        <v>1786</v>
      </c>
      <c r="B706" s="857" t="s">
        <v>1773</v>
      </c>
      <c r="C706" s="858" t="s">
        <v>14</v>
      </c>
      <c r="D706" s="859">
        <v>18.86</v>
      </c>
    </row>
    <row r="707" spans="1:4" outlineLevel="1" x14ac:dyDescent="0.2">
      <c r="A707" s="860" t="s">
        <v>1787</v>
      </c>
      <c r="B707" s="861" t="s">
        <v>1760</v>
      </c>
      <c r="C707" s="862" t="s">
        <v>14</v>
      </c>
      <c r="D707" s="863">
        <v>9.41</v>
      </c>
    </row>
    <row r="708" spans="1:4" outlineLevel="1" x14ac:dyDescent="0.2">
      <c r="A708" s="852" t="s">
        <v>1788</v>
      </c>
      <c r="B708" s="853" t="s">
        <v>1426</v>
      </c>
      <c r="C708" s="854"/>
      <c r="D708" s="855"/>
    </row>
    <row r="709" spans="1:4" outlineLevel="1" x14ac:dyDescent="0.2">
      <c r="A709" s="856" t="s">
        <v>1789</v>
      </c>
      <c r="B709" s="857" t="s">
        <v>1769</v>
      </c>
      <c r="C709" s="858" t="s">
        <v>14</v>
      </c>
      <c r="D709" s="859">
        <v>18.32</v>
      </c>
    </row>
    <row r="710" spans="1:4" outlineLevel="1" x14ac:dyDescent="0.2">
      <c r="A710" s="860" t="s">
        <v>1790</v>
      </c>
      <c r="B710" s="861" t="s">
        <v>1771</v>
      </c>
      <c r="C710" s="862" t="s">
        <v>14</v>
      </c>
      <c r="D710" s="863">
        <v>160.22</v>
      </c>
    </row>
    <row r="711" spans="1:4" outlineLevel="1" x14ac:dyDescent="0.2">
      <c r="A711" s="856" t="s">
        <v>1791</v>
      </c>
      <c r="B711" s="857" t="s">
        <v>1779</v>
      </c>
      <c r="C711" s="858" t="s">
        <v>14</v>
      </c>
      <c r="D711" s="859">
        <v>7.75</v>
      </c>
    </row>
    <row r="712" spans="1:4" outlineLevel="1" x14ac:dyDescent="0.2">
      <c r="A712" s="860" t="s">
        <v>1792</v>
      </c>
      <c r="B712" s="861" t="s">
        <v>1773</v>
      </c>
      <c r="C712" s="862" t="s">
        <v>14</v>
      </c>
      <c r="D712" s="863">
        <v>18.86</v>
      </c>
    </row>
    <row r="713" spans="1:4" outlineLevel="1" x14ac:dyDescent="0.2">
      <c r="A713" s="856" t="s">
        <v>1793</v>
      </c>
      <c r="B713" s="857" t="s">
        <v>1760</v>
      </c>
      <c r="C713" s="858" t="s">
        <v>14</v>
      </c>
      <c r="D713" s="859">
        <v>9.41</v>
      </c>
    </row>
    <row r="714" spans="1:4" outlineLevel="1" x14ac:dyDescent="0.2">
      <c r="A714" s="852" t="s">
        <v>1794</v>
      </c>
      <c r="B714" s="853" t="s">
        <v>1427</v>
      </c>
      <c r="C714" s="854"/>
      <c r="D714" s="855"/>
    </row>
    <row r="715" spans="1:4" outlineLevel="1" x14ac:dyDescent="0.2">
      <c r="A715" s="860" t="s">
        <v>1795</v>
      </c>
      <c r="B715" s="861" t="s">
        <v>1769</v>
      </c>
      <c r="C715" s="862" t="s">
        <v>14</v>
      </c>
      <c r="D715" s="863">
        <v>18.32</v>
      </c>
    </row>
    <row r="716" spans="1:4" outlineLevel="1" x14ac:dyDescent="0.2">
      <c r="A716" s="856" t="s">
        <v>1796</v>
      </c>
      <c r="B716" s="857" t="s">
        <v>1771</v>
      </c>
      <c r="C716" s="858" t="s">
        <v>14</v>
      </c>
      <c r="D716" s="859">
        <v>160.22</v>
      </c>
    </row>
    <row r="717" spans="1:4" outlineLevel="1" x14ac:dyDescent="0.2">
      <c r="A717" s="860" t="s">
        <v>1797</v>
      </c>
      <c r="B717" s="861" t="s">
        <v>1779</v>
      </c>
      <c r="C717" s="862" t="s">
        <v>14</v>
      </c>
      <c r="D717" s="863">
        <v>7.75</v>
      </c>
    </row>
    <row r="718" spans="1:4" outlineLevel="1" x14ac:dyDescent="0.2">
      <c r="A718" s="856" t="s">
        <v>1798</v>
      </c>
      <c r="B718" s="857" t="s">
        <v>1773</v>
      </c>
      <c r="C718" s="858" t="s">
        <v>14</v>
      </c>
      <c r="D718" s="859">
        <v>18.86</v>
      </c>
    </row>
    <row r="719" spans="1:4" outlineLevel="1" x14ac:dyDescent="0.2">
      <c r="A719" s="860" t="s">
        <v>1799</v>
      </c>
      <c r="B719" s="861" t="s">
        <v>1760</v>
      </c>
      <c r="C719" s="862" t="s">
        <v>14</v>
      </c>
      <c r="D719" s="863">
        <v>9.41</v>
      </c>
    </row>
    <row r="720" spans="1:4" outlineLevel="1" x14ac:dyDescent="0.2">
      <c r="A720" s="852" t="s">
        <v>1800</v>
      </c>
      <c r="B720" s="853" t="s">
        <v>1428</v>
      </c>
      <c r="C720" s="854"/>
      <c r="D720" s="855"/>
    </row>
    <row r="721" spans="1:4" outlineLevel="1" x14ac:dyDescent="0.2">
      <c r="A721" s="856" t="s">
        <v>1801</v>
      </c>
      <c r="B721" s="857" t="s">
        <v>1769</v>
      </c>
      <c r="C721" s="858" t="s">
        <v>14</v>
      </c>
      <c r="D721" s="859">
        <v>12.03</v>
      </c>
    </row>
    <row r="722" spans="1:4" outlineLevel="1" x14ac:dyDescent="0.2">
      <c r="A722" s="860" t="s">
        <v>1802</v>
      </c>
      <c r="B722" s="861" t="s">
        <v>1771</v>
      </c>
      <c r="C722" s="862" t="s">
        <v>14</v>
      </c>
      <c r="D722" s="863">
        <v>155.72999999999999</v>
      </c>
    </row>
    <row r="723" spans="1:4" outlineLevel="1" x14ac:dyDescent="0.2">
      <c r="A723" s="856" t="s">
        <v>1803</v>
      </c>
      <c r="B723" s="857" t="s">
        <v>1779</v>
      </c>
      <c r="C723" s="858" t="s">
        <v>14</v>
      </c>
      <c r="D723" s="859">
        <v>7.73</v>
      </c>
    </row>
    <row r="724" spans="1:4" outlineLevel="1" x14ac:dyDescent="0.2">
      <c r="A724" s="860" t="s">
        <v>1804</v>
      </c>
      <c r="B724" s="861" t="s">
        <v>1773</v>
      </c>
      <c r="C724" s="862" t="s">
        <v>14</v>
      </c>
      <c r="D724" s="863">
        <v>29.68</v>
      </c>
    </row>
    <row r="725" spans="1:4" outlineLevel="1" x14ac:dyDescent="0.2">
      <c r="A725" s="856" t="s">
        <v>1805</v>
      </c>
      <c r="B725" s="857" t="s">
        <v>1760</v>
      </c>
      <c r="C725" s="858" t="s">
        <v>14</v>
      </c>
      <c r="D725" s="859">
        <v>9.3699999999999992</v>
      </c>
    </row>
    <row r="726" spans="1:4" outlineLevel="1" x14ac:dyDescent="0.2">
      <c r="A726" s="852" t="s">
        <v>1806</v>
      </c>
      <c r="B726" s="853" t="s">
        <v>1429</v>
      </c>
      <c r="C726" s="854"/>
      <c r="D726" s="855"/>
    </row>
    <row r="727" spans="1:4" outlineLevel="1" x14ac:dyDescent="0.2">
      <c r="A727" s="860" t="s">
        <v>1807</v>
      </c>
      <c r="B727" s="861" t="s">
        <v>1769</v>
      </c>
      <c r="C727" s="862" t="s">
        <v>14</v>
      </c>
      <c r="D727" s="863">
        <v>12.06</v>
      </c>
    </row>
    <row r="728" spans="1:4" outlineLevel="1" x14ac:dyDescent="0.2">
      <c r="A728" s="856" t="s">
        <v>1808</v>
      </c>
      <c r="B728" s="857" t="s">
        <v>1771</v>
      </c>
      <c r="C728" s="858" t="s">
        <v>14</v>
      </c>
      <c r="D728" s="859">
        <v>155.22999999999999</v>
      </c>
    </row>
    <row r="729" spans="1:4" outlineLevel="1" x14ac:dyDescent="0.2">
      <c r="A729" s="860" t="s">
        <v>1809</v>
      </c>
      <c r="B729" s="861" t="s">
        <v>1779</v>
      </c>
      <c r="C729" s="862" t="s">
        <v>14</v>
      </c>
      <c r="D729" s="863">
        <v>7.78</v>
      </c>
    </row>
    <row r="730" spans="1:4" outlineLevel="1" x14ac:dyDescent="0.2">
      <c r="A730" s="856" t="s">
        <v>1810</v>
      </c>
      <c r="B730" s="857" t="s">
        <v>1773</v>
      </c>
      <c r="C730" s="858" t="s">
        <v>14</v>
      </c>
      <c r="D730" s="859">
        <v>30.65</v>
      </c>
    </row>
    <row r="731" spans="1:4" outlineLevel="1" x14ac:dyDescent="0.2">
      <c r="A731" s="860" t="s">
        <v>1811</v>
      </c>
      <c r="B731" s="861" t="s">
        <v>1760</v>
      </c>
      <c r="C731" s="862" t="s">
        <v>14</v>
      </c>
      <c r="D731" s="863">
        <v>9.35</v>
      </c>
    </row>
    <row r="732" spans="1:4" outlineLevel="1" x14ac:dyDescent="0.2">
      <c r="A732" s="852" t="s">
        <v>1812</v>
      </c>
      <c r="B732" s="853" t="s">
        <v>1430</v>
      </c>
      <c r="C732" s="854"/>
      <c r="D732" s="855"/>
    </row>
    <row r="733" spans="1:4" outlineLevel="1" x14ac:dyDescent="0.2">
      <c r="A733" s="856" t="s">
        <v>1813</v>
      </c>
      <c r="B733" s="857" t="s">
        <v>1769</v>
      </c>
      <c r="C733" s="858" t="s">
        <v>14</v>
      </c>
      <c r="D733" s="859">
        <v>12.06</v>
      </c>
    </row>
    <row r="734" spans="1:4" outlineLevel="1" x14ac:dyDescent="0.2">
      <c r="A734" s="860" t="s">
        <v>1814</v>
      </c>
      <c r="B734" s="861" t="s">
        <v>1771</v>
      </c>
      <c r="C734" s="862" t="s">
        <v>14</v>
      </c>
      <c r="D734" s="863">
        <v>155.22999999999999</v>
      </c>
    </row>
    <row r="735" spans="1:4" outlineLevel="1" x14ac:dyDescent="0.2">
      <c r="A735" s="856" t="s">
        <v>1815</v>
      </c>
      <c r="B735" s="857" t="s">
        <v>1779</v>
      </c>
      <c r="C735" s="858" t="s">
        <v>14</v>
      </c>
      <c r="D735" s="859">
        <v>7.78</v>
      </c>
    </row>
    <row r="736" spans="1:4" outlineLevel="1" x14ac:dyDescent="0.2">
      <c r="A736" s="860" t="s">
        <v>1816</v>
      </c>
      <c r="B736" s="861" t="s">
        <v>1773</v>
      </c>
      <c r="C736" s="862" t="s">
        <v>14</v>
      </c>
      <c r="D736" s="863">
        <v>30.65</v>
      </c>
    </row>
    <row r="737" spans="1:4" outlineLevel="1" x14ac:dyDescent="0.2">
      <c r="A737" s="856" t="s">
        <v>1817</v>
      </c>
      <c r="B737" s="857" t="s">
        <v>1760</v>
      </c>
      <c r="C737" s="858" t="s">
        <v>14</v>
      </c>
      <c r="D737" s="859">
        <v>9.35</v>
      </c>
    </row>
    <row r="738" spans="1:4" outlineLevel="1" x14ac:dyDescent="0.2">
      <c r="A738" s="852" t="s">
        <v>1818</v>
      </c>
      <c r="B738" s="853" t="s">
        <v>1431</v>
      </c>
      <c r="C738" s="854"/>
      <c r="D738" s="855"/>
    </row>
    <row r="739" spans="1:4" outlineLevel="1" x14ac:dyDescent="0.2">
      <c r="A739" s="860" t="s">
        <v>1819</v>
      </c>
      <c r="B739" s="861" t="s">
        <v>1769</v>
      </c>
      <c r="C739" s="862" t="s">
        <v>14</v>
      </c>
      <c r="D739" s="863">
        <v>15.22</v>
      </c>
    </row>
    <row r="740" spans="1:4" outlineLevel="1" x14ac:dyDescent="0.2">
      <c r="A740" s="856" t="s">
        <v>1820</v>
      </c>
      <c r="B740" s="857" t="s">
        <v>1771</v>
      </c>
      <c r="C740" s="858" t="s">
        <v>14</v>
      </c>
      <c r="D740" s="859">
        <v>158.13999999999999</v>
      </c>
    </row>
    <row r="741" spans="1:4" outlineLevel="1" x14ac:dyDescent="0.2">
      <c r="A741" s="860" t="s">
        <v>1821</v>
      </c>
      <c r="B741" s="861" t="s">
        <v>1779</v>
      </c>
      <c r="C741" s="862" t="s">
        <v>14</v>
      </c>
      <c r="D741" s="863">
        <v>7.79</v>
      </c>
    </row>
    <row r="742" spans="1:4" outlineLevel="1" x14ac:dyDescent="0.2">
      <c r="A742" s="856" t="s">
        <v>1822</v>
      </c>
      <c r="B742" s="857" t="s">
        <v>1773</v>
      </c>
      <c r="C742" s="858" t="s">
        <v>14</v>
      </c>
      <c r="D742" s="859">
        <v>24.23</v>
      </c>
    </row>
    <row r="743" spans="1:4" outlineLevel="1" x14ac:dyDescent="0.2">
      <c r="A743" s="860" t="s">
        <v>1823</v>
      </c>
      <c r="B743" s="861" t="s">
        <v>1760</v>
      </c>
      <c r="C743" s="862" t="s">
        <v>14</v>
      </c>
      <c r="D743" s="863">
        <v>9.36</v>
      </c>
    </row>
    <row r="744" spans="1:4" outlineLevel="1" x14ac:dyDescent="0.2">
      <c r="A744" s="852" t="s">
        <v>1824</v>
      </c>
      <c r="B744" s="853" t="s">
        <v>1432</v>
      </c>
      <c r="C744" s="854"/>
      <c r="D744" s="855"/>
    </row>
    <row r="745" spans="1:4" outlineLevel="1" x14ac:dyDescent="0.2">
      <c r="A745" s="856" t="s">
        <v>1825</v>
      </c>
      <c r="B745" s="857" t="s">
        <v>1769</v>
      </c>
      <c r="C745" s="858" t="s">
        <v>14</v>
      </c>
      <c r="D745" s="859">
        <v>12.03</v>
      </c>
    </row>
    <row r="746" spans="1:4" outlineLevel="1" x14ac:dyDescent="0.2">
      <c r="A746" s="860" t="s">
        <v>1826</v>
      </c>
      <c r="B746" s="861" t="s">
        <v>1771</v>
      </c>
      <c r="C746" s="862" t="s">
        <v>14</v>
      </c>
      <c r="D746" s="863">
        <v>155.72999999999999</v>
      </c>
    </row>
    <row r="747" spans="1:4" outlineLevel="1" x14ac:dyDescent="0.2">
      <c r="A747" s="856" t="s">
        <v>1827</v>
      </c>
      <c r="B747" s="857" t="s">
        <v>1779</v>
      </c>
      <c r="C747" s="858" t="s">
        <v>14</v>
      </c>
      <c r="D747" s="859">
        <v>7.73</v>
      </c>
    </row>
    <row r="748" spans="1:4" outlineLevel="1" x14ac:dyDescent="0.2">
      <c r="A748" s="860" t="s">
        <v>1828</v>
      </c>
      <c r="B748" s="861" t="s">
        <v>1773</v>
      </c>
      <c r="C748" s="862" t="s">
        <v>14</v>
      </c>
      <c r="D748" s="863">
        <v>29.68</v>
      </c>
    </row>
    <row r="749" spans="1:4" outlineLevel="1" x14ac:dyDescent="0.2">
      <c r="A749" s="856" t="s">
        <v>1829</v>
      </c>
      <c r="B749" s="857" t="s">
        <v>1760</v>
      </c>
      <c r="C749" s="858" t="s">
        <v>14</v>
      </c>
      <c r="D749" s="859">
        <v>9.3699999999999992</v>
      </c>
    </row>
    <row r="750" spans="1:4" outlineLevel="1" x14ac:dyDescent="0.2">
      <c r="A750" s="852" t="s">
        <v>1830</v>
      </c>
      <c r="B750" s="853" t="s">
        <v>1433</v>
      </c>
      <c r="C750" s="854"/>
      <c r="D750" s="855"/>
    </row>
    <row r="751" spans="1:4" outlineLevel="1" x14ac:dyDescent="0.2">
      <c r="A751" s="860" t="s">
        <v>1831</v>
      </c>
      <c r="B751" s="861" t="s">
        <v>1769</v>
      </c>
      <c r="C751" s="862" t="s">
        <v>14</v>
      </c>
      <c r="D751" s="863">
        <v>12.03</v>
      </c>
    </row>
    <row r="752" spans="1:4" outlineLevel="1" x14ac:dyDescent="0.2">
      <c r="A752" s="856" t="s">
        <v>1832</v>
      </c>
      <c r="B752" s="857" t="s">
        <v>1771</v>
      </c>
      <c r="C752" s="858" t="s">
        <v>14</v>
      </c>
      <c r="D752" s="859">
        <v>155.72999999999999</v>
      </c>
    </row>
    <row r="753" spans="1:4" outlineLevel="1" x14ac:dyDescent="0.2">
      <c r="A753" s="860" t="s">
        <v>1833</v>
      </c>
      <c r="B753" s="861" t="s">
        <v>1779</v>
      </c>
      <c r="C753" s="862" t="s">
        <v>14</v>
      </c>
      <c r="D753" s="863">
        <v>7.73</v>
      </c>
    </row>
    <row r="754" spans="1:4" outlineLevel="1" x14ac:dyDescent="0.2">
      <c r="A754" s="856" t="s">
        <v>1834</v>
      </c>
      <c r="B754" s="857" t="s">
        <v>1773</v>
      </c>
      <c r="C754" s="858" t="s">
        <v>14</v>
      </c>
      <c r="D754" s="859">
        <v>29.68</v>
      </c>
    </row>
    <row r="755" spans="1:4" outlineLevel="1" x14ac:dyDescent="0.2">
      <c r="A755" s="860" t="s">
        <v>1835</v>
      </c>
      <c r="B755" s="861" t="s">
        <v>1760</v>
      </c>
      <c r="C755" s="862" t="s">
        <v>14</v>
      </c>
      <c r="D755" s="863">
        <v>9.3699999999999992</v>
      </c>
    </row>
    <row r="756" spans="1:4" outlineLevel="1" x14ac:dyDescent="0.2">
      <c r="A756" s="852" t="s">
        <v>1836</v>
      </c>
      <c r="B756" s="853" t="s">
        <v>1434</v>
      </c>
      <c r="C756" s="854"/>
      <c r="D756" s="855"/>
    </row>
    <row r="757" spans="1:4" outlineLevel="1" x14ac:dyDescent="0.2">
      <c r="A757" s="856" t="s">
        <v>1837</v>
      </c>
      <c r="B757" s="857" t="s">
        <v>1769</v>
      </c>
      <c r="C757" s="858" t="s">
        <v>14</v>
      </c>
      <c r="D757" s="859">
        <v>12.03</v>
      </c>
    </row>
    <row r="758" spans="1:4" outlineLevel="1" x14ac:dyDescent="0.2">
      <c r="A758" s="860" t="s">
        <v>1838</v>
      </c>
      <c r="B758" s="861" t="s">
        <v>1771</v>
      </c>
      <c r="C758" s="862" t="s">
        <v>14</v>
      </c>
      <c r="D758" s="863">
        <v>155.72999999999999</v>
      </c>
    </row>
    <row r="759" spans="1:4" outlineLevel="1" x14ac:dyDescent="0.2">
      <c r="A759" s="856" t="s">
        <v>1839</v>
      </c>
      <c r="B759" s="857" t="s">
        <v>1779</v>
      </c>
      <c r="C759" s="858" t="s">
        <v>14</v>
      </c>
      <c r="D759" s="859">
        <v>7.73</v>
      </c>
    </row>
    <row r="760" spans="1:4" outlineLevel="1" x14ac:dyDescent="0.2">
      <c r="A760" s="860" t="s">
        <v>1840</v>
      </c>
      <c r="B760" s="861" t="s">
        <v>1773</v>
      </c>
      <c r="C760" s="862" t="s">
        <v>14</v>
      </c>
      <c r="D760" s="863">
        <v>29.68</v>
      </c>
    </row>
    <row r="761" spans="1:4" outlineLevel="1" x14ac:dyDescent="0.2">
      <c r="A761" s="856" t="s">
        <v>1841</v>
      </c>
      <c r="B761" s="857" t="s">
        <v>1760</v>
      </c>
      <c r="C761" s="858" t="s">
        <v>14</v>
      </c>
      <c r="D761" s="859">
        <v>9.3699999999999992</v>
      </c>
    </row>
    <row r="762" spans="1:4" outlineLevel="1" x14ac:dyDescent="0.2">
      <c r="A762" s="852" t="s">
        <v>1842</v>
      </c>
      <c r="B762" s="853" t="s">
        <v>1436</v>
      </c>
      <c r="C762" s="854"/>
      <c r="D762" s="855"/>
    </row>
    <row r="763" spans="1:4" outlineLevel="1" x14ac:dyDescent="0.2">
      <c r="A763" s="860" t="s">
        <v>1843</v>
      </c>
      <c r="B763" s="861" t="s">
        <v>1769</v>
      </c>
      <c r="C763" s="862" t="s">
        <v>14</v>
      </c>
      <c r="D763" s="863">
        <v>12.03</v>
      </c>
    </row>
    <row r="764" spans="1:4" outlineLevel="1" x14ac:dyDescent="0.2">
      <c r="A764" s="856" t="s">
        <v>1844</v>
      </c>
      <c r="B764" s="857" t="s">
        <v>1771</v>
      </c>
      <c r="C764" s="858" t="s">
        <v>14</v>
      </c>
      <c r="D764" s="859">
        <v>155.72999999999999</v>
      </c>
    </row>
    <row r="765" spans="1:4" outlineLevel="1" x14ac:dyDescent="0.2">
      <c r="A765" s="860" t="s">
        <v>1845</v>
      </c>
      <c r="B765" s="861" t="s">
        <v>1779</v>
      </c>
      <c r="C765" s="862" t="s">
        <v>14</v>
      </c>
      <c r="D765" s="863">
        <v>7.73</v>
      </c>
    </row>
    <row r="766" spans="1:4" outlineLevel="1" x14ac:dyDescent="0.2">
      <c r="A766" s="856" t="s">
        <v>1846</v>
      </c>
      <c r="B766" s="857" t="s">
        <v>1773</v>
      </c>
      <c r="C766" s="858" t="s">
        <v>14</v>
      </c>
      <c r="D766" s="859">
        <v>29.68</v>
      </c>
    </row>
    <row r="767" spans="1:4" outlineLevel="1" x14ac:dyDescent="0.2">
      <c r="A767" s="860" t="s">
        <v>1847</v>
      </c>
      <c r="B767" s="861" t="s">
        <v>1760</v>
      </c>
      <c r="C767" s="862" t="s">
        <v>14</v>
      </c>
      <c r="D767" s="863">
        <v>9.3699999999999992</v>
      </c>
    </row>
    <row r="768" spans="1:4" outlineLevel="1" x14ac:dyDescent="0.2">
      <c r="A768" s="852" t="s">
        <v>1848</v>
      </c>
      <c r="B768" s="853" t="s">
        <v>1439</v>
      </c>
      <c r="C768" s="854"/>
      <c r="D768" s="855"/>
    </row>
    <row r="769" spans="1:4" outlineLevel="1" x14ac:dyDescent="0.2">
      <c r="A769" s="856" t="s">
        <v>1849</v>
      </c>
      <c r="B769" s="857" t="s">
        <v>1769</v>
      </c>
      <c r="C769" s="858" t="s">
        <v>14</v>
      </c>
      <c r="D769" s="859">
        <v>12.03</v>
      </c>
    </row>
    <row r="770" spans="1:4" outlineLevel="1" x14ac:dyDescent="0.2">
      <c r="A770" s="860" t="s">
        <v>1850</v>
      </c>
      <c r="B770" s="861" t="s">
        <v>1771</v>
      </c>
      <c r="C770" s="862" t="s">
        <v>14</v>
      </c>
      <c r="D770" s="863">
        <v>155.72999999999999</v>
      </c>
    </row>
    <row r="771" spans="1:4" outlineLevel="1" x14ac:dyDescent="0.2">
      <c r="A771" s="856" t="s">
        <v>1851</v>
      </c>
      <c r="B771" s="857" t="s">
        <v>1779</v>
      </c>
      <c r="C771" s="858" t="s">
        <v>14</v>
      </c>
      <c r="D771" s="859">
        <v>7.73</v>
      </c>
    </row>
    <row r="772" spans="1:4" outlineLevel="1" x14ac:dyDescent="0.2">
      <c r="A772" s="860" t="s">
        <v>1852</v>
      </c>
      <c r="B772" s="861" t="s">
        <v>1773</v>
      </c>
      <c r="C772" s="862" t="s">
        <v>14</v>
      </c>
      <c r="D772" s="863">
        <v>29.68</v>
      </c>
    </row>
    <row r="773" spans="1:4" outlineLevel="1" x14ac:dyDescent="0.2">
      <c r="A773" s="856" t="s">
        <v>1853</v>
      </c>
      <c r="B773" s="857" t="s">
        <v>1760</v>
      </c>
      <c r="C773" s="858" t="s">
        <v>14</v>
      </c>
      <c r="D773" s="859">
        <v>9.3699999999999992</v>
      </c>
    </row>
    <row r="774" spans="1:4" outlineLevel="1" x14ac:dyDescent="0.2">
      <c r="A774" s="852" t="s">
        <v>1854</v>
      </c>
      <c r="B774" s="853" t="s">
        <v>1442</v>
      </c>
      <c r="C774" s="854"/>
      <c r="D774" s="855"/>
    </row>
    <row r="775" spans="1:4" outlineLevel="1" x14ac:dyDescent="0.2">
      <c r="A775" s="860" t="s">
        <v>1855</v>
      </c>
      <c r="B775" s="861" t="s">
        <v>879</v>
      </c>
      <c r="C775" s="862" t="s">
        <v>14</v>
      </c>
      <c r="D775" s="863">
        <v>4.18</v>
      </c>
    </row>
    <row r="776" spans="1:4" outlineLevel="1" x14ac:dyDescent="0.2">
      <c r="A776" s="856" t="s">
        <v>1856</v>
      </c>
      <c r="B776" s="857" t="s">
        <v>1857</v>
      </c>
      <c r="C776" s="858" t="s">
        <v>14</v>
      </c>
      <c r="D776" s="859">
        <v>50.31</v>
      </c>
    </row>
    <row r="777" spans="1:4" outlineLevel="1" x14ac:dyDescent="0.2">
      <c r="A777" s="860" t="s">
        <v>1858</v>
      </c>
      <c r="B777" s="861" t="s">
        <v>1758</v>
      </c>
      <c r="C777" s="862" t="s">
        <v>14</v>
      </c>
      <c r="D777" s="863">
        <v>139.29</v>
      </c>
    </row>
    <row r="778" spans="1:4" outlineLevel="1" x14ac:dyDescent="0.2">
      <c r="A778" s="856" t="s">
        <v>1859</v>
      </c>
      <c r="B778" s="857" t="s">
        <v>1760</v>
      </c>
      <c r="C778" s="858" t="s">
        <v>14</v>
      </c>
      <c r="D778" s="859">
        <v>6.54</v>
      </c>
    </row>
    <row r="779" spans="1:4" outlineLevel="1" x14ac:dyDescent="0.2">
      <c r="A779" s="860" t="s">
        <v>1860</v>
      </c>
      <c r="B779" s="861" t="s">
        <v>1861</v>
      </c>
      <c r="C779" s="862" t="s">
        <v>14</v>
      </c>
      <c r="D779" s="863">
        <v>22.72</v>
      </c>
    </row>
    <row r="780" spans="1:4" outlineLevel="1" x14ac:dyDescent="0.2">
      <c r="A780" s="852" t="s">
        <v>1862</v>
      </c>
      <c r="B780" s="853" t="s">
        <v>1445</v>
      </c>
      <c r="C780" s="854"/>
      <c r="D780" s="855"/>
    </row>
    <row r="781" spans="1:4" outlineLevel="1" x14ac:dyDescent="0.2">
      <c r="A781" s="856" t="s">
        <v>1863</v>
      </c>
      <c r="B781" s="857" t="s">
        <v>1779</v>
      </c>
      <c r="C781" s="858" t="s">
        <v>14</v>
      </c>
      <c r="D781" s="859">
        <v>153.61000000000001</v>
      </c>
    </row>
    <row r="782" spans="1:4" outlineLevel="1" x14ac:dyDescent="0.2">
      <c r="A782" s="852" t="s">
        <v>1864</v>
      </c>
      <c r="B782" s="853" t="s">
        <v>1539</v>
      </c>
      <c r="C782" s="854"/>
      <c r="D782" s="855"/>
    </row>
    <row r="783" spans="1:4" outlineLevel="1" x14ac:dyDescent="0.2">
      <c r="A783" s="860" t="s">
        <v>1865</v>
      </c>
      <c r="B783" s="861" t="s">
        <v>1779</v>
      </c>
      <c r="C783" s="862" t="s">
        <v>14</v>
      </c>
      <c r="D783" s="863">
        <v>91.25</v>
      </c>
    </row>
    <row r="784" spans="1:4" x14ac:dyDescent="0.2">
      <c r="A784" s="848" t="s">
        <v>1135</v>
      </c>
      <c r="B784" s="849" t="s">
        <v>1130</v>
      </c>
      <c r="C784" s="850"/>
      <c r="D784" s="851"/>
    </row>
    <row r="785" spans="1:5" x14ac:dyDescent="0.2">
      <c r="A785" s="848" t="s">
        <v>1134</v>
      </c>
      <c r="B785" s="849" t="s">
        <v>1128</v>
      </c>
      <c r="C785" s="850"/>
      <c r="D785" s="851">
        <f>SUM(D787:D837)</f>
        <v>2950.4800000000009</v>
      </c>
      <c r="E785" s="27">
        <f>D785+D838</f>
        <v>3185.6000000000008</v>
      </c>
    </row>
    <row r="786" spans="1:5" hidden="1" outlineLevel="1" x14ac:dyDescent="0.2">
      <c r="A786" s="852" t="s">
        <v>1866</v>
      </c>
      <c r="B786" s="853" t="s">
        <v>1420</v>
      </c>
      <c r="C786" s="854"/>
      <c r="D786" s="855"/>
    </row>
    <row r="787" spans="1:5" hidden="1" outlineLevel="1" x14ac:dyDescent="0.2">
      <c r="A787" s="856" t="s">
        <v>1867</v>
      </c>
      <c r="B787" s="857" t="s">
        <v>1868</v>
      </c>
      <c r="C787" s="858" t="s">
        <v>3</v>
      </c>
      <c r="D787" s="859">
        <v>91.01</v>
      </c>
    </row>
    <row r="788" spans="1:5" hidden="1" outlineLevel="1" x14ac:dyDescent="0.2">
      <c r="A788" s="852" t="s">
        <v>1869</v>
      </c>
      <c r="B788" s="853" t="s">
        <v>1421</v>
      </c>
      <c r="C788" s="854"/>
      <c r="D788" s="855"/>
    </row>
    <row r="789" spans="1:5" hidden="1" outlineLevel="1" x14ac:dyDescent="0.2">
      <c r="A789" s="860" t="s">
        <v>1870</v>
      </c>
      <c r="B789" s="861" t="s">
        <v>1868</v>
      </c>
      <c r="C789" s="862" t="s">
        <v>3</v>
      </c>
      <c r="D789" s="863">
        <v>9.24</v>
      </c>
    </row>
    <row r="790" spans="1:5" hidden="1" outlineLevel="1" x14ac:dyDescent="0.2">
      <c r="A790" s="852" t="s">
        <v>1871</v>
      </c>
      <c r="B790" s="853" t="s">
        <v>1422</v>
      </c>
      <c r="C790" s="854"/>
      <c r="D790" s="855"/>
    </row>
    <row r="791" spans="1:5" hidden="1" outlineLevel="1" x14ac:dyDescent="0.2">
      <c r="A791" s="856" t="s">
        <v>1872</v>
      </c>
      <c r="B791" s="857" t="s">
        <v>1868</v>
      </c>
      <c r="C791" s="858" t="s">
        <v>3</v>
      </c>
      <c r="D791" s="859">
        <v>8.1</v>
      </c>
    </row>
    <row r="792" spans="1:5" hidden="1" outlineLevel="1" x14ac:dyDescent="0.2">
      <c r="A792" s="852" t="s">
        <v>1873</v>
      </c>
      <c r="B792" s="853" t="s">
        <v>1423</v>
      </c>
      <c r="C792" s="854"/>
      <c r="D792" s="855"/>
    </row>
    <row r="793" spans="1:5" hidden="1" outlineLevel="1" x14ac:dyDescent="0.2">
      <c r="A793" s="860" t="s">
        <v>1874</v>
      </c>
      <c r="B793" s="861" t="s">
        <v>1868</v>
      </c>
      <c r="C793" s="862" t="s">
        <v>3</v>
      </c>
      <c r="D793" s="863">
        <v>8.1</v>
      </c>
    </row>
    <row r="794" spans="1:5" hidden="1" outlineLevel="1" x14ac:dyDescent="0.2">
      <c r="A794" s="852" t="s">
        <v>1875</v>
      </c>
      <c r="B794" s="853" t="s">
        <v>677</v>
      </c>
      <c r="C794" s="854"/>
      <c r="D794" s="855"/>
    </row>
    <row r="795" spans="1:5" hidden="1" outlineLevel="1" x14ac:dyDescent="0.2">
      <c r="A795" s="856" t="s">
        <v>1876</v>
      </c>
      <c r="B795" s="857" t="s">
        <v>1868</v>
      </c>
      <c r="C795" s="858" t="s">
        <v>3</v>
      </c>
      <c r="D795" s="859">
        <v>156.28</v>
      </c>
    </row>
    <row r="796" spans="1:5" hidden="1" outlineLevel="1" x14ac:dyDescent="0.2">
      <c r="A796" s="860" t="s">
        <v>1877</v>
      </c>
      <c r="B796" s="861" t="s">
        <v>1878</v>
      </c>
      <c r="C796" s="862" t="s">
        <v>3</v>
      </c>
      <c r="D796" s="863">
        <v>192.81</v>
      </c>
    </row>
    <row r="797" spans="1:5" hidden="1" outlineLevel="1" x14ac:dyDescent="0.2">
      <c r="A797" s="852" t="s">
        <v>1879</v>
      </c>
      <c r="B797" s="853" t="s">
        <v>1424</v>
      </c>
      <c r="C797" s="854"/>
      <c r="D797" s="855"/>
    </row>
    <row r="798" spans="1:5" hidden="1" outlineLevel="1" x14ac:dyDescent="0.2">
      <c r="A798" s="856" t="s">
        <v>1880</v>
      </c>
      <c r="B798" s="857" t="s">
        <v>1868</v>
      </c>
      <c r="C798" s="858" t="s">
        <v>3</v>
      </c>
      <c r="D798" s="859">
        <v>160.1</v>
      </c>
    </row>
    <row r="799" spans="1:5" hidden="1" outlineLevel="1" x14ac:dyDescent="0.2">
      <c r="A799" s="860" t="s">
        <v>1881</v>
      </c>
      <c r="B799" s="861" t="s">
        <v>1878</v>
      </c>
      <c r="C799" s="862" t="s">
        <v>3</v>
      </c>
      <c r="D799" s="863">
        <v>45.73</v>
      </c>
    </row>
    <row r="800" spans="1:5" hidden="1" outlineLevel="1" x14ac:dyDescent="0.2">
      <c r="A800" s="852" t="s">
        <v>1882</v>
      </c>
      <c r="B800" s="853" t="s">
        <v>1425</v>
      </c>
      <c r="C800" s="854"/>
      <c r="D800" s="855"/>
    </row>
    <row r="801" spans="1:4" hidden="1" outlineLevel="1" x14ac:dyDescent="0.2">
      <c r="A801" s="856" t="s">
        <v>1883</v>
      </c>
      <c r="B801" s="857" t="s">
        <v>1868</v>
      </c>
      <c r="C801" s="858" t="s">
        <v>3</v>
      </c>
      <c r="D801" s="859">
        <v>160.1</v>
      </c>
    </row>
    <row r="802" spans="1:4" hidden="1" outlineLevel="1" x14ac:dyDescent="0.2">
      <c r="A802" s="860" t="s">
        <v>1884</v>
      </c>
      <c r="B802" s="861" t="s">
        <v>1878</v>
      </c>
      <c r="C802" s="862" t="s">
        <v>3</v>
      </c>
      <c r="D802" s="863">
        <v>45.73</v>
      </c>
    </row>
    <row r="803" spans="1:4" hidden="1" outlineLevel="1" x14ac:dyDescent="0.2">
      <c r="A803" s="852" t="s">
        <v>1885</v>
      </c>
      <c r="B803" s="853" t="s">
        <v>1426</v>
      </c>
      <c r="C803" s="854"/>
      <c r="D803" s="855"/>
    </row>
    <row r="804" spans="1:4" hidden="1" outlineLevel="1" x14ac:dyDescent="0.2">
      <c r="A804" s="856" t="s">
        <v>1886</v>
      </c>
      <c r="B804" s="857" t="s">
        <v>1868</v>
      </c>
      <c r="C804" s="858" t="s">
        <v>3</v>
      </c>
      <c r="D804" s="859">
        <v>160.1</v>
      </c>
    </row>
    <row r="805" spans="1:4" hidden="1" outlineLevel="1" x14ac:dyDescent="0.2">
      <c r="A805" s="860" t="s">
        <v>1887</v>
      </c>
      <c r="B805" s="861" t="s">
        <v>1878</v>
      </c>
      <c r="C805" s="862" t="s">
        <v>3</v>
      </c>
      <c r="D805" s="863">
        <v>45.73</v>
      </c>
    </row>
    <row r="806" spans="1:4" hidden="1" outlineLevel="1" x14ac:dyDescent="0.2">
      <c r="A806" s="852" t="s">
        <v>1888</v>
      </c>
      <c r="B806" s="853" t="s">
        <v>1427</v>
      </c>
      <c r="C806" s="854"/>
      <c r="D806" s="855"/>
    </row>
    <row r="807" spans="1:4" hidden="1" outlineLevel="1" x14ac:dyDescent="0.2">
      <c r="A807" s="856" t="s">
        <v>1889</v>
      </c>
      <c r="B807" s="857" t="s">
        <v>1868</v>
      </c>
      <c r="C807" s="858" t="s">
        <v>3</v>
      </c>
      <c r="D807" s="859">
        <v>160.1</v>
      </c>
    </row>
    <row r="808" spans="1:4" hidden="1" outlineLevel="1" x14ac:dyDescent="0.2">
      <c r="A808" s="860" t="s">
        <v>1890</v>
      </c>
      <c r="B808" s="861" t="s">
        <v>1878</v>
      </c>
      <c r="C808" s="862" t="s">
        <v>3</v>
      </c>
      <c r="D808" s="863">
        <v>45.73</v>
      </c>
    </row>
    <row r="809" spans="1:4" hidden="1" outlineLevel="1" x14ac:dyDescent="0.2">
      <c r="A809" s="852" t="s">
        <v>1891</v>
      </c>
      <c r="B809" s="853" t="s">
        <v>1428</v>
      </c>
      <c r="C809" s="854"/>
      <c r="D809" s="855"/>
    </row>
    <row r="810" spans="1:4" hidden="1" outlineLevel="1" x14ac:dyDescent="0.2">
      <c r="A810" s="856" t="s">
        <v>1892</v>
      </c>
      <c r="B810" s="857" t="s">
        <v>1868</v>
      </c>
      <c r="C810" s="858" t="s">
        <v>3</v>
      </c>
      <c r="D810" s="859">
        <v>145.69</v>
      </c>
    </row>
    <row r="811" spans="1:4" hidden="1" outlineLevel="1" x14ac:dyDescent="0.2">
      <c r="A811" s="860" t="s">
        <v>1893</v>
      </c>
      <c r="B811" s="861" t="s">
        <v>1878</v>
      </c>
      <c r="C811" s="862" t="s">
        <v>3</v>
      </c>
      <c r="D811" s="863">
        <v>31.55</v>
      </c>
    </row>
    <row r="812" spans="1:4" hidden="1" outlineLevel="1" x14ac:dyDescent="0.2">
      <c r="A812" s="852" t="s">
        <v>1894</v>
      </c>
      <c r="B812" s="853" t="s">
        <v>1429</v>
      </c>
      <c r="C812" s="854"/>
      <c r="D812" s="855"/>
    </row>
    <row r="813" spans="1:4" hidden="1" outlineLevel="1" x14ac:dyDescent="0.2">
      <c r="A813" s="856" t="s">
        <v>1895</v>
      </c>
      <c r="B813" s="857" t="s">
        <v>1868</v>
      </c>
      <c r="C813" s="858" t="s">
        <v>3</v>
      </c>
      <c r="D813" s="859">
        <v>140.94999999999999</v>
      </c>
    </row>
    <row r="814" spans="1:4" hidden="1" outlineLevel="1" x14ac:dyDescent="0.2">
      <c r="A814" s="860" t="s">
        <v>1896</v>
      </c>
      <c r="B814" s="861" t="s">
        <v>1878</v>
      </c>
      <c r="C814" s="862" t="s">
        <v>3</v>
      </c>
      <c r="D814" s="863">
        <v>31.51</v>
      </c>
    </row>
    <row r="815" spans="1:4" hidden="1" outlineLevel="1" x14ac:dyDescent="0.2">
      <c r="A815" s="852" t="s">
        <v>1897</v>
      </c>
      <c r="B815" s="853" t="s">
        <v>1430</v>
      </c>
      <c r="C815" s="854"/>
      <c r="D815" s="855"/>
    </row>
    <row r="816" spans="1:4" hidden="1" outlineLevel="1" x14ac:dyDescent="0.2">
      <c r="A816" s="856" t="s">
        <v>1898</v>
      </c>
      <c r="B816" s="857" t="s">
        <v>1868</v>
      </c>
      <c r="C816" s="858" t="s">
        <v>3</v>
      </c>
      <c r="D816" s="859">
        <v>140.94999999999999</v>
      </c>
    </row>
    <row r="817" spans="1:4" hidden="1" outlineLevel="1" x14ac:dyDescent="0.2">
      <c r="A817" s="860" t="s">
        <v>1899</v>
      </c>
      <c r="B817" s="861" t="s">
        <v>1878</v>
      </c>
      <c r="C817" s="862" t="s">
        <v>3</v>
      </c>
      <c r="D817" s="863">
        <v>31.51</v>
      </c>
    </row>
    <row r="818" spans="1:4" hidden="1" outlineLevel="1" x14ac:dyDescent="0.2">
      <c r="A818" s="852" t="s">
        <v>1900</v>
      </c>
      <c r="B818" s="853" t="s">
        <v>1431</v>
      </c>
      <c r="C818" s="854"/>
      <c r="D818" s="855"/>
    </row>
    <row r="819" spans="1:4" hidden="1" outlineLevel="1" x14ac:dyDescent="0.2">
      <c r="A819" s="856" t="s">
        <v>1901</v>
      </c>
      <c r="B819" s="857" t="s">
        <v>1868</v>
      </c>
      <c r="C819" s="858" t="s">
        <v>3</v>
      </c>
      <c r="D819" s="859">
        <v>194.39</v>
      </c>
    </row>
    <row r="820" spans="1:4" hidden="1" outlineLevel="1" x14ac:dyDescent="0.2">
      <c r="A820" s="852" t="s">
        <v>1902</v>
      </c>
      <c r="B820" s="853" t="s">
        <v>1432</v>
      </c>
      <c r="C820" s="854"/>
      <c r="D820" s="855"/>
    </row>
    <row r="821" spans="1:4" hidden="1" outlineLevel="1" x14ac:dyDescent="0.2">
      <c r="A821" s="860" t="s">
        <v>1903</v>
      </c>
      <c r="B821" s="861" t="s">
        <v>1868</v>
      </c>
      <c r="C821" s="862" t="s">
        <v>3</v>
      </c>
      <c r="D821" s="863">
        <v>145.69</v>
      </c>
    </row>
    <row r="822" spans="1:4" hidden="1" outlineLevel="1" x14ac:dyDescent="0.2">
      <c r="A822" s="856" t="s">
        <v>1904</v>
      </c>
      <c r="B822" s="857" t="s">
        <v>1878</v>
      </c>
      <c r="C822" s="858" t="s">
        <v>3</v>
      </c>
      <c r="D822" s="859">
        <v>31.55</v>
      </c>
    </row>
    <row r="823" spans="1:4" hidden="1" outlineLevel="1" x14ac:dyDescent="0.2">
      <c r="A823" s="852" t="s">
        <v>1905</v>
      </c>
      <c r="B823" s="853" t="s">
        <v>1433</v>
      </c>
      <c r="C823" s="854"/>
      <c r="D823" s="855"/>
    </row>
    <row r="824" spans="1:4" hidden="1" outlineLevel="1" x14ac:dyDescent="0.2">
      <c r="A824" s="860" t="s">
        <v>1906</v>
      </c>
      <c r="B824" s="861" t="s">
        <v>1868</v>
      </c>
      <c r="C824" s="862" t="s">
        <v>3</v>
      </c>
      <c r="D824" s="863">
        <v>145.69</v>
      </c>
    </row>
    <row r="825" spans="1:4" hidden="1" outlineLevel="1" x14ac:dyDescent="0.2">
      <c r="A825" s="856" t="s">
        <v>1907</v>
      </c>
      <c r="B825" s="857" t="s">
        <v>1878</v>
      </c>
      <c r="C825" s="858" t="s">
        <v>3</v>
      </c>
      <c r="D825" s="859">
        <v>31.55</v>
      </c>
    </row>
    <row r="826" spans="1:4" hidden="1" outlineLevel="1" x14ac:dyDescent="0.2">
      <c r="A826" s="852" t="s">
        <v>1908</v>
      </c>
      <c r="B826" s="853" t="s">
        <v>1434</v>
      </c>
      <c r="C826" s="854"/>
      <c r="D826" s="855"/>
    </row>
    <row r="827" spans="1:4" hidden="1" outlineLevel="1" x14ac:dyDescent="0.2">
      <c r="A827" s="860" t="s">
        <v>1909</v>
      </c>
      <c r="B827" s="861" t="s">
        <v>1868</v>
      </c>
      <c r="C827" s="862" t="s">
        <v>3</v>
      </c>
      <c r="D827" s="863">
        <v>145.69</v>
      </c>
    </row>
    <row r="828" spans="1:4" hidden="1" outlineLevel="1" x14ac:dyDescent="0.2">
      <c r="A828" s="856" t="s">
        <v>1910</v>
      </c>
      <c r="B828" s="857" t="s">
        <v>1878</v>
      </c>
      <c r="C828" s="858" t="s">
        <v>3</v>
      </c>
      <c r="D828" s="859">
        <v>31.55</v>
      </c>
    </row>
    <row r="829" spans="1:4" hidden="1" outlineLevel="1" x14ac:dyDescent="0.2">
      <c r="A829" s="852" t="s">
        <v>1911</v>
      </c>
      <c r="B829" s="853" t="s">
        <v>1436</v>
      </c>
      <c r="C829" s="854"/>
      <c r="D829" s="855"/>
    </row>
    <row r="830" spans="1:4" hidden="1" outlineLevel="1" x14ac:dyDescent="0.2">
      <c r="A830" s="860" t="s">
        <v>1912</v>
      </c>
      <c r="B830" s="861" t="s">
        <v>1868</v>
      </c>
      <c r="C830" s="862" t="s">
        <v>3</v>
      </c>
      <c r="D830" s="863">
        <v>145.69</v>
      </c>
    </row>
    <row r="831" spans="1:4" hidden="1" outlineLevel="1" x14ac:dyDescent="0.2">
      <c r="A831" s="856" t="s">
        <v>1913</v>
      </c>
      <c r="B831" s="857" t="s">
        <v>1878</v>
      </c>
      <c r="C831" s="858" t="s">
        <v>3</v>
      </c>
      <c r="D831" s="859">
        <v>31.55</v>
      </c>
    </row>
    <row r="832" spans="1:4" hidden="1" outlineLevel="1" x14ac:dyDescent="0.2">
      <c r="A832" s="852" t="s">
        <v>1914</v>
      </c>
      <c r="B832" s="853" t="s">
        <v>1439</v>
      </c>
      <c r="C832" s="854"/>
      <c r="D832" s="855"/>
    </row>
    <row r="833" spans="1:4" hidden="1" outlineLevel="1" x14ac:dyDescent="0.2">
      <c r="A833" s="860" t="s">
        <v>1915</v>
      </c>
      <c r="B833" s="861" t="s">
        <v>1868</v>
      </c>
      <c r="C833" s="862" t="s">
        <v>3</v>
      </c>
      <c r="D833" s="863">
        <v>145.69</v>
      </c>
    </row>
    <row r="834" spans="1:4" hidden="1" outlineLevel="1" x14ac:dyDescent="0.2">
      <c r="A834" s="856" t="s">
        <v>1916</v>
      </c>
      <c r="B834" s="857" t="s">
        <v>1878</v>
      </c>
      <c r="C834" s="858" t="s">
        <v>3</v>
      </c>
      <c r="D834" s="859">
        <v>31.55</v>
      </c>
    </row>
    <row r="835" spans="1:4" hidden="1" outlineLevel="1" x14ac:dyDescent="0.2">
      <c r="A835" s="852" t="s">
        <v>1917</v>
      </c>
      <c r="B835" s="853" t="s">
        <v>1442</v>
      </c>
      <c r="C835" s="854"/>
      <c r="D835" s="855"/>
    </row>
    <row r="836" spans="1:4" hidden="1" outlineLevel="1" x14ac:dyDescent="0.2">
      <c r="A836" s="860" t="s">
        <v>1918</v>
      </c>
      <c r="B836" s="861" t="s">
        <v>1868</v>
      </c>
      <c r="C836" s="862" t="s">
        <v>3</v>
      </c>
      <c r="D836" s="863">
        <v>41.14</v>
      </c>
    </row>
    <row r="837" spans="1:4" hidden="1" outlineLevel="1" x14ac:dyDescent="0.2">
      <c r="A837" s="856" t="s">
        <v>1919</v>
      </c>
      <c r="B837" s="857" t="s">
        <v>1878</v>
      </c>
      <c r="C837" s="858" t="s">
        <v>3</v>
      </c>
      <c r="D837" s="859">
        <v>17.73</v>
      </c>
    </row>
    <row r="838" spans="1:4" collapsed="1" x14ac:dyDescent="0.2">
      <c r="A838" s="1047" t="s">
        <v>1133</v>
      </c>
      <c r="B838" s="1048" t="s">
        <v>548</v>
      </c>
      <c r="C838" s="1049"/>
      <c r="D838" s="1050">
        <f>SUM(D840:D878)</f>
        <v>235.11999999999998</v>
      </c>
    </row>
    <row r="839" spans="1:4" hidden="1" outlineLevel="1" x14ac:dyDescent="0.2">
      <c r="A839" s="1051" t="s">
        <v>1920</v>
      </c>
      <c r="B839" s="1052" t="s">
        <v>1420</v>
      </c>
      <c r="C839" s="1053"/>
      <c r="D839" s="1054"/>
    </row>
    <row r="840" spans="1:4" hidden="1" outlineLevel="1" x14ac:dyDescent="0.2">
      <c r="A840" s="1059" t="s">
        <v>1921</v>
      </c>
      <c r="B840" s="1060" t="s">
        <v>2822</v>
      </c>
      <c r="C840" s="1061" t="s">
        <v>3</v>
      </c>
      <c r="D840" s="1062">
        <v>6.2</v>
      </c>
    </row>
    <row r="841" spans="1:4" hidden="1" outlineLevel="1" x14ac:dyDescent="0.2">
      <c r="A841" s="1051" t="s">
        <v>1922</v>
      </c>
      <c r="B841" s="1052" t="s">
        <v>1421</v>
      </c>
      <c r="C841" s="1053"/>
      <c r="D841" s="1054"/>
    </row>
    <row r="842" spans="1:4" hidden="1" outlineLevel="1" x14ac:dyDescent="0.2">
      <c r="A842" s="1055" t="s">
        <v>1923</v>
      </c>
      <c r="B842" s="1056" t="s">
        <v>2822</v>
      </c>
      <c r="C842" s="1057" t="s">
        <v>3</v>
      </c>
      <c r="D842" s="1058">
        <v>1.92</v>
      </c>
    </row>
    <row r="843" spans="1:4" hidden="1" outlineLevel="1" x14ac:dyDescent="0.2">
      <c r="A843" s="1051" t="s">
        <v>1924</v>
      </c>
      <c r="B843" s="1052" t="s">
        <v>1422</v>
      </c>
      <c r="C843" s="1053"/>
      <c r="D843" s="1054"/>
    </row>
    <row r="844" spans="1:4" hidden="1" outlineLevel="1" x14ac:dyDescent="0.2">
      <c r="A844" s="1059" t="s">
        <v>1925</v>
      </c>
      <c r="B844" s="1060" t="s">
        <v>2822</v>
      </c>
      <c r="C844" s="1061" t="s">
        <v>3</v>
      </c>
      <c r="D844" s="1062">
        <v>1.92</v>
      </c>
    </row>
    <row r="845" spans="1:4" hidden="1" outlineLevel="1" x14ac:dyDescent="0.2">
      <c r="A845" s="1051" t="s">
        <v>1926</v>
      </c>
      <c r="B845" s="1052" t="s">
        <v>1423</v>
      </c>
      <c r="C845" s="1053"/>
      <c r="D845" s="1054"/>
    </row>
    <row r="846" spans="1:4" hidden="1" outlineLevel="1" x14ac:dyDescent="0.2">
      <c r="A846" s="1055" t="s">
        <v>1927</v>
      </c>
      <c r="B846" s="1056" t="s">
        <v>2822</v>
      </c>
      <c r="C846" s="1057" t="s">
        <v>3</v>
      </c>
      <c r="D846" s="1058">
        <v>1.92</v>
      </c>
    </row>
    <row r="847" spans="1:4" hidden="1" outlineLevel="1" x14ac:dyDescent="0.2">
      <c r="A847" s="1051" t="s">
        <v>1928</v>
      </c>
      <c r="B847" s="1052" t="s">
        <v>677</v>
      </c>
      <c r="C847" s="1053"/>
      <c r="D847" s="1054"/>
    </row>
    <row r="848" spans="1:4" hidden="1" outlineLevel="1" x14ac:dyDescent="0.2">
      <c r="A848" s="1059" t="s">
        <v>1929</v>
      </c>
      <c r="B848" s="1060" t="s">
        <v>2822</v>
      </c>
      <c r="C848" s="1061" t="s">
        <v>3</v>
      </c>
      <c r="D848" s="1062">
        <v>15.54</v>
      </c>
    </row>
    <row r="849" spans="1:4" hidden="1" outlineLevel="1" x14ac:dyDescent="0.2">
      <c r="A849" s="1051" t="s">
        <v>1930</v>
      </c>
      <c r="B849" s="1052" t="s">
        <v>1424</v>
      </c>
      <c r="C849" s="1053"/>
      <c r="D849" s="1054"/>
    </row>
    <row r="850" spans="1:4" hidden="1" outlineLevel="1" x14ac:dyDescent="0.2">
      <c r="A850" s="1055" t="s">
        <v>1931</v>
      </c>
      <c r="B850" s="1056" t="s">
        <v>2822</v>
      </c>
      <c r="C850" s="1057" t="s">
        <v>3</v>
      </c>
      <c r="D850" s="1058">
        <v>13.56</v>
      </c>
    </row>
    <row r="851" spans="1:4" hidden="1" outlineLevel="1" x14ac:dyDescent="0.2">
      <c r="A851" s="1051" t="s">
        <v>1932</v>
      </c>
      <c r="B851" s="1052" t="s">
        <v>1425</v>
      </c>
      <c r="C851" s="1053"/>
      <c r="D851" s="1054"/>
    </row>
    <row r="852" spans="1:4" hidden="1" outlineLevel="1" x14ac:dyDescent="0.2">
      <c r="A852" s="1059" t="s">
        <v>1933</v>
      </c>
      <c r="B852" s="1060" t="s">
        <v>2822</v>
      </c>
      <c r="C852" s="1061" t="s">
        <v>3</v>
      </c>
      <c r="D852" s="1062">
        <v>13.56</v>
      </c>
    </row>
    <row r="853" spans="1:4" hidden="1" outlineLevel="1" x14ac:dyDescent="0.2">
      <c r="A853" s="1051" t="s">
        <v>1934</v>
      </c>
      <c r="B853" s="1052" t="s">
        <v>1426</v>
      </c>
      <c r="C853" s="1053"/>
      <c r="D853" s="1054"/>
    </row>
    <row r="854" spans="1:4" hidden="1" outlineLevel="1" x14ac:dyDescent="0.2">
      <c r="A854" s="1055" t="s">
        <v>1935</v>
      </c>
      <c r="B854" s="1056" t="s">
        <v>2822</v>
      </c>
      <c r="C854" s="1057" t="s">
        <v>3</v>
      </c>
      <c r="D854" s="1058">
        <v>13.56</v>
      </c>
    </row>
    <row r="855" spans="1:4" hidden="1" outlineLevel="1" x14ac:dyDescent="0.2">
      <c r="A855" s="1051" t="s">
        <v>1936</v>
      </c>
      <c r="B855" s="1052" t="s">
        <v>1427</v>
      </c>
      <c r="C855" s="1053"/>
      <c r="D855" s="1054"/>
    </row>
    <row r="856" spans="1:4" hidden="1" outlineLevel="1" x14ac:dyDescent="0.2">
      <c r="A856" s="1059" t="s">
        <v>1937</v>
      </c>
      <c r="B856" s="1060" t="s">
        <v>2822</v>
      </c>
      <c r="C856" s="1061" t="s">
        <v>3</v>
      </c>
      <c r="D856" s="1062">
        <v>13.56</v>
      </c>
    </row>
    <row r="857" spans="1:4" hidden="1" outlineLevel="1" x14ac:dyDescent="0.2">
      <c r="A857" s="1051" t="s">
        <v>1938</v>
      </c>
      <c r="B857" s="1052" t="s">
        <v>1428</v>
      </c>
      <c r="C857" s="1053"/>
      <c r="D857" s="1054"/>
    </row>
    <row r="858" spans="1:4" hidden="1" outlineLevel="1" x14ac:dyDescent="0.2">
      <c r="A858" s="1055" t="s">
        <v>1939</v>
      </c>
      <c r="B858" s="1056" t="s">
        <v>2822</v>
      </c>
      <c r="C858" s="1057" t="s">
        <v>3</v>
      </c>
      <c r="D858" s="1058">
        <v>14.2</v>
      </c>
    </row>
    <row r="859" spans="1:4" hidden="1" outlineLevel="1" x14ac:dyDescent="0.2">
      <c r="A859" s="1051" t="s">
        <v>1940</v>
      </c>
      <c r="B859" s="1052" t="s">
        <v>1429</v>
      </c>
      <c r="C859" s="1053"/>
      <c r="D859" s="1054"/>
    </row>
    <row r="860" spans="1:4" hidden="1" outlineLevel="1" x14ac:dyDescent="0.2">
      <c r="A860" s="1059" t="s">
        <v>1941</v>
      </c>
      <c r="B860" s="1060" t="s">
        <v>2822</v>
      </c>
      <c r="C860" s="1061" t="s">
        <v>3</v>
      </c>
      <c r="D860" s="1062">
        <v>14.2</v>
      </c>
    </row>
    <row r="861" spans="1:4" hidden="1" outlineLevel="1" x14ac:dyDescent="0.2">
      <c r="A861" s="1051" t="s">
        <v>1942</v>
      </c>
      <c r="B861" s="1052" t="s">
        <v>1430</v>
      </c>
      <c r="C861" s="1053"/>
      <c r="D861" s="1054"/>
    </row>
    <row r="862" spans="1:4" hidden="1" outlineLevel="1" x14ac:dyDescent="0.2">
      <c r="A862" s="1055" t="s">
        <v>1943</v>
      </c>
      <c r="B862" s="1056" t="s">
        <v>2822</v>
      </c>
      <c r="C862" s="1057" t="s">
        <v>3</v>
      </c>
      <c r="D862" s="1058">
        <v>14.2</v>
      </c>
    </row>
    <row r="863" spans="1:4" hidden="1" outlineLevel="1" x14ac:dyDescent="0.2">
      <c r="A863" s="1051" t="s">
        <v>1944</v>
      </c>
      <c r="B863" s="1052" t="s">
        <v>1431</v>
      </c>
      <c r="C863" s="1053"/>
      <c r="D863" s="1054"/>
    </row>
    <row r="864" spans="1:4" hidden="1" outlineLevel="1" x14ac:dyDescent="0.2">
      <c r="A864" s="1059" t="s">
        <v>1945</v>
      </c>
      <c r="B864" s="1060" t="s">
        <v>2822</v>
      </c>
      <c r="C864" s="1061" t="s">
        <v>3</v>
      </c>
      <c r="D864" s="1062">
        <v>12.97</v>
      </c>
    </row>
    <row r="865" spans="1:5" hidden="1" outlineLevel="1" x14ac:dyDescent="0.2">
      <c r="A865" s="1051" t="s">
        <v>1946</v>
      </c>
      <c r="B865" s="1052" t="s">
        <v>1432</v>
      </c>
      <c r="C865" s="1053"/>
      <c r="D865" s="1054"/>
    </row>
    <row r="866" spans="1:5" hidden="1" outlineLevel="1" x14ac:dyDescent="0.2">
      <c r="A866" s="1055" t="s">
        <v>1947</v>
      </c>
      <c r="B866" s="1056" t="s">
        <v>2822</v>
      </c>
      <c r="C866" s="1057" t="s">
        <v>3</v>
      </c>
      <c r="D866" s="1058">
        <v>14.2</v>
      </c>
    </row>
    <row r="867" spans="1:5" hidden="1" outlineLevel="1" x14ac:dyDescent="0.2">
      <c r="A867" s="1051" t="s">
        <v>1948</v>
      </c>
      <c r="B867" s="1052" t="s">
        <v>1433</v>
      </c>
      <c r="C867" s="1053"/>
      <c r="D867" s="1054"/>
    </row>
    <row r="868" spans="1:5" hidden="1" outlineLevel="1" x14ac:dyDescent="0.2">
      <c r="A868" s="1059" t="s">
        <v>1949</v>
      </c>
      <c r="B868" s="1060" t="s">
        <v>2822</v>
      </c>
      <c r="C868" s="1061" t="s">
        <v>3</v>
      </c>
      <c r="D868" s="1062">
        <v>14.2</v>
      </c>
    </row>
    <row r="869" spans="1:5" hidden="1" outlineLevel="1" x14ac:dyDescent="0.2">
      <c r="A869" s="1051" t="s">
        <v>1950</v>
      </c>
      <c r="B869" s="1052" t="s">
        <v>1434</v>
      </c>
      <c r="C869" s="1053"/>
      <c r="D869" s="1054"/>
    </row>
    <row r="870" spans="1:5" hidden="1" outlineLevel="1" x14ac:dyDescent="0.2">
      <c r="A870" s="1055" t="s">
        <v>1951</v>
      </c>
      <c r="B870" s="1056" t="s">
        <v>2822</v>
      </c>
      <c r="C870" s="1057" t="s">
        <v>3</v>
      </c>
      <c r="D870" s="1058">
        <v>14.2</v>
      </c>
    </row>
    <row r="871" spans="1:5" hidden="1" outlineLevel="1" x14ac:dyDescent="0.2">
      <c r="A871" s="1051" t="s">
        <v>1952</v>
      </c>
      <c r="B871" s="1052" t="s">
        <v>1436</v>
      </c>
      <c r="C871" s="1053"/>
      <c r="D871" s="1054"/>
    </row>
    <row r="872" spans="1:5" hidden="1" outlineLevel="1" x14ac:dyDescent="0.2">
      <c r="A872" s="1059" t="s">
        <v>1953</v>
      </c>
      <c r="B872" s="1060" t="s">
        <v>2822</v>
      </c>
      <c r="C872" s="1061" t="s">
        <v>3</v>
      </c>
      <c r="D872" s="1062">
        <v>14.2</v>
      </c>
    </row>
    <row r="873" spans="1:5" hidden="1" outlineLevel="1" x14ac:dyDescent="0.2">
      <c r="A873" s="1051" t="s">
        <v>1954</v>
      </c>
      <c r="B873" s="1052" t="s">
        <v>1439</v>
      </c>
      <c r="C873" s="1053"/>
      <c r="D873" s="1054"/>
    </row>
    <row r="874" spans="1:5" hidden="1" outlineLevel="1" x14ac:dyDescent="0.2">
      <c r="A874" s="1055" t="s">
        <v>1955</v>
      </c>
      <c r="B874" s="1056" t="s">
        <v>2822</v>
      </c>
      <c r="C874" s="1057" t="s">
        <v>3</v>
      </c>
      <c r="D874" s="1058">
        <v>14.2</v>
      </c>
    </row>
    <row r="875" spans="1:5" hidden="1" outlineLevel="1" x14ac:dyDescent="0.2">
      <c r="A875" s="1051" t="s">
        <v>1956</v>
      </c>
      <c r="B875" s="1052" t="s">
        <v>1442</v>
      </c>
      <c r="C875" s="1053"/>
      <c r="D875" s="1054"/>
    </row>
    <row r="876" spans="1:5" hidden="1" outlineLevel="1" x14ac:dyDescent="0.2">
      <c r="A876" s="1059" t="s">
        <v>1957</v>
      </c>
      <c r="B876" s="1060" t="s">
        <v>2822</v>
      </c>
      <c r="C876" s="1061" t="s">
        <v>3</v>
      </c>
      <c r="D876" s="1062">
        <v>23.5</v>
      </c>
    </row>
    <row r="877" spans="1:5" hidden="1" outlineLevel="1" x14ac:dyDescent="0.2">
      <c r="A877" s="1051" t="s">
        <v>1958</v>
      </c>
      <c r="B877" s="1052" t="s">
        <v>1445</v>
      </c>
      <c r="C877" s="1053"/>
      <c r="D877" s="1054"/>
    </row>
    <row r="878" spans="1:5" hidden="1" outlineLevel="1" x14ac:dyDescent="0.2">
      <c r="A878" s="1055" t="s">
        <v>1959</v>
      </c>
      <c r="B878" s="1056" t="s">
        <v>2822</v>
      </c>
      <c r="C878" s="1057" t="s">
        <v>3</v>
      </c>
      <c r="D878" s="1058">
        <v>3.31</v>
      </c>
    </row>
    <row r="879" spans="1:5" collapsed="1" x14ac:dyDescent="0.2">
      <c r="A879" s="1047" t="s">
        <v>1132</v>
      </c>
      <c r="B879" s="1048" t="s">
        <v>438</v>
      </c>
      <c r="C879" s="1049"/>
      <c r="D879" s="1050">
        <f>SUM(D881:D931)</f>
        <v>2519.5299999999997</v>
      </c>
    </row>
    <row r="880" spans="1:5" hidden="1" outlineLevel="1" x14ac:dyDescent="0.2">
      <c r="A880" s="1051" t="s">
        <v>1960</v>
      </c>
      <c r="B880" s="1052" t="s">
        <v>1420</v>
      </c>
      <c r="C880" s="1053"/>
      <c r="D880" s="1054"/>
      <c r="E880" s="27">
        <f>D883+D887+D891+D895</f>
        <v>2039.55</v>
      </c>
    </row>
    <row r="881" spans="1:4" hidden="1" outlineLevel="1" x14ac:dyDescent="0.2">
      <c r="A881" s="1059" t="s">
        <v>1961</v>
      </c>
      <c r="B881" s="1060" t="s">
        <v>2816</v>
      </c>
      <c r="C881" s="1061" t="s">
        <v>14</v>
      </c>
      <c r="D881" s="1062">
        <v>25.21</v>
      </c>
    </row>
    <row r="882" spans="1:4" hidden="1" outlineLevel="1" x14ac:dyDescent="0.2">
      <c r="A882" s="1055" t="s">
        <v>1962</v>
      </c>
      <c r="B882" s="1056" t="s">
        <v>2817</v>
      </c>
      <c r="C882" s="1057" t="s">
        <v>14</v>
      </c>
      <c r="D882" s="1058">
        <v>21.58</v>
      </c>
    </row>
    <row r="883" spans="1:4" hidden="1" outlineLevel="1" x14ac:dyDescent="0.2">
      <c r="A883" s="1059" t="s">
        <v>1963</v>
      </c>
      <c r="B883" s="1060" t="s">
        <v>2818</v>
      </c>
      <c r="C883" s="1061" t="s">
        <v>14</v>
      </c>
      <c r="D883" s="1062">
        <v>573.35</v>
      </c>
    </row>
    <row r="884" spans="1:4" hidden="1" outlineLevel="1" x14ac:dyDescent="0.2">
      <c r="A884" s="1051" t="s">
        <v>1964</v>
      </c>
      <c r="B884" s="1052" t="s">
        <v>1421</v>
      </c>
      <c r="C884" s="1053"/>
      <c r="D884" s="1054"/>
    </row>
    <row r="885" spans="1:4" hidden="1" outlineLevel="1" x14ac:dyDescent="0.2">
      <c r="A885" s="1055" t="s">
        <v>1965</v>
      </c>
      <c r="B885" s="1056" t="s">
        <v>2816</v>
      </c>
      <c r="C885" s="1057" t="s">
        <v>14</v>
      </c>
      <c r="D885" s="1058">
        <v>18.98</v>
      </c>
    </row>
    <row r="886" spans="1:4" hidden="1" outlineLevel="1" x14ac:dyDescent="0.2">
      <c r="A886" s="1059" t="s">
        <v>1966</v>
      </c>
      <c r="B886" s="1060" t="s">
        <v>2817</v>
      </c>
      <c r="C886" s="1061" t="s">
        <v>14</v>
      </c>
      <c r="D886" s="1062">
        <v>17.8</v>
      </c>
    </row>
    <row r="887" spans="1:4" hidden="1" outlineLevel="1" x14ac:dyDescent="0.2">
      <c r="A887" s="1055" t="s">
        <v>1967</v>
      </c>
      <c r="B887" s="1056" t="s">
        <v>2818</v>
      </c>
      <c r="C887" s="1057" t="s">
        <v>14</v>
      </c>
      <c r="D887" s="1058">
        <v>498.3</v>
      </c>
    </row>
    <row r="888" spans="1:4" hidden="1" outlineLevel="1" x14ac:dyDescent="0.2">
      <c r="A888" s="1051" t="s">
        <v>1968</v>
      </c>
      <c r="B888" s="1052" t="s">
        <v>1422</v>
      </c>
      <c r="C888" s="1053"/>
      <c r="D888" s="1054"/>
    </row>
    <row r="889" spans="1:4" hidden="1" outlineLevel="1" x14ac:dyDescent="0.2">
      <c r="A889" s="1059" t="s">
        <v>1969</v>
      </c>
      <c r="B889" s="1060" t="s">
        <v>2816</v>
      </c>
      <c r="C889" s="1061" t="s">
        <v>14</v>
      </c>
      <c r="D889" s="1062">
        <v>18.93</v>
      </c>
    </row>
    <row r="890" spans="1:4" hidden="1" outlineLevel="1" x14ac:dyDescent="0.2">
      <c r="A890" s="1055" t="s">
        <v>1970</v>
      </c>
      <c r="B890" s="1056" t="s">
        <v>2817</v>
      </c>
      <c r="C890" s="1057" t="s">
        <v>14</v>
      </c>
      <c r="D890" s="1058">
        <v>17.79</v>
      </c>
    </row>
    <row r="891" spans="1:4" hidden="1" outlineLevel="1" x14ac:dyDescent="0.2">
      <c r="A891" s="1059" t="s">
        <v>1971</v>
      </c>
      <c r="B891" s="1060" t="s">
        <v>2818</v>
      </c>
      <c r="C891" s="1061" t="s">
        <v>14</v>
      </c>
      <c r="D891" s="1062">
        <v>501.35</v>
      </c>
    </row>
    <row r="892" spans="1:4" hidden="1" outlineLevel="1" x14ac:dyDescent="0.2">
      <c r="A892" s="1051" t="s">
        <v>1972</v>
      </c>
      <c r="B892" s="1052" t="s">
        <v>1423</v>
      </c>
      <c r="C892" s="1053"/>
      <c r="D892" s="1054"/>
    </row>
    <row r="893" spans="1:4" hidden="1" outlineLevel="1" x14ac:dyDescent="0.2">
      <c r="A893" s="1055" t="s">
        <v>1973</v>
      </c>
      <c r="B893" s="1056" t="s">
        <v>2816</v>
      </c>
      <c r="C893" s="1057" t="s">
        <v>14</v>
      </c>
      <c r="D893" s="1058">
        <v>18.98</v>
      </c>
    </row>
    <row r="894" spans="1:4" hidden="1" outlineLevel="1" x14ac:dyDescent="0.2">
      <c r="A894" s="1059" t="s">
        <v>1974</v>
      </c>
      <c r="B894" s="1060" t="s">
        <v>2817</v>
      </c>
      <c r="C894" s="1061" t="s">
        <v>14</v>
      </c>
      <c r="D894" s="1062">
        <v>29.52</v>
      </c>
    </row>
    <row r="895" spans="1:4" hidden="1" outlineLevel="1" x14ac:dyDescent="0.2">
      <c r="A895" s="1055" t="s">
        <v>1975</v>
      </c>
      <c r="B895" s="1056" t="s">
        <v>2818</v>
      </c>
      <c r="C895" s="1057" t="s">
        <v>14</v>
      </c>
      <c r="D895" s="1058">
        <v>466.55</v>
      </c>
    </row>
    <row r="896" spans="1:4" hidden="1" outlineLevel="1" x14ac:dyDescent="0.2">
      <c r="A896" s="1051" t="s">
        <v>1976</v>
      </c>
      <c r="B896" s="1052" t="s">
        <v>677</v>
      </c>
      <c r="C896" s="1053"/>
      <c r="D896" s="1054"/>
    </row>
    <row r="897" spans="1:4" hidden="1" outlineLevel="1" x14ac:dyDescent="0.2">
      <c r="A897" s="1059" t="s">
        <v>1977</v>
      </c>
      <c r="B897" s="1060" t="s">
        <v>2817</v>
      </c>
      <c r="C897" s="1061" t="s">
        <v>14</v>
      </c>
      <c r="D897" s="1062">
        <v>17.809999999999999</v>
      </c>
    </row>
    <row r="898" spans="1:4" hidden="1" outlineLevel="1" x14ac:dyDescent="0.2">
      <c r="A898" s="1051" t="s">
        <v>1978</v>
      </c>
      <c r="B898" s="1052" t="s">
        <v>1424</v>
      </c>
      <c r="C898" s="1053"/>
      <c r="D898" s="1054"/>
    </row>
    <row r="899" spans="1:4" hidden="1" outlineLevel="1" x14ac:dyDescent="0.2">
      <c r="A899" s="1055" t="s">
        <v>1979</v>
      </c>
      <c r="B899" s="1056" t="s">
        <v>2817</v>
      </c>
      <c r="C899" s="1057" t="s">
        <v>14</v>
      </c>
      <c r="D899" s="1058">
        <v>17.809999999999999</v>
      </c>
    </row>
    <row r="900" spans="1:4" hidden="1" outlineLevel="1" x14ac:dyDescent="0.2">
      <c r="A900" s="1051" t="s">
        <v>1980</v>
      </c>
      <c r="B900" s="1052" t="s">
        <v>1425</v>
      </c>
      <c r="C900" s="1053"/>
      <c r="D900" s="1054"/>
    </row>
    <row r="901" spans="1:4" hidden="1" outlineLevel="1" x14ac:dyDescent="0.2">
      <c r="A901" s="1059" t="s">
        <v>1981</v>
      </c>
      <c r="B901" s="1060" t="s">
        <v>2817</v>
      </c>
      <c r="C901" s="1061" t="s">
        <v>14</v>
      </c>
      <c r="D901" s="1062">
        <v>17.809999999999999</v>
      </c>
    </row>
    <row r="902" spans="1:4" hidden="1" outlineLevel="1" x14ac:dyDescent="0.2">
      <c r="A902" s="1051" t="s">
        <v>1982</v>
      </c>
      <c r="B902" s="1052" t="s">
        <v>1426</v>
      </c>
      <c r="C902" s="1053"/>
      <c r="D902" s="1054"/>
    </row>
    <row r="903" spans="1:4" hidden="1" outlineLevel="1" x14ac:dyDescent="0.2">
      <c r="A903" s="1055" t="s">
        <v>1983</v>
      </c>
      <c r="B903" s="1056" t="s">
        <v>2817</v>
      </c>
      <c r="C903" s="1057" t="s">
        <v>14</v>
      </c>
      <c r="D903" s="1058">
        <v>17.809999999999999</v>
      </c>
    </row>
    <row r="904" spans="1:4" hidden="1" outlineLevel="1" x14ac:dyDescent="0.2">
      <c r="A904" s="1051" t="s">
        <v>1984</v>
      </c>
      <c r="B904" s="1052" t="s">
        <v>1427</v>
      </c>
      <c r="C904" s="1053"/>
      <c r="D904" s="1054"/>
    </row>
    <row r="905" spans="1:4" hidden="1" outlineLevel="1" x14ac:dyDescent="0.2">
      <c r="A905" s="1059" t="s">
        <v>1985</v>
      </c>
      <c r="B905" s="1060" t="s">
        <v>2817</v>
      </c>
      <c r="C905" s="1061" t="s">
        <v>14</v>
      </c>
      <c r="D905" s="1062">
        <v>17.809999999999999</v>
      </c>
    </row>
    <row r="906" spans="1:4" hidden="1" outlineLevel="1" x14ac:dyDescent="0.2">
      <c r="A906" s="1051" t="s">
        <v>1986</v>
      </c>
      <c r="B906" s="1052" t="s">
        <v>1428</v>
      </c>
      <c r="C906" s="1053"/>
      <c r="D906" s="1054"/>
    </row>
    <row r="907" spans="1:4" hidden="1" outlineLevel="1" x14ac:dyDescent="0.2">
      <c r="A907" s="1055" t="s">
        <v>1987</v>
      </c>
      <c r="B907" s="1056" t="s">
        <v>2817</v>
      </c>
      <c r="C907" s="1057" t="s">
        <v>14</v>
      </c>
      <c r="D907" s="1058">
        <v>17.809999999999999</v>
      </c>
    </row>
    <row r="908" spans="1:4" hidden="1" outlineLevel="1" x14ac:dyDescent="0.2">
      <c r="A908" s="1051" t="s">
        <v>1988</v>
      </c>
      <c r="B908" s="1052" t="s">
        <v>1429</v>
      </c>
      <c r="C908" s="1053"/>
      <c r="D908" s="1054"/>
    </row>
    <row r="909" spans="1:4" hidden="1" outlineLevel="1" x14ac:dyDescent="0.2">
      <c r="A909" s="1059" t="s">
        <v>1989</v>
      </c>
      <c r="B909" s="1060" t="s">
        <v>2817</v>
      </c>
      <c r="C909" s="1061" t="s">
        <v>14</v>
      </c>
      <c r="D909" s="1062">
        <v>17.809999999999999</v>
      </c>
    </row>
    <row r="910" spans="1:4" hidden="1" outlineLevel="1" x14ac:dyDescent="0.2">
      <c r="A910" s="1051" t="s">
        <v>1990</v>
      </c>
      <c r="B910" s="1052" t="s">
        <v>1430</v>
      </c>
      <c r="C910" s="1053"/>
      <c r="D910" s="1054"/>
    </row>
    <row r="911" spans="1:4" hidden="1" outlineLevel="1" x14ac:dyDescent="0.2">
      <c r="A911" s="1055" t="s">
        <v>1991</v>
      </c>
      <c r="B911" s="1056" t="s">
        <v>2817</v>
      </c>
      <c r="C911" s="1057" t="s">
        <v>14</v>
      </c>
      <c r="D911" s="1058">
        <v>17.809999999999999</v>
      </c>
    </row>
    <row r="912" spans="1:4" hidden="1" outlineLevel="1" x14ac:dyDescent="0.2">
      <c r="A912" s="1051" t="s">
        <v>1992</v>
      </c>
      <c r="B912" s="1052" t="s">
        <v>1431</v>
      </c>
      <c r="C912" s="1053"/>
      <c r="D912" s="1054"/>
    </row>
    <row r="913" spans="1:4" hidden="1" outlineLevel="1" x14ac:dyDescent="0.2">
      <c r="A913" s="1059" t="s">
        <v>1993</v>
      </c>
      <c r="B913" s="1060" t="s">
        <v>2817</v>
      </c>
      <c r="C913" s="1061" t="s">
        <v>14</v>
      </c>
      <c r="D913" s="1062">
        <v>17.809999999999999</v>
      </c>
    </row>
    <row r="914" spans="1:4" hidden="1" outlineLevel="1" x14ac:dyDescent="0.2">
      <c r="A914" s="1051" t="s">
        <v>1994</v>
      </c>
      <c r="B914" s="1052" t="s">
        <v>1432</v>
      </c>
      <c r="C914" s="1053"/>
      <c r="D914" s="1054"/>
    </row>
    <row r="915" spans="1:4" hidden="1" outlineLevel="1" x14ac:dyDescent="0.2">
      <c r="A915" s="1055" t="s">
        <v>1995</v>
      </c>
      <c r="B915" s="1056" t="s">
        <v>2817</v>
      </c>
      <c r="C915" s="1057" t="s">
        <v>14</v>
      </c>
      <c r="D915" s="1058">
        <v>17.809999999999999</v>
      </c>
    </row>
    <row r="916" spans="1:4" hidden="1" outlineLevel="1" x14ac:dyDescent="0.2">
      <c r="A916" s="1051" t="s">
        <v>1996</v>
      </c>
      <c r="B916" s="1052" t="s">
        <v>1433</v>
      </c>
      <c r="C916" s="1053"/>
      <c r="D916" s="1054"/>
    </row>
    <row r="917" spans="1:4" hidden="1" outlineLevel="1" x14ac:dyDescent="0.2">
      <c r="A917" s="1059" t="s">
        <v>1997</v>
      </c>
      <c r="B917" s="1060" t="s">
        <v>2817</v>
      </c>
      <c r="C917" s="1061" t="s">
        <v>14</v>
      </c>
      <c r="D917" s="1062">
        <v>17.809999999999999</v>
      </c>
    </row>
    <row r="918" spans="1:4" hidden="1" outlineLevel="1" x14ac:dyDescent="0.2">
      <c r="A918" s="1051" t="s">
        <v>1998</v>
      </c>
      <c r="B918" s="1052" t="s">
        <v>1434</v>
      </c>
      <c r="C918" s="1053"/>
      <c r="D918" s="1054"/>
    </row>
    <row r="919" spans="1:4" hidden="1" outlineLevel="1" x14ac:dyDescent="0.2">
      <c r="A919" s="1055" t="s">
        <v>1999</v>
      </c>
      <c r="B919" s="1056" t="s">
        <v>2817</v>
      </c>
      <c r="C919" s="1057" t="s">
        <v>14</v>
      </c>
      <c r="D919" s="1058">
        <v>17.809999999999999</v>
      </c>
    </row>
    <row r="920" spans="1:4" hidden="1" outlineLevel="1" x14ac:dyDescent="0.2">
      <c r="A920" s="1051" t="s">
        <v>2000</v>
      </c>
      <c r="B920" s="1052" t="s">
        <v>1436</v>
      </c>
      <c r="C920" s="1053"/>
      <c r="D920" s="1054"/>
    </row>
    <row r="921" spans="1:4" hidden="1" outlineLevel="1" x14ac:dyDescent="0.2">
      <c r="A921" s="1059" t="s">
        <v>2001</v>
      </c>
      <c r="B921" s="1060" t="s">
        <v>2817</v>
      </c>
      <c r="C921" s="1061" t="s">
        <v>14</v>
      </c>
      <c r="D921" s="1062">
        <v>17.809999999999999</v>
      </c>
    </row>
    <row r="922" spans="1:4" hidden="1" outlineLevel="1" x14ac:dyDescent="0.2">
      <c r="A922" s="1051" t="s">
        <v>2002</v>
      </c>
      <c r="B922" s="1052" t="s">
        <v>1439</v>
      </c>
      <c r="C922" s="1053"/>
      <c r="D922" s="1054"/>
    </row>
    <row r="923" spans="1:4" hidden="1" outlineLevel="1" x14ac:dyDescent="0.2">
      <c r="A923" s="1055" t="s">
        <v>2003</v>
      </c>
      <c r="B923" s="1056" t="s">
        <v>2817</v>
      </c>
      <c r="C923" s="1057" t="s">
        <v>14</v>
      </c>
      <c r="D923" s="1058">
        <v>17.809999999999999</v>
      </c>
    </row>
    <row r="924" spans="1:4" hidden="1" outlineLevel="1" x14ac:dyDescent="0.2">
      <c r="A924" s="1051" t="s">
        <v>2004</v>
      </c>
      <c r="B924" s="1052" t="s">
        <v>1442</v>
      </c>
      <c r="C924" s="1053"/>
      <c r="D924" s="1054"/>
    </row>
    <row r="925" spans="1:4" hidden="1" outlineLevel="1" x14ac:dyDescent="0.2">
      <c r="A925" s="1059" t="s">
        <v>2005</v>
      </c>
      <c r="B925" s="1060" t="s">
        <v>2817</v>
      </c>
      <c r="C925" s="1061" t="s">
        <v>14</v>
      </c>
      <c r="D925" s="1062">
        <v>31.26</v>
      </c>
    </row>
    <row r="926" spans="1:4" hidden="1" outlineLevel="1" x14ac:dyDescent="0.2">
      <c r="A926" s="1051" t="s">
        <v>2006</v>
      </c>
      <c r="B926" s="1052" t="s">
        <v>1445</v>
      </c>
      <c r="C926" s="1053"/>
      <c r="D926" s="1054"/>
    </row>
    <row r="927" spans="1:4" hidden="1" outlineLevel="1" x14ac:dyDescent="0.2">
      <c r="A927" s="1055" t="s">
        <v>2007</v>
      </c>
      <c r="B927" s="1056" t="s">
        <v>2817</v>
      </c>
      <c r="C927" s="1057" t="s">
        <v>14</v>
      </c>
      <c r="D927" s="1058">
        <v>16.11</v>
      </c>
    </row>
    <row r="928" spans="1:4" hidden="1" outlineLevel="1" x14ac:dyDescent="0.2">
      <c r="A928" s="1051" t="s">
        <v>2008</v>
      </c>
      <c r="B928" s="1052" t="s">
        <v>1448</v>
      </c>
      <c r="C928" s="1053"/>
      <c r="D928" s="1054"/>
    </row>
    <row r="929" spans="1:4" hidden="1" outlineLevel="1" x14ac:dyDescent="0.2">
      <c r="A929" s="1059" t="s">
        <v>2009</v>
      </c>
      <c r="B929" s="1060" t="s">
        <v>2817</v>
      </c>
      <c r="C929" s="1061" t="s">
        <v>14</v>
      </c>
      <c r="D929" s="1062">
        <v>8.31</v>
      </c>
    </row>
    <row r="930" spans="1:4" hidden="1" outlineLevel="1" x14ac:dyDescent="0.2">
      <c r="A930" s="1051" t="s">
        <v>2010</v>
      </c>
      <c r="B930" s="1052" t="s">
        <v>1502</v>
      </c>
      <c r="C930" s="1053"/>
      <c r="D930" s="1054"/>
    </row>
    <row r="931" spans="1:4" hidden="1" outlineLevel="1" x14ac:dyDescent="0.2">
      <c r="A931" s="1055" t="s">
        <v>2011</v>
      </c>
      <c r="B931" s="1056" t="s">
        <v>2817</v>
      </c>
      <c r="C931" s="1057" t="s">
        <v>14</v>
      </c>
      <c r="D931" s="1058">
        <v>6.17</v>
      </c>
    </row>
    <row r="932" spans="1:4" collapsed="1" x14ac:dyDescent="0.2">
      <c r="A932" s="848" t="s">
        <v>1131</v>
      </c>
      <c r="B932" s="849" t="s">
        <v>1125</v>
      </c>
      <c r="C932" s="850"/>
      <c r="D932" s="851">
        <f>SUM(D934:D1048)</f>
        <v>11641</v>
      </c>
    </row>
    <row r="933" spans="1:4" hidden="1" outlineLevel="1" x14ac:dyDescent="0.2">
      <c r="A933" s="852" t="s">
        <v>2012</v>
      </c>
      <c r="B933" s="853" t="s">
        <v>1420</v>
      </c>
      <c r="C933" s="854"/>
      <c r="D933" s="855"/>
    </row>
    <row r="934" spans="1:4" hidden="1" outlineLevel="1" x14ac:dyDescent="0.2">
      <c r="A934" s="856" t="s">
        <v>2013</v>
      </c>
      <c r="B934" s="857" t="s">
        <v>833</v>
      </c>
      <c r="C934" s="858" t="s">
        <v>14</v>
      </c>
      <c r="D934" s="859">
        <v>148.69</v>
      </c>
    </row>
    <row r="935" spans="1:4" hidden="1" outlineLevel="1" x14ac:dyDescent="0.2">
      <c r="A935" s="860" t="s">
        <v>2014</v>
      </c>
      <c r="B935" s="861" t="s">
        <v>795</v>
      </c>
      <c r="C935" s="862" t="s">
        <v>14</v>
      </c>
      <c r="D935" s="863">
        <v>7.38</v>
      </c>
    </row>
    <row r="936" spans="1:4" hidden="1" outlineLevel="1" x14ac:dyDescent="0.2">
      <c r="A936" s="856" t="s">
        <v>2015</v>
      </c>
      <c r="B936" s="857" t="s">
        <v>796</v>
      </c>
      <c r="C936" s="858" t="s">
        <v>14</v>
      </c>
      <c r="D936" s="859">
        <v>96.44</v>
      </c>
    </row>
    <row r="937" spans="1:4" hidden="1" outlineLevel="1" x14ac:dyDescent="0.2">
      <c r="A937" s="860" t="s">
        <v>2016</v>
      </c>
      <c r="B937" s="861" t="s">
        <v>2017</v>
      </c>
      <c r="C937" s="862" t="s">
        <v>14</v>
      </c>
      <c r="D937" s="863">
        <v>47.84</v>
      </c>
    </row>
    <row r="938" spans="1:4" hidden="1" outlineLevel="1" x14ac:dyDescent="0.2">
      <c r="A938" s="856" t="s">
        <v>2018</v>
      </c>
      <c r="B938" s="857" t="s">
        <v>1124</v>
      </c>
      <c r="C938" s="858" t="s">
        <v>14</v>
      </c>
      <c r="D938" s="859">
        <v>83.42</v>
      </c>
    </row>
    <row r="939" spans="1:4" hidden="1" outlineLevel="1" x14ac:dyDescent="0.2">
      <c r="A939" s="860" t="s">
        <v>2019</v>
      </c>
      <c r="B939" s="861" t="s">
        <v>810</v>
      </c>
      <c r="C939" s="862" t="s">
        <v>14</v>
      </c>
      <c r="D939" s="863">
        <v>134.53</v>
      </c>
    </row>
    <row r="940" spans="1:4" hidden="1" outlineLevel="1" x14ac:dyDescent="0.2">
      <c r="A940" s="856" t="s">
        <v>2020</v>
      </c>
      <c r="B940" s="857" t="s">
        <v>1123</v>
      </c>
      <c r="C940" s="858" t="s">
        <v>14</v>
      </c>
      <c r="D940" s="859">
        <v>1.02</v>
      </c>
    </row>
    <row r="941" spans="1:4" hidden="1" outlineLevel="1" x14ac:dyDescent="0.2">
      <c r="A941" s="860" t="s">
        <v>2021</v>
      </c>
      <c r="B941" s="861" t="s">
        <v>2022</v>
      </c>
      <c r="C941" s="862" t="s">
        <v>14</v>
      </c>
      <c r="D941" s="863">
        <v>637.53</v>
      </c>
    </row>
    <row r="942" spans="1:4" hidden="1" outlineLevel="1" x14ac:dyDescent="0.2">
      <c r="A942" s="856" t="s">
        <v>2023</v>
      </c>
      <c r="B942" s="857" t="s">
        <v>2024</v>
      </c>
      <c r="C942" s="858" t="s">
        <v>14</v>
      </c>
      <c r="D942" s="859">
        <v>29.68</v>
      </c>
    </row>
    <row r="943" spans="1:4" hidden="1" outlineLevel="1" x14ac:dyDescent="0.2">
      <c r="A943" s="852" t="s">
        <v>2025</v>
      </c>
      <c r="B943" s="853" t="s">
        <v>1421</v>
      </c>
      <c r="C943" s="854"/>
      <c r="D943" s="855"/>
    </row>
    <row r="944" spans="1:4" hidden="1" outlineLevel="1" x14ac:dyDescent="0.2">
      <c r="A944" s="860" t="s">
        <v>2026</v>
      </c>
      <c r="B944" s="861" t="s">
        <v>833</v>
      </c>
      <c r="C944" s="862" t="s">
        <v>14</v>
      </c>
      <c r="D944" s="863">
        <v>69.81</v>
      </c>
    </row>
    <row r="945" spans="1:4" hidden="1" outlineLevel="1" x14ac:dyDescent="0.2">
      <c r="A945" s="856" t="s">
        <v>2027</v>
      </c>
      <c r="B945" s="857" t="s">
        <v>796</v>
      </c>
      <c r="C945" s="858" t="s">
        <v>14</v>
      </c>
      <c r="D945" s="859">
        <v>65.650000000000006</v>
      </c>
    </row>
    <row r="946" spans="1:4" hidden="1" outlineLevel="1" x14ac:dyDescent="0.2">
      <c r="A946" s="860" t="s">
        <v>2028</v>
      </c>
      <c r="B946" s="861" t="s">
        <v>2017</v>
      </c>
      <c r="C946" s="862" t="s">
        <v>14</v>
      </c>
      <c r="D946" s="863">
        <v>36.21</v>
      </c>
    </row>
    <row r="947" spans="1:4" hidden="1" outlineLevel="1" x14ac:dyDescent="0.2">
      <c r="A947" s="856" t="s">
        <v>2029</v>
      </c>
      <c r="B947" s="857" t="s">
        <v>1124</v>
      </c>
      <c r="C947" s="858" t="s">
        <v>14</v>
      </c>
      <c r="D947" s="859">
        <v>56.52</v>
      </c>
    </row>
    <row r="948" spans="1:4" hidden="1" outlineLevel="1" x14ac:dyDescent="0.2">
      <c r="A948" s="860" t="s">
        <v>2030</v>
      </c>
      <c r="B948" s="861" t="s">
        <v>810</v>
      </c>
      <c r="C948" s="862" t="s">
        <v>14</v>
      </c>
      <c r="D948" s="863">
        <v>38.11</v>
      </c>
    </row>
    <row r="949" spans="1:4" hidden="1" outlineLevel="1" x14ac:dyDescent="0.2">
      <c r="A949" s="856" t="s">
        <v>2031</v>
      </c>
      <c r="B949" s="857" t="s">
        <v>1123</v>
      </c>
      <c r="C949" s="858" t="s">
        <v>14</v>
      </c>
      <c r="D949" s="859">
        <v>0.89</v>
      </c>
    </row>
    <row r="950" spans="1:4" hidden="1" outlineLevel="1" x14ac:dyDescent="0.2">
      <c r="A950" s="860" t="s">
        <v>2032</v>
      </c>
      <c r="B950" s="861" t="s">
        <v>2022</v>
      </c>
      <c r="C950" s="862" t="s">
        <v>14</v>
      </c>
      <c r="D950" s="863">
        <v>443.51</v>
      </c>
    </row>
    <row r="951" spans="1:4" hidden="1" outlineLevel="1" x14ac:dyDescent="0.2">
      <c r="A951" s="852" t="s">
        <v>2033</v>
      </c>
      <c r="B951" s="853" t="s">
        <v>1422</v>
      </c>
      <c r="C951" s="854"/>
      <c r="D951" s="855"/>
    </row>
    <row r="952" spans="1:4" hidden="1" outlineLevel="1" x14ac:dyDescent="0.2">
      <c r="A952" s="856" t="s">
        <v>2034</v>
      </c>
      <c r="B952" s="857" t="s">
        <v>796</v>
      </c>
      <c r="C952" s="858" t="s">
        <v>14</v>
      </c>
      <c r="D952" s="859">
        <v>65.540000000000006</v>
      </c>
    </row>
    <row r="953" spans="1:4" hidden="1" outlineLevel="1" x14ac:dyDescent="0.2">
      <c r="A953" s="860" t="s">
        <v>2035</v>
      </c>
      <c r="B953" s="861" t="s">
        <v>2017</v>
      </c>
      <c r="C953" s="862" t="s">
        <v>14</v>
      </c>
      <c r="D953" s="863">
        <v>37.200000000000003</v>
      </c>
    </row>
    <row r="954" spans="1:4" hidden="1" outlineLevel="1" x14ac:dyDescent="0.2">
      <c r="A954" s="856" t="s">
        <v>2036</v>
      </c>
      <c r="B954" s="857" t="s">
        <v>1124</v>
      </c>
      <c r="C954" s="858" t="s">
        <v>14</v>
      </c>
      <c r="D954" s="859">
        <v>56.19</v>
      </c>
    </row>
    <row r="955" spans="1:4" hidden="1" outlineLevel="1" x14ac:dyDescent="0.2">
      <c r="A955" s="860" t="s">
        <v>2037</v>
      </c>
      <c r="B955" s="861" t="s">
        <v>810</v>
      </c>
      <c r="C955" s="862" t="s">
        <v>14</v>
      </c>
      <c r="D955" s="863">
        <v>24.05</v>
      </c>
    </row>
    <row r="956" spans="1:4" hidden="1" outlineLevel="1" x14ac:dyDescent="0.2">
      <c r="A956" s="856" t="s">
        <v>2038</v>
      </c>
      <c r="B956" s="857" t="s">
        <v>2022</v>
      </c>
      <c r="C956" s="858" t="s">
        <v>14</v>
      </c>
      <c r="D956" s="859">
        <v>437.87</v>
      </c>
    </row>
    <row r="957" spans="1:4" hidden="1" outlineLevel="1" x14ac:dyDescent="0.2">
      <c r="A957" s="852" t="s">
        <v>2039</v>
      </c>
      <c r="B957" s="853" t="s">
        <v>1423</v>
      </c>
      <c r="C957" s="854"/>
      <c r="D957" s="855"/>
    </row>
    <row r="958" spans="1:4" hidden="1" outlineLevel="1" x14ac:dyDescent="0.2">
      <c r="A958" s="860" t="s">
        <v>2040</v>
      </c>
      <c r="B958" s="861" t="s">
        <v>796</v>
      </c>
      <c r="C958" s="862" t="s">
        <v>14</v>
      </c>
      <c r="D958" s="863">
        <v>122.79</v>
      </c>
    </row>
    <row r="959" spans="1:4" hidden="1" outlineLevel="1" x14ac:dyDescent="0.2">
      <c r="A959" s="856" t="s">
        <v>2041</v>
      </c>
      <c r="B959" s="857" t="s">
        <v>2017</v>
      </c>
      <c r="C959" s="858" t="s">
        <v>14</v>
      </c>
      <c r="D959" s="859">
        <v>41.09</v>
      </c>
    </row>
    <row r="960" spans="1:4" hidden="1" outlineLevel="1" x14ac:dyDescent="0.2">
      <c r="A960" s="860" t="s">
        <v>2042</v>
      </c>
      <c r="B960" s="861" t="s">
        <v>1124</v>
      </c>
      <c r="C960" s="862" t="s">
        <v>14</v>
      </c>
      <c r="D960" s="863">
        <v>98.86</v>
      </c>
    </row>
    <row r="961" spans="1:4" hidden="1" outlineLevel="1" x14ac:dyDescent="0.2">
      <c r="A961" s="856" t="s">
        <v>2043</v>
      </c>
      <c r="B961" s="857" t="s">
        <v>810</v>
      </c>
      <c r="C961" s="858" t="s">
        <v>14</v>
      </c>
      <c r="D961" s="859">
        <v>46.8</v>
      </c>
    </row>
    <row r="962" spans="1:4" hidden="1" outlineLevel="1" x14ac:dyDescent="0.2">
      <c r="A962" s="860" t="s">
        <v>2044</v>
      </c>
      <c r="B962" s="861" t="s">
        <v>2022</v>
      </c>
      <c r="C962" s="862" t="s">
        <v>14</v>
      </c>
      <c r="D962" s="863">
        <v>692.39</v>
      </c>
    </row>
    <row r="963" spans="1:4" hidden="1" outlineLevel="1" x14ac:dyDescent="0.2">
      <c r="A963" s="852" t="s">
        <v>2045</v>
      </c>
      <c r="B963" s="853" t="s">
        <v>677</v>
      </c>
      <c r="C963" s="854"/>
      <c r="D963" s="855"/>
    </row>
    <row r="964" spans="1:4" hidden="1" outlineLevel="1" x14ac:dyDescent="0.2">
      <c r="A964" s="856" t="s">
        <v>2046</v>
      </c>
      <c r="B964" s="857" t="s">
        <v>809</v>
      </c>
      <c r="C964" s="858" t="s">
        <v>14</v>
      </c>
      <c r="D964" s="859">
        <v>377.94</v>
      </c>
    </row>
    <row r="965" spans="1:4" hidden="1" outlineLevel="1" x14ac:dyDescent="0.2">
      <c r="A965" s="860" t="s">
        <v>2047</v>
      </c>
      <c r="B965" s="861" t="s">
        <v>796</v>
      </c>
      <c r="C965" s="862" t="s">
        <v>14</v>
      </c>
      <c r="D965" s="863">
        <v>65.39</v>
      </c>
    </row>
    <row r="966" spans="1:4" hidden="1" outlineLevel="1" x14ac:dyDescent="0.2">
      <c r="A966" s="856" t="s">
        <v>2048</v>
      </c>
      <c r="B966" s="857" t="s">
        <v>1124</v>
      </c>
      <c r="C966" s="858" t="s">
        <v>14</v>
      </c>
      <c r="D966" s="859">
        <v>56.14</v>
      </c>
    </row>
    <row r="967" spans="1:4" hidden="1" outlineLevel="1" x14ac:dyDescent="0.2">
      <c r="A967" s="860" t="s">
        <v>2049</v>
      </c>
      <c r="B967" s="861" t="s">
        <v>810</v>
      </c>
      <c r="C967" s="862" t="s">
        <v>14</v>
      </c>
      <c r="D967" s="863">
        <v>25.14</v>
      </c>
    </row>
    <row r="968" spans="1:4" hidden="1" outlineLevel="1" x14ac:dyDescent="0.2">
      <c r="A968" s="852" t="s">
        <v>2050</v>
      </c>
      <c r="B968" s="853" t="s">
        <v>1424</v>
      </c>
      <c r="C968" s="854"/>
      <c r="D968" s="855"/>
    </row>
    <row r="969" spans="1:4" hidden="1" outlineLevel="1" x14ac:dyDescent="0.2">
      <c r="A969" s="856" t="s">
        <v>2051</v>
      </c>
      <c r="B969" s="857" t="s">
        <v>809</v>
      </c>
      <c r="C969" s="858" t="s">
        <v>14</v>
      </c>
      <c r="D969" s="859">
        <v>382.27</v>
      </c>
    </row>
    <row r="970" spans="1:4" hidden="1" outlineLevel="1" x14ac:dyDescent="0.2">
      <c r="A970" s="860" t="s">
        <v>2052</v>
      </c>
      <c r="B970" s="861" t="s">
        <v>796</v>
      </c>
      <c r="C970" s="862" t="s">
        <v>14</v>
      </c>
      <c r="D970" s="863">
        <v>65.33</v>
      </c>
    </row>
    <row r="971" spans="1:4" hidden="1" outlineLevel="1" x14ac:dyDescent="0.2">
      <c r="A971" s="856" t="s">
        <v>2053</v>
      </c>
      <c r="B971" s="857" t="s">
        <v>1124</v>
      </c>
      <c r="C971" s="858" t="s">
        <v>14</v>
      </c>
      <c r="D971" s="859">
        <v>56.14</v>
      </c>
    </row>
    <row r="972" spans="1:4" hidden="1" outlineLevel="1" x14ac:dyDescent="0.2">
      <c r="A972" s="860" t="s">
        <v>2054</v>
      </c>
      <c r="B972" s="861" t="s">
        <v>810</v>
      </c>
      <c r="C972" s="862" t="s">
        <v>14</v>
      </c>
      <c r="D972" s="863">
        <v>25.13</v>
      </c>
    </row>
    <row r="973" spans="1:4" hidden="1" outlineLevel="1" x14ac:dyDescent="0.2">
      <c r="A973" s="852" t="s">
        <v>2055</v>
      </c>
      <c r="B973" s="853" t="s">
        <v>1425</v>
      </c>
      <c r="C973" s="854"/>
      <c r="D973" s="855"/>
    </row>
    <row r="974" spans="1:4" hidden="1" outlineLevel="1" x14ac:dyDescent="0.2">
      <c r="A974" s="856" t="s">
        <v>2056</v>
      </c>
      <c r="B974" s="857" t="s">
        <v>809</v>
      </c>
      <c r="C974" s="858" t="s">
        <v>14</v>
      </c>
      <c r="D974" s="859">
        <v>382.27</v>
      </c>
    </row>
    <row r="975" spans="1:4" hidden="1" outlineLevel="1" x14ac:dyDescent="0.2">
      <c r="A975" s="860" t="s">
        <v>2057</v>
      </c>
      <c r="B975" s="861" t="s">
        <v>796</v>
      </c>
      <c r="C975" s="862" t="s">
        <v>14</v>
      </c>
      <c r="D975" s="863">
        <v>65.33</v>
      </c>
    </row>
    <row r="976" spans="1:4" hidden="1" outlineLevel="1" x14ac:dyDescent="0.2">
      <c r="A976" s="856" t="s">
        <v>2058</v>
      </c>
      <c r="B976" s="857" t="s">
        <v>1124</v>
      </c>
      <c r="C976" s="858" t="s">
        <v>14</v>
      </c>
      <c r="D976" s="859">
        <v>56.14</v>
      </c>
    </row>
    <row r="977" spans="1:4" hidden="1" outlineLevel="1" x14ac:dyDescent="0.2">
      <c r="A977" s="860" t="s">
        <v>2059</v>
      </c>
      <c r="B977" s="861" t="s">
        <v>810</v>
      </c>
      <c r="C977" s="862" t="s">
        <v>14</v>
      </c>
      <c r="D977" s="863">
        <v>25.13</v>
      </c>
    </row>
    <row r="978" spans="1:4" hidden="1" outlineLevel="1" x14ac:dyDescent="0.2">
      <c r="A978" s="852" t="s">
        <v>2060</v>
      </c>
      <c r="B978" s="853" t="s">
        <v>1426</v>
      </c>
      <c r="C978" s="854"/>
      <c r="D978" s="855"/>
    </row>
    <row r="979" spans="1:4" hidden="1" outlineLevel="1" x14ac:dyDescent="0.2">
      <c r="A979" s="856" t="s">
        <v>2061</v>
      </c>
      <c r="B979" s="857" t="s">
        <v>809</v>
      </c>
      <c r="C979" s="858" t="s">
        <v>14</v>
      </c>
      <c r="D979" s="859">
        <v>382.27</v>
      </c>
    </row>
    <row r="980" spans="1:4" hidden="1" outlineLevel="1" x14ac:dyDescent="0.2">
      <c r="A980" s="860" t="s">
        <v>2062</v>
      </c>
      <c r="B980" s="861" t="s">
        <v>796</v>
      </c>
      <c r="C980" s="862" t="s">
        <v>14</v>
      </c>
      <c r="D980" s="863">
        <v>65.33</v>
      </c>
    </row>
    <row r="981" spans="1:4" hidden="1" outlineLevel="1" x14ac:dyDescent="0.2">
      <c r="A981" s="856" t="s">
        <v>2063</v>
      </c>
      <c r="B981" s="857" t="s">
        <v>1124</v>
      </c>
      <c r="C981" s="858" t="s">
        <v>14</v>
      </c>
      <c r="D981" s="859">
        <v>56.14</v>
      </c>
    </row>
    <row r="982" spans="1:4" hidden="1" outlineLevel="1" x14ac:dyDescent="0.2">
      <c r="A982" s="860" t="s">
        <v>2064</v>
      </c>
      <c r="B982" s="861" t="s">
        <v>810</v>
      </c>
      <c r="C982" s="862" t="s">
        <v>14</v>
      </c>
      <c r="D982" s="863">
        <v>25.13</v>
      </c>
    </row>
    <row r="983" spans="1:4" hidden="1" outlineLevel="1" x14ac:dyDescent="0.2">
      <c r="A983" s="852" t="s">
        <v>2065</v>
      </c>
      <c r="B983" s="853" t="s">
        <v>1427</v>
      </c>
      <c r="C983" s="854"/>
      <c r="D983" s="855"/>
    </row>
    <row r="984" spans="1:4" hidden="1" outlineLevel="1" x14ac:dyDescent="0.2">
      <c r="A984" s="856" t="s">
        <v>2066</v>
      </c>
      <c r="B984" s="857" t="s">
        <v>809</v>
      </c>
      <c r="C984" s="858" t="s">
        <v>14</v>
      </c>
      <c r="D984" s="859">
        <v>382.27</v>
      </c>
    </row>
    <row r="985" spans="1:4" hidden="1" outlineLevel="1" x14ac:dyDescent="0.2">
      <c r="A985" s="860" t="s">
        <v>2067</v>
      </c>
      <c r="B985" s="861" t="s">
        <v>796</v>
      </c>
      <c r="C985" s="862" t="s">
        <v>14</v>
      </c>
      <c r="D985" s="863">
        <v>65.33</v>
      </c>
    </row>
    <row r="986" spans="1:4" hidden="1" outlineLevel="1" x14ac:dyDescent="0.2">
      <c r="A986" s="856" t="s">
        <v>2068</v>
      </c>
      <c r="B986" s="857" t="s">
        <v>1124</v>
      </c>
      <c r="C986" s="858" t="s">
        <v>14</v>
      </c>
      <c r="D986" s="859">
        <v>56.14</v>
      </c>
    </row>
    <row r="987" spans="1:4" hidden="1" outlineLevel="1" x14ac:dyDescent="0.2">
      <c r="A987" s="860" t="s">
        <v>2069</v>
      </c>
      <c r="B987" s="861" t="s">
        <v>810</v>
      </c>
      <c r="C987" s="862" t="s">
        <v>14</v>
      </c>
      <c r="D987" s="863">
        <v>25.13</v>
      </c>
    </row>
    <row r="988" spans="1:4" hidden="1" outlineLevel="1" x14ac:dyDescent="0.2">
      <c r="A988" s="852" t="s">
        <v>2070</v>
      </c>
      <c r="B988" s="853" t="s">
        <v>1428</v>
      </c>
      <c r="C988" s="854"/>
      <c r="D988" s="855"/>
    </row>
    <row r="989" spans="1:4" hidden="1" outlineLevel="1" x14ac:dyDescent="0.2">
      <c r="A989" s="856" t="s">
        <v>2071</v>
      </c>
      <c r="B989" s="857" t="s">
        <v>809</v>
      </c>
      <c r="C989" s="858" t="s">
        <v>14</v>
      </c>
      <c r="D989" s="859">
        <v>346.04</v>
      </c>
    </row>
    <row r="990" spans="1:4" hidden="1" outlineLevel="1" x14ac:dyDescent="0.2">
      <c r="A990" s="860" t="s">
        <v>2072</v>
      </c>
      <c r="B990" s="861" t="s">
        <v>796</v>
      </c>
      <c r="C990" s="862" t="s">
        <v>14</v>
      </c>
      <c r="D990" s="863">
        <v>65.510000000000005</v>
      </c>
    </row>
    <row r="991" spans="1:4" hidden="1" outlineLevel="1" x14ac:dyDescent="0.2">
      <c r="A991" s="856" t="s">
        <v>2073</v>
      </c>
      <c r="B991" s="857" t="s">
        <v>1124</v>
      </c>
      <c r="C991" s="858" t="s">
        <v>14</v>
      </c>
      <c r="D991" s="859">
        <v>56.14</v>
      </c>
    </row>
    <row r="992" spans="1:4" hidden="1" outlineLevel="1" x14ac:dyDescent="0.2">
      <c r="A992" s="860" t="s">
        <v>2074</v>
      </c>
      <c r="B992" s="861" t="s">
        <v>810</v>
      </c>
      <c r="C992" s="862" t="s">
        <v>14</v>
      </c>
      <c r="D992" s="863">
        <v>29.79</v>
      </c>
    </row>
    <row r="993" spans="1:4" hidden="1" outlineLevel="1" x14ac:dyDescent="0.2">
      <c r="A993" s="852" t="s">
        <v>2075</v>
      </c>
      <c r="B993" s="853" t="s">
        <v>1429</v>
      </c>
      <c r="C993" s="854"/>
      <c r="D993" s="855"/>
    </row>
    <row r="994" spans="1:4" hidden="1" outlineLevel="1" x14ac:dyDescent="0.2">
      <c r="A994" s="856" t="s">
        <v>2076</v>
      </c>
      <c r="B994" s="857" t="s">
        <v>809</v>
      </c>
      <c r="C994" s="858" t="s">
        <v>14</v>
      </c>
      <c r="D994" s="859">
        <v>333.33</v>
      </c>
    </row>
    <row r="995" spans="1:4" hidden="1" outlineLevel="1" x14ac:dyDescent="0.2">
      <c r="A995" s="860" t="s">
        <v>2077</v>
      </c>
      <c r="B995" s="861" t="s">
        <v>796</v>
      </c>
      <c r="C995" s="862" t="s">
        <v>14</v>
      </c>
      <c r="D995" s="863">
        <v>65.31</v>
      </c>
    </row>
    <row r="996" spans="1:4" hidden="1" outlineLevel="1" x14ac:dyDescent="0.2">
      <c r="A996" s="856" t="s">
        <v>2078</v>
      </c>
      <c r="B996" s="857" t="s">
        <v>1124</v>
      </c>
      <c r="C996" s="858" t="s">
        <v>14</v>
      </c>
      <c r="D996" s="859">
        <v>56.14</v>
      </c>
    </row>
    <row r="997" spans="1:4" hidden="1" outlineLevel="1" x14ac:dyDescent="0.2">
      <c r="A997" s="860" t="s">
        <v>2079</v>
      </c>
      <c r="B997" s="861" t="s">
        <v>810</v>
      </c>
      <c r="C997" s="862" t="s">
        <v>14</v>
      </c>
      <c r="D997" s="863">
        <v>29.79</v>
      </c>
    </row>
    <row r="998" spans="1:4" hidden="1" outlineLevel="1" x14ac:dyDescent="0.2">
      <c r="A998" s="852" t="s">
        <v>2080</v>
      </c>
      <c r="B998" s="853" t="s">
        <v>1430</v>
      </c>
      <c r="C998" s="854"/>
      <c r="D998" s="855"/>
    </row>
    <row r="999" spans="1:4" hidden="1" outlineLevel="1" x14ac:dyDescent="0.2">
      <c r="A999" s="856" t="s">
        <v>2081</v>
      </c>
      <c r="B999" s="857" t="s">
        <v>809</v>
      </c>
      <c r="C999" s="858" t="s">
        <v>14</v>
      </c>
      <c r="D999" s="859">
        <v>333.33</v>
      </c>
    </row>
    <row r="1000" spans="1:4" hidden="1" outlineLevel="1" x14ac:dyDescent="0.2">
      <c r="A1000" s="860" t="s">
        <v>2082</v>
      </c>
      <c r="B1000" s="861" t="s">
        <v>796</v>
      </c>
      <c r="C1000" s="862" t="s">
        <v>14</v>
      </c>
      <c r="D1000" s="863">
        <v>65.31</v>
      </c>
    </row>
    <row r="1001" spans="1:4" hidden="1" outlineLevel="1" x14ac:dyDescent="0.2">
      <c r="A1001" s="856" t="s">
        <v>2083</v>
      </c>
      <c r="B1001" s="857" t="s">
        <v>1124</v>
      </c>
      <c r="C1001" s="858" t="s">
        <v>14</v>
      </c>
      <c r="D1001" s="859">
        <v>56.14</v>
      </c>
    </row>
    <row r="1002" spans="1:4" hidden="1" outlineLevel="1" x14ac:dyDescent="0.2">
      <c r="A1002" s="860" t="s">
        <v>2084</v>
      </c>
      <c r="B1002" s="861" t="s">
        <v>810</v>
      </c>
      <c r="C1002" s="862" t="s">
        <v>14</v>
      </c>
      <c r="D1002" s="863">
        <v>29.79</v>
      </c>
    </row>
    <row r="1003" spans="1:4" hidden="1" outlineLevel="1" x14ac:dyDescent="0.2">
      <c r="A1003" s="852" t="s">
        <v>2085</v>
      </c>
      <c r="B1003" s="853" t="s">
        <v>1431</v>
      </c>
      <c r="C1003" s="854"/>
      <c r="D1003" s="855"/>
    </row>
    <row r="1004" spans="1:4" hidden="1" outlineLevel="1" x14ac:dyDescent="0.2">
      <c r="A1004" s="856" t="s">
        <v>2086</v>
      </c>
      <c r="B1004" s="857" t="s">
        <v>809</v>
      </c>
      <c r="C1004" s="858" t="s">
        <v>14</v>
      </c>
      <c r="D1004" s="859">
        <v>366.74</v>
      </c>
    </row>
    <row r="1005" spans="1:4" hidden="1" outlineLevel="1" x14ac:dyDescent="0.2">
      <c r="A1005" s="860" t="s">
        <v>2087</v>
      </c>
      <c r="B1005" s="861" t="s">
        <v>796</v>
      </c>
      <c r="C1005" s="862" t="s">
        <v>14</v>
      </c>
      <c r="D1005" s="863">
        <v>65.37</v>
      </c>
    </row>
    <row r="1006" spans="1:4" hidden="1" outlineLevel="1" x14ac:dyDescent="0.2">
      <c r="A1006" s="856" t="s">
        <v>2088</v>
      </c>
      <c r="B1006" s="857" t="s">
        <v>1124</v>
      </c>
      <c r="C1006" s="858" t="s">
        <v>14</v>
      </c>
      <c r="D1006" s="859">
        <v>56.14</v>
      </c>
    </row>
    <row r="1007" spans="1:4" hidden="1" outlineLevel="1" x14ac:dyDescent="0.2">
      <c r="A1007" s="860" t="s">
        <v>2089</v>
      </c>
      <c r="B1007" s="861" t="s">
        <v>810</v>
      </c>
      <c r="C1007" s="862" t="s">
        <v>14</v>
      </c>
      <c r="D1007" s="863">
        <v>27.79</v>
      </c>
    </row>
    <row r="1008" spans="1:4" hidden="1" outlineLevel="1" x14ac:dyDescent="0.2">
      <c r="A1008" s="852" t="s">
        <v>2090</v>
      </c>
      <c r="B1008" s="853" t="s">
        <v>1432</v>
      </c>
      <c r="C1008" s="854"/>
      <c r="D1008" s="855"/>
    </row>
    <row r="1009" spans="1:4" hidden="1" outlineLevel="1" x14ac:dyDescent="0.2">
      <c r="A1009" s="856" t="s">
        <v>2091</v>
      </c>
      <c r="B1009" s="857" t="s">
        <v>809</v>
      </c>
      <c r="C1009" s="858" t="s">
        <v>14</v>
      </c>
      <c r="D1009" s="859">
        <v>346.05</v>
      </c>
    </row>
    <row r="1010" spans="1:4" hidden="1" outlineLevel="1" x14ac:dyDescent="0.2">
      <c r="A1010" s="860" t="s">
        <v>2092</v>
      </c>
      <c r="B1010" s="861" t="s">
        <v>796</v>
      </c>
      <c r="C1010" s="862" t="s">
        <v>14</v>
      </c>
      <c r="D1010" s="863">
        <v>65.510000000000005</v>
      </c>
    </row>
    <row r="1011" spans="1:4" hidden="1" outlineLevel="1" x14ac:dyDescent="0.2">
      <c r="A1011" s="856" t="s">
        <v>2093</v>
      </c>
      <c r="B1011" s="857" t="s">
        <v>1124</v>
      </c>
      <c r="C1011" s="858" t="s">
        <v>14</v>
      </c>
      <c r="D1011" s="859">
        <v>56.14</v>
      </c>
    </row>
    <row r="1012" spans="1:4" hidden="1" outlineLevel="1" x14ac:dyDescent="0.2">
      <c r="A1012" s="860" t="s">
        <v>2094</v>
      </c>
      <c r="B1012" s="861" t="s">
        <v>810</v>
      </c>
      <c r="C1012" s="862" t="s">
        <v>14</v>
      </c>
      <c r="D1012" s="863">
        <v>29.79</v>
      </c>
    </row>
    <row r="1013" spans="1:4" hidden="1" outlineLevel="1" x14ac:dyDescent="0.2">
      <c r="A1013" s="852" t="s">
        <v>2095</v>
      </c>
      <c r="B1013" s="853" t="s">
        <v>1433</v>
      </c>
      <c r="C1013" s="854"/>
      <c r="D1013" s="855"/>
    </row>
    <row r="1014" spans="1:4" hidden="1" outlineLevel="1" x14ac:dyDescent="0.2">
      <c r="A1014" s="856" t="s">
        <v>2096</v>
      </c>
      <c r="B1014" s="857" t="s">
        <v>809</v>
      </c>
      <c r="C1014" s="858" t="s">
        <v>14</v>
      </c>
      <c r="D1014" s="859">
        <v>346.05</v>
      </c>
    </row>
    <row r="1015" spans="1:4" hidden="1" outlineLevel="1" x14ac:dyDescent="0.2">
      <c r="A1015" s="860" t="s">
        <v>2097</v>
      </c>
      <c r="B1015" s="861" t="s">
        <v>796</v>
      </c>
      <c r="C1015" s="862" t="s">
        <v>14</v>
      </c>
      <c r="D1015" s="863">
        <v>65.510000000000005</v>
      </c>
    </row>
    <row r="1016" spans="1:4" hidden="1" outlineLevel="1" x14ac:dyDescent="0.2">
      <c r="A1016" s="856" t="s">
        <v>2098</v>
      </c>
      <c r="B1016" s="857" t="s">
        <v>1124</v>
      </c>
      <c r="C1016" s="858" t="s">
        <v>14</v>
      </c>
      <c r="D1016" s="859">
        <v>56.14</v>
      </c>
    </row>
    <row r="1017" spans="1:4" hidden="1" outlineLevel="1" x14ac:dyDescent="0.2">
      <c r="A1017" s="860" t="s">
        <v>2099</v>
      </c>
      <c r="B1017" s="861" t="s">
        <v>810</v>
      </c>
      <c r="C1017" s="862" t="s">
        <v>14</v>
      </c>
      <c r="D1017" s="863">
        <v>29.79</v>
      </c>
    </row>
    <row r="1018" spans="1:4" hidden="1" outlineLevel="1" x14ac:dyDescent="0.2">
      <c r="A1018" s="852" t="s">
        <v>2100</v>
      </c>
      <c r="B1018" s="853" t="s">
        <v>1434</v>
      </c>
      <c r="C1018" s="854"/>
      <c r="D1018" s="855"/>
    </row>
    <row r="1019" spans="1:4" hidden="1" outlineLevel="1" x14ac:dyDescent="0.2">
      <c r="A1019" s="856" t="s">
        <v>2101</v>
      </c>
      <c r="B1019" s="857" t="s">
        <v>809</v>
      </c>
      <c r="C1019" s="858" t="s">
        <v>14</v>
      </c>
      <c r="D1019" s="859">
        <v>346.05</v>
      </c>
    </row>
    <row r="1020" spans="1:4" hidden="1" outlineLevel="1" x14ac:dyDescent="0.2">
      <c r="A1020" s="860" t="s">
        <v>2102</v>
      </c>
      <c r="B1020" s="861" t="s">
        <v>796</v>
      </c>
      <c r="C1020" s="862" t="s">
        <v>14</v>
      </c>
      <c r="D1020" s="863">
        <v>65.510000000000005</v>
      </c>
    </row>
    <row r="1021" spans="1:4" hidden="1" outlineLevel="1" x14ac:dyDescent="0.2">
      <c r="A1021" s="856" t="s">
        <v>2103</v>
      </c>
      <c r="B1021" s="857" t="s">
        <v>1124</v>
      </c>
      <c r="C1021" s="858" t="s">
        <v>14</v>
      </c>
      <c r="D1021" s="859">
        <v>56.14</v>
      </c>
    </row>
    <row r="1022" spans="1:4" hidden="1" outlineLevel="1" x14ac:dyDescent="0.2">
      <c r="A1022" s="860" t="s">
        <v>2104</v>
      </c>
      <c r="B1022" s="861" t="s">
        <v>810</v>
      </c>
      <c r="C1022" s="862" t="s">
        <v>14</v>
      </c>
      <c r="D1022" s="863">
        <v>29.79</v>
      </c>
    </row>
    <row r="1023" spans="1:4" hidden="1" outlineLevel="1" x14ac:dyDescent="0.2">
      <c r="A1023" s="852" t="s">
        <v>2105</v>
      </c>
      <c r="B1023" s="853" t="s">
        <v>1436</v>
      </c>
      <c r="C1023" s="854"/>
      <c r="D1023" s="855"/>
    </row>
    <row r="1024" spans="1:4" hidden="1" outlineLevel="1" x14ac:dyDescent="0.2">
      <c r="A1024" s="856" t="s">
        <v>2106</v>
      </c>
      <c r="B1024" s="857" t="s">
        <v>809</v>
      </c>
      <c r="C1024" s="858" t="s">
        <v>14</v>
      </c>
      <c r="D1024" s="859">
        <v>346.05</v>
      </c>
    </row>
    <row r="1025" spans="1:4" hidden="1" outlineLevel="1" x14ac:dyDescent="0.2">
      <c r="A1025" s="860" t="s">
        <v>2107</v>
      </c>
      <c r="B1025" s="861" t="s">
        <v>796</v>
      </c>
      <c r="C1025" s="862" t="s">
        <v>14</v>
      </c>
      <c r="D1025" s="863">
        <v>65.510000000000005</v>
      </c>
    </row>
    <row r="1026" spans="1:4" hidden="1" outlineLevel="1" x14ac:dyDescent="0.2">
      <c r="A1026" s="856" t="s">
        <v>2108</v>
      </c>
      <c r="B1026" s="857" t="s">
        <v>1124</v>
      </c>
      <c r="C1026" s="858" t="s">
        <v>14</v>
      </c>
      <c r="D1026" s="859">
        <v>56.14</v>
      </c>
    </row>
    <row r="1027" spans="1:4" hidden="1" outlineLevel="1" x14ac:dyDescent="0.2">
      <c r="A1027" s="860" t="s">
        <v>2109</v>
      </c>
      <c r="B1027" s="861" t="s">
        <v>810</v>
      </c>
      <c r="C1027" s="862" t="s">
        <v>14</v>
      </c>
      <c r="D1027" s="863">
        <v>29.79</v>
      </c>
    </row>
    <row r="1028" spans="1:4" hidden="1" outlineLevel="1" x14ac:dyDescent="0.2">
      <c r="A1028" s="852" t="s">
        <v>2110</v>
      </c>
      <c r="B1028" s="853" t="s">
        <v>1439</v>
      </c>
      <c r="C1028" s="854"/>
      <c r="D1028" s="855"/>
    </row>
    <row r="1029" spans="1:4" hidden="1" outlineLevel="1" x14ac:dyDescent="0.2">
      <c r="A1029" s="856" t="s">
        <v>2111</v>
      </c>
      <c r="B1029" s="857" t="s">
        <v>809</v>
      </c>
      <c r="C1029" s="858" t="s">
        <v>14</v>
      </c>
      <c r="D1029" s="859">
        <v>346.05</v>
      </c>
    </row>
    <row r="1030" spans="1:4" hidden="1" outlineLevel="1" x14ac:dyDescent="0.2">
      <c r="A1030" s="860" t="s">
        <v>2112</v>
      </c>
      <c r="B1030" s="861" t="s">
        <v>796</v>
      </c>
      <c r="C1030" s="862" t="s">
        <v>14</v>
      </c>
      <c r="D1030" s="863">
        <v>65.510000000000005</v>
      </c>
    </row>
    <row r="1031" spans="1:4" hidden="1" outlineLevel="1" x14ac:dyDescent="0.2">
      <c r="A1031" s="856" t="s">
        <v>2113</v>
      </c>
      <c r="B1031" s="857" t="s">
        <v>1124</v>
      </c>
      <c r="C1031" s="858" t="s">
        <v>14</v>
      </c>
      <c r="D1031" s="859">
        <v>56.14</v>
      </c>
    </row>
    <row r="1032" spans="1:4" hidden="1" outlineLevel="1" x14ac:dyDescent="0.2">
      <c r="A1032" s="860" t="s">
        <v>2114</v>
      </c>
      <c r="B1032" s="861" t="s">
        <v>810</v>
      </c>
      <c r="C1032" s="862" t="s">
        <v>14</v>
      </c>
      <c r="D1032" s="863">
        <v>29.79</v>
      </c>
    </row>
    <row r="1033" spans="1:4" hidden="1" outlineLevel="1" x14ac:dyDescent="0.2">
      <c r="A1033" s="852" t="s">
        <v>2115</v>
      </c>
      <c r="B1033" s="853" t="s">
        <v>1442</v>
      </c>
      <c r="C1033" s="854"/>
      <c r="D1033" s="855"/>
    </row>
    <row r="1034" spans="1:4" hidden="1" outlineLevel="1" x14ac:dyDescent="0.2">
      <c r="A1034" s="856" t="s">
        <v>2116</v>
      </c>
      <c r="B1034" s="857" t="s">
        <v>833</v>
      </c>
      <c r="C1034" s="858" t="s">
        <v>14</v>
      </c>
      <c r="D1034" s="859">
        <v>287.72000000000003</v>
      </c>
    </row>
    <row r="1035" spans="1:4" hidden="1" outlineLevel="1" x14ac:dyDescent="0.2">
      <c r="A1035" s="860" t="s">
        <v>2117</v>
      </c>
      <c r="B1035" s="861" t="s">
        <v>796</v>
      </c>
      <c r="C1035" s="862" t="s">
        <v>14</v>
      </c>
      <c r="D1035" s="863">
        <v>123.3</v>
      </c>
    </row>
    <row r="1036" spans="1:4" hidden="1" outlineLevel="1" x14ac:dyDescent="0.2">
      <c r="A1036" s="856" t="s">
        <v>2118</v>
      </c>
      <c r="B1036" s="857" t="s">
        <v>1124</v>
      </c>
      <c r="C1036" s="858" t="s">
        <v>14</v>
      </c>
      <c r="D1036" s="859">
        <v>99.22</v>
      </c>
    </row>
    <row r="1037" spans="1:4" hidden="1" outlineLevel="1" x14ac:dyDescent="0.2">
      <c r="A1037" s="860" t="s">
        <v>2119</v>
      </c>
      <c r="B1037" s="861" t="s">
        <v>810</v>
      </c>
      <c r="C1037" s="862" t="s">
        <v>14</v>
      </c>
      <c r="D1037" s="863">
        <v>40.29</v>
      </c>
    </row>
    <row r="1038" spans="1:4" hidden="1" outlineLevel="1" x14ac:dyDescent="0.2">
      <c r="A1038" s="852" t="s">
        <v>2120</v>
      </c>
      <c r="B1038" s="853" t="s">
        <v>1445</v>
      </c>
      <c r="C1038" s="854"/>
      <c r="D1038" s="855"/>
    </row>
    <row r="1039" spans="1:4" hidden="1" outlineLevel="1" x14ac:dyDescent="0.2">
      <c r="A1039" s="856" t="s">
        <v>2121</v>
      </c>
      <c r="B1039" s="857" t="s">
        <v>795</v>
      </c>
      <c r="C1039" s="858" t="s">
        <v>14</v>
      </c>
      <c r="D1039" s="859">
        <v>31.75</v>
      </c>
    </row>
    <row r="1040" spans="1:4" hidden="1" outlineLevel="1" x14ac:dyDescent="0.2">
      <c r="A1040" s="860" t="s">
        <v>2122</v>
      </c>
      <c r="B1040" s="861" t="s">
        <v>796</v>
      </c>
      <c r="C1040" s="862" t="s">
        <v>14</v>
      </c>
      <c r="D1040" s="863">
        <v>76.19</v>
      </c>
    </row>
    <row r="1041" spans="1:4" hidden="1" outlineLevel="1" x14ac:dyDescent="0.2">
      <c r="A1041" s="856" t="s">
        <v>2123</v>
      </c>
      <c r="B1041" s="857" t="s">
        <v>1124</v>
      </c>
      <c r="C1041" s="858" t="s">
        <v>14</v>
      </c>
      <c r="D1041" s="859">
        <v>34.909999999999997</v>
      </c>
    </row>
    <row r="1042" spans="1:4" hidden="1" outlineLevel="1" x14ac:dyDescent="0.2">
      <c r="A1042" s="852" t="s">
        <v>2124</v>
      </c>
      <c r="B1042" s="853" t="s">
        <v>1448</v>
      </c>
      <c r="C1042" s="854"/>
      <c r="D1042" s="855"/>
    </row>
    <row r="1043" spans="1:4" hidden="1" outlineLevel="1" x14ac:dyDescent="0.2">
      <c r="A1043" s="860" t="s">
        <v>2125</v>
      </c>
      <c r="B1043" s="861" t="s">
        <v>795</v>
      </c>
      <c r="C1043" s="862" t="s">
        <v>14</v>
      </c>
      <c r="D1043" s="863">
        <v>52.15</v>
      </c>
    </row>
    <row r="1044" spans="1:4" hidden="1" outlineLevel="1" x14ac:dyDescent="0.2">
      <c r="A1044" s="856" t="s">
        <v>2126</v>
      </c>
      <c r="B1044" s="857" t="s">
        <v>796</v>
      </c>
      <c r="C1044" s="858" t="s">
        <v>14</v>
      </c>
      <c r="D1044" s="859">
        <v>127.65</v>
      </c>
    </row>
    <row r="1045" spans="1:4" hidden="1" outlineLevel="1" x14ac:dyDescent="0.2">
      <c r="A1045" s="860" t="s">
        <v>2127</v>
      </c>
      <c r="B1045" s="861" t="s">
        <v>1124</v>
      </c>
      <c r="C1045" s="862" t="s">
        <v>14</v>
      </c>
      <c r="D1045" s="863">
        <v>16.32</v>
      </c>
    </row>
    <row r="1046" spans="1:4" hidden="1" outlineLevel="1" x14ac:dyDescent="0.2">
      <c r="A1046" s="852" t="s">
        <v>2128</v>
      </c>
      <c r="B1046" s="853" t="s">
        <v>1502</v>
      </c>
      <c r="C1046" s="854"/>
      <c r="D1046" s="855"/>
    </row>
    <row r="1047" spans="1:4" hidden="1" outlineLevel="1" x14ac:dyDescent="0.2">
      <c r="A1047" s="856" t="s">
        <v>2129</v>
      </c>
      <c r="B1047" s="857" t="s">
        <v>795</v>
      </c>
      <c r="C1047" s="858" t="s">
        <v>14</v>
      </c>
      <c r="D1047" s="859">
        <v>70.56</v>
      </c>
    </row>
    <row r="1048" spans="1:4" hidden="1" outlineLevel="1" x14ac:dyDescent="0.2">
      <c r="A1048" s="860" t="s">
        <v>2130</v>
      </c>
      <c r="B1048" s="861" t="s">
        <v>796</v>
      </c>
      <c r="C1048" s="862" t="s">
        <v>14</v>
      </c>
      <c r="D1048" s="863">
        <v>50.73</v>
      </c>
    </row>
    <row r="1049" spans="1:4" collapsed="1" x14ac:dyDescent="0.2">
      <c r="A1049" s="848" t="s">
        <v>1129</v>
      </c>
      <c r="B1049" s="849" t="s">
        <v>1121</v>
      </c>
      <c r="C1049" s="850"/>
      <c r="D1049" s="851">
        <f>SUM(D1051:D1093)</f>
        <v>6160.579999999999</v>
      </c>
    </row>
    <row r="1050" spans="1:4" hidden="1" outlineLevel="1" x14ac:dyDescent="0.2">
      <c r="A1050" s="852" t="s">
        <v>2131</v>
      </c>
      <c r="B1050" s="853" t="s">
        <v>1420</v>
      </c>
      <c r="C1050" s="854"/>
      <c r="D1050" s="855"/>
    </row>
    <row r="1051" spans="1:4" hidden="1" outlineLevel="1" x14ac:dyDescent="0.2">
      <c r="A1051" s="856" t="s">
        <v>2132</v>
      </c>
      <c r="B1051" s="857" t="s">
        <v>1120</v>
      </c>
      <c r="C1051" s="858" t="s">
        <v>14</v>
      </c>
      <c r="D1051" s="859">
        <v>745.8</v>
      </c>
    </row>
    <row r="1052" spans="1:4" hidden="1" outlineLevel="1" x14ac:dyDescent="0.2">
      <c r="A1052" s="852" t="s">
        <v>2133</v>
      </c>
      <c r="B1052" s="853" t="s">
        <v>1421</v>
      </c>
      <c r="C1052" s="854"/>
      <c r="D1052" s="855"/>
    </row>
    <row r="1053" spans="1:4" hidden="1" outlineLevel="1" x14ac:dyDescent="0.2">
      <c r="A1053" s="860" t="s">
        <v>2134</v>
      </c>
      <c r="B1053" s="861" t="s">
        <v>1120</v>
      </c>
      <c r="C1053" s="862" t="s">
        <v>14</v>
      </c>
      <c r="D1053" s="863">
        <v>533.27</v>
      </c>
    </row>
    <row r="1054" spans="1:4" hidden="1" outlineLevel="1" x14ac:dyDescent="0.2">
      <c r="A1054" s="852" t="s">
        <v>2135</v>
      </c>
      <c r="B1054" s="853" t="s">
        <v>1422</v>
      </c>
      <c r="C1054" s="854"/>
      <c r="D1054" s="855"/>
    </row>
    <row r="1055" spans="1:4" hidden="1" outlineLevel="1" x14ac:dyDescent="0.2">
      <c r="A1055" s="856" t="s">
        <v>2136</v>
      </c>
      <c r="B1055" s="857" t="s">
        <v>1120</v>
      </c>
      <c r="C1055" s="858" t="s">
        <v>14</v>
      </c>
      <c r="D1055" s="859">
        <v>534.59</v>
      </c>
    </row>
    <row r="1056" spans="1:4" hidden="1" outlineLevel="1" x14ac:dyDescent="0.2">
      <c r="A1056" s="852" t="s">
        <v>2137</v>
      </c>
      <c r="B1056" s="853" t="s">
        <v>1423</v>
      </c>
      <c r="C1056" s="854"/>
      <c r="D1056" s="855"/>
    </row>
    <row r="1057" spans="1:4" hidden="1" outlineLevel="1" x14ac:dyDescent="0.2">
      <c r="A1057" s="860" t="s">
        <v>2138</v>
      </c>
      <c r="B1057" s="861" t="s">
        <v>1120</v>
      </c>
      <c r="C1057" s="862" t="s">
        <v>14</v>
      </c>
      <c r="D1057" s="863">
        <v>549.86</v>
      </c>
    </row>
    <row r="1058" spans="1:4" hidden="1" outlineLevel="1" x14ac:dyDescent="0.2">
      <c r="A1058" s="852" t="s">
        <v>2139</v>
      </c>
      <c r="B1058" s="853" t="s">
        <v>677</v>
      </c>
      <c r="C1058" s="854"/>
      <c r="D1058" s="855"/>
    </row>
    <row r="1059" spans="1:4" hidden="1" outlineLevel="1" x14ac:dyDescent="0.2">
      <c r="A1059" s="856" t="s">
        <v>2140</v>
      </c>
      <c r="B1059" s="857" t="s">
        <v>1120</v>
      </c>
      <c r="C1059" s="858" t="s">
        <v>14</v>
      </c>
      <c r="D1059" s="859">
        <v>248.97</v>
      </c>
    </row>
    <row r="1060" spans="1:4" hidden="1" outlineLevel="1" x14ac:dyDescent="0.2">
      <c r="A1060" s="852" t="s">
        <v>2141</v>
      </c>
      <c r="B1060" s="853" t="s">
        <v>1424</v>
      </c>
      <c r="C1060" s="854"/>
      <c r="D1060" s="855"/>
    </row>
    <row r="1061" spans="1:4" hidden="1" outlineLevel="1" x14ac:dyDescent="0.2">
      <c r="A1061" s="860" t="s">
        <v>2142</v>
      </c>
      <c r="B1061" s="861" t="s">
        <v>1120</v>
      </c>
      <c r="C1061" s="862" t="s">
        <v>14</v>
      </c>
      <c r="D1061" s="863">
        <v>249.18</v>
      </c>
    </row>
    <row r="1062" spans="1:4" hidden="1" outlineLevel="1" x14ac:dyDescent="0.2">
      <c r="A1062" s="852" t="s">
        <v>2143</v>
      </c>
      <c r="B1062" s="853" t="s">
        <v>1425</v>
      </c>
      <c r="C1062" s="854"/>
      <c r="D1062" s="855"/>
    </row>
    <row r="1063" spans="1:4" hidden="1" outlineLevel="1" x14ac:dyDescent="0.2">
      <c r="A1063" s="856" t="s">
        <v>2144</v>
      </c>
      <c r="B1063" s="857" t="s">
        <v>1120</v>
      </c>
      <c r="C1063" s="858" t="s">
        <v>14</v>
      </c>
      <c r="D1063" s="859">
        <v>249.18</v>
      </c>
    </row>
    <row r="1064" spans="1:4" hidden="1" outlineLevel="1" x14ac:dyDescent="0.2">
      <c r="A1064" s="852" t="s">
        <v>2145</v>
      </c>
      <c r="B1064" s="853" t="s">
        <v>1426</v>
      </c>
      <c r="C1064" s="854"/>
      <c r="D1064" s="855"/>
    </row>
    <row r="1065" spans="1:4" hidden="1" outlineLevel="1" x14ac:dyDescent="0.2">
      <c r="A1065" s="860" t="s">
        <v>2146</v>
      </c>
      <c r="B1065" s="861" t="s">
        <v>1120</v>
      </c>
      <c r="C1065" s="862" t="s">
        <v>14</v>
      </c>
      <c r="D1065" s="863">
        <v>249.18</v>
      </c>
    </row>
    <row r="1066" spans="1:4" hidden="1" outlineLevel="1" x14ac:dyDescent="0.2">
      <c r="A1066" s="852" t="s">
        <v>2147</v>
      </c>
      <c r="B1066" s="853" t="s">
        <v>1427</v>
      </c>
      <c r="C1066" s="854"/>
      <c r="D1066" s="855"/>
    </row>
    <row r="1067" spans="1:4" hidden="1" outlineLevel="1" x14ac:dyDescent="0.2">
      <c r="A1067" s="856" t="s">
        <v>2148</v>
      </c>
      <c r="B1067" s="857" t="s">
        <v>1120</v>
      </c>
      <c r="C1067" s="858" t="s">
        <v>14</v>
      </c>
      <c r="D1067" s="859">
        <v>249.18</v>
      </c>
    </row>
    <row r="1068" spans="1:4" hidden="1" outlineLevel="1" x14ac:dyDescent="0.2">
      <c r="A1068" s="852" t="s">
        <v>2149</v>
      </c>
      <c r="B1068" s="853" t="s">
        <v>1428</v>
      </c>
      <c r="C1068" s="854"/>
      <c r="D1068" s="855"/>
    </row>
    <row r="1069" spans="1:4" hidden="1" outlineLevel="1" x14ac:dyDescent="0.2">
      <c r="A1069" s="860" t="s">
        <v>2150</v>
      </c>
      <c r="B1069" s="861" t="s">
        <v>1120</v>
      </c>
      <c r="C1069" s="862" t="s">
        <v>14</v>
      </c>
      <c r="D1069" s="863">
        <v>244.99</v>
      </c>
    </row>
    <row r="1070" spans="1:4" hidden="1" outlineLevel="1" x14ac:dyDescent="0.2">
      <c r="A1070" s="852" t="s">
        <v>2151</v>
      </c>
      <c r="B1070" s="853" t="s">
        <v>1429</v>
      </c>
      <c r="C1070" s="854"/>
      <c r="D1070" s="855"/>
    </row>
    <row r="1071" spans="1:4" hidden="1" outlineLevel="1" x14ac:dyDescent="0.2">
      <c r="A1071" s="856" t="s">
        <v>2152</v>
      </c>
      <c r="B1071" s="857" t="s">
        <v>1120</v>
      </c>
      <c r="C1071" s="858" t="s">
        <v>14</v>
      </c>
      <c r="D1071" s="859">
        <v>247.76</v>
      </c>
    </row>
    <row r="1072" spans="1:4" hidden="1" outlineLevel="1" x14ac:dyDescent="0.2">
      <c r="A1072" s="852" t="s">
        <v>2153</v>
      </c>
      <c r="B1072" s="853" t="s">
        <v>1430</v>
      </c>
      <c r="C1072" s="854"/>
      <c r="D1072" s="855"/>
    </row>
    <row r="1073" spans="1:4" hidden="1" outlineLevel="1" x14ac:dyDescent="0.2">
      <c r="A1073" s="860" t="s">
        <v>2154</v>
      </c>
      <c r="B1073" s="861" t="s">
        <v>1120</v>
      </c>
      <c r="C1073" s="862" t="s">
        <v>14</v>
      </c>
      <c r="D1073" s="863">
        <v>247.76</v>
      </c>
    </row>
    <row r="1074" spans="1:4" hidden="1" outlineLevel="1" x14ac:dyDescent="0.2">
      <c r="A1074" s="852" t="s">
        <v>2155</v>
      </c>
      <c r="B1074" s="853" t="s">
        <v>1431</v>
      </c>
      <c r="C1074" s="854"/>
      <c r="D1074" s="855"/>
    </row>
    <row r="1075" spans="1:4" hidden="1" outlineLevel="1" x14ac:dyDescent="0.2">
      <c r="A1075" s="856" t="s">
        <v>2156</v>
      </c>
      <c r="B1075" s="857" t="s">
        <v>1120</v>
      </c>
      <c r="C1075" s="858" t="s">
        <v>14</v>
      </c>
      <c r="D1075" s="859">
        <v>247.46</v>
      </c>
    </row>
    <row r="1076" spans="1:4" hidden="1" outlineLevel="1" x14ac:dyDescent="0.2">
      <c r="A1076" s="852" t="s">
        <v>2157</v>
      </c>
      <c r="B1076" s="853" t="s">
        <v>1432</v>
      </c>
      <c r="C1076" s="854"/>
      <c r="D1076" s="855"/>
    </row>
    <row r="1077" spans="1:4" hidden="1" outlineLevel="1" x14ac:dyDescent="0.2">
      <c r="A1077" s="860" t="s">
        <v>2158</v>
      </c>
      <c r="B1077" s="861" t="s">
        <v>1120</v>
      </c>
      <c r="C1077" s="862" t="s">
        <v>14</v>
      </c>
      <c r="D1077" s="863">
        <v>244.99</v>
      </c>
    </row>
    <row r="1078" spans="1:4" hidden="1" outlineLevel="1" x14ac:dyDescent="0.2">
      <c r="A1078" s="852" t="s">
        <v>2159</v>
      </c>
      <c r="B1078" s="853" t="s">
        <v>1433</v>
      </c>
      <c r="C1078" s="854"/>
      <c r="D1078" s="855"/>
    </row>
    <row r="1079" spans="1:4" hidden="1" outlineLevel="1" x14ac:dyDescent="0.2">
      <c r="A1079" s="856" t="s">
        <v>2160</v>
      </c>
      <c r="B1079" s="857" t="s">
        <v>1120</v>
      </c>
      <c r="C1079" s="858" t="s">
        <v>14</v>
      </c>
      <c r="D1079" s="859">
        <v>244.99</v>
      </c>
    </row>
    <row r="1080" spans="1:4" hidden="1" outlineLevel="1" x14ac:dyDescent="0.2">
      <c r="A1080" s="852" t="s">
        <v>2161</v>
      </c>
      <c r="B1080" s="853" t="s">
        <v>1434</v>
      </c>
      <c r="C1080" s="854"/>
      <c r="D1080" s="855"/>
    </row>
    <row r="1081" spans="1:4" hidden="1" outlineLevel="1" x14ac:dyDescent="0.2">
      <c r="A1081" s="860" t="s">
        <v>2162</v>
      </c>
      <c r="B1081" s="861" t="s">
        <v>1120</v>
      </c>
      <c r="C1081" s="862" t="s">
        <v>14</v>
      </c>
      <c r="D1081" s="863">
        <v>244.99</v>
      </c>
    </row>
    <row r="1082" spans="1:4" hidden="1" outlineLevel="1" x14ac:dyDescent="0.2">
      <c r="A1082" s="852" t="s">
        <v>2163</v>
      </c>
      <c r="B1082" s="853" t="s">
        <v>1436</v>
      </c>
      <c r="C1082" s="854"/>
      <c r="D1082" s="855"/>
    </row>
    <row r="1083" spans="1:4" hidden="1" outlineLevel="1" x14ac:dyDescent="0.2">
      <c r="A1083" s="856" t="s">
        <v>2164</v>
      </c>
      <c r="B1083" s="857" t="s">
        <v>1120</v>
      </c>
      <c r="C1083" s="858" t="s">
        <v>14</v>
      </c>
      <c r="D1083" s="859">
        <v>244.99</v>
      </c>
    </row>
    <row r="1084" spans="1:4" hidden="1" outlineLevel="1" x14ac:dyDescent="0.2">
      <c r="A1084" s="852" t="s">
        <v>2165</v>
      </c>
      <c r="B1084" s="853" t="s">
        <v>1439</v>
      </c>
      <c r="C1084" s="854"/>
      <c r="D1084" s="855"/>
    </row>
    <row r="1085" spans="1:4" hidden="1" outlineLevel="1" x14ac:dyDescent="0.2">
      <c r="A1085" s="860" t="s">
        <v>2166</v>
      </c>
      <c r="B1085" s="861" t="s">
        <v>1120</v>
      </c>
      <c r="C1085" s="862" t="s">
        <v>14</v>
      </c>
      <c r="D1085" s="863">
        <v>247.21</v>
      </c>
    </row>
    <row r="1086" spans="1:4" hidden="1" outlineLevel="1" x14ac:dyDescent="0.2">
      <c r="A1086" s="852" t="s">
        <v>2167</v>
      </c>
      <c r="B1086" s="853" t="s">
        <v>1442</v>
      </c>
      <c r="C1086" s="854"/>
      <c r="D1086" s="855"/>
    </row>
    <row r="1087" spans="1:4" hidden="1" outlineLevel="1" x14ac:dyDescent="0.2">
      <c r="A1087" s="856" t="s">
        <v>2168</v>
      </c>
      <c r="B1087" s="857" t="s">
        <v>1120</v>
      </c>
      <c r="C1087" s="858" t="s">
        <v>14</v>
      </c>
      <c r="D1087" s="859">
        <v>203.02</v>
      </c>
    </row>
    <row r="1088" spans="1:4" hidden="1" outlineLevel="1" x14ac:dyDescent="0.2">
      <c r="A1088" s="852" t="s">
        <v>2169</v>
      </c>
      <c r="B1088" s="853" t="s">
        <v>1445</v>
      </c>
      <c r="C1088" s="854"/>
      <c r="D1088" s="855"/>
    </row>
    <row r="1089" spans="1:4" hidden="1" outlineLevel="1" x14ac:dyDescent="0.2">
      <c r="A1089" s="860" t="s">
        <v>2170</v>
      </c>
      <c r="B1089" s="861" t="s">
        <v>1120</v>
      </c>
      <c r="C1089" s="862" t="s">
        <v>14</v>
      </c>
      <c r="D1089" s="863">
        <v>6.35</v>
      </c>
    </row>
    <row r="1090" spans="1:4" hidden="1" outlineLevel="1" x14ac:dyDescent="0.2">
      <c r="A1090" s="852" t="s">
        <v>2171</v>
      </c>
      <c r="B1090" s="853" t="s">
        <v>1448</v>
      </c>
      <c r="C1090" s="854"/>
      <c r="D1090" s="855"/>
    </row>
    <row r="1091" spans="1:4" hidden="1" outlineLevel="1" x14ac:dyDescent="0.2">
      <c r="A1091" s="856" t="s">
        <v>2172</v>
      </c>
      <c r="B1091" s="857" t="s">
        <v>1120</v>
      </c>
      <c r="C1091" s="858" t="s">
        <v>14</v>
      </c>
      <c r="D1091" s="859">
        <v>36.950000000000003</v>
      </c>
    </row>
    <row r="1092" spans="1:4" hidden="1" outlineLevel="1" x14ac:dyDescent="0.2">
      <c r="A1092" s="852" t="s">
        <v>2173</v>
      </c>
      <c r="B1092" s="853" t="s">
        <v>1502</v>
      </c>
      <c r="C1092" s="854"/>
      <c r="D1092" s="855"/>
    </row>
    <row r="1093" spans="1:4" hidden="1" outlineLevel="1" x14ac:dyDescent="0.2">
      <c r="A1093" s="860" t="s">
        <v>2174</v>
      </c>
      <c r="B1093" s="861" t="s">
        <v>1120</v>
      </c>
      <c r="C1093" s="862" t="s">
        <v>14</v>
      </c>
      <c r="D1093" s="863">
        <v>89.91</v>
      </c>
    </row>
    <row r="1094" spans="1:4" collapsed="1" x14ac:dyDescent="0.2">
      <c r="A1094" s="848" t="s">
        <v>1127</v>
      </c>
      <c r="B1094" s="849" t="s">
        <v>443</v>
      </c>
      <c r="C1094" s="850"/>
      <c r="D1094" s="851"/>
    </row>
    <row r="1095" spans="1:4" hidden="1" outlineLevel="1" x14ac:dyDescent="0.2">
      <c r="A1095" s="852" t="s">
        <v>2175</v>
      </c>
      <c r="B1095" s="853" t="s">
        <v>1420</v>
      </c>
      <c r="C1095" s="854"/>
      <c r="D1095" s="855"/>
    </row>
    <row r="1096" spans="1:4" hidden="1" outlineLevel="1" x14ac:dyDescent="0.2">
      <c r="A1096" s="856" t="s">
        <v>2176</v>
      </c>
      <c r="B1096" s="861" t="s">
        <v>2828</v>
      </c>
      <c r="C1096" s="862" t="s">
        <v>3</v>
      </c>
      <c r="D1096" s="863">
        <v>77.3</v>
      </c>
    </row>
    <row r="1097" spans="1:4" hidden="1" outlineLevel="1" x14ac:dyDescent="0.2">
      <c r="A1097" s="860" t="s">
        <v>2831</v>
      </c>
      <c r="B1097" s="857" t="s">
        <v>2185</v>
      </c>
      <c r="C1097" s="858" t="s">
        <v>14</v>
      </c>
      <c r="D1097" s="859">
        <v>1.81</v>
      </c>
    </row>
    <row r="1098" spans="1:4" hidden="1" outlineLevel="1" x14ac:dyDescent="0.2">
      <c r="A1098" s="856" t="s">
        <v>2832</v>
      </c>
      <c r="B1098" s="861" t="s">
        <v>2186</v>
      </c>
      <c r="C1098" s="862" t="s">
        <v>14</v>
      </c>
      <c r="D1098" s="863">
        <v>0.88</v>
      </c>
    </row>
    <row r="1099" spans="1:4" hidden="1" outlineLevel="1" x14ac:dyDescent="0.2">
      <c r="A1099" s="860" t="s">
        <v>2833</v>
      </c>
      <c r="B1099" s="857" t="s">
        <v>2187</v>
      </c>
      <c r="C1099" s="858" t="s">
        <v>2</v>
      </c>
      <c r="D1099" s="859">
        <v>1</v>
      </c>
    </row>
    <row r="1100" spans="1:4" hidden="1" outlineLevel="1" x14ac:dyDescent="0.2">
      <c r="A1100" s="856" t="s">
        <v>2834</v>
      </c>
      <c r="B1100" s="861" t="s">
        <v>2188</v>
      </c>
      <c r="C1100" s="862" t="s">
        <v>14</v>
      </c>
      <c r="D1100" s="863">
        <v>1.25</v>
      </c>
    </row>
    <row r="1101" spans="1:4" hidden="1" outlineLevel="1" x14ac:dyDescent="0.2">
      <c r="A1101" s="860" t="s">
        <v>2835</v>
      </c>
      <c r="B1101" s="857" t="s">
        <v>2189</v>
      </c>
      <c r="C1101" s="858" t="s">
        <v>14</v>
      </c>
      <c r="D1101" s="859">
        <v>1.52</v>
      </c>
    </row>
    <row r="1102" spans="1:4" hidden="1" outlineLevel="1" x14ac:dyDescent="0.2">
      <c r="A1102" s="856" t="s">
        <v>2836</v>
      </c>
      <c r="B1102" s="861" t="s">
        <v>2190</v>
      </c>
      <c r="C1102" s="862" t="s">
        <v>2</v>
      </c>
      <c r="D1102" s="863">
        <v>1</v>
      </c>
    </row>
    <row r="1103" spans="1:4" hidden="1" outlineLevel="1" x14ac:dyDescent="0.2">
      <c r="A1103" s="860" t="s">
        <v>2837</v>
      </c>
      <c r="B1103" s="857" t="s">
        <v>2191</v>
      </c>
      <c r="C1103" s="858" t="s">
        <v>2</v>
      </c>
      <c r="D1103" s="859">
        <v>2</v>
      </c>
    </row>
    <row r="1104" spans="1:4" hidden="1" outlineLevel="1" x14ac:dyDescent="0.2">
      <c r="A1104" s="856" t="s">
        <v>2838</v>
      </c>
      <c r="B1104" s="861" t="s">
        <v>2192</v>
      </c>
      <c r="C1104" s="862" t="s">
        <v>14</v>
      </c>
      <c r="D1104" s="863">
        <v>1.93</v>
      </c>
    </row>
    <row r="1105" spans="1:4" hidden="1" outlineLevel="1" x14ac:dyDescent="0.2">
      <c r="A1105" s="852" t="s">
        <v>2177</v>
      </c>
      <c r="B1105" s="853" t="s">
        <v>1421</v>
      </c>
      <c r="C1105" s="854"/>
      <c r="D1105" s="855"/>
    </row>
    <row r="1106" spans="1:4" hidden="1" outlineLevel="1" x14ac:dyDescent="0.2">
      <c r="A1106" s="860" t="s">
        <v>2178</v>
      </c>
      <c r="B1106" s="857" t="s">
        <v>2828</v>
      </c>
      <c r="C1106" s="858" t="s">
        <v>3</v>
      </c>
      <c r="D1106" s="859">
        <v>7.76</v>
      </c>
    </row>
    <row r="1107" spans="1:4" hidden="1" outlineLevel="1" x14ac:dyDescent="0.2">
      <c r="A1107" s="856" t="s">
        <v>2839</v>
      </c>
      <c r="B1107" s="861" t="s">
        <v>2186</v>
      </c>
      <c r="C1107" s="862" t="s">
        <v>14</v>
      </c>
      <c r="D1107" s="863">
        <v>1.76</v>
      </c>
    </row>
    <row r="1108" spans="1:4" hidden="1" outlineLevel="1" x14ac:dyDescent="0.2">
      <c r="A1108" s="852" t="s">
        <v>2179</v>
      </c>
      <c r="B1108" s="853" t="s">
        <v>1422</v>
      </c>
      <c r="C1108" s="854"/>
      <c r="D1108" s="855"/>
    </row>
    <row r="1109" spans="1:4" hidden="1" outlineLevel="1" x14ac:dyDescent="0.2">
      <c r="A1109" s="860" t="s">
        <v>2180</v>
      </c>
      <c r="B1109" s="857" t="s">
        <v>2828</v>
      </c>
      <c r="C1109" s="858" t="s">
        <v>3</v>
      </c>
      <c r="D1109" s="859">
        <v>7.76</v>
      </c>
    </row>
    <row r="1110" spans="1:4" hidden="1" outlineLevel="1" x14ac:dyDescent="0.2">
      <c r="A1110" s="856" t="s">
        <v>2840</v>
      </c>
      <c r="B1110" s="861" t="s">
        <v>2186</v>
      </c>
      <c r="C1110" s="862" t="s">
        <v>14</v>
      </c>
      <c r="D1110" s="863">
        <v>1.76</v>
      </c>
    </row>
    <row r="1111" spans="1:4" hidden="1" outlineLevel="1" x14ac:dyDescent="0.2">
      <c r="A1111" s="852" t="s">
        <v>2181</v>
      </c>
      <c r="B1111" s="853" t="s">
        <v>1423</v>
      </c>
      <c r="C1111" s="854"/>
      <c r="D1111" s="855"/>
    </row>
    <row r="1112" spans="1:4" hidden="1" outlineLevel="1" x14ac:dyDescent="0.2">
      <c r="A1112" s="860" t="s">
        <v>2182</v>
      </c>
      <c r="B1112" s="857" t="s">
        <v>2828</v>
      </c>
      <c r="C1112" s="858" t="s">
        <v>3</v>
      </c>
      <c r="D1112" s="859">
        <v>7.76</v>
      </c>
    </row>
    <row r="1113" spans="1:4" hidden="1" outlineLevel="1" x14ac:dyDescent="0.2">
      <c r="A1113" s="856" t="s">
        <v>2841</v>
      </c>
      <c r="B1113" s="861" t="s">
        <v>2186</v>
      </c>
      <c r="C1113" s="862" t="s">
        <v>14</v>
      </c>
      <c r="D1113" s="863">
        <v>1.76</v>
      </c>
    </row>
    <row r="1114" spans="1:4" hidden="1" outlineLevel="1" x14ac:dyDescent="0.2">
      <c r="A1114" s="852" t="s">
        <v>2842</v>
      </c>
      <c r="B1114" s="853" t="s">
        <v>677</v>
      </c>
      <c r="C1114" s="854"/>
      <c r="D1114" s="855"/>
    </row>
    <row r="1115" spans="1:4" hidden="1" outlineLevel="1" x14ac:dyDescent="0.2">
      <c r="A1115" s="860" t="s">
        <v>2843</v>
      </c>
      <c r="B1115" s="857" t="s">
        <v>1118</v>
      </c>
      <c r="C1115" s="858" t="s">
        <v>3</v>
      </c>
      <c r="D1115" s="859">
        <v>9.36</v>
      </c>
    </row>
    <row r="1116" spans="1:4" hidden="1" outlineLevel="1" x14ac:dyDescent="0.2">
      <c r="A1116" s="856" t="s">
        <v>2844</v>
      </c>
      <c r="B1116" s="861" t="s">
        <v>2828</v>
      </c>
      <c r="C1116" s="862" t="s">
        <v>3</v>
      </c>
      <c r="D1116" s="863">
        <v>162.04</v>
      </c>
    </row>
    <row r="1117" spans="1:4" hidden="1" outlineLevel="1" x14ac:dyDescent="0.2">
      <c r="A1117" s="860" t="s">
        <v>2845</v>
      </c>
      <c r="B1117" s="857" t="s">
        <v>2201</v>
      </c>
      <c r="C1117" s="858" t="s">
        <v>14</v>
      </c>
      <c r="D1117" s="859">
        <v>8.25</v>
      </c>
    </row>
    <row r="1118" spans="1:4" hidden="1" outlineLevel="1" x14ac:dyDescent="0.2">
      <c r="A1118" s="856" t="s">
        <v>2846</v>
      </c>
      <c r="B1118" s="861" t="s">
        <v>2185</v>
      </c>
      <c r="C1118" s="862" t="s">
        <v>14</v>
      </c>
      <c r="D1118" s="863">
        <v>3.63</v>
      </c>
    </row>
    <row r="1119" spans="1:4" hidden="1" outlineLevel="1" x14ac:dyDescent="0.2">
      <c r="A1119" s="860" t="s">
        <v>2847</v>
      </c>
      <c r="B1119" s="857" t="s">
        <v>2202</v>
      </c>
      <c r="C1119" s="858" t="s">
        <v>14</v>
      </c>
      <c r="D1119" s="859">
        <v>4.13</v>
      </c>
    </row>
    <row r="1120" spans="1:4" hidden="1" outlineLevel="1" x14ac:dyDescent="0.2">
      <c r="A1120" s="856" t="s">
        <v>2848</v>
      </c>
      <c r="B1120" s="861" t="s">
        <v>2186</v>
      </c>
      <c r="C1120" s="862" t="s">
        <v>14</v>
      </c>
      <c r="D1120" s="863">
        <v>1.76</v>
      </c>
    </row>
    <row r="1121" spans="1:4" hidden="1" outlineLevel="1" x14ac:dyDescent="0.2">
      <c r="A1121" s="860" t="s">
        <v>2849</v>
      </c>
      <c r="B1121" s="857" t="s">
        <v>2203</v>
      </c>
      <c r="C1121" s="858" t="s">
        <v>14</v>
      </c>
      <c r="D1121" s="859">
        <v>5.12</v>
      </c>
    </row>
    <row r="1122" spans="1:4" ht="25.5" hidden="1" outlineLevel="1" x14ac:dyDescent="0.2">
      <c r="A1122" s="856" t="s">
        <v>2850</v>
      </c>
      <c r="B1122" s="861" t="s">
        <v>2204</v>
      </c>
      <c r="C1122" s="862" t="s">
        <v>14</v>
      </c>
      <c r="D1122" s="863">
        <v>4.24</v>
      </c>
    </row>
    <row r="1123" spans="1:4" hidden="1" outlineLevel="1" x14ac:dyDescent="0.2">
      <c r="A1123" s="860" t="s">
        <v>2851</v>
      </c>
      <c r="B1123" s="857" t="s">
        <v>2205</v>
      </c>
      <c r="C1123" s="858" t="s">
        <v>14</v>
      </c>
      <c r="D1123" s="859">
        <v>7.75</v>
      </c>
    </row>
    <row r="1124" spans="1:4" hidden="1" outlineLevel="1" x14ac:dyDescent="0.2">
      <c r="A1124" s="856" t="s">
        <v>2852</v>
      </c>
      <c r="B1124" s="861" t="s">
        <v>2206</v>
      </c>
      <c r="C1124" s="862" t="s">
        <v>14</v>
      </c>
      <c r="D1124" s="863">
        <v>8.1300000000000008</v>
      </c>
    </row>
    <row r="1125" spans="1:4" hidden="1" outlineLevel="1" x14ac:dyDescent="0.2">
      <c r="A1125" s="860" t="s">
        <v>2853</v>
      </c>
      <c r="B1125" s="857" t="s">
        <v>2207</v>
      </c>
      <c r="C1125" s="858" t="s">
        <v>14</v>
      </c>
      <c r="D1125" s="859">
        <v>6.56</v>
      </c>
    </row>
    <row r="1126" spans="1:4" hidden="1" outlineLevel="1" x14ac:dyDescent="0.2">
      <c r="A1126" s="856" t="s">
        <v>2854</v>
      </c>
      <c r="B1126" s="861" t="s">
        <v>2208</v>
      </c>
      <c r="C1126" s="862" t="s">
        <v>14</v>
      </c>
      <c r="D1126" s="863">
        <v>7.49</v>
      </c>
    </row>
    <row r="1127" spans="1:4" hidden="1" outlineLevel="1" x14ac:dyDescent="0.2">
      <c r="A1127" s="852" t="s">
        <v>2855</v>
      </c>
      <c r="B1127" s="853" t="s">
        <v>1424</v>
      </c>
      <c r="C1127" s="854"/>
      <c r="D1127" s="855"/>
    </row>
    <row r="1128" spans="1:4" hidden="1" outlineLevel="1" x14ac:dyDescent="0.2">
      <c r="A1128" s="860" t="s">
        <v>2856</v>
      </c>
      <c r="B1128" s="857" t="s">
        <v>1118</v>
      </c>
      <c r="C1128" s="858" t="s">
        <v>3</v>
      </c>
      <c r="D1128" s="859">
        <v>9.36</v>
      </c>
    </row>
    <row r="1129" spans="1:4" hidden="1" outlineLevel="1" x14ac:dyDescent="0.2">
      <c r="A1129" s="856" t="s">
        <v>2857</v>
      </c>
      <c r="B1129" s="861" t="s">
        <v>2828</v>
      </c>
      <c r="C1129" s="862" t="s">
        <v>3</v>
      </c>
      <c r="D1129" s="863">
        <v>162.04</v>
      </c>
    </row>
    <row r="1130" spans="1:4" hidden="1" outlineLevel="1" x14ac:dyDescent="0.2">
      <c r="A1130" s="860" t="s">
        <v>2858</v>
      </c>
      <c r="B1130" s="857" t="s">
        <v>2201</v>
      </c>
      <c r="C1130" s="858" t="s">
        <v>14</v>
      </c>
      <c r="D1130" s="859">
        <v>8.25</v>
      </c>
    </row>
    <row r="1131" spans="1:4" hidden="1" outlineLevel="1" x14ac:dyDescent="0.2">
      <c r="A1131" s="856" t="s">
        <v>2859</v>
      </c>
      <c r="B1131" s="861" t="s">
        <v>2185</v>
      </c>
      <c r="C1131" s="862" t="s">
        <v>14</v>
      </c>
      <c r="D1131" s="863">
        <v>3.63</v>
      </c>
    </row>
    <row r="1132" spans="1:4" hidden="1" outlineLevel="1" x14ac:dyDescent="0.2">
      <c r="A1132" s="860" t="s">
        <v>2860</v>
      </c>
      <c r="B1132" s="857" t="s">
        <v>2202</v>
      </c>
      <c r="C1132" s="858" t="s">
        <v>14</v>
      </c>
      <c r="D1132" s="859">
        <v>4.13</v>
      </c>
    </row>
    <row r="1133" spans="1:4" hidden="1" outlineLevel="1" x14ac:dyDescent="0.2">
      <c r="A1133" s="856" t="s">
        <v>2861</v>
      </c>
      <c r="B1133" s="861" t="s">
        <v>2186</v>
      </c>
      <c r="C1133" s="862" t="s">
        <v>14</v>
      </c>
      <c r="D1133" s="863">
        <v>1.76</v>
      </c>
    </row>
    <row r="1134" spans="1:4" hidden="1" outlineLevel="1" x14ac:dyDescent="0.2">
      <c r="A1134" s="860" t="s">
        <v>2862</v>
      </c>
      <c r="B1134" s="857" t="s">
        <v>2203</v>
      </c>
      <c r="C1134" s="858" t="s">
        <v>14</v>
      </c>
      <c r="D1134" s="859">
        <v>5.12</v>
      </c>
    </row>
    <row r="1135" spans="1:4" ht="25.5" hidden="1" outlineLevel="1" x14ac:dyDescent="0.2">
      <c r="A1135" s="856" t="s">
        <v>2863</v>
      </c>
      <c r="B1135" s="861" t="s">
        <v>2204</v>
      </c>
      <c r="C1135" s="862" t="s">
        <v>14</v>
      </c>
      <c r="D1135" s="863">
        <v>4.24</v>
      </c>
    </row>
    <row r="1136" spans="1:4" hidden="1" outlineLevel="1" x14ac:dyDescent="0.2">
      <c r="A1136" s="860" t="s">
        <v>2864</v>
      </c>
      <c r="B1136" s="857" t="s">
        <v>2205</v>
      </c>
      <c r="C1136" s="858" t="s">
        <v>14</v>
      </c>
      <c r="D1136" s="859">
        <v>7.75</v>
      </c>
    </row>
    <row r="1137" spans="1:4" hidden="1" outlineLevel="1" x14ac:dyDescent="0.2">
      <c r="A1137" s="856" t="s">
        <v>2865</v>
      </c>
      <c r="B1137" s="861" t="s">
        <v>2206</v>
      </c>
      <c r="C1137" s="862" t="s">
        <v>14</v>
      </c>
      <c r="D1137" s="863">
        <v>8.1300000000000008</v>
      </c>
    </row>
    <row r="1138" spans="1:4" hidden="1" outlineLevel="1" x14ac:dyDescent="0.2">
      <c r="A1138" s="860" t="s">
        <v>2866</v>
      </c>
      <c r="B1138" s="857" t="s">
        <v>2207</v>
      </c>
      <c r="C1138" s="858" t="s">
        <v>14</v>
      </c>
      <c r="D1138" s="859">
        <v>6.56</v>
      </c>
    </row>
    <row r="1139" spans="1:4" hidden="1" outlineLevel="1" x14ac:dyDescent="0.2">
      <c r="A1139" s="856" t="s">
        <v>2867</v>
      </c>
      <c r="B1139" s="861" t="s">
        <v>2208</v>
      </c>
      <c r="C1139" s="862" t="s">
        <v>14</v>
      </c>
      <c r="D1139" s="863">
        <v>7.49</v>
      </c>
    </row>
    <row r="1140" spans="1:4" hidden="1" outlineLevel="1" x14ac:dyDescent="0.2">
      <c r="A1140" s="852" t="s">
        <v>2868</v>
      </c>
      <c r="B1140" s="853" t="s">
        <v>1425</v>
      </c>
      <c r="C1140" s="854"/>
      <c r="D1140" s="855"/>
    </row>
    <row r="1141" spans="1:4" hidden="1" outlineLevel="1" x14ac:dyDescent="0.2">
      <c r="A1141" s="860" t="s">
        <v>2869</v>
      </c>
      <c r="B1141" s="857" t="s">
        <v>1118</v>
      </c>
      <c r="C1141" s="858" t="s">
        <v>3</v>
      </c>
      <c r="D1141" s="859">
        <v>9.36</v>
      </c>
    </row>
    <row r="1142" spans="1:4" hidden="1" outlineLevel="1" x14ac:dyDescent="0.2">
      <c r="A1142" s="856" t="s">
        <v>2870</v>
      </c>
      <c r="B1142" s="861" t="s">
        <v>2828</v>
      </c>
      <c r="C1142" s="862" t="s">
        <v>3</v>
      </c>
      <c r="D1142" s="863">
        <v>162.04</v>
      </c>
    </row>
    <row r="1143" spans="1:4" hidden="1" outlineLevel="1" x14ac:dyDescent="0.2">
      <c r="A1143" s="860" t="s">
        <v>2871</v>
      </c>
      <c r="B1143" s="857" t="s">
        <v>2201</v>
      </c>
      <c r="C1143" s="858" t="s">
        <v>14</v>
      </c>
      <c r="D1143" s="859">
        <v>8.25</v>
      </c>
    </row>
    <row r="1144" spans="1:4" hidden="1" outlineLevel="1" x14ac:dyDescent="0.2">
      <c r="A1144" s="856" t="s">
        <v>2872</v>
      </c>
      <c r="B1144" s="861" t="s">
        <v>2185</v>
      </c>
      <c r="C1144" s="862" t="s">
        <v>14</v>
      </c>
      <c r="D1144" s="863">
        <v>3.63</v>
      </c>
    </row>
    <row r="1145" spans="1:4" hidden="1" outlineLevel="1" x14ac:dyDescent="0.2">
      <c r="A1145" s="860" t="s">
        <v>2873</v>
      </c>
      <c r="B1145" s="857" t="s">
        <v>2202</v>
      </c>
      <c r="C1145" s="858" t="s">
        <v>14</v>
      </c>
      <c r="D1145" s="859">
        <v>4.13</v>
      </c>
    </row>
    <row r="1146" spans="1:4" hidden="1" outlineLevel="1" x14ac:dyDescent="0.2">
      <c r="A1146" s="856" t="s">
        <v>2874</v>
      </c>
      <c r="B1146" s="861" t="s">
        <v>2186</v>
      </c>
      <c r="C1146" s="862" t="s">
        <v>14</v>
      </c>
      <c r="D1146" s="863">
        <v>1.76</v>
      </c>
    </row>
    <row r="1147" spans="1:4" hidden="1" outlineLevel="1" x14ac:dyDescent="0.2">
      <c r="A1147" s="860" t="s">
        <v>2875</v>
      </c>
      <c r="B1147" s="857" t="s">
        <v>2203</v>
      </c>
      <c r="C1147" s="858" t="s">
        <v>14</v>
      </c>
      <c r="D1147" s="859">
        <v>5.12</v>
      </c>
    </row>
    <row r="1148" spans="1:4" ht="25.5" hidden="1" outlineLevel="1" x14ac:dyDescent="0.2">
      <c r="A1148" s="856" t="s">
        <v>2876</v>
      </c>
      <c r="B1148" s="861" t="s">
        <v>2204</v>
      </c>
      <c r="C1148" s="862" t="s">
        <v>14</v>
      </c>
      <c r="D1148" s="863">
        <v>4.24</v>
      </c>
    </row>
    <row r="1149" spans="1:4" hidden="1" outlineLevel="1" x14ac:dyDescent="0.2">
      <c r="A1149" s="860" t="s">
        <v>2877</v>
      </c>
      <c r="B1149" s="857" t="s">
        <v>2205</v>
      </c>
      <c r="C1149" s="858" t="s">
        <v>14</v>
      </c>
      <c r="D1149" s="859">
        <v>7.75</v>
      </c>
    </row>
    <row r="1150" spans="1:4" hidden="1" outlineLevel="1" x14ac:dyDescent="0.2">
      <c r="A1150" s="856" t="s">
        <v>2878</v>
      </c>
      <c r="B1150" s="861" t="s">
        <v>2206</v>
      </c>
      <c r="C1150" s="862" t="s">
        <v>14</v>
      </c>
      <c r="D1150" s="863">
        <v>8.1300000000000008</v>
      </c>
    </row>
    <row r="1151" spans="1:4" hidden="1" outlineLevel="1" x14ac:dyDescent="0.2">
      <c r="A1151" s="860" t="s">
        <v>2879</v>
      </c>
      <c r="B1151" s="857" t="s">
        <v>2207</v>
      </c>
      <c r="C1151" s="858" t="s">
        <v>14</v>
      </c>
      <c r="D1151" s="859">
        <v>6.56</v>
      </c>
    </row>
    <row r="1152" spans="1:4" hidden="1" outlineLevel="1" x14ac:dyDescent="0.2">
      <c r="A1152" s="856" t="s">
        <v>2880</v>
      </c>
      <c r="B1152" s="861" t="s">
        <v>2208</v>
      </c>
      <c r="C1152" s="862" t="s">
        <v>14</v>
      </c>
      <c r="D1152" s="863">
        <v>7.49</v>
      </c>
    </row>
    <row r="1153" spans="1:4" hidden="1" outlineLevel="1" x14ac:dyDescent="0.2">
      <c r="A1153" s="852" t="s">
        <v>2881</v>
      </c>
      <c r="B1153" s="853" t="s">
        <v>1426</v>
      </c>
      <c r="C1153" s="854"/>
      <c r="D1153" s="855"/>
    </row>
    <row r="1154" spans="1:4" hidden="1" outlineLevel="1" x14ac:dyDescent="0.2">
      <c r="A1154" s="860" t="s">
        <v>2882</v>
      </c>
      <c r="B1154" s="857" t="s">
        <v>1118</v>
      </c>
      <c r="C1154" s="858" t="s">
        <v>3</v>
      </c>
      <c r="D1154" s="859">
        <v>9.36</v>
      </c>
    </row>
    <row r="1155" spans="1:4" hidden="1" outlineLevel="1" x14ac:dyDescent="0.2">
      <c r="A1155" s="856" t="s">
        <v>2883</v>
      </c>
      <c r="B1155" s="861" t="s">
        <v>2828</v>
      </c>
      <c r="C1155" s="862" t="s">
        <v>3</v>
      </c>
      <c r="D1155" s="863">
        <v>162.04</v>
      </c>
    </row>
    <row r="1156" spans="1:4" hidden="1" outlineLevel="1" x14ac:dyDescent="0.2">
      <c r="A1156" s="860" t="s">
        <v>2884</v>
      </c>
      <c r="B1156" s="857" t="s">
        <v>2201</v>
      </c>
      <c r="C1156" s="858" t="s">
        <v>14</v>
      </c>
      <c r="D1156" s="859">
        <v>8.25</v>
      </c>
    </row>
    <row r="1157" spans="1:4" hidden="1" outlineLevel="1" x14ac:dyDescent="0.2">
      <c r="A1157" s="856" t="s">
        <v>2885</v>
      </c>
      <c r="B1157" s="861" t="s">
        <v>2185</v>
      </c>
      <c r="C1157" s="862" t="s">
        <v>14</v>
      </c>
      <c r="D1157" s="863">
        <v>3.63</v>
      </c>
    </row>
    <row r="1158" spans="1:4" hidden="1" outlineLevel="1" x14ac:dyDescent="0.2">
      <c r="A1158" s="860" t="s">
        <v>2886</v>
      </c>
      <c r="B1158" s="857" t="s">
        <v>2202</v>
      </c>
      <c r="C1158" s="858" t="s">
        <v>14</v>
      </c>
      <c r="D1158" s="859">
        <v>4.13</v>
      </c>
    </row>
    <row r="1159" spans="1:4" hidden="1" outlineLevel="1" x14ac:dyDescent="0.2">
      <c r="A1159" s="856" t="s">
        <v>2887</v>
      </c>
      <c r="B1159" s="861" t="s">
        <v>2186</v>
      </c>
      <c r="C1159" s="862" t="s">
        <v>14</v>
      </c>
      <c r="D1159" s="863">
        <v>1.76</v>
      </c>
    </row>
    <row r="1160" spans="1:4" hidden="1" outlineLevel="1" x14ac:dyDescent="0.2">
      <c r="A1160" s="860" t="s">
        <v>2888</v>
      </c>
      <c r="B1160" s="857" t="s">
        <v>2203</v>
      </c>
      <c r="C1160" s="858" t="s">
        <v>14</v>
      </c>
      <c r="D1160" s="859">
        <v>5.12</v>
      </c>
    </row>
    <row r="1161" spans="1:4" ht="25.5" hidden="1" outlineLevel="1" x14ac:dyDescent="0.2">
      <c r="A1161" s="856" t="s">
        <v>2889</v>
      </c>
      <c r="B1161" s="861" t="s">
        <v>2204</v>
      </c>
      <c r="C1161" s="862" t="s">
        <v>14</v>
      </c>
      <c r="D1161" s="863">
        <v>4.24</v>
      </c>
    </row>
    <row r="1162" spans="1:4" hidden="1" outlineLevel="1" x14ac:dyDescent="0.2">
      <c r="A1162" s="860" t="s">
        <v>2890</v>
      </c>
      <c r="B1162" s="857" t="s">
        <v>2205</v>
      </c>
      <c r="C1162" s="858" t="s">
        <v>14</v>
      </c>
      <c r="D1162" s="859">
        <v>7.75</v>
      </c>
    </row>
    <row r="1163" spans="1:4" hidden="1" outlineLevel="1" x14ac:dyDescent="0.2">
      <c r="A1163" s="856" t="s">
        <v>2891</v>
      </c>
      <c r="B1163" s="861" t="s">
        <v>2206</v>
      </c>
      <c r="C1163" s="862" t="s">
        <v>14</v>
      </c>
      <c r="D1163" s="863">
        <v>8.1300000000000008</v>
      </c>
    </row>
    <row r="1164" spans="1:4" hidden="1" outlineLevel="1" x14ac:dyDescent="0.2">
      <c r="A1164" s="860" t="s">
        <v>2892</v>
      </c>
      <c r="B1164" s="857" t="s">
        <v>2207</v>
      </c>
      <c r="C1164" s="858" t="s">
        <v>14</v>
      </c>
      <c r="D1164" s="859">
        <v>6.56</v>
      </c>
    </row>
    <row r="1165" spans="1:4" hidden="1" outlineLevel="1" x14ac:dyDescent="0.2">
      <c r="A1165" s="856" t="s">
        <v>2893</v>
      </c>
      <c r="B1165" s="861" t="s">
        <v>2208</v>
      </c>
      <c r="C1165" s="862" t="s">
        <v>14</v>
      </c>
      <c r="D1165" s="863">
        <v>7.49</v>
      </c>
    </row>
    <row r="1166" spans="1:4" hidden="1" outlineLevel="1" x14ac:dyDescent="0.2">
      <c r="A1166" s="852" t="s">
        <v>2894</v>
      </c>
      <c r="B1166" s="853" t="s">
        <v>1427</v>
      </c>
      <c r="C1166" s="854"/>
      <c r="D1166" s="855"/>
    </row>
    <row r="1167" spans="1:4" hidden="1" outlineLevel="1" x14ac:dyDescent="0.2">
      <c r="A1167" s="860" t="s">
        <v>2895</v>
      </c>
      <c r="B1167" s="857" t="s">
        <v>1118</v>
      </c>
      <c r="C1167" s="858" t="s">
        <v>3</v>
      </c>
      <c r="D1167" s="859">
        <v>9.36</v>
      </c>
    </row>
    <row r="1168" spans="1:4" hidden="1" outlineLevel="1" x14ac:dyDescent="0.2">
      <c r="A1168" s="856" t="s">
        <v>2896</v>
      </c>
      <c r="B1168" s="861" t="s">
        <v>2828</v>
      </c>
      <c r="C1168" s="862" t="s">
        <v>3</v>
      </c>
      <c r="D1168" s="863">
        <v>162.04</v>
      </c>
    </row>
    <row r="1169" spans="1:4" hidden="1" outlineLevel="1" x14ac:dyDescent="0.2">
      <c r="A1169" s="860" t="s">
        <v>2897</v>
      </c>
      <c r="B1169" s="857" t="s">
        <v>2201</v>
      </c>
      <c r="C1169" s="858" t="s">
        <v>14</v>
      </c>
      <c r="D1169" s="859">
        <v>8.25</v>
      </c>
    </row>
    <row r="1170" spans="1:4" hidden="1" outlineLevel="1" x14ac:dyDescent="0.2">
      <c r="A1170" s="856" t="s">
        <v>2898</v>
      </c>
      <c r="B1170" s="861" t="s">
        <v>2185</v>
      </c>
      <c r="C1170" s="862" t="s">
        <v>14</v>
      </c>
      <c r="D1170" s="863">
        <v>3.63</v>
      </c>
    </row>
    <row r="1171" spans="1:4" hidden="1" outlineLevel="1" x14ac:dyDescent="0.2">
      <c r="A1171" s="860" t="s">
        <v>2899</v>
      </c>
      <c r="B1171" s="857" t="s">
        <v>2202</v>
      </c>
      <c r="C1171" s="858" t="s">
        <v>14</v>
      </c>
      <c r="D1171" s="859">
        <v>4.13</v>
      </c>
    </row>
    <row r="1172" spans="1:4" hidden="1" outlineLevel="1" x14ac:dyDescent="0.2">
      <c r="A1172" s="856" t="s">
        <v>2900</v>
      </c>
      <c r="B1172" s="861" t="s">
        <v>2186</v>
      </c>
      <c r="C1172" s="862" t="s">
        <v>14</v>
      </c>
      <c r="D1172" s="863">
        <v>1.76</v>
      </c>
    </row>
    <row r="1173" spans="1:4" hidden="1" outlineLevel="1" x14ac:dyDescent="0.2">
      <c r="A1173" s="860" t="s">
        <v>2901</v>
      </c>
      <c r="B1173" s="857" t="s">
        <v>2203</v>
      </c>
      <c r="C1173" s="858" t="s">
        <v>14</v>
      </c>
      <c r="D1173" s="859">
        <v>5.12</v>
      </c>
    </row>
    <row r="1174" spans="1:4" ht="25.5" hidden="1" outlineLevel="1" x14ac:dyDescent="0.2">
      <c r="A1174" s="856" t="s">
        <v>2902</v>
      </c>
      <c r="B1174" s="861" t="s">
        <v>2204</v>
      </c>
      <c r="C1174" s="862" t="s">
        <v>14</v>
      </c>
      <c r="D1174" s="863">
        <v>4.24</v>
      </c>
    </row>
    <row r="1175" spans="1:4" hidden="1" outlineLevel="1" x14ac:dyDescent="0.2">
      <c r="A1175" s="860" t="s">
        <v>2903</v>
      </c>
      <c r="B1175" s="857" t="s">
        <v>2205</v>
      </c>
      <c r="C1175" s="858" t="s">
        <v>14</v>
      </c>
      <c r="D1175" s="859">
        <v>7.75</v>
      </c>
    </row>
    <row r="1176" spans="1:4" hidden="1" outlineLevel="1" x14ac:dyDescent="0.2">
      <c r="A1176" s="856" t="s">
        <v>2904</v>
      </c>
      <c r="B1176" s="861" t="s">
        <v>2206</v>
      </c>
      <c r="C1176" s="862" t="s">
        <v>14</v>
      </c>
      <c r="D1176" s="863">
        <v>8.1300000000000008</v>
      </c>
    </row>
    <row r="1177" spans="1:4" hidden="1" outlineLevel="1" x14ac:dyDescent="0.2">
      <c r="A1177" s="860" t="s">
        <v>2905</v>
      </c>
      <c r="B1177" s="857" t="s">
        <v>2207</v>
      </c>
      <c r="C1177" s="858" t="s">
        <v>14</v>
      </c>
      <c r="D1177" s="859">
        <v>6.56</v>
      </c>
    </row>
    <row r="1178" spans="1:4" hidden="1" outlineLevel="1" x14ac:dyDescent="0.2">
      <c r="A1178" s="856" t="s">
        <v>2906</v>
      </c>
      <c r="B1178" s="861" t="s">
        <v>2208</v>
      </c>
      <c r="C1178" s="862" t="s">
        <v>14</v>
      </c>
      <c r="D1178" s="863">
        <v>7.49</v>
      </c>
    </row>
    <row r="1179" spans="1:4" hidden="1" outlineLevel="1" x14ac:dyDescent="0.2">
      <c r="A1179" s="852" t="s">
        <v>2907</v>
      </c>
      <c r="B1179" s="853" t="s">
        <v>1428</v>
      </c>
      <c r="C1179" s="854"/>
      <c r="D1179" s="855"/>
    </row>
    <row r="1180" spans="1:4" hidden="1" outlineLevel="1" x14ac:dyDescent="0.2">
      <c r="A1180" s="860" t="s">
        <v>2908</v>
      </c>
      <c r="B1180" s="857" t="s">
        <v>1118</v>
      </c>
      <c r="C1180" s="858" t="s">
        <v>3</v>
      </c>
      <c r="D1180" s="859">
        <v>9.36</v>
      </c>
    </row>
    <row r="1181" spans="1:4" hidden="1" outlineLevel="1" x14ac:dyDescent="0.2">
      <c r="A1181" s="856" t="s">
        <v>2909</v>
      </c>
      <c r="B1181" s="861" t="s">
        <v>2828</v>
      </c>
      <c r="C1181" s="862" t="s">
        <v>3</v>
      </c>
      <c r="D1181" s="863">
        <v>163.44</v>
      </c>
    </row>
    <row r="1182" spans="1:4" hidden="1" outlineLevel="1" x14ac:dyDescent="0.2">
      <c r="A1182" s="860" t="s">
        <v>2910</v>
      </c>
      <c r="B1182" s="857" t="s">
        <v>2201</v>
      </c>
      <c r="C1182" s="858" t="s">
        <v>14</v>
      </c>
      <c r="D1182" s="859">
        <v>12.38</v>
      </c>
    </row>
    <row r="1183" spans="1:4" hidden="1" outlineLevel="1" x14ac:dyDescent="0.2">
      <c r="A1183" s="856" t="s">
        <v>2911</v>
      </c>
      <c r="B1183" s="861" t="s">
        <v>2185</v>
      </c>
      <c r="C1183" s="862" t="s">
        <v>14</v>
      </c>
      <c r="D1183" s="863">
        <v>3.63</v>
      </c>
    </row>
    <row r="1184" spans="1:4" hidden="1" outlineLevel="1" x14ac:dyDescent="0.2">
      <c r="A1184" s="860" t="s">
        <v>2912</v>
      </c>
      <c r="B1184" s="857" t="s">
        <v>2202</v>
      </c>
      <c r="C1184" s="858" t="s">
        <v>14</v>
      </c>
      <c r="D1184" s="859">
        <v>4.13</v>
      </c>
    </row>
    <row r="1185" spans="1:4" hidden="1" outlineLevel="1" x14ac:dyDescent="0.2">
      <c r="A1185" s="856" t="s">
        <v>2913</v>
      </c>
      <c r="B1185" s="861" t="s">
        <v>2186</v>
      </c>
      <c r="C1185" s="862" t="s">
        <v>14</v>
      </c>
      <c r="D1185" s="863">
        <v>1.76</v>
      </c>
    </row>
    <row r="1186" spans="1:4" ht="25.5" hidden="1" outlineLevel="1" x14ac:dyDescent="0.2">
      <c r="A1186" s="860" t="s">
        <v>2914</v>
      </c>
      <c r="B1186" s="857" t="s">
        <v>2204</v>
      </c>
      <c r="C1186" s="858" t="s">
        <v>14</v>
      </c>
      <c r="D1186" s="859">
        <v>4.24</v>
      </c>
    </row>
    <row r="1187" spans="1:4" hidden="1" outlineLevel="1" x14ac:dyDescent="0.2">
      <c r="A1187" s="856" t="s">
        <v>2915</v>
      </c>
      <c r="B1187" s="861" t="s">
        <v>2205</v>
      </c>
      <c r="C1187" s="862" t="s">
        <v>14</v>
      </c>
      <c r="D1187" s="863">
        <v>7.75</v>
      </c>
    </row>
    <row r="1188" spans="1:4" hidden="1" outlineLevel="1" x14ac:dyDescent="0.2">
      <c r="A1188" s="860" t="s">
        <v>2916</v>
      </c>
      <c r="B1188" s="857" t="s">
        <v>2206</v>
      </c>
      <c r="C1188" s="858" t="s">
        <v>14</v>
      </c>
      <c r="D1188" s="859">
        <v>8.1300000000000008</v>
      </c>
    </row>
    <row r="1189" spans="1:4" hidden="1" outlineLevel="1" x14ac:dyDescent="0.2">
      <c r="A1189" s="856" t="s">
        <v>2917</v>
      </c>
      <c r="B1189" s="861" t="s">
        <v>2207</v>
      </c>
      <c r="C1189" s="862" t="s">
        <v>14</v>
      </c>
      <c r="D1189" s="863">
        <v>6.56</v>
      </c>
    </row>
    <row r="1190" spans="1:4" hidden="1" outlineLevel="1" x14ac:dyDescent="0.2">
      <c r="A1190" s="860" t="s">
        <v>2918</v>
      </c>
      <c r="B1190" s="857" t="s">
        <v>2219</v>
      </c>
      <c r="C1190" s="858" t="s">
        <v>14</v>
      </c>
      <c r="D1190" s="859">
        <v>10.95</v>
      </c>
    </row>
    <row r="1191" spans="1:4" hidden="1" outlineLevel="1" x14ac:dyDescent="0.2">
      <c r="A1191" s="852" t="s">
        <v>2919</v>
      </c>
      <c r="B1191" s="853" t="s">
        <v>1429</v>
      </c>
      <c r="C1191" s="854"/>
      <c r="D1191" s="855"/>
    </row>
    <row r="1192" spans="1:4" hidden="1" outlineLevel="1" x14ac:dyDescent="0.2">
      <c r="A1192" s="856" t="s">
        <v>2920</v>
      </c>
      <c r="B1192" s="861" t="s">
        <v>1118</v>
      </c>
      <c r="C1192" s="862" t="s">
        <v>3</v>
      </c>
      <c r="D1192" s="863">
        <v>9.36</v>
      </c>
    </row>
    <row r="1193" spans="1:4" hidden="1" outlineLevel="1" x14ac:dyDescent="0.2">
      <c r="A1193" s="860" t="s">
        <v>2921</v>
      </c>
      <c r="B1193" s="857" t="s">
        <v>2828</v>
      </c>
      <c r="C1193" s="858" t="s">
        <v>3</v>
      </c>
      <c r="D1193" s="859">
        <v>163.44</v>
      </c>
    </row>
    <row r="1194" spans="1:4" hidden="1" outlineLevel="1" x14ac:dyDescent="0.2">
      <c r="A1194" s="856" t="s">
        <v>2922</v>
      </c>
      <c r="B1194" s="861" t="s">
        <v>2201</v>
      </c>
      <c r="C1194" s="862" t="s">
        <v>14</v>
      </c>
      <c r="D1194" s="863">
        <v>12.38</v>
      </c>
    </row>
    <row r="1195" spans="1:4" hidden="1" outlineLevel="1" x14ac:dyDescent="0.2">
      <c r="A1195" s="860" t="s">
        <v>2923</v>
      </c>
      <c r="B1195" s="857" t="s">
        <v>2185</v>
      </c>
      <c r="C1195" s="858" t="s">
        <v>14</v>
      </c>
      <c r="D1195" s="859">
        <v>3.63</v>
      </c>
    </row>
    <row r="1196" spans="1:4" hidden="1" outlineLevel="1" x14ac:dyDescent="0.2">
      <c r="A1196" s="856" t="s">
        <v>2924</v>
      </c>
      <c r="B1196" s="861" t="s">
        <v>2202</v>
      </c>
      <c r="C1196" s="862" t="s">
        <v>14</v>
      </c>
      <c r="D1196" s="863">
        <v>4.13</v>
      </c>
    </row>
    <row r="1197" spans="1:4" hidden="1" outlineLevel="1" x14ac:dyDescent="0.2">
      <c r="A1197" s="860" t="s">
        <v>2925</v>
      </c>
      <c r="B1197" s="857" t="s">
        <v>2186</v>
      </c>
      <c r="C1197" s="858" t="s">
        <v>14</v>
      </c>
      <c r="D1197" s="859">
        <v>1.76</v>
      </c>
    </row>
    <row r="1198" spans="1:4" ht="25.5" hidden="1" outlineLevel="1" x14ac:dyDescent="0.2">
      <c r="A1198" s="856" t="s">
        <v>2926</v>
      </c>
      <c r="B1198" s="861" t="s">
        <v>2204</v>
      </c>
      <c r="C1198" s="862" t="s">
        <v>14</v>
      </c>
      <c r="D1198" s="863">
        <v>4.24</v>
      </c>
    </row>
    <row r="1199" spans="1:4" hidden="1" outlineLevel="1" x14ac:dyDescent="0.2">
      <c r="A1199" s="860" t="s">
        <v>2927</v>
      </c>
      <c r="B1199" s="857" t="s">
        <v>2205</v>
      </c>
      <c r="C1199" s="858" t="s">
        <v>14</v>
      </c>
      <c r="D1199" s="859">
        <v>7.75</v>
      </c>
    </row>
    <row r="1200" spans="1:4" hidden="1" outlineLevel="1" x14ac:dyDescent="0.2">
      <c r="A1200" s="856" t="s">
        <v>2928</v>
      </c>
      <c r="B1200" s="861" t="s">
        <v>2206</v>
      </c>
      <c r="C1200" s="862" t="s">
        <v>14</v>
      </c>
      <c r="D1200" s="863">
        <v>8.1300000000000008</v>
      </c>
    </row>
    <row r="1201" spans="1:4" hidden="1" outlineLevel="1" x14ac:dyDescent="0.2">
      <c r="A1201" s="860" t="s">
        <v>2929</v>
      </c>
      <c r="B1201" s="857" t="s">
        <v>2207</v>
      </c>
      <c r="C1201" s="858" t="s">
        <v>14</v>
      </c>
      <c r="D1201" s="859">
        <v>6.56</v>
      </c>
    </row>
    <row r="1202" spans="1:4" hidden="1" outlineLevel="1" x14ac:dyDescent="0.2">
      <c r="A1202" s="856" t="s">
        <v>2930</v>
      </c>
      <c r="B1202" s="861" t="s">
        <v>2219</v>
      </c>
      <c r="C1202" s="862" t="s">
        <v>14</v>
      </c>
      <c r="D1202" s="863">
        <v>10.95</v>
      </c>
    </row>
    <row r="1203" spans="1:4" hidden="1" outlineLevel="1" x14ac:dyDescent="0.2">
      <c r="A1203" s="852" t="s">
        <v>2931</v>
      </c>
      <c r="B1203" s="853" t="s">
        <v>1430</v>
      </c>
      <c r="C1203" s="854"/>
      <c r="D1203" s="855"/>
    </row>
    <row r="1204" spans="1:4" hidden="1" outlineLevel="1" x14ac:dyDescent="0.2">
      <c r="A1204" s="860" t="s">
        <v>2932</v>
      </c>
      <c r="B1204" s="857" t="s">
        <v>1118</v>
      </c>
      <c r="C1204" s="858" t="s">
        <v>3</v>
      </c>
      <c r="D1204" s="859">
        <v>9.36</v>
      </c>
    </row>
    <row r="1205" spans="1:4" hidden="1" outlineLevel="1" x14ac:dyDescent="0.2">
      <c r="A1205" s="856" t="s">
        <v>2933</v>
      </c>
      <c r="B1205" s="861" t="s">
        <v>2828</v>
      </c>
      <c r="C1205" s="862" t="s">
        <v>3</v>
      </c>
      <c r="D1205" s="863">
        <v>163.44</v>
      </c>
    </row>
    <row r="1206" spans="1:4" hidden="1" outlineLevel="1" x14ac:dyDescent="0.2">
      <c r="A1206" s="860" t="s">
        <v>2934</v>
      </c>
      <c r="B1206" s="857" t="s">
        <v>2201</v>
      </c>
      <c r="C1206" s="858" t="s">
        <v>14</v>
      </c>
      <c r="D1206" s="859">
        <v>12.38</v>
      </c>
    </row>
    <row r="1207" spans="1:4" hidden="1" outlineLevel="1" x14ac:dyDescent="0.2">
      <c r="A1207" s="856" t="s">
        <v>2935</v>
      </c>
      <c r="B1207" s="861" t="s">
        <v>2185</v>
      </c>
      <c r="C1207" s="862" t="s">
        <v>14</v>
      </c>
      <c r="D1207" s="863">
        <v>3.63</v>
      </c>
    </row>
    <row r="1208" spans="1:4" hidden="1" outlineLevel="1" x14ac:dyDescent="0.2">
      <c r="A1208" s="860" t="s">
        <v>2936</v>
      </c>
      <c r="B1208" s="857" t="s">
        <v>2202</v>
      </c>
      <c r="C1208" s="858" t="s">
        <v>14</v>
      </c>
      <c r="D1208" s="859">
        <v>4.13</v>
      </c>
    </row>
    <row r="1209" spans="1:4" hidden="1" outlineLevel="1" x14ac:dyDescent="0.2">
      <c r="A1209" s="856" t="s">
        <v>2937</v>
      </c>
      <c r="B1209" s="861" t="s">
        <v>2186</v>
      </c>
      <c r="C1209" s="862" t="s">
        <v>14</v>
      </c>
      <c r="D1209" s="863">
        <v>1.76</v>
      </c>
    </row>
    <row r="1210" spans="1:4" ht="25.5" hidden="1" outlineLevel="1" x14ac:dyDescent="0.2">
      <c r="A1210" s="860" t="s">
        <v>2938</v>
      </c>
      <c r="B1210" s="857" t="s">
        <v>2204</v>
      </c>
      <c r="C1210" s="858" t="s">
        <v>14</v>
      </c>
      <c r="D1210" s="859">
        <v>4.24</v>
      </c>
    </row>
    <row r="1211" spans="1:4" hidden="1" outlineLevel="1" x14ac:dyDescent="0.2">
      <c r="A1211" s="856" t="s">
        <v>2939</v>
      </c>
      <c r="B1211" s="861" t="s">
        <v>2205</v>
      </c>
      <c r="C1211" s="862" t="s">
        <v>14</v>
      </c>
      <c r="D1211" s="863">
        <v>7.75</v>
      </c>
    </row>
    <row r="1212" spans="1:4" hidden="1" outlineLevel="1" x14ac:dyDescent="0.2">
      <c r="A1212" s="860" t="s">
        <v>2940</v>
      </c>
      <c r="B1212" s="857" t="s">
        <v>2206</v>
      </c>
      <c r="C1212" s="858" t="s">
        <v>14</v>
      </c>
      <c r="D1212" s="859">
        <v>8.1300000000000008</v>
      </c>
    </row>
    <row r="1213" spans="1:4" hidden="1" outlineLevel="1" x14ac:dyDescent="0.2">
      <c r="A1213" s="856" t="s">
        <v>2941</v>
      </c>
      <c r="B1213" s="861" t="s">
        <v>2207</v>
      </c>
      <c r="C1213" s="862" t="s">
        <v>14</v>
      </c>
      <c r="D1213" s="863">
        <v>6.56</v>
      </c>
    </row>
    <row r="1214" spans="1:4" hidden="1" outlineLevel="1" x14ac:dyDescent="0.2">
      <c r="A1214" s="860" t="s">
        <v>2942</v>
      </c>
      <c r="B1214" s="857" t="s">
        <v>2219</v>
      </c>
      <c r="C1214" s="858" t="s">
        <v>14</v>
      </c>
      <c r="D1214" s="859">
        <v>10.95</v>
      </c>
    </row>
    <row r="1215" spans="1:4" hidden="1" outlineLevel="1" x14ac:dyDescent="0.2">
      <c r="A1215" s="852" t="s">
        <v>2943</v>
      </c>
      <c r="B1215" s="853" t="s">
        <v>1431</v>
      </c>
      <c r="C1215" s="854"/>
      <c r="D1215" s="855"/>
    </row>
    <row r="1216" spans="1:4" hidden="1" outlineLevel="1" x14ac:dyDescent="0.2">
      <c r="A1216" s="856" t="s">
        <v>2944</v>
      </c>
      <c r="B1216" s="861" t="s">
        <v>1118</v>
      </c>
      <c r="C1216" s="862" t="s">
        <v>3</v>
      </c>
      <c r="D1216" s="863">
        <v>7.02</v>
      </c>
    </row>
    <row r="1217" spans="1:4" hidden="1" outlineLevel="1" x14ac:dyDescent="0.2">
      <c r="A1217" s="860" t="s">
        <v>2945</v>
      </c>
      <c r="B1217" s="857" t="s">
        <v>2828</v>
      </c>
      <c r="C1217" s="858" t="s">
        <v>3</v>
      </c>
      <c r="D1217" s="859">
        <v>150.91999999999999</v>
      </c>
    </row>
    <row r="1218" spans="1:4" hidden="1" outlineLevel="1" x14ac:dyDescent="0.2">
      <c r="A1218" s="856" t="s">
        <v>2946</v>
      </c>
      <c r="B1218" s="861" t="s">
        <v>2201</v>
      </c>
      <c r="C1218" s="862" t="s">
        <v>14</v>
      </c>
      <c r="D1218" s="863">
        <v>10.31</v>
      </c>
    </row>
    <row r="1219" spans="1:4" hidden="1" outlineLevel="1" x14ac:dyDescent="0.2">
      <c r="A1219" s="860" t="s">
        <v>2947</v>
      </c>
      <c r="B1219" s="857" t="s">
        <v>2185</v>
      </c>
      <c r="C1219" s="858" t="s">
        <v>14</v>
      </c>
      <c r="D1219" s="859">
        <v>3.63</v>
      </c>
    </row>
    <row r="1220" spans="1:4" hidden="1" outlineLevel="1" x14ac:dyDescent="0.2">
      <c r="A1220" s="856" t="s">
        <v>2948</v>
      </c>
      <c r="B1220" s="861" t="s">
        <v>2202</v>
      </c>
      <c r="C1220" s="862" t="s">
        <v>14</v>
      </c>
      <c r="D1220" s="863">
        <v>3.61</v>
      </c>
    </row>
    <row r="1221" spans="1:4" hidden="1" outlineLevel="1" x14ac:dyDescent="0.2">
      <c r="A1221" s="860" t="s">
        <v>2949</v>
      </c>
      <c r="B1221" s="857" t="s">
        <v>2186</v>
      </c>
      <c r="C1221" s="858" t="s">
        <v>14</v>
      </c>
      <c r="D1221" s="859">
        <v>1.76</v>
      </c>
    </row>
    <row r="1222" spans="1:4" ht="25.5" hidden="1" outlineLevel="1" x14ac:dyDescent="0.2">
      <c r="A1222" s="856" t="s">
        <v>2950</v>
      </c>
      <c r="B1222" s="861" t="s">
        <v>2204</v>
      </c>
      <c r="C1222" s="862" t="s">
        <v>14</v>
      </c>
      <c r="D1222" s="863">
        <v>4.24</v>
      </c>
    </row>
    <row r="1223" spans="1:4" hidden="1" outlineLevel="1" x14ac:dyDescent="0.2">
      <c r="A1223" s="860" t="s">
        <v>2951</v>
      </c>
      <c r="B1223" s="857" t="s">
        <v>2205</v>
      </c>
      <c r="C1223" s="858" t="s">
        <v>14</v>
      </c>
      <c r="D1223" s="859">
        <v>7.75</v>
      </c>
    </row>
    <row r="1224" spans="1:4" hidden="1" outlineLevel="1" x14ac:dyDescent="0.2">
      <c r="A1224" s="856" t="s">
        <v>2952</v>
      </c>
      <c r="B1224" s="861" t="s">
        <v>2206</v>
      </c>
      <c r="C1224" s="862" t="s">
        <v>14</v>
      </c>
      <c r="D1224" s="863">
        <v>8.1300000000000008</v>
      </c>
    </row>
    <row r="1225" spans="1:4" hidden="1" outlineLevel="1" x14ac:dyDescent="0.2">
      <c r="A1225" s="860" t="s">
        <v>2953</v>
      </c>
      <c r="B1225" s="857" t="s">
        <v>2207</v>
      </c>
      <c r="C1225" s="858" t="s">
        <v>14</v>
      </c>
      <c r="D1225" s="859">
        <v>6.56</v>
      </c>
    </row>
    <row r="1226" spans="1:4" hidden="1" outlineLevel="1" x14ac:dyDescent="0.2">
      <c r="A1226" s="856" t="s">
        <v>2954</v>
      </c>
      <c r="B1226" s="861" t="s">
        <v>2219</v>
      </c>
      <c r="C1226" s="862" t="s">
        <v>14</v>
      </c>
      <c r="D1226" s="863">
        <v>5.48</v>
      </c>
    </row>
    <row r="1227" spans="1:4" hidden="1" outlineLevel="1" x14ac:dyDescent="0.2">
      <c r="A1227" s="860" t="s">
        <v>2955</v>
      </c>
      <c r="B1227" s="857" t="s">
        <v>2208</v>
      </c>
      <c r="C1227" s="858" t="s">
        <v>14</v>
      </c>
      <c r="D1227" s="859">
        <v>3.74</v>
      </c>
    </row>
    <row r="1228" spans="1:4" hidden="1" outlineLevel="1" x14ac:dyDescent="0.2">
      <c r="A1228" s="852" t="s">
        <v>2956</v>
      </c>
      <c r="B1228" s="853" t="s">
        <v>1432</v>
      </c>
      <c r="C1228" s="854"/>
      <c r="D1228" s="855"/>
    </row>
    <row r="1229" spans="1:4" hidden="1" outlineLevel="1" x14ac:dyDescent="0.2">
      <c r="A1229" s="856" t="s">
        <v>2957</v>
      </c>
      <c r="B1229" s="861" t="s">
        <v>1118</v>
      </c>
      <c r="C1229" s="862" t="s">
        <v>3</v>
      </c>
      <c r="D1229" s="863">
        <v>9.36</v>
      </c>
    </row>
    <row r="1230" spans="1:4" hidden="1" outlineLevel="1" x14ac:dyDescent="0.2">
      <c r="A1230" s="860" t="s">
        <v>2958</v>
      </c>
      <c r="B1230" s="857" t="s">
        <v>2828</v>
      </c>
      <c r="C1230" s="858" t="s">
        <v>3</v>
      </c>
      <c r="D1230" s="859">
        <v>163.44</v>
      </c>
    </row>
    <row r="1231" spans="1:4" hidden="1" outlineLevel="1" x14ac:dyDescent="0.2">
      <c r="A1231" s="856" t="s">
        <v>2959</v>
      </c>
      <c r="B1231" s="861" t="s">
        <v>2201</v>
      </c>
      <c r="C1231" s="862" t="s">
        <v>14</v>
      </c>
      <c r="D1231" s="863">
        <v>12.38</v>
      </c>
    </row>
    <row r="1232" spans="1:4" hidden="1" outlineLevel="1" x14ac:dyDescent="0.2">
      <c r="A1232" s="860" t="s">
        <v>2960</v>
      </c>
      <c r="B1232" s="857" t="s">
        <v>2185</v>
      </c>
      <c r="C1232" s="858" t="s">
        <v>14</v>
      </c>
      <c r="D1232" s="859">
        <v>3.63</v>
      </c>
    </row>
    <row r="1233" spans="1:4" hidden="1" outlineLevel="1" x14ac:dyDescent="0.2">
      <c r="A1233" s="856" t="s">
        <v>2961</v>
      </c>
      <c r="B1233" s="861" t="s">
        <v>2202</v>
      </c>
      <c r="C1233" s="862" t="s">
        <v>14</v>
      </c>
      <c r="D1233" s="863">
        <v>4.13</v>
      </c>
    </row>
    <row r="1234" spans="1:4" hidden="1" outlineLevel="1" x14ac:dyDescent="0.2">
      <c r="A1234" s="860" t="s">
        <v>2962</v>
      </c>
      <c r="B1234" s="857" t="s">
        <v>2186</v>
      </c>
      <c r="C1234" s="858" t="s">
        <v>14</v>
      </c>
      <c r="D1234" s="859">
        <v>1.76</v>
      </c>
    </row>
    <row r="1235" spans="1:4" ht="25.5" hidden="1" outlineLevel="1" x14ac:dyDescent="0.2">
      <c r="A1235" s="856" t="s">
        <v>2963</v>
      </c>
      <c r="B1235" s="861" t="s">
        <v>2204</v>
      </c>
      <c r="C1235" s="862" t="s">
        <v>14</v>
      </c>
      <c r="D1235" s="863">
        <v>4.24</v>
      </c>
    </row>
    <row r="1236" spans="1:4" hidden="1" outlineLevel="1" x14ac:dyDescent="0.2">
      <c r="A1236" s="860" t="s">
        <v>2964</v>
      </c>
      <c r="B1236" s="857" t="s">
        <v>2205</v>
      </c>
      <c r="C1236" s="858" t="s">
        <v>14</v>
      </c>
      <c r="D1236" s="859">
        <v>7.75</v>
      </c>
    </row>
    <row r="1237" spans="1:4" hidden="1" outlineLevel="1" x14ac:dyDescent="0.2">
      <c r="A1237" s="856" t="s">
        <v>2965</v>
      </c>
      <c r="B1237" s="861" t="s">
        <v>2206</v>
      </c>
      <c r="C1237" s="862" t="s">
        <v>14</v>
      </c>
      <c r="D1237" s="863">
        <v>8.1300000000000008</v>
      </c>
    </row>
    <row r="1238" spans="1:4" hidden="1" outlineLevel="1" x14ac:dyDescent="0.2">
      <c r="A1238" s="860" t="s">
        <v>2966</v>
      </c>
      <c r="B1238" s="857" t="s">
        <v>2207</v>
      </c>
      <c r="C1238" s="858" t="s">
        <v>14</v>
      </c>
      <c r="D1238" s="859">
        <v>6.56</v>
      </c>
    </row>
    <row r="1239" spans="1:4" hidden="1" outlineLevel="1" x14ac:dyDescent="0.2">
      <c r="A1239" s="856" t="s">
        <v>2967</v>
      </c>
      <c r="B1239" s="861" t="s">
        <v>2219</v>
      </c>
      <c r="C1239" s="862" t="s">
        <v>14</v>
      </c>
      <c r="D1239" s="863">
        <v>10.95</v>
      </c>
    </row>
    <row r="1240" spans="1:4" hidden="1" outlineLevel="1" x14ac:dyDescent="0.2">
      <c r="A1240" s="852" t="s">
        <v>2968</v>
      </c>
      <c r="B1240" s="853" t="s">
        <v>1433</v>
      </c>
      <c r="C1240" s="854"/>
      <c r="D1240" s="855"/>
    </row>
    <row r="1241" spans="1:4" hidden="1" outlineLevel="1" x14ac:dyDescent="0.2">
      <c r="A1241" s="860" t="s">
        <v>2969</v>
      </c>
      <c r="B1241" s="857" t="s">
        <v>1118</v>
      </c>
      <c r="C1241" s="858" t="s">
        <v>3</v>
      </c>
      <c r="D1241" s="859">
        <v>9.36</v>
      </c>
    </row>
    <row r="1242" spans="1:4" hidden="1" outlineLevel="1" x14ac:dyDescent="0.2">
      <c r="A1242" s="856" t="s">
        <v>2970</v>
      </c>
      <c r="B1242" s="861" t="s">
        <v>2828</v>
      </c>
      <c r="C1242" s="862" t="s">
        <v>3</v>
      </c>
      <c r="D1242" s="863">
        <v>163.44</v>
      </c>
    </row>
    <row r="1243" spans="1:4" hidden="1" outlineLevel="1" x14ac:dyDescent="0.2">
      <c r="A1243" s="860" t="s">
        <v>2971</v>
      </c>
      <c r="B1243" s="857" t="s">
        <v>2201</v>
      </c>
      <c r="C1243" s="858" t="s">
        <v>14</v>
      </c>
      <c r="D1243" s="859">
        <v>12.38</v>
      </c>
    </row>
    <row r="1244" spans="1:4" hidden="1" outlineLevel="1" x14ac:dyDescent="0.2">
      <c r="A1244" s="856" t="s">
        <v>2972</v>
      </c>
      <c r="B1244" s="861" t="s">
        <v>2185</v>
      </c>
      <c r="C1244" s="862" t="s">
        <v>14</v>
      </c>
      <c r="D1244" s="863">
        <v>3.63</v>
      </c>
    </row>
    <row r="1245" spans="1:4" hidden="1" outlineLevel="1" x14ac:dyDescent="0.2">
      <c r="A1245" s="860" t="s">
        <v>2973</v>
      </c>
      <c r="B1245" s="857" t="s">
        <v>2202</v>
      </c>
      <c r="C1245" s="858" t="s">
        <v>14</v>
      </c>
      <c r="D1245" s="859">
        <v>4.13</v>
      </c>
    </row>
    <row r="1246" spans="1:4" hidden="1" outlineLevel="1" x14ac:dyDescent="0.2">
      <c r="A1246" s="856" t="s">
        <v>2974</v>
      </c>
      <c r="B1246" s="861" t="s">
        <v>2186</v>
      </c>
      <c r="C1246" s="862" t="s">
        <v>14</v>
      </c>
      <c r="D1246" s="863">
        <v>1.76</v>
      </c>
    </row>
    <row r="1247" spans="1:4" ht="25.5" hidden="1" outlineLevel="1" x14ac:dyDescent="0.2">
      <c r="A1247" s="860" t="s">
        <v>2975</v>
      </c>
      <c r="B1247" s="857" t="s">
        <v>2204</v>
      </c>
      <c r="C1247" s="858" t="s">
        <v>14</v>
      </c>
      <c r="D1247" s="859">
        <v>4.24</v>
      </c>
    </row>
    <row r="1248" spans="1:4" hidden="1" outlineLevel="1" x14ac:dyDescent="0.2">
      <c r="A1248" s="856" t="s">
        <v>2976</v>
      </c>
      <c r="B1248" s="861" t="s">
        <v>2205</v>
      </c>
      <c r="C1248" s="862" t="s">
        <v>14</v>
      </c>
      <c r="D1248" s="863">
        <v>7.75</v>
      </c>
    </row>
    <row r="1249" spans="1:4" hidden="1" outlineLevel="1" x14ac:dyDescent="0.2">
      <c r="A1249" s="860" t="s">
        <v>2977</v>
      </c>
      <c r="B1249" s="857" t="s">
        <v>2206</v>
      </c>
      <c r="C1249" s="858" t="s">
        <v>14</v>
      </c>
      <c r="D1249" s="859">
        <v>8.1300000000000008</v>
      </c>
    </row>
    <row r="1250" spans="1:4" hidden="1" outlineLevel="1" x14ac:dyDescent="0.2">
      <c r="A1250" s="856" t="s">
        <v>2978</v>
      </c>
      <c r="B1250" s="861" t="s">
        <v>2207</v>
      </c>
      <c r="C1250" s="862" t="s">
        <v>14</v>
      </c>
      <c r="D1250" s="863">
        <v>6.56</v>
      </c>
    </row>
    <row r="1251" spans="1:4" hidden="1" outlineLevel="1" x14ac:dyDescent="0.2">
      <c r="A1251" s="860" t="s">
        <v>2979</v>
      </c>
      <c r="B1251" s="857" t="s">
        <v>2219</v>
      </c>
      <c r="C1251" s="858" t="s">
        <v>14</v>
      </c>
      <c r="D1251" s="859">
        <v>10.95</v>
      </c>
    </row>
    <row r="1252" spans="1:4" hidden="1" outlineLevel="1" x14ac:dyDescent="0.2">
      <c r="A1252" s="852" t="s">
        <v>2980</v>
      </c>
      <c r="B1252" s="853" t="s">
        <v>1434</v>
      </c>
      <c r="C1252" s="854"/>
      <c r="D1252" s="855"/>
    </row>
    <row r="1253" spans="1:4" hidden="1" outlineLevel="1" x14ac:dyDescent="0.2">
      <c r="A1253" s="856" t="s">
        <v>2981</v>
      </c>
      <c r="B1253" s="861" t="s">
        <v>1118</v>
      </c>
      <c r="C1253" s="862" t="s">
        <v>3</v>
      </c>
      <c r="D1253" s="863">
        <v>9.36</v>
      </c>
    </row>
    <row r="1254" spans="1:4" hidden="1" outlineLevel="1" x14ac:dyDescent="0.2">
      <c r="A1254" s="860" t="s">
        <v>2982</v>
      </c>
      <c r="B1254" s="857" t="s">
        <v>2828</v>
      </c>
      <c r="C1254" s="858" t="s">
        <v>3</v>
      </c>
      <c r="D1254" s="859">
        <v>163.44</v>
      </c>
    </row>
    <row r="1255" spans="1:4" hidden="1" outlineLevel="1" x14ac:dyDescent="0.2">
      <c r="A1255" s="856" t="s">
        <v>2983</v>
      </c>
      <c r="B1255" s="861" t="s">
        <v>2201</v>
      </c>
      <c r="C1255" s="862" t="s">
        <v>14</v>
      </c>
      <c r="D1255" s="863">
        <v>12.38</v>
      </c>
    </row>
    <row r="1256" spans="1:4" hidden="1" outlineLevel="1" x14ac:dyDescent="0.2">
      <c r="A1256" s="860" t="s">
        <v>2984</v>
      </c>
      <c r="B1256" s="857" t="s">
        <v>2185</v>
      </c>
      <c r="C1256" s="858" t="s">
        <v>14</v>
      </c>
      <c r="D1256" s="859">
        <v>3.63</v>
      </c>
    </row>
    <row r="1257" spans="1:4" hidden="1" outlineLevel="1" x14ac:dyDescent="0.2">
      <c r="A1257" s="856" t="s">
        <v>2985</v>
      </c>
      <c r="B1257" s="861" t="s">
        <v>2202</v>
      </c>
      <c r="C1257" s="862" t="s">
        <v>14</v>
      </c>
      <c r="D1257" s="863">
        <v>4.13</v>
      </c>
    </row>
    <row r="1258" spans="1:4" hidden="1" outlineLevel="1" x14ac:dyDescent="0.2">
      <c r="A1258" s="860" t="s">
        <v>2986</v>
      </c>
      <c r="B1258" s="857" t="s">
        <v>2186</v>
      </c>
      <c r="C1258" s="858" t="s">
        <v>14</v>
      </c>
      <c r="D1258" s="859">
        <v>1.76</v>
      </c>
    </row>
    <row r="1259" spans="1:4" ht="25.5" hidden="1" outlineLevel="1" x14ac:dyDescent="0.2">
      <c r="A1259" s="856" t="s">
        <v>2987</v>
      </c>
      <c r="B1259" s="861" t="s">
        <v>2204</v>
      </c>
      <c r="C1259" s="862" t="s">
        <v>14</v>
      </c>
      <c r="D1259" s="863">
        <v>4.24</v>
      </c>
    </row>
    <row r="1260" spans="1:4" hidden="1" outlineLevel="1" x14ac:dyDescent="0.2">
      <c r="A1260" s="860" t="s">
        <v>2988</v>
      </c>
      <c r="B1260" s="857" t="s">
        <v>2205</v>
      </c>
      <c r="C1260" s="858" t="s">
        <v>14</v>
      </c>
      <c r="D1260" s="859">
        <v>7.75</v>
      </c>
    </row>
    <row r="1261" spans="1:4" hidden="1" outlineLevel="1" x14ac:dyDescent="0.2">
      <c r="A1261" s="856" t="s">
        <v>2989</v>
      </c>
      <c r="B1261" s="861" t="s">
        <v>2206</v>
      </c>
      <c r="C1261" s="862" t="s">
        <v>14</v>
      </c>
      <c r="D1261" s="863">
        <v>8.1300000000000008</v>
      </c>
    </row>
    <row r="1262" spans="1:4" hidden="1" outlineLevel="1" x14ac:dyDescent="0.2">
      <c r="A1262" s="860" t="s">
        <v>2990</v>
      </c>
      <c r="B1262" s="857" t="s">
        <v>2207</v>
      </c>
      <c r="C1262" s="858" t="s">
        <v>14</v>
      </c>
      <c r="D1262" s="859">
        <v>6.56</v>
      </c>
    </row>
    <row r="1263" spans="1:4" hidden="1" outlineLevel="1" x14ac:dyDescent="0.2">
      <c r="A1263" s="856" t="s">
        <v>2991</v>
      </c>
      <c r="B1263" s="861" t="s">
        <v>2219</v>
      </c>
      <c r="C1263" s="862" t="s">
        <v>14</v>
      </c>
      <c r="D1263" s="863">
        <v>10.95</v>
      </c>
    </row>
    <row r="1264" spans="1:4" hidden="1" outlineLevel="1" x14ac:dyDescent="0.2">
      <c r="A1264" s="852" t="s">
        <v>2992</v>
      </c>
      <c r="B1264" s="853" t="s">
        <v>1436</v>
      </c>
      <c r="C1264" s="854"/>
      <c r="D1264" s="855"/>
    </row>
    <row r="1265" spans="1:4" hidden="1" outlineLevel="1" x14ac:dyDescent="0.2">
      <c r="A1265" s="860" t="s">
        <v>2993</v>
      </c>
      <c r="B1265" s="857" t="s">
        <v>1118</v>
      </c>
      <c r="C1265" s="858" t="s">
        <v>3</v>
      </c>
      <c r="D1265" s="859">
        <v>9.36</v>
      </c>
    </row>
    <row r="1266" spans="1:4" hidden="1" outlineLevel="1" x14ac:dyDescent="0.2">
      <c r="A1266" s="856" t="s">
        <v>2994</v>
      </c>
      <c r="B1266" s="861" t="s">
        <v>2828</v>
      </c>
      <c r="C1266" s="862" t="s">
        <v>3</v>
      </c>
      <c r="D1266" s="863">
        <v>163.44</v>
      </c>
    </row>
    <row r="1267" spans="1:4" hidden="1" outlineLevel="1" x14ac:dyDescent="0.2">
      <c r="A1267" s="860" t="s">
        <v>2995</v>
      </c>
      <c r="B1267" s="857" t="s">
        <v>2201</v>
      </c>
      <c r="C1267" s="858" t="s">
        <v>14</v>
      </c>
      <c r="D1267" s="859">
        <v>12.38</v>
      </c>
    </row>
    <row r="1268" spans="1:4" hidden="1" outlineLevel="1" x14ac:dyDescent="0.2">
      <c r="A1268" s="856" t="s">
        <v>2996</v>
      </c>
      <c r="B1268" s="861" t="s">
        <v>2185</v>
      </c>
      <c r="C1268" s="862" t="s">
        <v>14</v>
      </c>
      <c r="D1268" s="863">
        <v>3.63</v>
      </c>
    </row>
    <row r="1269" spans="1:4" hidden="1" outlineLevel="1" x14ac:dyDescent="0.2">
      <c r="A1269" s="860" t="s">
        <v>2997</v>
      </c>
      <c r="B1269" s="857" t="s">
        <v>2202</v>
      </c>
      <c r="C1269" s="858" t="s">
        <v>14</v>
      </c>
      <c r="D1269" s="859">
        <v>4.13</v>
      </c>
    </row>
    <row r="1270" spans="1:4" hidden="1" outlineLevel="1" x14ac:dyDescent="0.2">
      <c r="A1270" s="856" t="s">
        <v>2998</v>
      </c>
      <c r="B1270" s="861" t="s">
        <v>2186</v>
      </c>
      <c r="C1270" s="862" t="s">
        <v>14</v>
      </c>
      <c r="D1270" s="863">
        <v>1.76</v>
      </c>
    </row>
    <row r="1271" spans="1:4" ht="25.5" hidden="1" outlineLevel="1" x14ac:dyDescent="0.2">
      <c r="A1271" s="860" t="s">
        <v>2999</v>
      </c>
      <c r="B1271" s="857" t="s">
        <v>2204</v>
      </c>
      <c r="C1271" s="858" t="s">
        <v>14</v>
      </c>
      <c r="D1271" s="859">
        <v>4.24</v>
      </c>
    </row>
    <row r="1272" spans="1:4" hidden="1" outlineLevel="1" x14ac:dyDescent="0.2">
      <c r="A1272" s="856" t="s">
        <v>3000</v>
      </c>
      <c r="B1272" s="861" t="s">
        <v>2205</v>
      </c>
      <c r="C1272" s="862" t="s">
        <v>14</v>
      </c>
      <c r="D1272" s="863">
        <v>7.75</v>
      </c>
    </row>
    <row r="1273" spans="1:4" hidden="1" outlineLevel="1" x14ac:dyDescent="0.2">
      <c r="A1273" s="860" t="s">
        <v>3001</v>
      </c>
      <c r="B1273" s="857" t="s">
        <v>2206</v>
      </c>
      <c r="C1273" s="858" t="s">
        <v>14</v>
      </c>
      <c r="D1273" s="859">
        <v>8.1300000000000008</v>
      </c>
    </row>
    <row r="1274" spans="1:4" hidden="1" outlineLevel="1" x14ac:dyDescent="0.2">
      <c r="A1274" s="856" t="s">
        <v>3002</v>
      </c>
      <c r="B1274" s="861" t="s">
        <v>2207</v>
      </c>
      <c r="C1274" s="862" t="s">
        <v>14</v>
      </c>
      <c r="D1274" s="863">
        <v>6.56</v>
      </c>
    </row>
    <row r="1275" spans="1:4" hidden="1" outlineLevel="1" x14ac:dyDescent="0.2">
      <c r="A1275" s="860" t="s">
        <v>3003</v>
      </c>
      <c r="B1275" s="857" t="s">
        <v>2219</v>
      </c>
      <c r="C1275" s="858" t="s">
        <v>14</v>
      </c>
      <c r="D1275" s="859">
        <v>10.95</v>
      </c>
    </row>
    <row r="1276" spans="1:4" hidden="1" outlineLevel="1" x14ac:dyDescent="0.2">
      <c r="A1276" s="852" t="s">
        <v>3004</v>
      </c>
      <c r="B1276" s="853" t="s">
        <v>1439</v>
      </c>
      <c r="C1276" s="854"/>
      <c r="D1276" s="855"/>
    </row>
    <row r="1277" spans="1:4" hidden="1" outlineLevel="1" x14ac:dyDescent="0.2">
      <c r="A1277" s="856" t="s">
        <v>3005</v>
      </c>
      <c r="B1277" s="861" t="s">
        <v>1118</v>
      </c>
      <c r="C1277" s="862" t="s">
        <v>3</v>
      </c>
      <c r="D1277" s="863">
        <v>9.36</v>
      </c>
    </row>
    <row r="1278" spans="1:4" hidden="1" outlineLevel="1" x14ac:dyDescent="0.2">
      <c r="A1278" s="860" t="s">
        <v>3006</v>
      </c>
      <c r="B1278" s="857" t="s">
        <v>2828</v>
      </c>
      <c r="C1278" s="858" t="s">
        <v>3</v>
      </c>
      <c r="D1278" s="859">
        <v>163.44</v>
      </c>
    </row>
    <row r="1279" spans="1:4" hidden="1" outlineLevel="1" x14ac:dyDescent="0.2">
      <c r="A1279" s="856" t="s">
        <v>3007</v>
      </c>
      <c r="B1279" s="861" t="s">
        <v>2201</v>
      </c>
      <c r="C1279" s="862" t="s">
        <v>14</v>
      </c>
      <c r="D1279" s="863">
        <v>12.38</v>
      </c>
    </row>
    <row r="1280" spans="1:4" hidden="1" outlineLevel="1" x14ac:dyDescent="0.2">
      <c r="A1280" s="860" t="s">
        <v>3008</v>
      </c>
      <c r="B1280" s="857" t="s">
        <v>2185</v>
      </c>
      <c r="C1280" s="858" t="s">
        <v>14</v>
      </c>
      <c r="D1280" s="859">
        <v>3.63</v>
      </c>
    </row>
    <row r="1281" spans="1:4" hidden="1" outlineLevel="1" x14ac:dyDescent="0.2">
      <c r="A1281" s="856" t="s">
        <v>3009</v>
      </c>
      <c r="B1281" s="861" t="s">
        <v>2202</v>
      </c>
      <c r="C1281" s="862" t="s">
        <v>14</v>
      </c>
      <c r="D1281" s="863">
        <v>4.13</v>
      </c>
    </row>
    <row r="1282" spans="1:4" hidden="1" outlineLevel="1" x14ac:dyDescent="0.2">
      <c r="A1282" s="860" t="s">
        <v>3010</v>
      </c>
      <c r="B1282" s="857" t="s">
        <v>2186</v>
      </c>
      <c r="C1282" s="858" t="s">
        <v>14</v>
      </c>
      <c r="D1282" s="859">
        <v>1.76</v>
      </c>
    </row>
    <row r="1283" spans="1:4" ht="25.5" hidden="1" outlineLevel="1" x14ac:dyDescent="0.2">
      <c r="A1283" s="856" t="s">
        <v>3011</v>
      </c>
      <c r="B1283" s="861" t="s">
        <v>2204</v>
      </c>
      <c r="C1283" s="862" t="s">
        <v>14</v>
      </c>
      <c r="D1283" s="863">
        <v>4.24</v>
      </c>
    </row>
    <row r="1284" spans="1:4" hidden="1" outlineLevel="1" x14ac:dyDescent="0.2">
      <c r="A1284" s="860" t="s">
        <v>3012</v>
      </c>
      <c r="B1284" s="857" t="s">
        <v>2205</v>
      </c>
      <c r="C1284" s="858" t="s">
        <v>14</v>
      </c>
      <c r="D1284" s="859">
        <v>7.75</v>
      </c>
    </row>
    <row r="1285" spans="1:4" hidden="1" outlineLevel="1" x14ac:dyDescent="0.2">
      <c r="A1285" s="856" t="s">
        <v>3013</v>
      </c>
      <c r="B1285" s="861" t="s">
        <v>2206</v>
      </c>
      <c r="C1285" s="862" t="s">
        <v>14</v>
      </c>
      <c r="D1285" s="863">
        <v>8.1300000000000008</v>
      </c>
    </row>
    <row r="1286" spans="1:4" hidden="1" outlineLevel="1" x14ac:dyDescent="0.2">
      <c r="A1286" s="860" t="s">
        <v>3014</v>
      </c>
      <c r="B1286" s="857" t="s">
        <v>2207</v>
      </c>
      <c r="C1286" s="858" t="s">
        <v>14</v>
      </c>
      <c r="D1286" s="859">
        <v>6.56</v>
      </c>
    </row>
    <row r="1287" spans="1:4" hidden="1" outlineLevel="1" x14ac:dyDescent="0.2">
      <c r="A1287" s="856" t="s">
        <v>3015</v>
      </c>
      <c r="B1287" s="861" t="s">
        <v>2219</v>
      </c>
      <c r="C1287" s="862" t="s">
        <v>14</v>
      </c>
      <c r="D1287" s="863">
        <v>10.95</v>
      </c>
    </row>
    <row r="1288" spans="1:4" hidden="1" outlineLevel="1" x14ac:dyDescent="0.2">
      <c r="A1288" s="852" t="s">
        <v>3016</v>
      </c>
      <c r="B1288" s="853" t="s">
        <v>1442</v>
      </c>
      <c r="C1288" s="854"/>
      <c r="D1288" s="855"/>
    </row>
    <row r="1289" spans="1:4" hidden="1" outlineLevel="1" x14ac:dyDescent="0.2">
      <c r="A1289" s="860" t="s">
        <v>3017</v>
      </c>
      <c r="B1289" s="857" t="s">
        <v>1118</v>
      </c>
      <c r="C1289" s="858" t="s">
        <v>3</v>
      </c>
      <c r="D1289" s="859">
        <v>2.34</v>
      </c>
    </row>
    <row r="1290" spans="1:4" hidden="1" outlineLevel="1" x14ac:dyDescent="0.2">
      <c r="A1290" s="856" t="s">
        <v>3018</v>
      </c>
      <c r="B1290" s="861" t="s">
        <v>2828</v>
      </c>
      <c r="C1290" s="862" t="s">
        <v>3</v>
      </c>
      <c r="D1290" s="863">
        <v>45.16</v>
      </c>
    </row>
    <row r="1291" spans="1:4" hidden="1" outlineLevel="1" x14ac:dyDescent="0.2">
      <c r="A1291" s="860" t="s">
        <v>3019</v>
      </c>
      <c r="B1291" s="857" t="s">
        <v>2202</v>
      </c>
      <c r="C1291" s="858" t="s">
        <v>14</v>
      </c>
      <c r="D1291" s="859">
        <v>1.03</v>
      </c>
    </row>
    <row r="1292" spans="1:4" hidden="1" outlineLevel="1" x14ac:dyDescent="0.2">
      <c r="A1292" s="856" t="s">
        <v>3020</v>
      </c>
      <c r="B1292" s="861" t="s">
        <v>2186</v>
      </c>
      <c r="C1292" s="862" t="s">
        <v>14</v>
      </c>
      <c r="D1292" s="863">
        <v>1.76</v>
      </c>
    </row>
    <row r="1293" spans="1:4" hidden="1" outlineLevel="1" x14ac:dyDescent="0.2">
      <c r="A1293" s="860" t="s">
        <v>3021</v>
      </c>
      <c r="B1293" s="857" t="s">
        <v>2238</v>
      </c>
      <c r="C1293" s="858" t="s">
        <v>14</v>
      </c>
      <c r="D1293" s="859">
        <v>8.6300000000000008</v>
      </c>
    </row>
    <row r="1294" spans="1:4" hidden="1" outlineLevel="1" x14ac:dyDescent="0.2">
      <c r="A1294" s="852" t="s">
        <v>3022</v>
      </c>
      <c r="B1294" s="853" t="s">
        <v>1445</v>
      </c>
      <c r="C1294" s="854"/>
      <c r="D1294" s="855"/>
    </row>
    <row r="1295" spans="1:4" hidden="1" outlineLevel="1" x14ac:dyDescent="0.2">
      <c r="A1295" s="856" t="s">
        <v>3023</v>
      </c>
      <c r="B1295" s="861" t="s">
        <v>2828</v>
      </c>
      <c r="C1295" s="862" t="s">
        <v>3</v>
      </c>
      <c r="D1295" s="863">
        <v>21.46</v>
      </c>
    </row>
    <row r="1296" spans="1:4" hidden="1" outlineLevel="1" x14ac:dyDescent="0.2">
      <c r="A1296" s="860" t="s">
        <v>3024</v>
      </c>
      <c r="B1296" s="857" t="s">
        <v>2186</v>
      </c>
      <c r="C1296" s="858" t="s">
        <v>14</v>
      </c>
      <c r="D1296" s="859">
        <v>0.88</v>
      </c>
    </row>
    <row r="1297" spans="1:4" hidden="1" outlineLevel="1" x14ac:dyDescent="0.2">
      <c r="A1297" s="856" t="s">
        <v>3025</v>
      </c>
      <c r="B1297" s="861" t="s">
        <v>2240</v>
      </c>
      <c r="C1297" s="862" t="s">
        <v>14</v>
      </c>
      <c r="D1297" s="863">
        <v>5.18</v>
      </c>
    </row>
    <row r="1298" spans="1:4" hidden="1" outlineLevel="1" x14ac:dyDescent="0.2">
      <c r="A1298" s="852" t="s">
        <v>3026</v>
      </c>
      <c r="B1298" s="853" t="s">
        <v>1448</v>
      </c>
      <c r="C1298" s="854"/>
      <c r="D1298" s="855"/>
    </row>
    <row r="1299" spans="1:4" hidden="1" outlineLevel="1" x14ac:dyDescent="0.2">
      <c r="A1299" s="860" t="s">
        <v>3027</v>
      </c>
      <c r="B1299" s="857" t="s">
        <v>2828</v>
      </c>
      <c r="C1299" s="858" t="s">
        <v>3</v>
      </c>
      <c r="D1299" s="859">
        <v>7.76</v>
      </c>
    </row>
    <row r="1300" spans="1:4" hidden="1" outlineLevel="1" x14ac:dyDescent="0.2">
      <c r="A1300" s="856" t="s">
        <v>3028</v>
      </c>
      <c r="B1300" s="861" t="s">
        <v>2186</v>
      </c>
      <c r="C1300" s="862" t="s">
        <v>14</v>
      </c>
      <c r="D1300" s="863">
        <v>1.76</v>
      </c>
    </row>
    <row r="1301" spans="1:4" hidden="1" outlineLevel="1" x14ac:dyDescent="0.2">
      <c r="A1301" s="852" t="s">
        <v>3029</v>
      </c>
      <c r="B1301" s="853" t="s">
        <v>1502</v>
      </c>
      <c r="C1301" s="854"/>
      <c r="D1301" s="855"/>
    </row>
    <row r="1302" spans="1:4" hidden="1" outlineLevel="1" x14ac:dyDescent="0.2">
      <c r="A1302" s="860" t="s">
        <v>3030</v>
      </c>
      <c r="B1302" s="857" t="s">
        <v>2828</v>
      </c>
      <c r="C1302" s="858" t="s">
        <v>3</v>
      </c>
      <c r="D1302" s="859">
        <v>4.28</v>
      </c>
    </row>
    <row r="1303" spans="1:4" hidden="1" outlineLevel="1" x14ac:dyDescent="0.2">
      <c r="A1303" s="856" t="s">
        <v>3031</v>
      </c>
      <c r="B1303" s="861" t="s">
        <v>2241</v>
      </c>
      <c r="C1303" s="862" t="s">
        <v>14</v>
      </c>
      <c r="D1303" s="863">
        <v>1.1399999999999999</v>
      </c>
    </row>
    <row r="1304" spans="1:4" collapsed="1" x14ac:dyDescent="0.2">
      <c r="A1304" s="848" t="s">
        <v>1126</v>
      </c>
      <c r="B1304" s="849" t="s">
        <v>2829</v>
      </c>
      <c r="C1304" s="850"/>
      <c r="D1304" s="851"/>
    </row>
    <row r="1305" spans="1:4" hidden="1" outlineLevel="1" x14ac:dyDescent="0.2">
      <c r="A1305" s="852" t="s">
        <v>2183</v>
      </c>
      <c r="B1305" s="853" t="s">
        <v>1420</v>
      </c>
      <c r="C1305" s="854"/>
      <c r="D1305" s="855"/>
    </row>
    <row r="1306" spans="1:4" hidden="1" outlineLevel="1" x14ac:dyDescent="0.2">
      <c r="A1306" s="860" t="s">
        <v>2184</v>
      </c>
      <c r="B1306" s="857" t="s">
        <v>969</v>
      </c>
      <c r="C1306" s="858" t="s">
        <v>3</v>
      </c>
      <c r="D1306" s="859">
        <v>5</v>
      </c>
    </row>
    <row r="1307" spans="1:4" hidden="1" outlineLevel="1" x14ac:dyDescent="0.2">
      <c r="A1307" s="852" t="s">
        <v>2193</v>
      </c>
      <c r="B1307" s="853" t="s">
        <v>677</v>
      </c>
      <c r="C1307" s="854"/>
      <c r="D1307" s="855"/>
    </row>
    <row r="1308" spans="1:4" hidden="1" outlineLevel="1" x14ac:dyDescent="0.2">
      <c r="A1308" s="856" t="s">
        <v>2194</v>
      </c>
      <c r="B1308" s="861" t="s">
        <v>969</v>
      </c>
      <c r="C1308" s="862" t="s">
        <v>3</v>
      </c>
      <c r="D1308" s="863">
        <v>16.670000000000002</v>
      </c>
    </row>
    <row r="1309" spans="1:4" hidden="1" outlineLevel="1" x14ac:dyDescent="0.2">
      <c r="A1309" s="852" t="s">
        <v>2195</v>
      </c>
      <c r="B1309" s="853" t="s">
        <v>1424</v>
      </c>
      <c r="C1309" s="854"/>
      <c r="D1309" s="855"/>
    </row>
    <row r="1310" spans="1:4" hidden="1" outlineLevel="1" x14ac:dyDescent="0.2">
      <c r="A1310" s="860" t="s">
        <v>2196</v>
      </c>
      <c r="B1310" s="857" t="s">
        <v>969</v>
      </c>
      <c r="C1310" s="858" t="s">
        <v>3</v>
      </c>
      <c r="D1310" s="859">
        <v>6.51</v>
      </c>
    </row>
    <row r="1311" spans="1:4" hidden="1" outlineLevel="1" x14ac:dyDescent="0.2">
      <c r="A1311" s="852" t="s">
        <v>2197</v>
      </c>
      <c r="B1311" s="853" t="s">
        <v>1425</v>
      </c>
      <c r="C1311" s="854"/>
      <c r="D1311" s="855"/>
    </row>
    <row r="1312" spans="1:4" hidden="1" outlineLevel="1" x14ac:dyDescent="0.2">
      <c r="A1312" s="856" t="s">
        <v>2198</v>
      </c>
      <c r="B1312" s="861" t="s">
        <v>969</v>
      </c>
      <c r="C1312" s="862" t="s">
        <v>3</v>
      </c>
      <c r="D1312" s="863">
        <v>6.51</v>
      </c>
    </row>
    <row r="1313" spans="1:4" hidden="1" outlineLevel="1" x14ac:dyDescent="0.2">
      <c r="A1313" s="852" t="s">
        <v>2199</v>
      </c>
      <c r="B1313" s="853" t="s">
        <v>1426</v>
      </c>
      <c r="C1313" s="854"/>
      <c r="D1313" s="855"/>
    </row>
    <row r="1314" spans="1:4" hidden="1" outlineLevel="1" x14ac:dyDescent="0.2">
      <c r="A1314" s="860" t="s">
        <v>2200</v>
      </c>
      <c r="B1314" s="857" t="s">
        <v>969</v>
      </c>
      <c r="C1314" s="858" t="s">
        <v>3</v>
      </c>
      <c r="D1314" s="859">
        <v>6.51</v>
      </c>
    </row>
    <row r="1315" spans="1:4" hidden="1" outlineLevel="1" x14ac:dyDescent="0.2">
      <c r="A1315" s="852" t="s">
        <v>2209</v>
      </c>
      <c r="B1315" s="853" t="s">
        <v>1427</v>
      </c>
      <c r="C1315" s="854"/>
      <c r="D1315" s="855"/>
    </row>
    <row r="1316" spans="1:4" hidden="1" outlineLevel="1" x14ac:dyDescent="0.2">
      <c r="A1316" s="856" t="s">
        <v>2210</v>
      </c>
      <c r="B1316" s="861" t="s">
        <v>969</v>
      </c>
      <c r="C1316" s="862" t="s">
        <v>3</v>
      </c>
      <c r="D1316" s="863">
        <v>6.51</v>
      </c>
    </row>
    <row r="1317" spans="1:4" hidden="1" outlineLevel="1" x14ac:dyDescent="0.2">
      <c r="A1317" s="852" t="s">
        <v>2211</v>
      </c>
      <c r="B1317" s="853" t="s">
        <v>1428</v>
      </c>
      <c r="C1317" s="854"/>
      <c r="D1317" s="855"/>
    </row>
    <row r="1318" spans="1:4" hidden="1" outlineLevel="1" x14ac:dyDescent="0.2">
      <c r="A1318" s="860" t="s">
        <v>2212</v>
      </c>
      <c r="B1318" s="857" t="s">
        <v>969</v>
      </c>
      <c r="C1318" s="858" t="s">
        <v>3</v>
      </c>
      <c r="D1318" s="859">
        <v>7.26</v>
      </c>
    </row>
    <row r="1319" spans="1:4" hidden="1" outlineLevel="1" x14ac:dyDescent="0.2">
      <c r="A1319" s="852" t="s">
        <v>2213</v>
      </c>
      <c r="B1319" s="853" t="s">
        <v>1429</v>
      </c>
      <c r="C1319" s="854"/>
      <c r="D1319" s="855"/>
    </row>
    <row r="1320" spans="1:4" hidden="1" outlineLevel="1" x14ac:dyDescent="0.2">
      <c r="A1320" s="856" t="s">
        <v>2214</v>
      </c>
      <c r="B1320" s="861" t="s">
        <v>969</v>
      </c>
      <c r="C1320" s="862" t="s">
        <v>3</v>
      </c>
      <c r="D1320" s="863">
        <v>7.26</v>
      </c>
    </row>
    <row r="1321" spans="1:4" hidden="1" outlineLevel="1" x14ac:dyDescent="0.2">
      <c r="A1321" s="852" t="s">
        <v>2215</v>
      </c>
      <c r="B1321" s="853" t="s">
        <v>1430</v>
      </c>
      <c r="C1321" s="854"/>
      <c r="D1321" s="855"/>
    </row>
    <row r="1322" spans="1:4" hidden="1" outlineLevel="1" x14ac:dyDescent="0.2">
      <c r="A1322" s="860" t="s">
        <v>2216</v>
      </c>
      <c r="B1322" s="857" t="s">
        <v>969</v>
      </c>
      <c r="C1322" s="858" t="s">
        <v>3</v>
      </c>
      <c r="D1322" s="859">
        <v>7.26</v>
      </c>
    </row>
    <row r="1323" spans="1:4" hidden="1" outlineLevel="1" x14ac:dyDescent="0.2">
      <c r="A1323" s="852" t="s">
        <v>2217</v>
      </c>
      <c r="B1323" s="853" t="s">
        <v>1431</v>
      </c>
      <c r="C1323" s="854"/>
      <c r="D1323" s="855"/>
    </row>
    <row r="1324" spans="1:4" hidden="1" outlineLevel="1" x14ac:dyDescent="0.2">
      <c r="A1324" s="856" t="s">
        <v>2218</v>
      </c>
      <c r="B1324" s="861" t="s">
        <v>969</v>
      </c>
      <c r="C1324" s="862" t="s">
        <v>3</v>
      </c>
      <c r="D1324" s="863">
        <v>6.89</v>
      </c>
    </row>
    <row r="1325" spans="1:4" hidden="1" outlineLevel="1" x14ac:dyDescent="0.2">
      <c r="A1325" s="852" t="s">
        <v>2220</v>
      </c>
      <c r="B1325" s="853" t="s">
        <v>1432</v>
      </c>
      <c r="C1325" s="854"/>
      <c r="D1325" s="855"/>
    </row>
    <row r="1326" spans="1:4" hidden="1" outlineLevel="1" x14ac:dyDescent="0.2">
      <c r="A1326" s="860" t="s">
        <v>2221</v>
      </c>
      <c r="B1326" s="857" t="s">
        <v>969</v>
      </c>
      <c r="C1326" s="858" t="s">
        <v>3</v>
      </c>
      <c r="D1326" s="859">
        <v>7.26</v>
      </c>
    </row>
    <row r="1327" spans="1:4" hidden="1" outlineLevel="1" x14ac:dyDescent="0.2">
      <c r="A1327" s="852" t="s">
        <v>2222</v>
      </c>
      <c r="B1327" s="853" t="s">
        <v>1433</v>
      </c>
      <c r="C1327" s="854"/>
      <c r="D1327" s="855"/>
    </row>
    <row r="1328" spans="1:4" hidden="1" outlineLevel="1" x14ac:dyDescent="0.2">
      <c r="A1328" s="856" t="s">
        <v>2223</v>
      </c>
      <c r="B1328" s="861" t="s">
        <v>969</v>
      </c>
      <c r="C1328" s="862" t="s">
        <v>3</v>
      </c>
      <c r="D1328" s="863">
        <v>7.26</v>
      </c>
    </row>
    <row r="1329" spans="1:4" hidden="1" outlineLevel="1" x14ac:dyDescent="0.2">
      <c r="A1329" s="852" t="s">
        <v>2224</v>
      </c>
      <c r="B1329" s="853" t="s">
        <v>1434</v>
      </c>
      <c r="C1329" s="854"/>
      <c r="D1329" s="855"/>
    </row>
    <row r="1330" spans="1:4" hidden="1" outlineLevel="1" x14ac:dyDescent="0.2">
      <c r="A1330" s="860" t="s">
        <v>2225</v>
      </c>
      <c r="B1330" s="857" t="s">
        <v>969</v>
      </c>
      <c r="C1330" s="858" t="s">
        <v>3</v>
      </c>
      <c r="D1330" s="859">
        <v>7.26</v>
      </c>
    </row>
    <row r="1331" spans="1:4" hidden="1" outlineLevel="1" x14ac:dyDescent="0.2">
      <c r="A1331" s="852" t="s">
        <v>2226</v>
      </c>
      <c r="B1331" s="853" t="s">
        <v>1436</v>
      </c>
      <c r="C1331" s="854"/>
      <c r="D1331" s="855"/>
    </row>
    <row r="1332" spans="1:4" hidden="1" outlineLevel="1" x14ac:dyDescent="0.2">
      <c r="A1332" s="856" t="s">
        <v>2227</v>
      </c>
      <c r="B1332" s="861" t="s">
        <v>969</v>
      </c>
      <c r="C1332" s="862" t="s">
        <v>3</v>
      </c>
      <c r="D1332" s="863">
        <v>7.26</v>
      </c>
    </row>
    <row r="1333" spans="1:4" hidden="1" outlineLevel="1" x14ac:dyDescent="0.2">
      <c r="A1333" s="852" t="s">
        <v>2228</v>
      </c>
      <c r="B1333" s="853" t="s">
        <v>1439</v>
      </c>
      <c r="C1333" s="854"/>
      <c r="D1333" s="855"/>
    </row>
    <row r="1334" spans="1:4" hidden="1" outlineLevel="1" x14ac:dyDescent="0.2">
      <c r="A1334" s="860" t="s">
        <v>2229</v>
      </c>
      <c r="B1334" s="857" t="s">
        <v>969</v>
      </c>
      <c r="C1334" s="858" t="s">
        <v>3</v>
      </c>
      <c r="D1334" s="859">
        <v>7.26</v>
      </c>
    </row>
    <row r="1335" spans="1:4" hidden="1" outlineLevel="1" x14ac:dyDescent="0.2">
      <c r="A1335" s="852" t="s">
        <v>2230</v>
      </c>
      <c r="B1335" s="853" t="s">
        <v>1442</v>
      </c>
      <c r="C1335" s="854"/>
      <c r="D1335" s="855"/>
    </row>
    <row r="1336" spans="1:4" hidden="1" outlineLevel="1" x14ac:dyDescent="0.2">
      <c r="A1336" s="856" t="s">
        <v>2231</v>
      </c>
      <c r="B1336" s="861" t="s">
        <v>969</v>
      </c>
      <c r="C1336" s="862" t="s">
        <v>3</v>
      </c>
      <c r="D1336" s="863">
        <v>23.79</v>
      </c>
    </row>
    <row r="1337" spans="1:4" hidden="1" outlineLevel="1" x14ac:dyDescent="0.2">
      <c r="A1337" s="852" t="s">
        <v>2232</v>
      </c>
      <c r="B1337" s="853" t="s">
        <v>1445</v>
      </c>
      <c r="C1337" s="854"/>
      <c r="D1337" s="855"/>
    </row>
    <row r="1338" spans="1:4" hidden="1" outlineLevel="1" x14ac:dyDescent="0.2">
      <c r="A1338" s="860" t="s">
        <v>2233</v>
      </c>
      <c r="B1338" s="857" t="s">
        <v>2239</v>
      </c>
      <c r="C1338" s="858" t="s">
        <v>3</v>
      </c>
      <c r="D1338" s="859">
        <v>13.66</v>
      </c>
    </row>
    <row r="1339" spans="1:4" hidden="1" outlineLevel="1" x14ac:dyDescent="0.2">
      <c r="A1339" s="852" t="s">
        <v>2234</v>
      </c>
      <c r="B1339" s="853" t="s">
        <v>1448</v>
      </c>
      <c r="C1339" s="854"/>
      <c r="D1339" s="855"/>
    </row>
    <row r="1340" spans="1:4" hidden="1" outlineLevel="1" x14ac:dyDescent="0.2">
      <c r="A1340" s="856" t="s">
        <v>2235</v>
      </c>
      <c r="B1340" s="861" t="s">
        <v>2239</v>
      </c>
      <c r="C1340" s="862" t="s">
        <v>3</v>
      </c>
      <c r="D1340" s="863">
        <v>4.3</v>
      </c>
    </row>
    <row r="1341" spans="1:4" hidden="1" outlineLevel="1" x14ac:dyDescent="0.2">
      <c r="A1341" s="852" t="s">
        <v>2236</v>
      </c>
      <c r="B1341" s="853" t="s">
        <v>1502</v>
      </c>
      <c r="C1341" s="854"/>
      <c r="D1341" s="855"/>
    </row>
    <row r="1342" spans="1:4" hidden="1" outlineLevel="1" x14ac:dyDescent="0.2">
      <c r="A1342" s="860" t="s">
        <v>2237</v>
      </c>
      <c r="B1342" s="857" t="s">
        <v>2239</v>
      </c>
      <c r="C1342" s="858" t="s">
        <v>3</v>
      </c>
      <c r="D1342" s="859">
        <v>14.81</v>
      </c>
    </row>
    <row r="1343" spans="1:4" collapsed="1" x14ac:dyDescent="0.2">
      <c r="A1343" s="848" t="s">
        <v>1122</v>
      </c>
      <c r="B1343" s="849" t="s">
        <v>446</v>
      </c>
      <c r="C1343" s="850"/>
      <c r="D1343" s="851"/>
    </row>
    <row r="1344" spans="1:4" hidden="1" outlineLevel="1" x14ac:dyDescent="0.2">
      <c r="A1344" s="852" t="s">
        <v>2242</v>
      </c>
      <c r="B1344" s="853" t="s">
        <v>1420</v>
      </c>
      <c r="C1344" s="854"/>
      <c r="D1344" s="855"/>
    </row>
    <row r="1345" spans="1:4" hidden="1" outlineLevel="1" x14ac:dyDescent="0.2">
      <c r="A1345" s="856" t="s">
        <v>2243</v>
      </c>
      <c r="B1345" s="857" t="s">
        <v>2244</v>
      </c>
      <c r="C1345" s="858" t="s">
        <v>3</v>
      </c>
      <c r="D1345" s="859">
        <v>30.83</v>
      </c>
    </row>
    <row r="1346" spans="1:4" hidden="1" outlineLevel="1" x14ac:dyDescent="0.2">
      <c r="A1346" s="860" t="s">
        <v>2245</v>
      </c>
      <c r="B1346" s="861" t="s">
        <v>2246</v>
      </c>
      <c r="C1346" s="862" t="s">
        <v>2</v>
      </c>
      <c r="D1346" s="863">
        <v>2</v>
      </c>
    </row>
    <row r="1347" spans="1:4" hidden="1" outlineLevel="1" x14ac:dyDescent="0.2">
      <c r="A1347" s="856" t="s">
        <v>2247</v>
      </c>
      <c r="B1347" s="857" t="s">
        <v>2248</v>
      </c>
      <c r="C1347" s="858" t="s">
        <v>2</v>
      </c>
      <c r="D1347" s="859">
        <v>2</v>
      </c>
    </row>
    <row r="1348" spans="1:4" hidden="1" outlineLevel="1" x14ac:dyDescent="0.2">
      <c r="A1348" s="852" t="s">
        <v>2249</v>
      </c>
      <c r="B1348" s="853" t="s">
        <v>1421</v>
      </c>
      <c r="C1348" s="854"/>
      <c r="D1348" s="855"/>
    </row>
    <row r="1349" spans="1:4" hidden="1" outlineLevel="1" x14ac:dyDescent="0.2">
      <c r="A1349" s="860" t="s">
        <v>2250</v>
      </c>
      <c r="B1349" s="861" t="s">
        <v>2244</v>
      </c>
      <c r="C1349" s="862" t="s">
        <v>3</v>
      </c>
      <c r="D1349" s="863">
        <v>22.19</v>
      </c>
    </row>
    <row r="1350" spans="1:4" hidden="1" outlineLevel="1" x14ac:dyDescent="0.2">
      <c r="A1350" s="852" t="s">
        <v>2251</v>
      </c>
      <c r="B1350" s="853" t="s">
        <v>1422</v>
      </c>
      <c r="C1350" s="854"/>
      <c r="D1350" s="855"/>
    </row>
    <row r="1351" spans="1:4" hidden="1" outlineLevel="1" x14ac:dyDescent="0.2">
      <c r="A1351" s="856" t="s">
        <v>2252</v>
      </c>
      <c r="B1351" s="857" t="s">
        <v>2244</v>
      </c>
      <c r="C1351" s="858" t="s">
        <v>3</v>
      </c>
      <c r="D1351" s="859">
        <v>22.44</v>
      </c>
    </row>
    <row r="1352" spans="1:4" hidden="1" outlineLevel="1" x14ac:dyDescent="0.2">
      <c r="A1352" s="852" t="s">
        <v>2253</v>
      </c>
      <c r="B1352" s="853" t="s">
        <v>1423</v>
      </c>
      <c r="C1352" s="854"/>
      <c r="D1352" s="855"/>
    </row>
    <row r="1353" spans="1:4" hidden="1" outlineLevel="1" x14ac:dyDescent="0.2">
      <c r="A1353" s="860" t="s">
        <v>2254</v>
      </c>
      <c r="B1353" s="861" t="s">
        <v>2244</v>
      </c>
      <c r="C1353" s="862" t="s">
        <v>3</v>
      </c>
      <c r="D1353" s="863">
        <v>39.97</v>
      </c>
    </row>
    <row r="1354" spans="1:4" hidden="1" outlineLevel="1" x14ac:dyDescent="0.2">
      <c r="A1354" s="852" t="s">
        <v>2255</v>
      </c>
      <c r="B1354" s="853" t="s">
        <v>677</v>
      </c>
      <c r="C1354" s="854"/>
      <c r="D1354" s="855"/>
    </row>
    <row r="1355" spans="1:4" hidden="1" outlineLevel="1" x14ac:dyDescent="0.2">
      <c r="A1355" s="856" t="s">
        <v>2256</v>
      </c>
      <c r="B1355" s="857" t="s">
        <v>2244</v>
      </c>
      <c r="C1355" s="858" t="s">
        <v>3</v>
      </c>
      <c r="D1355" s="859">
        <v>15.58</v>
      </c>
    </row>
    <row r="1356" spans="1:4" hidden="1" outlineLevel="1" x14ac:dyDescent="0.2">
      <c r="A1356" s="860" t="s">
        <v>2257</v>
      </c>
      <c r="B1356" s="861" t="s">
        <v>1116</v>
      </c>
      <c r="C1356" s="862" t="s">
        <v>2</v>
      </c>
      <c r="D1356" s="863">
        <v>6</v>
      </c>
    </row>
    <row r="1357" spans="1:4" hidden="1" outlineLevel="1" x14ac:dyDescent="0.2">
      <c r="A1357" s="856" t="s">
        <v>2258</v>
      </c>
      <c r="B1357" s="857" t="s">
        <v>2246</v>
      </c>
      <c r="C1357" s="858" t="s">
        <v>2</v>
      </c>
      <c r="D1357" s="859">
        <v>6</v>
      </c>
    </row>
    <row r="1358" spans="1:4" hidden="1" outlineLevel="1" x14ac:dyDescent="0.2">
      <c r="A1358" s="860" t="s">
        <v>2259</v>
      </c>
      <c r="B1358" s="861" t="s">
        <v>2248</v>
      </c>
      <c r="C1358" s="862" t="s">
        <v>2</v>
      </c>
      <c r="D1358" s="863">
        <v>6</v>
      </c>
    </row>
    <row r="1359" spans="1:4" hidden="1" outlineLevel="1" x14ac:dyDescent="0.2">
      <c r="A1359" s="852" t="s">
        <v>2260</v>
      </c>
      <c r="B1359" s="853" t="s">
        <v>1424</v>
      </c>
      <c r="C1359" s="854"/>
      <c r="D1359" s="855"/>
    </row>
    <row r="1360" spans="1:4" hidden="1" outlineLevel="1" x14ac:dyDescent="0.2">
      <c r="A1360" s="856" t="s">
        <v>2261</v>
      </c>
      <c r="B1360" s="857" t="s">
        <v>2244</v>
      </c>
      <c r="C1360" s="858" t="s">
        <v>3</v>
      </c>
      <c r="D1360" s="859">
        <v>15.58</v>
      </c>
    </row>
    <row r="1361" spans="1:4" hidden="1" outlineLevel="1" x14ac:dyDescent="0.2">
      <c r="A1361" s="860" t="s">
        <v>2262</v>
      </c>
      <c r="B1361" s="861" t="s">
        <v>1116</v>
      </c>
      <c r="C1361" s="862" t="s">
        <v>2</v>
      </c>
      <c r="D1361" s="863">
        <v>6</v>
      </c>
    </row>
    <row r="1362" spans="1:4" hidden="1" outlineLevel="1" x14ac:dyDescent="0.2">
      <c r="A1362" s="856" t="s">
        <v>2263</v>
      </c>
      <c r="B1362" s="857" t="s">
        <v>2246</v>
      </c>
      <c r="C1362" s="858" t="s">
        <v>2</v>
      </c>
      <c r="D1362" s="859">
        <v>6</v>
      </c>
    </row>
    <row r="1363" spans="1:4" hidden="1" outlineLevel="1" x14ac:dyDescent="0.2">
      <c r="A1363" s="860" t="s">
        <v>2264</v>
      </c>
      <c r="B1363" s="861" t="s">
        <v>2248</v>
      </c>
      <c r="C1363" s="862" t="s">
        <v>2</v>
      </c>
      <c r="D1363" s="863">
        <v>6</v>
      </c>
    </row>
    <row r="1364" spans="1:4" hidden="1" outlineLevel="1" x14ac:dyDescent="0.2">
      <c r="A1364" s="852" t="s">
        <v>2265</v>
      </c>
      <c r="B1364" s="853" t="s">
        <v>1425</v>
      </c>
      <c r="C1364" s="854"/>
      <c r="D1364" s="855"/>
    </row>
    <row r="1365" spans="1:4" hidden="1" outlineLevel="1" x14ac:dyDescent="0.2">
      <c r="A1365" s="856" t="s">
        <v>2266</v>
      </c>
      <c r="B1365" s="857" t="s">
        <v>2244</v>
      </c>
      <c r="C1365" s="858" t="s">
        <v>3</v>
      </c>
      <c r="D1365" s="859">
        <v>15.58</v>
      </c>
    </row>
    <row r="1366" spans="1:4" hidden="1" outlineLevel="1" x14ac:dyDescent="0.2">
      <c r="A1366" s="860" t="s">
        <v>2267</v>
      </c>
      <c r="B1366" s="861" t="s">
        <v>1116</v>
      </c>
      <c r="C1366" s="862" t="s">
        <v>2</v>
      </c>
      <c r="D1366" s="863">
        <v>6</v>
      </c>
    </row>
    <row r="1367" spans="1:4" hidden="1" outlineLevel="1" x14ac:dyDescent="0.2">
      <c r="A1367" s="856" t="s">
        <v>2268</v>
      </c>
      <c r="B1367" s="857" t="s">
        <v>2246</v>
      </c>
      <c r="C1367" s="858" t="s">
        <v>2</v>
      </c>
      <c r="D1367" s="859">
        <v>6</v>
      </c>
    </row>
    <row r="1368" spans="1:4" hidden="1" outlineLevel="1" x14ac:dyDescent="0.2">
      <c r="A1368" s="860" t="s">
        <v>2269</v>
      </c>
      <c r="B1368" s="861" t="s">
        <v>2248</v>
      </c>
      <c r="C1368" s="862" t="s">
        <v>2</v>
      </c>
      <c r="D1368" s="863">
        <v>6</v>
      </c>
    </row>
    <row r="1369" spans="1:4" hidden="1" outlineLevel="1" x14ac:dyDescent="0.2">
      <c r="A1369" s="852" t="s">
        <v>2270</v>
      </c>
      <c r="B1369" s="853" t="s">
        <v>1426</v>
      </c>
      <c r="C1369" s="854"/>
      <c r="D1369" s="855"/>
    </row>
    <row r="1370" spans="1:4" hidden="1" outlineLevel="1" x14ac:dyDescent="0.2">
      <c r="A1370" s="856" t="s">
        <v>2271</v>
      </c>
      <c r="B1370" s="857" t="s">
        <v>2244</v>
      </c>
      <c r="C1370" s="858" t="s">
        <v>3</v>
      </c>
      <c r="D1370" s="859">
        <v>15.58</v>
      </c>
    </row>
    <row r="1371" spans="1:4" hidden="1" outlineLevel="1" x14ac:dyDescent="0.2">
      <c r="A1371" s="860" t="s">
        <v>2272</v>
      </c>
      <c r="B1371" s="861" t="s">
        <v>1116</v>
      </c>
      <c r="C1371" s="862" t="s">
        <v>2</v>
      </c>
      <c r="D1371" s="863">
        <v>6</v>
      </c>
    </row>
    <row r="1372" spans="1:4" hidden="1" outlineLevel="1" x14ac:dyDescent="0.2">
      <c r="A1372" s="856" t="s">
        <v>2273</v>
      </c>
      <c r="B1372" s="857" t="s">
        <v>2246</v>
      </c>
      <c r="C1372" s="858" t="s">
        <v>2</v>
      </c>
      <c r="D1372" s="859">
        <v>6</v>
      </c>
    </row>
    <row r="1373" spans="1:4" hidden="1" outlineLevel="1" x14ac:dyDescent="0.2">
      <c r="A1373" s="860" t="s">
        <v>2274</v>
      </c>
      <c r="B1373" s="861" t="s">
        <v>2248</v>
      </c>
      <c r="C1373" s="862" t="s">
        <v>2</v>
      </c>
      <c r="D1373" s="863">
        <v>6</v>
      </c>
    </row>
    <row r="1374" spans="1:4" hidden="1" outlineLevel="1" x14ac:dyDescent="0.2">
      <c r="A1374" s="852" t="s">
        <v>2275</v>
      </c>
      <c r="B1374" s="853" t="s">
        <v>1427</v>
      </c>
      <c r="C1374" s="854"/>
      <c r="D1374" s="855"/>
    </row>
    <row r="1375" spans="1:4" hidden="1" outlineLevel="1" x14ac:dyDescent="0.2">
      <c r="A1375" s="856" t="s">
        <v>2276</v>
      </c>
      <c r="B1375" s="857" t="s">
        <v>2244</v>
      </c>
      <c r="C1375" s="858" t="s">
        <v>3</v>
      </c>
      <c r="D1375" s="859">
        <v>15.58</v>
      </c>
    </row>
    <row r="1376" spans="1:4" hidden="1" outlineLevel="1" x14ac:dyDescent="0.2">
      <c r="A1376" s="860" t="s">
        <v>2277</v>
      </c>
      <c r="B1376" s="861" t="s">
        <v>1116</v>
      </c>
      <c r="C1376" s="862" t="s">
        <v>2</v>
      </c>
      <c r="D1376" s="863">
        <v>6</v>
      </c>
    </row>
    <row r="1377" spans="1:4" hidden="1" outlineLevel="1" x14ac:dyDescent="0.2">
      <c r="A1377" s="856" t="s">
        <v>2278</v>
      </c>
      <c r="B1377" s="857" t="s">
        <v>2246</v>
      </c>
      <c r="C1377" s="858" t="s">
        <v>2</v>
      </c>
      <c r="D1377" s="859">
        <v>6</v>
      </c>
    </row>
    <row r="1378" spans="1:4" hidden="1" outlineLevel="1" x14ac:dyDescent="0.2">
      <c r="A1378" s="860" t="s">
        <v>2279</v>
      </c>
      <c r="B1378" s="861" t="s">
        <v>2248</v>
      </c>
      <c r="C1378" s="862" t="s">
        <v>2</v>
      </c>
      <c r="D1378" s="863">
        <v>6</v>
      </c>
    </row>
    <row r="1379" spans="1:4" hidden="1" outlineLevel="1" x14ac:dyDescent="0.2">
      <c r="A1379" s="852" t="s">
        <v>2280</v>
      </c>
      <c r="B1379" s="853" t="s">
        <v>1428</v>
      </c>
      <c r="C1379" s="854"/>
      <c r="D1379" s="855"/>
    </row>
    <row r="1380" spans="1:4" hidden="1" outlineLevel="1" x14ac:dyDescent="0.2">
      <c r="A1380" s="856" t="s">
        <v>2281</v>
      </c>
      <c r="B1380" s="857" t="s">
        <v>2244</v>
      </c>
      <c r="C1380" s="858" t="s">
        <v>3</v>
      </c>
      <c r="D1380" s="859">
        <v>15.58</v>
      </c>
    </row>
    <row r="1381" spans="1:4" hidden="1" outlineLevel="1" x14ac:dyDescent="0.2">
      <c r="A1381" s="860" t="s">
        <v>2282</v>
      </c>
      <c r="B1381" s="861" t="s">
        <v>1116</v>
      </c>
      <c r="C1381" s="862" t="s">
        <v>2</v>
      </c>
      <c r="D1381" s="863">
        <v>4</v>
      </c>
    </row>
    <row r="1382" spans="1:4" hidden="1" outlineLevel="1" x14ac:dyDescent="0.2">
      <c r="A1382" s="856" t="s">
        <v>2283</v>
      </c>
      <c r="B1382" s="857" t="s">
        <v>2246</v>
      </c>
      <c r="C1382" s="858" t="s">
        <v>2</v>
      </c>
      <c r="D1382" s="859">
        <v>8</v>
      </c>
    </row>
    <row r="1383" spans="1:4" hidden="1" outlineLevel="1" x14ac:dyDescent="0.2">
      <c r="A1383" s="860" t="s">
        <v>2284</v>
      </c>
      <c r="B1383" s="861" t="s">
        <v>2248</v>
      </c>
      <c r="C1383" s="862" t="s">
        <v>2</v>
      </c>
      <c r="D1383" s="863">
        <v>10</v>
      </c>
    </row>
    <row r="1384" spans="1:4" hidden="1" outlineLevel="1" x14ac:dyDescent="0.2">
      <c r="A1384" s="852" t="s">
        <v>2285</v>
      </c>
      <c r="B1384" s="853" t="s">
        <v>1429</v>
      </c>
      <c r="C1384" s="854"/>
      <c r="D1384" s="855"/>
    </row>
    <row r="1385" spans="1:4" hidden="1" outlineLevel="1" x14ac:dyDescent="0.2">
      <c r="A1385" s="856" t="s">
        <v>2286</v>
      </c>
      <c r="B1385" s="857" t="s">
        <v>2244</v>
      </c>
      <c r="C1385" s="858" t="s">
        <v>3</v>
      </c>
      <c r="D1385" s="859">
        <v>15.58</v>
      </c>
    </row>
    <row r="1386" spans="1:4" hidden="1" outlineLevel="1" x14ac:dyDescent="0.2">
      <c r="A1386" s="860" t="s">
        <v>2287</v>
      </c>
      <c r="B1386" s="861" t="s">
        <v>1116</v>
      </c>
      <c r="C1386" s="862" t="s">
        <v>2</v>
      </c>
      <c r="D1386" s="863">
        <v>4</v>
      </c>
    </row>
    <row r="1387" spans="1:4" hidden="1" outlineLevel="1" x14ac:dyDescent="0.2">
      <c r="A1387" s="856" t="s">
        <v>2288</v>
      </c>
      <c r="B1387" s="857" t="s">
        <v>2246</v>
      </c>
      <c r="C1387" s="858" t="s">
        <v>2</v>
      </c>
      <c r="D1387" s="859">
        <v>8</v>
      </c>
    </row>
    <row r="1388" spans="1:4" hidden="1" outlineLevel="1" x14ac:dyDescent="0.2">
      <c r="A1388" s="860" t="s">
        <v>2289</v>
      </c>
      <c r="B1388" s="861" t="s">
        <v>2248</v>
      </c>
      <c r="C1388" s="862" t="s">
        <v>2</v>
      </c>
      <c r="D1388" s="863">
        <v>8</v>
      </c>
    </row>
    <row r="1389" spans="1:4" hidden="1" outlineLevel="1" x14ac:dyDescent="0.2">
      <c r="A1389" s="852" t="s">
        <v>2290</v>
      </c>
      <c r="B1389" s="853" t="s">
        <v>1430</v>
      </c>
      <c r="C1389" s="854"/>
      <c r="D1389" s="855"/>
    </row>
    <row r="1390" spans="1:4" hidden="1" outlineLevel="1" x14ac:dyDescent="0.2">
      <c r="A1390" s="856" t="s">
        <v>2291</v>
      </c>
      <c r="B1390" s="857" t="s">
        <v>2244</v>
      </c>
      <c r="C1390" s="858" t="s">
        <v>3</v>
      </c>
      <c r="D1390" s="859">
        <v>15.58</v>
      </c>
    </row>
    <row r="1391" spans="1:4" hidden="1" outlineLevel="1" x14ac:dyDescent="0.2">
      <c r="A1391" s="860" t="s">
        <v>2292</v>
      </c>
      <c r="B1391" s="861" t="s">
        <v>1116</v>
      </c>
      <c r="C1391" s="862" t="s">
        <v>2</v>
      </c>
      <c r="D1391" s="863">
        <v>4</v>
      </c>
    </row>
    <row r="1392" spans="1:4" hidden="1" outlineLevel="1" x14ac:dyDescent="0.2">
      <c r="A1392" s="856" t="s">
        <v>2293</v>
      </c>
      <c r="B1392" s="857" t="s">
        <v>2246</v>
      </c>
      <c r="C1392" s="858" t="s">
        <v>2</v>
      </c>
      <c r="D1392" s="859">
        <v>8</v>
      </c>
    </row>
    <row r="1393" spans="1:4" hidden="1" outlineLevel="1" x14ac:dyDescent="0.2">
      <c r="A1393" s="860" t="s">
        <v>2294</v>
      </c>
      <c r="B1393" s="861" t="s">
        <v>2248</v>
      </c>
      <c r="C1393" s="862" t="s">
        <v>2</v>
      </c>
      <c r="D1393" s="863">
        <v>8</v>
      </c>
    </row>
    <row r="1394" spans="1:4" hidden="1" outlineLevel="1" x14ac:dyDescent="0.2">
      <c r="A1394" s="852" t="s">
        <v>2295</v>
      </c>
      <c r="B1394" s="853" t="s">
        <v>1431</v>
      </c>
      <c r="C1394" s="854"/>
      <c r="D1394" s="855"/>
    </row>
    <row r="1395" spans="1:4" hidden="1" outlineLevel="1" x14ac:dyDescent="0.2">
      <c r="A1395" s="856" t="s">
        <v>2296</v>
      </c>
      <c r="B1395" s="857" t="s">
        <v>2244</v>
      </c>
      <c r="C1395" s="858" t="s">
        <v>3</v>
      </c>
      <c r="D1395" s="859">
        <v>15.58</v>
      </c>
    </row>
    <row r="1396" spans="1:4" hidden="1" outlineLevel="1" x14ac:dyDescent="0.2">
      <c r="A1396" s="860" t="s">
        <v>2297</v>
      </c>
      <c r="B1396" s="861" t="s">
        <v>1116</v>
      </c>
      <c r="C1396" s="862" t="s">
        <v>2</v>
      </c>
      <c r="D1396" s="863">
        <v>5</v>
      </c>
    </row>
    <row r="1397" spans="1:4" hidden="1" outlineLevel="1" x14ac:dyDescent="0.2">
      <c r="A1397" s="856" t="s">
        <v>2298</v>
      </c>
      <c r="B1397" s="857" t="s">
        <v>2246</v>
      </c>
      <c r="C1397" s="858" t="s">
        <v>2</v>
      </c>
      <c r="D1397" s="859">
        <v>7</v>
      </c>
    </row>
    <row r="1398" spans="1:4" hidden="1" outlineLevel="1" x14ac:dyDescent="0.2">
      <c r="A1398" s="860" t="s">
        <v>2299</v>
      </c>
      <c r="B1398" s="861" t="s">
        <v>2248</v>
      </c>
      <c r="C1398" s="862" t="s">
        <v>2</v>
      </c>
      <c r="D1398" s="863">
        <v>8</v>
      </c>
    </row>
    <row r="1399" spans="1:4" hidden="1" outlineLevel="1" x14ac:dyDescent="0.2">
      <c r="A1399" s="852" t="s">
        <v>2300</v>
      </c>
      <c r="B1399" s="853" t="s">
        <v>1432</v>
      </c>
      <c r="C1399" s="854"/>
      <c r="D1399" s="855"/>
    </row>
    <row r="1400" spans="1:4" hidden="1" outlineLevel="1" x14ac:dyDescent="0.2">
      <c r="A1400" s="856" t="s">
        <v>2301</v>
      </c>
      <c r="B1400" s="857" t="s">
        <v>2244</v>
      </c>
      <c r="C1400" s="858" t="s">
        <v>3</v>
      </c>
      <c r="D1400" s="859">
        <v>15.58</v>
      </c>
    </row>
    <row r="1401" spans="1:4" hidden="1" outlineLevel="1" x14ac:dyDescent="0.2">
      <c r="A1401" s="860" t="s">
        <v>2302</v>
      </c>
      <c r="B1401" s="861" t="s">
        <v>1116</v>
      </c>
      <c r="C1401" s="862" t="s">
        <v>2</v>
      </c>
      <c r="D1401" s="863">
        <v>4</v>
      </c>
    </row>
    <row r="1402" spans="1:4" hidden="1" outlineLevel="1" x14ac:dyDescent="0.2">
      <c r="A1402" s="856" t="s">
        <v>2303</v>
      </c>
      <c r="B1402" s="857" t="s">
        <v>2246</v>
      </c>
      <c r="C1402" s="858" t="s">
        <v>2</v>
      </c>
      <c r="D1402" s="859">
        <v>8</v>
      </c>
    </row>
    <row r="1403" spans="1:4" hidden="1" outlineLevel="1" x14ac:dyDescent="0.2">
      <c r="A1403" s="860" t="s">
        <v>2304</v>
      </c>
      <c r="B1403" s="861" t="s">
        <v>2248</v>
      </c>
      <c r="C1403" s="862" t="s">
        <v>2</v>
      </c>
      <c r="D1403" s="863">
        <v>10</v>
      </c>
    </row>
    <row r="1404" spans="1:4" hidden="1" outlineLevel="1" x14ac:dyDescent="0.2">
      <c r="A1404" s="852" t="s">
        <v>2305</v>
      </c>
      <c r="B1404" s="853" t="s">
        <v>1433</v>
      </c>
      <c r="C1404" s="854"/>
      <c r="D1404" s="855"/>
    </row>
    <row r="1405" spans="1:4" hidden="1" outlineLevel="1" x14ac:dyDescent="0.2">
      <c r="A1405" s="856" t="s">
        <v>2306</v>
      </c>
      <c r="B1405" s="857" t="s">
        <v>2244</v>
      </c>
      <c r="C1405" s="858" t="s">
        <v>3</v>
      </c>
      <c r="D1405" s="859">
        <v>15.58</v>
      </c>
    </row>
    <row r="1406" spans="1:4" hidden="1" outlineLevel="1" x14ac:dyDescent="0.2">
      <c r="A1406" s="860" t="s">
        <v>2307</v>
      </c>
      <c r="B1406" s="861" t="s">
        <v>1116</v>
      </c>
      <c r="C1406" s="862" t="s">
        <v>2</v>
      </c>
      <c r="D1406" s="863">
        <v>4</v>
      </c>
    </row>
    <row r="1407" spans="1:4" hidden="1" outlineLevel="1" x14ac:dyDescent="0.2">
      <c r="A1407" s="856" t="s">
        <v>2308</v>
      </c>
      <c r="B1407" s="857" t="s">
        <v>2246</v>
      </c>
      <c r="C1407" s="858" t="s">
        <v>2</v>
      </c>
      <c r="D1407" s="859">
        <v>8</v>
      </c>
    </row>
    <row r="1408" spans="1:4" hidden="1" outlineLevel="1" x14ac:dyDescent="0.2">
      <c r="A1408" s="860" t="s">
        <v>2309</v>
      </c>
      <c r="B1408" s="861" t="s">
        <v>2248</v>
      </c>
      <c r="C1408" s="862" t="s">
        <v>2</v>
      </c>
      <c r="D1408" s="863">
        <v>10</v>
      </c>
    </row>
    <row r="1409" spans="1:4" hidden="1" outlineLevel="1" x14ac:dyDescent="0.2">
      <c r="A1409" s="852" t="s">
        <v>2310</v>
      </c>
      <c r="B1409" s="853" t="s">
        <v>1434</v>
      </c>
      <c r="C1409" s="854"/>
      <c r="D1409" s="855"/>
    </row>
    <row r="1410" spans="1:4" hidden="1" outlineLevel="1" x14ac:dyDescent="0.2">
      <c r="A1410" s="856" t="s">
        <v>2311</v>
      </c>
      <c r="B1410" s="857" t="s">
        <v>2244</v>
      </c>
      <c r="C1410" s="858" t="s">
        <v>3</v>
      </c>
      <c r="D1410" s="859">
        <v>15.58</v>
      </c>
    </row>
    <row r="1411" spans="1:4" hidden="1" outlineLevel="1" x14ac:dyDescent="0.2">
      <c r="A1411" s="860" t="s">
        <v>2312</v>
      </c>
      <c r="B1411" s="861" t="s">
        <v>1116</v>
      </c>
      <c r="C1411" s="862" t="s">
        <v>2</v>
      </c>
      <c r="D1411" s="863">
        <v>4</v>
      </c>
    </row>
    <row r="1412" spans="1:4" hidden="1" outlineLevel="1" x14ac:dyDescent="0.2">
      <c r="A1412" s="856" t="s">
        <v>2313</v>
      </c>
      <c r="B1412" s="857" t="s">
        <v>2246</v>
      </c>
      <c r="C1412" s="858" t="s">
        <v>2</v>
      </c>
      <c r="D1412" s="859">
        <v>8</v>
      </c>
    </row>
    <row r="1413" spans="1:4" hidden="1" outlineLevel="1" x14ac:dyDescent="0.2">
      <c r="A1413" s="860" t="s">
        <v>2314</v>
      </c>
      <c r="B1413" s="861" t="s">
        <v>2248</v>
      </c>
      <c r="C1413" s="862" t="s">
        <v>2</v>
      </c>
      <c r="D1413" s="863">
        <v>10</v>
      </c>
    </row>
    <row r="1414" spans="1:4" hidden="1" outlineLevel="1" x14ac:dyDescent="0.2">
      <c r="A1414" s="852" t="s">
        <v>2315</v>
      </c>
      <c r="B1414" s="853" t="s">
        <v>1436</v>
      </c>
      <c r="C1414" s="854"/>
      <c r="D1414" s="855"/>
    </row>
    <row r="1415" spans="1:4" hidden="1" outlineLevel="1" x14ac:dyDescent="0.2">
      <c r="A1415" s="856" t="s">
        <v>2316</v>
      </c>
      <c r="B1415" s="857" t="s">
        <v>2244</v>
      </c>
      <c r="C1415" s="858" t="s">
        <v>3</v>
      </c>
      <c r="D1415" s="859">
        <v>15.58</v>
      </c>
    </row>
    <row r="1416" spans="1:4" hidden="1" outlineLevel="1" x14ac:dyDescent="0.2">
      <c r="A1416" s="860" t="s">
        <v>2317</v>
      </c>
      <c r="B1416" s="861" t="s">
        <v>1116</v>
      </c>
      <c r="C1416" s="862" t="s">
        <v>2</v>
      </c>
      <c r="D1416" s="863">
        <v>4</v>
      </c>
    </row>
    <row r="1417" spans="1:4" hidden="1" outlineLevel="1" x14ac:dyDescent="0.2">
      <c r="A1417" s="856" t="s">
        <v>2318</v>
      </c>
      <c r="B1417" s="857" t="s">
        <v>2246</v>
      </c>
      <c r="C1417" s="858" t="s">
        <v>2</v>
      </c>
      <c r="D1417" s="859">
        <v>8</v>
      </c>
    </row>
    <row r="1418" spans="1:4" hidden="1" outlineLevel="1" x14ac:dyDescent="0.2">
      <c r="A1418" s="860" t="s">
        <v>2319</v>
      </c>
      <c r="B1418" s="861" t="s">
        <v>2248</v>
      </c>
      <c r="C1418" s="862" t="s">
        <v>2</v>
      </c>
      <c r="D1418" s="863">
        <v>10</v>
      </c>
    </row>
    <row r="1419" spans="1:4" hidden="1" outlineLevel="1" x14ac:dyDescent="0.2">
      <c r="A1419" s="852" t="s">
        <v>2320</v>
      </c>
      <c r="B1419" s="853" t="s">
        <v>1439</v>
      </c>
      <c r="C1419" s="854"/>
      <c r="D1419" s="855"/>
    </row>
    <row r="1420" spans="1:4" hidden="1" outlineLevel="1" x14ac:dyDescent="0.2">
      <c r="A1420" s="856" t="s">
        <v>2321</v>
      </c>
      <c r="B1420" s="857" t="s">
        <v>2244</v>
      </c>
      <c r="C1420" s="858" t="s">
        <v>3</v>
      </c>
      <c r="D1420" s="859">
        <v>15.58</v>
      </c>
    </row>
    <row r="1421" spans="1:4" hidden="1" outlineLevel="1" x14ac:dyDescent="0.2">
      <c r="A1421" s="860" t="s">
        <v>2322</v>
      </c>
      <c r="B1421" s="861" t="s">
        <v>1116</v>
      </c>
      <c r="C1421" s="862" t="s">
        <v>2</v>
      </c>
      <c r="D1421" s="863">
        <v>4</v>
      </c>
    </row>
    <row r="1422" spans="1:4" hidden="1" outlineLevel="1" x14ac:dyDescent="0.2">
      <c r="A1422" s="856" t="s">
        <v>2323</v>
      </c>
      <c r="B1422" s="857" t="s">
        <v>2246</v>
      </c>
      <c r="C1422" s="858" t="s">
        <v>2</v>
      </c>
      <c r="D1422" s="859">
        <v>8</v>
      </c>
    </row>
    <row r="1423" spans="1:4" hidden="1" outlineLevel="1" x14ac:dyDescent="0.2">
      <c r="A1423" s="860" t="s">
        <v>2324</v>
      </c>
      <c r="B1423" s="861" t="s">
        <v>2248</v>
      </c>
      <c r="C1423" s="862" t="s">
        <v>2</v>
      </c>
      <c r="D1423" s="863">
        <v>10</v>
      </c>
    </row>
    <row r="1424" spans="1:4" hidden="1" outlineLevel="1" x14ac:dyDescent="0.2">
      <c r="A1424" s="852" t="s">
        <v>2325</v>
      </c>
      <c r="B1424" s="853" t="s">
        <v>1442</v>
      </c>
      <c r="C1424" s="854"/>
      <c r="D1424" s="855"/>
    </row>
    <row r="1425" spans="1:4" hidden="1" outlineLevel="1" x14ac:dyDescent="0.2">
      <c r="A1425" s="856" t="s">
        <v>2326</v>
      </c>
      <c r="B1425" s="857" t="s">
        <v>2244</v>
      </c>
      <c r="C1425" s="858" t="s">
        <v>3</v>
      </c>
      <c r="D1425" s="859">
        <v>31.17</v>
      </c>
    </row>
    <row r="1426" spans="1:4" hidden="1" outlineLevel="1" x14ac:dyDescent="0.2">
      <c r="A1426" s="860" t="s">
        <v>2327</v>
      </c>
      <c r="B1426" s="861" t="s">
        <v>2246</v>
      </c>
      <c r="C1426" s="862" t="s">
        <v>2</v>
      </c>
      <c r="D1426" s="863">
        <v>1</v>
      </c>
    </row>
    <row r="1427" spans="1:4" hidden="1" outlineLevel="1" x14ac:dyDescent="0.2">
      <c r="A1427" s="856" t="s">
        <v>2328</v>
      </c>
      <c r="B1427" s="857" t="s">
        <v>2248</v>
      </c>
      <c r="C1427" s="858" t="s">
        <v>2</v>
      </c>
      <c r="D1427" s="859">
        <v>3</v>
      </c>
    </row>
    <row r="1428" spans="1:4" collapsed="1" x14ac:dyDescent="0.2">
      <c r="A1428" s="848" t="s">
        <v>1119</v>
      </c>
      <c r="B1428" s="849" t="s">
        <v>449</v>
      </c>
      <c r="C1428" s="850"/>
      <c r="D1428" s="851"/>
    </row>
    <row r="1429" spans="1:4" hidden="1" outlineLevel="1" x14ac:dyDescent="0.2">
      <c r="A1429" s="852" t="s">
        <v>2329</v>
      </c>
      <c r="B1429" s="853" t="s">
        <v>1420</v>
      </c>
      <c r="C1429" s="854"/>
      <c r="D1429" s="855"/>
    </row>
    <row r="1430" spans="1:4" hidden="1" outlineLevel="1" x14ac:dyDescent="0.2">
      <c r="A1430" s="860" t="s">
        <v>2330</v>
      </c>
      <c r="B1430" s="861" t="s">
        <v>2331</v>
      </c>
      <c r="C1430" s="862" t="s">
        <v>2</v>
      </c>
      <c r="D1430" s="863">
        <v>2</v>
      </c>
    </row>
    <row r="1431" spans="1:4" hidden="1" outlineLevel="1" x14ac:dyDescent="0.2">
      <c r="A1431" s="856" t="s">
        <v>2332</v>
      </c>
      <c r="B1431" s="861" t="s">
        <v>3032</v>
      </c>
      <c r="C1431" s="862" t="s">
        <v>3</v>
      </c>
      <c r="D1431" s="863">
        <v>25.76</v>
      </c>
    </row>
    <row r="1432" spans="1:4" hidden="1" outlineLevel="1" x14ac:dyDescent="0.2">
      <c r="A1432" s="852" t="s">
        <v>2333</v>
      </c>
      <c r="B1432" s="853" t="s">
        <v>1421</v>
      </c>
      <c r="C1432" s="854"/>
      <c r="D1432" s="855"/>
    </row>
    <row r="1433" spans="1:4" hidden="1" outlineLevel="1" x14ac:dyDescent="0.2">
      <c r="A1433" s="860" t="s">
        <v>2334</v>
      </c>
      <c r="B1433" s="861" t="s">
        <v>2335</v>
      </c>
      <c r="C1433" s="862" t="s">
        <v>3</v>
      </c>
      <c r="D1433" s="863">
        <v>7.14</v>
      </c>
    </row>
    <row r="1434" spans="1:4" hidden="1" outlineLevel="1" x14ac:dyDescent="0.2">
      <c r="A1434" s="856" t="s">
        <v>2336</v>
      </c>
      <c r="B1434" s="857" t="s">
        <v>2337</v>
      </c>
      <c r="C1434" s="858" t="s">
        <v>3</v>
      </c>
      <c r="D1434" s="859">
        <v>8.17</v>
      </c>
    </row>
    <row r="1435" spans="1:4" hidden="1" outlineLevel="1" x14ac:dyDescent="0.2">
      <c r="A1435" s="860" t="s">
        <v>2338</v>
      </c>
      <c r="B1435" s="861" t="s">
        <v>2331</v>
      </c>
      <c r="C1435" s="862" t="s">
        <v>2</v>
      </c>
      <c r="D1435" s="863">
        <v>2</v>
      </c>
    </row>
    <row r="1436" spans="1:4" hidden="1" outlineLevel="1" x14ac:dyDescent="0.2">
      <c r="A1436" s="856" t="s">
        <v>2339</v>
      </c>
      <c r="B1436" s="861" t="s">
        <v>3032</v>
      </c>
      <c r="C1436" s="862" t="s">
        <v>3</v>
      </c>
      <c r="D1436" s="863">
        <v>25.76</v>
      </c>
    </row>
    <row r="1437" spans="1:4" hidden="1" outlineLevel="1" x14ac:dyDescent="0.2">
      <c r="A1437" s="852" t="s">
        <v>2340</v>
      </c>
      <c r="B1437" s="853" t="s">
        <v>1422</v>
      </c>
      <c r="C1437" s="854"/>
      <c r="D1437" s="855"/>
    </row>
    <row r="1438" spans="1:4" hidden="1" outlineLevel="1" x14ac:dyDescent="0.2">
      <c r="A1438" s="860" t="s">
        <v>2341</v>
      </c>
      <c r="B1438" s="861" t="s">
        <v>2342</v>
      </c>
      <c r="C1438" s="862" t="s">
        <v>3</v>
      </c>
      <c r="D1438" s="863">
        <v>14.81</v>
      </c>
    </row>
    <row r="1439" spans="1:4" hidden="1" outlineLevel="1" x14ac:dyDescent="0.2">
      <c r="A1439" s="856" t="s">
        <v>2343</v>
      </c>
      <c r="B1439" s="857" t="s">
        <v>2331</v>
      </c>
      <c r="C1439" s="858" t="s">
        <v>2</v>
      </c>
      <c r="D1439" s="859">
        <v>2</v>
      </c>
    </row>
    <row r="1440" spans="1:4" hidden="1" outlineLevel="1" x14ac:dyDescent="0.2">
      <c r="A1440" s="860" t="s">
        <v>2344</v>
      </c>
      <c r="B1440" s="857" t="s">
        <v>3032</v>
      </c>
      <c r="C1440" s="858" t="s">
        <v>3</v>
      </c>
      <c r="D1440" s="859">
        <v>25.76</v>
      </c>
    </row>
    <row r="1441" spans="1:4" hidden="1" outlineLevel="1" x14ac:dyDescent="0.2">
      <c r="A1441" s="852" t="s">
        <v>2345</v>
      </c>
      <c r="B1441" s="853" t="s">
        <v>1423</v>
      </c>
      <c r="C1441" s="854"/>
      <c r="D1441" s="855"/>
    </row>
    <row r="1442" spans="1:4" hidden="1" outlineLevel="1" x14ac:dyDescent="0.2">
      <c r="A1442" s="856" t="s">
        <v>2346</v>
      </c>
      <c r="B1442" s="857" t="s">
        <v>2347</v>
      </c>
      <c r="C1442" s="858" t="s">
        <v>3</v>
      </c>
      <c r="D1442" s="859">
        <v>14.83</v>
      </c>
    </row>
    <row r="1443" spans="1:4" hidden="1" outlineLevel="1" x14ac:dyDescent="0.2">
      <c r="A1443" s="860" t="s">
        <v>2348</v>
      </c>
      <c r="B1443" s="861" t="s">
        <v>2331</v>
      </c>
      <c r="C1443" s="862" t="s">
        <v>2</v>
      </c>
      <c r="D1443" s="863">
        <v>2</v>
      </c>
    </row>
    <row r="1444" spans="1:4" hidden="1" outlineLevel="1" x14ac:dyDescent="0.2">
      <c r="A1444" s="856" t="s">
        <v>2349</v>
      </c>
      <c r="B1444" s="861" t="s">
        <v>3032</v>
      </c>
      <c r="C1444" s="862" t="s">
        <v>3</v>
      </c>
      <c r="D1444" s="863">
        <v>25.76</v>
      </c>
    </row>
    <row r="1445" spans="1:4" hidden="1" outlineLevel="1" x14ac:dyDescent="0.2">
      <c r="A1445" s="852" t="s">
        <v>2350</v>
      </c>
      <c r="B1445" s="853" t="s">
        <v>677</v>
      </c>
      <c r="C1445" s="854"/>
      <c r="D1445" s="855"/>
    </row>
    <row r="1446" spans="1:4" hidden="1" outlineLevel="1" x14ac:dyDescent="0.2">
      <c r="A1446" s="860" t="s">
        <v>2351</v>
      </c>
      <c r="B1446" s="861" t="s">
        <v>2352</v>
      </c>
      <c r="C1446" s="862" t="s">
        <v>3</v>
      </c>
      <c r="D1446" s="863">
        <v>17.43</v>
      </c>
    </row>
    <row r="1447" spans="1:4" hidden="1" outlineLevel="1" x14ac:dyDescent="0.2">
      <c r="A1447" s="856" t="s">
        <v>2353</v>
      </c>
      <c r="B1447" s="857" t="s">
        <v>2331</v>
      </c>
      <c r="C1447" s="858" t="s">
        <v>2</v>
      </c>
      <c r="D1447" s="859">
        <v>2</v>
      </c>
    </row>
    <row r="1448" spans="1:4" hidden="1" outlineLevel="1" x14ac:dyDescent="0.2">
      <c r="A1448" s="860" t="s">
        <v>2354</v>
      </c>
      <c r="B1448" s="857" t="s">
        <v>3032</v>
      </c>
      <c r="C1448" s="858" t="s">
        <v>3</v>
      </c>
      <c r="D1448" s="859">
        <v>25.76</v>
      </c>
    </row>
    <row r="1449" spans="1:4" hidden="1" outlineLevel="1" x14ac:dyDescent="0.2">
      <c r="A1449" s="852" t="s">
        <v>2355</v>
      </c>
      <c r="B1449" s="853" t="s">
        <v>1424</v>
      </c>
      <c r="C1449" s="854"/>
      <c r="D1449" s="855"/>
    </row>
    <row r="1450" spans="1:4" hidden="1" outlineLevel="1" x14ac:dyDescent="0.2">
      <c r="A1450" s="856" t="s">
        <v>2356</v>
      </c>
      <c r="B1450" s="857" t="s">
        <v>2352</v>
      </c>
      <c r="C1450" s="858" t="s">
        <v>3</v>
      </c>
      <c r="D1450" s="859">
        <v>17.43</v>
      </c>
    </row>
    <row r="1451" spans="1:4" hidden="1" outlineLevel="1" x14ac:dyDescent="0.2">
      <c r="A1451" s="860" t="s">
        <v>2357</v>
      </c>
      <c r="B1451" s="861" t="s">
        <v>2331</v>
      </c>
      <c r="C1451" s="862" t="s">
        <v>2</v>
      </c>
      <c r="D1451" s="863">
        <v>2</v>
      </c>
    </row>
    <row r="1452" spans="1:4" hidden="1" outlineLevel="1" x14ac:dyDescent="0.2">
      <c r="A1452" s="856" t="s">
        <v>2358</v>
      </c>
      <c r="B1452" s="861" t="s">
        <v>3032</v>
      </c>
      <c r="C1452" s="862" t="s">
        <v>3</v>
      </c>
      <c r="D1452" s="863">
        <v>25.76</v>
      </c>
    </row>
    <row r="1453" spans="1:4" hidden="1" outlineLevel="1" x14ac:dyDescent="0.2">
      <c r="A1453" s="852" t="s">
        <v>2359</v>
      </c>
      <c r="B1453" s="853" t="s">
        <v>1425</v>
      </c>
      <c r="C1453" s="854"/>
      <c r="D1453" s="855"/>
    </row>
    <row r="1454" spans="1:4" hidden="1" outlineLevel="1" x14ac:dyDescent="0.2">
      <c r="A1454" s="860" t="s">
        <v>2360</v>
      </c>
      <c r="B1454" s="861" t="s">
        <v>2352</v>
      </c>
      <c r="C1454" s="862" t="s">
        <v>3</v>
      </c>
      <c r="D1454" s="863">
        <v>17.43</v>
      </c>
    </row>
    <row r="1455" spans="1:4" hidden="1" outlineLevel="1" x14ac:dyDescent="0.2">
      <c r="A1455" s="856" t="s">
        <v>2361</v>
      </c>
      <c r="B1455" s="857" t="s">
        <v>2331</v>
      </c>
      <c r="C1455" s="858" t="s">
        <v>2</v>
      </c>
      <c r="D1455" s="859">
        <v>2</v>
      </c>
    </row>
    <row r="1456" spans="1:4" hidden="1" outlineLevel="1" x14ac:dyDescent="0.2">
      <c r="A1456" s="860" t="s">
        <v>2362</v>
      </c>
      <c r="B1456" s="861" t="s">
        <v>3032</v>
      </c>
      <c r="C1456" s="862" t="s">
        <v>3</v>
      </c>
      <c r="D1456" s="863">
        <v>25.76</v>
      </c>
    </row>
    <row r="1457" spans="1:4" hidden="1" outlineLevel="1" x14ac:dyDescent="0.2">
      <c r="A1457" s="852" t="s">
        <v>2363</v>
      </c>
      <c r="B1457" s="853" t="s">
        <v>1426</v>
      </c>
      <c r="C1457" s="854"/>
      <c r="D1457" s="855"/>
    </row>
    <row r="1458" spans="1:4" hidden="1" outlineLevel="1" x14ac:dyDescent="0.2">
      <c r="A1458" s="856" t="s">
        <v>2364</v>
      </c>
      <c r="B1458" s="857" t="s">
        <v>2352</v>
      </c>
      <c r="C1458" s="858" t="s">
        <v>3</v>
      </c>
      <c r="D1458" s="859">
        <v>17.43</v>
      </c>
    </row>
    <row r="1459" spans="1:4" hidden="1" outlineLevel="1" x14ac:dyDescent="0.2">
      <c r="A1459" s="860" t="s">
        <v>2365</v>
      </c>
      <c r="B1459" s="861" t="s">
        <v>2331</v>
      </c>
      <c r="C1459" s="862" t="s">
        <v>2</v>
      </c>
      <c r="D1459" s="863">
        <v>2</v>
      </c>
    </row>
    <row r="1460" spans="1:4" hidden="1" outlineLevel="1" x14ac:dyDescent="0.2">
      <c r="A1460" s="856" t="s">
        <v>2366</v>
      </c>
      <c r="B1460" s="861" t="s">
        <v>3032</v>
      </c>
      <c r="C1460" s="862" t="s">
        <v>3</v>
      </c>
      <c r="D1460" s="863">
        <v>25.76</v>
      </c>
    </row>
    <row r="1461" spans="1:4" hidden="1" outlineLevel="1" x14ac:dyDescent="0.2">
      <c r="A1461" s="852" t="s">
        <v>2367</v>
      </c>
      <c r="B1461" s="853" t="s">
        <v>1427</v>
      </c>
      <c r="C1461" s="854"/>
      <c r="D1461" s="855"/>
    </row>
    <row r="1462" spans="1:4" hidden="1" outlineLevel="1" x14ac:dyDescent="0.2">
      <c r="A1462" s="860" t="s">
        <v>2368</v>
      </c>
      <c r="B1462" s="861" t="s">
        <v>2352</v>
      </c>
      <c r="C1462" s="862" t="s">
        <v>3</v>
      </c>
      <c r="D1462" s="863">
        <v>17.43</v>
      </c>
    </row>
    <row r="1463" spans="1:4" hidden="1" outlineLevel="1" x14ac:dyDescent="0.2">
      <c r="A1463" s="856" t="s">
        <v>2369</v>
      </c>
      <c r="B1463" s="857" t="s">
        <v>2331</v>
      </c>
      <c r="C1463" s="858" t="s">
        <v>2</v>
      </c>
      <c r="D1463" s="859">
        <v>2</v>
      </c>
    </row>
    <row r="1464" spans="1:4" hidden="1" outlineLevel="1" x14ac:dyDescent="0.2">
      <c r="A1464" s="860" t="s">
        <v>2370</v>
      </c>
      <c r="B1464" s="861" t="s">
        <v>3032</v>
      </c>
      <c r="C1464" s="862" t="s">
        <v>3</v>
      </c>
      <c r="D1464" s="863">
        <v>25.76</v>
      </c>
    </row>
    <row r="1465" spans="1:4" hidden="1" outlineLevel="1" x14ac:dyDescent="0.2">
      <c r="A1465" s="852" t="s">
        <v>2371</v>
      </c>
      <c r="B1465" s="853" t="s">
        <v>1428</v>
      </c>
      <c r="C1465" s="854"/>
      <c r="D1465" s="855"/>
    </row>
    <row r="1466" spans="1:4" hidden="1" outlineLevel="1" x14ac:dyDescent="0.2">
      <c r="A1466" s="856" t="s">
        <v>2372</v>
      </c>
      <c r="B1466" s="857" t="s">
        <v>2352</v>
      </c>
      <c r="C1466" s="858" t="s">
        <v>3</v>
      </c>
      <c r="D1466" s="859">
        <v>17.43</v>
      </c>
    </row>
    <row r="1467" spans="1:4" hidden="1" outlineLevel="1" x14ac:dyDescent="0.2">
      <c r="A1467" s="860" t="s">
        <v>2373</v>
      </c>
      <c r="B1467" s="861" t="s">
        <v>2331</v>
      </c>
      <c r="C1467" s="862" t="s">
        <v>2</v>
      </c>
      <c r="D1467" s="863">
        <v>2</v>
      </c>
    </row>
    <row r="1468" spans="1:4" hidden="1" outlineLevel="1" x14ac:dyDescent="0.2">
      <c r="A1468" s="856" t="s">
        <v>2374</v>
      </c>
      <c r="B1468" s="861" t="s">
        <v>3032</v>
      </c>
      <c r="C1468" s="862" t="s">
        <v>3</v>
      </c>
      <c r="D1468" s="863">
        <v>25.76</v>
      </c>
    </row>
    <row r="1469" spans="1:4" hidden="1" outlineLevel="1" x14ac:dyDescent="0.2">
      <c r="A1469" s="852" t="s">
        <v>2375</v>
      </c>
      <c r="B1469" s="853" t="s">
        <v>1429</v>
      </c>
      <c r="C1469" s="854"/>
      <c r="D1469" s="855"/>
    </row>
    <row r="1470" spans="1:4" hidden="1" outlineLevel="1" x14ac:dyDescent="0.2">
      <c r="A1470" s="860" t="s">
        <v>2376</v>
      </c>
      <c r="B1470" s="861" t="s">
        <v>2352</v>
      </c>
      <c r="C1470" s="862" t="s">
        <v>3</v>
      </c>
      <c r="D1470" s="863">
        <v>17.43</v>
      </c>
    </row>
    <row r="1471" spans="1:4" hidden="1" outlineLevel="1" x14ac:dyDescent="0.2">
      <c r="A1471" s="856" t="s">
        <v>2377</v>
      </c>
      <c r="B1471" s="857" t="s">
        <v>2331</v>
      </c>
      <c r="C1471" s="858" t="s">
        <v>2</v>
      </c>
      <c r="D1471" s="859">
        <v>2</v>
      </c>
    </row>
    <row r="1472" spans="1:4" hidden="1" outlineLevel="1" x14ac:dyDescent="0.2">
      <c r="A1472" s="860" t="s">
        <v>2378</v>
      </c>
      <c r="B1472" s="861" t="s">
        <v>3032</v>
      </c>
      <c r="C1472" s="862" t="s">
        <v>3</v>
      </c>
      <c r="D1472" s="863">
        <v>25.76</v>
      </c>
    </row>
    <row r="1473" spans="1:4" hidden="1" outlineLevel="1" x14ac:dyDescent="0.2">
      <c r="A1473" s="852" t="s">
        <v>2379</v>
      </c>
      <c r="B1473" s="853" t="s">
        <v>1430</v>
      </c>
      <c r="C1473" s="854"/>
      <c r="D1473" s="855"/>
    </row>
    <row r="1474" spans="1:4" hidden="1" outlineLevel="1" x14ac:dyDescent="0.2">
      <c r="A1474" s="856" t="s">
        <v>2380</v>
      </c>
      <c r="B1474" s="857" t="s">
        <v>2352</v>
      </c>
      <c r="C1474" s="858" t="s">
        <v>3</v>
      </c>
      <c r="D1474" s="859">
        <v>17.43</v>
      </c>
    </row>
    <row r="1475" spans="1:4" hidden="1" outlineLevel="1" x14ac:dyDescent="0.2">
      <c r="A1475" s="860" t="s">
        <v>2381</v>
      </c>
      <c r="B1475" s="861" t="s">
        <v>2331</v>
      </c>
      <c r="C1475" s="862" t="s">
        <v>2</v>
      </c>
      <c r="D1475" s="863">
        <v>2</v>
      </c>
    </row>
    <row r="1476" spans="1:4" hidden="1" outlineLevel="1" x14ac:dyDescent="0.2">
      <c r="A1476" s="856" t="s">
        <v>2382</v>
      </c>
      <c r="B1476" s="861" t="s">
        <v>3032</v>
      </c>
      <c r="C1476" s="862" t="s">
        <v>3</v>
      </c>
      <c r="D1476" s="863">
        <v>25.76</v>
      </c>
    </row>
    <row r="1477" spans="1:4" hidden="1" outlineLevel="1" x14ac:dyDescent="0.2">
      <c r="A1477" s="852" t="s">
        <v>2383</v>
      </c>
      <c r="B1477" s="853" t="s">
        <v>1431</v>
      </c>
      <c r="C1477" s="854"/>
      <c r="D1477" s="855"/>
    </row>
    <row r="1478" spans="1:4" hidden="1" outlineLevel="1" x14ac:dyDescent="0.2">
      <c r="A1478" s="860" t="s">
        <v>2384</v>
      </c>
      <c r="B1478" s="861" t="s">
        <v>2352</v>
      </c>
      <c r="C1478" s="862" t="s">
        <v>3</v>
      </c>
      <c r="D1478" s="863">
        <v>17.43</v>
      </c>
    </row>
    <row r="1479" spans="1:4" hidden="1" outlineLevel="1" x14ac:dyDescent="0.2">
      <c r="A1479" s="856" t="s">
        <v>2385</v>
      </c>
      <c r="B1479" s="857" t="s">
        <v>2331</v>
      </c>
      <c r="C1479" s="858" t="s">
        <v>2</v>
      </c>
      <c r="D1479" s="859">
        <v>2</v>
      </c>
    </row>
    <row r="1480" spans="1:4" hidden="1" outlineLevel="1" x14ac:dyDescent="0.2">
      <c r="A1480" s="860" t="s">
        <v>2386</v>
      </c>
      <c r="B1480" s="861" t="s">
        <v>3032</v>
      </c>
      <c r="C1480" s="862" t="s">
        <v>3</v>
      </c>
      <c r="D1480" s="863">
        <v>25.76</v>
      </c>
    </row>
    <row r="1481" spans="1:4" hidden="1" outlineLevel="1" x14ac:dyDescent="0.2">
      <c r="A1481" s="852" t="s">
        <v>2387</v>
      </c>
      <c r="B1481" s="853" t="s">
        <v>1432</v>
      </c>
      <c r="C1481" s="854"/>
      <c r="D1481" s="855"/>
    </row>
    <row r="1482" spans="1:4" hidden="1" outlineLevel="1" x14ac:dyDescent="0.2">
      <c r="A1482" s="856" t="s">
        <v>2388</v>
      </c>
      <c r="B1482" s="857" t="s">
        <v>2352</v>
      </c>
      <c r="C1482" s="858" t="s">
        <v>3</v>
      </c>
      <c r="D1482" s="859">
        <v>17.43</v>
      </c>
    </row>
    <row r="1483" spans="1:4" hidden="1" outlineLevel="1" x14ac:dyDescent="0.2">
      <c r="A1483" s="860" t="s">
        <v>2389</v>
      </c>
      <c r="B1483" s="861" t="s">
        <v>2331</v>
      </c>
      <c r="C1483" s="862" t="s">
        <v>2</v>
      </c>
      <c r="D1483" s="863">
        <v>2</v>
      </c>
    </row>
    <row r="1484" spans="1:4" hidden="1" outlineLevel="1" x14ac:dyDescent="0.2">
      <c r="A1484" s="856" t="s">
        <v>2390</v>
      </c>
      <c r="B1484" s="857" t="s">
        <v>1114</v>
      </c>
      <c r="C1484" s="858" t="s">
        <v>2</v>
      </c>
      <c r="D1484" s="859">
        <v>2</v>
      </c>
    </row>
    <row r="1485" spans="1:4" hidden="1" outlineLevel="1" x14ac:dyDescent="0.2">
      <c r="A1485" s="852" t="s">
        <v>2391</v>
      </c>
      <c r="B1485" s="853" t="s">
        <v>1433</v>
      </c>
      <c r="C1485" s="854"/>
      <c r="D1485" s="855"/>
    </row>
    <row r="1486" spans="1:4" hidden="1" outlineLevel="1" x14ac:dyDescent="0.2">
      <c r="A1486" s="860" t="s">
        <v>2392</v>
      </c>
      <c r="B1486" s="861" t="s">
        <v>2352</v>
      </c>
      <c r="C1486" s="862" t="s">
        <v>3</v>
      </c>
      <c r="D1486" s="863">
        <v>17.43</v>
      </c>
    </row>
    <row r="1487" spans="1:4" hidden="1" outlineLevel="1" x14ac:dyDescent="0.2">
      <c r="A1487" s="856" t="s">
        <v>2393</v>
      </c>
      <c r="B1487" s="857" t="s">
        <v>2331</v>
      </c>
      <c r="C1487" s="858" t="s">
        <v>2</v>
      </c>
      <c r="D1487" s="859">
        <v>2</v>
      </c>
    </row>
    <row r="1488" spans="1:4" hidden="1" outlineLevel="1" x14ac:dyDescent="0.2">
      <c r="A1488" s="860" t="s">
        <v>2394</v>
      </c>
      <c r="B1488" s="861" t="s">
        <v>3032</v>
      </c>
      <c r="C1488" s="862" t="s">
        <v>3</v>
      </c>
      <c r="D1488" s="863">
        <v>25.76</v>
      </c>
    </row>
    <row r="1489" spans="1:4" hidden="1" outlineLevel="1" x14ac:dyDescent="0.2">
      <c r="A1489" s="852" t="s">
        <v>2395</v>
      </c>
      <c r="B1489" s="853" t="s">
        <v>1434</v>
      </c>
      <c r="C1489" s="854"/>
      <c r="D1489" s="855"/>
    </row>
    <row r="1490" spans="1:4" hidden="1" outlineLevel="1" x14ac:dyDescent="0.2">
      <c r="A1490" s="856" t="s">
        <v>2396</v>
      </c>
      <c r="B1490" s="857" t="s">
        <v>2352</v>
      </c>
      <c r="C1490" s="858" t="s">
        <v>3</v>
      </c>
      <c r="D1490" s="859">
        <v>17.43</v>
      </c>
    </row>
    <row r="1491" spans="1:4" hidden="1" outlineLevel="1" x14ac:dyDescent="0.2">
      <c r="A1491" s="860" t="s">
        <v>2397</v>
      </c>
      <c r="B1491" s="861" t="s">
        <v>2331</v>
      </c>
      <c r="C1491" s="862" t="s">
        <v>2</v>
      </c>
      <c r="D1491" s="863">
        <v>2</v>
      </c>
    </row>
    <row r="1492" spans="1:4" hidden="1" outlineLevel="1" x14ac:dyDescent="0.2">
      <c r="A1492" s="856" t="s">
        <v>2398</v>
      </c>
      <c r="B1492" s="857" t="s">
        <v>1114</v>
      </c>
      <c r="C1492" s="858" t="s">
        <v>2</v>
      </c>
      <c r="D1492" s="859">
        <v>2</v>
      </c>
    </row>
    <row r="1493" spans="1:4" hidden="1" outlineLevel="1" x14ac:dyDescent="0.2">
      <c r="A1493" s="852" t="s">
        <v>2399</v>
      </c>
      <c r="B1493" s="853" t="s">
        <v>1436</v>
      </c>
      <c r="C1493" s="854"/>
      <c r="D1493" s="855"/>
    </row>
    <row r="1494" spans="1:4" hidden="1" outlineLevel="1" x14ac:dyDescent="0.2">
      <c r="A1494" s="860" t="s">
        <v>2400</v>
      </c>
      <c r="B1494" s="861" t="s">
        <v>2352</v>
      </c>
      <c r="C1494" s="862" t="s">
        <v>3</v>
      </c>
      <c r="D1494" s="863">
        <v>17.43</v>
      </c>
    </row>
    <row r="1495" spans="1:4" hidden="1" outlineLevel="1" x14ac:dyDescent="0.2">
      <c r="A1495" s="856" t="s">
        <v>2401</v>
      </c>
      <c r="B1495" s="857" t="s">
        <v>2331</v>
      </c>
      <c r="C1495" s="858" t="s">
        <v>2</v>
      </c>
      <c r="D1495" s="859">
        <v>2</v>
      </c>
    </row>
    <row r="1496" spans="1:4" hidden="1" outlineLevel="1" x14ac:dyDescent="0.2">
      <c r="A1496" s="860" t="s">
        <v>2402</v>
      </c>
      <c r="B1496" s="861" t="s">
        <v>3032</v>
      </c>
      <c r="C1496" s="862" t="s">
        <v>3</v>
      </c>
      <c r="D1496" s="863">
        <v>25.76</v>
      </c>
    </row>
    <row r="1497" spans="1:4" hidden="1" outlineLevel="1" x14ac:dyDescent="0.2">
      <c r="A1497" s="852" t="s">
        <v>2403</v>
      </c>
      <c r="B1497" s="853" t="s">
        <v>1439</v>
      </c>
      <c r="C1497" s="854"/>
      <c r="D1497" s="855"/>
    </row>
    <row r="1498" spans="1:4" hidden="1" outlineLevel="1" x14ac:dyDescent="0.2">
      <c r="A1498" s="856" t="s">
        <v>2404</v>
      </c>
      <c r="B1498" s="857" t="s">
        <v>2352</v>
      </c>
      <c r="C1498" s="858" t="s">
        <v>3</v>
      </c>
      <c r="D1498" s="859">
        <v>17.43</v>
      </c>
    </row>
    <row r="1499" spans="1:4" hidden="1" outlineLevel="1" x14ac:dyDescent="0.2">
      <c r="A1499" s="860" t="s">
        <v>2405</v>
      </c>
      <c r="B1499" s="861" t="s">
        <v>2331</v>
      </c>
      <c r="C1499" s="862" t="s">
        <v>2</v>
      </c>
      <c r="D1499" s="863">
        <v>2</v>
      </c>
    </row>
    <row r="1500" spans="1:4" hidden="1" outlineLevel="1" x14ac:dyDescent="0.2">
      <c r="A1500" s="856" t="s">
        <v>2406</v>
      </c>
      <c r="B1500" s="861" t="s">
        <v>3032</v>
      </c>
      <c r="C1500" s="862" t="s">
        <v>3</v>
      </c>
      <c r="D1500" s="863">
        <v>25.76</v>
      </c>
    </row>
    <row r="1501" spans="1:4" hidden="1" outlineLevel="1" x14ac:dyDescent="0.2">
      <c r="A1501" s="852" t="s">
        <v>2407</v>
      </c>
      <c r="B1501" s="853" t="s">
        <v>1442</v>
      </c>
      <c r="C1501" s="854"/>
      <c r="D1501" s="855"/>
    </row>
    <row r="1502" spans="1:4" hidden="1" outlineLevel="1" x14ac:dyDescent="0.2">
      <c r="A1502" s="860" t="s">
        <v>2408</v>
      </c>
      <c r="B1502" s="861" t="s">
        <v>2331</v>
      </c>
      <c r="C1502" s="862" t="s">
        <v>2</v>
      </c>
      <c r="D1502" s="863">
        <v>2</v>
      </c>
    </row>
    <row r="1503" spans="1:4" hidden="1" outlineLevel="1" x14ac:dyDescent="0.2">
      <c r="A1503" s="856" t="s">
        <v>2409</v>
      </c>
      <c r="B1503" s="861" t="s">
        <v>3032</v>
      </c>
      <c r="C1503" s="862" t="s">
        <v>3</v>
      </c>
      <c r="D1503" s="863">
        <v>25.76</v>
      </c>
    </row>
    <row r="1504" spans="1:4" hidden="1" outlineLevel="1" x14ac:dyDescent="0.2">
      <c r="A1504" s="852" t="s">
        <v>2410</v>
      </c>
      <c r="B1504" s="853" t="s">
        <v>1445</v>
      </c>
      <c r="C1504" s="854"/>
      <c r="D1504" s="855"/>
    </row>
    <row r="1505" spans="1:7" hidden="1" outlineLevel="1" x14ac:dyDescent="0.2">
      <c r="A1505" s="860" t="s">
        <v>2411</v>
      </c>
      <c r="B1505" s="861" t="s">
        <v>3032</v>
      </c>
      <c r="C1505" s="862" t="s">
        <v>3</v>
      </c>
      <c r="D1505" s="863">
        <v>18.3</v>
      </c>
    </row>
    <row r="1506" spans="1:7" hidden="1" outlineLevel="1" x14ac:dyDescent="0.2">
      <c r="A1506" s="856" t="s">
        <v>3033</v>
      </c>
      <c r="B1506" s="857" t="s">
        <v>2331</v>
      </c>
      <c r="C1506" s="858" t="s">
        <v>2</v>
      </c>
      <c r="D1506" s="859">
        <v>3</v>
      </c>
    </row>
    <row r="1507" spans="1:7" hidden="1" outlineLevel="1" x14ac:dyDescent="0.2">
      <c r="A1507" s="852" t="s">
        <v>2412</v>
      </c>
      <c r="B1507" s="853" t="s">
        <v>1539</v>
      </c>
      <c r="C1507" s="854"/>
      <c r="D1507" s="855"/>
    </row>
    <row r="1508" spans="1:7" hidden="1" outlineLevel="1" x14ac:dyDescent="0.2">
      <c r="A1508" s="856" t="s">
        <v>2413</v>
      </c>
      <c r="B1508" s="857" t="s">
        <v>2414</v>
      </c>
      <c r="C1508" s="858" t="s">
        <v>2</v>
      </c>
      <c r="D1508" s="859">
        <v>2</v>
      </c>
    </row>
    <row r="1509" spans="1:7" collapsed="1" x14ac:dyDescent="0.2">
      <c r="A1509" s="848" t="s">
        <v>1117</v>
      </c>
      <c r="B1509" s="849" t="s">
        <v>1106</v>
      </c>
      <c r="C1509" s="850"/>
      <c r="D1509" s="851">
        <f>SUM(D1511:D1707)</f>
        <v>5060.3000000000011</v>
      </c>
    </row>
    <row r="1510" spans="1:7" x14ac:dyDescent="0.2">
      <c r="A1510" s="852" t="s">
        <v>2415</v>
      </c>
      <c r="B1510" s="853" t="s">
        <v>1420</v>
      </c>
      <c r="C1510" s="854"/>
      <c r="D1510" s="855"/>
    </row>
    <row r="1511" spans="1:7" x14ac:dyDescent="0.2">
      <c r="A1511" s="860" t="s">
        <v>2416</v>
      </c>
      <c r="B1511" s="861" t="s">
        <v>3036</v>
      </c>
      <c r="C1511" s="862" t="s">
        <v>14</v>
      </c>
      <c r="D1511" s="863">
        <v>54.53</v>
      </c>
    </row>
    <row r="1512" spans="1:7" x14ac:dyDescent="0.2">
      <c r="A1512" s="856" t="s">
        <v>2417</v>
      </c>
      <c r="B1512" s="857" t="s">
        <v>3037</v>
      </c>
      <c r="C1512" s="858" t="s">
        <v>14</v>
      </c>
      <c r="D1512" s="859">
        <v>77.05</v>
      </c>
      <c r="F1512" s="1065" t="s">
        <v>3036</v>
      </c>
      <c r="G1512" s="1065">
        <f>SUMIF($B$1511:$B$1707,F1512,$D$1511:$D$1707)</f>
        <v>703.96999999999991</v>
      </c>
    </row>
    <row r="1513" spans="1:7" x14ac:dyDescent="0.2">
      <c r="A1513" s="860" t="s">
        <v>3038</v>
      </c>
      <c r="B1513" s="861" t="s">
        <v>3039</v>
      </c>
      <c r="C1513" s="862" t="s">
        <v>14</v>
      </c>
      <c r="D1513" s="863">
        <v>67.03</v>
      </c>
      <c r="F1513" s="1064" t="s">
        <v>3037</v>
      </c>
      <c r="G1513" s="1064">
        <f t="shared" ref="G1513:G1519" si="0">SUMIF($B$1511:$B$1707,F1513,$D$1511:$D$1707)</f>
        <v>807.53999999999985</v>
      </c>
    </row>
    <row r="1514" spans="1:7" x14ac:dyDescent="0.2">
      <c r="A1514" s="856" t="s">
        <v>3040</v>
      </c>
      <c r="B1514" s="857" t="s">
        <v>3041</v>
      </c>
      <c r="C1514" s="858" t="s">
        <v>14</v>
      </c>
      <c r="D1514" s="859">
        <v>86.95</v>
      </c>
      <c r="F1514" s="1068" t="s">
        <v>3039</v>
      </c>
      <c r="G1514" s="1068">
        <f t="shared" si="0"/>
        <v>824.4499999999997</v>
      </c>
    </row>
    <row r="1515" spans="1:7" x14ac:dyDescent="0.2">
      <c r="A1515" s="860" t="s">
        <v>3042</v>
      </c>
      <c r="B1515" s="861" t="s">
        <v>3043</v>
      </c>
      <c r="C1515" s="862" t="s">
        <v>14</v>
      </c>
      <c r="D1515" s="863">
        <v>72.150000000000006</v>
      </c>
      <c r="F1515" s="1067" t="s">
        <v>3041</v>
      </c>
      <c r="G1515" s="1067">
        <f t="shared" si="0"/>
        <v>1079.51</v>
      </c>
    </row>
    <row r="1516" spans="1:7" ht="25.5" x14ac:dyDescent="0.2">
      <c r="A1516" s="856" t="s">
        <v>3044</v>
      </c>
      <c r="B1516" s="857" t="s">
        <v>3045</v>
      </c>
      <c r="C1516" s="858" t="s">
        <v>14</v>
      </c>
      <c r="D1516" s="859">
        <v>20.16</v>
      </c>
      <c r="F1516" s="1065" t="s">
        <v>3043</v>
      </c>
      <c r="G1516" s="1065">
        <f t="shared" si="0"/>
        <v>503.47000000000008</v>
      </c>
    </row>
    <row r="1517" spans="1:7" ht="25.5" x14ac:dyDescent="0.2">
      <c r="A1517" s="860" t="s">
        <v>3046</v>
      </c>
      <c r="B1517" s="861" t="s">
        <v>3047</v>
      </c>
      <c r="C1517" s="862" t="s">
        <v>14</v>
      </c>
      <c r="D1517" s="863">
        <v>18.41</v>
      </c>
      <c r="F1517" s="1064" t="s">
        <v>3045</v>
      </c>
      <c r="G1517" s="1064">
        <f t="shared" si="0"/>
        <v>360.42</v>
      </c>
    </row>
    <row r="1518" spans="1:7" ht="25.5" x14ac:dyDescent="0.2">
      <c r="A1518" s="856" t="s">
        <v>3048</v>
      </c>
      <c r="B1518" s="857" t="s">
        <v>3049</v>
      </c>
      <c r="C1518" s="858" t="s">
        <v>14</v>
      </c>
      <c r="D1518" s="859">
        <v>22.36</v>
      </c>
      <c r="F1518" s="1068" t="s">
        <v>3047</v>
      </c>
      <c r="G1518" s="1068">
        <f t="shared" si="0"/>
        <v>375.12</v>
      </c>
    </row>
    <row r="1519" spans="1:7" x14ac:dyDescent="0.2">
      <c r="A1519" s="852" t="s">
        <v>2418</v>
      </c>
      <c r="B1519" s="853" t="s">
        <v>1421</v>
      </c>
      <c r="C1519" s="854"/>
      <c r="D1519" s="855"/>
      <c r="F1519" s="1067" t="s">
        <v>3049</v>
      </c>
      <c r="G1519" s="1067">
        <f t="shared" si="0"/>
        <v>405.81999999999994</v>
      </c>
    </row>
    <row r="1520" spans="1:7" x14ac:dyDescent="0.2">
      <c r="A1520" s="860" t="s">
        <v>2419</v>
      </c>
      <c r="B1520" s="861" t="s">
        <v>3036</v>
      </c>
      <c r="C1520" s="862" t="s">
        <v>14</v>
      </c>
      <c r="D1520" s="863">
        <v>24.64</v>
      </c>
    </row>
    <row r="1521" spans="1:4" x14ac:dyDescent="0.2">
      <c r="A1521" s="856" t="s">
        <v>2420</v>
      </c>
      <c r="B1521" s="857" t="s">
        <v>3037</v>
      </c>
      <c r="C1521" s="858" t="s">
        <v>14</v>
      </c>
      <c r="D1521" s="859">
        <v>44.65</v>
      </c>
    </row>
    <row r="1522" spans="1:4" x14ac:dyDescent="0.2">
      <c r="A1522" s="860" t="s">
        <v>3050</v>
      </c>
      <c r="B1522" s="861" t="s">
        <v>3039</v>
      </c>
      <c r="C1522" s="862" t="s">
        <v>14</v>
      </c>
      <c r="D1522" s="863">
        <v>44</v>
      </c>
    </row>
    <row r="1523" spans="1:4" x14ac:dyDescent="0.2">
      <c r="A1523" s="856" t="s">
        <v>3051</v>
      </c>
      <c r="B1523" s="857" t="s">
        <v>3041</v>
      </c>
      <c r="C1523" s="858" t="s">
        <v>14</v>
      </c>
      <c r="D1523" s="859">
        <v>55.19</v>
      </c>
    </row>
    <row r="1524" spans="1:4" x14ac:dyDescent="0.2">
      <c r="A1524" s="860" t="s">
        <v>3052</v>
      </c>
      <c r="B1524" s="861" t="s">
        <v>3043</v>
      </c>
      <c r="C1524" s="862" t="s">
        <v>14</v>
      </c>
      <c r="D1524" s="863">
        <v>40.25</v>
      </c>
    </row>
    <row r="1525" spans="1:4" ht="25.5" x14ac:dyDescent="0.2">
      <c r="A1525" s="856" t="s">
        <v>3053</v>
      </c>
      <c r="B1525" s="857" t="s">
        <v>3045</v>
      </c>
      <c r="C1525" s="858" t="s">
        <v>14</v>
      </c>
      <c r="D1525" s="859">
        <v>18.02</v>
      </c>
    </row>
    <row r="1526" spans="1:4" ht="25.5" x14ac:dyDescent="0.2">
      <c r="A1526" s="860" t="s">
        <v>3054</v>
      </c>
      <c r="B1526" s="861" t="s">
        <v>3047</v>
      </c>
      <c r="C1526" s="862" t="s">
        <v>14</v>
      </c>
      <c r="D1526" s="863">
        <v>16.260000000000002</v>
      </c>
    </row>
    <row r="1527" spans="1:4" ht="25.5" x14ac:dyDescent="0.2">
      <c r="A1527" s="856" t="s">
        <v>3055</v>
      </c>
      <c r="B1527" s="857" t="s">
        <v>3049</v>
      </c>
      <c r="C1527" s="858" t="s">
        <v>14</v>
      </c>
      <c r="D1527" s="859">
        <v>19.84</v>
      </c>
    </row>
    <row r="1528" spans="1:4" x14ac:dyDescent="0.2">
      <c r="A1528" s="852" t="s">
        <v>2421</v>
      </c>
      <c r="B1528" s="853" t="s">
        <v>1422</v>
      </c>
      <c r="C1528" s="854"/>
      <c r="D1528" s="855"/>
    </row>
    <row r="1529" spans="1:4" x14ac:dyDescent="0.2">
      <c r="A1529" s="860" t="s">
        <v>2422</v>
      </c>
      <c r="B1529" s="861" t="s">
        <v>3036</v>
      </c>
      <c r="C1529" s="862" t="s">
        <v>14</v>
      </c>
      <c r="D1529" s="863">
        <v>13.84</v>
      </c>
    </row>
    <row r="1530" spans="1:4" x14ac:dyDescent="0.2">
      <c r="A1530" s="856" t="s">
        <v>2423</v>
      </c>
      <c r="B1530" s="857" t="s">
        <v>3037</v>
      </c>
      <c r="C1530" s="858" t="s">
        <v>14</v>
      </c>
      <c r="D1530" s="859">
        <v>44.61</v>
      </c>
    </row>
    <row r="1531" spans="1:4" x14ac:dyDescent="0.2">
      <c r="A1531" s="860" t="s">
        <v>3056</v>
      </c>
      <c r="B1531" s="861" t="s">
        <v>3039</v>
      </c>
      <c r="C1531" s="862" t="s">
        <v>14</v>
      </c>
      <c r="D1531" s="863">
        <v>45.36</v>
      </c>
    </row>
    <row r="1532" spans="1:4" x14ac:dyDescent="0.2">
      <c r="A1532" s="856" t="s">
        <v>3057</v>
      </c>
      <c r="B1532" s="857" t="s">
        <v>3041</v>
      </c>
      <c r="C1532" s="858" t="s">
        <v>14</v>
      </c>
      <c r="D1532" s="859">
        <v>55.29</v>
      </c>
    </row>
    <row r="1533" spans="1:4" x14ac:dyDescent="0.2">
      <c r="A1533" s="860" t="s">
        <v>3058</v>
      </c>
      <c r="B1533" s="861" t="s">
        <v>3043</v>
      </c>
      <c r="C1533" s="862" t="s">
        <v>14</v>
      </c>
      <c r="D1533" s="863">
        <v>35.909999999999997</v>
      </c>
    </row>
    <row r="1534" spans="1:4" ht="25.5" x14ac:dyDescent="0.2">
      <c r="A1534" s="856" t="s">
        <v>3059</v>
      </c>
      <c r="B1534" s="857" t="s">
        <v>3045</v>
      </c>
      <c r="C1534" s="858" t="s">
        <v>14</v>
      </c>
      <c r="D1534" s="859">
        <v>18.02</v>
      </c>
    </row>
    <row r="1535" spans="1:4" ht="25.5" x14ac:dyDescent="0.2">
      <c r="A1535" s="860" t="s">
        <v>3060</v>
      </c>
      <c r="B1535" s="861" t="s">
        <v>3047</v>
      </c>
      <c r="C1535" s="862" t="s">
        <v>14</v>
      </c>
      <c r="D1535" s="863">
        <v>16.93</v>
      </c>
    </row>
    <row r="1536" spans="1:4" ht="25.5" x14ac:dyDescent="0.2">
      <c r="A1536" s="856" t="s">
        <v>3061</v>
      </c>
      <c r="B1536" s="857" t="s">
        <v>3049</v>
      </c>
      <c r="C1536" s="858" t="s">
        <v>14</v>
      </c>
      <c r="D1536" s="859">
        <v>19.72</v>
      </c>
    </row>
    <row r="1537" spans="1:4" x14ac:dyDescent="0.2">
      <c r="A1537" s="852" t="s">
        <v>2424</v>
      </c>
      <c r="B1537" s="853" t="s">
        <v>1423</v>
      </c>
      <c r="C1537" s="854"/>
      <c r="D1537" s="855"/>
    </row>
    <row r="1538" spans="1:4" x14ac:dyDescent="0.2">
      <c r="A1538" s="860" t="s">
        <v>2425</v>
      </c>
      <c r="B1538" s="861" t="s">
        <v>3036</v>
      </c>
      <c r="C1538" s="862" t="s">
        <v>14</v>
      </c>
      <c r="D1538" s="863">
        <v>24.43</v>
      </c>
    </row>
    <row r="1539" spans="1:4" x14ac:dyDescent="0.2">
      <c r="A1539" s="856" t="s">
        <v>2426</v>
      </c>
      <c r="B1539" s="857" t="s">
        <v>3037</v>
      </c>
      <c r="C1539" s="858" t="s">
        <v>14</v>
      </c>
      <c r="D1539" s="859">
        <v>76.650000000000006</v>
      </c>
    </row>
    <row r="1540" spans="1:4" x14ac:dyDescent="0.2">
      <c r="A1540" s="860" t="s">
        <v>3062</v>
      </c>
      <c r="B1540" s="861" t="s">
        <v>3039</v>
      </c>
      <c r="C1540" s="862" t="s">
        <v>14</v>
      </c>
      <c r="D1540" s="863">
        <v>80.3</v>
      </c>
    </row>
    <row r="1541" spans="1:4" x14ac:dyDescent="0.2">
      <c r="A1541" s="856" t="s">
        <v>3063</v>
      </c>
      <c r="B1541" s="857" t="s">
        <v>3041</v>
      </c>
      <c r="C1541" s="858" t="s">
        <v>14</v>
      </c>
      <c r="D1541" s="859">
        <v>95.98</v>
      </c>
    </row>
    <row r="1542" spans="1:4" x14ac:dyDescent="0.2">
      <c r="A1542" s="860" t="s">
        <v>3064</v>
      </c>
      <c r="B1542" s="861" t="s">
        <v>3043</v>
      </c>
      <c r="C1542" s="862" t="s">
        <v>14</v>
      </c>
      <c r="D1542" s="863">
        <v>28.21</v>
      </c>
    </row>
    <row r="1543" spans="1:4" ht="25.5" x14ac:dyDescent="0.2">
      <c r="A1543" s="856" t="s">
        <v>3065</v>
      </c>
      <c r="B1543" s="857" t="s">
        <v>3045</v>
      </c>
      <c r="C1543" s="858" t="s">
        <v>14</v>
      </c>
      <c r="D1543" s="859">
        <v>32.33</v>
      </c>
    </row>
    <row r="1544" spans="1:4" ht="25.5" x14ac:dyDescent="0.2">
      <c r="A1544" s="860" t="s">
        <v>3066</v>
      </c>
      <c r="B1544" s="861" t="s">
        <v>3047</v>
      </c>
      <c r="C1544" s="862" t="s">
        <v>14</v>
      </c>
      <c r="D1544" s="863">
        <v>27.53</v>
      </c>
    </row>
    <row r="1545" spans="1:4" ht="25.5" x14ac:dyDescent="0.2">
      <c r="A1545" s="856" t="s">
        <v>3067</v>
      </c>
      <c r="B1545" s="857" t="s">
        <v>3049</v>
      </c>
      <c r="C1545" s="858" t="s">
        <v>14</v>
      </c>
      <c r="D1545" s="859">
        <v>34.93</v>
      </c>
    </row>
    <row r="1546" spans="1:4" x14ac:dyDescent="0.2">
      <c r="A1546" s="852" t="s">
        <v>2427</v>
      </c>
      <c r="B1546" s="853" t="s">
        <v>677</v>
      </c>
      <c r="C1546" s="854"/>
      <c r="D1546" s="855"/>
    </row>
    <row r="1547" spans="1:4" x14ac:dyDescent="0.2">
      <c r="A1547" s="860" t="s">
        <v>2428</v>
      </c>
      <c r="B1547" s="861" t="s">
        <v>3036</v>
      </c>
      <c r="C1547" s="862" t="s">
        <v>14</v>
      </c>
      <c r="D1547" s="863">
        <v>34.090000000000003</v>
      </c>
    </row>
    <row r="1548" spans="1:4" x14ac:dyDescent="0.2">
      <c r="A1548" s="856" t="s">
        <v>2429</v>
      </c>
      <c r="B1548" s="857" t="s">
        <v>3037</v>
      </c>
      <c r="C1548" s="858" t="s">
        <v>14</v>
      </c>
      <c r="D1548" s="859">
        <v>88.42</v>
      </c>
    </row>
    <row r="1549" spans="1:4" x14ac:dyDescent="0.2">
      <c r="A1549" s="860" t="s">
        <v>3068</v>
      </c>
      <c r="B1549" s="861" t="s">
        <v>3039</v>
      </c>
      <c r="C1549" s="862" t="s">
        <v>14</v>
      </c>
      <c r="D1549" s="863">
        <v>88.85</v>
      </c>
    </row>
    <row r="1550" spans="1:4" x14ac:dyDescent="0.2">
      <c r="A1550" s="856" t="s">
        <v>3069</v>
      </c>
      <c r="B1550" s="857" t="s">
        <v>3041</v>
      </c>
      <c r="C1550" s="858" t="s">
        <v>14</v>
      </c>
      <c r="D1550" s="859">
        <v>130.1</v>
      </c>
    </row>
    <row r="1551" spans="1:4" x14ac:dyDescent="0.2">
      <c r="A1551" s="860" t="s">
        <v>3070</v>
      </c>
      <c r="B1551" s="861" t="s">
        <v>3043</v>
      </c>
      <c r="C1551" s="862" t="s">
        <v>14</v>
      </c>
      <c r="D1551" s="863">
        <v>16.2</v>
      </c>
    </row>
    <row r="1552" spans="1:4" ht="25.5" x14ac:dyDescent="0.2">
      <c r="A1552" s="856" t="s">
        <v>3071</v>
      </c>
      <c r="B1552" s="857" t="s">
        <v>3045</v>
      </c>
      <c r="C1552" s="858" t="s">
        <v>14</v>
      </c>
      <c r="D1552" s="859">
        <v>13.17</v>
      </c>
    </row>
    <row r="1553" spans="1:4" ht="25.5" x14ac:dyDescent="0.2">
      <c r="A1553" s="860" t="s">
        <v>3072</v>
      </c>
      <c r="B1553" s="861" t="s">
        <v>3047</v>
      </c>
      <c r="C1553" s="862" t="s">
        <v>14</v>
      </c>
      <c r="D1553" s="863">
        <v>13.25</v>
      </c>
    </row>
    <row r="1554" spans="1:4" ht="25.5" x14ac:dyDescent="0.2">
      <c r="A1554" s="856" t="s">
        <v>3073</v>
      </c>
      <c r="B1554" s="857" t="s">
        <v>3049</v>
      </c>
      <c r="C1554" s="858" t="s">
        <v>14</v>
      </c>
      <c r="D1554" s="859">
        <v>25.54</v>
      </c>
    </row>
    <row r="1555" spans="1:4" x14ac:dyDescent="0.2">
      <c r="A1555" s="852" t="s">
        <v>2430</v>
      </c>
      <c r="B1555" s="853" t="s">
        <v>1424</v>
      </c>
      <c r="C1555" s="854"/>
      <c r="D1555" s="855"/>
    </row>
    <row r="1556" spans="1:4" x14ac:dyDescent="0.2">
      <c r="A1556" s="860" t="s">
        <v>2431</v>
      </c>
      <c r="B1556" s="861" t="s">
        <v>3036</v>
      </c>
      <c r="C1556" s="862" t="s">
        <v>14</v>
      </c>
      <c r="D1556" s="863">
        <v>34.39</v>
      </c>
    </row>
    <row r="1557" spans="1:4" x14ac:dyDescent="0.2">
      <c r="A1557" s="856" t="s">
        <v>2432</v>
      </c>
      <c r="B1557" s="857" t="s">
        <v>3037</v>
      </c>
      <c r="C1557" s="858" t="s">
        <v>14</v>
      </c>
      <c r="D1557" s="859">
        <v>25.29</v>
      </c>
    </row>
    <row r="1558" spans="1:4" x14ac:dyDescent="0.2">
      <c r="A1558" s="860" t="s">
        <v>3074</v>
      </c>
      <c r="B1558" s="861" t="s">
        <v>3039</v>
      </c>
      <c r="C1558" s="862" t="s">
        <v>14</v>
      </c>
      <c r="D1558" s="863">
        <v>25.15</v>
      </c>
    </row>
    <row r="1559" spans="1:4" x14ac:dyDescent="0.2">
      <c r="A1559" s="856" t="s">
        <v>3075</v>
      </c>
      <c r="B1559" s="857" t="s">
        <v>3041</v>
      </c>
      <c r="C1559" s="858" t="s">
        <v>14</v>
      </c>
      <c r="D1559" s="859">
        <v>67.44</v>
      </c>
    </row>
    <row r="1560" spans="1:4" x14ac:dyDescent="0.2">
      <c r="A1560" s="860" t="s">
        <v>3076</v>
      </c>
      <c r="B1560" s="861" t="s">
        <v>3043</v>
      </c>
      <c r="C1560" s="862" t="s">
        <v>14</v>
      </c>
      <c r="D1560" s="863">
        <v>15.79</v>
      </c>
    </row>
    <row r="1561" spans="1:4" ht="25.5" x14ac:dyDescent="0.2">
      <c r="A1561" s="856" t="s">
        <v>3077</v>
      </c>
      <c r="B1561" s="857" t="s">
        <v>3045</v>
      </c>
      <c r="C1561" s="858" t="s">
        <v>14</v>
      </c>
      <c r="D1561" s="859">
        <v>13.4</v>
      </c>
    </row>
    <row r="1562" spans="1:4" ht="25.5" x14ac:dyDescent="0.2">
      <c r="A1562" s="860" t="s">
        <v>3078</v>
      </c>
      <c r="B1562" s="861" t="s">
        <v>3047</v>
      </c>
      <c r="C1562" s="862" t="s">
        <v>14</v>
      </c>
      <c r="D1562" s="863">
        <v>13.47</v>
      </c>
    </row>
    <row r="1563" spans="1:4" ht="25.5" x14ac:dyDescent="0.2">
      <c r="A1563" s="856" t="s">
        <v>3079</v>
      </c>
      <c r="B1563" s="857" t="s">
        <v>3049</v>
      </c>
      <c r="C1563" s="858" t="s">
        <v>14</v>
      </c>
      <c r="D1563" s="859">
        <v>24.5</v>
      </c>
    </row>
    <row r="1564" spans="1:4" x14ac:dyDescent="0.2">
      <c r="A1564" s="852" t="s">
        <v>2433</v>
      </c>
      <c r="B1564" s="853" t="s">
        <v>1425</v>
      </c>
      <c r="C1564" s="854"/>
      <c r="D1564" s="855"/>
    </row>
    <row r="1565" spans="1:4" x14ac:dyDescent="0.2">
      <c r="A1565" s="860" t="s">
        <v>2434</v>
      </c>
      <c r="B1565" s="861" t="s">
        <v>3036</v>
      </c>
      <c r="C1565" s="862" t="s">
        <v>14</v>
      </c>
      <c r="D1565" s="863">
        <v>34.39</v>
      </c>
    </row>
    <row r="1566" spans="1:4" x14ac:dyDescent="0.2">
      <c r="A1566" s="856" t="s">
        <v>2435</v>
      </c>
      <c r="B1566" s="857" t="s">
        <v>3037</v>
      </c>
      <c r="C1566" s="858" t="s">
        <v>14</v>
      </c>
      <c r="D1566" s="859">
        <v>25.29</v>
      </c>
    </row>
    <row r="1567" spans="1:4" x14ac:dyDescent="0.2">
      <c r="A1567" s="860" t="s">
        <v>3080</v>
      </c>
      <c r="B1567" s="861" t="s">
        <v>3039</v>
      </c>
      <c r="C1567" s="862" t="s">
        <v>14</v>
      </c>
      <c r="D1567" s="863">
        <v>25.15</v>
      </c>
    </row>
    <row r="1568" spans="1:4" x14ac:dyDescent="0.2">
      <c r="A1568" s="856" t="s">
        <v>3081</v>
      </c>
      <c r="B1568" s="857" t="s">
        <v>3041</v>
      </c>
      <c r="C1568" s="858" t="s">
        <v>14</v>
      </c>
      <c r="D1568" s="859">
        <v>67.44</v>
      </c>
    </row>
    <row r="1569" spans="1:4" x14ac:dyDescent="0.2">
      <c r="A1569" s="860" t="s">
        <v>3082</v>
      </c>
      <c r="B1569" s="861" t="s">
        <v>3043</v>
      </c>
      <c r="C1569" s="862" t="s">
        <v>14</v>
      </c>
      <c r="D1569" s="863">
        <v>15.79</v>
      </c>
    </row>
    <row r="1570" spans="1:4" ht="25.5" x14ac:dyDescent="0.2">
      <c r="A1570" s="856" t="s">
        <v>3083</v>
      </c>
      <c r="B1570" s="857" t="s">
        <v>3045</v>
      </c>
      <c r="C1570" s="858" t="s">
        <v>14</v>
      </c>
      <c r="D1570" s="859">
        <v>13.4</v>
      </c>
    </row>
    <row r="1571" spans="1:4" ht="25.5" x14ac:dyDescent="0.2">
      <c r="A1571" s="860" t="s">
        <v>3084</v>
      </c>
      <c r="B1571" s="861" t="s">
        <v>3047</v>
      </c>
      <c r="C1571" s="862" t="s">
        <v>14</v>
      </c>
      <c r="D1571" s="863">
        <v>13.47</v>
      </c>
    </row>
    <row r="1572" spans="1:4" ht="25.5" x14ac:dyDescent="0.2">
      <c r="A1572" s="856" t="s">
        <v>3085</v>
      </c>
      <c r="B1572" s="857" t="s">
        <v>3049</v>
      </c>
      <c r="C1572" s="858" t="s">
        <v>14</v>
      </c>
      <c r="D1572" s="859">
        <v>24.5</v>
      </c>
    </row>
    <row r="1573" spans="1:4" x14ac:dyDescent="0.2">
      <c r="A1573" s="852" t="s">
        <v>2436</v>
      </c>
      <c r="B1573" s="853" t="s">
        <v>1426</v>
      </c>
      <c r="C1573" s="854"/>
      <c r="D1573" s="855"/>
    </row>
    <row r="1574" spans="1:4" x14ac:dyDescent="0.2">
      <c r="A1574" s="860" t="s">
        <v>2437</v>
      </c>
      <c r="B1574" s="861" t="s">
        <v>3036</v>
      </c>
      <c r="C1574" s="862" t="s">
        <v>14</v>
      </c>
      <c r="D1574" s="863">
        <v>34.39</v>
      </c>
    </row>
    <row r="1575" spans="1:4" x14ac:dyDescent="0.2">
      <c r="A1575" s="856" t="s">
        <v>2438</v>
      </c>
      <c r="B1575" s="857" t="s">
        <v>3037</v>
      </c>
      <c r="C1575" s="858" t="s">
        <v>14</v>
      </c>
      <c r="D1575" s="859">
        <v>25.29</v>
      </c>
    </row>
    <row r="1576" spans="1:4" x14ac:dyDescent="0.2">
      <c r="A1576" s="860" t="s">
        <v>3086</v>
      </c>
      <c r="B1576" s="861" t="s">
        <v>3039</v>
      </c>
      <c r="C1576" s="862" t="s">
        <v>14</v>
      </c>
      <c r="D1576" s="863">
        <v>25.15</v>
      </c>
    </row>
    <row r="1577" spans="1:4" x14ac:dyDescent="0.2">
      <c r="A1577" s="856" t="s">
        <v>3087</v>
      </c>
      <c r="B1577" s="857" t="s">
        <v>3041</v>
      </c>
      <c r="C1577" s="858" t="s">
        <v>14</v>
      </c>
      <c r="D1577" s="859">
        <v>67.44</v>
      </c>
    </row>
    <row r="1578" spans="1:4" x14ac:dyDescent="0.2">
      <c r="A1578" s="860" t="s">
        <v>3088</v>
      </c>
      <c r="B1578" s="861" t="s">
        <v>3043</v>
      </c>
      <c r="C1578" s="862" t="s">
        <v>14</v>
      </c>
      <c r="D1578" s="863">
        <v>15.79</v>
      </c>
    </row>
    <row r="1579" spans="1:4" ht="25.5" x14ac:dyDescent="0.2">
      <c r="A1579" s="856" t="s">
        <v>3089</v>
      </c>
      <c r="B1579" s="857" t="s">
        <v>3045</v>
      </c>
      <c r="C1579" s="858" t="s">
        <v>14</v>
      </c>
      <c r="D1579" s="859">
        <v>13.4</v>
      </c>
    </row>
    <row r="1580" spans="1:4" ht="25.5" x14ac:dyDescent="0.2">
      <c r="A1580" s="860" t="s">
        <v>3090</v>
      </c>
      <c r="B1580" s="861" t="s">
        <v>3047</v>
      </c>
      <c r="C1580" s="862" t="s">
        <v>14</v>
      </c>
      <c r="D1580" s="863">
        <v>13.47</v>
      </c>
    </row>
    <row r="1581" spans="1:4" ht="25.5" x14ac:dyDescent="0.2">
      <c r="A1581" s="856" t="s">
        <v>3091</v>
      </c>
      <c r="B1581" s="857" t="s">
        <v>3049</v>
      </c>
      <c r="C1581" s="858" t="s">
        <v>14</v>
      </c>
      <c r="D1581" s="859">
        <v>24.5</v>
      </c>
    </row>
    <row r="1582" spans="1:4" x14ac:dyDescent="0.2">
      <c r="A1582" s="852" t="s">
        <v>2439</v>
      </c>
      <c r="B1582" s="853" t="s">
        <v>1427</v>
      </c>
      <c r="C1582" s="854"/>
      <c r="D1582" s="855"/>
    </row>
    <row r="1583" spans="1:4" x14ac:dyDescent="0.2">
      <c r="A1583" s="860" t="s">
        <v>2440</v>
      </c>
      <c r="B1583" s="861" t="s">
        <v>3036</v>
      </c>
      <c r="C1583" s="862" t="s">
        <v>14</v>
      </c>
      <c r="D1583" s="863">
        <v>34.39</v>
      </c>
    </row>
    <row r="1584" spans="1:4" x14ac:dyDescent="0.2">
      <c r="A1584" s="856" t="s">
        <v>2441</v>
      </c>
      <c r="B1584" s="857" t="s">
        <v>3037</v>
      </c>
      <c r="C1584" s="858" t="s">
        <v>14</v>
      </c>
      <c r="D1584" s="859">
        <v>25.29</v>
      </c>
    </row>
    <row r="1585" spans="1:4" x14ac:dyDescent="0.2">
      <c r="A1585" s="860" t="s">
        <v>3092</v>
      </c>
      <c r="B1585" s="861" t="s">
        <v>3039</v>
      </c>
      <c r="C1585" s="862" t="s">
        <v>14</v>
      </c>
      <c r="D1585" s="863">
        <v>25.15</v>
      </c>
    </row>
    <row r="1586" spans="1:4" x14ac:dyDescent="0.2">
      <c r="A1586" s="856" t="s">
        <v>3093</v>
      </c>
      <c r="B1586" s="857" t="s">
        <v>3041</v>
      </c>
      <c r="C1586" s="858" t="s">
        <v>14</v>
      </c>
      <c r="D1586" s="859">
        <v>67.44</v>
      </c>
    </row>
    <row r="1587" spans="1:4" x14ac:dyDescent="0.2">
      <c r="A1587" s="860" t="s">
        <v>3094</v>
      </c>
      <c r="B1587" s="861" t="s">
        <v>3043</v>
      </c>
      <c r="C1587" s="862" t="s">
        <v>14</v>
      </c>
      <c r="D1587" s="863">
        <v>15.79</v>
      </c>
    </row>
    <row r="1588" spans="1:4" ht="25.5" x14ac:dyDescent="0.2">
      <c r="A1588" s="856" t="s">
        <v>3095</v>
      </c>
      <c r="B1588" s="857" t="s">
        <v>3045</v>
      </c>
      <c r="C1588" s="858" t="s">
        <v>14</v>
      </c>
      <c r="D1588" s="859">
        <v>13.4</v>
      </c>
    </row>
    <row r="1589" spans="1:4" ht="25.5" x14ac:dyDescent="0.2">
      <c r="A1589" s="860" t="s">
        <v>3096</v>
      </c>
      <c r="B1589" s="861" t="s">
        <v>3047</v>
      </c>
      <c r="C1589" s="862" t="s">
        <v>14</v>
      </c>
      <c r="D1589" s="863">
        <v>13.47</v>
      </c>
    </row>
    <row r="1590" spans="1:4" ht="25.5" x14ac:dyDescent="0.2">
      <c r="A1590" s="856" t="s">
        <v>3097</v>
      </c>
      <c r="B1590" s="857" t="s">
        <v>3049</v>
      </c>
      <c r="C1590" s="858" t="s">
        <v>14</v>
      </c>
      <c r="D1590" s="859">
        <v>24.5</v>
      </c>
    </row>
    <row r="1591" spans="1:4" x14ac:dyDescent="0.2">
      <c r="A1591" s="852" t="s">
        <v>2442</v>
      </c>
      <c r="B1591" s="853" t="s">
        <v>1428</v>
      </c>
      <c r="C1591" s="854"/>
      <c r="D1591" s="855"/>
    </row>
    <row r="1592" spans="1:4" x14ac:dyDescent="0.2">
      <c r="A1592" s="860" t="s">
        <v>2443</v>
      </c>
      <c r="B1592" s="861" t="s">
        <v>3036</v>
      </c>
      <c r="C1592" s="862" t="s">
        <v>14</v>
      </c>
      <c r="D1592" s="863">
        <v>34.39</v>
      </c>
    </row>
    <row r="1593" spans="1:4" x14ac:dyDescent="0.2">
      <c r="A1593" s="856" t="s">
        <v>2444</v>
      </c>
      <c r="B1593" s="857" t="s">
        <v>3037</v>
      </c>
      <c r="C1593" s="858" t="s">
        <v>14</v>
      </c>
      <c r="D1593" s="859">
        <v>30.31</v>
      </c>
    </row>
    <row r="1594" spans="1:4" x14ac:dyDescent="0.2">
      <c r="A1594" s="860" t="s">
        <v>3098</v>
      </c>
      <c r="B1594" s="861" t="s">
        <v>3039</v>
      </c>
      <c r="C1594" s="862" t="s">
        <v>14</v>
      </c>
      <c r="D1594" s="863">
        <v>30.17</v>
      </c>
    </row>
    <row r="1595" spans="1:4" x14ac:dyDescent="0.2">
      <c r="A1595" s="856" t="s">
        <v>3099</v>
      </c>
      <c r="B1595" s="857" t="s">
        <v>3041</v>
      </c>
      <c r="C1595" s="858" t="s">
        <v>14</v>
      </c>
      <c r="D1595" s="859">
        <v>30.63</v>
      </c>
    </row>
    <row r="1596" spans="1:4" x14ac:dyDescent="0.2">
      <c r="A1596" s="860" t="s">
        <v>3100</v>
      </c>
      <c r="B1596" s="861" t="s">
        <v>3043</v>
      </c>
      <c r="C1596" s="862" t="s">
        <v>14</v>
      </c>
      <c r="D1596" s="863">
        <v>15.79</v>
      </c>
    </row>
    <row r="1597" spans="1:4" ht="25.5" x14ac:dyDescent="0.2">
      <c r="A1597" s="856" t="s">
        <v>3101</v>
      </c>
      <c r="B1597" s="857" t="s">
        <v>3045</v>
      </c>
      <c r="C1597" s="858" t="s">
        <v>14</v>
      </c>
      <c r="D1597" s="859">
        <v>16.059999999999999</v>
      </c>
    </row>
    <row r="1598" spans="1:4" ht="25.5" x14ac:dyDescent="0.2">
      <c r="A1598" s="860" t="s">
        <v>3102</v>
      </c>
      <c r="B1598" s="861" t="s">
        <v>3047</v>
      </c>
      <c r="C1598" s="862" t="s">
        <v>14</v>
      </c>
      <c r="D1598" s="863">
        <v>16.21</v>
      </c>
    </row>
    <row r="1599" spans="1:4" ht="25.5" x14ac:dyDescent="0.2">
      <c r="A1599" s="856" t="s">
        <v>3103</v>
      </c>
      <c r="B1599" s="857" t="s">
        <v>3049</v>
      </c>
      <c r="C1599" s="858" t="s">
        <v>14</v>
      </c>
      <c r="D1599" s="859">
        <v>15.9</v>
      </c>
    </row>
    <row r="1600" spans="1:4" x14ac:dyDescent="0.2">
      <c r="A1600" s="852" t="s">
        <v>2445</v>
      </c>
      <c r="B1600" s="853" t="s">
        <v>1429</v>
      </c>
      <c r="C1600" s="854"/>
      <c r="D1600" s="855"/>
    </row>
    <row r="1601" spans="1:4" x14ac:dyDescent="0.2">
      <c r="A1601" s="860" t="s">
        <v>2446</v>
      </c>
      <c r="B1601" s="861" t="s">
        <v>3036</v>
      </c>
      <c r="C1601" s="862" t="s">
        <v>14</v>
      </c>
      <c r="D1601" s="863">
        <v>34.51</v>
      </c>
    </row>
    <row r="1602" spans="1:4" x14ac:dyDescent="0.2">
      <c r="A1602" s="856" t="s">
        <v>2447</v>
      </c>
      <c r="B1602" s="857" t="s">
        <v>3037</v>
      </c>
      <c r="C1602" s="858" t="s">
        <v>14</v>
      </c>
      <c r="D1602" s="859">
        <v>30.32</v>
      </c>
    </row>
    <row r="1603" spans="1:4" x14ac:dyDescent="0.2">
      <c r="A1603" s="860" t="s">
        <v>3104</v>
      </c>
      <c r="B1603" s="861" t="s">
        <v>3039</v>
      </c>
      <c r="C1603" s="862" t="s">
        <v>14</v>
      </c>
      <c r="D1603" s="863">
        <v>30.37</v>
      </c>
    </row>
    <row r="1604" spans="1:4" x14ac:dyDescent="0.2">
      <c r="A1604" s="856" t="s">
        <v>3105</v>
      </c>
      <c r="B1604" s="857" t="s">
        <v>3041</v>
      </c>
      <c r="C1604" s="858" t="s">
        <v>14</v>
      </c>
      <c r="D1604" s="859">
        <v>30.66</v>
      </c>
    </row>
    <row r="1605" spans="1:4" x14ac:dyDescent="0.2">
      <c r="A1605" s="860" t="s">
        <v>3106</v>
      </c>
      <c r="B1605" s="861" t="s">
        <v>3043</v>
      </c>
      <c r="C1605" s="862" t="s">
        <v>14</v>
      </c>
      <c r="D1605" s="863">
        <v>15.79</v>
      </c>
    </row>
    <row r="1606" spans="1:4" ht="25.5" x14ac:dyDescent="0.2">
      <c r="A1606" s="856" t="s">
        <v>3107</v>
      </c>
      <c r="B1606" s="857" t="s">
        <v>3045</v>
      </c>
      <c r="C1606" s="858" t="s">
        <v>14</v>
      </c>
      <c r="D1606" s="859">
        <v>16.07</v>
      </c>
    </row>
    <row r="1607" spans="1:4" ht="25.5" x14ac:dyDescent="0.2">
      <c r="A1607" s="860" t="s">
        <v>3108</v>
      </c>
      <c r="B1607" s="861" t="s">
        <v>3047</v>
      </c>
      <c r="C1607" s="862" t="s">
        <v>14</v>
      </c>
      <c r="D1607" s="863">
        <v>16.23</v>
      </c>
    </row>
    <row r="1608" spans="1:4" ht="25.5" x14ac:dyDescent="0.2">
      <c r="A1608" s="856" t="s">
        <v>3109</v>
      </c>
      <c r="B1608" s="857" t="s">
        <v>3049</v>
      </c>
      <c r="C1608" s="858" t="s">
        <v>14</v>
      </c>
      <c r="D1608" s="859">
        <v>15.91</v>
      </c>
    </row>
    <row r="1609" spans="1:4" x14ac:dyDescent="0.2">
      <c r="A1609" s="852" t="s">
        <v>2448</v>
      </c>
      <c r="B1609" s="853" t="s">
        <v>1430</v>
      </c>
      <c r="C1609" s="854"/>
      <c r="D1609" s="855"/>
    </row>
    <row r="1610" spans="1:4" x14ac:dyDescent="0.2">
      <c r="A1610" s="860" t="s">
        <v>2449</v>
      </c>
      <c r="B1610" s="861" t="s">
        <v>3036</v>
      </c>
      <c r="C1610" s="862" t="s">
        <v>14</v>
      </c>
      <c r="D1610" s="863">
        <v>34.51</v>
      </c>
    </row>
    <row r="1611" spans="1:4" x14ac:dyDescent="0.2">
      <c r="A1611" s="856" t="s">
        <v>2450</v>
      </c>
      <c r="B1611" s="857" t="s">
        <v>3037</v>
      </c>
      <c r="C1611" s="858" t="s">
        <v>14</v>
      </c>
      <c r="D1611" s="859">
        <v>30.32</v>
      </c>
    </row>
    <row r="1612" spans="1:4" x14ac:dyDescent="0.2">
      <c r="A1612" s="860" t="s">
        <v>3110</v>
      </c>
      <c r="B1612" s="861" t="s">
        <v>3039</v>
      </c>
      <c r="C1612" s="862" t="s">
        <v>14</v>
      </c>
      <c r="D1612" s="863">
        <v>30.37</v>
      </c>
    </row>
    <row r="1613" spans="1:4" x14ac:dyDescent="0.2">
      <c r="A1613" s="856" t="s">
        <v>3111</v>
      </c>
      <c r="B1613" s="857" t="s">
        <v>3041</v>
      </c>
      <c r="C1613" s="858" t="s">
        <v>14</v>
      </c>
      <c r="D1613" s="859">
        <v>30.66</v>
      </c>
    </row>
    <row r="1614" spans="1:4" x14ac:dyDescent="0.2">
      <c r="A1614" s="860" t="s">
        <v>3112</v>
      </c>
      <c r="B1614" s="861" t="s">
        <v>3043</v>
      </c>
      <c r="C1614" s="862" t="s">
        <v>14</v>
      </c>
      <c r="D1614" s="863">
        <v>15.79</v>
      </c>
    </row>
    <row r="1615" spans="1:4" ht="25.5" x14ac:dyDescent="0.2">
      <c r="A1615" s="856" t="s">
        <v>3113</v>
      </c>
      <c r="B1615" s="857" t="s">
        <v>3045</v>
      </c>
      <c r="C1615" s="858" t="s">
        <v>14</v>
      </c>
      <c r="D1615" s="859">
        <v>16.07</v>
      </c>
    </row>
    <row r="1616" spans="1:4" ht="25.5" x14ac:dyDescent="0.2">
      <c r="A1616" s="860" t="s">
        <v>3114</v>
      </c>
      <c r="B1616" s="861" t="s">
        <v>3047</v>
      </c>
      <c r="C1616" s="862" t="s">
        <v>14</v>
      </c>
      <c r="D1616" s="863">
        <v>16.23</v>
      </c>
    </row>
    <row r="1617" spans="1:4" ht="25.5" x14ac:dyDescent="0.2">
      <c r="A1617" s="856" t="s">
        <v>3115</v>
      </c>
      <c r="B1617" s="857" t="s">
        <v>3049</v>
      </c>
      <c r="C1617" s="858" t="s">
        <v>14</v>
      </c>
      <c r="D1617" s="859">
        <v>15.91</v>
      </c>
    </row>
    <row r="1618" spans="1:4" x14ac:dyDescent="0.2">
      <c r="A1618" s="852" t="s">
        <v>2451</v>
      </c>
      <c r="B1618" s="853" t="s">
        <v>1431</v>
      </c>
      <c r="C1618" s="854"/>
      <c r="D1618" s="855"/>
    </row>
    <row r="1619" spans="1:4" x14ac:dyDescent="0.2">
      <c r="A1619" s="860" t="s">
        <v>2452</v>
      </c>
      <c r="B1619" s="861" t="s">
        <v>3036</v>
      </c>
      <c r="C1619" s="862" t="s">
        <v>14</v>
      </c>
      <c r="D1619" s="863">
        <v>34.43</v>
      </c>
    </row>
    <row r="1620" spans="1:4" x14ac:dyDescent="0.2">
      <c r="A1620" s="856" t="s">
        <v>2453</v>
      </c>
      <c r="B1620" s="857" t="s">
        <v>3037</v>
      </c>
      <c r="C1620" s="858" t="s">
        <v>14</v>
      </c>
      <c r="D1620" s="859">
        <v>28.37</v>
      </c>
    </row>
    <row r="1621" spans="1:4" x14ac:dyDescent="0.2">
      <c r="A1621" s="860" t="s">
        <v>3116</v>
      </c>
      <c r="B1621" s="861" t="s">
        <v>3039</v>
      </c>
      <c r="C1621" s="862" t="s">
        <v>14</v>
      </c>
      <c r="D1621" s="863">
        <v>30.7</v>
      </c>
    </row>
    <row r="1622" spans="1:4" x14ac:dyDescent="0.2">
      <c r="A1622" s="856" t="s">
        <v>3117</v>
      </c>
      <c r="B1622" s="857" t="s">
        <v>3041</v>
      </c>
      <c r="C1622" s="858" t="s">
        <v>14</v>
      </c>
      <c r="D1622" s="859">
        <v>52.75</v>
      </c>
    </row>
    <row r="1623" spans="1:4" x14ac:dyDescent="0.2">
      <c r="A1623" s="860" t="s">
        <v>3118</v>
      </c>
      <c r="B1623" s="861" t="s">
        <v>3043</v>
      </c>
      <c r="C1623" s="862" t="s">
        <v>14</v>
      </c>
      <c r="D1623" s="863">
        <v>15.79</v>
      </c>
    </row>
    <row r="1624" spans="1:4" ht="25.5" x14ac:dyDescent="0.2">
      <c r="A1624" s="856" t="s">
        <v>3119</v>
      </c>
      <c r="B1624" s="857" t="s">
        <v>3045</v>
      </c>
      <c r="C1624" s="858" t="s">
        <v>14</v>
      </c>
      <c r="D1624" s="859">
        <v>13.99</v>
      </c>
    </row>
    <row r="1625" spans="1:4" ht="25.5" x14ac:dyDescent="0.2">
      <c r="A1625" s="860" t="s">
        <v>3120</v>
      </c>
      <c r="B1625" s="861" t="s">
        <v>3047</v>
      </c>
      <c r="C1625" s="862" t="s">
        <v>14</v>
      </c>
      <c r="D1625" s="863">
        <v>16.21</v>
      </c>
    </row>
    <row r="1626" spans="1:4" ht="25.5" x14ac:dyDescent="0.2">
      <c r="A1626" s="856" t="s">
        <v>3121</v>
      </c>
      <c r="B1626" s="857" t="s">
        <v>3049</v>
      </c>
      <c r="C1626" s="858" t="s">
        <v>14</v>
      </c>
      <c r="D1626" s="859">
        <v>19.579999999999998</v>
      </c>
    </row>
    <row r="1627" spans="1:4" x14ac:dyDescent="0.2">
      <c r="A1627" s="852" t="s">
        <v>2454</v>
      </c>
      <c r="B1627" s="853" t="s">
        <v>1432</v>
      </c>
      <c r="C1627" s="854"/>
      <c r="D1627" s="855"/>
    </row>
    <row r="1628" spans="1:4" x14ac:dyDescent="0.2">
      <c r="A1628" s="860" t="s">
        <v>2455</v>
      </c>
      <c r="B1628" s="861" t="s">
        <v>3036</v>
      </c>
      <c r="C1628" s="862" t="s">
        <v>14</v>
      </c>
      <c r="D1628" s="863">
        <v>34.39</v>
      </c>
    </row>
    <row r="1629" spans="1:4" x14ac:dyDescent="0.2">
      <c r="A1629" s="856" t="s">
        <v>2456</v>
      </c>
      <c r="B1629" s="857" t="s">
        <v>3037</v>
      </c>
      <c r="C1629" s="858" t="s">
        <v>14</v>
      </c>
      <c r="D1629" s="859">
        <v>30.31</v>
      </c>
    </row>
    <row r="1630" spans="1:4" x14ac:dyDescent="0.2">
      <c r="A1630" s="860" t="s">
        <v>3122</v>
      </c>
      <c r="B1630" s="861" t="s">
        <v>3039</v>
      </c>
      <c r="C1630" s="862" t="s">
        <v>14</v>
      </c>
      <c r="D1630" s="863">
        <v>30.17</v>
      </c>
    </row>
    <row r="1631" spans="1:4" x14ac:dyDescent="0.2">
      <c r="A1631" s="856" t="s">
        <v>3123</v>
      </c>
      <c r="B1631" s="857" t="s">
        <v>3041</v>
      </c>
      <c r="C1631" s="858" t="s">
        <v>14</v>
      </c>
      <c r="D1631" s="859">
        <v>30.63</v>
      </c>
    </row>
    <row r="1632" spans="1:4" x14ac:dyDescent="0.2">
      <c r="A1632" s="860" t="s">
        <v>3124</v>
      </c>
      <c r="B1632" s="861" t="s">
        <v>3043</v>
      </c>
      <c r="C1632" s="862" t="s">
        <v>14</v>
      </c>
      <c r="D1632" s="863">
        <v>15.79</v>
      </c>
    </row>
    <row r="1633" spans="1:4" ht="25.5" x14ac:dyDescent="0.2">
      <c r="A1633" s="856" t="s">
        <v>3125</v>
      </c>
      <c r="B1633" s="857" t="s">
        <v>3045</v>
      </c>
      <c r="C1633" s="858" t="s">
        <v>14</v>
      </c>
      <c r="D1633" s="859">
        <v>16.059999999999999</v>
      </c>
    </row>
    <row r="1634" spans="1:4" ht="25.5" x14ac:dyDescent="0.2">
      <c r="A1634" s="860" t="s">
        <v>3126</v>
      </c>
      <c r="B1634" s="861" t="s">
        <v>3047</v>
      </c>
      <c r="C1634" s="862" t="s">
        <v>14</v>
      </c>
      <c r="D1634" s="863">
        <v>16.21</v>
      </c>
    </row>
    <row r="1635" spans="1:4" ht="25.5" x14ac:dyDescent="0.2">
      <c r="A1635" s="856" t="s">
        <v>3127</v>
      </c>
      <c r="B1635" s="857" t="s">
        <v>3049</v>
      </c>
      <c r="C1635" s="858" t="s">
        <v>14</v>
      </c>
      <c r="D1635" s="859">
        <v>15.9</v>
      </c>
    </row>
    <row r="1636" spans="1:4" x14ac:dyDescent="0.2">
      <c r="A1636" s="852" t="s">
        <v>2457</v>
      </c>
      <c r="B1636" s="853" t="s">
        <v>1433</v>
      </c>
      <c r="C1636" s="854"/>
      <c r="D1636" s="855"/>
    </row>
    <row r="1637" spans="1:4" x14ac:dyDescent="0.2">
      <c r="A1637" s="860" t="s">
        <v>2458</v>
      </c>
      <c r="B1637" s="861" t="s">
        <v>3036</v>
      </c>
      <c r="C1637" s="862" t="s">
        <v>14</v>
      </c>
      <c r="D1637" s="863">
        <v>34.39</v>
      </c>
    </row>
    <row r="1638" spans="1:4" x14ac:dyDescent="0.2">
      <c r="A1638" s="856" t="s">
        <v>2459</v>
      </c>
      <c r="B1638" s="857" t="s">
        <v>3037</v>
      </c>
      <c r="C1638" s="858" t="s">
        <v>14</v>
      </c>
      <c r="D1638" s="859">
        <v>30.31</v>
      </c>
    </row>
    <row r="1639" spans="1:4" x14ac:dyDescent="0.2">
      <c r="A1639" s="860" t="s">
        <v>3128</v>
      </c>
      <c r="B1639" s="861" t="s">
        <v>3039</v>
      </c>
      <c r="C1639" s="862" t="s">
        <v>14</v>
      </c>
      <c r="D1639" s="863">
        <v>30.17</v>
      </c>
    </row>
    <row r="1640" spans="1:4" x14ac:dyDescent="0.2">
      <c r="A1640" s="856" t="s">
        <v>3129</v>
      </c>
      <c r="B1640" s="857" t="s">
        <v>3041</v>
      </c>
      <c r="C1640" s="858" t="s">
        <v>14</v>
      </c>
      <c r="D1640" s="859">
        <v>30.63</v>
      </c>
    </row>
    <row r="1641" spans="1:4" x14ac:dyDescent="0.2">
      <c r="A1641" s="860" t="s">
        <v>3130</v>
      </c>
      <c r="B1641" s="861" t="s">
        <v>3043</v>
      </c>
      <c r="C1641" s="862" t="s">
        <v>14</v>
      </c>
      <c r="D1641" s="863">
        <v>15.79</v>
      </c>
    </row>
    <row r="1642" spans="1:4" ht="25.5" x14ac:dyDescent="0.2">
      <c r="A1642" s="856" t="s">
        <v>3131</v>
      </c>
      <c r="B1642" s="857" t="s">
        <v>3045</v>
      </c>
      <c r="C1642" s="858" t="s">
        <v>14</v>
      </c>
      <c r="D1642" s="859">
        <v>16.059999999999999</v>
      </c>
    </row>
    <row r="1643" spans="1:4" ht="25.5" x14ac:dyDescent="0.2">
      <c r="A1643" s="860" t="s">
        <v>3132</v>
      </c>
      <c r="B1643" s="861" t="s">
        <v>3047</v>
      </c>
      <c r="C1643" s="862" t="s">
        <v>14</v>
      </c>
      <c r="D1643" s="863">
        <v>16.21</v>
      </c>
    </row>
    <row r="1644" spans="1:4" ht="25.5" x14ac:dyDescent="0.2">
      <c r="A1644" s="856" t="s">
        <v>3133</v>
      </c>
      <c r="B1644" s="857" t="s">
        <v>3049</v>
      </c>
      <c r="C1644" s="858" t="s">
        <v>14</v>
      </c>
      <c r="D1644" s="859">
        <v>15.9</v>
      </c>
    </row>
    <row r="1645" spans="1:4" x14ac:dyDescent="0.2">
      <c r="A1645" s="852" t="s">
        <v>2460</v>
      </c>
      <c r="B1645" s="853" t="s">
        <v>1434</v>
      </c>
      <c r="C1645" s="854"/>
      <c r="D1645" s="855"/>
    </row>
    <row r="1646" spans="1:4" x14ac:dyDescent="0.2">
      <c r="A1646" s="860" t="s">
        <v>2461</v>
      </c>
      <c r="B1646" s="861" t="s">
        <v>3036</v>
      </c>
      <c r="C1646" s="862" t="s">
        <v>14</v>
      </c>
      <c r="D1646" s="863">
        <v>34.39</v>
      </c>
    </row>
    <row r="1647" spans="1:4" x14ac:dyDescent="0.2">
      <c r="A1647" s="856" t="s">
        <v>2462</v>
      </c>
      <c r="B1647" s="857" t="s">
        <v>3037</v>
      </c>
      <c r="C1647" s="858" t="s">
        <v>14</v>
      </c>
      <c r="D1647" s="859">
        <v>30.31</v>
      </c>
    </row>
    <row r="1648" spans="1:4" x14ac:dyDescent="0.2">
      <c r="A1648" s="860" t="s">
        <v>3134</v>
      </c>
      <c r="B1648" s="861" t="s">
        <v>3039</v>
      </c>
      <c r="C1648" s="862" t="s">
        <v>14</v>
      </c>
      <c r="D1648" s="863">
        <v>30.17</v>
      </c>
    </row>
    <row r="1649" spans="1:4" x14ac:dyDescent="0.2">
      <c r="A1649" s="856" t="s">
        <v>3135</v>
      </c>
      <c r="B1649" s="857" t="s">
        <v>3041</v>
      </c>
      <c r="C1649" s="858" t="s">
        <v>14</v>
      </c>
      <c r="D1649" s="859">
        <v>30.63</v>
      </c>
    </row>
    <row r="1650" spans="1:4" x14ac:dyDescent="0.2">
      <c r="A1650" s="860" t="s">
        <v>3136</v>
      </c>
      <c r="B1650" s="861" t="s">
        <v>3043</v>
      </c>
      <c r="C1650" s="862" t="s">
        <v>14</v>
      </c>
      <c r="D1650" s="863">
        <v>15.79</v>
      </c>
    </row>
    <row r="1651" spans="1:4" ht="25.5" x14ac:dyDescent="0.2">
      <c r="A1651" s="856" t="s">
        <v>3137</v>
      </c>
      <c r="B1651" s="857" t="s">
        <v>3045</v>
      </c>
      <c r="C1651" s="858" t="s">
        <v>14</v>
      </c>
      <c r="D1651" s="859">
        <v>16.059999999999999</v>
      </c>
    </row>
    <row r="1652" spans="1:4" ht="25.5" x14ac:dyDescent="0.2">
      <c r="A1652" s="860" t="s">
        <v>3138</v>
      </c>
      <c r="B1652" s="861" t="s">
        <v>3047</v>
      </c>
      <c r="C1652" s="862" t="s">
        <v>14</v>
      </c>
      <c r="D1652" s="863">
        <v>16.21</v>
      </c>
    </row>
    <row r="1653" spans="1:4" ht="25.5" x14ac:dyDescent="0.2">
      <c r="A1653" s="856" t="s">
        <v>3139</v>
      </c>
      <c r="B1653" s="857" t="s">
        <v>3049</v>
      </c>
      <c r="C1653" s="858" t="s">
        <v>14</v>
      </c>
      <c r="D1653" s="859">
        <v>15.9</v>
      </c>
    </row>
    <row r="1654" spans="1:4" x14ac:dyDescent="0.2">
      <c r="A1654" s="852" t="s">
        <v>2463</v>
      </c>
      <c r="B1654" s="853" t="s">
        <v>1436</v>
      </c>
      <c r="C1654" s="854"/>
      <c r="D1654" s="855"/>
    </row>
    <row r="1655" spans="1:4" x14ac:dyDescent="0.2">
      <c r="A1655" s="860" t="s">
        <v>2464</v>
      </c>
      <c r="B1655" s="861" t="s">
        <v>3036</v>
      </c>
      <c r="C1655" s="862" t="s">
        <v>14</v>
      </c>
      <c r="D1655" s="863">
        <v>34.39</v>
      </c>
    </row>
    <row r="1656" spans="1:4" x14ac:dyDescent="0.2">
      <c r="A1656" s="856" t="s">
        <v>2465</v>
      </c>
      <c r="B1656" s="857" t="s">
        <v>3037</v>
      </c>
      <c r="C1656" s="858" t="s">
        <v>14</v>
      </c>
      <c r="D1656" s="859">
        <v>30.31</v>
      </c>
    </row>
    <row r="1657" spans="1:4" x14ac:dyDescent="0.2">
      <c r="A1657" s="860" t="s">
        <v>3140</v>
      </c>
      <c r="B1657" s="861" t="s">
        <v>3039</v>
      </c>
      <c r="C1657" s="862" t="s">
        <v>14</v>
      </c>
      <c r="D1657" s="863">
        <v>30.17</v>
      </c>
    </row>
    <row r="1658" spans="1:4" x14ac:dyDescent="0.2">
      <c r="A1658" s="856" t="s">
        <v>3141</v>
      </c>
      <c r="B1658" s="857" t="s">
        <v>3041</v>
      </c>
      <c r="C1658" s="858" t="s">
        <v>14</v>
      </c>
      <c r="D1658" s="859">
        <v>30.63</v>
      </c>
    </row>
    <row r="1659" spans="1:4" x14ac:dyDescent="0.2">
      <c r="A1659" s="860" t="s">
        <v>3142</v>
      </c>
      <c r="B1659" s="861" t="s">
        <v>3043</v>
      </c>
      <c r="C1659" s="862" t="s">
        <v>14</v>
      </c>
      <c r="D1659" s="863">
        <v>15.79</v>
      </c>
    </row>
    <row r="1660" spans="1:4" ht="25.5" x14ac:dyDescent="0.2">
      <c r="A1660" s="856" t="s">
        <v>3143</v>
      </c>
      <c r="B1660" s="857" t="s">
        <v>3045</v>
      </c>
      <c r="C1660" s="858" t="s">
        <v>14</v>
      </c>
      <c r="D1660" s="859">
        <v>16.059999999999999</v>
      </c>
    </row>
    <row r="1661" spans="1:4" ht="25.5" x14ac:dyDescent="0.2">
      <c r="A1661" s="860" t="s">
        <v>3144</v>
      </c>
      <c r="B1661" s="861" t="s">
        <v>3047</v>
      </c>
      <c r="C1661" s="862" t="s">
        <v>14</v>
      </c>
      <c r="D1661" s="863">
        <v>16.21</v>
      </c>
    </row>
    <row r="1662" spans="1:4" ht="25.5" x14ac:dyDescent="0.2">
      <c r="A1662" s="856" t="s">
        <v>3145</v>
      </c>
      <c r="B1662" s="857" t="s">
        <v>3049</v>
      </c>
      <c r="C1662" s="858" t="s">
        <v>14</v>
      </c>
      <c r="D1662" s="859">
        <v>15.9</v>
      </c>
    </row>
    <row r="1663" spans="1:4" x14ac:dyDescent="0.2">
      <c r="A1663" s="852" t="s">
        <v>2466</v>
      </c>
      <c r="B1663" s="853" t="s">
        <v>1439</v>
      </c>
      <c r="C1663" s="854"/>
      <c r="D1663" s="855"/>
    </row>
    <row r="1664" spans="1:4" x14ac:dyDescent="0.2">
      <c r="A1664" s="860" t="s">
        <v>2467</v>
      </c>
      <c r="B1664" s="861" t="s">
        <v>3036</v>
      </c>
      <c r="C1664" s="862" t="s">
        <v>14</v>
      </c>
      <c r="D1664" s="863">
        <v>34.39</v>
      </c>
    </row>
    <row r="1665" spans="1:4" x14ac:dyDescent="0.2">
      <c r="A1665" s="856" t="s">
        <v>2468</v>
      </c>
      <c r="B1665" s="857" t="s">
        <v>3037</v>
      </c>
      <c r="C1665" s="858" t="s">
        <v>14</v>
      </c>
      <c r="D1665" s="859">
        <v>30.31</v>
      </c>
    </row>
    <row r="1666" spans="1:4" x14ac:dyDescent="0.2">
      <c r="A1666" s="860" t="s">
        <v>3146</v>
      </c>
      <c r="B1666" s="861" t="s">
        <v>3039</v>
      </c>
      <c r="C1666" s="862" t="s">
        <v>14</v>
      </c>
      <c r="D1666" s="863">
        <v>30.17</v>
      </c>
    </row>
    <row r="1667" spans="1:4" x14ac:dyDescent="0.2">
      <c r="A1667" s="856" t="s">
        <v>3147</v>
      </c>
      <c r="B1667" s="857" t="s">
        <v>3041</v>
      </c>
      <c r="C1667" s="858" t="s">
        <v>14</v>
      </c>
      <c r="D1667" s="859">
        <v>30.63</v>
      </c>
    </row>
    <row r="1668" spans="1:4" x14ac:dyDescent="0.2">
      <c r="A1668" s="860" t="s">
        <v>3148</v>
      </c>
      <c r="B1668" s="861" t="s">
        <v>3043</v>
      </c>
      <c r="C1668" s="862" t="s">
        <v>14</v>
      </c>
      <c r="D1668" s="863">
        <v>15.79</v>
      </c>
    </row>
    <row r="1669" spans="1:4" ht="25.5" x14ac:dyDescent="0.2">
      <c r="A1669" s="856" t="s">
        <v>3149</v>
      </c>
      <c r="B1669" s="857" t="s">
        <v>3045</v>
      </c>
      <c r="C1669" s="858" t="s">
        <v>14</v>
      </c>
      <c r="D1669" s="859">
        <v>16.059999999999999</v>
      </c>
    </row>
    <row r="1670" spans="1:4" ht="25.5" x14ac:dyDescent="0.2">
      <c r="A1670" s="860" t="s">
        <v>3150</v>
      </c>
      <c r="B1670" s="861" t="s">
        <v>3047</v>
      </c>
      <c r="C1670" s="862" t="s">
        <v>14</v>
      </c>
      <c r="D1670" s="863">
        <v>16.21</v>
      </c>
    </row>
    <row r="1671" spans="1:4" ht="25.5" x14ac:dyDescent="0.2">
      <c r="A1671" s="856" t="s">
        <v>3151</v>
      </c>
      <c r="B1671" s="857" t="s">
        <v>3049</v>
      </c>
      <c r="C1671" s="858" t="s">
        <v>14</v>
      </c>
      <c r="D1671" s="859">
        <v>15.9</v>
      </c>
    </row>
    <row r="1672" spans="1:4" x14ac:dyDescent="0.2">
      <c r="A1672" s="852" t="s">
        <v>2469</v>
      </c>
      <c r="B1672" s="853" t="s">
        <v>1442</v>
      </c>
      <c r="C1672" s="854"/>
      <c r="D1672" s="855"/>
    </row>
    <row r="1673" spans="1:4" x14ac:dyDescent="0.2">
      <c r="A1673" s="860" t="s">
        <v>2470</v>
      </c>
      <c r="B1673" s="861" t="s">
        <v>3036</v>
      </c>
      <c r="C1673" s="862" t="s">
        <v>14</v>
      </c>
      <c r="D1673" s="863">
        <v>70.959999999999994</v>
      </c>
    </row>
    <row r="1674" spans="1:4" x14ac:dyDescent="0.2">
      <c r="A1674" s="856" t="s">
        <v>2471</v>
      </c>
      <c r="B1674" s="857" t="s">
        <v>3037</v>
      </c>
      <c r="C1674" s="858" t="s">
        <v>14</v>
      </c>
      <c r="D1674" s="859">
        <v>36.270000000000003</v>
      </c>
    </row>
    <row r="1675" spans="1:4" x14ac:dyDescent="0.2">
      <c r="A1675" s="860" t="s">
        <v>3152</v>
      </c>
      <c r="B1675" s="861" t="s">
        <v>3039</v>
      </c>
      <c r="C1675" s="862" t="s">
        <v>14</v>
      </c>
      <c r="D1675" s="863">
        <v>15.2</v>
      </c>
    </row>
    <row r="1676" spans="1:4" x14ac:dyDescent="0.2">
      <c r="A1676" s="856" t="s">
        <v>3153</v>
      </c>
      <c r="B1676" s="857" t="s">
        <v>3041</v>
      </c>
      <c r="C1676" s="858" t="s">
        <v>14</v>
      </c>
      <c r="D1676" s="859">
        <v>51.68</v>
      </c>
    </row>
    <row r="1677" spans="1:4" x14ac:dyDescent="0.2">
      <c r="A1677" s="860" t="s">
        <v>3154</v>
      </c>
      <c r="B1677" s="861" t="s">
        <v>3043</v>
      </c>
      <c r="C1677" s="862" t="s">
        <v>14</v>
      </c>
      <c r="D1677" s="863">
        <v>89.24</v>
      </c>
    </row>
    <row r="1678" spans="1:4" ht="25.5" x14ac:dyDescent="0.2">
      <c r="A1678" s="856" t="s">
        <v>3155</v>
      </c>
      <c r="B1678" s="857" t="s">
        <v>3045</v>
      </c>
      <c r="C1678" s="858" t="s">
        <v>14</v>
      </c>
      <c r="D1678" s="859">
        <v>19</v>
      </c>
    </row>
    <row r="1679" spans="1:4" ht="25.5" x14ac:dyDescent="0.2">
      <c r="A1679" s="860" t="s">
        <v>3156</v>
      </c>
      <c r="B1679" s="861" t="s">
        <v>3047</v>
      </c>
      <c r="C1679" s="862" t="s">
        <v>14</v>
      </c>
      <c r="D1679" s="863">
        <v>18.62</v>
      </c>
    </row>
    <row r="1680" spans="1:4" ht="25.5" x14ac:dyDescent="0.2">
      <c r="A1680" s="856" t="s">
        <v>3157</v>
      </c>
      <c r="B1680" s="857" t="s">
        <v>3049</v>
      </c>
      <c r="C1680" s="858" t="s">
        <v>14</v>
      </c>
      <c r="D1680" s="859">
        <v>23.66</v>
      </c>
    </row>
    <row r="1681" spans="1:4" x14ac:dyDescent="0.2">
      <c r="A1681" s="852" t="s">
        <v>2472</v>
      </c>
      <c r="B1681" s="853" t="s">
        <v>1445</v>
      </c>
      <c r="C1681" s="854"/>
      <c r="D1681" s="855"/>
    </row>
    <row r="1682" spans="1:4" x14ac:dyDescent="0.2">
      <c r="A1682" s="860" t="s">
        <v>2473</v>
      </c>
      <c r="B1682" s="861" t="s">
        <v>3036</v>
      </c>
      <c r="C1682" s="862" t="s">
        <v>14</v>
      </c>
      <c r="D1682" s="863">
        <v>21.62</v>
      </c>
    </row>
    <row r="1683" spans="1:4" x14ac:dyDescent="0.2">
      <c r="A1683" s="856" t="s">
        <v>2474</v>
      </c>
      <c r="B1683" s="857" t="s">
        <v>3037</v>
      </c>
      <c r="C1683" s="858" t="s">
        <v>14</v>
      </c>
      <c r="D1683" s="859">
        <v>49.02</v>
      </c>
    </row>
    <row r="1684" spans="1:4" x14ac:dyDescent="0.2">
      <c r="A1684" s="860" t="s">
        <v>3158</v>
      </c>
      <c r="B1684" s="861" t="s">
        <v>3039</v>
      </c>
      <c r="C1684" s="862" t="s">
        <v>14</v>
      </c>
      <c r="D1684" s="863">
        <v>63.99</v>
      </c>
    </row>
    <row r="1685" spans="1:4" x14ac:dyDescent="0.2">
      <c r="A1685" s="856" t="s">
        <v>3159</v>
      </c>
      <c r="B1685" s="857" t="s">
        <v>3041</v>
      </c>
      <c r="C1685" s="858" t="s">
        <v>14</v>
      </c>
      <c r="D1685" s="859">
        <v>22.17</v>
      </c>
    </row>
    <row r="1686" spans="1:4" x14ac:dyDescent="0.2">
      <c r="A1686" s="860" t="s">
        <v>3160</v>
      </c>
      <c r="B1686" s="861" t="s">
        <v>3043</v>
      </c>
      <c r="C1686" s="862" t="s">
        <v>14</v>
      </c>
      <c r="D1686" s="863">
        <v>1.88</v>
      </c>
    </row>
    <row r="1687" spans="1:4" ht="25.5" x14ac:dyDescent="0.2">
      <c r="A1687" s="856" t="s">
        <v>3161</v>
      </c>
      <c r="B1687" s="857" t="s">
        <v>3045</v>
      </c>
      <c r="C1687" s="858" t="s">
        <v>14</v>
      </c>
      <c r="D1687" s="859">
        <v>9.5399999999999991</v>
      </c>
    </row>
    <row r="1688" spans="1:4" ht="25.5" x14ac:dyDescent="0.2">
      <c r="A1688" s="860" t="s">
        <v>3162</v>
      </c>
      <c r="B1688" s="861" t="s">
        <v>3047</v>
      </c>
      <c r="C1688" s="862" t="s">
        <v>14</v>
      </c>
      <c r="D1688" s="863">
        <v>10.47</v>
      </c>
    </row>
    <row r="1689" spans="1:4" ht="25.5" x14ac:dyDescent="0.2">
      <c r="A1689" s="856" t="s">
        <v>3163</v>
      </c>
      <c r="B1689" s="857" t="s">
        <v>3049</v>
      </c>
      <c r="C1689" s="858" t="s">
        <v>14</v>
      </c>
      <c r="D1689" s="859">
        <v>4.41</v>
      </c>
    </row>
    <row r="1690" spans="1:4" x14ac:dyDescent="0.2">
      <c r="A1690" s="852" t="s">
        <v>2475</v>
      </c>
      <c r="B1690" s="853" t="s">
        <v>1448</v>
      </c>
      <c r="C1690" s="854"/>
      <c r="D1690" s="855"/>
    </row>
    <row r="1691" spans="1:4" x14ac:dyDescent="0.2">
      <c r="A1691" s="860" t="s">
        <v>2476</v>
      </c>
      <c r="B1691" s="861" t="s">
        <v>3036</v>
      </c>
      <c r="C1691" s="862" t="s">
        <v>14</v>
      </c>
      <c r="D1691" s="863">
        <v>11.15</v>
      </c>
    </row>
    <row r="1692" spans="1:4" x14ac:dyDescent="0.2">
      <c r="A1692" s="856" t="s">
        <v>2477</v>
      </c>
      <c r="B1692" s="857" t="s">
        <v>3037</v>
      </c>
      <c r="C1692" s="858" t="s">
        <v>14</v>
      </c>
      <c r="D1692" s="859">
        <v>14.46</v>
      </c>
    </row>
    <row r="1693" spans="1:4" x14ac:dyDescent="0.2">
      <c r="A1693" s="860" t="s">
        <v>3164</v>
      </c>
      <c r="B1693" s="861" t="s">
        <v>3039</v>
      </c>
      <c r="C1693" s="862" t="s">
        <v>14</v>
      </c>
      <c r="D1693" s="863">
        <v>29.31</v>
      </c>
    </row>
    <row r="1694" spans="1:4" x14ac:dyDescent="0.2">
      <c r="A1694" s="856" t="s">
        <v>3165</v>
      </c>
      <c r="B1694" s="857" t="s">
        <v>3041</v>
      </c>
      <c r="C1694" s="858" t="s">
        <v>14</v>
      </c>
      <c r="D1694" s="859">
        <v>8.01</v>
      </c>
    </row>
    <row r="1695" spans="1:4" x14ac:dyDescent="0.2">
      <c r="A1695" s="860" t="s">
        <v>3166</v>
      </c>
      <c r="B1695" s="861" t="s">
        <v>3043</v>
      </c>
      <c r="C1695" s="862" t="s">
        <v>14</v>
      </c>
      <c r="D1695" s="863">
        <v>1.65</v>
      </c>
    </row>
    <row r="1696" spans="1:4" ht="25.5" x14ac:dyDescent="0.2">
      <c r="A1696" s="856" t="s">
        <v>3167</v>
      </c>
      <c r="B1696" s="857" t="s">
        <v>3045</v>
      </c>
      <c r="C1696" s="858" t="s">
        <v>14</v>
      </c>
      <c r="D1696" s="859">
        <v>14.03</v>
      </c>
    </row>
    <row r="1697" spans="1:7" ht="25.5" x14ac:dyDescent="0.2">
      <c r="A1697" s="860" t="s">
        <v>3168</v>
      </c>
      <c r="B1697" s="861" t="s">
        <v>3047</v>
      </c>
      <c r="C1697" s="862" t="s">
        <v>14</v>
      </c>
      <c r="D1697" s="863">
        <v>14.67</v>
      </c>
    </row>
    <row r="1698" spans="1:7" ht="25.5" x14ac:dyDescent="0.2">
      <c r="A1698" s="856" t="s">
        <v>3169</v>
      </c>
      <c r="B1698" s="857" t="s">
        <v>3049</v>
      </c>
      <c r="C1698" s="858" t="s">
        <v>14</v>
      </c>
      <c r="D1698" s="859">
        <v>5.49</v>
      </c>
    </row>
    <row r="1699" spans="1:7" x14ac:dyDescent="0.2">
      <c r="A1699" s="852" t="s">
        <v>2478</v>
      </c>
      <c r="B1699" s="853" t="s">
        <v>1502</v>
      </c>
      <c r="C1699" s="854"/>
      <c r="D1699" s="855"/>
    </row>
    <row r="1700" spans="1:7" x14ac:dyDescent="0.2">
      <c r="A1700" s="860" t="s">
        <v>2479</v>
      </c>
      <c r="B1700" s="861" t="s">
        <v>3036</v>
      </c>
      <c r="C1700" s="862" t="s">
        <v>14</v>
      </c>
      <c r="D1700" s="863">
        <v>1.36</v>
      </c>
    </row>
    <row r="1701" spans="1:7" x14ac:dyDescent="0.2">
      <c r="A1701" s="856" t="s">
        <v>2480</v>
      </c>
      <c r="B1701" s="857" t="s">
        <v>3037</v>
      </c>
      <c r="C1701" s="858" t="s">
        <v>14</v>
      </c>
      <c r="D1701" s="859">
        <v>4.38</v>
      </c>
    </row>
    <row r="1702" spans="1:7" x14ac:dyDescent="0.2">
      <c r="A1702" s="860" t="s">
        <v>3170</v>
      </c>
      <c r="B1702" s="861" t="s">
        <v>3039</v>
      </c>
      <c r="C1702" s="862" t="s">
        <v>14</v>
      </c>
      <c r="D1702" s="863">
        <v>17.350000000000001</v>
      </c>
    </row>
    <row r="1703" spans="1:7" x14ac:dyDescent="0.2">
      <c r="A1703" s="856" t="s">
        <v>3171</v>
      </c>
      <c r="B1703" s="857" t="s">
        <v>3041</v>
      </c>
      <c r="C1703" s="858" t="s">
        <v>14</v>
      </c>
      <c r="D1703" s="859">
        <v>6.53</v>
      </c>
    </row>
    <row r="1704" spans="1:7" x14ac:dyDescent="0.2">
      <c r="A1704" s="860" t="s">
        <v>3172</v>
      </c>
      <c r="B1704" s="861" t="s">
        <v>3043</v>
      </c>
      <c r="C1704" s="862" t="s">
        <v>14</v>
      </c>
      <c r="D1704" s="863">
        <v>12.71</v>
      </c>
    </row>
    <row r="1705" spans="1:7" ht="25.5" x14ac:dyDescent="0.2">
      <c r="A1705" s="856" t="s">
        <v>3173</v>
      </c>
      <c r="B1705" s="857" t="s">
        <v>3045</v>
      </c>
      <c r="C1705" s="858" t="s">
        <v>14</v>
      </c>
      <c r="D1705" s="859">
        <v>20.059999999999999</v>
      </c>
    </row>
    <row r="1706" spans="1:7" ht="25.5" x14ac:dyDescent="0.2">
      <c r="A1706" s="860" t="s">
        <v>3174</v>
      </c>
      <c r="B1706" s="861" t="s">
        <v>3047</v>
      </c>
      <c r="C1706" s="862" t="s">
        <v>14</v>
      </c>
      <c r="D1706" s="863">
        <v>39.17</v>
      </c>
    </row>
    <row r="1707" spans="1:7" ht="25.5" x14ac:dyDescent="0.2">
      <c r="A1707" s="856" t="s">
        <v>3175</v>
      </c>
      <c r="B1707" s="857" t="s">
        <v>3049</v>
      </c>
      <c r="C1707" s="858" t="s">
        <v>14</v>
      </c>
      <c r="D1707" s="859">
        <v>5.07</v>
      </c>
    </row>
    <row r="1708" spans="1:7" x14ac:dyDescent="0.2">
      <c r="A1708" s="848" t="s">
        <v>1115</v>
      </c>
      <c r="B1708" s="849" t="s">
        <v>1105</v>
      </c>
      <c r="C1708" s="850"/>
      <c r="D1708" s="851">
        <f>SUM(D1710:D1818)</f>
        <v>5060.3099999999977</v>
      </c>
    </row>
    <row r="1709" spans="1:7" x14ac:dyDescent="0.2">
      <c r="A1709" s="852" t="s">
        <v>2481</v>
      </c>
      <c r="B1709" s="853" t="s">
        <v>1420</v>
      </c>
      <c r="C1709" s="854"/>
      <c r="D1709" s="855"/>
    </row>
    <row r="1710" spans="1:7" x14ac:dyDescent="0.2">
      <c r="A1710" s="860" t="s">
        <v>2482</v>
      </c>
      <c r="B1710" s="861" t="s">
        <v>3176</v>
      </c>
      <c r="C1710" s="862" t="s">
        <v>14</v>
      </c>
      <c r="D1710" s="863">
        <v>126.68</v>
      </c>
      <c r="F1710" s="1065" t="s">
        <v>3176</v>
      </c>
      <c r="G1710" s="1065">
        <f>SUMIF($B$1710:$B$1818,F1710,$D$1710:$D$1818)</f>
        <v>1207.4499999999996</v>
      </c>
    </row>
    <row r="1711" spans="1:7" x14ac:dyDescent="0.2">
      <c r="A1711" s="856" t="s">
        <v>3177</v>
      </c>
      <c r="B1711" s="857" t="s">
        <v>3178</v>
      </c>
      <c r="C1711" s="858" t="s">
        <v>14</v>
      </c>
      <c r="D1711" s="859">
        <v>97.21</v>
      </c>
      <c r="F1711" s="1064" t="s">
        <v>3178</v>
      </c>
      <c r="G1711" s="1064">
        <f>SUMIF($B$1710:$B$1818,F1711,$D$1710:$D$1818)</f>
        <v>1167.9700000000003</v>
      </c>
    </row>
    <row r="1712" spans="1:7" x14ac:dyDescent="0.2">
      <c r="A1712" s="860" t="s">
        <v>3179</v>
      </c>
      <c r="B1712" s="861" t="s">
        <v>3180</v>
      </c>
      <c r="C1712" s="862" t="s">
        <v>14</v>
      </c>
      <c r="D1712" s="863">
        <v>85.45</v>
      </c>
      <c r="F1712" s="1068" t="s">
        <v>3180</v>
      </c>
      <c r="G1712" s="1068">
        <f>SUMIF($B$1710:$B$1818,F1712,$D$1710:$D$1818)</f>
        <v>1199.56</v>
      </c>
    </row>
    <row r="1713" spans="1:7" x14ac:dyDescent="0.2">
      <c r="A1713" s="856" t="s">
        <v>3181</v>
      </c>
      <c r="B1713" s="857" t="s">
        <v>3182</v>
      </c>
      <c r="C1713" s="858" t="s">
        <v>14</v>
      </c>
      <c r="D1713" s="859">
        <v>109.31</v>
      </c>
      <c r="F1713" s="1067" t="s">
        <v>3182</v>
      </c>
      <c r="G1713" s="1067">
        <f>SUMIF($B$1710:$B$1818,F1713,$D$1710:$D$1818)</f>
        <v>1485.3299999999997</v>
      </c>
    </row>
    <row r="1714" spans="1:7" x14ac:dyDescent="0.2">
      <c r="A1714" s="852" t="s">
        <v>2483</v>
      </c>
      <c r="B1714" s="853" t="s">
        <v>1421</v>
      </c>
      <c r="C1714" s="854"/>
      <c r="D1714" s="855"/>
    </row>
    <row r="1715" spans="1:7" x14ac:dyDescent="0.2">
      <c r="A1715" s="860" t="s">
        <v>2484</v>
      </c>
      <c r="B1715" s="861" t="s">
        <v>3176</v>
      </c>
      <c r="C1715" s="862" t="s">
        <v>14</v>
      </c>
      <c r="D1715" s="863">
        <v>64.89</v>
      </c>
    </row>
    <row r="1716" spans="1:7" x14ac:dyDescent="0.2">
      <c r="A1716" s="856" t="s">
        <v>3183</v>
      </c>
      <c r="B1716" s="857" t="s">
        <v>3178</v>
      </c>
      <c r="C1716" s="858" t="s">
        <v>14</v>
      </c>
      <c r="D1716" s="859">
        <v>62.68</v>
      </c>
    </row>
    <row r="1717" spans="1:7" x14ac:dyDescent="0.2">
      <c r="A1717" s="860" t="s">
        <v>3184</v>
      </c>
      <c r="B1717" s="861" t="s">
        <v>3180</v>
      </c>
      <c r="C1717" s="862" t="s">
        <v>14</v>
      </c>
      <c r="D1717" s="863">
        <v>60.26</v>
      </c>
    </row>
    <row r="1718" spans="1:7" x14ac:dyDescent="0.2">
      <c r="A1718" s="856" t="s">
        <v>3185</v>
      </c>
      <c r="B1718" s="857" t="s">
        <v>3182</v>
      </c>
      <c r="C1718" s="858" t="s">
        <v>14</v>
      </c>
      <c r="D1718" s="859">
        <v>75.03</v>
      </c>
    </row>
    <row r="1719" spans="1:7" x14ac:dyDescent="0.2">
      <c r="A1719" s="852" t="s">
        <v>2485</v>
      </c>
      <c r="B1719" s="853" t="s">
        <v>1422</v>
      </c>
      <c r="C1719" s="854"/>
      <c r="D1719" s="855"/>
    </row>
    <row r="1720" spans="1:7" x14ac:dyDescent="0.2">
      <c r="A1720" s="860" t="s">
        <v>2486</v>
      </c>
      <c r="B1720" s="861" t="s">
        <v>3176</v>
      </c>
      <c r="C1720" s="862" t="s">
        <v>14</v>
      </c>
      <c r="D1720" s="863">
        <v>49.76</v>
      </c>
    </row>
    <row r="1721" spans="1:7" x14ac:dyDescent="0.2">
      <c r="A1721" s="856" t="s">
        <v>3186</v>
      </c>
      <c r="B1721" s="857" t="s">
        <v>3178</v>
      </c>
      <c r="C1721" s="858" t="s">
        <v>14</v>
      </c>
      <c r="D1721" s="859">
        <v>62.64</v>
      </c>
    </row>
    <row r="1722" spans="1:7" x14ac:dyDescent="0.2">
      <c r="A1722" s="860" t="s">
        <v>3187</v>
      </c>
      <c r="B1722" s="861" t="s">
        <v>3180</v>
      </c>
      <c r="C1722" s="862" t="s">
        <v>14</v>
      </c>
      <c r="D1722" s="863">
        <v>62.29</v>
      </c>
    </row>
    <row r="1723" spans="1:7" x14ac:dyDescent="0.2">
      <c r="A1723" s="856" t="s">
        <v>3188</v>
      </c>
      <c r="B1723" s="857" t="s">
        <v>3182</v>
      </c>
      <c r="C1723" s="858" t="s">
        <v>14</v>
      </c>
      <c r="D1723" s="859">
        <v>75.010000000000005</v>
      </c>
    </row>
    <row r="1724" spans="1:7" x14ac:dyDescent="0.2">
      <c r="A1724" s="852" t="s">
        <v>2487</v>
      </c>
      <c r="B1724" s="853" t="s">
        <v>1423</v>
      </c>
      <c r="C1724" s="854"/>
      <c r="D1724" s="855"/>
    </row>
    <row r="1725" spans="1:7" x14ac:dyDescent="0.2">
      <c r="A1725" s="860" t="s">
        <v>2488</v>
      </c>
      <c r="B1725" s="861" t="s">
        <v>3176</v>
      </c>
      <c r="C1725" s="862" t="s">
        <v>14</v>
      </c>
      <c r="D1725" s="863">
        <v>52.64</v>
      </c>
    </row>
    <row r="1726" spans="1:7" x14ac:dyDescent="0.2">
      <c r="A1726" s="856" t="s">
        <v>3189</v>
      </c>
      <c r="B1726" s="857" t="s">
        <v>3178</v>
      </c>
      <c r="C1726" s="858" t="s">
        <v>14</v>
      </c>
      <c r="D1726" s="859">
        <v>108.99</v>
      </c>
    </row>
    <row r="1727" spans="1:7" x14ac:dyDescent="0.2">
      <c r="A1727" s="860" t="s">
        <v>3190</v>
      </c>
      <c r="B1727" s="861" t="s">
        <v>3180</v>
      </c>
      <c r="C1727" s="862" t="s">
        <v>14</v>
      </c>
      <c r="D1727" s="863">
        <v>107.83</v>
      </c>
    </row>
    <row r="1728" spans="1:7" x14ac:dyDescent="0.2">
      <c r="A1728" s="856" t="s">
        <v>3191</v>
      </c>
      <c r="B1728" s="857" t="s">
        <v>3182</v>
      </c>
      <c r="C1728" s="858" t="s">
        <v>14</v>
      </c>
      <c r="D1728" s="859">
        <v>130.91</v>
      </c>
    </row>
    <row r="1729" spans="1:4" x14ac:dyDescent="0.2">
      <c r="A1729" s="852" t="s">
        <v>2489</v>
      </c>
      <c r="B1729" s="853" t="s">
        <v>677</v>
      </c>
      <c r="C1729" s="854"/>
      <c r="D1729" s="855"/>
    </row>
    <row r="1730" spans="1:4" x14ac:dyDescent="0.2">
      <c r="A1730" s="860" t="s">
        <v>2490</v>
      </c>
      <c r="B1730" s="861" t="s">
        <v>3176</v>
      </c>
      <c r="C1730" s="862" t="s">
        <v>14</v>
      </c>
      <c r="D1730" s="863">
        <v>50.29</v>
      </c>
    </row>
    <row r="1731" spans="1:4" x14ac:dyDescent="0.2">
      <c r="A1731" s="856" t="s">
        <v>3192</v>
      </c>
      <c r="B1731" s="857" t="s">
        <v>3178</v>
      </c>
      <c r="C1731" s="858" t="s">
        <v>14</v>
      </c>
      <c r="D1731" s="859">
        <v>101.59</v>
      </c>
    </row>
    <row r="1732" spans="1:4" x14ac:dyDescent="0.2">
      <c r="A1732" s="860" t="s">
        <v>3193</v>
      </c>
      <c r="B1732" s="861" t="s">
        <v>3180</v>
      </c>
      <c r="C1732" s="862" t="s">
        <v>14</v>
      </c>
      <c r="D1732" s="863">
        <v>102.1</v>
      </c>
    </row>
    <row r="1733" spans="1:4" x14ac:dyDescent="0.2">
      <c r="A1733" s="856" t="s">
        <v>3194</v>
      </c>
      <c r="B1733" s="857" t="s">
        <v>3182</v>
      </c>
      <c r="C1733" s="858" t="s">
        <v>14</v>
      </c>
      <c r="D1733" s="859">
        <v>155.63</v>
      </c>
    </row>
    <row r="1734" spans="1:4" x14ac:dyDescent="0.2">
      <c r="A1734" s="852" t="s">
        <v>2491</v>
      </c>
      <c r="B1734" s="853" t="s">
        <v>1424</v>
      </c>
      <c r="C1734" s="854"/>
      <c r="D1734" s="855"/>
    </row>
    <row r="1735" spans="1:4" x14ac:dyDescent="0.2">
      <c r="A1735" s="860" t="s">
        <v>2492</v>
      </c>
      <c r="B1735" s="861" t="s">
        <v>3176</v>
      </c>
      <c r="C1735" s="862" t="s">
        <v>14</v>
      </c>
      <c r="D1735" s="863">
        <v>50.18</v>
      </c>
    </row>
    <row r="1736" spans="1:4" x14ac:dyDescent="0.2">
      <c r="A1736" s="856" t="s">
        <v>3195</v>
      </c>
      <c r="B1736" s="857" t="s">
        <v>3178</v>
      </c>
      <c r="C1736" s="858" t="s">
        <v>14</v>
      </c>
      <c r="D1736" s="859">
        <v>38.69</v>
      </c>
    </row>
    <row r="1737" spans="1:4" x14ac:dyDescent="0.2">
      <c r="A1737" s="860" t="s">
        <v>3196</v>
      </c>
      <c r="B1737" s="861" t="s">
        <v>3180</v>
      </c>
      <c r="C1737" s="862" t="s">
        <v>14</v>
      </c>
      <c r="D1737" s="863">
        <v>38.619999999999997</v>
      </c>
    </row>
    <row r="1738" spans="1:4" x14ac:dyDescent="0.2">
      <c r="A1738" s="856" t="s">
        <v>3197</v>
      </c>
      <c r="B1738" s="857" t="s">
        <v>3182</v>
      </c>
      <c r="C1738" s="858" t="s">
        <v>14</v>
      </c>
      <c r="D1738" s="859">
        <v>91.95</v>
      </c>
    </row>
    <row r="1739" spans="1:4" x14ac:dyDescent="0.2">
      <c r="A1739" s="852" t="s">
        <v>2493</v>
      </c>
      <c r="B1739" s="853" t="s">
        <v>1425</v>
      </c>
      <c r="C1739" s="854"/>
      <c r="D1739" s="855"/>
    </row>
    <row r="1740" spans="1:4" x14ac:dyDescent="0.2">
      <c r="A1740" s="860" t="s">
        <v>2494</v>
      </c>
      <c r="B1740" s="861" t="s">
        <v>3176</v>
      </c>
      <c r="C1740" s="862" t="s">
        <v>14</v>
      </c>
      <c r="D1740" s="863">
        <v>50.18</v>
      </c>
    </row>
    <row r="1741" spans="1:4" x14ac:dyDescent="0.2">
      <c r="A1741" s="856" t="s">
        <v>3198</v>
      </c>
      <c r="B1741" s="857" t="s">
        <v>3178</v>
      </c>
      <c r="C1741" s="858" t="s">
        <v>14</v>
      </c>
      <c r="D1741" s="859">
        <v>38.69</v>
      </c>
    </row>
    <row r="1742" spans="1:4" x14ac:dyDescent="0.2">
      <c r="A1742" s="860" t="s">
        <v>3199</v>
      </c>
      <c r="B1742" s="861" t="s">
        <v>3180</v>
      </c>
      <c r="C1742" s="862" t="s">
        <v>14</v>
      </c>
      <c r="D1742" s="863">
        <v>38.619999999999997</v>
      </c>
    </row>
    <row r="1743" spans="1:4" x14ac:dyDescent="0.2">
      <c r="A1743" s="856" t="s">
        <v>3200</v>
      </c>
      <c r="B1743" s="857" t="s">
        <v>3182</v>
      </c>
      <c r="C1743" s="858" t="s">
        <v>14</v>
      </c>
      <c r="D1743" s="859">
        <v>91.95</v>
      </c>
    </row>
    <row r="1744" spans="1:4" x14ac:dyDescent="0.2">
      <c r="A1744" s="852" t="s">
        <v>2495</v>
      </c>
      <c r="B1744" s="853" t="s">
        <v>1426</v>
      </c>
      <c r="C1744" s="854"/>
      <c r="D1744" s="855"/>
    </row>
    <row r="1745" spans="1:4" x14ac:dyDescent="0.2">
      <c r="A1745" s="860" t="s">
        <v>2496</v>
      </c>
      <c r="B1745" s="861" t="s">
        <v>3176</v>
      </c>
      <c r="C1745" s="862" t="s">
        <v>14</v>
      </c>
      <c r="D1745" s="863">
        <v>50.18</v>
      </c>
    </row>
    <row r="1746" spans="1:4" x14ac:dyDescent="0.2">
      <c r="A1746" s="856" t="s">
        <v>3201</v>
      </c>
      <c r="B1746" s="857" t="s">
        <v>3178</v>
      </c>
      <c r="C1746" s="858" t="s">
        <v>14</v>
      </c>
      <c r="D1746" s="859">
        <v>38.69</v>
      </c>
    </row>
    <row r="1747" spans="1:4" x14ac:dyDescent="0.2">
      <c r="A1747" s="860" t="s">
        <v>3202</v>
      </c>
      <c r="B1747" s="861" t="s">
        <v>3180</v>
      </c>
      <c r="C1747" s="862" t="s">
        <v>14</v>
      </c>
      <c r="D1747" s="863">
        <v>38.619999999999997</v>
      </c>
    </row>
    <row r="1748" spans="1:4" x14ac:dyDescent="0.2">
      <c r="A1748" s="856" t="s">
        <v>3203</v>
      </c>
      <c r="B1748" s="857" t="s">
        <v>3182</v>
      </c>
      <c r="C1748" s="858" t="s">
        <v>14</v>
      </c>
      <c r="D1748" s="859">
        <v>91.95</v>
      </c>
    </row>
    <row r="1749" spans="1:4" x14ac:dyDescent="0.2">
      <c r="A1749" s="852" t="s">
        <v>2497</v>
      </c>
      <c r="B1749" s="853" t="s">
        <v>1427</v>
      </c>
      <c r="C1749" s="854"/>
      <c r="D1749" s="855"/>
    </row>
    <row r="1750" spans="1:4" x14ac:dyDescent="0.2">
      <c r="A1750" s="860" t="s">
        <v>2498</v>
      </c>
      <c r="B1750" s="861" t="s">
        <v>3176</v>
      </c>
      <c r="C1750" s="862" t="s">
        <v>14</v>
      </c>
      <c r="D1750" s="863">
        <v>50.18</v>
      </c>
    </row>
    <row r="1751" spans="1:4" x14ac:dyDescent="0.2">
      <c r="A1751" s="856" t="s">
        <v>3204</v>
      </c>
      <c r="B1751" s="857" t="s">
        <v>3178</v>
      </c>
      <c r="C1751" s="858" t="s">
        <v>14</v>
      </c>
      <c r="D1751" s="859">
        <v>38.69</v>
      </c>
    </row>
    <row r="1752" spans="1:4" x14ac:dyDescent="0.2">
      <c r="A1752" s="860" t="s">
        <v>3205</v>
      </c>
      <c r="B1752" s="861" t="s">
        <v>3180</v>
      </c>
      <c r="C1752" s="862" t="s">
        <v>14</v>
      </c>
      <c r="D1752" s="863">
        <v>38.619999999999997</v>
      </c>
    </row>
    <row r="1753" spans="1:4" x14ac:dyDescent="0.2">
      <c r="A1753" s="856" t="s">
        <v>3206</v>
      </c>
      <c r="B1753" s="857" t="s">
        <v>3182</v>
      </c>
      <c r="C1753" s="858" t="s">
        <v>14</v>
      </c>
      <c r="D1753" s="859">
        <v>91.95</v>
      </c>
    </row>
    <row r="1754" spans="1:4" x14ac:dyDescent="0.2">
      <c r="A1754" s="852" t="s">
        <v>2499</v>
      </c>
      <c r="B1754" s="853" t="s">
        <v>1428</v>
      </c>
      <c r="C1754" s="854"/>
      <c r="D1754" s="855"/>
    </row>
    <row r="1755" spans="1:4" x14ac:dyDescent="0.2">
      <c r="A1755" s="860" t="s">
        <v>2500</v>
      </c>
      <c r="B1755" s="861" t="s">
        <v>3176</v>
      </c>
      <c r="C1755" s="862" t="s">
        <v>14</v>
      </c>
      <c r="D1755" s="863">
        <v>50.18</v>
      </c>
    </row>
    <row r="1756" spans="1:4" x14ac:dyDescent="0.2">
      <c r="A1756" s="856" t="s">
        <v>3207</v>
      </c>
      <c r="B1756" s="857" t="s">
        <v>3178</v>
      </c>
      <c r="C1756" s="858" t="s">
        <v>14</v>
      </c>
      <c r="D1756" s="859">
        <v>46.37</v>
      </c>
    </row>
    <row r="1757" spans="1:4" x14ac:dyDescent="0.2">
      <c r="A1757" s="860" t="s">
        <v>3208</v>
      </c>
      <c r="B1757" s="861" t="s">
        <v>3180</v>
      </c>
      <c r="C1757" s="862" t="s">
        <v>14</v>
      </c>
      <c r="D1757" s="863">
        <v>46.38</v>
      </c>
    </row>
    <row r="1758" spans="1:4" x14ac:dyDescent="0.2">
      <c r="A1758" s="856" t="s">
        <v>3209</v>
      </c>
      <c r="B1758" s="857" t="s">
        <v>3182</v>
      </c>
      <c r="C1758" s="858" t="s">
        <v>14</v>
      </c>
      <c r="D1758" s="859">
        <v>46.53</v>
      </c>
    </row>
    <row r="1759" spans="1:4" x14ac:dyDescent="0.2">
      <c r="A1759" s="852" t="s">
        <v>2501</v>
      </c>
      <c r="B1759" s="853" t="s">
        <v>1429</v>
      </c>
      <c r="C1759" s="854"/>
      <c r="D1759" s="855"/>
    </row>
    <row r="1760" spans="1:4" x14ac:dyDescent="0.2">
      <c r="A1760" s="860" t="s">
        <v>2502</v>
      </c>
      <c r="B1760" s="861" t="s">
        <v>3176</v>
      </c>
      <c r="C1760" s="862" t="s">
        <v>14</v>
      </c>
      <c r="D1760" s="863">
        <v>50.3</v>
      </c>
    </row>
    <row r="1761" spans="1:4" x14ac:dyDescent="0.2">
      <c r="A1761" s="856" t="s">
        <v>3210</v>
      </c>
      <c r="B1761" s="857" t="s">
        <v>3178</v>
      </c>
      <c r="C1761" s="858" t="s">
        <v>14</v>
      </c>
      <c r="D1761" s="859">
        <v>46.39</v>
      </c>
    </row>
    <row r="1762" spans="1:4" x14ac:dyDescent="0.2">
      <c r="A1762" s="860" t="s">
        <v>3211</v>
      </c>
      <c r="B1762" s="861" t="s">
        <v>3180</v>
      </c>
      <c r="C1762" s="862" t="s">
        <v>14</v>
      </c>
      <c r="D1762" s="863">
        <v>46.6</v>
      </c>
    </row>
    <row r="1763" spans="1:4" x14ac:dyDescent="0.2">
      <c r="A1763" s="856" t="s">
        <v>3212</v>
      </c>
      <c r="B1763" s="857" t="s">
        <v>3182</v>
      </c>
      <c r="C1763" s="858" t="s">
        <v>14</v>
      </c>
      <c r="D1763" s="859">
        <v>46.56</v>
      </c>
    </row>
    <row r="1764" spans="1:4" x14ac:dyDescent="0.2">
      <c r="A1764" s="852" t="s">
        <v>2503</v>
      </c>
      <c r="B1764" s="853" t="s">
        <v>1430</v>
      </c>
      <c r="C1764" s="854"/>
      <c r="D1764" s="855"/>
    </row>
    <row r="1765" spans="1:4" x14ac:dyDescent="0.2">
      <c r="A1765" s="860" t="s">
        <v>2504</v>
      </c>
      <c r="B1765" s="861" t="s">
        <v>3176</v>
      </c>
      <c r="C1765" s="862" t="s">
        <v>14</v>
      </c>
      <c r="D1765" s="863">
        <v>50.3</v>
      </c>
    </row>
    <row r="1766" spans="1:4" x14ac:dyDescent="0.2">
      <c r="A1766" s="856" t="s">
        <v>3213</v>
      </c>
      <c r="B1766" s="857" t="s">
        <v>3178</v>
      </c>
      <c r="C1766" s="858" t="s">
        <v>14</v>
      </c>
      <c r="D1766" s="859">
        <v>46.39</v>
      </c>
    </row>
    <row r="1767" spans="1:4" x14ac:dyDescent="0.2">
      <c r="A1767" s="860" t="s">
        <v>3214</v>
      </c>
      <c r="B1767" s="861" t="s">
        <v>3180</v>
      </c>
      <c r="C1767" s="862" t="s">
        <v>14</v>
      </c>
      <c r="D1767" s="863">
        <v>46.6</v>
      </c>
    </row>
    <row r="1768" spans="1:4" x14ac:dyDescent="0.2">
      <c r="A1768" s="856" t="s">
        <v>3215</v>
      </c>
      <c r="B1768" s="857" t="s">
        <v>3182</v>
      </c>
      <c r="C1768" s="858" t="s">
        <v>14</v>
      </c>
      <c r="D1768" s="859">
        <v>46.56</v>
      </c>
    </row>
    <row r="1769" spans="1:4" x14ac:dyDescent="0.2">
      <c r="A1769" s="852" t="s">
        <v>2505</v>
      </c>
      <c r="B1769" s="853" t="s">
        <v>1431</v>
      </c>
      <c r="C1769" s="854"/>
      <c r="D1769" s="855"/>
    </row>
    <row r="1770" spans="1:4" x14ac:dyDescent="0.2">
      <c r="A1770" s="860" t="s">
        <v>2506</v>
      </c>
      <c r="B1770" s="861" t="s">
        <v>3176</v>
      </c>
      <c r="C1770" s="862" t="s">
        <v>14</v>
      </c>
      <c r="D1770" s="863">
        <v>50.22</v>
      </c>
    </row>
    <row r="1771" spans="1:4" x14ac:dyDescent="0.2">
      <c r="A1771" s="856" t="s">
        <v>3216</v>
      </c>
      <c r="B1771" s="857" t="s">
        <v>3178</v>
      </c>
      <c r="C1771" s="858" t="s">
        <v>14</v>
      </c>
      <c r="D1771" s="859">
        <v>42.35</v>
      </c>
    </row>
    <row r="1772" spans="1:4" x14ac:dyDescent="0.2">
      <c r="A1772" s="860" t="s">
        <v>3217</v>
      </c>
      <c r="B1772" s="861" t="s">
        <v>3180</v>
      </c>
      <c r="C1772" s="862" t="s">
        <v>14</v>
      </c>
      <c r="D1772" s="863">
        <v>46.91</v>
      </c>
    </row>
    <row r="1773" spans="1:4" x14ac:dyDescent="0.2">
      <c r="A1773" s="856" t="s">
        <v>3218</v>
      </c>
      <c r="B1773" s="857" t="s">
        <v>3182</v>
      </c>
      <c r="C1773" s="858" t="s">
        <v>14</v>
      </c>
      <c r="D1773" s="859">
        <v>72.34</v>
      </c>
    </row>
    <row r="1774" spans="1:4" x14ac:dyDescent="0.2">
      <c r="A1774" s="852" t="s">
        <v>2507</v>
      </c>
      <c r="B1774" s="853" t="s">
        <v>1432</v>
      </c>
      <c r="C1774" s="854"/>
      <c r="D1774" s="855"/>
    </row>
    <row r="1775" spans="1:4" x14ac:dyDescent="0.2">
      <c r="A1775" s="860" t="s">
        <v>2508</v>
      </c>
      <c r="B1775" s="861" t="s">
        <v>3176</v>
      </c>
      <c r="C1775" s="862" t="s">
        <v>14</v>
      </c>
      <c r="D1775" s="863">
        <v>50.18</v>
      </c>
    </row>
    <row r="1776" spans="1:4" x14ac:dyDescent="0.2">
      <c r="A1776" s="856" t="s">
        <v>3219</v>
      </c>
      <c r="B1776" s="857" t="s">
        <v>3178</v>
      </c>
      <c r="C1776" s="858" t="s">
        <v>14</v>
      </c>
      <c r="D1776" s="859">
        <v>46.37</v>
      </c>
    </row>
    <row r="1777" spans="1:4" x14ac:dyDescent="0.2">
      <c r="A1777" s="860" t="s">
        <v>3220</v>
      </c>
      <c r="B1777" s="861" t="s">
        <v>3180</v>
      </c>
      <c r="C1777" s="862" t="s">
        <v>14</v>
      </c>
      <c r="D1777" s="863">
        <v>46.38</v>
      </c>
    </row>
    <row r="1778" spans="1:4" x14ac:dyDescent="0.2">
      <c r="A1778" s="856" t="s">
        <v>3221</v>
      </c>
      <c r="B1778" s="857" t="s">
        <v>3182</v>
      </c>
      <c r="C1778" s="858" t="s">
        <v>14</v>
      </c>
      <c r="D1778" s="859">
        <v>46.53</v>
      </c>
    </row>
    <row r="1779" spans="1:4" x14ac:dyDescent="0.2">
      <c r="A1779" s="852" t="s">
        <v>2509</v>
      </c>
      <c r="B1779" s="853" t="s">
        <v>1433</v>
      </c>
      <c r="C1779" s="854"/>
      <c r="D1779" s="855"/>
    </row>
    <row r="1780" spans="1:4" x14ac:dyDescent="0.2">
      <c r="A1780" s="860" t="s">
        <v>2510</v>
      </c>
      <c r="B1780" s="861" t="s">
        <v>3176</v>
      </c>
      <c r="C1780" s="862" t="s">
        <v>14</v>
      </c>
      <c r="D1780" s="863">
        <v>50.18</v>
      </c>
    </row>
    <row r="1781" spans="1:4" x14ac:dyDescent="0.2">
      <c r="A1781" s="856" t="s">
        <v>3222</v>
      </c>
      <c r="B1781" s="857" t="s">
        <v>3178</v>
      </c>
      <c r="C1781" s="858" t="s">
        <v>14</v>
      </c>
      <c r="D1781" s="859">
        <v>46.37</v>
      </c>
    </row>
    <row r="1782" spans="1:4" x14ac:dyDescent="0.2">
      <c r="A1782" s="860" t="s">
        <v>3223</v>
      </c>
      <c r="B1782" s="861" t="s">
        <v>3180</v>
      </c>
      <c r="C1782" s="862" t="s">
        <v>14</v>
      </c>
      <c r="D1782" s="863">
        <v>46.38</v>
      </c>
    </row>
    <row r="1783" spans="1:4" x14ac:dyDescent="0.2">
      <c r="A1783" s="856" t="s">
        <v>3224</v>
      </c>
      <c r="B1783" s="857" t="s">
        <v>3182</v>
      </c>
      <c r="C1783" s="858" t="s">
        <v>14</v>
      </c>
      <c r="D1783" s="859">
        <v>46.53</v>
      </c>
    </row>
    <row r="1784" spans="1:4" x14ac:dyDescent="0.2">
      <c r="A1784" s="852" t="s">
        <v>2511</v>
      </c>
      <c r="B1784" s="853" t="s">
        <v>1434</v>
      </c>
      <c r="C1784" s="854"/>
      <c r="D1784" s="855"/>
    </row>
    <row r="1785" spans="1:4" x14ac:dyDescent="0.2">
      <c r="A1785" s="860" t="s">
        <v>2512</v>
      </c>
      <c r="B1785" s="861" t="s">
        <v>3176</v>
      </c>
      <c r="C1785" s="862" t="s">
        <v>14</v>
      </c>
      <c r="D1785" s="863">
        <v>50.18</v>
      </c>
    </row>
    <row r="1786" spans="1:4" x14ac:dyDescent="0.2">
      <c r="A1786" s="856" t="s">
        <v>3225</v>
      </c>
      <c r="B1786" s="857" t="s">
        <v>3178</v>
      </c>
      <c r="C1786" s="858" t="s">
        <v>14</v>
      </c>
      <c r="D1786" s="859">
        <v>46.37</v>
      </c>
    </row>
    <row r="1787" spans="1:4" x14ac:dyDescent="0.2">
      <c r="A1787" s="860" t="s">
        <v>3226</v>
      </c>
      <c r="B1787" s="861" t="s">
        <v>3180</v>
      </c>
      <c r="C1787" s="862" t="s">
        <v>14</v>
      </c>
      <c r="D1787" s="863">
        <v>46.38</v>
      </c>
    </row>
    <row r="1788" spans="1:4" x14ac:dyDescent="0.2">
      <c r="A1788" s="856" t="s">
        <v>3227</v>
      </c>
      <c r="B1788" s="857" t="s">
        <v>3182</v>
      </c>
      <c r="C1788" s="858" t="s">
        <v>14</v>
      </c>
      <c r="D1788" s="859">
        <v>46.53</v>
      </c>
    </row>
    <row r="1789" spans="1:4" x14ac:dyDescent="0.2">
      <c r="A1789" s="852" t="s">
        <v>2513</v>
      </c>
      <c r="B1789" s="853" t="s">
        <v>1436</v>
      </c>
      <c r="C1789" s="854"/>
      <c r="D1789" s="855"/>
    </row>
    <row r="1790" spans="1:4" x14ac:dyDescent="0.2">
      <c r="A1790" s="860" t="s">
        <v>2514</v>
      </c>
      <c r="B1790" s="861" t="s">
        <v>3176</v>
      </c>
      <c r="C1790" s="862" t="s">
        <v>14</v>
      </c>
      <c r="D1790" s="863">
        <v>50.18</v>
      </c>
    </row>
    <row r="1791" spans="1:4" x14ac:dyDescent="0.2">
      <c r="A1791" s="856" t="s">
        <v>3228</v>
      </c>
      <c r="B1791" s="857" t="s">
        <v>3178</v>
      </c>
      <c r="C1791" s="858" t="s">
        <v>14</v>
      </c>
      <c r="D1791" s="859">
        <v>46.37</v>
      </c>
    </row>
    <row r="1792" spans="1:4" x14ac:dyDescent="0.2">
      <c r="A1792" s="860" t="s">
        <v>3229</v>
      </c>
      <c r="B1792" s="861" t="s">
        <v>3180</v>
      </c>
      <c r="C1792" s="862" t="s">
        <v>14</v>
      </c>
      <c r="D1792" s="863">
        <v>46.38</v>
      </c>
    </row>
    <row r="1793" spans="1:4" x14ac:dyDescent="0.2">
      <c r="A1793" s="856" t="s">
        <v>3230</v>
      </c>
      <c r="B1793" s="857" t="s">
        <v>3182</v>
      </c>
      <c r="C1793" s="858" t="s">
        <v>14</v>
      </c>
      <c r="D1793" s="859">
        <v>46.53</v>
      </c>
    </row>
    <row r="1794" spans="1:4" x14ac:dyDescent="0.2">
      <c r="A1794" s="852" t="s">
        <v>2515</v>
      </c>
      <c r="B1794" s="853" t="s">
        <v>1439</v>
      </c>
      <c r="C1794" s="854"/>
      <c r="D1794" s="855"/>
    </row>
    <row r="1795" spans="1:4" x14ac:dyDescent="0.2">
      <c r="A1795" s="860" t="s">
        <v>2516</v>
      </c>
      <c r="B1795" s="861" t="s">
        <v>3176</v>
      </c>
      <c r="C1795" s="862" t="s">
        <v>14</v>
      </c>
      <c r="D1795" s="863">
        <v>50.18</v>
      </c>
    </row>
    <row r="1796" spans="1:4" x14ac:dyDescent="0.2">
      <c r="A1796" s="856" t="s">
        <v>3231</v>
      </c>
      <c r="B1796" s="857" t="s">
        <v>3178</v>
      </c>
      <c r="C1796" s="858" t="s">
        <v>14</v>
      </c>
      <c r="D1796" s="859">
        <v>46.37</v>
      </c>
    </row>
    <row r="1797" spans="1:4" x14ac:dyDescent="0.2">
      <c r="A1797" s="860" t="s">
        <v>3232</v>
      </c>
      <c r="B1797" s="861" t="s">
        <v>3180</v>
      </c>
      <c r="C1797" s="862" t="s">
        <v>14</v>
      </c>
      <c r="D1797" s="863">
        <v>46.38</v>
      </c>
    </row>
    <row r="1798" spans="1:4" x14ac:dyDescent="0.2">
      <c r="A1798" s="856" t="s">
        <v>3233</v>
      </c>
      <c r="B1798" s="857" t="s">
        <v>3182</v>
      </c>
      <c r="C1798" s="858" t="s">
        <v>14</v>
      </c>
      <c r="D1798" s="859">
        <v>46.53</v>
      </c>
    </row>
    <row r="1799" spans="1:4" x14ac:dyDescent="0.2">
      <c r="A1799" s="852" t="s">
        <v>2517</v>
      </c>
      <c r="B1799" s="853" t="s">
        <v>1442</v>
      </c>
      <c r="C1799" s="854"/>
      <c r="D1799" s="855"/>
    </row>
    <row r="1800" spans="1:4" x14ac:dyDescent="0.2">
      <c r="A1800" s="860" t="s">
        <v>2518</v>
      </c>
      <c r="B1800" s="861" t="s">
        <v>3176</v>
      </c>
      <c r="C1800" s="862" t="s">
        <v>14</v>
      </c>
      <c r="D1800" s="863">
        <v>160.19999999999999</v>
      </c>
    </row>
    <row r="1801" spans="1:4" x14ac:dyDescent="0.2">
      <c r="A1801" s="856" t="s">
        <v>3234</v>
      </c>
      <c r="B1801" s="857" t="s">
        <v>3178</v>
      </c>
      <c r="C1801" s="858" t="s">
        <v>14</v>
      </c>
      <c r="D1801" s="859">
        <v>55.27</v>
      </c>
    </row>
    <row r="1802" spans="1:4" x14ac:dyDescent="0.2">
      <c r="A1802" s="860" t="s">
        <v>3235</v>
      </c>
      <c r="B1802" s="861" t="s">
        <v>3180</v>
      </c>
      <c r="C1802" s="862" t="s">
        <v>14</v>
      </c>
      <c r="D1802" s="863">
        <v>33.81</v>
      </c>
    </row>
    <row r="1803" spans="1:4" x14ac:dyDescent="0.2">
      <c r="A1803" s="856" t="s">
        <v>3236</v>
      </c>
      <c r="B1803" s="857" t="s">
        <v>3182</v>
      </c>
      <c r="C1803" s="858" t="s">
        <v>14</v>
      </c>
      <c r="D1803" s="859">
        <v>75.33</v>
      </c>
    </row>
    <row r="1804" spans="1:4" x14ac:dyDescent="0.2">
      <c r="A1804" s="852" t="s">
        <v>2519</v>
      </c>
      <c r="B1804" s="853" t="s">
        <v>1445</v>
      </c>
      <c r="C1804" s="854"/>
      <c r="D1804" s="855"/>
    </row>
    <row r="1805" spans="1:4" x14ac:dyDescent="0.2">
      <c r="A1805" s="860" t="s">
        <v>2520</v>
      </c>
      <c r="B1805" s="861" t="s">
        <v>3176</v>
      </c>
      <c r="C1805" s="862" t="s">
        <v>14</v>
      </c>
      <c r="D1805" s="863">
        <v>23.5</v>
      </c>
    </row>
    <row r="1806" spans="1:4" x14ac:dyDescent="0.2">
      <c r="A1806" s="856" t="s">
        <v>3237</v>
      </c>
      <c r="B1806" s="857" t="s">
        <v>3178</v>
      </c>
      <c r="C1806" s="858" t="s">
        <v>14</v>
      </c>
      <c r="D1806" s="859">
        <v>58.56</v>
      </c>
    </row>
    <row r="1807" spans="1:4" x14ac:dyDescent="0.2">
      <c r="A1807" s="860" t="s">
        <v>3238</v>
      </c>
      <c r="B1807" s="861" t="s">
        <v>3180</v>
      </c>
      <c r="C1807" s="862" t="s">
        <v>14</v>
      </c>
      <c r="D1807" s="863">
        <v>74.459999999999994</v>
      </c>
    </row>
    <row r="1808" spans="1:4" x14ac:dyDescent="0.2">
      <c r="A1808" s="856" t="s">
        <v>3239</v>
      </c>
      <c r="B1808" s="857" t="s">
        <v>3182</v>
      </c>
      <c r="C1808" s="858" t="s">
        <v>14</v>
      </c>
      <c r="D1808" s="859">
        <v>26.57</v>
      </c>
    </row>
    <row r="1809" spans="1:7" x14ac:dyDescent="0.2">
      <c r="A1809" s="852" t="s">
        <v>2521</v>
      </c>
      <c r="B1809" s="853" t="s">
        <v>1448</v>
      </c>
      <c r="C1809" s="854"/>
      <c r="D1809" s="855"/>
    </row>
    <row r="1810" spans="1:7" x14ac:dyDescent="0.2">
      <c r="A1810" s="860" t="s">
        <v>2522</v>
      </c>
      <c r="B1810" s="861" t="s">
        <v>3176</v>
      </c>
      <c r="C1810" s="862" t="s">
        <v>14</v>
      </c>
      <c r="D1810" s="863">
        <v>12.8</v>
      </c>
    </row>
    <row r="1811" spans="1:7" x14ac:dyDescent="0.2">
      <c r="A1811" s="856" t="s">
        <v>3240</v>
      </c>
      <c r="B1811" s="857" t="s">
        <v>3178</v>
      </c>
      <c r="C1811" s="858" t="s">
        <v>14</v>
      </c>
      <c r="D1811" s="859">
        <v>28.48</v>
      </c>
    </row>
    <row r="1812" spans="1:7" x14ac:dyDescent="0.2">
      <c r="A1812" s="860" t="s">
        <v>3241</v>
      </c>
      <c r="B1812" s="861" t="s">
        <v>3180</v>
      </c>
      <c r="C1812" s="862" t="s">
        <v>14</v>
      </c>
      <c r="D1812" s="863">
        <v>43.98</v>
      </c>
    </row>
    <row r="1813" spans="1:7" x14ac:dyDescent="0.2">
      <c r="A1813" s="856" t="s">
        <v>3242</v>
      </c>
      <c r="B1813" s="857" t="s">
        <v>3182</v>
      </c>
      <c r="C1813" s="858" t="s">
        <v>14</v>
      </c>
      <c r="D1813" s="859">
        <v>13.5</v>
      </c>
    </row>
    <row r="1814" spans="1:7" x14ac:dyDescent="0.2">
      <c r="A1814" s="852" t="s">
        <v>2523</v>
      </c>
      <c r="B1814" s="853" t="s">
        <v>1502</v>
      </c>
      <c r="C1814" s="854"/>
      <c r="D1814" s="855"/>
    </row>
    <row r="1815" spans="1:7" x14ac:dyDescent="0.2">
      <c r="A1815" s="860" t="s">
        <v>2524</v>
      </c>
      <c r="B1815" s="861" t="s">
        <v>3176</v>
      </c>
      <c r="C1815" s="862" t="s">
        <v>14</v>
      </c>
      <c r="D1815" s="863">
        <v>14.07</v>
      </c>
    </row>
    <row r="1816" spans="1:7" x14ac:dyDescent="0.2">
      <c r="A1816" s="856" t="s">
        <v>3243</v>
      </c>
      <c r="B1816" s="857" t="s">
        <v>3178</v>
      </c>
      <c r="C1816" s="858" t="s">
        <v>14</v>
      </c>
      <c r="D1816" s="859">
        <v>24.44</v>
      </c>
    </row>
    <row r="1817" spans="1:7" x14ac:dyDescent="0.2">
      <c r="A1817" s="860" t="s">
        <v>3244</v>
      </c>
      <c r="B1817" s="861" t="s">
        <v>3180</v>
      </c>
      <c r="C1817" s="862" t="s">
        <v>14</v>
      </c>
      <c r="D1817" s="863">
        <v>56.51</v>
      </c>
    </row>
    <row r="1818" spans="1:7" x14ac:dyDescent="0.2">
      <c r="A1818" s="856" t="s">
        <v>3245</v>
      </c>
      <c r="B1818" s="857" t="s">
        <v>3182</v>
      </c>
      <c r="C1818" s="858" t="s">
        <v>14</v>
      </c>
      <c r="D1818" s="859">
        <v>11.6</v>
      </c>
    </row>
    <row r="1819" spans="1:7" x14ac:dyDescent="0.2">
      <c r="A1819" s="848" t="s">
        <v>1113</v>
      </c>
      <c r="B1819" s="849" t="s">
        <v>475</v>
      </c>
      <c r="C1819" s="850"/>
      <c r="D1819" s="851">
        <f>SUM(D1821:D1841)</f>
        <v>119.12999999999998</v>
      </c>
    </row>
    <row r="1820" spans="1:7" x14ac:dyDescent="0.2">
      <c r="A1820" s="852" t="s">
        <v>2525</v>
      </c>
      <c r="B1820" s="853" t="s">
        <v>1420</v>
      </c>
      <c r="C1820" s="854"/>
      <c r="D1820" s="855"/>
    </row>
    <row r="1821" spans="1:7" ht="25.5" x14ac:dyDescent="0.2">
      <c r="A1821" s="860" t="s">
        <v>2526</v>
      </c>
      <c r="B1821" s="861" t="s">
        <v>3246</v>
      </c>
      <c r="C1821" s="862" t="s">
        <v>14</v>
      </c>
      <c r="D1821" s="863">
        <v>4.53</v>
      </c>
      <c r="F1821" s="1065" t="s">
        <v>3246</v>
      </c>
      <c r="G1821" s="1065">
        <f>SUMIF($B$1821:$B$1841,F1821,$D$1821:$D$1841)</f>
        <v>56.65</v>
      </c>
    </row>
    <row r="1822" spans="1:7" ht="25.5" x14ac:dyDescent="0.2">
      <c r="A1822" s="856" t="s">
        <v>2527</v>
      </c>
      <c r="B1822" s="857" t="s">
        <v>3247</v>
      </c>
      <c r="C1822" s="858" t="s">
        <v>14</v>
      </c>
      <c r="D1822" s="859">
        <v>8.7899999999999991</v>
      </c>
      <c r="F1822" s="1065" t="s">
        <v>3247</v>
      </c>
      <c r="G1822" s="1065">
        <f>SUMIF($B$1821:$B$1841,F1822,$D$1821:$D$1841)</f>
        <v>60.69</v>
      </c>
    </row>
    <row r="1823" spans="1:7" ht="25.5" x14ac:dyDescent="0.2">
      <c r="A1823" s="860" t="s">
        <v>3248</v>
      </c>
      <c r="B1823" s="861" t="s">
        <v>3249</v>
      </c>
      <c r="C1823" s="862" t="s">
        <v>14</v>
      </c>
      <c r="D1823" s="863">
        <v>0.11</v>
      </c>
      <c r="F1823" s="1064" t="s">
        <v>3249</v>
      </c>
      <c r="G1823" s="1064">
        <f>SUMIF($B$1821:$B$1841,F1823,$D$1821:$D$1841)</f>
        <v>1.79</v>
      </c>
    </row>
    <row r="1824" spans="1:7" x14ac:dyDescent="0.2">
      <c r="A1824" s="852" t="s">
        <v>2528</v>
      </c>
      <c r="B1824" s="853" t="s">
        <v>1421</v>
      </c>
      <c r="C1824" s="854"/>
      <c r="D1824" s="855"/>
    </row>
    <row r="1825" spans="1:4" ht="25.5" x14ac:dyDescent="0.2">
      <c r="A1825" s="856" t="s">
        <v>2529</v>
      </c>
      <c r="B1825" s="857" t="s">
        <v>3246</v>
      </c>
      <c r="C1825" s="858" t="s">
        <v>14</v>
      </c>
      <c r="D1825" s="859">
        <v>14.5</v>
      </c>
    </row>
    <row r="1826" spans="1:4" ht="25.5" x14ac:dyDescent="0.2">
      <c r="A1826" s="860" t="s">
        <v>2530</v>
      </c>
      <c r="B1826" s="861" t="s">
        <v>3247</v>
      </c>
      <c r="C1826" s="862" t="s">
        <v>14</v>
      </c>
      <c r="D1826" s="863">
        <v>1.99</v>
      </c>
    </row>
    <row r="1827" spans="1:4" ht="25.5" x14ac:dyDescent="0.2">
      <c r="A1827" s="856" t="s">
        <v>3250</v>
      </c>
      <c r="B1827" s="857" t="s">
        <v>3249</v>
      </c>
      <c r="C1827" s="858" t="s">
        <v>14</v>
      </c>
      <c r="D1827" s="859">
        <v>0.41</v>
      </c>
    </row>
    <row r="1828" spans="1:4" x14ac:dyDescent="0.2">
      <c r="A1828" s="852" t="s">
        <v>2531</v>
      </c>
      <c r="B1828" s="853" t="s">
        <v>1422</v>
      </c>
      <c r="C1828" s="854"/>
      <c r="D1828" s="855"/>
    </row>
    <row r="1829" spans="1:4" ht="25.5" x14ac:dyDescent="0.2">
      <c r="A1829" s="860" t="s">
        <v>2532</v>
      </c>
      <c r="B1829" s="861" t="s">
        <v>3246</v>
      </c>
      <c r="C1829" s="862" t="s">
        <v>14</v>
      </c>
      <c r="D1829" s="863">
        <v>13.83</v>
      </c>
    </row>
    <row r="1830" spans="1:4" ht="25.5" x14ac:dyDescent="0.2">
      <c r="A1830" s="856" t="s">
        <v>3251</v>
      </c>
      <c r="B1830" s="857" t="s">
        <v>3249</v>
      </c>
      <c r="C1830" s="858" t="s">
        <v>14</v>
      </c>
      <c r="D1830" s="859">
        <v>0.47</v>
      </c>
    </row>
    <row r="1831" spans="1:4" x14ac:dyDescent="0.2">
      <c r="A1831" s="852" t="s">
        <v>2533</v>
      </c>
      <c r="B1831" s="853" t="s">
        <v>1423</v>
      </c>
      <c r="C1831" s="854"/>
      <c r="D1831" s="855"/>
    </row>
    <row r="1832" spans="1:4" ht="25.5" x14ac:dyDescent="0.2">
      <c r="A1832" s="860" t="s">
        <v>2534</v>
      </c>
      <c r="B1832" s="861" t="s">
        <v>3246</v>
      </c>
      <c r="C1832" s="862" t="s">
        <v>14</v>
      </c>
      <c r="D1832" s="863">
        <v>23.79</v>
      </c>
    </row>
    <row r="1833" spans="1:4" ht="25.5" x14ac:dyDescent="0.2">
      <c r="A1833" s="856" t="s">
        <v>3252</v>
      </c>
      <c r="B1833" s="857" t="s">
        <v>3249</v>
      </c>
      <c r="C1833" s="858" t="s">
        <v>14</v>
      </c>
      <c r="D1833" s="859">
        <v>0.8</v>
      </c>
    </row>
    <row r="1834" spans="1:4" x14ac:dyDescent="0.2">
      <c r="A1834" s="852" t="s">
        <v>2535</v>
      </c>
      <c r="B1834" s="853" t="s">
        <v>1442</v>
      </c>
      <c r="C1834" s="854"/>
      <c r="D1834" s="855"/>
    </row>
    <row r="1835" spans="1:4" ht="25.5" x14ac:dyDescent="0.2">
      <c r="A1835" s="860" t="s">
        <v>2536</v>
      </c>
      <c r="B1835" s="861" t="s">
        <v>3247</v>
      </c>
      <c r="C1835" s="862" t="s">
        <v>14</v>
      </c>
      <c r="D1835" s="863">
        <v>19.18</v>
      </c>
    </row>
    <row r="1836" spans="1:4" x14ac:dyDescent="0.2">
      <c r="A1836" s="852" t="s">
        <v>2537</v>
      </c>
      <c r="B1836" s="853" t="s">
        <v>1445</v>
      </c>
      <c r="C1836" s="854"/>
      <c r="D1836" s="855"/>
    </row>
    <row r="1837" spans="1:4" ht="25.5" x14ac:dyDescent="0.2">
      <c r="A1837" s="856" t="s">
        <v>2538</v>
      </c>
      <c r="B1837" s="857" t="s">
        <v>3247</v>
      </c>
      <c r="C1837" s="858" t="s">
        <v>14</v>
      </c>
      <c r="D1837" s="859">
        <v>10.4</v>
      </c>
    </row>
    <row r="1838" spans="1:4" x14ac:dyDescent="0.2">
      <c r="A1838" s="852" t="s">
        <v>2539</v>
      </c>
      <c r="B1838" s="853" t="s">
        <v>1448</v>
      </c>
      <c r="C1838" s="854"/>
      <c r="D1838" s="855"/>
    </row>
    <row r="1839" spans="1:4" ht="25.5" x14ac:dyDescent="0.2">
      <c r="A1839" s="860" t="s">
        <v>2540</v>
      </c>
      <c r="B1839" s="861" t="s">
        <v>3247</v>
      </c>
      <c r="C1839" s="862" t="s">
        <v>14</v>
      </c>
      <c r="D1839" s="863">
        <v>12.8</v>
      </c>
    </row>
    <row r="1840" spans="1:4" x14ac:dyDescent="0.2">
      <c r="A1840" s="852" t="s">
        <v>2541</v>
      </c>
      <c r="B1840" s="853" t="s">
        <v>1502</v>
      </c>
      <c r="C1840" s="854"/>
      <c r="D1840" s="855"/>
    </row>
    <row r="1841" spans="1:7" ht="25.5" x14ac:dyDescent="0.2">
      <c r="A1841" s="856" t="s">
        <v>2542</v>
      </c>
      <c r="B1841" s="857" t="s">
        <v>3247</v>
      </c>
      <c r="C1841" s="858" t="s">
        <v>14</v>
      </c>
      <c r="D1841" s="859">
        <v>7.53</v>
      </c>
    </row>
    <row r="1842" spans="1:7" x14ac:dyDescent="0.2">
      <c r="A1842" s="848" t="s">
        <v>1112</v>
      </c>
      <c r="B1842" s="849" t="s">
        <v>473</v>
      </c>
      <c r="C1842" s="850"/>
      <c r="D1842" s="851">
        <f>SUM(D1844:D2025)</f>
        <v>4782.2499999999964</v>
      </c>
    </row>
    <row r="1843" spans="1:7" x14ac:dyDescent="0.2">
      <c r="A1843" s="852" t="s">
        <v>2543</v>
      </c>
      <c r="B1843" s="853" t="s">
        <v>1420</v>
      </c>
      <c r="C1843" s="854"/>
      <c r="D1843" s="855"/>
    </row>
    <row r="1844" spans="1:7" ht="25.5" x14ac:dyDescent="0.2">
      <c r="A1844" s="860" t="s">
        <v>2544</v>
      </c>
      <c r="B1844" s="861" t="s">
        <v>3253</v>
      </c>
      <c r="C1844" s="862" t="s">
        <v>14</v>
      </c>
      <c r="D1844" s="863">
        <v>7.13</v>
      </c>
      <c r="F1844" s="1065" t="s">
        <v>3253</v>
      </c>
      <c r="G1844" s="1065">
        <f>SUMIF($B$1843:$B$2025,F1844,$D$1843:$D$2025)</f>
        <v>98.779999999999973</v>
      </c>
    </row>
    <row r="1845" spans="1:7" x14ac:dyDescent="0.2">
      <c r="A1845" s="856" t="s">
        <v>2545</v>
      </c>
      <c r="B1845" s="857" t="s">
        <v>3254</v>
      </c>
      <c r="C1845" s="858" t="s">
        <v>14</v>
      </c>
      <c r="D1845" s="859">
        <v>115.03</v>
      </c>
      <c r="F1845" s="1065" t="s">
        <v>3254</v>
      </c>
      <c r="G1845" s="1065">
        <f t="shared" ref="G1845:G1858" si="1">SUMIF($B$1843:$B$2025,F1845,$D$1843:$D$2025)</f>
        <v>995.29000000000008</v>
      </c>
    </row>
    <row r="1846" spans="1:7" ht="25.5" x14ac:dyDescent="0.2">
      <c r="A1846" s="860" t="s">
        <v>2546</v>
      </c>
      <c r="B1846" s="861" t="s">
        <v>3255</v>
      </c>
      <c r="C1846" s="862" t="s">
        <v>14</v>
      </c>
      <c r="D1846" s="863">
        <v>0.09</v>
      </c>
      <c r="F1846" s="1064" t="s">
        <v>3255</v>
      </c>
      <c r="G1846" s="1064">
        <f t="shared" si="1"/>
        <v>54.440000000000019</v>
      </c>
    </row>
    <row r="1847" spans="1:7" ht="25.5" x14ac:dyDescent="0.2">
      <c r="A1847" s="856" t="s">
        <v>3256</v>
      </c>
      <c r="B1847" s="857" t="s">
        <v>3257</v>
      </c>
      <c r="C1847" s="858" t="s">
        <v>14</v>
      </c>
      <c r="D1847" s="859">
        <v>97</v>
      </c>
      <c r="F1847" s="1064" t="s">
        <v>3257</v>
      </c>
      <c r="G1847" s="1064">
        <f t="shared" si="1"/>
        <v>353.01000000000005</v>
      </c>
    </row>
    <row r="1848" spans="1:7" ht="25.5" x14ac:dyDescent="0.2">
      <c r="A1848" s="860" t="s">
        <v>3258</v>
      </c>
      <c r="B1848" s="861" t="s">
        <v>3259</v>
      </c>
      <c r="C1848" s="862" t="s">
        <v>14</v>
      </c>
      <c r="D1848" s="863">
        <v>0.05</v>
      </c>
      <c r="F1848" s="1066" t="s">
        <v>3259</v>
      </c>
      <c r="G1848" s="1066">
        <f t="shared" si="1"/>
        <v>54.370000000000019</v>
      </c>
    </row>
    <row r="1849" spans="1:7" ht="25.5" x14ac:dyDescent="0.2">
      <c r="A1849" s="856" t="s">
        <v>3260</v>
      </c>
      <c r="B1849" s="857" t="s">
        <v>3261</v>
      </c>
      <c r="C1849" s="858" t="s">
        <v>14</v>
      </c>
      <c r="D1849" s="859">
        <v>85.4</v>
      </c>
      <c r="F1849" s="1066" t="s">
        <v>3261</v>
      </c>
      <c r="G1849" s="1066">
        <f t="shared" si="1"/>
        <v>339.32</v>
      </c>
    </row>
    <row r="1850" spans="1:7" ht="25.5" x14ac:dyDescent="0.2">
      <c r="A1850" s="860" t="s">
        <v>3262</v>
      </c>
      <c r="B1850" s="861" t="s">
        <v>3263</v>
      </c>
      <c r="C1850" s="862" t="s">
        <v>14</v>
      </c>
      <c r="D1850" s="863">
        <v>109.31</v>
      </c>
      <c r="F1850" s="1067" t="s">
        <v>3263</v>
      </c>
      <c r="G1850" s="1067">
        <f t="shared" si="1"/>
        <v>418.92</v>
      </c>
    </row>
    <row r="1851" spans="1:7" x14ac:dyDescent="0.2">
      <c r="A1851" s="852" t="s">
        <v>2547</v>
      </c>
      <c r="B1851" s="853" t="s">
        <v>1421</v>
      </c>
      <c r="C1851" s="854"/>
      <c r="D1851" s="855"/>
      <c r="F1851" s="1068" t="s">
        <v>3271</v>
      </c>
      <c r="G1851" s="1068">
        <f t="shared" si="1"/>
        <v>733.4</v>
      </c>
    </row>
    <row r="1852" spans="1:7" ht="25.5" x14ac:dyDescent="0.2">
      <c r="A1852" s="856" t="s">
        <v>2548</v>
      </c>
      <c r="B1852" s="857" t="s">
        <v>3253</v>
      </c>
      <c r="C1852" s="858" t="s">
        <v>14</v>
      </c>
      <c r="D1852" s="859">
        <v>6.15</v>
      </c>
      <c r="F1852" s="1064" t="s">
        <v>3279</v>
      </c>
      <c r="G1852" s="1064">
        <f t="shared" si="1"/>
        <v>712.25999999999988</v>
      </c>
    </row>
    <row r="1853" spans="1:7" x14ac:dyDescent="0.2">
      <c r="A1853" s="860" t="s">
        <v>2549</v>
      </c>
      <c r="B1853" s="861" t="s">
        <v>3254</v>
      </c>
      <c r="C1853" s="862" t="s">
        <v>14</v>
      </c>
      <c r="D1853" s="863">
        <v>44.23</v>
      </c>
      <c r="F1853" s="1067" t="s">
        <v>3285</v>
      </c>
      <c r="G1853" s="1067">
        <f t="shared" si="1"/>
        <v>53.860000000000014</v>
      </c>
    </row>
    <row r="1854" spans="1:7" ht="25.5" x14ac:dyDescent="0.2">
      <c r="A1854" s="856" t="s">
        <v>2550</v>
      </c>
      <c r="B1854" s="857" t="s">
        <v>3255</v>
      </c>
      <c r="C1854" s="858" t="s">
        <v>14</v>
      </c>
      <c r="D1854" s="859">
        <v>0.09</v>
      </c>
      <c r="F1854" s="1067" t="s">
        <v>3287</v>
      </c>
      <c r="G1854" s="1067">
        <f t="shared" si="1"/>
        <v>916.8499999999998</v>
      </c>
    </row>
    <row r="1855" spans="1:7" ht="25.5" x14ac:dyDescent="0.2">
      <c r="A1855" s="860" t="s">
        <v>3264</v>
      </c>
      <c r="B1855" s="861" t="s">
        <v>3257</v>
      </c>
      <c r="C1855" s="862" t="s">
        <v>14</v>
      </c>
      <c r="D1855" s="863">
        <v>62.18</v>
      </c>
      <c r="F1855" s="1068" t="s">
        <v>3368</v>
      </c>
      <c r="G1855" s="1068">
        <f t="shared" si="1"/>
        <v>33.78</v>
      </c>
    </row>
    <row r="1856" spans="1:7" ht="25.5" x14ac:dyDescent="0.2">
      <c r="A1856" s="856" t="s">
        <v>3265</v>
      </c>
      <c r="B1856" s="857" t="s">
        <v>3259</v>
      </c>
      <c r="C1856" s="858" t="s">
        <v>14</v>
      </c>
      <c r="D1856" s="859">
        <v>0.09</v>
      </c>
      <c r="F1856" s="1065" t="s">
        <v>3374</v>
      </c>
      <c r="G1856" s="1065">
        <f t="shared" si="1"/>
        <v>6.56</v>
      </c>
    </row>
    <row r="1857" spans="1:7" ht="25.5" x14ac:dyDescent="0.2">
      <c r="A1857" s="860" t="s">
        <v>3266</v>
      </c>
      <c r="B1857" s="861" t="s">
        <v>3261</v>
      </c>
      <c r="C1857" s="862" t="s">
        <v>14</v>
      </c>
      <c r="D1857" s="863">
        <v>60.17</v>
      </c>
      <c r="F1857" s="1064" t="s">
        <v>3376</v>
      </c>
      <c r="G1857" s="1064">
        <f t="shared" si="1"/>
        <v>7.76</v>
      </c>
    </row>
    <row r="1858" spans="1:7" ht="25.5" x14ac:dyDescent="0.2">
      <c r="A1858" s="856" t="s">
        <v>3267</v>
      </c>
      <c r="B1858" s="857" t="s">
        <v>3263</v>
      </c>
      <c r="C1858" s="858" t="s">
        <v>14</v>
      </c>
      <c r="D1858" s="859">
        <v>75.03</v>
      </c>
      <c r="F1858" s="1067" t="s">
        <v>3381</v>
      </c>
      <c r="G1858" s="1067">
        <f t="shared" si="1"/>
        <v>3.65</v>
      </c>
    </row>
    <row r="1859" spans="1:7" x14ac:dyDescent="0.2">
      <c r="A1859" s="852" t="s">
        <v>2551</v>
      </c>
      <c r="B1859" s="853" t="s">
        <v>1422</v>
      </c>
      <c r="C1859" s="854"/>
      <c r="D1859" s="855"/>
    </row>
    <row r="1860" spans="1:7" ht="25.5" x14ac:dyDescent="0.2">
      <c r="A1860" s="860" t="s">
        <v>2552</v>
      </c>
      <c r="B1860" s="861" t="s">
        <v>3253</v>
      </c>
      <c r="C1860" s="862" t="s">
        <v>14</v>
      </c>
      <c r="D1860" s="863">
        <v>6.15</v>
      </c>
    </row>
    <row r="1861" spans="1:7" x14ac:dyDescent="0.2">
      <c r="A1861" s="856" t="s">
        <v>2553</v>
      </c>
      <c r="B1861" s="857" t="s">
        <v>3254</v>
      </c>
      <c r="C1861" s="858" t="s">
        <v>14</v>
      </c>
      <c r="D1861" s="859">
        <v>29.77</v>
      </c>
    </row>
    <row r="1862" spans="1:7" ht="25.5" x14ac:dyDescent="0.2">
      <c r="A1862" s="860" t="s">
        <v>2554</v>
      </c>
      <c r="B1862" s="861" t="s">
        <v>3255</v>
      </c>
      <c r="C1862" s="862" t="s">
        <v>14</v>
      </c>
      <c r="D1862" s="863">
        <v>0.09</v>
      </c>
    </row>
    <row r="1863" spans="1:7" ht="25.5" x14ac:dyDescent="0.2">
      <c r="A1863" s="856" t="s">
        <v>3268</v>
      </c>
      <c r="B1863" s="857" t="s">
        <v>3257</v>
      </c>
      <c r="C1863" s="858" t="s">
        <v>14</v>
      </c>
      <c r="D1863" s="859">
        <v>62.07</v>
      </c>
    </row>
    <row r="1864" spans="1:7" ht="25.5" x14ac:dyDescent="0.2">
      <c r="A1864" s="860" t="s">
        <v>3269</v>
      </c>
      <c r="B1864" s="861" t="s">
        <v>3259</v>
      </c>
      <c r="C1864" s="862" t="s">
        <v>14</v>
      </c>
      <c r="D1864" s="863">
        <v>0.09</v>
      </c>
    </row>
    <row r="1865" spans="1:7" ht="25.5" x14ac:dyDescent="0.2">
      <c r="A1865" s="856" t="s">
        <v>3270</v>
      </c>
      <c r="B1865" s="857" t="s">
        <v>3271</v>
      </c>
      <c r="C1865" s="858" t="s">
        <v>14</v>
      </c>
      <c r="D1865" s="859">
        <v>0.04</v>
      </c>
    </row>
    <row r="1866" spans="1:7" ht="25.5" x14ac:dyDescent="0.2">
      <c r="A1866" s="860" t="s">
        <v>3272</v>
      </c>
      <c r="B1866" s="861" t="s">
        <v>3261</v>
      </c>
      <c r="C1866" s="862" t="s">
        <v>14</v>
      </c>
      <c r="D1866" s="863">
        <v>62.16</v>
      </c>
    </row>
    <row r="1867" spans="1:7" ht="25.5" x14ac:dyDescent="0.2">
      <c r="A1867" s="856" t="s">
        <v>3273</v>
      </c>
      <c r="B1867" s="857" t="s">
        <v>3263</v>
      </c>
      <c r="C1867" s="858" t="s">
        <v>14</v>
      </c>
      <c r="D1867" s="859">
        <v>75.010000000000005</v>
      </c>
    </row>
    <row r="1868" spans="1:7" x14ac:dyDescent="0.2">
      <c r="A1868" s="852" t="s">
        <v>2555</v>
      </c>
      <c r="B1868" s="853" t="s">
        <v>1423</v>
      </c>
      <c r="C1868" s="854"/>
      <c r="D1868" s="855"/>
    </row>
    <row r="1869" spans="1:7" ht="25.5" x14ac:dyDescent="0.2">
      <c r="A1869" s="860" t="s">
        <v>2556</v>
      </c>
      <c r="B1869" s="861" t="s">
        <v>3253</v>
      </c>
      <c r="C1869" s="862" t="s">
        <v>14</v>
      </c>
      <c r="D1869" s="863">
        <v>6.15</v>
      </c>
    </row>
    <row r="1870" spans="1:7" x14ac:dyDescent="0.2">
      <c r="A1870" s="856" t="s">
        <v>2557</v>
      </c>
      <c r="B1870" s="857" t="s">
        <v>3254</v>
      </c>
      <c r="C1870" s="858" t="s">
        <v>14</v>
      </c>
      <c r="D1870" s="859">
        <v>22.7</v>
      </c>
    </row>
    <row r="1871" spans="1:7" ht="25.5" x14ac:dyDescent="0.2">
      <c r="A1871" s="860" t="s">
        <v>2558</v>
      </c>
      <c r="B1871" s="861" t="s">
        <v>3255</v>
      </c>
      <c r="C1871" s="862" t="s">
        <v>14</v>
      </c>
      <c r="D1871" s="863">
        <v>0.09</v>
      </c>
    </row>
    <row r="1872" spans="1:7" ht="25.5" x14ac:dyDescent="0.2">
      <c r="A1872" s="856" t="s">
        <v>3274</v>
      </c>
      <c r="B1872" s="857" t="s">
        <v>3257</v>
      </c>
      <c r="C1872" s="858" t="s">
        <v>14</v>
      </c>
      <c r="D1872" s="859">
        <v>108.09</v>
      </c>
    </row>
    <row r="1873" spans="1:4" ht="25.5" x14ac:dyDescent="0.2">
      <c r="A1873" s="860" t="s">
        <v>3275</v>
      </c>
      <c r="B1873" s="861" t="s">
        <v>3259</v>
      </c>
      <c r="C1873" s="862" t="s">
        <v>14</v>
      </c>
      <c r="D1873" s="863">
        <v>0.09</v>
      </c>
    </row>
    <row r="1874" spans="1:4" ht="25.5" x14ac:dyDescent="0.2">
      <c r="A1874" s="856" t="s">
        <v>3276</v>
      </c>
      <c r="B1874" s="857" t="s">
        <v>3261</v>
      </c>
      <c r="C1874" s="858" t="s">
        <v>14</v>
      </c>
      <c r="D1874" s="859">
        <v>107.74</v>
      </c>
    </row>
    <row r="1875" spans="1:4" ht="25.5" x14ac:dyDescent="0.2">
      <c r="A1875" s="860" t="s">
        <v>3277</v>
      </c>
      <c r="B1875" s="861" t="s">
        <v>3263</v>
      </c>
      <c r="C1875" s="862" t="s">
        <v>14</v>
      </c>
      <c r="D1875" s="863">
        <v>130.91</v>
      </c>
    </row>
    <row r="1876" spans="1:4" x14ac:dyDescent="0.2">
      <c r="A1876" s="852" t="s">
        <v>2559</v>
      </c>
      <c r="B1876" s="853" t="s">
        <v>677</v>
      </c>
      <c r="C1876" s="854"/>
      <c r="D1876" s="855"/>
    </row>
    <row r="1877" spans="1:4" ht="25.5" x14ac:dyDescent="0.2">
      <c r="A1877" s="856" t="s">
        <v>2560</v>
      </c>
      <c r="B1877" s="857" t="s">
        <v>3253</v>
      </c>
      <c r="C1877" s="858" t="s">
        <v>14</v>
      </c>
      <c r="D1877" s="859">
        <v>3.58</v>
      </c>
    </row>
    <row r="1878" spans="1:4" x14ac:dyDescent="0.2">
      <c r="A1878" s="860" t="s">
        <v>2561</v>
      </c>
      <c r="B1878" s="861" t="s">
        <v>3254</v>
      </c>
      <c r="C1878" s="862" t="s">
        <v>14</v>
      </c>
      <c r="D1878" s="863">
        <v>46.72</v>
      </c>
    </row>
    <row r="1879" spans="1:4" ht="25.5" x14ac:dyDescent="0.2">
      <c r="A1879" s="856" t="s">
        <v>2562</v>
      </c>
      <c r="B1879" s="857" t="s">
        <v>3255</v>
      </c>
      <c r="C1879" s="858" t="s">
        <v>14</v>
      </c>
      <c r="D1879" s="859">
        <v>3.74</v>
      </c>
    </row>
    <row r="1880" spans="1:4" ht="25.5" x14ac:dyDescent="0.2">
      <c r="A1880" s="860" t="s">
        <v>3278</v>
      </c>
      <c r="B1880" s="861" t="s">
        <v>3279</v>
      </c>
      <c r="C1880" s="862" t="s">
        <v>14</v>
      </c>
      <c r="D1880" s="863">
        <v>74.180000000000007</v>
      </c>
    </row>
    <row r="1881" spans="1:4" ht="25.5" x14ac:dyDescent="0.2">
      <c r="A1881" s="856" t="s">
        <v>3280</v>
      </c>
      <c r="B1881" s="857" t="s">
        <v>3257</v>
      </c>
      <c r="C1881" s="858" t="s">
        <v>14</v>
      </c>
      <c r="D1881" s="859">
        <v>23.67</v>
      </c>
    </row>
    <row r="1882" spans="1:4" ht="25.5" x14ac:dyDescent="0.2">
      <c r="A1882" s="860" t="s">
        <v>3281</v>
      </c>
      <c r="B1882" s="861" t="s">
        <v>3259</v>
      </c>
      <c r="C1882" s="862" t="s">
        <v>14</v>
      </c>
      <c r="D1882" s="863">
        <v>3.74</v>
      </c>
    </row>
    <row r="1883" spans="1:4" ht="25.5" x14ac:dyDescent="0.2">
      <c r="A1883" s="856" t="s">
        <v>3282</v>
      </c>
      <c r="B1883" s="857" t="s">
        <v>3271</v>
      </c>
      <c r="C1883" s="858" t="s">
        <v>14</v>
      </c>
      <c r="D1883" s="859">
        <v>74.5</v>
      </c>
    </row>
    <row r="1884" spans="1:4" ht="25.5" x14ac:dyDescent="0.2">
      <c r="A1884" s="860" t="s">
        <v>3283</v>
      </c>
      <c r="B1884" s="861" t="s">
        <v>3261</v>
      </c>
      <c r="C1884" s="862" t="s">
        <v>14</v>
      </c>
      <c r="D1884" s="863">
        <v>23.85</v>
      </c>
    </row>
    <row r="1885" spans="1:4" ht="25.5" x14ac:dyDescent="0.2">
      <c r="A1885" s="856" t="s">
        <v>3284</v>
      </c>
      <c r="B1885" s="857" t="s">
        <v>3285</v>
      </c>
      <c r="C1885" s="858" t="s">
        <v>14</v>
      </c>
      <c r="D1885" s="859">
        <v>3.84</v>
      </c>
    </row>
    <row r="1886" spans="1:4" x14ac:dyDescent="0.2">
      <c r="A1886" s="860" t="s">
        <v>3286</v>
      </c>
      <c r="B1886" s="861" t="s">
        <v>3287</v>
      </c>
      <c r="C1886" s="862" t="s">
        <v>14</v>
      </c>
      <c r="D1886" s="863">
        <v>123.13</v>
      </c>
    </row>
    <row r="1887" spans="1:4" ht="25.5" x14ac:dyDescent="0.2">
      <c r="A1887" s="856" t="s">
        <v>3288</v>
      </c>
      <c r="B1887" s="857" t="s">
        <v>3263</v>
      </c>
      <c r="C1887" s="858" t="s">
        <v>14</v>
      </c>
      <c r="D1887" s="859">
        <v>28.66</v>
      </c>
    </row>
    <row r="1888" spans="1:4" x14ac:dyDescent="0.2">
      <c r="A1888" s="852" t="s">
        <v>2563</v>
      </c>
      <c r="B1888" s="853" t="s">
        <v>1425</v>
      </c>
      <c r="C1888" s="854"/>
      <c r="D1888" s="855"/>
    </row>
    <row r="1889" spans="1:4" ht="25.5" x14ac:dyDescent="0.2">
      <c r="A1889" s="860" t="s">
        <v>2564</v>
      </c>
      <c r="B1889" s="861" t="s">
        <v>3253</v>
      </c>
      <c r="C1889" s="862" t="s">
        <v>14</v>
      </c>
      <c r="D1889" s="863">
        <v>3.58</v>
      </c>
    </row>
    <row r="1890" spans="1:4" x14ac:dyDescent="0.2">
      <c r="A1890" s="856" t="s">
        <v>2565</v>
      </c>
      <c r="B1890" s="857" t="s">
        <v>3254</v>
      </c>
      <c r="C1890" s="858" t="s">
        <v>14</v>
      </c>
      <c r="D1890" s="859">
        <v>46.6</v>
      </c>
    </row>
    <row r="1891" spans="1:4" ht="25.5" x14ac:dyDescent="0.2">
      <c r="A1891" s="860" t="s">
        <v>3289</v>
      </c>
      <c r="B1891" s="861" t="s">
        <v>3255</v>
      </c>
      <c r="C1891" s="862" t="s">
        <v>14</v>
      </c>
      <c r="D1891" s="863">
        <v>3.74</v>
      </c>
    </row>
    <row r="1892" spans="1:4" ht="25.5" x14ac:dyDescent="0.2">
      <c r="A1892" s="856" t="s">
        <v>3290</v>
      </c>
      <c r="B1892" s="857" t="s">
        <v>3279</v>
      </c>
      <c r="C1892" s="858" t="s">
        <v>14</v>
      </c>
      <c r="D1892" s="859">
        <v>34.950000000000003</v>
      </c>
    </row>
    <row r="1893" spans="1:4" ht="25.5" x14ac:dyDescent="0.2">
      <c r="A1893" s="860" t="s">
        <v>3291</v>
      </c>
      <c r="B1893" s="861" t="s">
        <v>3259</v>
      </c>
      <c r="C1893" s="862" t="s">
        <v>14</v>
      </c>
      <c r="D1893" s="863">
        <v>3.74</v>
      </c>
    </row>
    <row r="1894" spans="1:4" ht="25.5" x14ac:dyDescent="0.2">
      <c r="A1894" s="856" t="s">
        <v>3292</v>
      </c>
      <c r="B1894" s="857" t="s">
        <v>3271</v>
      </c>
      <c r="C1894" s="858" t="s">
        <v>14</v>
      </c>
      <c r="D1894" s="859">
        <v>34.880000000000003</v>
      </c>
    </row>
    <row r="1895" spans="1:4" ht="25.5" x14ac:dyDescent="0.2">
      <c r="A1895" s="860" t="s">
        <v>3293</v>
      </c>
      <c r="B1895" s="861" t="s">
        <v>3285</v>
      </c>
      <c r="C1895" s="862" t="s">
        <v>14</v>
      </c>
      <c r="D1895" s="863">
        <v>3.84</v>
      </c>
    </row>
    <row r="1896" spans="1:4" x14ac:dyDescent="0.2">
      <c r="A1896" s="856" t="s">
        <v>3294</v>
      </c>
      <c r="B1896" s="857" t="s">
        <v>3287</v>
      </c>
      <c r="C1896" s="858" t="s">
        <v>14</v>
      </c>
      <c r="D1896" s="859">
        <v>88.1</v>
      </c>
    </row>
    <row r="1897" spans="1:4" x14ac:dyDescent="0.2">
      <c r="A1897" s="852" t="s">
        <v>2566</v>
      </c>
      <c r="B1897" s="853" t="s">
        <v>1426</v>
      </c>
      <c r="C1897" s="854"/>
      <c r="D1897" s="855"/>
    </row>
    <row r="1898" spans="1:4" ht="25.5" x14ac:dyDescent="0.2">
      <c r="A1898" s="860" t="s">
        <v>2567</v>
      </c>
      <c r="B1898" s="861" t="s">
        <v>3253</v>
      </c>
      <c r="C1898" s="862" t="s">
        <v>14</v>
      </c>
      <c r="D1898" s="863">
        <v>3.58</v>
      </c>
    </row>
    <row r="1899" spans="1:4" x14ac:dyDescent="0.2">
      <c r="A1899" s="856" t="s">
        <v>2568</v>
      </c>
      <c r="B1899" s="857" t="s">
        <v>3254</v>
      </c>
      <c r="C1899" s="858" t="s">
        <v>14</v>
      </c>
      <c r="D1899" s="859">
        <v>46.6</v>
      </c>
    </row>
    <row r="1900" spans="1:4" ht="25.5" x14ac:dyDescent="0.2">
      <c r="A1900" s="860" t="s">
        <v>3295</v>
      </c>
      <c r="B1900" s="861" t="s">
        <v>3255</v>
      </c>
      <c r="C1900" s="862" t="s">
        <v>14</v>
      </c>
      <c r="D1900" s="863">
        <v>3.74</v>
      </c>
    </row>
    <row r="1901" spans="1:4" ht="25.5" x14ac:dyDescent="0.2">
      <c r="A1901" s="856" t="s">
        <v>3296</v>
      </c>
      <c r="B1901" s="857" t="s">
        <v>3279</v>
      </c>
      <c r="C1901" s="858" t="s">
        <v>14</v>
      </c>
      <c r="D1901" s="859">
        <v>34.950000000000003</v>
      </c>
    </row>
    <row r="1902" spans="1:4" ht="25.5" x14ac:dyDescent="0.2">
      <c r="A1902" s="860" t="s">
        <v>3297</v>
      </c>
      <c r="B1902" s="861" t="s">
        <v>3259</v>
      </c>
      <c r="C1902" s="862" t="s">
        <v>14</v>
      </c>
      <c r="D1902" s="863">
        <v>3.74</v>
      </c>
    </row>
    <row r="1903" spans="1:4" ht="25.5" x14ac:dyDescent="0.2">
      <c r="A1903" s="856" t="s">
        <v>3298</v>
      </c>
      <c r="B1903" s="857" t="s">
        <v>3271</v>
      </c>
      <c r="C1903" s="858" t="s">
        <v>14</v>
      </c>
      <c r="D1903" s="859">
        <v>34.880000000000003</v>
      </c>
    </row>
    <row r="1904" spans="1:4" ht="25.5" x14ac:dyDescent="0.2">
      <c r="A1904" s="860" t="s">
        <v>3299</v>
      </c>
      <c r="B1904" s="861" t="s">
        <v>3285</v>
      </c>
      <c r="C1904" s="862" t="s">
        <v>14</v>
      </c>
      <c r="D1904" s="863">
        <v>3.84</v>
      </c>
    </row>
    <row r="1905" spans="1:4" x14ac:dyDescent="0.2">
      <c r="A1905" s="856" t="s">
        <v>3300</v>
      </c>
      <c r="B1905" s="857" t="s">
        <v>3287</v>
      </c>
      <c r="C1905" s="858" t="s">
        <v>14</v>
      </c>
      <c r="D1905" s="859">
        <v>88.1</v>
      </c>
    </row>
    <row r="1906" spans="1:4" x14ac:dyDescent="0.2">
      <c r="A1906" s="852" t="s">
        <v>2569</v>
      </c>
      <c r="B1906" s="853" t="s">
        <v>1427</v>
      </c>
      <c r="C1906" s="854"/>
      <c r="D1906" s="855"/>
    </row>
    <row r="1907" spans="1:4" ht="25.5" x14ac:dyDescent="0.2">
      <c r="A1907" s="860" t="s">
        <v>2570</v>
      </c>
      <c r="B1907" s="861" t="s">
        <v>3253</v>
      </c>
      <c r="C1907" s="862" t="s">
        <v>14</v>
      </c>
      <c r="D1907" s="863">
        <v>3.58</v>
      </c>
    </row>
    <row r="1908" spans="1:4" x14ac:dyDescent="0.2">
      <c r="A1908" s="856" t="s">
        <v>2571</v>
      </c>
      <c r="B1908" s="857" t="s">
        <v>3254</v>
      </c>
      <c r="C1908" s="858" t="s">
        <v>14</v>
      </c>
      <c r="D1908" s="859">
        <v>46.6</v>
      </c>
    </row>
    <row r="1909" spans="1:4" ht="25.5" x14ac:dyDescent="0.2">
      <c r="A1909" s="860" t="s">
        <v>3301</v>
      </c>
      <c r="B1909" s="861" t="s">
        <v>3255</v>
      </c>
      <c r="C1909" s="862" t="s">
        <v>14</v>
      </c>
      <c r="D1909" s="863">
        <v>3.74</v>
      </c>
    </row>
    <row r="1910" spans="1:4" ht="25.5" x14ac:dyDescent="0.2">
      <c r="A1910" s="856" t="s">
        <v>3302</v>
      </c>
      <c r="B1910" s="857" t="s">
        <v>3279</v>
      </c>
      <c r="C1910" s="858" t="s">
        <v>14</v>
      </c>
      <c r="D1910" s="859">
        <v>34.950000000000003</v>
      </c>
    </row>
    <row r="1911" spans="1:4" ht="25.5" x14ac:dyDescent="0.2">
      <c r="A1911" s="860" t="s">
        <v>3303</v>
      </c>
      <c r="B1911" s="861" t="s">
        <v>3259</v>
      </c>
      <c r="C1911" s="862" t="s">
        <v>14</v>
      </c>
      <c r="D1911" s="863">
        <v>3.74</v>
      </c>
    </row>
    <row r="1912" spans="1:4" ht="25.5" x14ac:dyDescent="0.2">
      <c r="A1912" s="856" t="s">
        <v>3304</v>
      </c>
      <c r="B1912" s="857" t="s">
        <v>3271</v>
      </c>
      <c r="C1912" s="858" t="s">
        <v>14</v>
      </c>
      <c r="D1912" s="859">
        <v>34.880000000000003</v>
      </c>
    </row>
    <row r="1913" spans="1:4" ht="25.5" x14ac:dyDescent="0.2">
      <c r="A1913" s="860" t="s">
        <v>3305</v>
      </c>
      <c r="B1913" s="861" t="s">
        <v>3285</v>
      </c>
      <c r="C1913" s="862" t="s">
        <v>14</v>
      </c>
      <c r="D1913" s="863">
        <v>3.84</v>
      </c>
    </row>
    <row r="1914" spans="1:4" x14ac:dyDescent="0.2">
      <c r="A1914" s="856" t="s">
        <v>3306</v>
      </c>
      <c r="B1914" s="857" t="s">
        <v>3287</v>
      </c>
      <c r="C1914" s="858" t="s">
        <v>14</v>
      </c>
      <c r="D1914" s="859">
        <v>88.1</v>
      </c>
    </row>
    <row r="1915" spans="1:4" x14ac:dyDescent="0.2">
      <c r="A1915" s="852" t="s">
        <v>2572</v>
      </c>
      <c r="B1915" s="853" t="s">
        <v>1428</v>
      </c>
      <c r="C1915" s="854"/>
      <c r="D1915" s="855"/>
    </row>
    <row r="1916" spans="1:4" ht="25.5" x14ac:dyDescent="0.2">
      <c r="A1916" s="860" t="s">
        <v>2573</v>
      </c>
      <c r="B1916" s="861" t="s">
        <v>3253</v>
      </c>
      <c r="C1916" s="862" t="s">
        <v>14</v>
      </c>
      <c r="D1916" s="863">
        <v>3.58</v>
      </c>
    </row>
    <row r="1917" spans="1:4" x14ac:dyDescent="0.2">
      <c r="A1917" s="856" t="s">
        <v>2574</v>
      </c>
      <c r="B1917" s="857" t="s">
        <v>3254</v>
      </c>
      <c r="C1917" s="858" t="s">
        <v>14</v>
      </c>
      <c r="D1917" s="859">
        <v>46.6</v>
      </c>
    </row>
    <row r="1918" spans="1:4" ht="25.5" x14ac:dyDescent="0.2">
      <c r="A1918" s="860" t="s">
        <v>3307</v>
      </c>
      <c r="B1918" s="861" t="s">
        <v>3255</v>
      </c>
      <c r="C1918" s="862" t="s">
        <v>14</v>
      </c>
      <c r="D1918" s="863">
        <v>3.74</v>
      </c>
    </row>
    <row r="1919" spans="1:4" ht="25.5" x14ac:dyDescent="0.2">
      <c r="A1919" s="856" t="s">
        <v>3308</v>
      </c>
      <c r="B1919" s="857" t="s">
        <v>3279</v>
      </c>
      <c r="C1919" s="858" t="s">
        <v>14</v>
      </c>
      <c r="D1919" s="859">
        <v>42.63</v>
      </c>
    </row>
    <row r="1920" spans="1:4" ht="25.5" x14ac:dyDescent="0.2">
      <c r="A1920" s="860" t="s">
        <v>3309</v>
      </c>
      <c r="B1920" s="861" t="s">
        <v>3259</v>
      </c>
      <c r="C1920" s="862" t="s">
        <v>14</v>
      </c>
      <c r="D1920" s="863">
        <v>3.74</v>
      </c>
    </row>
    <row r="1921" spans="1:4" ht="25.5" x14ac:dyDescent="0.2">
      <c r="A1921" s="856" t="s">
        <v>3310</v>
      </c>
      <c r="B1921" s="857" t="s">
        <v>3271</v>
      </c>
      <c r="C1921" s="858" t="s">
        <v>14</v>
      </c>
      <c r="D1921" s="859">
        <v>42.63</v>
      </c>
    </row>
    <row r="1922" spans="1:4" ht="25.5" x14ac:dyDescent="0.2">
      <c r="A1922" s="860" t="s">
        <v>3311</v>
      </c>
      <c r="B1922" s="861" t="s">
        <v>3285</v>
      </c>
      <c r="C1922" s="862" t="s">
        <v>14</v>
      </c>
      <c r="D1922" s="863">
        <v>3.84</v>
      </c>
    </row>
    <row r="1923" spans="1:4" x14ac:dyDescent="0.2">
      <c r="A1923" s="856" t="s">
        <v>3312</v>
      </c>
      <c r="B1923" s="857" t="s">
        <v>3287</v>
      </c>
      <c r="C1923" s="858" t="s">
        <v>14</v>
      </c>
      <c r="D1923" s="859">
        <v>42.68</v>
      </c>
    </row>
    <row r="1924" spans="1:4" x14ac:dyDescent="0.2">
      <c r="A1924" s="852" t="s">
        <v>2575</v>
      </c>
      <c r="B1924" s="853" t="s">
        <v>1429</v>
      </c>
      <c r="C1924" s="854"/>
      <c r="D1924" s="855"/>
    </row>
    <row r="1925" spans="1:4" ht="25.5" x14ac:dyDescent="0.2">
      <c r="A1925" s="860" t="s">
        <v>2576</v>
      </c>
      <c r="B1925" s="861" t="s">
        <v>3253</v>
      </c>
      <c r="C1925" s="862" t="s">
        <v>14</v>
      </c>
      <c r="D1925" s="863">
        <v>3.58</v>
      </c>
    </row>
    <row r="1926" spans="1:4" x14ac:dyDescent="0.2">
      <c r="A1926" s="856" t="s">
        <v>2577</v>
      </c>
      <c r="B1926" s="857" t="s">
        <v>3254</v>
      </c>
      <c r="C1926" s="858" t="s">
        <v>14</v>
      </c>
      <c r="D1926" s="859">
        <v>46.72</v>
      </c>
    </row>
    <row r="1927" spans="1:4" ht="25.5" x14ac:dyDescent="0.2">
      <c r="A1927" s="860" t="s">
        <v>3313</v>
      </c>
      <c r="B1927" s="861" t="s">
        <v>3255</v>
      </c>
      <c r="C1927" s="862" t="s">
        <v>14</v>
      </c>
      <c r="D1927" s="863">
        <v>3.74</v>
      </c>
    </row>
    <row r="1928" spans="1:4" ht="25.5" x14ac:dyDescent="0.2">
      <c r="A1928" s="856" t="s">
        <v>3314</v>
      </c>
      <c r="B1928" s="857" t="s">
        <v>3279</v>
      </c>
      <c r="C1928" s="858" t="s">
        <v>14</v>
      </c>
      <c r="D1928" s="859">
        <v>42.65</v>
      </c>
    </row>
    <row r="1929" spans="1:4" ht="25.5" x14ac:dyDescent="0.2">
      <c r="A1929" s="860" t="s">
        <v>3315</v>
      </c>
      <c r="B1929" s="861" t="s">
        <v>3259</v>
      </c>
      <c r="C1929" s="862" t="s">
        <v>14</v>
      </c>
      <c r="D1929" s="863">
        <v>3.74</v>
      </c>
    </row>
    <row r="1930" spans="1:4" ht="25.5" x14ac:dyDescent="0.2">
      <c r="A1930" s="856" t="s">
        <v>3316</v>
      </c>
      <c r="B1930" s="857" t="s">
        <v>3271</v>
      </c>
      <c r="C1930" s="858" t="s">
        <v>14</v>
      </c>
      <c r="D1930" s="859">
        <v>42.86</v>
      </c>
    </row>
    <row r="1931" spans="1:4" ht="25.5" x14ac:dyDescent="0.2">
      <c r="A1931" s="860" t="s">
        <v>3317</v>
      </c>
      <c r="B1931" s="861" t="s">
        <v>3285</v>
      </c>
      <c r="C1931" s="862" t="s">
        <v>14</v>
      </c>
      <c r="D1931" s="863">
        <v>3.84</v>
      </c>
    </row>
    <row r="1932" spans="1:4" x14ac:dyDescent="0.2">
      <c r="A1932" s="856" t="s">
        <v>3318</v>
      </c>
      <c r="B1932" s="857" t="s">
        <v>3287</v>
      </c>
      <c r="C1932" s="858" t="s">
        <v>14</v>
      </c>
      <c r="D1932" s="859">
        <v>42.72</v>
      </c>
    </row>
    <row r="1933" spans="1:4" x14ac:dyDescent="0.2">
      <c r="A1933" s="852" t="s">
        <v>2578</v>
      </c>
      <c r="B1933" s="853" t="s">
        <v>1430</v>
      </c>
      <c r="C1933" s="854"/>
      <c r="D1933" s="855"/>
    </row>
    <row r="1934" spans="1:4" ht="25.5" x14ac:dyDescent="0.2">
      <c r="A1934" s="860" t="s">
        <v>2579</v>
      </c>
      <c r="B1934" s="861" t="s">
        <v>3253</v>
      </c>
      <c r="C1934" s="862" t="s">
        <v>14</v>
      </c>
      <c r="D1934" s="863">
        <v>3.58</v>
      </c>
    </row>
    <row r="1935" spans="1:4" x14ac:dyDescent="0.2">
      <c r="A1935" s="856" t="s">
        <v>2580</v>
      </c>
      <c r="B1935" s="857" t="s">
        <v>3254</v>
      </c>
      <c r="C1935" s="858" t="s">
        <v>14</v>
      </c>
      <c r="D1935" s="859">
        <v>46.72</v>
      </c>
    </row>
    <row r="1936" spans="1:4" ht="25.5" x14ac:dyDescent="0.2">
      <c r="A1936" s="860" t="s">
        <v>3319</v>
      </c>
      <c r="B1936" s="861" t="s">
        <v>3255</v>
      </c>
      <c r="C1936" s="862" t="s">
        <v>14</v>
      </c>
      <c r="D1936" s="863">
        <v>3.74</v>
      </c>
    </row>
    <row r="1937" spans="1:4" ht="25.5" x14ac:dyDescent="0.2">
      <c r="A1937" s="856" t="s">
        <v>3320</v>
      </c>
      <c r="B1937" s="857" t="s">
        <v>3279</v>
      </c>
      <c r="C1937" s="858" t="s">
        <v>14</v>
      </c>
      <c r="D1937" s="859">
        <v>42.65</v>
      </c>
    </row>
    <row r="1938" spans="1:4" ht="25.5" x14ac:dyDescent="0.2">
      <c r="A1938" s="860" t="s">
        <v>3321</v>
      </c>
      <c r="B1938" s="861" t="s">
        <v>3259</v>
      </c>
      <c r="C1938" s="862" t="s">
        <v>14</v>
      </c>
      <c r="D1938" s="863">
        <v>3.74</v>
      </c>
    </row>
    <row r="1939" spans="1:4" ht="25.5" x14ac:dyDescent="0.2">
      <c r="A1939" s="856" t="s">
        <v>3322</v>
      </c>
      <c r="B1939" s="857" t="s">
        <v>3271</v>
      </c>
      <c r="C1939" s="858" t="s">
        <v>14</v>
      </c>
      <c r="D1939" s="859">
        <v>42.86</v>
      </c>
    </row>
    <row r="1940" spans="1:4" ht="25.5" x14ac:dyDescent="0.2">
      <c r="A1940" s="860" t="s">
        <v>3323</v>
      </c>
      <c r="B1940" s="861" t="s">
        <v>3285</v>
      </c>
      <c r="C1940" s="862" t="s">
        <v>14</v>
      </c>
      <c r="D1940" s="863">
        <v>3.84</v>
      </c>
    </row>
    <row r="1941" spans="1:4" x14ac:dyDescent="0.2">
      <c r="A1941" s="856" t="s">
        <v>3324</v>
      </c>
      <c r="B1941" s="857" t="s">
        <v>3287</v>
      </c>
      <c r="C1941" s="858" t="s">
        <v>14</v>
      </c>
      <c r="D1941" s="859">
        <v>42.72</v>
      </c>
    </row>
    <row r="1942" spans="1:4" x14ac:dyDescent="0.2">
      <c r="A1942" s="852" t="s">
        <v>2581</v>
      </c>
      <c r="B1942" s="853" t="s">
        <v>1431</v>
      </c>
      <c r="C1942" s="854"/>
      <c r="D1942" s="855"/>
    </row>
    <row r="1943" spans="1:4" ht="25.5" x14ac:dyDescent="0.2">
      <c r="A1943" s="860" t="s">
        <v>2582</v>
      </c>
      <c r="B1943" s="861" t="s">
        <v>3253</v>
      </c>
      <c r="C1943" s="862" t="s">
        <v>14</v>
      </c>
      <c r="D1943" s="863">
        <v>3.58</v>
      </c>
    </row>
    <row r="1944" spans="1:4" x14ac:dyDescent="0.2">
      <c r="A1944" s="856" t="s">
        <v>2583</v>
      </c>
      <c r="B1944" s="857" t="s">
        <v>3254</v>
      </c>
      <c r="C1944" s="858" t="s">
        <v>14</v>
      </c>
      <c r="D1944" s="859">
        <v>46.64</v>
      </c>
    </row>
    <row r="1945" spans="1:4" ht="25.5" x14ac:dyDescent="0.2">
      <c r="A1945" s="860" t="s">
        <v>3325</v>
      </c>
      <c r="B1945" s="861" t="s">
        <v>3255</v>
      </c>
      <c r="C1945" s="862" t="s">
        <v>14</v>
      </c>
      <c r="D1945" s="863">
        <v>3.74</v>
      </c>
    </row>
    <row r="1946" spans="1:4" ht="25.5" x14ac:dyDescent="0.2">
      <c r="A1946" s="856" t="s">
        <v>3326</v>
      </c>
      <c r="B1946" s="857" t="s">
        <v>3279</v>
      </c>
      <c r="C1946" s="858" t="s">
        <v>14</v>
      </c>
      <c r="D1946" s="859">
        <v>38.619999999999997</v>
      </c>
    </row>
    <row r="1947" spans="1:4" ht="25.5" x14ac:dyDescent="0.2">
      <c r="A1947" s="860" t="s">
        <v>3327</v>
      </c>
      <c r="B1947" s="861" t="s">
        <v>3259</v>
      </c>
      <c r="C1947" s="862" t="s">
        <v>14</v>
      </c>
      <c r="D1947" s="863">
        <v>3.74</v>
      </c>
    </row>
    <row r="1948" spans="1:4" ht="25.5" x14ac:dyDescent="0.2">
      <c r="A1948" s="856" t="s">
        <v>3328</v>
      </c>
      <c r="B1948" s="857" t="s">
        <v>3271</v>
      </c>
      <c r="C1948" s="858" t="s">
        <v>14</v>
      </c>
      <c r="D1948" s="859">
        <v>43.17</v>
      </c>
    </row>
    <row r="1949" spans="1:4" ht="25.5" x14ac:dyDescent="0.2">
      <c r="A1949" s="860" t="s">
        <v>3329</v>
      </c>
      <c r="B1949" s="861" t="s">
        <v>3285</v>
      </c>
      <c r="C1949" s="862" t="s">
        <v>14</v>
      </c>
      <c r="D1949" s="863">
        <v>3.84</v>
      </c>
    </row>
    <row r="1950" spans="1:4" x14ac:dyDescent="0.2">
      <c r="A1950" s="856" t="s">
        <v>3330</v>
      </c>
      <c r="B1950" s="857" t="s">
        <v>3287</v>
      </c>
      <c r="C1950" s="858" t="s">
        <v>14</v>
      </c>
      <c r="D1950" s="859">
        <v>68.489999999999995</v>
      </c>
    </row>
    <row r="1951" spans="1:4" x14ac:dyDescent="0.2">
      <c r="A1951" s="852" t="s">
        <v>2584</v>
      </c>
      <c r="B1951" s="853" t="s">
        <v>1432</v>
      </c>
      <c r="C1951" s="854"/>
      <c r="D1951" s="855"/>
    </row>
    <row r="1952" spans="1:4" ht="25.5" x14ac:dyDescent="0.2">
      <c r="A1952" s="860" t="s">
        <v>2585</v>
      </c>
      <c r="B1952" s="861" t="s">
        <v>3253</v>
      </c>
      <c r="C1952" s="862" t="s">
        <v>14</v>
      </c>
      <c r="D1952" s="863">
        <v>3.58</v>
      </c>
    </row>
    <row r="1953" spans="1:4" x14ac:dyDescent="0.2">
      <c r="A1953" s="856" t="s">
        <v>2586</v>
      </c>
      <c r="B1953" s="857" t="s">
        <v>3254</v>
      </c>
      <c r="C1953" s="858" t="s">
        <v>14</v>
      </c>
      <c r="D1953" s="859">
        <v>46.6</v>
      </c>
    </row>
    <row r="1954" spans="1:4" ht="25.5" x14ac:dyDescent="0.2">
      <c r="A1954" s="860" t="s">
        <v>3331</v>
      </c>
      <c r="B1954" s="861" t="s">
        <v>3255</v>
      </c>
      <c r="C1954" s="862" t="s">
        <v>14</v>
      </c>
      <c r="D1954" s="863">
        <v>3.74</v>
      </c>
    </row>
    <row r="1955" spans="1:4" ht="25.5" x14ac:dyDescent="0.2">
      <c r="A1955" s="856" t="s">
        <v>3332</v>
      </c>
      <c r="B1955" s="857" t="s">
        <v>3279</v>
      </c>
      <c r="C1955" s="858" t="s">
        <v>14</v>
      </c>
      <c r="D1955" s="859">
        <v>42.63</v>
      </c>
    </row>
    <row r="1956" spans="1:4" ht="25.5" x14ac:dyDescent="0.2">
      <c r="A1956" s="860" t="s">
        <v>3333</v>
      </c>
      <c r="B1956" s="861" t="s">
        <v>3259</v>
      </c>
      <c r="C1956" s="862" t="s">
        <v>14</v>
      </c>
      <c r="D1956" s="863">
        <v>3.74</v>
      </c>
    </row>
    <row r="1957" spans="1:4" ht="25.5" x14ac:dyDescent="0.2">
      <c r="A1957" s="856" t="s">
        <v>3334</v>
      </c>
      <c r="B1957" s="857" t="s">
        <v>3271</v>
      </c>
      <c r="C1957" s="858" t="s">
        <v>14</v>
      </c>
      <c r="D1957" s="859">
        <v>42.63</v>
      </c>
    </row>
    <row r="1958" spans="1:4" ht="25.5" x14ac:dyDescent="0.2">
      <c r="A1958" s="860" t="s">
        <v>3335</v>
      </c>
      <c r="B1958" s="861" t="s">
        <v>3285</v>
      </c>
      <c r="C1958" s="862" t="s">
        <v>14</v>
      </c>
      <c r="D1958" s="863">
        <v>3.84</v>
      </c>
    </row>
    <row r="1959" spans="1:4" x14ac:dyDescent="0.2">
      <c r="A1959" s="856" t="s">
        <v>3336</v>
      </c>
      <c r="B1959" s="857" t="s">
        <v>3287</v>
      </c>
      <c r="C1959" s="858" t="s">
        <v>14</v>
      </c>
      <c r="D1959" s="859">
        <v>42.68</v>
      </c>
    </row>
    <row r="1960" spans="1:4" x14ac:dyDescent="0.2">
      <c r="A1960" s="852" t="s">
        <v>2587</v>
      </c>
      <c r="B1960" s="853" t="s">
        <v>1433</v>
      </c>
      <c r="C1960" s="854"/>
      <c r="D1960" s="855"/>
    </row>
    <row r="1961" spans="1:4" ht="25.5" x14ac:dyDescent="0.2">
      <c r="A1961" s="860" t="s">
        <v>2588</v>
      </c>
      <c r="B1961" s="861" t="s">
        <v>3253</v>
      </c>
      <c r="C1961" s="862" t="s">
        <v>14</v>
      </c>
      <c r="D1961" s="863">
        <v>3.58</v>
      </c>
    </row>
    <row r="1962" spans="1:4" x14ac:dyDescent="0.2">
      <c r="A1962" s="856" t="s">
        <v>2589</v>
      </c>
      <c r="B1962" s="857" t="s">
        <v>3254</v>
      </c>
      <c r="C1962" s="858" t="s">
        <v>14</v>
      </c>
      <c r="D1962" s="859">
        <v>46.6</v>
      </c>
    </row>
    <row r="1963" spans="1:4" ht="25.5" x14ac:dyDescent="0.2">
      <c r="A1963" s="860" t="s">
        <v>3337</v>
      </c>
      <c r="B1963" s="861" t="s">
        <v>3255</v>
      </c>
      <c r="C1963" s="862" t="s">
        <v>14</v>
      </c>
      <c r="D1963" s="863">
        <v>3.74</v>
      </c>
    </row>
    <row r="1964" spans="1:4" ht="25.5" x14ac:dyDescent="0.2">
      <c r="A1964" s="856" t="s">
        <v>3338</v>
      </c>
      <c r="B1964" s="857" t="s">
        <v>3279</v>
      </c>
      <c r="C1964" s="858" t="s">
        <v>14</v>
      </c>
      <c r="D1964" s="859">
        <v>42.63</v>
      </c>
    </row>
    <row r="1965" spans="1:4" ht="25.5" x14ac:dyDescent="0.2">
      <c r="A1965" s="860" t="s">
        <v>3339</v>
      </c>
      <c r="B1965" s="861" t="s">
        <v>3259</v>
      </c>
      <c r="C1965" s="862" t="s">
        <v>14</v>
      </c>
      <c r="D1965" s="863">
        <v>3.74</v>
      </c>
    </row>
    <row r="1966" spans="1:4" ht="25.5" x14ac:dyDescent="0.2">
      <c r="A1966" s="856" t="s">
        <v>3340</v>
      </c>
      <c r="B1966" s="857" t="s">
        <v>3271</v>
      </c>
      <c r="C1966" s="858" t="s">
        <v>14</v>
      </c>
      <c r="D1966" s="859">
        <v>42.63</v>
      </c>
    </row>
    <row r="1967" spans="1:4" ht="25.5" x14ac:dyDescent="0.2">
      <c r="A1967" s="860" t="s">
        <v>3341</v>
      </c>
      <c r="B1967" s="861" t="s">
        <v>3285</v>
      </c>
      <c r="C1967" s="862" t="s">
        <v>14</v>
      </c>
      <c r="D1967" s="863">
        <v>3.84</v>
      </c>
    </row>
    <row r="1968" spans="1:4" x14ac:dyDescent="0.2">
      <c r="A1968" s="856" t="s">
        <v>3342</v>
      </c>
      <c r="B1968" s="857" t="s">
        <v>3287</v>
      </c>
      <c r="C1968" s="858" t="s">
        <v>14</v>
      </c>
      <c r="D1968" s="859">
        <v>42.68</v>
      </c>
    </row>
    <row r="1969" spans="1:4" x14ac:dyDescent="0.2">
      <c r="A1969" s="852" t="s">
        <v>2590</v>
      </c>
      <c r="B1969" s="853" t="s">
        <v>1434</v>
      </c>
      <c r="C1969" s="854"/>
      <c r="D1969" s="855"/>
    </row>
    <row r="1970" spans="1:4" ht="25.5" x14ac:dyDescent="0.2">
      <c r="A1970" s="860" t="s">
        <v>2591</v>
      </c>
      <c r="B1970" s="861" t="s">
        <v>3253</v>
      </c>
      <c r="C1970" s="862" t="s">
        <v>14</v>
      </c>
      <c r="D1970" s="863">
        <v>3.58</v>
      </c>
    </row>
    <row r="1971" spans="1:4" x14ac:dyDescent="0.2">
      <c r="A1971" s="856" t="s">
        <v>2592</v>
      </c>
      <c r="B1971" s="857" t="s">
        <v>3254</v>
      </c>
      <c r="C1971" s="858" t="s">
        <v>14</v>
      </c>
      <c r="D1971" s="859">
        <v>46.6</v>
      </c>
    </row>
    <row r="1972" spans="1:4" ht="25.5" x14ac:dyDescent="0.2">
      <c r="A1972" s="860" t="s">
        <v>3343</v>
      </c>
      <c r="B1972" s="861" t="s">
        <v>3255</v>
      </c>
      <c r="C1972" s="862" t="s">
        <v>14</v>
      </c>
      <c r="D1972" s="863">
        <v>3.74</v>
      </c>
    </row>
    <row r="1973" spans="1:4" ht="25.5" x14ac:dyDescent="0.2">
      <c r="A1973" s="856" t="s">
        <v>3344</v>
      </c>
      <c r="B1973" s="857" t="s">
        <v>3279</v>
      </c>
      <c r="C1973" s="858" t="s">
        <v>14</v>
      </c>
      <c r="D1973" s="859">
        <v>42.63</v>
      </c>
    </row>
    <row r="1974" spans="1:4" ht="25.5" x14ac:dyDescent="0.2">
      <c r="A1974" s="860" t="s">
        <v>3345</v>
      </c>
      <c r="B1974" s="861" t="s">
        <v>3259</v>
      </c>
      <c r="C1974" s="862" t="s">
        <v>14</v>
      </c>
      <c r="D1974" s="863">
        <v>3.74</v>
      </c>
    </row>
    <row r="1975" spans="1:4" ht="25.5" x14ac:dyDescent="0.2">
      <c r="A1975" s="856" t="s">
        <v>3346</v>
      </c>
      <c r="B1975" s="857" t="s">
        <v>3271</v>
      </c>
      <c r="C1975" s="858" t="s">
        <v>14</v>
      </c>
      <c r="D1975" s="859">
        <v>42.63</v>
      </c>
    </row>
    <row r="1976" spans="1:4" ht="25.5" x14ac:dyDescent="0.2">
      <c r="A1976" s="860" t="s">
        <v>3347</v>
      </c>
      <c r="B1976" s="861" t="s">
        <v>3285</v>
      </c>
      <c r="C1976" s="862" t="s">
        <v>14</v>
      </c>
      <c r="D1976" s="863">
        <v>3.84</v>
      </c>
    </row>
    <row r="1977" spans="1:4" x14ac:dyDescent="0.2">
      <c r="A1977" s="856" t="s">
        <v>3348</v>
      </c>
      <c r="B1977" s="857" t="s">
        <v>3287</v>
      </c>
      <c r="C1977" s="858" t="s">
        <v>14</v>
      </c>
      <c r="D1977" s="859">
        <v>42.68</v>
      </c>
    </row>
    <row r="1978" spans="1:4" x14ac:dyDescent="0.2">
      <c r="A1978" s="852" t="s">
        <v>2593</v>
      </c>
      <c r="B1978" s="853" t="s">
        <v>1436</v>
      </c>
      <c r="C1978" s="854"/>
      <c r="D1978" s="855"/>
    </row>
    <row r="1979" spans="1:4" ht="25.5" x14ac:dyDescent="0.2">
      <c r="A1979" s="860" t="s">
        <v>2594</v>
      </c>
      <c r="B1979" s="861" t="s">
        <v>3253</v>
      </c>
      <c r="C1979" s="862" t="s">
        <v>14</v>
      </c>
      <c r="D1979" s="863">
        <v>3.58</v>
      </c>
    </row>
    <row r="1980" spans="1:4" x14ac:dyDescent="0.2">
      <c r="A1980" s="856" t="s">
        <v>2595</v>
      </c>
      <c r="B1980" s="857" t="s">
        <v>3254</v>
      </c>
      <c r="C1980" s="858" t="s">
        <v>14</v>
      </c>
      <c r="D1980" s="859">
        <v>46.6</v>
      </c>
    </row>
    <row r="1981" spans="1:4" ht="25.5" x14ac:dyDescent="0.2">
      <c r="A1981" s="860" t="s">
        <v>3349</v>
      </c>
      <c r="B1981" s="861" t="s">
        <v>3255</v>
      </c>
      <c r="C1981" s="862" t="s">
        <v>14</v>
      </c>
      <c r="D1981" s="863">
        <v>3.74</v>
      </c>
    </row>
    <row r="1982" spans="1:4" ht="25.5" x14ac:dyDescent="0.2">
      <c r="A1982" s="856" t="s">
        <v>3350</v>
      </c>
      <c r="B1982" s="857" t="s">
        <v>3279</v>
      </c>
      <c r="C1982" s="858" t="s">
        <v>14</v>
      </c>
      <c r="D1982" s="859">
        <v>42.63</v>
      </c>
    </row>
    <row r="1983" spans="1:4" ht="25.5" x14ac:dyDescent="0.2">
      <c r="A1983" s="860" t="s">
        <v>3351</v>
      </c>
      <c r="B1983" s="861" t="s">
        <v>3259</v>
      </c>
      <c r="C1983" s="862" t="s">
        <v>14</v>
      </c>
      <c r="D1983" s="863">
        <v>3.74</v>
      </c>
    </row>
    <row r="1984" spans="1:4" ht="25.5" x14ac:dyDescent="0.2">
      <c r="A1984" s="856" t="s">
        <v>3352</v>
      </c>
      <c r="B1984" s="857" t="s">
        <v>3271</v>
      </c>
      <c r="C1984" s="858" t="s">
        <v>14</v>
      </c>
      <c r="D1984" s="859">
        <v>42.63</v>
      </c>
    </row>
    <row r="1985" spans="1:4" ht="25.5" x14ac:dyDescent="0.2">
      <c r="A1985" s="860" t="s">
        <v>3353</v>
      </c>
      <c r="B1985" s="861" t="s">
        <v>3285</v>
      </c>
      <c r="C1985" s="862" t="s">
        <v>14</v>
      </c>
      <c r="D1985" s="863">
        <v>3.84</v>
      </c>
    </row>
    <row r="1986" spans="1:4" x14ac:dyDescent="0.2">
      <c r="A1986" s="856" t="s">
        <v>3354</v>
      </c>
      <c r="B1986" s="857" t="s">
        <v>3287</v>
      </c>
      <c r="C1986" s="858" t="s">
        <v>14</v>
      </c>
      <c r="D1986" s="859">
        <v>42.68</v>
      </c>
    </row>
    <row r="1987" spans="1:4" x14ac:dyDescent="0.2">
      <c r="A1987" s="852" t="s">
        <v>2596</v>
      </c>
      <c r="B1987" s="853" t="s">
        <v>1439</v>
      </c>
      <c r="C1987" s="854"/>
      <c r="D1987" s="855"/>
    </row>
    <row r="1988" spans="1:4" ht="25.5" x14ac:dyDescent="0.2">
      <c r="A1988" s="860" t="s">
        <v>2597</v>
      </c>
      <c r="B1988" s="861" t="s">
        <v>3253</v>
      </c>
      <c r="C1988" s="862" t="s">
        <v>14</v>
      </c>
      <c r="D1988" s="863">
        <v>3.58</v>
      </c>
    </row>
    <row r="1989" spans="1:4" x14ac:dyDescent="0.2">
      <c r="A1989" s="856" t="s">
        <v>2598</v>
      </c>
      <c r="B1989" s="857" t="s">
        <v>3254</v>
      </c>
      <c r="C1989" s="858" t="s">
        <v>14</v>
      </c>
      <c r="D1989" s="859">
        <v>46.6</v>
      </c>
    </row>
    <row r="1990" spans="1:4" ht="25.5" x14ac:dyDescent="0.2">
      <c r="A1990" s="860" t="s">
        <v>3355</v>
      </c>
      <c r="B1990" s="861" t="s">
        <v>3255</v>
      </c>
      <c r="C1990" s="862" t="s">
        <v>14</v>
      </c>
      <c r="D1990" s="863">
        <v>3.74</v>
      </c>
    </row>
    <row r="1991" spans="1:4" ht="25.5" x14ac:dyDescent="0.2">
      <c r="A1991" s="856" t="s">
        <v>3356</v>
      </c>
      <c r="B1991" s="857" t="s">
        <v>3279</v>
      </c>
      <c r="C1991" s="858" t="s">
        <v>14</v>
      </c>
      <c r="D1991" s="859">
        <v>42.63</v>
      </c>
    </row>
    <row r="1992" spans="1:4" ht="25.5" x14ac:dyDescent="0.2">
      <c r="A1992" s="860" t="s">
        <v>3357</v>
      </c>
      <c r="B1992" s="861" t="s">
        <v>3259</v>
      </c>
      <c r="C1992" s="862" t="s">
        <v>14</v>
      </c>
      <c r="D1992" s="863">
        <v>3.74</v>
      </c>
    </row>
    <row r="1993" spans="1:4" ht="25.5" x14ac:dyDescent="0.2">
      <c r="A1993" s="856" t="s">
        <v>3358</v>
      </c>
      <c r="B1993" s="857" t="s">
        <v>3271</v>
      </c>
      <c r="C1993" s="858" t="s">
        <v>14</v>
      </c>
      <c r="D1993" s="859">
        <v>42.63</v>
      </c>
    </row>
    <row r="1994" spans="1:4" ht="25.5" x14ac:dyDescent="0.2">
      <c r="A1994" s="860" t="s">
        <v>3359</v>
      </c>
      <c r="B1994" s="861" t="s">
        <v>3285</v>
      </c>
      <c r="C1994" s="862" t="s">
        <v>14</v>
      </c>
      <c r="D1994" s="863">
        <v>3.84</v>
      </c>
    </row>
    <row r="1995" spans="1:4" x14ac:dyDescent="0.2">
      <c r="A1995" s="856" t="s">
        <v>3360</v>
      </c>
      <c r="B1995" s="857" t="s">
        <v>3287</v>
      </c>
      <c r="C1995" s="858" t="s">
        <v>14</v>
      </c>
      <c r="D1995" s="859">
        <v>42.68</v>
      </c>
    </row>
    <row r="1996" spans="1:4" x14ac:dyDescent="0.2">
      <c r="A1996" s="852" t="s">
        <v>2599</v>
      </c>
      <c r="B1996" s="853" t="s">
        <v>1442</v>
      </c>
      <c r="C1996" s="854"/>
      <c r="D1996" s="855"/>
    </row>
    <row r="1997" spans="1:4" ht="25.5" x14ac:dyDescent="0.2">
      <c r="A1997" s="860" t="s">
        <v>2600</v>
      </c>
      <c r="B1997" s="861" t="s">
        <v>3253</v>
      </c>
      <c r="C1997" s="862" t="s">
        <v>14</v>
      </c>
      <c r="D1997" s="863">
        <v>26.66</v>
      </c>
    </row>
    <row r="1998" spans="1:4" x14ac:dyDescent="0.2">
      <c r="A1998" s="856" t="s">
        <v>2601</v>
      </c>
      <c r="B1998" s="857" t="s">
        <v>3254</v>
      </c>
      <c r="C1998" s="858" t="s">
        <v>14</v>
      </c>
      <c r="D1998" s="859">
        <v>133.54</v>
      </c>
    </row>
    <row r="1999" spans="1:4" ht="25.5" x14ac:dyDescent="0.2">
      <c r="A1999" s="860" t="s">
        <v>3361</v>
      </c>
      <c r="B1999" s="861" t="s">
        <v>3255</v>
      </c>
      <c r="C1999" s="862" t="s">
        <v>14</v>
      </c>
      <c r="D1999" s="863">
        <v>5.46</v>
      </c>
    </row>
    <row r="2000" spans="1:4" ht="25.5" x14ac:dyDescent="0.2">
      <c r="A2000" s="856" t="s">
        <v>3362</v>
      </c>
      <c r="B2000" s="857" t="s">
        <v>3279</v>
      </c>
      <c r="C2000" s="858" t="s">
        <v>14</v>
      </c>
      <c r="D2000" s="859">
        <v>49.81</v>
      </c>
    </row>
    <row r="2001" spans="1:4" ht="25.5" x14ac:dyDescent="0.2">
      <c r="A2001" s="860" t="s">
        <v>3363</v>
      </c>
      <c r="B2001" s="861" t="s">
        <v>3259</v>
      </c>
      <c r="C2001" s="862" t="s">
        <v>14</v>
      </c>
      <c r="D2001" s="863">
        <v>5.43</v>
      </c>
    </row>
    <row r="2002" spans="1:4" ht="25.5" x14ac:dyDescent="0.2">
      <c r="A2002" s="856" t="s">
        <v>3364</v>
      </c>
      <c r="B2002" s="857" t="s">
        <v>3271</v>
      </c>
      <c r="C2002" s="858" t="s">
        <v>14</v>
      </c>
      <c r="D2002" s="859">
        <v>28.38</v>
      </c>
    </row>
    <row r="2003" spans="1:4" ht="25.5" x14ac:dyDescent="0.2">
      <c r="A2003" s="860" t="s">
        <v>3365</v>
      </c>
      <c r="B2003" s="861" t="s">
        <v>3285</v>
      </c>
      <c r="C2003" s="862" t="s">
        <v>14</v>
      </c>
      <c r="D2003" s="863">
        <v>3.94</v>
      </c>
    </row>
    <row r="2004" spans="1:4" x14ac:dyDescent="0.2">
      <c r="A2004" s="856" t="s">
        <v>3366</v>
      </c>
      <c r="B2004" s="857" t="s">
        <v>3287</v>
      </c>
      <c r="C2004" s="858" t="s">
        <v>14</v>
      </c>
      <c r="D2004" s="859">
        <v>71.39</v>
      </c>
    </row>
    <row r="2005" spans="1:4" x14ac:dyDescent="0.2">
      <c r="A2005" s="852" t="s">
        <v>2602</v>
      </c>
      <c r="B2005" s="853" t="s">
        <v>1445</v>
      </c>
      <c r="C2005" s="854"/>
      <c r="D2005" s="855"/>
    </row>
    <row r="2006" spans="1:4" x14ac:dyDescent="0.2">
      <c r="A2006" s="860" t="s">
        <v>2603</v>
      </c>
      <c r="B2006" s="861" t="s">
        <v>3254</v>
      </c>
      <c r="C2006" s="862" t="s">
        <v>14</v>
      </c>
      <c r="D2006" s="863">
        <v>23.5</v>
      </c>
    </row>
    <row r="2007" spans="1:4" ht="25.5" x14ac:dyDescent="0.2">
      <c r="A2007" s="856" t="s">
        <v>2604</v>
      </c>
      <c r="B2007" s="857" t="s">
        <v>3279</v>
      </c>
      <c r="C2007" s="858" t="s">
        <v>14</v>
      </c>
      <c r="D2007" s="859">
        <v>58.56</v>
      </c>
    </row>
    <row r="2008" spans="1:4" ht="25.5" x14ac:dyDescent="0.2">
      <c r="A2008" s="860" t="s">
        <v>3367</v>
      </c>
      <c r="B2008" s="861" t="s">
        <v>3368</v>
      </c>
      <c r="C2008" s="862" t="s">
        <v>14</v>
      </c>
      <c r="D2008" s="863">
        <v>7.45</v>
      </c>
    </row>
    <row r="2009" spans="1:4" ht="25.5" x14ac:dyDescent="0.2">
      <c r="A2009" s="856" t="s">
        <v>3369</v>
      </c>
      <c r="B2009" s="857" t="s">
        <v>3271</v>
      </c>
      <c r="C2009" s="858" t="s">
        <v>14</v>
      </c>
      <c r="D2009" s="859">
        <v>67.010000000000005</v>
      </c>
    </row>
    <row r="2010" spans="1:4" x14ac:dyDescent="0.2">
      <c r="A2010" s="860" t="s">
        <v>3370</v>
      </c>
      <c r="B2010" s="861" t="s">
        <v>3287</v>
      </c>
      <c r="C2010" s="862" t="s">
        <v>14</v>
      </c>
      <c r="D2010" s="863">
        <v>26.57</v>
      </c>
    </row>
    <row r="2011" spans="1:4" x14ac:dyDescent="0.2">
      <c r="A2011" s="852" t="s">
        <v>2605</v>
      </c>
      <c r="B2011" s="853" t="s">
        <v>1448</v>
      </c>
      <c r="C2011" s="854"/>
      <c r="D2011" s="855"/>
    </row>
    <row r="2012" spans="1:4" x14ac:dyDescent="0.2">
      <c r="A2012" s="856" t="s">
        <v>2606</v>
      </c>
      <c r="B2012" s="857" t="s">
        <v>3254</v>
      </c>
      <c r="C2012" s="858" t="s">
        <v>14</v>
      </c>
      <c r="D2012" s="859">
        <v>12.8</v>
      </c>
    </row>
    <row r="2013" spans="1:4" ht="25.5" x14ac:dyDescent="0.2">
      <c r="A2013" s="860" t="s">
        <v>2607</v>
      </c>
      <c r="B2013" s="861" t="s">
        <v>3279</v>
      </c>
      <c r="C2013" s="862" t="s">
        <v>14</v>
      </c>
      <c r="D2013" s="863">
        <v>28.48</v>
      </c>
    </row>
    <row r="2014" spans="1:4" ht="25.5" x14ac:dyDescent="0.2">
      <c r="A2014" s="856" t="s">
        <v>3371</v>
      </c>
      <c r="B2014" s="857" t="s">
        <v>3368</v>
      </c>
      <c r="C2014" s="858" t="s">
        <v>14</v>
      </c>
      <c r="D2014" s="859">
        <v>10</v>
      </c>
    </row>
    <row r="2015" spans="1:4" ht="25.5" x14ac:dyDescent="0.2">
      <c r="A2015" s="860" t="s">
        <v>3372</v>
      </c>
      <c r="B2015" s="861" t="s">
        <v>3271</v>
      </c>
      <c r="C2015" s="862" t="s">
        <v>14</v>
      </c>
      <c r="D2015" s="863">
        <v>33.979999999999997</v>
      </c>
    </row>
    <row r="2016" spans="1:4" x14ac:dyDescent="0.2">
      <c r="A2016" s="856" t="s">
        <v>3373</v>
      </c>
      <c r="B2016" s="857" t="s">
        <v>3287</v>
      </c>
      <c r="C2016" s="858" t="s">
        <v>14</v>
      </c>
      <c r="D2016" s="859">
        <v>13.5</v>
      </c>
    </row>
    <row r="2017" spans="1:4" x14ac:dyDescent="0.2">
      <c r="A2017" s="852" t="s">
        <v>2608</v>
      </c>
      <c r="B2017" s="853" t="s">
        <v>1502</v>
      </c>
      <c r="C2017" s="854"/>
      <c r="D2017" s="855"/>
    </row>
    <row r="2018" spans="1:4" x14ac:dyDescent="0.2">
      <c r="A2018" s="860" t="s">
        <v>2609</v>
      </c>
      <c r="B2018" s="861" t="s">
        <v>3374</v>
      </c>
      <c r="C2018" s="862" t="s">
        <v>14</v>
      </c>
      <c r="D2018" s="863">
        <v>6.56</v>
      </c>
    </row>
    <row r="2019" spans="1:4" x14ac:dyDescent="0.2">
      <c r="A2019" s="856" t="s">
        <v>2610</v>
      </c>
      <c r="B2019" s="857" t="s">
        <v>3254</v>
      </c>
      <c r="C2019" s="858" t="s">
        <v>14</v>
      </c>
      <c r="D2019" s="859">
        <v>7.52</v>
      </c>
    </row>
    <row r="2020" spans="1:4" ht="25.5" x14ac:dyDescent="0.2">
      <c r="A2020" s="860" t="s">
        <v>3375</v>
      </c>
      <c r="B2020" s="861" t="s">
        <v>3376</v>
      </c>
      <c r="C2020" s="862" t="s">
        <v>14</v>
      </c>
      <c r="D2020" s="863">
        <v>7.76</v>
      </c>
    </row>
    <row r="2021" spans="1:4" ht="25.5" x14ac:dyDescent="0.2">
      <c r="A2021" s="856" t="s">
        <v>3377</v>
      </c>
      <c r="B2021" s="857" t="s">
        <v>3279</v>
      </c>
      <c r="C2021" s="858" t="s">
        <v>14</v>
      </c>
      <c r="D2021" s="859">
        <v>16.68</v>
      </c>
    </row>
    <row r="2022" spans="1:4" ht="25.5" x14ac:dyDescent="0.2">
      <c r="A2022" s="860" t="s">
        <v>3378</v>
      </c>
      <c r="B2022" s="861" t="s">
        <v>3368</v>
      </c>
      <c r="C2022" s="862" t="s">
        <v>14</v>
      </c>
      <c r="D2022" s="863">
        <v>16.329999999999998</v>
      </c>
    </row>
    <row r="2023" spans="1:4" ht="25.5" x14ac:dyDescent="0.2">
      <c r="A2023" s="856" t="s">
        <v>3379</v>
      </c>
      <c r="B2023" s="857" t="s">
        <v>3271</v>
      </c>
      <c r="C2023" s="858" t="s">
        <v>14</v>
      </c>
      <c r="D2023" s="859">
        <v>40.18</v>
      </c>
    </row>
    <row r="2024" spans="1:4" x14ac:dyDescent="0.2">
      <c r="A2024" s="860" t="s">
        <v>3380</v>
      </c>
      <c r="B2024" s="861" t="s">
        <v>3381</v>
      </c>
      <c r="C2024" s="862" t="s">
        <v>14</v>
      </c>
      <c r="D2024" s="863">
        <v>3.65</v>
      </c>
    </row>
    <row r="2025" spans="1:4" x14ac:dyDescent="0.2">
      <c r="A2025" s="856" t="s">
        <v>3382</v>
      </c>
      <c r="B2025" s="857" t="s">
        <v>3287</v>
      </c>
      <c r="C2025" s="858" t="s">
        <v>14</v>
      </c>
      <c r="D2025" s="859">
        <v>7.95</v>
      </c>
    </row>
    <row r="2026" spans="1:4" x14ac:dyDescent="0.2">
      <c r="A2026" s="848" t="s">
        <v>1110</v>
      </c>
      <c r="B2026" s="849" t="s">
        <v>1104</v>
      </c>
      <c r="C2026" s="850"/>
      <c r="D2026" s="851"/>
    </row>
    <row r="2027" spans="1:4" x14ac:dyDescent="0.2">
      <c r="A2027" s="852" t="s">
        <v>2611</v>
      </c>
      <c r="B2027" s="853" t="s">
        <v>1420</v>
      </c>
      <c r="C2027" s="854"/>
      <c r="D2027" s="855"/>
    </row>
    <row r="2028" spans="1:4" x14ac:dyDescent="0.2">
      <c r="A2028" s="856" t="s">
        <v>2612</v>
      </c>
      <c r="B2028" s="857" t="s">
        <v>2613</v>
      </c>
      <c r="C2028" s="858" t="s">
        <v>14</v>
      </c>
      <c r="D2028" s="859">
        <v>75.760000000000005</v>
      </c>
    </row>
    <row r="2029" spans="1:4" x14ac:dyDescent="0.2">
      <c r="A2029" s="860" t="s">
        <v>2614</v>
      </c>
      <c r="B2029" s="861" t="s">
        <v>2615</v>
      </c>
      <c r="C2029" s="862" t="s">
        <v>14</v>
      </c>
      <c r="D2029" s="863">
        <v>8.91</v>
      </c>
    </row>
    <row r="2030" spans="1:4" x14ac:dyDescent="0.2">
      <c r="A2030" s="848" t="s">
        <v>1108</v>
      </c>
      <c r="B2030" s="849" t="s">
        <v>423</v>
      </c>
      <c r="C2030" s="850"/>
      <c r="D2030" s="851">
        <f>SUM(D2032:D2086)+D2057*5</f>
        <v>1333.1999999999996</v>
      </c>
    </row>
    <row r="2031" spans="1:4" hidden="1" outlineLevel="1" x14ac:dyDescent="0.2">
      <c r="A2031" s="852" t="s">
        <v>2616</v>
      </c>
      <c r="B2031" s="853" t="s">
        <v>1420</v>
      </c>
      <c r="C2031" s="854"/>
      <c r="D2031" s="855"/>
    </row>
    <row r="2032" spans="1:4" hidden="1" outlineLevel="1" x14ac:dyDescent="0.2">
      <c r="A2032" s="856" t="s">
        <v>2617</v>
      </c>
      <c r="B2032" s="857" t="s">
        <v>1152</v>
      </c>
      <c r="C2032" s="858" t="s">
        <v>14</v>
      </c>
      <c r="D2032" s="859">
        <v>9.8699999999999992</v>
      </c>
    </row>
    <row r="2033" spans="1:4" hidden="1" outlineLevel="1" x14ac:dyDescent="0.2">
      <c r="A2033" s="860" t="s">
        <v>2618</v>
      </c>
      <c r="B2033" s="861" t="s">
        <v>1151</v>
      </c>
      <c r="C2033" s="862" t="s">
        <v>14</v>
      </c>
      <c r="D2033" s="863">
        <v>7.79</v>
      </c>
    </row>
    <row r="2034" spans="1:4" hidden="1" outlineLevel="1" x14ac:dyDescent="0.2">
      <c r="A2034" s="852" t="s">
        <v>2619</v>
      </c>
      <c r="B2034" s="853" t="s">
        <v>1421</v>
      </c>
      <c r="C2034" s="854"/>
      <c r="D2034" s="855"/>
    </row>
    <row r="2035" spans="1:4" hidden="1" outlineLevel="1" x14ac:dyDescent="0.2">
      <c r="A2035" s="856" t="s">
        <v>2620</v>
      </c>
      <c r="B2035" s="857" t="s">
        <v>1152</v>
      </c>
      <c r="C2035" s="858" t="s">
        <v>14</v>
      </c>
      <c r="D2035" s="859">
        <v>8.42</v>
      </c>
    </row>
    <row r="2036" spans="1:4" hidden="1" outlineLevel="1" x14ac:dyDescent="0.2">
      <c r="A2036" s="852" t="s">
        <v>2621</v>
      </c>
      <c r="B2036" s="853" t="s">
        <v>1422</v>
      </c>
      <c r="C2036" s="854"/>
      <c r="D2036" s="855"/>
    </row>
    <row r="2037" spans="1:4" hidden="1" outlineLevel="1" x14ac:dyDescent="0.2">
      <c r="A2037" s="860" t="s">
        <v>2622</v>
      </c>
      <c r="B2037" s="861" t="s">
        <v>1152</v>
      </c>
      <c r="C2037" s="862" t="s">
        <v>14</v>
      </c>
      <c r="D2037" s="863">
        <v>7.97</v>
      </c>
    </row>
    <row r="2038" spans="1:4" hidden="1" outlineLevel="1" x14ac:dyDescent="0.2">
      <c r="A2038" s="852" t="s">
        <v>2623</v>
      </c>
      <c r="B2038" s="853" t="s">
        <v>1423</v>
      </c>
      <c r="C2038" s="854"/>
      <c r="D2038" s="855"/>
    </row>
    <row r="2039" spans="1:4" hidden="1" outlineLevel="1" x14ac:dyDescent="0.2">
      <c r="A2039" s="856" t="s">
        <v>2624</v>
      </c>
      <c r="B2039" s="857" t="s">
        <v>1152</v>
      </c>
      <c r="C2039" s="858" t="s">
        <v>14</v>
      </c>
      <c r="D2039" s="859">
        <v>7.97</v>
      </c>
    </row>
    <row r="2040" spans="1:4" hidden="1" outlineLevel="1" x14ac:dyDescent="0.2">
      <c r="A2040" s="852" t="s">
        <v>2625</v>
      </c>
      <c r="B2040" s="853" t="s">
        <v>677</v>
      </c>
      <c r="C2040" s="854"/>
      <c r="D2040" s="855"/>
    </row>
    <row r="2041" spans="1:4" hidden="1" outlineLevel="1" x14ac:dyDescent="0.2">
      <c r="A2041" s="860" t="s">
        <v>2626</v>
      </c>
      <c r="B2041" s="861" t="s">
        <v>1152</v>
      </c>
      <c r="C2041" s="862" t="s">
        <v>14</v>
      </c>
      <c r="D2041" s="863">
        <v>289.3</v>
      </c>
    </row>
    <row r="2042" spans="1:4" hidden="1" outlineLevel="1" x14ac:dyDescent="0.2">
      <c r="A2042" s="856" t="s">
        <v>2627</v>
      </c>
      <c r="B2042" s="857" t="s">
        <v>1151</v>
      </c>
      <c r="C2042" s="858" t="s">
        <v>14</v>
      </c>
      <c r="D2042" s="859">
        <v>26.41</v>
      </c>
    </row>
    <row r="2043" spans="1:4" hidden="1" outlineLevel="1" x14ac:dyDescent="0.2">
      <c r="A2043" s="852" t="s">
        <v>2628</v>
      </c>
      <c r="B2043" s="853" t="s">
        <v>1424</v>
      </c>
      <c r="C2043" s="854"/>
      <c r="D2043" s="855"/>
    </row>
    <row r="2044" spans="1:4" hidden="1" outlineLevel="1" x14ac:dyDescent="0.2">
      <c r="A2044" s="860" t="s">
        <v>2629</v>
      </c>
      <c r="B2044" s="861" t="s">
        <v>1152</v>
      </c>
      <c r="C2044" s="862" t="s">
        <v>14</v>
      </c>
      <c r="D2044" s="863">
        <v>20.3</v>
      </c>
    </row>
    <row r="2045" spans="1:4" hidden="1" outlineLevel="1" x14ac:dyDescent="0.2">
      <c r="A2045" s="856" t="s">
        <v>2630</v>
      </c>
      <c r="B2045" s="857" t="s">
        <v>1151</v>
      </c>
      <c r="C2045" s="858" t="s">
        <v>14</v>
      </c>
      <c r="D2045" s="859">
        <v>26.12</v>
      </c>
    </row>
    <row r="2046" spans="1:4" hidden="1" outlineLevel="1" x14ac:dyDescent="0.2">
      <c r="A2046" s="852" t="s">
        <v>2631</v>
      </c>
      <c r="B2046" s="853" t="s">
        <v>1425</v>
      </c>
      <c r="C2046" s="854"/>
      <c r="D2046" s="855"/>
    </row>
    <row r="2047" spans="1:4" hidden="1" outlineLevel="1" x14ac:dyDescent="0.2">
      <c r="A2047" s="860" t="s">
        <v>2632</v>
      </c>
      <c r="B2047" s="861" t="s">
        <v>1152</v>
      </c>
      <c r="C2047" s="862" t="s">
        <v>14</v>
      </c>
      <c r="D2047" s="863">
        <v>20.3</v>
      </c>
    </row>
    <row r="2048" spans="1:4" hidden="1" outlineLevel="1" x14ac:dyDescent="0.2">
      <c r="A2048" s="856" t="s">
        <v>2633</v>
      </c>
      <c r="B2048" s="857" t="s">
        <v>1151</v>
      </c>
      <c r="C2048" s="858" t="s">
        <v>14</v>
      </c>
      <c r="D2048" s="859">
        <v>26.12</v>
      </c>
    </row>
    <row r="2049" spans="1:4" hidden="1" outlineLevel="1" x14ac:dyDescent="0.2">
      <c r="A2049" s="852" t="s">
        <v>2634</v>
      </c>
      <c r="B2049" s="853" t="s">
        <v>1426</v>
      </c>
      <c r="C2049" s="854"/>
      <c r="D2049" s="855"/>
    </row>
    <row r="2050" spans="1:4" hidden="1" outlineLevel="1" x14ac:dyDescent="0.2">
      <c r="A2050" s="860" t="s">
        <v>2635</v>
      </c>
      <c r="B2050" s="861" t="s">
        <v>1152</v>
      </c>
      <c r="C2050" s="862" t="s">
        <v>14</v>
      </c>
      <c r="D2050" s="863">
        <v>20.3</v>
      </c>
    </row>
    <row r="2051" spans="1:4" hidden="1" outlineLevel="1" x14ac:dyDescent="0.2">
      <c r="A2051" s="856" t="s">
        <v>2636</v>
      </c>
      <c r="B2051" s="857" t="s">
        <v>1151</v>
      </c>
      <c r="C2051" s="858" t="s">
        <v>14</v>
      </c>
      <c r="D2051" s="859">
        <v>26.12</v>
      </c>
    </row>
    <row r="2052" spans="1:4" hidden="1" outlineLevel="1" x14ac:dyDescent="0.2">
      <c r="A2052" s="852" t="s">
        <v>2637</v>
      </c>
      <c r="B2052" s="853" t="s">
        <v>1427</v>
      </c>
      <c r="C2052" s="854"/>
      <c r="D2052" s="855"/>
    </row>
    <row r="2053" spans="1:4" hidden="1" outlineLevel="1" x14ac:dyDescent="0.2">
      <c r="A2053" s="860" t="s">
        <v>2638</v>
      </c>
      <c r="B2053" s="861" t="s">
        <v>1152</v>
      </c>
      <c r="C2053" s="862" t="s">
        <v>14</v>
      </c>
      <c r="D2053" s="863">
        <v>20.3</v>
      </c>
    </row>
    <row r="2054" spans="1:4" hidden="1" outlineLevel="1" x14ac:dyDescent="0.2">
      <c r="A2054" s="856" t="s">
        <v>2639</v>
      </c>
      <c r="B2054" s="857" t="s">
        <v>1151</v>
      </c>
      <c r="C2054" s="858" t="s">
        <v>14</v>
      </c>
      <c r="D2054" s="859">
        <v>26.12</v>
      </c>
    </row>
    <row r="2055" spans="1:4" hidden="1" outlineLevel="1" x14ac:dyDescent="0.2">
      <c r="A2055" s="852" t="s">
        <v>2640</v>
      </c>
      <c r="B2055" s="853" t="s">
        <v>1428</v>
      </c>
      <c r="C2055" s="854"/>
      <c r="D2055" s="855"/>
    </row>
    <row r="2056" spans="1:4" hidden="1" outlineLevel="1" x14ac:dyDescent="0.2">
      <c r="A2056" s="860" t="s">
        <v>2641</v>
      </c>
      <c r="B2056" s="861" t="s">
        <v>1152</v>
      </c>
      <c r="C2056" s="862" t="s">
        <v>14</v>
      </c>
      <c r="D2056" s="863">
        <v>20.3</v>
      </c>
    </row>
    <row r="2057" spans="1:4" hidden="1" outlineLevel="1" x14ac:dyDescent="0.2">
      <c r="A2057" s="856" t="s">
        <v>2642</v>
      </c>
      <c r="B2057" s="857" t="s">
        <v>1151</v>
      </c>
      <c r="C2057" s="858" t="s">
        <v>14</v>
      </c>
      <c r="D2057" s="859">
        <v>21</v>
      </c>
    </row>
    <row r="2058" spans="1:4" hidden="1" outlineLevel="1" x14ac:dyDescent="0.2">
      <c r="A2058" s="852" t="s">
        <v>2643</v>
      </c>
      <c r="B2058" s="853" t="s">
        <v>1429</v>
      </c>
      <c r="C2058" s="854"/>
      <c r="D2058" s="855"/>
    </row>
    <row r="2059" spans="1:4" hidden="1" outlineLevel="1" x14ac:dyDescent="0.2">
      <c r="A2059" s="860" t="s">
        <v>2644</v>
      </c>
      <c r="B2059" s="861" t="s">
        <v>1152</v>
      </c>
      <c r="C2059" s="862" t="s">
        <v>14</v>
      </c>
      <c r="D2059" s="863">
        <v>20.3</v>
      </c>
    </row>
    <row r="2060" spans="1:4" hidden="1" outlineLevel="1" x14ac:dyDescent="0.2">
      <c r="A2060" s="856" t="s">
        <v>2645</v>
      </c>
      <c r="B2060" s="857" t="s">
        <v>1151</v>
      </c>
      <c r="C2060" s="858" t="s">
        <v>14</v>
      </c>
      <c r="D2060" s="859">
        <v>20.66</v>
      </c>
    </row>
    <row r="2061" spans="1:4" hidden="1" outlineLevel="1" x14ac:dyDescent="0.2">
      <c r="A2061" s="852" t="s">
        <v>2646</v>
      </c>
      <c r="B2061" s="853" t="s">
        <v>1430</v>
      </c>
      <c r="C2061" s="854"/>
      <c r="D2061" s="855"/>
    </row>
    <row r="2062" spans="1:4" hidden="1" outlineLevel="1" x14ac:dyDescent="0.2">
      <c r="A2062" s="860" t="s">
        <v>2647</v>
      </c>
      <c r="B2062" s="861" t="s">
        <v>1152</v>
      </c>
      <c r="C2062" s="862" t="s">
        <v>14</v>
      </c>
      <c r="D2062" s="863">
        <v>20.3</v>
      </c>
    </row>
    <row r="2063" spans="1:4" hidden="1" outlineLevel="1" x14ac:dyDescent="0.2">
      <c r="A2063" s="856" t="s">
        <v>2648</v>
      </c>
      <c r="B2063" s="857" t="s">
        <v>1151</v>
      </c>
      <c r="C2063" s="858" t="s">
        <v>14</v>
      </c>
      <c r="D2063" s="859">
        <v>20.66</v>
      </c>
    </row>
    <row r="2064" spans="1:4" hidden="1" outlineLevel="1" x14ac:dyDescent="0.2">
      <c r="A2064" s="852" t="s">
        <v>2649</v>
      </c>
      <c r="B2064" s="853" t="s">
        <v>1431</v>
      </c>
      <c r="C2064" s="854"/>
      <c r="D2064" s="855"/>
    </row>
    <row r="2065" spans="1:4" hidden="1" outlineLevel="1" x14ac:dyDescent="0.2">
      <c r="A2065" s="860" t="s">
        <v>2650</v>
      </c>
      <c r="B2065" s="861" t="s">
        <v>1152</v>
      </c>
      <c r="C2065" s="862" t="s">
        <v>14</v>
      </c>
      <c r="D2065" s="863">
        <v>20.3</v>
      </c>
    </row>
    <row r="2066" spans="1:4" hidden="1" outlineLevel="1" x14ac:dyDescent="0.2">
      <c r="A2066" s="856" t="s">
        <v>2651</v>
      </c>
      <c r="B2066" s="857" t="s">
        <v>1151</v>
      </c>
      <c r="C2066" s="858" t="s">
        <v>14</v>
      </c>
      <c r="D2066" s="859">
        <v>23.73</v>
      </c>
    </row>
    <row r="2067" spans="1:4" hidden="1" outlineLevel="1" x14ac:dyDescent="0.2">
      <c r="A2067" s="852" t="s">
        <v>2652</v>
      </c>
      <c r="B2067" s="853" t="s">
        <v>1432</v>
      </c>
      <c r="C2067" s="854"/>
      <c r="D2067" s="855"/>
    </row>
    <row r="2068" spans="1:4" hidden="1" outlineLevel="1" x14ac:dyDescent="0.2">
      <c r="A2068" s="860" t="s">
        <v>2653</v>
      </c>
      <c r="B2068" s="861" t="s">
        <v>1152</v>
      </c>
      <c r="C2068" s="862" t="s">
        <v>14</v>
      </c>
      <c r="D2068" s="863">
        <v>20.3</v>
      </c>
    </row>
    <row r="2069" spans="1:4" hidden="1" outlineLevel="1" x14ac:dyDescent="0.2">
      <c r="A2069" s="852" t="s">
        <v>2654</v>
      </c>
      <c r="B2069" s="853" t="s">
        <v>1433</v>
      </c>
      <c r="C2069" s="854"/>
      <c r="D2069" s="855"/>
    </row>
    <row r="2070" spans="1:4" hidden="1" outlineLevel="1" x14ac:dyDescent="0.2">
      <c r="A2070" s="856" t="s">
        <v>2655</v>
      </c>
      <c r="B2070" s="857" t="s">
        <v>1152</v>
      </c>
      <c r="C2070" s="858" t="s">
        <v>14</v>
      </c>
      <c r="D2070" s="859">
        <v>20.3</v>
      </c>
    </row>
    <row r="2071" spans="1:4" hidden="1" outlineLevel="1" x14ac:dyDescent="0.2">
      <c r="A2071" s="852" t="s">
        <v>2656</v>
      </c>
      <c r="B2071" s="853" t="s">
        <v>1434</v>
      </c>
      <c r="C2071" s="854"/>
      <c r="D2071" s="855"/>
    </row>
    <row r="2072" spans="1:4" hidden="1" outlineLevel="1" x14ac:dyDescent="0.2">
      <c r="A2072" s="860" t="s">
        <v>2657</v>
      </c>
      <c r="B2072" s="861" t="s">
        <v>1152</v>
      </c>
      <c r="C2072" s="862" t="s">
        <v>14</v>
      </c>
      <c r="D2072" s="863">
        <v>20.3</v>
      </c>
    </row>
    <row r="2073" spans="1:4" hidden="1" outlineLevel="1" x14ac:dyDescent="0.2">
      <c r="A2073" s="852" t="s">
        <v>2658</v>
      </c>
      <c r="B2073" s="853" t="s">
        <v>1436</v>
      </c>
      <c r="C2073" s="854"/>
      <c r="D2073" s="855"/>
    </row>
    <row r="2074" spans="1:4" hidden="1" outlineLevel="1" x14ac:dyDescent="0.2">
      <c r="A2074" s="856" t="s">
        <v>2659</v>
      </c>
      <c r="B2074" s="857" t="s">
        <v>1152</v>
      </c>
      <c r="C2074" s="858" t="s">
        <v>14</v>
      </c>
      <c r="D2074" s="859">
        <v>20.3</v>
      </c>
    </row>
    <row r="2075" spans="1:4" hidden="1" outlineLevel="1" x14ac:dyDescent="0.2">
      <c r="A2075" s="852" t="s">
        <v>2660</v>
      </c>
      <c r="B2075" s="853" t="s">
        <v>1439</v>
      </c>
      <c r="C2075" s="854"/>
      <c r="D2075" s="855"/>
    </row>
    <row r="2076" spans="1:4" hidden="1" outlineLevel="1" x14ac:dyDescent="0.2">
      <c r="A2076" s="860" t="s">
        <v>2661</v>
      </c>
      <c r="B2076" s="861" t="s">
        <v>1152</v>
      </c>
      <c r="C2076" s="862" t="s">
        <v>14</v>
      </c>
      <c r="D2076" s="863">
        <v>20.3</v>
      </c>
    </row>
    <row r="2077" spans="1:4" hidden="1" outlineLevel="1" x14ac:dyDescent="0.2">
      <c r="A2077" s="852" t="s">
        <v>2662</v>
      </c>
      <c r="B2077" s="853" t="s">
        <v>1442</v>
      </c>
      <c r="C2077" s="854"/>
      <c r="D2077" s="855"/>
    </row>
    <row r="2078" spans="1:4" hidden="1" outlineLevel="1" x14ac:dyDescent="0.2">
      <c r="A2078" s="856" t="s">
        <v>2663</v>
      </c>
      <c r="B2078" s="857" t="s">
        <v>1152</v>
      </c>
      <c r="C2078" s="858" t="s">
        <v>14</v>
      </c>
      <c r="D2078" s="859">
        <v>102.7</v>
      </c>
    </row>
    <row r="2079" spans="1:4" hidden="1" outlineLevel="1" x14ac:dyDescent="0.2">
      <c r="A2079" s="860" t="s">
        <v>2664</v>
      </c>
      <c r="B2079" s="861" t="s">
        <v>1151</v>
      </c>
      <c r="C2079" s="862" t="s">
        <v>14</v>
      </c>
      <c r="D2079" s="863">
        <v>0.87</v>
      </c>
    </row>
    <row r="2080" spans="1:4" hidden="1" outlineLevel="1" x14ac:dyDescent="0.2">
      <c r="A2080" s="852" t="s">
        <v>2665</v>
      </c>
      <c r="B2080" s="853" t="s">
        <v>1445</v>
      </c>
      <c r="C2080" s="854"/>
      <c r="D2080" s="855"/>
    </row>
    <row r="2081" spans="1:7" hidden="1" outlineLevel="1" x14ac:dyDescent="0.2">
      <c r="A2081" s="856" t="s">
        <v>2666</v>
      </c>
      <c r="B2081" s="857" t="s">
        <v>1152</v>
      </c>
      <c r="C2081" s="858" t="s">
        <v>14</v>
      </c>
      <c r="D2081" s="859">
        <v>165.22</v>
      </c>
    </row>
    <row r="2082" spans="1:7" hidden="1" outlineLevel="1" x14ac:dyDescent="0.2">
      <c r="A2082" s="852" t="s">
        <v>2667</v>
      </c>
      <c r="B2082" s="853" t="s">
        <v>1502</v>
      </c>
      <c r="C2082" s="854"/>
      <c r="D2082" s="855"/>
    </row>
    <row r="2083" spans="1:7" hidden="1" outlineLevel="1" x14ac:dyDescent="0.2">
      <c r="A2083" s="860" t="s">
        <v>2668</v>
      </c>
      <c r="B2083" s="861" t="s">
        <v>1151</v>
      </c>
      <c r="C2083" s="862" t="s">
        <v>14</v>
      </c>
      <c r="D2083" s="863">
        <v>27.99</v>
      </c>
    </row>
    <row r="2084" spans="1:7" hidden="1" outlineLevel="1" x14ac:dyDescent="0.2">
      <c r="A2084" s="852" t="s">
        <v>2669</v>
      </c>
      <c r="B2084" s="853" t="s">
        <v>1539</v>
      </c>
      <c r="C2084" s="854"/>
      <c r="D2084" s="855"/>
    </row>
    <row r="2085" spans="1:7" hidden="1" outlineLevel="1" x14ac:dyDescent="0.2">
      <c r="A2085" s="856" t="s">
        <v>2670</v>
      </c>
      <c r="B2085" s="857" t="s">
        <v>1152</v>
      </c>
      <c r="C2085" s="858" t="s">
        <v>14</v>
      </c>
      <c r="D2085" s="859">
        <v>91.27</v>
      </c>
    </row>
    <row r="2086" spans="1:7" hidden="1" outlineLevel="1" x14ac:dyDescent="0.2">
      <c r="A2086" s="860" t="s">
        <v>2671</v>
      </c>
      <c r="B2086" s="861" t="s">
        <v>1151</v>
      </c>
      <c r="C2086" s="862" t="s">
        <v>14</v>
      </c>
      <c r="D2086" s="863">
        <v>27.99</v>
      </c>
    </row>
    <row r="2087" spans="1:7" collapsed="1" x14ac:dyDescent="0.2">
      <c r="A2087" s="1047" t="s">
        <v>1107</v>
      </c>
      <c r="B2087" s="1048" t="s">
        <v>1150</v>
      </c>
      <c r="C2087" s="1049"/>
      <c r="D2087" s="1050"/>
    </row>
    <row r="2088" spans="1:7" hidden="1" outlineLevel="1" x14ac:dyDescent="0.2">
      <c r="A2088" s="1051" t="s">
        <v>2672</v>
      </c>
      <c r="B2088" s="1052" t="s">
        <v>1420</v>
      </c>
      <c r="C2088" s="1053"/>
      <c r="D2088" s="1054"/>
    </row>
    <row r="2089" spans="1:7" hidden="1" outlineLevel="1" x14ac:dyDescent="0.2">
      <c r="A2089" s="1055" t="s">
        <v>2673</v>
      </c>
      <c r="B2089" s="1056" t="s">
        <v>1149</v>
      </c>
      <c r="C2089" s="1057" t="s">
        <v>14</v>
      </c>
      <c r="D2089" s="1058">
        <v>7.29</v>
      </c>
      <c r="F2089" s="12" t="s">
        <v>1149</v>
      </c>
      <c r="G2089" s="12">
        <f>SUMIF($B$2089:$B$2187,F2089,$D$2089:$D$2187)</f>
        <v>557.03</v>
      </c>
    </row>
    <row r="2090" spans="1:7" hidden="1" outlineLevel="1" x14ac:dyDescent="0.2">
      <c r="A2090" s="1059" t="s">
        <v>2674</v>
      </c>
      <c r="B2090" s="1060" t="s">
        <v>2676</v>
      </c>
      <c r="C2090" s="1061" t="s">
        <v>14</v>
      </c>
      <c r="D2090" s="1062">
        <v>35.32</v>
      </c>
      <c r="F2090" s="12" t="s">
        <v>2676</v>
      </c>
      <c r="G2090" s="12">
        <f t="shared" ref="G2090:G2100" si="2">SUMIF($B$2089:$B$2187,F2090,$D$2089:$D$2187)</f>
        <v>35.32</v>
      </c>
    </row>
    <row r="2091" spans="1:7" hidden="1" outlineLevel="1" x14ac:dyDescent="0.2">
      <c r="A2091" s="1055" t="s">
        <v>2675</v>
      </c>
      <c r="B2091" s="1056" t="s">
        <v>1147</v>
      </c>
      <c r="C2091" s="1057" t="s">
        <v>14</v>
      </c>
      <c r="D2091" s="1058">
        <v>8.85</v>
      </c>
      <c r="F2091" s="12" t="s">
        <v>1147</v>
      </c>
      <c r="G2091" s="12">
        <f t="shared" si="2"/>
        <v>61.269999999999996</v>
      </c>
    </row>
    <row r="2092" spans="1:7" hidden="1" outlineLevel="1" x14ac:dyDescent="0.2">
      <c r="A2092" s="1059" t="s">
        <v>2677</v>
      </c>
      <c r="B2092" s="1060" t="s">
        <v>1146</v>
      </c>
      <c r="C2092" s="1061" t="s">
        <v>14</v>
      </c>
      <c r="D2092" s="1062">
        <v>25.83</v>
      </c>
      <c r="F2092" s="12" t="s">
        <v>1146</v>
      </c>
      <c r="G2092" s="12">
        <f t="shared" si="2"/>
        <v>25.83</v>
      </c>
    </row>
    <row r="2093" spans="1:7" hidden="1" outlineLevel="1" x14ac:dyDescent="0.2">
      <c r="A2093" s="1055" t="s">
        <v>2678</v>
      </c>
      <c r="B2093" s="1056" t="s">
        <v>2803</v>
      </c>
      <c r="C2093" s="1057" t="s">
        <v>14</v>
      </c>
      <c r="D2093" s="1058">
        <v>62.86</v>
      </c>
      <c r="F2093" s="12" t="s">
        <v>2803</v>
      </c>
      <c r="G2093" s="12">
        <f t="shared" si="2"/>
        <v>62.86</v>
      </c>
    </row>
    <row r="2094" spans="1:7" hidden="1" outlineLevel="1" x14ac:dyDescent="0.2">
      <c r="A2094" s="1059" t="s">
        <v>2679</v>
      </c>
      <c r="B2094" s="1060" t="s">
        <v>1141</v>
      </c>
      <c r="C2094" s="1061" t="s">
        <v>14</v>
      </c>
      <c r="D2094" s="1062">
        <v>331.95</v>
      </c>
      <c r="F2094" s="12" t="s">
        <v>1141</v>
      </c>
      <c r="G2094" s="12">
        <f t="shared" si="2"/>
        <v>331.95</v>
      </c>
    </row>
    <row r="2095" spans="1:7" hidden="1" outlineLevel="1" x14ac:dyDescent="0.2">
      <c r="A2095" s="1051" t="s">
        <v>2680</v>
      </c>
      <c r="B2095" s="1052" t="s">
        <v>1421</v>
      </c>
      <c r="C2095" s="1053"/>
      <c r="D2095" s="1054"/>
      <c r="F2095" s="12" t="s">
        <v>1142</v>
      </c>
      <c r="G2095" s="12">
        <f t="shared" si="2"/>
        <v>877.16</v>
      </c>
    </row>
    <row r="2096" spans="1:7" hidden="1" outlineLevel="1" x14ac:dyDescent="0.2">
      <c r="A2096" s="1055" t="s">
        <v>2681</v>
      </c>
      <c r="B2096" s="1056" t="s">
        <v>1147</v>
      </c>
      <c r="C2096" s="1057" t="s">
        <v>14</v>
      </c>
      <c r="D2096" s="1058">
        <v>2.0299999999999998</v>
      </c>
      <c r="F2096" s="12" t="s">
        <v>1148</v>
      </c>
      <c r="G2096" s="12">
        <f t="shared" si="2"/>
        <v>86.850000000000023</v>
      </c>
    </row>
    <row r="2097" spans="1:7" hidden="1" outlineLevel="1" x14ac:dyDescent="0.2">
      <c r="A2097" s="1059" t="s">
        <v>2682</v>
      </c>
      <c r="B2097" s="1060" t="s">
        <v>1142</v>
      </c>
      <c r="C2097" s="1061" t="s">
        <v>14</v>
      </c>
      <c r="D2097" s="1062">
        <v>8.42</v>
      </c>
      <c r="F2097" s="12" t="s">
        <v>1143</v>
      </c>
      <c r="G2097" s="12">
        <f t="shared" si="2"/>
        <v>262.23</v>
      </c>
    </row>
    <row r="2098" spans="1:7" hidden="1" outlineLevel="1" x14ac:dyDescent="0.2">
      <c r="A2098" s="1051" t="s">
        <v>2683</v>
      </c>
      <c r="B2098" s="1052" t="s">
        <v>1422</v>
      </c>
      <c r="C2098" s="1053"/>
      <c r="D2098" s="1054"/>
      <c r="F2098" s="12" t="s">
        <v>1145</v>
      </c>
      <c r="G2098" s="12">
        <f t="shared" si="2"/>
        <v>50.71</v>
      </c>
    </row>
    <row r="2099" spans="1:7" hidden="1" outlineLevel="1" x14ac:dyDescent="0.2">
      <c r="A2099" s="1055" t="s">
        <v>2684</v>
      </c>
      <c r="B2099" s="1056" t="s">
        <v>1142</v>
      </c>
      <c r="C2099" s="1057" t="s">
        <v>14</v>
      </c>
      <c r="D2099" s="1058">
        <v>7.97</v>
      </c>
      <c r="F2099" s="12" t="s">
        <v>1144</v>
      </c>
      <c r="G2099" s="12">
        <f t="shared" si="2"/>
        <v>112.67999999999999</v>
      </c>
    </row>
    <row r="2100" spans="1:7" hidden="1" outlineLevel="1" x14ac:dyDescent="0.2">
      <c r="A2100" s="1051" t="s">
        <v>2685</v>
      </c>
      <c r="B2100" s="1052" t="s">
        <v>1423</v>
      </c>
      <c r="C2100" s="1053"/>
      <c r="D2100" s="1054"/>
      <c r="F2100" s="12" t="s">
        <v>2804</v>
      </c>
      <c r="G2100" s="12">
        <f t="shared" si="2"/>
        <v>91.27</v>
      </c>
    </row>
    <row r="2101" spans="1:7" hidden="1" outlineLevel="1" x14ac:dyDescent="0.2">
      <c r="A2101" s="1059" t="s">
        <v>2686</v>
      </c>
      <c r="B2101" s="1060" t="s">
        <v>1142</v>
      </c>
      <c r="C2101" s="1061" t="s">
        <v>14</v>
      </c>
      <c r="D2101" s="1062">
        <v>7.97</v>
      </c>
      <c r="G2101" s="12">
        <f>SUM(G2089:G2100)</f>
        <v>2555.16</v>
      </c>
    </row>
    <row r="2102" spans="1:7" hidden="1" outlineLevel="1" x14ac:dyDescent="0.2">
      <c r="A2102" s="1051" t="s">
        <v>2687</v>
      </c>
      <c r="B2102" s="1052" t="s">
        <v>677</v>
      </c>
      <c r="C2102" s="1053"/>
      <c r="D2102" s="1054"/>
    </row>
    <row r="2103" spans="1:7" hidden="1" outlineLevel="1" x14ac:dyDescent="0.2">
      <c r="A2103" s="1055" t="s">
        <v>2688</v>
      </c>
      <c r="B2103" s="1056" t="s">
        <v>1149</v>
      </c>
      <c r="C2103" s="1057" t="s">
        <v>14</v>
      </c>
      <c r="D2103" s="1058">
        <v>35.85</v>
      </c>
    </row>
    <row r="2104" spans="1:7" hidden="1" outlineLevel="1" x14ac:dyDescent="0.2">
      <c r="A2104" s="1059" t="s">
        <v>2689</v>
      </c>
      <c r="B2104" s="1060" t="s">
        <v>1148</v>
      </c>
      <c r="C2104" s="1061" t="s">
        <v>14</v>
      </c>
      <c r="D2104" s="1062">
        <v>6.39</v>
      </c>
    </row>
    <row r="2105" spans="1:7" hidden="1" outlineLevel="1" x14ac:dyDescent="0.2">
      <c r="A2105" s="1055" t="s">
        <v>2690</v>
      </c>
      <c r="B2105" s="1056" t="s">
        <v>1143</v>
      </c>
      <c r="C2105" s="1057" t="s">
        <v>14</v>
      </c>
      <c r="D2105" s="1058">
        <v>24.29</v>
      </c>
    </row>
    <row r="2106" spans="1:7" hidden="1" outlineLevel="1" x14ac:dyDescent="0.2">
      <c r="A2106" s="1059" t="s">
        <v>2691</v>
      </c>
      <c r="B2106" s="1060" t="s">
        <v>1142</v>
      </c>
      <c r="C2106" s="1061" t="s">
        <v>14</v>
      </c>
      <c r="D2106" s="1062">
        <v>321.29000000000002</v>
      </c>
    </row>
    <row r="2107" spans="1:7" hidden="1" outlineLevel="1" x14ac:dyDescent="0.2">
      <c r="A2107" s="1051" t="s">
        <v>2692</v>
      </c>
      <c r="B2107" s="1052" t="s">
        <v>1424</v>
      </c>
      <c r="C2107" s="1053"/>
      <c r="D2107" s="1054"/>
    </row>
    <row r="2108" spans="1:7" hidden="1" outlineLevel="1" x14ac:dyDescent="0.2">
      <c r="A2108" s="1055" t="s">
        <v>2693</v>
      </c>
      <c r="B2108" s="1056" t="s">
        <v>1149</v>
      </c>
      <c r="C2108" s="1057" t="s">
        <v>14</v>
      </c>
      <c r="D2108" s="1058">
        <v>35.93</v>
      </c>
    </row>
    <row r="2109" spans="1:7" hidden="1" outlineLevel="1" x14ac:dyDescent="0.2">
      <c r="A2109" s="1059" t="s">
        <v>2694</v>
      </c>
      <c r="B2109" s="1060" t="s">
        <v>1148</v>
      </c>
      <c r="C2109" s="1061" t="s">
        <v>14</v>
      </c>
      <c r="D2109" s="1062">
        <v>6.38</v>
      </c>
    </row>
    <row r="2110" spans="1:7" hidden="1" outlineLevel="1" x14ac:dyDescent="0.2">
      <c r="A2110" s="1055" t="s">
        <v>2695</v>
      </c>
      <c r="B2110" s="1056" t="s">
        <v>1143</v>
      </c>
      <c r="C2110" s="1057" t="s">
        <v>14</v>
      </c>
      <c r="D2110" s="1058">
        <v>23.87</v>
      </c>
    </row>
    <row r="2111" spans="1:7" hidden="1" outlineLevel="1" x14ac:dyDescent="0.2">
      <c r="A2111" s="1059" t="s">
        <v>2696</v>
      </c>
      <c r="B2111" s="1060" t="s">
        <v>1142</v>
      </c>
      <c r="C2111" s="1061" t="s">
        <v>14</v>
      </c>
      <c r="D2111" s="1062">
        <v>20.3</v>
      </c>
    </row>
    <row r="2112" spans="1:7" hidden="1" outlineLevel="1" x14ac:dyDescent="0.2">
      <c r="A2112" s="1051" t="s">
        <v>2697</v>
      </c>
      <c r="B2112" s="1052" t="s">
        <v>1425</v>
      </c>
      <c r="C2112" s="1053"/>
      <c r="D2112" s="1054"/>
    </row>
    <row r="2113" spans="1:4" hidden="1" outlineLevel="1" x14ac:dyDescent="0.2">
      <c r="A2113" s="1055" t="s">
        <v>2698</v>
      </c>
      <c r="B2113" s="1056" t="s">
        <v>1149</v>
      </c>
      <c r="C2113" s="1057" t="s">
        <v>14</v>
      </c>
      <c r="D2113" s="1058">
        <v>35.93</v>
      </c>
    </row>
    <row r="2114" spans="1:4" hidden="1" outlineLevel="1" x14ac:dyDescent="0.2">
      <c r="A2114" s="1059" t="s">
        <v>2699</v>
      </c>
      <c r="B2114" s="1060" t="s">
        <v>1148</v>
      </c>
      <c r="C2114" s="1061" t="s">
        <v>14</v>
      </c>
      <c r="D2114" s="1062">
        <v>6.38</v>
      </c>
    </row>
    <row r="2115" spans="1:4" hidden="1" outlineLevel="1" x14ac:dyDescent="0.2">
      <c r="A2115" s="1055" t="s">
        <v>2700</v>
      </c>
      <c r="B2115" s="1056" t="s">
        <v>1143</v>
      </c>
      <c r="C2115" s="1057" t="s">
        <v>14</v>
      </c>
      <c r="D2115" s="1058">
        <v>23.87</v>
      </c>
    </row>
    <row r="2116" spans="1:4" hidden="1" outlineLevel="1" x14ac:dyDescent="0.2">
      <c r="A2116" s="1059" t="s">
        <v>2701</v>
      </c>
      <c r="B2116" s="1060" t="s">
        <v>1142</v>
      </c>
      <c r="C2116" s="1061" t="s">
        <v>14</v>
      </c>
      <c r="D2116" s="1062">
        <v>20.3</v>
      </c>
    </row>
    <row r="2117" spans="1:4" hidden="1" outlineLevel="1" x14ac:dyDescent="0.2">
      <c r="A2117" s="1051" t="s">
        <v>2702</v>
      </c>
      <c r="B2117" s="1052" t="s">
        <v>1426</v>
      </c>
      <c r="C2117" s="1053"/>
      <c r="D2117" s="1054"/>
    </row>
    <row r="2118" spans="1:4" hidden="1" outlineLevel="1" x14ac:dyDescent="0.2">
      <c r="A2118" s="1055" t="s">
        <v>2703</v>
      </c>
      <c r="B2118" s="1056" t="s">
        <v>1149</v>
      </c>
      <c r="C2118" s="1057" t="s">
        <v>14</v>
      </c>
      <c r="D2118" s="1058">
        <v>35.93</v>
      </c>
    </row>
    <row r="2119" spans="1:4" hidden="1" outlineLevel="1" x14ac:dyDescent="0.2">
      <c r="A2119" s="1059" t="s">
        <v>2704</v>
      </c>
      <c r="B2119" s="1060" t="s">
        <v>1148</v>
      </c>
      <c r="C2119" s="1061" t="s">
        <v>14</v>
      </c>
      <c r="D2119" s="1062">
        <v>6.38</v>
      </c>
    </row>
    <row r="2120" spans="1:4" hidden="1" outlineLevel="1" x14ac:dyDescent="0.2">
      <c r="A2120" s="1055" t="s">
        <v>2705</v>
      </c>
      <c r="B2120" s="1056" t="s">
        <v>1143</v>
      </c>
      <c r="C2120" s="1057" t="s">
        <v>14</v>
      </c>
      <c r="D2120" s="1058">
        <v>23.87</v>
      </c>
    </row>
    <row r="2121" spans="1:4" hidden="1" outlineLevel="1" x14ac:dyDescent="0.2">
      <c r="A2121" s="1059" t="s">
        <v>2706</v>
      </c>
      <c r="B2121" s="1060" t="s">
        <v>1142</v>
      </c>
      <c r="C2121" s="1061" t="s">
        <v>14</v>
      </c>
      <c r="D2121" s="1062">
        <v>20.3</v>
      </c>
    </row>
    <row r="2122" spans="1:4" hidden="1" outlineLevel="1" x14ac:dyDescent="0.2">
      <c r="A2122" s="1051" t="s">
        <v>2707</v>
      </c>
      <c r="B2122" s="1052" t="s">
        <v>1427</v>
      </c>
      <c r="C2122" s="1053"/>
      <c r="D2122" s="1054"/>
    </row>
    <row r="2123" spans="1:4" hidden="1" outlineLevel="1" x14ac:dyDescent="0.2">
      <c r="A2123" s="1055" t="s">
        <v>2708</v>
      </c>
      <c r="B2123" s="1056" t="s">
        <v>1149</v>
      </c>
      <c r="C2123" s="1057" t="s">
        <v>14</v>
      </c>
      <c r="D2123" s="1058">
        <v>35.93</v>
      </c>
    </row>
    <row r="2124" spans="1:4" hidden="1" outlineLevel="1" x14ac:dyDescent="0.2">
      <c r="A2124" s="1059" t="s">
        <v>2709</v>
      </c>
      <c r="B2124" s="1060" t="s">
        <v>1148</v>
      </c>
      <c r="C2124" s="1061" t="s">
        <v>14</v>
      </c>
      <c r="D2124" s="1062">
        <v>6.38</v>
      </c>
    </row>
    <row r="2125" spans="1:4" hidden="1" outlineLevel="1" x14ac:dyDescent="0.2">
      <c r="A2125" s="1055" t="s">
        <v>2710</v>
      </c>
      <c r="B2125" s="1056" t="s">
        <v>1143</v>
      </c>
      <c r="C2125" s="1057" t="s">
        <v>14</v>
      </c>
      <c r="D2125" s="1058">
        <v>23.87</v>
      </c>
    </row>
    <row r="2126" spans="1:4" hidden="1" outlineLevel="1" x14ac:dyDescent="0.2">
      <c r="A2126" s="1059" t="s">
        <v>2711</v>
      </c>
      <c r="B2126" s="1060" t="s">
        <v>1142</v>
      </c>
      <c r="C2126" s="1061" t="s">
        <v>14</v>
      </c>
      <c r="D2126" s="1062">
        <v>20.3</v>
      </c>
    </row>
    <row r="2127" spans="1:4" hidden="1" outlineLevel="1" x14ac:dyDescent="0.2">
      <c r="A2127" s="1051" t="s">
        <v>2712</v>
      </c>
      <c r="B2127" s="1052" t="s">
        <v>1428</v>
      </c>
      <c r="C2127" s="1053"/>
      <c r="D2127" s="1054"/>
    </row>
    <row r="2128" spans="1:4" hidden="1" outlineLevel="1" x14ac:dyDescent="0.2">
      <c r="A2128" s="1055" t="s">
        <v>2713</v>
      </c>
      <c r="B2128" s="1056" t="s">
        <v>1149</v>
      </c>
      <c r="C2128" s="1057" t="s">
        <v>14</v>
      </c>
      <c r="D2128" s="1058">
        <v>41.55</v>
      </c>
    </row>
    <row r="2129" spans="1:4" hidden="1" outlineLevel="1" x14ac:dyDescent="0.2">
      <c r="A2129" s="1059" t="s">
        <v>2714</v>
      </c>
      <c r="B2129" s="1060" t="s">
        <v>1148</v>
      </c>
      <c r="C2129" s="1061" t="s">
        <v>14</v>
      </c>
      <c r="D2129" s="1062">
        <v>6.15</v>
      </c>
    </row>
    <row r="2130" spans="1:4" hidden="1" outlineLevel="1" x14ac:dyDescent="0.2">
      <c r="A2130" s="1055" t="s">
        <v>2715</v>
      </c>
      <c r="B2130" s="1056" t="s">
        <v>1143</v>
      </c>
      <c r="C2130" s="1057" t="s">
        <v>14</v>
      </c>
      <c r="D2130" s="1058">
        <v>15.37</v>
      </c>
    </row>
    <row r="2131" spans="1:4" hidden="1" outlineLevel="1" x14ac:dyDescent="0.2">
      <c r="A2131" s="1059" t="s">
        <v>2716</v>
      </c>
      <c r="B2131" s="1060" t="s">
        <v>1142</v>
      </c>
      <c r="C2131" s="1061" t="s">
        <v>14</v>
      </c>
      <c r="D2131" s="1062">
        <v>20.3</v>
      </c>
    </row>
    <row r="2132" spans="1:4" hidden="1" outlineLevel="1" x14ac:dyDescent="0.2">
      <c r="A2132" s="1051" t="s">
        <v>2717</v>
      </c>
      <c r="B2132" s="1052" t="s">
        <v>1429</v>
      </c>
      <c r="C2132" s="1053"/>
      <c r="D2132" s="1054"/>
    </row>
    <row r="2133" spans="1:4" hidden="1" outlineLevel="1" x14ac:dyDescent="0.2">
      <c r="A2133" s="1055" t="s">
        <v>2718</v>
      </c>
      <c r="B2133" s="1056" t="s">
        <v>1149</v>
      </c>
      <c r="C2133" s="1057" t="s">
        <v>14</v>
      </c>
      <c r="D2133" s="1058">
        <v>39.130000000000003</v>
      </c>
    </row>
    <row r="2134" spans="1:4" hidden="1" outlineLevel="1" x14ac:dyDescent="0.2">
      <c r="A2134" s="1059" t="s">
        <v>2719</v>
      </c>
      <c r="B2134" s="1060" t="s">
        <v>1148</v>
      </c>
      <c r="C2134" s="1061" t="s">
        <v>14</v>
      </c>
      <c r="D2134" s="1062">
        <v>6.24</v>
      </c>
    </row>
    <row r="2135" spans="1:4" hidden="1" outlineLevel="1" x14ac:dyDescent="0.2">
      <c r="A2135" s="1055" t="s">
        <v>2720</v>
      </c>
      <c r="B2135" s="1056" t="s">
        <v>1143</v>
      </c>
      <c r="C2135" s="1057" t="s">
        <v>14</v>
      </c>
      <c r="D2135" s="1058">
        <v>15.4</v>
      </c>
    </row>
    <row r="2136" spans="1:4" hidden="1" outlineLevel="1" x14ac:dyDescent="0.2">
      <c r="A2136" s="1059" t="s">
        <v>2721</v>
      </c>
      <c r="B2136" s="1060" t="s">
        <v>1142</v>
      </c>
      <c r="C2136" s="1061" t="s">
        <v>14</v>
      </c>
      <c r="D2136" s="1062">
        <v>20.3</v>
      </c>
    </row>
    <row r="2137" spans="1:4" hidden="1" outlineLevel="1" x14ac:dyDescent="0.2">
      <c r="A2137" s="1051" t="s">
        <v>2722</v>
      </c>
      <c r="B2137" s="1052" t="s">
        <v>1430</v>
      </c>
      <c r="C2137" s="1053"/>
      <c r="D2137" s="1054"/>
    </row>
    <row r="2138" spans="1:4" hidden="1" outlineLevel="1" x14ac:dyDescent="0.2">
      <c r="A2138" s="1055" t="s">
        <v>2723</v>
      </c>
      <c r="B2138" s="1056" t="s">
        <v>1149</v>
      </c>
      <c r="C2138" s="1057" t="s">
        <v>14</v>
      </c>
      <c r="D2138" s="1058">
        <v>39.130000000000003</v>
      </c>
    </row>
    <row r="2139" spans="1:4" hidden="1" outlineLevel="1" x14ac:dyDescent="0.2">
      <c r="A2139" s="1059" t="s">
        <v>2724</v>
      </c>
      <c r="B2139" s="1060" t="s">
        <v>1148</v>
      </c>
      <c r="C2139" s="1061" t="s">
        <v>14</v>
      </c>
      <c r="D2139" s="1062">
        <v>6.24</v>
      </c>
    </row>
    <row r="2140" spans="1:4" hidden="1" outlineLevel="1" x14ac:dyDescent="0.2">
      <c r="A2140" s="1055" t="s">
        <v>2725</v>
      </c>
      <c r="B2140" s="1056" t="s">
        <v>1143</v>
      </c>
      <c r="C2140" s="1057" t="s">
        <v>14</v>
      </c>
      <c r="D2140" s="1058">
        <v>15.4</v>
      </c>
    </row>
    <row r="2141" spans="1:4" hidden="1" outlineLevel="1" x14ac:dyDescent="0.2">
      <c r="A2141" s="1059" t="s">
        <v>2726</v>
      </c>
      <c r="B2141" s="1060" t="s">
        <v>1142</v>
      </c>
      <c r="C2141" s="1061" t="s">
        <v>14</v>
      </c>
      <c r="D2141" s="1062">
        <v>20.3</v>
      </c>
    </row>
    <row r="2142" spans="1:4" hidden="1" outlineLevel="1" x14ac:dyDescent="0.2">
      <c r="A2142" s="1051" t="s">
        <v>2727</v>
      </c>
      <c r="B2142" s="1052" t="s">
        <v>1431</v>
      </c>
      <c r="C2142" s="1053"/>
      <c r="D2142" s="1054"/>
    </row>
    <row r="2143" spans="1:4" hidden="1" outlineLevel="1" x14ac:dyDescent="0.2">
      <c r="A2143" s="1055" t="s">
        <v>2728</v>
      </c>
      <c r="B2143" s="1056" t="s">
        <v>1149</v>
      </c>
      <c r="C2143" s="1057" t="s">
        <v>14</v>
      </c>
      <c r="D2143" s="1058">
        <v>38.950000000000003</v>
      </c>
    </row>
    <row r="2144" spans="1:4" hidden="1" outlineLevel="1" x14ac:dyDescent="0.2">
      <c r="A2144" s="1059" t="s">
        <v>2729</v>
      </c>
      <c r="B2144" s="1060" t="s">
        <v>1148</v>
      </c>
      <c r="C2144" s="1061" t="s">
        <v>14</v>
      </c>
      <c r="D2144" s="1062">
        <v>5.56</v>
      </c>
    </row>
    <row r="2145" spans="1:4" hidden="1" outlineLevel="1" x14ac:dyDescent="0.2">
      <c r="A2145" s="1055" t="s">
        <v>2730</v>
      </c>
      <c r="B2145" s="1056" t="s">
        <v>1143</v>
      </c>
      <c r="C2145" s="1057" t="s">
        <v>14</v>
      </c>
      <c r="D2145" s="1058">
        <v>19.440000000000001</v>
      </c>
    </row>
    <row r="2146" spans="1:4" hidden="1" outlineLevel="1" x14ac:dyDescent="0.2">
      <c r="A2146" s="1059" t="s">
        <v>2731</v>
      </c>
      <c r="B2146" s="1060" t="s">
        <v>1142</v>
      </c>
      <c r="C2146" s="1061" t="s">
        <v>14</v>
      </c>
      <c r="D2146" s="1062">
        <v>20.3</v>
      </c>
    </row>
    <row r="2147" spans="1:4" hidden="1" outlineLevel="1" x14ac:dyDescent="0.2">
      <c r="A2147" s="1051" t="s">
        <v>2732</v>
      </c>
      <c r="B2147" s="1052" t="s">
        <v>1432</v>
      </c>
      <c r="C2147" s="1053"/>
      <c r="D2147" s="1054"/>
    </row>
    <row r="2148" spans="1:4" hidden="1" outlineLevel="1" x14ac:dyDescent="0.2">
      <c r="A2148" s="1055" t="s">
        <v>2733</v>
      </c>
      <c r="B2148" s="1056" t="s">
        <v>1149</v>
      </c>
      <c r="C2148" s="1057" t="s">
        <v>14</v>
      </c>
      <c r="D2148" s="1058">
        <v>41.55</v>
      </c>
    </row>
    <row r="2149" spans="1:4" hidden="1" outlineLevel="1" x14ac:dyDescent="0.2">
      <c r="A2149" s="1059" t="s">
        <v>2734</v>
      </c>
      <c r="B2149" s="1060" t="s">
        <v>1148</v>
      </c>
      <c r="C2149" s="1061" t="s">
        <v>14</v>
      </c>
      <c r="D2149" s="1062">
        <v>6.15</v>
      </c>
    </row>
    <row r="2150" spans="1:4" hidden="1" outlineLevel="1" x14ac:dyDescent="0.2">
      <c r="A2150" s="1055" t="s">
        <v>2735</v>
      </c>
      <c r="B2150" s="1056" t="s">
        <v>1143</v>
      </c>
      <c r="C2150" s="1057" t="s">
        <v>14</v>
      </c>
      <c r="D2150" s="1058">
        <v>15.37</v>
      </c>
    </row>
    <row r="2151" spans="1:4" hidden="1" outlineLevel="1" x14ac:dyDescent="0.2">
      <c r="A2151" s="1059" t="s">
        <v>2736</v>
      </c>
      <c r="B2151" s="1060" t="s">
        <v>1142</v>
      </c>
      <c r="C2151" s="1061" t="s">
        <v>14</v>
      </c>
      <c r="D2151" s="1062">
        <v>20.3</v>
      </c>
    </row>
    <row r="2152" spans="1:4" hidden="1" outlineLevel="1" x14ac:dyDescent="0.2">
      <c r="A2152" s="1051" t="s">
        <v>2737</v>
      </c>
      <c r="B2152" s="1052" t="s">
        <v>1433</v>
      </c>
      <c r="C2152" s="1053"/>
      <c r="D2152" s="1054"/>
    </row>
    <row r="2153" spans="1:4" hidden="1" outlineLevel="1" x14ac:dyDescent="0.2">
      <c r="A2153" s="1055" t="s">
        <v>2738</v>
      </c>
      <c r="B2153" s="1056" t="s">
        <v>1149</v>
      </c>
      <c r="C2153" s="1057" t="s">
        <v>14</v>
      </c>
      <c r="D2153" s="1058">
        <v>41.55</v>
      </c>
    </row>
    <row r="2154" spans="1:4" hidden="1" outlineLevel="1" x14ac:dyDescent="0.2">
      <c r="A2154" s="1059" t="s">
        <v>2739</v>
      </c>
      <c r="B2154" s="1060" t="s">
        <v>1148</v>
      </c>
      <c r="C2154" s="1061" t="s">
        <v>14</v>
      </c>
      <c r="D2154" s="1062">
        <v>6.15</v>
      </c>
    </row>
    <row r="2155" spans="1:4" hidden="1" outlineLevel="1" x14ac:dyDescent="0.2">
      <c r="A2155" s="1055" t="s">
        <v>2740</v>
      </c>
      <c r="B2155" s="1056" t="s">
        <v>1143</v>
      </c>
      <c r="C2155" s="1057" t="s">
        <v>14</v>
      </c>
      <c r="D2155" s="1058">
        <v>15.37</v>
      </c>
    </row>
    <row r="2156" spans="1:4" hidden="1" outlineLevel="1" x14ac:dyDescent="0.2">
      <c r="A2156" s="1059" t="s">
        <v>2741</v>
      </c>
      <c r="B2156" s="1060" t="s">
        <v>1142</v>
      </c>
      <c r="C2156" s="1061" t="s">
        <v>14</v>
      </c>
      <c r="D2156" s="1062">
        <v>20.3</v>
      </c>
    </row>
    <row r="2157" spans="1:4" hidden="1" outlineLevel="1" x14ac:dyDescent="0.2">
      <c r="A2157" s="1051" t="s">
        <v>2742</v>
      </c>
      <c r="B2157" s="1052" t="s">
        <v>1434</v>
      </c>
      <c r="C2157" s="1053"/>
      <c r="D2157" s="1054"/>
    </row>
    <row r="2158" spans="1:4" hidden="1" outlineLevel="1" x14ac:dyDescent="0.2">
      <c r="A2158" s="1055" t="s">
        <v>2743</v>
      </c>
      <c r="B2158" s="1056" t="s">
        <v>1149</v>
      </c>
      <c r="C2158" s="1057" t="s">
        <v>14</v>
      </c>
      <c r="D2158" s="1058">
        <v>41.55</v>
      </c>
    </row>
    <row r="2159" spans="1:4" hidden="1" outlineLevel="1" x14ac:dyDescent="0.2">
      <c r="A2159" s="1059" t="s">
        <v>2744</v>
      </c>
      <c r="B2159" s="1060" t="s">
        <v>1148</v>
      </c>
      <c r="C2159" s="1061" t="s">
        <v>14</v>
      </c>
      <c r="D2159" s="1062">
        <v>6.15</v>
      </c>
    </row>
    <row r="2160" spans="1:4" hidden="1" outlineLevel="1" x14ac:dyDescent="0.2">
      <c r="A2160" s="1055" t="s">
        <v>2745</v>
      </c>
      <c r="B2160" s="1056" t="s">
        <v>1143</v>
      </c>
      <c r="C2160" s="1057" t="s">
        <v>14</v>
      </c>
      <c r="D2160" s="1058">
        <v>15.37</v>
      </c>
    </row>
    <row r="2161" spans="1:4" hidden="1" outlineLevel="1" x14ac:dyDescent="0.2">
      <c r="A2161" s="1059" t="s">
        <v>2746</v>
      </c>
      <c r="B2161" s="1060" t="s">
        <v>1142</v>
      </c>
      <c r="C2161" s="1061" t="s">
        <v>14</v>
      </c>
      <c r="D2161" s="1062">
        <v>20.3</v>
      </c>
    </row>
    <row r="2162" spans="1:4" hidden="1" outlineLevel="1" x14ac:dyDescent="0.2">
      <c r="A2162" s="1051" t="s">
        <v>2747</v>
      </c>
      <c r="B2162" s="1052" t="s">
        <v>1436</v>
      </c>
      <c r="C2162" s="1053"/>
      <c r="D2162" s="1054"/>
    </row>
    <row r="2163" spans="1:4" hidden="1" outlineLevel="1" x14ac:dyDescent="0.2">
      <c r="A2163" s="1055" t="s">
        <v>2748</v>
      </c>
      <c r="B2163" s="1056" t="s">
        <v>1149</v>
      </c>
      <c r="C2163" s="1057" t="s">
        <v>14</v>
      </c>
      <c r="D2163" s="1058">
        <v>41.55</v>
      </c>
    </row>
    <row r="2164" spans="1:4" hidden="1" outlineLevel="1" x14ac:dyDescent="0.2">
      <c r="A2164" s="1059" t="s">
        <v>2749</v>
      </c>
      <c r="B2164" s="1060" t="s">
        <v>1148</v>
      </c>
      <c r="C2164" s="1061" t="s">
        <v>14</v>
      </c>
      <c r="D2164" s="1062">
        <v>6.15</v>
      </c>
    </row>
    <row r="2165" spans="1:4" hidden="1" outlineLevel="1" x14ac:dyDescent="0.2">
      <c r="A2165" s="1055" t="s">
        <v>2750</v>
      </c>
      <c r="B2165" s="1056" t="s">
        <v>1143</v>
      </c>
      <c r="C2165" s="1057" t="s">
        <v>14</v>
      </c>
      <c r="D2165" s="1058">
        <v>15.37</v>
      </c>
    </row>
    <row r="2166" spans="1:4" hidden="1" outlineLevel="1" x14ac:dyDescent="0.2">
      <c r="A2166" s="1059" t="s">
        <v>2751</v>
      </c>
      <c r="B2166" s="1060" t="s">
        <v>1142</v>
      </c>
      <c r="C2166" s="1061" t="s">
        <v>14</v>
      </c>
      <c r="D2166" s="1062">
        <v>20.3</v>
      </c>
    </row>
    <row r="2167" spans="1:4" hidden="1" outlineLevel="1" x14ac:dyDescent="0.2">
      <c r="A2167" s="1051" t="s">
        <v>2752</v>
      </c>
      <c r="B2167" s="1052" t="s">
        <v>1439</v>
      </c>
      <c r="C2167" s="1053"/>
      <c r="D2167" s="1054"/>
    </row>
    <row r="2168" spans="1:4" hidden="1" outlineLevel="1" x14ac:dyDescent="0.2">
      <c r="A2168" s="1055" t="s">
        <v>2753</v>
      </c>
      <c r="B2168" s="1056" t="s">
        <v>1149</v>
      </c>
      <c r="C2168" s="1057" t="s">
        <v>14</v>
      </c>
      <c r="D2168" s="1058">
        <v>41.55</v>
      </c>
    </row>
    <row r="2169" spans="1:4" hidden="1" outlineLevel="1" x14ac:dyDescent="0.2">
      <c r="A2169" s="1059" t="s">
        <v>2754</v>
      </c>
      <c r="B2169" s="1060" t="s">
        <v>1148</v>
      </c>
      <c r="C2169" s="1061" t="s">
        <v>14</v>
      </c>
      <c r="D2169" s="1062">
        <v>6.15</v>
      </c>
    </row>
    <row r="2170" spans="1:4" hidden="1" outlineLevel="1" x14ac:dyDescent="0.2">
      <c r="A2170" s="1055" t="s">
        <v>2755</v>
      </c>
      <c r="B2170" s="1056" t="s">
        <v>1143</v>
      </c>
      <c r="C2170" s="1057" t="s">
        <v>14</v>
      </c>
      <c r="D2170" s="1058">
        <v>15.37</v>
      </c>
    </row>
    <row r="2171" spans="1:4" hidden="1" outlineLevel="1" x14ac:dyDescent="0.2">
      <c r="A2171" s="1059" t="s">
        <v>2756</v>
      </c>
      <c r="B2171" s="1060" t="s">
        <v>1142</v>
      </c>
      <c r="C2171" s="1061" t="s">
        <v>14</v>
      </c>
      <c r="D2171" s="1062">
        <v>20.3</v>
      </c>
    </row>
    <row r="2172" spans="1:4" hidden="1" outlineLevel="1" x14ac:dyDescent="0.2">
      <c r="A2172" s="1051" t="s">
        <v>2757</v>
      </c>
      <c r="B2172" s="1052" t="s">
        <v>1442</v>
      </c>
      <c r="C2172" s="1053"/>
      <c r="D2172" s="1054"/>
    </row>
    <row r="2173" spans="1:4" hidden="1" outlineLevel="1" x14ac:dyDescent="0.2">
      <c r="A2173" s="1055" t="s">
        <v>2758</v>
      </c>
      <c r="B2173" s="1056" t="s">
        <v>1149</v>
      </c>
      <c r="C2173" s="1057" t="s">
        <v>14</v>
      </c>
      <c r="D2173" s="1058">
        <v>3.66</v>
      </c>
    </row>
    <row r="2174" spans="1:4" hidden="1" outlineLevel="1" x14ac:dyDescent="0.2">
      <c r="A2174" s="1059" t="s">
        <v>2759</v>
      </c>
      <c r="B2174" s="1060" t="s">
        <v>1147</v>
      </c>
      <c r="C2174" s="1061" t="s">
        <v>14</v>
      </c>
      <c r="D2174" s="1062">
        <v>19.46</v>
      </c>
    </row>
    <row r="2175" spans="1:4" hidden="1" outlineLevel="1" x14ac:dyDescent="0.2">
      <c r="A2175" s="1055" t="s">
        <v>2760</v>
      </c>
      <c r="B2175" s="1056" t="s">
        <v>1145</v>
      </c>
      <c r="C2175" s="1057" t="s">
        <v>14</v>
      </c>
      <c r="D2175" s="1058">
        <v>50.71</v>
      </c>
    </row>
    <row r="2176" spans="1:4" hidden="1" outlineLevel="1" x14ac:dyDescent="0.2">
      <c r="A2176" s="1059" t="s">
        <v>2761</v>
      </c>
      <c r="B2176" s="1060" t="s">
        <v>1142</v>
      </c>
      <c r="C2176" s="1061" t="s">
        <v>14</v>
      </c>
      <c r="D2176" s="1062">
        <v>86.14</v>
      </c>
    </row>
    <row r="2177" spans="1:4" hidden="1" outlineLevel="1" x14ac:dyDescent="0.2">
      <c r="A2177" s="1051" t="s">
        <v>2762</v>
      </c>
      <c r="B2177" s="1052" t="s">
        <v>1445</v>
      </c>
      <c r="C2177" s="1053"/>
      <c r="D2177" s="1054"/>
    </row>
    <row r="2178" spans="1:4" hidden="1" outlineLevel="1" x14ac:dyDescent="0.2">
      <c r="A2178" s="1055" t="s">
        <v>2763</v>
      </c>
      <c r="B2178" s="1056" t="s">
        <v>1147</v>
      </c>
      <c r="C2178" s="1057" t="s">
        <v>14</v>
      </c>
      <c r="D2178" s="1058">
        <v>10.53</v>
      </c>
    </row>
    <row r="2179" spans="1:4" hidden="1" outlineLevel="1" x14ac:dyDescent="0.2">
      <c r="A2179" s="1059" t="s">
        <v>2764</v>
      </c>
      <c r="B2179" s="1060" t="s">
        <v>1142</v>
      </c>
      <c r="C2179" s="1061" t="s">
        <v>14</v>
      </c>
      <c r="D2179" s="1062">
        <v>181.47</v>
      </c>
    </row>
    <row r="2180" spans="1:4" hidden="1" outlineLevel="1" x14ac:dyDescent="0.2">
      <c r="A2180" s="1051" t="s">
        <v>2765</v>
      </c>
      <c r="B2180" s="1052" t="s">
        <v>1448</v>
      </c>
      <c r="C2180" s="1053"/>
      <c r="D2180" s="1054"/>
    </row>
    <row r="2181" spans="1:4" hidden="1" outlineLevel="1" x14ac:dyDescent="0.2">
      <c r="A2181" s="1055" t="s">
        <v>2766</v>
      </c>
      <c r="B2181" s="1056" t="s">
        <v>1147</v>
      </c>
      <c r="C2181" s="1057" t="s">
        <v>14</v>
      </c>
      <c r="D2181" s="1058">
        <v>12.85</v>
      </c>
    </row>
    <row r="2182" spans="1:4" hidden="1" outlineLevel="1" x14ac:dyDescent="0.2">
      <c r="A2182" s="1051" t="s">
        <v>2767</v>
      </c>
      <c r="B2182" s="1052" t="s">
        <v>1502</v>
      </c>
      <c r="C2182" s="1053"/>
      <c r="D2182" s="1054"/>
    </row>
    <row r="2183" spans="1:4" hidden="1" outlineLevel="1" x14ac:dyDescent="0.2">
      <c r="A2183" s="1059" t="s">
        <v>2768</v>
      </c>
      <c r="B2183" s="1060" t="s">
        <v>1147</v>
      </c>
      <c r="C2183" s="1061" t="s">
        <v>14</v>
      </c>
      <c r="D2183" s="1062">
        <v>7.55</v>
      </c>
    </row>
    <row r="2184" spans="1:4" hidden="1" outlineLevel="1" x14ac:dyDescent="0.2">
      <c r="A2184" s="1055" t="s">
        <v>2769</v>
      </c>
      <c r="B2184" s="1056" t="s">
        <v>1144</v>
      </c>
      <c r="C2184" s="1057" t="s">
        <v>14</v>
      </c>
      <c r="D2184" s="1058">
        <v>84.69</v>
      </c>
    </row>
    <row r="2185" spans="1:4" hidden="1" outlineLevel="1" x14ac:dyDescent="0.2">
      <c r="A2185" s="1051" t="s">
        <v>2770</v>
      </c>
      <c r="B2185" s="1052" t="s">
        <v>1539</v>
      </c>
      <c r="C2185" s="1053"/>
      <c r="D2185" s="1054"/>
    </row>
    <row r="2186" spans="1:4" hidden="1" outlineLevel="1" x14ac:dyDescent="0.2">
      <c r="A2186" s="1059" t="s">
        <v>2771</v>
      </c>
      <c r="B2186" s="1060" t="s">
        <v>1144</v>
      </c>
      <c r="C2186" s="1061" t="s">
        <v>14</v>
      </c>
      <c r="D2186" s="1062">
        <v>27.99</v>
      </c>
    </row>
    <row r="2187" spans="1:4" hidden="1" outlineLevel="1" x14ac:dyDescent="0.2">
      <c r="A2187" s="1055" t="s">
        <v>2772</v>
      </c>
      <c r="B2187" s="1056" t="s">
        <v>2804</v>
      </c>
      <c r="C2187" s="1057" t="s">
        <v>14</v>
      </c>
      <c r="D2187" s="1058">
        <v>91.27</v>
      </c>
    </row>
    <row r="2188" spans="1:4" collapsed="1" x14ac:dyDescent="0.2"/>
  </sheetData>
  <mergeCells count="7">
    <mergeCell ref="A1:D1"/>
    <mergeCell ref="A8:D8"/>
    <mergeCell ref="A9:D9"/>
    <mergeCell ref="A10:A11"/>
    <mergeCell ref="B10:B11"/>
    <mergeCell ref="C10:C11"/>
    <mergeCell ref="D10:D11"/>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AD712-CA18-470F-BADC-AD6F0F87E32D}">
  <sheetPr codeName="Planilha36">
    <tabColor rgb="FFFFFF00"/>
  </sheetPr>
  <dimension ref="A1:T891"/>
  <sheetViews>
    <sheetView topLeftCell="A13" zoomScaleNormal="100" workbookViewId="0">
      <selection activeCell="B25" sqref="B25"/>
    </sheetView>
  </sheetViews>
  <sheetFormatPr defaultRowHeight="15" x14ac:dyDescent="0.25"/>
  <cols>
    <col min="1" max="1" width="54.7109375" style="987" customWidth="1"/>
    <col min="2" max="2" width="11" style="987" customWidth="1"/>
    <col min="3" max="3" width="12.7109375" style="987" bestFit="1" customWidth="1"/>
    <col min="4" max="5" width="15.5703125" style="987" customWidth="1"/>
    <col min="6" max="7" width="20.42578125" style="988" customWidth="1"/>
    <col min="8" max="8" width="10.5703125" style="987" bestFit="1" customWidth="1"/>
    <col min="9" max="9" width="12.5703125" style="987" bestFit="1" customWidth="1"/>
    <col min="10" max="10" width="10.5703125" style="987" bestFit="1" customWidth="1"/>
    <col min="11" max="11" width="11.7109375" style="987" bestFit="1" customWidth="1"/>
    <col min="12" max="17" width="10.5703125" style="987" bestFit="1" customWidth="1"/>
    <col min="18" max="18" width="9.5703125" style="987" bestFit="1" customWidth="1"/>
    <col min="19" max="19" width="21.42578125" style="987" customWidth="1"/>
    <col min="20" max="20" width="10.42578125" style="987" bestFit="1" customWidth="1"/>
    <col min="21" max="21" width="9.42578125" style="987" bestFit="1" customWidth="1"/>
    <col min="22" max="24" width="10.42578125" style="987" bestFit="1" customWidth="1"/>
    <col min="25" max="16384" width="9.140625" style="987"/>
  </cols>
  <sheetData>
    <row r="1" spans="1:19" hidden="1" x14ac:dyDescent="0.25">
      <c r="I1" s="987" t="s">
        <v>649</v>
      </c>
      <c r="J1" s="987">
        <v>550.67999999999995</v>
      </c>
    </row>
    <row r="2" spans="1:19" hidden="1" x14ac:dyDescent="0.25">
      <c r="I2" s="987" t="s">
        <v>1354</v>
      </c>
      <c r="J2" s="987">
        <v>554.63</v>
      </c>
    </row>
    <row r="3" spans="1:19" hidden="1" x14ac:dyDescent="0.25">
      <c r="I3" s="987" t="s">
        <v>592</v>
      </c>
      <c r="J3" s="987">
        <v>558.69000000000005</v>
      </c>
    </row>
    <row r="4" spans="1:19" hidden="1" x14ac:dyDescent="0.25">
      <c r="I4" s="987" t="s">
        <v>1355</v>
      </c>
      <c r="J4" s="987">
        <v>558.69000000000005</v>
      </c>
    </row>
    <row r="5" spans="1:19" hidden="1" x14ac:dyDescent="0.25">
      <c r="I5" s="987" t="s">
        <v>1043</v>
      </c>
      <c r="J5" s="987">
        <v>264.45999999999998</v>
      </c>
    </row>
    <row r="6" spans="1:19" hidden="1" x14ac:dyDescent="0.25">
      <c r="I6" s="987" t="s">
        <v>1356</v>
      </c>
      <c r="J6" s="987">
        <v>1057.8399999999999</v>
      </c>
    </row>
    <row r="7" spans="1:19" hidden="1" x14ac:dyDescent="0.25">
      <c r="I7" s="987" t="s">
        <v>1357</v>
      </c>
      <c r="J7" s="987">
        <v>1586.7599999999998</v>
      </c>
    </row>
    <row r="8" spans="1:19" hidden="1" x14ac:dyDescent="0.25">
      <c r="I8" s="987" t="s">
        <v>1358</v>
      </c>
      <c r="J8" s="987">
        <v>528.91999999999996</v>
      </c>
    </row>
    <row r="9" spans="1:19" hidden="1" x14ac:dyDescent="0.25">
      <c r="I9" s="987" t="s">
        <v>1359</v>
      </c>
      <c r="J9" s="987">
        <v>264.45999999999998</v>
      </c>
    </row>
    <row r="10" spans="1:19" hidden="1" x14ac:dyDescent="0.25">
      <c r="I10" s="987" t="s">
        <v>1360</v>
      </c>
      <c r="J10" s="987">
        <v>264.45999999999998</v>
      </c>
    </row>
    <row r="11" spans="1:19" hidden="1" x14ac:dyDescent="0.25">
      <c r="I11" s="987" t="s">
        <v>1361</v>
      </c>
      <c r="J11" s="987" t="e">
        <f>#REF!+#REF!</f>
        <v>#REF!</v>
      </c>
    </row>
    <row r="12" spans="1:19" hidden="1" x14ac:dyDescent="0.25">
      <c r="I12" s="987" t="s">
        <v>1363</v>
      </c>
      <c r="J12" s="987" t="e">
        <f>SUM(J1:J11)</f>
        <v>#REF!</v>
      </c>
    </row>
    <row r="13" spans="1:19" x14ac:dyDescent="0.25">
      <c r="A13" s="1011"/>
      <c r="B13" s="927" t="s">
        <v>408</v>
      </c>
      <c r="C13" s="1981" t="str">
        <f>'Obra '!D1</f>
        <v>Brisa da armação</v>
      </c>
      <c r="D13" s="1982"/>
      <c r="E13" s="1982"/>
      <c r="F13" s="1982"/>
      <c r="G13" s="1982"/>
      <c r="H13" s="1982"/>
      <c r="I13" s="1982"/>
      <c r="J13" s="1982"/>
      <c r="K13" s="1982"/>
      <c r="L13" s="1982"/>
      <c r="M13" s="1982"/>
      <c r="N13" s="1982"/>
      <c r="O13" s="1982"/>
      <c r="P13" s="1982"/>
      <c r="Q13" s="1982"/>
      <c r="R13" s="1983"/>
      <c r="S13" s="1013"/>
    </row>
    <row r="14" spans="1:19" ht="15" customHeight="1" x14ac:dyDescent="0.25">
      <c r="A14" s="1012"/>
      <c r="B14" s="927" t="s">
        <v>373</v>
      </c>
      <c r="C14" s="1981" t="str">
        <f>'Obra '!D2</f>
        <v>HACASA</v>
      </c>
      <c r="D14" s="1982"/>
      <c r="E14" s="1982"/>
      <c r="F14" s="1982"/>
      <c r="G14" s="1982"/>
      <c r="H14" s="1982"/>
      <c r="I14" s="1982"/>
      <c r="J14" s="1982"/>
      <c r="K14" s="1982"/>
      <c r="L14" s="1982"/>
      <c r="M14" s="1982"/>
      <c r="N14" s="1982"/>
      <c r="O14" s="1982"/>
      <c r="P14" s="1982"/>
      <c r="Q14" s="1982"/>
      <c r="R14" s="1983"/>
      <c r="S14" s="1014"/>
    </row>
    <row r="15" spans="1:19" x14ac:dyDescent="0.25">
      <c r="A15" s="1019"/>
      <c r="B15" s="1020" t="s">
        <v>374</v>
      </c>
      <c r="C15" s="1984" t="str">
        <f>'Obra '!D3</f>
        <v>R00 - Letícia</v>
      </c>
      <c r="D15" s="1985"/>
      <c r="E15" s="1985"/>
      <c r="F15" s="1985"/>
      <c r="G15" s="1985"/>
      <c r="H15" s="1985"/>
      <c r="I15" s="1985"/>
      <c r="J15" s="1985"/>
      <c r="K15" s="1985"/>
      <c r="L15" s="1985"/>
      <c r="M15" s="1985"/>
      <c r="N15" s="1985"/>
      <c r="O15" s="1985"/>
      <c r="P15" s="1985"/>
      <c r="Q15" s="1985"/>
      <c r="R15" s="1986"/>
      <c r="S15" s="1014"/>
    </row>
    <row r="16" spans="1:19" ht="18.75" x14ac:dyDescent="0.25">
      <c r="A16" s="1978" t="s">
        <v>490</v>
      </c>
      <c r="B16" s="1979"/>
      <c r="C16" s="1979"/>
      <c r="D16" s="1979"/>
      <c r="E16" s="1979"/>
      <c r="F16" s="1979"/>
      <c r="G16" s="1979"/>
      <c r="H16" s="1979"/>
      <c r="I16" s="1979"/>
      <c r="J16" s="1979"/>
      <c r="K16" s="1979"/>
      <c r="L16" s="1979"/>
      <c r="M16" s="1979"/>
      <c r="N16" s="1979"/>
      <c r="O16" s="1979"/>
      <c r="P16" s="1979"/>
      <c r="Q16" s="1979"/>
      <c r="R16" s="1979"/>
      <c r="S16" s="1980"/>
    </row>
    <row r="17" spans="1:20" ht="15.75" x14ac:dyDescent="0.25">
      <c r="A17" s="1021" t="s">
        <v>0</v>
      </c>
      <c r="B17" s="992" t="s">
        <v>95</v>
      </c>
      <c r="C17" s="992" t="s">
        <v>110</v>
      </c>
      <c r="D17" s="992" t="s">
        <v>491</v>
      </c>
      <c r="E17" s="992" t="s">
        <v>15</v>
      </c>
      <c r="F17" s="992" t="s">
        <v>1362</v>
      </c>
      <c r="G17" s="993" t="s">
        <v>402</v>
      </c>
      <c r="H17" s="1975" t="s">
        <v>1391</v>
      </c>
      <c r="I17" s="1976"/>
      <c r="J17" s="1976"/>
      <c r="K17" s="1976"/>
      <c r="L17" s="1976"/>
      <c r="M17" s="1976"/>
      <c r="N17" s="1976"/>
      <c r="O17" s="1976"/>
      <c r="P17" s="1976"/>
      <c r="Q17" s="1976"/>
      <c r="R17" s="1976"/>
      <c r="S17" s="1977"/>
    </row>
    <row r="18" spans="1:20" x14ac:dyDescent="0.25">
      <c r="A18" s="1022" t="s">
        <v>492</v>
      </c>
      <c r="B18" s="994"/>
      <c r="C18" s="994"/>
      <c r="D18" s="994"/>
      <c r="E18" s="994" t="e">
        <f>SUM(E19:E28)+INTERFONIA!F21</f>
        <v>#REF!</v>
      </c>
      <c r="F18" s="994"/>
      <c r="G18" s="994"/>
      <c r="H18" s="1005" t="s">
        <v>649</v>
      </c>
      <c r="I18" s="1005" t="s">
        <v>1354</v>
      </c>
      <c r="J18" s="1005" t="s">
        <v>592</v>
      </c>
      <c r="K18" s="1005" t="s">
        <v>1355</v>
      </c>
      <c r="L18" s="1005" t="s">
        <v>1043</v>
      </c>
      <c r="M18" s="1005" t="s">
        <v>1356</v>
      </c>
      <c r="N18" s="1005" t="s">
        <v>1357</v>
      </c>
      <c r="O18" s="1005" t="s">
        <v>1358</v>
      </c>
      <c r="P18" s="1005" t="s">
        <v>1359</v>
      </c>
      <c r="Q18" s="1005" t="s">
        <v>1360</v>
      </c>
      <c r="R18" s="1005" t="s">
        <v>1361</v>
      </c>
      <c r="S18" s="1023" t="s">
        <v>1363</v>
      </c>
    </row>
    <row r="19" spans="1:20" x14ac:dyDescent="0.25">
      <c r="A19" s="1024" t="s">
        <v>493</v>
      </c>
      <c r="B19" s="995" t="s">
        <v>453</v>
      </c>
      <c r="C19" s="996">
        <v>1</v>
      </c>
      <c r="D19" s="996">
        <v>231450.17538386484</v>
      </c>
      <c r="E19" s="996">
        <f>D19*C19</f>
        <v>231450.17538386484</v>
      </c>
      <c r="F19" s="997" t="s">
        <v>1364</v>
      </c>
      <c r="G19" s="1015" t="s">
        <v>1392</v>
      </c>
      <c r="H19" s="998"/>
      <c r="I19" s="999"/>
      <c r="J19" s="999"/>
      <c r="K19" s="999"/>
      <c r="L19" s="999"/>
      <c r="M19" s="999"/>
      <c r="N19" s="999"/>
      <c r="O19" s="999"/>
      <c r="P19" s="999"/>
      <c r="Q19" s="999"/>
      <c r="R19" s="999"/>
      <c r="S19" s="1006">
        <f>E19</f>
        <v>231450.17538386484</v>
      </c>
    </row>
    <row r="20" spans="1:20" x14ac:dyDescent="0.25">
      <c r="A20" s="1024" t="s">
        <v>494</v>
      </c>
      <c r="B20" s="995" t="s">
        <v>453</v>
      </c>
      <c r="C20" s="996">
        <v>1</v>
      </c>
      <c r="D20" s="996">
        <v>86475.128034562804</v>
      </c>
      <c r="E20" s="996">
        <f t="shared" ref="E20:E28" si="0">D20*C20</f>
        <v>86475.128034562804</v>
      </c>
      <c r="F20" s="997" t="s">
        <v>1364</v>
      </c>
      <c r="G20" s="1015" t="s">
        <v>1392</v>
      </c>
      <c r="H20" s="1007" t="e">
        <f>($D20/$J$12)*$J$1</f>
        <v>#REF!</v>
      </c>
      <c r="I20" s="1008" t="e">
        <f>($D20/$J$12)*$J$2</f>
        <v>#REF!</v>
      </c>
      <c r="J20" s="1008" t="e">
        <f>($D20/$J$12)*$J$3</f>
        <v>#REF!</v>
      </c>
      <c r="K20" s="1008" t="e">
        <f>($D20/$J$12)*$J$4</f>
        <v>#REF!</v>
      </c>
      <c r="L20" s="1008" t="e">
        <f>($D20/$J$12)*$J$5</f>
        <v>#REF!</v>
      </c>
      <c r="M20" s="1008" t="e">
        <f>($D20/$J$12)*$J$6</f>
        <v>#REF!</v>
      </c>
      <c r="N20" s="1008" t="e">
        <f>($D20/$J$12)*$J$7</f>
        <v>#REF!</v>
      </c>
      <c r="O20" s="1008" t="e">
        <f>($D20/$J$12)*$J$8</f>
        <v>#REF!</v>
      </c>
      <c r="P20" s="1008" t="e">
        <f>($D20/$J$12)*$J$9</f>
        <v>#REF!</v>
      </c>
      <c r="Q20" s="1008" t="e">
        <f>($D20/$J$12)*$J$10</f>
        <v>#REF!</v>
      </c>
      <c r="R20" s="1008" t="e">
        <f>($D20/$J$12)*$J$11</f>
        <v>#REF!</v>
      </c>
      <c r="S20" s="1008" t="e">
        <f>SUM(H20:R20)</f>
        <v>#REF!</v>
      </c>
    </row>
    <row r="21" spans="1:20" x14ac:dyDescent="0.25">
      <c r="A21" s="1024" t="s">
        <v>495</v>
      </c>
      <c r="B21" s="995" t="s">
        <v>453</v>
      </c>
      <c r="C21" s="996">
        <v>1</v>
      </c>
      <c r="D21" s="996">
        <v>61533.248095623436</v>
      </c>
      <c r="E21" s="996">
        <f t="shared" si="0"/>
        <v>61533.248095623436</v>
      </c>
      <c r="F21" s="997" t="s">
        <v>1364</v>
      </c>
      <c r="G21" s="1015" t="s">
        <v>1392</v>
      </c>
      <c r="H21" s="1009" t="e">
        <f>($D21/$J$12)*$J$1</f>
        <v>#REF!</v>
      </c>
      <c r="I21" s="1010" t="e">
        <f>($D21/$J$12)*$J$2</f>
        <v>#REF!</v>
      </c>
      <c r="J21" s="1010" t="e">
        <f>($D21/$J$12)*$J$3</f>
        <v>#REF!</v>
      </c>
      <c r="K21" s="1010" t="e">
        <f>($D21/$J$12)*$J$4</f>
        <v>#REF!</v>
      </c>
      <c r="L21" s="1010" t="e">
        <f>($D21/$J$12)*$J$5</f>
        <v>#REF!</v>
      </c>
      <c r="M21" s="1010" t="e">
        <f>($D21/$J$12)*$J$6</f>
        <v>#REF!</v>
      </c>
      <c r="N21" s="1010" t="e">
        <f>($D21/$J$12)*$J$7</f>
        <v>#REF!</v>
      </c>
      <c r="O21" s="1010" t="e">
        <f>($D21/$J$12)*$J$8</f>
        <v>#REF!</v>
      </c>
      <c r="P21" s="1010" t="e">
        <f>($D21/$J$12)*$J$9</f>
        <v>#REF!</v>
      </c>
      <c r="Q21" s="1010" t="e">
        <f>($D21/$J$12)*$J$10</f>
        <v>#REF!</v>
      </c>
      <c r="R21" s="1010" t="e">
        <f>($D21/$J$12)*$J$11</f>
        <v>#REF!</v>
      </c>
      <c r="S21" s="1010" t="e">
        <f>SUM(H21:R21)</f>
        <v>#REF!</v>
      </c>
    </row>
    <row r="22" spans="1:20" x14ac:dyDescent="0.25">
      <c r="A22" s="1024" t="s">
        <v>1365</v>
      </c>
      <c r="B22" s="995" t="s">
        <v>453</v>
      </c>
      <c r="C22" s="996">
        <v>1</v>
      </c>
      <c r="D22" s="996">
        <v>151870.42743321892</v>
      </c>
      <c r="E22" s="996">
        <f t="shared" si="0"/>
        <v>151870.42743321892</v>
      </c>
      <c r="F22" s="997" t="s">
        <v>1364</v>
      </c>
      <c r="G22" s="1015" t="s">
        <v>1392</v>
      </c>
      <c r="H22" s="1007" t="e">
        <f>($D22/$J$12)*$J$1</f>
        <v>#REF!</v>
      </c>
      <c r="I22" s="1008" t="e">
        <f>($D22/$J$12)*$J$2</f>
        <v>#REF!</v>
      </c>
      <c r="J22" s="1008" t="e">
        <f>($D22/$J$12)*$J$3</f>
        <v>#REF!</v>
      </c>
      <c r="K22" s="1008" t="e">
        <f>($D22/$J$12)*$J$4</f>
        <v>#REF!</v>
      </c>
      <c r="L22" s="1008" t="e">
        <f>($D22/$J$12)*$J$5</f>
        <v>#REF!</v>
      </c>
      <c r="M22" s="1008" t="e">
        <f>($D22/$J$12)*$J$6</f>
        <v>#REF!</v>
      </c>
      <c r="N22" s="1008" t="e">
        <f>($D22/$J$12)*$J$7</f>
        <v>#REF!</v>
      </c>
      <c r="O22" s="1008" t="e">
        <f>($D22/$J$12)*$J$8</f>
        <v>#REF!</v>
      </c>
      <c r="P22" s="1008" t="e">
        <f>($D22/$J$12)*$J$9</f>
        <v>#REF!</v>
      </c>
      <c r="Q22" s="1008" t="e">
        <f>($D22/$J$12)*$J$10</f>
        <v>#REF!</v>
      </c>
      <c r="R22" s="1008" t="e">
        <f>($D22/$J$12)*$J$11</f>
        <v>#REF!</v>
      </c>
      <c r="S22" s="1008" t="e">
        <f>SUM(H22:R22)</f>
        <v>#REF!</v>
      </c>
    </row>
    <row r="23" spans="1:20" x14ac:dyDescent="0.25">
      <c r="A23" s="1024" t="s">
        <v>1366</v>
      </c>
      <c r="B23" s="995" t="s">
        <v>453</v>
      </c>
      <c r="C23" s="996">
        <v>1</v>
      </c>
      <c r="D23" s="996">
        <v>38019.468878015141</v>
      </c>
      <c r="E23" s="996">
        <f t="shared" si="0"/>
        <v>38019.468878015141</v>
      </c>
      <c r="F23" s="997" t="s">
        <v>1364</v>
      </c>
      <c r="G23" s="1015" t="s">
        <v>1392</v>
      </c>
      <c r="H23" s="1009" t="e">
        <f>($D23/$J$12)*$J$1</f>
        <v>#REF!</v>
      </c>
      <c r="I23" s="1010" t="e">
        <f>($D23/$J$12)*$J$2</f>
        <v>#REF!</v>
      </c>
      <c r="J23" s="1010" t="e">
        <f>($D23/$J$12)*$J$3</f>
        <v>#REF!</v>
      </c>
      <c r="K23" s="1010" t="e">
        <f>($D23/$J$12)*$J$4</f>
        <v>#REF!</v>
      </c>
      <c r="L23" s="1010" t="e">
        <f>($D23/$J$12)*$J$5</f>
        <v>#REF!</v>
      </c>
      <c r="M23" s="1010" t="e">
        <f>($D23/$J$12)*$J$6</f>
        <v>#REF!</v>
      </c>
      <c r="N23" s="1010" t="e">
        <f>($D23/$J$12)*$J$7</f>
        <v>#REF!</v>
      </c>
      <c r="O23" s="1010" t="e">
        <f>($D23/$J$12)*$J$8</f>
        <v>#REF!</v>
      </c>
      <c r="P23" s="1010" t="e">
        <f>($D23/$J$12)*$J$9</f>
        <v>#REF!</v>
      </c>
      <c r="Q23" s="1010" t="e">
        <f>($D23/$J$12)*$J$10</f>
        <v>#REF!</v>
      </c>
      <c r="R23" s="1010" t="e">
        <f>($D23/$J$12)*$J$11</f>
        <v>#REF!</v>
      </c>
      <c r="S23" s="1010" t="e">
        <f>SUM(H23:R23)</f>
        <v>#REF!</v>
      </c>
    </row>
    <row r="24" spans="1:20" x14ac:dyDescent="0.25">
      <c r="A24" s="1024" t="s">
        <v>1367</v>
      </c>
      <c r="B24" s="995" t="s">
        <v>453</v>
      </c>
      <c r="C24" s="996">
        <v>1</v>
      </c>
      <c r="D24" s="996">
        <v>18286.980063176732</v>
      </c>
      <c r="E24" s="996">
        <f t="shared" si="0"/>
        <v>18286.980063176732</v>
      </c>
      <c r="F24" s="997" t="s">
        <v>1364</v>
      </c>
      <c r="G24" s="1015" t="s">
        <v>1392</v>
      </c>
      <c r="H24" s="1007" t="e">
        <f>($D24/$J$12)*$J$1</f>
        <v>#REF!</v>
      </c>
      <c r="I24" s="1008" t="e">
        <f>($D24/$J$12)*$J$2</f>
        <v>#REF!</v>
      </c>
      <c r="J24" s="1008" t="e">
        <f>($D24/$J$12)*$J$3</f>
        <v>#REF!</v>
      </c>
      <c r="K24" s="1008" t="e">
        <f>($D24/$J$12)*$J$4</f>
        <v>#REF!</v>
      </c>
      <c r="L24" s="1008" t="e">
        <f>($D24/$J$12)*$J$5</f>
        <v>#REF!</v>
      </c>
      <c r="M24" s="1008" t="e">
        <f>($D24/$J$12)*$J$6</f>
        <v>#REF!</v>
      </c>
      <c r="N24" s="1008" t="e">
        <f>($D24/$J$12)*$J$7</f>
        <v>#REF!</v>
      </c>
      <c r="O24" s="1008" t="e">
        <f>($D24/$J$12)*$J$8</f>
        <v>#REF!</v>
      </c>
      <c r="P24" s="1008" t="e">
        <f>($D24/$J$12)*$J$9</f>
        <v>#REF!</v>
      </c>
      <c r="Q24" s="1008" t="e">
        <f>($D24/$J$12)*$J$10</f>
        <v>#REF!</v>
      </c>
      <c r="R24" s="1008" t="e">
        <f>($D24/$J$12)*$J$11</f>
        <v>#REF!</v>
      </c>
      <c r="S24" s="1008" t="e">
        <f>SUM(H24:R24)</f>
        <v>#REF!</v>
      </c>
    </row>
    <row r="25" spans="1:20" x14ac:dyDescent="0.25">
      <c r="A25" s="1024" t="s">
        <v>1368</v>
      </c>
      <c r="B25" s="995" t="s">
        <v>453</v>
      </c>
      <c r="C25" s="996">
        <v>1</v>
      </c>
      <c r="D25" s="996">
        <v>37125.117059130469</v>
      </c>
      <c r="E25" s="996">
        <f t="shared" si="0"/>
        <v>37125.117059130469</v>
      </c>
      <c r="F25" s="997" t="s">
        <v>1364</v>
      </c>
      <c r="G25" s="1015" t="s">
        <v>1392</v>
      </c>
      <c r="H25" s="1009"/>
      <c r="I25" s="1010"/>
      <c r="J25" s="1010"/>
      <c r="K25" s="1010"/>
      <c r="L25" s="1010"/>
      <c r="M25" s="1010"/>
      <c r="N25" s="1010"/>
      <c r="O25" s="1010"/>
      <c r="P25" s="1010"/>
      <c r="Q25" s="1010"/>
      <c r="R25" s="1010"/>
      <c r="S25" s="1010">
        <f>E25</f>
        <v>37125.117059130469</v>
      </c>
    </row>
    <row r="26" spans="1:20" x14ac:dyDescent="0.25">
      <c r="A26" s="1024" t="s">
        <v>1393</v>
      </c>
      <c r="B26" s="995" t="s">
        <v>453</v>
      </c>
      <c r="C26" s="996">
        <v>1</v>
      </c>
      <c r="D26" s="996">
        <v>12697.02</v>
      </c>
      <c r="E26" s="996">
        <f>D26*C26</f>
        <v>12697.02</v>
      </c>
      <c r="F26" s="997" t="s">
        <v>1364</v>
      </c>
      <c r="G26" s="1015" t="s">
        <v>1392</v>
      </c>
      <c r="H26" s="1007"/>
      <c r="I26" s="1008"/>
      <c r="J26" s="1008"/>
      <c r="K26" s="1008"/>
      <c r="L26" s="1008"/>
      <c r="M26" s="1008"/>
      <c r="N26" s="1008"/>
      <c r="O26" s="1008"/>
      <c r="P26" s="1008"/>
      <c r="Q26" s="1008"/>
      <c r="R26" s="1008"/>
      <c r="S26" s="1008">
        <f>E26</f>
        <v>12697.02</v>
      </c>
    </row>
    <row r="27" spans="1:20" x14ac:dyDescent="0.25">
      <c r="A27" s="1024" t="s">
        <v>1350</v>
      </c>
      <c r="B27" s="995" t="s">
        <v>453</v>
      </c>
      <c r="C27" s="996">
        <v>1</v>
      </c>
      <c r="D27" s="996">
        <v>19045.53</v>
      </c>
      <c r="E27" s="996">
        <f>D27*C27</f>
        <v>19045.53</v>
      </c>
      <c r="F27" s="997" t="s">
        <v>1364</v>
      </c>
      <c r="G27" s="1015" t="s">
        <v>1392</v>
      </c>
      <c r="H27" s="1009"/>
      <c r="I27" s="1010"/>
      <c r="J27" s="1010"/>
      <c r="K27" s="1010"/>
      <c r="L27" s="1010"/>
      <c r="M27" s="1010"/>
      <c r="N27" s="1010"/>
      <c r="O27" s="1010"/>
      <c r="P27" s="1010"/>
      <c r="Q27" s="1010"/>
      <c r="R27" s="1010"/>
      <c r="S27" s="1010">
        <f>E27</f>
        <v>19045.53</v>
      </c>
    </row>
    <row r="28" spans="1:20" x14ac:dyDescent="0.25">
      <c r="A28" s="1024" t="s">
        <v>1369</v>
      </c>
      <c r="B28" s="995" t="s">
        <v>453</v>
      </c>
      <c r="C28" s="996">
        <v>1</v>
      </c>
      <c r="D28" s="996">
        <v>311076.99</v>
      </c>
      <c r="E28" s="996">
        <f t="shared" si="0"/>
        <v>311076.99</v>
      </c>
      <c r="F28" s="997" t="s">
        <v>1364</v>
      </c>
      <c r="G28" s="1015" t="s">
        <v>1392</v>
      </c>
      <c r="H28" s="1007" t="e">
        <f>($D28/$J$12)*$J$1</f>
        <v>#REF!</v>
      </c>
      <c r="I28" s="1008" t="e">
        <f>($D28/$J$12)*$J$2</f>
        <v>#REF!</v>
      </c>
      <c r="J28" s="1008" t="e">
        <f>($D28/$J$12)*$J$3</f>
        <v>#REF!</v>
      </c>
      <c r="K28" s="1008" t="e">
        <f>($D28/$J$12)*$J$4</f>
        <v>#REF!</v>
      </c>
      <c r="L28" s="1008" t="e">
        <f>($D28/$J$12)*$J$5</f>
        <v>#REF!</v>
      </c>
      <c r="M28" s="1008" t="e">
        <f>($D28/$J$12)*$J$6</f>
        <v>#REF!</v>
      </c>
      <c r="N28" s="1008" t="e">
        <f>($D28/$J$12)*$J$7</f>
        <v>#REF!</v>
      </c>
      <c r="O28" s="1008" t="e">
        <f>($D28/$J$12)*$J$8</f>
        <v>#REF!</v>
      </c>
      <c r="P28" s="1008" t="e">
        <f>($D28/$J$12)*$J$9</f>
        <v>#REF!</v>
      </c>
      <c r="Q28" s="1008" t="e">
        <f>($D28/$J$12)*$J$10</f>
        <v>#REF!</v>
      </c>
      <c r="R28" s="1008" t="e">
        <f>($D28/$J$12)*$J$11</f>
        <v>#REF!</v>
      </c>
      <c r="S28" s="1008" t="e">
        <f>SUM(H28:R28)</f>
        <v>#REF!</v>
      </c>
      <c r="T28" s="1000" t="e">
        <f>D28/J12</f>
        <v>#REF!</v>
      </c>
    </row>
    <row r="29" spans="1:20" x14ac:dyDescent="0.25">
      <c r="A29" s="1022" t="s">
        <v>1370</v>
      </c>
      <c r="B29" s="994"/>
      <c r="C29" s="994"/>
      <c r="D29" s="994"/>
      <c r="E29" s="994"/>
      <c r="F29" s="994"/>
      <c r="G29" s="994"/>
      <c r="H29" s="1005" t="s">
        <v>649</v>
      </c>
      <c r="I29" s="1005" t="s">
        <v>1354</v>
      </c>
      <c r="J29" s="1005" t="s">
        <v>592</v>
      </c>
      <c r="K29" s="1005" t="s">
        <v>1355</v>
      </c>
      <c r="L29" s="1005" t="s">
        <v>1043</v>
      </c>
      <c r="M29" s="1005" t="s">
        <v>1356</v>
      </c>
      <c r="N29" s="1005" t="s">
        <v>1357</v>
      </c>
      <c r="O29" s="1005" t="s">
        <v>1358</v>
      </c>
      <c r="P29" s="1005" t="s">
        <v>1359</v>
      </c>
      <c r="Q29" s="1005" t="s">
        <v>1360</v>
      </c>
      <c r="R29" s="1005" t="s">
        <v>1361</v>
      </c>
      <c r="S29" s="1023" t="s">
        <v>1363</v>
      </c>
    </row>
    <row r="30" spans="1:20" x14ac:dyDescent="0.25">
      <c r="A30" s="1024" t="s">
        <v>1371</v>
      </c>
      <c r="B30" s="995" t="s">
        <v>453</v>
      </c>
      <c r="C30" s="996">
        <v>1</v>
      </c>
      <c r="D30" s="996">
        <v>115769.90955991393</v>
      </c>
      <c r="E30" s="996">
        <f t="shared" ref="E30:E49" si="1">D30*C30</f>
        <v>115769.90955991393</v>
      </c>
      <c r="F30" s="997" t="s">
        <v>1364</v>
      </c>
      <c r="G30" s="1015" t="s">
        <v>1392</v>
      </c>
      <c r="H30" s="1007" t="e">
        <f t="shared" ref="H30:H35" si="2">($D30/$J$12)*$J$1</f>
        <v>#REF!</v>
      </c>
      <c r="I30" s="1008" t="e">
        <f t="shared" ref="I30:I35" si="3">($D30/$J$12)*$J$2</f>
        <v>#REF!</v>
      </c>
      <c r="J30" s="1008" t="e">
        <f t="shared" ref="J30:J35" si="4">($D30/$J$12)*$J$3</f>
        <v>#REF!</v>
      </c>
      <c r="K30" s="1008" t="e">
        <f t="shared" ref="K30:K35" si="5">($D30/$J$12)*$J$4</f>
        <v>#REF!</v>
      </c>
      <c r="L30" s="1008" t="e">
        <f t="shared" ref="L30:L35" si="6">($D30/$J$12)*$J$5</f>
        <v>#REF!</v>
      </c>
      <c r="M30" s="1008" t="e">
        <f t="shared" ref="M30:M35" si="7">($D30/$J$12)*$J$6</f>
        <v>#REF!</v>
      </c>
      <c r="N30" s="1008" t="e">
        <f t="shared" ref="N30:N35" si="8">($D30/$J$12)*$J$7</f>
        <v>#REF!</v>
      </c>
      <c r="O30" s="1008" t="e">
        <f t="shared" ref="O30:O35" si="9">($D30/$J$12)*$J$8</f>
        <v>#REF!</v>
      </c>
      <c r="P30" s="1008" t="e">
        <f t="shared" ref="P30:P35" si="10">($D30/$J$12)*$J$9</f>
        <v>#REF!</v>
      </c>
      <c r="Q30" s="1008" t="e">
        <f t="shared" ref="Q30:Q35" si="11">($D30/$J$12)*$J$10</f>
        <v>#REF!</v>
      </c>
      <c r="R30" s="1008" t="e">
        <f t="shared" ref="R30:R35" si="12">($D30/$J$12)*$J$11</f>
        <v>#REF!</v>
      </c>
      <c r="S30" s="1008" t="e">
        <f t="shared" ref="S30:S35" si="13">SUM(H30:R30)</f>
        <v>#REF!</v>
      </c>
    </row>
    <row r="31" spans="1:20" x14ac:dyDescent="0.25">
      <c r="A31" s="1024" t="s">
        <v>1372</v>
      </c>
      <c r="B31" s="995" t="s">
        <v>453</v>
      </c>
      <c r="C31" s="996">
        <v>1</v>
      </c>
      <c r="D31" s="996">
        <v>66577.399369956649</v>
      </c>
      <c r="E31" s="996">
        <f t="shared" si="1"/>
        <v>66577.399369956649</v>
      </c>
      <c r="F31" s="997" t="s">
        <v>1364</v>
      </c>
      <c r="G31" s="1015" t="s">
        <v>1392</v>
      </c>
      <c r="H31" s="1009" t="e">
        <f t="shared" si="2"/>
        <v>#REF!</v>
      </c>
      <c r="I31" s="1010"/>
      <c r="J31" s="1010"/>
      <c r="K31" s="1010"/>
      <c r="L31" s="1010" t="e">
        <f>($D31/$J$12)*$J$5+((5816.46+5859.03+5859.03)/15)*1</f>
        <v>#REF!</v>
      </c>
      <c r="M31" s="1010" t="e">
        <f>($D31/$J$12)*$J$6+((5816.46+5859.03+5859.03)/15)*4</f>
        <v>#REF!</v>
      </c>
      <c r="N31" s="1010" t="e">
        <f>($D31/$J$12)*$J$7+((5816.46+5859.03+5859.03)/15)*6</f>
        <v>#REF!</v>
      </c>
      <c r="O31" s="1010" t="e">
        <f>($D31/$J$12)*$J$8+((5816.46+5859.03+5859.03)/15)*2</f>
        <v>#REF!</v>
      </c>
      <c r="P31" s="1010" t="e">
        <f>($D31/$J$12)*$J$9+((5816.46+5859.03+5859.03)/15)*1</f>
        <v>#REF!</v>
      </c>
      <c r="Q31" s="1010" t="e">
        <f>($D31/$J$12)*$J$10+((5816.46+5859.03+5859.03)/15)*1+($D31/$J$12)*$J$11</f>
        <v>#REF!</v>
      </c>
      <c r="R31" s="1010"/>
      <c r="S31" s="1010" t="e">
        <f t="shared" si="13"/>
        <v>#REF!</v>
      </c>
    </row>
    <row r="32" spans="1:20" x14ac:dyDescent="0.25">
      <c r="A32" s="1024" t="s">
        <v>1373</v>
      </c>
      <c r="B32" s="995" t="s">
        <v>453</v>
      </c>
      <c r="C32" s="996">
        <v>1</v>
      </c>
      <c r="D32" s="996">
        <v>78267.899780815773</v>
      </c>
      <c r="E32" s="996">
        <f t="shared" si="1"/>
        <v>78267.899780815773</v>
      </c>
      <c r="F32" s="997" t="s">
        <v>1364</v>
      </c>
      <c r="G32" s="1015" t="s">
        <v>1392</v>
      </c>
      <c r="H32" s="1007" t="e">
        <f t="shared" si="2"/>
        <v>#REF!</v>
      </c>
      <c r="I32" s="1008" t="e">
        <f t="shared" si="3"/>
        <v>#REF!</v>
      </c>
      <c r="J32" s="1008" t="e">
        <f t="shared" si="4"/>
        <v>#REF!</v>
      </c>
      <c r="K32" s="1008" t="e">
        <f t="shared" si="5"/>
        <v>#REF!</v>
      </c>
      <c r="L32" s="1008" t="e">
        <f t="shared" si="6"/>
        <v>#REF!</v>
      </c>
      <c r="M32" s="1008" t="e">
        <f t="shared" si="7"/>
        <v>#REF!</v>
      </c>
      <c r="N32" s="1008" t="e">
        <f t="shared" si="8"/>
        <v>#REF!</v>
      </c>
      <c r="O32" s="1008" t="e">
        <f t="shared" si="9"/>
        <v>#REF!</v>
      </c>
      <c r="P32" s="1008" t="e">
        <f t="shared" si="10"/>
        <v>#REF!</v>
      </c>
      <c r="Q32" s="1008" t="e">
        <f t="shared" si="11"/>
        <v>#REF!</v>
      </c>
      <c r="R32" s="1008" t="e">
        <f t="shared" si="12"/>
        <v>#REF!</v>
      </c>
      <c r="S32" s="1008" t="e">
        <f t="shared" si="13"/>
        <v>#REF!</v>
      </c>
    </row>
    <row r="33" spans="1:20" x14ac:dyDescent="0.25">
      <c r="A33" s="1024" t="s">
        <v>1374</v>
      </c>
      <c r="B33" s="995" t="s">
        <v>453</v>
      </c>
      <c r="C33" s="996">
        <v>1</v>
      </c>
      <c r="D33" s="996">
        <v>95227.650000000009</v>
      </c>
      <c r="E33" s="996">
        <f t="shared" si="1"/>
        <v>95227.650000000009</v>
      </c>
      <c r="F33" s="997" t="s">
        <v>1364</v>
      </c>
      <c r="G33" s="1015" t="s">
        <v>1392</v>
      </c>
      <c r="H33" s="1009" t="e">
        <f t="shared" si="2"/>
        <v>#REF!</v>
      </c>
      <c r="I33" s="1010" t="e">
        <f t="shared" si="3"/>
        <v>#REF!</v>
      </c>
      <c r="J33" s="1010" t="e">
        <f t="shared" si="4"/>
        <v>#REF!</v>
      </c>
      <c r="K33" s="1010" t="e">
        <f t="shared" si="5"/>
        <v>#REF!</v>
      </c>
      <c r="L33" s="1010" t="e">
        <f t="shared" si="6"/>
        <v>#REF!</v>
      </c>
      <c r="M33" s="1010" t="e">
        <f t="shared" si="7"/>
        <v>#REF!</v>
      </c>
      <c r="N33" s="1010" t="e">
        <f t="shared" si="8"/>
        <v>#REF!</v>
      </c>
      <c r="O33" s="1010" t="e">
        <f t="shared" si="9"/>
        <v>#REF!</v>
      </c>
      <c r="P33" s="1010" t="e">
        <f t="shared" si="10"/>
        <v>#REF!</v>
      </c>
      <c r="Q33" s="1010" t="e">
        <f t="shared" si="11"/>
        <v>#REF!</v>
      </c>
      <c r="R33" s="1010" t="e">
        <f t="shared" si="12"/>
        <v>#REF!</v>
      </c>
      <c r="S33" s="1010" t="e">
        <f t="shared" si="13"/>
        <v>#REF!</v>
      </c>
    </row>
    <row r="34" spans="1:20" x14ac:dyDescent="0.25">
      <c r="A34" s="1024" t="s">
        <v>1375</v>
      </c>
      <c r="B34" s="995" t="s">
        <v>453</v>
      </c>
      <c r="C34" s="996">
        <v>1</v>
      </c>
      <c r="D34" s="996">
        <v>29695.875347969413</v>
      </c>
      <c r="E34" s="996">
        <f>D34*C34</f>
        <v>29695.875347969413</v>
      </c>
      <c r="F34" s="997" t="s">
        <v>1364</v>
      </c>
      <c r="G34" s="1015" t="s">
        <v>1392</v>
      </c>
      <c r="H34" s="1007"/>
      <c r="I34" s="1008"/>
      <c r="J34" s="1008"/>
      <c r="K34" s="1008"/>
      <c r="L34" s="1008"/>
      <c r="M34" s="1008"/>
      <c r="N34" s="1008"/>
      <c r="O34" s="1008"/>
      <c r="P34" s="1008"/>
      <c r="Q34" s="1008"/>
      <c r="R34" s="1008"/>
      <c r="S34" s="1008">
        <f>E34</f>
        <v>29695.875347969413</v>
      </c>
    </row>
    <row r="35" spans="1:20" x14ac:dyDescent="0.25">
      <c r="A35" s="1024" t="s">
        <v>422</v>
      </c>
      <c r="B35" s="995" t="s">
        <v>453</v>
      </c>
      <c r="C35" s="996">
        <v>1</v>
      </c>
      <c r="D35" s="996">
        <v>279334.44</v>
      </c>
      <c r="E35" s="996">
        <f t="shared" si="1"/>
        <v>279334.44</v>
      </c>
      <c r="F35" s="997" t="s">
        <v>1364</v>
      </c>
      <c r="G35" s="1015" t="s">
        <v>1392</v>
      </c>
      <c r="H35" s="1009" t="e">
        <f t="shared" si="2"/>
        <v>#REF!</v>
      </c>
      <c r="I35" s="1010" t="e">
        <f t="shared" si="3"/>
        <v>#REF!</v>
      </c>
      <c r="J35" s="1010" t="e">
        <f t="shared" si="4"/>
        <v>#REF!</v>
      </c>
      <c r="K35" s="1010" t="e">
        <f t="shared" si="5"/>
        <v>#REF!</v>
      </c>
      <c r="L35" s="1010" t="e">
        <f t="shared" si="6"/>
        <v>#REF!</v>
      </c>
      <c r="M35" s="1010" t="e">
        <f t="shared" si="7"/>
        <v>#REF!</v>
      </c>
      <c r="N35" s="1010" t="e">
        <f t="shared" si="8"/>
        <v>#REF!</v>
      </c>
      <c r="O35" s="1010" t="e">
        <f t="shared" si="9"/>
        <v>#REF!</v>
      </c>
      <c r="P35" s="1010" t="e">
        <f t="shared" si="10"/>
        <v>#REF!</v>
      </c>
      <c r="Q35" s="1010" t="e">
        <f t="shared" si="11"/>
        <v>#REF!</v>
      </c>
      <c r="R35" s="1010" t="e">
        <f t="shared" si="12"/>
        <v>#REF!</v>
      </c>
      <c r="S35" s="1010" t="e">
        <f t="shared" si="13"/>
        <v>#REF!</v>
      </c>
      <c r="T35" s="1000" t="e">
        <f>D35/J12</f>
        <v>#REF!</v>
      </c>
    </row>
    <row r="36" spans="1:20" x14ac:dyDescent="0.25">
      <c r="A36" s="1024" t="s">
        <v>1351</v>
      </c>
      <c r="B36" s="995" t="s">
        <v>453</v>
      </c>
      <c r="C36" s="996">
        <v>1</v>
      </c>
      <c r="D36" s="996">
        <f>E36</f>
        <v>21016</v>
      </c>
      <c r="E36" s="996">
        <f>SUM(E37:E39)</f>
        <v>21016</v>
      </c>
      <c r="F36" s="997" t="s">
        <v>1397</v>
      </c>
      <c r="G36" s="1015" t="s">
        <v>1392</v>
      </c>
      <c r="H36" s="1007"/>
      <c r="I36" s="1008"/>
      <c r="J36" s="1008"/>
      <c r="K36" s="1008"/>
      <c r="L36" s="1008"/>
      <c r="M36" s="1008"/>
      <c r="N36" s="1008"/>
      <c r="O36" s="1008"/>
      <c r="P36" s="1008"/>
      <c r="Q36" s="1008"/>
      <c r="R36" s="1008"/>
      <c r="S36" s="1008">
        <f>E36</f>
        <v>21016</v>
      </c>
    </row>
    <row r="37" spans="1:20" x14ac:dyDescent="0.25">
      <c r="A37" s="1025" t="s">
        <v>1396</v>
      </c>
      <c r="B37" s="1016" t="s">
        <v>95</v>
      </c>
      <c r="C37" s="1017">
        <v>2</v>
      </c>
      <c r="D37" s="1017">
        <v>8023.66</v>
      </c>
      <c r="E37" s="1017">
        <f>D37*C37</f>
        <v>16047.32</v>
      </c>
      <c r="F37" s="1018" t="s">
        <v>1397</v>
      </c>
      <c r="G37" s="997"/>
      <c r="H37" s="1009"/>
      <c r="I37" s="1010"/>
      <c r="J37" s="1010"/>
      <c r="K37" s="1010"/>
      <c r="L37" s="1010"/>
      <c r="M37" s="1010"/>
      <c r="N37" s="1010"/>
      <c r="O37" s="1010"/>
      <c r="P37" s="1010"/>
      <c r="Q37" s="1010"/>
      <c r="R37" s="1010"/>
      <c r="S37" s="1010"/>
    </row>
    <row r="38" spans="1:20" x14ac:dyDescent="0.25">
      <c r="A38" s="1025" t="s">
        <v>1395</v>
      </c>
      <c r="B38" s="1016" t="s">
        <v>95</v>
      </c>
      <c r="C38" s="1017">
        <v>2</v>
      </c>
      <c r="D38" s="1017">
        <v>1800</v>
      </c>
      <c r="E38" s="1017">
        <f>D38*C38</f>
        <v>3600</v>
      </c>
      <c r="F38" s="1018" t="s">
        <v>1397</v>
      </c>
      <c r="G38" s="997"/>
      <c r="H38" s="1007"/>
      <c r="I38" s="1008"/>
      <c r="J38" s="1008"/>
      <c r="K38" s="1008"/>
      <c r="L38" s="1008"/>
      <c r="M38" s="1008"/>
      <c r="N38" s="1008"/>
      <c r="O38" s="1008"/>
      <c r="P38" s="1008"/>
      <c r="Q38" s="1008"/>
      <c r="R38" s="1008"/>
      <c r="S38" s="1008"/>
    </row>
    <row r="39" spans="1:20" x14ac:dyDescent="0.25">
      <c r="A39" s="1025" t="s">
        <v>1394</v>
      </c>
      <c r="B39" s="1016" t="s">
        <v>95</v>
      </c>
      <c r="C39" s="1017">
        <v>1</v>
      </c>
      <c r="D39" s="1017">
        <v>1368.68</v>
      </c>
      <c r="E39" s="1017">
        <f>D39*C39</f>
        <v>1368.68</v>
      </c>
      <c r="F39" s="1018" t="s">
        <v>1397</v>
      </c>
      <c r="G39" s="997"/>
      <c r="H39" s="1009"/>
      <c r="I39" s="1010"/>
      <c r="J39" s="1010"/>
      <c r="K39" s="1010"/>
      <c r="L39" s="1010"/>
      <c r="M39" s="1010"/>
      <c r="N39" s="1010"/>
      <c r="O39" s="1010"/>
      <c r="P39" s="1010"/>
      <c r="Q39" s="1010"/>
      <c r="R39" s="1010"/>
      <c r="S39" s="1010"/>
    </row>
    <row r="40" spans="1:20" x14ac:dyDescent="0.25">
      <c r="A40" s="1024" t="s">
        <v>1376</v>
      </c>
      <c r="B40" s="995" t="s">
        <v>453</v>
      </c>
      <c r="C40" s="996">
        <v>1</v>
      </c>
      <c r="D40" s="996">
        <v>51752.095836530003</v>
      </c>
      <c r="E40" s="996">
        <f t="shared" si="1"/>
        <v>51752.095836530003</v>
      </c>
      <c r="F40" s="997" t="s">
        <v>1364</v>
      </c>
      <c r="G40" s="1015" t="s">
        <v>1392</v>
      </c>
      <c r="H40" s="1007"/>
      <c r="I40" s="1008"/>
      <c r="J40" s="1008"/>
      <c r="K40" s="1008"/>
      <c r="L40" s="1008"/>
      <c r="M40" s="1008"/>
      <c r="N40" s="1008"/>
      <c r="O40" s="1008"/>
      <c r="P40" s="1008"/>
      <c r="Q40" s="1008"/>
      <c r="R40" s="1008"/>
      <c r="S40" s="1008">
        <f>E40</f>
        <v>51752.095836530003</v>
      </c>
    </row>
    <row r="41" spans="1:20" x14ac:dyDescent="0.25">
      <c r="A41" s="1024" t="s">
        <v>1377</v>
      </c>
      <c r="B41" s="995" t="s">
        <v>453</v>
      </c>
      <c r="C41" s="996">
        <v>1</v>
      </c>
      <c r="D41" s="996">
        <v>31742.550000000003</v>
      </c>
      <c r="E41" s="996">
        <f t="shared" si="1"/>
        <v>31742.550000000003</v>
      </c>
      <c r="F41" s="997" t="s">
        <v>1364</v>
      </c>
      <c r="G41" s="1015" t="s">
        <v>1392</v>
      </c>
      <c r="H41" s="1009"/>
      <c r="I41" s="1010"/>
      <c r="J41" s="1010"/>
      <c r="K41" s="1010"/>
      <c r="L41" s="1010"/>
      <c r="M41" s="1010"/>
      <c r="N41" s="1010"/>
      <c r="O41" s="1010"/>
      <c r="P41" s="1010"/>
      <c r="Q41" s="1010"/>
      <c r="R41" s="1010"/>
      <c r="S41" s="1010">
        <f>E41</f>
        <v>31742.550000000003</v>
      </c>
    </row>
    <row r="42" spans="1:20" x14ac:dyDescent="0.25">
      <c r="A42" s="1022" t="s">
        <v>1378</v>
      </c>
      <c r="B42" s="994"/>
      <c r="C42" s="994"/>
      <c r="D42" s="994"/>
      <c r="E42" s="994"/>
      <c r="F42" s="994"/>
      <c r="G42" s="994"/>
      <c r="H42" s="1026"/>
      <c r="I42" s="1026"/>
      <c r="J42" s="1026"/>
      <c r="K42" s="1026"/>
      <c r="L42" s="1026"/>
      <c r="M42" s="1026"/>
      <c r="N42" s="1026"/>
      <c r="O42" s="1026"/>
      <c r="P42" s="1026"/>
      <c r="Q42" s="1026"/>
      <c r="R42" s="1026"/>
      <c r="S42" s="1014"/>
    </row>
    <row r="43" spans="1:20" x14ac:dyDescent="0.25">
      <c r="A43" s="1024" t="s">
        <v>1379</v>
      </c>
      <c r="B43" s="995" t="s">
        <v>453</v>
      </c>
      <c r="C43" s="996">
        <v>1</v>
      </c>
      <c r="D43" s="996">
        <v>67241.867202774796</v>
      </c>
      <c r="E43" s="996">
        <f t="shared" si="1"/>
        <v>67241.867202774796</v>
      </c>
      <c r="F43" s="997" t="s">
        <v>1364</v>
      </c>
      <c r="G43" s="1015" t="s">
        <v>1392</v>
      </c>
      <c r="H43" s="1026"/>
      <c r="I43" s="1026"/>
      <c r="J43" s="1026"/>
      <c r="K43" s="1026"/>
      <c r="L43" s="1026"/>
      <c r="M43" s="1026"/>
      <c r="N43" s="1026"/>
      <c r="O43" s="1026"/>
      <c r="P43" s="1026"/>
      <c r="Q43" s="1026"/>
      <c r="R43" s="1026"/>
      <c r="S43" s="1014"/>
    </row>
    <row r="44" spans="1:20" x14ac:dyDescent="0.25">
      <c r="A44" s="1027" t="s">
        <v>1380</v>
      </c>
      <c r="B44" s="995" t="s">
        <v>453</v>
      </c>
      <c r="C44" s="996">
        <v>1</v>
      </c>
      <c r="D44" s="996">
        <v>23053.817645608342</v>
      </c>
      <c r="E44" s="996">
        <f t="shared" si="1"/>
        <v>23053.817645608342</v>
      </c>
      <c r="F44" s="997" t="s">
        <v>1364</v>
      </c>
      <c r="G44" s="1015" t="s">
        <v>1392</v>
      </c>
      <c r="H44" s="1026"/>
      <c r="I44" s="1026"/>
      <c r="J44" s="1026"/>
      <c r="K44" s="1026"/>
      <c r="L44" s="1026"/>
      <c r="M44" s="1026"/>
      <c r="N44" s="1026"/>
      <c r="O44" s="1026"/>
      <c r="P44" s="1026"/>
      <c r="Q44" s="1026"/>
      <c r="R44" s="1026"/>
      <c r="S44" s="1014"/>
    </row>
    <row r="45" spans="1:20" x14ac:dyDescent="0.25">
      <c r="A45" s="1022" t="s">
        <v>1381</v>
      </c>
      <c r="B45" s="994"/>
      <c r="C45" s="994"/>
      <c r="D45" s="994"/>
      <c r="E45" s="994"/>
      <c r="F45" s="994"/>
      <c r="G45" s="994"/>
      <c r="H45" s="1026"/>
      <c r="I45" s="1026"/>
      <c r="J45" s="1026"/>
      <c r="K45" s="1026"/>
      <c r="L45" s="1026"/>
      <c r="M45" s="1026"/>
      <c r="N45" s="1026"/>
      <c r="O45" s="1026"/>
      <c r="P45" s="1026"/>
      <c r="Q45" s="1026"/>
      <c r="R45" s="1026"/>
      <c r="S45" s="1014"/>
    </row>
    <row r="46" spans="1:20" ht="30" x14ac:dyDescent="0.25">
      <c r="A46" s="1028" t="s">
        <v>1382</v>
      </c>
      <c r="B46" s="995" t="s">
        <v>453</v>
      </c>
      <c r="C46" s="996">
        <v>1</v>
      </c>
      <c r="D46" s="996">
        <v>145151.06194414047</v>
      </c>
      <c r="E46" s="996">
        <f t="shared" si="1"/>
        <v>145151.06194414047</v>
      </c>
      <c r="F46" s="997" t="s">
        <v>1364</v>
      </c>
      <c r="G46" s="1015" t="s">
        <v>1392</v>
      </c>
      <c r="H46" s="1026"/>
      <c r="I46" s="1026"/>
      <c r="J46" s="1026"/>
      <c r="K46" s="1026"/>
      <c r="L46" s="1026"/>
      <c r="M46" s="1026"/>
      <c r="N46" s="1026"/>
      <c r="O46" s="1026"/>
      <c r="P46" s="1026"/>
      <c r="Q46" s="1026"/>
      <c r="R46" s="1026"/>
      <c r="S46" s="1014"/>
    </row>
    <row r="47" spans="1:20" x14ac:dyDescent="0.25">
      <c r="A47" s="1029" t="s">
        <v>1383</v>
      </c>
      <c r="B47" s="995" t="s">
        <v>453</v>
      </c>
      <c r="C47" s="996">
        <v>2</v>
      </c>
      <c r="D47" s="996">
        <v>48190.17817875254</v>
      </c>
      <c r="E47" s="996">
        <f t="shared" si="1"/>
        <v>96380.356357505079</v>
      </c>
      <c r="F47" s="997" t="s">
        <v>1364</v>
      </c>
      <c r="G47" s="1015" t="s">
        <v>1392</v>
      </c>
      <c r="H47" s="1026"/>
      <c r="I47" s="1026"/>
      <c r="J47" s="1026"/>
      <c r="K47" s="1026"/>
      <c r="L47" s="1026"/>
      <c r="M47" s="1026"/>
      <c r="N47" s="1026"/>
      <c r="O47" s="1026"/>
      <c r="P47" s="1026"/>
      <c r="Q47" s="1026"/>
      <c r="R47" s="1026"/>
      <c r="S47" s="1014"/>
    </row>
    <row r="48" spans="1:20" x14ac:dyDescent="0.25">
      <c r="A48" s="1022" t="s">
        <v>1384</v>
      </c>
      <c r="B48" s="994"/>
      <c r="C48" s="994"/>
      <c r="D48" s="994"/>
      <c r="E48" s="994"/>
      <c r="F48" s="994"/>
      <c r="G48" s="994"/>
      <c r="H48" s="1026"/>
      <c r="I48" s="1026"/>
      <c r="J48" s="1026"/>
      <c r="K48" s="1026"/>
      <c r="L48" s="1026"/>
      <c r="M48" s="1026"/>
      <c r="N48" s="1026"/>
      <c r="O48" s="1026"/>
      <c r="P48" s="1026"/>
      <c r="Q48" s="1026"/>
      <c r="R48" s="1026"/>
      <c r="S48" s="1014"/>
    </row>
    <row r="49" spans="1:19" x14ac:dyDescent="0.25">
      <c r="A49" s="1024" t="s">
        <v>1385</v>
      </c>
      <c r="B49" s="995" t="s">
        <v>453</v>
      </c>
      <c r="C49" s="996">
        <v>1</v>
      </c>
      <c r="D49" s="996">
        <v>55668.410563871279</v>
      </c>
      <c r="E49" s="996">
        <f t="shared" si="1"/>
        <v>55668.410563871279</v>
      </c>
      <c r="F49" s="997" t="s">
        <v>1364</v>
      </c>
      <c r="G49" s="1015" t="s">
        <v>1392</v>
      </c>
      <c r="H49" s="1026"/>
      <c r="I49" s="1026"/>
      <c r="J49" s="1026"/>
      <c r="K49" s="1026"/>
      <c r="L49" s="1026"/>
      <c r="M49" s="1026"/>
      <c r="N49" s="1026"/>
      <c r="O49" s="1026"/>
      <c r="P49" s="1026"/>
      <c r="Q49" s="1026"/>
      <c r="R49" s="1026"/>
      <c r="S49" s="1014"/>
    </row>
    <row r="50" spans="1:19" x14ac:dyDescent="0.25">
      <c r="A50" s="1022" t="s">
        <v>1386</v>
      </c>
      <c r="B50" s="994"/>
      <c r="C50" s="994"/>
      <c r="D50" s="994"/>
      <c r="E50" s="994"/>
      <c r="F50" s="994"/>
      <c r="G50" s="994"/>
      <c r="H50" s="1005" t="s">
        <v>649</v>
      </c>
      <c r="I50" s="1005" t="s">
        <v>1354</v>
      </c>
      <c r="J50" s="1005" t="s">
        <v>592</v>
      </c>
      <c r="K50" s="1005" t="s">
        <v>1355</v>
      </c>
      <c r="L50" s="1005" t="s">
        <v>1043</v>
      </c>
      <c r="M50" s="1005" t="s">
        <v>1356</v>
      </c>
      <c r="N50" s="1005" t="s">
        <v>1357</v>
      </c>
      <c r="O50" s="1005" t="s">
        <v>1358</v>
      </c>
      <c r="P50" s="1005" t="s">
        <v>1359</v>
      </c>
      <c r="Q50" s="1005" t="s">
        <v>1360</v>
      </c>
      <c r="R50" s="1005" t="s">
        <v>1361</v>
      </c>
      <c r="S50" s="1023" t="s">
        <v>1363</v>
      </c>
    </row>
    <row r="51" spans="1:19" x14ac:dyDescent="0.25">
      <c r="A51" s="1024" t="s">
        <v>1388</v>
      </c>
      <c r="B51" s="995" t="s">
        <v>95</v>
      </c>
      <c r="C51" s="996">
        <f>S51</f>
        <v>173</v>
      </c>
      <c r="D51" s="996">
        <v>950</v>
      </c>
      <c r="E51" s="996">
        <f>C51*D51</f>
        <v>164350</v>
      </c>
      <c r="F51" s="997" t="s">
        <v>1402</v>
      </c>
      <c r="G51" s="997" t="s">
        <v>1103</v>
      </c>
      <c r="H51" s="1007">
        <v>1</v>
      </c>
      <c r="I51" s="1008">
        <v>0</v>
      </c>
      <c r="J51" s="1008">
        <v>0</v>
      </c>
      <c r="K51" s="1008">
        <v>0</v>
      </c>
      <c r="L51" s="1008">
        <f>2*6</f>
        <v>12</v>
      </c>
      <c r="M51" s="1008">
        <f>L51*4</f>
        <v>48</v>
      </c>
      <c r="N51" s="1008">
        <f>L51*6</f>
        <v>72</v>
      </c>
      <c r="O51" s="1008">
        <f>L51*2</f>
        <v>24</v>
      </c>
      <c r="P51" s="1008">
        <f>L51</f>
        <v>12</v>
      </c>
      <c r="Q51" s="1008">
        <v>4</v>
      </c>
      <c r="R51" s="1008">
        <v>0</v>
      </c>
      <c r="S51" s="1008">
        <f>SUM(H51:R51)</f>
        <v>173</v>
      </c>
    </row>
    <row r="52" spans="1:19" x14ac:dyDescent="0.25">
      <c r="A52" s="1024" t="s">
        <v>1389</v>
      </c>
      <c r="B52" s="995" t="s">
        <v>95</v>
      </c>
      <c r="C52" s="996">
        <f>S52</f>
        <v>5</v>
      </c>
      <c r="D52" s="996">
        <v>4150</v>
      </c>
      <c r="E52" s="996">
        <f>C52*D52</f>
        <v>20750</v>
      </c>
      <c r="F52" s="997" t="s">
        <v>1402</v>
      </c>
      <c r="G52" s="997" t="s">
        <v>1103</v>
      </c>
      <c r="H52" s="1007">
        <v>1</v>
      </c>
      <c r="I52" s="1008">
        <v>0</v>
      </c>
      <c r="J52" s="1008">
        <v>0</v>
      </c>
      <c r="K52" s="1008">
        <v>0</v>
      </c>
      <c r="L52" s="1008">
        <v>0</v>
      </c>
      <c r="M52" s="1008">
        <v>0</v>
      </c>
      <c r="N52" s="1008">
        <v>0</v>
      </c>
      <c r="O52" s="1008">
        <v>0</v>
      </c>
      <c r="P52" s="1008">
        <v>0</v>
      </c>
      <c r="Q52" s="1008">
        <v>4</v>
      </c>
      <c r="R52" s="1008">
        <v>0</v>
      </c>
      <c r="S52" s="1008">
        <f>SUM(H52:R52)</f>
        <v>5</v>
      </c>
    </row>
    <row r="53" spans="1:19" x14ac:dyDescent="0.25">
      <c r="A53" s="1024" t="s">
        <v>1401</v>
      </c>
      <c r="B53" s="995" t="s">
        <v>95</v>
      </c>
      <c r="C53" s="996">
        <f>S53</f>
        <v>1</v>
      </c>
      <c r="D53" s="996">
        <v>900</v>
      </c>
      <c r="E53" s="996">
        <f>C53*D53</f>
        <v>900</v>
      </c>
      <c r="F53" s="997" t="s">
        <v>1402</v>
      </c>
      <c r="G53" s="997" t="s">
        <v>1103</v>
      </c>
      <c r="H53" s="1007">
        <v>0</v>
      </c>
      <c r="I53" s="1008">
        <v>0</v>
      </c>
      <c r="J53" s="1008">
        <v>0</v>
      </c>
      <c r="K53" s="1008">
        <v>0</v>
      </c>
      <c r="L53" s="1008">
        <v>0</v>
      </c>
      <c r="M53" s="1008">
        <v>0</v>
      </c>
      <c r="N53" s="1008">
        <v>0</v>
      </c>
      <c r="O53" s="1008">
        <v>0</v>
      </c>
      <c r="P53" s="1008">
        <v>0</v>
      </c>
      <c r="Q53" s="1008">
        <v>1</v>
      </c>
      <c r="R53" s="1008">
        <v>0</v>
      </c>
      <c r="S53" s="1008">
        <f>SUM(H53:R53)</f>
        <v>1</v>
      </c>
    </row>
    <row r="54" spans="1:19" x14ac:dyDescent="0.25">
      <c r="A54" s="1024" t="s">
        <v>1390</v>
      </c>
      <c r="B54" s="995" t="s">
        <v>95</v>
      </c>
      <c r="C54" s="996">
        <f>S54</f>
        <v>57</v>
      </c>
      <c r="D54" s="996">
        <v>2000</v>
      </c>
      <c r="E54" s="996">
        <f>C54*D54</f>
        <v>114000</v>
      </c>
      <c r="F54" s="997" t="s">
        <v>1402</v>
      </c>
      <c r="G54" s="997" t="s">
        <v>1103</v>
      </c>
      <c r="H54" s="1007">
        <v>0</v>
      </c>
      <c r="I54" s="1008">
        <v>0</v>
      </c>
      <c r="J54" s="1008">
        <v>0</v>
      </c>
      <c r="K54" s="1008">
        <v>0</v>
      </c>
      <c r="L54" s="1008">
        <v>4</v>
      </c>
      <c r="M54" s="1008">
        <f>L54*4</f>
        <v>16</v>
      </c>
      <c r="N54" s="1008">
        <f>L54*6</f>
        <v>24</v>
      </c>
      <c r="O54" s="1008">
        <f>L54*2</f>
        <v>8</v>
      </c>
      <c r="P54" s="1008">
        <f>L54</f>
        <v>4</v>
      </c>
      <c r="Q54" s="1008">
        <v>1</v>
      </c>
      <c r="R54" s="1008">
        <v>0</v>
      </c>
      <c r="S54" s="1008">
        <f>SUM(H54:R54)</f>
        <v>57</v>
      </c>
    </row>
    <row r="55" spans="1:19" x14ac:dyDescent="0.25">
      <c r="A55" s="1001"/>
      <c r="B55" s="1002"/>
      <c r="C55" s="1001"/>
      <c r="D55" s="1002"/>
      <c r="E55" s="1002"/>
      <c r="F55" s="1003"/>
      <c r="G55" s="1003"/>
    </row>
    <row r="56" spans="1:19" ht="15.75" x14ac:dyDescent="0.25">
      <c r="A56" s="989"/>
      <c r="B56" s="990"/>
      <c r="C56" s="989"/>
      <c r="D56" s="990"/>
      <c r="E56" s="1004"/>
      <c r="F56" s="1003"/>
      <c r="G56" s="1003"/>
    </row>
    <row r="57" spans="1:19" ht="15.75" x14ac:dyDescent="0.25">
      <c r="A57" s="989"/>
      <c r="B57" s="990"/>
      <c r="C57" s="989"/>
      <c r="D57" s="990"/>
      <c r="E57" s="1004"/>
      <c r="F57" s="1003"/>
      <c r="G57" s="1003"/>
    </row>
    <row r="58" spans="1:19" ht="15.75" x14ac:dyDescent="0.25">
      <c r="A58" s="989"/>
      <c r="B58" s="990"/>
      <c r="C58" s="989"/>
      <c r="D58" s="990"/>
      <c r="E58" s="990"/>
      <c r="F58" s="1003"/>
      <c r="G58" s="1003"/>
    </row>
    <row r="59" spans="1:19" ht="15.75" x14ac:dyDescent="0.25">
      <c r="A59" s="989"/>
      <c r="B59" s="990"/>
      <c r="C59" s="989"/>
      <c r="D59" s="990"/>
      <c r="E59" s="990"/>
      <c r="F59" s="1003"/>
      <c r="G59" s="1003"/>
    </row>
    <row r="60" spans="1:19" ht="15.75" x14ac:dyDescent="0.25">
      <c r="A60" s="989"/>
      <c r="B60" s="990"/>
      <c r="C60" s="989"/>
      <c r="D60" s="990"/>
      <c r="E60" s="990"/>
      <c r="F60" s="1003"/>
      <c r="G60" s="1003"/>
    </row>
    <row r="61" spans="1:19" ht="15.75" x14ac:dyDescent="0.25">
      <c r="A61" s="989"/>
      <c r="B61" s="990"/>
      <c r="C61" s="989"/>
      <c r="D61" s="990"/>
      <c r="E61" s="990"/>
      <c r="F61" s="1003"/>
      <c r="G61" s="1003"/>
    </row>
    <row r="62" spans="1:19" ht="15.75" x14ac:dyDescent="0.25">
      <c r="A62" s="989"/>
      <c r="B62" s="990"/>
      <c r="C62" s="989"/>
      <c r="D62" s="990"/>
      <c r="E62" s="990"/>
      <c r="F62" s="1003"/>
      <c r="G62" s="1003"/>
    </row>
    <row r="63" spans="1:19" ht="15.75" x14ac:dyDescent="0.25">
      <c r="A63" s="989"/>
      <c r="B63" s="990"/>
      <c r="C63" s="989"/>
      <c r="D63" s="990"/>
      <c r="E63" s="990"/>
      <c r="F63" s="1003"/>
      <c r="G63" s="1003"/>
    </row>
    <row r="64" spans="1:19" ht="15.75" x14ac:dyDescent="0.25">
      <c r="A64" s="989"/>
      <c r="B64" s="990"/>
      <c r="C64" s="989"/>
      <c r="D64" s="990"/>
      <c r="E64" s="990"/>
      <c r="F64" s="1003"/>
      <c r="G64" s="1003"/>
    </row>
    <row r="65" spans="1:7" ht="15.75" x14ac:dyDescent="0.25">
      <c r="A65" s="989"/>
      <c r="B65" s="990"/>
      <c r="C65" s="989"/>
      <c r="D65" s="990"/>
      <c r="E65" s="990"/>
      <c r="F65" s="1003"/>
      <c r="G65" s="1003"/>
    </row>
    <row r="66" spans="1:7" ht="15.75" x14ac:dyDescent="0.25">
      <c r="A66" s="989"/>
      <c r="B66" s="990"/>
      <c r="C66" s="989"/>
      <c r="D66" s="990"/>
      <c r="E66" s="990"/>
      <c r="F66" s="1003"/>
      <c r="G66" s="1003"/>
    </row>
    <row r="67" spans="1:7" ht="15.75" x14ac:dyDescent="0.25">
      <c r="A67" s="989"/>
      <c r="B67" s="990"/>
      <c r="C67" s="989"/>
      <c r="D67" s="990"/>
      <c r="E67" s="990"/>
      <c r="F67" s="1003"/>
      <c r="G67" s="1003"/>
    </row>
    <row r="68" spans="1:7" ht="15.75" x14ac:dyDescent="0.25">
      <c r="A68" s="989"/>
      <c r="B68" s="990"/>
      <c r="C68" s="989"/>
      <c r="D68" s="990"/>
      <c r="E68" s="990"/>
      <c r="F68" s="1003"/>
      <c r="G68" s="1003"/>
    </row>
    <row r="69" spans="1:7" ht="15.75" x14ac:dyDescent="0.25">
      <c r="A69" s="989"/>
      <c r="B69" s="990"/>
      <c r="C69" s="989"/>
      <c r="D69" s="990"/>
      <c r="E69" s="990"/>
      <c r="F69" s="1003"/>
      <c r="G69" s="1003"/>
    </row>
    <row r="70" spans="1:7" ht="15.75" x14ac:dyDescent="0.25">
      <c r="A70" s="989"/>
      <c r="B70" s="990"/>
      <c r="C70" s="989"/>
      <c r="D70" s="990"/>
      <c r="E70" s="990"/>
      <c r="F70" s="991"/>
      <c r="G70" s="991"/>
    </row>
    <row r="71" spans="1:7" ht="15.75" x14ac:dyDescent="0.25">
      <c r="A71" s="989"/>
      <c r="B71" s="990"/>
      <c r="C71" s="989"/>
      <c r="D71" s="990"/>
      <c r="E71" s="990"/>
      <c r="F71" s="991"/>
      <c r="G71" s="991"/>
    </row>
    <row r="72" spans="1:7" ht="15.75" x14ac:dyDescent="0.25">
      <c r="A72" s="989"/>
      <c r="B72" s="990"/>
      <c r="C72" s="989"/>
      <c r="D72" s="990"/>
      <c r="E72" s="990"/>
      <c r="F72" s="991"/>
      <c r="G72" s="991"/>
    </row>
    <row r="73" spans="1:7" ht="15.75" x14ac:dyDescent="0.25">
      <c r="A73" s="989"/>
      <c r="B73" s="990"/>
      <c r="C73" s="989"/>
      <c r="D73" s="990"/>
      <c r="E73" s="990"/>
      <c r="F73" s="991"/>
      <c r="G73" s="991"/>
    </row>
    <row r="74" spans="1:7" ht="15.75" x14ac:dyDescent="0.25">
      <c r="A74" s="989"/>
      <c r="B74" s="990"/>
      <c r="C74" s="989"/>
      <c r="D74" s="990"/>
      <c r="E74" s="990"/>
      <c r="F74" s="991"/>
      <c r="G74" s="991"/>
    </row>
    <row r="75" spans="1:7" ht="15.75" x14ac:dyDescent="0.25">
      <c r="A75" s="989"/>
      <c r="B75" s="990"/>
      <c r="C75" s="989"/>
      <c r="D75" s="990"/>
      <c r="E75" s="990"/>
      <c r="F75" s="991"/>
      <c r="G75" s="991"/>
    </row>
    <row r="76" spans="1:7" ht="15.75" x14ac:dyDescent="0.25">
      <c r="A76" s="989"/>
      <c r="B76" s="990"/>
      <c r="C76" s="989"/>
      <c r="D76" s="990"/>
      <c r="E76" s="990"/>
      <c r="F76" s="991"/>
      <c r="G76" s="991"/>
    </row>
    <row r="77" spans="1:7" ht="15.75" x14ac:dyDescent="0.25">
      <c r="A77" s="989"/>
      <c r="B77" s="990"/>
      <c r="C77" s="989"/>
      <c r="D77" s="990"/>
      <c r="E77" s="990"/>
      <c r="F77" s="991"/>
      <c r="G77" s="991"/>
    </row>
    <row r="78" spans="1:7" ht="15.75" x14ac:dyDescent="0.25">
      <c r="A78" s="989"/>
      <c r="B78" s="990"/>
      <c r="C78" s="989"/>
      <c r="D78" s="990"/>
      <c r="E78" s="990"/>
      <c r="F78" s="991"/>
      <c r="G78" s="991"/>
    </row>
    <row r="79" spans="1:7" ht="15.75" x14ac:dyDescent="0.25">
      <c r="A79" s="989"/>
      <c r="B79" s="990"/>
      <c r="C79" s="989"/>
      <c r="D79" s="990"/>
      <c r="E79" s="990"/>
      <c r="F79" s="991"/>
      <c r="G79" s="991"/>
    </row>
    <row r="80" spans="1:7" ht="15.75" x14ac:dyDescent="0.25">
      <c r="A80" s="989"/>
      <c r="B80" s="990"/>
      <c r="C80" s="989"/>
      <c r="D80" s="990"/>
      <c r="E80" s="990"/>
      <c r="F80" s="991"/>
      <c r="G80" s="991"/>
    </row>
    <row r="81" spans="1:7" ht="15.75" x14ac:dyDescent="0.25">
      <c r="A81" s="989"/>
      <c r="B81" s="990"/>
      <c r="C81" s="989"/>
      <c r="D81" s="990"/>
      <c r="E81" s="990"/>
      <c r="F81" s="991"/>
      <c r="G81" s="991"/>
    </row>
    <row r="82" spans="1:7" ht="15.75" x14ac:dyDescent="0.25">
      <c r="A82" s="989"/>
      <c r="B82" s="990"/>
      <c r="C82" s="989"/>
      <c r="D82" s="990"/>
      <c r="E82" s="990"/>
      <c r="F82" s="991"/>
      <c r="G82" s="991"/>
    </row>
    <row r="83" spans="1:7" ht="15.75" x14ac:dyDescent="0.25">
      <c r="A83" s="989"/>
      <c r="B83" s="990"/>
      <c r="C83" s="989"/>
      <c r="D83" s="990"/>
      <c r="E83" s="990"/>
      <c r="F83" s="991"/>
      <c r="G83" s="991"/>
    </row>
    <row r="84" spans="1:7" ht="15.75" x14ac:dyDescent="0.25">
      <c r="A84" s="989"/>
      <c r="B84" s="990"/>
      <c r="C84" s="989"/>
      <c r="D84" s="990"/>
      <c r="E84" s="990"/>
      <c r="F84" s="991"/>
      <c r="G84" s="991"/>
    </row>
    <row r="85" spans="1:7" ht="15.75" x14ac:dyDescent="0.25">
      <c r="A85" s="989"/>
      <c r="B85" s="990"/>
      <c r="C85" s="989"/>
      <c r="D85" s="990"/>
      <c r="E85" s="990"/>
      <c r="F85" s="991"/>
      <c r="G85" s="991"/>
    </row>
    <row r="86" spans="1:7" ht="15.75" x14ac:dyDescent="0.25">
      <c r="A86" s="989"/>
      <c r="B86" s="990"/>
      <c r="C86" s="989"/>
      <c r="D86" s="990"/>
      <c r="E86" s="990"/>
      <c r="F86" s="991"/>
      <c r="G86" s="991"/>
    </row>
    <row r="87" spans="1:7" ht="15.75" x14ac:dyDescent="0.25">
      <c r="A87" s="989"/>
      <c r="B87" s="990"/>
      <c r="C87" s="989"/>
      <c r="D87" s="990"/>
      <c r="E87" s="990"/>
      <c r="F87" s="991"/>
      <c r="G87" s="991"/>
    </row>
    <row r="88" spans="1:7" ht="15.75" x14ac:dyDescent="0.25">
      <c r="A88" s="989"/>
      <c r="B88" s="990"/>
      <c r="C88" s="989"/>
      <c r="D88" s="990"/>
      <c r="E88" s="990"/>
      <c r="F88" s="991"/>
      <c r="G88" s="991"/>
    </row>
    <row r="89" spans="1:7" ht="15.75" x14ac:dyDescent="0.25">
      <c r="A89" s="989"/>
      <c r="B89" s="990"/>
      <c r="C89" s="989"/>
      <c r="D89" s="990"/>
      <c r="E89" s="990"/>
      <c r="F89" s="991"/>
      <c r="G89" s="991"/>
    </row>
    <row r="90" spans="1:7" ht="15.75" x14ac:dyDescent="0.25">
      <c r="A90" s="989"/>
      <c r="B90" s="990"/>
      <c r="C90" s="989"/>
      <c r="D90" s="990"/>
      <c r="E90" s="990"/>
      <c r="F90" s="991"/>
      <c r="G90" s="991"/>
    </row>
    <row r="91" spans="1:7" ht="15.75" x14ac:dyDescent="0.25">
      <c r="A91" s="989"/>
      <c r="B91" s="990"/>
      <c r="C91" s="989"/>
      <c r="D91" s="990"/>
      <c r="E91" s="990"/>
      <c r="F91" s="991"/>
      <c r="G91" s="991"/>
    </row>
    <row r="92" spans="1:7" ht="15.75" x14ac:dyDescent="0.25">
      <c r="A92" s="989"/>
      <c r="B92" s="990"/>
      <c r="C92" s="989"/>
      <c r="D92" s="990"/>
      <c r="E92" s="990"/>
      <c r="F92" s="991"/>
      <c r="G92" s="991"/>
    </row>
    <row r="93" spans="1:7" ht="15.75" x14ac:dyDescent="0.25">
      <c r="A93" s="989"/>
      <c r="B93" s="990"/>
      <c r="C93" s="989"/>
      <c r="D93" s="990"/>
      <c r="E93" s="990"/>
      <c r="F93" s="991"/>
      <c r="G93" s="991"/>
    </row>
    <row r="94" spans="1:7" ht="15.75" x14ac:dyDescent="0.25">
      <c r="A94" s="989"/>
      <c r="B94" s="990"/>
      <c r="C94" s="989"/>
      <c r="D94" s="990"/>
      <c r="E94" s="990"/>
      <c r="F94" s="991"/>
      <c r="G94" s="991"/>
    </row>
    <row r="95" spans="1:7" ht="15.75" x14ac:dyDescent="0.25">
      <c r="A95" s="989"/>
      <c r="B95" s="990"/>
      <c r="C95" s="989"/>
      <c r="D95" s="990"/>
      <c r="E95" s="990"/>
      <c r="F95" s="991"/>
      <c r="G95" s="991"/>
    </row>
    <row r="96" spans="1:7" ht="15.75" x14ac:dyDescent="0.25">
      <c r="A96" s="989"/>
      <c r="B96" s="990"/>
      <c r="C96" s="989"/>
      <c r="D96" s="990"/>
      <c r="E96" s="990"/>
      <c r="F96" s="991"/>
      <c r="G96" s="991"/>
    </row>
    <row r="97" spans="1:7" ht="15.75" x14ac:dyDescent="0.25">
      <c r="A97" s="989"/>
      <c r="B97" s="990"/>
      <c r="C97" s="989"/>
      <c r="D97" s="990"/>
      <c r="E97" s="990"/>
      <c r="F97" s="991"/>
      <c r="G97" s="991"/>
    </row>
    <row r="98" spans="1:7" ht="15.75" x14ac:dyDescent="0.25">
      <c r="A98" s="989"/>
      <c r="B98" s="990"/>
      <c r="C98" s="989"/>
      <c r="D98" s="990"/>
      <c r="E98" s="990"/>
      <c r="F98" s="991"/>
      <c r="G98" s="991"/>
    </row>
    <row r="99" spans="1:7" ht="15.75" x14ac:dyDescent="0.25">
      <c r="A99" s="989"/>
      <c r="B99" s="990"/>
      <c r="C99" s="989"/>
      <c r="D99" s="990"/>
      <c r="E99" s="990"/>
      <c r="F99" s="991"/>
      <c r="G99" s="991"/>
    </row>
    <row r="100" spans="1:7" ht="15.75" x14ac:dyDescent="0.25">
      <c r="A100" s="989"/>
      <c r="B100" s="990"/>
      <c r="C100" s="989"/>
      <c r="D100" s="990"/>
      <c r="E100" s="990"/>
      <c r="F100" s="991"/>
      <c r="G100" s="991"/>
    </row>
    <row r="101" spans="1:7" ht="15.75" x14ac:dyDescent="0.25">
      <c r="A101" s="989"/>
      <c r="B101" s="990"/>
      <c r="C101" s="989"/>
      <c r="D101" s="990"/>
      <c r="E101" s="990"/>
      <c r="F101" s="991"/>
      <c r="G101" s="991"/>
    </row>
    <row r="102" spans="1:7" ht="15.75" x14ac:dyDescent="0.25">
      <c r="A102" s="989"/>
      <c r="B102" s="990"/>
      <c r="C102" s="989"/>
      <c r="D102" s="990"/>
      <c r="E102" s="990"/>
      <c r="F102" s="991"/>
      <c r="G102" s="991"/>
    </row>
    <row r="103" spans="1:7" ht="15.75" x14ac:dyDescent="0.25">
      <c r="A103" s="989"/>
      <c r="B103" s="990"/>
      <c r="C103" s="989"/>
      <c r="D103" s="990"/>
      <c r="E103" s="990"/>
      <c r="F103" s="991"/>
      <c r="G103" s="991"/>
    </row>
    <row r="104" spans="1:7" ht="15.75" x14ac:dyDescent="0.25">
      <c r="A104" s="989"/>
      <c r="B104" s="990"/>
      <c r="C104" s="989"/>
      <c r="D104" s="990"/>
      <c r="E104" s="990"/>
      <c r="F104" s="991"/>
      <c r="G104" s="991"/>
    </row>
    <row r="105" spans="1:7" ht="15.75" x14ac:dyDescent="0.25">
      <c r="A105" s="989"/>
      <c r="B105" s="990"/>
      <c r="C105" s="989"/>
      <c r="D105" s="990"/>
      <c r="E105" s="990"/>
      <c r="F105" s="991"/>
      <c r="G105" s="991"/>
    </row>
    <row r="106" spans="1:7" ht="15.75" x14ac:dyDescent="0.25">
      <c r="A106" s="989"/>
      <c r="B106" s="990"/>
      <c r="C106" s="989"/>
      <c r="D106" s="990"/>
      <c r="E106" s="990"/>
      <c r="F106" s="991"/>
      <c r="G106" s="991"/>
    </row>
    <row r="107" spans="1:7" ht="15.75" x14ac:dyDescent="0.25">
      <c r="A107" s="989"/>
      <c r="B107" s="990"/>
      <c r="C107" s="989"/>
      <c r="D107" s="990"/>
      <c r="E107" s="990"/>
      <c r="F107" s="991"/>
      <c r="G107" s="991"/>
    </row>
    <row r="108" spans="1:7" ht="15.75" x14ac:dyDescent="0.25">
      <c r="A108" s="989"/>
      <c r="B108" s="990"/>
      <c r="C108" s="989"/>
      <c r="D108" s="990"/>
      <c r="E108" s="990"/>
      <c r="F108" s="991"/>
      <c r="G108" s="991"/>
    </row>
    <row r="109" spans="1:7" ht="15.75" x14ac:dyDescent="0.25">
      <c r="A109" s="989"/>
      <c r="B109" s="990"/>
      <c r="C109" s="989"/>
      <c r="D109" s="990"/>
      <c r="E109" s="990"/>
      <c r="F109" s="991"/>
      <c r="G109" s="991"/>
    </row>
    <row r="110" spans="1:7" ht="15.75" x14ac:dyDescent="0.25">
      <c r="A110" s="989"/>
      <c r="B110" s="990"/>
      <c r="C110" s="989"/>
      <c r="D110" s="990"/>
      <c r="E110" s="990"/>
      <c r="F110" s="991"/>
      <c r="G110" s="991"/>
    </row>
    <row r="111" spans="1:7" ht="15.75" x14ac:dyDescent="0.25">
      <c r="A111" s="989"/>
      <c r="B111" s="990"/>
      <c r="C111" s="989"/>
      <c r="D111" s="990"/>
      <c r="E111" s="990"/>
      <c r="F111" s="991"/>
      <c r="G111" s="991"/>
    </row>
    <row r="112" spans="1:7" ht="15.75" x14ac:dyDescent="0.25">
      <c r="A112" s="989"/>
      <c r="B112" s="990"/>
      <c r="C112" s="989"/>
      <c r="D112" s="990"/>
      <c r="E112" s="990"/>
      <c r="F112" s="991"/>
      <c r="G112" s="991"/>
    </row>
    <row r="113" spans="1:7" ht="15.75" x14ac:dyDescent="0.25">
      <c r="A113" s="989"/>
      <c r="B113" s="990"/>
      <c r="C113" s="989"/>
      <c r="D113" s="990"/>
      <c r="E113" s="990"/>
      <c r="F113" s="991"/>
      <c r="G113" s="991"/>
    </row>
    <row r="114" spans="1:7" ht="15.75" x14ac:dyDescent="0.25">
      <c r="A114" s="989"/>
      <c r="B114" s="990"/>
      <c r="C114" s="989"/>
      <c r="D114" s="990"/>
      <c r="E114" s="990"/>
      <c r="F114" s="991"/>
      <c r="G114" s="991"/>
    </row>
    <row r="115" spans="1:7" ht="15.75" x14ac:dyDescent="0.25">
      <c r="A115" s="989"/>
      <c r="B115" s="990"/>
      <c r="C115" s="989"/>
      <c r="D115" s="990"/>
      <c r="E115" s="990"/>
      <c r="F115" s="991"/>
      <c r="G115" s="991"/>
    </row>
    <row r="116" spans="1:7" ht="15.75" x14ac:dyDescent="0.25">
      <c r="A116" s="989"/>
      <c r="B116" s="990"/>
      <c r="C116" s="989"/>
      <c r="D116" s="990"/>
      <c r="E116" s="990"/>
      <c r="F116" s="991"/>
      <c r="G116" s="991"/>
    </row>
    <row r="117" spans="1:7" ht="15.75" x14ac:dyDescent="0.25">
      <c r="A117" s="989"/>
      <c r="B117" s="990"/>
      <c r="C117" s="989"/>
      <c r="D117" s="990"/>
      <c r="E117" s="990"/>
      <c r="F117" s="991"/>
      <c r="G117" s="991"/>
    </row>
    <row r="118" spans="1:7" ht="15.75" x14ac:dyDescent="0.25">
      <c r="A118" s="989"/>
      <c r="B118" s="990"/>
      <c r="C118" s="989"/>
      <c r="D118" s="990"/>
      <c r="E118" s="990"/>
      <c r="F118" s="991"/>
      <c r="G118" s="991"/>
    </row>
    <row r="119" spans="1:7" ht="15.75" x14ac:dyDescent="0.25">
      <c r="A119" s="989"/>
      <c r="B119" s="990"/>
      <c r="C119" s="989"/>
      <c r="D119" s="990"/>
      <c r="E119" s="990"/>
      <c r="F119" s="991"/>
      <c r="G119" s="991"/>
    </row>
    <row r="120" spans="1:7" ht="15.75" x14ac:dyDescent="0.25">
      <c r="A120" s="989"/>
      <c r="B120" s="990"/>
      <c r="C120" s="989"/>
      <c r="D120" s="990"/>
      <c r="E120" s="990"/>
      <c r="F120" s="991"/>
      <c r="G120" s="991"/>
    </row>
    <row r="121" spans="1:7" ht="15.75" x14ac:dyDescent="0.25">
      <c r="A121" s="989"/>
      <c r="B121" s="990"/>
      <c r="C121" s="989"/>
      <c r="D121" s="990"/>
      <c r="E121" s="990"/>
      <c r="F121" s="991"/>
      <c r="G121" s="991"/>
    </row>
    <row r="122" spans="1:7" ht="15.75" x14ac:dyDescent="0.25">
      <c r="A122" s="989"/>
      <c r="B122" s="990"/>
      <c r="C122" s="989"/>
      <c r="D122" s="990"/>
      <c r="E122" s="990"/>
      <c r="F122" s="991"/>
      <c r="G122" s="991"/>
    </row>
    <row r="123" spans="1:7" ht="15.75" x14ac:dyDescent="0.25">
      <c r="A123" s="989"/>
      <c r="B123" s="990"/>
      <c r="C123" s="989"/>
      <c r="D123" s="990"/>
      <c r="E123" s="990"/>
      <c r="F123" s="991"/>
      <c r="G123" s="991"/>
    </row>
    <row r="124" spans="1:7" ht="15.75" x14ac:dyDescent="0.25">
      <c r="A124" s="989"/>
      <c r="B124" s="990"/>
      <c r="C124" s="989"/>
      <c r="D124" s="990"/>
      <c r="E124" s="990"/>
      <c r="F124" s="991"/>
      <c r="G124" s="991"/>
    </row>
    <row r="125" spans="1:7" ht="15.75" x14ac:dyDescent="0.25">
      <c r="A125" s="989"/>
      <c r="B125" s="990"/>
      <c r="C125" s="989"/>
      <c r="D125" s="990"/>
      <c r="E125" s="990"/>
      <c r="F125" s="991"/>
      <c r="G125" s="991"/>
    </row>
    <row r="126" spans="1:7" ht="15.75" x14ac:dyDescent="0.25">
      <c r="A126" s="989"/>
      <c r="B126" s="990"/>
      <c r="C126" s="989"/>
      <c r="D126" s="990"/>
      <c r="E126" s="990"/>
      <c r="F126" s="991"/>
      <c r="G126" s="991"/>
    </row>
    <row r="127" spans="1:7" ht="15.75" x14ac:dyDescent="0.25">
      <c r="A127" s="989"/>
      <c r="B127" s="990"/>
      <c r="C127" s="989"/>
      <c r="D127" s="990"/>
      <c r="E127" s="990"/>
      <c r="F127" s="991"/>
      <c r="G127" s="991"/>
    </row>
    <row r="128" spans="1:7" ht="15.75" x14ac:dyDescent="0.25">
      <c r="A128" s="989"/>
      <c r="B128" s="990"/>
      <c r="C128" s="989"/>
      <c r="D128" s="990"/>
      <c r="E128" s="990"/>
      <c r="F128" s="991"/>
      <c r="G128" s="991"/>
    </row>
    <row r="129" spans="1:7" ht="15.75" x14ac:dyDescent="0.25">
      <c r="A129" s="989"/>
      <c r="B129" s="990"/>
      <c r="C129" s="989"/>
      <c r="D129" s="990"/>
      <c r="E129" s="990"/>
      <c r="F129" s="991"/>
      <c r="G129" s="991"/>
    </row>
    <row r="130" spans="1:7" ht="15.75" x14ac:dyDescent="0.25">
      <c r="A130" s="989"/>
      <c r="B130" s="990"/>
      <c r="C130" s="989"/>
      <c r="D130" s="990"/>
      <c r="E130" s="990"/>
      <c r="F130" s="991"/>
      <c r="G130" s="991"/>
    </row>
    <row r="131" spans="1:7" ht="15.75" x14ac:dyDescent="0.25">
      <c r="A131" s="989"/>
      <c r="B131" s="990"/>
      <c r="C131" s="989"/>
      <c r="D131" s="990"/>
      <c r="E131" s="990"/>
      <c r="F131" s="991"/>
      <c r="G131" s="991"/>
    </row>
    <row r="132" spans="1:7" ht="15.75" x14ac:dyDescent="0.25">
      <c r="A132" s="989"/>
      <c r="B132" s="990"/>
      <c r="C132" s="989"/>
      <c r="D132" s="990"/>
      <c r="E132" s="990"/>
      <c r="F132" s="991"/>
      <c r="G132" s="991"/>
    </row>
    <row r="133" spans="1:7" ht="15.75" x14ac:dyDescent="0.25">
      <c r="A133" s="989"/>
      <c r="B133" s="990"/>
      <c r="C133" s="989"/>
      <c r="D133" s="990"/>
      <c r="E133" s="990"/>
      <c r="F133" s="991"/>
      <c r="G133" s="991"/>
    </row>
    <row r="134" spans="1:7" ht="15.75" x14ac:dyDescent="0.25">
      <c r="A134" s="989"/>
      <c r="B134" s="990"/>
      <c r="C134" s="989"/>
      <c r="D134" s="990"/>
      <c r="E134" s="990"/>
      <c r="F134" s="991"/>
      <c r="G134" s="991"/>
    </row>
    <row r="135" spans="1:7" ht="15.75" x14ac:dyDescent="0.25">
      <c r="A135" s="989"/>
      <c r="B135" s="990"/>
      <c r="C135" s="989"/>
      <c r="D135" s="990"/>
      <c r="E135" s="990"/>
      <c r="F135" s="991"/>
      <c r="G135" s="991"/>
    </row>
    <row r="136" spans="1:7" ht="15.75" x14ac:dyDescent="0.25">
      <c r="A136" s="989"/>
      <c r="B136" s="990"/>
      <c r="C136" s="989"/>
      <c r="D136" s="990"/>
      <c r="E136" s="990"/>
      <c r="F136" s="991"/>
      <c r="G136" s="991"/>
    </row>
    <row r="137" spans="1:7" ht="15.75" x14ac:dyDescent="0.25">
      <c r="A137" s="989"/>
      <c r="B137" s="990"/>
      <c r="C137" s="989"/>
      <c r="D137" s="990"/>
      <c r="E137" s="990"/>
      <c r="F137" s="991"/>
      <c r="G137" s="991"/>
    </row>
    <row r="138" spans="1:7" ht="15.75" x14ac:dyDescent="0.25">
      <c r="A138" s="989"/>
      <c r="B138" s="990"/>
      <c r="C138" s="989"/>
      <c r="D138" s="990"/>
      <c r="E138" s="990"/>
      <c r="F138" s="991"/>
      <c r="G138" s="991"/>
    </row>
    <row r="139" spans="1:7" ht="15.75" x14ac:dyDescent="0.25">
      <c r="A139" s="989"/>
      <c r="B139" s="990"/>
      <c r="C139" s="989"/>
      <c r="D139" s="990"/>
      <c r="E139" s="990"/>
      <c r="F139" s="991"/>
      <c r="G139" s="991"/>
    </row>
    <row r="140" spans="1:7" ht="15.75" x14ac:dyDescent="0.25">
      <c r="A140" s="989"/>
      <c r="B140" s="990"/>
      <c r="C140" s="989"/>
      <c r="D140" s="990"/>
      <c r="E140" s="990"/>
      <c r="F140" s="991"/>
      <c r="G140" s="991"/>
    </row>
    <row r="141" spans="1:7" ht="15.75" x14ac:dyDescent="0.25">
      <c r="A141" s="989"/>
      <c r="B141" s="990"/>
      <c r="C141" s="989"/>
      <c r="D141" s="990"/>
      <c r="E141" s="990"/>
      <c r="F141" s="991"/>
      <c r="G141" s="991"/>
    </row>
    <row r="142" spans="1:7" ht="15.75" x14ac:dyDescent="0.25">
      <c r="A142" s="989"/>
      <c r="B142" s="990"/>
      <c r="C142" s="989"/>
      <c r="D142" s="990"/>
      <c r="E142" s="990"/>
      <c r="F142" s="991"/>
      <c r="G142" s="991"/>
    </row>
    <row r="143" spans="1:7" ht="15.75" x14ac:dyDescent="0.25">
      <c r="A143" s="989"/>
      <c r="B143" s="990"/>
      <c r="C143" s="989"/>
      <c r="D143" s="990"/>
      <c r="E143" s="990"/>
      <c r="F143" s="991"/>
      <c r="G143" s="991"/>
    </row>
    <row r="144" spans="1:7" ht="15.75" x14ac:dyDescent="0.25">
      <c r="A144" s="989"/>
      <c r="B144" s="990"/>
      <c r="C144" s="989"/>
      <c r="D144" s="990"/>
      <c r="E144" s="990"/>
      <c r="F144" s="991"/>
      <c r="G144" s="991"/>
    </row>
    <row r="145" spans="1:7" ht="15.75" x14ac:dyDescent="0.25">
      <c r="A145" s="989"/>
      <c r="B145" s="990"/>
      <c r="C145" s="989"/>
      <c r="D145" s="990"/>
      <c r="E145" s="990"/>
      <c r="F145" s="991"/>
      <c r="G145" s="991"/>
    </row>
    <row r="146" spans="1:7" ht="15.75" x14ac:dyDescent="0.25">
      <c r="A146" s="989"/>
      <c r="B146" s="990"/>
      <c r="C146" s="989"/>
      <c r="D146" s="990"/>
      <c r="E146" s="990"/>
      <c r="F146" s="991"/>
      <c r="G146" s="991"/>
    </row>
    <row r="147" spans="1:7" ht="15.75" x14ac:dyDescent="0.25">
      <c r="A147" s="989"/>
      <c r="B147" s="990"/>
      <c r="C147" s="989"/>
      <c r="D147" s="990"/>
      <c r="E147" s="990"/>
      <c r="F147" s="991"/>
      <c r="G147" s="991"/>
    </row>
    <row r="148" spans="1:7" ht="15.75" x14ac:dyDescent="0.25">
      <c r="A148" s="989"/>
      <c r="B148" s="990"/>
      <c r="C148" s="989"/>
      <c r="D148" s="990"/>
      <c r="E148" s="990"/>
      <c r="F148" s="991"/>
      <c r="G148" s="991"/>
    </row>
    <row r="149" spans="1:7" ht="15.75" x14ac:dyDescent="0.25">
      <c r="A149" s="989"/>
      <c r="B149" s="990"/>
      <c r="C149" s="989"/>
      <c r="D149" s="990"/>
      <c r="E149" s="990"/>
      <c r="F149" s="991"/>
      <c r="G149" s="991"/>
    </row>
    <row r="150" spans="1:7" ht="15.75" x14ac:dyDescent="0.25">
      <c r="A150" s="989"/>
      <c r="B150" s="990"/>
      <c r="C150" s="989"/>
      <c r="D150" s="990"/>
      <c r="E150" s="990"/>
      <c r="F150" s="991"/>
      <c r="G150" s="991"/>
    </row>
    <row r="151" spans="1:7" ht="15.75" x14ac:dyDescent="0.25">
      <c r="A151" s="989"/>
      <c r="B151" s="990"/>
      <c r="C151" s="989"/>
      <c r="D151" s="990"/>
      <c r="E151" s="990"/>
      <c r="F151" s="991"/>
      <c r="G151" s="991"/>
    </row>
    <row r="152" spans="1:7" ht="15.75" x14ac:dyDescent="0.25">
      <c r="A152" s="989"/>
      <c r="B152" s="990"/>
      <c r="C152" s="989"/>
      <c r="D152" s="990"/>
      <c r="E152" s="990"/>
      <c r="F152" s="991"/>
      <c r="G152" s="991"/>
    </row>
    <row r="153" spans="1:7" ht="15.75" x14ac:dyDescent="0.25">
      <c r="A153" s="989"/>
      <c r="B153" s="990"/>
      <c r="C153" s="989"/>
      <c r="D153" s="990"/>
      <c r="E153" s="990"/>
      <c r="F153" s="991"/>
      <c r="G153" s="991"/>
    </row>
    <row r="154" spans="1:7" ht="15.75" x14ac:dyDescent="0.25">
      <c r="A154" s="989"/>
      <c r="B154" s="990"/>
      <c r="C154" s="989"/>
      <c r="D154" s="990"/>
      <c r="E154" s="990"/>
      <c r="F154" s="991"/>
      <c r="G154" s="991"/>
    </row>
    <row r="155" spans="1:7" ht="15.75" x14ac:dyDescent="0.25">
      <c r="A155" s="989"/>
      <c r="B155" s="990"/>
      <c r="C155" s="989"/>
      <c r="D155" s="990"/>
      <c r="E155" s="990"/>
      <c r="F155" s="991"/>
      <c r="G155" s="991"/>
    </row>
    <row r="156" spans="1:7" ht="15.75" x14ac:dyDescent="0.25">
      <c r="A156" s="989"/>
      <c r="B156" s="990"/>
      <c r="C156" s="989"/>
      <c r="D156" s="990"/>
      <c r="E156" s="990"/>
      <c r="F156" s="991"/>
      <c r="G156" s="991"/>
    </row>
    <row r="157" spans="1:7" ht="15.75" x14ac:dyDescent="0.25">
      <c r="A157" s="989"/>
      <c r="B157" s="990"/>
      <c r="C157" s="989"/>
      <c r="D157" s="990"/>
      <c r="E157" s="990"/>
      <c r="F157" s="991"/>
      <c r="G157" s="991"/>
    </row>
    <row r="158" spans="1:7" ht="15.75" x14ac:dyDescent="0.25">
      <c r="A158" s="989"/>
      <c r="B158" s="990"/>
      <c r="C158" s="989"/>
      <c r="D158" s="990"/>
      <c r="E158" s="990"/>
      <c r="F158" s="991"/>
      <c r="G158" s="991"/>
    </row>
    <row r="159" spans="1:7" ht="15.75" x14ac:dyDescent="0.25">
      <c r="A159" s="989"/>
      <c r="B159" s="990"/>
      <c r="C159" s="989"/>
      <c r="D159" s="990"/>
      <c r="E159" s="990"/>
      <c r="F159" s="991"/>
      <c r="G159" s="991"/>
    </row>
    <row r="160" spans="1:7" ht="15.75" x14ac:dyDescent="0.25">
      <c r="A160" s="989"/>
      <c r="B160" s="990"/>
      <c r="C160" s="989"/>
      <c r="D160" s="990"/>
      <c r="E160" s="990"/>
      <c r="F160" s="991"/>
      <c r="G160" s="991"/>
    </row>
    <row r="161" spans="1:7" ht="15.75" x14ac:dyDescent="0.25">
      <c r="A161" s="989"/>
      <c r="B161" s="990"/>
      <c r="C161" s="989"/>
      <c r="D161" s="990"/>
      <c r="E161" s="990"/>
      <c r="F161" s="991"/>
      <c r="G161" s="991"/>
    </row>
    <row r="162" spans="1:7" ht="15.75" x14ac:dyDescent="0.25">
      <c r="A162" s="989"/>
      <c r="B162" s="990"/>
      <c r="C162" s="989"/>
      <c r="D162" s="990"/>
      <c r="E162" s="990"/>
      <c r="F162" s="991"/>
      <c r="G162" s="991"/>
    </row>
    <row r="163" spans="1:7" ht="15.75" x14ac:dyDescent="0.25">
      <c r="A163" s="989"/>
      <c r="B163" s="990"/>
      <c r="C163" s="989"/>
      <c r="D163" s="990"/>
      <c r="E163" s="990"/>
      <c r="F163" s="991"/>
      <c r="G163" s="991"/>
    </row>
    <row r="164" spans="1:7" ht="15.75" x14ac:dyDescent="0.25">
      <c r="A164" s="989"/>
      <c r="B164" s="990"/>
      <c r="C164" s="989"/>
      <c r="D164" s="990"/>
      <c r="E164" s="990"/>
      <c r="F164" s="991"/>
      <c r="G164" s="991"/>
    </row>
    <row r="165" spans="1:7" ht="15.75" x14ac:dyDescent="0.25">
      <c r="A165" s="989"/>
      <c r="B165" s="990"/>
      <c r="C165" s="989"/>
      <c r="D165" s="990"/>
      <c r="E165" s="990"/>
      <c r="F165" s="991"/>
      <c r="G165" s="991"/>
    </row>
    <row r="166" spans="1:7" ht="15.75" x14ac:dyDescent="0.25">
      <c r="A166" s="989"/>
      <c r="B166" s="990"/>
      <c r="C166" s="989"/>
      <c r="D166" s="990"/>
      <c r="E166" s="990"/>
      <c r="F166" s="991"/>
      <c r="G166" s="991"/>
    </row>
    <row r="167" spans="1:7" ht="15.75" x14ac:dyDescent="0.25">
      <c r="A167" s="989"/>
      <c r="B167" s="990"/>
      <c r="C167" s="989"/>
      <c r="D167" s="990"/>
      <c r="E167" s="990"/>
      <c r="F167" s="991"/>
      <c r="G167" s="991"/>
    </row>
    <row r="168" spans="1:7" ht="15.75" x14ac:dyDescent="0.25">
      <c r="A168" s="989"/>
      <c r="B168" s="990"/>
      <c r="C168" s="989"/>
      <c r="D168" s="990"/>
      <c r="E168" s="990"/>
      <c r="F168" s="991"/>
      <c r="G168" s="991"/>
    </row>
    <row r="169" spans="1:7" ht="15.75" x14ac:dyDescent="0.25">
      <c r="A169" s="989"/>
      <c r="B169" s="990"/>
      <c r="C169" s="989"/>
      <c r="D169" s="990"/>
      <c r="E169" s="990"/>
      <c r="F169" s="991"/>
      <c r="G169" s="991"/>
    </row>
    <row r="170" spans="1:7" ht="15.75" x14ac:dyDescent="0.25">
      <c r="A170" s="989"/>
      <c r="B170" s="990"/>
      <c r="C170" s="989"/>
      <c r="D170" s="990"/>
      <c r="E170" s="990"/>
      <c r="F170" s="991"/>
      <c r="G170" s="991"/>
    </row>
    <row r="171" spans="1:7" ht="15.75" x14ac:dyDescent="0.25">
      <c r="A171" s="989"/>
      <c r="B171" s="990"/>
      <c r="C171" s="989"/>
      <c r="D171" s="990"/>
      <c r="E171" s="990"/>
      <c r="F171" s="991"/>
      <c r="G171" s="991"/>
    </row>
    <row r="172" spans="1:7" ht="15.75" x14ac:dyDescent="0.25">
      <c r="A172" s="989"/>
      <c r="B172" s="990"/>
      <c r="C172" s="989"/>
      <c r="D172" s="990"/>
      <c r="E172" s="990"/>
      <c r="F172" s="991"/>
      <c r="G172" s="991"/>
    </row>
    <row r="173" spans="1:7" ht="15.75" x14ac:dyDescent="0.25">
      <c r="A173" s="989"/>
      <c r="B173" s="990"/>
      <c r="C173" s="989"/>
      <c r="D173" s="990"/>
      <c r="E173" s="990"/>
      <c r="F173" s="991"/>
      <c r="G173" s="991"/>
    </row>
    <row r="174" spans="1:7" ht="15.75" x14ac:dyDescent="0.25">
      <c r="A174" s="989"/>
      <c r="B174" s="990"/>
      <c r="C174" s="989"/>
      <c r="D174" s="990"/>
      <c r="E174" s="990"/>
      <c r="F174" s="991"/>
      <c r="G174" s="991"/>
    </row>
    <row r="175" spans="1:7" ht="15.75" x14ac:dyDescent="0.25">
      <c r="A175" s="989"/>
      <c r="B175" s="990"/>
      <c r="C175" s="989"/>
      <c r="D175" s="990"/>
      <c r="E175" s="990"/>
      <c r="F175" s="991"/>
      <c r="G175" s="991"/>
    </row>
    <row r="176" spans="1:7" ht="15.75" x14ac:dyDescent="0.25">
      <c r="A176" s="989"/>
      <c r="B176" s="990"/>
      <c r="C176" s="989"/>
      <c r="D176" s="990"/>
      <c r="E176" s="990"/>
      <c r="F176" s="991"/>
      <c r="G176" s="991"/>
    </row>
    <row r="177" spans="1:7" ht="15.75" x14ac:dyDescent="0.25">
      <c r="A177" s="989"/>
      <c r="B177" s="990"/>
      <c r="C177" s="989"/>
      <c r="D177" s="990"/>
      <c r="E177" s="990"/>
      <c r="F177" s="991"/>
      <c r="G177" s="991"/>
    </row>
    <row r="178" spans="1:7" ht="15.75" x14ac:dyDescent="0.25">
      <c r="A178" s="989"/>
      <c r="B178" s="990"/>
      <c r="C178" s="989"/>
      <c r="D178" s="990"/>
      <c r="E178" s="990"/>
      <c r="F178" s="991"/>
      <c r="G178" s="991"/>
    </row>
    <row r="179" spans="1:7" ht="15.75" x14ac:dyDescent="0.25">
      <c r="A179" s="989"/>
      <c r="B179" s="990"/>
      <c r="C179" s="989"/>
      <c r="D179" s="990"/>
      <c r="E179" s="990"/>
      <c r="F179" s="991"/>
      <c r="G179" s="991"/>
    </row>
    <row r="180" spans="1:7" ht="15.75" x14ac:dyDescent="0.25">
      <c r="A180" s="989"/>
      <c r="B180" s="990"/>
      <c r="C180" s="989"/>
      <c r="D180" s="990"/>
      <c r="E180" s="990"/>
      <c r="F180" s="991"/>
      <c r="G180" s="991"/>
    </row>
    <row r="181" spans="1:7" ht="15.75" x14ac:dyDescent="0.25">
      <c r="A181" s="989"/>
      <c r="B181" s="990"/>
      <c r="C181" s="989"/>
      <c r="D181" s="990"/>
      <c r="E181" s="990"/>
      <c r="F181" s="991"/>
      <c r="G181" s="991"/>
    </row>
    <row r="182" spans="1:7" ht="15.75" x14ac:dyDescent="0.25">
      <c r="A182" s="989"/>
      <c r="B182" s="990"/>
      <c r="C182" s="989"/>
      <c r="D182" s="990"/>
      <c r="E182" s="990"/>
      <c r="F182" s="991"/>
      <c r="G182" s="991"/>
    </row>
    <row r="183" spans="1:7" ht="15.75" x14ac:dyDescent="0.25">
      <c r="A183" s="989"/>
      <c r="B183" s="990"/>
      <c r="C183" s="989"/>
      <c r="D183" s="990"/>
      <c r="E183" s="990"/>
      <c r="F183" s="991"/>
      <c r="G183" s="991"/>
    </row>
    <row r="184" spans="1:7" ht="15.75" x14ac:dyDescent="0.25">
      <c r="A184" s="989"/>
      <c r="B184" s="990"/>
      <c r="C184" s="989"/>
      <c r="D184" s="990"/>
      <c r="E184" s="990"/>
      <c r="F184" s="991"/>
      <c r="G184" s="991"/>
    </row>
    <row r="185" spans="1:7" ht="15.75" x14ac:dyDescent="0.25">
      <c r="A185" s="989"/>
      <c r="B185" s="990"/>
      <c r="C185" s="989"/>
      <c r="D185" s="990"/>
      <c r="E185" s="990"/>
      <c r="F185" s="991"/>
      <c r="G185" s="991"/>
    </row>
    <row r="186" spans="1:7" ht="15.75" x14ac:dyDescent="0.25">
      <c r="A186" s="989"/>
      <c r="B186" s="990"/>
      <c r="C186" s="989"/>
      <c r="D186" s="990"/>
      <c r="E186" s="990"/>
      <c r="F186" s="991"/>
      <c r="G186" s="991"/>
    </row>
    <row r="187" spans="1:7" ht="15.75" x14ac:dyDescent="0.25">
      <c r="A187" s="989"/>
      <c r="B187" s="990"/>
      <c r="C187" s="989"/>
      <c r="D187" s="990"/>
      <c r="E187" s="990"/>
      <c r="F187" s="991"/>
      <c r="G187" s="991"/>
    </row>
    <row r="188" spans="1:7" ht="15.75" x14ac:dyDescent="0.25">
      <c r="A188" s="989"/>
      <c r="B188" s="990"/>
      <c r="C188" s="989"/>
      <c r="D188" s="990"/>
      <c r="E188" s="990"/>
      <c r="F188" s="991"/>
      <c r="G188" s="991"/>
    </row>
    <row r="189" spans="1:7" ht="15.75" x14ac:dyDescent="0.25">
      <c r="A189" s="989"/>
      <c r="B189" s="990"/>
      <c r="C189" s="989"/>
      <c r="D189" s="990"/>
      <c r="E189" s="990"/>
      <c r="F189" s="991"/>
      <c r="G189" s="991"/>
    </row>
    <row r="190" spans="1:7" ht="15.75" x14ac:dyDescent="0.25">
      <c r="A190" s="989"/>
      <c r="B190" s="990"/>
      <c r="C190" s="989"/>
      <c r="D190" s="990"/>
      <c r="E190" s="990"/>
      <c r="F190" s="991"/>
      <c r="G190" s="991"/>
    </row>
    <row r="191" spans="1:7" ht="15.75" x14ac:dyDescent="0.25">
      <c r="A191" s="989"/>
      <c r="B191" s="990"/>
      <c r="C191" s="989"/>
      <c r="D191" s="990"/>
      <c r="E191" s="990"/>
      <c r="F191" s="991"/>
      <c r="G191" s="991"/>
    </row>
    <row r="192" spans="1:7" ht="15.75" x14ac:dyDescent="0.25">
      <c r="A192" s="989"/>
      <c r="B192" s="990"/>
      <c r="C192" s="989"/>
      <c r="D192" s="990"/>
      <c r="E192" s="990"/>
      <c r="F192" s="991"/>
      <c r="G192" s="991"/>
    </row>
    <row r="193" spans="1:7" ht="15.75" x14ac:dyDescent="0.25">
      <c r="A193" s="989"/>
      <c r="B193" s="990"/>
      <c r="C193" s="989"/>
      <c r="D193" s="990"/>
      <c r="E193" s="990"/>
      <c r="F193" s="991"/>
      <c r="G193" s="991"/>
    </row>
    <row r="194" spans="1:7" ht="15.75" x14ac:dyDescent="0.25">
      <c r="A194" s="989"/>
      <c r="B194" s="990"/>
      <c r="C194" s="989"/>
      <c r="D194" s="990"/>
      <c r="E194" s="990"/>
      <c r="F194" s="991"/>
      <c r="G194" s="991"/>
    </row>
    <row r="195" spans="1:7" ht="15.75" x14ac:dyDescent="0.25">
      <c r="A195" s="989"/>
      <c r="B195" s="990"/>
      <c r="C195" s="989"/>
      <c r="D195" s="990"/>
      <c r="E195" s="990"/>
      <c r="F195" s="991"/>
      <c r="G195" s="991"/>
    </row>
    <row r="196" spans="1:7" ht="15.75" x14ac:dyDescent="0.25">
      <c r="A196" s="989"/>
      <c r="B196" s="990"/>
      <c r="C196" s="989"/>
      <c r="D196" s="990"/>
      <c r="E196" s="990"/>
      <c r="F196" s="991"/>
      <c r="G196" s="991"/>
    </row>
    <row r="197" spans="1:7" ht="15.75" x14ac:dyDescent="0.25">
      <c r="A197" s="989"/>
      <c r="B197" s="990"/>
      <c r="C197" s="989"/>
      <c r="D197" s="990"/>
      <c r="E197" s="990"/>
      <c r="F197" s="991"/>
      <c r="G197" s="991"/>
    </row>
    <row r="198" spans="1:7" ht="15.75" x14ac:dyDescent="0.25">
      <c r="A198" s="989"/>
      <c r="B198" s="990"/>
      <c r="C198" s="989"/>
      <c r="D198" s="990"/>
      <c r="E198" s="990"/>
      <c r="F198" s="991"/>
      <c r="G198" s="991"/>
    </row>
    <row r="199" spans="1:7" ht="15.75" x14ac:dyDescent="0.25">
      <c r="A199" s="989"/>
      <c r="B199" s="990"/>
      <c r="C199" s="989"/>
      <c r="D199" s="990"/>
      <c r="E199" s="990"/>
      <c r="F199" s="991"/>
      <c r="G199" s="991"/>
    </row>
    <row r="200" spans="1:7" ht="15.75" x14ac:dyDescent="0.25">
      <c r="A200" s="989"/>
      <c r="B200" s="990"/>
      <c r="C200" s="989"/>
      <c r="D200" s="990"/>
      <c r="E200" s="990"/>
      <c r="F200" s="991"/>
      <c r="G200" s="991"/>
    </row>
    <row r="201" spans="1:7" ht="15.75" x14ac:dyDescent="0.25">
      <c r="A201" s="989"/>
      <c r="B201" s="990"/>
      <c r="C201" s="989"/>
      <c r="D201" s="990"/>
      <c r="E201" s="990"/>
      <c r="F201" s="991"/>
      <c r="G201" s="991"/>
    </row>
    <row r="202" spans="1:7" ht="15.75" x14ac:dyDescent="0.25">
      <c r="A202" s="989"/>
      <c r="B202" s="990"/>
      <c r="C202" s="989"/>
      <c r="D202" s="990"/>
      <c r="E202" s="990"/>
      <c r="F202" s="991"/>
      <c r="G202" s="991"/>
    </row>
    <row r="203" spans="1:7" ht="15.75" x14ac:dyDescent="0.25">
      <c r="A203" s="989"/>
      <c r="B203" s="990"/>
      <c r="C203" s="989"/>
      <c r="D203" s="990"/>
      <c r="E203" s="990"/>
      <c r="F203" s="991"/>
      <c r="G203" s="991"/>
    </row>
    <row r="204" spans="1:7" ht="15.75" x14ac:dyDescent="0.25">
      <c r="A204" s="989"/>
      <c r="B204" s="990"/>
      <c r="C204" s="989"/>
      <c r="D204" s="990"/>
      <c r="E204" s="990"/>
      <c r="F204" s="991"/>
      <c r="G204" s="991"/>
    </row>
    <row r="205" spans="1:7" ht="15.75" x14ac:dyDescent="0.25">
      <c r="A205" s="989"/>
      <c r="B205" s="990"/>
      <c r="C205" s="989"/>
      <c r="D205" s="990"/>
      <c r="E205" s="990"/>
      <c r="F205" s="991"/>
      <c r="G205" s="991"/>
    </row>
    <row r="206" spans="1:7" ht="15.75" x14ac:dyDescent="0.25">
      <c r="A206" s="989"/>
      <c r="B206" s="990"/>
      <c r="C206" s="989"/>
      <c r="D206" s="990"/>
      <c r="E206" s="990"/>
      <c r="F206" s="991"/>
      <c r="G206" s="991"/>
    </row>
    <row r="207" spans="1:7" ht="15.75" x14ac:dyDescent="0.25">
      <c r="A207" s="989"/>
      <c r="B207" s="990"/>
      <c r="C207" s="989"/>
      <c r="D207" s="990"/>
      <c r="E207" s="990"/>
      <c r="F207" s="991"/>
      <c r="G207" s="991"/>
    </row>
    <row r="208" spans="1:7" ht="15.75" x14ac:dyDescent="0.25">
      <c r="A208" s="989"/>
      <c r="B208" s="990"/>
      <c r="C208" s="989"/>
      <c r="D208" s="990"/>
      <c r="E208" s="990"/>
      <c r="F208" s="991"/>
      <c r="G208" s="991"/>
    </row>
    <row r="209" spans="1:7" ht="15.75" x14ac:dyDescent="0.25">
      <c r="A209" s="989"/>
      <c r="B209" s="990"/>
      <c r="C209" s="989"/>
      <c r="D209" s="990"/>
      <c r="E209" s="990"/>
      <c r="F209" s="991"/>
      <c r="G209" s="991"/>
    </row>
    <row r="210" spans="1:7" ht="15.75" x14ac:dyDescent="0.25">
      <c r="A210" s="989"/>
      <c r="B210" s="990"/>
      <c r="C210" s="989"/>
      <c r="D210" s="990"/>
      <c r="E210" s="990"/>
      <c r="F210" s="991"/>
      <c r="G210" s="991"/>
    </row>
    <row r="211" spans="1:7" ht="15.75" x14ac:dyDescent="0.25">
      <c r="A211" s="989"/>
      <c r="B211" s="990"/>
      <c r="C211" s="989"/>
      <c r="D211" s="990"/>
      <c r="E211" s="990"/>
      <c r="F211" s="991"/>
      <c r="G211" s="991"/>
    </row>
    <row r="212" spans="1:7" ht="15.75" x14ac:dyDescent="0.25">
      <c r="A212" s="989"/>
      <c r="B212" s="990"/>
      <c r="C212" s="989"/>
      <c r="D212" s="990"/>
      <c r="E212" s="990"/>
      <c r="F212" s="991"/>
      <c r="G212" s="991"/>
    </row>
    <row r="213" spans="1:7" ht="15.75" x14ac:dyDescent="0.25">
      <c r="A213" s="989"/>
      <c r="B213" s="990"/>
      <c r="C213" s="989"/>
      <c r="D213" s="990"/>
      <c r="E213" s="990"/>
      <c r="F213" s="991"/>
      <c r="G213" s="991"/>
    </row>
    <row r="214" spans="1:7" ht="15.75" x14ac:dyDescent="0.25">
      <c r="A214" s="989"/>
      <c r="B214" s="990"/>
      <c r="C214" s="989"/>
      <c r="D214" s="990"/>
      <c r="E214" s="990"/>
      <c r="F214" s="991"/>
      <c r="G214" s="991"/>
    </row>
    <row r="215" spans="1:7" ht="15.75" x14ac:dyDescent="0.25">
      <c r="A215" s="989"/>
      <c r="B215" s="990"/>
      <c r="C215" s="989"/>
      <c r="D215" s="990"/>
      <c r="E215" s="990"/>
      <c r="F215" s="991"/>
      <c r="G215" s="991"/>
    </row>
    <row r="216" spans="1:7" ht="15.75" x14ac:dyDescent="0.25">
      <c r="A216" s="989"/>
      <c r="B216" s="990"/>
      <c r="C216" s="989"/>
      <c r="D216" s="990"/>
      <c r="E216" s="990"/>
      <c r="F216" s="991"/>
      <c r="G216" s="991"/>
    </row>
    <row r="217" spans="1:7" ht="15.75" x14ac:dyDescent="0.25">
      <c r="A217" s="989"/>
      <c r="B217" s="990"/>
      <c r="C217" s="989"/>
      <c r="D217" s="990"/>
      <c r="E217" s="990"/>
      <c r="F217" s="991"/>
      <c r="G217" s="991"/>
    </row>
    <row r="218" spans="1:7" ht="15.75" x14ac:dyDescent="0.25">
      <c r="A218" s="989"/>
      <c r="B218" s="990"/>
      <c r="C218" s="989"/>
      <c r="D218" s="990"/>
      <c r="E218" s="990"/>
      <c r="F218" s="991"/>
      <c r="G218" s="991"/>
    </row>
    <row r="219" spans="1:7" ht="15.75" x14ac:dyDescent="0.25">
      <c r="A219" s="989"/>
      <c r="B219" s="990"/>
      <c r="C219" s="989"/>
      <c r="D219" s="990"/>
      <c r="E219" s="990"/>
      <c r="F219" s="991"/>
      <c r="G219" s="991"/>
    </row>
    <row r="220" spans="1:7" ht="15.75" x14ac:dyDescent="0.25">
      <c r="A220" s="989"/>
      <c r="B220" s="990"/>
      <c r="C220" s="989"/>
      <c r="D220" s="990"/>
      <c r="E220" s="990"/>
      <c r="F220" s="991"/>
      <c r="G220" s="991"/>
    </row>
    <row r="221" spans="1:7" ht="15.75" x14ac:dyDescent="0.25">
      <c r="A221" s="989"/>
      <c r="B221" s="990"/>
      <c r="C221" s="989"/>
      <c r="D221" s="990"/>
      <c r="E221" s="990"/>
      <c r="F221" s="991"/>
      <c r="G221" s="991"/>
    </row>
    <row r="222" spans="1:7" ht="15.75" x14ac:dyDescent="0.25">
      <c r="A222" s="989"/>
      <c r="B222" s="990"/>
      <c r="C222" s="989"/>
      <c r="D222" s="990"/>
      <c r="E222" s="990"/>
      <c r="F222" s="991"/>
      <c r="G222" s="991"/>
    </row>
    <row r="223" spans="1:7" ht="15.75" x14ac:dyDescent="0.25">
      <c r="A223" s="989"/>
      <c r="B223" s="990"/>
      <c r="C223" s="989"/>
      <c r="D223" s="990"/>
      <c r="E223" s="990"/>
      <c r="F223" s="991"/>
      <c r="G223" s="991"/>
    </row>
    <row r="224" spans="1:7" ht="15.75" x14ac:dyDescent="0.25">
      <c r="A224" s="989"/>
      <c r="B224" s="990"/>
      <c r="C224" s="989"/>
      <c r="D224" s="990"/>
      <c r="E224" s="990"/>
      <c r="F224" s="991"/>
      <c r="G224" s="991"/>
    </row>
    <row r="225" spans="1:7" ht="15.75" x14ac:dyDescent="0.25">
      <c r="A225" s="989"/>
      <c r="B225" s="990"/>
      <c r="C225" s="989"/>
      <c r="D225" s="990"/>
      <c r="E225" s="990"/>
      <c r="F225" s="991"/>
      <c r="G225" s="991"/>
    </row>
    <row r="226" spans="1:7" ht="15.75" x14ac:dyDescent="0.25">
      <c r="A226" s="989"/>
      <c r="B226" s="990"/>
      <c r="C226" s="989"/>
      <c r="D226" s="990"/>
      <c r="E226" s="990"/>
      <c r="F226" s="991"/>
      <c r="G226" s="991"/>
    </row>
    <row r="227" spans="1:7" ht="15.75" x14ac:dyDescent="0.25">
      <c r="A227" s="989"/>
      <c r="B227" s="990"/>
      <c r="C227" s="989"/>
      <c r="D227" s="990"/>
      <c r="E227" s="990"/>
      <c r="F227" s="991"/>
      <c r="G227" s="991"/>
    </row>
    <row r="228" spans="1:7" ht="15.75" x14ac:dyDescent="0.25">
      <c r="A228" s="989"/>
      <c r="B228" s="990"/>
      <c r="C228" s="989"/>
      <c r="D228" s="990"/>
      <c r="E228" s="990"/>
      <c r="F228" s="991"/>
      <c r="G228" s="991"/>
    </row>
    <row r="229" spans="1:7" ht="15.75" x14ac:dyDescent="0.25">
      <c r="A229" s="989"/>
      <c r="B229" s="990"/>
      <c r="C229" s="989"/>
      <c r="D229" s="990"/>
      <c r="E229" s="990"/>
      <c r="F229" s="991"/>
      <c r="G229" s="991"/>
    </row>
    <row r="230" spans="1:7" ht="15.75" x14ac:dyDescent="0.25">
      <c r="A230" s="989"/>
      <c r="B230" s="990"/>
      <c r="C230" s="989"/>
      <c r="D230" s="990"/>
      <c r="E230" s="990"/>
      <c r="F230" s="991"/>
      <c r="G230" s="991"/>
    </row>
    <row r="231" spans="1:7" ht="15.75" x14ac:dyDescent="0.25">
      <c r="A231" s="989"/>
      <c r="B231" s="990"/>
      <c r="C231" s="989"/>
      <c r="D231" s="990"/>
      <c r="E231" s="990"/>
      <c r="F231" s="991"/>
      <c r="G231" s="991"/>
    </row>
    <row r="232" spans="1:7" ht="15.75" x14ac:dyDescent="0.25">
      <c r="A232" s="989"/>
      <c r="B232" s="990"/>
      <c r="C232" s="989"/>
      <c r="D232" s="990"/>
      <c r="E232" s="990"/>
      <c r="F232" s="991"/>
      <c r="G232" s="991"/>
    </row>
    <row r="233" spans="1:7" ht="15.75" x14ac:dyDescent="0.25">
      <c r="A233" s="989"/>
      <c r="B233" s="990"/>
      <c r="C233" s="989"/>
      <c r="D233" s="990"/>
      <c r="E233" s="990"/>
      <c r="F233" s="991"/>
      <c r="G233" s="991"/>
    </row>
    <row r="234" spans="1:7" ht="15.75" x14ac:dyDescent="0.25">
      <c r="A234" s="989"/>
      <c r="B234" s="990"/>
      <c r="C234" s="989"/>
      <c r="D234" s="990"/>
      <c r="E234" s="990"/>
      <c r="F234" s="991"/>
      <c r="G234" s="991"/>
    </row>
    <row r="235" spans="1:7" ht="15.75" x14ac:dyDescent="0.25">
      <c r="A235" s="989"/>
      <c r="B235" s="990"/>
      <c r="C235" s="989"/>
      <c r="D235" s="990"/>
      <c r="E235" s="990"/>
      <c r="F235" s="991"/>
      <c r="G235" s="991"/>
    </row>
    <row r="236" spans="1:7" ht="15.75" x14ac:dyDescent="0.25">
      <c r="A236" s="989"/>
      <c r="B236" s="990"/>
      <c r="C236" s="989"/>
      <c r="D236" s="990"/>
      <c r="E236" s="990"/>
      <c r="F236" s="991"/>
      <c r="G236" s="991"/>
    </row>
    <row r="237" spans="1:7" ht="15.75" x14ac:dyDescent="0.25">
      <c r="A237" s="989"/>
      <c r="B237" s="990"/>
      <c r="C237" s="989"/>
      <c r="D237" s="990"/>
      <c r="E237" s="990"/>
      <c r="F237" s="991"/>
      <c r="G237" s="991"/>
    </row>
    <row r="238" spans="1:7" ht="15.75" x14ac:dyDescent="0.25">
      <c r="A238" s="989"/>
      <c r="B238" s="990"/>
      <c r="C238" s="989"/>
      <c r="D238" s="990"/>
      <c r="E238" s="990"/>
      <c r="F238" s="991"/>
      <c r="G238" s="991"/>
    </row>
    <row r="239" spans="1:7" ht="15.75" x14ac:dyDescent="0.25">
      <c r="A239" s="989"/>
      <c r="B239" s="990"/>
      <c r="C239" s="989"/>
      <c r="D239" s="990"/>
      <c r="E239" s="990"/>
      <c r="F239" s="991"/>
      <c r="G239" s="991"/>
    </row>
    <row r="240" spans="1:7" ht="15.75" x14ac:dyDescent="0.25">
      <c r="A240" s="989"/>
      <c r="B240" s="990"/>
      <c r="C240" s="989"/>
      <c r="D240" s="990"/>
      <c r="E240" s="990"/>
      <c r="F240" s="991"/>
      <c r="G240" s="991"/>
    </row>
    <row r="241" spans="1:7" ht="15.75" x14ac:dyDescent="0.25">
      <c r="A241" s="989"/>
      <c r="B241" s="990"/>
      <c r="C241" s="989"/>
      <c r="D241" s="990"/>
      <c r="E241" s="990"/>
      <c r="F241" s="991"/>
      <c r="G241" s="991"/>
    </row>
    <row r="242" spans="1:7" ht="15.75" x14ac:dyDescent="0.25">
      <c r="A242" s="989"/>
      <c r="B242" s="990"/>
      <c r="C242" s="989"/>
      <c r="D242" s="990"/>
      <c r="E242" s="990"/>
      <c r="F242" s="991"/>
      <c r="G242" s="991"/>
    </row>
    <row r="243" spans="1:7" ht="15.75" x14ac:dyDescent="0.25">
      <c r="A243" s="989"/>
      <c r="B243" s="990"/>
      <c r="C243" s="989"/>
      <c r="D243" s="990"/>
      <c r="E243" s="990"/>
      <c r="F243" s="991"/>
      <c r="G243" s="991"/>
    </row>
    <row r="244" spans="1:7" ht="15.75" x14ac:dyDescent="0.25">
      <c r="A244" s="989"/>
      <c r="B244" s="990"/>
      <c r="C244" s="989"/>
      <c r="D244" s="990"/>
      <c r="E244" s="990"/>
      <c r="F244" s="991"/>
      <c r="G244" s="991"/>
    </row>
    <row r="245" spans="1:7" ht="15.75" x14ac:dyDescent="0.25">
      <c r="A245" s="989"/>
      <c r="B245" s="990"/>
      <c r="C245" s="989"/>
      <c r="D245" s="990"/>
      <c r="E245" s="990"/>
      <c r="F245" s="991"/>
      <c r="G245" s="991"/>
    </row>
    <row r="246" spans="1:7" ht="15.75" x14ac:dyDescent="0.25">
      <c r="A246" s="989"/>
      <c r="B246" s="990"/>
      <c r="C246" s="989"/>
      <c r="D246" s="990"/>
      <c r="E246" s="990"/>
      <c r="F246" s="991"/>
      <c r="G246" s="991"/>
    </row>
    <row r="247" spans="1:7" ht="15.75" x14ac:dyDescent="0.25">
      <c r="A247" s="989"/>
      <c r="B247" s="990"/>
      <c r="C247" s="989"/>
      <c r="D247" s="990"/>
      <c r="E247" s="990"/>
      <c r="F247" s="991"/>
      <c r="G247" s="991"/>
    </row>
    <row r="248" spans="1:7" ht="15.75" x14ac:dyDescent="0.25">
      <c r="A248" s="989"/>
      <c r="B248" s="990"/>
      <c r="C248" s="989"/>
      <c r="D248" s="990"/>
      <c r="E248" s="990"/>
      <c r="F248" s="991"/>
      <c r="G248" s="991"/>
    </row>
    <row r="249" spans="1:7" ht="15.75" x14ac:dyDescent="0.25">
      <c r="A249" s="989"/>
      <c r="B249" s="990"/>
      <c r="C249" s="989"/>
      <c r="D249" s="990"/>
      <c r="E249" s="990"/>
      <c r="F249" s="991"/>
      <c r="G249" s="991"/>
    </row>
    <row r="250" spans="1:7" ht="15.75" x14ac:dyDescent="0.25">
      <c r="A250" s="989"/>
      <c r="B250" s="990"/>
      <c r="C250" s="989"/>
      <c r="D250" s="990"/>
      <c r="E250" s="990"/>
      <c r="F250" s="991"/>
      <c r="G250" s="991"/>
    </row>
    <row r="251" spans="1:7" ht="15.75" x14ac:dyDescent="0.25">
      <c r="A251" s="989"/>
      <c r="B251" s="990"/>
      <c r="C251" s="989"/>
      <c r="D251" s="990"/>
      <c r="E251" s="990"/>
      <c r="F251" s="991"/>
      <c r="G251" s="991"/>
    </row>
    <row r="252" spans="1:7" ht="15.75" x14ac:dyDescent="0.25">
      <c r="A252" s="989"/>
      <c r="B252" s="990"/>
      <c r="C252" s="989"/>
      <c r="D252" s="990"/>
      <c r="E252" s="990"/>
      <c r="F252" s="991"/>
      <c r="G252" s="991"/>
    </row>
    <row r="253" spans="1:7" ht="15.75" x14ac:dyDescent="0.25">
      <c r="A253" s="989"/>
      <c r="B253" s="990"/>
      <c r="C253" s="989"/>
      <c r="D253" s="990"/>
      <c r="E253" s="990"/>
      <c r="F253" s="991"/>
      <c r="G253" s="991"/>
    </row>
    <row r="254" spans="1:7" ht="15.75" x14ac:dyDescent="0.25">
      <c r="A254" s="989"/>
      <c r="B254" s="990"/>
      <c r="C254" s="989"/>
      <c r="D254" s="990"/>
      <c r="E254" s="990"/>
      <c r="F254" s="991"/>
      <c r="G254" s="991"/>
    </row>
    <row r="255" spans="1:7" ht="15.75" x14ac:dyDescent="0.25">
      <c r="A255" s="989"/>
      <c r="B255" s="990"/>
      <c r="C255" s="989"/>
      <c r="D255" s="990"/>
      <c r="E255" s="990"/>
      <c r="F255" s="991"/>
      <c r="G255" s="991"/>
    </row>
    <row r="256" spans="1:7" ht="15.75" x14ac:dyDescent="0.25">
      <c r="A256" s="989"/>
      <c r="B256" s="990"/>
      <c r="C256" s="989"/>
      <c r="D256" s="990"/>
      <c r="E256" s="990"/>
      <c r="F256" s="991"/>
      <c r="G256" s="991"/>
    </row>
    <row r="257" spans="1:7" ht="15.75" x14ac:dyDescent="0.25">
      <c r="A257" s="989"/>
      <c r="B257" s="990"/>
      <c r="C257" s="989"/>
      <c r="D257" s="990"/>
      <c r="E257" s="990"/>
      <c r="F257" s="991"/>
      <c r="G257" s="991"/>
    </row>
    <row r="258" spans="1:7" ht="15.75" x14ac:dyDescent="0.25">
      <c r="A258" s="989"/>
      <c r="B258" s="990"/>
      <c r="C258" s="989"/>
      <c r="D258" s="990"/>
      <c r="E258" s="990"/>
      <c r="F258" s="991"/>
      <c r="G258" s="991"/>
    </row>
    <row r="259" spans="1:7" ht="15.75" x14ac:dyDescent="0.25">
      <c r="A259" s="989"/>
      <c r="B259" s="990"/>
      <c r="C259" s="989"/>
      <c r="D259" s="990"/>
      <c r="E259" s="990"/>
      <c r="F259" s="991"/>
      <c r="G259" s="991"/>
    </row>
    <row r="260" spans="1:7" ht="15.75" x14ac:dyDescent="0.25">
      <c r="A260" s="989"/>
      <c r="B260" s="990"/>
      <c r="C260" s="989"/>
      <c r="D260" s="990"/>
      <c r="E260" s="990"/>
      <c r="F260" s="991"/>
      <c r="G260" s="991"/>
    </row>
    <row r="261" spans="1:7" ht="15.75" x14ac:dyDescent="0.25">
      <c r="A261" s="989"/>
      <c r="B261" s="990"/>
      <c r="C261" s="989"/>
      <c r="D261" s="990"/>
      <c r="E261" s="990"/>
      <c r="F261" s="991"/>
      <c r="G261" s="991"/>
    </row>
    <row r="262" spans="1:7" ht="15.75" x14ac:dyDescent="0.25">
      <c r="A262" s="989"/>
      <c r="B262" s="990"/>
      <c r="C262" s="989"/>
      <c r="D262" s="990"/>
      <c r="E262" s="990"/>
      <c r="F262" s="991"/>
      <c r="G262" s="991"/>
    </row>
    <row r="263" spans="1:7" ht="15.75" x14ac:dyDescent="0.25">
      <c r="A263" s="989"/>
      <c r="B263" s="990"/>
      <c r="C263" s="989"/>
      <c r="D263" s="990"/>
      <c r="E263" s="990"/>
      <c r="F263" s="991"/>
      <c r="G263" s="991"/>
    </row>
    <row r="264" spans="1:7" ht="15.75" x14ac:dyDescent="0.25">
      <c r="A264" s="989"/>
      <c r="B264" s="990"/>
      <c r="C264" s="989"/>
      <c r="D264" s="990"/>
      <c r="E264" s="990"/>
      <c r="F264" s="991"/>
      <c r="G264" s="991"/>
    </row>
    <row r="265" spans="1:7" ht="15.75" x14ac:dyDescent="0.25">
      <c r="A265" s="989"/>
      <c r="B265" s="990"/>
      <c r="C265" s="989"/>
      <c r="D265" s="990"/>
      <c r="E265" s="990"/>
      <c r="F265" s="991"/>
      <c r="G265" s="991"/>
    </row>
    <row r="266" spans="1:7" ht="15.75" x14ac:dyDescent="0.25">
      <c r="A266" s="989"/>
      <c r="B266" s="990"/>
      <c r="C266" s="989"/>
      <c r="D266" s="990"/>
      <c r="E266" s="990"/>
      <c r="F266" s="991"/>
      <c r="G266" s="991"/>
    </row>
    <row r="267" spans="1:7" ht="15.75" x14ac:dyDescent="0.25">
      <c r="A267" s="989"/>
      <c r="B267" s="990"/>
      <c r="C267" s="989"/>
      <c r="D267" s="990"/>
      <c r="E267" s="990"/>
      <c r="F267" s="991"/>
      <c r="G267" s="991"/>
    </row>
    <row r="268" spans="1:7" ht="15.75" x14ac:dyDescent="0.25">
      <c r="A268" s="989"/>
      <c r="B268" s="990"/>
      <c r="C268" s="989"/>
      <c r="D268" s="990"/>
      <c r="E268" s="990"/>
      <c r="F268" s="991"/>
      <c r="G268" s="991"/>
    </row>
    <row r="269" spans="1:7" ht="15.75" x14ac:dyDescent="0.25">
      <c r="A269" s="989"/>
      <c r="B269" s="990"/>
      <c r="C269" s="989"/>
      <c r="D269" s="990"/>
      <c r="E269" s="990"/>
      <c r="F269" s="991"/>
      <c r="G269" s="991"/>
    </row>
    <row r="270" spans="1:7" ht="15.75" x14ac:dyDescent="0.25">
      <c r="A270" s="989"/>
      <c r="B270" s="990"/>
      <c r="C270" s="989"/>
      <c r="D270" s="990"/>
      <c r="E270" s="990"/>
      <c r="F270" s="991"/>
      <c r="G270" s="991"/>
    </row>
    <row r="271" spans="1:7" ht="15.75" x14ac:dyDescent="0.25">
      <c r="A271" s="989"/>
      <c r="B271" s="990"/>
      <c r="C271" s="989"/>
      <c r="D271" s="990"/>
      <c r="E271" s="990"/>
      <c r="F271" s="991"/>
      <c r="G271" s="991"/>
    </row>
    <row r="272" spans="1:7" ht="15.75" x14ac:dyDescent="0.25">
      <c r="A272" s="989"/>
      <c r="B272" s="990"/>
      <c r="C272" s="989"/>
      <c r="D272" s="990"/>
      <c r="E272" s="990"/>
      <c r="F272" s="991"/>
      <c r="G272" s="991"/>
    </row>
    <row r="273" spans="1:7" ht="15.75" x14ac:dyDescent="0.25">
      <c r="A273" s="989"/>
      <c r="B273" s="990"/>
      <c r="C273" s="989"/>
      <c r="D273" s="990"/>
      <c r="E273" s="990"/>
      <c r="F273" s="991"/>
      <c r="G273" s="991"/>
    </row>
    <row r="274" spans="1:7" ht="15.75" x14ac:dyDescent="0.25">
      <c r="A274" s="989"/>
      <c r="B274" s="990"/>
      <c r="C274" s="989"/>
      <c r="D274" s="990"/>
      <c r="E274" s="990"/>
      <c r="F274" s="991"/>
      <c r="G274" s="991"/>
    </row>
    <row r="275" spans="1:7" ht="15.75" x14ac:dyDescent="0.25">
      <c r="A275" s="989"/>
      <c r="B275" s="990"/>
      <c r="C275" s="989"/>
      <c r="D275" s="990"/>
      <c r="E275" s="990"/>
      <c r="F275" s="991"/>
      <c r="G275" s="991"/>
    </row>
    <row r="276" spans="1:7" ht="15.75" x14ac:dyDescent="0.25">
      <c r="A276" s="989"/>
      <c r="B276" s="990"/>
      <c r="C276" s="989"/>
      <c r="D276" s="990"/>
      <c r="E276" s="990"/>
      <c r="F276" s="991"/>
      <c r="G276" s="991"/>
    </row>
    <row r="277" spans="1:7" ht="15.75" x14ac:dyDescent="0.25">
      <c r="A277" s="989"/>
      <c r="B277" s="990"/>
      <c r="C277" s="989"/>
      <c r="D277" s="990"/>
      <c r="E277" s="990"/>
      <c r="F277" s="991"/>
      <c r="G277" s="991"/>
    </row>
    <row r="278" spans="1:7" ht="15.75" x14ac:dyDescent="0.25">
      <c r="A278" s="989"/>
      <c r="B278" s="990"/>
      <c r="C278" s="989"/>
      <c r="D278" s="990"/>
      <c r="E278" s="990"/>
      <c r="F278" s="991"/>
      <c r="G278" s="991"/>
    </row>
    <row r="279" spans="1:7" ht="15.75" x14ac:dyDescent="0.25">
      <c r="A279" s="989"/>
      <c r="B279" s="990"/>
      <c r="C279" s="989"/>
      <c r="D279" s="990"/>
      <c r="E279" s="990"/>
      <c r="F279" s="991"/>
      <c r="G279" s="991"/>
    </row>
    <row r="280" spans="1:7" ht="15.75" x14ac:dyDescent="0.25">
      <c r="A280" s="989"/>
      <c r="B280" s="990"/>
      <c r="C280" s="989"/>
      <c r="D280" s="990"/>
      <c r="E280" s="990"/>
      <c r="F280" s="991"/>
      <c r="G280" s="991"/>
    </row>
    <row r="281" spans="1:7" ht="15.75" x14ac:dyDescent="0.25">
      <c r="A281" s="989"/>
      <c r="B281" s="990"/>
      <c r="C281" s="989"/>
      <c r="D281" s="990"/>
      <c r="E281" s="990"/>
      <c r="F281" s="991"/>
      <c r="G281" s="991"/>
    </row>
    <row r="282" spans="1:7" ht="15.75" x14ac:dyDescent="0.25">
      <c r="A282" s="989"/>
      <c r="B282" s="990"/>
      <c r="C282" s="989"/>
      <c r="D282" s="990"/>
      <c r="E282" s="990"/>
      <c r="F282" s="991"/>
      <c r="G282" s="991"/>
    </row>
    <row r="283" spans="1:7" ht="15.75" x14ac:dyDescent="0.25">
      <c r="A283" s="989"/>
      <c r="B283" s="990"/>
      <c r="C283" s="989"/>
      <c r="D283" s="990"/>
      <c r="E283" s="990"/>
      <c r="F283" s="991"/>
      <c r="G283" s="991"/>
    </row>
    <row r="284" spans="1:7" ht="15.75" x14ac:dyDescent="0.25">
      <c r="A284" s="989"/>
      <c r="B284" s="990"/>
      <c r="C284" s="989"/>
      <c r="D284" s="990"/>
      <c r="E284" s="990"/>
      <c r="F284" s="991"/>
      <c r="G284" s="991"/>
    </row>
    <row r="285" spans="1:7" ht="15.75" x14ac:dyDescent="0.25">
      <c r="A285" s="989"/>
      <c r="B285" s="990"/>
      <c r="C285" s="989"/>
      <c r="D285" s="990"/>
      <c r="E285" s="990"/>
      <c r="F285" s="991"/>
      <c r="G285" s="991"/>
    </row>
    <row r="286" spans="1:7" ht="15.75" x14ac:dyDescent="0.25">
      <c r="A286" s="989"/>
      <c r="B286" s="990"/>
      <c r="C286" s="989"/>
      <c r="D286" s="990"/>
      <c r="E286" s="990"/>
      <c r="F286" s="991"/>
      <c r="G286" s="991"/>
    </row>
    <row r="287" spans="1:7" ht="15.75" x14ac:dyDescent="0.25">
      <c r="A287" s="989"/>
      <c r="B287" s="990"/>
      <c r="C287" s="989"/>
      <c r="D287" s="990"/>
      <c r="E287" s="990"/>
      <c r="F287" s="991"/>
      <c r="G287" s="991"/>
    </row>
    <row r="288" spans="1:7" ht="15.75" x14ac:dyDescent="0.25">
      <c r="A288" s="989"/>
      <c r="B288" s="990"/>
      <c r="C288" s="989"/>
      <c r="D288" s="990"/>
      <c r="E288" s="990"/>
      <c r="F288" s="991"/>
      <c r="G288" s="991"/>
    </row>
    <row r="289" spans="1:7" ht="15.75" x14ac:dyDescent="0.25">
      <c r="A289" s="989"/>
      <c r="B289" s="990"/>
      <c r="C289" s="989"/>
      <c r="D289" s="990"/>
      <c r="E289" s="990"/>
      <c r="F289" s="991"/>
      <c r="G289" s="991"/>
    </row>
    <row r="290" spans="1:7" ht="15.75" x14ac:dyDescent="0.25">
      <c r="A290" s="989"/>
      <c r="B290" s="990"/>
      <c r="C290" s="989"/>
      <c r="D290" s="990"/>
      <c r="E290" s="990"/>
      <c r="F290" s="991"/>
      <c r="G290" s="991"/>
    </row>
    <row r="291" spans="1:7" ht="15.75" x14ac:dyDescent="0.25">
      <c r="A291" s="989"/>
      <c r="B291" s="990"/>
      <c r="C291" s="989"/>
      <c r="D291" s="990"/>
      <c r="E291" s="990"/>
      <c r="F291" s="991"/>
      <c r="G291" s="991"/>
    </row>
    <row r="292" spans="1:7" ht="15.75" x14ac:dyDescent="0.25">
      <c r="A292" s="989"/>
      <c r="B292" s="990"/>
      <c r="C292" s="989"/>
      <c r="D292" s="990"/>
      <c r="E292" s="990"/>
      <c r="F292" s="991"/>
      <c r="G292" s="991"/>
    </row>
    <row r="293" spans="1:7" ht="15.75" x14ac:dyDescent="0.25">
      <c r="A293" s="989"/>
      <c r="B293" s="990"/>
      <c r="C293" s="989"/>
      <c r="D293" s="990"/>
      <c r="E293" s="990"/>
      <c r="F293" s="991"/>
      <c r="G293" s="991"/>
    </row>
    <row r="294" spans="1:7" ht="15.75" x14ac:dyDescent="0.25">
      <c r="A294" s="989"/>
      <c r="B294" s="990"/>
      <c r="C294" s="989"/>
      <c r="D294" s="990"/>
      <c r="E294" s="990"/>
      <c r="F294" s="991"/>
      <c r="G294" s="991"/>
    </row>
    <row r="295" spans="1:7" ht="15.75" x14ac:dyDescent="0.25">
      <c r="A295" s="989"/>
      <c r="B295" s="990"/>
      <c r="C295" s="989"/>
      <c r="D295" s="990"/>
      <c r="E295" s="990"/>
      <c r="F295" s="991"/>
      <c r="G295" s="991"/>
    </row>
    <row r="296" spans="1:7" ht="15.75" x14ac:dyDescent="0.25">
      <c r="A296" s="989"/>
      <c r="B296" s="990"/>
      <c r="C296" s="989"/>
      <c r="D296" s="990"/>
      <c r="E296" s="990"/>
      <c r="F296" s="991"/>
      <c r="G296" s="991"/>
    </row>
    <row r="297" spans="1:7" ht="15.75" x14ac:dyDescent="0.25">
      <c r="A297" s="989"/>
      <c r="B297" s="990"/>
      <c r="C297" s="989"/>
      <c r="D297" s="990"/>
      <c r="E297" s="990"/>
      <c r="F297" s="991"/>
      <c r="G297" s="991"/>
    </row>
    <row r="298" spans="1:7" ht="15.75" x14ac:dyDescent="0.25">
      <c r="A298" s="989"/>
      <c r="B298" s="990"/>
      <c r="C298" s="989"/>
      <c r="D298" s="990"/>
      <c r="E298" s="990"/>
      <c r="F298" s="991"/>
      <c r="G298" s="991"/>
    </row>
    <row r="299" spans="1:7" ht="15.75" x14ac:dyDescent="0.25">
      <c r="A299" s="989"/>
      <c r="B299" s="990"/>
      <c r="C299" s="989"/>
      <c r="D299" s="990"/>
      <c r="E299" s="990"/>
      <c r="F299" s="991"/>
      <c r="G299" s="991"/>
    </row>
    <row r="300" spans="1:7" ht="15.75" x14ac:dyDescent="0.25">
      <c r="A300" s="989"/>
      <c r="B300" s="990"/>
      <c r="C300" s="989"/>
      <c r="D300" s="990"/>
      <c r="E300" s="990"/>
      <c r="F300" s="991"/>
      <c r="G300" s="991"/>
    </row>
    <row r="301" spans="1:7" ht="15.75" x14ac:dyDescent="0.25">
      <c r="A301" s="989"/>
      <c r="B301" s="990"/>
      <c r="C301" s="989"/>
      <c r="D301" s="990"/>
      <c r="E301" s="990"/>
      <c r="F301" s="991"/>
      <c r="G301" s="991"/>
    </row>
    <row r="302" spans="1:7" ht="15.75" x14ac:dyDescent="0.25">
      <c r="A302" s="989"/>
      <c r="B302" s="990"/>
      <c r="C302" s="989"/>
      <c r="D302" s="990"/>
      <c r="E302" s="990"/>
      <c r="F302" s="991"/>
      <c r="G302" s="991"/>
    </row>
    <row r="303" spans="1:7" ht="15.75" x14ac:dyDescent="0.25">
      <c r="A303" s="989"/>
      <c r="B303" s="990"/>
      <c r="C303" s="989"/>
      <c r="D303" s="990"/>
      <c r="E303" s="990"/>
      <c r="F303" s="991"/>
      <c r="G303" s="991"/>
    </row>
    <row r="304" spans="1:7" ht="15.75" x14ac:dyDescent="0.25">
      <c r="A304" s="989"/>
      <c r="B304" s="990"/>
      <c r="C304" s="989"/>
      <c r="D304" s="990"/>
      <c r="E304" s="990"/>
      <c r="F304" s="991"/>
      <c r="G304" s="991"/>
    </row>
    <row r="305" spans="1:7" ht="15.75" x14ac:dyDescent="0.25">
      <c r="A305" s="989"/>
      <c r="B305" s="990"/>
      <c r="C305" s="989"/>
      <c r="D305" s="990"/>
      <c r="E305" s="990"/>
      <c r="F305" s="991"/>
      <c r="G305" s="991"/>
    </row>
    <row r="306" spans="1:7" ht="15.75" x14ac:dyDescent="0.25">
      <c r="A306" s="989"/>
      <c r="B306" s="990"/>
      <c r="C306" s="989"/>
      <c r="D306" s="990"/>
      <c r="E306" s="990"/>
      <c r="F306" s="991"/>
      <c r="G306" s="991"/>
    </row>
    <row r="307" spans="1:7" ht="15.75" x14ac:dyDescent="0.25">
      <c r="A307" s="989"/>
      <c r="B307" s="990"/>
      <c r="C307" s="989"/>
      <c r="D307" s="990"/>
      <c r="E307" s="990"/>
      <c r="F307" s="991"/>
      <c r="G307" s="991"/>
    </row>
    <row r="308" spans="1:7" ht="15.75" x14ac:dyDescent="0.25">
      <c r="A308" s="989"/>
      <c r="B308" s="990"/>
      <c r="C308" s="989"/>
      <c r="D308" s="990"/>
      <c r="E308" s="990"/>
      <c r="F308" s="991"/>
      <c r="G308" s="991"/>
    </row>
    <row r="309" spans="1:7" ht="15.75" x14ac:dyDescent="0.25">
      <c r="A309" s="989"/>
      <c r="B309" s="990"/>
      <c r="C309" s="989"/>
      <c r="D309" s="990"/>
      <c r="E309" s="990"/>
      <c r="F309" s="991"/>
      <c r="G309" s="991"/>
    </row>
    <row r="310" spans="1:7" ht="15.75" x14ac:dyDescent="0.25">
      <c r="A310" s="989"/>
      <c r="B310" s="990"/>
      <c r="C310" s="989"/>
      <c r="D310" s="990"/>
      <c r="E310" s="990"/>
      <c r="F310" s="991"/>
      <c r="G310" s="991"/>
    </row>
    <row r="311" spans="1:7" ht="15.75" x14ac:dyDescent="0.25">
      <c r="A311" s="989"/>
      <c r="B311" s="990"/>
      <c r="C311" s="989"/>
      <c r="D311" s="990"/>
      <c r="E311" s="990"/>
      <c r="F311" s="991"/>
      <c r="G311" s="991"/>
    </row>
    <row r="312" spans="1:7" ht="15.75" x14ac:dyDescent="0.25">
      <c r="A312" s="989"/>
      <c r="B312" s="990"/>
      <c r="C312" s="989"/>
      <c r="D312" s="990"/>
      <c r="E312" s="990"/>
      <c r="F312" s="991"/>
      <c r="G312" s="991"/>
    </row>
    <row r="313" spans="1:7" ht="15.75" x14ac:dyDescent="0.25">
      <c r="A313" s="989"/>
      <c r="B313" s="990"/>
      <c r="C313" s="989"/>
      <c r="D313" s="990"/>
      <c r="E313" s="990"/>
      <c r="F313" s="991"/>
      <c r="G313" s="991"/>
    </row>
    <row r="314" spans="1:7" ht="15.75" x14ac:dyDescent="0.25">
      <c r="A314" s="989"/>
      <c r="B314" s="990"/>
      <c r="C314" s="989"/>
      <c r="D314" s="990"/>
      <c r="E314" s="990"/>
      <c r="F314" s="991"/>
      <c r="G314" s="991"/>
    </row>
    <row r="315" spans="1:7" ht="15.75" x14ac:dyDescent="0.25">
      <c r="A315" s="989"/>
      <c r="B315" s="990"/>
      <c r="C315" s="989"/>
      <c r="D315" s="990"/>
      <c r="E315" s="990"/>
      <c r="F315" s="991"/>
      <c r="G315" s="991"/>
    </row>
    <row r="316" spans="1:7" ht="15.75" x14ac:dyDescent="0.25">
      <c r="A316" s="989"/>
      <c r="B316" s="990"/>
      <c r="C316" s="989"/>
      <c r="D316" s="990"/>
      <c r="E316" s="990"/>
      <c r="F316" s="991"/>
      <c r="G316" s="991"/>
    </row>
    <row r="317" spans="1:7" ht="15.75" x14ac:dyDescent="0.25">
      <c r="A317" s="989"/>
      <c r="B317" s="990"/>
      <c r="C317" s="989"/>
      <c r="D317" s="990"/>
      <c r="E317" s="990"/>
      <c r="F317" s="991"/>
      <c r="G317" s="991"/>
    </row>
    <row r="318" spans="1:7" ht="15.75" x14ac:dyDescent="0.25">
      <c r="A318" s="989"/>
      <c r="B318" s="990"/>
      <c r="C318" s="989"/>
      <c r="D318" s="990"/>
      <c r="E318" s="990"/>
      <c r="F318" s="991"/>
      <c r="G318" s="991"/>
    </row>
    <row r="319" spans="1:7" ht="15.75" x14ac:dyDescent="0.25">
      <c r="A319" s="989"/>
      <c r="B319" s="990"/>
      <c r="C319" s="989"/>
      <c r="D319" s="990"/>
      <c r="E319" s="990"/>
      <c r="F319" s="991"/>
      <c r="G319" s="991"/>
    </row>
    <row r="320" spans="1:7" ht="15.75" x14ac:dyDescent="0.25">
      <c r="A320" s="989"/>
      <c r="B320" s="990"/>
      <c r="C320" s="989"/>
      <c r="D320" s="990"/>
      <c r="E320" s="990"/>
      <c r="F320" s="991"/>
      <c r="G320" s="991"/>
    </row>
    <row r="321" spans="1:7" ht="15.75" x14ac:dyDescent="0.25">
      <c r="A321" s="989"/>
      <c r="B321" s="990"/>
      <c r="C321" s="989"/>
      <c r="D321" s="990"/>
      <c r="E321" s="990"/>
      <c r="F321" s="991"/>
      <c r="G321" s="991"/>
    </row>
    <row r="322" spans="1:7" ht="15.75" x14ac:dyDescent="0.25">
      <c r="A322" s="989"/>
      <c r="B322" s="990"/>
      <c r="C322" s="989"/>
      <c r="D322" s="990"/>
      <c r="E322" s="990"/>
      <c r="F322" s="991"/>
      <c r="G322" s="991"/>
    </row>
    <row r="323" spans="1:7" ht="15.75" x14ac:dyDescent="0.25">
      <c r="A323" s="989"/>
      <c r="B323" s="990"/>
      <c r="C323" s="989"/>
      <c r="D323" s="990"/>
      <c r="E323" s="990"/>
      <c r="F323" s="991"/>
      <c r="G323" s="991"/>
    </row>
    <row r="324" spans="1:7" ht="15.75" x14ac:dyDescent="0.25">
      <c r="A324" s="989"/>
      <c r="B324" s="990"/>
      <c r="C324" s="989"/>
      <c r="D324" s="990"/>
      <c r="E324" s="990"/>
      <c r="F324" s="991"/>
      <c r="G324" s="991"/>
    </row>
    <row r="325" spans="1:7" ht="15.75" x14ac:dyDescent="0.25">
      <c r="A325" s="989"/>
      <c r="B325" s="990"/>
      <c r="C325" s="989"/>
      <c r="D325" s="990"/>
      <c r="E325" s="990"/>
      <c r="F325" s="991"/>
      <c r="G325" s="991"/>
    </row>
    <row r="326" spans="1:7" ht="15.75" x14ac:dyDescent="0.25">
      <c r="A326" s="989"/>
      <c r="B326" s="990"/>
      <c r="C326" s="989"/>
      <c r="D326" s="990"/>
      <c r="E326" s="990"/>
      <c r="F326" s="991"/>
      <c r="G326" s="991"/>
    </row>
    <row r="327" spans="1:7" ht="15.75" x14ac:dyDescent="0.25">
      <c r="A327" s="989"/>
      <c r="B327" s="990"/>
      <c r="C327" s="989"/>
      <c r="D327" s="990"/>
      <c r="E327" s="990"/>
      <c r="F327" s="991"/>
      <c r="G327" s="991"/>
    </row>
    <row r="328" spans="1:7" ht="15.75" x14ac:dyDescent="0.25">
      <c r="A328" s="989"/>
      <c r="B328" s="990"/>
      <c r="C328" s="989"/>
      <c r="D328" s="990"/>
      <c r="E328" s="990"/>
      <c r="F328" s="991"/>
      <c r="G328" s="991"/>
    </row>
    <row r="329" spans="1:7" ht="15.75" x14ac:dyDescent="0.25">
      <c r="A329" s="989"/>
      <c r="B329" s="990"/>
      <c r="C329" s="989"/>
      <c r="D329" s="990"/>
      <c r="E329" s="990"/>
      <c r="F329" s="991"/>
      <c r="G329" s="991"/>
    </row>
    <row r="330" spans="1:7" ht="15.75" x14ac:dyDescent="0.25">
      <c r="A330" s="989"/>
      <c r="B330" s="990"/>
      <c r="C330" s="989"/>
      <c r="D330" s="990"/>
      <c r="E330" s="990"/>
      <c r="F330" s="991"/>
      <c r="G330" s="991"/>
    </row>
    <row r="331" spans="1:7" ht="15.75" x14ac:dyDescent="0.25">
      <c r="A331" s="989"/>
      <c r="B331" s="990"/>
      <c r="C331" s="989"/>
      <c r="D331" s="990"/>
      <c r="E331" s="990"/>
      <c r="F331" s="991"/>
      <c r="G331" s="991"/>
    </row>
    <row r="332" spans="1:7" ht="15.75" x14ac:dyDescent="0.25">
      <c r="A332" s="989"/>
      <c r="B332" s="990"/>
      <c r="C332" s="989"/>
      <c r="D332" s="990"/>
      <c r="E332" s="990"/>
      <c r="F332" s="991"/>
      <c r="G332" s="991"/>
    </row>
    <row r="333" spans="1:7" ht="15.75" x14ac:dyDescent="0.25">
      <c r="A333" s="989"/>
      <c r="B333" s="990"/>
      <c r="C333" s="989"/>
      <c r="D333" s="990"/>
      <c r="E333" s="990"/>
      <c r="F333" s="991"/>
      <c r="G333" s="991"/>
    </row>
    <row r="334" spans="1:7" ht="15.75" x14ac:dyDescent="0.25">
      <c r="A334" s="989"/>
      <c r="B334" s="990"/>
      <c r="C334" s="989"/>
      <c r="D334" s="990"/>
      <c r="E334" s="990"/>
      <c r="F334" s="991"/>
      <c r="G334" s="991"/>
    </row>
    <row r="335" spans="1:7" ht="15.75" x14ac:dyDescent="0.25">
      <c r="A335" s="989"/>
      <c r="B335" s="990"/>
      <c r="C335" s="989"/>
      <c r="D335" s="990"/>
      <c r="E335" s="990"/>
      <c r="F335" s="991"/>
      <c r="G335" s="991"/>
    </row>
    <row r="336" spans="1:7" ht="15.75" x14ac:dyDescent="0.25">
      <c r="A336" s="989"/>
      <c r="B336" s="990"/>
      <c r="C336" s="989"/>
      <c r="D336" s="990"/>
      <c r="E336" s="990"/>
      <c r="F336" s="991"/>
      <c r="G336" s="991"/>
    </row>
    <row r="337" spans="1:7" ht="15.75" x14ac:dyDescent="0.25">
      <c r="A337" s="989"/>
      <c r="B337" s="990"/>
      <c r="C337" s="989"/>
      <c r="D337" s="990"/>
      <c r="E337" s="990"/>
      <c r="F337" s="991"/>
      <c r="G337" s="991"/>
    </row>
    <row r="338" spans="1:7" ht="15.75" x14ac:dyDescent="0.25">
      <c r="A338" s="989"/>
      <c r="B338" s="990"/>
      <c r="C338" s="989"/>
      <c r="D338" s="990"/>
      <c r="E338" s="990"/>
      <c r="F338" s="991"/>
      <c r="G338" s="991"/>
    </row>
    <row r="339" spans="1:7" ht="15.75" x14ac:dyDescent="0.25">
      <c r="A339" s="989"/>
      <c r="B339" s="990"/>
      <c r="C339" s="989"/>
      <c r="D339" s="990"/>
      <c r="E339" s="990"/>
      <c r="F339" s="991"/>
      <c r="G339" s="991"/>
    </row>
    <row r="340" spans="1:7" ht="15.75" x14ac:dyDescent="0.25">
      <c r="A340" s="989"/>
      <c r="B340" s="990"/>
      <c r="C340" s="989"/>
      <c r="D340" s="990"/>
      <c r="E340" s="990"/>
      <c r="F340" s="991"/>
      <c r="G340" s="991"/>
    </row>
    <row r="341" spans="1:7" ht="15.75" x14ac:dyDescent="0.25">
      <c r="A341" s="989"/>
      <c r="B341" s="990"/>
      <c r="C341" s="989"/>
      <c r="D341" s="990"/>
      <c r="E341" s="990"/>
      <c r="F341" s="991"/>
      <c r="G341" s="991"/>
    </row>
    <row r="342" spans="1:7" ht="15.75" x14ac:dyDescent="0.25">
      <c r="A342" s="989"/>
      <c r="B342" s="990"/>
      <c r="C342" s="989"/>
      <c r="D342" s="990"/>
      <c r="E342" s="990"/>
      <c r="F342" s="991"/>
      <c r="G342" s="991"/>
    </row>
    <row r="343" spans="1:7" ht="15.75" x14ac:dyDescent="0.25">
      <c r="A343" s="989"/>
      <c r="B343" s="990"/>
      <c r="C343" s="989"/>
      <c r="D343" s="990"/>
      <c r="E343" s="990"/>
      <c r="F343" s="991"/>
      <c r="G343" s="991"/>
    </row>
    <row r="344" spans="1:7" ht="15.75" x14ac:dyDescent="0.25">
      <c r="A344" s="989"/>
      <c r="B344" s="990"/>
      <c r="C344" s="989"/>
      <c r="D344" s="990"/>
      <c r="E344" s="990"/>
      <c r="F344" s="991"/>
      <c r="G344" s="991"/>
    </row>
    <row r="345" spans="1:7" ht="15.75" x14ac:dyDescent="0.25">
      <c r="A345" s="989"/>
      <c r="B345" s="990"/>
      <c r="C345" s="989"/>
      <c r="D345" s="990"/>
      <c r="E345" s="990"/>
      <c r="F345" s="991"/>
      <c r="G345" s="991"/>
    </row>
    <row r="346" spans="1:7" ht="15.75" x14ac:dyDescent="0.25">
      <c r="A346" s="989"/>
      <c r="B346" s="990"/>
      <c r="C346" s="989"/>
      <c r="D346" s="990"/>
      <c r="E346" s="990"/>
      <c r="F346" s="991"/>
      <c r="G346" s="991"/>
    </row>
    <row r="347" spans="1:7" ht="15.75" x14ac:dyDescent="0.25">
      <c r="A347" s="989"/>
      <c r="B347" s="990"/>
      <c r="C347" s="989"/>
      <c r="D347" s="990"/>
      <c r="E347" s="990"/>
      <c r="F347" s="991"/>
      <c r="G347" s="991"/>
    </row>
    <row r="348" spans="1:7" ht="15.75" x14ac:dyDescent="0.25">
      <c r="A348" s="989"/>
      <c r="B348" s="990"/>
      <c r="C348" s="989"/>
      <c r="D348" s="990"/>
      <c r="E348" s="990"/>
      <c r="F348" s="991"/>
      <c r="G348" s="991"/>
    </row>
    <row r="349" spans="1:7" ht="15.75" x14ac:dyDescent="0.25">
      <c r="A349" s="989"/>
      <c r="B349" s="990"/>
      <c r="C349" s="989"/>
      <c r="D349" s="990"/>
      <c r="E349" s="990"/>
      <c r="F349" s="991"/>
      <c r="G349" s="991"/>
    </row>
    <row r="350" spans="1:7" ht="15.75" x14ac:dyDescent="0.25">
      <c r="A350" s="989"/>
      <c r="B350" s="990"/>
      <c r="C350" s="989"/>
      <c r="D350" s="990"/>
      <c r="E350" s="990"/>
      <c r="F350" s="991"/>
      <c r="G350" s="991"/>
    </row>
    <row r="351" spans="1:7" ht="15.75" x14ac:dyDescent="0.25">
      <c r="A351" s="989"/>
      <c r="B351" s="990"/>
      <c r="C351" s="989"/>
      <c r="D351" s="990"/>
      <c r="E351" s="990"/>
      <c r="F351" s="991"/>
      <c r="G351" s="991"/>
    </row>
    <row r="352" spans="1:7" ht="15.75" x14ac:dyDescent="0.25">
      <c r="A352" s="989"/>
      <c r="B352" s="990"/>
      <c r="C352" s="989"/>
      <c r="D352" s="990"/>
      <c r="E352" s="990"/>
      <c r="F352" s="991"/>
      <c r="G352" s="991"/>
    </row>
    <row r="353" spans="1:7" ht="15.75" x14ac:dyDescent="0.25">
      <c r="A353" s="989"/>
      <c r="B353" s="990"/>
      <c r="C353" s="989"/>
      <c r="D353" s="990"/>
      <c r="E353" s="990"/>
      <c r="F353" s="991"/>
      <c r="G353" s="991"/>
    </row>
    <row r="354" spans="1:7" ht="15.75" x14ac:dyDescent="0.25">
      <c r="A354" s="989"/>
      <c r="B354" s="990"/>
      <c r="C354" s="989"/>
      <c r="D354" s="990"/>
      <c r="E354" s="990"/>
      <c r="F354" s="991"/>
      <c r="G354" s="991"/>
    </row>
    <row r="355" spans="1:7" ht="15.75" x14ac:dyDescent="0.25">
      <c r="A355" s="989"/>
      <c r="B355" s="990"/>
      <c r="C355" s="989"/>
      <c r="D355" s="990"/>
      <c r="E355" s="990"/>
      <c r="F355" s="991"/>
      <c r="G355" s="991"/>
    </row>
    <row r="356" spans="1:7" ht="15.75" x14ac:dyDescent="0.25">
      <c r="A356" s="989"/>
      <c r="B356" s="990"/>
      <c r="C356" s="989"/>
      <c r="D356" s="990"/>
      <c r="E356" s="990"/>
      <c r="F356" s="991"/>
      <c r="G356" s="991"/>
    </row>
    <row r="357" spans="1:7" ht="15.75" x14ac:dyDescent="0.25">
      <c r="A357" s="989"/>
      <c r="B357" s="990"/>
      <c r="C357" s="989"/>
      <c r="D357" s="990"/>
      <c r="E357" s="990"/>
      <c r="F357" s="991"/>
      <c r="G357" s="991"/>
    </row>
    <row r="358" spans="1:7" ht="15.75" x14ac:dyDescent="0.25">
      <c r="A358" s="989"/>
      <c r="B358" s="990"/>
      <c r="C358" s="989"/>
      <c r="D358" s="990"/>
      <c r="E358" s="990"/>
      <c r="F358" s="991"/>
      <c r="G358" s="991"/>
    </row>
    <row r="359" spans="1:7" ht="15.75" x14ac:dyDescent="0.25">
      <c r="A359" s="989"/>
      <c r="B359" s="990"/>
      <c r="C359" s="989"/>
      <c r="D359" s="990"/>
      <c r="E359" s="990"/>
      <c r="F359" s="991"/>
      <c r="G359" s="991"/>
    </row>
    <row r="360" spans="1:7" ht="15.75" x14ac:dyDescent="0.25">
      <c r="A360" s="989"/>
      <c r="B360" s="990"/>
      <c r="C360" s="989"/>
      <c r="D360" s="990"/>
      <c r="E360" s="990"/>
      <c r="F360" s="991"/>
      <c r="G360" s="991"/>
    </row>
    <row r="361" spans="1:7" ht="15.75" x14ac:dyDescent="0.25">
      <c r="A361" s="989"/>
      <c r="B361" s="990"/>
      <c r="C361" s="989"/>
      <c r="D361" s="990"/>
      <c r="E361" s="990"/>
      <c r="F361" s="991"/>
      <c r="G361" s="991"/>
    </row>
    <row r="362" spans="1:7" ht="15.75" x14ac:dyDescent="0.25">
      <c r="A362" s="989"/>
      <c r="B362" s="990"/>
      <c r="C362" s="989"/>
      <c r="D362" s="990"/>
      <c r="E362" s="990"/>
      <c r="F362" s="991"/>
      <c r="G362" s="991"/>
    </row>
    <row r="363" spans="1:7" ht="15.75" x14ac:dyDescent="0.25">
      <c r="A363" s="989"/>
      <c r="B363" s="990"/>
      <c r="C363" s="989"/>
      <c r="D363" s="990"/>
      <c r="E363" s="990"/>
      <c r="F363" s="991"/>
      <c r="G363" s="991"/>
    </row>
    <row r="364" spans="1:7" ht="15.75" x14ac:dyDescent="0.25">
      <c r="A364" s="989"/>
      <c r="B364" s="990"/>
      <c r="C364" s="989"/>
      <c r="D364" s="990"/>
      <c r="E364" s="990"/>
      <c r="F364" s="991"/>
      <c r="G364" s="991"/>
    </row>
    <row r="365" spans="1:7" ht="15.75" x14ac:dyDescent="0.25">
      <c r="A365" s="989"/>
      <c r="B365" s="990"/>
      <c r="C365" s="989"/>
      <c r="D365" s="990"/>
      <c r="E365" s="990"/>
      <c r="F365" s="991"/>
      <c r="G365" s="991"/>
    </row>
    <row r="366" spans="1:7" ht="15.75" x14ac:dyDescent="0.25">
      <c r="A366" s="989"/>
      <c r="B366" s="990"/>
      <c r="C366" s="989"/>
      <c r="D366" s="990"/>
      <c r="E366" s="990"/>
      <c r="F366" s="991"/>
      <c r="G366" s="991"/>
    </row>
    <row r="367" spans="1:7" ht="15.75" x14ac:dyDescent="0.25">
      <c r="A367" s="989"/>
      <c r="B367" s="990"/>
      <c r="C367" s="989"/>
      <c r="D367" s="990"/>
      <c r="E367" s="990"/>
      <c r="F367" s="991"/>
      <c r="G367" s="991"/>
    </row>
    <row r="368" spans="1:7" ht="15.75" x14ac:dyDescent="0.25">
      <c r="A368" s="989"/>
      <c r="B368" s="990"/>
      <c r="C368" s="989"/>
      <c r="D368" s="990"/>
      <c r="E368" s="990"/>
      <c r="F368" s="991"/>
      <c r="G368" s="991"/>
    </row>
    <row r="369" spans="1:7" ht="15.75" x14ac:dyDescent="0.25">
      <c r="A369" s="989"/>
      <c r="B369" s="990"/>
      <c r="C369" s="989"/>
      <c r="D369" s="990"/>
      <c r="E369" s="990"/>
      <c r="F369" s="991"/>
      <c r="G369" s="991"/>
    </row>
    <row r="370" spans="1:7" ht="15.75" x14ac:dyDescent="0.25">
      <c r="A370" s="989"/>
      <c r="B370" s="990"/>
      <c r="C370" s="989"/>
      <c r="D370" s="990"/>
      <c r="E370" s="990"/>
      <c r="F370" s="991"/>
      <c r="G370" s="991"/>
    </row>
    <row r="371" spans="1:7" ht="15.75" x14ac:dyDescent="0.25">
      <c r="A371" s="989"/>
      <c r="B371" s="990"/>
      <c r="C371" s="989"/>
      <c r="D371" s="990"/>
      <c r="E371" s="990"/>
      <c r="F371" s="991"/>
      <c r="G371" s="991"/>
    </row>
    <row r="372" spans="1:7" ht="15.75" x14ac:dyDescent="0.25">
      <c r="A372" s="989"/>
      <c r="B372" s="990"/>
      <c r="C372" s="989"/>
      <c r="D372" s="990"/>
      <c r="E372" s="990"/>
      <c r="F372" s="991"/>
      <c r="G372" s="991"/>
    </row>
    <row r="373" spans="1:7" ht="15.75" x14ac:dyDescent="0.25">
      <c r="A373" s="989"/>
      <c r="B373" s="990"/>
      <c r="C373" s="989"/>
      <c r="D373" s="990"/>
      <c r="E373" s="990"/>
      <c r="F373" s="991"/>
      <c r="G373" s="991"/>
    </row>
    <row r="374" spans="1:7" ht="15.75" x14ac:dyDescent="0.25">
      <c r="A374" s="989"/>
      <c r="B374" s="990"/>
      <c r="C374" s="989"/>
      <c r="D374" s="990"/>
      <c r="E374" s="990"/>
      <c r="F374" s="991"/>
      <c r="G374" s="991"/>
    </row>
    <row r="375" spans="1:7" ht="15.75" x14ac:dyDescent="0.25">
      <c r="A375" s="989"/>
      <c r="B375" s="990"/>
      <c r="C375" s="989"/>
      <c r="D375" s="990"/>
      <c r="E375" s="990"/>
      <c r="F375" s="991"/>
      <c r="G375" s="991"/>
    </row>
    <row r="376" spans="1:7" ht="15.75" x14ac:dyDescent="0.25">
      <c r="A376" s="989"/>
      <c r="B376" s="990"/>
      <c r="C376" s="989"/>
      <c r="D376" s="990"/>
      <c r="E376" s="990"/>
      <c r="F376" s="991"/>
      <c r="G376" s="991"/>
    </row>
    <row r="377" spans="1:7" ht="15.75" x14ac:dyDescent="0.25">
      <c r="A377" s="989"/>
      <c r="B377" s="990"/>
      <c r="C377" s="989"/>
      <c r="D377" s="990"/>
      <c r="E377" s="990"/>
      <c r="F377" s="991"/>
      <c r="G377" s="991"/>
    </row>
    <row r="378" spans="1:7" ht="15.75" x14ac:dyDescent="0.25">
      <c r="A378" s="989"/>
      <c r="B378" s="990"/>
      <c r="C378" s="989"/>
      <c r="D378" s="990"/>
      <c r="E378" s="990"/>
      <c r="F378" s="991"/>
      <c r="G378" s="991"/>
    </row>
    <row r="379" spans="1:7" ht="15.75" x14ac:dyDescent="0.25">
      <c r="A379" s="989"/>
      <c r="B379" s="990"/>
      <c r="C379" s="989"/>
      <c r="D379" s="990"/>
      <c r="E379" s="990"/>
      <c r="F379" s="991"/>
      <c r="G379" s="991"/>
    </row>
    <row r="380" spans="1:7" ht="15.75" x14ac:dyDescent="0.25">
      <c r="A380" s="989"/>
      <c r="B380" s="990"/>
      <c r="C380" s="989"/>
      <c r="D380" s="990"/>
      <c r="E380" s="990"/>
      <c r="F380" s="991"/>
      <c r="G380" s="991"/>
    </row>
    <row r="381" spans="1:7" ht="15.75" x14ac:dyDescent="0.25">
      <c r="A381" s="989"/>
      <c r="B381" s="990"/>
      <c r="C381" s="989"/>
      <c r="D381" s="990"/>
      <c r="E381" s="990"/>
      <c r="F381" s="991"/>
      <c r="G381" s="991"/>
    </row>
    <row r="382" spans="1:7" ht="15.75" x14ac:dyDescent="0.25">
      <c r="A382" s="989"/>
      <c r="B382" s="990"/>
      <c r="C382" s="989"/>
      <c r="D382" s="990"/>
      <c r="E382" s="990"/>
      <c r="F382" s="991"/>
      <c r="G382" s="991"/>
    </row>
    <row r="383" spans="1:7" ht="15.75" x14ac:dyDescent="0.25">
      <c r="A383" s="989"/>
      <c r="B383" s="990"/>
      <c r="C383" s="989"/>
      <c r="D383" s="990"/>
      <c r="E383" s="990"/>
      <c r="F383" s="991"/>
      <c r="G383" s="991"/>
    </row>
    <row r="384" spans="1:7" ht="15.75" x14ac:dyDescent="0.25">
      <c r="A384" s="989"/>
      <c r="B384" s="990"/>
      <c r="C384" s="989"/>
      <c r="D384" s="990"/>
      <c r="E384" s="990"/>
      <c r="F384" s="991"/>
      <c r="G384" s="991"/>
    </row>
    <row r="385" spans="1:7" ht="15.75" x14ac:dyDescent="0.25">
      <c r="A385" s="989"/>
      <c r="B385" s="990"/>
      <c r="C385" s="989"/>
      <c r="D385" s="990"/>
      <c r="E385" s="990"/>
      <c r="F385" s="991"/>
      <c r="G385" s="991"/>
    </row>
    <row r="386" spans="1:7" ht="15.75" x14ac:dyDescent="0.25">
      <c r="A386" s="989"/>
      <c r="B386" s="990"/>
      <c r="C386" s="989"/>
      <c r="D386" s="990"/>
      <c r="E386" s="990"/>
      <c r="F386" s="991"/>
      <c r="G386" s="991"/>
    </row>
    <row r="387" spans="1:7" ht="15.75" x14ac:dyDescent="0.25">
      <c r="A387" s="989"/>
      <c r="B387" s="990"/>
      <c r="C387" s="989"/>
      <c r="D387" s="990"/>
      <c r="E387" s="990"/>
      <c r="F387" s="991"/>
      <c r="G387" s="991"/>
    </row>
    <row r="388" spans="1:7" ht="15.75" x14ac:dyDescent="0.25">
      <c r="A388" s="989"/>
      <c r="B388" s="990"/>
      <c r="C388" s="989"/>
      <c r="D388" s="990"/>
      <c r="E388" s="990"/>
      <c r="F388" s="991"/>
      <c r="G388" s="991"/>
    </row>
    <row r="389" spans="1:7" ht="15.75" x14ac:dyDescent="0.25">
      <c r="A389" s="989"/>
      <c r="B389" s="990"/>
      <c r="C389" s="989"/>
      <c r="D389" s="990"/>
      <c r="E389" s="990"/>
      <c r="F389" s="991"/>
      <c r="G389" s="991"/>
    </row>
    <row r="390" spans="1:7" ht="15.75" x14ac:dyDescent="0.25">
      <c r="A390" s="989"/>
      <c r="B390" s="990"/>
      <c r="C390" s="989"/>
      <c r="D390" s="990"/>
      <c r="E390" s="990"/>
      <c r="F390" s="991"/>
      <c r="G390" s="991"/>
    </row>
    <row r="391" spans="1:7" ht="15.75" x14ac:dyDescent="0.25">
      <c r="A391" s="989"/>
      <c r="B391" s="990"/>
      <c r="C391" s="989"/>
      <c r="D391" s="990"/>
      <c r="E391" s="990"/>
      <c r="F391" s="991"/>
      <c r="G391" s="991"/>
    </row>
    <row r="392" spans="1:7" ht="15.75" x14ac:dyDescent="0.25">
      <c r="A392" s="989"/>
      <c r="B392" s="990"/>
      <c r="C392" s="989"/>
      <c r="D392" s="990"/>
      <c r="E392" s="990"/>
      <c r="F392" s="991"/>
      <c r="G392" s="991"/>
    </row>
    <row r="393" spans="1:7" ht="15.75" x14ac:dyDescent="0.25">
      <c r="A393" s="989"/>
      <c r="B393" s="990"/>
      <c r="C393" s="989"/>
      <c r="D393" s="990"/>
      <c r="E393" s="990"/>
      <c r="F393" s="991"/>
      <c r="G393" s="991"/>
    </row>
    <row r="394" spans="1:7" ht="15.75" x14ac:dyDescent="0.25">
      <c r="A394" s="989"/>
      <c r="B394" s="990"/>
      <c r="C394" s="989"/>
      <c r="D394" s="990"/>
      <c r="E394" s="990"/>
      <c r="F394" s="991"/>
      <c r="G394" s="991"/>
    </row>
    <row r="395" spans="1:7" ht="15.75" x14ac:dyDescent="0.25">
      <c r="A395" s="989"/>
      <c r="B395" s="990"/>
      <c r="C395" s="989"/>
      <c r="D395" s="990"/>
      <c r="E395" s="990"/>
      <c r="F395" s="991"/>
      <c r="G395" s="991"/>
    </row>
    <row r="396" spans="1:7" ht="15.75" x14ac:dyDescent="0.25">
      <c r="A396" s="989"/>
      <c r="B396" s="990"/>
      <c r="C396" s="989"/>
      <c r="D396" s="990"/>
      <c r="E396" s="990"/>
      <c r="F396" s="991"/>
      <c r="G396" s="991"/>
    </row>
    <row r="397" spans="1:7" ht="15.75" x14ac:dyDescent="0.25">
      <c r="A397" s="989"/>
      <c r="B397" s="990"/>
      <c r="C397" s="989"/>
      <c r="D397" s="990"/>
      <c r="E397" s="990"/>
      <c r="F397" s="991"/>
      <c r="G397" s="991"/>
    </row>
    <row r="398" spans="1:7" ht="15.75" x14ac:dyDescent="0.25">
      <c r="A398" s="989"/>
      <c r="B398" s="990"/>
      <c r="C398" s="989"/>
      <c r="D398" s="990"/>
      <c r="E398" s="990"/>
      <c r="F398" s="991"/>
      <c r="G398" s="991"/>
    </row>
    <row r="399" spans="1:7" ht="15.75" x14ac:dyDescent="0.25">
      <c r="A399" s="989"/>
      <c r="B399" s="990"/>
      <c r="C399" s="989"/>
      <c r="D399" s="990"/>
      <c r="E399" s="990"/>
      <c r="F399" s="991"/>
      <c r="G399" s="991"/>
    </row>
    <row r="400" spans="1:7" ht="15.75" x14ac:dyDescent="0.25">
      <c r="A400" s="989"/>
      <c r="B400" s="990"/>
      <c r="C400" s="989"/>
      <c r="D400" s="990"/>
      <c r="E400" s="990"/>
      <c r="F400" s="991"/>
      <c r="G400" s="991"/>
    </row>
    <row r="401" spans="1:7" ht="15.75" x14ac:dyDescent="0.25">
      <c r="A401" s="989"/>
      <c r="B401" s="990"/>
      <c r="C401" s="989"/>
      <c r="D401" s="990"/>
      <c r="E401" s="990"/>
      <c r="F401" s="991"/>
      <c r="G401" s="991"/>
    </row>
    <row r="402" spans="1:7" ht="15.75" x14ac:dyDescent="0.25">
      <c r="A402" s="989"/>
      <c r="B402" s="990"/>
      <c r="C402" s="989"/>
      <c r="D402" s="990"/>
      <c r="E402" s="990"/>
      <c r="F402" s="991"/>
      <c r="G402" s="991"/>
    </row>
    <row r="403" spans="1:7" ht="15.75" x14ac:dyDescent="0.25">
      <c r="A403" s="989"/>
      <c r="B403" s="990"/>
      <c r="C403" s="989"/>
      <c r="D403" s="990"/>
      <c r="E403" s="990"/>
      <c r="F403" s="991"/>
      <c r="G403" s="991"/>
    </row>
    <row r="404" spans="1:7" ht="15.75" x14ac:dyDescent="0.25">
      <c r="A404" s="989"/>
      <c r="B404" s="990"/>
      <c r="C404" s="989"/>
      <c r="D404" s="990"/>
      <c r="E404" s="990"/>
      <c r="F404" s="991"/>
      <c r="G404" s="991"/>
    </row>
    <row r="405" spans="1:7" ht="15.75" x14ac:dyDescent="0.25">
      <c r="A405" s="989"/>
      <c r="B405" s="990"/>
      <c r="C405" s="989"/>
      <c r="D405" s="990"/>
      <c r="E405" s="990"/>
      <c r="F405" s="991"/>
      <c r="G405" s="991"/>
    </row>
    <row r="406" spans="1:7" ht="15.75" x14ac:dyDescent="0.25">
      <c r="A406" s="989"/>
      <c r="B406" s="990"/>
      <c r="C406" s="989"/>
      <c r="D406" s="990"/>
      <c r="E406" s="990"/>
      <c r="F406" s="991"/>
      <c r="G406" s="991"/>
    </row>
    <row r="407" spans="1:7" ht="15.75" x14ac:dyDescent="0.25">
      <c r="A407" s="989"/>
      <c r="B407" s="990"/>
      <c r="C407" s="989"/>
      <c r="D407" s="990"/>
      <c r="E407" s="990"/>
      <c r="F407" s="991"/>
      <c r="G407" s="991"/>
    </row>
    <row r="408" spans="1:7" ht="15.75" x14ac:dyDescent="0.25">
      <c r="A408" s="989"/>
      <c r="B408" s="990"/>
      <c r="C408" s="989"/>
      <c r="D408" s="990"/>
      <c r="E408" s="990"/>
      <c r="F408" s="991"/>
      <c r="G408" s="991"/>
    </row>
    <row r="409" spans="1:7" ht="15.75" x14ac:dyDescent="0.25">
      <c r="A409" s="989"/>
      <c r="B409" s="990"/>
      <c r="C409" s="989"/>
      <c r="D409" s="990"/>
      <c r="E409" s="990"/>
      <c r="F409" s="991"/>
      <c r="G409" s="991"/>
    </row>
    <row r="410" spans="1:7" ht="15.75" x14ac:dyDescent="0.25">
      <c r="A410" s="989"/>
      <c r="B410" s="990"/>
      <c r="C410" s="989"/>
      <c r="D410" s="990"/>
      <c r="E410" s="990"/>
      <c r="F410" s="991"/>
      <c r="G410" s="991"/>
    </row>
    <row r="411" spans="1:7" ht="15.75" x14ac:dyDescent="0.25">
      <c r="A411" s="989"/>
      <c r="B411" s="990"/>
      <c r="C411" s="989"/>
      <c r="D411" s="990"/>
      <c r="E411" s="990"/>
      <c r="F411" s="991"/>
      <c r="G411" s="991"/>
    </row>
    <row r="412" spans="1:7" ht="15.75" x14ac:dyDescent="0.25">
      <c r="A412" s="989"/>
      <c r="B412" s="990"/>
      <c r="C412" s="989"/>
      <c r="D412" s="990"/>
      <c r="E412" s="990"/>
      <c r="F412" s="991"/>
      <c r="G412" s="991"/>
    </row>
    <row r="413" spans="1:7" ht="15.75" x14ac:dyDescent="0.25">
      <c r="A413" s="989"/>
      <c r="B413" s="990"/>
      <c r="C413" s="989"/>
      <c r="D413" s="990"/>
      <c r="E413" s="990"/>
      <c r="F413" s="991"/>
      <c r="G413" s="991"/>
    </row>
    <row r="414" spans="1:7" ht="15.75" x14ac:dyDescent="0.25">
      <c r="A414" s="989"/>
      <c r="B414" s="990"/>
      <c r="C414" s="989"/>
      <c r="D414" s="990"/>
      <c r="E414" s="990"/>
      <c r="F414" s="991"/>
      <c r="G414" s="991"/>
    </row>
    <row r="415" spans="1:7" ht="15.75" x14ac:dyDescent="0.25">
      <c r="A415" s="989"/>
      <c r="B415" s="990"/>
      <c r="C415" s="989"/>
      <c r="D415" s="990"/>
      <c r="E415" s="990"/>
      <c r="F415" s="991"/>
      <c r="G415" s="991"/>
    </row>
    <row r="416" spans="1:7" ht="15.75" x14ac:dyDescent="0.25">
      <c r="A416" s="989"/>
      <c r="B416" s="990"/>
      <c r="C416" s="989"/>
      <c r="D416" s="990"/>
      <c r="E416" s="990"/>
      <c r="F416" s="991"/>
      <c r="G416" s="991"/>
    </row>
    <row r="417" spans="1:7" ht="15.75" x14ac:dyDescent="0.25">
      <c r="A417" s="989"/>
      <c r="B417" s="990"/>
      <c r="C417" s="989"/>
      <c r="D417" s="990"/>
      <c r="E417" s="990"/>
      <c r="F417" s="991"/>
      <c r="G417" s="991"/>
    </row>
    <row r="418" spans="1:7" ht="15.75" x14ac:dyDescent="0.25">
      <c r="A418" s="989"/>
      <c r="B418" s="990"/>
      <c r="C418" s="989"/>
      <c r="D418" s="990"/>
      <c r="E418" s="990"/>
      <c r="F418" s="991"/>
      <c r="G418" s="991"/>
    </row>
    <row r="419" spans="1:7" ht="15.75" x14ac:dyDescent="0.25">
      <c r="A419" s="989"/>
      <c r="B419" s="990"/>
      <c r="C419" s="989"/>
      <c r="D419" s="990"/>
      <c r="E419" s="990"/>
      <c r="F419" s="991"/>
      <c r="G419" s="991"/>
    </row>
    <row r="420" spans="1:7" ht="15.75" x14ac:dyDescent="0.25">
      <c r="A420" s="989"/>
      <c r="B420" s="990"/>
      <c r="C420" s="989"/>
      <c r="D420" s="990"/>
      <c r="E420" s="990"/>
      <c r="F420" s="991"/>
      <c r="G420" s="991"/>
    </row>
    <row r="421" spans="1:7" ht="15.75" x14ac:dyDescent="0.25">
      <c r="A421" s="989"/>
      <c r="B421" s="990"/>
      <c r="C421" s="989"/>
      <c r="D421" s="990"/>
      <c r="E421" s="990"/>
      <c r="F421" s="991"/>
      <c r="G421" s="991"/>
    </row>
    <row r="422" spans="1:7" ht="15.75" x14ac:dyDescent="0.25">
      <c r="A422" s="989"/>
      <c r="B422" s="990"/>
      <c r="C422" s="989"/>
      <c r="D422" s="990"/>
      <c r="E422" s="990"/>
      <c r="F422" s="991"/>
      <c r="G422" s="991"/>
    </row>
    <row r="423" spans="1:7" ht="15.75" x14ac:dyDescent="0.25">
      <c r="A423" s="989"/>
      <c r="B423" s="990"/>
      <c r="C423" s="989"/>
      <c r="D423" s="990"/>
      <c r="E423" s="990"/>
      <c r="F423" s="991"/>
      <c r="G423" s="991"/>
    </row>
    <row r="424" spans="1:7" ht="15.75" x14ac:dyDescent="0.25">
      <c r="A424" s="989"/>
      <c r="B424" s="990"/>
      <c r="C424" s="989"/>
      <c r="D424" s="990"/>
      <c r="E424" s="990"/>
      <c r="F424" s="991"/>
      <c r="G424" s="991"/>
    </row>
    <row r="425" spans="1:7" ht="15.75" x14ac:dyDescent="0.25">
      <c r="A425" s="989"/>
      <c r="B425" s="990"/>
      <c r="C425" s="989"/>
      <c r="D425" s="990"/>
      <c r="E425" s="990"/>
      <c r="F425" s="991"/>
      <c r="G425" s="991"/>
    </row>
    <row r="426" spans="1:7" ht="15.75" x14ac:dyDescent="0.25">
      <c r="A426" s="989"/>
      <c r="B426" s="990"/>
      <c r="C426" s="989"/>
      <c r="D426" s="990"/>
      <c r="E426" s="990"/>
      <c r="F426" s="991"/>
      <c r="G426" s="991"/>
    </row>
    <row r="427" spans="1:7" ht="15.75" x14ac:dyDescent="0.25">
      <c r="A427" s="989"/>
      <c r="B427" s="990"/>
      <c r="C427" s="989"/>
      <c r="D427" s="990"/>
      <c r="E427" s="990"/>
      <c r="F427" s="991"/>
      <c r="G427" s="991"/>
    </row>
    <row r="428" spans="1:7" ht="15.75" x14ac:dyDescent="0.25">
      <c r="A428" s="989"/>
      <c r="B428" s="990"/>
      <c r="C428" s="989"/>
      <c r="D428" s="990"/>
      <c r="E428" s="990"/>
      <c r="F428" s="991"/>
      <c r="G428" s="991"/>
    </row>
    <row r="429" spans="1:7" ht="15.75" x14ac:dyDescent="0.25">
      <c r="A429" s="989"/>
      <c r="B429" s="990"/>
      <c r="C429" s="989"/>
      <c r="D429" s="990"/>
      <c r="E429" s="990"/>
      <c r="F429" s="991"/>
      <c r="G429" s="991"/>
    </row>
    <row r="430" spans="1:7" ht="15.75" x14ac:dyDescent="0.25">
      <c r="A430" s="989"/>
      <c r="B430" s="990"/>
      <c r="C430" s="989"/>
      <c r="D430" s="990"/>
      <c r="E430" s="990"/>
      <c r="F430" s="991"/>
      <c r="G430" s="991"/>
    </row>
    <row r="431" spans="1:7" ht="15.75" x14ac:dyDescent="0.25">
      <c r="A431" s="989"/>
      <c r="B431" s="990"/>
      <c r="C431" s="989"/>
      <c r="D431" s="990"/>
      <c r="E431" s="990"/>
      <c r="F431" s="991"/>
      <c r="G431" s="991"/>
    </row>
    <row r="432" spans="1:7" ht="15.75" x14ac:dyDescent="0.25">
      <c r="A432" s="989"/>
      <c r="B432" s="990"/>
      <c r="C432" s="989"/>
      <c r="D432" s="990"/>
      <c r="E432" s="990"/>
      <c r="F432" s="991"/>
      <c r="G432" s="991"/>
    </row>
    <row r="433" spans="1:7" ht="15.75" x14ac:dyDescent="0.25">
      <c r="A433" s="989"/>
      <c r="B433" s="990"/>
      <c r="C433" s="989"/>
      <c r="D433" s="990"/>
      <c r="E433" s="990"/>
      <c r="F433" s="991"/>
      <c r="G433" s="991"/>
    </row>
    <row r="434" spans="1:7" ht="15.75" x14ac:dyDescent="0.25">
      <c r="A434" s="989"/>
      <c r="B434" s="990"/>
      <c r="C434" s="989"/>
      <c r="D434" s="990"/>
      <c r="E434" s="990"/>
      <c r="F434" s="991"/>
      <c r="G434" s="991"/>
    </row>
    <row r="435" spans="1:7" ht="15.75" x14ac:dyDescent="0.25">
      <c r="A435" s="989"/>
      <c r="B435" s="990"/>
      <c r="C435" s="989"/>
      <c r="D435" s="990"/>
      <c r="E435" s="990"/>
      <c r="F435" s="991"/>
      <c r="G435" s="991"/>
    </row>
    <row r="436" spans="1:7" ht="15.75" x14ac:dyDescent="0.25">
      <c r="A436" s="989"/>
      <c r="B436" s="990"/>
      <c r="C436" s="989"/>
      <c r="D436" s="990"/>
      <c r="E436" s="990"/>
      <c r="F436" s="991"/>
      <c r="G436" s="991"/>
    </row>
    <row r="437" spans="1:7" ht="15.75" x14ac:dyDescent="0.25">
      <c r="A437" s="989"/>
      <c r="B437" s="990"/>
      <c r="C437" s="989"/>
      <c r="D437" s="990"/>
      <c r="E437" s="990"/>
      <c r="F437" s="991"/>
      <c r="G437" s="991"/>
    </row>
    <row r="438" spans="1:7" ht="15.75" x14ac:dyDescent="0.25">
      <c r="A438" s="989"/>
      <c r="B438" s="990"/>
      <c r="C438" s="989"/>
      <c r="D438" s="990"/>
      <c r="E438" s="990"/>
      <c r="F438" s="991"/>
      <c r="G438" s="991"/>
    </row>
    <row r="439" spans="1:7" ht="15.75" x14ac:dyDescent="0.25">
      <c r="A439" s="989"/>
      <c r="B439" s="990"/>
      <c r="C439" s="989"/>
      <c r="D439" s="990"/>
      <c r="E439" s="990"/>
      <c r="F439" s="991"/>
      <c r="G439" s="991"/>
    </row>
    <row r="440" spans="1:7" ht="15.75" x14ac:dyDescent="0.25">
      <c r="A440" s="989"/>
      <c r="B440" s="990"/>
      <c r="C440" s="989"/>
      <c r="D440" s="990"/>
      <c r="E440" s="990"/>
      <c r="F440" s="991"/>
      <c r="G440" s="991"/>
    </row>
    <row r="441" spans="1:7" ht="15.75" x14ac:dyDescent="0.25">
      <c r="A441" s="989"/>
      <c r="B441" s="990"/>
      <c r="C441" s="989"/>
      <c r="D441" s="990"/>
      <c r="E441" s="990"/>
      <c r="F441" s="991"/>
      <c r="G441" s="991"/>
    </row>
    <row r="442" spans="1:7" ht="15.75" x14ac:dyDescent="0.25">
      <c r="A442" s="989"/>
      <c r="B442" s="990"/>
      <c r="C442" s="989"/>
      <c r="D442" s="990"/>
      <c r="E442" s="990"/>
      <c r="F442" s="991"/>
      <c r="G442" s="991"/>
    </row>
    <row r="443" spans="1:7" ht="15.75" x14ac:dyDescent="0.25">
      <c r="A443" s="989"/>
      <c r="B443" s="990"/>
      <c r="C443" s="989"/>
      <c r="D443" s="990"/>
      <c r="E443" s="990"/>
      <c r="F443" s="991"/>
      <c r="G443" s="991"/>
    </row>
    <row r="444" spans="1:7" ht="15.75" x14ac:dyDescent="0.25">
      <c r="A444" s="989"/>
      <c r="B444" s="990"/>
      <c r="C444" s="989"/>
      <c r="D444" s="990"/>
      <c r="E444" s="990"/>
      <c r="F444" s="991"/>
      <c r="G444" s="991"/>
    </row>
    <row r="445" spans="1:7" ht="15.75" x14ac:dyDescent="0.25">
      <c r="A445" s="989"/>
      <c r="B445" s="990"/>
      <c r="C445" s="989"/>
      <c r="D445" s="990"/>
      <c r="E445" s="990"/>
      <c r="F445" s="991"/>
      <c r="G445" s="991"/>
    </row>
    <row r="446" spans="1:7" ht="15.75" x14ac:dyDescent="0.25">
      <c r="A446" s="989"/>
      <c r="B446" s="990"/>
      <c r="C446" s="989"/>
      <c r="D446" s="990"/>
      <c r="E446" s="990"/>
      <c r="F446" s="991"/>
      <c r="G446" s="991"/>
    </row>
    <row r="447" spans="1:7" ht="15.75" x14ac:dyDescent="0.25">
      <c r="A447" s="989"/>
      <c r="B447" s="990"/>
      <c r="C447" s="989"/>
      <c r="D447" s="990"/>
      <c r="E447" s="990"/>
      <c r="F447" s="991"/>
      <c r="G447" s="991"/>
    </row>
    <row r="448" spans="1:7" ht="15.75" x14ac:dyDescent="0.25">
      <c r="A448" s="989"/>
      <c r="B448" s="990"/>
      <c r="C448" s="989"/>
      <c r="D448" s="990"/>
      <c r="E448" s="990"/>
      <c r="F448" s="991"/>
      <c r="G448" s="991"/>
    </row>
    <row r="449" spans="1:7" ht="15.75" x14ac:dyDescent="0.25">
      <c r="A449" s="989"/>
      <c r="B449" s="990"/>
      <c r="C449" s="989"/>
      <c r="D449" s="990"/>
      <c r="E449" s="990"/>
      <c r="F449" s="991"/>
      <c r="G449" s="991"/>
    </row>
    <row r="450" spans="1:7" ht="15.75" x14ac:dyDescent="0.25">
      <c r="A450" s="989"/>
      <c r="B450" s="990"/>
      <c r="C450" s="989"/>
      <c r="D450" s="990"/>
      <c r="E450" s="990"/>
      <c r="F450" s="991"/>
      <c r="G450" s="991"/>
    </row>
    <row r="451" spans="1:7" ht="15.75" x14ac:dyDescent="0.25">
      <c r="A451" s="989"/>
      <c r="B451" s="990"/>
      <c r="C451" s="989"/>
      <c r="D451" s="990"/>
      <c r="E451" s="990"/>
      <c r="F451" s="991"/>
      <c r="G451" s="991"/>
    </row>
    <row r="452" spans="1:7" ht="15.75" x14ac:dyDescent="0.25">
      <c r="A452" s="989"/>
      <c r="B452" s="990"/>
      <c r="C452" s="989"/>
      <c r="D452" s="990"/>
      <c r="E452" s="990"/>
      <c r="F452" s="991"/>
      <c r="G452" s="991"/>
    </row>
    <row r="453" spans="1:7" ht="15.75" x14ac:dyDescent="0.25">
      <c r="A453" s="989"/>
      <c r="B453" s="990"/>
      <c r="C453" s="989"/>
      <c r="D453" s="990"/>
      <c r="E453" s="990"/>
      <c r="F453" s="991"/>
      <c r="G453" s="991"/>
    </row>
    <row r="454" spans="1:7" ht="15.75" x14ac:dyDescent="0.25">
      <c r="A454" s="989"/>
      <c r="B454" s="990"/>
      <c r="C454" s="989"/>
      <c r="D454" s="990"/>
      <c r="E454" s="990"/>
      <c r="F454" s="991"/>
      <c r="G454" s="991"/>
    </row>
    <row r="455" spans="1:7" ht="15.75" x14ac:dyDescent="0.25">
      <c r="A455" s="989"/>
      <c r="B455" s="990"/>
      <c r="C455" s="989"/>
      <c r="D455" s="990"/>
      <c r="E455" s="990"/>
      <c r="F455" s="991"/>
      <c r="G455" s="991"/>
    </row>
    <row r="456" spans="1:7" ht="15.75" x14ac:dyDescent="0.25">
      <c r="A456" s="989"/>
      <c r="B456" s="990"/>
      <c r="C456" s="989"/>
      <c r="D456" s="990"/>
      <c r="E456" s="990"/>
      <c r="F456" s="991"/>
      <c r="G456" s="991"/>
    </row>
    <row r="457" spans="1:7" ht="15.75" x14ac:dyDescent="0.25">
      <c r="A457" s="989"/>
      <c r="B457" s="990"/>
      <c r="C457" s="989"/>
      <c r="D457" s="990"/>
      <c r="E457" s="990"/>
      <c r="F457" s="991"/>
      <c r="G457" s="991"/>
    </row>
    <row r="458" spans="1:7" ht="15.75" x14ac:dyDescent="0.25">
      <c r="A458" s="989"/>
      <c r="B458" s="990"/>
      <c r="C458" s="989"/>
      <c r="D458" s="990"/>
      <c r="E458" s="990"/>
      <c r="F458" s="991"/>
      <c r="G458" s="991"/>
    </row>
    <row r="459" spans="1:7" ht="15.75" x14ac:dyDescent="0.25">
      <c r="A459" s="989"/>
      <c r="B459" s="990"/>
      <c r="C459" s="989"/>
      <c r="D459" s="990"/>
      <c r="E459" s="990"/>
      <c r="F459" s="991"/>
      <c r="G459" s="991"/>
    </row>
    <row r="460" spans="1:7" ht="15.75" x14ac:dyDescent="0.25">
      <c r="A460" s="989"/>
      <c r="B460" s="990"/>
      <c r="C460" s="989"/>
      <c r="D460" s="990"/>
      <c r="E460" s="990"/>
      <c r="F460" s="991"/>
      <c r="G460" s="991"/>
    </row>
    <row r="461" spans="1:7" ht="15.75" x14ac:dyDescent="0.25">
      <c r="A461" s="989"/>
      <c r="B461" s="990"/>
      <c r="C461" s="989"/>
      <c r="D461" s="990"/>
      <c r="E461" s="990"/>
      <c r="F461" s="991"/>
      <c r="G461" s="991"/>
    </row>
    <row r="462" spans="1:7" ht="15.75" x14ac:dyDescent="0.25">
      <c r="A462" s="989"/>
      <c r="B462" s="990"/>
      <c r="C462" s="989"/>
      <c r="D462" s="990"/>
      <c r="E462" s="990"/>
      <c r="F462" s="991"/>
      <c r="G462" s="991"/>
    </row>
    <row r="463" spans="1:7" ht="15.75" x14ac:dyDescent="0.25">
      <c r="A463" s="989"/>
      <c r="B463" s="990"/>
      <c r="C463" s="989"/>
      <c r="D463" s="990"/>
      <c r="E463" s="990"/>
      <c r="F463" s="991"/>
      <c r="G463" s="991"/>
    </row>
    <row r="464" spans="1:7" ht="15.75" x14ac:dyDescent="0.25">
      <c r="A464" s="989"/>
      <c r="B464" s="990"/>
      <c r="C464" s="989"/>
      <c r="D464" s="990"/>
      <c r="E464" s="990"/>
      <c r="F464" s="991"/>
      <c r="G464" s="991"/>
    </row>
    <row r="465" spans="1:7" ht="15.75" x14ac:dyDescent="0.25">
      <c r="A465" s="989"/>
      <c r="B465" s="990"/>
      <c r="C465" s="989"/>
      <c r="D465" s="990"/>
      <c r="E465" s="990"/>
      <c r="F465" s="991"/>
      <c r="G465" s="991"/>
    </row>
    <row r="466" spans="1:7" ht="15.75" x14ac:dyDescent="0.25">
      <c r="A466" s="989"/>
      <c r="B466" s="990"/>
      <c r="C466" s="989"/>
      <c r="D466" s="990"/>
      <c r="E466" s="990"/>
      <c r="F466" s="991"/>
      <c r="G466" s="991"/>
    </row>
    <row r="467" spans="1:7" ht="15.75" x14ac:dyDescent="0.25">
      <c r="A467" s="989"/>
      <c r="B467" s="990"/>
      <c r="C467" s="989"/>
      <c r="D467" s="990"/>
      <c r="E467" s="990"/>
      <c r="F467" s="991"/>
      <c r="G467" s="991"/>
    </row>
    <row r="468" spans="1:7" ht="15.75" x14ac:dyDescent="0.25">
      <c r="A468" s="989"/>
      <c r="B468" s="990"/>
      <c r="C468" s="989"/>
      <c r="D468" s="990"/>
      <c r="E468" s="990"/>
      <c r="F468" s="991"/>
      <c r="G468" s="991"/>
    </row>
    <row r="469" spans="1:7" ht="15.75" x14ac:dyDescent="0.25">
      <c r="A469" s="989"/>
      <c r="B469" s="990"/>
      <c r="C469" s="989"/>
      <c r="D469" s="990"/>
      <c r="E469" s="990"/>
      <c r="F469" s="991"/>
      <c r="G469" s="991"/>
    </row>
    <row r="470" spans="1:7" ht="15.75" x14ac:dyDescent="0.25">
      <c r="A470" s="989"/>
      <c r="B470" s="990"/>
      <c r="C470" s="989"/>
      <c r="D470" s="990"/>
      <c r="E470" s="990"/>
      <c r="F470" s="991"/>
      <c r="G470" s="991"/>
    </row>
    <row r="471" spans="1:7" ht="15.75" x14ac:dyDescent="0.25">
      <c r="A471" s="989"/>
      <c r="B471" s="990"/>
      <c r="C471" s="989"/>
      <c r="D471" s="990"/>
      <c r="E471" s="990"/>
      <c r="F471" s="991"/>
      <c r="G471" s="991"/>
    </row>
    <row r="472" spans="1:7" ht="15.75" x14ac:dyDescent="0.25">
      <c r="A472" s="989"/>
      <c r="B472" s="990"/>
      <c r="C472" s="989"/>
      <c r="D472" s="990"/>
      <c r="E472" s="990"/>
      <c r="F472" s="991"/>
      <c r="G472" s="991"/>
    </row>
    <row r="473" spans="1:7" ht="15.75" x14ac:dyDescent="0.25">
      <c r="A473" s="989"/>
      <c r="B473" s="990"/>
      <c r="C473" s="989"/>
      <c r="D473" s="990"/>
      <c r="E473" s="990"/>
      <c r="F473" s="991"/>
      <c r="G473" s="991"/>
    </row>
    <row r="474" spans="1:7" ht="15.75" x14ac:dyDescent="0.25">
      <c r="A474" s="989"/>
      <c r="B474" s="990"/>
      <c r="C474" s="989"/>
      <c r="D474" s="990"/>
      <c r="E474" s="990"/>
      <c r="F474" s="991"/>
      <c r="G474" s="991"/>
    </row>
    <row r="475" spans="1:7" ht="15.75" x14ac:dyDescent="0.25">
      <c r="A475" s="989"/>
      <c r="B475" s="990"/>
      <c r="C475" s="989"/>
      <c r="D475" s="990"/>
      <c r="E475" s="990"/>
      <c r="F475" s="991"/>
      <c r="G475" s="991"/>
    </row>
    <row r="476" spans="1:7" ht="15.75" x14ac:dyDescent="0.25">
      <c r="A476" s="989"/>
      <c r="B476" s="990"/>
      <c r="C476" s="989"/>
      <c r="D476" s="990"/>
      <c r="E476" s="990"/>
      <c r="F476" s="991"/>
      <c r="G476" s="991"/>
    </row>
    <row r="477" spans="1:7" ht="15.75" x14ac:dyDescent="0.25">
      <c r="A477" s="989"/>
      <c r="B477" s="990"/>
      <c r="C477" s="989"/>
      <c r="D477" s="990"/>
      <c r="E477" s="990"/>
      <c r="F477" s="991"/>
      <c r="G477" s="991"/>
    </row>
    <row r="478" spans="1:7" ht="15.75" x14ac:dyDescent="0.25">
      <c r="A478" s="989"/>
      <c r="B478" s="990"/>
      <c r="C478" s="989"/>
      <c r="D478" s="990"/>
      <c r="E478" s="990"/>
      <c r="F478" s="991"/>
      <c r="G478" s="991"/>
    </row>
    <row r="479" spans="1:7" ht="15.75" x14ac:dyDescent="0.25">
      <c r="A479" s="989"/>
      <c r="B479" s="990"/>
      <c r="C479" s="989"/>
      <c r="D479" s="990"/>
      <c r="E479" s="990"/>
      <c r="F479" s="991"/>
      <c r="G479" s="991"/>
    </row>
    <row r="480" spans="1:7" ht="15.75" x14ac:dyDescent="0.25">
      <c r="A480" s="989"/>
      <c r="B480" s="990"/>
      <c r="C480" s="989"/>
      <c r="D480" s="990"/>
      <c r="E480" s="990"/>
      <c r="F480" s="991"/>
      <c r="G480" s="991"/>
    </row>
    <row r="481" spans="1:7" ht="15.75" x14ac:dyDescent="0.25">
      <c r="A481" s="989"/>
      <c r="B481" s="990"/>
      <c r="C481" s="989"/>
      <c r="D481" s="990"/>
      <c r="E481" s="990"/>
      <c r="F481" s="991"/>
      <c r="G481" s="991"/>
    </row>
    <row r="482" spans="1:7" ht="15.75" x14ac:dyDescent="0.25">
      <c r="A482" s="989"/>
      <c r="B482" s="990"/>
      <c r="C482" s="989"/>
      <c r="D482" s="990"/>
      <c r="E482" s="990"/>
      <c r="F482" s="991"/>
      <c r="G482" s="991"/>
    </row>
    <row r="483" spans="1:7" ht="15.75" x14ac:dyDescent="0.25">
      <c r="A483" s="989"/>
      <c r="B483" s="990"/>
      <c r="C483" s="989"/>
      <c r="D483" s="990"/>
      <c r="E483" s="990"/>
      <c r="F483" s="991"/>
      <c r="G483" s="991"/>
    </row>
    <row r="484" spans="1:7" ht="15.75" x14ac:dyDescent="0.25">
      <c r="A484" s="989"/>
      <c r="B484" s="990"/>
      <c r="C484" s="989"/>
      <c r="D484" s="990"/>
      <c r="E484" s="990"/>
      <c r="F484" s="991"/>
      <c r="G484" s="991"/>
    </row>
    <row r="485" spans="1:7" ht="15.75" x14ac:dyDescent="0.25">
      <c r="A485" s="989"/>
      <c r="B485" s="990"/>
      <c r="C485" s="989"/>
      <c r="D485" s="990"/>
      <c r="E485" s="990"/>
      <c r="F485" s="991"/>
      <c r="G485" s="991"/>
    </row>
    <row r="486" spans="1:7" ht="15.75" x14ac:dyDescent="0.25">
      <c r="A486" s="989"/>
      <c r="B486" s="990"/>
      <c r="C486" s="989"/>
      <c r="D486" s="990"/>
      <c r="E486" s="990"/>
      <c r="F486" s="991"/>
      <c r="G486" s="991"/>
    </row>
    <row r="487" spans="1:7" ht="15.75" x14ac:dyDescent="0.25">
      <c r="A487" s="989"/>
      <c r="B487" s="990"/>
      <c r="C487" s="989"/>
      <c r="D487" s="990"/>
      <c r="E487" s="990"/>
      <c r="F487" s="991"/>
      <c r="G487" s="991"/>
    </row>
    <row r="488" spans="1:7" ht="15.75" x14ac:dyDescent="0.25">
      <c r="A488" s="989"/>
      <c r="B488" s="990"/>
      <c r="C488" s="989"/>
      <c r="D488" s="990"/>
      <c r="E488" s="990"/>
      <c r="F488" s="991"/>
      <c r="G488" s="991"/>
    </row>
    <row r="489" spans="1:7" ht="15.75" x14ac:dyDescent="0.25">
      <c r="A489" s="989"/>
      <c r="B489" s="990"/>
      <c r="C489" s="989"/>
      <c r="D489" s="990"/>
      <c r="E489" s="990"/>
      <c r="F489" s="991"/>
      <c r="G489" s="991"/>
    </row>
    <row r="490" spans="1:7" ht="15.75" x14ac:dyDescent="0.25">
      <c r="A490" s="989"/>
      <c r="B490" s="990"/>
      <c r="C490" s="989"/>
      <c r="D490" s="990"/>
      <c r="E490" s="990"/>
      <c r="F490" s="991"/>
      <c r="G490" s="991"/>
    </row>
    <row r="491" spans="1:7" ht="15.75" x14ac:dyDescent="0.25">
      <c r="A491" s="989"/>
      <c r="B491" s="990"/>
      <c r="C491" s="989"/>
      <c r="D491" s="990"/>
      <c r="E491" s="990"/>
      <c r="F491" s="991"/>
      <c r="G491" s="991"/>
    </row>
    <row r="492" spans="1:7" ht="15.75" x14ac:dyDescent="0.25">
      <c r="A492" s="989"/>
      <c r="B492" s="990"/>
      <c r="C492" s="989"/>
      <c r="D492" s="990"/>
      <c r="E492" s="990"/>
      <c r="F492" s="991"/>
      <c r="G492" s="991"/>
    </row>
    <row r="493" spans="1:7" ht="15.75" x14ac:dyDescent="0.25">
      <c r="A493" s="989"/>
      <c r="B493" s="990"/>
      <c r="C493" s="989"/>
      <c r="D493" s="990"/>
      <c r="E493" s="990"/>
      <c r="F493" s="991"/>
      <c r="G493" s="991"/>
    </row>
    <row r="494" spans="1:7" ht="15.75" x14ac:dyDescent="0.25">
      <c r="A494" s="989"/>
      <c r="B494" s="990"/>
      <c r="C494" s="989"/>
      <c r="D494" s="990"/>
      <c r="E494" s="990"/>
      <c r="F494" s="991"/>
      <c r="G494" s="991"/>
    </row>
    <row r="495" spans="1:7" ht="15.75" x14ac:dyDescent="0.25">
      <c r="A495" s="989"/>
      <c r="B495" s="990"/>
      <c r="C495" s="989"/>
      <c r="D495" s="990"/>
      <c r="E495" s="990"/>
      <c r="F495" s="991"/>
      <c r="G495" s="991"/>
    </row>
    <row r="496" spans="1:7" ht="15.75" x14ac:dyDescent="0.25">
      <c r="A496" s="989"/>
      <c r="B496" s="990"/>
      <c r="C496" s="989"/>
      <c r="D496" s="990"/>
      <c r="E496" s="990"/>
      <c r="F496" s="991"/>
      <c r="G496" s="991"/>
    </row>
    <row r="497" spans="1:7" ht="15.75" x14ac:dyDescent="0.25">
      <c r="A497" s="989"/>
      <c r="B497" s="990"/>
      <c r="C497" s="989"/>
      <c r="D497" s="990"/>
      <c r="E497" s="990"/>
      <c r="F497" s="991"/>
      <c r="G497" s="991"/>
    </row>
    <row r="498" spans="1:7" ht="15.75" x14ac:dyDescent="0.25">
      <c r="A498" s="989"/>
      <c r="B498" s="990"/>
      <c r="C498" s="989"/>
      <c r="D498" s="990"/>
      <c r="E498" s="990"/>
      <c r="F498" s="991"/>
      <c r="G498" s="991"/>
    </row>
    <row r="499" spans="1:7" ht="15.75" x14ac:dyDescent="0.25">
      <c r="A499" s="989"/>
      <c r="B499" s="990"/>
      <c r="C499" s="989"/>
      <c r="D499" s="990"/>
      <c r="E499" s="990"/>
      <c r="F499" s="991"/>
      <c r="G499" s="991"/>
    </row>
    <row r="500" spans="1:7" ht="15.75" x14ac:dyDescent="0.25">
      <c r="A500" s="989"/>
      <c r="B500" s="990"/>
      <c r="C500" s="989"/>
      <c r="D500" s="990"/>
      <c r="E500" s="990"/>
      <c r="F500" s="991"/>
      <c r="G500" s="991"/>
    </row>
    <row r="501" spans="1:7" ht="15.75" x14ac:dyDescent="0.25">
      <c r="A501" s="989"/>
      <c r="B501" s="990"/>
      <c r="C501" s="989"/>
      <c r="D501" s="990"/>
      <c r="E501" s="990"/>
      <c r="F501" s="991"/>
      <c r="G501" s="991"/>
    </row>
    <row r="502" spans="1:7" ht="15.75" x14ac:dyDescent="0.25">
      <c r="A502" s="989"/>
      <c r="B502" s="990"/>
      <c r="C502" s="989"/>
      <c r="D502" s="990"/>
      <c r="E502" s="990"/>
      <c r="F502" s="991"/>
      <c r="G502" s="991"/>
    </row>
    <row r="503" spans="1:7" ht="15.75" x14ac:dyDescent="0.25">
      <c r="A503" s="989"/>
      <c r="B503" s="990"/>
      <c r="C503" s="989"/>
      <c r="D503" s="990"/>
      <c r="E503" s="990"/>
      <c r="F503" s="991"/>
      <c r="G503" s="991"/>
    </row>
    <row r="504" spans="1:7" ht="15.75" x14ac:dyDescent="0.25">
      <c r="A504" s="989"/>
      <c r="B504" s="990"/>
      <c r="C504" s="989"/>
      <c r="D504" s="990"/>
      <c r="E504" s="990"/>
      <c r="F504" s="991"/>
      <c r="G504" s="991"/>
    </row>
    <row r="505" spans="1:7" ht="15.75" x14ac:dyDescent="0.25">
      <c r="A505" s="989"/>
      <c r="B505" s="990"/>
      <c r="C505" s="989"/>
      <c r="D505" s="990"/>
      <c r="E505" s="990"/>
      <c r="F505" s="991"/>
      <c r="G505" s="991"/>
    </row>
    <row r="506" spans="1:7" ht="15.75" x14ac:dyDescent="0.25">
      <c r="A506" s="989"/>
      <c r="B506" s="990"/>
      <c r="C506" s="989"/>
      <c r="D506" s="990"/>
      <c r="E506" s="990"/>
      <c r="F506" s="991"/>
      <c r="G506" s="991"/>
    </row>
    <row r="507" spans="1:7" ht="15.75" x14ac:dyDescent="0.25">
      <c r="A507" s="989"/>
      <c r="B507" s="990"/>
      <c r="C507" s="989"/>
      <c r="D507" s="990"/>
      <c r="E507" s="990"/>
      <c r="F507" s="991"/>
      <c r="G507" s="991"/>
    </row>
    <row r="508" spans="1:7" ht="15.75" x14ac:dyDescent="0.25">
      <c r="A508" s="989"/>
      <c r="B508" s="990"/>
      <c r="C508" s="989"/>
      <c r="D508" s="990"/>
      <c r="E508" s="990"/>
      <c r="F508" s="991"/>
      <c r="G508" s="991"/>
    </row>
    <row r="509" spans="1:7" ht="15.75" x14ac:dyDescent="0.25">
      <c r="A509" s="989"/>
      <c r="B509" s="990"/>
      <c r="C509" s="989"/>
      <c r="D509" s="990"/>
      <c r="E509" s="990"/>
      <c r="F509" s="991"/>
      <c r="G509" s="991"/>
    </row>
    <row r="510" spans="1:7" ht="15.75" x14ac:dyDescent="0.25">
      <c r="A510" s="989"/>
      <c r="B510" s="990"/>
      <c r="C510" s="989"/>
      <c r="D510" s="990"/>
      <c r="E510" s="990"/>
      <c r="F510" s="991"/>
      <c r="G510" s="991"/>
    </row>
    <row r="511" spans="1:7" ht="15.75" x14ac:dyDescent="0.25">
      <c r="A511" s="989"/>
      <c r="B511" s="990"/>
      <c r="C511" s="989"/>
      <c r="D511" s="990"/>
      <c r="E511" s="990"/>
      <c r="F511" s="991"/>
      <c r="G511" s="991"/>
    </row>
    <row r="512" spans="1:7" ht="15.75" x14ac:dyDescent="0.25">
      <c r="A512" s="989"/>
      <c r="B512" s="990"/>
      <c r="C512" s="989"/>
      <c r="D512" s="990"/>
      <c r="E512" s="990"/>
      <c r="F512" s="991"/>
      <c r="G512" s="991"/>
    </row>
    <row r="513" spans="1:7" ht="15.75" x14ac:dyDescent="0.25">
      <c r="A513" s="989"/>
      <c r="B513" s="990"/>
      <c r="C513" s="989"/>
      <c r="D513" s="990"/>
      <c r="E513" s="990"/>
      <c r="F513" s="991"/>
      <c r="G513" s="991"/>
    </row>
    <row r="514" spans="1:7" ht="15.75" x14ac:dyDescent="0.25">
      <c r="A514" s="989"/>
      <c r="B514" s="990"/>
      <c r="C514" s="989"/>
      <c r="D514" s="990"/>
      <c r="E514" s="990"/>
      <c r="F514" s="991"/>
      <c r="G514" s="991"/>
    </row>
    <row r="515" spans="1:7" ht="15.75" x14ac:dyDescent="0.25">
      <c r="A515" s="989"/>
      <c r="B515" s="990"/>
      <c r="C515" s="989"/>
      <c r="D515" s="990"/>
      <c r="E515" s="990"/>
      <c r="F515" s="991"/>
      <c r="G515" s="991"/>
    </row>
    <row r="516" spans="1:7" ht="15.75" x14ac:dyDescent="0.25">
      <c r="A516" s="989"/>
      <c r="B516" s="990"/>
      <c r="C516" s="989"/>
      <c r="D516" s="990"/>
      <c r="E516" s="990"/>
      <c r="F516" s="991"/>
      <c r="G516" s="991"/>
    </row>
    <row r="517" spans="1:7" ht="15.75" x14ac:dyDescent="0.25">
      <c r="A517" s="989"/>
      <c r="B517" s="990"/>
      <c r="C517" s="989"/>
      <c r="D517" s="990"/>
      <c r="E517" s="990"/>
      <c r="F517" s="991"/>
      <c r="G517" s="991"/>
    </row>
    <row r="518" spans="1:7" ht="15.75" x14ac:dyDescent="0.25">
      <c r="A518" s="989"/>
      <c r="B518" s="990"/>
      <c r="C518" s="989"/>
      <c r="D518" s="990"/>
      <c r="E518" s="990"/>
      <c r="F518" s="991"/>
      <c r="G518" s="991"/>
    </row>
    <row r="519" spans="1:7" ht="15.75" x14ac:dyDescent="0.25">
      <c r="A519" s="989"/>
      <c r="B519" s="990"/>
      <c r="C519" s="989"/>
      <c r="D519" s="990"/>
      <c r="E519" s="990"/>
      <c r="F519" s="991"/>
      <c r="G519" s="991"/>
    </row>
    <row r="520" spans="1:7" ht="15.75" x14ac:dyDescent="0.25">
      <c r="A520" s="989"/>
      <c r="B520" s="990"/>
      <c r="C520" s="989"/>
      <c r="D520" s="990"/>
      <c r="E520" s="990"/>
      <c r="F520" s="991"/>
      <c r="G520" s="991"/>
    </row>
    <row r="521" spans="1:7" ht="15.75" x14ac:dyDescent="0.25">
      <c r="A521" s="989"/>
      <c r="B521" s="990"/>
      <c r="C521" s="989"/>
      <c r="D521" s="990"/>
      <c r="E521" s="990"/>
      <c r="F521" s="991"/>
      <c r="G521" s="991"/>
    </row>
    <row r="522" spans="1:7" ht="15.75" x14ac:dyDescent="0.25">
      <c r="A522" s="989"/>
      <c r="B522" s="990"/>
      <c r="C522" s="989"/>
      <c r="D522" s="990"/>
      <c r="E522" s="990"/>
      <c r="F522" s="991"/>
      <c r="G522" s="991"/>
    </row>
    <row r="523" spans="1:7" ht="15.75" x14ac:dyDescent="0.25">
      <c r="A523" s="989"/>
      <c r="B523" s="990"/>
      <c r="C523" s="989"/>
      <c r="D523" s="990"/>
      <c r="E523" s="990"/>
      <c r="F523" s="991"/>
      <c r="G523" s="991"/>
    </row>
    <row r="524" spans="1:7" ht="15.75" x14ac:dyDescent="0.25">
      <c r="A524" s="989"/>
      <c r="B524" s="990"/>
      <c r="C524" s="989"/>
      <c r="D524" s="990"/>
      <c r="E524" s="990"/>
      <c r="F524" s="991"/>
      <c r="G524" s="991"/>
    </row>
    <row r="525" spans="1:7" ht="15.75" x14ac:dyDescent="0.25">
      <c r="A525" s="989"/>
      <c r="B525" s="990"/>
      <c r="C525" s="989"/>
      <c r="D525" s="990"/>
      <c r="E525" s="990"/>
      <c r="F525" s="991"/>
      <c r="G525" s="991"/>
    </row>
    <row r="526" spans="1:7" ht="15.75" x14ac:dyDescent="0.25">
      <c r="A526" s="989"/>
      <c r="B526" s="990"/>
      <c r="C526" s="989"/>
      <c r="D526" s="990"/>
      <c r="E526" s="990"/>
      <c r="F526" s="991"/>
      <c r="G526" s="991"/>
    </row>
    <row r="527" spans="1:7" ht="15.75" x14ac:dyDescent="0.25">
      <c r="A527" s="989"/>
      <c r="B527" s="990"/>
      <c r="C527" s="989"/>
      <c r="D527" s="990"/>
      <c r="E527" s="990"/>
      <c r="F527" s="991"/>
      <c r="G527" s="991"/>
    </row>
    <row r="528" spans="1:7" ht="15.75" x14ac:dyDescent="0.25">
      <c r="A528" s="989"/>
      <c r="B528" s="990"/>
      <c r="C528" s="989"/>
      <c r="D528" s="990"/>
      <c r="E528" s="990"/>
      <c r="F528" s="991"/>
      <c r="G528" s="991"/>
    </row>
    <row r="529" spans="1:7" ht="15.75" x14ac:dyDescent="0.25">
      <c r="A529" s="989"/>
      <c r="B529" s="990"/>
      <c r="C529" s="989"/>
      <c r="D529" s="990"/>
      <c r="E529" s="990"/>
      <c r="F529" s="991"/>
      <c r="G529" s="991"/>
    </row>
    <row r="530" spans="1:7" ht="15.75" x14ac:dyDescent="0.25">
      <c r="A530" s="989"/>
      <c r="B530" s="990"/>
      <c r="C530" s="989"/>
      <c r="D530" s="990"/>
      <c r="E530" s="990"/>
      <c r="F530" s="991"/>
      <c r="G530" s="991"/>
    </row>
    <row r="531" spans="1:7" ht="15.75" x14ac:dyDescent="0.25">
      <c r="A531" s="989"/>
      <c r="B531" s="990"/>
      <c r="C531" s="989"/>
      <c r="D531" s="990"/>
      <c r="E531" s="990"/>
      <c r="F531" s="991"/>
      <c r="G531" s="991"/>
    </row>
    <row r="532" spans="1:7" ht="15.75" x14ac:dyDescent="0.25">
      <c r="A532" s="989"/>
      <c r="B532" s="990"/>
      <c r="C532" s="989"/>
      <c r="D532" s="990"/>
      <c r="E532" s="990"/>
      <c r="F532" s="991"/>
      <c r="G532" s="991"/>
    </row>
    <row r="533" spans="1:7" ht="15.75" x14ac:dyDescent="0.25">
      <c r="A533" s="989"/>
      <c r="B533" s="990"/>
      <c r="C533" s="989"/>
      <c r="D533" s="990"/>
      <c r="E533" s="990"/>
      <c r="F533" s="991"/>
      <c r="G533" s="991"/>
    </row>
    <row r="534" spans="1:7" ht="15.75" x14ac:dyDescent="0.25">
      <c r="A534" s="989"/>
      <c r="B534" s="990"/>
      <c r="C534" s="989"/>
      <c r="D534" s="990"/>
      <c r="E534" s="990"/>
      <c r="F534" s="991"/>
      <c r="G534" s="991"/>
    </row>
    <row r="535" spans="1:7" ht="15.75" x14ac:dyDescent="0.25">
      <c r="A535" s="989"/>
      <c r="B535" s="990"/>
      <c r="C535" s="989"/>
      <c r="D535" s="990"/>
      <c r="E535" s="990"/>
      <c r="F535" s="991"/>
      <c r="G535" s="991"/>
    </row>
    <row r="536" spans="1:7" ht="15.75" x14ac:dyDescent="0.25">
      <c r="A536" s="989"/>
      <c r="B536" s="990"/>
      <c r="C536" s="989"/>
      <c r="D536" s="990"/>
      <c r="E536" s="990"/>
      <c r="F536" s="991"/>
      <c r="G536" s="991"/>
    </row>
    <row r="537" spans="1:7" ht="15.75" x14ac:dyDescent="0.25">
      <c r="A537" s="989"/>
      <c r="B537" s="990"/>
      <c r="C537" s="989"/>
      <c r="D537" s="990"/>
      <c r="E537" s="990"/>
      <c r="F537" s="991"/>
      <c r="G537" s="991"/>
    </row>
    <row r="538" spans="1:7" ht="15.75" x14ac:dyDescent="0.25">
      <c r="A538" s="989"/>
      <c r="B538" s="990"/>
      <c r="C538" s="989"/>
      <c r="D538" s="990"/>
      <c r="E538" s="990"/>
      <c r="F538" s="991"/>
      <c r="G538" s="991"/>
    </row>
    <row r="539" spans="1:7" ht="15.75" x14ac:dyDescent="0.25">
      <c r="A539" s="989"/>
      <c r="B539" s="990"/>
      <c r="C539" s="989"/>
      <c r="D539" s="990"/>
      <c r="E539" s="990"/>
      <c r="F539" s="991"/>
      <c r="G539" s="991"/>
    </row>
    <row r="540" spans="1:7" ht="15.75" x14ac:dyDescent="0.25">
      <c r="A540" s="989"/>
      <c r="B540" s="990"/>
      <c r="C540" s="989"/>
      <c r="D540" s="990"/>
      <c r="E540" s="990"/>
      <c r="F540" s="991"/>
      <c r="G540" s="991"/>
    </row>
    <row r="541" spans="1:7" ht="15.75" x14ac:dyDescent="0.25">
      <c r="A541" s="989"/>
      <c r="B541" s="990"/>
      <c r="C541" s="989"/>
      <c r="D541" s="990"/>
      <c r="E541" s="990"/>
      <c r="F541" s="991"/>
      <c r="G541" s="991"/>
    </row>
    <row r="542" spans="1:7" ht="15.75" x14ac:dyDescent="0.25">
      <c r="A542" s="989"/>
      <c r="B542" s="990"/>
      <c r="C542" s="989"/>
      <c r="D542" s="990"/>
      <c r="E542" s="990"/>
      <c r="F542" s="991"/>
      <c r="G542" s="991"/>
    </row>
    <row r="543" spans="1:7" ht="15.75" x14ac:dyDescent="0.25">
      <c r="A543" s="989"/>
      <c r="B543" s="990"/>
      <c r="C543" s="989"/>
      <c r="D543" s="990"/>
      <c r="E543" s="990"/>
      <c r="F543" s="991"/>
      <c r="G543" s="991"/>
    </row>
    <row r="544" spans="1:7" ht="15.75" x14ac:dyDescent="0.25">
      <c r="A544" s="989"/>
      <c r="B544" s="990"/>
      <c r="C544" s="989"/>
      <c r="D544" s="990"/>
      <c r="E544" s="990"/>
      <c r="F544" s="991"/>
      <c r="G544" s="991"/>
    </row>
    <row r="545" spans="1:7" ht="15.75" x14ac:dyDescent="0.25">
      <c r="A545" s="989"/>
      <c r="B545" s="990"/>
      <c r="C545" s="989"/>
      <c r="D545" s="990"/>
      <c r="E545" s="990"/>
      <c r="F545" s="991"/>
      <c r="G545" s="991"/>
    </row>
    <row r="546" spans="1:7" ht="15.75" x14ac:dyDescent="0.25">
      <c r="A546" s="989"/>
      <c r="B546" s="990"/>
      <c r="C546" s="989"/>
      <c r="D546" s="990"/>
      <c r="E546" s="990"/>
      <c r="F546" s="991"/>
      <c r="G546" s="991"/>
    </row>
    <row r="547" spans="1:7" ht="15.75" x14ac:dyDescent="0.25">
      <c r="A547" s="989"/>
      <c r="B547" s="990"/>
      <c r="C547" s="989"/>
      <c r="D547" s="990"/>
      <c r="E547" s="990"/>
      <c r="F547" s="991"/>
      <c r="G547" s="991"/>
    </row>
    <row r="548" spans="1:7" ht="15.75" x14ac:dyDescent="0.25">
      <c r="A548" s="989"/>
      <c r="B548" s="990"/>
      <c r="C548" s="989"/>
      <c r="D548" s="990"/>
      <c r="E548" s="990"/>
      <c r="F548" s="991"/>
      <c r="G548" s="991"/>
    </row>
    <row r="549" spans="1:7" ht="15.75" x14ac:dyDescent="0.25">
      <c r="A549" s="989"/>
      <c r="B549" s="990"/>
      <c r="C549" s="989"/>
      <c r="D549" s="990"/>
      <c r="E549" s="990"/>
      <c r="F549" s="991"/>
      <c r="G549" s="991"/>
    </row>
    <row r="550" spans="1:7" ht="15.75" x14ac:dyDescent="0.25">
      <c r="A550" s="989"/>
      <c r="B550" s="990"/>
      <c r="C550" s="989"/>
      <c r="D550" s="990"/>
      <c r="E550" s="990"/>
      <c r="F550" s="991"/>
      <c r="G550" s="991"/>
    </row>
    <row r="551" spans="1:7" ht="15.75" x14ac:dyDescent="0.25">
      <c r="A551" s="989"/>
      <c r="B551" s="990"/>
      <c r="C551" s="989"/>
      <c r="D551" s="990"/>
      <c r="E551" s="990"/>
      <c r="F551" s="991"/>
      <c r="G551" s="991"/>
    </row>
    <row r="552" spans="1:7" ht="15.75" x14ac:dyDescent="0.25">
      <c r="A552" s="989"/>
      <c r="B552" s="990"/>
      <c r="C552" s="989"/>
      <c r="D552" s="990"/>
      <c r="E552" s="990"/>
      <c r="F552" s="991"/>
      <c r="G552" s="991"/>
    </row>
    <row r="553" spans="1:7" ht="15.75" x14ac:dyDescent="0.25">
      <c r="A553" s="989"/>
      <c r="B553" s="990"/>
      <c r="C553" s="989"/>
      <c r="D553" s="990"/>
      <c r="E553" s="990"/>
      <c r="F553" s="991"/>
      <c r="G553" s="991"/>
    </row>
    <row r="554" spans="1:7" ht="15.75" x14ac:dyDescent="0.25">
      <c r="A554" s="989"/>
      <c r="B554" s="990"/>
      <c r="C554" s="989"/>
      <c r="D554" s="990"/>
      <c r="E554" s="990"/>
      <c r="F554" s="991"/>
      <c r="G554" s="991"/>
    </row>
    <row r="555" spans="1:7" ht="15.75" x14ac:dyDescent="0.25">
      <c r="A555" s="989"/>
      <c r="B555" s="990"/>
      <c r="C555" s="989"/>
      <c r="D555" s="990"/>
      <c r="E555" s="990"/>
      <c r="F555" s="991"/>
      <c r="G555" s="991"/>
    </row>
    <row r="556" spans="1:7" ht="15.75" x14ac:dyDescent="0.25">
      <c r="A556" s="989"/>
      <c r="B556" s="990"/>
      <c r="C556" s="989"/>
      <c r="D556" s="990"/>
      <c r="E556" s="990"/>
      <c r="F556" s="991"/>
      <c r="G556" s="991"/>
    </row>
    <row r="557" spans="1:7" ht="15.75" x14ac:dyDescent="0.25">
      <c r="A557" s="989"/>
      <c r="B557" s="990"/>
      <c r="C557" s="989"/>
      <c r="D557" s="990"/>
      <c r="E557" s="990"/>
      <c r="F557" s="991"/>
      <c r="G557" s="991"/>
    </row>
    <row r="558" spans="1:7" ht="15.75" x14ac:dyDescent="0.25">
      <c r="A558" s="989"/>
      <c r="B558" s="990"/>
      <c r="C558" s="989"/>
      <c r="D558" s="990"/>
      <c r="E558" s="990"/>
      <c r="F558" s="991"/>
      <c r="G558" s="991"/>
    </row>
    <row r="559" spans="1:7" ht="15.75" x14ac:dyDescent="0.25">
      <c r="A559" s="989"/>
      <c r="B559" s="990"/>
      <c r="C559" s="989"/>
      <c r="D559" s="990"/>
      <c r="E559" s="990"/>
      <c r="F559" s="991"/>
      <c r="G559" s="991"/>
    </row>
    <row r="560" spans="1:7" ht="15.75" x14ac:dyDescent="0.25">
      <c r="A560" s="989"/>
      <c r="B560" s="990"/>
      <c r="C560" s="989"/>
      <c r="D560" s="990"/>
      <c r="E560" s="990"/>
      <c r="F560" s="991"/>
      <c r="G560" s="991"/>
    </row>
    <row r="561" spans="1:7" ht="15.75" x14ac:dyDescent="0.25">
      <c r="A561" s="989"/>
      <c r="B561" s="990"/>
      <c r="C561" s="989"/>
      <c r="D561" s="990"/>
      <c r="E561" s="990"/>
      <c r="F561" s="991"/>
      <c r="G561" s="991"/>
    </row>
    <row r="562" spans="1:7" ht="15.75" x14ac:dyDescent="0.25">
      <c r="A562" s="989"/>
      <c r="B562" s="990"/>
      <c r="C562" s="989"/>
      <c r="D562" s="990"/>
      <c r="E562" s="990"/>
      <c r="F562" s="991"/>
      <c r="G562" s="991"/>
    </row>
    <row r="563" spans="1:7" ht="15.75" x14ac:dyDescent="0.25">
      <c r="A563" s="989"/>
      <c r="B563" s="990"/>
      <c r="C563" s="989"/>
      <c r="D563" s="990"/>
      <c r="E563" s="990"/>
      <c r="F563" s="991"/>
      <c r="G563" s="991"/>
    </row>
    <row r="564" spans="1:7" ht="15.75" x14ac:dyDescent="0.25">
      <c r="A564" s="989"/>
      <c r="B564" s="990"/>
      <c r="C564" s="989"/>
      <c r="D564" s="990"/>
      <c r="E564" s="990"/>
      <c r="F564" s="991"/>
      <c r="G564" s="991"/>
    </row>
    <row r="565" spans="1:7" ht="15.75" x14ac:dyDescent="0.25">
      <c r="A565" s="989"/>
      <c r="B565" s="990"/>
      <c r="C565" s="989"/>
      <c r="D565" s="990"/>
      <c r="E565" s="990"/>
      <c r="F565" s="991"/>
      <c r="G565" s="991"/>
    </row>
    <row r="566" spans="1:7" ht="15.75" x14ac:dyDescent="0.25">
      <c r="A566" s="989"/>
      <c r="B566" s="990"/>
      <c r="C566" s="989"/>
      <c r="D566" s="990"/>
      <c r="E566" s="990"/>
      <c r="F566" s="991"/>
      <c r="G566" s="991"/>
    </row>
    <row r="567" spans="1:7" ht="15.75" x14ac:dyDescent="0.25">
      <c r="A567" s="989"/>
      <c r="B567" s="990"/>
      <c r="C567" s="989"/>
      <c r="D567" s="990"/>
      <c r="E567" s="990"/>
      <c r="F567" s="991"/>
      <c r="G567" s="991"/>
    </row>
    <row r="568" spans="1:7" ht="15.75" x14ac:dyDescent="0.25">
      <c r="A568" s="989"/>
      <c r="B568" s="990"/>
      <c r="C568" s="989"/>
      <c r="D568" s="990"/>
      <c r="E568" s="990"/>
      <c r="F568" s="991"/>
      <c r="G568" s="991"/>
    </row>
    <row r="569" spans="1:7" ht="15.75" x14ac:dyDescent="0.25">
      <c r="A569" s="989"/>
      <c r="B569" s="990"/>
      <c r="C569" s="989"/>
      <c r="D569" s="990"/>
      <c r="E569" s="990"/>
      <c r="F569" s="991"/>
      <c r="G569" s="991"/>
    </row>
    <row r="570" spans="1:7" ht="15.75" x14ac:dyDescent="0.25">
      <c r="A570" s="989"/>
      <c r="B570" s="990"/>
      <c r="C570" s="989"/>
      <c r="D570" s="990"/>
      <c r="E570" s="990"/>
      <c r="F570" s="991"/>
      <c r="G570" s="991"/>
    </row>
    <row r="571" spans="1:7" ht="15.75" x14ac:dyDescent="0.25">
      <c r="A571" s="989"/>
      <c r="B571" s="990"/>
      <c r="C571" s="989"/>
      <c r="D571" s="990"/>
      <c r="E571" s="990"/>
      <c r="F571" s="991"/>
      <c r="G571" s="991"/>
    </row>
    <row r="572" spans="1:7" ht="15.75" x14ac:dyDescent="0.25">
      <c r="A572" s="989"/>
      <c r="B572" s="990"/>
      <c r="C572" s="989"/>
      <c r="D572" s="990"/>
      <c r="E572" s="990"/>
      <c r="F572" s="991"/>
      <c r="G572" s="991"/>
    </row>
    <row r="573" spans="1:7" ht="15.75" x14ac:dyDescent="0.25">
      <c r="A573" s="989"/>
      <c r="B573" s="990"/>
      <c r="C573" s="989"/>
      <c r="D573" s="990"/>
      <c r="E573" s="990"/>
      <c r="F573" s="991"/>
      <c r="G573" s="991"/>
    </row>
    <row r="574" spans="1:7" ht="15.75" x14ac:dyDescent="0.25">
      <c r="A574" s="989"/>
      <c r="B574" s="990"/>
      <c r="C574" s="989"/>
      <c r="D574" s="990"/>
      <c r="E574" s="990"/>
      <c r="F574" s="991"/>
      <c r="G574" s="991"/>
    </row>
    <row r="575" spans="1:7" ht="15.75" x14ac:dyDescent="0.25">
      <c r="A575" s="989"/>
      <c r="B575" s="990"/>
      <c r="C575" s="989"/>
      <c r="D575" s="990"/>
      <c r="E575" s="990"/>
      <c r="F575" s="991"/>
      <c r="G575" s="991"/>
    </row>
    <row r="576" spans="1:7" ht="15.75" x14ac:dyDescent="0.25">
      <c r="A576" s="989"/>
      <c r="B576" s="990"/>
      <c r="C576" s="989"/>
      <c r="D576" s="990"/>
      <c r="E576" s="990"/>
      <c r="F576" s="991"/>
      <c r="G576" s="991"/>
    </row>
    <row r="577" spans="1:7" ht="15.75" x14ac:dyDescent="0.25">
      <c r="A577" s="989"/>
      <c r="B577" s="990"/>
      <c r="C577" s="989"/>
      <c r="D577" s="990"/>
      <c r="E577" s="990"/>
      <c r="F577" s="991"/>
      <c r="G577" s="991"/>
    </row>
    <row r="578" spans="1:7" ht="15.75" x14ac:dyDescent="0.25">
      <c r="A578" s="989"/>
      <c r="B578" s="990"/>
      <c r="C578" s="989"/>
      <c r="D578" s="990"/>
      <c r="E578" s="990"/>
      <c r="F578" s="991"/>
      <c r="G578" s="991"/>
    </row>
    <row r="579" spans="1:7" ht="15.75" x14ac:dyDescent="0.25">
      <c r="A579" s="989"/>
      <c r="B579" s="990"/>
      <c r="C579" s="989"/>
      <c r="D579" s="990"/>
      <c r="E579" s="990"/>
      <c r="F579" s="991"/>
      <c r="G579" s="991"/>
    </row>
    <row r="580" spans="1:7" ht="15.75" x14ac:dyDescent="0.25">
      <c r="A580" s="989"/>
      <c r="B580" s="990"/>
      <c r="C580" s="989"/>
      <c r="D580" s="990"/>
      <c r="E580" s="990"/>
      <c r="F580" s="991"/>
      <c r="G580" s="991"/>
    </row>
    <row r="581" spans="1:7" ht="15.75" x14ac:dyDescent="0.25">
      <c r="A581" s="989"/>
      <c r="B581" s="990"/>
      <c r="C581" s="989"/>
      <c r="D581" s="990"/>
      <c r="E581" s="990"/>
      <c r="F581" s="991"/>
      <c r="G581" s="991"/>
    </row>
    <row r="582" spans="1:7" ht="15.75" x14ac:dyDescent="0.25">
      <c r="A582" s="989"/>
      <c r="B582" s="990"/>
      <c r="C582" s="989"/>
      <c r="D582" s="990"/>
      <c r="E582" s="990"/>
      <c r="F582" s="991"/>
      <c r="G582" s="991"/>
    </row>
    <row r="583" spans="1:7" ht="15.75" x14ac:dyDescent="0.25">
      <c r="A583" s="989"/>
      <c r="B583" s="990"/>
      <c r="C583" s="989"/>
      <c r="D583" s="990"/>
      <c r="E583" s="990"/>
      <c r="F583" s="991"/>
      <c r="G583" s="991"/>
    </row>
    <row r="584" spans="1:7" ht="15.75" x14ac:dyDescent="0.25">
      <c r="A584" s="989"/>
      <c r="B584" s="990"/>
      <c r="C584" s="989"/>
      <c r="D584" s="990"/>
      <c r="E584" s="990"/>
      <c r="F584" s="991"/>
      <c r="G584" s="991"/>
    </row>
    <row r="585" spans="1:7" ht="15.75" x14ac:dyDescent="0.25">
      <c r="A585" s="989"/>
      <c r="B585" s="990"/>
      <c r="C585" s="989"/>
      <c r="D585" s="990"/>
      <c r="E585" s="990"/>
      <c r="F585" s="991"/>
      <c r="G585" s="991"/>
    </row>
    <row r="586" spans="1:7" ht="15.75" x14ac:dyDescent="0.25">
      <c r="A586" s="989"/>
      <c r="B586" s="990"/>
      <c r="C586" s="989"/>
      <c r="D586" s="990"/>
      <c r="E586" s="990"/>
      <c r="F586" s="991"/>
      <c r="G586" s="991"/>
    </row>
    <row r="587" spans="1:7" ht="15.75" x14ac:dyDescent="0.25">
      <c r="A587" s="989"/>
      <c r="B587" s="990"/>
      <c r="C587" s="989"/>
      <c r="D587" s="990"/>
      <c r="E587" s="990"/>
      <c r="F587" s="991"/>
      <c r="G587" s="991"/>
    </row>
    <row r="588" spans="1:7" ht="15.75" x14ac:dyDescent="0.25">
      <c r="A588" s="989"/>
      <c r="B588" s="990"/>
      <c r="C588" s="989"/>
      <c r="D588" s="990"/>
      <c r="E588" s="990"/>
      <c r="F588" s="991"/>
      <c r="G588" s="991"/>
    </row>
    <row r="589" spans="1:7" ht="15.75" x14ac:dyDescent="0.25">
      <c r="A589" s="989"/>
      <c r="B589" s="990"/>
      <c r="C589" s="989"/>
      <c r="D589" s="990"/>
      <c r="E589" s="990"/>
      <c r="F589" s="991"/>
      <c r="G589" s="991"/>
    </row>
    <row r="590" spans="1:7" ht="15.75" x14ac:dyDescent="0.25">
      <c r="A590" s="989"/>
      <c r="B590" s="990"/>
      <c r="C590" s="989"/>
      <c r="D590" s="990"/>
      <c r="E590" s="990"/>
      <c r="F590" s="991"/>
      <c r="G590" s="991"/>
    </row>
    <row r="591" spans="1:7" ht="15.75" x14ac:dyDescent="0.25">
      <c r="A591" s="989"/>
      <c r="B591" s="990"/>
      <c r="C591" s="989"/>
      <c r="D591" s="990"/>
      <c r="E591" s="990"/>
      <c r="F591" s="991"/>
      <c r="G591" s="991"/>
    </row>
    <row r="592" spans="1:7" ht="15.75" x14ac:dyDescent="0.25">
      <c r="A592" s="989"/>
      <c r="B592" s="990"/>
      <c r="C592" s="989"/>
      <c r="D592" s="990"/>
      <c r="E592" s="990"/>
      <c r="F592" s="991"/>
      <c r="G592" s="991"/>
    </row>
    <row r="593" spans="1:7" ht="15.75" x14ac:dyDescent="0.25">
      <c r="A593" s="989"/>
      <c r="B593" s="990"/>
      <c r="C593" s="989"/>
      <c r="D593" s="990"/>
      <c r="E593" s="990"/>
      <c r="F593" s="991"/>
      <c r="G593" s="991"/>
    </row>
    <row r="594" spans="1:7" ht="15.75" x14ac:dyDescent="0.25">
      <c r="A594" s="989"/>
      <c r="B594" s="990"/>
      <c r="C594" s="989"/>
      <c r="D594" s="990"/>
      <c r="E594" s="990"/>
      <c r="F594" s="991"/>
      <c r="G594" s="991"/>
    </row>
    <row r="595" spans="1:7" ht="15.75" x14ac:dyDescent="0.25">
      <c r="A595" s="989"/>
      <c r="B595" s="990"/>
      <c r="C595" s="989"/>
      <c r="D595" s="990"/>
      <c r="E595" s="990"/>
      <c r="F595" s="991"/>
      <c r="G595" s="991"/>
    </row>
    <row r="596" spans="1:7" ht="15.75" x14ac:dyDescent="0.25">
      <c r="A596" s="989"/>
      <c r="B596" s="990"/>
      <c r="C596" s="989"/>
      <c r="D596" s="990"/>
      <c r="E596" s="990"/>
      <c r="F596" s="991"/>
      <c r="G596" s="991"/>
    </row>
    <row r="597" spans="1:7" ht="15.75" x14ac:dyDescent="0.25">
      <c r="A597" s="989"/>
      <c r="B597" s="990"/>
      <c r="C597" s="989"/>
      <c r="D597" s="990"/>
      <c r="E597" s="990"/>
      <c r="F597" s="991"/>
      <c r="G597" s="991"/>
    </row>
    <row r="598" spans="1:7" ht="15.75" x14ac:dyDescent="0.25">
      <c r="A598" s="989"/>
      <c r="B598" s="990"/>
      <c r="C598" s="989"/>
      <c r="D598" s="990"/>
      <c r="E598" s="990"/>
      <c r="F598" s="991"/>
      <c r="G598" s="991"/>
    </row>
    <row r="599" spans="1:7" ht="15.75" x14ac:dyDescent="0.25">
      <c r="A599" s="989"/>
      <c r="B599" s="990"/>
      <c r="C599" s="989"/>
      <c r="D599" s="990"/>
      <c r="E599" s="990"/>
      <c r="F599" s="991"/>
      <c r="G599" s="991"/>
    </row>
    <row r="600" spans="1:7" ht="15.75" x14ac:dyDescent="0.25">
      <c r="A600" s="989"/>
      <c r="B600" s="990"/>
      <c r="C600" s="989"/>
      <c r="D600" s="990"/>
      <c r="E600" s="990"/>
      <c r="F600" s="991"/>
      <c r="G600" s="991"/>
    </row>
    <row r="601" spans="1:7" ht="15.75" x14ac:dyDescent="0.25">
      <c r="A601" s="989"/>
      <c r="B601" s="990"/>
      <c r="C601" s="989"/>
      <c r="D601" s="990"/>
      <c r="E601" s="990"/>
      <c r="F601" s="991"/>
      <c r="G601" s="991"/>
    </row>
    <row r="602" spans="1:7" ht="15.75" x14ac:dyDescent="0.25">
      <c r="A602" s="989"/>
      <c r="B602" s="990"/>
      <c r="C602" s="989"/>
      <c r="D602" s="990"/>
      <c r="E602" s="990"/>
      <c r="F602" s="991"/>
      <c r="G602" s="991"/>
    </row>
    <row r="603" spans="1:7" ht="15.75" x14ac:dyDescent="0.25">
      <c r="A603" s="989"/>
      <c r="B603" s="990"/>
      <c r="C603" s="989"/>
      <c r="D603" s="990"/>
      <c r="E603" s="990"/>
      <c r="F603" s="991"/>
      <c r="G603" s="991"/>
    </row>
    <row r="604" spans="1:7" ht="15.75" x14ac:dyDescent="0.25">
      <c r="A604" s="989"/>
      <c r="B604" s="990"/>
      <c r="C604" s="989"/>
      <c r="D604" s="990"/>
      <c r="E604" s="990"/>
      <c r="F604" s="991"/>
      <c r="G604" s="991"/>
    </row>
    <row r="605" spans="1:7" ht="15.75" x14ac:dyDescent="0.25">
      <c r="A605" s="989"/>
      <c r="B605" s="990"/>
      <c r="C605" s="989"/>
      <c r="D605" s="990"/>
      <c r="E605" s="990"/>
      <c r="F605" s="991"/>
      <c r="G605" s="991"/>
    </row>
    <row r="606" spans="1:7" ht="15.75" x14ac:dyDescent="0.25">
      <c r="A606" s="989"/>
      <c r="B606" s="990"/>
      <c r="C606" s="989"/>
      <c r="D606" s="990"/>
      <c r="E606" s="990"/>
      <c r="F606" s="991"/>
      <c r="G606" s="991"/>
    </row>
    <row r="607" spans="1:7" ht="15.75" x14ac:dyDescent="0.25">
      <c r="A607" s="989"/>
      <c r="B607" s="990"/>
      <c r="C607" s="989"/>
      <c r="D607" s="990"/>
      <c r="E607" s="990"/>
      <c r="F607" s="991"/>
      <c r="G607" s="991"/>
    </row>
    <row r="608" spans="1:7" ht="15.75" x14ac:dyDescent="0.25">
      <c r="A608" s="989"/>
      <c r="B608" s="990"/>
      <c r="C608" s="989"/>
      <c r="D608" s="990"/>
      <c r="E608" s="990"/>
      <c r="F608" s="991"/>
      <c r="G608" s="991"/>
    </row>
    <row r="609" spans="1:7" ht="15.75" x14ac:dyDescent="0.25">
      <c r="A609" s="989"/>
      <c r="B609" s="990"/>
      <c r="C609" s="989"/>
      <c r="D609" s="990"/>
      <c r="E609" s="990"/>
      <c r="F609" s="991"/>
      <c r="G609" s="991"/>
    </row>
    <row r="610" spans="1:7" ht="15.75" x14ac:dyDescent="0.25">
      <c r="A610" s="989"/>
      <c r="B610" s="990"/>
      <c r="C610" s="989"/>
      <c r="D610" s="990"/>
      <c r="E610" s="990"/>
      <c r="F610" s="991"/>
      <c r="G610" s="991"/>
    </row>
    <row r="611" spans="1:7" ht="15.75" x14ac:dyDescent="0.25">
      <c r="A611" s="989"/>
      <c r="B611" s="990"/>
      <c r="C611" s="989"/>
      <c r="D611" s="990"/>
      <c r="E611" s="990"/>
      <c r="F611" s="991"/>
      <c r="G611" s="991"/>
    </row>
    <row r="612" spans="1:7" ht="15.75" x14ac:dyDescent="0.25">
      <c r="A612" s="989"/>
      <c r="B612" s="990"/>
      <c r="C612" s="989"/>
      <c r="D612" s="990"/>
      <c r="E612" s="990"/>
      <c r="F612" s="991"/>
      <c r="G612" s="991"/>
    </row>
    <row r="613" spans="1:7" ht="15.75" x14ac:dyDescent="0.25">
      <c r="A613" s="989"/>
      <c r="B613" s="990"/>
      <c r="C613" s="989"/>
      <c r="D613" s="990"/>
      <c r="E613" s="990"/>
      <c r="F613" s="991"/>
      <c r="G613" s="991"/>
    </row>
    <row r="614" spans="1:7" ht="15.75" x14ac:dyDescent="0.25">
      <c r="A614" s="989"/>
      <c r="B614" s="990"/>
      <c r="C614" s="989"/>
      <c r="D614" s="990"/>
      <c r="E614" s="990"/>
      <c r="F614" s="991"/>
      <c r="G614" s="991"/>
    </row>
    <row r="615" spans="1:7" ht="15.75" x14ac:dyDescent="0.25">
      <c r="A615" s="989"/>
      <c r="B615" s="990"/>
      <c r="C615" s="989"/>
      <c r="D615" s="990"/>
      <c r="E615" s="990"/>
      <c r="F615" s="991"/>
      <c r="G615" s="991"/>
    </row>
    <row r="616" spans="1:7" ht="15.75" x14ac:dyDescent="0.25">
      <c r="A616" s="989"/>
      <c r="B616" s="990"/>
      <c r="C616" s="989"/>
      <c r="D616" s="990"/>
      <c r="E616" s="990"/>
      <c r="F616" s="991"/>
      <c r="G616" s="991"/>
    </row>
    <row r="617" spans="1:7" ht="15.75" x14ac:dyDescent="0.25">
      <c r="A617" s="989"/>
      <c r="B617" s="990"/>
      <c r="C617" s="989"/>
      <c r="D617" s="990"/>
      <c r="E617" s="990"/>
      <c r="F617" s="991"/>
      <c r="G617" s="991"/>
    </row>
    <row r="618" spans="1:7" ht="15.75" x14ac:dyDescent="0.25">
      <c r="A618" s="989"/>
      <c r="B618" s="990"/>
      <c r="C618" s="989"/>
      <c r="D618" s="990"/>
      <c r="E618" s="990"/>
      <c r="F618" s="991"/>
      <c r="G618" s="991"/>
    </row>
    <row r="619" spans="1:7" ht="15.75" x14ac:dyDescent="0.25">
      <c r="A619" s="989"/>
      <c r="B619" s="990"/>
      <c r="C619" s="989"/>
      <c r="D619" s="990"/>
      <c r="E619" s="990"/>
      <c r="F619" s="991"/>
      <c r="G619" s="991"/>
    </row>
    <row r="620" spans="1:7" ht="15.75" x14ac:dyDescent="0.25">
      <c r="A620" s="989"/>
      <c r="B620" s="990"/>
      <c r="C620" s="989"/>
      <c r="D620" s="990"/>
      <c r="E620" s="990"/>
      <c r="F620" s="991"/>
      <c r="G620" s="991"/>
    </row>
    <row r="621" spans="1:7" ht="15.75" x14ac:dyDescent="0.25">
      <c r="A621" s="989"/>
      <c r="B621" s="990"/>
      <c r="C621" s="989"/>
      <c r="D621" s="990"/>
      <c r="E621" s="990"/>
      <c r="F621" s="991"/>
      <c r="G621" s="991"/>
    </row>
    <row r="622" spans="1:7" ht="15.75" x14ac:dyDescent="0.25">
      <c r="A622" s="989"/>
      <c r="B622" s="990"/>
      <c r="C622" s="989"/>
      <c r="D622" s="990"/>
      <c r="E622" s="990"/>
      <c r="F622" s="991"/>
      <c r="G622" s="991"/>
    </row>
    <row r="623" spans="1:7" ht="15.75" x14ac:dyDescent="0.25">
      <c r="A623" s="989"/>
      <c r="B623" s="990"/>
      <c r="C623" s="989"/>
      <c r="D623" s="990"/>
      <c r="E623" s="990"/>
      <c r="F623" s="991"/>
      <c r="G623" s="991"/>
    </row>
    <row r="624" spans="1:7" ht="15.75" x14ac:dyDescent="0.25">
      <c r="A624" s="989"/>
      <c r="B624" s="990"/>
      <c r="C624" s="989"/>
      <c r="D624" s="990"/>
      <c r="E624" s="990"/>
      <c r="F624" s="991"/>
      <c r="G624" s="991"/>
    </row>
    <row r="625" spans="1:7" ht="15.75" x14ac:dyDescent="0.25">
      <c r="A625" s="989"/>
      <c r="B625" s="990"/>
      <c r="C625" s="989"/>
      <c r="D625" s="990"/>
      <c r="E625" s="990"/>
      <c r="F625" s="991"/>
      <c r="G625" s="991"/>
    </row>
    <row r="626" spans="1:7" ht="15.75" x14ac:dyDescent="0.25">
      <c r="A626" s="989"/>
      <c r="B626" s="990"/>
      <c r="C626" s="989"/>
      <c r="D626" s="990"/>
      <c r="E626" s="990"/>
      <c r="F626" s="991"/>
      <c r="G626" s="991"/>
    </row>
    <row r="627" spans="1:7" ht="15.75" x14ac:dyDescent="0.25">
      <c r="A627" s="989"/>
      <c r="B627" s="990"/>
      <c r="C627" s="989"/>
      <c r="D627" s="990"/>
      <c r="E627" s="990"/>
      <c r="F627" s="991"/>
      <c r="G627" s="991"/>
    </row>
    <row r="628" spans="1:7" ht="15.75" x14ac:dyDescent="0.25">
      <c r="A628" s="989"/>
      <c r="B628" s="990"/>
      <c r="C628" s="989"/>
      <c r="D628" s="990"/>
      <c r="E628" s="990"/>
      <c r="F628" s="991"/>
      <c r="G628" s="991"/>
    </row>
    <row r="629" spans="1:7" ht="15.75" x14ac:dyDescent="0.25">
      <c r="A629" s="989"/>
      <c r="B629" s="990"/>
      <c r="C629" s="989"/>
      <c r="D629" s="990"/>
      <c r="E629" s="990"/>
      <c r="F629" s="991"/>
      <c r="G629" s="991"/>
    </row>
    <row r="630" spans="1:7" ht="15.75" x14ac:dyDescent="0.25">
      <c r="A630" s="989"/>
      <c r="B630" s="990"/>
      <c r="C630" s="989"/>
      <c r="D630" s="990"/>
      <c r="E630" s="990"/>
      <c r="F630" s="991"/>
      <c r="G630" s="991"/>
    </row>
    <row r="631" spans="1:7" ht="15.75" x14ac:dyDescent="0.25">
      <c r="A631" s="989"/>
      <c r="B631" s="990"/>
      <c r="C631" s="989"/>
      <c r="D631" s="990"/>
      <c r="E631" s="990"/>
      <c r="F631" s="991"/>
      <c r="G631" s="991"/>
    </row>
    <row r="632" spans="1:7" ht="15.75" x14ac:dyDescent="0.25">
      <c r="A632" s="989"/>
      <c r="B632" s="990"/>
      <c r="C632" s="989"/>
      <c r="D632" s="990"/>
      <c r="E632" s="990"/>
      <c r="F632" s="991"/>
      <c r="G632" s="991"/>
    </row>
    <row r="633" spans="1:7" ht="15.75" x14ac:dyDescent="0.25">
      <c r="A633" s="989"/>
      <c r="B633" s="990"/>
      <c r="C633" s="989"/>
      <c r="D633" s="990"/>
      <c r="E633" s="990"/>
      <c r="F633" s="991"/>
      <c r="G633" s="991"/>
    </row>
    <row r="634" spans="1:7" ht="15.75" x14ac:dyDescent="0.25">
      <c r="A634" s="989"/>
      <c r="B634" s="990"/>
      <c r="C634" s="989"/>
      <c r="D634" s="990"/>
      <c r="E634" s="990"/>
      <c r="F634" s="991"/>
      <c r="G634" s="991"/>
    </row>
    <row r="635" spans="1:7" ht="15.75" x14ac:dyDescent="0.25">
      <c r="A635" s="989"/>
      <c r="B635" s="990"/>
      <c r="C635" s="989"/>
      <c r="D635" s="990"/>
      <c r="E635" s="990"/>
      <c r="F635" s="991"/>
      <c r="G635" s="991"/>
    </row>
    <row r="636" spans="1:7" ht="15.75" x14ac:dyDescent="0.25">
      <c r="A636" s="989"/>
      <c r="B636" s="990"/>
      <c r="C636" s="989"/>
      <c r="D636" s="990"/>
      <c r="E636" s="990"/>
      <c r="F636" s="991"/>
      <c r="G636" s="991"/>
    </row>
    <row r="637" spans="1:7" ht="15.75" x14ac:dyDescent="0.25">
      <c r="A637" s="989"/>
      <c r="B637" s="990"/>
      <c r="C637" s="989"/>
      <c r="D637" s="990"/>
      <c r="E637" s="990"/>
      <c r="F637" s="991"/>
      <c r="G637" s="991"/>
    </row>
    <row r="638" spans="1:7" ht="15.75" x14ac:dyDescent="0.25">
      <c r="A638" s="989"/>
      <c r="B638" s="990"/>
      <c r="C638" s="989"/>
      <c r="D638" s="990"/>
      <c r="E638" s="990"/>
      <c r="F638" s="991"/>
      <c r="G638" s="991"/>
    </row>
    <row r="639" spans="1:7" ht="15.75" x14ac:dyDescent="0.25">
      <c r="A639" s="989"/>
      <c r="B639" s="990"/>
      <c r="C639" s="989"/>
      <c r="D639" s="990"/>
      <c r="E639" s="990"/>
      <c r="F639" s="991"/>
      <c r="G639" s="991"/>
    </row>
    <row r="640" spans="1:7" ht="15.75" x14ac:dyDescent="0.25">
      <c r="A640" s="989"/>
      <c r="B640" s="990"/>
      <c r="C640" s="989"/>
      <c r="D640" s="990"/>
      <c r="E640" s="990"/>
      <c r="F640" s="991"/>
      <c r="G640" s="991"/>
    </row>
    <row r="641" spans="1:7" ht="15.75" x14ac:dyDescent="0.25">
      <c r="A641" s="989"/>
      <c r="B641" s="990"/>
      <c r="C641" s="989"/>
      <c r="D641" s="990"/>
      <c r="E641" s="990"/>
      <c r="F641" s="991"/>
      <c r="G641" s="991"/>
    </row>
    <row r="642" spans="1:7" ht="15.75" x14ac:dyDescent="0.25">
      <c r="A642" s="989"/>
      <c r="B642" s="990"/>
      <c r="C642" s="989"/>
      <c r="D642" s="990"/>
      <c r="E642" s="990"/>
      <c r="F642" s="991"/>
      <c r="G642" s="991"/>
    </row>
    <row r="643" spans="1:7" ht="15.75" x14ac:dyDescent="0.25">
      <c r="A643" s="989"/>
      <c r="B643" s="990"/>
      <c r="C643" s="989"/>
      <c r="D643" s="990"/>
      <c r="E643" s="990"/>
      <c r="F643" s="991"/>
      <c r="G643" s="991"/>
    </row>
    <row r="644" spans="1:7" ht="15.75" x14ac:dyDescent="0.25">
      <c r="A644" s="989"/>
      <c r="B644" s="990"/>
      <c r="C644" s="989"/>
      <c r="D644" s="990"/>
      <c r="E644" s="990"/>
      <c r="F644" s="991"/>
      <c r="G644" s="991"/>
    </row>
    <row r="645" spans="1:7" ht="15.75" x14ac:dyDescent="0.25">
      <c r="A645" s="989"/>
      <c r="B645" s="990"/>
      <c r="C645" s="989"/>
      <c r="D645" s="990"/>
      <c r="E645" s="990"/>
      <c r="F645" s="991"/>
      <c r="G645" s="991"/>
    </row>
    <row r="646" spans="1:7" ht="15.75" x14ac:dyDescent="0.25">
      <c r="A646" s="989"/>
      <c r="B646" s="990"/>
      <c r="C646" s="989"/>
      <c r="D646" s="990"/>
      <c r="E646" s="990"/>
      <c r="F646" s="991"/>
      <c r="G646" s="991"/>
    </row>
    <row r="647" spans="1:7" ht="15.75" x14ac:dyDescent="0.25">
      <c r="A647" s="989"/>
      <c r="B647" s="990"/>
      <c r="C647" s="989"/>
      <c r="D647" s="990"/>
      <c r="E647" s="990"/>
      <c r="F647" s="991"/>
      <c r="G647" s="991"/>
    </row>
    <row r="648" spans="1:7" ht="15.75" x14ac:dyDescent="0.25">
      <c r="A648" s="989"/>
      <c r="B648" s="990"/>
      <c r="C648" s="989"/>
      <c r="D648" s="990"/>
      <c r="E648" s="990"/>
      <c r="F648" s="991"/>
      <c r="G648" s="991"/>
    </row>
    <row r="649" spans="1:7" ht="15.75" x14ac:dyDescent="0.25">
      <c r="A649" s="989"/>
      <c r="B649" s="990"/>
      <c r="C649" s="989"/>
      <c r="D649" s="990"/>
      <c r="E649" s="990"/>
      <c r="F649" s="991"/>
      <c r="G649" s="991"/>
    </row>
    <row r="650" spans="1:7" ht="15.75" x14ac:dyDescent="0.25">
      <c r="A650" s="989"/>
      <c r="B650" s="990"/>
      <c r="C650" s="989"/>
      <c r="D650" s="990"/>
      <c r="E650" s="990"/>
      <c r="F650" s="991"/>
      <c r="G650" s="991"/>
    </row>
    <row r="651" spans="1:7" ht="15.75" x14ac:dyDescent="0.25">
      <c r="A651" s="989"/>
      <c r="B651" s="990"/>
      <c r="C651" s="989"/>
      <c r="D651" s="990"/>
      <c r="E651" s="990"/>
      <c r="F651" s="991"/>
      <c r="G651" s="991"/>
    </row>
    <row r="652" spans="1:7" ht="15.75" x14ac:dyDescent="0.25">
      <c r="A652" s="989"/>
      <c r="B652" s="990"/>
      <c r="C652" s="989"/>
      <c r="D652" s="990"/>
      <c r="E652" s="990"/>
      <c r="F652" s="991"/>
      <c r="G652" s="991"/>
    </row>
    <row r="653" spans="1:7" ht="15.75" x14ac:dyDescent="0.25">
      <c r="A653" s="989"/>
      <c r="B653" s="990"/>
      <c r="C653" s="989"/>
      <c r="D653" s="990"/>
      <c r="E653" s="990"/>
      <c r="F653" s="991"/>
      <c r="G653" s="991"/>
    </row>
    <row r="654" spans="1:7" ht="15.75" x14ac:dyDescent="0.25">
      <c r="A654" s="989"/>
      <c r="B654" s="990"/>
      <c r="C654" s="989"/>
      <c r="D654" s="990"/>
      <c r="E654" s="990"/>
      <c r="F654" s="991"/>
      <c r="G654" s="991"/>
    </row>
    <row r="655" spans="1:7" ht="15.75" x14ac:dyDescent="0.25">
      <c r="A655" s="989"/>
      <c r="B655" s="990"/>
      <c r="C655" s="989"/>
      <c r="D655" s="990"/>
      <c r="E655" s="990"/>
      <c r="F655" s="991"/>
      <c r="G655" s="991"/>
    </row>
    <row r="656" spans="1:7" ht="15.75" x14ac:dyDescent="0.25">
      <c r="A656" s="989"/>
      <c r="B656" s="990"/>
      <c r="C656" s="989"/>
      <c r="D656" s="990"/>
      <c r="E656" s="990"/>
      <c r="F656" s="991"/>
      <c r="G656" s="991"/>
    </row>
    <row r="657" spans="1:7" ht="15.75" x14ac:dyDescent="0.25">
      <c r="A657" s="989"/>
      <c r="B657" s="990"/>
      <c r="C657" s="989"/>
      <c r="D657" s="990"/>
      <c r="E657" s="990"/>
      <c r="F657" s="991"/>
      <c r="G657" s="991"/>
    </row>
    <row r="658" spans="1:7" ht="15.75" x14ac:dyDescent="0.25">
      <c r="A658" s="989"/>
      <c r="B658" s="990"/>
      <c r="C658" s="989"/>
      <c r="D658" s="990"/>
      <c r="E658" s="990"/>
      <c r="F658" s="991"/>
      <c r="G658" s="991"/>
    </row>
    <row r="659" spans="1:7" ht="15.75" x14ac:dyDescent="0.25">
      <c r="A659" s="989"/>
      <c r="B659" s="990"/>
      <c r="C659" s="989"/>
      <c r="D659" s="990"/>
      <c r="E659" s="990"/>
      <c r="F659" s="991"/>
      <c r="G659" s="991"/>
    </row>
    <row r="660" spans="1:7" ht="15.75" x14ac:dyDescent="0.25">
      <c r="A660" s="989"/>
      <c r="B660" s="990"/>
      <c r="C660" s="989"/>
      <c r="D660" s="990"/>
      <c r="E660" s="990"/>
      <c r="F660" s="991"/>
      <c r="G660" s="991"/>
    </row>
    <row r="661" spans="1:7" ht="15.75" x14ac:dyDescent="0.25">
      <c r="A661" s="989"/>
      <c r="B661" s="990"/>
      <c r="C661" s="989"/>
      <c r="D661" s="990"/>
      <c r="E661" s="990"/>
      <c r="F661" s="991"/>
      <c r="G661" s="991"/>
    </row>
    <row r="662" spans="1:7" ht="15.75" x14ac:dyDescent="0.25">
      <c r="A662" s="989"/>
      <c r="B662" s="990"/>
      <c r="C662" s="989"/>
      <c r="D662" s="990"/>
      <c r="E662" s="990"/>
      <c r="F662" s="991"/>
      <c r="G662" s="991"/>
    </row>
    <row r="663" spans="1:7" ht="15.75" x14ac:dyDescent="0.25">
      <c r="A663" s="989"/>
      <c r="B663" s="990"/>
      <c r="C663" s="989"/>
      <c r="D663" s="990"/>
      <c r="E663" s="990"/>
      <c r="F663" s="991"/>
      <c r="G663" s="991"/>
    </row>
    <row r="664" spans="1:7" ht="15.75" x14ac:dyDescent="0.25">
      <c r="A664" s="989"/>
      <c r="B664" s="990"/>
      <c r="C664" s="989"/>
      <c r="D664" s="990"/>
      <c r="E664" s="990"/>
      <c r="F664" s="991"/>
      <c r="G664" s="991"/>
    </row>
    <row r="665" spans="1:7" ht="15.75" x14ac:dyDescent="0.25">
      <c r="A665" s="989"/>
      <c r="B665" s="990"/>
      <c r="C665" s="989"/>
      <c r="D665" s="990"/>
      <c r="E665" s="990"/>
      <c r="F665" s="991"/>
      <c r="G665" s="991"/>
    </row>
    <row r="666" spans="1:7" ht="15.75" x14ac:dyDescent="0.25">
      <c r="A666" s="989"/>
      <c r="B666" s="990"/>
      <c r="C666" s="989"/>
      <c r="D666" s="990"/>
      <c r="E666" s="990"/>
      <c r="F666" s="991"/>
      <c r="G666" s="991"/>
    </row>
    <row r="667" spans="1:7" ht="15.75" x14ac:dyDescent="0.25">
      <c r="A667" s="989"/>
      <c r="B667" s="990"/>
      <c r="C667" s="989"/>
      <c r="D667" s="990"/>
      <c r="E667" s="990"/>
      <c r="F667" s="991"/>
      <c r="G667" s="991"/>
    </row>
    <row r="668" spans="1:7" ht="15.75" x14ac:dyDescent="0.25">
      <c r="A668" s="989"/>
      <c r="B668" s="990"/>
      <c r="C668" s="989"/>
      <c r="D668" s="990"/>
      <c r="E668" s="990"/>
      <c r="F668" s="991"/>
      <c r="G668" s="991"/>
    </row>
    <row r="669" spans="1:7" ht="15.75" x14ac:dyDescent="0.25">
      <c r="A669" s="989"/>
      <c r="B669" s="990"/>
      <c r="C669" s="989"/>
      <c r="D669" s="990"/>
      <c r="E669" s="990"/>
      <c r="F669" s="991"/>
      <c r="G669" s="991"/>
    </row>
    <row r="670" spans="1:7" ht="15.75" x14ac:dyDescent="0.25">
      <c r="A670" s="989"/>
      <c r="B670" s="990"/>
      <c r="C670" s="989"/>
      <c r="D670" s="990"/>
      <c r="E670" s="990"/>
      <c r="F670" s="991"/>
      <c r="G670" s="991"/>
    </row>
    <row r="671" spans="1:7" ht="15.75" x14ac:dyDescent="0.25">
      <c r="A671" s="989"/>
      <c r="B671" s="990"/>
      <c r="C671" s="989"/>
      <c r="D671" s="990"/>
      <c r="E671" s="990"/>
      <c r="F671" s="991"/>
      <c r="G671" s="991"/>
    </row>
    <row r="672" spans="1:7" ht="15.75" x14ac:dyDescent="0.25">
      <c r="A672" s="989"/>
      <c r="B672" s="990"/>
      <c r="C672" s="989"/>
      <c r="D672" s="990"/>
      <c r="E672" s="990"/>
      <c r="F672" s="991"/>
      <c r="G672" s="991"/>
    </row>
    <row r="673" spans="1:7" ht="15.75" x14ac:dyDescent="0.25">
      <c r="A673" s="989"/>
      <c r="B673" s="990"/>
      <c r="C673" s="989"/>
      <c r="D673" s="990"/>
      <c r="E673" s="990"/>
      <c r="F673" s="991"/>
      <c r="G673" s="991"/>
    </row>
    <row r="674" spans="1:7" ht="15.75" x14ac:dyDescent="0.25">
      <c r="A674" s="989"/>
      <c r="B674" s="990"/>
      <c r="C674" s="989"/>
      <c r="D674" s="990"/>
      <c r="E674" s="990"/>
      <c r="F674" s="991"/>
      <c r="G674" s="991"/>
    </row>
    <row r="675" spans="1:7" ht="15.75" x14ac:dyDescent="0.25">
      <c r="A675" s="989"/>
      <c r="B675" s="990"/>
      <c r="C675" s="989"/>
      <c r="D675" s="990"/>
      <c r="E675" s="990"/>
      <c r="F675" s="991"/>
      <c r="G675" s="991"/>
    </row>
    <row r="676" spans="1:7" ht="15.75" x14ac:dyDescent="0.25">
      <c r="A676" s="989"/>
      <c r="B676" s="990"/>
      <c r="C676" s="989"/>
      <c r="D676" s="990"/>
      <c r="E676" s="990"/>
      <c r="F676" s="991"/>
      <c r="G676" s="991"/>
    </row>
    <row r="677" spans="1:7" ht="15.75" x14ac:dyDescent="0.25">
      <c r="A677" s="989"/>
      <c r="B677" s="990"/>
      <c r="C677" s="989"/>
      <c r="D677" s="990"/>
      <c r="E677" s="990"/>
      <c r="F677" s="991"/>
      <c r="G677" s="991"/>
    </row>
    <row r="678" spans="1:7" ht="15.75" x14ac:dyDescent="0.25">
      <c r="A678" s="989"/>
      <c r="B678" s="990"/>
      <c r="C678" s="989"/>
      <c r="D678" s="990"/>
      <c r="E678" s="990"/>
      <c r="F678" s="991"/>
      <c r="G678" s="991"/>
    </row>
    <row r="679" spans="1:7" ht="15.75" x14ac:dyDescent="0.25">
      <c r="A679" s="989"/>
      <c r="B679" s="990"/>
      <c r="C679" s="989"/>
      <c r="D679" s="990"/>
      <c r="E679" s="990"/>
      <c r="F679" s="991"/>
      <c r="G679" s="991"/>
    </row>
    <row r="680" spans="1:7" ht="15.75" x14ac:dyDescent="0.25">
      <c r="A680" s="989"/>
      <c r="B680" s="990"/>
      <c r="C680" s="989"/>
      <c r="D680" s="990"/>
      <c r="E680" s="990"/>
      <c r="F680" s="991"/>
      <c r="G680" s="991"/>
    </row>
    <row r="681" spans="1:7" ht="15.75" x14ac:dyDescent="0.25">
      <c r="A681" s="989"/>
      <c r="B681" s="990"/>
      <c r="C681" s="989"/>
      <c r="D681" s="990"/>
      <c r="E681" s="990"/>
      <c r="F681" s="991"/>
      <c r="G681" s="991"/>
    </row>
    <row r="682" spans="1:7" ht="15.75" x14ac:dyDescent="0.25">
      <c r="A682" s="989"/>
      <c r="B682" s="990"/>
      <c r="C682" s="989"/>
      <c r="D682" s="990"/>
      <c r="E682" s="990"/>
      <c r="F682" s="991"/>
      <c r="G682" s="991"/>
    </row>
    <row r="683" spans="1:7" ht="15.75" x14ac:dyDescent="0.25">
      <c r="A683" s="989"/>
      <c r="B683" s="990"/>
      <c r="C683" s="989"/>
      <c r="D683" s="990"/>
      <c r="E683" s="990"/>
      <c r="F683" s="991"/>
      <c r="G683" s="991"/>
    </row>
    <row r="684" spans="1:7" ht="15.75" x14ac:dyDescent="0.25">
      <c r="A684" s="989"/>
      <c r="B684" s="990"/>
      <c r="C684" s="989"/>
      <c r="D684" s="990"/>
      <c r="E684" s="990"/>
      <c r="F684" s="991"/>
      <c r="G684" s="991"/>
    </row>
    <row r="685" spans="1:7" ht="15.75" x14ac:dyDescent="0.25">
      <c r="A685" s="989"/>
      <c r="B685" s="990"/>
      <c r="C685" s="989"/>
      <c r="D685" s="990"/>
      <c r="E685" s="990"/>
      <c r="F685" s="991"/>
      <c r="G685" s="991"/>
    </row>
    <row r="686" spans="1:7" ht="15.75" x14ac:dyDescent="0.25">
      <c r="A686" s="989"/>
      <c r="B686" s="990"/>
      <c r="C686" s="989"/>
      <c r="D686" s="990"/>
      <c r="E686" s="990"/>
      <c r="F686" s="991"/>
      <c r="G686" s="991"/>
    </row>
    <row r="687" spans="1:7" ht="15.75" x14ac:dyDescent="0.25">
      <c r="A687" s="989"/>
      <c r="B687" s="990"/>
      <c r="C687" s="989"/>
      <c r="D687" s="990"/>
      <c r="E687" s="990"/>
      <c r="F687" s="991"/>
      <c r="G687" s="991"/>
    </row>
    <row r="688" spans="1:7" ht="15.75" x14ac:dyDescent="0.25">
      <c r="A688" s="989"/>
      <c r="B688" s="990"/>
      <c r="C688" s="989"/>
      <c r="D688" s="990"/>
      <c r="E688" s="990"/>
      <c r="F688" s="991"/>
      <c r="G688" s="991"/>
    </row>
    <row r="689" spans="1:7" ht="15.75" x14ac:dyDescent="0.25">
      <c r="A689" s="989"/>
      <c r="B689" s="990"/>
      <c r="C689" s="989"/>
      <c r="D689" s="990"/>
      <c r="E689" s="990"/>
      <c r="F689" s="991"/>
      <c r="G689" s="991"/>
    </row>
    <row r="690" spans="1:7" ht="15.75" x14ac:dyDescent="0.25">
      <c r="A690" s="989"/>
      <c r="B690" s="990"/>
      <c r="C690" s="989"/>
      <c r="D690" s="990"/>
      <c r="E690" s="990"/>
      <c r="F690" s="991"/>
      <c r="G690" s="991"/>
    </row>
    <row r="691" spans="1:7" ht="15.75" x14ac:dyDescent="0.25">
      <c r="A691" s="989"/>
      <c r="B691" s="990"/>
      <c r="C691" s="989"/>
      <c r="D691" s="990"/>
      <c r="E691" s="990"/>
      <c r="F691" s="991"/>
      <c r="G691" s="991"/>
    </row>
    <row r="692" spans="1:7" ht="15.75" x14ac:dyDescent="0.25">
      <c r="A692" s="989"/>
      <c r="B692" s="990"/>
      <c r="C692" s="989"/>
      <c r="D692" s="990"/>
      <c r="E692" s="990"/>
      <c r="F692" s="991"/>
      <c r="G692" s="991"/>
    </row>
    <row r="693" spans="1:7" ht="15.75" x14ac:dyDescent="0.25">
      <c r="A693" s="989"/>
      <c r="B693" s="990"/>
      <c r="C693" s="989"/>
      <c r="D693" s="990"/>
      <c r="E693" s="990"/>
      <c r="F693" s="991"/>
      <c r="G693" s="991"/>
    </row>
    <row r="694" spans="1:7" ht="15.75" x14ac:dyDescent="0.25">
      <c r="A694" s="989"/>
      <c r="B694" s="990"/>
      <c r="C694" s="989"/>
      <c r="D694" s="990"/>
      <c r="E694" s="990"/>
      <c r="F694" s="991"/>
      <c r="G694" s="991"/>
    </row>
    <row r="695" spans="1:7" ht="15.75" x14ac:dyDescent="0.25">
      <c r="A695" s="989"/>
      <c r="B695" s="990"/>
      <c r="C695" s="989"/>
      <c r="D695" s="990"/>
      <c r="E695" s="990"/>
      <c r="F695" s="991"/>
      <c r="G695" s="991"/>
    </row>
    <row r="696" spans="1:7" ht="15.75" x14ac:dyDescent="0.25">
      <c r="A696" s="989"/>
      <c r="B696" s="990"/>
      <c r="C696" s="989"/>
      <c r="D696" s="990"/>
      <c r="E696" s="990"/>
      <c r="F696" s="991"/>
      <c r="G696" s="991"/>
    </row>
    <row r="697" spans="1:7" ht="15.75" x14ac:dyDescent="0.25">
      <c r="A697" s="989"/>
      <c r="B697" s="990"/>
      <c r="C697" s="989"/>
      <c r="D697" s="990"/>
      <c r="E697" s="990"/>
      <c r="F697" s="991"/>
      <c r="G697" s="991"/>
    </row>
    <row r="698" spans="1:7" ht="15.75" x14ac:dyDescent="0.25">
      <c r="A698" s="989"/>
      <c r="B698" s="990"/>
      <c r="C698" s="989"/>
      <c r="D698" s="990"/>
      <c r="E698" s="990"/>
      <c r="F698" s="991"/>
      <c r="G698" s="991"/>
    </row>
    <row r="699" spans="1:7" ht="15.75" x14ac:dyDescent="0.25">
      <c r="A699" s="989"/>
      <c r="B699" s="990"/>
      <c r="C699" s="989"/>
      <c r="D699" s="990"/>
      <c r="E699" s="990"/>
      <c r="F699" s="991"/>
      <c r="G699" s="991"/>
    </row>
    <row r="700" spans="1:7" ht="15.75" x14ac:dyDescent="0.25">
      <c r="A700" s="989"/>
      <c r="B700" s="990"/>
      <c r="C700" s="989"/>
      <c r="D700" s="990"/>
      <c r="E700" s="990"/>
      <c r="F700" s="991"/>
      <c r="G700" s="991"/>
    </row>
    <row r="701" spans="1:7" ht="15.75" x14ac:dyDescent="0.25">
      <c r="A701" s="989"/>
      <c r="B701" s="990"/>
      <c r="C701" s="989"/>
      <c r="D701" s="990"/>
      <c r="E701" s="990"/>
      <c r="F701" s="991"/>
      <c r="G701" s="991"/>
    </row>
    <row r="702" spans="1:7" ht="15.75" x14ac:dyDescent="0.25">
      <c r="A702" s="989"/>
      <c r="B702" s="990"/>
      <c r="C702" s="989"/>
      <c r="D702" s="990"/>
      <c r="E702" s="990"/>
      <c r="F702" s="991"/>
      <c r="G702" s="991"/>
    </row>
    <row r="703" spans="1:7" ht="15.75" x14ac:dyDescent="0.25">
      <c r="A703" s="989"/>
      <c r="B703" s="990"/>
      <c r="C703" s="989"/>
      <c r="D703" s="990"/>
      <c r="E703" s="990"/>
      <c r="F703" s="991"/>
      <c r="G703" s="991"/>
    </row>
    <row r="704" spans="1:7" ht="15.75" x14ac:dyDescent="0.25">
      <c r="A704" s="989"/>
      <c r="B704" s="990"/>
      <c r="C704" s="989"/>
      <c r="D704" s="990"/>
      <c r="E704" s="990"/>
      <c r="F704" s="991"/>
      <c r="G704" s="991"/>
    </row>
    <row r="705" spans="1:7" ht="15.75" x14ac:dyDescent="0.25">
      <c r="A705" s="989"/>
      <c r="B705" s="990"/>
      <c r="C705" s="989"/>
      <c r="D705" s="990"/>
      <c r="E705" s="990"/>
      <c r="F705" s="991"/>
      <c r="G705" s="991"/>
    </row>
    <row r="706" spans="1:7" ht="15.75" x14ac:dyDescent="0.25">
      <c r="A706" s="989"/>
      <c r="B706" s="990"/>
      <c r="C706" s="989"/>
      <c r="D706" s="990"/>
      <c r="E706" s="990"/>
      <c r="F706" s="991"/>
      <c r="G706" s="991"/>
    </row>
    <row r="707" spans="1:7" ht="15.75" x14ac:dyDescent="0.25">
      <c r="A707" s="989"/>
      <c r="B707" s="990"/>
      <c r="C707" s="989"/>
      <c r="D707" s="990"/>
      <c r="E707" s="990"/>
      <c r="F707" s="991"/>
      <c r="G707" s="991"/>
    </row>
    <row r="708" spans="1:7" ht="15.75" x14ac:dyDescent="0.25">
      <c r="A708" s="989"/>
      <c r="B708" s="990"/>
      <c r="C708" s="989"/>
      <c r="D708" s="990"/>
      <c r="E708" s="990"/>
      <c r="F708" s="991"/>
      <c r="G708" s="991"/>
    </row>
    <row r="709" spans="1:7" ht="15.75" x14ac:dyDescent="0.25">
      <c r="A709" s="989"/>
      <c r="B709" s="990"/>
      <c r="C709" s="989"/>
      <c r="D709" s="990"/>
      <c r="E709" s="990"/>
      <c r="F709" s="991"/>
      <c r="G709" s="991"/>
    </row>
    <row r="710" spans="1:7" ht="15.75" x14ac:dyDescent="0.25">
      <c r="A710" s="989"/>
      <c r="B710" s="990"/>
      <c r="C710" s="989"/>
      <c r="D710" s="990"/>
      <c r="E710" s="990"/>
      <c r="F710" s="991"/>
      <c r="G710" s="991"/>
    </row>
    <row r="711" spans="1:7" ht="15.75" x14ac:dyDescent="0.25">
      <c r="A711" s="989"/>
      <c r="B711" s="990"/>
      <c r="C711" s="989"/>
      <c r="D711" s="990"/>
      <c r="E711" s="990"/>
      <c r="F711" s="991"/>
      <c r="G711" s="991"/>
    </row>
    <row r="712" spans="1:7" ht="15.75" x14ac:dyDescent="0.25">
      <c r="A712" s="989"/>
      <c r="B712" s="990"/>
      <c r="C712" s="989"/>
      <c r="D712" s="990"/>
      <c r="E712" s="990"/>
      <c r="F712" s="991"/>
      <c r="G712" s="991"/>
    </row>
    <row r="713" spans="1:7" ht="15.75" x14ac:dyDescent="0.25">
      <c r="A713" s="989"/>
      <c r="B713" s="990"/>
      <c r="C713" s="989"/>
      <c r="D713" s="990"/>
      <c r="E713" s="990"/>
      <c r="F713" s="991"/>
      <c r="G713" s="991"/>
    </row>
    <row r="714" spans="1:7" ht="15.75" x14ac:dyDescent="0.25">
      <c r="A714" s="989"/>
      <c r="B714" s="990"/>
      <c r="C714" s="989"/>
      <c r="D714" s="990"/>
      <c r="E714" s="990"/>
      <c r="F714" s="991"/>
      <c r="G714" s="991"/>
    </row>
    <row r="715" spans="1:7" ht="15.75" x14ac:dyDescent="0.25">
      <c r="A715" s="989"/>
      <c r="B715" s="990"/>
      <c r="C715" s="989"/>
      <c r="D715" s="990"/>
      <c r="E715" s="990"/>
      <c r="F715" s="991"/>
      <c r="G715" s="991"/>
    </row>
    <row r="716" spans="1:7" ht="15.75" x14ac:dyDescent="0.25">
      <c r="A716" s="989"/>
      <c r="B716" s="990"/>
      <c r="C716" s="989"/>
      <c r="D716" s="990"/>
      <c r="E716" s="990"/>
      <c r="F716" s="991"/>
      <c r="G716" s="991"/>
    </row>
    <row r="717" spans="1:7" ht="15.75" x14ac:dyDescent="0.25">
      <c r="A717" s="989"/>
      <c r="B717" s="990"/>
      <c r="C717" s="989"/>
      <c r="D717" s="990"/>
      <c r="E717" s="990"/>
      <c r="F717" s="991"/>
      <c r="G717" s="991"/>
    </row>
    <row r="718" spans="1:7" ht="15.75" x14ac:dyDescent="0.25">
      <c r="A718" s="989"/>
      <c r="B718" s="990"/>
      <c r="C718" s="989"/>
      <c r="D718" s="990"/>
      <c r="E718" s="990"/>
      <c r="F718" s="991"/>
      <c r="G718" s="991"/>
    </row>
    <row r="719" spans="1:7" ht="15.75" x14ac:dyDescent="0.25">
      <c r="A719" s="989"/>
      <c r="B719" s="990"/>
      <c r="C719" s="989"/>
      <c r="D719" s="990"/>
      <c r="E719" s="990"/>
      <c r="F719" s="991"/>
      <c r="G719" s="991"/>
    </row>
    <row r="720" spans="1:7" ht="15.75" x14ac:dyDescent="0.25">
      <c r="A720" s="989"/>
      <c r="B720" s="990"/>
      <c r="C720" s="989"/>
      <c r="D720" s="990"/>
      <c r="E720" s="990"/>
      <c r="F720" s="991"/>
      <c r="G720" s="991"/>
    </row>
    <row r="721" spans="1:7" ht="15.75" x14ac:dyDescent="0.25">
      <c r="A721" s="989"/>
      <c r="B721" s="990"/>
      <c r="C721" s="989"/>
      <c r="D721" s="990"/>
      <c r="E721" s="990"/>
      <c r="F721" s="991"/>
      <c r="G721" s="991"/>
    </row>
    <row r="722" spans="1:7" ht="15.75" x14ac:dyDescent="0.25">
      <c r="A722" s="989"/>
      <c r="B722" s="990"/>
      <c r="C722" s="989"/>
      <c r="D722" s="990"/>
      <c r="E722" s="990"/>
      <c r="F722" s="991"/>
      <c r="G722" s="991"/>
    </row>
    <row r="723" spans="1:7" ht="15.75" x14ac:dyDescent="0.25">
      <c r="A723" s="989"/>
      <c r="B723" s="990"/>
      <c r="C723" s="989"/>
      <c r="D723" s="990"/>
      <c r="E723" s="990"/>
      <c r="F723" s="991"/>
      <c r="G723" s="991"/>
    </row>
    <row r="724" spans="1:7" ht="15.75" x14ac:dyDescent="0.25">
      <c r="A724" s="989"/>
      <c r="B724" s="990"/>
      <c r="C724" s="989"/>
      <c r="D724" s="990"/>
      <c r="E724" s="990"/>
      <c r="F724" s="991"/>
      <c r="G724" s="991"/>
    </row>
    <row r="725" spans="1:7" ht="15.75" x14ac:dyDescent="0.25">
      <c r="A725" s="989"/>
      <c r="B725" s="990"/>
      <c r="C725" s="989"/>
      <c r="D725" s="990"/>
      <c r="E725" s="990"/>
      <c r="F725" s="991"/>
      <c r="G725" s="991"/>
    </row>
    <row r="726" spans="1:7" ht="15.75" x14ac:dyDescent="0.25">
      <c r="A726" s="989"/>
      <c r="B726" s="990"/>
      <c r="C726" s="989"/>
      <c r="D726" s="990"/>
      <c r="E726" s="990"/>
      <c r="F726" s="991"/>
      <c r="G726" s="991"/>
    </row>
    <row r="727" spans="1:7" ht="15.75" x14ac:dyDescent="0.25">
      <c r="A727" s="989"/>
      <c r="B727" s="990"/>
      <c r="C727" s="989"/>
      <c r="D727" s="990"/>
      <c r="E727" s="990"/>
      <c r="F727" s="991"/>
      <c r="G727" s="991"/>
    </row>
    <row r="728" spans="1:7" ht="15.75" x14ac:dyDescent="0.25">
      <c r="A728" s="989"/>
      <c r="B728" s="990"/>
      <c r="C728" s="989"/>
      <c r="D728" s="990"/>
      <c r="E728" s="990"/>
      <c r="F728" s="991"/>
      <c r="G728" s="991"/>
    </row>
    <row r="729" spans="1:7" ht="15.75" x14ac:dyDescent="0.25">
      <c r="A729" s="989"/>
      <c r="B729" s="990"/>
      <c r="C729" s="989"/>
      <c r="D729" s="990"/>
      <c r="E729" s="990"/>
      <c r="F729" s="991"/>
      <c r="G729" s="991"/>
    </row>
    <row r="730" spans="1:7" ht="15.75" x14ac:dyDescent="0.25">
      <c r="A730" s="989"/>
      <c r="B730" s="990"/>
      <c r="C730" s="989"/>
      <c r="D730" s="990"/>
      <c r="E730" s="990"/>
      <c r="F730" s="991"/>
      <c r="G730" s="991"/>
    </row>
    <row r="731" spans="1:7" ht="15.75" x14ac:dyDescent="0.25">
      <c r="A731" s="989"/>
      <c r="B731" s="990"/>
      <c r="C731" s="989"/>
      <c r="D731" s="990"/>
      <c r="E731" s="990"/>
      <c r="F731" s="991"/>
      <c r="G731" s="991"/>
    </row>
    <row r="732" spans="1:7" ht="15.75" x14ac:dyDescent="0.25">
      <c r="A732" s="989"/>
      <c r="B732" s="990"/>
      <c r="C732" s="989"/>
      <c r="D732" s="990"/>
      <c r="E732" s="990"/>
      <c r="F732" s="991"/>
      <c r="G732" s="991"/>
    </row>
    <row r="733" spans="1:7" ht="15.75" x14ac:dyDescent="0.25">
      <c r="A733" s="989"/>
      <c r="B733" s="990"/>
      <c r="C733" s="989"/>
      <c r="D733" s="990"/>
      <c r="E733" s="990"/>
      <c r="F733" s="991"/>
      <c r="G733" s="991"/>
    </row>
    <row r="734" spans="1:7" ht="15.75" x14ac:dyDescent="0.25">
      <c r="A734" s="989"/>
      <c r="B734" s="990"/>
      <c r="C734" s="989"/>
      <c r="D734" s="990"/>
      <c r="E734" s="990"/>
      <c r="F734" s="991"/>
      <c r="G734" s="991"/>
    </row>
    <row r="735" spans="1:7" ht="15.75" x14ac:dyDescent="0.25">
      <c r="A735" s="989"/>
      <c r="B735" s="990"/>
      <c r="C735" s="989"/>
      <c r="D735" s="990"/>
      <c r="E735" s="990"/>
      <c r="F735" s="991"/>
      <c r="G735" s="991"/>
    </row>
    <row r="736" spans="1:7" ht="15.75" x14ac:dyDescent="0.25">
      <c r="A736" s="989"/>
      <c r="B736" s="990"/>
      <c r="C736" s="989"/>
      <c r="D736" s="990"/>
      <c r="E736" s="990"/>
      <c r="F736" s="991"/>
      <c r="G736" s="991"/>
    </row>
    <row r="737" spans="1:7" ht="15.75" x14ac:dyDescent="0.25">
      <c r="A737" s="989"/>
      <c r="B737" s="990"/>
      <c r="C737" s="989"/>
      <c r="D737" s="990"/>
      <c r="E737" s="990"/>
      <c r="F737" s="991"/>
      <c r="G737" s="991"/>
    </row>
    <row r="738" spans="1:7" ht="15.75" x14ac:dyDescent="0.25">
      <c r="A738" s="989"/>
      <c r="B738" s="990"/>
      <c r="C738" s="989"/>
      <c r="D738" s="990"/>
      <c r="E738" s="990"/>
      <c r="F738" s="991"/>
      <c r="G738" s="991"/>
    </row>
    <row r="739" spans="1:7" ht="15.75" x14ac:dyDescent="0.25">
      <c r="A739" s="989"/>
      <c r="B739" s="990"/>
      <c r="C739" s="989"/>
      <c r="D739" s="990"/>
      <c r="E739" s="990"/>
      <c r="F739" s="991"/>
      <c r="G739" s="991"/>
    </row>
    <row r="740" spans="1:7" ht="15.75" x14ac:dyDescent="0.25">
      <c r="A740" s="989"/>
      <c r="B740" s="990"/>
      <c r="C740" s="989"/>
      <c r="D740" s="990"/>
      <c r="E740" s="990"/>
      <c r="F740" s="991"/>
      <c r="G740" s="991"/>
    </row>
    <row r="741" spans="1:7" ht="15.75" x14ac:dyDescent="0.25">
      <c r="A741" s="989"/>
      <c r="B741" s="990"/>
      <c r="C741" s="989"/>
      <c r="D741" s="990"/>
      <c r="E741" s="990"/>
      <c r="F741" s="991"/>
      <c r="G741" s="991"/>
    </row>
    <row r="742" spans="1:7" ht="15.75" x14ac:dyDescent="0.25">
      <c r="A742" s="989"/>
      <c r="B742" s="990"/>
      <c r="C742" s="989"/>
      <c r="D742" s="990"/>
      <c r="E742" s="990"/>
      <c r="F742" s="991"/>
      <c r="G742" s="991"/>
    </row>
    <row r="743" spans="1:7" ht="15.75" x14ac:dyDescent="0.25">
      <c r="A743" s="989"/>
      <c r="B743" s="990"/>
      <c r="C743" s="989"/>
      <c r="D743" s="990"/>
      <c r="E743" s="990"/>
      <c r="F743" s="991"/>
      <c r="G743" s="991"/>
    </row>
    <row r="744" spans="1:7" ht="15.75" x14ac:dyDescent="0.25">
      <c r="A744" s="989"/>
      <c r="B744" s="990"/>
      <c r="C744" s="989"/>
      <c r="D744" s="990"/>
      <c r="E744" s="990"/>
      <c r="F744" s="991"/>
      <c r="G744" s="991"/>
    </row>
    <row r="745" spans="1:7" ht="15.75" x14ac:dyDescent="0.25">
      <c r="A745" s="989"/>
      <c r="B745" s="990"/>
      <c r="C745" s="989"/>
      <c r="D745" s="990"/>
      <c r="E745" s="990"/>
      <c r="F745" s="991"/>
      <c r="G745" s="991"/>
    </row>
    <row r="746" spans="1:7" ht="15.75" x14ac:dyDescent="0.25">
      <c r="A746" s="989"/>
      <c r="B746" s="990"/>
      <c r="C746" s="989"/>
      <c r="D746" s="990"/>
      <c r="E746" s="990"/>
      <c r="F746" s="991"/>
      <c r="G746" s="991"/>
    </row>
    <row r="747" spans="1:7" ht="15.75" x14ac:dyDescent="0.25">
      <c r="A747" s="989"/>
      <c r="B747" s="990"/>
      <c r="C747" s="989"/>
      <c r="D747" s="990"/>
      <c r="E747" s="990"/>
      <c r="F747" s="991"/>
      <c r="G747" s="991"/>
    </row>
    <row r="748" spans="1:7" ht="15.75" x14ac:dyDescent="0.25">
      <c r="A748" s="989"/>
      <c r="B748" s="990"/>
      <c r="C748" s="989"/>
      <c r="D748" s="990"/>
      <c r="E748" s="990"/>
      <c r="F748" s="991"/>
      <c r="G748" s="991"/>
    </row>
    <row r="749" spans="1:7" ht="15.75" x14ac:dyDescent="0.25">
      <c r="A749" s="989"/>
      <c r="B749" s="990"/>
      <c r="C749" s="989"/>
      <c r="D749" s="990"/>
      <c r="E749" s="990"/>
      <c r="F749" s="991"/>
      <c r="G749" s="991"/>
    </row>
    <row r="750" spans="1:7" ht="15.75" x14ac:dyDescent="0.25">
      <c r="A750" s="989"/>
      <c r="B750" s="990"/>
      <c r="C750" s="989"/>
      <c r="D750" s="990"/>
      <c r="E750" s="990"/>
      <c r="F750" s="991"/>
      <c r="G750" s="991"/>
    </row>
    <row r="751" spans="1:7" ht="15.75" x14ac:dyDescent="0.25">
      <c r="A751" s="989"/>
      <c r="B751" s="990"/>
      <c r="C751" s="989"/>
      <c r="D751" s="990"/>
      <c r="E751" s="990"/>
      <c r="F751" s="991"/>
      <c r="G751" s="991"/>
    </row>
    <row r="752" spans="1:7" ht="15.75" x14ac:dyDescent="0.25">
      <c r="A752" s="989"/>
      <c r="B752" s="990"/>
      <c r="C752" s="989"/>
      <c r="D752" s="990"/>
      <c r="E752" s="990"/>
      <c r="F752" s="991"/>
      <c r="G752" s="991"/>
    </row>
    <row r="753" spans="1:7" ht="15.75" x14ac:dyDescent="0.25">
      <c r="A753" s="989"/>
      <c r="B753" s="990"/>
      <c r="C753" s="989"/>
      <c r="D753" s="990"/>
      <c r="E753" s="990"/>
      <c r="F753" s="991"/>
      <c r="G753" s="991"/>
    </row>
    <row r="754" spans="1:7" ht="15.75" x14ac:dyDescent="0.25">
      <c r="A754" s="989"/>
      <c r="B754" s="990"/>
      <c r="C754" s="989"/>
      <c r="D754" s="990"/>
      <c r="E754" s="990"/>
      <c r="F754" s="991"/>
      <c r="G754" s="991"/>
    </row>
    <row r="755" spans="1:7" ht="15.75" x14ac:dyDescent="0.25">
      <c r="A755" s="989"/>
      <c r="B755" s="990"/>
      <c r="C755" s="989"/>
      <c r="D755" s="990"/>
      <c r="E755" s="990"/>
      <c r="F755" s="991"/>
      <c r="G755" s="991"/>
    </row>
    <row r="756" spans="1:7" ht="15.75" x14ac:dyDescent="0.25">
      <c r="A756" s="989"/>
      <c r="B756" s="990"/>
      <c r="C756" s="989"/>
      <c r="D756" s="990"/>
      <c r="E756" s="990"/>
      <c r="F756" s="991"/>
      <c r="G756" s="991"/>
    </row>
    <row r="757" spans="1:7" ht="15.75" x14ac:dyDescent="0.25">
      <c r="A757" s="989"/>
      <c r="B757" s="990"/>
      <c r="C757" s="989"/>
      <c r="D757" s="990"/>
      <c r="E757" s="990"/>
      <c r="F757" s="991"/>
      <c r="G757" s="991"/>
    </row>
    <row r="758" spans="1:7" ht="15.75" x14ac:dyDescent="0.25">
      <c r="A758" s="989"/>
      <c r="B758" s="990"/>
      <c r="C758" s="989"/>
      <c r="D758" s="990"/>
      <c r="E758" s="990"/>
      <c r="F758" s="991"/>
      <c r="G758" s="991"/>
    </row>
    <row r="759" spans="1:7" ht="15.75" x14ac:dyDescent="0.25">
      <c r="A759" s="989"/>
      <c r="B759" s="990"/>
      <c r="C759" s="989"/>
      <c r="D759" s="990"/>
      <c r="E759" s="990"/>
      <c r="F759" s="991"/>
      <c r="G759" s="991"/>
    </row>
    <row r="760" spans="1:7" ht="15.75" x14ac:dyDescent="0.25">
      <c r="A760" s="989"/>
      <c r="B760" s="990"/>
      <c r="C760" s="989"/>
      <c r="D760" s="990"/>
      <c r="E760" s="990"/>
      <c r="F760" s="991"/>
      <c r="G760" s="991"/>
    </row>
    <row r="761" spans="1:7" ht="15.75" x14ac:dyDescent="0.25">
      <c r="A761" s="989"/>
      <c r="B761" s="990"/>
      <c r="C761" s="989"/>
      <c r="D761" s="990"/>
      <c r="E761" s="990"/>
      <c r="F761" s="991"/>
      <c r="G761" s="991"/>
    </row>
    <row r="762" spans="1:7" ht="15.75" x14ac:dyDescent="0.25">
      <c r="A762" s="989"/>
      <c r="B762" s="990"/>
      <c r="C762" s="989"/>
      <c r="D762" s="990"/>
      <c r="E762" s="990"/>
      <c r="F762" s="991"/>
      <c r="G762" s="991"/>
    </row>
    <row r="763" spans="1:7" ht="15.75" x14ac:dyDescent="0.25">
      <c r="A763" s="989"/>
      <c r="B763" s="990"/>
      <c r="C763" s="989"/>
      <c r="D763" s="990"/>
      <c r="E763" s="990"/>
      <c r="F763" s="991"/>
      <c r="G763" s="991"/>
    </row>
    <row r="764" spans="1:7" ht="15.75" x14ac:dyDescent="0.25">
      <c r="A764" s="989"/>
      <c r="B764" s="990"/>
      <c r="C764" s="989"/>
      <c r="D764" s="990"/>
      <c r="E764" s="990"/>
      <c r="F764" s="991"/>
      <c r="G764" s="991"/>
    </row>
    <row r="765" spans="1:7" ht="15.75" x14ac:dyDescent="0.25">
      <c r="A765" s="989"/>
      <c r="B765" s="990"/>
      <c r="C765" s="989"/>
      <c r="D765" s="990"/>
      <c r="E765" s="990"/>
      <c r="F765" s="991"/>
      <c r="G765" s="991"/>
    </row>
    <row r="766" spans="1:7" ht="15.75" x14ac:dyDescent="0.25">
      <c r="A766" s="989"/>
      <c r="B766" s="990"/>
      <c r="C766" s="989"/>
      <c r="D766" s="990"/>
      <c r="E766" s="990"/>
      <c r="F766" s="991"/>
      <c r="G766" s="991"/>
    </row>
    <row r="767" spans="1:7" ht="15.75" x14ac:dyDescent="0.25">
      <c r="A767" s="989"/>
      <c r="B767" s="990"/>
      <c r="C767" s="989"/>
      <c r="D767" s="990"/>
      <c r="E767" s="990"/>
      <c r="F767" s="991"/>
      <c r="G767" s="991"/>
    </row>
    <row r="768" spans="1:7" ht="15.75" x14ac:dyDescent="0.25">
      <c r="A768" s="989"/>
      <c r="B768" s="990"/>
      <c r="C768" s="989"/>
      <c r="D768" s="990"/>
      <c r="E768" s="990"/>
      <c r="F768" s="991"/>
      <c r="G768" s="991"/>
    </row>
    <row r="769" spans="1:7" ht="15.75" x14ac:dyDescent="0.25">
      <c r="A769" s="989"/>
      <c r="B769" s="990"/>
      <c r="C769" s="989"/>
      <c r="D769" s="990"/>
      <c r="E769" s="990"/>
      <c r="F769" s="991"/>
      <c r="G769" s="991"/>
    </row>
    <row r="770" spans="1:7" ht="15.75" x14ac:dyDescent="0.25">
      <c r="A770" s="989"/>
      <c r="B770" s="990"/>
      <c r="C770" s="989"/>
      <c r="D770" s="990"/>
      <c r="E770" s="990"/>
      <c r="F770" s="991"/>
      <c r="G770" s="991"/>
    </row>
    <row r="771" spans="1:7" ht="15.75" x14ac:dyDescent="0.25">
      <c r="A771" s="989"/>
      <c r="B771" s="990"/>
      <c r="C771" s="989"/>
      <c r="D771" s="990"/>
      <c r="E771" s="990"/>
      <c r="F771" s="991"/>
      <c r="G771" s="991"/>
    </row>
    <row r="772" spans="1:7" ht="15.75" x14ac:dyDescent="0.25">
      <c r="A772" s="989"/>
      <c r="B772" s="990"/>
      <c r="C772" s="989"/>
      <c r="D772" s="990"/>
      <c r="E772" s="990"/>
      <c r="F772" s="991"/>
      <c r="G772" s="991"/>
    </row>
    <row r="773" spans="1:7" ht="15.75" x14ac:dyDescent="0.25">
      <c r="A773" s="989"/>
      <c r="B773" s="990"/>
      <c r="C773" s="989"/>
      <c r="D773" s="990"/>
      <c r="E773" s="990"/>
      <c r="F773" s="991"/>
      <c r="G773" s="991"/>
    </row>
    <row r="774" spans="1:7" ht="15.75" x14ac:dyDescent="0.25">
      <c r="A774" s="989"/>
      <c r="B774" s="990"/>
      <c r="C774" s="989"/>
      <c r="D774" s="990"/>
      <c r="E774" s="990"/>
      <c r="F774" s="991"/>
      <c r="G774" s="991"/>
    </row>
    <row r="775" spans="1:7" ht="15.75" x14ac:dyDescent="0.25">
      <c r="A775" s="989"/>
      <c r="B775" s="990"/>
      <c r="C775" s="989"/>
      <c r="D775" s="990"/>
      <c r="E775" s="990"/>
      <c r="F775" s="991"/>
      <c r="G775" s="991"/>
    </row>
    <row r="776" spans="1:7" ht="15.75" x14ac:dyDescent="0.25">
      <c r="A776" s="989"/>
      <c r="B776" s="990"/>
      <c r="C776" s="989"/>
      <c r="D776" s="990"/>
      <c r="E776" s="990"/>
      <c r="F776" s="991"/>
      <c r="G776" s="991"/>
    </row>
    <row r="777" spans="1:7" ht="15.75" x14ac:dyDescent="0.25">
      <c r="A777" s="989"/>
      <c r="B777" s="990"/>
      <c r="C777" s="989"/>
      <c r="D777" s="990"/>
      <c r="E777" s="990"/>
      <c r="F777" s="991"/>
      <c r="G777" s="991"/>
    </row>
    <row r="778" spans="1:7" ht="15.75" x14ac:dyDescent="0.25">
      <c r="A778" s="989"/>
      <c r="B778" s="990"/>
      <c r="C778" s="989"/>
      <c r="D778" s="990"/>
      <c r="E778" s="990"/>
      <c r="F778" s="991"/>
      <c r="G778" s="991"/>
    </row>
    <row r="779" spans="1:7" ht="15.75" x14ac:dyDescent="0.25">
      <c r="A779" s="989"/>
      <c r="B779" s="990"/>
      <c r="C779" s="989"/>
      <c r="D779" s="990"/>
      <c r="E779" s="990"/>
      <c r="F779" s="991"/>
      <c r="G779" s="991"/>
    </row>
    <row r="780" spans="1:7" ht="15.75" x14ac:dyDescent="0.25">
      <c r="A780" s="989"/>
      <c r="B780" s="990"/>
      <c r="C780" s="989"/>
      <c r="D780" s="990"/>
      <c r="E780" s="990"/>
      <c r="F780" s="991"/>
      <c r="G780" s="991"/>
    </row>
    <row r="781" spans="1:7" ht="15.75" x14ac:dyDescent="0.25">
      <c r="A781" s="989"/>
      <c r="B781" s="990"/>
      <c r="C781" s="989"/>
      <c r="D781" s="990"/>
      <c r="E781" s="990"/>
      <c r="F781" s="991"/>
      <c r="G781" s="991"/>
    </row>
    <row r="782" spans="1:7" ht="15.75" x14ac:dyDescent="0.25">
      <c r="A782" s="989"/>
      <c r="B782" s="990"/>
      <c r="C782" s="989"/>
      <c r="D782" s="990"/>
      <c r="E782" s="990"/>
      <c r="F782" s="991"/>
      <c r="G782" s="991"/>
    </row>
    <row r="783" spans="1:7" ht="15.75" x14ac:dyDescent="0.25">
      <c r="A783" s="989"/>
      <c r="B783" s="990"/>
      <c r="C783" s="989"/>
      <c r="D783" s="990"/>
      <c r="E783" s="990"/>
      <c r="F783" s="991"/>
      <c r="G783" s="991"/>
    </row>
    <row r="784" spans="1:7" ht="15.75" x14ac:dyDescent="0.25">
      <c r="A784" s="989"/>
      <c r="B784" s="990"/>
      <c r="C784" s="989"/>
      <c r="D784" s="990"/>
      <c r="E784" s="990"/>
      <c r="F784" s="991"/>
      <c r="G784" s="991"/>
    </row>
    <row r="785" spans="1:7" ht="15.75" x14ac:dyDescent="0.25">
      <c r="A785" s="989"/>
      <c r="B785" s="990"/>
      <c r="C785" s="989"/>
      <c r="D785" s="990"/>
      <c r="E785" s="990"/>
      <c r="F785" s="991"/>
      <c r="G785" s="991"/>
    </row>
    <row r="786" spans="1:7" ht="15.75" x14ac:dyDescent="0.25">
      <c r="A786" s="989"/>
      <c r="B786" s="990"/>
      <c r="C786" s="989"/>
      <c r="D786" s="990"/>
      <c r="E786" s="990"/>
      <c r="F786" s="991"/>
      <c r="G786" s="991"/>
    </row>
    <row r="787" spans="1:7" ht="15.75" x14ac:dyDescent="0.25">
      <c r="A787" s="989"/>
      <c r="B787" s="990"/>
      <c r="C787" s="989"/>
      <c r="D787" s="990"/>
      <c r="E787" s="990"/>
      <c r="F787" s="991"/>
      <c r="G787" s="991"/>
    </row>
    <row r="788" spans="1:7" ht="15.75" x14ac:dyDescent="0.25">
      <c r="A788" s="989"/>
      <c r="B788" s="990"/>
      <c r="C788" s="989"/>
      <c r="D788" s="990"/>
      <c r="E788" s="990"/>
      <c r="F788" s="991"/>
      <c r="G788" s="991"/>
    </row>
    <row r="789" spans="1:7" ht="15.75" x14ac:dyDescent="0.25">
      <c r="A789" s="989"/>
      <c r="B789" s="990"/>
      <c r="C789" s="989"/>
      <c r="D789" s="990"/>
      <c r="E789" s="990"/>
      <c r="F789" s="991"/>
      <c r="G789" s="991"/>
    </row>
    <row r="790" spans="1:7" ht="15.75" x14ac:dyDescent="0.25">
      <c r="A790" s="989"/>
      <c r="B790" s="990"/>
      <c r="C790" s="989"/>
      <c r="D790" s="990"/>
      <c r="E790" s="990"/>
      <c r="F790" s="991"/>
      <c r="G790" s="991"/>
    </row>
    <row r="791" spans="1:7" ht="15.75" x14ac:dyDescent="0.25">
      <c r="A791" s="989"/>
      <c r="B791" s="990"/>
      <c r="C791" s="989"/>
      <c r="D791" s="990"/>
      <c r="E791" s="990"/>
      <c r="F791" s="991"/>
      <c r="G791" s="991"/>
    </row>
    <row r="792" spans="1:7" ht="15.75" x14ac:dyDescent="0.25">
      <c r="A792" s="989"/>
      <c r="B792" s="990"/>
      <c r="C792" s="989"/>
      <c r="D792" s="990"/>
      <c r="E792" s="990"/>
      <c r="F792" s="991"/>
      <c r="G792" s="991"/>
    </row>
    <row r="793" spans="1:7" ht="15.75" x14ac:dyDescent="0.25">
      <c r="A793" s="989"/>
      <c r="B793" s="990"/>
      <c r="C793" s="989"/>
      <c r="D793" s="990"/>
      <c r="E793" s="990"/>
      <c r="F793" s="991"/>
      <c r="G793" s="991"/>
    </row>
    <row r="794" spans="1:7" ht="15.75" x14ac:dyDescent="0.25">
      <c r="A794" s="989"/>
      <c r="B794" s="990"/>
      <c r="C794" s="989"/>
      <c r="D794" s="990"/>
      <c r="E794" s="990"/>
      <c r="F794" s="991"/>
      <c r="G794" s="991"/>
    </row>
    <row r="795" spans="1:7" ht="15.75" x14ac:dyDescent="0.25">
      <c r="A795" s="989"/>
      <c r="B795" s="990"/>
      <c r="C795" s="989"/>
      <c r="D795" s="990"/>
      <c r="E795" s="990"/>
      <c r="F795" s="991"/>
      <c r="G795" s="991"/>
    </row>
    <row r="796" spans="1:7" ht="15.75" x14ac:dyDescent="0.25">
      <c r="A796" s="989"/>
      <c r="B796" s="990"/>
      <c r="C796" s="989"/>
      <c r="D796" s="990"/>
      <c r="E796" s="990"/>
      <c r="F796" s="991"/>
      <c r="G796" s="991"/>
    </row>
    <row r="797" spans="1:7" ht="15.75" x14ac:dyDescent="0.25">
      <c r="A797" s="989"/>
      <c r="B797" s="990"/>
      <c r="C797" s="989"/>
      <c r="D797" s="990"/>
      <c r="E797" s="990"/>
      <c r="F797" s="991"/>
      <c r="G797" s="991"/>
    </row>
    <row r="798" spans="1:7" ht="15.75" x14ac:dyDescent="0.25">
      <c r="A798" s="989"/>
      <c r="B798" s="990"/>
      <c r="C798" s="989"/>
      <c r="D798" s="990"/>
      <c r="E798" s="990"/>
      <c r="F798" s="991"/>
      <c r="G798" s="991"/>
    </row>
    <row r="799" spans="1:7" ht="15.75" x14ac:dyDescent="0.25">
      <c r="A799" s="989"/>
      <c r="B799" s="990"/>
      <c r="C799" s="989"/>
      <c r="D799" s="990"/>
      <c r="E799" s="990"/>
      <c r="F799" s="991"/>
      <c r="G799" s="991"/>
    </row>
    <row r="800" spans="1:7" ht="15.75" x14ac:dyDescent="0.25">
      <c r="A800" s="989"/>
      <c r="B800" s="990"/>
      <c r="C800" s="989"/>
      <c r="D800" s="990"/>
      <c r="E800" s="990"/>
      <c r="F800" s="991"/>
      <c r="G800" s="991"/>
    </row>
    <row r="801" spans="1:7" ht="15.75" x14ac:dyDescent="0.25">
      <c r="A801" s="989"/>
      <c r="B801" s="990"/>
      <c r="C801" s="989"/>
      <c r="D801" s="990"/>
      <c r="E801" s="990"/>
      <c r="F801" s="991"/>
      <c r="G801" s="991"/>
    </row>
    <row r="802" spans="1:7" ht="15.75" x14ac:dyDescent="0.25">
      <c r="A802" s="989"/>
      <c r="B802" s="990"/>
      <c r="C802" s="989"/>
      <c r="D802" s="990"/>
      <c r="E802" s="990"/>
      <c r="F802" s="991"/>
      <c r="G802" s="991"/>
    </row>
    <row r="803" spans="1:7" ht="15.75" x14ac:dyDescent="0.25">
      <c r="A803" s="989"/>
      <c r="B803" s="990"/>
      <c r="C803" s="989"/>
      <c r="D803" s="990"/>
      <c r="E803" s="990"/>
      <c r="F803" s="991"/>
      <c r="G803" s="991"/>
    </row>
    <row r="804" spans="1:7" ht="15.75" x14ac:dyDescent="0.25">
      <c r="A804" s="989"/>
      <c r="B804" s="990"/>
      <c r="C804" s="989"/>
      <c r="D804" s="990"/>
      <c r="E804" s="990"/>
      <c r="F804" s="991"/>
      <c r="G804" s="991"/>
    </row>
    <row r="805" spans="1:7" ht="15.75" x14ac:dyDescent="0.25">
      <c r="A805" s="989"/>
      <c r="B805" s="990"/>
      <c r="C805" s="989"/>
      <c r="D805" s="990"/>
      <c r="E805" s="990"/>
      <c r="F805" s="991"/>
      <c r="G805" s="991"/>
    </row>
    <row r="806" spans="1:7" ht="15.75" x14ac:dyDescent="0.25">
      <c r="A806" s="989"/>
      <c r="B806" s="990"/>
      <c r="C806" s="989"/>
      <c r="D806" s="990"/>
      <c r="E806" s="990"/>
      <c r="F806" s="991"/>
      <c r="G806" s="991"/>
    </row>
    <row r="807" spans="1:7" ht="15.75" x14ac:dyDescent="0.25">
      <c r="A807" s="989"/>
      <c r="B807" s="990"/>
      <c r="C807" s="989"/>
      <c r="D807" s="990"/>
      <c r="E807" s="990"/>
      <c r="F807" s="991"/>
      <c r="G807" s="991"/>
    </row>
    <row r="808" spans="1:7" ht="15.75" x14ac:dyDescent="0.25">
      <c r="A808" s="989"/>
      <c r="B808" s="990"/>
      <c r="C808" s="989"/>
      <c r="D808" s="990"/>
      <c r="E808" s="990"/>
      <c r="F808" s="991"/>
      <c r="G808" s="991"/>
    </row>
    <row r="809" spans="1:7" ht="15.75" x14ac:dyDescent="0.25">
      <c r="A809" s="989"/>
      <c r="B809" s="990"/>
      <c r="C809" s="989"/>
      <c r="D809" s="990"/>
      <c r="E809" s="990"/>
      <c r="F809" s="991"/>
      <c r="G809" s="991"/>
    </row>
    <row r="810" spans="1:7" ht="15.75" x14ac:dyDescent="0.25">
      <c r="A810" s="989"/>
      <c r="B810" s="990"/>
      <c r="C810" s="989"/>
      <c r="D810" s="990"/>
      <c r="E810" s="990"/>
      <c r="F810" s="991"/>
      <c r="G810" s="991"/>
    </row>
    <row r="811" spans="1:7" ht="15.75" x14ac:dyDescent="0.25">
      <c r="A811" s="989"/>
      <c r="B811" s="990"/>
      <c r="C811" s="989"/>
      <c r="D811" s="990"/>
      <c r="E811" s="990"/>
      <c r="F811" s="991"/>
      <c r="G811" s="991"/>
    </row>
    <row r="812" spans="1:7" ht="15.75" x14ac:dyDescent="0.25">
      <c r="A812" s="989"/>
      <c r="B812" s="990"/>
      <c r="C812" s="989"/>
      <c r="D812" s="990"/>
      <c r="E812" s="990"/>
      <c r="F812" s="991"/>
      <c r="G812" s="991"/>
    </row>
    <row r="813" spans="1:7" ht="15.75" x14ac:dyDescent="0.25">
      <c r="A813" s="989"/>
      <c r="B813" s="990"/>
      <c r="C813" s="989"/>
      <c r="D813" s="990"/>
      <c r="E813" s="990"/>
      <c r="F813" s="991"/>
      <c r="G813" s="991"/>
    </row>
    <row r="814" spans="1:7" ht="15.75" x14ac:dyDescent="0.25">
      <c r="A814" s="989"/>
      <c r="B814" s="990"/>
      <c r="C814" s="989"/>
      <c r="D814" s="990"/>
      <c r="E814" s="990"/>
      <c r="F814" s="991"/>
      <c r="G814" s="991"/>
    </row>
    <row r="815" spans="1:7" ht="15.75" x14ac:dyDescent="0.25">
      <c r="A815" s="989"/>
      <c r="B815" s="990"/>
      <c r="C815" s="989"/>
      <c r="D815" s="990"/>
      <c r="E815" s="990"/>
      <c r="F815" s="991"/>
      <c r="G815" s="991"/>
    </row>
    <row r="816" spans="1:7" ht="15.75" x14ac:dyDescent="0.25">
      <c r="A816" s="989"/>
      <c r="B816" s="990"/>
      <c r="C816" s="989"/>
      <c r="D816" s="990"/>
      <c r="E816" s="990"/>
      <c r="F816" s="991"/>
      <c r="G816" s="991"/>
    </row>
    <row r="817" spans="1:7" ht="15.75" x14ac:dyDescent="0.25">
      <c r="A817" s="989"/>
      <c r="B817" s="990"/>
      <c r="C817" s="989"/>
      <c r="D817" s="990"/>
      <c r="E817" s="990"/>
      <c r="F817" s="991"/>
      <c r="G817" s="991"/>
    </row>
    <row r="818" spans="1:7" ht="15.75" x14ac:dyDescent="0.25">
      <c r="A818" s="989"/>
      <c r="B818" s="990"/>
      <c r="C818" s="989"/>
      <c r="D818" s="990"/>
      <c r="E818" s="990"/>
      <c r="F818" s="991"/>
      <c r="G818" s="991"/>
    </row>
    <row r="819" spans="1:7" ht="15.75" x14ac:dyDescent="0.25">
      <c r="A819" s="989"/>
      <c r="B819" s="990"/>
      <c r="C819" s="989"/>
      <c r="D819" s="990"/>
      <c r="E819" s="990"/>
      <c r="F819" s="991"/>
      <c r="G819" s="991"/>
    </row>
    <row r="820" spans="1:7" ht="15.75" x14ac:dyDescent="0.25">
      <c r="A820" s="989"/>
      <c r="B820" s="990"/>
      <c r="C820" s="989"/>
      <c r="D820" s="990"/>
      <c r="E820" s="990"/>
      <c r="F820" s="991"/>
      <c r="G820" s="991"/>
    </row>
    <row r="821" spans="1:7" ht="15.75" x14ac:dyDescent="0.25">
      <c r="A821" s="989"/>
      <c r="B821" s="990"/>
      <c r="C821" s="989"/>
      <c r="D821" s="990"/>
      <c r="E821" s="990"/>
      <c r="F821" s="991"/>
      <c r="G821" s="991"/>
    </row>
    <row r="822" spans="1:7" ht="15.75" x14ac:dyDescent="0.25">
      <c r="A822" s="989"/>
      <c r="B822" s="990"/>
      <c r="C822" s="989"/>
      <c r="D822" s="990"/>
      <c r="E822" s="990"/>
      <c r="F822" s="991"/>
      <c r="G822" s="991"/>
    </row>
    <row r="823" spans="1:7" ht="15.75" x14ac:dyDescent="0.25">
      <c r="A823" s="989"/>
      <c r="B823" s="990"/>
      <c r="C823" s="989"/>
      <c r="D823" s="990"/>
      <c r="E823" s="990"/>
      <c r="F823" s="991"/>
      <c r="G823" s="991"/>
    </row>
    <row r="824" spans="1:7" ht="15.75" x14ac:dyDescent="0.25">
      <c r="A824" s="989"/>
      <c r="B824" s="990"/>
      <c r="C824" s="989"/>
      <c r="D824" s="990"/>
      <c r="E824" s="990"/>
      <c r="F824" s="991"/>
      <c r="G824" s="991"/>
    </row>
    <row r="825" spans="1:7" ht="15.75" x14ac:dyDescent="0.25">
      <c r="A825" s="989"/>
      <c r="B825" s="990"/>
      <c r="C825" s="989"/>
      <c r="D825" s="990"/>
      <c r="E825" s="990"/>
      <c r="F825" s="991"/>
      <c r="G825" s="991"/>
    </row>
    <row r="826" spans="1:7" ht="15.75" x14ac:dyDescent="0.25">
      <c r="A826" s="989"/>
      <c r="B826" s="990"/>
      <c r="C826" s="989"/>
      <c r="D826" s="990"/>
      <c r="E826" s="990"/>
      <c r="F826" s="991"/>
      <c r="G826" s="991"/>
    </row>
    <row r="827" spans="1:7" ht="15.75" x14ac:dyDescent="0.25">
      <c r="A827" s="989"/>
      <c r="B827" s="990"/>
      <c r="C827" s="989"/>
      <c r="D827" s="990"/>
      <c r="E827" s="990"/>
      <c r="F827" s="991"/>
      <c r="G827" s="991"/>
    </row>
    <row r="828" spans="1:7" ht="15.75" x14ac:dyDescent="0.25">
      <c r="A828" s="989"/>
      <c r="B828" s="990"/>
      <c r="C828" s="989"/>
      <c r="D828" s="990"/>
      <c r="E828" s="990"/>
      <c r="F828" s="991"/>
      <c r="G828" s="991"/>
    </row>
    <row r="829" spans="1:7" ht="15.75" x14ac:dyDescent="0.25">
      <c r="A829" s="989"/>
      <c r="B829" s="990"/>
      <c r="C829" s="989"/>
      <c r="D829" s="990"/>
      <c r="E829" s="990"/>
      <c r="F829" s="991"/>
      <c r="G829" s="991"/>
    </row>
    <row r="830" spans="1:7" ht="15.75" x14ac:dyDescent="0.25">
      <c r="A830" s="989"/>
      <c r="B830" s="990"/>
      <c r="C830" s="989"/>
      <c r="D830" s="990"/>
      <c r="E830" s="990"/>
      <c r="F830" s="991"/>
      <c r="G830" s="991"/>
    </row>
    <row r="831" spans="1:7" ht="15.75" x14ac:dyDescent="0.25">
      <c r="A831" s="989"/>
      <c r="B831" s="990"/>
      <c r="C831" s="989"/>
      <c r="D831" s="990"/>
      <c r="E831" s="990"/>
      <c r="F831" s="991"/>
      <c r="G831" s="991"/>
    </row>
    <row r="832" spans="1:7" ht="15.75" x14ac:dyDescent="0.25">
      <c r="A832" s="989"/>
      <c r="B832" s="990"/>
      <c r="C832" s="989"/>
      <c r="D832" s="990"/>
      <c r="E832" s="990"/>
      <c r="F832" s="991"/>
      <c r="G832" s="991"/>
    </row>
    <row r="833" spans="1:7" ht="15.75" x14ac:dyDescent="0.25">
      <c r="A833" s="989"/>
      <c r="B833" s="990"/>
      <c r="C833" s="989"/>
      <c r="D833" s="990"/>
      <c r="E833" s="990"/>
      <c r="F833" s="991"/>
      <c r="G833" s="991"/>
    </row>
    <row r="834" spans="1:7" ht="15.75" x14ac:dyDescent="0.25">
      <c r="A834" s="989"/>
      <c r="B834" s="990"/>
      <c r="C834" s="989"/>
      <c r="D834" s="990"/>
      <c r="E834" s="990"/>
      <c r="F834" s="991"/>
      <c r="G834" s="991"/>
    </row>
    <row r="835" spans="1:7" ht="15.75" x14ac:dyDescent="0.25">
      <c r="A835" s="989"/>
      <c r="B835" s="990"/>
      <c r="C835" s="989"/>
      <c r="D835" s="990"/>
      <c r="E835" s="990"/>
      <c r="F835" s="991"/>
      <c r="G835" s="991"/>
    </row>
    <row r="836" spans="1:7" ht="15.75" x14ac:dyDescent="0.25">
      <c r="A836" s="989"/>
      <c r="B836" s="990"/>
      <c r="C836" s="989"/>
      <c r="D836" s="990"/>
      <c r="E836" s="990"/>
      <c r="F836" s="991"/>
      <c r="G836" s="991"/>
    </row>
    <row r="837" spans="1:7" ht="15.75" x14ac:dyDescent="0.25">
      <c r="A837" s="989"/>
      <c r="B837" s="990"/>
      <c r="C837" s="989"/>
      <c r="D837" s="990"/>
      <c r="E837" s="990"/>
      <c r="F837" s="991"/>
      <c r="G837" s="991"/>
    </row>
    <row r="838" spans="1:7" ht="15.75" x14ac:dyDescent="0.25">
      <c r="A838" s="989"/>
      <c r="B838" s="990"/>
      <c r="C838" s="989"/>
      <c r="D838" s="990"/>
      <c r="E838" s="990"/>
      <c r="F838" s="991"/>
      <c r="G838" s="991"/>
    </row>
    <row r="839" spans="1:7" ht="15.75" x14ac:dyDescent="0.25">
      <c r="A839" s="989"/>
      <c r="B839" s="990"/>
      <c r="C839" s="989"/>
      <c r="D839" s="990"/>
      <c r="E839" s="990"/>
      <c r="F839" s="991"/>
      <c r="G839" s="991"/>
    </row>
    <row r="840" spans="1:7" ht="15.75" x14ac:dyDescent="0.25">
      <c r="A840" s="989"/>
      <c r="B840" s="990"/>
      <c r="C840" s="989"/>
      <c r="D840" s="990"/>
      <c r="E840" s="990"/>
      <c r="F840" s="991"/>
      <c r="G840" s="991"/>
    </row>
    <row r="841" spans="1:7" ht="15.75" x14ac:dyDescent="0.25">
      <c r="A841" s="989"/>
      <c r="B841" s="990"/>
      <c r="C841" s="989"/>
      <c r="D841" s="990"/>
      <c r="E841" s="990"/>
      <c r="F841" s="991"/>
      <c r="G841" s="991"/>
    </row>
    <row r="842" spans="1:7" ht="15.75" x14ac:dyDescent="0.25">
      <c r="A842" s="989"/>
      <c r="B842" s="990"/>
      <c r="C842" s="989"/>
      <c r="D842" s="990"/>
      <c r="E842" s="990"/>
      <c r="F842" s="991"/>
      <c r="G842" s="991"/>
    </row>
    <row r="843" spans="1:7" ht="15.75" x14ac:dyDescent="0.25">
      <c r="A843" s="989"/>
      <c r="B843" s="990"/>
      <c r="C843" s="989"/>
      <c r="D843" s="990"/>
      <c r="E843" s="990"/>
      <c r="F843" s="991"/>
      <c r="G843" s="991"/>
    </row>
    <row r="844" spans="1:7" ht="15.75" x14ac:dyDescent="0.25">
      <c r="A844" s="989"/>
      <c r="B844" s="990"/>
      <c r="C844" s="989"/>
      <c r="D844" s="990"/>
      <c r="E844" s="990"/>
      <c r="F844" s="991"/>
      <c r="G844" s="991"/>
    </row>
    <row r="845" spans="1:7" ht="15.75" x14ac:dyDescent="0.25">
      <c r="A845" s="989"/>
      <c r="B845" s="990"/>
      <c r="C845" s="989"/>
      <c r="D845" s="990"/>
      <c r="E845" s="990"/>
      <c r="F845" s="991"/>
      <c r="G845" s="991"/>
    </row>
    <row r="846" spans="1:7" ht="15.75" x14ac:dyDescent="0.25">
      <c r="A846" s="989"/>
      <c r="B846" s="990"/>
      <c r="C846" s="989"/>
      <c r="D846" s="990"/>
      <c r="E846" s="990"/>
      <c r="F846" s="991"/>
      <c r="G846" s="991"/>
    </row>
    <row r="847" spans="1:7" ht="15.75" x14ac:dyDescent="0.25">
      <c r="A847" s="989"/>
      <c r="B847" s="990"/>
      <c r="C847" s="989"/>
      <c r="D847" s="990"/>
      <c r="E847" s="990"/>
      <c r="F847" s="991"/>
      <c r="G847" s="991"/>
    </row>
    <row r="848" spans="1:7" ht="15.75" x14ac:dyDescent="0.25">
      <c r="A848" s="989"/>
      <c r="B848" s="990"/>
      <c r="C848" s="989"/>
      <c r="D848" s="990"/>
      <c r="E848" s="990"/>
      <c r="F848" s="991"/>
      <c r="G848" s="991"/>
    </row>
    <row r="849" spans="1:7" ht="15.75" x14ac:dyDescent="0.25">
      <c r="A849" s="989"/>
      <c r="B849" s="990"/>
      <c r="C849" s="989"/>
      <c r="D849" s="990"/>
      <c r="E849" s="990"/>
      <c r="F849" s="991"/>
      <c r="G849" s="991"/>
    </row>
    <row r="850" spans="1:7" ht="15.75" x14ac:dyDescent="0.25">
      <c r="A850" s="989"/>
      <c r="B850" s="990"/>
      <c r="C850" s="989"/>
      <c r="D850" s="990"/>
      <c r="E850" s="990"/>
      <c r="F850" s="991"/>
      <c r="G850" s="991"/>
    </row>
    <row r="851" spans="1:7" ht="15.75" x14ac:dyDescent="0.25">
      <c r="A851" s="989"/>
      <c r="B851" s="990"/>
      <c r="C851" s="989"/>
      <c r="D851" s="990"/>
      <c r="E851" s="990"/>
      <c r="F851" s="991"/>
      <c r="G851" s="991"/>
    </row>
    <row r="852" spans="1:7" ht="15.75" x14ac:dyDescent="0.25">
      <c r="A852" s="989"/>
      <c r="B852" s="990"/>
      <c r="C852" s="989"/>
      <c r="D852" s="990"/>
      <c r="E852" s="990"/>
      <c r="F852" s="991"/>
      <c r="G852" s="991"/>
    </row>
    <row r="853" spans="1:7" ht="15.75" x14ac:dyDescent="0.25">
      <c r="A853" s="989"/>
      <c r="B853" s="990"/>
      <c r="C853" s="989"/>
      <c r="D853" s="990"/>
      <c r="E853" s="990"/>
      <c r="F853" s="991"/>
      <c r="G853" s="991"/>
    </row>
    <row r="854" spans="1:7" ht="15.75" x14ac:dyDescent="0.25">
      <c r="A854" s="989"/>
      <c r="B854" s="990"/>
      <c r="C854" s="989"/>
      <c r="D854" s="990"/>
      <c r="E854" s="990"/>
      <c r="F854" s="991"/>
      <c r="G854" s="991"/>
    </row>
    <row r="855" spans="1:7" ht="15.75" x14ac:dyDescent="0.25">
      <c r="A855" s="989"/>
      <c r="B855" s="990"/>
      <c r="C855" s="989"/>
      <c r="D855" s="990"/>
      <c r="E855" s="990"/>
      <c r="F855" s="991"/>
      <c r="G855" s="991"/>
    </row>
    <row r="856" spans="1:7" ht="15.75" x14ac:dyDescent="0.25">
      <c r="A856" s="989"/>
      <c r="B856" s="990"/>
      <c r="C856" s="989"/>
      <c r="D856" s="990"/>
      <c r="E856" s="990"/>
      <c r="F856" s="991"/>
      <c r="G856" s="991"/>
    </row>
    <row r="857" spans="1:7" ht="15.75" x14ac:dyDescent="0.25">
      <c r="A857" s="989"/>
      <c r="B857" s="990"/>
      <c r="C857" s="989"/>
      <c r="D857" s="990"/>
      <c r="E857" s="990"/>
      <c r="F857" s="991"/>
      <c r="G857" s="991"/>
    </row>
    <row r="858" spans="1:7" ht="15.75" x14ac:dyDescent="0.25">
      <c r="A858" s="989"/>
      <c r="B858" s="990"/>
      <c r="C858" s="989"/>
      <c r="D858" s="990"/>
      <c r="E858" s="990"/>
      <c r="F858" s="991"/>
      <c r="G858" s="991"/>
    </row>
    <row r="859" spans="1:7" ht="15.75" x14ac:dyDescent="0.25">
      <c r="A859" s="989"/>
      <c r="B859" s="990"/>
      <c r="C859" s="989"/>
      <c r="D859" s="990"/>
      <c r="E859" s="990"/>
      <c r="F859" s="991"/>
      <c r="G859" s="991"/>
    </row>
    <row r="860" spans="1:7" ht="15.75" x14ac:dyDescent="0.25">
      <c r="A860" s="989"/>
      <c r="B860" s="990"/>
      <c r="C860" s="989"/>
      <c r="D860" s="990"/>
      <c r="E860" s="990"/>
      <c r="F860" s="991"/>
      <c r="G860" s="991"/>
    </row>
    <row r="861" spans="1:7" ht="15.75" x14ac:dyDescent="0.25">
      <c r="A861" s="989"/>
      <c r="B861" s="990"/>
      <c r="C861" s="989"/>
      <c r="D861" s="990"/>
      <c r="E861" s="990"/>
      <c r="F861" s="991"/>
      <c r="G861" s="991"/>
    </row>
    <row r="862" spans="1:7" ht="15.75" x14ac:dyDescent="0.25">
      <c r="A862" s="989"/>
      <c r="B862" s="990"/>
      <c r="C862" s="989"/>
      <c r="D862" s="990"/>
      <c r="E862" s="990"/>
      <c r="F862" s="991"/>
      <c r="G862" s="991"/>
    </row>
    <row r="863" spans="1:7" ht="15.75" x14ac:dyDescent="0.25">
      <c r="A863" s="989"/>
      <c r="B863" s="990"/>
      <c r="C863" s="989"/>
      <c r="D863" s="990"/>
      <c r="E863" s="990"/>
      <c r="F863" s="991"/>
      <c r="G863" s="991"/>
    </row>
    <row r="864" spans="1:7" ht="15.75" x14ac:dyDescent="0.25">
      <c r="A864" s="989"/>
      <c r="B864" s="990"/>
      <c r="C864" s="989"/>
      <c r="D864" s="990"/>
      <c r="E864" s="990"/>
      <c r="F864" s="991"/>
      <c r="G864" s="991"/>
    </row>
    <row r="865" spans="1:7" ht="15.75" x14ac:dyDescent="0.25">
      <c r="A865" s="989"/>
      <c r="B865" s="990"/>
      <c r="C865" s="989"/>
      <c r="D865" s="990"/>
      <c r="E865" s="990"/>
      <c r="F865" s="991"/>
      <c r="G865" s="991"/>
    </row>
    <row r="866" spans="1:7" ht="15.75" x14ac:dyDescent="0.25">
      <c r="A866" s="989"/>
      <c r="B866" s="990"/>
      <c r="C866" s="989"/>
      <c r="D866" s="990"/>
      <c r="E866" s="990"/>
      <c r="F866" s="991"/>
      <c r="G866" s="991"/>
    </row>
    <row r="867" spans="1:7" ht="15.75" x14ac:dyDescent="0.25">
      <c r="A867" s="989"/>
      <c r="B867" s="990"/>
      <c r="C867" s="989"/>
      <c r="D867" s="990"/>
      <c r="E867" s="990"/>
      <c r="F867" s="991"/>
      <c r="G867" s="991"/>
    </row>
    <row r="868" spans="1:7" ht="15.75" x14ac:dyDescent="0.25">
      <c r="A868" s="989"/>
      <c r="B868" s="990"/>
      <c r="C868" s="989"/>
      <c r="D868" s="990"/>
      <c r="E868" s="990"/>
      <c r="F868" s="991"/>
      <c r="G868" s="991"/>
    </row>
    <row r="869" spans="1:7" ht="15.75" x14ac:dyDescent="0.25">
      <c r="A869" s="989"/>
      <c r="B869" s="990"/>
      <c r="C869" s="989"/>
      <c r="D869" s="990"/>
      <c r="E869" s="990"/>
      <c r="F869" s="991"/>
      <c r="G869" s="991"/>
    </row>
    <row r="870" spans="1:7" ht="15.75" x14ac:dyDescent="0.25">
      <c r="A870" s="989"/>
      <c r="B870" s="990"/>
      <c r="C870" s="989"/>
      <c r="D870" s="990"/>
      <c r="E870" s="990"/>
      <c r="F870" s="991"/>
      <c r="G870" s="991"/>
    </row>
    <row r="871" spans="1:7" ht="15.75" x14ac:dyDescent="0.25">
      <c r="A871" s="989"/>
      <c r="B871" s="990"/>
      <c r="C871" s="989"/>
      <c r="D871" s="990"/>
      <c r="E871" s="990"/>
      <c r="F871" s="991"/>
      <c r="G871" s="991"/>
    </row>
    <row r="872" spans="1:7" ht="15.75" x14ac:dyDescent="0.25">
      <c r="A872" s="989"/>
      <c r="B872" s="990"/>
      <c r="C872" s="989"/>
      <c r="D872" s="990"/>
      <c r="E872" s="990"/>
      <c r="F872" s="991"/>
      <c r="G872" s="991"/>
    </row>
    <row r="873" spans="1:7" ht="15.75" x14ac:dyDescent="0.25">
      <c r="A873" s="989"/>
      <c r="B873" s="990"/>
      <c r="C873" s="989"/>
      <c r="D873" s="990"/>
      <c r="E873" s="990"/>
      <c r="F873" s="991"/>
      <c r="G873" s="991"/>
    </row>
    <row r="874" spans="1:7" ht="15.75" x14ac:dyDescent="0.25">
      <c r="A874" s="989"/>
      <c r="B874" s="990"/>
      <c r="C874" s="989"/>
      <c r="D874" s="990"/>
      <c r="E874" s="990"/>
      <c r="F874" s="991"/>
      <c r="G874" s="991"/>
    </row>
    <row r="875" spans="1:7" ht="15.75" x14ac:dyDescent="0.25">
      <c r="A875" s="989"/>
      <c r="B875" s="990"/>
      <c r="C875" s="989"/>
      <c r="D875" s="990"/>
      <c r="E875" s="990"/>
      <c r="F875" s="991"/>
      <c r="G875" s="991"/>
    </row>
    <row r="876" spans="1:7" ht="15.75" x14ac:dyDescent="0.25">
      <c r="A876" s="989"/>
      <c r="B876" s="990"/>
      <c r="C876" s="989"/>
      <c r="D876" s="990"/>
      <c r="E876" s="990"/>
      <c r="F876" s="991"/>
      <c r="G876" s="991"/>
    </row>
    <row r="877" spans="1:7" ht="15.75" x14ac:dyDescent="0.25">
      <c r="A877" s="989"/>
      <c r="B877" s="990"/>
      <c r="C877" s="989"/>
      <c r="D877" s="990"/>
      <c r="E877" s="990"/>
      <c r="F877" s="991"/>
      <c r="G877" s="991"/>
    </row>
    <row r="878" spans="1:7" ht="15.75" x14ac:dyDescent="0.25">
      <c r="A878" s="989"/>
      <c r="B878" s="990"/>
      <c r="C878" s="989"/>
      <c r="D878" s="990"/>
      <c r="E878" s="990"/>
      <c r="F878" s="991"/>
      <c r="G878" s="991"/>
    </row>
    <row r="879" spans="1:7" ht="15.75" x14ac:dyDescent="0.25">
      <c r="A879" s="989"/>
      <c r="B879" s="990"/>
      <c r="C879" s="989"/>
      <c r="D879" s="990"/>
      <c r="E879" s="990"/>
      <c r="F879" s="991"/>
      <c r="G879" s="991"/>
    </row>
    <row r="880" spans="1:7" ht="15.75" x14ac:dyDescent="0.25">
      <c r="A880" s="989"/>
      <c r="B880" s="990"/>
      <c r="C880" s="989"/>
      <c r="D880" s="990"/>
      <c r="E880" s="990"/>
      <c r="F880" s="991"/>
      <c r="G880" s="991"/>
    </row>
    <row r="881" spans="1:7" ht="15.75" x14ac:dyDescent="0.25">
      <c r="A881" s="989"/>
      <c r="B881" s="990"/>
      <c r="C881" s="989"/>
      <c r="D881" s="990"/>
      <c r="E881" s="990"/>
      <c r="F881" s="991"/>
      <c r="G881" s="991"/>
    </row>
    <row r="882" spans="1:7" ht="15.75" x14ac:dyDescent="0.25">
      <c r="A882" s="989"/>
      <c r="B882" s="990"/>
      <c r="C882" s="989"/>
      <c r="D882" s="990"/>
      <c r="E882" s="990"/>
      <c r="F882" s="991"/>
      <c r="G882" s="991"/>
    </row>
    <row r="883" spans="1:7" ht="15.75" x14ac:dyDescent="0.25">
      <c r="A883" s="989"/>
      <c r="B883" s="990"/>
      <c r="C883" s="989"/>
      <c r="D883" s="990"/>
      <c r="E883" s="990"/>
      <c r="F883" s="991"/>
      <c r="G883" s="991"/>
    </row>
    <row r="884" spans="1:7" ht="15.75" x14ac:dyDescent="0.25">
      <c r="A884" s="989"/>
      <c r="B884" s="990"/>
      <c r="C884" s="989"/>
      <c r="D884" s="990"/>
      <c r="E884" s="990"/>
      <c r="F884" s="991"/>
      <c r="G884" s="991"/>
    </row>
    <row r="885" spans="1:7" ht="15.75" x14ac:dyDescent="0.25">
      <c r="A885" s="989"/>
      <c r="B885" s="990"/>
      <c r="C885" s="989"/>
      <c r="D885" s="990"/>
      <c r="E885" s="990"/>
      <c r="F885" s="991"/>
      <c r="G885" s="991"/>
    </row>
    <row r="886" spans="1:7" ht="15.75" x14ac:dyDescent="0.25">
      <c r="A886" s="989"/>
      <c r="B886" s="990"/>
      <c r="C886" s="989"/>
      <c r="D886" s="990"/>
      <c r="E886" s="990"/>
      <c r="F886" s="991"/>
      <c r="G886" s="991"/>
    </row>
    <row r="887" spans="1:7" ht="15.75" x14ac:dyDescent="0.25">
      <c r="A887" s="989"/>
      <c r="B887" s="990"/>
      <c r="C887" s="989"/>
      <c r="D887" s="990"/>
      <c r="E887" s="990"/>
      <c r="F887" s="991"/>
      <c r="G887" s="991"/>
    </row>
    <row r="888" spans="1:7" ht="15.75" x14ac:dyDescent="0.25">
      <c r="A888" s="989"/>
      <c r="B888" s="990"/>
      <c r="C888" s="989"/>
      <c r="D888" s="990"/>
      <c r="E888" s="990"/>
      <c r="F888" s="991"/>
      <c r="G888" s="991"/>
    </row>
    <row r="889" spans="1:7" ht="15.75" x14ac:dyDescent="0.25">
      <c r="A889" s="989"/>
      <c r="B889" s="990"/>
      <c r="C889" s="989"/>
      <c r="D889" s="990"/>
      <c r="E889" s="990"/>
      <c r="F889" s="991"/>
      <c r="G889" s="991"/>
    </row>
    <row r="890" spans="1:7" ht="15.75" x14ac:dyDescent="0.25">
      <c r="A890" s="989"/>
      <c r="B890" s="990"/>
      <c r="C890" s="989"/>
      <c r="D890" s="990"/>
      <c r="E890" s="990"/>
      <c r="F890" s="991"/>
      <c r="G890" s="991"/>
    </row>
    <row r="891" spans="1:7" ht="15.75" x14ac:dyDescent="0.25">
      <c r="A891" s="989"/>
      <c r="B891" s="990"/>
      <c r="C891" s="989"/>
      <c r="D891" s="990"/>
      <c r="E891" s="990"/>
      <c r="F891" s="991"/>
      <c r="G891" s="991"/>
    </row>
  </sheetData>
  <mergeCells count="5">
    <mergeCell ref="H17:S17"/>
    <mergeCell ref="A16:S16"/>
    <mergeCell ref="C13:R13"/>
    <mergeCell ref="C14:R14"/>
    <mergeCell ref="C15:R15"/>
  </mergeCells>
  <conditionalFormatting sqref="F43 F46:F47 F19:F25 F28 F30:F33 F37:G39 F35:F36 F40:F41 F49 F51:G54">
    <cfRule type="containsText" dxfId="78" priority="87" operator="containsText" text="média">
      <formula>NOT(ISERROR(SEARCH("média",F19)))</formula>
    </cfRule>
    <cfRule type="containsText" dxfId="77" priority="88" operator="containsText" text="informado">
      <formula>NOT(ISERROR(SEARCH("informado",F19)))</formula>
    </cfRule>
  </conditionalFormatting>
  <conditionalFormatting sqref="G17:G18 H18:S18 G29 G37:G39 G42 G45 G48 G50:G1048576">
    <cfRule type="containsText" dxfId="76" priority="85" operator="containsText" text="pendente">
      <formula>NOT(ISERROR(SEARCH("pendente",G17)))</formula>
    </cfRule>
    <cfRule type="containsText" dxfId="75" priority="86" operator="containsText" text="lançado">
      <formula>NOT(ISERROR(SEARCH("lançado",G17)))</formula>
    </cfRule>
  </conditionalFormatting>
  <conditionalFormatting sqref="H17">
    <cfRule type="containsText" dxfId="74" priority="81" operator="containsText" text="pendente">
      <formula>NOT(ISERROR(SEARCH("pendente",H17)))</formula>
    </cfRule>
    <cfRule type="containsText" dxfId="73" priority="82" operator="containsText" text="lançado">
      <formula>NOT(ISERROR(SEARCH("lançado",H17)))</formula>
    </cfRule>
  </conditionalFormatting>
  <conditionalFormatting sqref="G19">
    <cfRule type="containsText" dxfId="72" priority="79" operator="containsText" text="média">
      <formula>NOT(ISERROR(SEARCH("média",G19)))</formula>
    </cfRule>
    <cfRule type="containsText" dxfId="71" priority="80" operator="containsText" text="informado">
      <formula>NOT(ISERROR(SEARCH("informado",G19)))</formula>
    </cfRule>
  </conditionalFormatting>
  <conditionalFormatting sqref="G19">
    <cfRule type="containsText" dxfId="70" priority="77" operator="containsText" text="pendente">
      <formula>NOT(ISERROR(SEARCH("pendente",G19)))</formula>
    </cfRule>
    <cfRule type="containsText" dxfId="69" priority="78" operator="containsText" text="lançado">
      <formula>NOT(ISERROR(SEARCH("lançado",G19)))</formula>
    </cfRule>
  </conditionalFormatting>
  <conditionalFormatting sqref="G20">
    <cfRule type="containsText" dxfId="68" priority="75" operator="containsText" text="média">
      <formula>NOT(ISERROR(SEARCH("média",G20)))</formula>
    </cfRule>
    <cfRule type="containsText" dxfId="67" priority="76" operator="containsText" text="informado">
      <formula>NOT(ISERROR(SEARCH("informado",G20)))</formula>
    </cfRule>
  </conditionalFormatting>
  <conditionalFormatting sqref="G20">
    <cfRule type="containsText" dxfId="66" priority="73" operator="containsText" text="pendente">
      <formula>NOT(ISERROR(SEARCH("pendente",G20)))</formula>
    </cfRule>
    <cfRule type="containsText" dxfId="65" priority="74" operator="containsText" text="lançado">
      <formula>NOT(ISERROR(SEARCH("lançado",G20)))</formula>
    </cfRule>
  </conditionalFormatting>
  <conditionalFormatting sqref="G21">
    <cfRule type="containsText" dxfId="64" priority="71" operator="containsText" text="média">
      <formula>NOT(ISERROR(SEARCH("média",G21)))</formula>
    </cfRule>
    <cfRule type="containsText" dxfId="63" priority="72" operator="containsText" text="informado">
      <formula>NOT(ISERROR(SEARCH("informado",G21)))</formula>
    </cfRule>
  </conditionalFormatting>
  <conditionalFormatting sqref="G21">
    <cfRule type="containsText" dxfId="62" priority="69" operator="containsText" text="pendente">
      <formula>NOT(ISERROR(SEARCH("pendente",G21)))</formula>
    </cfRule>
    <cfRule type="containsText" dxfId="61" priority="70" operator="containsText" text="lançado">
      <formula>NOT(ISERROR(SEARCH("lançado",G21)))</formula>
    </cfRule>
  </conditionalFormatting>
  <conditionalFormatting sqref="G22">
    <cfRule type="containsText" dxfId="60" priority="67" operator="containsText" text="média">
      <formula>NOT(ISERROR(SEARCH("média",G22)))</formula>
    </cfRule>
    <cfRule type="containsText" dxfId="59" priority="68" operator="containsText" text="informado">
      <formula>NOT(ISERROR(SEARCH("informado",G22)))</formula>
    </cfRule>
  </conditionalFormatting>
  <conditionalFormatting sqref="G22">
    <cfRule type="containsText" dxfId="58" priority="65" operator="containsText" text="pendente">
      <formula>NOT(ISERROR(SEARCH("pendente",G22)))</formula>
    </cfRule>
    <cfRule type="containsText" dxfId="57" priority="66" operator="containsText" text="lançado">
      <formula>NOT(ISERROR(SEARCH("lançado",G22)))</formula>
    </cfRule>
  </conditionalFormatting>
  <conditionalFormatting sqref="G23">
    <cfRule type="containsText" dxfId="56" priority="63" operator="containsText" text="média">
      <formula>NOT(ISERROR(SEARCH("média",G23)))</formula>
    </cfRule>
    <cfRule type="containsText" dxfId="55" priority="64" operator="containsText" text="informado">
      <formula>NOT(ISERROR(SEARCH("informado",G23)))</formula>
    </cfRule>
  </conditionalFormatting>
  <conditionalFormatting sqref="G23">
    <cfRule type="containsText" dxfId="54" priority="61" operator="containsText" text="pendente">
      <formula>NOT(ISERROR(SEARCH("pendente",G23)))</formula>
    </cfRule>
    <cfRule type="containsText" dxfId="53" priority="62" operator="containsText" text="lançado">
      <formula>NOT(ISERROR(SEARCH("lançado",G23)))</formula>
    </cfRule>
  </conditionalFormatting>
  <conditionalFormatting sqref="G24">
    <cfRule type="containsText" dxfId="52" priority="59" operator="containsText" text="média">
      <formula>NOT(ISERROR(SEARCH("média",G24)))</formula>
    </cfRule>
    <cfRule type="containsText" dxfId="51" priority="60" operator="containsText" text="informado">
      <formula>NOT(ISERROR(SEARCH("informado",G24)))</formula>
    </cfRule>
  </conditionalFormatting>
  <conditionalFormatting sqref="G24">
    <cfRule type="containsText" dxfId="50" priority="57" operator="containsText" text="pendente">
      <formula>NOT(ISERROR(SEARCH("pendente",G24)))</formula>
    </cfRule>
    <cfRule type="containsText" dxfId="49" priority="58" operator="containsText" text="lançado">
      <formula>NOT(ISERROR(SEARCH("lançado",G24)))</formula>
    </cfRule>
  </conditionalFormatting>
  <conditionalFormatting sqref="G28">
    <cfRule type="containsText" dxfId="48" priority="55" operator="containsText" text="média">
      <formula>NOT(ISERROR(SEARCH("média",G28)))</formula>
    </cfRule>
    <cfRule type="containsText" dxfId="47" priority="56" operator="containsText" text="informado">
      <formula>NOT(ISERROR(SEARCH("informado",G28)))</formula>
    </cfRule>
  </conditionalFormatting>
  <conditionalFormatting sqref="G28">
    <cfRule type="containsText" dxfId="46" priority="53" operator="containsText" text="pendente">
      <formula>NOT(ISERROR(SEARCH("pendente",G28)))</formula>
    </cfRule>
    <cfRule type="containsText" dxfId="45" priority="54" operator="containsText" text="lançado">
      <formula>NOT(ISERROR(SEARCH("lançado",G28)))</formula>
    </cfRule>
  </conditionalFormatting>
  <conditionalFormatting sqref="F26">
    <cfRule type="containsText" dxfId="44" priority="51" operator="containsText" text="média">
      <formula>NOT(ISERROR(SEARCH("média",F26)))</formula>
    </cfRule>
    <cfRule type="containsText" dxfId="43" priority="52" operator="containsText" text="informado">
      <formula>NOT(ISERROR(SEARCH("informado",F26)))</formula>
    </cfRule>
  </conditionalFormatting>
  <conditionalFormatting sqref="F27">
    <cfRule type="containsText" dxfId="42" priority="47" operator="containsText" text="média">
      <formula>NOT(ISERROR(SEARCH("média",F27)))</formula>
    </cfRule>
    <cfRule type="containsText" dxfId="41" priority="48" operator="containsText" text="informado">
      <formula>NOT(ISERROR(SEARCH("informado",F27)))</formula>
    </cfRule>
  </conditionalFormatting>
  <conditionalFormatting sqref="G25:G27">
    <cfRule type="containsText" dxfId="40" priority="41" operator="containsText" text="pendente">
      <formula>NOT(ISERROR(SEARCH("pendente",G25)))</formula>
    </cfRule>
    <cfRule type="containsText" dxfId="39" priority="42" operator="containsText" text="lançado">
      <formula>NOT(ISERROR(SEARCH("lançado",G25)))</formula>
    </cfRule>
  </conditionalFormatting>
  <conditionalFormatting sqref="G25:G27">
    <cfRule type="containsText" dxfId="38" priority="43" operator="containsText" text="média">
      <formula>NOT(ISERROR(SEARCH("média",G25)))</formula>
    </cfRule>
    <cfRule type="containsText" dxfId="37" priority="44" operator="containsText" text="informado">
      <formula>NOT(ISERROR(SEARCH("informado",G25)))</formula>
    </cfRule>
  </conditionalFormatting>
  <conditionalFormatting sqref="H29:S29">
    <cfRule type="containsText" dxfId="36" priority="39" operator="containsText" text="pendente">
      <formula>NOT(ISERROR(SEARCH("pendente",H29)))</formula>
    </cfRule>
    <cfRule type="containsText" dxfId="35" priority="40" operator="containsText" text="lançado">
      <formula>NOT(ISERROR(SEARCH("lançado",H29)))</formula>
    </cfRule>
  </conditionalFormatting>
  <conditionalFormatting sqref="G36">
    <cfRule type="containsText" dxfId="34" priority="37" operator="containsText" text="média">
      <formula>NOT(ISERROR(SEARCH("média",G36)))</formula>
    </cfRule>
    <cfRule type="containsText" dxfId="33" priority="38" operator="containsText" text="informado">
      <formula>NOT(ISERROR(SEARCH("informado",G36)))</formula>
    </cfRule>
  </conditionalFormatting>
  <conditionalFormatting sqref="G36">
    <cfRule type="containsText" dxfId="32" priority="35" operator="containsText" text="pendente">
      <formula>NOT(ISERROR(SEARCH("pendente",G36)))</formula>
    </cfRule>
    <cfRule type="containsText" dxfId="31" priority="36" operator="containsText" text="lançado">
      <formula>NOT(ISERROR(SEARCH("lançado",G36)))</formula>
    </cfRule>
  </conditionalFormatting>
  <conditionalFormatting sqref="F34">
    <cfRule type="containsText" dxfId="30" priority="33" operator="containsText" text="média">
      <formula>NOT(ISERROR(SEARCH("média",F34)))</formula>
    </cfRule>
    <cfRule type="containsText" dxfId="29" priority="34" operator="containsText" text="informado">
      <formula>NOT(ISERROR(SEARCH("informado",F34)))</formula>
    </cfRule>
  </conditionalFormatting>
  <conditionalFormatting sqref="G30:G35">
    <cfRule type="containsText" dxfId="28" priority="27" operator="containsText" text="pendente">
      <formula>NOT(ISERROR(SEARCH("pendente",G30)))</formula>
    </cfRule>
    <cfRule type="containsText" dxfId="27" priority="28" operator="containsText" text="lançado">
      <formula>NOT(ISERROR(SEARCH("lançado",G30)))</formula>
    </cfRule>
  </conditionalFormatting>
  <conditionalFormatting sqref="G30:G35">
    <cfRule type="containsText" dxfId="26" priority="29" operator="containsText" text="média">
      <formula>NOT(ISERROR(SEARCH("média",G30)))</formula>
    </cfRule>
    <cfRule type="containsText" dxfId="25" priority="30" operator="containsText" text="informado">
      <formula>NOT(ISERROR(SEARCH("informado",G30)))</formula>
    </cfRule>
  </conditionalFormatting>
  <conditionalFormatting sqref="G40:G41">
    <cfRule type="containsText" dxfId="24" priority="23" operator="containsText" text="pendente">
      <formula>NOT(ISERROR(SEARCH("pendente",G40)))</formula>
    </cfRule>
    <cfRule type="containsText" dxfId="23" priority="24" operator="containsText" text="lançado">
      <formula>NOT(ISERROR(SEARCH("lançado",G40)))</formula>
    </cfRule>
  </conditionalFormatting>
  <conditionalFormatting sqref="G40:G41">
    <cfRule type="containsText" dxfId="22" priority="25" operator="containsText" text="média">
      <formula>NOT(ISERROR(SEARCH("média",G40)))</formula>
    </cfRule>
    <cfRule type="containsText" dxfId="21" priority="26" operator="containsText" text="informado">
      <formula>NOT(ISERROR(SEARCH("informado",G40)))</formula>
    </cfRule>
  </conditionalFormatting>
  <conditionalFormatting sqref="F44">
    <cfRule type="containsText" dxfId="20" priority="15" operator="containsText" text="média">
      <formula>NOT(ISERROR(SEARCH("média",F44)))</formula>
    </cfRule>
    <cfRule type="containsText" dxfId="19" priority="16" operator="containsText" text="informado">
      <formula>NOT(ISERROR(SEARCH("informado",F44)))</formula>
    </cfRule>
  </conditionalFormatting>
  <conditionalFormatting sqref="G43:G44">
    <cfRule type="containsText" dxfId="18" priority="11" operator="containsText" text="pendente">
      <formula>NOT(ISERROR(SEARCH("pendente",G43)))</formula>
    </cfRule>
    <cfRule type="containsText" dxfId="17" priority="12" operator="containsText" text="lançado">
      <formula>NOT(ISERROR(SEARCH("lançado",G43)))</formula>
    </cfRule>
  </conditionalFormatting>
  <conditionalFormatting sqref="G43:G44">
    <cfRule type="containsText" dxfId="16" priority="13" operator="containsText" text="média">
      <formula>NOT(ISERROR(SEARCH("média",G43)))</formula>
    </cfRule>
    <cfRule type="containsText" dxfId="15" priority="14" operator="containsText" text="informado">
      <formula>NOT(ISERROR(SEARCH("informado",G43)))</formula>
    </cfRule>
  </conditionalFormatting>
  <conditionalFormatting sqref="G46:G47">
    <cfRule type="containsText" dxfId="14" priority="7" operator="containsText" text="pendente">
      <formula>NOT(ISERROR(SEARCH("pendente",G46)))</formula>
    </cfRule>
    <cfRule type="containsText" dxfId="13" priority="8" operator="containsText" text="lançado">
      <formula>NOT(ISERROR(SEARCH("lançado",G46)))</formula>
    </cfRule>
  </conditionalFormatting>
  <conditionalFormatting sqref="G46:G47">
    <cfRule type="containsText" dxfId="12" priority="9" operator="containsText" text="média">
      <formula>NOT(ISERROR(SEARCH("média",G46)))</formula>
    </cfRule>
    <cfRule type="containsText" dxfId="11" priority="10" operator="containsText" text="informado">
      <formula>NOT(ISERROR(SEARCH("informado",G46)))</formula>
    </cfRule>
  </conditionalFormatting>
  <conditionalFormatting sqref="G49">
    <cfRule type="containsText" dxfId="10" priority="3" operator="containsText" text="pendente">
      <formula>NOT(ISERROR(SEARCH("pendente",G49)))</formula>
    </cfRule>
    <cfRule type="containsText" dxfId="9" priority="4" operator="containsText" text="lançado">
      <formula>NOT(ISERROR(SEARCH("lançado",G49)))</formula>
    </cfRule>
  </conditionalFormatting>
  <conditionalFormatting sqref="G49">
    <cfRule type="containsText" dxfId="8" priority="5" operator="containsText" text="média">
      <formula>NOT(ISERROR(SEARCH("média",G49)))</formula>
    </cfRule>
    <cfRule type="containsText" dxfId="7" priority="6" operator="containsText" text="informado">
      <formula>NOT(ISERROR(SEARCH("informado",G49)))</formula>
    </cfRule>
  </conditionalFormatting>
  <conditionalFormatting sqref="H50:S50">
    <cfRule type="containsText" dxfId="6" priority="1" operator="containsText" text="pendente">
      <formula>NOT(ISERROR(SEARCH("pendente",H50)))</formula>
    </cfRule>
    <cfRule type="containsText" dxfId="5" priority="2" operator="containsText" text="lançado">
      <formula>NOT(ISERROR(SEARCH("lançado",H50)))</formula>
    </cfRule>
  </conditionalFormatting>
  <dataValidations disablePrompts="1" count="1">
    <dataValidation type="list" allowBlank="1" showInputMessage="1" showErrorMessage="1" sqref="G19:G28 G30:G36 G40:G41 G43:G44 G46:G47 G49" xr:uid="{AC5A13AD-0D4D-4FFB-884C-394E438621CF}">
      <formula1>"Lançado Sienge,Pendente"</formula1>
    </dataValidation>
  </dataValidations>
  <pageMargins left="0.511811024" right="0.511811024" top="0.78740157499999996" bottom="0.78740157499999996" header="0.31496062000000002" footer="0.31496062000000002"/>
  <pageSetup orientation="portrait" horizontalDpi="300" verticalDpi="30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F29F3-6BDE-4374-AE2C-F9388F9E84D9}">
  <sheetPr codeName="Planilha38">
    <tabColor rgb="FFFFFF00"/>
  </sheetPr>
  <dimension ref="A1:G22"/>
  <sheetViews>
    <sheetView zoomScale="90" zoomScaleNormal="90" workbookViewId="0">
      <selection activeCell="C3" sqref="C3"/>
    </sheetView>
  </sheetViews>
  <sheetFormatPr defaultRowHeight="15" x14ac:dyDescent="0.25"/>
  <cols>
    <col min="1" max="1" width="15.42578125" style="866" customWidth="1"/>
    <col min="2" max="2" width="42.140625" style="866" customWidth="1"/>
    <col min="3" max="3" width="16.7109375" style="866" customWidth="1"/>
    <col min="4" max="4" width="13.42578125" style="866" customWidth="1"/>
    <col min="5" max="5" width="20" style="913" customWidth="1"/>
    <col min="6" max="6" width="22" style="913" customWidth="1"/>
    <col min="7" max="7" width="28.140625" style="866" customWidth="1"/>
    <col min="8" max="16384" width="9.140625" style="866"/>
  </cols>
  <sheetData>
    <row r="1" spans="1:7" ht="21.75" x14ac:dyDescent="0.6">
      <c r="A1" s="867" t="s">
        <v>372</v>
      </c>
      <c r="B1" s="868" t="str">
        <f>INSTALAÇÕES!C13</f>
        <v>Brisa da armação</v>
      </c>
      <c r="C1" s="869"/>
      <c r="D1" s="869"/>
      <c r="E1" s="870"/>
      <c r="F1" s="870"/>
      <c r="G1" s="871"/>
    </row>
    <row r="2" spans="1:7" ht="21.75" x14ac:dyDescent="0.6">
      <c r="A2" s="872" t="s">
        <v>373</v>
      </c>
      <c r="B2" s="874" t="str">
        <f>INSTALAÇÕES!C14</f>
        <v>HACASA</v>
      </c>
      <c r="C2" s="874"/>
      <c r="D2" s="874"/>
      <c r="E2" s="875"/>
      <c r="F2" s="875"/>
      <c r="G2" s="876"/>
    </row>
    <row r="3" spans="1:7" ht="21.75" x14ac:dyDescent="0.6">
      <c r="A3" s="872" t="s">
        <v>374</v>
      </c>
      <c r="B3" s="874" t="str">
        <f>INSTALAÇÕES!C15</f>
        <v>R00 - Letícia</v>
      </c>
      <c r="C3" s="874"/>
      <c r="D3" s="874"/>
      <c r="E3" s="875"/>
      <c r="F3" s="875"/>
      <c r="G3" s="876"/>
    </row>
    <row r="4" spans="1:7" ht="28.5" x14ac:dyDescent="0.25">
      <c r="A4" s="1987" t="s">
        <v>1047</v>
      </c>
      <c r="B4" s="1988"/>
      <c r="C4" s="1988"/>
      <c r="D4" s="1988"/>
      <c r="E4" s="1988"/>
      <c r="F4" s="1988"/>
      <c r="G4" s="1989"/>
    </row>
    <row r="5" spans="1:7" ht="28.5" x14ac:dyDescent="0.6">
      <c r="A5" s="877"/>
      <c r="B5" s="878"/>
      <c r="C5" s="879"/>
      <c r="D5" s="879"/>
      <c r="E5" s="880"/>
      <c r="F5" s="880"/>
      <c r="G5" s="881"/>
    </row>
    <row r="6" spans="1:7" ht="28.5" x14ac:dyDescent="0.25">
      <c r="A6" s="1990" t="s">
        <v>1048</v>
      </c>
      <c r="B6" s="1991"/>
      <c r="C6" s="1991"/>
      <c r="D6" s="1991"/>
      <c r="E6" s="1991"/>
      <c r="F6" s="1991"/>
      <c r="G6" s="1992"/>
    </row>
    <row r="7" spans="1:7" ht="21.75" x14ac:dyDescent="0.6">
      <c r="A7" s="882"/>
      <c r="B7" s="883"/>
      <c r="C7" s="883"/>
      <c r="D7" s="883"/>
      <c r="E7" s="884"/>
      <c r="F7" s="884"/>
      <c r="G7" s="885"/>
    </row>
    <row r="8" spans="1:7" ht="21.75" x14ac:dyDescent="0.6">
      <c r="A8" s="886" t="s">
        <v>1048</v>
      </c>
      <c r="B8" s="887"/>
      <c r="C8" s="887"/>
      <c r="D8" s="887"/>
      <c r="E8" s="888"/>
      <c r="F8" s="888"/>
      <c r="G8" s="889"/>
    </row>
    <row r="9" spans="1:7" ht="22.5" thickBot="1" x14ac:dyDescent="0.65">
      <c r="A9" s="890"/>
      <c r="B9" s="891"/>
      <c r="C9" s="892"/>
      <c r="D9" s="892"/>
      <c r="E9" s="893"/>
      <c r="F9" s="893"/>
      <c r="G9" s="885"/>
    </row>
    <row r="10" spans="1:7" ht="21.75" x14ac:dyDescent="0.6">
      <c r="A10" s="890"/>
      <c r="B10" s="894" t="s">
        <v>1049</v>
      </c>
      <c r="C10" s="895" t="s">
        <v>110</v>
      </c>
      <c r="D10" s="896" t="s">
        <v>1050</v>
      </c>
      <c r="E10" s="897" t="s">
        <v>1051</v>
      </c>
      <c r="F10" s="897" t="s">
        <v>1052</v>
      </c>
      <c r="G10" s="885"/>
    </row>
    <row r="11" spans="1:7" ht="21.75" x14ac:dyDescent="0.6">
      <c r="A11" s="890"/>
      <c r="B11" s="898" t="s">
        <v>514</v>
      </c>
      <c r="C11" s="899" t="e">
        <f>#REF!+4</f>
        <v>#REF!</v>
      </c>
      <c r="D11" s="900" t="s">
        <v>515</v>
      </c>
      <c r="E11" s="901">
        <v>72</v>
      </c>
      <c r="F11" s="902" t="e">
        <f t="shared" ref="F11:F20" si="0">E11*C11</f>
        <v>#REF!</v>
      </c>
      <c r="G11" s="885"/>
    </row>
    <row r="12" spans="1:7" ht="21.75" x14ac:dyDescent="0.6">
      <c r="A12" s="890"/>
      <c r="B12" s="898" t="s">
        <v>516</v>
      </c>
      <c r="C12" s="899">
        <v>1</v>
      </c>
      <c r="D12" s="900" t="s">
        <v>515</v>
      </c>
      <c r="E12" s="901">
        <v>492</v>
      </c>
      <c r="F12" s="902">
        <f t="shared" si="0"/>
        <v>492</v>
      </c>
      <c r="G12" s="885"/>
    </row>
    <row r="13" spans="1:7" ht="21.75" x14ac:dyDescent="0.6">
      <c r="A13" s="890"/>
      <c r="B13" s="898" t="s">
        <v>517</v>
      </c>
      <c r="C13" s="899">
        <v>4</v>
      </c>
      <c r="D13" s="900" t="s">
        <v>515</v>
      </c>
      <c r="E13" s="901">
        <v>1310</v>
      </c>
      <c r="F13" s="902">
        <f t="shared" si="0"/>
        <v>5240</v>
      </c>
      <c r="G13" s="885"/>
    </row>
    <row r="14" spans="1:7" ht="21.75" x14ac:dyDescent="0.6">
      <c r="A14" s="890"/>
      <c r="B14" s="898" t="s">
        <v>518</v>
      </c>
      <c r="C14" s="899">
        <f>C12</f>
        <v>1</v>
      </c>
      <c r="D14" s="900" t="s">
        <v>515</v>
      </c>
      <c r="E14" s="901">
        <v>169</v>
      </c>
      <c r="F14" s="902">
        <f t="shared" si="0"/>
        <v>169</v>
      </c>
      <c r="G14" s="885"/>
    </row>
    <row r="15" spans="1:7" ht="21.75" x14ac:dyDescent="0.6">
      <c r="A15" s="890"/>
      <c r="B15" s="898" t="s">
        <v>519</v>
      </c>
      <c r="C15" s="899">
        <f>C13</f>
        <v>4</v>
      </c>
      <c r="D15" s="900" t="s">
        <v>515</v>
      </c>
      <c r="E15" s="901">
        <v>179</v>
      </c>
      <c r="F15" s="902">
        <f t="shared" si="0"/>
        <v>716</v>
      </c>
      <c r="G15" s="885"/>
    </row>
    <row r="16" spans="1:7" ht="21.75" x14ac:dyDescent="0.6">
      <c r="A16" s="890"/>
      <c r="B16" s="898" t="s">
        <v>520</v>
      </c>
      <c r="C16" s="899">
        <f>C14</f>
        <v>1</v>
      </c>
      <c r="D16" s="900" t="s">
        <v>515</v>
      </c>
      <c r="E16" s="901">
        <v>188</v>
      </c>
      <c r="F16" s="902">
        <f t="shared" si="0"/>
        <v>188</v>
      </c>
      <c r="G16" s="885"/>
    </row>
    <row r="17" spans="1:7" ht="21.75" x14ac:dyDescent="0.6">
      <c r="A17" s="890"/>
      <c r="B17" s="903" t="s">
        <v>521</v>
      </c>
      <c r="C17" s="899">
        <f>C14</f>
        <v>1</v>
      </c>
      <c r="D17" s="900" t="s">
        <v>515</v>
      </c>
      <c r="E17" s="901">
        <v>520</v>
      </c>
      <c r="F17" s="902">
        <f t="shared" si="0"/>
        <v>520</v>
      </c>
      <c r="G17" s="885"/>
    </row>
    <row r="18" spans="1:7" ht="21.75" x14ac:dyDescent="0.6">
      <c r="A18" s="890"/>
      <c r="B18" s="898" t="s">
        <v>522</v>
      </c>
      <c r="C18" s="899">
        <f>C14</f>
        <v>1</v>
      </c>
      <c r="D18" s="900" t="s">
        <v>515</v>
      </c>
      <c r="E18" s="901">
        <v>95</v>
      </c>
      <c r="F18" s="902">
        <f t="shared" si="0"/>
        <v>95</v>
      </c>
      <c r="G18" s="885"/>
    </row>
    <row r="19" spans="1:7" ht="21.75" x14ac:dyDescent="0.6">
      <c r="A19" s="890"/>
      <c r="B19" s="903" t="s">
        <v>523</v>
      </c>
      <c r="C19" s="899">
        <f>C13+C12</f>
        <v>5</v>
      </c>
      <c r="D19" s="900" t="s">
        <v>515</v>
      </c>
      <c r="E19" s="901">
        <v>65</v>
      </c>
      <c r="F19" s="902">
        <f t="shared" si="0"/>
        <v>325</v>
      </c>
      <c r="G19" s="885"/>
    </row>
    <row r="20" spans="1:7" ht="22.5" thickBot="1" x14ac:dyDescent="0.65">
      <c r="A20" s="890"/>
      <c r="B20" s="898" t="s">
        <v>524</v>
      </c>
      <c r="C20" s="899" t="e">
        <f>#REF!+1</f>
        <v>#REF!</v>
      </c>
      <c r="D20" s="900" t="s">
        <v>515</v>
      </c>
      <c r="E20" s="901">
        <v>2.2000000000000002</v>
      </c>
      <c r="F20" s="902" t="e">
        <f t="shared" si="0"/>
        <v>#REF!</v>
      </c>
      <c r="G20" s="885"/>
    </row>
    <row r="21" spans="1:7" ht="22.5" thickBot="1" x14ac:dyDescent="0.65">
      <c r="A21" s="890"/>
      <c r="B21" s="904" t="s">
        <v>15</v>
      </c>
      <c r="C21" s="905"/>
      <c r="D21" s="906"/>
      <c r="E21" s="907"/>
      <c r="F21" s="908" t="e">
        <f>SUM(F11:F20)</f>
        <v>#REF!</v>
      </c>
      <c r="G21" s="885"/>
    </row>
    <row r="22" spans="1:7" ht="15.75" thickBot="1" x14ac:dyDescent="0.3">
      <c r="A22" s="909"/>
      <c r="B22" s="910"/>
      <c r="C22" s="910"/>
      <c r="D22" s="910"/>
      <c r="E22" s="911"/>
      <c r="F22" s="911"/>
      <c r="G22" s="912"/>
    </row>
  </sheetData>
  <mergeCells count="2">
    <mergeCell ref="A4:G4"/>
    <mergeCell ref="A6:G6"/>
  </mergeCells>
  <pageMargins left="0.511811024" right="0.511811024" top="0.78740157499999996" bottom="0.78740157499999996" header="0.31496062000000002" footer="0.31496062000000002"/>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8A54-F475-44C5-B029-7AAED4A6C592}">
  <sheetPr codeName="Planilha39">
    <tabColor rgb="FFFFFF00"/>
  </sheetPr>
  <dimension ref="A1:G29"/>
  <sheetViews>
    <sheetView zoomScale="90" zoomScaleNormal="90" workbookViewId="0">
      <selection activeCell="B2" sqref="B2"/>
    </sheetView>
  </sheetViews>
  <sheetFormatPr defaultRowHeight="15" x14ac:dyDescent="0.25"/>
  <cols>
    <col min="1" max="1" width="15.42578125" style="866" customWidth="1"/>
    <col min="2" max="2" width="80.5703125" style="866" customWidth="1"/>
    <col min="3" max="3" width="16.7109375" style="866" customWidth="1"/>
    <col min="4" max="4" width="13.42578125" style="866" customWidth="1"/>
    <col min="5" max="5" width="20" style="913" customWidth="1"/>
    <col min="6" max="6" width="22" style="913" customWidth="1"/>
    <col min="7" max="7" width="28.140625" style="866" customWidth="1"/>
    <col min="8" max="16384" width="9.140625" style="866"/>
  </cols>
  <sheetData>
    <row r="1" spans="1:7" ht="21.75" x14ac:dyDescent="0.6">
      <c r="A1" s="867" t="s">
        <v>372</v>
      </c>
      <c r="B1" s="868" t="str">
        <f>INTERFONIA!B1</f>
        <v>Brisa da armação</v>
      </c>
      <c r="C1" s="869"/>
      <c r="D1" s="869"/>
      <c r="E1" s="870"/>
      <c r="F1" s="870"/>
      <c r="G1" s="871"/>
    </row>
    <row r="2" spans="1:7" ht="21.75" x14ac:dyDescent="0.6">
      <c r="A2" s="872" t="s">
        <v>373</v>
      </c>
      <c r="B2" s="874" t="str">
        <f>INTERFONIA!B2</f>
        <v>HACASA</v>
      </c>
      <c r="C2" s="874"/>
      <c r="D2" s="874"/>
      <c r="E2" s="875"/>
      <c r="F2" s="875"/>
      <c r="G2" s="876"/>
    </row>
    <row r="3" spans="1:7" ht="21.75" x14ac:dyDescent="0.6">
      <c r="A3" s="872" t="s">
        <v>374</v>
      </c>
      <c r="B3" s="874" t="str">
        <f>INTERFONIA!B3</f>
        <v>R00 - Letícia</v>
      </c>
      <c r="C3" s="874"/>
      <c r="D3" s="874"/>
      <c r="E3" s="875"/>
      <c r="F3" s="875"/>
      <c r="G3" s="876"/>
    </row>
    <row r="4" spans="1:7" ht="28.5" x14ac:dyDescent="0.25">
      <c r="A4" s="1987" t="s">
        <v>1047</v>
      </c>
      <c r="B4" s="1988"/>
      <c r="C4" s="1988"/>
      <c r="D4" s="1988"/>
      <c r="E4" s="1988"/>
      <c r="F4" s="1988"/>
      <c r="G4" s="1989"/>
    </row>
    <row r="5" spans="1:7" ht="28.5" x14ac:dyDescent="0.6">
      <c r="A5" s="877"/>
      <c r="B5" s="878"/>
      <c r="C5" s="879"/>
      <c r="D5" s="879"/>
      <c r="E5" s="880"/>
      <c r="F5" s="880"/>
      <c r="G5" s="881"/>
    </row>
    <row r="6" spans="1:7" ht="28.5" x14ac:dyDescent="0.25">
      <c r="A6" s="1990" t="s">
        <v>1053</v>
      </c>
      <c r="B6" s="1991"/>
      <c r="C6" s="1991"/>
      <c r="D6" s="1991"/>
      <c r="E6" s="1991"/>
      <c r="F6" s="1991"/>
      <c r="G6" s="1992"/>
    </row>
    <row r="7" spans="1:7" ht="21.75" x14ac:dyDescent="0.6">
      <c r="A7" s="882"/>
      <c r="B7" s="883"/>
      <c r="C7" s="883"/>
      <c r="D7" s="883"/>
      <c r="E7" s="884"/>
      <c r="F7" s="884"/>
      <c r="G7" s="885"/>
    </row>
    <row r="8" spans="1:7" ht="21.75" x14ac:dyDescent="0.6">
      <c r="A8" s="886" t="s">
        <v>1053</v>
      </c>
      <c r="B8" s="887"/>
      <c r="C8" s="887"/>
      <c r="D8" s="887"/>
      <c r="E8" s="888"/>
      <c r="F8" s="888"/>
      <c r="G8" s="889"/>
    </row>
    <row r="9" spans="1:7" ht="22.5" thickBot="1" x14ac:dyDescent="0.65">
      <c r="A9" s="890"/>
      <c r="B9" s="891"/>
      <c r="C9" s="892"/>
      <c r="D9" s="892"/>
      <c r="E9" s="893"/>
      <c r="F9" s="893"/>
      <c r="G9" s="885"/>
    </row>
    <row r="10" spans="1:7" ht="21.75" x14ac:dyDescent="0.6">
      <c r="A10" s="890"/>
      <c r="B10" s="894" t="s">
        <v>1049</v>
      </c>
      <c r="C10" s="895" t="s">
        <v>110</v>
      </c>
      <c r="D10" s="896" t="s">
        <v>1050</v>
      </c>
      <c r="E10" s="897" t="s">
        <v>1051</v>
      </c>
      <c r="F10" s="897" t="s">
        <v>1052</v>
      </c>
      <c r="G10" s="885"/>
    </row>
    <row r="11" spans="1:7" ht="31.5" x14ac:dyDescent="0.6">
      <c r="A11" s="890"/>
      <c r="B11" s="914" t="s">
        <v>1054</v>
      </c>
      <c r="C11" s="899">
        <v>2</v>
      </c>
      <c r="D11" s="900" t="s">
        <v>1055</v>
      </c>
      <c r="E11" s="901">
        <v>169</v>
      </c>
      <c r="F11" s="902">
        <f>E11*C11</f>
        <v>338</v>
      </c>
      <c r="G11" s="885"/>
    </row>
    <row r="12" spans="1:7" ht="31.5" x14ac:dyDescent="0.6">
      <c r="A12" s="890"/>
      <c r="B12" s="914" t="s">
        <v>1056</v>
      </c>
      <c r="C12" s="899">
        <v>1</v>
      </c>
      <c r="D12" s="900" t="s">
        <v>1055</v>
      </c>
      <c r="E12" s="901">
        <v>199</v>
      </c>
      <c r="F12" s="902">
        <f>E12*C12</f>
        <v>199</v>
      </c>
      <c r="G12" s="885"/>
    </row>
    <row r="13" spans="1:7" ht="21.75" x14ac:dyDescent="0.6">
      <c r="A13" s="890"/>
      <c r="B13" s="898" t="s">
        <v>1057</v>
      </c>
      <c r="C13" s="899">
        <v>2</v>
      </c>
      <c r="D13" s="900" t="s">
        <v>1055</v>
      </c>
      <c r="E13" s="901">
        <v>199</v>
      </c>
      <c r="F13" s="902">
        <f>E13*C13</f>
        <v>398</v>
      </c>
      <c r="G13" s="885"/>
    </row>
    <row r="14" spans="1:7" ht="21.75" x14ac:dyDescent="0.6">
      <c r="A14" s="890"/>
      <c r="B14" s="898" t="s">
        <v>1058</v>
      </c>
      <c r="C14" s="899">
        <v>1</v>
      </c>
      <c r="D14" s="900" t="s">
        <v>1055</v>
      </c>
      <c r="E14" s="901">
        <v>889</v>
      </c>
      <c r="F14" s="902">
        <f>E14*C14</f>
        <v>889</v>
      </c>
      <c r="G14" s="885"/>
    </row>
    <row r="15" spans="1:7" ht="21.75" x14ac:dyDescent="0.6">
      <c r="A15" s="890"/>
      <c r="B15" s="898" t="s">
        <v>1059</v>
      </c>
      <c r="C15" s="899">
        <v>1</v>
      </c>
      <c r="D15" s="900" t="s">
        <v>1055</v>
      </c>
      <c r="E15" s="901">
        <v>1162</v>
      </c>
      <c r="F15" s="902">
        <f>E15*C15</f>
        <v>1162</v>
      </c>
      <c r="G15" s="885"/>
    </row>
    <row r="16" spans="1:7" ht="21.75" x14ac:dyDescent="0.6">
      <c r="A16" s="890"/>
      <c r="B16" s="903" t="s">
        <v>1060</v>
      </c>
      <c r="C16" s="899">
        <v>2</v>
      </c>
      <c r="D16" s="900" t="s">
        <v>1055</v>
      </c>
      <c r="E16" s="901">
        <v>1699</v>
      </c>
      <c r="F16" s="902">
        <f t="shared" ref="F16:F27" si="0">E16*C16</f>
        <v>3398</v>
      </c>
      <c r="G16" s="885"/>
    </row>
    <row r="17" spans="1:7" ht="21.75" x14ac:dyDescent="0.6">
      <c r="A17" s="890"/>
      <c r="B17" s="903" t="s">
        <v>1061</v>
      </c>
      <c r="C17" s="899">
        <v>1</v>
      </c>
      <c r="D17" s="900" t="s">
        <v>1055</v>
      </c>
      <c r="E17" s="901">
        <v>3656.75</v>
      </c>
      <c r="F17" s="902">
        <f t="shared" si="0"/>
        <v>3656.75</v>
      </c>
      <c r="G17" s="885"/>
    </row>
    <row r="18" spans="1:7" ht="21.75" x14ac:dyDescent="0.6">
      <c r="A18" s="890"/>
      <c r="B18" s="903" t="s">
        <v>1062</v>
      </c>
      <c r="C18" s="899">
        <v>1</v>
      </c>
      <c r="D18" s="900" t="s">
        <v>1055</v>
      </c>
      <c r="E18" s="901">
        <v>3200</v>
      </c>
      <c r="F18" s="902">
        <f t="shared" si="0"/>
        <v>3200</v>
      </c>
      <c r="G18" s="885"/>
    </row>
    <row r="19" spans="1:7" ht="31.5" x14ac:dyDescent="0.6">
      <c r="A19" s="890"/>
      <c r="B19" s="915" t="s">
        <v>1063</v>
      </c>
      <c r="C19" s="899">
        <v>4</v>
      </c>
      <c r="D19" s="900" t="s">
        <v>1055</v>
      </c>
      <c r="E19" s="901">
        <v>169</v>
      </c>
      <c r="F19" s="902">
        <f t="shared" si="0"/>
        <v>676</v>
      </c>
      <c r="G19" s="885"/>
    </row>
    <row r="20" spans="1:7" ht="31.5" x14ac:dyDescent="0.6">
      <c r="A20" s="890"/>
      <c r="B20" s="915" t="s">
        <v>1056</v>
      </c>
      <c r="C20" s="899">
        <v>2</v>
      </c>
      <c r="D20" s="900" t="s">
        <v>1055</v>
      </c>
      <c r="E20" s="901">
        <v>199</v>
      </c>
      <c r="F20" s="902">
        <f t="shared" si="0"/>
        <v>398</v>
      </c>
      <c r="G20" s="885"/>
    </row>
    <row r="21" spans="1:7" ht="21.75" x14ac:dyDescent="0.6">
      <c r="A21" s="890"/>
      <c r="B21" s="915" t="s">
        <v>1057</v>
      </c>
      <c r="C21" s="899">
        <v>4</v>
      </c>
      <c r="D21" s="900" t="s">
        <v>1055</v>
      </c>
      <c r="E21" s="901">
        <v>199</v>
      </c>
      <c r="F21" s="902">
        <f t="shared" si="0"/>
        <v>796</v>
      </c>
      <c r="G21" s="885"/>
    </row>
    <row r="22" spans="1:7" ht="21.75" x14ac:dyDescent="0.6">
      <c r="A22" s="890"/>
      <c r="B22" s="915" t="s">
        <v>1064</v>
      </c>
      <c r="C22" s="899">
        <v>2</v>
      </c>
      <c r="D22" s="900" t="s">
        <v>1055</v>
      </c>
      <c r="E22" s="901">
        <v>889</v>
      </c>
      <c r="F22" s="902">
        <f t="shared" si="0"/>
        <v>1778</v>
      </c>
      <c r="G22" s="885"/>
    </row>
    <row r="23" spans="1:7" ht="21.75" x14ac:dyDescent="0.6">
      <c r="A23" s="890"/>
      <c r="B23" s="915" t="s">
        <v>1065</v>
      </c>
      <c r="C23" s="899">
        <v>2</v>
      </c>
      <c r="D23" s="900" t="s">
        <v>1055</v>
      </c>
      <c r="E23" s="901">
        <v>45.8</v>
      </c>
      <c r="F23" s="902">
        <f t="shared" si="0"/>
        <v>91.6</v>
      </c>
      <c r="G23" s="885"/>
    </row>
    <row r="24" spans="1:7" ht="21.75" x14ac:dyDescent="0.6">
      <c r="A24" s="890"/>
      <c r="B24" s="915" t="s">
        <v>1066</v>
      </c>
      <c r="C24" s="899">
        <v>2</v>
      </c>
      <c r="D24" s="900" t="s">
        <v>1055</v>
      </c>
      <c r="E24" s="901">
        <v>714</v>
      </c>
      <c r="F24" s="902">
        <f t="shared" si="0"/>
        <v>1428</v>
      </c>
      <c r="G24" s="885"/>
    </row>
    <row r="25" spans="1:7" ht="21.75" x14ac:dyDescent="0.6">
      <c r="A25" s="890"/>
      <c r="B25" s="915" t="s">
        <v>1067</v>
      </c>
      <c r="C25" s="899">
        <v>4</v>
      </c>
      <c r="D25" s="900" t="s">
        <v>1055</v>
      </c>
      <c r="E25" s="901">
        <v>1166</v>
      </c>
      <c r="F25" s="902">
        <f t="shared" si="0"/>
        <v>4664</v>
      </c>
      <c r="G25" s="885"/>
    </row>
    <row r="26" spans="1:7" ht="21.75" x14ac:dyDescent="0.6">
      <c r="A26" s="890"/>
      <c r="B26" s="903" t="s">
        <v>1068</v>
      </c>
      <c r="C26" s="899">
        <v>2</v>
      </c>
      <c r="D26" s="900" t="s">
        <v>1055</v>
      </c>
      <c r="E26" s="901">
        <v>3296.12</v>
      </c>
      <c r="F26" s="902">
        <f t="shared" si="0"/>
        <v>6592.24</v>
      </c>
      <c r="G26" s="885"/>
    </row>
    <row r="27" spans="1:7" ht="22.5" thickBot="1" x14ac:dyDescent="0.65">
      <c r="A27" s="890"/>
      <c r="B27" s="903" t="s">
        <v>1069</v>
      </c>
      <c r="C27" s="899">
        <v>2</v>
      </c>
      <c r="D27" s="900" t="s">
        <v>1055</v>
      </c>
      <c r="E27" s="901">
        <v>1850</v>
      </c>
      <c r="F27" s="902">
        <f t="shared" si="0"/>
        <v>3700</v>
      </c>
      <c r="G27" s="885"/>
    </row>
    <row r="28" spans="1:7" ht="22.5" thickBot="1" x14ac:dyDescent="0.65">
      <c r="A28" s="890"/>
      <c r="B28" s="904" t="s">
        <v>15</v>
      </c>
      <c r="C28" s="905"/>
      <c r="D28" s="906"/>
      <c r="E28" s="907"/>
      <c r="F28" s="908">
        <f>SUM(F11:F27)</f>
        <v>33364.589999999997</v>
      </c>
      <c r="G28" s="885"/>
    </row>
    <row r="29" spans="1:7" ht="15.75" thickBot="1" x14ac:dyDescent="0.3">
      <c r="A29" s="909"/>
      <c r="B29" s="910"/>
      <c r="C29" s="910"/>
      <c r="D29" s="910"/>
      <c r="E29" s="911"/>
      <c r="F29" s="911"/>
      <c r="G29" s="912"/>
    </row>
  </sheetData>
  <mergeCells count="2">
    <mergeCell ref="A4:G4"/>
    <mergeCell ref="A6:G6"/>
  </mergeCells>
  <pageMargins left="0.511811024" right="0.511811024" top="0.78740157499999996" bottom="0.78740157499999996" header="0.31496062000000002" footer="0.31496062000000002"/>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44C0B-94B1-4983-98E6-E7C37E7B1433}">
  <sheetPr codeName="Planilha40">
    <tabColor rgb="FFFFFF00"/>
  </sheetPr>
  <dimension ref="A1:G19"/>
  <sheetViews>
    <sheetView topLeftCell="A4" zoomScale="90" zoomScaleNormal="90" workbookViewId="0">
      <selection activeCell="E17" sqref="E17"/>
    </sheetView>
  </sheetViews>
  <sheetFormatPr defaultRowHeight="15" x14ac:dyDescent="0.25"/>
  <cols>
    <col min="1" max="1" width="15.42578125" style="866" customWidth="1"/>
    <col min="2" max="2" width="42.140625" style="866" customWidth="1"/>
    <col min="3" max="3" width="16.7109375" style="866" customWidth="1"/>
    <col min="4" max="4" width="13.42578125" style="866" customWidth="1"/>
    <col min="5" max="5" width="20" style="913" customWidth="1"/>
    <col min="6" max="6" width="22" style="913" customWidth="1"/>
    <col min="7" max="7" width="28.140625" style="866" customWidth="1"/>
    <col min="8" max="16384" width="9.140625" style="866"/>
  </cols>
  <sheetData>
    <row r="1" spans="1:7" ht="21.75" x14ac:dyDescent="0.6">
      <c r="A1" s="867" t="s">
        <v>372</v>
      </c>
      <c r="B1" s="868" t="s">
        <v>3948</v>
      </c>
      <c r="C1" s="869"/>
      <c r="D1" s="869"/>
      <c r="E1" s="870"/>
      <c r="F1" s="870"/>
      <c r="G1" s="871"/>
    </row>
    <row r="2" spans="1:7" ht="21.75" x14ac:dyDescent="0.6">
      <c r="A2" s="872" t="s">
        <v>373</v>
      </c>
      <c r="B2" s="873" t="s">
        <v>3949</v>
      </c>
      <c r="C2" s="874"/>
      <c r="D2" s="874"/>
      <c r="E2" s="875"/>
      <c r="F2" s="875"/>
      <c r="G2" s="876"/>
    </row>
    <row r="3" spans="1:7" ht="21.75" x14ac:dyDescent="0.6">
      <c r="A3" s="872" t="s">
        <v>374</v>
      </c>
      <c r="B3" s="873" t="s">
        <v>569</v>
      </c>
      <c r="C3" s="874"/>
      <c r="D3" s="874"/>
      <c r="E3" s="875"/>
      <c r="F3" s="875"/>
      <c r="G3" s="876"/>
    </row>
    <row r="4" spans="1:7" ht="28.5" x14ac:dyDescent="0.25">
      <c r="A4" s="1987" t="s">
        <v>1047</v>
      </c>
      <c r="B4" s="1988"/>
      <c r="C4" s="1988"/>
      <c r="D4" s="1988"/>
      <c r="E4" s="1988"/>
      <c r="F4" s="1988"/>
      <c r="G4" s="1989"/>
    </row>
    <row r="5" spans="1:7" ht="28.5" x14ac:dyDescent="0.6">
      <c r="A5" s="877"/>
      <c r="B5" s="878"/>
      <c r="C5" s="879"/>
      <c r="D5" s="879"/>
      <c r="E5" s="880"/>
      <c r="F5" s="880"/>
      <c r="G5" s="881"/>
    </row>
    <row r="6" spans="1:7" ht="28.5" x14ac:dyDescent="0.25">
      <c r="A6" s="1990" t="s">
        <v>1070</v>
      </c>
      <c r="B6" s="1991"/>
      <c r="C6" s="1991"/>
      <c r="D6" s="1991"/>
      <c r="E6" s="1991"/>
      <c r="F6" s="1991"/>
      <c r="G6" s="1992"/>
    </row>
    <row r="7" spans="1:7" ht="21.75" x14ac:dyDescent="0.6">
      <c r="A7" s="882"/>
      <c r="B7" s="883"/>
      <c r="C7" s="883"/>
      <c r="D7" s="883"/>
      <c r="E7" s="884"/>
      <c r="F7" s="884"/>
      <c r="G7" s="885"/>
    </row>
    <row r="8" spans="1:7" ht="21.75" x14ac:dyDescent="0.6">
      <c r="A8" s="916" t="s">
        <v>1071</v>
      </c>
      <c r="B8" s="887"/>
      <c r="C8" s="887"/>
      <c r="D8" s="887"/>
      <c r="E8" s="888"/>
      <c r="F8" s="888"/>
      <c r="G8" s="889"/>
    </row>
    <row r="9" spans="1:7" ht="22.5" thickBot="1" x14ac:dyDescent="0.65">
      <c r="A9" s="890"/>
      <c r="B9" s="891"/>
      <c r="C9" s="892"/>
      <c r="D9" s="892"/>
      <c r="E9" s="893"/>
      <c r="F9" s="893"/>
      <c r="G9" s="885"/>
    </row>
    <row r="10" spans="1:7" ht="21.75" x14ac:dyDescent="0.6">
      <c r="A10" s="890"/>
      <c r="B10" s="894" t="s">
        <v>1049</v>
      </c>
      <c r="C10" s="895" t="s">
        <v>110</v>
      </c>
      <c r="D10" s="896" t="s">
        <v>1050</v>
      </c>
      <c r="E10" s="897" t="s">
        <v>1051</v>
      </c>
      <c r="F10" s="897" t="s">
        <v>1052</v>
      </c>
      <c r="G10" s="885"/>
    </row>
    <row r="11" spans="1:7" ht="21.75" x14ac:dyDescent="0.6">
      <c r="A11" s="890"/>
      <c r="B11" s="898" t="s">
        <v>1072</v>
      </c>
      <c r="C11" s="899">
        <v>2</v>
      </c>
      <c r="D11" s="900" t="s">
        <v>515</v>
      </c>
      <c r="E11" s="901">
        <v>900</v>
      </c>
      <c r="F11" s="902">
        <f t="shared" ref="F11:F17" si="0">E11*C11</f>
        <v>1800</v>
      </c>
      <c r="G11" s="885"/>
    </row>
    <row r="12" spans="1:7" ht="21.75" x14ac:dyDescent="0.6">
      <c r="A12" s="890"/>
      <c r="B12" s="898" t="s">
        <v>1073</v>
      </c>
      <c r="C12" s="899">
        <v>1</v>
      </c>
      <c r="D12" s="900" t="s">
        <v>515</v>
      </c>
      <c r="E12" s="901">
        <v>800</v>
      </c>
      <c r="F12" s="902">
        <f t="shared" si="0"/>
        <v>800</v>
      </c>
      <c r="G12" s="885"/>
    </row>
    <row r="13" spans="1:7" ht="21.75" x14ac:dyDescent="0.6">
      <c r="A13" s="890"/>
      <c r="B13" s="898" t="s">
        <v>1074</v>
      </c>
      <c r="C13" s="899">
        <f>C11+C12</f>
        <v>3</v>
      </c>
      <c r="D13" s="900" t="s">
        <v>515</v>
      </c>
      <c r="E13" s="901">
        <v>890</v>
      </c>
      <c r="F13" s="902">
        <f t="shared" si="0"/>
        <v>2670</v>
      </c>
      <c r="G13" s="885"/>
    </row>
    <row r="14" spans="1:7" ht="21.75" x14ac:dyDescent="0.6">
      <c r="A14" s="890"/>
      <c r="B14" s="898" t="s">
        <v>1075</v>
      </c>
      <c r="C14" s="899">
        <f>C11+C12</f>
        <v>3</v>
      </c>
      <c r="D14" s="900" t="s">
        <v>515</v>
      </c>
      <c r="E14" s="901">
        <v>399</v>
      </c>
      <c r="F14" s="902">
        <f t="shared" si="0"/>
        <v>1197</v>
      </c>
      <c r="G14" s="885"/>
    </row>
    <row r="15" spans="1:7" ht="21.75" x14ac:dyDescent="0.6">
      <c r="A15" s="890"/>
      <c r="B15" s="898" t="s">
        <v>1076</v>
      </c>
      <c r="C15" s="899">
        <f>C14</f>
        <v>3</v>
      </c>
      <c r="D15" s="900" t="s">
        <v>515</v>
      </c>
      <c r="E15" s="901">
        <v>115</v>
      </c>
      <c r="F15" s="902">
        <f t="shared" si="0"/>
        <v>345</v>
      </c>
      <c r="G15" s="885"/>
    </row>
    <row r="16" spans="1:7" ht="21.75" x14ac:dyDescent="0.6">
      <c r="A16" s="890"/>
      <c r="B16" s="898" t="s">
        <v>1077</v>
      </c>
      <c r="C16" s="899">
        <f>C14</f>
        <v>3</v>
      </c>
      <c r="D16" s="900" t="s">
        <v>515</v>
      </c>
      <c r="E16" s="901">
        <v>220</v>
      </c>
      <c r="F16" s="902">
        <f t="shared" si="0"/>
        <v>660</v>
      </c>
      <c r="G16" s="885"/>
    </row>
    <row r="17" spans="1:7" ht="32.25" thickBot="1" x14ac:dyDescent="0.65">
      <c r="A17" s="890"/>
      <c r="B17" s="914" t="s">
        <v>1078</v>
      </c>
      <c r="C17" s="899">
        <f>C14</f>
        <v>3</v>
      </c>
      <c r="D17" s="900" t="s">
        <v>515</v>
      </c>
      <c r="E17" s="901">
        <v>1134</v>
      </c>
      <c r="F17" s="902">
        <f t="shared" si="0"/>
        <v>3402</v>
      </c>
      <c r="G17" s="885"/>
    </row>
    <row r="18" spans="1:7" ht="22.5" thickBot="1" x14ac:dyDescent="0.65">
      <c r="A18" s="890"/>
      <c r="B18" s="904" t="s">
        <v>15</v>
      </c>
      <c r="C18" s="905"/>
      <c r="D18" s="906"/>
      <c r="E18" s="907"/>
      <c r="F18" s="908">
        <f>SUM(F11:F17)</f>
        <v>10874</v>
      </c>
      <c r="G18" s="885"/>
    </row>
    <row r="19" spans="1:7" ht="15.75" thickBot="1" x14ac:dyDescent="0.3">
      <c r="A19" s="909"/>
      <c r="B19" s="910"/>
      <c r="C19" s="910"/>
      <c r="D19" s="910"/>
      <c r="E19" s="911"/>
      <c r="F19" s="911"/>
      <c r="G19" s="912"/>
    </row>
  </sheetData>
  <mergeCells count="2">
    <mergeCell ref="A4:G4"/>
    <mergeCell ref="A6:G6"/>
  </mergeCells>
  <pageMargins left="0.511811024" right="0.511811024" top="0.78740157499999996" bottom="0.78740157499999996" header="0.31496062000000002" footer="0.31496062000000002"/>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BF5E6-C7F8-4B00-9C78-85DE2093D5C7}">
  <sheetPr codeName="Planilha41">
    <tabColor rgb="FFFFFF00"/>
    <pageSetUpPr fitToPage="1"/>
  </sheetPr>
  <dimension ref="A1:F110"/>
  <sheetViews>
    <sheetView showGridLines="0" view="pageBreakPreview" zoomScale="95" zoomScaleNormal="100" zoomScaleSheetLayoutView="95" workbookViewId="0">
      <pane ySplit="6" topLeftCell="A7" activePane="bottomLeft" state="frozen"/>
      <selection activeCell="P98" sqref="P98:Q98"/>
      <selection pane="bottomLeft" activeCell="G13" sqref="G13"/>
    </sheetView>
  </sheetViews>
  <sheetFormatPr defaultRowHeight="11.25" x14ac:dyDescent="0.2"/>
  <cols>
    <col min="1" max="1" width="13.7109375" style="4" customWidth="1"/>
    <col min="2" max="2" width="44.140625" style="4" customWidth="1"/>
    <col min="3" max="4" width="11.140625" style="4" customWidth="1"/>
    <col min="5" max="5" width="14.7109375" style="4" customWidth="1"/>
    <col min="6" max="6" width="16.42578125" style="4" customWidth="1"/>
    <col min="7" max="7" width="56.28515625" style="4" customWidth="1"/>
    <col min="8" max="237" width="9.140625" style="4"/>
    <col min="238" max="238" width="18.7109375" style="4" customWidth="1"/>
    <col min="239" max="239" width="25.140625" style="4" customWidth="1"/>
    <col min="240" max="242" width="7.5703125" style="4" customWidth="1"/>
    <col min="243" max="245" width="6.7109375" style="4" customWidth="1"/>
    <col min="246" max="249" width="7.5703125" style="4" customWidth="1"/>
    <col min="250" max="250" width="8.140625" style="4" customWidth="1"/>
    <col min="251" max="251" width="8.42578125" style="4" customWidth="1"/>
    <col min="252" max="252" width="9.28515625" style="4" customWidth="1"/>
    <col min="253" max="253" width="8.42578125" style="4" customWidth="1"/>
    <col min="254" max="254" width="11.28515625" style="4" customWidth="1"/>
    <col min="255" max="255" width="9.28515625" style="4" customWidth="1"/>
    <col min="256" max="493" width="9.140625" style="4"/>
    <col min="494" max="494" width="18.7109375" style="4" customWidth="1"/>
    <col min="495" max="495" width="25.140625" style="4" customWidth="1"/>
    <col min="496" max="498" width="7.5703125" style="4" customWidth="1"/>
    <col min="499" max="501" width="6.7109375" style="4" customWidth="1"/>
    <col min="502" max="505" width="7.5703125" style="4" customWidth="1"/>
    <col min="506" max="506" width="8.140625" style="4" customWidth="1"/>
    <col min="507" max="507" width="8.42578125" style="4" customWidth="1"/>
    <col min="508" max="508" width="9.28515625" style="4" customWidth="1"/>
    <col min="509" max="509" width="8.42578125" style="4" customWidth="1"/>
    <col min="510" max="510" width="11.28515625" style="4" customWidth="1"/>
    <col min="511" max="511" width="9.28515625" style="4" customWidth="1"/>
    <col min="512" max="749" width="9.140625" style="4"/>
    <col min="750" max="750" width="18.7109375" style="4" customWidth="1"/>
    <col min="751" max="751" width="25.140625" style="4" customWidth="1"/>
    <col min="752" max="754" width="7.5703125" style="4" customWidth="1"/>
    <col min="755" max="757" width="6.7109375" style="4" customWidth="1"/>
    <col min="758" max="761" width="7.5703125" style="4" customWidth="1"/>
    <col min="762" max="762" width="8.140625" style="4" customWidth="1"/>
    <col min="763" max="763" width="8.42578125" style="4" customWidth="1"/>
    <col min="764" max="764" width="9.28515625" style="4" customWidth="1"/>
    <col min="765" max="765" width="8.42578125" style="4" customWidth="1"/>
    <col min="766" max="766" width="11.28515625" style="4" customWidth="1"/>
    <col min="767" max="767" width="9.28515625" style="4" customWidth="1"/>
    <col min="768" max="1005" width="9.140625" style="4"/>
    <col min="1006" max="1006" width="18.7109375" style="4" customWidth="1"/>
    <col min="1007" max="1007" width="25.140625" style="4" customWidth="1"/>
    <col min="1008" max="1010" width="7.5703125" style="4" customWidth="1"/>
    <col min="1011" max="1013" width="6.7109375" style="4" customWidth="1"/>
    <col min="1014" max="1017" width="7.5703125" style="4" customWidth="1"/>
    <col min="1018" max="1018" width="8.140625" style="4" customWidth="1"/>
    <col min="1019" max="1019" width="8.42578125" style="4" customWidth="1"/>
    <col min="1020" max="1020" width="9.28515625" style="4" customWidth="1"/>
    <col min="1021" max="1021" width="8.42578125" style="4" customWidth="1"/>
    <col min="1022" max="1022" width="11.28515625" style="4" customWidth="1"/>
    <col min="1023" max="1023" width="9.28515625" style="4" customWidth="1"/>
    <col min="1024" max="1261" width="9.140625" style="4"/>
    <col min="1262" max="1262" width="18.7109375" style="4" customWidth="1"/>
    <col min="1263" max="1263" width="25.140625" style="4" customWidth="1"/>
    <col min="1264" max="1266" width="7.5703125" style="4" customWidth="1"/>
    <col min="1267" max="1269" width="6.7109375" style="4" customWidth="1"/>
    <col min="1270" max="1273" width="7.5703125" style="4" customWidth="1"/>
    <col min="1274" max="1274" width="8.140625" style="4" customWidth="1"/>
    <col min="1275" max="1275" width="8.42578125" style="4" customWidth="1"/>
    <col min="1276" max="1276" width="9.28515625" style="4" customWidth="1"/>
    <col min="1277" max="1277" width="8.42578125" style="4" customWidth="1"/>
    <col min="1278" max="1278" width="11.28515625" style="4" customWidth="1"/>
    <col min="1279" max="1279" width="9.28515625" style="4" customWidth="1"/>
    <col min="1280" max="1517" width="9.140625" style="4"/>
    <col min="1518" max="1518" width="18.7109375" style="4" customWidth="1"/>
    <col min="1519" max="1519" width="25.140625" style="4" customWidth="1"/>
    <col min="1520" max="1522" width="7.5703125" style="4" customWidth="1"/>
    <col min="1523" max="1525" width="6.7109375" style="4" customWidth="1"/>
    <col min="1526" max="1529" width="7.5703125" style="4" customWidth="1"/>
    <col min="1530" max="1530" width="8.140625" style="4" customWidth="1"/>
    <col min="1531" max="1531" width="8.42578125" style="4" customWidth="1"/>
    <col min="1532" max="1532" width="9.28515625" style="4" customWidth="1"/>
    <col min="1533" max="1533" width="8.42578125" style="4" customWidth="1"/>
    <col min="1534" max="1534" width="11.28515625" style="4" customWidth="1"/>
    <col min="1535" max="1535" width="9.28515625" style="4" customWidth="1"/>
    <col min="1536" max="1773" width="9.140625" style="4"/>
    <col min="1774" max="1774" width="18.7109375" style="4" customWidth="1"/>
    <col min="1775" max="1775" width="25.140625" style="4" customWidth="1"/>
    <col min="1776" max="1778" width="7.5703125" style="4" customWidth="1"/>
    <col min="1779" max="1781" width="6.7109375" style="4" customWidth="1"/>
    <col min="1782" max="1785" width="7.5703125" style="4" customWidth="1"/>
    <col min="1786" max="1786" width="8.140625" style="4" customWidth="1"/>
    <col min="1787" max="1787" width="8.42578125" style="4" customWidth="1"/>
    <col min="1788" max="1788" width="9.28515625" style="4" customWidth="1"/>
    <col min="1789" max="1789" width="8.42578125" style="4" customWidth="1"/>
    <col min="1790" max="1790" width="11.28515625" style="4" customWidth="1"/>
    <col min="1791" max="1791" width="9.28515625" style="4" customWidth="1"/>
    <col min="1792" max="2029" width="9.140625" style="4"/>
    <col min="2030" max="2030" width="18.7109375" style="4" customWidth="1"/>
    <col min="2031" max="2031" width="25.140625" style="4" customWidth="1"/>
    <col min="2032" max="2034" width="7.5703125" style="4" customWidth="1"/>
    <col min="2035" max="2037" width="6.7109375" style="4" customWidth="1"/>
    <col min="2038" max="2041" width="7.5703125" style="4" customWidth="1"/>
    <col min="2042" max="2042" width="8.140625" style="4" customWidth="1"/>
    <col min="2043" max="2043" width="8.42578125" style="4" customWidth="1"/>
    <col min="2044" max="2044" width="9.28515625" style="4" customWidth="1"/>
    <col min="2045" max="2045" width="8.42578125" style="4" customWidth="1"/>
    <col min="2046" max="2046" width="11.28515625" style="4" customWidth="1"/>
    <col min="2047" max="2047" width="9.28515625" style="4" customWidth="1"/>
    <col min="2048" max="2285" width="9.140625" style="4"/>
    <col min="2286" max="2286" width="18.7109375" style="4" customWidth="1"/>
    <col min="2287" max="2287" width="25.140625" style="4" customWidth="1"/>
    <col min="2288" max="2290" width="7.5703125" style="4" customWidth="1"/>
    <col min="2291" max="2293" width="6.7109375" style="4" customWidth="1"/>
    <col min="2294" max="2297" width="7.5703125" style="4" customWidth="1"/>
    <col min="2298" max="2298" width="8.140625" style="4" customWidth="1"/>
    <col min="2299" max="2299" width="8.42578125" style="4" customWidth="1"/>
    <col min="2300" max="2300" width="9.28515625" style="4" customWidth="1"/>
    <col min="2301" max="2301" width="8.42578125" style="4" customWidth="1"/>
    <col min="2302" max="2302" width="11.28515625" style="4" customWidth="1"/>
    <col min="2303" max="2303" width="9.28515625" style="4" customWidth="1"/>
    <col min="2304" max="2541" width="9.140625" style="4"/>
    <col min="2542" max="2542" width="18.7109375" style="4" customWidth="1"/>
    <col min="2543" max="2543" width="25.140625" style="4" customWidth="1"/>
    <col min="2544" max="2546" width="7.5703125" style="4" customWidth="1"/>
    <col min="2547" max="2549" width="6.7109375" style="4" customWidth="1"/>
    <col min="2550" max="2553" width="7.5703125" style="4" customWidth="1"/>
    <col min="2554" max="2554" width="8.140625" style="4" customWidth="1"/>
    <col min="2555" max="2555" width="8.42578125" style="4" customWidth="1"/>
    <col min="2556" max="2556" width="9.28515625" style="4" customWidth="1"/>
    <col min="2557" max="2557" width="8.42578125" style="4" customWidth="1"/>
    <col min="2558" max="2558" width="11.28515625" style="4" customWidth="1"/>
    <col min="2559" max="2559" width="9.28515625" style="4" customWidth="1"/>
    <col min="2560" max="2797" width="9.140625" style="4"/>
    <col min="2798" max="2798" width="18.7109375" style="4" customWidth="1"/>
    <col min="2799" max="2799" width="25.140625" style="4" customWidth="1"/>
    <col min="2800" max="2802" width="7.5703125" style="4" customWidth="1"/>
    <col min="2803" max="2805" width="6.7109375" style="4" customWidth="1"/>
    <col min="2806" max="2809" width="7.5703125" style="4" customWidth="1"/>
    <col min="2810" max="2810" width="8.140625" style="4" customWidth="1"/>
    <col min="2811" max="2811" width="8.42578125" style="4" customWidth="1"/>
    <col min="2812" max="2812" width="9.28515625" style="4" customWidth="1"/>
    <col min="2813" max="2813" width="8.42578125" style="4" customWidth="1"/>
    <col min="2814" max="2814" width="11.28515625" style="4" customWidth="1"/>
    <col min="2815" max="2815" width="9.28515625" style="4" customWidth="1"/>
    <col min="2816" max="3053" width="9.140625" style="4"/>
    <col min="3054" max="3054" width="18.7109375" style="4" customWidth="1"/>
    <col min="3055" max="3055" width="25.140625" style="4" customWidth="1"/>
    <col min="3056" max="3058" width="7.5703125" style="4" customWidth="1"/>
    <col min="3059" max="3061" width="6.7109375" style="4" customWidth="1"/>
    <col min="3062" max="3065" width="7.5703125" style="4" customWidth="1"/>
    <col min="3066" max="3066" width="8.140625" style="4" customWidth="1"/>
    <col min="3067" max="3067" width="8.42578125" style="4" customWidth="1"/>
    <col min="3068" max="3068" width="9.28515625" style="4" customWidth="1"/>
    <col min="3069" max="3069" width="8.42578125" style="4" customWidth="1"/>
    <col min="3070" max="3070" width="11.28515625" style="4" customWidth="1"/>
    <col min="3071" max="3071" width="9.28515625" style="4" customWidth="1"/>
    <col min="3072" max="3309" width="9.140625" style="4"/>
    <col min="3310" max="3310" width="18.7109375" style="4" customWidth="1"/>
    <col min="3311" max="3311" width="25.140625" style="4" customWidth="1"/>
    <col min="3312" max="3314" width="7.5703125" style="4" customWidth="1"/>
    <col min="3315" max="3317" width="6.7109375" style="4" customWidth="1"/>
    <col min="3318" max="3321" width="7.5703125" style="4" customWidth="1"/>
    <col min="3322" max="3322" width="8.140625" style="4" customWidth="1"/>
    <col min="3323" max="3323" width="8.42578125" style="4" customWidth="1"/>
    <col min="3324" max="3324" width="9.28515625" style="4" customWidth="1"/>
    <col min="3325" max="3325" width="8.42578125" style="4" customWidth="1"/>
    <col min="3326" max="3326" width="11.28515625" style="4" customWidth="1"/>
    <col min="3327" max="3327" width="9.28515625" style="4" customWidth="1"/>
    <col min="3328" max="3565" width="9.140625" style="4"/>
    <col min="3566" max="3566" width="18.7109375" style="4" customWidth="1"/>
    <col min="3567" max="3567" width="25.140625" style="4" customWidth="1"/>
    <col min="3568" max="3570" width="7.5703125" style="4" customWidth="1"/>
    <col min="3571" max="3573" width="6.7109375" style="4" customWidth="1"/>
    <col min="3574" max="3577" width="7.5703125" style="4" customWidth="1"/>
    <col min="3578" max="3578" width="8.140625" style="4" customWidth="1"/>
    <col min="3579" max="3579" width="8.42578125" style="4" customWidth="1"/>
    <col min="3580" max="3580" width="9.28515625" style="4" customWidth="1"/>
    <col min="3581" max="3581" width="8.42578125" style="4" customWidth="1"/>
    <col min="3582" max="3582" width="11.28515625" style="4" customWidth="1"/>
    <col min="3583" max="3583" width="9.28515625" style="4" customWidth="1"/>
    <col min="3584" max="3821" width="9.140625" style="4"/>
    <col min="3822" max="3822" width="18.7109375" style="4" customWidth="1"/>
    <col min="3823" max="3823" width="25.140625" style="4" customWidth="1"/>
    <col min="3824" max="3826" width="7.5703125" style="4" customWidth="1"/>
    <col min="3827" max="3829" width="6.7109375" style="4" customWidth="1"/>
    <col min="3830" max="3833" width="7.5703125" style="4" customWidth="1"/>
    <col min="3834" max="3834" width="8.140625" style="4" customWidth="1"/>
    <col min="3835" max="3835" width="8.42578125" style="4" customWidth="1"/>
    <col min="3836" max="3836" width="9.28515625" style="4" customWidth="1"/>
    <col min="3837" max="3837" width="8.42578125" style="4" customWidth="1"/>
    <col min="3838" max="3838" width="11.28515625" style="4" customWidth="1"/>
    <col min="3839" max="3839" width="9.28515625" style="4" customWidth="1"/>
    <col min="3840" max="4077" width="9.140625" style="4"/>
    <col min="4078" max="4078" width="18.7109375" style="4" customWidth="1"/>
    <col min="4079" max="4079" width="25.140625" style="4" customWidth="1"/>
    <col min="4080" max="4082" width="7.5703125" style="4" customWidth="1"/>
    <col min="4083" max="4085" width="6.7109375" style="4" customWidth="1"/>
    <col min="4086" max="4089" width="7.5703125" style="4" customWidth="1"/>
    <col min="4090" max="4090" width="8.140625" style="4" customWidth="1"/>
    <col min="4091" max="4091" width="8.42578125" style="4" customWidth="1"/>
    <col min="4092" max="4092" width="9.28515625" style="4" customWidth="1"/>
    <col min="4093" max="4093" width="8.42578125" style="4" customWidth="1"/>
    <col min="4094" max="4094" width="11.28515625" style="4" customWidth="1"/>
    <col min="4095" max="4095" width="9.28515625" style="4" customWidth="1"/>
    <col min="4096" max="4333" width="9.140625" style="4"/>
    <col min="4334" max="4334" width="18.7109375" style="4" customWidth="1"/>
    <col min="4335" max="4335" width="25.140625" style="4" customWidth="1"/>
    <col min="4336" max="4338" width="7.5703125" style="4" customWidth="1"/>
    <col min="4339" max="4341" width="6.7109375" style="4" customWidth="1"/>
    <col min="4342" max="4345" width="7.5703125" style="4" customWidth="1"/>
    <col min="4346" max="4346" width="8.140625" style="4" customWidth="1"/>
    <col min="4347" max="4347" width="8.42578125" style="4" customWidth="1"/>
    <col min="4348" max="4348" width="9.28515625" style="4" customWidth="1"/>
    <col min="4349" max="4349" width="8.42578125" style="4" customWidth="1"/>
    <col min="4350" max="4350" width="11.28515625" style="4" customWidth="1"/>
    <col min="4351" max="4351" width="9.28515625" style="4" customWidth="1"/>
    <col min="4352" max="4589" width="9.140625" style="4"/>
    <col min="4590" max="4590" width="18.7109375" style="4" customWidth="1"/>
    <col min="4591" max="4591" width="25.140625" style="4" customWidth="1"/>
    <col min="4592" max="4594" width="7.5703125" style="4" customWidth="1"/>
    <col min="4595" max="4597" width="6.7109375" style="4" customWidth="1"/>
    <col min="4598" max="4601" width="7.5703125" style="4" customWidth="1"/>
    <col min="4602" max="4602" width="8.140625" style="4" customWidth="1"/>
    <col min="4603" max="4603" width="8.42578125" style="4" customWidth="1"/>
    <col min="4604" max="4604" width="9.28515625" style="4" customWidth="1"/>
    <col min="4605" max="4605" width="8.42578125" style="4" customWidth="1"/>
    <col min="4606" max="4606" width="11.28515625" style="4" customWidth="1"/>
    <col min="4607" max="4607" width="9.28515625" style="4" customWidth="1"/>
    <col min="4608" max="4845" width="9.140625" style="4"/>
    <col min="4846" max="4846" width="18.7109375" style="4" customWidth="1"/>
    <col min="4847" max="4847" width="25.140625" style="4" customWidth="1"/>
    <col min="4848" max="4850" width="7.5703125" style="4" customWidth="1"/>
    <col min="4851" max="4853" width="6.7109375" style="4" customWidth="1"/>
    <col min="4854" max="4857" width="7.5703125" style="4" customWidth="1"/>
    <col min="4858" max="4858" width="8.140625" style="4" customWidth="1"/>
    <col min="4859" max="4859" width="8.42578125" style="4" customWidth="1"/>
    <col min="4860" max="4860" width="9.28515625" style="4" customWidth="1"/>
    <col min="4861" max="4861" width="8.42578125" style="4" customWidth="1"/>
    <col min="4862" max="4862" width="11.28515625" style="4" customWidth="1"/>
    <col min="4863" max="4863" width="9.28515625" style="4" customWidth="1"/>
    <col min="4864" max="5101" width="9.140625" style="4"/>
    <col min="5102" max="5102" width="18.7109375" style="4" customWidth="1"/>
    <col min="5103" max="5103" width="25.140625" style="4" customWidth="1"/>
    <col min="5104" max="5106" width="7.5703125" style="4" customWidth="1"/>
    <col min="5107" max="5109" width="6.7109375" style="4" customWidth="1"/>
    <col min="5110" max="5113" width="7.5703125" style="4" customWidth="1"/>
    <col min="5114" max="5114" width="8.140625" style="4" customWidth="1"/>
    <col min="5115" max="5115" width="8.42578125" style="4" customWidth="1"/>
    <col min="5116" max="5116" width="9.28515625" style="4" customWidth="1"/>
    <col min="5117" max="5117" width="8.42578125" style="4" customWidth="1"/>
    <col min="5118" max="5118" width="11.28515625" style="4" customWidth="1"/>
    <col min="5119" max="5119" width="9.28515625" style="4" customWidth="1"/>
    <col min="5120" max="5357" width="9.140625" style="4"/>
    <col min="5358" max="5358" width="18.7109375" style="4" customWidth="1"/>
    <col min="5359" max="5359" width="25.140625" style="4" customWidth="1"/>
    <col min="5360" max="5362" width="7.5703125" style="4" customWidth="1"/>
    <col min="5363" max="5365" width="6.7109375" style="4" customWidth="1"/>
    <col min="5366" max="5369" width="7.5703125" style="4" customWidth="1"/>
    <col min="5370" max="5370" width="8.140625" style="4" customWidth="1"/>
    <col min="5371" max="5371" width="8.42578125" style="4" customWidth="1"/>
    <col min="5372" max="5372" width="9.28515625" style="4" customWidth="1"/>
    <col min="5373" max="5373" width="8.42578125" style="4" customWidth="1"/>
    <col min="5374" max="5374" width="11.28515625" style="4" customWidth="1"/>
    <col min="5375" max="5375" width="9.28515625" style="4" customWidth="1"/>
    <col min="5376" max="5613" width="9.140625" style="4"/>
    <col min="5614" max="5614" width="18.7109375" style="4" customWidth="1"/>
    <col min="5615" max="5615" width="25.140625" style="4" customWidth="1"/>
    <col min="5616" max="5618" width="7.5703125" style="4" customWidth="1"/>
    <col min="5619" max="5621" width="6.7109375" style="4" customWidth="1"/>
    <col min="5622" max="5625" width="7.5703125" style="4" customWidth="1"/>
    <col min="5626" max="5626" width="8.140625" style="4" customWidth="1"/>
    <col min="5627" max="5627" width="8.42578125" style="4" customWidth="1"/>
    <col min="5628" max="5628" width="9.28515625" style="4" customWidth="1"/>
    <col min="5629" max="5629" width="8.42578125" style="4" customWidth="1"/>
    <col min="5630" max="5630" width="11.28515625" style="4" customWidth="1"/>
    <col min="5631" max="5631" width="9.28515625" style="4" customWidth="1"/>
    <col min="5632" max="5869" width="9.140625" style="4"/>
    <col min="5870" max="5870" width="18.7109375" style="4" customWidth="1"/>
    <col min="5871" max="5871" width="25.140625" style="4" customWidth="1"/>
    <col min="5872" max="5874" width="7.5703125" style="4" customWidth="1"/>
    <col min="5875" max="5877" width="6.7109375" style="4" customWidth="1"/>
    <col min="5878" max="5881" width="7.5703125" style="4" customWidth="1"/>
    <col min="5882" max="5882" width="8.140625" style="4" customWidth="1"/>
    <col min="5883" max="5883" width="8.42578125" style="4" customWidth="1"/>
    <col min="5884" max="5884" width="9.28515625" style="4" customWidth="1"/>
    <col min="5885" max="5885" width="8.42578125" style="4" customWidth="1"/>
    <col min="5886" max="5886" width="11.28515625" style="4" customWidth="1"/>
    <col min="5887" max="5887" width="9.28515625" style="4" customWidth="1"/>
    <col min="5888" max="6125" width="9.140625" style="4"/>
    <col min="6126" max="6126" width="18.7109375" style="4" customWidth="1"/>
    <col min="6127" max="6127" width="25.140625" style="4" customWidth="1"/>
    <col min="6128" max="6130" width="7.5703125" style="4" customWidth="1"/>
    <col min="6131" max="6133" width="6.7109375" style="4" customWidth="1"/>
    <col min="6134" max="6137" width="7.5703125" style="4" customWidth="1"/>
    <col min="6138" max="6138" width="8.140625" style="4" customWidth="1"/>
    <col min="6139" max="6139" width="8.42578125" style="4" customWidth="1"/>
    <col min="6140" max="6140" width="9.28515625" style="4" customWidth="1"/>
    <col min="6141" max="6141" width="8.42578125" style="4" customWidth="1"/>
    <col min="6142" max="6142" width="11.28515625" style="4" customWidth="1"/>
    <col min="6143" max="6143" width="9.28515625" style="4" customWidth="1"/>
    <col min="6144" max="6381" width="9.140625" style="4"/>
    <col min="6382" max="6382" width="18.7109375" style="4" customWidth="1"/>
    <col min="6383" max="6383" width="25.140625" style="4" customWidth="1"/>
    <col min="6384" max="6386" width="7.5703125" style="4" customWidth="1"/>
    <col min="6387" max="6389" width="6.7109375" style="4" customWidth="1"/>
    <col min="6390" max="6393" width="7.5703125" style="4" customWidth="1"/>
    <col min="6394" max="6394" width="8.140625" style="4" customWidth="1"/>
    <col min="6395" max="6395" width="8.42578125" style="4" customWidth="1"/>
    <col min="6396" max="6396" width="9.28515625" style="4" customWidth="1"/>
    <col min="6397" max="6397" width="8.42578125" style="4" customWidth="1"/>
    <col min="6398" max="6398" width="11.28515625" style="4" customWidth="1"/>
    <col min="6399" max="6399" width="9.28515625" style="4" customWidth="1"/>
    <col min="6400" max="6637" width="9.140625" style="4"/>
    <col min="6638" max="6638" width="18.7109375" style="4" customWidth="1"/>
    <col min="6639" max="6639" width="25.140625" style="4" customWidth="1"/>
    <col min="6640" max="6642" width="7.5703125" style="4" customWidth="1"/>
    <col min="6643" max="6645" width="6.7109375" style="4" customWidth="1"/>
    <col min="6646" max="6649" width="7.5703125" style="4" customWidth="1"/>
    <col min="6650" max="6650" width="8.140625" style="4" customWidth="1"/>
    <col min="6651" max="6651" width="8.42578125" style="4" customWidth="1"/>
    <col min="6652" max="6652" width="9.28515625" style="4" customWidth="1"/>
    <col min="6653" max="6653" width="8.42578125" style="4" customWidth="1"/>
    <col min="6654" max="6654" width="11.28515625" style="4" customWidth="1"/>
    <col min="6655" max="6655" width="9.28515625" style="4" customWidth="1"/>
    <col min="6656" max="6893" width="9.140625" style="4"/>
    <col min="6894" max="6894" width="18.7109375" style="4" customWidth="1"/>
    <col min="6895" max="6895" width="25.140625" style="4" customWidth="1"/>
    <col min="6896" max="6898" width="7.5703125" style="4" customWidth="1"/>
    <col min="6899" max="6901" width="6.7109375" style="4" customWidth="1"/>
    <col min="6902" max="6905" width="7.5703125" style="4" customWidth="1"/>
    <col min="6906" max="6906" width="8.140625" style="4" customWidth="1"/>
    <col min="6907" max="6907" width="8.42578125" style="4" customWidth="1"/>
    <col min="6908" max="6908" width="9.28515625" style="4" customWidth="1"/>
    <col min="6909" max="6909" width="8.42578125" style="4" customWidth="1"/>
    <col min="6910" max="6910" width="11.28515625" style="4" customWidth="1"/>
    <col min="6911" max="6911" width="9.28515625" style="4" customWidth="1"/>
    <col min="6912" max="7149" width="9.140625" style="4"/>
    <col min="7150" max="7150" width="18.7109375" style="4" customWidth="1"/>
    <col min="7151" max="7151" width="25.140625" style="4" customWidth="1"/>
    <col min="7152" max="7154" width="7.5703125" style="4" customWidth="1"/>
    <col min="7155" max="7157" width="6.7109375" style="4" customWidth="1"/>
    <col min="7158" max="7161" width="7.5703125" style="4" customWidth="1"/>
    <col min="7162" max="7162" width="8.140625" style="4" customWidth="1"/>
    <col min="7163" max="7163" width="8.42578125" style="4" customWidth="1"/>
    <col min="7164" max="7164" width="9.28515625" style="4" customWidth="1"/>
    <col min="7165" max="7165" width="8.42578125" style="4" customWidth="1"/>
    <col min="7166" max="7166" width="11.28515625" style="4" customWidth="1"/>
    <col min="7167" max="7167" width="9.28515625" style="4" customWidth="1"/>
    <col min="7168" max="7405" width="9.140625" style="4"/>
    <col min="7406" max="7406" width="18.7109375" style="4" customWidth="1"/>
    <col min="7407" max="7407" width="25.140625" style="4" customWidth="1"/>
    <col min="7408" max="7410" width="7.5703125" style="4" customWidth="1"/>
    <col min="7411" max="7413" width="6.7109375" style="4" customWidth="1"/>
    <col min="7414" max="7417" width="7.5703125" style="4" customWidth="1"/>
    <col min="7418" max="7418" width="8.140625" style="4" customWidth="1"/>
    <col min="7419" max="7419" width="8.42578125" style="4" customWidth="1"/>
    <col min="7420" max="7420" width="9.28515625" style="4" customWidth="1"/>
    <col min="7421" max="7421" width="8.42578125" style="4" customWidth="1"/>
    <col min="7422" max="7422" width="11.28515625" style="4" customWidth="1"/>
    <col min="7423" max="7423" width="9.28515625" style="4" customWidth="1"/>
    <col min="7424" max="7661" width="9.140625" style="4"/>
    <col min="7662" max="7662" width="18.7109375" style="4" customWidth="1"/>
    <col min="7663" max="7663" width="25.140625" style="4" customWidth="1"/>
    <col min="7664" max="7666" width="7.5703125" style="4" customWidth="1"/>
    <col min="7667" max="7669" width="6.7109375" style="4" customWidth="1"/>
    <col min="7670" max="7673" width="7.5703125" style="4" customWidth="1"/>
    <col min="7674" max="7674" width="8.140625" style="4" customWidth="1"/>
    <col min="7675" max="7675" width="8.42578125" style="4" customWidth="1"/>
    <col min="7676" max="7676" width="9.28515625" style="4" customWidth="1"/>
    <col min="7677" max="7677" width="8.42578125" style="4" customWidth="1"/>
    <col min="7678" max="7678" width="11.28515625" style="4" customWidth="1"/>
    <col min="7679" max="7679" width="9.28515625" style="4" customWidth="1"/>
    <col min="7680" max="7917" width="9.140625" style="4"/>
    <col min="7918" max="7918" width="18.7109375" style="4" customWidth="1"/>
    <col min="7919" max="7919" width="25.140625" style="4" customWidth="1"/>
    <col min="7920" max="7922" width="7.5703125" style="4" customWidth="1"/>
    <col min="7923" max="7925" width="6.7109375" style="4" customWidth="1"/>
    <col min="7926" max="7929" width="7.5703125" style="4" customWidth="1"/>
    <col min="7930" max="7930" width="8.140625" style="4" customWidth="1"/>
    <col min="7931" max="7931" width="8.42578125" style="4" customWidth="1"/>
    <col min="7932" max="7932" width="9.28515625" style="4" customWidth="1"/>
    <col min="7933" max="7933" width="8.42578125" style="4" customWidth="1"/>
    <col min="7934" max="7934" width="11.28515625" style="4" customWidth="1"/>
    <col min="7935" max="7935" width="9.28515625" style="4" customWidth="1"/>
    <col min="7936" max="8173" width="9.140625" style="4"/>
    <col min="8174" max="8174" width="18.7109375" style="4" customWidth="1"/>
    <col min="8175" max="8175" width="25.140625" style="4" customWidth="1"/>
    <col min="8176" max="8178" width="7.5703125" style="4" customWidth="1"/>
    <col min="8179" max="8181" width="6.7109375" style="4" customWidth="1"/>
    <col min="8182" max="8185" width="7.5703125" style="4" customWidth="1"/>
    <col min="8186" max="8186" width="8.140625" style="4" customWidth="1"/>
    <col min="8187" max="8187" width="8.42578125" style="4" customWidth="1"/>
    <col min="8188" max="8188" width="9.28515625" style="4" customWidth="1"/>
    <col min="8189" max="8189" width="8.42578125" style="4" customWidth="1"/>
    <col min="8190" max="8190" width="11.28515625" style="4" customWidth="1"/>
    <col min="8191" max="8191" width="9.28515625" style="4" customWidth="1"/>
    <col min="8192" max="8429" width="9.140625" style="4"/>
    <col min="8430" max="8430" width="18.7109375" style="4" customWidth="1"/>
    <col min="8431" max="8431" width="25.140625" style="4" customWidth="1"/>
    <col min="8432" max="8434" width="7.5703125" style="4" customWidth="1"/>
    <col min="8435" max="8437" width="6.7109375" style="4" customWidth="1"/>
    <col min="8438" max="8441" width="7.5703125" style="4" customWidth="1"/>
    <col min="8442" max="8442" width="8.140625" style="4" customWidth="1"/>
    <col min="8443" max="8443" width="8.42578125" style="4" customWidth="1"/>
    <col min="8444" max="8444" width="9.28515625" style="4" customWidth="1"/>
    <col min="8445" max="8445" width="8.42578125" style="4" customWidth="1"/>
    <col min="8446" max="8446" width="11.28515625" style="4" customWidth="1"/>
    <col min="8447" max="8447" width="9.28515625" style="4" customWidth="1"/>
    <col min="8448" max="8685" width="9.140625" style="4"/>
    <col min="8686" max="8686" width="18.7109375" style="4" customWidth="1"/>
    <col min="8687" max="8687" width="25.140625" style="4" customWidth="1"/>
    <col min="8688" max="8690" width="7.5703125" style="4" customWidth="1"/>
    <col min="8691" max="8693" width="6.7109375" style="4" customWidth="1"/>
    <col min="8694" max="8697" width="7.5703125" style="4" customWidth="1"/>
    <col min="8698" max="8698" width="8.140625" style="4" customWidth="1"/>
    <col min="8699" max="8699" width="8.42578125" style="4" customWidth="1"/>
    <col min="8700" max="8700" width="9.28515625" style="4" customWidth="1"/>
    <col min="8701" max="8701" width="8.42578125" style="4" customWidth="1"/>
    <col min="8702" max="8702" width="11.28515625" style="4" customWidth="1"/>
    <col min="8703" max="8703" width="9.28515625" style="4" customWidth="1"/>
    <col min="8704" max="8941" width="9.140625" style="4"/>
    <col min="8942" max="8942" width="18.7109375" style="4" customWidth="1"/>
    <col min="8943" max="8943" width="25.140625" style="4" customWidth="1"/>
    <col min="8944" max="8946" width="7.5703125" style="4" customWidth="1"/>
    <col min="8947" max="8949" width="6.7109375" style="4" customWidth="1"/>
    <col min="8950" max="8953" width="7.5703125" style="4" customWidth="1"/>
    <col min="8954" max="8954" width="8.140625" style="4" customWidth="1"/>
    <col min="8955" max="8955" width="8.42578125" style="4" customWidth="1"/>
    <col min="8956" max="8956" width="9.28515625" style="4" customWidth="1"/>
    <col min="8957" max="8957" width="8.42578125" style="4" customWidth="1"/>
    <col min="8958" max="8958" width="11.28515625" style="4" customWidth="1"/>
    <col min="8959" max="8959" width="9.28515625" style="4" customWidth="1"/>
    <col min="8960" max="9197" width="9.140625" style="4"/>
    <col min="9198" max="9198" width="18.7109375" style="4" customWidth="1"/>
    <col min="9199" max="9199" width="25.140625" style="4" customWidth="1"/>
    <col min="9200" max="9202" width="7.5703125" style="4" customWidth="1"/>
    <col min="9203" max="9205" width="6.7109375" style="4" customWidth="1"/>
    <col min="9206" max="9209" width="7.5703125" style="4" customWidth="1"/>
    <col min="9210" max="9210" width="8.140625" style="4" customWidth="1"/>
    <col min="9211" max="9211" width="8.42578125" style="4" customWidth="1"/>
    <col min="9212" max="9212" width="9.28515625" style="4" customWidth="1"/>
    <col min="9213" max="9213" width="8.42578125" style="4" customWidth="1"/>
    <col min="9214" max="9214" width="11.28515625" style="4" customWidth="1"/>
    <col min="9215" max="9215" width="9.28515625" style="4" customWidth="1"/>
    <col min="9216" max="9453" width="9.140625" style="4"/>
    <col min="9454" max="9454" width="18.7109375" style="4" customWidth="1"/>
    <col min="9455" max="9455" width="25.140625" style="4" customWidth="1"/>
    <col min="9456" max="9458" width="7.5703125" style="4" customWidth="1"/>
    <col min="9459" max="9461" width="6.7109375" style="4" customWidth="1"/>
    <col min="9462" max="9465" width="7.5703125" style="4" customWidth="1"/>
    <col min="9466" max="9466" width="8.140625" style="4" customWidth="1"/>
    <col min="9467" max="9467" width="8.42578125" style="4" customWidth="1"/>
    <col min="9468" max="9468" width="9.28515625" style="4" customWidth="1"/>
    <col min="9469" max="9469" width="8.42578125" style="4" customWidth="1"/>
    <col min="9470" max="9470" width="11.28515625" style="4" customWidth="1"/>
    <col min="9471" max="9471" width="9.28515625" style="4" customWidth="1"/>
    <col min="9472" max="9709" width="9.140625" style="4"/>
    <col min="9710" max="9710" width="18.7109375" style="4" customWidth="1"/>
    <col min="9711" max="9711" width="25.140625" style="4" customWidth="1"/>
    <col min="9712" max="9714" width="7.5703125" style="4" customWidth="1"/>
    <col min="9715" max="9717" width="6.7109375" style="4" customWidth="1"/>
    <col min="9718" max="9721" width="7.5703125" style="4" customWidth="1"/>
    <col min="9722" max="9722" width="8.140625" style="4" customWidth="1"/>
    <col min="9723" max="9723" width="8.42578125" style="4" customWidth="1"/>
    <col min="9724" max="9724" width="9.28515625" style="4" customWidth="1"/>
    <col min="9725" max="9725" width="8.42578125" style="4" customWidth="1"/>
    <col min="9726" max="9726" width="11.28515625" style="4" customWidth="1"/>
    <col min="9727" max="9727" width="9.28515625" style="4" customWidth="1"/>
    <col min="9728" max="9965" width="9.140625" style="4"/>
    <col min="9966" max="9966" width="18.7109375" style="4" customWidth="1"/>
    <col min="9967" max="9967" width="25.140625" style="4" customWidth="1"/>
    <col min="9968" max="9970" width="7.5703125" style="4" customWidth="1"/>
    <col min="9971" max="9973" width="6.7109375" style="4" customWidth="1"/>
    <col min="9974" max="9977" width="7.5703125" style="4" customWidth="1"/>
    <col min="9978" max="9978" width="8.140625" style="4" customWidth="1"/>
    <col min="9979" max="9979" width="8.42578125" style="4" customWidth="1"/>
    <col min="9980" max="9980" width="9.28515625" style="4" customWidth="1"/>
    <col min="9981" max="9981" width="8.42578125" style="4" customWidth="1"/>
    <col min="9982" max="9982" width="11.28515625" style="4" customWidth="1"/>
    <col min="9983" max="9983" width="9.28515625" style="4" customWidth="1"/>
    <col min="9984" max="10221" width="9.140625" style="4"/>
    <col min="10222" max="10222" width="18.7109375" style="4" customWidth="1"/>
    <col min="10223" max="10223" width="25.140625" style="4" customWidth="1"/>
    <col min="10224" max="10226" width="7.5703125" style="4" customWidth="1"/>
    <col min="10227" max="10229" width="6.7109375" style="4" customWidth="1"/>
    <col min="10230" max="10233" width="7.5703125" style="4" customWidth="1"/>
    <col min="10234" max="10234" width="8.140625" style="4" customWidth="1"/>
    <col min="10235" max="10235" width="8.42578125" style="4" customWidth="1"/>
    <col min="10236" max="10236" width="9.28515625" style="4" customWidth="1"/>
    <col min="10237" max="10237" width="8.42578125" style="4" customWidth="1"/>
    <col min="10238" max="10238" width="11.28515625" style="4" customWidth="1"/>
    <col min="10239" max="10239" width="9.28515625" style="4" customWidth="1"/>
    <col min="10240" max="10477" width="9.140625" style="4"/>
    <col min="10478" max="10478" width="18.7109375" style="4" customWidth="1"/>
    <col min="10479" max="10479" width="25.140625" style="4" customWidth="1"/>
    <col min="10480" max="10482" width="7.5703125" style="4" customWidth="1"/>
    <col min="10483" max="10485" width="6.7109375" style="4" customWidth="1"/>
    <col min="10486" max="10489" width="7.5703125" style="4" customWidth="1"/>
    <col min="10490" max="10490" width="8.140625" style="4" customWidth="1"/>
    <col min="10491" max="10491" width="8.42578125" style="4" customWidth="1"/>
    <col min="10492" max="10492" width="9.28515625" style="4" customWidth="1"/>
    <col min="10493" max="10493" width="8.42578125" style="4" customWidth="1"/>
    <col min="10494" max="10494" width="11.28515625" style="4" customWidth="1"/>
    <col min="10495" max="10495" width="9.28515625" style="4" customWidth="1"/>
    <col min="10496" max="10733" width="9.140625" style="4"/>
    <col min="10734" max="10734" width="18.7109375" style="4" customWidth="1"/>
    <col min="10735" max="10735" width="25.140625" style="4" customWidth="1"/>
    <col min="10736" max="10738" width="7.5703125" style="4" customWidth="1"/>
    <col min="10739" max="10741" width="6.7109375" style="4" customWidth="1"/>
    <col min="10742" max="10745" width="7.5703125" style="4" customWidth="1"/>
    <col min="10746" max="10746" width="8.140625" style="4" customWidth="1"/>
    <col min="10747" max="10747" width="8.42578125" style="4" customWidth="1"/>
    <col min="10748" max="10748" width="9.28515625" style="4" customWidth="1"/>
    <col min="10749" max="10749" width="8.42578125" style="4" customWidth="1"/>
    <col min="10750" max="10750" width="11.28515625" style="4" customWidth="1"/>
    <col min="10751" max="10751" width="9.28515625" style="4" customWidth="1"/>
    <col min="10752" max="10989" width="9.140625" style="4"/>
    <col min="10990" max="10990" width="18.7109375" style="4" customWidth="1"/>
    <col min="10991" max="10991" width="25.140625" style="4" customWidth="1"/>
    <col min="10992" max="10994" width="7.5703125" style="4" customWidth="1"/>
    <col min="10995" max="10997" width="6.7109375" style="4" customWidth="1"/>
    <col min="10998" max="11001" width="7.5703125" style="4" customWidth="1"/>
    <col min="11002" max="11002" width="8.140625" style="4" customWidth="1"/>
    <col min="11003" max="11003" width="8.42578125" style="4" customWidth="1"/>
    <col min="11004" max="11004" width="9.28515625" style="4" customWidth="1"/>
    <col min="11005" max="11005" width="8.42578125" style="4" customWidth="1"/>
    <col min="11006" max="11006" width="11.28515625" style="4" customWidth="1"/>
    <col min="11007" max="11007" width="9.28515625" style="4" customWidth="1"/>
    <col min="11008" max="11245" width="9.140625" style="4"/>
    <col min="11246" max="11246" width="18.7109375" style="4" customWidth="1"/>
    <col min="11247" max="11247" width="25.140625" style="4" customWidth="1"/>
    <col min="11248" max="11250" width="7.5703125" style="4" customWidth="1"/>
    <col min="11251" max="11253" width="6.7109375" style="4" customWidth="1"/>
    <col min="11254" max="11257" width="7.5703125" style="4" customWidth="1"/>
    <col min="11258" max="11258" width="8.140625" style="4" customWidth="1"/>
    <col min="11259" max="11259" width="8.42578125" style="4" customWidth="1"/>
    <col min="11260" max="11260" width="9.28515625" style="4" customWidth="1"/>
    <col min="11261" max="11261" width="8.42578125" style="4" customWidth="1"/>
    <col min="11262" max="11262" width="11.28515625" style="4" customWidth="1"/>
    <col min="11263" max="11263" width="9.28515625" style="4" customWidth="1"/>
    <col min="11264" max="11501" width="9.140625" style="4"/>
    <col min="11502" max="11502" width="18.7109375" style="4" customWidth="1"/>
    <col min="11503" max="11503" width="25.140625" style="4" customWidth="1"/>
    <col min="11504" max="11506" width="7.5703125" style="4" customWidth="1"/>
    <col min="11507" max="11509" width="6.7109375" style="4" customWidth="1"/>
    <col min="11510" max="11513" width="7.5703125" style="4" customWidth="1"/>
    <col min="11514" max="11514" width="8.140625" style="4" customWidth="1"/>
    <col min="11515" max="11515" width="8.42578125" style="4" customWidth="1"/>
    <col min="11516" max="11516" width="9.28515625" style="4" customWidth="1"/>
    <col min="11517" max="11517" width="8.42578125" style="4" customWidth="1"/>
    <col min="11518" max="11518" width="11.28515625" style="4" customWidth="1"/>
    <col min="11519" max="11519" width="9.28515625" style="4" customWidth="1"/>
    <col min="11520" max="11757" width="9.140625" style="4"/>
    <col min="11758" max="11758" width="18.7109375" style="4" customWidth="1"/>
    <col min="11759" max="11759" width="25.140625" style="4" customWidth="1"/>
    <col min="11760" max="11762" width="7.5703125" style="4" customWidth="1"/>
    <col min="11763" max="11765" width="6.7109375" style="4" customWidth="1"/>
    <col min="11766" max="11769" width="7.5703125" style="4" customWidth="1"/>
    <col min="11770" max="11770" width="8.140625" style="4" customWidth="1"/>
    <col min="11771" max="11771" width="8.42578125" style="4" customWidth="1"/>
    <col min="11772" max="11772" width="9.28515625" style="4" customWidth="1"/>
    <col min="11773" max="11773" width="8.42578125" style="4" customWidth="1"/>
    <col min="11774" max="11774" width="11.28515625" style="4" customWidth="1"/>
    <col min="11775" max="11775" width="9.28515625" style="4" customWidth="1"/>
    <col min="11776" max="12013" width="9.140625" style="4"/>
    <col min="12014" max="12014" width="18.7109375" style="4" customWidth="1"/>
    <col min="12015" max="12015" width="25.140625" style="4" customWidth="1"/>
    <col min="12016" max="12018" width="7.5703125" style="4" customWidth="1"/>
    <col min="12019" max="12021" width="6.7109375" style="4" customWidth="1"/>
    <col min="12022" max="12025" width="7.5703125" style="4" customWidth="1"/>
    <col min="12026" max="12026" width="8.140625" style="4" customWidth="1"/>
    <col min="12027" max="12027" width="8.42578125" style="4" customWidth="1"/>
    <col min="12028" max="12028" width="9.28515625" style="4" customWidth="1"/>
    <col min="12029" max="12029" width="8.42578125" style="4" customWidth="1"/>
    <col min="12030" max="12030" width="11.28515625" style="4" customWidth="1"/>
    <col min="12031" max="12031" width="9.28515625" style="4" customWidth="1"/>
    <col min="12032" max="12269" width="9.140625" style="4"/>
    <col min="12270" max="12270" width="18.7109375" style="4" customWidth="1"/>
    <col min="12271" max="12271" width="25.140625" style="4" customWidth="1"/>
    <col min="12272" max="12274" width="7.5703125" style="4" customWidth="1"/>
    <col min="12275" max="12277" width="6.7109375" style="4" customWidth="1"/>
    <col min="12278" max="12281" width="7.5703125" style="4" customWidth="1"/>
    <col min="12282" max="12282" width="8.140625" style="4" customWidth="1"/>
    <col min="12283" max="12283" width="8.42578125" style="4" customWidth="1"/>
    <col min="12284" max="12284" width="9.28515625" style="4" customWidth="1"/>
    <col min="12285" max="12285" width="8.42578125" style="4" customWidth="1"/>
    <col min="12286" max="12286" width="11.28515625" style="4" customWidth="1"/>
    <col min="12287" max="12287" width="9.28515625" style="4" customWidth="1"/>
    <col min="12288" max="12525" width="9.140625" style="4"/>
    <col min="12526" max="12526" width="18.7109375" style="4" customWidth="1"/>
    <col min="12527" max="12527" width="25.140625" style="4" customWidth="1"/>
    <col min="12528" max="12530" width="7.5703125" style="4" customWidth="1"/>
    <col min="12531" max="12533" width="6.7109375" style="4" customWidth="1"/>
    <col min="12534" max="12537" width="7.5703125" style="4" customWidth="1"/>
    <col min="12538" max="12538" width="8.140625" style="4" customWidth="1"/>
    <col min="12539" max="12539" width="8.42578125" style="4" customWidth="1"/>
    <col min="12540" max="12540" width="9.28515625" style="4" customWidth="1"/>
    <col min="12541" max="12541" width="8.42578125" style="4" customWidth="1"/>
    <col min="12542" max="12542" width="11.28515625" style="4" customWidth="1"/>
    <col min="12543" max="12543" width="9.28515625" style="4" customWidth="1"/>
    <col min="12544" max="12781" width="9.140625" style="4"/>
    <col min="12782" max="12782" width="18.7109375" style="4" customWidth="1"/>
    <col min="12783" max="12783" width="25.140625" style="4" customWidth="1"/>
    <col min="12784" max="12786" width="7.5703125" style="4" customWidth="1"/>
    <col min="12787" max="12789" width="6.7109375" style="4" customWidth="1"/>
    <col min="12790" max="12793" width="7.5703125" style="4" customWidth="1"/>
    <col min="12794" max="12794" width="8.140625" style="4" customWidth="1"/>
    <col min="12795" max="12795" width="8.42578125" style="4" customWidth="1"/>
    <col min="12796" max="12796" width="9.28515625" style="4" customWidth="1"/>
    <col min="12797" max="12797" width="8.42578125" style="4" customWidth="1"/>
    <col min="12798" max="12798" width="11.28515625" style="4" customWidth="1"/>
    <col min="12799" max="12799" width="9.28515625" style="4" customWidth="1"/>
    <col min="12800" max="13037" width="9.140625" style="4"/>
    <col min="13038" max="13038" width="18.7109375" style="4" customWidth="1"/>
    <col min="13039" max="13039" width="25.140625" style="4" customWidth="1"/>
    <col min="13040" max="13042" width="7.5703125" style="4" customWidth="1"/>
    <col min="13043" max="13045" width="6.7109375" style="4" customWidth="1"/>
    <col min="13046" max="13049" width="7.5703125" style="4" customWidth="1"/>
    <col min="13050" max="13050" width="8.140625" style="4" customWidth="1"/>
    <col min="13051" max="13051" width="8.42578125" style="4" customWidth="1"/>
    <col min="13052" max="13052" width="9.28515625" style="4" customWidth="1"/>
    <col min="13053" max="13053" width="8.42578125" style="4" customWidth="1"/>
    <col min="13054" max="13054" width="11.28515625" style="4" customWidth="1"/>
    <col min="13055" max="13055" width="9.28515625" style="4" customWidth="1"/>
    <col min="13056" max="13293" width="9.140625" style="4"/>
    <col min="13294" max="13294" width="18.7109375" style="4" customWidth="1"/>
    <col min="13295" max="13295" width="25.140625" style="4" customWidth="1"/>
    <col min="13296" max="13298" width="7.5703125" style="4" customWidth="1"/>
    <col min="13299" max="13301" width="6.7109375" style="4" customWidth="1"/>
    <col min="13302" max="13305" width="7.5703125" style="4" customWidth="1"/>
    <col min="13306" max="13306" width="8.140625" style="4" customWidth="1"/>
    <col min="13307" max="13307" width="8.42578125" style="4" customWidth="1"/>
    <col min="13308" max="13308" width="9.28515625" style="4" customWidth="1"/>
    <col min="13309" max="13309" width="8.42578125" style="4" customWidth="1"/>
    <col min="13310" max="13310" width="11.28515625" style="4" customWidth="1"/>
    <col min="13311" max="13311" width="9.28515625" style="4" customWidth="1"/>
    <col min="13312" max="13549" width="9.140625" style="4"/>
    <col min="13550" max="13550" width="18.7109375" style="4" customWidth="1"/>
    <col min="13551" max="13551" width="25.140625" style="4" customWidth="1"/>
    <col min="13552" max="13554" width="7.5703125" style="4" customWidth="1"/>
    <col min="13555" max="13557" width="6.7109375" style="4" customWidth="1"/>
    <col min="13558" max="13561" width="7.5703125" style="4" customWidth="1"/>
    <col min="13562" max="13562" width="8.140625" style="4" customWidth="1"/>
    <col min="13563" max="13563" width="8.42578125" style="4" customWidth="1"/>
    <col min="13564" max="13564" width="9.28515625" style="4" customWidth="1"/>
    <col min="13565" max="13565" width="8.42578125" style="4" customWidth="1"/>
    <col min="13566" max="13566" width="11.28515625" style="4" customWidth="1"/>
    <col min="13567" max="13567" width="9.28515625" style="4" customWidth="1"/>
    <col min="13568" max="13805" width="9.140625" style="4"/>
    <col min="13806" max="13806" width="18.7109375" style="4" customWidth="1"/>
    <col min="13807" max="13807" width="25.140625" style="4" customWidth="1"/>
    <col min="13808" max="13810" width="7.5703125" style="4" customWidth="1"/>
    <col min="13811" max="13813" width="6.7109375" style="4" customWidth="1"/>
    <col min="13814" max="13817" width="7.5703125" style="4" customWidth="1"/>
    <col min="13818" max="13818" width="8.140625" style="4" customWidth="1"/>
    <col min="13819" max="13819" width="8.42578125" style="4" customWidth="1"/>
    <col min="13820" max="13820" width="9.28515625" style="4" customWidth="1"/>
    <col min="13821" max="13821" width="8.42578125" style="4" customWidth="1"/>
    <col min="13822" max="13822" width="11.28515625" style="4" customWidth="1"/>
    <col min="13823" max="13823" width="9.28515625" style="4" customWidth="1"/>
    <col min="13824" max="14061" width="9.140625" style="4"/>
    <col min="14062" max="14062" width="18.7109375" style="4" customWidth="1"/>
    <col min="14063" max="14063" width="25.140625" style="4" customWidth="1"/>
    <col min="14064" max="14066" width="7.5703125" style="4" customWidth="1"/>
    <col min="14067" max="14069" width="6.7109375" style="4" customWidth="1"/>
    <col min="14070" max="14073" width="7.5703125" style="4" customWidth="1"/>
    <col min="14074" max="14074" width="8.140625" style="4" customWidth="1"/>
    <col min="14075" max="14075" width="8.42578125" style="4" customWidth="1"/>
    <col min="14076" max="14076" width="9.28515625" style="4" customWidth="1"/>
    <col min="14077" max="14077" width="8.42578125" style="4" customWidth="1"/>
    <col min="14078" max="14078" width="11.28515625" style="4" customWidth="1"/>
    <col min="14079" max="14079" width="9.28515625" style="4" customWidth="1"/>
    <col min="14080" max="14317" width="9.140625" style="4"/>
    <col min="14318" max="14318" width="18.7109375" style="4" customWidth="1"/>
    <col min="14319" max="14319" width="25.140625" style="4" customWidth="1"/>
    <col min="14320" max="14322" width="7.5703125" style="4" customWidth="1"/>
    <col min="14323" max="14325" width="6.7109375" style="4" customWidth="1"/>
    <col min="14326" max="14329" width="7.5703125" style="4" customWidth="1"/>
    <col min="14330" max="14330" width="8.140625" style="4" customWidth="1"/>
    <col min="14331" max="14331" width="8.42578125" style="4" customWidth="1"/>
    <col min="14332" max="14332" width="9.28515625" style="4" customWidth="1"/>
    <col min="14333" max="14333" width="8.42578125" style="4" customWidth="1"/>
    <col min="14334" max="14334" width="11.28515625" style="4" customWidth="1"/>
    <col min="14335" max="14335" width="9.28515625" style="4" customWidth="1"/>
    <col min="14336" max="14573" width="9.140625" style="4"/>
    <col min="14574" max="14574" width="18.7109375" style="4" customWidth="1"/>
    <col min="14575" max="14575" width="25.140625" style="4" customWidth="1"/>
    <col min="14576" max="14578" width="7.5703125" style="4" customWidth="1"/>
    <col min="14579" max="14581" width="6.7109375" style="4" customWidth="1"/>
    <col min="14582" max="14585" width="7.5703125" style="4" customWidth="1"/>
    <col min="14586" max="14586" width="8.140625" style="4" customWidth="1"/>
    <col min="14587" max="14587" width="8.42578125" style="4" customWidth="1"/>
    <col min="14588" max="14588" width="9.28515625" style="4" customWidth="1"/>
    <col min="14589" max="14589" width="8.42578125" style="4" customWidth="1"/>
    <col min="14590" max="14590" width="11.28515625" style="4" customWidth="1"/>
    <col min="14591" max="14591" width="9.28515625" style="4" customWidth="1"/>
    <col min="14592" max="14829" width="9.140625" style="4"/>
    <col min="14830" max="14830" width="18.7109375" style="4" customWidth="1"/>
    <col min="14831" max="14831" width="25.140625" style="4" customWidth="1"/>
    <col min="14832" max="14834" width="7.5703125" style="4" customWidth="1"/>
    <col min="14835" max="14837" width="6.7109375" style="4" customWidth="1"/>
    <col min="14838" max="14841" width="7.5703125" style="4" customWidth="1"/>
    <col min="14842" max="14842" width="8.140625" style="4" customWidth="1"/>
    <col min="14843" max="14843" width="8.42578125" style="4" customWidth="1"/>
    <col min="14844" max="14844" width="9.28515625" style="4" customWidth="1"/>
    <col min="14845" max="14845" width="8.42578125" style="4" customWidth="1"/>
    <col min="14846" max="14846" width="11.28515625" style="4" customWidth="1"/>
    <col min="14847" max="14847" width="9.28515625" style="4" customWidth="1"/>
    <col min="14848" max="15085" width="9.140625" style="4"/>
    <col min="15086" max="15086" width="18.7109375" style="4" customWidth="1"/>
    <col min="15087" max="15087" width="25.140625" style="4" customWidth="1"/>
    <col min="15088" max="15090" width="7.5703125" style="4" customWidth="1"/>
    <col min="15091" max="15093" width="6.7109375" style="4" customWidth="1"/>
    <col min="15094" max="15097" width="7.5703125" style="4" customWidth="1"/>
    <col min="15098" max="15098" width="8.140625" style="4" customWidth="1"/>
    <col min="15099" max="15099" width="8.42578125" style="4" customWidth="1"/>
    <col min="15100" max="15100" width="9.28515625" style="4" customWidth="1"/>
    <col min="15101" max="15101" width="8.42578125" style="4" customWidth="1"/>
    <col min="15102" max="15102" width="11.28515625" style="4" customWidth="1"/>
    <col min="15103" max="15103" width="9.28515625" style="4" customWidth="1"/>
    <col min="15104" max="15341" width="9.140625" style="4"/>
    <col min="15342" max="15342" width="18.7109375" style="4" customWidth="1"/>
    <col min="15343" max="15343" width="25.140625" style="4" customWidth="1"/>
    <col min="15344" max="15346" width="7.5703125" style="4" customWidth="1"/>
    <col min="15347" max="15349" width="6.7109375" style="4" customWidth="1"/>
    <col min="15350" max="15353" width="7.5703125" style="4" customWidth="1"/>
    <col min="15354" max="15354" width="8.140625" style="4" customWidth="1"/>
    <col min="15355" max="15355" width="8.42578125" style="4" customWidth="1"/>
    <col min="15356" max="15356" width="9.28515625" style="4" customWidth="1"/>
    <col min="15357" max="15357" width="8.42578125" style="4" customWidth="1"/>
    <col min="15358" max="15358" width="11.28515625" style="4" customWidth="1"/>
    <col min="15359" max="15359" width="9.28515625" style="4" customWidth="1"/>
    <col min="15360" max="15597" width="9.140625" style="4"/>
    <col min="15598" max="15598" width="18.7109375" style="4" customWidth="1"/>
    <col min="15599" max="15599" width="25.140625" style="4" customWidth="1"/>
    <col min="15600" max="15602" width="7.5703125" style="4" customWidth="1"/>
    <col min="15603" max="15605" width="6.7109375" style="4" customWidth="1"/>
    <col min="15606" max="15609" width="7.5703125" style="4" customWidth="1"/>
    <col min="15610" max="15610" width="8.140625" style="4" customWidth="1"/>
    <col min="15611" max="15611" width="8.42578125" style="4" customWidth="1"/>
    <col min="15612" max="15612" width="9.28515625" style="4" customWidth="1"/>
    <col min="15613" max="15613" width="8.42578125" style="4" customWidth="1"/>
    <col min="15614" max="15614" width="11.28515625" style="4" customWidth="1"/>
    <col min="15615" max="15615" width="9.28515625" style="4" customWidth="1"/>
    <col min="15616" max="15853" width="9.140625" style="4"/>
    <col min="15854" max="15854" width="18.7109375" style="4" customWidth="1"/>
    <col min="15855" max="15855" width="25.140625" style="4" customWidth="1"/>
    <col min="15856" max="15858" width="7.5703125" style="4" customWidth="1"/>
    <col min="15859" max="15861" width="6.7109375" style="4" customWidth="1"/>
    <col min="15862" max="15865" width="7.5703125" style="4" customWidth="1"/>
    <col min="15866" max="15866" width="8.140625" style="4" customWidth="1"/>
    <col min="15867" max="15867" width="8.42578125" style="4" customWidth="1"/>
    <col min="15868" max="15868" width="9.28515625" style="4" customWidth="1"/>
    <col min="15869" max="15869" width="8.42578125" style="4" customWidth="1"/>
    <col min="15870" max="15870" width="11.28515625" style="4" customWidth="1"/>
    <col min="15871" max="15871" width="9.28515625" style="4" customWidth="1"/>
    <col min="15872" max="16109" width="9.140625" style="4"/>
    <col min="16110" max="16110" width="18.7109375" style="4" customWidth="1"/>
    <col min="16111" max="16111" width="25.140625" style="4" customWidth="1"/>
    <col min="16112" max="16114" width="7.5703125" style="4" customWidth="1"/>
    <col min="16115" max="16117" width="6.7109375" style="4" customWidth="1"/>
    <col min="16118" max="16121" width="7.5703125" style="4" customWidth="1"/>
    <col min="16122" max="16122" width="8.140625" style="4" customWidth="1"/>
    <col min="16123" max="16123" width="8.42578125" style="4" customWidth="1"/>
    <col min="16124" max="16124" width="9.28515625" style="4" customWidth="1"/>
    <col min="16125" max="16125" width="8.42578125" style="4" customWidth="1"/>
    <col min="16126" max="16126" width="11.28515625" style="4" customWidth="1"/>
    <col min="16127" max="16127" width="9.28515625" style="4" customWidth="1"/>
    <col min="16128" max="16384" width="9.140625" style="4"/>
  </cols>
  <sheetData>
    <row r="1" spans="1:6" s="71" customFormat="1" ht="15" customHeight="1" x14ac:dyDescent="0.2">
      <c r="A1" s="609"/>
      <c r="B1" s="607"/>
      <c r="C1" s="622" t="s">
        <v>408</v>
      </c>
      <c r="D1" s="593" t="str">
        <f>PISCINA!B1</f>
        <v>Brisa da armação</v>
      </c>
      <c r="E1" s="593"/>
      <c r="F1" s="919"/>
    </row>
    <row r="2" spans="1:6" s="346" customFormat="1" ht="15" customHeight="1" x14ac:dyDescent="0.2">
      <c r="B2" s="674"/>
      <c r="C2" s="622" t="s">
        <v>373</v>
      </c>
      <c r="D2" s="634" t="str">
        <f>PISCINA!B2</f>
        <v>HACASA</v>
      </c>
      <c r="E2" s="634"/>
      <c r="F2" s="920"/>
    </row>
    <row r="3" spans="1:6" s="346" customFormat="1" ht="12.75" x14ac:dyDescent="0.2">
      <c r="B3" s="674"/>
      <c r="C3" s="622" t="s">
        <v>593</v>
      </c>
      <c r="D3" s="1973"/>
      <c r="E3" s="1973"/>
      <c r="F3" s="920"/>
    </row>
    <row r="4" spans="1:6" s="346" customFormat="1" ht="15" customHeight="1" x14ac:dyDescent="0.2">
      <c r="A4" s="676"/>
      <c r="B4" s="677"/>
      <c r="C4" s="622" t="s">
        <v>374</v>
      </c>
      <c r="D4" s="593" t="str">
        <f>PISCINA!B3</f>
        <v>R00 - Letícia</v>
      </c>
      <c r="E4" s="593"/>
      <c r="F4" s="921"/>
    </row>
    <row r="5" spans="1:6" s="75" customFormat="1" ht="22.15" customHeight="1" x14ac:dyDescent="0.2">
      <c r="A5" s="1951" t="s">
        <v>451</v>
      </c>
      <c r="B5" s="1951"/>
      <c r="C5" s="1951"/>
      <c r="D5" s="1951"/>
      <c r="E5" s="1951"/>
      <c r="F5" s="1993"/>
    </row>
    <row r="6" spans="1:6" s="252" customFormat="1" ht="35.25" customHeight="1" x14ac:dyDescent="0.2">
      <c r="A6" s="922" t="s">
        <v>1083</v>
      </c>
      <c r="B6" s="812" t="s">
        <v>1079</v>
      </c>
      <c r="C6" s="812" t="s">
        <v>1084</v>
      </c>
      <c r="D6" s="812" t="s">
        <v>1080</v>
      </c>
      <c r="E6" s="812" t="s">
        <v>1085</v>
      </c>
      <c r="F6" s="812" t="s">
        <v>9</v>
      </c>
    </row>
    <row r="7" spans="1:6" s="287" customFormat="1" ht="16.149999999999999" customHeight="1" x14ac:dyDescent="0.2">
      <c r="A7" s="703" t="s">
        <v>543</v>
      </c>
      <c r="B7" s="703"/>
      <c r="C7" s="703"/>
      <c r="D7" s="703"/>
      <c r="E7" s="703"/>
      <c r="F7" s="917"/>
    </row>
    <row r="8" spans="1:6" s="287" customFormat="1" ht="15" customHeight="1" x14ac:dyDescent="0.2">
      <c r="A8" s="865" t="s">
        <v>1046</v>
      </c>
      <c r="B8" s="830" t="s">
        <v>460</v>
      </c>
      <c r="C8" s="830" t="s">
        <v>2</v>
      </c>
      <c r="D8" s="830">
        <v>1</v>
      </c>
      <c r="E8" s="830">
        <v>2</v>
      </c>
      <c r="F8" s="923">
        <f>E8*D8</f>
        <v>2</v>
      </c>
    </row>
    <row r="9" spans="1:6" s="287" customFormat="1" ht="15" customHeight="1" x14ac:dyDescent="0.2">
      <c r="A9" s="865" t="s">
        <v>1046</v>
      </c>
      <c r="B9" s="830" t="s">
        <v>461</v>
      </c>
      <c r="C9" s="830" t="s">
        <v>2</v>
      </c>
      <c r="D9" s="830">
        <v>1</v>
      </c>
      <c r="E9" s="830">
        <v>2</v>
      </c>
      <c r="F9" s="923">
        <f t="shared" ref="F9:F17" si="0">E9*D9</f>
        <v>2</v>
      </c>
    </row>
    <row r="10" spans="1:6" s="287" customFormat="1" ht="15" customHeight="1" x14ac:dyDescent="0.2">
      <c r="A10" s="865" t="s">
        <v>1046</v>
      </c>
      <c r="B10" s="830" t="s">
        <v>462</v>
      </c>
      <c r="C10" s="830" t="s">
        <v>2</v>
      </c>
      <c r="D10" s="830">
        <v>1</v>
      </c>
      <c r="E10" s="830">
        <v>2</v>
      </c>
      <c r="F10" s="923">
        <f t="shared" si="0"/>
        <v>2</v>
      </c>
    </row>
    <row r="11" spans="1:6" s="287" customFormat="1" ht="15" customHeight="1" x14ac:dyDescent="0.2">
      <c r="A11" s="865" t="s">
        <v>1046</v>
      </c>
      <c r="B11" s="830" t="s">
        <v>1086</v>
      </c>
      <c r="C11" s="830" t="s">
        <v>2</v>
      </c>
      <c r="D11" s="830">
        <v>1</v>
      </c>
      <c r="E11" s="830">
        <v>2</v>
      </c>
      <c r="F11" s="923">
        <f t="shared" si="0"/>
        <v>2</v>
      </c>
    </row>
    <row r="12" spans="1:6" s="287" customFormat="1" ht="15" customHeight="1" x14ac:dyDescent="0.2">
      <c r="A12" s="865" t="s">
        <v>1046</v>
      </c>
      <c r="B12" s="830" t="s">
        <v>465</v>
      </c>
      <c r="C12" s="830" t="s">
        <v>2</v>
      </c>
      <c r="D12" s="830">
        <v>2</v>
      </c>
      <c r="E12" s="830">
        <v>2</v>
      </c>
      <c r="F12" s="923">
        <f t="shared" si="0"/>
        <v>4</v>
      </c>
    </row>
    <row r="13" spans="1:6" s="287" customFormat="1" ht="15" customHeight="1" x14ac:dyDescent="0.2">
      <c r="A13" s="865" t="s">
        <v>1046</v>
      </c>
      <c r="B13" s="830" t="s">
        <v>466</v>
      </c>
      <c r="C13" s="830" t="s">
        <v>2</v>
      </c>
      <c r="D13" s="830">
        <v>1</v>
      </c>
      <c r="E13" s="830">
        <v>2</v>
      </c>
      <c r="F13" s="923">
        <f t="shared" si="0"/>
        <v>2</v>
      </c>
    </row>
    <row r="14" spans="1:6" s="287" customFormat="1" ht="15" customHeight="1" x14ac:dyDescent="0.2">
      <c r="A14" s="865" t="s">
        <v>1046</v>
      </c>
      <c r="B14" s="830" t="s">
        <v>467</v>
      </c>
      <c r="C14" s="830" t="s">
        <v>2</v>
      </c>
      <c r="D14" s="830">
        <v>1</v>
      </c>
      <c r="E14" s="830">
        <v>2</v>
      </c>
      <c r="F14" s="923">
        <f t="shared" si="0"/>
        <v>2</v>
      </c>
    </row>
    <row r="15" spans="1:6" s="287" customFormat="1" ht="15" customHeight="1" x14ac:dyDescent="0.2">
      <c r="A15" s="865" t="s">
        <v>1046</v>
      </c>
      <c r="B15" s="830" t="s">
        <v>468</v>
      </c>
      <c r="C15" s="830" t="s">
        <v>2</v>
      </c>
      <c r="D15" s="830">
        <v>2</v>
      </c>
      <c r="E15" s="830">
        <v>2</v>
      </c>
      <c r="F15" s="923">
        <f t="shared" si="0"/>
        <v>4</v>
      </c>
    </row>
    <row r="16" spans="1:6" s="287" customFormat="1" ht="15" customHeight="1" x14ac:dyDescent="0.2">
      <c r="A16" s="865" t="s">
        <v>1046</v>
      </c>
      <c r="B16" s="830" t="s">
        <v>469</v>
      </c>
      <c r="C16" s="830" t="s">
        <v>2</v>
      </c>
      <c r="D16" s="830">
        <v>1</v>
      </c>
      <c r="E16" s="830">
        <v>2</v>
      </c>
      <c r="F16" s="923">
        <f t="shared" si="0"/>
        <v>2</v>
      </c>
    </row>
    <row r="17" spans="1:6" s="287" customFormat="1" ht="15" customHeight="1" x14ac:dyDescent="0.2">
      <c r="A17" s="865" t="s">
        <v>1046</v>
      </c>
      <c r="B17" s="830" t="s">
        <v>464</v>
      </c>
      <c r="C17" s="830" t="s">
        <v>2</v>
      </c>
      <c r="D17" s="830">
        <v>1</v>
      </c>
      <c r="E17" s="830">
        <v>2</v>
      </c>
      <c r="F17" s="923">
        <f t="shared" si="0"/>
        <v>2</v>
      </c>
    </row>
    <row r="18" spans="1:6" s="287" customFormat="1" ht="16.149999999999999" customHeight="1" x14ac:dyDescent="0.2">
      <c r="A18" s="703" t="s">
        <v>575</v>
      </c>
      <c r="B18" s="703"/>
      <c r="C18" s="703"/>
      <c r="D18" s="703"/>
      <c r="E18" s="703"/>
      <c r="F18" s="917"/>
    </row>
    <row r="19" spans="1:6" s="287" customFormat="1" ht="15" customHeight="1" x14ac:dyDescent="0.2">
      <c r="A19" s="865" t="s">
        <v>1087</v>
      </c>
      <c r="B19" s="830" t="s">
        <v>1086</v>
      </c>
      <c r="C19" s="830" t="s">
        <v>2</v>
      </c>
      <c r="D19" s="830">
        <v>2</v>
      </c>
      <c r="E19" s="830">
        <v>2</v>
      </c>
      <c r="F19" s="923">
        <f>E19*D19</f>
        <v>4</v>
      </c>
    </row>
    <row r="20" spans="1:6" s="287" customFormat="1" ht="15" customHeight="1" x14ac:dyDescent="0.2">
      <c r="A20" s="865" t="s">
        <v>1087</v>
      </c>
      <c r="B20" s="830" t="s">
        <v>466</v>
      </c>
      <c r="C20" s="830" t="s">
        <v>2</v>
      </c>
      <c r="D20" s="830">
        <v>1</v>
      </c>
      <c r="E20" s="830">
        <v>2</v>
      </c>
      <c r="F20" s="923">
        <f t="shared" ref="F20:F27" si="1">E20*D20</f>
        <v>2</v>
      </c>
    </row>
    <row r="21" spans="1:6" s="287" customFormat="1" ht="15" customHeight="1" x14ac:dyDescent="0.2">
      <c r="A21" s="865" t="s">
        <v>1087</v>
      </c>
      <c r="B21" s="830" t="s">
        <v>513</v>
      </c>
      <c r="C21" s="830" t="s">
        <v>2</v>
      </c>
      <c r="D21" s="830">
        <v>1</v>
      </c>
      <c r="E21" s="830">
        <v>2</v>
      </c>
      <c r="F21" s="923">
        <f t="shared" si="1"/>
        <v>2</v>
      </c>
    </row>
    <row r="22" spans="1:6" s="287" customFormat="1" ht="15" customHeight="1" x14ac:dyDescent="0.2">
      <c r="A22" s="865" t="s">
        <v>1087</v>
      </c>
      <c r="B22" s="830" t="s">
        <v>467</v>
      </c>
      <c r="C22" s="830" t="s">
        <v>2</v>
      </c>
      <c r="D22" s="830">
        <v>2</v>
      </c>
      <c r="E22" s="830">
        <v>2</v>
      </c>
      <c r="F22" s="923">
        <f t="shared" si="1"/>
        <v>4</v>
      </c>
    </row>
    <row r="23" spans="1:6" s="287" customFormat="1" ht="15" customHeight="1" x14ac:dyDescent="0.2">
      <c r="A23" s="865" t="s">
        <v>1087</v>
      </c>
      <c r="B23" s="830" t="s">
        <v>1088</v>
      </c>
      <c r="C23" s="830" t="s">
        <v>1</v>
      </c>
      <c r="D23" s="830">
        <f>0.45*1.5</f>
        <v>0.67500000000000004</v>
      </c>
      <c r="E23" s="830">
        <v>2</v>
      </c>
      <c r="F23" s="923">
        <f t="shared" si="1"/>
        <v>1.35</v>
      </c>
    </row>
    <row r="24" spans="1:6" s="287" customFormat="1" ht="15" customHeight="1" x14ac:dyDescent="0.2">
      <c r="A24" s="865" t="s">
        <v>1087</v>
      </c>
      <c r="B24" s="830" t="s">
        <v>468</v>
      </c>
      <c r="C24" s="830" t="s">
        <v>2</v>
      </c>
      <c r="D24" s="830">
        <v>2</v>
      </c>
      <c r="E24" s="830">
        <v>2</v>
      </c>
      <c r="F24" s="923">
        <f t="shared" si="1"/>
        <v>4</v>
      </c>
    </row>
    <row r="25" spans="1:6" s="287" customFormat="1" ht="15" customHeight="1" x14ac:dyDescent="0.2">
      <c r="A25" s="865" t="s">
        <v>1087</v>
      </c>
      <c r="B25" s="830" t="s">
        <v>469</v>
      </c>
      <c r="C25" s="830" t="s">
        <v>2</v>
      </c>
      <c r="D25" s="830">
        <v>1</v>
      </c>
      <c r="E25" s="830">
        <v>2</v>
      </c>
      <c r="F25" s="923">
        <f t="shared" si="1"/>
        <v>2</v>
      </c>
    </row>
    <row r="26" spans="1:6" s="287" customFormat="1" ht="15" customHeight="1" x14ac:dyDescent="0.2">
      <c r="A26" s="865" t="s">
        <v>1087</v>
      </c>
      <c r="B26" s="830" t="s">
        <v>464</v>
      </c>
      <c r="C26" s="830" t="s">
        <v>2</v>
      </c>
      <c r="D26" s="830">
        <v>1</v>
      </c>
      <c r="E26" s="830">
        <v>2</v>
      </c>
      <c r="F26" s="923">
        <f t="shared" si="1"/>
        <v>2</v>
      </c>
    </row>
    <row r="27" spans="1:6" s="287" customFormat="1" ht="15" customHeight="1" x14ac:dyDescent="0.2">
      <c r="A27" s="865" t="s">
        <v>1087</v>
      </c>
      <c r="B27" s="830" t="s">
        <v>459</v>
      </c>
      <c r="C27" s="830" t="s">
        <v>2</v>
      </c>
      <c r="D27" s="830">
        <v>1</v>
      </c>
      <c r="E27" s="830">
        <v>2</v>
      </c>
      <c r="F27" s="923">
        <f t="shared" si="1"/>
        <v>2</v>
      </c>
    </row>
    <row r="28" spans="1:6" s="287" customFormat="1" ht="15" customHeight="1" x14ac:dyDescent="0.2">
      <c r="A28" s="703" t="s">
        <v>1089</v>
      </c>
      <c r="B28" s="703"/>
      <c r="C28" s="703"/>
      <c r="D28" s="703"/>
      <c r="E28" s="703"/>
      <c r="F28" s="917"/>
    </row>
    <row r="29" spans="1:6" s="287" customFormat="1" ht="15" customHeight="1" x14ac:dyDescent="0.2">
      <c r="A29" s="865" t="s">
        <v>1087</v>
      </c>
      <c r="B29" s="830" t="s">
        <v>459</v>
      </c>
      <c r="C29" s="830" t="s">
        <v>2</v>
      </c>
      <c r="D29" s="830">
        <v>1</v>
      </c>
      <c r="E29" s="830">
        <v>3</v>
      </c>
      <c r="F29" s="923">
        <f>E29*D29</f>
        <v>3</v>
      </c>
    </row>
    <row r="30" spans="1:6" s="287" customFormat="1" ht="15" customHeight="1" x14ac:dyDescent="0.2">
      <c r="A30" s="865" t="s">
        <v>1087</v>
      </c>
      <c r="B30" s="830" t="s">
        <v>466</v>
      </c>
      <c r="C30" s="830" t="s">
        <v>2</v>
      </c>
      <c r="D30" s="830">
        <v>1</v>
      </c>
      <c r="E30" s="830">
        <v>3</v>
      </c>
      <c r="F30" s="923">
        <f t="shared" ref="F30:F39" si="2">E30*D30</f>
        <v>3</v>
      </c>
    </row>
    <row r="31" spans="1:6" s="287" customFormat="1" ht="15" customHeight="1" x14ac:dyDescent="0.2">
      <c r="A31" s="865" t="s">
        <v>1087</v>
      </c>
      <c r="B31" s="830" t="s">
        <v>467</v>
      </c>
      <c r="C31" s="830" t="s">
        <v>2</v>
      </c>
      <c r="D31" s="830">
        <v>1</v>
      </c>
      <c r="E31" s="830">
        <v>3</v>
      </c>
      <c r="F31" s="923">
        <f t="shared" si="2"/>
        <v>3</v>
      </c>
    </row>
    <row r="32" spans="1:6" s="287" customFormat="1" ht="15" customHeight="1" x14ac:dyDescent="0.2">
      <c r="A32" s="865" t="s">
        <v>1087</v>
      </c>
      <c r="B32" s="830" t="s">
        <v>468</v>
      </c>
      <c r="C32" s="830" t="s">
        <v>2</v>
      </c>
      <c r="D32" s="830">
        <v>2</v>
      </c>
      <c r="E32" s="830">
        <v>3</v>
      </c>
      <c r="F32" s="923">
        <f t="shared" si="2"/>
        <v>6</v>
      </c>
    </row>
    <row r="33" spans="1:6" s="287" customFormat="1" ht="15" customHeight="1" x14ac:dyDescent="0.2">
      <c r="A33" s="865" t="s">
        <v>1087</v>
      </c>
      <c r="B33" s="830" t="s">
        <v>1086</v>
      </c>
      <c r="C33" s="830" t="s">
        <v>2</v>
      </c>
      <c r="D33" s="830">
        <v>1</v>
      </c>
      <c r="E33" s="830">
        <v>3</v>
      </c>
      <c r="F33" s="923">
        <f t="shared" si="2"/>
        <v>3</v>
      </c>
    </row>
    <row r="34" spans="1:6" s="287" customFormat="1" ht="15" customHeight="1" x14ac:dyDescent="0.2">
      <c r="A34" s="865" t="s">
        <v>1090</v>
      </c>
      <c r="B34" s="830" t="s">
        <v>459</v>
      </c>
      <c r="C34" s="830" t="s">
        <v>2</v>
      </c>
      <c r="D34" s="830">
        <v>1</v>
      </c>
      <c r="E34" s="830">
        <v>12</v>
      </c>
      <c r="F34" s="923">
        <f t="shared" si="2"/>
        <v>12</v>
      </c>
    </row>
    <row r="35" spans="1:6" s="287" customFormat="1" ht="15" customHeight="1" x14ac:dyDescent="0.2">
      <c r="A35" s="865" t="s">
        <v>1090</v>
      </c>
      <c r="B35" s="830" t="s">
        <v>466</v>
      </c>
      <c r="C35" s="830" t="s">
        <v>2</v>
      </c>
      <c r="D35" s="830">
        <v>1</v>
      </c>
      <c r="E35" s="830">
        <v>12</v>
      </c>
      <c r="F35" s="923">
        <f t="shared" si="2"/>
        <v>12</v>
      </c>
    </row>
    <row r="36" spans="1:6" s="287" customFormat="1" ht="15" customHeight="1" x14ac:dyDescent="0.2">
      <c r="A36" s="865" t="s">
        <v>1090</v>
      </c>
      <c r="B36" s="830" t="s">
        <v>467</v>
      </c>
      <c r="C36" s="830" t="s">
        <v>2</v>
      </c>
      <c r="D36" s="830">
        <v>1</v>
      </c>
      <c r="E36" s="830">
        <v>12</v>
      </c>
      <c r="F36" s="923">
        <f t="shared" si="2"/>
        <v>12</v>
      </c>
    </row>
    <row r="37" spans="1:6" s="287" customFormat="1" ht="15" customHeight="1" x14ac:dyDescent="0.2">
      <c r="A37" s="865" t="s">
        <v>1090</v>
      </c>
      <c r="B37" s="830" t="s">
        <v>468</v>
      </c>
      <c r="C37" s="830" t="s">
        <v>2</v>
      </c>
      <c r="D37" s="830">
        <v>2</v>
      </c>
      <c r="E37" s="830">
        <v>12</v>
      </c>
      <c r="F37" s="923">
        <f t="shared" si="2"/>
        <v>24</v>
      </c>
    </row>
    <row r="38" spans="1:6" s="287" customFormat="1" ht="15" customHeight="1" x14ac:dyDescent="0.2">
      <c r="A38" s="865" t="s">
        <v>1090</v>
      </c>
      <c r="B38" s="830" t="s">
        <v>1086</v>
      </c>
      <c r="C38" s="830" t="s">
        <v>2</v>
      </c>
      <c r="D38" s="830">
        <v>1</v>
      </c>
      <c r="E38" s="830">
        <v>12</v>
      </c>
      <c r="F38" s="923">
        <f t="shared" si="2"/>
        <v>12</v>
      </c>
    </row>
    <row r="39" spans="1:6" s="287" customFormat="1" ht="15" customHeight="1" x14ac:dyDescent="0.2">
      <c r="A39" s="865" t="s">
        <v>1091</v>
      </c>
      <c r="B39" s="830" t="s">
        <v>1086</v>
      </c>
      <c r="C39" s="830" t="s">
        <v>2</v>
      </c>
      <c r="D39" s="830">
        <v>2</v>
      </c>
      <c r="E39" s="830">
        <v>9</v>
      </c>
      <c r="F39" s="923">
        <f t="shared" si="2"/>
        <v>18</v>
      </c>
    </row>
    <row r="40" spans="1:6" s="287" customFormat="1" ht="15" customHeight="1" x14ac:dyDescent="0.2">
      <c r="A40" s="865" t="s">
        <v>1092</v>
      </c>
      <c r="B40" s="830" t="s">
        <v>1086</v>
      </c>
      <c r="C40" s="830" t="s">
        <v>2</v>
      </c>
      <c r="D40" s="830">
        <v>1</v>
      </c>
      <c r="E40" s="830">
        <v>3</v>
      </c>
      <c r="F40" s="923">
        <f>E40*D40</f>
        <v>3</v>
      </c>
    </row>
    <row r="41" spans="1:6" s="287" customFormat="1" ht="15" customHeight="1" x14ac:dyDescent="0.2">
      <c r="A41" s="703" t="s">
        <v>1093</v>
      </c>
      <c r="B41" s="703"/>
      <c r="C41" s="703"/>
      <c r="D41" s="703"/>
      <c r="E41" s="703"/>
      <c r="F41" s="917"/>
    </row>
    <row r="42" spans="1:6" s="287" customFormat="1" ht="15" customHeight="1" x14ac:dyDescent="0.2">
      <c r="A42" s="865" t="s">
        <v>1087</v>
      </c>
      <c r="B42" s="830" t="s">
        <v>459</v>
      </c>
      <c r="C42" s="830" t="s">
        <v>2</v>
      </c>
      <c r="D42" s="830">
        <v>1</v>
      </c>
      <c r="E42" s="830">
        <f>6*4</f>
        <v>24</v>
      </c>
      <c r="F42" s="923">
        <f>E42*D42</f>
        <v>24</v>
      </c>
    </row>
    <row r="43" spans="1:6" s="287" customFormat="1" ht="15" customHeight="1" x14ac:dyDescent="0.2">
      <c r="A43" s="865" t="s">
        <v>1087</v>
      </c>
      <c r="B43" s="830" t="s">
        <v>466</v>
      </c>
      <c r="C43" s="830" t="s">
        <v>2</v>
      </c>
      <c r="D43" s="830">
        <v>1</v>
      </c>
      <c r="E43" s="830">
        <f>6*4</f>
        <v>24</v>
      </c>
      <c r="F43" s="923">
        <f t="shared" ref="F43:F53" si="3">E43*D43</f>
        <v>24</v>
      </c>
    </row>
    <row r="44" spans="1:6" s="287" customFormat="1" ht="15" customHeight="1" x14ac:dyDescent="0.2">
      <c r="A44" s="865" t="s">
        <v>1087</v>
      </c>
      <c r="B44" s="830" t="s">
        <v>467</v>
      </c>
      <c r="C44" s="830" t="s">
        <v>2</v>
      </c>
      <c r="D44" s="830">
        <v>1</v>
      </c>
      <c r="E44" s="830">
        <f>6*4</f>
        <v>24</v>
      </c>
      <c r="F44" s="923">
        <f t="shared" si="3"/>
        <v>24</v>
      </c>
    </row>
    <row r="45" spans="1:6" s="287" customFormat="1" ht="15" customHeight="1" x14ac:dyDescent="0.2">
      <c r="A45" s="865" t="s">
        <v>1087</v>
      </c>
      <c r="B45" s="830" t="s">
        <v>468</v>
      </c>
      <c r="C45" s="830" t="s">
        <v>2</v>
      </c>
      <c r="D45" s="830">
        <v>2</v>
      </c>
      <c r="E45" s="830">
        <f>6*4</f>
        <v>24</v>
      </c>
      <c r="F45" s="923">
        <f t="shared" si="3"/>
        <v>48</v>
      </c>
    </row>
    <row r="46" spans="1:6" s="287" customFormat="1" ht="15" customHeight="1" x14ac:dyDescent="0.2">
      <c r="A46" s="865" t="s">
        <v>1087</v>
      </c>
      <c r="B46" s="830" t="s">
        <v>1086</v>
      </c>
      <c r="C46" s="830" t="s">
        <v>2</v>
      </c>
      <c r="D46" s="830">
        <v>1</v>
      </c>
      <c r="E46" s="830">
        <f>6*4</f>
        <v>24</v>
      </c>
      <c r="F46" s="923">
        <f t="shared" si="3"/>
        <v>24</v>
      </c>
    </row>
    <row r="47" spans="1:6" s="287" customFormat="1" ht="15" customHeight="1" x14ac:dyDescent="0.2">
      <c r="A47" s="865" t="s">
        <v>1090</v>
      </c>
      <c r="B47" s="830" t="s">
        <v>459</v>
      </c>
      <c r="C47" s="830" t="s">
        <v>2</v>
      </c>
      <c r="D47" s="830">
        <v>1</v>
      </c>
      <c r="E47" s="830">
        <f>6*12</f>
        <v>72</v>
      </c>
      <c r="F47" s="923">
        <f t="shared" si="3"/>
        <v>72</v>
      </c>
    </row>
    <row r="48" spans="1:6" s="287" customFormat="1" ht="15" customHeight="1" x14ac:dyDescent="0.2">
      <c r="A48" s="865" t="s">
        <v>1090</v>
      </c>
      <c r="B48" s="830" t="s">
        <v>466</v>
      </c>
      <c r="C48" s="830" t="s">
        <v>2</v>
      </c>
      <c r="D48" s="830">
        <v>1</v>
      </c>
      <c r="E48" s="830">
        <f>6*12</f>
        <v>72</v>
      </c>
      <c r="F48" s="923">
        <f t="shared" si="3"/>
        <v>72</v>
      </c>
    </row>
    <row r="49" spans="1:6" s="287" customFormat="1" ht="15" customHeight="1" x14ac:dyDescent="0.2">
      <c r="A49" s="865" t="s">
        <v>1090</v>
      </c>
      <c r="B49" s="830" t="s">
        <v>467</v>
      </c>
      <c r="C49" s="830" t="s">
        <v>2</v>
      </c>
      <c r="D49" s="830">
        <v>1</v>
      </c>
      <c r="E49" s="830">
        <f>6*12</f>
        <v>72</v>
      </c>
      <c r="F49" s="923">
        <f t="shared" si="3"/>
        <v>72</v>
      </c>
    </row>
    <row r="50" spans="1:6" s="287" customFormat="1" ht="15" customHeight="1" x14ac:dyDescent="0.2">
      <c r="A50" s="865" t="s">
        <v>1090</v>
      </c>
      <c r="B50" s="830" t="s">
        <v>468</v>
      </c>
      <c r="C50" s="830" t="s">
        <v>2</v>
      </c>
      <c r="D50" s="830">
        <v>2</v>
      </c>
      <c r="E50" s="830">
        <f>6*12</f>
        <v>72</v>
      </c>
      <c r="F50" s="923">
        <f t="shared" si="3"/>
        <v>144</v>
      </c>
    </row>
    <row r="51" spans="1:6" s="287" customFormat="1" ht="15" customHeight="1" x14ac:dyDescent="0.2">
      <c r="A51" s="865" t="s">
        <v>1090</v>
      </c>
      <c r="B51" s="830" t="s">
        <v>1086</v>
      </c>
      <c r="C51" s="830" t="s">
        <v>2</v>
      </c>
      <c r="D51" s="830">
        <v>1</v>
      </c>
      <c r="E51" s="830">
        <f>6*12</f>
        <v>72</v>
      </c>
      <c r="F51" s="923">
        <f t="shared" si="3"/>
        <v>72</v>
      </c>
    </row>
    <row r="52" spans="1:6" s="287" customFormat="1" ht="15" customHeight="1" x14ac:dyDescent="0.2">
      <c r="A52" s="865" t="s">
        <v>1091</v>
      </c>
      <c r="B52" s="830" t="s">
        <v>1086</v>
      </c>
      <c r="C52" s="830" t="s">
        <v>2</v>
      </c>
      <c r="D52" s="830">
        <v>2</v>
      </c>
      <c r="E52" s="830">
        <f>10*6</f>
        <v>60</v>
      </c>
      <c r="F52" s="923">
        <f t="shared" si="3"/>
        <v>120</v>
      </c>
    </row>
    <row r="53" spans="1:6" s="287" customFormat="1" ht="15" customHeight="1" x14ac:dyDescent="0.2">
      <c r="A53" s="865" t="s">
        <v>1092</v>
      </c>
      <c r="B53" s="830" t="s">
        <v>1086</v>
      </c>
      <c r="C53" s="830" t="s">
        <v>2</v>
      </c>
      <c r="D53" s="830">
        <v>1</v>
      </c>
      <c r="E53" s="830">
        <f>6*3</f>
        <v>18</v>
      </c>
      <c r="F53" s="923">
        <f t="shared" si="3"/>
        <v>18</v>
      </c>
    </row>
    <row r="54" spans="1:6" s="287" customFormat="1" ht="15" customHeight="1" x14ac:dyDescent="0.2">
      <c r="A54" s="703" t="s">
        <v>1094</v>
      </c>
      <c r="B54" s="703"/>
      <c r="C54" s="703"/>
      <c r="D54" s="703"/>
      <c r="E54" s="703"/>
      <c r="F54" s="917"/>
    </row>
    <row r="55" spans="1:6" s="287" customFormat="1" ht="15" customHeight="1" x14ac:dyDescent="0.2">
      <c r="A55" s="865" t="s">
        <v>1087</v>
      </c>
      <c r="B55" s="830" t="s">
        <v>1086</v>
      </c>
      <c r="C55" s="830" t="s">
        <v>2</v>
      </c>
      <c r="D55" s="830">
        <v>2</v>
      </c>
      <c r="E55" s="830">
        <v>3</v>
      </c>
      <c r="F55" s="923">
        <f>E55*D55</f>
        <v>6</v>
      </c>
    </row>
    <row r="56" spans="1:6" s="287" customFormat="1" ht="15" customHeight="1" x14ac:dyDescent="0.2">
      <c r="A56" s="865" t="s">
        <v>1087</v>
      </c>
      <c r="B56" s="830" t="s">
        <v>466</v>
      </c>
      <c r="C56" s="830" t="s">
        <v>2</v>
      </c>
      <c r="D56" s="830">
        <v>1</v>
      </c>
      <c r="E56" s="830">
        <v>3</v>
      </c>
      <c r="F56" s="923">
        <f t="shared" ref="F56:F63" si="4">E56*D56</f>
        <v>3</v>
      </c>
    </row>
    <row r="57" spans="1:6" s="287" customFormat="1" ht="15" customHeight="1" x14ac:dyDescent="0.2">
      <c r="A57" s="865" t="s">
        <v>1087</v>
      </c>
      <c r="B57" s="830" t="s">
        <v>513</v>
      </c>
      <c r="C57" s="830" t="s">
        <v>2</v>
      </c>
      <c r="D57" s="830">
        <v>1</v>
      </c>
      <c r="E57" s="830">
        <v>3</v>
      </c>
      <c r="F57" s="923">
        <f t="shared" si="4"/>
        <v>3</v>
      </c>
    </row>
    <row r="58" spans="1:6" s="287" customFormat="1" ht="15" customHeight="1" x14ac:dyDescent="0.2">
      <c r="A58" s="865" t="s">
        <v>1087</v>
      </c>
      <c r="B58" s="830" t="s">
        <v>467</v>
      </c>
      <c r="C58" s="830" t="s">
        <v>2</v>
      </c>
      <c r="D58" s="830">
        <v>2</v>
      </c>
      <c r="E58" s="830">
        <v>3</v>
      </c>
      <c r="F58" s="923">
        <f t="shared" si="4"/>
        <v>6</v>
      </c>
    </row>
    <row r="59" spans="1:6" s="287" customFormat="1" ht="15" customHeight="1" x14ac:dyDescent="0.2">
      <c r="A59" s="865" t="s">
        <v>1087</v>
      </c>
      <c r="B59" s="830" t="s">
        <v>1088</v>
      </c>
      <c r="C59" s="830" t="s">
        <v>1</v>
      </c>
      <c r="D59" s="830">
        <f>0.45*1.5</f>
        <v>0.67500000000000004</v>
      </c>
      <c r="E59" s="830">
        <v>3</v>
      </c>
      <c r="F59" s="923">
        <f t="shared" si="4"/>
        <v>2.0250000000000004</v>
      </c>
    </row>
    <row r="60" spans="1:6" s="287" customFormat="1" ht="15" customHeight="1" x14ac:dyDescent="0.2">
      <c r="A60" s="865" t="s">
        <v>1087</v>
      </c>
      <c r="B60" s="830" t="s">
        <v>468</v>
      </c>
      <c r="C60" s="830" t="s">
        <v>2</v>
      </c>
      <c r="D60" s="830">
        <v>2</v>
      </c>
      <c r="E60" s="830">
        <v>3</v>
      </c>
      <c r="F60" s="923">
        <f t="shared" si="4"/>
        <v>6</v>
      </c>
    </row>
    <row r="61" spans="1:6" s="287" customFormat="1" ht="15" customHeight="1" x14ac:dyDescent="0.2">
      <c r="A61" s="865" t="s">
        <v>1087</v>
      </c>
      <c r="B61" s="830" t="s">
        <v>469</v>
      </c>
      <c r="C61" s="830" t="s">
        <v>2</v>
      </c>
      <c r="D61" s="830">
        <v>1</v>
      </c>
      <c r="E61" s="830">
        <v>3</v>
      </c>
      <c r="F61" s="923">
        <f t="shared" si="4"/>
        <v>3</v>
      </c>
    </row>
    <row r="62" spans="1:6" s="287" customFormat="1" ht="15" customHeight="1" x14ac:dyDescent="0.2">
      <c r="A62" s="865" t="s">
        <v>1087</v>
      </c>
      <c r="B62" s="830" t="s">
        <v>464</v>
      </c>
      <c r="C62" s="830" t="s">
        <v>2</v>
      </c>
      <c r="D62" s="830">
        <v>1</v>
      </c>
      <c r="E62" s="830">
        <v>3</v>
      </c>
      <c r="F62" s="923">
        <f t="shared" si="4"/>
        <v>3</v>
      </c>
    </row>
    <row r="63" spans="1:6" s="287" customFormat="1" ht="15" customHeight="1" x14ac:dyDescent="0.2">
      <c r="A63" s="865" t="s">
        <v>1087</v>
      </c>
      <c r="B63" s="830" t="s">
        <v>459</v>
      </c>
      <c r="C63" s="830" t="s">
        <v>2</v>
      </c>
      <c r="D63" s="830">
        <v>1</v>
      </c>
      <c r="E63" s="830">
        <v>3</v>
      </c>
      <c r="F63" s="923">
        <f t="shared" si="4"/>
        <v>3</v>
      </c>
    </row>
    <row r="64" spans="1:6" s="287" customFormat="1" ht="15" customHeight="1" x14ac:dyDescent="0.2">
      <c r="A64" s="865" t="s">
        <v>1046</v>
      </c>
      <c r="B64" s="830" t="s">
        <v>460</v>
      </c>
      <c r="C64" s="830" t="s">
        <v>2</v>
      </c>
      <c r="D64" s="830">
        <v>1</v>
      </c>
      <c r="E64" s="830">
        <v>1</v>
      </c>
      <c r="F64" s="923">
        <f>E64*D64</f>
        <v>1</v>
      </c>
    </row>
    <row r="65" spans="1:6" s="287" customFormat="1" ht="15" customHeight="1" x14ac:dyDescent="0.2">
      <c r="A65" s="865" t="s">
        <v>1046</v>
      </c>
      <c r="B65" s="830" t="s">
        <v>461</v>
      </c>
      <c r="C65" s="830" t="s">
        <v>2</v>
      </c>
      <c r="D65" s="830">
        <v>1</v>
      </c>
      <c r="E65" s="830">
        <v>1</v>
      </c>
      <c r="F65" s="923">
        <f t="shared" ref="F65:F85" si="5">E65*D65</f>
        <v>1</v>
      </c>
    </row>
    <row r="66" spans="1:6" s="287" customFormat="1" ht="15" customHeight="1" x14ac:dyDescent="0.2">
      <c r="A66" s="865" t="s">
        <v>1046</v>
      </c>
      <c r="B66" s="830" t="s">
        <v>462</v>
      </c>
      <c r="C66" s="830" t="s">
        <v>2</v>
      </c>
      <c r="D66" s="830">
        <v>1</v>
      </c>
      <c r="E66" s="830">
        <v>1</v>
      </c>
      <c r="F66" s="923">
        <f t="shared" si="5"/>
        <v>1</v>
      </c>
    </row>
    <row r="67" spans="1:6" s="287" customFormat="1" ht="15" customHeight="1" x14ac:dyDescent="0.2">
      <c r="A67" s="865" t="s">
        <v>1046</v>
      </c>
      <c r="B67" s="830" t="s">
        <v>1086</v>
      </c>
      <c r="C67" s="830" t="s">
        <v>2</v>
      </c>
      <c r="D67" s="830">
        <v>1</v>
      </c>
      <c r="E67" s="830">
        <v>1</v>
      </c>
      <c r="F67" s="923">
        <f t="shared" si="5"/>
        <v>1</v>
      </c>
    </row>
    <row r="68" spans="1:6" s="287" customFormat="1" ht="15" customHeight="1" x14ac:dyDescent="0.2">
      <c r="A68" s="865" t="s">
        <v>1046</v>
      </c>
      <c r="B68" s="830" t="s">
        <v>465</v>
      </c>
      <c r="C68" s="830" t="s">
        <v>2</v>
      </c>
      <c r="D68" s="830">
        <v>2</v>
      </c>
      <c r="E68" s="830">
        <v>1</v>
      </c>
      <c r="F68" s="923">
        <f t="shared" si="5"/>
        <v>2</v>
      </c>
    </row>
    <row r="69" spans="1:6" s="287" customFormat="1" ht="15" customHeight="1" x14ac:dyDescent="0.2">
      <c r="A69" s="865" t="s">
        <v>1046</v>
      </c>
      <c r="B69" s="830" t="s">
        <v>466</v>
      </c>
      <c r="C69" s="830" t="s">
        <v>2</v>
      </c>
      <c r="D69" s="830">
        <v>1</v>
      </c>
      <c r="E69" s="830">
        <v>1</v>
      </c>
      <c r="F69" s="923">
        <f t="shared" si="5"/>
        <v>1</v>
      </c>
    </row>
    <row r="70" spans="1:6" s="287" customFormat="1" ht="15" customHeight="1" x14ac:dyDescent="0.2">
      <c r="A70" s="865" t="s">
        <v>1046</v>
      </c>
      <c r="B70" s="830" t="s">
        <v>467</v>
      </c>
      <c r="C70" s="830" t="s">
        <v>2</v>
      </c>
      <c r="D70" s="830">
        <v>1</v>
      </c>
      <c r="E70" s="830">
        <v>1</v>
      </c>
      <c r="F70" s="923">
        <f t="shared" si="5"/>
        <v>1</v>
      </c>
    </row>
    <row r="71" spans="1:6" s="287" customFormat="1" ht="15" customHeight="1" x14ac:dyDescent="0.2">
      <c r="A71" s="865" t="s">
        <v>1046</v>
      </c>
      <c r="B71" s="830" t="s">
        <v>468</v>
      </c>
      <c r="C71" s="830" t="s">
        <v>2</v>
      </c>
      <c r="D71" s="830">
        <v>2</v>
      </c>
      <c r="E71" s="830">
        <v>1</v>
      </c>
      <c r="F71" s="923">
        <f t="shared" si="5"/>
        <v>2</v>
      </c>
    </row>
    <row r="72" spans="1:6" s="287" customFormat="1" ht="15" customHeight="1" x14ac:dyDescent="0.2">
      <c r="A72" s="865" t="s">
        <v>1046</v>
      </c>
      <c r="B72" s="830" t="s">
        <v>469</v>
      </c>
      <c r="C72" s="830" t="s">
        <v>2</v>
      </c>
      <c r="D72" s="830">
        <v>1</v>
      </c>
      <c r="E72" s="830">
        <v>1</v>
      </c>
      <c r="F72" s="923">
        <f t="shared" si="5"/>
        <v>1</v>
      </c>
    </row>
    <row r="73" spans="1:6" s="287" customFormat="1" ht="15" customHeight="1" x14ac:dyDescent="0.2">
      <c r="A73" s="865" t="s">
        <v>1046</v>
      </c>
      <c r="B73" s="830" t="s">
        <v>464</v>
      </c>
      <c r="C73" s="830" t="s">
        <v>2</v>
      </c>
      <c r="D73" s="830">
        <v>1</v>
      </c>
      <c r="E73" s="830">
        <v>1</v>
      </c>
      <c r="F73" s="923">
        <f t="shared" si="5"/>
        <v>1</v>
      </c>
    </row>
    <row r="74" spans="1:6" s="287" customFormat="1" ht="15" customHeight="1" x14ac:dyDescent="0.2">
      <c r="A74" s="865" t="s">
        <v>1095</v>
      </c>
      <c r="B74" s="830" t="s">
        <v>1096</v>
      </c>
      <c r="C74" s="830" t="s">
        <v>2</v>
      </c>
      <c r="D74" s="830">
        <v>1</v>
      </c>
      <c r="E74" s="830">
        <v>1</v>
      </c>
      <c r="F74" s="923">
        <f t="shared" si="5"/>
        <v>1</v>
      </c>
    </row>
    <row r="75" spans="1:6" s="287" customFormat="1" ht="15" customHeight="1" x14ac:dyDescent="0.2">
      <c r="A75" s="865" t="s">
        <v>1095</v>
      </c>
      <c r="B75" s="830" t="s">
        <v>469</v>
      </c>
      <c r="C75" s="830" t="s">
        <v>2</v>
      </c>
      <c r="D75" s="830">
        <v>1</v>
      </c>
      <c r="E75" s="830">
        <v>1</v>
      </c>
      <c r="F75" s="923">
        <f t="shared" si="5"/>
        <v>1</v>
      </c>
    </row>
    <row r="76" spans="1:6" s="287" customFormat="1" ht="15" customHeight="1" x14ac:dyDescent="0.2">
      <c r="A76" s="865" t="s">
        <v>1095</v>
      </c>
      <c r="B76" s="830" t="s">
        <v>1097</v>
      </c>
      <c r="C76" s="830" t="s">
        <v>2</v>
      </c>
      <c r="D76" s="830">
        <v>1</v>
      </c>
      <c r="E76" s="830">
        <v>1</v>
      </c>
      <c r="F76" s="923">
        <f t="shared" si="5"/>
        <v>1</v>
      </c>
    </row>
    <row r="77" spans="1:6" s="287" customFormat="1" ht="15" customHeight="1" x14ac:dyDescent="0.2">
      <c r="A77" s="865" t="s">
        <v>1095</v>
      </c>
      <c r="B77" s="830" t="s">
        <v>1086</v>
      </c>
      <c r="C77" s="830" t="s">
        <v>2</v>
      </c>
      <c r="D77" s="830">
        <v>1</v>
      </c>
      <c r="E77" s="830">
        <v>1</v>
      </c>
      <c r="F77" s="923">
        <f t="shared" si="5"/>
        <v>1</v>
      </c>
    </row>
    <row r="78" spans="1:6" s="287" customFormat="1" ht="15" customHeight="1" x14ac:dyDescent="0.2">
      <c r="A78" s="865" t="s">
        <v>1098</v>
      </c>
      <c r="B78" s="830" t="s">
        <v>1096</v>
      </c>
      <c r="C78" s="830" t="s">
        <v>2</v>
      </c>
      <c r="D78" s="830">
        <v>2</v>
      </c>
      <c r="E78" s="830">
        <v>1</v>
      </c>
      <c r="F78" s="923">
        <f t="shared" si="5"/>
        <v>2</v>
      </c>
    </row>
    <row r="79" spans="1:6" s="287" customFormat="1" ht="15" customHeight="1" x14ac:dyDescent="0.2">
      <c r="A79" s="865" t="s">
        <v>1098</v>
      </c>
      <c r="B79" s="830" t="s">
        <v>469</v>
      </c>
      <c r="C79" s="830" t="s">
        <v>2</v>
      </c>
      <c r="D79" s="830">
        <v>2</v>
      </c>
      <c r="E79" s="830">
        <v>1</v>
      </c>
      <c r="F79" s="923">
        <f t="shared" si="5"/>
        <v>2</v>
      </c>
    </row>
    <row r="80" spans="1:6" s="287" customFormat="1" ht="15" customHeight="1" x14ac:dyDescent="0.2">
      <c r="A80" s="865" t="s">
        <v>1098</v>
      </c>
      <c r="B80" s="830" t="s">
        <v>1097</v>
      </c>
      <c r="C80" s="830" t="s">
        <v>2</v>
      </c>
      <c r="D80" s="830">
        <v>2</v>
      </c>
      <c r="E80" s="830">
        <v>1</v>
      </c>
      <c r="F80" s="923">
        <f t="shared" si="5"/>
        <v>2</v>
      </c>
    </row>
    <row r="81" spans="1:6" s="287" customFormat="1" ht="15" customHeight="1" x14ac:dyDescent="0.2">
      <c r="A81" s="865" t="s">
        <v>1098</v>
      </c>
      <c r="B81" s="830" t="s">
        <v>1086</v>
      </c>
      <c r="C81" s="830" t="s">
        <v>2</v>
      </c>
      <c r="D81" s="830">
        <v>1</v>
      </c>
      <c r="E81" s="830">
        <v>1</v>
      </c>
      <c r="F81" s="923">
        <f t="shared" si="5"/>
        <v>1</v>
      </c>
    </row>
    <row r="82" spans="1:6" s="287" customFormat="1" ht="15" customHeight="1" x14ac:dyDescent="0.2">
      <c r="A82" s="865" t="s">
        <v>1099</v>
      </c>
      <c r="B82" s="830" t="s">
        <v>1096</v>
      </c>
      <c r="C82" s="830" t="s">
        <v>2</v>
      </c>
      <c r="D82" s="830">
        <v>2</v>
      </c>
      <c r="E82" s="830">
        <v>1</v>
      </c>
      <c r="F82" s="923">
        <f t="shared" si="5"/>
        <v>2</v>
      </c>
    </row>
    <row r="83" spans="1:6" s="287" customFormat="1" ht="15" customHeight="1" x14ac:dyDescent="0.2">
      <c r="A83" s="865" t="s">
        <v>1099</v>
      </c>
      <c r="B83" s="830" t="s">
        <v>469</v>
      </c>
      <c r="C83" s="830" t="s">
        <v>2</v>
      </c>
      <c r="D83" s="830">
        <v>2</v>
      </c>
      <c r="E83" s="830">
        <v>1</v>
      </c>
      <c r="F83" s="923">
        <f t="shared" si="5"/>
        <v>2</v>
      </c>
    </row>
    <row r="84" spans="1:6" s="287" customFormat="1" ht="15" customHeight="1" x14ac:dyDescent="0.2">
      <c r="A84" s="865" t="s">
        <v>1099</v>
      </c>
      <c r="B84" s="830" t="s">
        <v>1097</v>
      </c>
      <c r="C84" s="830" t="s">
        <v>2</v>
      </c>
      <c r="D84" s="830">
        <v>2</v>
      </c>
      <c r="E84" s="830">
        <v>1</v>
      </c>
      <c r="F84" s="923">
        <f t="shared" si="5"/>
        <v>2</v>
      </c>
    </row>
    <row r="85" spans="1:6" s="287" customFormat="1" ht="15" customHeight="1" thickBot="1" x14ac:dyDescent="0.25">
      <c r="A85" s="865" t="s">
        <v>1099</v>
      </c>
      <c r="B85" s="830" t="s">
        <v>1086</v>
      </c>
      <c r="C85" s="830" t="s">
        <v>2</v>
      </c>
      <c r="D85" s="830">
        <v>1</v>
      </c>
      <c r="E85" s="830">
        <v>1</v>
      </c>
      <c r="F85" s="923">
        <f t="shared" si="5"/>
        <v>1</v>
      </c>
    </row>
    <row r="86" spans="1:6" ht="13.5" thickTop="1" thickBot="1" x14ac:dyDescent="0.25">
      <c r="A86" s="309"/>
      <c r="B86" s="309" t="s">
        <v>9</v>
      </c>
      <c r="C86" s="309"/>
      <c r="D86" s="309"/>
      <c r="E86" s="309"/>
      <c r="F86" s="309">
        <f>SUM(F8:F85)</f>
        <v>937.375</v>
      </c>
    </row>
    <row r="87" spans="1:6" ht="12" thickTop="1" x14ac:dyDescent="0.2">
      <c r="A87" s="7"/>
      <c r="B87" s="7"/>
      <c r="C87" s="7"/>
      <c r="D87" s="7"/>
      <c r="E87" s="7"/>
    </row>
    <row r="88" spans="1:6" x14ac:dyDescent="0.2">
      <c r="A88" s="7"/>
      <c r="B88" s="7"/>
      <c r="C88" s="7"/>
      <c r="D88" s="7"/>
      <c r="E88" s="7"/>
    </row>
    <row r="89" spans="1:6" s="252" customFormat="1" ht="12" x14ac:dyDescent="0.2">
      <c r="A89" s="922" t="s">
        <v>10</v>
      </c>
      <c r="B89" s="812" t="s">
        <v>1079</v>
      </c>
      <c r="C89" s="812" t="s">
        <v>1084</v>
      </c>
      <c r="D89" s="812" t="s">
        <v>1080</v>
      </c>
      <c r="E89" s="812" t="s">
        <v>1081</v>
      </c>
      <c r="F89" s="812" t="s">
        <v>1082</v>
      </c>
    </row>
    <row r="90" spans="1:6" ht="12" x14ac:dyDescent="0.2">
      <c r="A90" s="865" t="s">
        <v>1100</v>
      </c>
      <c r="B90" s="830" t="s">
        <v>1097</v>
      </c>
      <c r="C90" s="830" t="s">
        <v>2</v>
      </c>
      <c r="D90" s="830">
        <f>SUMIF($B$8:$B$85,B90,$F$8:$F$85)</f>
        <v>5</v>
      </c>
      <c r="E90" s="918">
        <v>1222.18</v>
      </c>
      <c r="F90" s="918">
        <f>E90*D90</f>
        <v>6110.9000000000005</v>
      </c>
    </row>
    <row r="91" spans="1:6" ht="12" x14ac:dyDescent="0.2">
      <c r="A91" s="865"/>
      <c r="B91" s="830" t="s">
        <v>513</v>
      </c>
      <c r="C91" s="830" t="s">
        <v>2</v>
      </c>
      <c r="D91" s="830">
        <f>SUMIF($B$8:$B$85,B91,$F$8:$F$85)</f>
        <v>5</v>
      </c>
      <c r="E91" s="918">
        <v>1222.18</v>
      </c>
      <c r="F91" s="918">
        <f t="shared" ref="F91:F105" si="6">E91*D91</f>
        <v>6110.9000000000005</v>
      </c>
    </row>
    <row r="92" spans="1:6" ht="12" x14ac:dyDescent="0.2">
      <c r="A92" s="865"/>
      <c r="B92" s="830" t="s">
        <v>461</v>
      </c>
      <c r="C92" s="830" t="s">
        <v>2</v>
      </c>
      <c r="D92" s="830">
        <f>SUMIF($B$8:$B$85,B92,$F$8:$F$85)</f>
        <v>3</v>
      </c>
      <c r="E92" s="918">
        <v>265.89999999999998</v>
      </c>
      <c r="F92" s="918">
        <f t="shared" si="6"/>
        <v>797.69999999999993</v>
      </c>
    </row>
    <row r="93" spans="1:6" ht="12" x14ac:dyDescent="0.2">
      <c r="A93" s="865"/>
      <c r="B93" s="830" t="s">
        <v>459</v>
      </c>
      <c r="C93" s="830" t="s">
        <v>2</v>
      </c>
      <c r="D93" s="830">
        <f>SUMIF($B$8:$B$85,B93,$F$8:$F$85)</f>
        <v>116</v>
      </c>
      <c r="E93" s="918">
        <v>1199.9000000000001</v>
      </c>
      <c r="F93" s="918">
        <f t="shared" si="6"/>
        <v>139188.40000000002</v>
      </c>
    </row>
    <row r="94" spans="1:6" ht="12.75" thickBot="1" x14ac:dyDescent="0.25">
      <c r="A94" s="865"/>
      <c r="B94" s="830" t="s">
        <v>460</v>
      </c>
      <c r="C94" s="830" t="s">
        <v>2</v>
      </c>
      <c r="D94" s="830">
        <f>SUMIF($B$8:$B$85,B94,$F$8:$F$85)</f>
        <v>3</v>
      </c>
      <c r="E94" s="918">
        <v>1199.9000000000001</v>
      </c>
      <c r="F94" s="918">
        <f t="shared" si="6"/>
        <v>3599.7000000000003</v>
      </c>
    </row>
    <row r="95" spans="1:6" ht="13.5" thickTop="1" thickBot="1" x14ac:dyDescent="0.25">
      <c r="A95" s="309"/>
      <c r="B95" s="309" t="s">
        <v>9</v>
      </c>
      <c r="C95" s="309"/>
      <c r="D95" s="309"/>
      <c r="E95" s="309"/>
      <c r="F95" s="924">
        <f>SUM(F90:F94)</f>
        <v>155807.60000000003</v>
      </c>
    </row>
    <row r="96" spans="1:6" ht="12.75" thickTop="1" x14ac:dyDescent="0.2">
      <c r="A96" s="865" t="s">
        <v>1101</v>
      </c>
      <c r="B96" s="830" t="s">
        <v>1086</v>
      </c>
      <c r="C96" s="830" t="s">
        <v>2</v>
      </c>
      <c r="D96" s="830">
        <f>SUMIF($B$8:$B$85,B96,$F$8:$F$85)</f>
        <v>286</v>
      </c>
      <c r="E96" s="918">
        <v>62.34</v>
      </c>
      <c r="F96" s="918">
        <f t="shared" si="6"/>
        <v>17829.240000000002</v>
      </c>
    </row>
    <row r="97" spans="1:6" ht="12" x14ac:dyDescent="0.2">
      <c r="A97" s="865"/>
      <c r="B97" s="830" t="s">
        <v>466</v>
      </c>
      <c r="C97" s="830" t="s">
        <v>2</v>
      </c>
      <c r="D97" s="830">
        <f t="shared" ref="D97:D107" si="7">SUMIF($B$8:$B$85,B97,$F$8:$F$85)</f>
        <v>119</v>
      </c>
      <c r="E97" s="918">
        <v>13.3</v>
      </c>
      <c r="F97" s="918">
        <f t="shared" si="6"/>
        <v>1582.7</v>
      </c>
    </row>
    <row r="98" spans="1:6" ht="12" x14ac:dyDescent="0.2">
      <c r="A98" s="865"/>
      <c r="B98" s="830" t="s">
        <v>465</v>
      </c>
      <c r="C98" s="830" t="s">
        <v>2</v>
      </c>
      <c r="D98" s="830">
        <f t="shared" si="7"/>
        <v>6</v>
      </c>
      <c r="E98" s="918">
        <v>518.66</v>
      </c>
      <c r="F98" s="918">
        <f t="shared" si="6"/>
        <v>3111.96</v>
      </c>
    </row>
    <row r="99" spans="1:6" ht="12" x14ac:dyDescent="0.2">
      <c r="A99" s="865"/>
      <c r="B99" s="830" t="s">
        <v>467</v>
      </c>
      <c r="C99" s="830" t="s">
        <v>2</v>
      </c>
      <c r="D99" s="830">
        <f t="shared" si="7"/>
        <v>124</v>
      </c>
      <c r="E99" s="918">
        <v>14.75</v>
      </c>
      <c r="F99" s="918">
        <f t="shared" si="6"/>
        <v>1829</v>
      </c>
    </row>
    <row r="100" spans="1:6" ht="12" x14ac:dyDescent="0.2">
      <c r="A100" s="865"/>
      <c r="B100" s="830" t="s">
        <v>468</v>
      </c>
      <c r="C100" s="830" t="s">
        <v>2</v>
      </c>
      <c r="D100" s="830">
        <f t="shared" si="7"/>
        <v>238</v>
      </c>
      <c r="E100" s="918">
        <v>24.95</v>
      </c>
      <c r="F100" s="918">
        <f t="shared" si="6"/>
        <v>5938.0999999999995</v>
      </c>
    </row>
    <row r="101" spans="1:6" ht="12" x14ac:dyDescent="0.2">
      <c r="A101" s="865"/>
      <c r="B101" s="830" t="s">
        <v>469</v>
      </c>
      <c r="C101" s="830" t="s">
        <v>2</v>
      </c>
      <c r="D101" s="830">
        <f t="shared" si="7"/>
        <v>13</v>
      </c>
      <c r="E101" s="918">
        <v>13.9</v>
      </c>
      <c r="F101" s="918">
        <f t="shared" si="6"/>
        <v>180.70000000000002</v>
      </c>
    </row>
    <row r="102" spans="1:6" ht="12" x14ac:dyDescent="0.2">
      <c r="A102" s="865"/>
      <c r="B102" s="830" t="s">
        <v>462</v>
      </c>
      <c r="C102" s="830" t="s">
        <v>2</v>
      </c>
      <c r="D102" s="830">
        <f t="shared" si="7"/>
        <v>3</v>
      </c>
      <c r="E102" s="918">
        <v>229.9</v>
      </c>
      <c r="F102" s="918">
        <f t="shared" si="6"/>
        <v>689.7</v>
      </c>
    </row>
    <row r="103" spans="1:6" ht="12" x14ac:dyDescent="0.2">
      <c r="A103" s="865"/>
      <c r="B103" s="830" t="s">
        <v>463</v>
      </c>
      <c r="C103" s="830" t="s">
        <v>2</v>
      </c>
      <c r="D103" s="830">
        <f t="shared" si="7"/>
        <v>0</v>
      </c>
      <c r="E103" s="918">
        <v>55</v>
      </c>
      <c r="F103" s="918">
        <f t="shared" si="6"/>
        <v>0</v>
      </c>
    </row>
    <row r="104" spans="1:6" ht="12" x14ac:dyDescent="0.2">
      <c r="A104" s="865"/>
      <c r="B104" s="830" t="s">
        <v>1096</v>
      </c>
      <c r="C104" s="830" t="s">
        <v>2</v>
      </c>
      <c r="D104" s="830">
        <f t="shared" si="7"/>
        <v>5</v>
      </c>
      <c r="E104" s="918">
        <v>54.25</v>
      </c>
      <c r="F104" s="918">
        <f t="shared" si="6"/>
        <v>271.25</v>
      </c>
    </row>
    <row r="105" spans="1:6" ht="12.75" thickBot="1" x14ac:dyDescent="0.25">
      <c r="A105" s="865"/>
      <c r="B105" s="830" t="s">
        <v>464</v>
      </c>
      <c r="C105" s="830" t="s">
        <v>2</v>
      </c>
      <c r="D105" s="830">
        <f t="shared" si="7"/>
        <v>8</v>
      </c>
      <c r="E105" s="918">
        <v>21.9</v>
      </c>
      <c r="F105" s="918">
        <f t="shared" si="6"/>
        <v>175.2</v>
      </c>
    </row>
    <row r="106" spans="1:6" ht="13.5" thickTop="1" thickBot="1" x14ac:dyDescent="0.25">
      <c r="A106" s="309"/>
      <c r="B106" s="309" t="s">
        <v>9</v>
      </c>
      <c r="C106" s="309"/>
      <c r="D106" s="309"/>
      <c r="E106" s="309"/>
      <c r="F106" s="924">
        <f>SUM(F96:F105)</f>
        <v>31607.850000000002</v>
      </c>
    </row>
    <row r="107" spans="1:6" ht="13.5" thickTop="1" thickBot="1" x14ac:dyDescent="0.25">
      <c r="A107" s="865" t="s">
        <v>1102</v>
      </c>
      <c r="B107" s="830" t="s">
        <v>1088</v>
      </c>
      <c r="C107" s="830" t="s">
        <v>1</v>
      </c>
      <c r="D107" s="830">
        <f t="shared" si="7"/>
        <v>3.3750000000000004</v>
      </c>
      <c r="E107" s="918">
        <v>835</v>
      </c>
      <c r="F107" s="918">
        <f>E107*D107</f>
        <v>2818.1250000000005</v>
      </c>
    </row>
    <row r="108" spans="1:6" ht="13.5" thickTop="1" thickBot="1" x14ac:dyDescent="0.25">
      <c r="A108" s="309"/>
      <c r="B108" s="309" t="s">
        <v>9</v>
      </c>
      <c r="C108" s="309"/>
      <c r="D108" s="309"/>
      <c r="E108" s="924"/>
      <c r="F108" s="924">
        <f>SUM(F104:F107)</f>
        <v>34872.425000000003</v>
      </c>
    </row>
    <row r="109" spans="1:6" ht="24.75" customHeight="1" thickTop="1" x14ac:dyDescent="0.2">
      <c r="A109" s="7"/>
      <c r="B109" s="7"/>
      <c r="C109" s="7"/>
      <c r="D109" s="7"/>
      <c r="E109" s="7"/>
    </row>
    <row r="110" spans="1:6" ht="24.75" customHeight="1" x14ac:dyDescent="0.2">
      <c r="A110" s="7"/>
      <c r="B110" s="7"/>
      <c r="C110" s="7"/>
      <c r="D110" s="7"/>
      <c r="E110" s="7"/>
    </row>
  </sheetData>
  <mergeCells count="2">
    <mergeCell ref="D3:E3"/>
    <mergeCell ref="A5:F5"/>
  </mergeCells>
  <printOptions horizontalCentered="1"/>
  <pageMargins left="0.39370078740157483" right="0" top="0.39370078740157483" bottom="0.39370078740157483" header="0.51181102362204722" footer="0.19685039370078741"/>
  <pageSetup paperSize="9" scale="48" orientation="portrait" verticalDpi="300" r:id="rId1"/>
  <headerFooter alignWithMargins="0">
    <oddFooter>&amp;L&amp;F - &amp;A&amp;R&amp;P / &amp;N</oddFooter>
  </headerFooter>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ilha13">
    <tabColor theme="5" tint="0.59999389629810485"/>
    <pageSetUpPr fitToPage="1"/>
  </sheetPr>
  <dimension ref="A1:AC25"/>
  <sheetViews>
    <sheetView showGridLines="0" view="pageBreakPreview" zoomScaleNormal="100" zoomScaleSheetLayoutView="100" workbookViewId="0">
      <pane ySplit="6" topLeftCell="A7" activePane="bottomLeft" state="frozen"/>
      <selection activeCell="A4" sqref="A4:R6"/>
      <selection pane="bottomLeft" activeCell="A4" sqref="A4:R6"/>
    </sheetView>
  </sheetViews>
  <sheetFormatPr defaultColWidth="9.140625" defaultRowHeight="12.75" x14ac:dyDescent="0.2"/>
  <cols>
    <col min="1" max="1" width="29.7109375" style="12" customWidth="1"/>
    <col min="2" max="2" width="11.28515625" style="34" customWidth="1"/>
    <col min="3" max="3" width="6.7109375" style="12" customWidth="1"/>
    <col min="4" max="4" width="6.85546875" style="12" customWidth="1"/>
    <col min="5" max="5" width="5.7109375" style="12" customWidth="1"/>
    <col min="6" max="6" width="5.42578125" style="12" customWidth="1"/>
    <col min="7" max="8" width="6.42578125" style="12" customWidth="1"/>
    <col min="9" max="9" width="6.85546875" style="12" customWidth="1"/>
    <col min="10" max="10" width="9.5703125" style="12" customWidth="1"/>
    <col min="11" max="11" width="6.85546875" style="12" customWidth="1"/>
    <col min="12" max="12" width="7.140625" style="12" customWidth="1"/>
    <col min="13" max="13" width="9.85546875" style="12" customWidth="1"/>
    <col min="14" max="14" width="15" style="12" customWidth="1"/>
    <col min="15" max="15" width="7.28515625" style="12" customWidth="1"/>
    <col min="16" max="16" width="6.42578125" style="12" customWidth="1"/>
    <col min="17" max="17" width="17.85546875" style="12" customWidth="1"/>
    <col min="18" max="18" width="4" style="12" customWidth="1"/>
    <col min="19" max="20" width="8.7109375" style="12" customWidth="1"/>
    <col min="21" max="249" width="9.140625" style="12"/>
    <col min="250" max="250" width="18.140625" style="12" customWidth="1"/>
    <col min="251" max="251" width="15.85546875" style="12" customWidth="1"/>
    <col min="252" max="253" width="6.7109375" style="12" customWidth="1"/>
    <col min="254" max="254" width="5.7109375" style="12" customWidth="1"/>
    <col min="255" max="255" width="7" style="12" customWidth="1"/>
    <col min="256" max="256" width="5.7109375" style="12" customWidth="1"/>
    <col min="257" max="257" width="7.7109375" style="12" customWidth="1"/>
    <col min="258" max="258" width="8.7109375" style="12" customWidth="1"/>
    <col min="259" max="259" width="7.7109375" style="12" customWidth="1"/>
    <col min="260" max="260" width="8.7109375" style="12" customWidth="1"/>
    <col min="261" max="261" width="16.28515625" style="12" customWidth="1"/>
    <col min="262" max="262" width="7.7109375" style="12" customWidth="1"/>
    <col min="263" max="263" width="8" style="12" customWidth="1"/>
    <col min="264" max="264" width="7.7109375" style="12" customWidth="1"/>
    <col min="265" max="265" width="8.7109375" style="12" customWidth="1"/>
    <col min="266" max="505" width="9.140625" style="12"/>
    <col min="506" max="506" width="18.140625" style="12" customWidth="1"/>
    <col min="507" max="507" width="15.85546875" style="12" customWidth="1"/>
    <col min="508" max="509" width="6.7109375" style="12" customWidth="1"/>
    <col min="510" max="510" width="5.7109375" style="12" customWidth="1"/>
    <col min="511" max="511" width="7" style="12" customWidth="1"/>
    <col min="512" max="512" width="5.7109375" style="12" customWidth="1"/>
    <col min="513" max="513" width="7.7109375" style="12" customWidth="1"/>
    <col min="514" max="514" width="8.7109375" style="12" customWidth="1"/>
    <col min="515" max="515" width="7.7109375" style="12" customWidth="1"/>
    <col min="516" max="516" width="8.7109375" style="12" customWidth="1"/>
    <col min="517" max="517" width="16.28515625" style="12" customWidth="1"/>
    <col min="518" max="518" width="7.7109375" style="12" customWidth="1"/>
    <col min="519" max="519" width="8" style="12" customWidth="1"/>
    <col min="520" max="520" width="7.7109375" style="12" customWidth="1"/>
    <col min="521" max="521" width="8.7109375" style="12" customWidth="1"/>
    <col min="522" max="761" width="9.140625" style="12"/>
    <col min="762" max="762" width="18.140625" style="12" customWidth="1"/>
    <col min="763" max="763" width="15.85546875" style="12" customWidth="1"/>
    <col min="764" max="765" width="6.7109375" style="12" customWidth="1"/>
    <col min="766" max="766" width="5.7109375" style="12" customWidth="1"/>
    <col min="767" max="767" width="7" style="12" customWidth="1"/>
    <col min="768" max="768" width="5.7109375" style="12" customWidth="1"/>
    <col min="769" max="769" width="7.7109375" style="12" customWidth="1"/>
    <col min="770" max="770" width="8.7109375" style="12" customWidth="1"/>
    <col min="771" max="771" width="7.7109375" style="12" customWidth="1"/>
    <col min="772" max="772" width="8.7109375" style="12" customWidth="1"/>
    <col min="773" max="773" width="16.28515625" style="12" customWidth="1"/>
    <col min="774" max="774" width="7.7109375" style="12" customWidth="1"/>
    <col min="775" max="775" width="8" style="12" customWidth="1"/>
    <col min="776" max="776" width="7.7109375" style="12" customWidth="1"/>
    <col min="777" max="777" width="8.7109375" style="12" customWidth="1"/>
    <col min="778" max="1017" width="9.140625" style="12"/>
    <col min="1018" max="1018" width="18.140625" style="12" customWidth="1"/>
    <col min="1019" max="1019" width="15.85546875" style="12" customWidth="1"/>
    <col min="1020" max="1021" width="6.7109375" style="12" customWidth="1"/>
    <col min="1022" max="1022" width="5.7109375" style="12" customWidth="1"/>
    <col min="1023" max="1023" width="7" style="12" customWidth="1"/>
    <col min="1024" max="1024" width="5.7109375" style="12" customWidth="1"/>
    <col min="1025" max="1025" width="7.7109375" style="12" customWidth="1"/>
    <col min="1026" max="1026" width="8.7109375" style="12" customWidth="1"/>
    <col min="1027" max="1027" width="7.7109375" style="12" customWidth="1"/>
    <col min="1028" max="1028" width="8.7109375" style="12" customWidth="1"/>
    <col min="1029" max="1029" width="16.28515625" style="12" customWidth="1"/>
    <col min="1030" max="1030" width="7.7109375" style="12" customWidth="1"/>
    <col min="1031" max="1031" width="8" style="12" customWidth="1"/>
    <col min="1032" max="1032" width="7.7109375" style="12" customWidth="1"/>
    <col min="1033" max="1033" width="8.7109375" style="12" customWidth="1"/>
    <col min="1034" max="1273" width="9.140625" style="12"/>
    <col min="1274" max="1274" width="18.140625" style="12" customWidth="1"/>
    <col min="1275" max="1275" width="15.85546875" style="12" customWidth="1"/>
    <col min="1276" max="1277" width="6.7109375" style="12" customWidth="1"/>
    <col min="1278" max="1278" width="5.7109375" style="12" customWidth="1"/>
    <col min="1279" max="1279" width="7" style="12" customWidth="1"/>
    <col min="1280" max="1280" width="5.7109375" style="12" customWidth="1"/>
    <col min="1281" max="1281" width="7.7109375" style="12" customWidth="1"/>
    <col min="1282" max="1282" width="8.7109375" style="12" customWidth="1"/>
    <col min="1283" max="1283" width="7.7109375" style="12" customWidth="1"/>
    <col min="1284" max="1284" width="8.7109375" style="12" customWidth="1"/>
    <col min="1285" max="1285" width="16.28515625" style="12" customWidth="1"/>
    <col min="1286" max="1286" width="7.7109375" style="12" customWidth="1"/>
    <col min="1287" max="1287" width="8" style="12" customWidth="1"/>
    <col min="1288" max="1288" width="7.7109375" style="12" customWidth="1"/>
    <col min="1289" max="1289" width="8.7109375" style="12" customWidth="1"/>
    <col min="1290" max="1529" width="9.140625" style="12"/>
    <col min="1530" max="1530" width="18.140625" style="12" customWidth="1"/>
    <col min="1531" max="1531" width="15.85546875" style="12" customWidth="1"/>
    <col min="1532" max="1533" width="6.7109375" style="12" customWidth="1"/>
    <col min="1534" max="1534" width="5.7109375" style="12" customWidth="1"/>
    <col min="1535" max="1535" width="7" style="12" customWidth="1"/>
    <col min="1536" max="1536" width="5.7109375" style="12" customWidth="1"/>
    <col min="1537" max="1537" width="7.7109375" style="12" customWidth="1"/>
    <col min="1538" max="1538" width="8.7109375" style="12" customWidth="1"/>
    <col min="1539" max="1539" width="7.7109375" style="12" customWidth="1"/>
    <col min="1540" max="1540" width="8.7109375" style="12" customWidth="1"/>
    <col min="1541" max="1541" width="16.28515625" style="12" customWidth="1"/>
    <col min="1542" max="1542" width="7.7109375" style="12" customWidth="1"/>
    <col min="1543" max="1543" width="8" style="12" customWidth="1"/>
    <col min="1544" max="1544" width="7.7109375" style="12" customWidth="1"/>
    <col min="1545" max="1545" width="8.7109375" style="12" customWidth="1"/>
    <col min="1546" max="1785" width="9.140625" style="12"/>
    <col min="1786" max="1786" width="18.140625" style="12" customWidth="1"/>
    <col min="1787" max="1787" width="15.85546875" style="12" customWidth="1"/>
    <col min="1788" max="1789" width="6.7109375" style="12" customWidth="1"/>
    <col min="1790" max="1790" width="5.7109375" style="12" customWidth="1"/>
    <col min="1791" max="1791" width="7" style="12" customWidth="1"/>
    <col min="1792" max="1792" width="5.7109375" style="12" customWidth="1"/>
    <col min="1793" max="1793" width="7.7109375" style="12" customWidth="1"/>
    <col min="1794" max="1794" width="8.7109375" style="12" customWidth="1"/>
    <col min="1795" max="1795" width="7.7109375" style="12" customWidth="1"/>
    <col min="1796" max="1796" width="8.7109375" style="12" customWidth="1"/>
    <col min="1797" max="1797" width="16.28515625" style="12" customWidth="1"/>
    <col min="1798" max="1798" width="7.7109375" style="12" customWidth="1"/>
    <col min="1799" max="1799" width="8" style="12" customWidth="1"/>
    <col min="1800" max="1800" width="7.7109375" style="12" customWidth="1"/>
    <col min="1801" max="1801" width="8.7109375" style="12" customWidth="1"/>
    <col min="1802" max="2041" width="9.140625" style="12"/>
    <col min="2042" max="2042" width="18.140625" style="12" customWidth="1"/>
    <col min="2043" max="2043" width="15.85546875" style="12" customWidth="1"/>
    <col min="2044" max="2045" width="6.7109375" style="12" customWidth="1"/>
    <col min="2046" max="2046" width="5.7109375" style="12" customWidth="1"/>
    <col min="2047" max="2047" width="7" style="12" customWidth="1"/>
    <col min="2048" max="2048" width="5.7109375" style="12" customWidth="1"/>
    <col min="2049" max="2049" width="7.7109375" style="12" customWidth="1"/>
    <col min="2050" max="2050" width="8.7109375" style="12" customWidth="1"/>
    <col min="2051" max="2051" width="7.7109375" style="12" customWidth="1"/>
    <col min="2052" max="2052" width="8.7109375" style="12" customWidth="1"/>
    <col min="2053" max="2053" width="16.28515625" style="12" customWidth="1"/>
    <col min="2054" max="2054" width="7.7109375" style="12" customWidth="1"/>
    <col min="2055" max="2055" width="8" style="12" customWidth="1"/>
    <col min="2056" max="2056" width="7.7109375" style="12" customWidth="1"/>
    <col min="2057" max="2057" width="8.7109375" style="12" customWidth="1"/>
    <col min="2058" max="2297" width="9.140625" style="12"/>
    <col min="2298" max="2298" width="18.140625" style="12" customWidth="1"/>
    <col min="2299" max="2299" width="15.85546875" style="12" customWidth="1"/>
    <col min="2300" max="2301" width="6.7109375" style="12" customWidth="1"/>
    <col min="2302" max="2302" width="5.7109375" style="12" customWidth="1"/>
    <col min="2303" max="2303" width="7" style="12" customWidth="1"/>
    <col min="2304" max="2304" width="5.7109375" style="12" customWidth="1"/>
    <col min="2305" max="2305" width="7.7109375" style="12" customWidth="1"/>
    <col min="2306" max="2306" width="8.7109375" style="12" customWidth="1"/>
    <col min="2307" max="2307" width="7.7109375" style="12" customWidth="1"/>
    <col min="2308" max="2308" width="8.7109375" style="12" customWidth="1"/>
    <col min="2309" max="2309" width="16.28515625" style="12" customWidth="1"/>
    <col min="2310" max="2310" width="7.7109375" style="12" customWidth="1"/>
    <col min="2311" max="2311" width="8" style="12" customWidth="1"/>
    <col min="2312" max="2312" width="7.7109375" style="12" customWidth="1"/>
    <col min="2313" max="2313" width="8.7109375" style="12" customWidth="1"/>
    <col min="2314" max="2553" width="9.140625" style="12"/>
    <col min="2554" max="2554" width="18.140625" style="12" customWidth="1"/>
    <col min="2555" max="2555" width="15.85546875" style="12" customWidth="1"/>
    <col min="2556" max="2557" width="6.7109375" style="12" customWidth="1"/>
    <col min="2558" max="2558" width="5.7109375" style="12" customWidth="1"/>
    <col min="2559" max="2559" width="7" style="12" customWidth="1"/>
    <col min="2560" max="2560" width="5.7109375" style="12" customWidth="1"/>
    <col min="2561" max="2561" width="7.7109375" style="12" customWidth="1"/>
    <col min="2562" max="2562" width="8.7109375" style="12" customWidth="1"/>
    <col min="2563" max="2563" width="7.7109375" style="12" customWidth="1"/>
    <col min="2564" max="2564" width="8.7109375" style="12" customWidth="1"/>
    <col min="2565" max="2565" width="16.28515625" style="12" customWidth="1"/>
    <col min="2566" max="2566" width="7.7109375" style="12" customWidth="1"/>
    <col min="2567" max="2567" width="8" style="12" customWidth="1"/>
    <col min="2568" max="2568" width="7.7109375" style="12" customWidth="1"/>
    <col min="2569" max="2569" width="8.7109375" style="12" customWidth="1"/>
    <col min="2570" max="2809" width="9.140625" style="12"/>
    <col min="2810" max="2810" width="18.140625" style="12" customWidth="1"/>
    <col min="2811" max="2811" width="15.85546875" style="12" customWidth="1"/>
    <col min="2812" max="2813" width="6.7109375" style="12" customWidth="1"/>
    <col min="2814" max="2814" width="5.7109375" style="12" customWidth="1"/>
    <col min="2815" max="2815" width="7" style="12" customWidth="1"/>
    <col min="2816" max="2816" width="5.7109375" style="12" customWidth="1"/>
    <col min="2817" max="2817" width="7.7109375" style="12" customWidth="1"/>
    <col min="2818" max="2818" width="8.7109375" style="12" customWidth="1"/>
    <col min="2819" max="2819" width="7.7109375" style="12" customWidth="1"/>
    <col min="2820" max="2820" width="8.7109375" style="12" customWidth="1"/>
    <col min="2821" max="2821" width="16.28515625" style="12" customWidth="1"/>
    <col min="2822" max="2822" width="7.7109375" style="12" customWidth="1"/>
    <col min="2823" max="2823" width="8" style="12" customWidth="1"/>
    <col min="2824" max="2824" width="7.7109375" style="12" customWidth="1"/>
    <col min="2825" max="2825" width="8.7109375" style="12" customWidth="1"/>
    <col min="2826" max="3065" width="9.140625" style="12"/>
    <col min="3066" max="3066" width="18.140625" style="12" customWidth="1"/>
    <col min="3067" max="3067" width="15.85546875" style="12" customWidth="1"/>
    <col min="3068" max="3069" width="6.7109375" style="12" customWidth="1"/>
    <col min="3070" max="3070" width="5.7109375" style="12" customWidth="1"/>
    <col min="3071" max="3071" width="7" style="12" customWidth="1"/>
    <col min="3072" max="3072" width="5.7109375" style="12" customWidth="1"/>
    <col min="3073" max="3073" width="7.7109375" style="12" customWidth="1"/>
    <col min="3074" max="3074" width="8.7109375" style="12" customWidth="1"/>
    <col min="3075" max="3075" width="7.7109375" style="12" customWidth="1"/>
    <col min="3076" max="3076" width="8.7109375" style="12" customWidth="1"/>
    <col min="3077" max="3077" width="16.28515625" style="12" customWidth="1"/>
    <col min="3078" max="3078" width="7.7109375" style="12" customWidth="1"/>
    <col min="3079" max="3079" width="8" style="12" customWidth="1"/>
    <col min="3080" max="3080" width="7.7109375" style="12" customWidth="1"/>
    <col min="3081" max="3081" width="8.7109375" style="12" customWidth="1"/>
    <col min="3082" max="3321" width="9.140625" style="12"/>
    <col min="3322" max="3322" width="18.140625" style="12" customWidth="1"/>
    <col min="3323" max="3323" width="15.85546875" style="12" customWidth="1"/>
    <col min="3324" max="3325" width="6.7109375" style="12" customWidth="1"/>
    <col min="3326" max="3326" width="5.7109375" style="12" customWidth="1"/>
    <col min="3327" max="3327" width="7" style="12" customWidth="1"/>
    <col min="3328" max="3328" width="5.7109375" style="12" customWidth="1"/>
    <col min="3329" max="3329" width="7.7109375" style="12" customWidth="1"/>
    <col min="3330" max="3330" width="8.7109375" style="12" customWidth="1"/>
    <col min="3331" max="3331" width="7.7109375" style="12" customWidth="1"/>
    <col min="3332" max="3332" width="8.7109375" style="12" customWidth="1"/>
    <col min="3333" max="3333" width="16.28515625" style="12" customWidth="1"/>
    <col min="3334" max="3334" width="7.7109375" style="12" customWidth="1"/>
    <col min="3335" max="3335" width="8" style="12" customWidth="1"/>
    <col min="3336" max="3336" width="7.7109375" style="12" customWidth="1"/>
    <col min="3337" max="3337" width="8.7109375" style="12" customWidth="1"/>
    <col min="3338" max="3577" width="9.140625" style="12"/>
    <col min="3578" max="3578" width="18.140625" style="12" customWidth="1"/>
    <col min="3579" max="3579" width="15.85546875" style="12" customWidth="1"/>
    <col min="3580" max="3581" width="6.7109375" style="12" customWidth="1"/>
    <col min="3582" max="3582" width="5.7109375" style="12" customWidth="1"/>
    <col min="3583" max="3583" width="7" style="12" customWidth="1"/>
    <col min="3584" max="3584" width="5.7109375" style="12" customWidth="1"/>
    <col min="3585" max="3585" width="7.7109375" style="12" customWidth="1"/>
    <col min="3586" max="3586" width="8.7109375" style="12" customWidth="1"/>
    <col min="3587" max="3587" width="7.7109375" style="12" customWidth="1"/>
    <col min="3588" max="3588" width="8.7109375" style="12" customWidth="1"/>
    <col min="3589" max="3589" width="16.28515625" style="12" customWidth="1"/>
    <col min="3590" max="3590" width="7.7109375" style="12" customWidth="1"/>
    <col min="3591" max="3591" width="8" style="12" customWidth="1"/>
    <col min="3592" max="3592" width="7.7109375" style="12" customWidth="1"/>
    <col min="3593" max="3593" width="8.7109375" style="12" customWidth="1"/>
    <col min="3594" max="3833" width="9.140625" style="12"/>
    <col min="3834" max="3834" width="18.140625" style="12" customWidth="1"/>
    <col min="3835" max="3835" width="15.85546875" style="12" customWidth="1"/>
    <col min="3836" max="3837" width="6.7109375" style="12" customWidth="1"/>
    <col min="3838" max="3838" width="5.7109375" style="12" customWidth="1"/>
    <col min="3839" max="3839" width="7" style="12" customWidth="1"/>
    <col min="3840" max="3840" width="5.7109375" style="12" customWidth="1"/>
    <col min="3841" max="3841" width="7.7109375" style="12" customWidth="1"/>
    <col min="3842" max="3842" width="8.7109375" style="12" customWidth="1"/>
    <col min="3843" max="3843" width="7.7109375" style="12" customWidth="1"/>
    <col min="3844" max="3844" width="8.7109375" style="12" customWidth="1"/>
    <col min="3845" max="3845" width="16.28515625" style="12" customWidth="1"/>
    <col min="3846" max="3846" width="7.7109375" style="12" customWidth="1"/>
    <col min="3847" max="3847" width="8" style="12" customWidth="1"/>
    <col min="3848" max="3848" width="7.7109375" style="12" customWidth="1"/>
    <col min="3849" max="3849" width="8.7109375" style="12" customWidth="1"/>
    <col min="3850" max="4089" width="9.140625" style="12"/>
    <col min="4090" max="4090" width="18.140625" style="12" customWidth="1"/>
    <col min="4091" max="4091" width="15.85546875" style="12" customWidth="1"/>
    <col min="4092" max="4093" width="6.7109375" style="12" customWidth="1"/>
    <col min="4094" max="4094" width="5.7109375" style="12" customWidth="1"/>
    <col min="4095" max="4095" width="7" style="12" customWidth="1"/>
    <col min="4096" max="4096" width="5.7109375" style="12" customWidth="1"/>
    <col min="4097" max="4097" width="7.7109375" style="12" customWidth="1"/>
    <col min="4098" max="4098" width="8.7109375" style="12" customWidth="1"/>
    <col min="4099" max="4099" width="7.7109375" style="12" customWidth="1"/>
    <col min="4100" max="4100" width="8.7109375" style="12" customWidth="1"/>
    <col min="4101" max="4101" width="16.28515625" style="12" customWidth="1"/>
    <col min="4102" max="4102" width="7.7109375" style="12" customWidth="1"/>
    <col min="4103" max="4103" width="8" style="12" customWidth="1"/>
    <col min="4104" max="4104" width="7.7109375" style="12" customWidth="1"/>
    <col min="4105" max="4105" width="8.7109375" style="12" customWidth="1"/>
    <col min="4106" max="4345" width="9.140625" style="12"/>
    <col min="4346" max="4346" width="18.140625" style="12" customWidth="1"/>
    <col min="4347" max="4347" width="15.85546875" style="12" customWidth="1"/>
    <col min="4348" max="4349" width="6.7109375" style="12" customWidth="1"/>
    <col min="4350" max="4350" width="5.7109375" style="12" customWidth="1"/>
    <col min="4351" max="4351" width="7" style="12" customWidth="1"/>
    <col min="4352" max="4352" width="5.7109375" style="12" customWidth="1"/>
    <col min="4353" max="4353" width="7.7109375" style="12" customWidth="1"/>
    <col min="4354" max="4354" width="8.7109375" style="12" customWidth="1"/>
    <col min="4355" max="4355" width="7.7109375" style="12" customWidth="1"/>
    <col min="4356" max="4356" width="8.7109375" style="12" customWidth="1"/>
    <col min="4357" max="4357" width="16.28515625" style="12" customWidth="1"/>
    <col min="4358" max="4358" width="7.7109375" style="12" customWidth="1"/>
    <col min="4359" max="4359" width="8" style="12" customWidth="1"/>
    <col min="4360" max="4360" width="7.7109375" style="12" customWidth="1"/>
    <col min="4361" max="4361" width="8.7109375" style="12" customWidth="1"/>
    <col min="4362" max="4601" width="9.140625" style="12"/>
    <col min="4602" max="4602" width="18.140625" style="12" customWidth="1"/>
    <col min="4603" max="4603" width="15.85546875" style="12" customWidth="1"/>
    <col min="4604" max="4605" width="6.7109375" style="12" customWidth="1"/>
    <col min="4606" max="4606" width="5.7109375" style="12" customWidth="1"/>
    <col min="4607" max="4607" width="7" style="12" customWidth="1"/>
    <col min="4608" max="4608" width="5.7109375" style="12" customWidth="1"/>
    <col min="4609" max="4609" width="7.7109375" style="12" customWidth="1"/>
    <col min="4610" max="4610" width="8.7109375" style="12" customWidth="1"/>
    <col min="4611" max="4611" width="7.7109375" style="12" customWidth="1"/>
    <col min="4612" max="4612" width="8.7109375" style="12" customWidth="1"/>
    <col min="4613" max="4613" width="16.28515625" style="12" customWidth="1"/>
    <col min="4614" max="4614" width="7.7109375" style="12" customWidth="1"/>
    <col min="4615" max="4615" width="8" style="12" customWidth="1"/>
    <col min="4616" max="4616" width="7.7109375" style="12" customWidth="1"/>
    <col min="4617" max="4617" width="8.7109375" style="12" customWidth="1"/>
    <col min="4618" max="4857" width="9.140625" style="12"/>
    <col min="4858" max="4858" width="18.140625" style="12" customWidth="1"/>
    <col min="4859" max="4859" width="15.85546875" style="12" customWidth="1"/>
    <col min="4860" max="4861" width="6.7109375" style="12" customWidth="1"/>
    <col min="4862" max="4862" width="5.7109375" style="12" customWidth="1"/>
    <col min="4863" max="4863" width="7" style="12" customWidth="1"/>
    <col min="4864" max="4864" width="5.7109375" style="12" customWidth="1"/>
    <col min="4865" max="4865" width="7.7109375" style="12" customWidth="1"/>
    <col min="4866" max="4866" width="8.7109375" style="12" customWidth="1"/>
    <col min="4867" max="4867" width="7.7109375" style="12" customWidth="1"/>
    <col min="4868" max="4868" width="8.7109375" style="12" customWidth="1"/>
    <col min="4869" max="4869" width="16.28515625" style="12" customWidth="1"/>
    <col min="4870" max="4870" width="7.7109375" style="12" customWidth="1"/>
    <col min="4871" max="4871" width="8" style="12" customWidth="1"/>
    <col min="4872" max="4872" width="7.7109375" style="12" customWidth="1"/>
    <col min="4873" max="4873" width="8.7109375" style="12" customWidth="1"/>
    <col min="4874" max="5113" width="9.140625" style="12"/>
    <col min="5114" max="5114" width="18.140625" style="12" customWidth="1"/>
    <col min="5115" max="5115" width="15.85546875" style="12" customWidth="1"/>
    <col min="5116" max="5117" width="6.7109375" style="12" customWidth="1"/>
    <col min="5118" max="5118" width="5.7109375" style="12" customWidth="1"/>
    <col min="5119" max="5119" width="7" style="12" customWidth="1"/>
    <col min="5120" max="5120" width="5.7109375" style="12" customWidth="1"/>
    <col min="5121" max="5121" width="7.7109375" style="12" customWidth="1"/>
    <col min="5122" max="5122" width="8.7109375" style="12" customWidth="1"/>
    <col min="5123" max="5123" width="7.7109375" style="12" customWidth="1"/>
    <col min="5124" max="5124" width="8.7109375" style="12" customWidth="1"/>
    <col min="5125" max="5125" width="16.28515625" style="12" customWidth="1"/>
    <col min="5126" max="5126" width="7.7109375" style="12" customWidth="1"/>
    <col min="5127" max="5127" width="8" style="12" customWidth="1"/>
    <col min="5128" max="5128" width="7.7109375" style="12" customWidth="1"/>
    <col min="5129" max="5129" width="8.7109375" style="12" customWidth="1"/>
    <col min="5130" max="5369" width="9.140625" style="12"/>
    <col min="5370" max="5370" width="18.140625" style="12" customWidth="1"/>
    <col min="5371" max="5371" width="15.85546875" style="12" customWidth="1"/>
    <col min="5372" max="5373" width="6.7109375" style="12" customWidth="1"/>
    <col min="5374" max="5374" width="5.7109375" style="12" customWidth="1"/>
    <col min="5375" max="5375" width="7" style="12" customWidth="1"/>
    <col min="5376" max="5376" width="5.7109375" style="12" customWidth="1"/>
    <col min="5377" max="5377" width="7.7109375" style="12" customWidth="1"/>
    <col min="5378" max="5378" width="8.7109375" style="12" customWidth="1"/>
    <col min="5379" max="5379" width="7.7109375" style="12" customWidth="1"/>
    <col min="5380" max="5380" width="8.7109375" style="12" customWidth="1"/>
    <col min="5381" max="5381" width="16.28515625" style="12" customWidth="1"/>
    <col min="5382" max="5382" width="7.7109375" style="12" customWidth="1"/>
    <col min="5383" max="5383" width="8" style="12" customWidth="1"/>
    <col min="5384" max="5384" width="7.7109375" style="12" customWidth="1"/>
    <col min="5385" max="5385" width="8.7109375" style="12" customWidth="1"/>
    <col min="5386" max="5625" width="9.140625" style="12"/>
    <col min="5626" max="5626" width="18.140625" style="12" customWidth="1"/>
    <col min="5627" max="5627" width="15.85546875" style="12" customWidth="1"/>
    <col min="5628" max="5629" width="6.7109375" style="12" customWidth="1"/>
    <col min="5630" max="5630" width="5.7109375" style="12" customWidth="1"/>
    <col min="5631" max="5631" width="7" style="12" customWidth="1"/>
    <col min="5632" max="5632" width="5.7109375" style="12" customWidth="1"/>
    <col min="5633" max="5633" width="7.7109375" style="12" customWidth="1"/>
    <col min="5634" max="5634" width="8.7109375" style="12" customWidth="1"/>
    <col min="5635" max="5635" width="7.7109375" style="12" customWidth="1"/>
    <col min="5636" max="5636" width="8.7109375" style="12" customWidth="1"/>
    <col min="5637" max="5637" width="16.28515625" style="12" customWidth="1"/>
    <col min="5638" max="5638" width="7.7109375" style="12" customWidth="1"/>
    <col min="5639" max="5639" width="8" style="12" customWidth="1"/>
    <col min="5640" max="5640" width="7.7109375" style="12" customWidth="1"/>
    <col min="5641" max="5641" width="8.7109375" style="12" customWidth="1"/>
    <col min="5642" max="5881" width="9.140625" style="12"/>
    <col min="5882" max="5882" width="18.140625" style="12" customWidth="1"/>
    <col min="5883" max="5883" width="15.85546875" style="12" customWidth="1"/>
    <col min="5884" max="5885" width="6.7109375" style="12" customWidth="1"/>
    <col min="5886" max="5886" width="5.7109375" style="12" customWidth="1"/>
    <col min="5887" max="5887" width="7" style="12" customWidth="1"/>
    <col min="5888" max="5888" width="5.7109375" style="12" customWidth="1"/>
    <col min="5889" max="5889" width="7.7109375" style="12" customWidth="1"/>
    <col min="5890" max="5890" width="8.7109375" style="12" customWidth="1"/>
    <col min="5891" max="5891" width="7.7109375" style="12" customWidth="1"/>
    <col min="5892" max="5892" width="8.7109375" style="12" customWidth="1"/>
    <col min="5893" max="5893" width="16.28515625" style="12" customWidth="1"/>
    <col min="5894" max="5894" width="7.7109375" style="12" customWidth="1"/>
    <col min="5895" max="5895" width="8" style="12" customWidth="1"/>
    <col min="5896" max="5896" width="7.7109375" style="12" customWidth="1"/>
    <col min="5897" max="5897" width="8.7109375" style="12" customWidth="1"/>
    <col min="5898" max="6137" width="9.140625" style="12"/>
    <col min="6138" max="6138" width="18.140625" style="12" customWidth="1"/>
    <col min="6139" max="6139" width="15.85546875" style="12" customWidth="1"/>
    <col min="6140" max="6141" width="6.7109375" style="12" customWidth="1"/>
    <col min="6142" max="6142" width="5.7109375" style="12" customWidth="1"/>
    <col min="6143" max="6143" width="7" style="12" customWidth="1"/>
    <col min="6144" max="6144" width="5.7109375" style="12" customWidth="1"/>
    <col min="6145" max="6145" width="7.7109375" style="12" customWidth="1"/>
    <col min="6146" max="6146" width="8.7109375" style="12" customWidth="1"/>
    <col min="6147" max="6147" width="7.7109375" style="12" customWidth="1"/>
    <col min="6148" max="6148" width="8.7109375" style="12" customWidth="1"/>
    <col min="6149" max="6149" width="16.28515625" style="12" customWidth="1"/>
    <col min="6150" max="6150" width="7.7109375" style="12" customWidth="1"/>
    <col min="6151" max="6151" width="8" style="12" customWidth="1"/>
    <col min="6152" max="6152" width="7.7109375" style="12" customWidth="1"/>
    <col min="6153" max="6153" width="8.7109375" style="12" customWidth="1"/>
    <col min="6154" max="6393" width="9.140625" style="12"/>
    <col min="6394" max="6394" width="18.140625" style="12" customWidth="1"/>
    <col min="6395" max="6395" width="15.85546875" style="12" customWidth="1"/>
    <col min="6396" max="6397" width="6.7109375" style="12" customWidth="1"/>
    <col min="6398" max="6398" width="5.7109375" style="12" customWidth="1"/>
    <col min="6399" max="6399" width="7" style="12" customWidth="1"/>
    <col min="6400" max="6400" width="5.7109375" style="12" customWidth="1"/>
    <col min="6401" max="6401" width="7.7109375" style="12" customWidth="1"/>
    <col min="6402" max="6402" width="8.7109375" style="12" customWidth="1"/>
    <col min="6403" max="6403" width="7.7109375" style="12" customWidth="1"/>
    <col min="6404" max="6404" width="8.7109375" style="12" customWidth="1"/>
    <col min="6405" max="6405" width="16.28515625" style="12" customWidth="1"/>
    <col min="6406" max="6406" width="7.7109375" style="12" customWidth="1"/>
    <col min="6407" max="6407" width="8" style="12" customWidth="1"/>
    <col min="6408" max="6408" width="7.7109375" style="12" customWidth="1"/>
    <col min="6409" max="6409" width="8.7109375" style="12" customWidth="1"/>
    <col min="6410" max="6649" width="9.140625" style="12"/>
    <col min="6650" max="6650" width="18.140625" style="12" customWidth="1"/>
    <col min="6651" max="6651" width="15.85546875" style="12" customWidth="1"/>
    <col min="6652" max="6653" width="6.7109375" style="12" customWidth="1"/>
    <col min="6654" max="6654" width="5.7109375" style="12" customWidth="1"/>
    <col min="6655" max="6655" width="7" style="12" customWidth="1"/>
    <col min="6656" max="6656" width="5.7109375" style="12" customWidth="1"/>
    <col min="6657" max="6657" width="7.7109375" style="12" customWidth="1"/>
    <col min="6658" max="6658" width="8.7109375" style="12" customWidth="1"/>
    <col min="6659" max="6659" width="7.7109375" style="12" customWidth="1"/>
    <col min="6660" max="6660" width="8.7109375" style="12" customWidth="1"/>
    <col min="6661" max="6661" width="16.28515625" style="12" customWidth="1"/>
    <col min="6662" max="6662" width="7.7109375" style="12" customWidth="1"/>
    <col min="6663" max="6663" width="8" style="12" customWidth="1"/>
    <col min="6664" max="6664" width="7.7109375" style="12" customWidth="1"/>
    <col min="6665" max="6665" width="8.7109375" style="12" customWidth="1"/>
    <col min="6666" max="6905" width="9.140625" style="12"/>
    <col min="6906" max="6906" width="18.140625" style="12" customWidth="1"/>
    <col min="6907" max="6907" width="15.85546875" style="12" customWidth="1"/>
    <col min="6908" max="6909" width="6.7109375" style="12" customWidth="1"/>
    <col min="6910" max="6910" width="5.7109375" style="12" customWidth="1"/>
    <col min="6911" max="6911" width="7" style="12" customWidth="1"/>
    <col min="6912" max="6912" width="5.7109375" style="12" customWidth="1"/>
    <col min="6913" max="6913" width="7.7109375" style="12" customWidth="1"/>
    <col min="6914" max="6914" width="8.7109375" style="12" customWidth="1"/>
    <col min="6915" max="6915" width="7.7109375" style="12" customWidth="1"/>
    <col min="6916" max="6916" width="8.7109375" style="12" customWidth="1"/>
    <col min="6917" max="6917" width="16.28515625" style="12" customWidth="1"/>
    <col min="6918" max="6918" width="7.7109375" style="12" customWidth="1"/>
    <col min="6919" max="6919" width="8" style="12" customWidth="1"/>
    <col min="6920" max="6920" width="7.7109375" style="12" customWidth="1"/>
    <col min="6921" max="6921" width="8.7109375" style="12" customWidth="1"/>
    <col min="6922" max="7161" width="9.140625" style="12"/>
    <col min="7162" max="7162" width="18.140625" style="12" customWidth="1"/>
    <col min="7163" max="7163" width="15.85546875" style="12" customWidth="1"/>
    <col min="7164" max="7165" width="6.7109375" style="12" customWidth="1"/>
    <col min="7166" max="7166" width="5.7109375" style="12" customWidth="1"/>
    <col min="7167" max="7167" width="7" style="12" customWidth="1"/>
    <col min="7168" max="7168" width="5.7109375" style="12" customWidth="1"/>
    <col min="7169" max="7169" width="7.7109375" style="12" customWidth="1"/>
    <col min="7170" max="7170" width="8.7109375" style="12" customWidth="1"/>
    <col min="7171" max="7171" width="7.7109375" style="12" customWidth="1"/>
    <col min="7172" max="7172" width="8.7109375" style="12" customWidth="1"/>
    <col min="7173" max="7173" width="16.28515625" style="12" customWidth="1"/>
    <col min="7174" max="7174" width="7.7109375" style="12" customWidth="1"/>
    <col min="7175" max="7175" width="8" style="12" customWidth="1"/>
    <col min="7176" max="7176" width="7.7109375" style="12" customWidth="1"/>
    <col min="7177" max="7177" width="8.7109375" style="12" customWidth="1"/>
    <col min="7178" max="7417" width="9.140625" style="12"/>
    <col min="7418" max="7418" width="18.140625" style="12" customWidth="1"/>
    <col min="7419" max="7419" width="15.85546875" style="12" customWidth="1"/>
    <col min="7420" max="7421" width="6.7109375" style="12" customWidth="1"/>
    <col min="7422" max="7422" width="5.7109375" style="12" customWidth="1"/>
    <col min="7423" max="7423" width="7" style="12" customWidth="1"/>
    <col min="7424" max="7424" width="5.7109375" style="12" customWidth="1"/>
    <col min="7425" max="7425" width="7.7109375" style="12" customWidth="1"/>
    <col min="7426" max="7426" width="8.7109375" style="12" customWidth="1"/>
    <col min="7427" max="7427" width="7.7109375" style="12" customWidth="1"/>
    <col min="7428" max="7428" width="8.7109375" style="12" customWidth="1"/>
    <col min="7429" max="7429" width="16.28515625" style="12" customWidth="1"/>
    <col min="7430" max="7430" width="7.7109375" style="12" customWidth="1"/>
    <col min="7431" max="7431" width="8" style="12" customWidth="1"/>
    <col min="7432" max="7432" width="7.7109375" style="12" customWidth="1"/>
    <col min="7433" max="7433" width="8.7109375" style="12" customWidth="1"/>
    <col min="7434" max="7673" width="9.140625" style="12"/>
    <col min="7674" max="7674" width="18.140625" style="12" customWidth="1"/>
    <col min="7675" max="7675" width="15.85546875" style="12" customWidth="1"/>
    <col min="7676" max="7677" width="6.7109375" style="12" customWidth="1"/>
    <col min="7678" max="7678" width="5.7109375" style="12" customWidth="1"/>
    <col min="7679" max="7679" width="7" style="12" customWidth="1"/>
    <col min="7680" max="7680" width="5.7109375" style="12" customWidth="1"/>
    <col min="7681" max="7681" width="7.7109375" style="12" customWidth="1"/>
    <col min="7682" max="7682" width="8.7109375" style="12" customWidth="1"/>
    <col min="7683" max="7683" width="7.7109375" style="12" customWidth="1"/>
    <col min="7684" max="7684" width="8.7109375" style="12" customWidth="1"/>
    <col min="7685" max="7685" width="16.28515625" style="12" customWidth="1"/>
    <col min="7686" max="7686" width="7.7109375" style="12" customWidth="1"/>
    <col min="7687" max="7687" width="8" style="12" customWidth="1"/>
    <col min="7688" max="7688" width="7.7109375" style="12" customWidth="1"/>
    <col min="7689" max="7689" width="8.7109375" style="12" customWidth="1"/>
    <col min="7690" max="7929" width="9.140625" style="12"/>
    <col min="7930" max="7930" width="18.140625" style="12" customWidth="1"/>
    <col min="7931" max="7931" width="15.85546875" style="12" customWidth="1"/>
    <col min="7932" max="7933" width="6.7109375" style="12" customWidth="1"/>
    <col min="7934" max="7934" width="5.7109375" style="12" customWidth="1"/>
    <col min="7935" max="7935" width="7" style="12" customWidth="1"/>
    <col min="7936" max="7936" width="5.7109375" style="12" customWidth="1"/>
    <col min="7937" max="7937" width="7.7109375" style="12" customWidth="1"/>
    <col min="7938" max="7938" width="8.7109375" style="12" customWidth="1"/>
    <col min="7939" max="7939" width="7.7109375" style="12" customWidth="1"/>
    <col min="7940" max="7940" width="8.7109375" style="12" customWidth="1"/>
    <col min="7941" max="7941" width="16.28515625" style="12" customWidth="1"/>
    <col min="7942" max="7942" width="7.7109375" style="12" customWidth="1"/>
    <col min="7943" max="7943" width="8" style="12" customWidth="1"/>
    <col min="7944" max="7944" width="7.7109375" style="12" customWidth="1"/>
    <col min="7945" max="7945" width="8.7109375" style="12" customWidth="1"/>
    <col min="7946" max="8185" width="9.140625" style="12"/>
    <col min="8186" max="8186" width="18.140625" style="12" customWidth="1"/>
    <col min="8187" max="8187" width="15.85546875" style="12" customWidth="1"/>
    <col min="8188" max="8189" width="6.7109375" style="12" customWidth="1"/>
    <col min="8190" max="8190" width="5.7109375" style="12" customWidth="1"/>
    <col min="8191" max="8191" width="7" style="12" customWidth="1"/>
    <col min="8192" max="8192" width="5.7109375" style="12" customWidth="1"/>
    <col min="8193" max="8193" width="7.7109375" style="12" customWidth="1"/>
    <col min="8194" max="8194" width="8.7109375" style="12" customWidth="1"/>
    <col min="8195" max="8195" width="7.7109375" style="12" customWidth="1"/>
    <col min="8196" max="8196" width="8.7109375" style="12" customWidth="1"/>
    <col min="8197" max="8197" width="16.28515625" style="12" customWidth="1"/>
    <col min="8198" max="8198" width="7.7109375" style="12" customWidth="1"/>
    <col min="8199" max="8199" width="8" style="12" customWidth="1"/>
    <col min="8200" max="8200" width="7.7109375" style="12" customWidth="1"/>
    <col min="8201" max="8201" width="8.7109375" style="12" customWidth="1"/>
    <col min="8202" max="8441" width="9.140625" style="12"/>
    <col min="8442" max="8442" width="18.140625" style="12" customWidth="1"/>
    <col min="8443" max="8443" width="15.85546875" style="12" customWidth="1"/>
    <col min="8444" max="8445" width="6.7109375" style="12" customWidth="1"/>
    <col min="8446" max="8446" width="5.7109375" style="12" customWidth="1"/>
    <col min="8447" max="8447" width="7" style="12" customWidth="1"/>
    <col min="8448" max="8448" width="5.7109375" style="12" customWidth="1"/>
    <col min="8449" max="8449" width="7.7109375" style="12" customWidth="1"/>
    <col min="8450" max="8450" width="8.7109375" style="12" customWidth="1"/>
    <col min="8451" max="8451" width="7.7109375" style="12" customWidth="1"/>
    <col min="8452" max="8452" width="8.7109375" style="12" customWidth="1"/>
    <col min="8453" max="8453" width="16.28515625" style="12" customWidth="1"/>
    <col min="8454" max="8454" width="7.7109375" style="12" customWidth="1"/>
    <col min="8455" max="8455" width="8" style="12" customWidth="1"/>
    <col min="8456" max="8456" width="7.7109375" style="12" customWidth="1"/>
    <col min="8457" max="8457" width="8.7109375" style="12" customWidth="1"/>
    <col min="8458" max="8697" width="9.140625" style="12"/>
    <col min="8698" max="8698" width="18.140625" style="12" customWidth="1"/>
    <col min="8699" max="8699" width="15.85546875" style="12" customWidth="1"/>
    <col min="8700" max="8701" width="6.7109375" style="12" customWidth="1"/>
    <col min="8702" max="8702" width="5.7109375" style="12" customWidth="1"/>
    <col min="8703" max="8703" width="7" style="12" customWidth="1"/>
    <col min="8704" max="8704" width="5.7109375" style="12" customWidth="1"/>
    <col min="8705" max="8705" width="7.7109375" style="12" customWidth="1"/>
    <col min="8706" max="8706" width="8.7109375" style="12" customWidth="1"/>
    <col min="8707" max="8707" width="7.7109375" style="12" customWidth="1"/>
    <col min="8708" max="8708" width="8.7109375" style="12" customWidth="1"/>
    <col min="8709" max="8709" width="16.28515625" style="12" customWidth="1"/>
    <col min="8710" max="8710" width="7.7109375" style="12" customWidth="1"/>
    <col min="8711" max="8711" width="8" style="12" customWidth="1"/>
    <col min="8712" max="8712" width="7.7109375" style="12" customWidth="1"/>
    <col min="8713" max="8713" width="8.7109375" style="12" customWidth="1"/>
    <col min="8714" max="8953" width="9.140625" style="12"/>
    <col min="8954" max="8954" width="18.140625" style="12" customWidth="1"/>
    <col min="8955" max="8955" width="15.85546875" style="12" customWidth="1"/>
    <col min="8956" max="8957" width="6.7109375" style="12" customWidth="1"/>
    <col min="8958" max="8958" width="5.7109375" style="12" customWidth="1"/>
    <col min="8959" max="8959" width="7" style="12" customWidth="1"/>
    <col min="8960" max="8960" width="5.7109375" style="12" customWidth="1"/>
    <col min="8961" max="8961" width="7.7109375" style="12" customWidth="1"/>
    <col min="8962" max="8962" width="8.7109375" style="12" customWidth="1"/>
    <col min="8963" max="8963" width="7.7109375" style="12" customWidth="1"/>
    <col min="8964" max="8964" width="8.7109375" style="12" customWidth="1"/>
    <col min="8965" max="8965" width="16.28515625" style="12" customWidth="1"/>
    <col min="8966" max="8966" width="7.7109375" style="12" customWidth="1"/>
    <col min="8967" max="8967" width="8" style="12" customWidth="1"/>
    <col min="8968" max="8968" width="7.7109375" style="12" customWidth="1"/>
    <col min="8969" max="8969" width="8.7109375" style="12" customWidth="1"/>
    <col min="8970" max="9209" width="9.140625" style="12"/>
    <col min="9210" max="9210" width="18.140625" style="12" customWidth="1"/>
    <col min="9211" max="9211" width="15.85546875" style="12" customWidth="1"/>
    <col min="9212" max="9213" width="6.7109375" style="12" customWidth="1"/>
    <col min="9214" max="9214" width="5.7109375" style="12" customWidth="1"/>
    <col min="9215" max="9215" width="7" style="12" customWidth="1"/>
    <col min="9216" max="9216" width="5.7109375" style="12" customWidth="1"/>
    <col min="9217" max="9217" width="7.7109375" style="12" customWidth="1"/>
    <col min="9218" max="9218" width="8.7109375" style="12" customWidth="1"/>
    <col min="9219" max="9219" width="7.7109375" style="12" customWidth="1"/>
    <col min="9220" max="9220" width="8.7109375" style="12" customWidth="1"/>
    <col min="9221" max="9221" width="16.28515625" style="12" customWidth="1"/>
    <col min="9222" max="9222" width="7.7109375" style="12" customWidth="1"/>
    <col min="9223" max="9223" width="8" style="12" customWidth="1"/>
    <col min="9224" max="9224" width="7.7109375" style="12" customWidth="1"/>
    <col min="9225" max="9225" width="8.7109375" style="12" customWidth="1"/>
    <col min="9226" max="9465" width="9.140625" style="12"/>
    <col min="9466" max="9466" width="18.140625" style="12" customWidth="1"/>
    <col min="9467" max="9467" width="15.85546875" style="12" customWidth="1"/>
    <col min="9468" max="9469" width="6.7109375" style="12" customWidth="1"/>
    <col min="9470" max="9470" width="5.7109375" style="12" customWidth="1"/>
    <col min="9471" max="9471" width="7" style="12" customWidth="1"/>
    <col min="9472" max="9472" width="5.7109375" style="12" customWidth="1"/>
    <col min="9473" max="9473" width="7.7109375" style="12" customWidth="1"/>
    <col min="9474" max="9474" width="8.7109375" style="12" customWidth="1"/>
    <col min="9475" max="9475" width="7.7109375" style="12" customWidth="1"/>
    <col min="9476" max="9476" width="8.7109375" style="12" customWidth="1"/>
    <col min="9477" max="9477" width="16.28515625" style="12" customWidth="1"/>
    <col min="9478" max="9478" width="7.7109375" style="12" customWidth="1"/>
    <col min="9479" max="9479" width="8" style="12" customWidth="1"/>
    <col min="9480" max="9480" width="7.7109375" style="12" customWidth="1"/>
    <col min="9481" max="9481" width="8.7109375" style="12" customWidth="1"/>
    <col min="9482" max="9721" width="9.140625" style="12"/>
    <col min="9722" max="9722" width="18.140625" style="12" customWidth="1"/>
    <col min="9723" max="9723" width="15.85546875" style="12" customWidth="1"/>
    <col min="9724" max="9725" width="6.7109375" style="12" customWidth="1"/>
    <col min="9726" max="9726" width="5.7109375" style="12" customWidth="1"/>
    <col min="9727" max="9727" width="7" style="12" customWidth="1"/>
    <col min="9728" max="9728" width="5.7109375" style="12" customWidth="1"/>
    <col min="9729" max="9729" width="7.7109375" style="12" customWidth="1"/>
    <col min="9730" max="9730" width="8.7109375" style="12" customWidth="1"/>
    <col min="9731" max="9731" width="7.7109375" style="12" customWidth="1"/>
    <col min="9732" max="9732" width="8.7109375" style="12" customWidth="1"/>
    <col min="9733" max="9733" width="16.28515625" style="12" customWidth="1"/>
    <col min="9734" max="9734" width="7.7109375" style="12" customWidth="1"/>
    <col min="9735" max="9735" width="8" style="12" customWidth="1"/>
    <col min="9736" max="9736" width="7.7109375" style="12" customWidth="1"/>
    <col min="9737" max="9737" width="8.7109375" style="12" customWidth="1"/>
    <col min="9738" max="9977" width="9.140625" style="12"/>
    <col min="9978" max="9978" width="18.140625" style="12" customWidth="1"/>
    <col min="9979" max="9979" width="15.85546875" style="12" customWidth="1"/>
    <col min="9980" max="9981" width="6.7109375" style="12" customWidth="1"/>
    <col min="9982" max="9982" width="5.7109375" style="12" customWidth="1"/>
    <col min="9983" max="9983" width="7" style="12" customWidth="1"/>
    <col min="9984" max="9984" width="5.7109375" style="12" customWidth="1"/>
    <col min="9985" max="9985" width="7.7109375" style="12" customWidth="1"/>
    <col min="9986" max="9986" width="8.7109375" style="12" customWidth="1"/>
    <col min="9987" max="9987" width="7.7109375" style="12" customWidth="1"/>
    <col min="9988" max="9988" width="8.7109375" style="12" customWidth="1"/>
    <col min="9989" max="9989" width="16.28515625" style="12" customWidth="1"/>
    <col min="9990" max="9990" width="7.7109375" style="12" customWidth="1"/>
    <col min="9991" max="9991" width="8" style="12" customWidth="1"/>
    <col min="9992" max="9992" width="7.7109375" style="12" customWidth="1"/>
    <col min="9993" max="9993" width="8.7109375" style="12" customWidth="1"/>
    <col min="9994" max="10233" width="9.140625" style="12"/>
    <col min="10234" max="10234" width="18.140625" style="12" customWidth="1"/>
    <col min="10235" max="10235" width="15.85546875" style="12" customWidth="1"/>
    <col min="10236" max="10237" width="6.7109375" style="12" customWidth="1"/>
    <col min="10238" max="10238" width="5.7109375" style="12" customWidth="1"/>
    <col min="10239" max="10239" width="7" style="12" customWidth="1"/>
    <col min="10240" max="10240" width="5.7109375" style="12" customWidth="1"/>
    <col min="10241" max="10241" width="7.7109375" style="12" customWidth="1"/>
    <col min="10242" max="10242" width="8.7109375" style="12" customWidth="1"/>
    <col min="10243" max="10243" width="7.7109375" style="12" customWidth="1"/>
    <col min="10244" max="10244" width="8.7109375" style="12" customWidth="1"/>
    <col min="10245" max="10245" width="16.28515625" style="12" customWidth="1"/>
    <col min="10246" max="10246" width="7.7109375" style="12" customWidth="1"/>
    <col min="10247" max="10247" width="8" style="12" customWidth="1"/>
    <col min="10248" max="10248" width="7.7109375" style="12" customWidth="1"/>
    <col min="10249" max="10249" width="8.7109375" style="12" customWidth="1"/>
    <col min="10250" max="10489" width="9.140625" style="12"/>
    <col min="10490" max="10490" width="18.140625" style="12" customWidth="1"/>
    <col min="10491" max="10491" width="15.85546875" style="12" customWidth="1"/>
    <col min="10492" max="10493" width="6.7109375" style="12" customWidth="1"/>
    <col min="10494" max="10494" width="5.7109375" style="12" customWidth="1"/>
    <col min="10495" max="10495" width="7" style="12" customWidth="1"/>
    <col min="10496" max="10496" width="5.7109375" style="12" customWidth="1"/>
    <col min="10497" max="10497" width="7.7109375" style="12" customWidth="1"/>
    <col min="10498" max="10498" width="8.7109375" style="12" customWidth="1"/>
    <col min="10499" max="10499" width="7.7109375" style="12" customWidth="1"/>
    <col min="10500" max="10500" width="8.7109375" style="12" customWidth="1"/>
    <col min="10501" max="10501" width="16.28515625" style="12" customWidth="1"/>
    <col min="10502" max="10502" width="7.7109375" style="12" customWidth="1"/>
    <col min="10503" max="10503" width="8" style="12" customWidth="1"/>
    <col min="10504" max="10504" width="7.7109375" style="12" customWidth="1"/>
    <col min="10505" max="10505" width="8.7109375" style="12" customWidth="1"/>
    <col min="10506" max="10745" width="9.140625" style="12"/>
    <col min="10746" max="10746" width="18.140625" style="12" customWidth="1"/>
    <col min="10747" max="10747" width="15.85546875" style="12" customWidth="1"/>
    <col min="10748" max="10749" width="6.7109375" style="12" customWidth="1"/>
    <col min="10750" max="10750" width="5.7109375" style="12" customWidth="1"/>
    <col min="10751" max="10751" width="7" style="12" customWidth="1"/>
    <col min="10752" max="10752" width="5.7109375" style="12" customWidth="1"/>
    <col min="10753" max="10753" width="7.7109375" style="12" customWidth="1"/>
    <col min="10754" max="10754" width="8.7109375" style="12" customWidth="1"/>
    <col min="10755" max="10755" width="7.7109375" style="12" customWidth="1"/>
    <col min="10756" max="10756" width="8.7109375" style="12" customWidth="1"/>
    <col min="10757" max="10757" width="16.28515625" style="12" customWidth="1"/>
    <col min="10758" max="10758" width="7.7109375" style="12" customWidth="1"/>
    <col min="10759" max="10759" width="8" style="12" customWidth="1"/>
    <col min="10760" max="10760" width="7.7109375" style="12" customWidth="1"/>
    <col min="10761" max="10761" width="8.7109375" style="12" customWidth="1"/>
    <col min="10762" max="11001" width="9.140625" style="12"/>
    <col min="11002" max="11002" width="18.140625" style="12" customWidth="1"/>
    <col min="11003" max="11003" width="15.85546875" style="12" customWidth="1"/>
    <col min="11004" max="11005" width="6.7109375" style="12" customWidth="1"/>
    <col min="11006" max="11006" width="5.7109375" style="12" customWidth="1"/>
    <col min="11007" max="11007" width="7" style="12" customWidth="1"/>
    <col min="11008" max="11008" width="5.7109375" style="12" customWidth="1"/>
    <col min="11009" max="11009" width="7.7109375" style="12" customWidth="1"/>
    <col min="11010" max="11010" width="8.7109375" style="12" customWidth="1"/>
    <col min="11011" max="11011" width="7.7109375" style="12" customWidth="1"/>
    <col min="11012" max="11012" width="8.7109375" style="12" customWidth="1"/>
    <col min="11013" max="11013" width="16.28515625" style="12" customWidth="1"/>
    <col min="11014" max="11014" width="7.7109375" style="12" customWidth="1"/>
    <col min="11015" max="11015" width="8" style="12" customWidth="1"/>
    <col min="11016" max="11016" width="7.7109375" style="12" customWidth="1"/>
    <col min="11017" max="11017" width="8.7109375" style="12" customWidth="1"/>
    <col min="11018" max="11257" width="9.140625" style="12"/>
    <col min="11258" max="11258" width="18.140625" style="12" customWidth="1"/>
    <col min="11259" max="11259" width="15.85546875" style="12" customWidth="1"/>
    <col min="11260" max="11261" width="6.7109375" style="12" customWidth="1"/>
    <col min="11262" max="11262" width="5.7109375" style="12" customWidth="1"/>
    <col min="11263" max="11263" width="7" style="12" customWidth="1"/>
    <col min="11264" max="11264" width="5.7109375" style="12" customWidth="1"/>
    <col min="11265" max="11265" width="7.7109375" style="12" customWidth="1"/>
    <col min="11266" max="11266" width="8.7109375" style="12" customWidth="1"/>
    <col min="11267" max="11267" width="7.7109375" style="12" customWidth="1"/>
    <col min="11268" max="11268" width="8.7109375" style="12" customWidth="1"/>
    <col min="11269" max="11269" width="16.28515625" style="12" customWidth="1"/>
    <col min="11270" max="11270" width="7.7109375" style="12" customWidth="1"/>
    <col min="11271" max="11271" width="8" style="12" customWidth="1"/>
    <col min="11272" max="11272" width="7.7109375" style="12" customWidth="1"/>
    <col min="11273" max="11273" width="8.7109375" style="12" customWidth="1"/>
    <col min="11274" max="11513" width="9.140625" style="12"/>
    <col min="11514" max="11514" width="18.140625" style="12" customWidth="1"/>
    <col min="11515" max="11515" width="15.85546875" style="12" customWidth="1"/>
    <col min="11516" max="11517" width="6.7109375" style="12" customWidth="1"/>
    <col min="11518" max="11518" width="5.7109375" style="12" customWidth="1"/>
    <col min="11519" max="11519" width="7" style="12" customWidth="1"/>
    <col min="11520" max="11520" width="5.7109375" style="12" customWidth="1"/>
    <col min="11521" max="11521" width="7.7109375" style="12" customWidth="1"/>
    <col min="11522" max="11522" width="8.7109375" style="12" customWidth="1"/>
    <col min="11523" max="11523" width="7.7109375" style="12" customWidth="1"/>
    <col min="11524" max="11524" width="8.7109375" style="12" customWidth="1"/>
    <col min="11525" max="11525" width="16.28515625" style="12" customWidth="1"/>
    <col min="11526" max="11526" width="7.7109375" style="12" customWidth="1"/>
    <col min="11527" max="11527" width="8" style="12" customWidth="1"/>
    <col min="11528" max="11528" width="7.7109375" style="12" customWidth="1"/>
    <col min="11529" max="11529" width="8.7109375" style="12" customWidth="1"/>
    <col min="11530" max="11769" width="9.140625" style="12"/>
    <col min="11770" max="11770" width="18.140625" style="12" customWidth="1"/>
    <col min="11771" max="11771" width="15.85546875" style="12" customWidth="1"/>
    <col min="11772" max="11773" width="6.7109375" style="12" customWidth="1"/>
    <col min="11774" max="11774" width="5.7109375" style="12" customWidth="1"/>
    <col min="11775" max="11775" width="7" style="12" customWidth="1"/>
    <col min="11776" max="11776" width="5.7109375" style="12" customWidth="1"/>
    <col min="11777" max="11777" width="7.7109375" style="12" customWidth="1"/>
    <col min="11778" max="11778" width="8.7109375" style="12" customWidth="1"/>
    <col min="11779" max="11779" width="7.7109375" style="12" customWidth="1"/>
    <col min="11780" max="11780" width="8.7109375" style="12" customWidth="1"/>
    <col min="11781" max="11781" width="16.28515625" style="12" customWidth="1"/>
    <col min="11782" max="11782" width="7.7109375" style="12" customWidth="1"/>
    <col min="11783" max="11783" width="8" style="12" customWidth="1"/>
    <col min="11784" max="11784" width="7.7109375" style="12" customWidth="1"/>
    <col min="11785" max="11785" width="8.7109375" style="12" customWidth="1"/>
    <col min="11786" max="12025" width="9.140625" style="12"/>
    <col min="12026" max="12026" width="18.140625" style="12" customWidth="1"/>
    <col min="12027" max="12027" width="15.85546875" style="12" customWidth="1"/>
    <col min="12028" max="12029" width="6.7109375" style="12" customWidth="1"/>
    <col min="12030" max="12030" width="5.7109375" style="12" customWidth="1"/>
    <col min="12031" max="12031" width="7" style="12" customWidth="1"/>
    <col min="12032" max="12032" width="5.7109375" style="12" customWidth="1"/>
    <col min="12033" max="12033" width="7.7109375" style="12" customWidth="1"/>
    <col min="12034" max="12034" width="8.7109375" style="12" customWidth="1"/>
    <col min="12035" max="12035" width="7.7109375" style="12" customWidth="1"/>
    <col min="12036" max="12036" width="8.7109375" style="12" customWidth="1"/>
    <col min="12037" max="12037" width="16.28515625" style="12" customWidth="1"/>
    <col min="12038" max="12038" width="7.7109375" style="12" customWidth="1"/>
    <col min="12039" max="12039" width="8" style="12" customWidth="1"/>
    <col min="12040" max="12040" width="7.7109375" style="12" customWidth="1"/>
    <col min="12041" max="12041" width="8.7109375" style="12" customWidth="1"/>
    <col min="12042" max="12281" width="9.140625" style="12"/>
    <col min="12282" max="12282" width="18.140625" style="12" customWidth="1"/>
    <col min="12283" max="12283" width="15.85546875" style="12" customWidth="1"/>
    <col min="12284" max="12285" width="6.7109375" style="12" customWidth="1"/>
    <col min="12286" max="12286" width="5.7109375" style="12" customWidth="1"/>
    <col min="12287" max="12287" width="7" style="12" customWidth="1"/>
    <col min="12288" max="12288" width="5.7109375" style="12" customWidth="1"/>
    <col min="12289" max="12289" width="7.7109375" style="12" customWidth="1"/>
    <col min="12290" max="12290" width="8.7109375" style="12" customWidth="1"/>
    <col min="12291" max="12291" width="7.7109375" style="12" customWidth="1"/>
    <col min="12292" max="12292" width="8.7109375" style="12" customWidth="1"/>
    <col min="12293" max="12293" width="16.28515625" style="12" customWidth="1"/>
    <col min="12294" max="12294" width="7.7109375" style="12" customWidth="1"/>
    <col min="12295" max="12295" width="8" style="12" customWidth="1"/>
    <col min="12296" max="12296" width="7.7109375" style="12" customWidth="1"/>
    <col min="12297" max="12297" width="8.7109375" style="12" customWidth="1"/>
    <col min="12298" max="12537" width="9.140625" style="12"/>
    <col min="12538" max="12538" width="18.140625" style="12" customWidth="1"/>
    <col min="12539" max="12539" width="15.85546875" style="12" customWidth="1"/>
    <col min="12540" max="12541" width="6.7109375" style="12" customWidth="1"/>
    <col min="12542" max="12542" width="5.7109375" style="12" customWidth="1"/>
    <col min="12543" max="12543" width="7" style="12" customWidth="1"/>
    <col min="12544" max="12544" width="5.7109375" style="12" customWidth="1"/>
    <col min="12545" max="12545" width="7.7109375" style="12" customWidth="1"/>
    <col min="12546" max="12546" width="8.7109375" style="12" customWidth="1"/>
    <col min="12547" max="12547" width="7.7109375" style="12" customWidth="1"/>
    <col min="12548" max="12548" width="8.7109375" style="12" customWidth="1"/>
    <col min="12549" max="12549" width="16.28515625" style="12" customWidth="1"/>
    <col min="12550" max="12550" width="7.7109375" style="12" customWidth="1"/>
    <col min="12551" max="12551" width="8" style="12" customWidth="1"/>
    <col min="12552" max="12552" width="7.7109375" style="12" customWidth="1"/>
    <col min="12553" max="12553" width="8.7109375" style="12" customWidth="1"/>
    <col min="12554" max="12793" width="9.140625" style="12"/>
    <col min="12794" max="12794" width="18.140625" style="12" customWidth="1"/>
    <col min="12795" max="12795" width="15.85546875" style="12" customWidth="1"/>
    <col min="12796" max="12797" width="6.7109375" style="12" customWidth="1"/>
    <col min="12798" max="12798" width="5.7109375" style="12" customWidth="1"/>
    <col min="12799" max="12799" width="7" style="12" customWidth="1"/>
    <col min="12800" max="12800" width="5.7109375" style="12" customWidth="1"/>
    <col min="12801" max="12801" width="7.7109375" style="12" customWidth="1"/>
    <col min="12802" max="12802" width="8.7109375" style="12" customWidth="1"/>
    <col min="12803" max="12803" width="7.7109375" style="12" customWidth="1"/>
    <col min="12804" max="12804" width="8.7109375" style="12" customWidth="1"/>
    <col min="12805" max="12805" width="16.28515625" style="12" customWidth="1"/>
    <col min="12806" max="12806" width="7.7109375" style="12" customWidth="1"/>
    <col min="12807" max="12807" width="8" style="12" customWidth="1"/>
    <col min="12808" max="12808" width="7.7109375" style="12" customWidth="1"/>
    <col min="12809" max="12809" width="8.7109375" style="12" customWidth="1"/>
    <col min="12810" max="13049" width="9.140625" style="12"/>
    <col min="13050" max="13050" width="18.140625" style="12" customWidth="1"/>
    <col min="13051" max="13051" width="15.85546875" style="12" customWidth="1"/>
    <col min="13052" max="13053" width="6.7109375" style="12" customWidth="1"/>
    <col min="13054" max="13054" width="5.7109375" style="12" customWidth="1"/>
    <col min="13055" max="13055" width="7" style="12" customWidth="1"/>
    <col min="13056" max="13056" width="5.7109375" style="12" customWidth="1"/>
    <col min="13057" max="13057" width="7.7109375" style="12" customWidth="1"/>
    <col min="13058" max="13058" width="8.7109375" style="12" customWidth="1"/>
    <col min="13059" max="13059" width="7.7109375" style="12" customWidth="1"/>
    <col min="13060" max="13060" width="8.7109375" style="12" customWidth="1"/>
    <col min="13061" max="13061" width="16.28515625" style="12" customWidth="1"/>
    <col min="13062" max="13062" width="7.7109375" style="12" customWidth="1"/>
    <col min="13063" max="13063" width="8" style="12" customWidth="1"/>
    <col min="13064" max="13064" width="7.7109375" style="12" customWidth="1"/>
    <col min="13065" max="13065" width="8.7109375" style="12" customWidth="1"/>
    <col min="13066" max="13305" width="9.140625" style="12"/>
    <col min="13306" max="13306" width="18.140625" style="12" customWidth="1"/>
    <col min="13307" max="13307" width="15.85546875" style="12" customWidth="1"/>
    <col min="13308" max="13309" width="6.7109375" style="12" customWidth="1"/>
    <col min="13310" max="13310" width="5.7109375" style="12" customWidth="1"/>
    <col min="13311" max="13311" width="7" style="12" customWidth="1"/>
    <col min="13312" max="13312" width="5.7109375" style="12" customWidth="1"/>
    <col min="13313" max="13313" width="7.7109375" style="12" customWidth="1"/>
    <col min="13314" max="13314" width="8.7109375" style="12" customWidth="1"/>
    <col min="13315" max="13315" width="7.7109375" style="12" customWidth="1"/>
    <col min="13316" max="13316" width="8.7109375" style="12" customWidth="1"/>
    <col min="13317" max="13317" width="16.28515625" style="12" customWidth="1"/>
    <col min="13318" max="13318" width="7.7109375" style="12" customWidth="1"/>
    <col min="13319" max="13319" width="8" style="12" customWidth="1"/>
    <col min="13320" max="13320" width="7.7109375" style="12" customWidth="1"/>
    <col min="13321" max="13321" width="8.7109375" style="12" customWidth="1"/>
    <col min="13322" max="13561" width="9.140625" style="12"/>
    <col min="13562" max="13562" width="18.140625" style="12" customWidth="1"/>
    <col min="13563" max="13563" width="15.85546875" style="12" customWidth="1"/>
    <col min="13564" max="13565" width="6.7109375" style="12" customWidth="1"/>
    <col min="13566" max="13566" width="5.7109375" style="12" customWidth="1"/>
    <col min="13567" max="13567" width="7" style="12" customWidth="1"/>
    <col min="13568" max="13568" width="5.7109375" style="12" customWidth="1"/>
    <col min="13569" max="13569" width="7.7109375" style="12" customWidth="1"/>
    <col min="13570" max="13570" width="8.7109375" style="12" customWidth="1"/>
    <col min="13571" max="13571" width="7.7109375" style="12" customWidth="1"/>
    <col min="13572" max="13572" width="8.7109375" style="12" customWidth="1"/>
    <col min="13573" max="13573" width="16.28515625" style="12" customWidth="1"/>
    <col min="13574" max="13574" width="7.7109375" style="12" customWidth="1"/>
    <col min="13575" max="13575" width="8" style="12" customWidth="1"/>
    <col min="13576" max="13576" width="7.7109375" style="12" customWidth="1"/>
    <col min="13577" max="13577" width="8.7109375" style="12" customWidth="1"/>
    <col min="13578" max="13817" width="9.140625" style="12"/>
    <col min="13818" max="13818" width="18.140625" style="12" customWidth="1"/>
    <col min="13819" max="13819" width="15.85546875" style="12" customWidth="1"/>
    <col min="13820" max="13821" width="6.7109375" style="12" customWidth="1"/>
    <col min="13822" max="13822" width="5.7109375" style="12" customWidth="1"/>
    <col min="13823" max="13823" width="7" style="12" customWidth="1"/>
    <col min="13824" max="13824" width="5.7109375" style="12" customWidth="1"/>
    <col min="13825" max="13825" width="7.7109375" style="12" customWidth="1"/>
    <col min="13826" max="13826" width="8.7109375" style="12" customWidth="1"/>
    <col min="13827" max="13827" width="7.7109375" style="12" customWidth="1"/>
    <col min="13828" max="13828" width="8.7109375" style="12" customWidth="1"/>
    <col min="13829" max="13829" width="16.28515625" style="12" customWidth="1"/>
    <col min="13830" max="13830" width="7.7109375" style="12" customWidth="1"/>
    <col min="13831" max="13831" width="8" style="12" customWidth="1"/>
    <col min="13832" max="13832" width="7.7109375" style="12" customWidth="1"/>
    <col min="13833" max="13833" width="8.7109375" style="12" customWidth="1"/>
    <col min="13834" max="14073" width="9.140625" style="12"/>
    <col min="14074" max="14074" width="18.140625" style="12" customWidth="1"/>
    <col min="14075" max="14075" width="15.85546875" style="12" customWidth="1"/>
    <col min="14076" max="14077" width="6.7109375" style="12" customWidth="1"/>
    <col min="14078" max="14078" width="5.7109375" style="12" customWidth="1"/>
    <col min="14079" max="14079" width="7" style="12" customWidth="1"/>
    <col min="14080" max="14080" width="5.7109375" style="12" customWidth="1"/>
    <col min="14081" max="14081" width="7.7109375" style="12" customWidth="1"/>
    <col min="14082" max="14082" width="8.7109375" style="12" customWidth="1"/>
    <col min="14083" max="14083" width="7.7109375" style="12" customWidth="1"/>
    <col min="14084" max="14084" width="8.7109375" style="12" customWidth="1"/>
    <col min="14085" max="14085" width="16.28515625" style="12" customWidth="1"/>
    <col min="14086" max="14086" width="7.7109375" style="12" customWidth="1"/>
    <col min="14087" max="14087" width="8" style="12" customWidth="1"/>
    <col min="14088" max="14088" width="7.7109375" style="12" customWidth="1"/>
    <col min="14089" max="14089" width="8.7109375" style="12" customWidth="1"/>
    <col min="14090" max="14329" width="9.140625" style="12"/>
    <col min="14330" max="14330" width="18.140625" style="12" customWidth="1"/>
    <col min="14331" max="14331" width="15.85546875" style="12" customWidth="1"/>
    <col min="14332" max="14333" width="6.7109375" style="12" customWidth="1"/>
    <col min="14334" max="14334" width="5.7109375" style="12" customWidth="1"/>
    <col min="14335" max="14335" width="7" style="12" customWidth="1"/>
    <col min="14336" max="14336" width="5.7109375" style="12" customWidth="1"/>
    <col min="14337" max="14337" width="7.7109375" style="12" customWidth="1"/>
    <col min="14338" max="14338" width="8.7109375" style="12" customWidth="1"/>
    <col min="14339" max="14339" width="7.7109375" style="12" customWidth="1"/>
    <col min="14340" max="14340" width="8.7109375" style="12" customWidth="1"/>
    <col min="14341" max="14341" width="16.28515625" style="12" customWidth="1"/>
    <col min="14342" max="14342" width="7.7109375" style="12" customWidth="1"/>
    <col min="14343" max="14343" width="8" style="12" customWidth="1"/>
    <col min="14344" max="14344" width="7.7109375" style="12" customWidth="1"/>
    <col min="14345" max="14345" width="8.7109375" style="12" customWidth="1"/>
    <col min="14346" max="14585" width="9.140625" style="12"/>
    <col min="14586" max="14586" width="18.140625" style="12" customWidth="1"/>
    <col min="14587" max="14587" width="15.85546875" style="12" customWidth="1"/>
    <col min="14588" max="14589" width="6.7109375" style="12" customWidth="1"/>
    <col min="14590" max="14590" width="5.7109375" style="12" customWidth="1"/>
    <col min="14591" max="14591" width="7" style="12" customWidth="1"/>
    <col min="14592" max="14592" width="5.7109375" style="12" customWidth="1"/>
    <col min="14593" max="14593" width="7.7109375" style="12" customWidth="1"/>
    <col min="14594" max="14594" width="8.7109375" style="12" customWidth="1"/>
    <col min="14595" max="14595" width="7.7109375" style="12" customWidth="1"/>
    <col min="14596" max="14596" width="8.7109375" style="12" customWidth="1"/>
    <col min="14597" max="14597" width="16.28515625" style="12" customWidth="1"/>
    <col min="14598" max="14598" width="7.7109375" style="12" customWidth="1"/>
    <col min="14599" max="14599" width="8" style="12" customWidth="1"/>
    <col min="14600" max="14600" width="7.7109375" style="12" customWidth="1"/>
    <col min="14601" max="14601" width="8.7109375" style="12" customWidth="1"/>
    <col min="14602" max="14841" width="9.140625" style="12"/>
    <col min="14842" max="14842" width="18.140625" style="12" customWidth="1"/>
    <col min="14843" max="14843" width="15.85546875" style="12" customWidth="1"/>
    <col min="14844" max="14845" width="6.7109375" style="12" customWidth="1"/>
    <col min="14846" max="14846" width="5.7109375" style="12" customWidth="1"/>
    <col min="14847" max="14847" width="7" style="12" customWidth="1"/>
    <col min="14848" max="14848" width="5.7109375" style="12" customWidth="1"/>
    <col min="14849" max="14849" width="7.7109375" style="12" customWidth="1"/>
    <col min="14850" max="14850" width="8.7109375" style="12" customWidth="1"/>
    <col min="14851" max="14851" width="7.7109375" style="12" customWidth="1"/>
    <col min="14852" max="14852" width="8.7109375" style="12" customWidth="1"/>
    <col min="14853" max="14853" width="16.28515625" style="12" customWidth="1"/>
    <col min="14854" max="14854" width="7.7109375" style="12" customWidth="1"/>
    <col min="14855" max="14855" width="8" style="12" customWidth="1"/>
    <col min="14856" max="14856" width="7.7109375" style="12" customWidth="1"/>
    <col min="14857" max="14857" width="8.7109375" style="12" customWidth="1"/>
    <col min="14858" max="15097" width="9.140625" style="12"/>
    <col min="15098" max="15098" width="18.140625" style="12" customWidth="1"/>
    <col min="15099" max="15099" width="15.85546875" style="12" customWidth="1"/>
    <col min="15100" max="15101" width="6.7109375" style="12" customWidth="1"/>
    <col min="15102" max="15102" width="5.7109375" style="12" customWidth="1"/>
    <col min="15103" max="15103" width="7" style="12" customWidth="1"/>
    <col min="15104" max="15104" width="5.7109375" style="12" customWidth="1"/>
    <col min="15105" max="15105" width="7.7109375" style="12" customWidth="1"/>
    <col min="15106" max="15106" width="8.7109375" style="12" customWidth="1"/>
    <col min="15107" max="15107" width="7.7109375" style="12" customWidth="1"/>
    <col min="15108" max="15108" width="8.7109375" style="12" customWidth="1"/>
    <col min="15109" max="15109" width="16.28515625" style="12" customWidth="1"/>
    <col min="15110" max="15110" width="7.7109375" style="12" customWidth="1"/>
    <col min="15111" max="15111" width="8" style="12" customWidth="1"/>
    <col min="15112" max="15112" width="7.7109375" style="12" customWidth="1"/>
    <col min="15113" max="15113" width="8.7109375" style="12" customWidth="1"/>
    <col min="15114" max="15353" width="9.140625" style="12"/>
    <col min="15354" max="15354" width="18.140625" style="12" customWidth="1"/>
    <col min="15355" max="15355" width="15.85546875" style="12" customWidth="1"/>
    <col min="15356" max="15357" width="6.7109375" style="12" customWidth="1"/>
    <col min="15358" max="15358" width="5.7109375" style="12" customWidth="1"/>
    <col min="15359" max="15359" width="7" style="12" customWidth="1"/>
    <col min="15360" max="15360" width="5.7109375" style="12" customWidth="1"/>
    <col min="15361" max="15361" width="7.7109375" style="12" customWidth="1"/>
    <col min="15362" max="15362" width="8.7109375" style="12" customWidth="1"/>
    <col min="15363" max="15363" width="7.7109375" style="12" customWidth="1"/>
    <col min="15364" max="15364" width="8.7109375" style="12" customWidth="1"/>
    <col min="15365" max="15365" width="16.28515625" style="12" customWidth="1"/>
    <col min="15366" max="15366" width="7.7109375" style="12" customWidth="1"/>
    <col min="15367" max="15367" width="8" style="12" customWidth="1"/>
    <col min="15368" max="15368" width="7.7109375" style="12" customWidth="1"/>
    <col min="15369" max="15369" width="8.7109375" style="12" customWidth="1"/>
    <col min="15370" max="15609" width="9.140625" style="12"/>
    <col min="15610" max="15610" width="18.140625" style="12" customWidth="1"/>
    <col min="15611" max="15611" width="15.85546875" style="12" customWidth="1"/>
    <col min="15612" max="15613" width="6.7109375" style="12" customWidth="1"/>
    <col min="15614" max="15614" width="5.7109375" style="12" customWidth="1"/>
    <col min="15615" max="15615" width="7" style="12" customWidth="1"/>
    <col min="15616" max="15616" width="5.7109375" style="12" customWidth="1"/>
    <col min="15617" max="15617" width="7.7109375" style="12" customWidth="1"/>
    <col min="15618" max="15618" width="8.7109375" style="12" customWidth="1"/>
    <col min="15619" max="15619" width="7.7109375" style="12" customWidth="1"/>
    <col min="15620" max="15620" width="8.7109375" style="12" customWidth="1"/>
    <col min="15621" max="15621" width="16.28515625" style="12" customWidth="1"/>
    <col min="15622" max="15622" width="7.7109375" style="12" customWidth="1"/>
    <col min="15623" max="15623" width="8" style="12" customWidth="1"/>
    <col min="15624" max="15624" width="7.7109375" style="12" customWidth="1"/>
    <col min="15625" max="15625" width="8.7109375" style="12" customWidth="1"/>
    <col min="15626" max="15865" width="9.140625" style="12"/>
    <col min="15866" max="15866" width="18.140625" style="12" customWidth="1"/>
    <col min="15867" max="15867" width="15.85546875" style="12" customWidth="1"/>
    <col min="15868" max="15869" width="6.7109375" style="12" customWidth="1"/>
    <col min="15870" max="15870" width="5.7109375" style="12" customWidth="1"/>
    <col min="15871" max="15871" width="7" style="12" customWidth="1"/>
    <col min="15872" max="15872" width="5.7109375" style="12" customWidth="1"/>
    <col min="15873" max="15873" width="7.7109375" style="12" customWidth="1"/>
    <col min="15874" max="15874" width="8.7109375" style="12" customWidth="1"/>
    <col min="15875" max="15875" width="7.7109375" style="12" customWidth="1"/>
    <col min="15876" max="15876" width="8.7109375" style="12" customWidth="1"/>
    <col min="15877" max="15877" width="16.28515625" style="12" customWidth="1"/>
    <col min="15878" max="15878" width="7.7109375" style="12" customWidth="1"/>
    <col min="15879" max="15879" width="8" style="12" customWidth="1"/>
    <col min="15880" max="15880" width="7.7109375" style="12" customWidth="1"/>
    <col min="15881" max="15881" width="8.7109375" style="12" customWidth="1"/>
    <col min="15882" max="16121" width="9.140625" style="12"/>
    <col min="16122" max="16122" width="18.140625" style="12" customWidth="1"/>
    <col min="16123" max="16123" width="15.85546875" style="12" customWidth="1"/>
    <col min="16124" max="16125" width="6.7109375" style="12" customWidth="1"/>
    <col min="16126" max="16126" width="5.7109375" style="12" customWidth="1"/>
    <col min="16127" max="16127" width="7" style="12" customWidth="1"/>
    <col min="16128" max="16128" width="5.7109375" style="12" customWidth="1"/>
    <col min="16129" max="16129" width="7.7109375" style="12" customWidth="1"/>
    <col min="16130" max="16130" width="8.7109375" style="12" customWidth="1"/>
    <col min="16131" max="16131" width="7.7109375" style="12" customWidth="1"/>
    <col min="16132" max="16132" width="8.7109375" style="12" customWidth="1"/>
    <col min="16133" max="16133" width="16.28515625" style="12" customWidth="1"/>
    <col min="16134" max="16134" width="7.7109375" style="12" customWidth="1"/>
    <col min="16135" max="16135" width="8" style="12" customWidth="1"/>
    <col min="16136" max="16136" width="7.7109375" style="12" customWidth="1"/>
    <col min="16137" max="16137" width="8.7109375" style="12" customWidth="1"/>
    <col min="16138" max="16380" width="9.140625" style="12"/>
    <col min="16381" max="16383" width="9.140625" style="12" customWidth="1"/>
    <col min="16384" max="16384" width="9.140625" style="12"/>
  </cols>
  <sheetData>
    <row r="1" spans="1:29" s="71" customFormat="1" ht="15.6" customHeight="1" x14ac:dyDescent="0.2">
      <c r="A1" s="597"/>
      <c r="B1" s="622" t="s">
        <v>372</v>
      </c>
      <c r="C1" s="593" t="s">
        <v>375</v>
      </c>
      <c r="D1" s="593"/>
      <c r="E1" s="589"/>
      <c r="F1" s="589"/>
      <c r="G1" s="589"/>
      <c r="H1" s="589"/>
      <c r="I1" s="589"/>
      <c r="J1" s="589"/>
      <c r="K1" s="589"/>
      <c r="L1" s="593"/>
      <c r="M1" s="593"/>
      <c r="N1" s="593"/>
      <c r="O1" s="593"/>
      <c r="P1" s="590"/>
      <c r="Q1" s="601"/>
      <c r="R1" s="316"/>
      <c r="S1" s="316"/>
      <c r="T1" s="316"/>
      <c r="U1" s="316"/>
    </row>
    <row r="2" spans="1:29" s="90" customFormat="1" ht="15.6" customHeight="1" x14ac:dyDescent="0.2">
      <c r="A2" s="598"/>
      <c r="B2" s="591" t="s">
        <v>373</v>
      </c>
      <c r="C2" s="592" t="s">
        <v>376</v>
      </c>
      <c r="D2" s="592"/>
      <c r="E2" s="592"/>
      <c r="F2" s="592"/>
      <c r="G2" s="592"/>
      <c r="H2" s="592"/>
      <c r="I2" s="592"/>
      <c r="J2" s="592"/>
      <c r="K2" s="593"/>
      <c r="L2" s="611"/>
      <c r="M2" s="611"/>
      <c r="N2" s="611"/>
      <c r="O2" s="611"/>
      <c r="P2" s="594"/>
      <c r="Q2" s="603"/>
      <c r="R2" s="248"/>
      <c r="S2" s="248"/>
      <c r="T2" s="248"/>
      <c r="U2" s="248"/>
    </row>
    <row r="3" spans="1:29" s="75" customFormat="1" ht="15.6" customHeight="1" x14ac:dyDescent="0.2">
      <c r="A3" s="599"/>
      <c r="B3" s="591" t="s">
        <v>374</v>
      </c>
      <c r="C3" s="592" t="s">
        <v>313</v>
      </c>
      <c r="D3" s="592"/>
      <c r="E3" s="592"/>
      <c r="F3" s="592"/>
      <c r="G3" s="592"/>
      <c r="H3" s="592"/>
      <c r="I3" s="592"/>
      <c r="J3" s="592"/>
      <c r="K3" s="595"/>
      <c r="L3" s="592"/>
      <c r="M3" s="592"/>
      <c r="N3" s="592"/>
      <c r="O3" s="592"/>
      <c r="P3" s="616"/>
      <c r="Q3" s="605"/>
    </row>
    <row r="4" spans="1:29" s="2" customFormat="1" ht="21.6" customHeight="1" x14ac:dyDescent="0.2">
      <c r="A4" s="1732" t="s">
        <v>380</v>
      </c>
      <c r="B4" s="1732"/>
      <c r="C4" s="1732"/>
      <c r="D4" s="1732"/>
      <c r="E4" s="1732"/>
      <c r="F4" s="1732"/>
      <c r="G4" s="1732"/>
      <c r="H4" s="1732"/>
      <c r="I4" s="1732"/>
      <c r="J4" s="1732"/>
      <c r="K4" s="1732"/>
      <c r="L4" s="1732"/>
      <c r="M4" s="1732"/>
      <c r="N4" s="1732"/>
      <c r="O4" s="1732"/>
      <c r="P4" s="1732"/>
      <c r="Q4" s="1732"/>
      <c r="R4" s="617"/>
      <c r="S4" s="617"/>
      <c r="T4" s="617"/>
      <c r="U4" s="617"/>
      <c r="V4" s="1"/>
      <c r="W4" s="1"/>
      <c r="X4" s="1"/>
      <c r="Y4" s="1"/>
      <c r="Z4" s="1"/>
      <c r="AA4" s="1"/>
      <c r="AB4" s="1"/>
      <c r="AC4" s="1"/>
    </row>
    <row r="5" spans="1:29" s="261" customFormat="1" ht="21" customHeight="1" x14ac:dyDescent="0.2">
      <c r="A5" s="2006" t="s">
        <v>42</v>
      </c>
      <c r="B5" s="1996" t="s">
        <v>11</v>
      </c>
      <c r="C5" s="2000" t="s">
        <v>43</v>
      </c>
      <c r="D5" s="2001"/>
      <c r="E5" s="2001"/>
      <c r="F5" s="2002"/>
      <c r="G5" s="2000" t="s">
        <v>50</v>
      </c>
      <c r="H5" s="2002"/>
      <c r="I5" s="1996" t="s">
        <v>196</v>
      </c>
      <c r="J5" s="1996" t="s">
        <v>279</v>
      </c>
      <c r="K5" s="2005" t="s">
        <v>195</v>
      </c>
      <c r="L5" s="2001"/>
      <c r="M5" s="2002"/>
      <c r="N5" s="624" t="s">
        <v>59</v>
      </c>
      <c r="O5" s="625"/>
      <c r="P5" s="625"/>
      <c r="Q5" s="2003" t="s">
        <v>189</v>
      </c>
      <c r="S5" s="1994" t="s">
        <v>183</v>
      </c>
      <c r="T5" s="1995"/>
    </row>
    <row r="6" spans="1:29" s="261" customFormat="1" ht="19.899999999999999" customHeight="1" x14ac:dyDescent="0.2">
      <c r="A6" s="2007"/>
      <c r="B6" s="1997"/>
      <c r="C6" s="623" t="s">
        <v>12</v>
      </c>
      <c r="D6" s="626" t="s">
        <v>193</v>
      </c>
      <c r="E6" s="627" t="s">
        <v>63</v>
      </c>
      <c r="F6" s="628" t="s">
        <v>21</v>
      </c>
      <c r="G6" s="623" t="s">
        <v>58</v>
      </c>
      <c r="H6" s="629" t="s">
        <v>9</v>
      </c>
      <c r="I6" s="1998"/>
      <c r="J6" s="1997"/>
      <c r="K6" s="623" t="s">
        <v>58</v>
      </c>
      <c r="L6" s="629" t="s">
        <v>9</v>
      </c>
      <c r="M6" s="623" t="s">
        <v>186</v>
      </c>
      <c r="N6" s="623" t="s">
        <v>10</v>
      </c>
      <c r="O6" s="623" t="s">
        <v>58</v>
      </c>
      <c r="P6" s="627" t="s">
        <v>9</v>
      </c>
      <c r="Q6" s="2004"/>
      <c r="S6" s="630" t="s">
        <v>4</v>
      </c>
      <c r="T6" s="631" t="s">
        <v>10</v>
      </c>
    </row>
    <row r="7" spans="1:29" s="269" customFormat="1" ht="15" customHeight="1" x14ac:dyDescent="0.2">
      <c r="A7" s="260" t="s">
        <v>198</v>
      </c>
      <c r="B7" s="270"/>
      <c r="C7" s="270"/>
      <c r="D7" s="270"/>
      <c r="E7" s="270"/>
      <c r="F7" s="270"/>
      <c r="G7" s="270"/>
      <c r="H7" s="270"/>
      <c r="I7" s="270"/>
      <c r="J7" s="270"/>
      <c r="K7" s="271"/>
      <c r="L7" s="270"/>
      <c r="M7" s="270"/>
      <c r="N7" s="270"/>
      <c r="O7" s="419"/>
      <c r="P7" s="419"/>
      <c r="Q7" s="272"/>
      <c r="S7" s="618">
        <f t="shared" ref="S7:S12" si="0">SUMIF($M$7:$M$16,T7,$L$7:$L$16)</f>
        <v>0</v>
      </c>
      <c r="T7" s="619" t="s">
        <v>323</v>
      </c>
    </row>
    <row r="8" spans="1:29" s="282" customFormat="1" ht="15" customHeight="1" x14ac:dyDescent="0.2">
      <c r="A8" s="286"/>
      <c r="B8" s="415" t="s">
        <v>331</v>
      </c>
      <c r="C8" s="273"/>
      <c r="D8" s="273"/>
      <c r="E8" s="273"/>
      <c r="F8" s="283">
        <v>1</v>
      </c>
      <c r="G8" s="274" t="str">
        <f>IF(C8="","",IF(F8&lt;0,(D8*(E8+0.02)),(D8*(E8+0.02))))</f>
        <v/>
      </c>
      <c r="H8" s="274" t="str">
        <f>IF(C8="","",IF(F8&gt;0,F8*G8,F8*-G8))</f>
        <v/>
      </c>
      <c r="I8" s="275" t="str">
        <f>IF(C8="","",C8*F8)</f>
        <v/>
      </c>
      <c r="J8" s="275" t="str">
        <f>IF(C8="","",C8*F8*0.05)</f>
        <v/>
      </c>
      <c r="K8" s="274" t="str">
        <f>IF(C8="","",IF(F8&lt;0,-C8*E8,C8*E8))</f>
        <v/>
      </c>
      <c r="L8" s="276" t="str">
        <f>IF(C8="","",IF(F8&gt;0,K8*F8,-K8*F8))</f>
        <v/>
      </c>
      <c r="M8" s="418"/>
      <c r="N8" s="413" t="s">
        <v>67</v>
      </c>
      <c r="O8" s="420" t="str">
        <f>IF(C8="","",IF(F8&lt;0,-C8,C8))</f>
        <v/>
      </c>
      <c r="P8" s="420" t="str">
        <f>IF(C8="","",C8*F8)</f>
        <v/>
      </c>
      <c r="Q8" s="411"/>
      <c r="S8" s="620">
        <f t="shared" si="0"/>
        <v>0</v>
      </c>
      <c r="T8" s="621" t="s">
        <v>321</v>
      </c>
    </row>
    <row r="9" spans="1:29" s="282" customFormat="1" ht="15" customHeight="1" x14ac:dyDescent="0.2">
      <c r="A9" s="284"/>
      <c r="B9" s="415" t="s">
        <v>78</v>
      </c>
      <c r="C9" s="273"/>
      <c r="D9" s="273"/>
      <c r="E9" s="273"/>
      <c r="F9" s="283">
        <v>-1</v>
      </c>
      <c r="G9" s="274" t="str">
        <f>IF(C9="","",IF(F9&lt;0,(D9*(E9+0.02)),(D9*(E9+0.02))))</f>
        <v/>
      </c>
      <c r="H9" s="274" t="str">
        <f>IF(C9="","",IF(F9&gt;0,F9*G9,F9*-G9))</f>
        <v/>
      </c>
      <c r="I9" s="275" t="str">
        <f>IF(C9="","",C9*F9)</f>
        <v/>
      </c>
      <c r="J9" s="275" t="str">
        <f>IF(C9="","",C9*F9*0.05)</f>
        <v/>
      </c>
      <c r="K9" s="275" t="str">
        <f>IF(C9="","",IF(F9&lt;0,-C9*E9,C9*E9))</f>
        <v/>
      </c>
      <c r="L9" s="279" t="str">
        <f>IF(C9="","",IF(F9&gt;0,K9*F9,-K9*F9))</f>
        <v/>
      </c>
      <c r="M9" s="418"/>
      <c r="N9" s="413" t="s">
        <v>67</v>
      </c>
      <c r="O9" s="421" t="str">
        <f>IF(C9="","",IF(F9&lt;0,-C9,C9))</f>
        <v/>
      </c>
      <c r="P9" s="422" t="str">
        <f>IF(C9="","",C9*F9)</f>
        <v/>
      </c>
      <c r="Q9" s="411"/>
      <c r="S9" s="620">
        <f t="shared" si="0"/>
        <v>0</v>
      </c>
      <c r="T9" s="621" t="s">
        <v>322</v>
      </c>
    </row>
    <row r="10" spans="1:29" s="282" customFormat="1" ht="15" customHeight="1" x14ac:dyDescent="0.2">
      <c r="A10" s="284"/>
      <c r="B10" s="415"/>
      <c r="C10" s="273"/>
      <c r="D10" s="273"/>
      <c r="E10" s="273"/>
      <c r="F10" s="283"/>
      <c r="G10" s="274" t="str">
        <f>IF(C10="","",IF(F10&lt;0,(D10*(E10+0.02)),(D10*(E10+0.02))))</f>
        <v/>
      </c>
      <c r="H10" s="274" t="str">
        <f>IF(C10="","",IF(F10&gt;0,F10*G10,F10*-G10))</f>
        <v/>
      </c>
      <c r="I10" s="275" t="str">
        <f>IF(C10="","",C10*F10)</f>
        <v/>
      </c>
      <c r="J10" s="275" t="str">
        <f>IF(C10="","",C10*F10*0.05)</f>
        <v/>
      </c>
      <c r="K10" s="275" t="str">
        <f>IF(C10="","",IF(F10&lt;0,-C10*E10,C10*E10))</f>
        <v/>
      </c>
      <c r="L10" s="279" t="str">
        <f>IF(C10="","",IF(F10&gt;0,K10*F10,-K10*F10))</f>
        <v/>
      </c>
      <c r="M10" s="418"/>
      <c r="N10" s="413"/>
      <c r="O10" s="421" t="str">
        <f>IF(C10="","",IF(F10&lt;0,-C10,C10))</f>
        <v/>
      </c>
      <c r="P10" s="422" t="str">
        <f>IF(C10="","",C10*F10)</f>
        <v/>
      </c>
      <c r="Q10" s="411"/>
      <c r="S10" s="620">
        <f t="shared" si="0"/>
        <v>0</v>
      </c>
      <c r="T10" s="621" t="s">
        <v>184</v>
      </c>
    </row>
    <row r="11" spans="1:29" s="282" customFormat="1" ht="15" customHeight="1" thickBot="1" x14ac:dyDescent="0.25">
      <c r="A11" s="416"/>
      <c r="B11" s="412"/>
      <c r="C11" s="354"/>
      <c r="D11" s="354"/>
      <c r="E11" s="354"/>
      <c r="F11" s="355"/>
      <c r="G11" s="274" t="str">
        <f>IF(C11="","",IF(F11&lt;0,(D11*(E11+0.02)),(D11*(E11+0.02))))</f>
        <v/>
      </c>
      <c r="H11" s="274" t="str">
        <f>IF(C11="","",IF(F11&gt;0,F11*G11,F11*-G11))</f>
        <v/>
      </c>
      <c r="I11" s="274" t="str">
        <f>IF(C11="","",C11*F11)</f>
        <v/>
      </c>
      <c r="J11" s="274" t="str">
        <f>IF(C11="","",C11*F11*0.05)</f>
        <v/>
      </c>
      <c r="K11" s="274" t="str">
        <f>IF(C11="","",IF(F11&lt;0,-C11*E11,C11*E11))</f>
        <v/>
      </c>
      <c r="L11" s="276" t="str">
        <f>IF(C11="","",IF(F11&gt;0,K11*F11,-K11*F11))</f>
        <v/>
      </c>
      <c r="M11" s="410"/>
      <c r="N11" s="414"/>
      <c r="O11" s="420" t="str">
        <f>IF(C11="","",IF(F11&lt;0,-C11,C11))</f>
        <v/>
      </c>
      <c r="P11" s="423" t="str">
        <f>IF(C11="","",C11*F11)</f>
        <v/>
      </c>
      <c r="Q11" s="411"/>
      <c r="S11" s="620">
        <f t="shared" si="0"/>
        <v>0</v>
      </c>
      <c r="T11" s="621"/>
    </row>
    <row r="12" spans="1:29" s="269" customFormat="1" ht="15" customHeight="1" thickTop="1" thickBot="1" x14ac:dyDescent="0.25">
      <c r="A12" s="280"/>
      <c r="B12" s="289" t="s">
        <v>19</v>
      </c>
      <c r="C12" s="289">
        <f>SUMPRODUCT(C7:C11,F7:F11)</f>
        <v>0</v>
      </c>
      <c r="D12" s="289"/>
      <c r="E12" s="289"/>
      <c r="F12" s="289"/>
      <c r="G12" s="280">
        <f t="shared" ref="G12:L12" si="1">SUM(G7:G11)</f>
        <v>0</v>
      </c>
      <c r="H12" s="280">
        <f t="shared" si="1"/>
        <v>0</v>
      </c>
      <c r="I12" s="280">
        <f t="shared" si="1"/>
        <v>0</v>
      </c>
      <c r="J12" s="280">
        <f t="shared" si="1"/>
        <v>0</v>
      </c>
      <c r="K12" s="280">
        <f t="shared" si="1"/>
        <v>0</v>
      </c>
      <c r="L12" s="280">
        <f t="shared" si="1"/>
        <v>0</v>
      </c>
      <c r="M12" s="409"/>
      <c r="N12" s="280"/>
      <c r="O12" s="424">
        <f>SUM(O7:O11)</f>
        <v>0</v>
      </c>
      <c r="P12" s="424">
        <f>SUM(P7:P11)</f>
        <v>0</v>
      </c>
      <c r="Q12" s="281"/>
      <c r="S12" s="620">
        <f t="shared" si="0"/>
        <v>0</v>
      </c>
      <c r="T12" s="621"/>
    </row>
    <row r="13" spans="1:29" s="269" customFormat="1" ht="15" customHeight="1" thickTop="1" thickBot="1" x14ac:dyDescent="0.25">
      <c r="A13" s="280"/>
      <c r="B13" s="1999"/>
      <c r="C13" s="1999"/>
      <c r="D13" s="1999"/>
      <c r="E13" s="1999"/>
      <c r="F13" s="1999"/>
      <c r="G13" s="280"/>
      <c r="H13" s="280"/>
      <c r="I13" s="280"/>
      <c r="J13" s="280"/>
      <c r="K13" s="280"/>
      <c r="L13" s="280"/>
      <c r="M13" s="280"/>
      <c r="N13" s="280"/>
      <c r="O13" s="280"/>
      <c r="P13" s="280"/>
      <c r="Q13" s="281"/>
      <c r="S13" s="632">
        <f>SUM(S7:S12)</f>
        <v>0</v>
      </c>
      <c r="T13" s="633" t="str">
        <f>IF(L12=S13,"OK","Conferir")</f>
        <v>OK</v>
      </c>
    </row>
    <row r="14" spans="1:29" s="269" customFormat="1" ht="15" customHeight="1" x14ac:dyDescent="0.2">
      <c r="A14" s="264"/>
      <c r="B14" s="262"/>
      <c r="C14" s="262"/>
      <c r="D14" s="262"/>
      <c r="E14" s="262"/>
      <c r="F14" s="262"/>
      <c r="G14" s="262"/>
      <c r="H14" s="262"/>
      <c r="I14" s="262"/>
      <c r="J14" s="265"/>
      <c r="K14" s="262"/>
      <c r="L14" s="262"/>
      <c r="M14" s="261"/>
      <c r="N14" s="261"/>
      <c r="O14" s="261"/>
      <c r="P14" s="261"/>
      <c r="Q14" s="261"/>
    </row>
    <row r="15" spans="1:29" s="269" customFormat="1" ht="15" customHeight="1" x14ac:dyDescent="0.2">
      <c r="A15" s="261"/>
      <c r="B15" s="263"/>
      <c r="C15" s="262"/>
      <c r="D15" s="262"/>
      <c r="E15" s="262"/>
      <c r="F15" s="261"/>
      <c r="G15" s="261"/>
      <c r="H15" s="262"/>
      <c r="I15" s="262"/>
      <c r="J15" s="261"/>
      <c r="K15" s="261"/>
      <c r="L15" s="261"/>
      <c r="M15" s="262"/>
      <c r="N15" s="266"/>
      <c r="O15" s="267"/>
      <c r="P15" s="268"/>
      <c r="Q15" s="261"/>
    </row>
    <row r="16" spans="1:29" s="269" customFormat="1" ht="15" customHeight="1" x14ac:dyDescent="0.2">
      <c r="A16" s="12"/>
      <c r="B16" s="34"/>
      <c r="C16" s="17"/>
      <c r="D16" s="17"/>
      <c r="E16" s="17"/>
      <c r="F16" s="12"/>
      <c r="G16" s="12"/>
      <c r="H16" s="35"/>
      <c r="I16" s="17"/>
      <c r="J16" s="12"/>
      <c r="K16" s="12"/>
      <c r="L16" s="17"/>
      <c r="M16" s="12"/>
      <c r="N16" s="12"/>
      <c r="O16" s="12"/>
      <c r="P16" s="12"/>
      <c r="Q16" s="12"/>
    </row>
    <row r="17" spans="1:17" s="261" customFormat="1" ht="15" customHeight="1" x14ac:dyDescent="0.2">
      <c r="A17" s="12"/>
      <c r="B17" s="34"/>
      <c r="C17" s="17"/>
      <c r="D17" s="17"/>
      <c r="E17" s="17"/>
      <c r="F17" s="12"/>
      <c r="G17" s="12"/>
      <c r="H17" s="17"/>
      <c r="I17" s="55"/>
      <c r="J17" s="12"/>
      <c r="K17" s="12"/>
      <c r="L17" s="35"/>
      <c r="M17" s="12"/>
      <c r="N17" s="12"/>
      <c r="O17" s="12"/>
      <c r="P17" s="12"/>
      <c r="Q17" s="12"/>
    </row>
    <row r="18" spans="1:17" s="261" customFormat="1" ht="15" customHeight="1" x14ac:dyDescent="0.2">
      <c r="A18" s="12"/>
      <c r="B18" s="34"/>
      <c r="C18" s="17"/>
      <c r="D18" s="17"/>
      <c r="E18" s="17"/>
      <c r="F18" s="12"/>
      <c r="G18" s="12"/>
      <c r="H18" s="17"/>
      <c r="I18" s="17"/>
      <c r="J18" s="12"/>
      <c r="K18" s="12"/>
      <c r="L18" s="35"/>
      <c r="M18" s="12"/>
      <c r="N18" s="12"/>
      <c r="O18" s="12"/>
      <c r="P18" s="12"/>
      <c r="Q18" s="12"/>
    </row>
    <row r="19" spans="1:17" ht="15" customHeight="1" x14ac:dyDescent="0.2">
      <c r="C19" s="17"/>
      <c r="D19" s="17"/>
      <c r="E19" s="17"/>
      <c r="I19" s="17"/>
      <c r="J19" s="17"/>
      <c r="M19" s="35"/>
    </row>
    <row r="20" spans="1:17" ht="15" customHeight="1" x14ac:dyDescent="0.2">
      <c r="C20" s="17"/>
      <c r="D20" s="17"/>
      <c r="E20" s="17"/>
      <c r="I20" s="17"/>
      <c r="J20" s="17"/>
      <c r="M20" s="35"/>
    </row>
    <row r="21" spans="1:17" ht="15" customHeight="1" x14ac:dyDescent="0.2">
      <c r="I21" s="17"/>
      <c r="J21" s="17"/>
      <c r="M21" s="35"/>
    </row>
    <row r="22" spans="1:17" ht="14.25" customHeight="1" x14ac:dyDescent="0.2">
      <c r="H22" s="17"/>
      <c r="I22" s="17"/>
      <c r="J22" s="17"/>
      <c r="K22" s="17"/>
      <c r="L22" s="35"/>
      <c r="M22" s="35"/>
    </row>
    <row r="23" spans="1:17" x14ac:dyDescent="0.2">
      <c r="H23" s="17"/>
      <c r="I23" s="17"/>
      <c r="J23" s="17"/>
      <c r="K23" s="17"/>
      <c r="L23" s="35"/>
      <c r="M23" s="35"/>
    </row>
    <row r="24" spans="1:17" x14ac:dyDescent="0.2">
      <c r="H24" s="17"/>
      <c r="I24" s="17"/>
      <c r="J24" s="17"/>
      <c r="K24" s="17"/>
      <c r="L24" s="35"/>
      <c r="M24" s="35"/>
    </row>
    <row r="25" spans="1:17" x14ac:dyDescent="0.2">
      <c r="H25" s="17"/>
      <c r="I25" s="17"/>
      <c r="J25" s="17"/>
      <c r="K25" s="17"/>
      <c r="L25" s="35"/>
      <c r="M25" s="35"/>
    </row>
  </sheetData>
  <mergeCells count="11">
    <mergeCell ref="S5:T5"/>
    <mergeCell ref="J5:J6"/>
    <mergeCell ref="I5:I6"/>
    <mergeCell ref="A4:Q4"/>
    <mergeCell ref="B13:F13"/>
    <mergeCell ref="C5:F5"/>
    <mergeCell ref="Q5:Q6"/>
    <mergeCell ref="G5:H5"/>
    <mergeCell ref="K5:M5"/>
    <mergeCell ref="A5:A6"/>
    <mergeCell ref="B5:B6"/>
  </mergeCells>
  <dataValidations count="1">
    <dataValidation type="list" allowBlank="1" showInputMessage="1" showErrorMessage="1" sqref="K7 M8:M11" xr:uid="{00000000-0002-0000-1800-000000000000}">
      <formula1>$T$7:$T$13</formula1>
    </dataValidation>
  </dataValidations>
  <printOptions horizontalCentered="1"/>
  <pageMargins left="0.39370078740157483" right="0" top="0.39370078740157483" bottom="0.39370078740157483" header="0.51181102362204722" footer="0.19685039370078741"/>
  <pageSetup paperSize="9" scale="53" orientation="portrait" r:id="rId1"/>
  <headerFooter alignWithMargins="0">
    <oddFooter>&amp;L&amp;8&amp;F - &amp;A&amp;R&amp;8&amp;P / &amp;N</oddFooter>
  </headerFooter>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Planilha18">
    <tabColor theme="4" tint="0.39997558519241921"/>
    <pageSetUpPr fitToPage="1"/>
  </sheetPr>
  <dimension ref="A1:V72"/>
  <sheetViews>
    <sheetView showGridLines="0" view="pageBreakPreview" zoomScaleNormal="100" zoomScaleSheetLayoutView="100" workbookViewId="0">
      <pane ySplit="6" topLeftCell="A7" activePane="bottomLeft" state="frozen"/>
      <selection activeCell="A4" sqref="A4:R6"/>
      <selection pane="bottomLeft" activeCell="A4" sqref="A4:R6"/>
    </sheetView>
  </sheetViews>
  <sheetFormatPr defaultRowHeight="14.1" customHeight="1" x14ac:dyDescent="0.2"/>
  <cols>
    <col min="1" max="1" width="36.85546875" style="12" customWidth="1"/>
    <col min="2" max="4" width="12.140625" style="12" customWidth="1"/>
    <col min="5" max="5" width="7.42578125" style="12" customWidth="1"/>
    <col min="6" max="6" width="7.5703125" style="12" customWidth="1"/>
    <col min="7" max="10" width="9.28515625" style="12" customWidth="1"/>
    <col min="11" max="11" width="10.85546875" style="12" customWidth="1"/>
    <col min="12" max="12" width="3.28515625" style="12" customWidth="1"/>
    <col min="13" max="14" width="10.5703125" style="12" customWidth="1"/>
    <col min="15" max="15" width="3.28515625" style="12" customWidth="1"/>
    <col min="16" max="16" width="7.5703125" style="12" customWidth="1"/>
    <col min="17" max="254" width="9.140625" style="12"/>
    <col min="255" max="255" width="11.5703125" style="12" bestFit="1" customWidth="1"/>
    <col min="256" max="256" width="20.7109375" style="12" customWidth="1"/>
    <col min="257" max="264" width="6.7109375" style="12" customWidth="1"/>
    <col min="265" max="265" width="9.140625" style="12"/>
    <col min="266" max="266" width="6.7109375" style="12" customWidth="1"/>
    <col min="267" max="510" width="9.140625" style="12"/>
    <col min="511" max="511" width="11.5703125" style="12" bestFit="1" customWidth="1"/>
    <col min="512" max="512" width="20.7109375" style="12" customWidth="1"/>
    <col min="513" max="520" width="6.7109375" style="12" customWidth="1"/>
    <col min="521" max="521" width="9.140625" style="12"/>
    <col min="522" max="522" width="6.7109375" style="12" customWidth="1"/>
    <col min="523" max="766" width="9.140625" style="12"/>
    <col min="767" max="767" width="11.5703125" style="12" bestFit="1" customWidth="1"/>
    <col min="768" max="768" width="20.7109375" style="12" customWidth="1"/>
    <col min="769" max="776" width="6.7109375" style="12" customWidth="1"/>
    <col min="777" max="777" width="9.140625" style="12"/>
    <col min="778" max="778" width="6.7109375" style="12" customWidth="1"/>
    <col min="779" max="1022" width="9.140625" style="12"/>
    <col min="1023" max="1023" width="11.5703125" style="12" bestFit="1" customWidth="1"/>
    <col min="1024" max="1024" width="20.7109375" style="12" customWidth="1"/>
    <col min="1025" max="1032" width="6.7109375" style="12" customWidth="1"/>
    <col min="1033" max="1033" width="9.140625" style="12"/>
    <col min="1034" max="1034" width="6.7109375" style="12" customWidth="1"/>
    <col min="1035" max="1278" width="9.140625" style="12"/>
    <col min="1279" max="1279" width="11.5703125" style="12" bestFit="1" customWidth="1"/>
    <col min="1280" max="1280" width="20.7109375" style="12" customWidth="1"/>
    <col min="1281" max="1288" width="6.7109375" style="12" customWidth="1"/>
    <col min="1289" max="1289" width="9.140625" style="12"/>
    <col min="1290" max="1290" width="6.7109375" style="12" customWidth="1"/>
    <col min="1291" max="1534" width="9.140625" style="12"/>
    <col min="1535" max="1535" width="11.5703125" style="12" bestFit="1" customWidth="1"/>
    <col min="1536" max="1536" width="20.7109375" style="12" customWidth="1"/>
    <col min="1537" max="1544" width="6.7109375" style="12" customWidth="1"/>
    <col min="1545" max="1545" width="9.140625" style="12"/>
    <col min="1546" max="1546" width="6.7109375" style="12" customWidth="1"/>
    <col min="1547" max="1790" width="9.140625" style="12"/>
    <col min="1791" max="1791" width="11.5703125" style="12" bestFit="1" customWidth="1"/>
    <col min="1792" max="1792" width="20.7109375" style="12" customWidth="1"/>
    <col min="1793" max="1800" width="6.7109375" style="12" customWidth="1"/>
    <col min="1801" max="1801" width="9.140625" style="12"/>
    <col min="1802" max="1802" width="6.7109375" style="12" customWidth="1"/>
    <col min="1803" max="2046" width="9.140625" style="12"/>
    <col min="2047" max="2047" width="11.5703125" style="12" bestFit="1" customWidth="1"/>
    <col min="2048" max="2048" width="20.7109375" style="12" customWidth="1"/>
    <col min="2049" max="2056" width="6.7109375" style="12" customWidth="1"/>
    <col min="2057" max="2057" width="9.140625" style="12"/>
    <col min="2058" max="2058" width="6.7109375" style="12" customWidth="1"/>
    <col min="2059" max="2302" width="9.140625" style="12"/>
    <col min="2303" max="2303" width="11.5703125" style="12" bestFit="1" customWidth="1"/>
    <col min="2304" max="2304" width="20.7109375" style="12" customWidth="1"/>
    <col min="2305" max="2312" width="6.7109375" style="12" customWidth="1"/>
    <col min="2313" max="2313" width="9.140625" style="12"/>
    <col min="2314" max="2314" width="6.7109375" style="12" customWidth="1"/>
    <col min="2315" max="2558" width="9.140625" style="12"/>
    <col min="2559" max="2559" width="11.5703125" style="12" bestFit="1" customWidth="1"/>
    <col min="2560" max="2560" width="20.7109375" style="12" customWidth="1"/>
    <col min="2561" max="2568" width="6.7109375" style="12" customWidth="1"/>
    <col min="2569" max="2569" width="9.140625" style="12"/>
    <col min="2570" max="2570" width="6.7109375" style="12" customWidth="1"/>
    <col min="2571" max="2814" width="9.140625" style="12"/>
    <col min="2815" max="2815" width="11.5703125" style="12" bestFit="1" customWidth="1"/>
    <col min="2816" max="2816" width="20.7109375" style="12" customWidth="1"/>
    <col min="2817" max="2824" width="6.7109375" style="12" customWidth="1"/>
    <col min="2825" max="2825" width="9.140625" style="12"/>
    <col min="2826" max="2826" width="6.7109375" style="12" customWidth="1"/>
    <col min="2827" max="3070" width="9.140625" style="12"/>
    <col min="3071" max="3071" width="11.5703125" style="12" bestFit="1" customWidth="1"/>
    <col min="3072" max="3072" width="20.7109375" style="12" customWidth="1"/>
    <col min="3073" max="3080" width="6.7109375" style="12" customWidth="1"/>
    <col min="3081" max="3081" width="9.140625" style="12"/>
    <col min="3082" max="3082" width="6.7109375" style="12" customWidth="1"/>
    <col min="3083" max="3326" width="9.140625" style="12"/>
    <col min="3327" max="3327" width="11.5703125" style="12" bestFit="1" customWidth="1"/>
    <col min="3328" max="3328" width="20.7109375" style="12" customWidth="1"/>
    <col min="3329" max="3336" width="6.7109375" style="12" customWidth="1"/>
    <col min="3337" max="3337" width="9.140625" style="12"/>
    <col min="3338" max="3338" width="6.7109375" style="12" customWidth="1"/>
    <col min="3339" max="3582" width="9.140625" style="12"/>
    <col min="3583" max="3583" width="11.5703125" style="12" bestFit="1" customWidth="1"/>
    <col min="3584" max="3584" width="20.7109375" style="12" customWidth="1"/>
    <col min="3585" max="3592" width="6.7109375" style="12" customWidth="1"/>
    <col min="3593" max="3593" width="9.140625" style="12"/>
    <col min="3594" max="3594" width="6.7109375" style="12" customWidth="1"/>
    <col min="3595" max="3838" width="9.140625" style="12"/>
    <col min="3839" max="3839" width="11.5703125" style="12" bestFit="1" customWidth="1"/>
    <col min="3840" max="3840" width="20.7109375" style="12" customWidth="1"/>
    <col min="3841" max="3848" width="6.7109375" style="12" customWidth="1"/>
    <col min="3849" max="3849" width="9.140625" style="12"/>
    <col min="3850" max="3850" width="6.7109375" style="12" customWidth="1"/>
    <col min="3851" max="4094" width="9.140625" style="12"/>
    <col min="4095" max="4095" width="11.5703125" style="12" bestFit="1" customWidth="1"/>
    <col min="4096" max="4096" width="20.7109375" style="12" customWidth="1"/>
    <col min="4097" max="4104" width="6.7109375" style="12" customWidth="1"/>
    <col min="4105" max="4105" width="9.140625" style="12"/>
    <col min="4106" max="4106" width="6.7109375" style="12" customWidth="1"/>
    <col min="4107" max="4350" width="9.140625" style="12"/>
    <col min="4351" max="4351" width="11.5703125" style="12" bestFit="1" customWidth="1"/>
    <col min="4352" max="4352" width="20.7109375" style="12" customWidth="1"/>
    <col min="4353" max="4360" width="6.7109375" style="12" customWidth="1"/>
    <col min="4361" max="4361" width="9.140625" style="12"/>
    <col min="4362" max="4362" width="6.7109375" style="12" customWidth="1"/>
    <col min="4363" max="4606" width="9.140625" style="12"/>
    <col min="4607" max="4607" width="11.5703125" style="12" bestFit="1" customWidth="1"/>
    <col min="4608" max="4608" width="20.7109375" style="12" customWidth="1"/>
    <col min="4609" max="4616" width="6.7109375" style="12" customWidth="1"/>
    <col min="4617" max="4617" width="9.140625" style="12"/>
    <col min="4618" max="4618" width="6.7109375" style="12" customWidth="1"/>
    <col min="4619" max="4862" width="9.140625" style="12"/>
    <col min="4863" max="4863" width="11.5703125" style="12" bestFit="1" customWidth="1"/>
    <col min="4864" max="4864" width="20.7109375" style="12" customWidth="1"/>
    <col min="4865" max="4872" width="6.7109375" style="12" customWidth="1"/>
    <col min="4873" max="4873" width="9.140625" style="12"/>
    <col min="4874" max="4874" width="6.7109375" style="12" customWidth="1"/>
    <col min="4875" max="5118" width="9.140625" style="12"/>
    <col min="5119" max="5119" width="11.5703125" style="12" bestFit="1" customWidth="1"/>
    <col min="5120" max="5120" width="20.7109375" style="12" customWidth="1"/>
    <col min="5121" max="5128" width="6.7109375" style="12" customWidth="1"/>
    <col min="5129" max="5129" width="9.140625" style="12"/>
    <col min="5130" max="5130" width="6.7109375" style="12" customWidth="1"/>
    <col min="5131" max="5374" width="9.140625" style="12"/>
    <col min="5375" max="5375" width="11.5703125" style="12" bestFit="1" customWidth="1"/>
    <col min="5376" max="5376" width="20.7109375" style="12" customWidth="1"/>
    <col min="5377" max="5384" width="6.7109375" style="12" customWidth="1"/>
    <col min="5385" max="5385" width="9.140625" style="12"/>
    <col min="5386" max="5386" width="6.7109375" style="12" customWidth="1"/>
    <col min="5387" max="5630" width="9.140625" style="12"/>
    <col min="5631" max="5631" width="11.5703125" style="12" bestFit="1" customWidth="1"/>
    <col min="5632" max="5632" width="20.7109375" style="12" customWidth="1"/>
    <col min="5633" max="5640" width="6.7109375" style="12" customWidth="1"/>
    <col min="5641" max="5641" width="9.140625" style="12"/>
    <col min="5642" max="5642" width="6.7109375" style="12" customWidth="1"/>
    <col min="5643" max="5886" width="9.140625" style="12"/>
    <col min="5887" max="5887" width="11.5703125" style="12" bestFit="1" customWidth="1"/>
    <col min="5888" max="5888" width="20.7109375" style="12" customWidth="1"/>
    <col min="5889" max="5896" width="6.7109375" style="12" customWidth="1"/>
    <col min="5897" max="5897" width="9.140625" style="12"/>
    <col min="5898" max="5898" width="6.7109375" style="12" customWidth="1"/>
    <col min="5899" max="6142" width="9.140625" style="12"/>
    <col min="6143" max="6143" width="11.5703125" style="12" bestFit="1" customWidth="1"/>
    <col min="6144" max="6144" width="20.7109375" style="12" customWidth="1"/>
    <col min="6145" max="6152" width="6.7109375" style="12" customWidth="1"/>
    <col min="6153" max="6153" width="9.140625" style="12"/>
    <col min="6154" max="6154" width="6.7109375" style="12" customWidth="1"/>
    <col min="6155" max="6398" width="9.140625" style="12"/>
    <col min="6399" max="6399" width="11.5703125" style="12" bestFit="1" customWidth="1"/>
    <col min="6400" max="6400" width="20.7109375" style="12" customWidth="1"/>
    <col min="6401" max="6408" width="6.7109375" style="12" customWidth="1"/>
    <col min="6409" max="6409" width="9.140625" style="12"/>
    <col min="6410" max="6410" width="6.7109375" style="12" customWidth="1"/>
    <col min="6411" max="6654" width="9.140625" style="12"/>
    <col min="6655" max="6655" width="11.5703125" style="12" bestFit="1" customWidth="1"/>
    <col min="6656" max="6656" width="20.7109375" style="12" customWidth="1"/>
    <col min="6657" max="6664" width="6.7109375" style="12" customWidth="1"/>
    <col min="6665" max="6665" width="9.140625" style="12"/>
    <col min="6666" max="6666" width="6.7109375" style="12" customWidth="1"/>
    <col min="6667" max="6910" width="9.140625" style="12"/>
    <col min="6911" max="6911" width="11.5703125" style="12" bestFit="1" customWidth="1"/>
    <col min="6912" max="6912" width="20.7109375" style="12" customWidth="1"/>
    <col min="6913" max="6920" width="6.7109375" style="12" customWidth="1"/>
    <col min="6921" max="6921" width="9.140625" style="12"/>
    <col min="6922" max="6922" width="6.7109375" style="12" customWidth="1"/>
    <col min="6923" max="7166" width="9.140625" style="12"/>
    <col min="7167" max="7167" width="11.5703125" style="12" bestFit="1" customWidth="1"/>
    <col min="7168" max="7168" width="20.7109375" style="12" customWidth="1"/>
    <col min="7169" max="7176" width="6.7109375" style="12" customWidth="1"/>
    <col min="7177" max="7177" width="9.140625" style="12"/>
    <col min="7178" max="7178" width="6.7109375" style="12" customWidth="1"/>
    <col min="7179" max="7422" width="9.140625" style="12"/>
    <col min="7423" max="7423" width="11.5703125" style="12" bestFit="1" customWidth="1"/>
    <col min="7424" max="7424" width="20.7109375" style="12" customWidth="1"/>
    <col min="7425" max="7432" width="6.7109375" style="12" customWidth="1"/>
    <col min="7433" max="7433" width="9.140625" style="12"/>
    <col min="7434" max="7434" width="6.7109375" style="12" customWidth="1"/>
    <col min="7435" max="7678" width="9.140625" style="12"/>
    <col min="7679" max="7679" width="11.5703125" style="12" bestFit="1" customWidth="1"/>
    <col min="7680" max="7680" width="20.7109375" style="12" customWidth="1"/>
    <col min="7681" max="7688" width="6.7109375" style="12" customWidth="1"/>
    <col min="7689" max="7689" width="9.140625" style="12"/>
    <col min="7690" max="7690" width="6.7109375" style="12" customWidth="1"/>
    <col min="7691" max="7934" width="9.140625" style="12"/>
    <col min="7935" max="7935" width="11.5703125" style="12" bestFit="1" customWidth="1"/>
    <col min="7936" max="7936" width="20.7109375" style="12" customWidth="1"/>
    <col min="7937" max="7944" width="6.7109375" style="12" customWidth="1"/>
    <col min="7945" max="7945" width="9.140625" style="12"/>
    <col min="7946" max="7946" width="6.7109375" style="12" customWidth="1"/>
    <col min="7947" max="8190" width="9.140625" style="12"/>
    <col min="8191" max="8191" width="11.5703125" style="12" bestFit="1" customWidth="1"/>
    <col min="8192" max="8192" width="20.7109375" style="12" customWidth="1"/>
    <col min="8193" max="8200" width="6.7109375" style="12" customWidth="1"/>
    <col min="8201" max="8201" width="9.140625" style="12"/>
    <col min="8202" max="8202" width="6.7109375" style="12" customWidth="1"/>
    <col min="8203" max="8446" width="9.140625" style="12"/>
    <col min="8447" max="8447" width="11.5703125" style="12" bestFit="1" customWidth="1"/>
    <col min="8448" max="8448" width="20.7109375" style="12" customWidth="1"/>
    <col min="8449" max="8456" width="6.7109375" style="12" customWidth="1"/>
    <col min="8457" max="8457" width="9.140625" style="12"/>
    <col min="8458" max="8458" width="6.7109375" style="12" customWidth="1"/>
    <col min="8459" max="8702" width="9.140625" style="12"/>
    <col min="8703" max="8703" width="11.5703125" style="12" bestFit="1" customWidth="1"/>
    <col min="8704" max="8704" width="20.7109375" style="12" customWidth="1"/>
    <col min="8705" max="8712" width="6.7109375" style="12" customWidth="1"/>
    <col min="8713" max="8713" width="9.140625" style="12"/>
    <col min="8714" max="8714" width="6.7109375" style="12" customWidth="1"/>
    <col min="8715" max="8958" width="9.140625" style="12"/>
    <col min="8959" max="8959" width="11.5703125" style="12" bestFit="1" customWidth="1"/>
    <col min="8960" max="8960" width="20.7109375" style="12" customWidth="1"/>
    <col min="8961" max="8968" width="6.7109375" style="12" customWidth="1"/>
    <col min="8969" max="8969" width="9.140625" style="12"/>
    <col min="8970" max="8970" width="6.7109375" style="12" customWidth="1"/>
    <col min="8971" max="9214" width="9.140625" style="12"/>
    <col min="9215" max="9215" width="11.5703125" style="12" bestFit="1" customWidth="1"/>
    <col min="9216" max="9216" width="20.7109375" style="12" customWidth="1"/>
    <col min="9217" max="9224" width="6.7109375" style="12" customWidth="1"/>
    <col min="9225" max="9225" width="9.140625" style="12"/>
    <col min="9226" max="9226" width="6.7109375" style="12" customWidth="1"/>
    <col min="9227" max="9470" width="9.140625" style="12"/>
    <col min="9471" max="9471" width="11.5703125" style="12" bestFit="1" customWidth="1"/>
    <col min="9472" max="9472" width="20.7109375" style="12" customWidth="1"/>
    <col min="9473" max="9480" width="6.7109375" style="12" customWidth="1"/>
    <col min="9481" max="9481" width="9.140625" style="12"/>
    <col min="9482" max="9482" width="6.7109375" style="12" customWidth="1"/>
    <col min="9483" max="9726" width="9.140625" style="12"/>
    <col min="9727" max="9727" width="11.5703125" style="12" bestFit="1" customWidth="1"/>
    <col min="9728" max="9728" width="20.7109375" style="12" customWidth="1"/>
    <col min="9729" max="9736" width="6.7109375" style="12" customWidth="1"/>
    <col min="9737" max="9737" width="9.140625" style="12"/>
    <col min="9738" max="9738" width="6.7109375" style="12" customWidth="1"/>
    <col min="9739" max="9982" width="9.140625" style="12"/>
    <col min="9983" max="9983" width="11.5703125" style="12" bestFit="1" customWidth="1"/>
    <col min="9984" max="9984" width="20.7109375" style="12" customWidth="1"/>
    <col min="9985" max="9992" width="6.7109375" style="12" customWidth="1"/>
    <col min="9993" max="9993" width="9.140625" style="12"/>
    <col min="9994" max="9994" width="6.7109375" style="12" customWidth="1"/>
    <col min="9995" max="10238" width="9.140625" style="12"/>
    <col min="10239" max="10239" width="11.5703125" style="12" bestFit="1" customWidth="1"/>
    <col min="10240" max="10240" width="20.7109375" style="12" customWidth="1"/>
    <col min="10241" max="10248" width="6.7109375" style="12" customWidth="1"/>
    <col min="10249" max="10249" width="9.140625" style="12"/>
    <col min="10250" max="10250" width="6.7109375" style="12" customWidth="1"/>
    <col min="10251" max="10494" width="9.140625" style="12"/>
    <col min="10495" max="10495" width="11.5703125" style="12" bestFit="1" customWidth="1"/>
    <col min="10496" max="10496" width="20.7109375" style="12" customWidth="1"/>
    <col min="10497" max="10504" width="6.7109375" style="12" customWidth="1"/>
    <col min="10505" max="10505" width="9.140625" style="12"/>
    <col min="10506" max="10506" width="6.7109375" style="12" customWidth="1"/>
    <col min="10507" max="10750" width="9.140625" style="12"/>
    <col min="10751" max="10751" width="11.5703125" style="12" bestFit="1" customWidth="1"/>
    <col min="10752" max="10752" width="20.7109375" style="12" customWidth="1"/>
    <col min="10753" max="10760" width="6.7109375" style="12" customWidth="1"/>
    <col min="10761" max="10761" width="9.140625" style="12"/>
    <col min="10762" max="10762" width="6.7109375" style="12" customWidth="1"/>
    <col min="10763" max="11006" width="9.140625" style="12"/>
    <col min="11007" max="11007" width="11.5703125" style="12" bestFit="1" customWidth="1"/>
    <col min="11008" max="11008" width="20.7109375" style="12" customWidth="1"/>
    <col min="11009" max="11016" width="6.7109375" style="12" customWidth="1"/>
    <col min="11017" max="11017" width="9.140625" style="12"/>
    <col min="11018" max="11018" width="6.7109375" style="12" customWidth="1"/>
    <col min="11019" max="11262" width="9.140625" style="12"/>
    <col min="11263" max="11263" width="11.5703125" style="12" bestFit="1" customWidth="1"/>
    <col min="11264" max="11264" width="20.7109375" style="12" customWidth="1"/>
    <col min="11265" max="11272" width="6.7109375" style="12" customWidth="1"/>
    <col min="11273" max="11273" width="9.140625" style="12"/>
    <col min="11274" max="11274" width="6.7109375" style="12" customWidth="1"/>
    <col min="11275" max="11518" width="9.140625" style="12"/>
    <col min="11519" max="11519" width="11.5703125" style="12" bestFit="1" customWidth="1"/>
    <col min="11520" max="11520" width="20.7109375" style="12" customWidth="1"/>
    <col min="11521" max="11528" width="6.7109375" style="12" customWidth="1"/>
    <col min="11529" max="11529" width="9.140625" style="12"/>
    <col min="11530" max="11530" width="6.7109375" style="12" customWidth="1"/>
    <col min="11531" max="11774" width="9.140625" style="12"/>
    <col min="11775" max="11775" width="11.5703125" style="12" bestFit="1" customWidth="1"/>
    <col min="11776" max="11776" width="20.7109375" style="12" customWidth="1"/>
    <col min="11777" max="11784" width="6.7109375" style="12" customWidth="1"/>
    <col min="11785" max="11785" width="9.140625" style="12"/>
    <col min="11786" max="11786" width="6.7109375" style="12" customWidth="1"/>
    <col min="11787" max="12030" width="9.140625" style="12"/>
    <col min="12031" max="12031" width="11.5703125" style="12" bestFit="1" customWidth="1"/>
    <col min="12032" max="12032" width="20.7109375" style="12" customWidth="1"/>
    <col min="12033" max="12040" width="6.7109375" style="12" customWidth="1"/>
    <col min="12041" max="12041" width="9.140625" style="12"/>
    <col min="12042" max="12042" width="6.7109375" style="12" customWidth="1"/>
    <col min="12043" max="12286" width="9.140625" style="12"/>
    <col min="12287" max="12287" width="11.5703125" style="12" bestFit="1" customWidth="1"/>
    <col min="12288" max="12288" width="20.7109375" style="12" customWidth="1"/>
    <col min="12289" max="12296" width="6.7109375" style="12" customWidth="1"/>
    <col min="12297" max="12297" width="9.140625" style="12"/>
    <col min="12298" max="12298" width="6.7109375" style="12" customWidth="1"/>
    <col min="12299" max="12542" width="9.140625" style="12"/>
    <col min="12543" max="12543" width="11.5703125" style="12" bestFit="1" customWidth="1"/>
    <col min="12544" max="12544" width="20.7109375" style="12" customWidth="1"/>
    <col min="12545" max="12552" width="6.7109375" style="12" customWidth="1"/>
    <col min="12553" max="12553" width="9.140625" style="12"/>
    <col min="12554" max="12554" width="6.7109375" style="12" customWidth="1"/>
    <col min="12555" max="12798" width="9.140625" style="12"/>
    <col min="12799" max="12799" width="11.5703125" style="12" bestFit="1" customWidth="1"/>
    <col min="12800" max="12800" width="20.7109375" style="12" customWidth="1"/>
    <col min="12801" max="12808" width="6.7109375" style="12" customWidth="1"/>
    <col min="12809" max="12809" width="9.140625" style="12"/>
    <col min="12810" max="12810" width="6.7109375" style="12" customWidth="1"/>
    <col min="12811" max="13054" width="9.140625" style="12"/>
    <col min="13055" max="13055" width="11.5703125" style="12" bestFit="1" customWidth="1"/>
    <col min="13056" max="13056" width="20.7109375" style="12" customWidth="1"/>
    <col min="13057" max="13064" width="6.7109375" style="12" customWidth="1"/>
    <col min="13065" max="13065" width="9.140625" style="12"/>
    <col min="13066" max="13066" width="6.7109375" style="12" customWidth="1"/>
    <col min="13067" max="13310" width="9.140625" style="12"/>
    <col min="13311" max="13311" width="11.5703125" style="12" bestFit="1" customWidth="1"/>
    <col min="13312" max="13312" width="20.7109375" style="12" customWidth="1"/>
    <col min="13313" max="13320" width="6.7109375" style="12" customWidth="1"/>
    <col min="13321" max="13321" width="9.140625" style="12"/>
    <col min="13322" max="13322" width="6.7109375" style="12" customWidth="1"/>
    <col min="13323" max="13566" width="9.140625" style="12"/>
    <col min="13567" max="13567" width="11.5703125" style="12" bestFit="1" customWidth="1"/>
    <col min="13568" max="13568" width="20.7109375" style="12" customWidth="1"/>
    <col min="13569" max="13576" width="6.7109375" style="12" customWidth="1"/>
    <col min="13577" max="13577" width="9.140625" style="12"/>
    <col min="13578" max="13578" width="6.7109375" style="12" customWidth="1"/>
    <col min="13579" max="13822" width="9.140625" style="12"/>
    <col min="13823" max="13823" width="11.5703125" style="12" bestFit="1" customWidth="1"/>
    <col min="13824" max="13824" width="20.7109375" style="12" customWidth="1"/>
    <col min="13825" max="13832" width="6.7109375" style="12" customWidth="1"/>
    <col min="13833" max="13833" width="9.140625" style="12"/>
    <col min="13834" max="13834" width="6.7109375" style="12" customWidth="1"/>
    <col min="13835" max="14078" width="9.140625" style="12"/>
    <col min="14079" max="14079" width="11.5703125" style="12" bestFit="1" customWidth="1"/>
    <col min="14080" max="14080" width="20.7109375" style="12" customWidth="1"/>
    <col min="14081" max="14088" width="6.7109375" style="12" customWidth="1"/>
    <col min="14089" max="14089" width="9.140625" style="12"/>
    <col min="14090" max="14090" width="6.7109375" style="12" customWidth="1"/>
    <col min="14091" max="14334" width="9.140625" style="12"/>
    <col min="14335" max="14335" width="11.5703125" style="12" bestFit="1" customWidth="1"/>
    <col min="14336" max="14336" width="20.7109375" style="12" customWidth="1"/>
    <col min="14337" max="14344" width="6.7109375" style="12" customWidth="1"/>
    <col min="14345" max="14345" width="9.140625" style="12"/>
    <col min="14346" max="14346" width="6.7109375" style="12" customWidth="1"/>
    <col min="14347" max="14590" width="9.140625" style="12"/>
    <col min="14591" max="14591" width="11.5703125" style="12" bestFit="1" customWidth="1"/>
    <col min="14592" max="14592" width="20.7109375" style="12" customWidth="1"/>
    <col min="14593" max="14600" width="6.7109375" style="12" customWidth="1"/>
    <col min="14601" max="14601" width="9.140625" style="12"/>
    <col min="14602" max="14602" width="6.7109375" style="12" customWidth="1"/>
    <col min="14603" max="14846" width="9.140625" style="12"/>
    <col min="14847" max="14847" width="11.5703125" style="12" bestFit="1" customWidth="1"/>
    <col min="14848" max="14848" width="20.7109375" style="12" customWidth="1"/>
    <col min="14849" max="14856" width="6.7109375" style="12" customWidth="1"/>
    <col min="14857" max="14857" width="9.140625" style="12"/>
    <col min="14858" max="14858" width="6.7109375" style="12" customWidth="1"/>
    <col min="14859" max="15102" width="9.140625" style="12"/>
    <col min="15103" max="15103" width="11.5703125" style="12" bestFit="1" customWidth="1"/>
    <col min="15104" max="15104" width="20.7109375" style="12" customWidth="1"/>
    <col min="15105" max="15112" width="6.7109375" style="12" customWidth="1"/>
    <col min="15113" max="15113" width="9.140625" style="12"/>
    <col min="15114" max="15114" width="6.7109375" style="12" customWidth="1"/>
    <col min="15115" max="15358" width="9.140625" style="12"/>
    <col min="15359" max="15359" width="11.5703125" style="12" bestFit="1" customWidth="1"/>
    <col min="15360" max="15360" width="20.7109375" style="12" customWidth="1"/>
    <col min="15361" max="15368" width="6.7109375" style="12" customWidth="1"/>
    <col min="15369" max="15369" width="9.140625" style="12"/>
    <col min="15370" max="15370" width="6.7109375" style="12" customWidth="1"/>
    <col min="15371" max="15614" width="9.140625" style="12"/>
    <col min="15615" max="15615" width="11.5703125" style="12" bestFit="1" customWidth="1"/>
    <col min="15616" max="15616" width="20.7109375" style="12" customWidth="1"/>
    <col min="15617" max="15624" width="6.7109375" style="12" customWidth="1"/>
    <col min="15625" max="15625" width="9.140625" style="12"/>
    <col min="15626" max="15626" width="6.7109375" style="12" customWidth="1"/>
    <col min="15627" max="15870" width="9.140625" style="12"/>
    <col min="15871" max="15871" width="11.5703125" style="12" bestFit="1" customWidth="1"/>
    <col min="15872" max="15872" width="20.7109375" style="12" customWidth="1"/>
    <col min="15873" max="15880" width="6.7109375" style="12" customWidth="1"/>
    <col min="15881" max="15881" width="9.140625" style="12"/>
    <col min="15882" max="15882" width="6.7109375" style="12" customWidth="1"/>
    <col min="15883" max="16126" width="9.140625" style="12"/>
    <col min="16127" max="16127" width="11.5703125" style="12" bestFit="1" customWidth="1"/>
    <col min="16128" max="16128" width="20.7109375" style="12" customWidth="1"/>
    <col min="16129" max="16136" width="6.7109375" style="12" customWidth="1"/>
    <col min="16137" max="16137" width="9.140625" style="12"/>
    <col min="16138" max="16138" width="6.7109375" style="12" customWidth="1"/>
    <col min="16139" max="16375" width="9.140625" style="12"/>
    <col min="16376" max="16381" width="9.140625" style="12" customWidth="1"/>
    <col min="16382" max="16382" width="9.140625" style="12"/>
    <col min="16383" max="16384" width="9.140625" style="12" customWidth="1"/>
  </cols>
  <sheetData>
    <row r="1" spans="1:22" s="71" customFormat="1" ht="37.5" customHeight="1" thickBot="1" x14ac:dyDescent="0.25">
      <c r="A1" s="86"/>
      <c r="B1" s="86"/>
      <c r="C1" s="86"/>
      <c r="D1" s="86"/>
      <c r="E1" s="86"/>
      <c r="F1" s="86"/>
      <c r="G1" s="86"/>
      <c r="H1" s="86"/>
      <c r="I1" s="86"/>
      <c r="J1" s="86"/>
      <c r="K1" s="86"/>
      <c r="L1" s="93"/>
      <c r="M1" s="93"/>
      <c r="N1" s="93"/>
      <c r="O1" s="93"/>
      <c r="P1" s="93"/>
      <c r="Q1" s="93"/>
      <c r="R1" s="93"/>
      <c r="S1" s="93"/>
      <c r="T1" s="93"/>
      <c r="U1" s="93"/>
      <c r="V1" s="93"/>
    </row>
    <row r="2" spans="1:22" s="75" customFormat="1" ht="12.75" x14ac:dyDescent="0.2">
      <c r="A2" s="340" t="s">
        <v>178</v>
      </c>
      <c r="B2" s="90"/>
      <c r="C2" s="90"/>
      <c r="D2" s="90"/>
      <c r="E2" s="90"/>
      <c r="F2" s="90"/>
      <c r="G2" s="90"/>
      <c r="H2" s="341" t="s">
        <v>17</v>
      </c>
      <c r="I2" s="341"/>
      <c r="J2" s="90"/>
      <c r="K2" s="341" t="s">
        <v>8</v>
      </c>
    </row>
    <row r="3" spans="1:22" s="75" customFormat="1" ht="15" customHeight="1" x14ac:dyDescent="0.2">
      <c r="A3" s="89" t="e">
        <f>#REF!</f>
        <v>#REF!</v>
      </c>
      <c r="B3" s="90"/>
      <c r="C3" s="90"/>
      <c r="D3" s="90"/>
      <c r="E3" s="90"/>
      <c r="F3" s="90"/>
      <c r="G3" s="90"/>
      <c r="H3" s="89" t="s">
        <v>346</v>
      </c>
      <c r="I3" s="91"/>
      <c r="J3" s="90"/>
      <c r="K3" s="92"/>
    </row>
    <row r="4" spans="1:22" s="75" customFormat="1" ht="15" customHeight="1" x14ac:dyDescent="0.2">
      <c r="A4" s="89"/>
      <c r="B4" s="90"/>
      <c r="C4" s="90"/>
      <c r="D4" s="90"/>
      <c r="E4" s="90"/>
      <c r="F4" s="90"/>
      <c r="G4" s="90"/>
      <c r="H4" s="89"/>
      <c r="I4" s="91"/>
      <c r="J4" s="90"/>
      <c r="K4" s="92"/>
    </row>
    <row r="5" spans="1:22" ht="20.100000000000001" customHeight="1" x14ac:dyDescent="0.2">
      <c r="A5" s="2010" t="s">
        <v>11</v>
      </c>
      <c r="B5" s="125" t="s">
        <v>188</v>
      </c>
      <c r="C5" s="121"/>
      <c r="D5" s="121"/>
      <c r="E5" s="2010" t="s">
        <v>21</v>
      </c>
      <c r="F5" s="125" t="s">
        <v>50</v>
      </c>
      <c r="G5" s="125"/>
      <c r="H5" s="120"/>
      <c r="I5" s="120" t="s">
        <v>185</v>
      </c>
      <c r="J5" s="121"/>
      <c r="K5" s="126"/>
      <c r="M5" s="2008" t="s">
        <v>183</v>
      </c>
      <c r="N5" s="2009"/>
    </row>
    <row r="6" spans="1:22" ht="24" customHeight="1" x14ac:dyDescent="0.2">
      <c r="A6" s="2011"/>
      <c r="B6" s="123" t="s">
        <v>83</v>
      </c>
      <c r="C6" s="123" t="s">
        <v>84</v>
      </c>
      <c r="D6" s="124" t="s">
        <v>82</v>
      </c>
      <c r="E6" s="2011"/>
      <c r="F6" s="122" t="s">
        <v>85</v>
      </c>
      <c r="G6" s="122" t="s">
        <v>58</v>
      </c>
      <c r="H6" s="122" t="s">
        <v>9</v>
      </c>
      <c r="I6" s="123" t="s">
        <v>58</v>
      </c>
      <c r="J6" s="124" t="s">
        <v>9</v>
      </c>
      <c r="K6" s="122" t="s">
        <v>186</v>
      </c>
      <c r="M6" s="219" t="s">
        <v>187</v>
      </c>
      <c r="N6" s="220" t="s">
        <v>186</v>
      </c>
    </row>
    <row r="7" spans="1:22" ht="14.1" customHeight="1" x14ac:dyDescent="0.2">
      <c r="A7" s="218" t="s">
        <v>198</v>
      </c>
      <c r="B7" s="198"/>
      <c r="C7" s="198"/>
      <c r="D7" s="198"/>
      <c r="E7" s="198"/>
      <c r="F7" s="198"/>
      <c r="G7" s="198"/>
      <c r="H7" s="198"/>
      <c r="I7" s="198"/>
      <c r="J7" s="199"/>
      <c r="K7" s="425"/>
      <c r="M7" s="221">
        <f>IF(N7="","",SUMIF($K$7:$K$60,N7,$J$7:$J$60))</f>
        <v>0</v>
      </c>
      <c r="N7" s="224" t="s">
        <v>325</v>
      </c>
    </row>
    <row r="8" spans="1:22" ht="14.1" customHeight="1" x14ac:dyDescent="0.2">
      <c r="A8" s="60"/>
      <c r="B8" s="16"/>
      <c r="C8" s="16"/>
      <c r="D8" s="16"/>
      <c r="E8" s="14"/>
      <c r="F8" s="14">
        <v>4</v>
      </c>
      <c r="G8" s="13">
        <f t="shared" ref="G8:G17" si="0">IF(F8=2,C8*2*D8,IF(F8=4,(B8+C8)*2*D8,0))</f>
        <v>0</v>
      </c>
      <c r="H8" s="13">
        <f>G8*E8</f>
        <v>0</v>
      </c>
      <c r="I8" s="13">
        <f t="shared" ref="I8:I17" si="1">B8*D8*C8</f>
        <v>0</v>
      </c>
      <c r="J8" s="15">
        <f>I8*E8</f>
        <v>0</v>
      </c>
      <c r="K8" s="426" t="s">
        <v>326</v>
      </c>
      <c r="M8" s="222">
        <f t="shared" ref="M8:M14" si="2">IF(N8="","",SUMIF($K$7:$K$60,N8,$J$7:$J$60))</f>
        <v>0</v>
      </c>
      <c r="N8" s="225" t="s">
        <v>327</v>
      </c>
    </row>
    <row r="9" spans="1:22" ht="14.1" customHeight="1" x14ac:dyDescent="0.2">
      <c r="A9" s="60"/>
      <c r="B9" s="16"/>
      <c r="C9" s="16"/>
      <c r="D9" s="16"/>
      <c r="E9" s="14"/>
      <c r="F9" s="14">
        <v>4</v>
      </c>
      <c r="G9" s="13">
        <f t="shared" si="0"/>
        <v>0</v>
      </c>
      <c r="H9" s="13">
        <f t="shared" ref="H9:H59" si="3">G9*E9</f>
        <v>0</v>
      </c>
      <c r="I9" s="13">
        <f t="shared" si="1"/>
        <v>0</v>
      </c>
      <c r="J9" s="15">
        <f t="shared" ref="J9:J59" si="4">I9*E9</f>
        <v>0</v>
      </c>
      <c r="K9" s="426" t="s">
        <v>326</v>
      </c>
      <c r="M9" s="222">
        <f t="shared" si="2"/>
        <v>0</v>
      </c>
      <c r="N9" s="225" t="s">
        <v>328</v>
      </c>
    </row>
    <row r="10" spans="1:22" ht="14.1" customHeight="1" x14ac:dyDescent="0.2">
      <c r="A10" s="60"/>
      <c r="B10" s="16"/>
      <c r="C10" s="16"/>
      <c r="D10" s="16"/>
      <c r="E10" s="14"/>
      <c r="F10" s="14">
        <v>4</v>
      </c>
      <c r="G10" s="13">
        <f t="shared" si="0"/>
        <v>0</v>
      </c>
      <c r="H10" s="13">
        <f t="shared" si="3"/>
        <v>0</v>
      </c>
      <c r="I10" s="13">
        <f t="shared" si="1"/>
        <v>0</v>
      </c>
      <c r="J10" s="15">
        <f t="shared" si="4"/>
        <v>0</v>
      </c>
      <c r="K10" s="426" t="s">
        <v>326</v>
      </c>
      <c r="M10" s="222">
        <f t="shared" si="2"/>
        <v>0</v>
      </c>
      <c r="N10" s="225" t="s">
        <v>329</v>
      </c>
    </row>
    <row r="11" spans="1:22" ht="14.1" customHeight="1" x14ac:dyDescent="0.2">
      <c r="A11" s="60"/>
      <c r="B11" s="16"/>
      <c r="C11" s="16"/>
      <c r="D11" s="16"/>
      <c r="E11" s="14"/>
      <c r="F11" s="14">
        <v>4</v>
      </c>
      <c r="G11" s="13">
        <f t="shared" si="0"/>
        <v>0</v>
      </c>
      <c r="H11" s="13">
        <f t="shared" si="3"/>
        <v>0</v>
      </c>
      <c r="I11" s="13">
        <f t="shared" si="1"/>
        <v>0</v>
      </c>
      <c r="J11" s="15">
        <f t="shared" si="4"/>
        <v>0</v>
      </c>
      <c r="K11" s="426" t="s">
        <v>326</v>
      </c>
      <c r="M11" s="222">
        <f t="shared" si="2"/>
        <v>0</v>
      </c>
      <c r="N11" s="225" t="s">
        <v>326</v>
      </c>
    </row>
    <row r="12" spans="1:22" ht="14.1" customHeight="1" x14ac:dyDescent="0.2">
      <c r="A12" s="60"/>
      <c r="B12" s="16"/>
      <c r="C12" s="16"/>
      <c r="D12" s="16"/>
      <c r="E12" s="14"/>
      <c r="F12" s="14">
        <v>4</v>
      </c>
      <c r="G12" s="13">
        <f t="shared" si="0"/>
        <v>0</v>
      </c>
      <c r="H12" s="13">
        <f t="shared" si="3"/>
        <v>0</v>
      </c>
      <c r="I12" s="13">
        <f t="shared" si="1"/>
        <v>0</v>
      </c>
      <c r="J12" s="15">
        <f t="shared" si="4"/>
        <v>0</v>
      </c>
      <c r="K12" s="426" t="s">
        <v>326</v>
      </c>
      <c r="M12" s="222" t="str">
        <f t="shared" si="2"/>
        <v/>
      </c>
      <c r="N12" s="225"/>
    </row>
    <row r="13" spans="1:22" ht="14.1" customHeight="1" x14ac:dyDescent="0.2">
      <c r="A13" s="60"/>
      <c r="B13" s="16"/>
      <c r="C13" s="16"/>
      <c r="D13" s="16"/>
      <c r="E13" s="14"/>
      <c r="F13" s="14">
        <v>4</v>
      </c>
      <c r="G13" s="13">
        <f t="shared" si="0"/>
        <v>0</v>
      </c>
      <c r="H13" s="13">
        <f t="shared" si="3"/>
        <v>0</v>
      </c>
      <c r="I13" s="13">
        <f t="shared" si="1"/>
        <v>0</v>
      </c>
      <c r="J13" s="15">
        <f t="shared" si="4"/>
        <v>0</v>
      </c>
      <c r="K13" s="426" t="s">
        <v>326</v>
      </c>
      <c r="M13" s="222" t="str">
        <f t="shared" si="2"/>
        <v/>
      </c>
      <c r="N13" s="225"/>
    </row>
    <row r="14" spans="1:22" ht="14.1" customHeight="1" x14ac:dyDescent="0.2">
      <c r="A14" s="60"/>
      <c r="B14" s="16"/>
      <c r="C14" s="16"/>
      <c r="D14" s="16"/>
      <c r="E14" s="14"/>
      <c r="F14" s="14">
        <v>4</v>
      </c>
      <c r="G14" s="13">
        <f t="shared" si="0"/>
        <v>0</v>
      </c>
      <c r="H14" s="13">
        <f t="shared" si="3"/>
        <v>0</v>
      </c>
      <c r="I14" s="13">
        <f t="shared" si="1"/>
        <v>0</v>
      </c>
      <c r="J14" s="15">
        <f t="shared" si="4"/>
        <v>0</v>
      </c>
      <c r="K14" s="426" t="s">
        <v>326</v>
      </c>
      <c r="M14" s="226" t="str">
        <f t="shared" si="2"/>
        <v/>
      </c>
      <c r="N14" s="227"/>
    </row>
    <row r="15" spans="1:22" ht="14.1" customHeight="1" x14ac:dyDescent="0.2">
      <c r="A15" s="60"/>
      <c r="B15" s="16"/>
      <c r="C15" s="16"/>
      <c r="D15" s="16"/>
      <c r="E15" s="14"/>
      <c r="F15" s="14">
        <v>4</v>
      </c>
      <c r="G15" s="13">
        <f t="shared" si="0"/>
        <v>0</v>
      </c>
      <c r="H15" s="13">
        <f t="shared" si="3"/>
        <v>0</v>
      </c>
      <c r="I15" s="13">
        <f t="shared" si="1"/>
        <v>0</v>
      </c>
      <c r="J15" s="15">
        <f t="shared" si="4"/>
        <v>0</v>
      </c>
      <c r="K15" s="426" t="s">
        <v>326</v>
      </c>
      <c r="M15" s="228">
        <f>SUM(M7:M14)</f>
        <v>0</v>
      </c>
      <c r="N15" s="247" t="str">
        <f>IF(J60=M15,"OK","Conferir")</f>
        <v>OK</v>
      </c>
    </row>
    <row r="16" spans="1:22" ht="14.1" customHeight="1" x14ac:dyDescent="0.2">
      <c r="A16" s="60"/>
      <c r="B16" s="16"/>
      <c r="C16" s="16"/>
      <c r="D16" s="16"/>
      <c r="E16" s="14"/>
      <c r="F16" s="14">
        <v>4</v>
      </c>
      <c r="G16" s="13">
        <f t="shared" si="0"/>
        <v>0</v>
      </c>
      <c r="H16" s="13">
        <f t="shared" si="3"/>
        <v>0</v>
      </c>
      <c r="I16" s="13">
        <f t="shared" si="1"/>
        <v>0</v>
      </c>
      <c r="J16" s="15">
        <f t="shared" si="4"/>
        <v>0</v>
      </c>
      <c r="K16" s="426" t="s">
        <v>326</v>
      </c>
    </row>
    <row r="17" spans="1:11" ht="14.1" customHeight="1" x14ac:dyDescent="0.2">
      <c r="A17" s="94"/>
      <c r="B17" s="95"/>
      <c r="C17" s="95"/>
      <c r="D17" s="95"/>
      <c r="E17" s="96"/>
      <c r="F17" s="96">
        <v>4</v>
      </c>
      <c r="G17" s="45">
        <f t="shared" si="0"/>
        <v>0</v>
      </c>
      <c r="H17" s="45">
        <f t="shared" si="3"/>
        <v>0</v>
      </c>
      <c r="I17" s="45">
        <f t="shared" si="1"/>
        <v>0</v>
      </c>
      <c r="J17" s="97">
        <f t="shared" si="4"/>
        <v>0</v>
      </c>
      <c r="K17" s="426" t="s">
        <v>326</v>
      </c>
    </row>
    <row r="18" spans="1:11" ht="14.1" customHeight="1" x14ac:dyDescent="0.2">
      <c r="A18" s="218" t="s">
        <v>198</v>
      </c>
      <c r="B18" s="198"/>
      <c r="C18" s="198"/>
      <c r="D18" s="198"/>
      <c r="E18" s="198"/>
      <c r="F18" s="198"/>
      <c r="G18" s="198"/>
      <c r="H18" s="198"/>
      <c r="I18" s="198"/>
      <c r="J18" s="199"/>
      <c r="K18" s="425"/>
    </row>
    <row r="19" spans="1:11" ht="14.1" customHeight="1" x14ac:dyDescent="0.2">
      <c r="A19" s="60"/>
      <c r="B19" s="16"/>
      <c r="C19" s="16"/>
      <c r="D19" s="16"/>
      <c r="E19" s="14"/>
      <c r="F19" s="14">
        <v>4</v>
      </c>
      <c r="G19" s="13">
        <f t="shared" ref="G19:G28" si="5">IF(F19=2,C19*2*D19,IF(F19=4,(B19+C19)*2*D19,0))</f>
        <v>0</v>
      </c>
      <c r="H19" s="13">
        <f t="shared" si="3"/>
        <v>0</v>
      </c>
      <c r="I19" s="13">
        <f t="shared" ref="I19:I28" si="6">B19*D19*C19</f>
        <v>0</v>
      </c>
      <c r="J19" s="15">
        <f t="shared" si="4"/>
        <v>0</v>
      </c>
      <c r="K19" s="426" t="s">
        <v>326</v>
      </c>
    </row>
    <row r="20" spans="1:11" ht="14.1" customHeight="1" x14ac:dyDescent="0.2">
      <c r="A20" s="60"/>
      <c r="B20" s="16"/>
      <c r="C20" s="16"/>
      <c r="D20" s="16"/>
      <c r="E20" s="14"/>
      <c r="F20" s="14">
        <v>4</v>
      </c>
      <c r="G20" s="13">
        <f t="shared" si="5"/>
        <v>0</v>
      </c>
      <c r="H20" s="13">
        <f t="shared" si="3"/>
        <v>0</v>
      </c>
      <c r="I20" s="13">
        <f t="shared" si="6"/>
        <v>0</v>
      </c>
      <c r="J20" s="15">
        <f t="shared" si="4"/>
        <v>0</v>
      </c>
      <c r="K20" s="426" t="s">
        <v>326</v>
      </c>
    </row>
    <row r="21" spans="1:11" ht="14.1" customHeight="1" x14ac:dyDescent="0.2">
      <c r="A21" s="60"/>
      <c r="B21" s="16"/>
      <c r="C21" s="16"/>
      <c r="D21" s="16"/>
      <c r="E21" s="14"/>
      <c r="F21" s="14">
        <v>4</v>
      </c>
      <c r="G21" s="13">
        <f t="shared" si="5"/>
        <v>0</v>
      </c>
      <c r="H21" s="13">
        <f t="shared" si="3"/>
        <v>0</v>
      </c>
      <c r="I21" s="13">
        <f t="shared" si="6"/>
        <v>0</v>
      </c>
      <c r="J21" s="15">
        <f t="shared" si="4"/>
        <v>0</v>
      </c>
      <c r="K21" s="426" t="s">
        <v>326</v>
      </c>
    </row>
    <row r="22" spans="1:11" ht="14.1" customHeight="1" x14ac:dyDescent="0.2">
      <c r="A22" s="60"/>
      <c r="B22" s="16"/>
      <c r="C22" s="16"/>
      <c r="D22" s="16"/>
      <c r="E22" s="14"/>
      <c r="F22" s="14">
        <v>4</v>
      </c>
      <c r="G22" s="13">
        <f t="shared" si="5"/>
        <v>0</v>
      </c>
      <c r="H22" s="13">
        <f t="shared" si="3"/>
        <v>0</v>
      </c>
      <c r="I22" s="13">
        <f t="shared" si="6"/>
        <v>0</v>
      </c>
      <c r="J22" s="15">
        <f t="shared" si="4"/>
        <v>0</v>
      </c>
      <c r="K22" s="426" t="s">
        <v>326</v>
      </c>
    </row>
    <row r="23" spans="1:11" ht="14.1" customHeight="1" x14ac:dyDescent="0.2">
      <c r="A23" s="60"/>
      <c r="B23" s="16"/>
      <c r="C23" s="16"/>
      <c r="D23" s="16"/>
      <c r="E23" s="14"/>
      <c r="F23" s="14">
        <v>4</v>
      </c>
      <c r="G23" s="13">
        <f t="shared" si="5"/>
        <v>0</v>
      </c>
      <c r="H23" s="13">
        <f t="shared" si="3"/>
        <v>0</v>
      </c>
      <c r="I23" s="13">
        <f t="shared" si="6"/>
        <v>0</v>
      </c>
      <c r="J23" s="15">
        <f t="shared" si="4"/>
        <v>0</v>
      </c>
      <c r="K23" s="426" t="s">
        <v>326</v>
      </c>
    </row>
    <row r="24" spans="1:11" ht="14.1" customHeight="1" x14ac:dyDescent="0.2">
      <c r="A24" s="60"/>
      <c r="B24" s="16"/>
      <c r="C24" s="16"/>
      <c r="D24" s="16"/>
      <c r="E24" s="14"/>
      <c r="F24" s="14">
        <v>4</v>
      </c>
      <c r="G24" s="13">
        <f t="shared" si="5"/>
        <v>0</v>
      </c>
      <c r="H24" s="13">
        <f t="shared" si="3"/>
        <v>0</v>
      </c>
      <c r="I24" s="13">
        <f t="shared" si="6"/>
        <v>0</v>
      </c>
      <c r="J24" s="15">
        <f t="shared" si="4"/>
        <v>0</v>
      </c>
      <c r="K24" s="426" t="s">
        <v>326</v>
      </c>
    </row>
    <row r="25" spans="1:11" ht="14.1" customHeight="1" x14ac:dyDescent="0.2">
      <c r="A25" s="60"/>
      <c r="B25" s="16"/>
      <c r="C25" s="16"/>
      <c r="D25" s="16"/>
      <c r="E25" s="14"/>
      <c r="F25" s="14">
        <v>4</v>
      </c>
      <c r="G25" s="13">
        <f t="shared" si="5"/>
        <v>0</v>
      </c>
      <c r="H25" s="13">
        <f t="shared" si="3"/>
        <v>0</v>
      </c>
      <c r="I25" s="13">
        <f t="shared" si="6"/>
        <v>0</v>
      </c>
      <c r="J25" s="15">
        <f t="shared" si="4"/>
        <v>0</v>
      </c>
      <c r="K25" s="426" t="s">
        <v>326</v>
      </c>
    </row>
    <row r="26" spans="1:11" ht="14.1" customHeight="1" x14ac:dyDescent="0.2">
      <c r="A26" s="60"/>
      <c r="B26" s="16"/>
      <c r="C26" s="16"/>
      <c r="D26" s="16"/>
      <c r="E26" s="14"/>
      <c r="F26" s="14">
        <v>4</v>
      </c>
      <c r="G26" s="13">
        <f t="shared" si="5"/>
        <v>0</v>
      </c>
      <c r="H26" s="13">
        <f t="shared" si="3"/>
        <v>0</v>
      </c>
      <c r="I26" s="13">
        <f t="shared" si="6"/>
        <v>0</v>
      </c>
      <c r="J26" s="15">
        <f t="shared" si="4"/>
        <v>0</v>
      </c>
      <c r="K26" s="426" t="s">
        <v>326</v>
      </c>
    </row>
    <row r="27" spans="1:11" ht="14.1" customHeight="1" x14ac:dyDescent="0.2">
      <c r="A27" s="60"/>
      <c r="B27" s="16"/>
      <c r="C27" s="16"/>
      <c r="D27" s="16"/>
      <c r="E27" s="14"/>
      <c r="F27" s="14">
        <v>4</v>
      </c>
      <c r="G27" s="13">
        <f t="shared" si="5"/>
        <v>0</v>
      </c>
      <c r="H27" s="13">
        <f t="shared" si="3"/>
        <v>0</v>
      </c>
      <c r="I27" s="13">
        <f t="shared" si="6"/>
        <v>0</v>
      </c>
      <c r="J27" s="15">
        <f t="shared" si="4"/>
        <v>0</v>
      </c>
      <c r="K27" s="426" t="s">
        <v>326</v>
      </c>
    </row>
    <row r="28" spans="1:11" ht="14.1" customHeight="1" x14ac:dyDescent="0.2">
      <c r="A28" s="94"/>
      <c r="B28" s="95"/>
      <c r="C28" s="95"/>
      <c r="D28" s="95"/>
      <c r="E28" s="96"/>
      <c r="F28" s="96">
        <v>4</v>
      </c>
      <c r="G28" s="45">
        <f t="shared" si="5"/>
        <v>0</v>
      </c>
      <c r="H28" s="45">
        <f t="shared" si="3"/>
        <v>0</v>
      </c>
      <c r="I28" s="45">
        <f t="shared" si="6"/>
        <v>0</v>
      </c>
      <c r="J28" s="97">
        <f t="shared" si="4"/>
        <v>0</v>
      </c>
      <c r="K28" s="426" t="s">
        <v>326</v>
      </c>
    </row>
    <row r="29" spans="1:11" ht="14.1" customHeight="1" x14ac:dyDescent="0.2">
      <c r="A29" s="218" t="s">
        <v>198</v>
      </c>
      <c r="B29" s="198"/>
      <c r="C29" s="198"/>
      <c r="D29" s="198"/>
      <c r="E29" s="198"/>
      <c r="F29" s="198"/>
      <c r="G29" s="198"/>
      <c r="H29" s="198"/>
      <c r="I29" s="198"/>
      <c r="J29" s="199"/>
      <c r="K29" s="425"/>
    </row>
    <row r="30" spans="1:11" ht="14.1" customHeight="1" x14ac:dyDescent="0.2">
      <c r="A30" s="60"/>
      <c r="B30" s="16"/>
      <c r="C30" s="16"/>
      <c r="D30" s="16"/>
      <c r="E30" s="14"/>
      <c r="F30" s="14">
        <v>4</v>
      </c>
      <c r="G30" s="13">
        <f t="shared" ref="G30:G43" si="7">IF(F30=2,C30*2*D30,IF(F30=4,(B30+C30)*2*D30,0))</f>
        <v>0</v>
      </c>
      <c r="H30" s="13">
        <f t="shared" si="3"/>
        <v>0</v>
      </c>
      <c r="I30" s="13">
        <f t="shared" ref="I30:I43" si="8">B30*D30*C30</f>
        <v>0</v>
      </c>
      <c r="J30" s="15">
        <f t="shared" si="4"/>
        <v>0</v>
      </c>
      <c r="K30" s="426" t="s">
        <v>326</v>
      </c>
    </row>
    <row r="31" spans="1:11" ht="14.1" customHeight="1" x14ac:dyDescent="0.2">
      <c r="A31" s="60"/>
      <c r="B31" s="16"/>
      <c r="C31" s="16"/>
      <c r="D31" s="16"/>
      <c r="E31" s="14"/>
      <c r="F31" s="14">
        <v>4</v>
      </c>
      <c r="G31" s="13">
        <f t="shared" si="7"/>
        <v>0</v>
      </c>
      <c r="H31" s="13">
        <f t="shared" si="3"/>
        <v>0</v>
      </c>
      <c r="I31" s="13">
        <f t="shared" si="8"/>
        <v>0</v>
      </c>
      <c r="J31" s="15">
        <f t="shared" si="4"/>
        <v>0</v>
      </c>
      <c r="K31" s="426" t="s">
        <v>326</v>
      </c>
    </row>
    <row r="32" spans="1:11" ht="14.1" customHeight="1" x14ac:dyDescent="0.2">
      <c r="A32" s="60"/>
      <c r="B32" s="16"/>
      <c r="C32" s="16"/>
      <c r="D32" s="16"/>
      <c r="E32" s="14"/>
      <c r="F32" s="14">
        <v>4</v>
      </c>
      <c r="G32" s="13">
        <f t="shared" si="7"/>
        <v>0</v>
      </c>
      <c r="H32" s="13">
        <f t="shared" si="3"/>
        <v>0</v>
      </c>
      <c r="I32" s="13">
        <f t="shared" si="8"/>
        <v>0</v>
      </c>
      <c r="J32" s="15">
        <f t="shared" si="4"/>
        <v>0</v>
      </c>
      <c r="K32" s="426" t="s">
        <v>326</v>
      </c>
    </row>
    <row r="33" spans="1:11" ht="14.1" customHeight="1" x14ac:dyDescent="0.2">
      <c r="A33" s="60"/>
      <c r="B33" s="16"/>
      <c r="C33" s="16"/>
      <c r="D33" s="16"/>
      <c r="E33" s="14"/>
      <c r="F33" s="14">
        <v>4</v>
      </c>
      <c r="G33" s="13">
        <f t="shared" si="7"/>
        <v>0</v>
      </c>
      <c r="H33" s="13">
        <f t="shared" si="3"/>
        <v>0</v>
      </c>
      <c r="I33" s="13">
        <f t="shared" si="8"/>
        <v>0</v>
      </c>
      <c r="J33" s="15">
        <f t="shared" si="4"/>
        <v>0</v>
      </c>
      <c r="K33" s="426" t="s">
        <v>326</v>
      </c>
    </row>
    <row r="34" spans="1:11" ht="14.1" customHeight="1" x14ac:dyDescent="0.2">
      <c r="A34" s="60"/>
      <c r="B34" s="16"/>
      <c r="C34" s="16"/>
      <c r="D34" s="16"/>
      <c r="E34" s="14"/>
      <c r="F34" s="14">
        <v>4</v>
      </c>
      <c r="G34" s="13">
        <f t="shared" si="7"/>
        <v>0</v>
      </c>
      <c r="H34" s="13">
        <f t="shared" si="3"/>
        <v>0</v>
      </c>
      <c r="I34" s="13">
        <f t="shared" si="8"/>
        <v>0</v>
      </c>
      <c r="J34" s="15">
        <f t="shared" si="4"/>
        <v>0</v>
      </c>
      <c r="K34" s="426" t="s">
        <v>326</v>
      </c>
    </row>
    <row r="35" spans="1:11" ht="14.1" customHeight="1" x14ac:dyDescent="0.2">
      <c r="A35" s="60"/>
      <c r="B35" s="16"/>
      <c r="C35" s="16"/>
      <c r="D35" s="16"/>
      <c r="E35" s="14"/>
      <c r="F35" s="14">
        <v>4</v>
      </c>
      <c r="G35" s="13">
        <f t="shared" si="7"/>
        <v>0</v>
      </c>
      <c r="H35" s="13">
        <f t="shared" si="3"/>
        <v>0</v>
      </c>
      <c r="I35" s="13">
        <f t="shared" si="8"/>
        <v>0</v>
      </c>
      <c r="J35" s="15">
        <f t="shared" si="4"/>
        <v>0</v>
      </c>
      <c r="K35" s="426" t="s">
        <v>326</v>
      </c>
    </row>
    <row r="36" spans="1:11" ht="14.1" customHeight="1" x14ac:dyDescent="0.2">
      <c r="A36" s="60"/>
      <c r="B36" s="16"/>
      <c r="C36" s="16"/>
      <c r="D36" s="16"/>
      <c r="E36" s="14"/>
      <c r="F36" s="14">
        <v>4</v>
      </c>
      <c r="G36" s="13">
        <f t="shared" si="7"/>
        <v>0</v>
      </c>
      <c r="H36" s="13">
        <f t="shared" si="3"/>
        <v>0</v>
      </c>
      <c r="I36" s="13">
        <f t="shared" si="8"/>
        <v>0</v>
      </c>
      <c r="J36" s="15">
        <f t="shared" si="4"/>
        <v>0</v>
      </c>
      <c r="K36" s="426" t="s">
        <v>326</v>
      </c>
    </row>
    <row r="37" spans="1:11" ht="14.1" customHeight="1" x14ac:dyDescent="0.2">
      <c r="A37" s="60"/>
      <c r="B37" s="16"/>
      <c r="C37" s="16"/>
      <c r="D37" s="16"/>
      <c r="E37" s="14"/>
      <c r="F37" s="14">
        <v>4</v>
      </c>
      <c r="G37" s="13">
        <f t="shared" si="7"/>
        <v>0</v>
      </c>
      <c r="H37" s="13">
        <f t="shared" si="3"/>
        <v>0</v>
      </c>
      <c r="I37" s="13">
        <f t="shared" si="8"/>
        <v>0</v>
      </c>
      <c r="J37" s="15">
        <f t="shared" si="4"/>
        <v>0</v>
      </c>
      <c r="K37" s="426" t="s">
        <v>326</v>
      </c>
    </row>
    <row r="38" spans="1:11" ht="14.1" customHeight="1" x14ac:dyDescent="0.2">
      <c r="A38" s="60"/>
      <c r="B38" s="16"/>
      <c r="C38" s="16"/>
      <c r="D38" s="16"/>
      <c r="E38" s="14"/>
      <c r="F38" s="14">
        <v>4</v>
      </c>
      <c r="G38" s="13">
        <f t="shared" si="7"/>
        <v>0</v>
      </c>
      <c r="H38" s="13">
        <f t="shared" si="3"/>
        <v>0</v>
      </c>
      <c r="I38" s="13">
        <f t="shared" si="8"/>
        <v>0</v>
      </c>
      <c r="J38" s="15">
        <f t="shared" si="4"/>
        <v>0</v>
      </c>
      <c r="K38" s="426" t="s">
        <v>326</v>
      </c>
    </row>
    <row r="39" spans="1:11" ht="14.1" customHeight="1" x14ac:dyDescent="0.2">
      <c r="A39" s="60"/>
      <c r="B39" s="16"/>
      <c r="C39" s="16"/>
      <c r="D39" s="16"/>
      <c r="E39" s="14"/>
      <c r="F39" s="14">
        <v>4</v>
      </c>
      <c r="G39" s="13">
        <f t="shared" si="7"/>
        <v>0</v>
      </c>
      <c r="H39" s="13">
        <f t="shared" si="3"/>
        <v>0</v>
      </c>
      <c r="I39" s="13">
        <f t="shared" si="8"/>
        <v>0</v>
      </c>
      <c r="J39" s="15">
        <f t="shared" si="4"/>
        <v>0</v>
      </c>
      <c r="K39" s="426" t="s">
        <v>326</v>
      </c>
    </row>
    <row r="40" spans="1:11" ht="14.1" customHeight="1" x14ac:dyDescent="0.2">
      <c r="A40" s="60"/>
      <c r="B40" s="16"/>
      <c r="C40" s="16"/>
      <c r="D40" s="16"/>
      <c r="E40" s="14"/>
      <c r="F40" s="14">
        <v>4</v>
      </c>
      <c r="G40" s="13">
        <f t="shared" si="7"/>
        <v>0</v>
      </c>
      <c r="H40" s="13">
        <f t="shared" si="3"/>
        <v>0</v>
      </c>
      <c r="I40" s="13">
        <f t="shared" si="8"/>
        <v>0</v>
      </c>
      <c r="J40" s="15">
        <f t="shared" si="4"/>
        <v>0</v>
      </c>
      <c r="K40" s="426" t="s">
        <v>326</v>
      </c>
    </row>
    <row r="41" spans="1:11" ht="14.1" customHeight="1" x14ac:dyDescent="0.2">
      <c r="A41" s="60"/>
      <c r="B41" s="16"/>
      <c r="C41" s="16"/>
      <c r="D41" s="16"/>
      <c r="E41" s="14"/>
      <c r="F41" s="14">
        <v>4</v>
      </c>
      <c r="G41" s="13">
        <f t="shared" si="7"/>
        <v>0</v>
      </c>
      <c r="H41" s="13">
        <f t="shared" si="3"/>
        <v>0</v>
      </c>
      <c r="I41" s="13">
        <f t="shared" si="8"/>
        <v>0</v>
      </c>
      <c r="J41" s="15">
        <f t="shared" si="4"/>
        <v>0</v>
      </c>
      <c r="K41" s="426" t="s">
        <v>326</v>
      </c>
    </row>
    <row r="42" spans="1:11" ht="14.1" customHeight="1" x14ac:dyDescent="0.2">
      <c r="A42" s="60"/>
      <c r="B42" s="16"/>
      <c r="C42" s="16"/>
      <c r="D42" s="16"/>
      <c r="E42" s="14"/>
      <c r="F42" s="14">
        <v>4</v>
      </c>
      <c r="G42" s="13">
        <f t="shared" si="7"/>
        <v>0</v>
      </c>
      <c r="H42" s="13">
        <f t="shared" si="3"/>
        <v>0</v>
      </c>
      <c r="I42" s="13">
        <f t="shared" si="8"/>
        <v>0</v>
      </c>
      <c r="J42" s="15">
        <f t="shared" si="4"/>
        <v>0</v>
      </c>
      <c r="K42" s="426" t="s">
        <v>326</v>
      </c>
    </row>
    <row r="43" spans="1:11" ht="14.1" customHeight="1" x14ac:dyDescent="0.2">
      <c r="A43" s="94"/>
      <c r="B43" s="95"/>
      <c r="C43" s="95"/>
      <c r="D43" s="95"/>
      <c r="E43" s="96"/>
      <c r="F43" s="96">
        <v>4</v>
      </c>
      <c r="G43" s="45">
        <f t="shared" si="7"/>
        <v>0</v>
      </c>
      <c r="H43" s="45">
        <f t="shared" si="3"/>
        <v>0</v>
      </c>
      <c r="I43" s="45">
        <f t="shared" si="8"/>
        <v>0</v>
      </c>
      <c r="J43" s="97">
        <f t="shared" si="4"/>
        <v>0</v>
      </c>
      <c r="K43" s="426" t="s">
        <v>326</v>
      </c>
    </row>
    <row r="44" spans="1:11" ht="14.1" customHeight="1" x14ac:dyDescent="0.2">
      <c r="A44" s="218" t="s">
        <v>198</v>
      </c>
      <c r="B44" s="198"/>
      <c r="C44" s="198"/>
      <c r="D44" s="198"/>
      <c r="E44" s="198"/>
      <c r="F44" s="198"/>
      <c r="G44" s="198"/>
      <c r="H44" s="198"/>
      <c r="I44" s="198"/>
      <c r="J44" s="199"/>
      <c r="K44" s="425"/>
    </row>
    <row r="45" spans="1:11" ht="14.1" customHeight="1" x14ac:dyDescent="0.2">
      <c r="A45" s="60"/>
      <c r="B45" s="16"/>
      <c r="C45" s="16"/>
      <c r="D45" s="16"/>
      <c r="E45" s="14"/>
      <c r="F45" s="14">
        <v>4</v>
      </c>
      <c r="G45" s="13">
        <f t="shared" ref="G45:G56" si="9">IF(F45=2,C45*2*D45,IF(F45=4,(B45+C45)*2*D45,0))</f>
        <v>0</v>
      </c>
      <c r="H45" s="13">
        <f t="shared" ref="H45:H58" si="10">G45*E45</f>
        <v>0</v>
      </c>
      <c r="I45" s="13">
        <f t="shared" ref="I45:I56" si="11">B45*D45*C45</f>
        <v>0</v>
      </c>
      <c r="J45" s="15">
        <f t="shared" ref="J45:J58" si="12">I45*E45</f>
        <v>0</v>
      </c>
      <c r="K45" s="426" t="s">
        <v>326</v>
      </c>
    </row>
    <row r="46" spans="1:11" ht="14.1" customHeight="1" x14ac:dyDescent="0.2">
      <c r="A46" s="60"/>
      <c r="B46" s="16"/>
      <c r="C46" s="16"/>
      <c r="D46" s="16"/>
      <c r="E46" s="14"/>
      <c r="F46" s="14">
        <v>4</v>
      </c>
      <c r="G46" s="13">
        <f t="shared" si="9"/>
        <v>0</v>
      </c>
      <c r="H46" s="13">
        <f t="shared" si="10"/>
        <v>0</v>
      </c>
      <c r="I46" s="13">
        <f t="shared" si="11"/>
        <v>0</v>
      </c>
      <c r="J46" s="15">
        <f t="shared" si="12"/>
        <v>0</v>
      </c>
      <c r="K46" s="426" t="s">
        <v>326</v>
      </c>
    </row>
    <row r="47" spans="1:11" ht="14.1" customHeight="1" x14ac:dyDescent="0.2">
      <c r="A47" s="60"/>
      <c r="B47" s="16"/>
      <c r="C47" s="16"/>
      <c r="D47" s="16"/>
      <c r="E47" s="14"/>
      <c r="F47" s="14">
        <v>4</v>
      </c>
      <c r="G47" s="13">
        <f t="shared" si="9"/>
        <v>0</v>
      </c>
      <c r="H47" s="13">
        <f t="shared" si="10"/>
        <v>0</v>
      </c>
      <c r="I47" s="13">
        <f t="shared" si="11"/>
        <v>0</v>
      </c>
      <c r="J47" s="15">
        <f t="shared" si="12"/>
        <v>0</v>
      </c>
      <c r="K47" s="426" t="s">
        <v>326</v>
      </c>
    </row>
    <row r="48" spans="1:11" ht="14.1" customHeight="1" x14ac:dyDescent="0.2">
      <c r="A48" s="60"/>
      <c r="B48" s="16"/>
      <c r="C48" s="16"/>
      <c r="D48" s="16"/>
      <c r="E48" s="14"/>
      <c r="F48" s="14">
        <v>4</v>
      </c>
      <c r="G48" s="13">
        <f t="shared" si="9"/>
        <v>0</v>
      </c>
      <c r="H48" s="13">
        <f t="shared" si="10"/>
        <v>0</v>
      </c>
      <c r="I48" s="13">
        <f t="shared" si="11"/>
        <v>0</v>
      </c>
      <c r="J48" s="15">
        <f t="shared" si="12"/>
        <v>0</v>
      </c>
      <c r="K48" s="426" t="s">
        <v>326</v>
      </c>
    </row>
    <row r="49" spans="1:17" ht="14.1" customHeight="1" x14ac:dyDescent="0.2">
      <c r="A49" s="60"/>
      <c r="B49" s="16"/>
      <c r="C49" s="16"/>
      <c r="D49" s="16"/>
      <c r="E49" s="14"/>
      <c r="F49" s="14">
        <v>4</v>
      </c>
      <c r="G49" s="13">
        <f t="shared" si="9"/>
        <v>0</v>
      </c>
      <c r="H49" s="13">
        <f t="shared" si="10"/>
        <v>0</v>
      </c>
      <c r="I49" s="13">
        <f t="shared" si="11"/>
        <v>0</v>
      </c>
      <c r="J49" s="15">
        <f t="shared" si="12"/>
        <v>0</v>
      </c>
      <c r="K49" s="426" t="s">
        <v>326</v>
      </c>
    </row>
    <row r="50" spans="1:17" ht="14.1" customHeight="1" x14ac:dyDescent="0.2">
      <c r="A50" s="60"/>
      <c r="B50" s="16"/>
      <c r="C50" s="16"/>
      <c r="D50" s="16"/>
      <c r="E50" s="14"/>
      <c r="F50" s="14">
        <v>4</v>
      </c>
      <c r="G50" s="13">
        <f t="shared" si="9"/>
        <v>0</v>
      </c>
      <c r="H50" s="13">
        <f t="shared" si="10"/>
        <v>0</v>
      </c>
      <c r="I50" s="13">
        <f t="shared" si="11"/>
        <v>0</v>
      </c>
      <c r="J50" s="15">
        <f t="shared" si="12"/>
        <v>0</v>
      </c>
      <c r="K50" s="426" t="s">
        <v>326</v>
      </c>
    </row>
    <row r="51" spans="1:17" ht="14.1" customHeight="1" x14ac:dyDescent="0.2">
      <c r="A51" s="60"/>
      <c r="B51" s="16"/>
      <c r="C51" s="16"/>
      <c r="D51" s="16"/>
      <c r="E51" s="14"/>
      <c r="F51" s="14">
        <v>4</v>
      </c>
      <c r="G51" s="13">
        <f t="shared" si="9"/>
        <v>0</v>
      </c>
      <c r="H51" s="13">
        <f t="shared" si="10"/>
        <v>0</v>
      </c>
      <c r="I51" s="13">
        <f t="shared" si="11"/>
        <v>0</v>
      </c>
      <c r="J51" s="15">
        <f t="shared" si="12"/>
        <v>0</v>
      </c>
      <c r="K51" s="426" t="s">
        <v>326</v>
      </c>
    </row>
    <row r="52" spans="1:17" ht="14.1" customHeight="1" x14ac:dyDescent="0.2">
      <c r="A52" s="60"/>
      <c r="B52" s="16"/>
      <c r="C52" s="16"/>
      <c r="D52" s="16"/>
      <c r="E52" s="14"/>
      <c r="F52" s="14">
        <v>4</v>
      </c>
      <c r="G52" s="13">
        <f t="shared" si="9"/>
        <v>0</v>
      </c>
      <c r="H52" s="13">
        <f t="shared" si="10"/>
        <v>0</v>
      </c>
      <c r="I52" s="13">
        <f t="shared" si="11"/>
        <v>0</v>
      </c>
      <c r="J52" s="15">
        <f t="shared" si="12"/>
        <v>0</v>
      </c>
      <c r="K52" s="426" t="s">
        <v>326</v>
      </c>
      <c r="Q52" s="27"/>
    </row>
    <row r="53" spans="1:17" ht="14.1" customHeight="1" x14ac:dyDescent="0.2">
      <c r="A53" s="60"/>
      <c r="B53" s="16"/>
      <c r="C53" s="16"/>
      <c r="D53" s="16"/>
      <c r="E53" s="14"/>
      <c r="F53" s="14">
        <v>4</v>
      </c>
      <c r="G53" s="13">
        <f t="shared" si="9"/>
        <v>0</v>
      </c>
      <c r="H53" s="13">
        <f t="shared" si="10"/>
        <v>0</v>
      </c>
      <c r="I53" s="13">
        <f t="shared" si="11"/>
        <v>0</v>
      </c>
      <c r="J53" s="15">
        <f t="shared" si="12"/>
        <v>0</v>
      </c>
      <c r="K53" s="426" t="s">
        <v>326</v>
      </c>
    </row>
    <row r="54" spans="1:17" ht="14.1" customHeight="1" x14ac:dyDescent="0.2">
      <c r="A54" s="60"/>
      <c r="B54" s="16"/>
      <c r="C54" s="16"/>
      <c r="D54" s="16"/>
      <c r="E54" s="14"/>
      <c r="F54" s="14">
        <v>4</v>
      </c>
      <c r="G54" s="13">
        <f t="shared" si="9"/>
        <v>0</v>
      </c>
      <c r="H54" s="13">
        <f t="shared" si="10"/>
        <v>0</v>
      </c>
      <c r="I54" s="13">
        <f t="shared" si="11"/>
        <v>0</v>
      </c>
      <c r="J54" s="15">
        <f t="shared" si="12"/>
        <v>0</v>
      </c>
      <c r="K54" s="426" t="s">
        <v>326</v>
      </c>
    </row>
    <row r="55" spans="1:17" ht="14.1" customHeight="1" x14ac:dyDescent="0.2">
      <c r="A55" s="60"/>
      <c r="B55" s="16"/>
      <c r="C55" s="16"/>
      <c r="D55" s="16"/>
      <c r="E55" s="14"/>
      <c r="F55" s="14">
        <v>4</v>
      </c>
      <c r="G55" s="13">
        <f t="shared" si="9"/>
        <v>0</v>
      </c>
      <c r="H55" s="13">
        <f t="shared" si="10"/>
        <v>0</v>
      </c>
      <c r="I55" s="13">
        <f t="shared" si="11"/>
        <v>0</v>
      </c>
      <c r="J55" s="15">
        <f t="shared" si="12"/>
        <v>0</v>
      </c>
      <c r="K55" s="426" t="s">
        <v>326</v>
      </c>
    </row>
    <row r="56" spans="1:17" ht="14.1" customHeight="1" x14ac:dyDescent="0.2">
      <c r="A56" s="94"/>
      <c r="B56" s="95"/>
      <c r="C56" s="95"/>
      <c r="D56" s="95"/>
      <c r="E56" s="98"/>
      <c r="F56" s="98">
        <v>4</v>
      </c>
      <c r="G56" s="13">
        <f t="shared" si="9"/>
        <v>0</v>
      </c>
      <c r="H56" s="13">
        <f t="shared" si="10"/>
        <v>0</v>
      </c>
      <c r="I56" s="13">
        <f t="shared" si="11"/>
        <v>0</v>
      </c>
      <c r="J56" s="15">
        <f t="shared" si="12"/>
        <v>0</v>
      </c>
      <c r="K56" s="426" t="s">
        <v>326</v>
      </c>
    </row>
    <row r="57" spans="1:17" ht="14.1" customHeight="1" x14ac:dyDescent="0.2">
      <c r="A57" s="218" t="s">
        <v>198</v>
      </c>
      <c r="B57" s="198"/>
      <c r="C57" s="198"/>
      <c r="D57" s="198"/>
      <c r="E57" s="198"/>
      <c r="F57" s="198"/>
      <c r="G57" s="198"/>
      <c r="H57" s="198"/>
      <c r="I57" s="198"/>
      <c r="J57" s="199"/>
      <c r="K57" s="425"/>
    </row>
    <row r="58" spans="1:17" ht="14.1" customHeight="1" x14ac:dyDescent="0.2">
      <c r="A58" s="60"/>
      <c r="B58" s="16"/>
      <c r="C58" s="16"/>
      <c r="D58" s="16"/>
      <c r="E58" s="14"/>
      <c r="F58" s="14">
        <v>4</v>
      </c>
      <c r="G58" s="13">
        <f>IF(F58=2,C58*2*D58,IF(F58=4,(B58+C58)*2*D58,0))</f>
        <v>0</v>
      </c>
      <c r="H58" s="13">
        <f t="shared" si="10"/>
        <v>0</v>
      </c>
      <c r="I58" s="13">
        <f>B58*D58*C58</f>
        <v>0</v>
      </c>
      <c r="J58" s="15">
        <f t="shared" si="12"/>
        <v>0</v>
      </c>
      <c r="K58" s="426" t="s">
        <v>326</v>
      </c>
    </row>
    <row r="59" spans="1:17" ht="14.1" customHeight="1" thickBot="1" x14ac:dyDescent="0.25">
      <c r="A59" s="99"/>
      <c r="B59" s="16"/>
      <c r="C59" s="16"/>
      <c r="D59" s="16"/>
      <c r="E59" s="14"/>
      <c r="F59" s="14">
        <v>4</v>
      </c>
      <c r="G59" s="13">
        <f>IF(F59=2,C59*2*D59,IF(F59=4,(B59+C59)*2*D59,0))</f>
        <v>0</v>
      </c>
      <c r="H59" s="13">
        <f t="shared" si="3"/>
        <v>0</v>
      </c>
      <c r="I59" s="13">
        <f>B59*D59*C59</f>
        <v>0</v>
      </c>
      <c r="J59" s="15">
        <f t="shared" si="4"/>
        <v>0</v>
      </c>
      <c r="K59" s="426" t="s">
        <v>326</v>
      </c>
    </row>
    <row r="60" spans="1:17" ht="14.1" customHeight="1" thickTop="1" thickBot="1" x14ac:dyDescent="0.25">
      <c r="A60" s="105" t="s">
        <v>19</v>
      </c>
      <c r="B60" s="109"/>
      <c r="C60" s="105"/>
      <c r="D60" s="110"/>
      <c r="E60" s="111"/>
      <c r="F60" s="112"/>
      <c r="G60" s="110"/>
      <c r="H60" s="44">
        <f>SUM(H7:H59)</f>
        <v>0</v>
      </c>
      <c r="I60" s="110" t="s">
        <v>14</v>
      </c>
      <c r="J60" s="110">
        <f>SUM(J7:J59)</f>
        <v>0</v>
      </c>
      <c r="K60" s="229" t="s">
        <v>90</v>
      </c>
      <c r="L60" s="52"/>
      <c r="M60" s="52"/>
    </row>
    <row r="61" spans="1:17" ht="14.1" customHeight="1" thickTop="1" thickBot="1" x14ac:dyDescent="0.25">
      <c r="A61" s="100"/>
      <c r="B61" s="101"/>
      <c r="C61" s="101"/>
      <c r="D61" s="101"/>
      <c r="E61" s="101"/>
      <c r="F61" s="101"/>
      <c r="G61" s="101"/>
      <c r="H61" s="101"/>
      <c r="I61" s="101"/>
      <c r="J61" s="101"/>
      <c r="K61" s="217"/>
      <c r="L61" s="52"/>
      <c r="M61" s="52"/>
    </row>
    <row r="62" spans="1:17" ht="14.1" customHeight="1" thickTop="1" thickBot="1" x14ac:dyDescent="0.25">
      <c r="A62" s="104"/>
      <c r="B62" s="105"/>
      <c r="C62" s="105"/>
      <c r="D62" s="110" t="s">
        <v>190</v>
      </c>
      <c r="E62" s="105"/>
      <c r="F62" s="112"/>
      <c r="G62" s="110"/>
      <c r="H62" s="110">
        <f>SUM(H30:H43)</f>
        <v>0</v>
      </c>
      <c r="I62" s="110" t="s">
        <v>14</v>
      </c>
      <c r="J62" s="110"/>
      <c r="K62" s="230"/>
    </row>
    <row r="63" spans="1:17" ht="14.1" customHeight="1" thickTop="1" x14ac:dyDescent="0.2">
      <c r="A63" s="52"/>
      <c r="B63" s="52"/>
      <c r="C63" s="52"/>
      <c r="D63" s="52"/>
      <c r="E63" s="52"/>
      <c r="F63" s="52"/>
      <c r="G63" s="52"/>
      <c r="H63" s="52"/>
      <c r="I63" s="52"/>
      <c r="J63" s="52"/>
      <c r="K63" s="231"/>
      <c r="L63" s="52"/>
      <c r="M63" s="52"/>
    </row>
    <row r="64" spans="1:17" ht="14.1" customHeight="1" x14ac:dyDescent="0.2">
      <c r="A64" s="52"/>
      <c r="B64" s="52"/>
      <c r="C64" s="52"/>
      <c r="D64" s="52"/>
      <c r="E64" s="52"/>
      <c r="F64" s="52"/>
      <c r="G64" s="52"/>
      <c r="H64" s="52"/>
      <c r="I64" s="52"/>
      <c r="J64" s="52"/>
      <c r="K64" s="231"/>
      <c r="L64" s="52"/>
      <c r="M64" s="52"/>
    </row>
    <row r="65" spans="1:13" ht="14.1" customHeight="1" x14ac:dyDescent="0.2">
      <c r="A65" s="52"/>
      <c r="B65" s="52"/>
      <c r="C65" s="52"/>
      <c r="D65" s="52"/>
      <c r="E65" s="52"/>
      <c r="F65" s="52"/>
      <c r="G65" s="52"/>
      <c r="H65" s="52"/>
      <c r="I65" s="52"/>
      <c r="J65" s="52"/>
      <c r="K65" s="231"/>
      <c r="L65" s="52"/>
      <c r="M65" s="52"/>
    </row>
    <row r="66" spans="1:13" ht="14.1" customHeight="1" x14ac:dyDescent="0.2">
      <c r="A66" s="52"/>
      <c r="B66" s="52"/>
      <c r="C66" s="52"/>
      <c r="D66" s="52"/>
      <c r="E66" s="52"/>
      <c r="F66" s="52"/>
      <c r="G66" s="52"/>
      <c r="H66" s="52"/>
      <c r="I66" s="52"/>
      <c r="J66" s="52"/>
      <c r="K66" s="231"/>
      <c r="L66" s="52"/>
      <c r="M66" s="52"/>
    </row>
    <row r="67" spans="1:13" ht="14.1" customHeight="1" x14ac:dyDescent="0.2">
      <c r="A67" s="52"/>
      <c r="B67" s="52"/>
      <c r="C67" s="52"/>
      <c r="D67" s="52"/>
      <c r="E67" s="52"/>
      <c r="F67" s="52"/>
      <c r="G67" s="52"/>
      <c r="H67" s="52"/>
      <c r="I67" s="52"/>
      <c r="J67" s="52"/>
      <c r="K67" s="231"/>
      <c r="L67" s="52"/>
      <c r="M67" s="52"/>
    </row>
    <row r="68" spans="1:13" ht="14.1" customHeight="1" x14ac:dyDescent="0.2">
      <c r="A68" s="52"/>
      <c r="B68" s="52"/>
      <c r="C68" s="52"/>
      <c r="D68" s="52"/>
      <c r="E68" s="52"/>
      <c r="F68" s="52"/>
      <c r="G68" s="52"/>
      <c r="H68" s="52"/>
      <c r="I68" s="52"/>
      <c r="J68" s="52"/>
      <c r="K68" s="231"/>
      <c r="L68" s="52"/>
      <c r="M68" s="52"/>
    </row>
    <row r="69" spans="1:13" ht="14.1" customHeight="1" x14ac:dyDescent="0.2">
      <c r="K69" s="26"/>
    </row>
    <row r="70" spans="1:13" ht="14.1" customHeight="1" x14ac:dyDescent="0.2">
      <c r="K70" s="26"/>
    </row>
    <row r="72" spans="1:13" ht="14.1" customHeight="1" x14ac:dyDescent="0.2">
      <c r="J72" s="52"/>
      <c r="K72" s="52"/>
    </row>
  </sheetData>
  <mergeCells count="3">
    <mergeCell ref="M5:N5"/>
    <mergeCell ref="A5:A6"/>
    <mergeCell ref="E5:E6"/>
  </mergeCells>
  <dataValidations disablePrompts="1" count="1">
    <dataValidation type="list" allowBlank="1" showInputMessage="1" showErrorMessage="1" sqref="K7:K59" xr:uid="{00000000-0002-0000-1D00-000000000000}">
      <formula1>$N$7:$N$15</formula1>
    </dataValidation>
  </dataValidations>
  <pageMargins left="0.39370078740157483" right="0" top="0.78740157480314965" bottom="0.78740157480314965" header="0.51181102362204722" footer="0.19685039370078741"/>
  <pageSetup paperSize="9" scale="64" orientation="portrait" r:id="rId1"/>
  <headerFooter alignWithMargins="0">
    <oddFooter>&amp;L&amp;8&amp;F - &amp;A&amp;R&amp;8&amp;P / &amp;N</oddFooter>
  </headerFooter>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Planilha20">
    <tabColor theme="4" tint="0.39997558519241921"/>
    <pageSetUpPr fitToPage="1"/>
  </sheetPr>
  <dimension ref="A1:V36"/>
  <sheetViews>
    <sheetView showGridLines="0" view="pageBreakPreview" zoomScaleNormal="100" zoomScaleSheetLayoutView="100" workbookViewId="0">
      <pane ySplit="5" topLeftCell="A6" activePane="bottomLeft" state="frozen"/>
      <selection activeCell="A4" sqref="A4:R6"/>
      <selection pane="bottomLeft" activeCell="A4" sqref="A4:R6"/>
    </sheetView>
  </sheetViews>
  <sheetFormatPr defaultRowHeight="12.75" x14ac:dyDescent="0.2"/>
  <cols>
    <col min="1" max="1" width="41" style="20" customWidth="1"/>
    <col min="2" max="3" width="7.7109375" style="20" customWidth="1"/>
    <col min="4" max="4" width="8.85546875" style="20" customWidth="1"/>
    <col min="5" max="5" width="8.42578125" style="20" bestFit="1" customWidth="1"/>
    <col min="6" max="6" width="8.28515625" style="20" customWidth="1"/>
    <col min="7" max="7" width="5.85546875" style="20" customWidth="1"/>
    <col min="8" max="8" width="7.7109375" style="20" customWidth="1"/>
    <col min="9" max="9" width="9.140625" style="20"/>
    <col min="10" max="10" width="8.140625" style="20" customWidth="1"/>
    <col min="11" max="11" width="7.7109375" style="20" customWidth="1"/>
    <col min="12" max="12" width="10.7109375" style="20" customWidth="1"/>
    <col min="13" max="13" width="3.85546875" style="20" customWidth="1"/>
    <col min="14" max="14" width="9.7109375" style="20" customWidth="1"/>
    <col min="15" max="15" width="11.28515625" style="20" customWidth="1"/>
    <col min="16" max="252" width="9.140625" style="20"/>
    <col min="253" max="254" width="15.7109375" style="20" customWidth="1"/>
    <col min="255" max="257" width="7.7109375" style="20" customWidth="1"/>
    <col min="258" max="258" width="6.28515625" style="20" customWidth="1"/>
    <col min="259" max="259" width="7" style="20" customWidth="1"/>
    <col min="260" max="260" width="5.85546875" style="20" customWidth="1"/>
    <col min="261" max="261" width="7.7109375" style="20" customWidth="1"/>
    <col min="262" max="262" width="9.140625" style="20"/>
    <col min="263" max="263" width="6.7109375" style="20" customWidth="1"/>
    <col min="264" max="264" width="7.7109375" style="20" customWidth="1"/>
    <col min="265" max="508" width="9.140625" style="20"/>
    <col min="509" max="510" width="15.7109375" style="20" customWidth="1"/>
    <col min="511" max="513" width="7.7109375" style="20" customWidth="1"/>
    <col min="514" max="514" width="6.28515625" style="20" customWidth="1"/>
    <col min="515" max="515" width="7" style="20" customWidth="1"/>
    <col min="516" max="516" width="5.85546875" style="20" customWidth="1"/>
    <col min="517" max="517" width="7.7109375" style="20" customWidth="1"/>
    <col min="518" max="518" width="9.140625" style="20"/>
    <col min="519" max="519" width="6.7109375" style="20" customWidth="1"/>
    <col min="520" max="520" width="7.7109375" style="20" customWidth="1"/>
    <col min="521" max="764" width="9.140625" style="20"/>
    <col min="765" max="766" width="15.7109375" style="20" customWidth="1"/>
    <col min="767" max="769" width="7.7109375" style="20" customWidth="1"/>
    <col min="770" max="770" width="6.28515625" style="20" customWidth="1"/>
    <col min="771" max="771" width="7" style="20" customWidth="1"/>
    <col min="772" max="772" width="5.85546875" style="20" customWidth="1"/>
    <col min="773" max="773" width="7.7109375" style="20" customWidth="1"/>
    <col min="774" max="774" width="9.140625" style="20"/>
    <col min="775" max="775" width="6.7109375" style="20" customWidth="1"/>
    <col min="776" max="776" width="7.7109375" style="20" customWidth="1"/>
    <col min="777" max="1020" width="9.140625" style="20"/>
    <col min="1021" max="1022" width="15.7109375" style="20" customWidth="1"/>
    <col min="1023" max="1025" width="7.7109375" style="20" customWidth="1"/>
    <col min="1026" max="1026" width="6.28515625" style="20" customWidth="1"/>
    <col min="1027" max="1027" width="7" style="20" customWidth="1"/>
    <col min="1028" max="1028" width="5.85546875" style="20" customWidth="1"/>
    <col min="1029" max="1029" width="7.7109375" style="20" customWidth="1"/>
    <col min="1030" max="1030" width="9.140625" style="20"/>
    <col min="1031" max="1031" width="6.7109375" style="20" customWidth="1"/>
    <col min="1032" max="1032" width="7.7109375" style="20" customWidth="1"/>
    <col min="1033" max="1276" width="9.140625" style="20"/>
    <col min="1277" max="1278" width="15.7109375" style="20" customWidth="1"/>
    <col min="1279" max="1281" width="7.7109375" style="20" customWidth="1"/>
    <col min="1282" max="1282" width="6.28515625" style="20" customWidth="1"/>
    <col min="1283" max="1283" width="7" style="20" customWidth="1"/>
    <col min="1284" max="1284" width="5.85546875" style="20" customWidth="1"/>
    <col min="1285" max="1285" width="7.7109375" style="20" customWidth="1"/>
    <col min="1286" max="1286" width="9.140625" style="20"/>
    <col min="1287" max="1287" width="6.7109375" style="20" customWidth="1"/>
    <col min="1288" max="1288" width="7.7109375" style="20" customWidth="1"/>
    <col min="1289" max="1532" width="9.140625" style="20"/>
    <col min="1533" max="1534" width="15.7109375" style="20" customWidth="1"/>
    <col min="1535" max="1537" width="7.7109375" style="20" customWidth="1"/>
    <col min="1538" max="1538" width="6.28515625" style="20" customWidth="1"/>
    <col min="1539" max="1539" width="7" style="20" customWidth="1"/>
    <col min="1540" max="1540" width="5.85546875" style="20" customWidth="1"/>
    <col min="1541" max="1541" width="7.7109375" style="20" customWidth="1"/>
    <col min="1542" max="1542" width="9.140625" style="20"/>
    <col min="1543" max="1543" width="6.7109375" style="20" customWidth="1"/>
    <col min="1544" max="1544" width="7.7109375" style="20" customWidth="1"/>
    <col min="1545" max="1788" width="9.140625" style="20"/>
    <col min="1789" max="1790" width="15.7109375" style="20" customWidth="1"/>
    <col min="1791" max="1793" width="7.7109375" style="20" customWidth="1"/>
    <col min="1794" max="1794" width="6.28515625" style="20" customWidth="1"/>
    <col min="1795" max="1795" width="7" style="20" customWidth="1"/>
    <col min="1796" max="1796" width="5.85546875" style="20" customWidth="1"/>
    <col min="1797" max="1797" width="7.7109375" style="20" customWidth="1"/>
    <col min="1798" max="1798" width="9.140625" style="20"/>
    <col min="1799" max="1799" width="6.7109375" style="20" customWidth="1"/>
    <col min="1800" max="1800" width="7.7109375" style="20" customWidth="1"/>
    <col min="1801" max="2044" width="9.140625" style="20"/>
    <col min="2045" max="2046" width="15.7109375" style="20" customWidth="1"/>
    <col min="2047" max="2049" width="7.7109375" style="20" customWidth="1"/>
    <col min="2050" max="2050" width="6.28515625" style="20" customWidth="1"/>
    <col min="2051" max="2051" width="7" style="20" customWidth="1"/>
    <col min="2052" max="2052" width="5.85546875" style="20" customWidth="1"/>
    <col min="2053" max="2053" width="7.7109375" style="20" customWidth="1"/>
    <col min="2054" max="2054" width="9.140625" style="20"/>
    <col min="2055" max="2055" width="6.7109375" style="20" customWidth="1"/>
    <col min="2056" max="2056" width="7.7109375" style="20" customWidth="1"/>
    <col min="2057" max="2300" width="9.140625" style="20"/>
    <col min="2301" max="2302" width="15.7109375" style="20" customWidth="1"/>
    <col min="2303" max="2305" width="7.7109375" style="20" customWidth="1"/>
    <col min="2306" max="2306" width="6.28515625" style="20" customWidth="1"/>
    <col min="2307" max="2307" width="7" style="20" customWidth="1"/>
    <col min="2308" max="2308" width="5.85546875" style="20" customWidth="1"/>
    <col min="2309" max="2309" width="7.7109375" style="20" customWidth="1"/>
    <col min="2310" max="2310" width="9.140625" style="20"/>
    <col min="2311" max="2311" width="6.7109375" style="20" customWidth="1"/>
    <col min="2312" max="2312" width="7.7109375" style="20" customWidth="1"/>
    <col min="2313" max="2556" width="9.140625" style="20"/>
    <col min="2557" max="2558" width="15.7109375" style="20" customWidth="1"/>
    <col min="2559" max="2561" width="7.7109375" style="20" customWidth="1"/>
    <col min="2562" max="2562" width="6.28515625" style="20" customWidth="1"/>
    <col min="2563" max="2563" width="7" style="20" customWidth="1"/>
    <col min="2564" max="2564" width="5.85546875" style="20" customWidth="1"/>
    <col min="2565" max="2565" width="7.7109375" style="20" customWidth="1"/>
    <col min="2566" max="2566" width="9.140625" style="20"/>
    <col min="2567" max="2567" width="6.7109375" style="20" customWidth="1"/>
    <col min="2568" max="2568" width="7.7109375" style="20" customWidth="1"/>
    <col min="2569" max="2812" width="9.140625" style="20"/>
    <col min="2813" max="2814" width="15.7109375" style="20" customWidth="1"/>
    <col min="2815" max="2817" width="7.7109375" style="20" customWidth="1"/>
    <col min="2818" max="2818" width="6.28515625" style="20" customWidth="1"/>
    <col min="2819" max="2819" width="7" style="20" customWidth="1"/>
    <col min="2820" max="2820" width="5.85546875" style="20" customWidth="1"/>
    <col min="2821" max="2821" width="7.7109375" style="20" customWidth="1"/>
    <col min="2822" max="2822" width="9.140625" style="20"/>
    <col min="2823" max="2823" width="6.7109375" style="20" customWidth="1"/>
    <col min="2824" max="2824" width="7.7109375" style="20" customWidth="1"/>
    <col min="2825" max="3068" width="9.140625" style="20"/>
    <col min="3069" max="3070" width="15.7109375" style="20" customWidth="1"/>
    <col min="3071" max="3073" width="7.7109375" style="20" customWidth="1"/>
    <col min="3074" max="3074" width="6.28515625" style="20" customWidth="1"/>
    <col min="3075" max="3075" width="7" style="20" customWidth="1"/>
    <col min="3076" max="3076" width="5.85546875" style="20" customWidth="1"/>
    <col min="3077" max="3077" width="7.7109375" style="20" customWidth="1"/>
    <col min="3078" max="3078" width="9.140625" style="20"/>
    <col min="3079" max="3079" width="6.7109375" style="20" customWidth="1"/>
    <col min="3080" max="3080" width="7.7109375" style="20" customWidth="1"/>
    <col min="3081" max="3324" width="9.140625" style="20"/>
    <col min="3325" max="3326" width="15.7109375" style="20" customWidth="1"/>
    <col min="3327" max="3329" width="7.7109375" style="20" customWidth="1"/>
    <col min="3330" max="3330" width="6.28515625" style="20" customWidth="1"/>
    <col min="3331" max="3331" width="7" style="20" customWidth="1"/>
    <col min="3332" max="3332" width="5.85546875" style="20" customWidth="1"/>
    <col min="3333" max="3333" width="7.7109375" style="20" customWidth="1"/>
    <col min="3334" max="3334" width="9.140625" style="20"/>
    <col min="3335" max="3335" width="6.7109375" style="20" customWidth="1"/>
    <col min="3336" max="3336" width="7.7109375" style="20" customWidth="1"/>
    <col min="3337" max="3580" width="9.140625" style="20"/>
    <col min="3581" max="3582" width="15.7109375" style="20" customWidth="1"/>
    <col min="3583" max="3585" width="7.7109375" style="20" customWidth="1"/>
    <col min="3586" max="3586" width="6.28515625" style="20" customWidth="1"/>
    <col min="3587" max="3587" width="7" style="20" customWidth="1"/>
    <col min="3588" max="3588" width="5.85546875" style="20" customWidth="1"/>
    <col min="3589" max="3589" width="7.7109375" style="20" customWidth="1"/>
    <col min="3590" max="3590" width="9.140625" style="20"/>
    <col min="3591" max="3591" width="6.7109375" style="20" customWidth="1"/>
    <col min="3592" max="3592" width="7.7109375" style="20" customWidth="1"/>
    <col min="3593" max="3836" width="9.140625" style="20"/>
    <col min="3837" max="3838" width="15.7109375" style="20" customWidth="1"/>
    <col min="3839" max="3841" width="7.7109375" style="20" customWidth="1"/>
    <col min="3842" max="3842" width="6.28515625" style="20" customWidth="1"/>
    <col min="3843" max="3843" width="7" style="20" customWidth="1"/>
    <col min="3844" max="3844" width="5.85546875" style="20" customWidth="1"/>
    <col min="3845" max="3845" width="7.7109375" style="20" customWidth="1"/>
    <col min="3846" max="3846" width="9.140625" style="20"/>
    <col min="3847" max="3847" width="6.7109375" style="20" customWidth="1"/>
    <col min="3848" max="3848" width="7.7109375" style="20" customWidth="1"/>
    <col min="3849" max="4092" width="9.140625" style="20"/>
    <col min="4093" max="4094" width="15.7109375" style="20" customWidth="1"/>
    <col min="4095" max="4097" width="7.7109375" style="20" customWidth="1"/>
    <col min="4098" max="4098" width="6.28515625" style="20" customWidth="1"/>
    <col min="4099" max="4099" width="7" style="20" customWidth="1"/>
    <col min="4100" max="4100" width="5.85546875" style="20" customWidth="1"/>
    <col min="4101" max="4101" width="7.7109375" style="20" customWidth="1"/>
    <col min="4102" max="4102" width="9.140625" style="20"/>
    <col min="4103" max="4103" width="6.7109375" style="20" customWidth="1"/>
    <col min="4104" max="4104" width="7.7109375" style="20" customWidth="1"/>
    <col min="4105" max="4348" width="9.140625" style="20"/>
    <col min="4349" max="4350" width="15.7109375" style="20" customWidth="1"/>
    <col min="4351" max="4353" width="7.7109375" style="20" customWidth="1"/>
    <col min="4354" max="4354" width="6.28515625" style="20" customWidth="1"/>
    <col min="4355" max="4355" width="7" style="20" customWidth="1"/>
    <col min="4356" max="4356" width="5.85546875" style="20" customWidth="1"/>
    <col min="4357" max="4357" width="7.7109375" style="20" customWidth="1"/>
    <col min="4358" max="4358" width="9.140625" style="20"/>
    <col min="4359" max="4359" width="6.7109375" style="20" customWidth="1"/>
    <col min="4360" max="4360" width="7.7109375" style="20" customWidth="1"/>
    <col min="4361" max="4604" width="9.140625" style="20"/>
    <col min="4605" max="4606" width="15.7109375" style="20" customWidth="1"/>
    <col min="4607" max="4609" width="7.7109375" style="20" customWidth="1"/>
    <col min="4610" max="4610" width="6.28515625" style="20" customWidth="1"/>
    <col min="4611" max="4611" width="7" style="20" customWidth="1"/>
    <col min="4612" max="4612" width="5.85546875" style="20" customWidth="1"/>
    <col min="4613" max="4613" width="7.7109375" style="20" customWidth="1"/>
    <col min="4614" max="4614" width="9.140625" style="20"/>
    <col min="4615" max="4615" width="6.7109375" style="20" customWidth="1"/>
    <col min="4616" max="4616" width="7.7109375" style="20" customWidth="1"/>
    <col min="4617" max="4860" width="9.140625" style="20"/>
    <col min="4861" max="4862" width="15.7109375" style="20" customWidth="1"/>
    <col min="4863" max="4865" width="7.7109375" style="20" customWidth="1"/>
    <col min="4866" max="4866" width="6.28515625" style="20" customWidth="1"/>
    <col min="4867" max="4867" width="7" style="20" customWidth="1"/>
    <col min="4868" max="4868" width="5.85546875" style="20" customWidth="1"/>
    <col min="4869" max="4869" width="7.7109375" style="20" customWidth="1"/>
    <col min="4870" max="4870" width="9.140625" style="20"/>
    <col min="4871" max="4871" width="6.7109375" style="20" customWidth="1"/>
    <col min="4872" max="4872" width="7.7109375" style="20" customWidth="1"/>
    <col min="4873" max="5116" width="9.140625" style="20"/>
    <col min="5117" max="5118" width="15.7109375" style="20" customWidth="1"/>
    <col min="5119" max="5121" width="7.7109375" style="20" customWidth="1"/>
    <col min="5122" max="5122" width="6.28515625" style="20" customWidth="1"/>
    <col min="5123" max="5123" width="7" style="20" customWidth="1"/>
    <col min="5124" max="5124" width="5.85546875" style="20" customWidth="1"/>
    <col min="5125" max="5125" width="7.7109375" style="20" customWidth="1"/>
    <col min="5126" max="5126" width="9.140625" style="20"/>
    <col min="5127" max="5127" width="6.7109375" style="20" customWidth="1"/>
    <col min="5128" max="5128" width="7.7109375" style="20" customWidth="1"/>
    <col min="5129" max="5372" width="9.140625" style="20"/>
    <col min="5373" max="5374" width="15.7109375" style="20" customWidth="1"/>
    <col min="5375" max="5377" width="7.7109375" style="20" customWidth="1"/>
    <col min="5378" max="5378" width="6.28515625" style="20" customWidth="1"/>
    <col min="5379" max="5379" width="7" style="20" customWidth="1"/>
    <col min="5380" max="5380" width="5.85546875" style="20" customWidth="1"/>
    <col min="5381" max="5381" width="7.7109375" style="20" customWidth="1"/>
    <col min="5382" max="5382" width="9.140625" style="20"/>
    <col min="5383" max="5383" width="6.7109375" style="20" customWidth="1"/>
    <col min="5384" max="5384" width="7.7109375" style="20" customWidth="1"/>
    <col min="5385" max="5628" width="9.140625" style="20"/>
    <col min="5629" max="5630" width="15.7109375" style="20" customWidth="1"/>
    <col min="5631" max="5633" width="7.7109375" style="20" customWidth="1"/>
    <col min="5634" max="5634" width="6.28515625" style="20" customWidth="1"/>
    <col min="5635" max="5635" width="7" style="20" customWidth="1"/>
    <col min="5636" max="5636" width="5.85546875" style="20" customWidth="1"/>
    <col min="5637" max="5637" width="7.7109375" style="20" customWidth="1"/>
    <col min="5638" max="5638" width="9.140625" style="20"/>
    <col min="5639" max="5639" width="6.7109375" style="20" customWidth="1"/>
    <col min="5640" max="5640" width="7.7109375" style="20" customWidth="1"/>
    <col min="5641" max="5884" width="9.140625" style="20"/>
    <col min="5885" max="5886" width="15.7109375" style="20" customWidth="1"/>
    <col min="5887" max="5889" width="7.7109375" style="20" customWidth="1"/>
    <col min="5890" max="5890" width="6.28515625" style="20" customWidth="1"/>
    <col min="5891" max="5891" width="7" style="20" customWidth="1"/>
    <col min="5892" max="5892" width="5.85546875" style="20" customWidth="1"/>
    <col min="5893" max="5893" width="7.7109375" style="20" customWidth="1"/>
    <col min="5894" max="5894" width="9.140625" style="20"/>
    <col min="5895" max="5895" width="6.7109375" style="20" customWidth="1"/>
    <col min="5896" max="5896" width="7.7109375" style="20" customWidth="1"/>
    <col min="5897" max="6140" width="9.140625" style="20"/>
    <col min="6141" max="6142" width="15.7109375" style="20" customWidth="1"/>
    <col min="6143" max="6145" width="7.7109375" style="20" customWidth="1"/>
    <col min="6146" max="6146" width="6.28515625" style="20" customWidth="1"/>
    <col min="6147" max="6147" width="7" style="20" customWidth="1"/>
    <col min="6148" max="6148" width="5.85546875" style="20" customWidth="1"/>
    <col min="6149" max="6149" width="7.7109375" style="20" customWidth="1"/>
    <col min="6150" max="6150" width="9.140625" style="20"/>
    <col min="6151" max="6151" width="6.7109375" style="20" customWidth="1"/>
    <col min="6152" max="6152" width="7.7109375" style="20" customWidth="1"/>
    <col min="6153" max="6396" width="9.140625" style="20"/>
    <col min="6397" max="6398" width="15.7109375" style="20" customWidth="1"/>
    <col min="6399" max="6401" width="7.7109375" style="20" customWidth="1"/>
    <col min="6402" max="6402" width="6.28515625" style="20" customWidth="1"/>
    <col min="6403" max="6403" width="7" style="20" customWidth="1"/>
    <col min="6404" max="6404" width="5.85546875" style="20" customWidth="1"/>
    <col min="6405" max="6405" width="7.7109375" style="20" customWidth="1"/>
    <col min="6406" max="6406" width="9.140625" style="20"/>
    <col min="6407" max="6407" width="6.7109375" style="20" customWidth="1"/>
    <col min="6408" max="6408" width="7.7109375" style="20" customWidth="1"/>
    <col min="6409" max="6652" width="9.140625" style="20"/>
    <col min="6653" max="6654" width="15.7109375" style="20" customWidth="1"/>
    <col min="6655" max="6657" width="7.7109375" style="20" customWidth="1"/>
    <col min="6658" max="6658" width="6.28515625" style="20" customWidth="1"/>
    <col min="6659" max="6659" width="7" style="20" customWidth="1"/>
    <col min="6660" max="6660" width="5.85546875" style="20" customWidth="1"/>
    <col min="6661" max="6661" width="7.7109375" style="20" customWidth="1"/>
    <col min="6662" max="6662" width="9.140625" style="20"/>
    <col min="6663" max="6663" width="6.7109375" style="20" customWidth="1"/>
    <col min="6664" max="6664" width="7.7109375" style="20" customWidth="1"/>
    <col min="6665" max="6908" width="9.140625" style="20"/>
    <col min="6909" max="6910" width="15.7109375" style="20" customWidth="1"/>
    <col min="6911" max="6913" width="7.7109375" style="20" customWidth="1"/>
    <col min="6914" max="6914" width="6.28515625" style="20" customWidth="1"/>
    <col min="6915" max="6915" width="7" style="20" customWidth="1"/>
    <col min="6916" max="6916" width="5.85546875" style="20" customWidth="1"/>
    <col min="6917" max="6917" width="7.7109375" style="20" customWidth="1"/>
    <col min="6918" max="6918" width="9.140625" style="20"/>
    <col min="6919" max="6919" width="6.7109375" style="20" customWidth="1"/>
    <col min="6920" max="6920" width="7.7109375" style="20" customWidth="1"/>
    <col min="6921" max="7164" width="9.140625" style="20"/>
    <col min="7165" max="7166" width="15.7109375" style="20" customWidth="1"/>
    <col min="7167" max="7169" width="7.7109375" style="20" customWidth="1"/>
    <col min="7170" max="7170" width="6.28515625" style="20" customWidth="1"/>
    <col min="7171" max="7171" width="7" style="20" customWidth="1"/>
    <col min="7172" max="7172" width="5.85546875" style="20" customWidth="1"/>
    <col min="7173" max="7173" width="7.7109375" style="20" customWidth="1"/>
    <col min="7174" max="7174" width="9.140625" style="20"/>
    <col min="7175" max="7175" width="6.7109375" style="20" customWidth="1"/>
    <col min="7176" max="7176" width="7.7109375" style="20" customWidth="1"/>
    <col min="7177" max="7420" width="9.140625" style="20"/>
    <col min="7421" max="7422" width="15.7109375" style="20" customWidth="1"/>
    <col min="7423" max="7425" width="7.7109375" style="20" customWidth="1"/>
    <col min="7426" max="7426" width="6.28515625" style="20" customWidth="1"/>
    <col min="7427" max="7427" width="7" style="20" customWidth="1"/>
    <col min="7428" max="7428" width="5.85546875" style="20" customWidth="1"/>
    <col min="7429" max="7429" width="7.7109375" style="20" customWidth="1"/>
    <col min="7430" max="7430" width="9.140625" style="20"/>
    <col min="7431" max="7431" width="6.7109375" style="20" customWidth="1"/>
    <col min="7432" max="7432" width="7.7109375" style="20" customWidth="1"/>
    <col min="7433" max="7676" width="9.140625" style="20"/>
    <col min="7677" max="7678" width="15.7109375" style="20" customWidth="1"/>
    <col min="7679" max="7681" width="7.7109375" style="20" customWidth="1"/>
    <col min="7682" max="7682" width="6.28515625" style="20" customWidth="1"/>
    <col min="7683" max="7683" width="7" style="20" customWidth="1"/>
    <col min="7684" max="7684" width="5.85546875" style="20" customWidth="1"/>
    <col min="7685" max="7685" width="7.7109375" style="20" customWidth="1"/>
    <col min="7686" max="7686" width="9.140625" style="20"/>
    <col min="7687" max="7687" width="6.7109375" style="20" customWidth="1"/>
    <col min="7688" max="7688" width="7.7109375" style="20" customWidth="1"/>
    <col min="7689" max="7932" width="9.140625" style="20"/>
    <col min="7933" max="7934" width="15.7109375" style="20" customWidth="1"/>
    <col min="7935" max="7937" width="7.7109375" style="20" customWidth="1"/>
    <col min="7938" max="7938" width="6.28515625" style="20" customWidth="1"/>
    <col min="7939" max="7939" width="7" style="20" customWidth="1"/>
    <col min="7940" max="7940" width="5.85546875" style="20" customWidth="1"/>
    <col min="7941" max="7941" width="7.7109375" style="20" customWidth="1"/>
    <col min="7942" max="7942" width="9.140625" style="20"/>
    <col min="7943" max="7943" width="6.7109375" style="20" customWidth="1"/>
    <col min="7944" max="7944" width="7.7109375" style="20" customWidth="1"/>
    <col min="7945" max="8188" width="9.140625" style="20"/>
    <col min="8189" max="8190" width="15.7109375" style="20" customWidth="1"/>
    <col min="8191" max="8193" width="7.7109375" style="20" customWidth="1"/>
    <col min="8194" max="8194" width="6.28515625" style="20" customWidth="1"/>
    <col min="8195" max="8195" width="7" style="20" customWidth="1"/>
    <col min="8196" max="8196" width="5.85546875" style="20" customWidth="1"/>
    <col min="8197" max="8197" width="7.7109375" style="20" customWidth="1"/>
    <col min="8198" max="8198" width="9.140625" style="20"/>
    <col min="8199" max="8199" width="6.7109375" style="20" customWidth="1"/>
    <col min="8200" max="8200" width="7.7109375" style="20" customWidth="1"/>
    <col min="8201" max="8444" width="9.140625" style="20"/>
    <col min="8445" max="8446" width="15.7109375" style="20" customWidth="1"/>
    <col min="8447" max="8449" width="7.7109375" style="20" customWidth="1"/>
    <col min="8450" max="8450" width="6.28515625" style="20" customWidth="1"/>
    <col min="8451" max="8451" width="7" style="20" customWidth="1"/>
    <col min="8452" max="8452" width="5.85546875" style="20" customWidth="1"/>
    <col min="8453" max="8453" width="7.7109375" style="20" customWidth="1"/>
    <col min="8454" max="8454" width="9.140625" style="20"/>
    <col min="8455" max="8455" width="6.7109375" style="20" customWidth="1"/>
    <col min="8456" max="8456" width="7.7109375" style="20" customWidth="1"/>
    <col min="8457" max="8700" width="9.140625" style="20"/>
    <col min="8701" max="8702" width="15.7109375" style="20" customWidth="1"/>
    <col min="8703" max="8705" width="7.7109375" style="20" customWidth="1"/>
    <col min="8706" max="8706" width="6.28515625" style="20" customWidth="1"/>
    <col min="8707" max="8707" width="7" style="20" customWidth="1"/>
    <col min="8708" max="8708" width="5.85546875" style="20" customWidth="1"/>
    <col min="8709" max="8709" width="7.7109375" style="20" customWidth="1"/>
    <col min="8710" max="8710" width="9.140625" style="20"/>
    <col min="8711" max="8711" width="6.7109375" style="20" customWidth="1"/>
    <col min="8712" max="8712" width="7.7109375" style="20" customWidth="1"/>
    <col min="8713" max="8956" width="9.140625" style="20"/>
    <col min="8957" max="8958" width="15.7109375" style="20" customWidth="1"/>
    <col min="8959" max="8961" width="7.7109375" style="20" customWidth="1"/>
    <col min="8962" max="8962" width="6.28515625" style="20" customWidth="1"/>
    <col min="8963" max="8963" width="7" style="20" customWidth="1"/>
    <col min="8964" max="8964" width="5.85546875" style="20" customWidth="1"/>
    <col min="8965" max="8965" width="7.7109375" style="20" customWidth="1"/>
    <col min="8966" max="8966" width="9.140625" style="20"/>
    <col min="8967" max="8967" width="6.7109375" style="20" customWidth="1"/>
    <col min="8968" max="8968" width="7.7109375" style="20" customWidth="1"/>
    <col min="8969" max="9212" width="9.140625" style="20"/>
    <col min="9213" max="9214" width="15.7109375" style="20" customWidth="1"/>
    <col min="9215" max="9217" width="7.7109375" style="20" customWidth="1"/>
    <col min="9218" max="9218" width="6.28515625" style="20" customWidth="1"/>
    <col min="9219" max="9219" width="7" style="20" customWidth="1"/>
    <col min="9220" max="9220" width="5.85546875" style="20" customWidth="1"/>
    <col min="9221" max="9221" width="7.7109375" style="20" customWidth="1"/>
    <col min="9222" max="9222" width="9.140625" style="20"/>
    <col min="9223" max="9223" width="6.7109375" style="20" customWidth="1"/>
    <col min="9224" max="9224" width="7.7109375" style="20" customWidth="1"/>
    <col min="9225" max="9468" width="9.140625" style="20"/>
    <col min="9469" max="9470" width="15.7109375" style="20" customWidth="1"/>
    <col min="9471" max="9473" width="7.7109375" style="20" customWidth="1"/>
    <col min="9474" max="9474" width="6.28515625" style="20" customWidth="1"/>
    <col min="9475" max="9475" width="7" style="20" customWidth="1"/>
    <col min="9476" max="9476" width="5.85546875" style="20" customWidth="1"/>
    <col min="9477" max="9477" width="7.7109375" style="20" customWidth="1"/>
    <col min="9478" max="9478" width="9.140625" style="20"/>
    <col min="9479" max="9479" width="6.7109375" style="20" customWidth="1"/>
    <col min="9480" max="9480" width="7.7109375" style="20" customWidth="1"/>
    <col min="9481" max="9724" width="9.140625" style="20"/>
    <col min="9725" max="9726" width="15.7109375" style="20" customWidth="1"/>
    <col min="9727" max="9729" width="7.7109375" style="20" customWidth="1"/>
    <col min="9730" max="9730" width="6.28515625" style="20" customWidth="1"/>
    <col min="9731" max="9731" width="7" style="20" customWidth="1"/>
    <col min="9732" max="9732" width="5.85546875" style="20" customWidth="1"/>
    <col min="9733" max="9733" width="7.7109375" style="20" customWidth="1"/>
    <col min="9734" max="9734" width="9.140625" style="20"/>
    <col min="9735" max="9735" width="6.7109375" style="20" customWidth="1"/>
    <col min="9736" max="9736" width="7.7109375" style="20" customWidth="1"/>
    <col min="9737" max="9980" width="9.140625" style="20"/>
    <col min="9981" max="9982" width="15.7109375" style="20" customWidth="1"/>
    <col min="9983" max="9985" width="7.7109375" style="20" customWidth="1"/>
    <col min="9986" max="9986" width="6.28515625" style="20" customWidth="1"/>
    <col min="9987" max="9987" width="7" style="20" customWidth="1"/>
    <col min="9988" max="9988" width="5.85546875" style="20" customWidth="1"/>
    <col min="9989" max="9989" width="7.7109375" style="20" customWidth="1"/>
    <col min="9990" max="9990" width="9.140625" style="20"/>
    <col min="9991" max="9991" width="6.7109375" style="20" customWidth="1"/>
    <col min="9992" max="9992" width="7.7109375" style="20" customWidth="1"/>
    <col min="9993" max="10236" width="9.140625" style="20"/>
    <col min="10237" max="10238" width="15.7109375" style="20" customWidth="1"/>
    <col min="10239" max="10241" width="7.7109375" style="20" customWidth="1"/>
    <col min="10242" max="10242" width="6.28515625" style="20" customWidth="1"/>
    <col min="10243" max="10243" width="7" style="20" customWidth="1"/>
    <col min="10244" max="10244" width="5.85546875" style="20" customWidth="1"/>
    <col min="10245" max="10245" width="7.7109375" style="20" customWidth="1"/>
    <col min="10246" max="10246" width="9.140625" style="20"/>
    <col min="10247" max="10247" width="6.7109375" style="20" customWidth="1"/>
    <col min="10248" max="10248" width="7.7109375" style="20" customWidth="1"/>
    <col min="10249" max="10492" width="9.140625" style="20"/>
    <col min="10493" max="10494" width="15.7109375" style="20" customWidth="1"/>
    <col min="10495" max="10497" width="7.7109375" style="20" customWidth="1"/>
    <col min="10498" max="10498" width="6.28515625" style="20" customWidth="1"/>
    <col min="10499" max="10499" width="7" style="20" customWidth="1"/>
    <col min="10500" max="10500" width="5.85546875" style="20" customWidth="1"/>
    <col min="10501" max="10501" width="7.7109375" style="20" customWidth="1"/>
    <col min="10502" max="10502" width="9.140625" style="20"/>
    <col min="10503" max="10503" width="6.7109375" style="20" customWidth="1"/>
    <col min="10504" max="10504" width="7.7109375" style="20" customWidth="1"/>
    <col min="10505" max="10748" width="9.140625" style="20"/>
    <col min="10749" max="10750" width="15.7109375" style="20" customWidth="1"/>
    <col min="10751" max="10753" width="7.7109375" style="20" customWidth="1"/>
    <col min="10754" max="10754" width="6.28515625" style="20" customWidth="1"/>
    <col min="10755" max="10755" width="7" style="20" customWidth="1"/>
    <col min="10756" max="10756" width="5.85546875" style="20" customWidth="1"/>
    <col min="10757" max="10757" width="7.7109375" style="20" customWidth="1"/>
    <col min="10758" max="10758" width="9.140625" style="20"/>
    <col min="10759" max="10759" width="6.7109375" style="20" customWidth="1"/>
    <col min="10760" max="10760" width="7.7109375" style="20" customWidth="1"/>
    <col min="10761" max="11004" width="9.140625" style="20"/>
    <col min="11005" max="11006" width="15.7109375" style="20" customWidth="1"/>
    <col min="11007" max="11009" width="7.7109375" style="20" customWidth="1"/>
    <col min="11010" max="11010" width="6.28515625" style="20" customWidth="1"/>
    <col min="11011" max="11011" width="7" style="20" customWidth="1"/>
    <col min="11012" max="11012" width="5.85546875" style="20" customWidth="1"/>
    <col min="11013" max="11013" width="7.7109375" style="20" customWidth="1"/>
    <col min="11014" max="11014" width="9.140625" style="20"/>
    <col min="11015" max="11015" width="6.7109375" style="20" customWidth="1"/>
    <col min="11016" max="11016" width="7.7109375" style="20" customWidth="1"/>
    <col min="11017" max="11260" width="9.140625" style="20"/>
    <col min="11261" max="11262" width="15.7109375" style="20" customWidth="1"/>
    <col min="11263" max="11265" width="7.7109375" style="20" customWidth="1"/>
    <col min="11266" max="11266" width="6.28515625" style="20" customWidth="1"/>
    <col min="11267" max="11267" width="7" style="20" customWidth="1"/>
    <col min="11268" max="11268" width="5.85546875" style="20" customWidth="1"/>
    <col min="11269" max="11269" width="7.7109375" style="20" customWidth="1"/>
    <col min="11270" max="11270" width="9.140625" style="20"/>
    <col min="11271" max="11271" width="6.7109375" style="20" customWidth="1"/>
    <col min="11272" max="11272" width="7.7109375" style="20" customWidth="1"/>
    <col min="11273" max="11516" width="9.140625" style="20"/>
    <col min="11517" max="11518" width="15.7109375" style="20" customWidth="1"/>
    <col min="11519" max="11521" width="7.7109375" style="20" customWidth="1"/>
    <col min="11522" max="11522" width="6.28515625" style="20" customWidth="1"/>
    <col min="11523" max="11523" width="7" style="20" customWidth="1"/>
    <col min="11524" max="11524" width="5.85546875" style="20" customWidth="1"/>
    <col min="11525" max="11525" width="7.7109375" style="20" customWidth="1"/>
    <col min="11526" max="11526" width="9.140625" style="20"/>
    <col min="11527" max="11527" width="6.7109375" style="20" customWidth="1"/>
    <col min="11528" max="11528" width="7.7109375" style="20" customWidth="1"/>
    <col min="11529" max="11772" width="9.140625" style="20"/>
    <col min="11773" max="11774" width="15.7109375" style="20" customWidth="1"/>
    <col min="11775" max="11777" width="7.7109375" style="20" customWidth="1"/>
    <col min="11778" max="11778" width="6.28515625" style="20" customWidth="1"/>
    <col min="11779" max="11779" width="7" style="20" customWidth="1"/>
    <col min="11780" max="11780" width="5.85546875" style="20" customWidth="1"/>
    <col min="11781" max="11781" width="7.7109375" style="20" customWidth="1"/>
    <col min="11782" max="11782" width="9.140625" style="20"/>
    <col min="11783" max="11783" width="6.7109375" style="20" customWidth="1"/>
    <col min="11784" max="11784" width="7.7109375" style="20" customWidth="1"/>
    <col min="11785" max="12028" width="9.140625" style="20"/>
    <col min="12029" max="12030" width="15.7109375" style="20" customWidth="1"/>
    <col min="12031" max="12033" width="7.7109375" style="20" customWidth="1"/>
    <col min="12034" max="12034" width="6.28515625" style="20" customWidth="1"/>
    <col min="12035" max="12035" width="7" style="20" customWidth="1"/>
    <col min="12036" max="12036" width="5.85546875" style="20" customWidth="1"/>
    <col min="12037" max="12037" width="7.7109375" style="20" customWidth="1"/>
    <col min="12038" max="12038" width="9.140625" style="20"/>
    <col min="12039" max="12039" width="6.7109375" style="20" customWidth="1"/>
    <col min="12040" max="12040" width="7.7109375" style="20" customWidth="1"/>
    <col min="12041" max="12284" width="9.140625" style="20"/>
    <col min="12285" max="12286" width="15.7109375" style="20" customWidth="1"/>
    <col min="12287" max="12289" width="7.7109375" style="20" customWidth="1"/>
    <col min="12290" max="12290" width="6.28515625" style="20" customWidth="1"/>
    <col min="12291" max="12291" width="7" style="20" customWidth="1"/>
    <col min="12292" max="12292" width="5.85546875" style="20" customWidth="1"/>
    <col min="12293" max="12293" width="7.7109375" style="20" customWidth="1"/>
    <col min="12294" max="12294" width="9.140625" style="20"/>
    <col min="12295" max="12295" width="6.7109375" style="20" customWidth="1"/>
    <col min="12296" max="12296" width="7.7109375" style="20" customWidth="1"/>
    <col min="12297" max="12540" width="9.140625" style="20"/>
    <col min="12541" max="12542" width="15.7109375" style="20" customWidth="1"/>
    <col min="12543" max="12545" width="7.7109375" style="20" customWidth="1"/>
    <col min="12546" max="12546" width="6.28515625" style="20" customWidth="1"/>
    <col min="12547" max="12547" width="7" style="20" customWidth="1"/>
    <col min="12548" max="12548" width="5.85546875" style="20" customWidth="1"/>
    <col min="12549" max="12549" width="7.7109375" style="20" customWidth="1"/>
    <col min="12550" max="12550" width="9.140625" style="20"/>
    <col min="12551" max="12551" width="6.7109375" style="20" customWidth="1"/>
    <col min="12552" max="12552" width="7.7109375" style="20" customWidth="1"/>
    <col min="12553" max="12796" width="9.140625" style="20"/>
    <col min="12797" max="12798" width="15.7109375" style="20" customWidth="1"/>
    <col min="12799" max="12801" width="7.7109375" style="20" customWidth="1"/>
    <col min="12802" max="12802" width="6.28515625" style="20" customWidth="1"/>
    <col min="12803" max="12803" width="7" style="20" customWidth="1"/>
    <col min="12804" max="12804" width="5.85546875" style="20" customWidth="1"/>
    <col min="12805" max="12805" width="7.7109375" style="20" customWidth="1"/>
    <col min="12806" max="12806" width="9.140625" style="20"/>
    <col min="12807" max="12807" width="6.7109375" style="20" customWidth="1"/>
    <col min="12808" max="12808" width="7.7109375" style="20" customWidth="1"/>
    <col min="12809" max="13052" width="9.140625" style="20"/>
    <col min="13053" max="13054" width="15.7109375" style="20" customWidth="1"/>
    <col min="13055" max="13057" width="7.7109375" style="20" customWidth="1"/>
    <col min="13058" max="13058" width="6.28515625" style="20" customWidth="1"/>
    <col min="13059" max="13059" width="7" style="20" customWidth="1"/>
    <col min="13060" max="13060" width="5.85546875" style="20" customWidth="1"/>
    <col min="13061" max="13061" width="7.7109375" style="20" customWidth="1"/>
    <col min="13062" max="13062" width="9.140625" style="20"/>
    <col min="13063" max="13063" width="6.7109375" style="20" customWidth="1"/>
    <col min="13064" max="13064" width="7.7109375" style="20" customWidth="1"/>
    <col min="13065" max="13308" width="9.140625" style="20"/>
    <col min="13309" max="13310" width="15.7109375" style="20" customWidth="1"/>
    <col min="13311" max="13313" width="7.7109375" style="20" customWidth="1"/>
    <col min="13314" max="13314" width="6.28515625" style="20" customWidth="1"/>
    <col min="13315" max="13315" width="7" style="20" customWidth="1"/>
    <col min="13316" max="13316" width="5.85546875" style="20" customWidth="1"/>
    <col min="13317" max="13317" width="7.7109375" style="20" customWidth="1"/>
    <col min="13318" max="13318" width="9.140625" style="20"/>
    <col min="13319" max="13319" width="6.7109375" style="20" customWidth="1"/>
    <col min="13320" max="13320" width="7.7109375" style="20" customWidth="1"/>
    <col min="13321" max="13564" width="9.140625" style="20"/>
    <col min="13565" max="13566" width="15.7109375" style="20" customWidth="1"/>
    <col min="13567" max="13569" width="7.7109375" style="20" customWidth="1"/>
    <col min="13570" max="13570" width="6.28515625" style="20" customWidth="1"/>
    <col min="13571" max="13571" width="7" style="20" customWidth="1"/>
    <col min="13572" max="13572" width="5.85546875" style="20" customWidth="1"/>
    <col min="13573" max="13573" width="7.7109375" style="20" customWidth="1"/>
    <col min="13574" max="13574" width="9.140625" style="20"/>
    <col min="13575" max="13575" width="6.7109375" style="20" customWidth="1"/>
    <col min="13576" max="13576" width="7.7109375" style="20" customWidth="1"/>
    <col min="13577" max="13820" width="9.140625" style="20"/>
    <col min="13821" max="13822" width="15.7109375" style="20" customWidth="1"/>
    <col min="13823" max="13825" width="7.7109375" style="20" customWidth="1"/>
    <col min="13826" max="13826" width="6.28515625" style="20" customWidth="1"/>
    <col min="13827" max="13827" width="7" style="20" customWidth="1"/>
    <col min="13828" max="13828" width="5.85546875" style="20" customWidth="1"/>
    <col min="13829" max="13829" width="7.7109375" style="20" customWidth="1"/>
    <col min="13830" max="13830" width="9.140625" style="20"/>
    <col min="13831" max="13831" width="6.7109375" style="20" customWidth="1"/>
    <col min="13832" max="13832" width="7.7109375" style="20" customWidth="1"/>
    <col min="13833" max="14076" width="9.140625" style="20"/>
    <col min="14077" max="14078" width="15.7109375" style="20" customWidth="1"/>
    <col min="14079" max="14081" width="7.7109375" style="20" customWidth="1"/>
    <col min="14082" max="14082" width="6.28515625" style="20" customWidth="1"/>
    <col min="14083" max="14083" width="7" style="20" customWidth="1"/>
    <col min="14084" max="14084" width="5.85546875" style="20" customWidth="1"/>
    <col min="14085" max="14085" width="7.7109375" style="20" customWidth="1"/>
    <col min="14086" max="14086" width="9.140625" style="20"/>
    <col min="14087" max="14087" width="6.7109375" style="20" customWidth="1"/>
    <col min="14088" max="14088" width="7.7109375" style="20" customWidth="1"/>
    <col min="14089" max="14332" width="9.140625" style="20"/>
    <col min="14333" max="14334" width="15.7109375" style="20" customWidth="1"/>
    <col min="14335" max="14337" width="7.7109375" style="20" customWidth="1"/>
    <col min="14338" max="14338" width="6.28515625" style="20" customWidth="1"/>
    <col min="14339" max="14339" width="7" style="20" customWidth="1"/>
    <col min="14340" max="14340" width="5.85546875" style="20" customWidth="1"/>
    <col min="14341" max="14341" width="7.7109375" style="20" customWidth="1"/>
    <col min="14342" max="14342" width="9.140625" style="20"/>
    <col min="14343" max="14343" width="6.7109375" style="20" customWidth="1"/>
    <col min="14344" max="14344" width="7.7109375" style="20" customWidth="1"/>
    <col min="14345" max="14588" width="9.140625" style="20"/>
    <col min="14589" max="14590" width="15.7109375" style="20" customWidth="1"/>
    <col min="14591" max="14593" width="7.7109375" style="20" customWidth="1"/>
    <col min="14594" max="14594" width="6.28515625" style="20" customWidth="1"/>
    <col min="14595" max="14595" width="7" style="20" customWidth="1"/>
    <col min="14596" max="14596" width="5.85546875" style="20" customWidth="1"/>
    <col min="14597" max="14597" width="7.7109375" style="20" customWidth="1"/>
    <col min="14598" max="14598" width="9.140625" style="20"/>
    <col min="14599" max="14599" width="6.7109375" style="20" customWidth="1"/>
    <col min="14600" max="14600" width="7.7109375" style="20" customWidth="1"/>
    <col min="14601" max="14844" width="9.140625" style="20"/>
    <col min="14845" max="14846" width="15.7109375" style="20" customWidth="1"/>
    <col min="14847" max="14849" width="7.7109375" style="20" customWidth="1"/>
    <col min="14850" max="14850" width="6.28515625" style="20" customWidth="1"/>
    <col min="14851" max="14851" width="7" style="20" customWidth="1"/>
    <col min="14852" max="14852" width="5.85546875" style="20" customWidth="1"/>
    <col min="14853" max="14853" width="7.7109375" style="20" customWidth="1"/>
    <col min="14854" max="14854" width="9.140625" style="20"/>
    <col min="14855" max="14855" width="6.7109375" style="20" customWidth="1"/>
    <col min="14856" max="14856" width="7.7109375" style="20" customWidth="1"/>
    <col min="14857" max="15100" width="9.140625" style="20"/>
    <col min="15101" max="15102" width="15.7109375" style="20" customWidth="1"/>
    <col min="15103" max="15105" width="7.7109375" style="20" customWidth="1"/>
    <col min="15106" max="15106" width="6.28515625" style="20" customWidth="1"/>
    <col min="15107" max="15107" width="7" style="20" customWidth="1"/>
    <col min="15108" max="15108" width="5.85546875" style="20" customWidth="1"/>
    <col min="15109" max="15109" width="7.7109375" style="20" customWidth="1"/>
    <col min="15110" max="15110" width="9.140625" style="20"/>
    <col min="15111" max="15111" width="6.7109375" style="20" customWidth="1"/>
    <col min="15112" max="15112" width="7.7109375" style="20" customWidth="1"/>
    <col min="15113" max="15356" width="9.140625" style="20"/>
    <col min="15357" max="15358" width="15.7109375" style="20" customWidth="1"/>
    <col min="15359" max="15361" width="7.7109375" style="20" customWidth="1"/>
    <col min="15362" max="15362" width="6.28515625" style="20" customWidth="1"/>
    <col min="15363" max="15363" width="7" style="20" customWidth="1"/>
    <col min="15364" max="15364" width="5.85546875" style="20" customWidth="1"/>
    <col min="15365" max="15365" width="7.7109375" style="20" customWidth="1"/>
    <col min="15366" max="15366" width="9.140625" style="20"/>
    <col min="15367" max="15367" width="6.7109375" style="20" customWidth="1"/>
    <col min="15368" max="15368" width="7.7109375" style="20" customWidth="1"/>
    <col min="15369" max="15612" width="9.140625" style="20"/>
    <col min="15613" max="15614" width="15.7109375" style="20" customWidth="1"/>
    <col min="15615" max="15617" width="7.7109375" style="20" customWidth="1"/>
    <col min="15618" max="15618" width="6.28515625" style="20" customWidth="1"/>
    <col min="15619" max="15619" width="7" style="20" customWidth="1"/>
    <col min="15620" max="15620" width="5.85546875" style="20" customWidth="1"/>
    <col min="15621" max="15621" width="7.7109375" style="20" customWidth="1"/>
    <col min="15622" max="15622" width="9.140625" style="20"/>
    <col min="15623" max="15623" width="6.7109375" style="20" customWidth="1"/>
    <col min="15624" max="15624" width="7.7109375" style="20" customWidth="1"/>
    <col min="15625" max="15868" width="9.140625" style="20"/>
    <col min="15869" max="15870" width="15.7109375" style="20" customWidth="1"/>
    <col min="15871" max="15873" width="7.7109375" style="20" customWidth="1"/>
    <col min="15874" max="15874" width="6.28515625" style="20" customWidth="1"/>
    <col min="15875" max="15875" width="7" style="20" customWidth="1"/>
    <col min="15876" max="15876" width="5.85546875" style="20" customWidth="1"/>
    <col min="15877" max="15877" width="7.7109375" style="20" customWidth="1"/>
    <col min="15878" max="15878" width="9.140625" style="20"/>
    <col min="15879" max="15879" width="6.7109375" style="20" customWidth="1"/>
    <col min="15880" max="15880" width="7.7109375" style="20" customWidth="1"/>
    <col min="15881" max="16124" width="9.140625" style="20"/>
    <col min="16125" max="16126" width="15.7109375" style="20" customWidth="1"/>
    <col min="16127" max="16129" width="7.7109375" style="20" customWidth="1"/>
    <col min="16130" max="16130" width="6.28515625" style="20" customWidth="1"/>
    <col min="16131" max="16131" width="7" style="20" customWidth="1"/>
    <col min="16132" max="16132" width="5.85546875" style="20" customWidth="1"/>
    <col min="16133" max="16133" width="7.7109375" style="20" customWidth="1"/>
    <col min="16134" max="16134" width="9.140625" style="20"/>
    <col min="16135" max="16135" width="6.7109375" style="20" customWidth="1"/>
    <col min="16136" max="16136" width="7.7109375" style="20" customWidth="1"/>
    <col min="16137" max="16379" width="9.140625" style="20"/>
    <col min="16380" max="16383" width="9.140625" style="20" customWidth="1"/>
    <col min="16384" max="16384" width="9.140625" style="20"/>
  </cols>
  <sheetData>
    <row r="1" spans="1:22" s="71" customFormat="1" ht="37.5" customHeight="1" thickBot="1" x14ac:dyDescent="0.25">
      <c r="A1" s="86"/>
      <c r="B1" s="86"/>
      <c r="C1" s="86"/>
      <c r="D1" s="86"/>
      <c r="E1" s="86"/>
      <c r="F1" s="86"/>
      <c r="G1" s="86"/>
      <c r="H1" s="86"/>
      <c r="I1" s="86"/>
      <c r="J1" s="86"/>
      <c r="K1" s="86"/>
      <c r="L1" s="86"/>
      <c r="M1" s="93"/>
      <c r="N1" s="93"/>
      <c r="O1" s="93"/>
      <c r="P1" s="93"/>
      <c r="Q1" s="93"/>
      <c r="R1" s="93"/>
      <c r="S1" s="93"/>
      <c r="T1" s="93"/>
      <c r="U1" s="93"/>
      <c r="V1" s="93"/>
    </row>
    <row r="2" spans="1:22" s="75" customFormat="1" x14ac:dyDescent="0.2">
      <c r="A2" s="340" t="s">
        <v>178</v>
      </c>
      <c r="B2" s="90"/>
      <c r="C2" s="90"/>
      <c r="D2" s="90"/>
      <c r="E2" s="90"/>
      <c r="F2" s="90"/>
      <c r="G2" s="90"/>
      <c r="H2" s="90"/>
      <c r="I2" s="341" t="s">
        <v>17</v>
      </c>
      <c r="J2" s="341"/>
      <c r="K2" s="90"/>
      <c r="L2" s="341" t="s">
        <v>8</v>
      </c>
    </row>
    <row r="3" spans="1:22" s="75" customFormat="1" ht="15" customHeight="1" x14ac:dyDescent="0.2">
      <c r="A3" s="89" t="e">
        <f>#REF!</f>
        <v>#REF!</v>
      </c>
      <c r="B3" s="90"/>
      <c r="C3" s="90"/>
      <c r="D3" s="90"/>
      <c r="E3" s="90"/>
      <c r="F3" s="90"/>
      <c r="G3" s="90"/>
      <c r="H3" s="90"/>
      <c r="I3" s="89" t="s">
        <v>346</v>
      </c>
      <c r="J3" s="91"/>
      <c r="K3" s="90"/>
      <c r="L3" s="92"/>
    </row>
    <row r="4" spans="1:22" ht="15" customHeight="1" x14ac:dyDescent="0.2">
      <c r="A4" s="2014" t="s">
        <v>11</v>
      </c>
      <c r="B4" s="2012" t="s">
        <v>43</v>
      </c>
      <c r="C4" s="2013"/>
      <c r="D4" s="2014"/>
      <c r="E4" s="2016" t="s">
        <v>21</v>
      </c>
      <c r="F4" s="127" t="s">
        <v>50</v>
      </c>
      <c r="G4" s="127"/>
      <c r="H4" s="127"/>
      <c r="I4" s="127"/>
      <c r="J4" s="128" t="s">
        <v>152</v>
      </c>
      <c r="K4" s="129"/>
      <c r="L4" s="130"/>
      <c r="N4" s="2008" t="s">
        <v>183</v>
      </c>
      <c r="O4" s="2009"/>
    </row>
    <row r="5" spans="1:22" ht="21.75" customHeight="1" x14ac:dyDescent="0.2">
      <c r="A5" s="2015"/>
      <c r="B5" s="131" t="s">
        <v>61</v>
      </c>
      <c r="C5" s="132" t="s">
        <v>63</v>
      </c>
      <c r="D5" s="133" t="s">
        <v>65</v>
      </c>
      <c r="E5" s="2017"/>
      <c r="F5" s="134" t="s">
        <v>89</v>
      </c>
      <c r="G5" s="132" t="s">
        <v>66</v>
      </c>
      <c r="H5" s="132" t="s">
        <v>58</v>
      </c>
      <c r="I5" s="132" t="s">
        <v>9</v>
      </c>
      <c r="J5" s="131" t="s">
        <v>58</v>
      </c>
      <c r="K5" s="133" t="s">
        <v>9</v>
      </c>
      <c r="L5" s="122" t="s">
        <v>186</v>
      </c>
      <c r="N5" s="214" t="s">
        <v>4</v>
      </c>
      <c r="O5" s="213" t="s">
        <v>186</v>
      </c>
    </row>
    <row r="6" spans="1:22" x14ac:dyDescent="0.2">
      <c r="A6" s="218" t="s">
        <v>198</v>
      </c>
      <c r="B6" s="198"/>
      <c r="C6" s="198"/>
      <c r="D6" s="198"/>
      <c r="E6" s="198"/>
      <c r="F6" s="198"/>
      <c r="G6" s="198"/>
      <c r="H6" s="198"/>
      <c r="I6" s="198"/>
      <c r="J6" s="198"/>
      <c r="K6" s="199"/>
      <c r="L6" s="427"/>
      <c r="N6" s="221">
        <f t="shared" ref="N6:N12" si="0">IF(O6="","",SUMIF($L$6:$L$32,O6,$K$6:$K$32))</f>
        <v>0</v>
      </c>
      <c r="O6" s="224" t="s">
        <v>325</v>
      </c>
    </row>
    <row r="7" spans="1:22" x14ac:dyDescent="0.2">
      <c r="A7" s="66"/>
      <c r="B7" s="16"/>
      <c r="C7" s="16"/>
      <c r="D7" s="16"/>
      <c r="E7" s="21"/>
      <c r="F7" s="22" t="s">
        <v>13</v>
      </c>
      <c r="G7" s="21">
        <v>2</v>
      </c>
      <c r="H7" s="23">
        <f>IF(F7="s",(B7+(C7*G7))*D7+C7*B7*2,C7*G7*D7+B7*C7*2)</f>
        <v>0</v>
      </c>
      <c r="I7" s="24">
        <f>H7*E7</f>
        <v>0</v>
      </c>
      <c r="J7" s="24">
        <f>B7*C7*D7</f>
        <v>0</v>
      </c>
      <c r="K7" s="25">
        <f>J7*E7</f>
        <v>0</v>
      </c>
      <c r="L7" s="428" t="s">
        <v>326</v>
      </c>
      <c r="N7" s="222">
        <f t="shared" si="0"/>
        <v>0</v>
      </c>
      <c r="O7" s="225" t="s">
        <v>327</v>
      </c>
    </row>
    <row r="8" spans="1:22" x14ac:dyDescent="0.2">
      <c r="A8" s="66"/>
      <c r="B8" s="16"/>
      <c r="C8" s="16"/>
      <c r="D8" s="16"/>
      <c r="E8" s="21"/>
      <c r="F8" s="22" t="s">
        <v>13</v>
      </c>
      <c r="G8" s="21">
        <v>2</v>
      </c>
      <c r="H8" s="23">
        <f>IF(F8="s",(B8+(C8*G8))*D8+C8*B8*2,C8*G8*D8+B8*C8*2)</f>
        <v>0</v>
      </c>
      <c r="I8" s="24">
        <f>H8*E8</f>
        <v>0</v>
      </c>
      <c r="J8" s="24">
        <f>B8*C8*D8</f>
        <v>0</v>
      </c>
      <c r="K8" s="25">
        <f>J8*E8</f>
        <v>0</v>
      </c>
      <c r="L8" s="428" t="s">
        <v>326</v>
      </c>
      <c r="N8" s="222">
        <f t="shared" si="0"/>
        <v>0</v>
      </c>
      <c r="O8" s="225" t="s">
        <v>328</v>
      </c>
    </row>
    <row r="9" spans="1:22" x14ac:dyDescent="0.2">
      <c r="A9" s="61"/>
      <c r="B9" s="16"/>
      <c r="C9" s="16"/>
      <c r="D9" s="16"/>
      <c r="E9" s="21"/>
      <c r="F9" s="22" t="s">
        <v>13</v>
      </c>
      <c r="G9" s="21">
        <v>2</v>
      </c>
      <c r="H9" s="23">
        <f>IF(F9="s",(B9+(C9*G9))*D9+C9*B9*2,C9*G9*D9+B9*C9*2)</f>
        <v>0</v>
      </c>
      <c r="I9" s="24">
        <f>H9*E9</f>
        <v>0</v>
      </c>
      <c r="J9" s="24">
        <f>B9*C9*D9</f>
        <v>0</v>
      </c>
      <c r="K9" s="25">
        <f>J9*E9</f>
        <v>0</v>
      </c>
      <c r="L9" s="428" t="s">
        <v>326</v>
      </c>
      <c r="N9" s="222">
        <f t="shared" si="0"/>
        <v>0</v>
      </c>
      <c r="O9" s="225" t="s">
        <v>329</v>
      </c>
    </row>
    <row r="10" spans="1:22" x14ac:dyDescent="0.2">
      <c r="A10" s="61"/>
      <c r="B10" s="16"/>
      <c r="C10" s="16"/>
      <c r="D10" s="16"/>
      <c r="E10" s="21"/>
      <c r="F10" s="22" t="s">
        <v>13</v>
      </c>
      <c r="G10" s="21">
        <v>2</v>
      </c>
      <c r="H10" s="23">
        <f>IF(F10="s",(B10+(C10*G10))*D10+C10*B10*2,C10*G10*D10+B10*C10*2)</f>
        <v>0</v>
      </c>
      <c r="I10" s="102">
        <f>H10*E10</f>
        <v>0</v>
      </c>
      <c r="J10" s="102">
        <f>B10*C10*D10</f>
        <v>0</v>
      </c>
      <c r="K10" s="103">
        <f>J10*E10</f>
        <v>0</v>
      </c>
      <c r="L10" s="428" t="s">
        <v>326</v>
      </c>
      <c r="N10" s="222">
        <f t="shared" si="0"/>
        <v>0</v>
      </c>
      <c r="O10" s="225" t="s">
        <v>326</v>
      </c>
    </row>
    <row r="11" spans="1:22" x14ac:dyDescent="0.2">
      <c r="A11" s="61"/>
      <c r="B11" s="16"/>
      <c r="C11" s="16"/>
      <c r="D11" s="16"/>
      <c r="E11" s="21"/>
      <c r="F11" s="22"/>
      <c r="G11" s="21"/>
      <c r="H11" s="23">
        <f>IF(F11="s",(B11+(C11*G11))*D11+C11*B11*2,C11*G11*D11+B11*C11*2)</f>
        <v>0</v>
      </c>
      <c r="I11" s="102">
        <f>H11*E11</f>
        <v>0</v>
      </c>
      <c r="J11" s="102">
        <f>B11*C11*D11</f>
        <v>0</v>
      </c>
      <c r="K11" s="103">
        <f>J11*E11</f>
        <v>0</v>
      </c>
      <c r="L11" s="428" t="s">
        <v>326</v>
      </c>
      <c r="N11" s="222" t="str">
        <f t="shared" si="0"/>
        <v/>
      </c>
      <c r="O11" s="223"/>
    </row>
    <row r="12" spans="1:22" x14ac:dyDescent="0.2">
      <c r="A12" s="218" t="s">
        <v>198</v>
      </c>
      <c r="B12" s="198"/>
      <c r="C12" s="198"/>
      <c r="D12" s="198"/>
      <c r="E12" s="198"/>
      <c r="F12" s="198"/>
      <c r="G12" s="198"/>
      <c r="H12" s="198"/>
      <c r="I12" s="198"/>
      <c r="J12" s="198"/>
      <c r="K12" s="199"/>
      <c r="L12" s="429"/>
      <c r="N12" s="226" t="str">
        <f t="shared" si="0"/>
        <v/>
      </c>
      <c r="O12" s="236"/>
    </row>
    <row r="13" spans="1:22" x14ac:dyDescent="0.2">
      <c r="A13" s="66"/>
      <c r="B13" s="16"/>
      <c r="C13" s="16"/>
      <c r="D13" s="16"/>
      <c r="E13" s="67"/>
      <c r="F13" s="22" t="s">
        <v>13</v>
      </c>
      <c r="G13" s="21">
        <v>2</v>
      </c>
      <c r="H13" s="23">
        <f>IF(F13="s",(B13+(C13*G13))*D13+C13*B13*2,C13*G13*D13+B13*C13*2)</f>
        <v>0</v>
      </c>
      <c r="I13" s="68">
        <f>H13*E13</f>
        <v>0</v>
      </c>
      <c r="J13" s="24">
        <f>B13*C13*D13</f>
        <v>0</v>
      </c>
      <c r="K13" s="25">
        <f>J13*E13</f>
        <v>0</v>
      </c>
      <c r="L13" s="428" t="s">
        <v>326</v>
      </c>
      <c r="N13" s="228">
        <f>SUM(N6:N12)</f>
        <v>0</v>
      </c>
      <c r="O13" s="247" t="str">
        <f>IF(K33=N13,"OK","Conferir")</f>
        <v>OK</v>
      </c>
    </row>
    <row r="14" spans="1:22" x14ac:dyDescent="0.2">
      <c r="A14" s="66"/>
      <c r="B14" s="16"/>
      <c r="C14" s="16"/>
      <c r="D14" s="16"/>
      <c r="E14" s="67"/>
      <c r="F14" s="22" t="s">
        <v>13</v>
      </c>
      <c r="G14" s="21">
        <v>2</v>
      </c>
      <c r="H14" s="23">
        <f>IF(F14="s",(B14+(C14*G14))*D14+C14*B14*2,C14*G14*D14+B14*C14*2)</f>
        <v>0</v>
      </c>
      <c r="I14" s="24">
        <f>H14*E14</f>
        <v>0</v>
      </c>
      <c r="J14" s="24">
        <f>B14*C14*D14</f>
        <v>0</v>
      </c>
      <c r="K14" s="25">
        <f>J14*E14</f>
        <v>0</v>
      </c>
      <c r="L14" s="428" t="s">
        <v>326</v>
      </c>
    </row>
    <row r="15" spans="1:22" x14ac:dyDescent="0.2">
      <c r="A15" s="8"/>
      <c r="B15" s="16"/>
      <c r="C15" s="16"/>
      <c r="D15" s="16"/>
      <c r="E15" s="67"/>
      <c r="F15" s="22" t="s">
        <v>13</v>
      </c>
      <c r="G15" s="21">
        <v>2</v>
      </c>
      <c r="H15" s="23">
        <f>IF(F15="s",(B15+(C15*G15))*D15+C15*B15*2,C15*G15*D15+B15*C15*2)</f>
        <v>0</v>
      </c>
      <c r="I15" s="24">
        <f>H15*E15</f>
        <v>0</v>
      </c>
      <c r="J15" s="24">
        <f>B15*C15*D15</f>
        <v>0</v>
      </c>
      <c r="K15" s="25">
        <f>J15*E15</f>
        <v>0</v>
      </c>
      <c r="L15" s="428" t="s">
        <v>326</v>
      </c>
    </row>
    <row r="16" spans="1:22" x14ac:dyDescent="0.2">
      <c r="A16" s="8"/>
      <c r="B16" s="16"/>
      <c r="C16" s="16"/>
      <c r="D16" s="16"/>
      <c r="E16" s="67"/>
      <c r="F16" s="22" t="s">
        <v>13</v>
      </c>
      <c r="G16" s="21">
        <v>2</v>
      </c>
      <c r="H16" s="23">
        <f>IF(F16="s",(B16+(C16*G16))*D16+C16*B16*2,C16*G16*D16+B16*C16*2)</f>
        <v>0</v>
      </c>
      <c r="I16" s="24">
        <f>H16*E16</f>
        <v>0</v>
      </c>
      <c r="J16" s="24">
        <f>B16*C16*D16</f>
        <v>0</v>
      </c>
      <c r="K16" s="25">
        <f>J16*E16</f>
        <v>0</v>
      </c>
      <c r="L16" s="428" t="s">
        <v>326</v>
      </c>
    </row>
    <row r="17" spans="1:13" x14ac:dyDescent="0.2">
      <c r="A17" s="8"/>
      <c r="B17" s="16"/>
      <c r="C17" s="16"/>
      <c r="D17" s="16"/>
      <c r="E17" s="67"/>
      <c r="F17" s="22" t="s">
        <v>13</v>
      </c>
      <c r="G17" s="21">
        <v>2</v>
      </c>
      <c r="H17" s="23">
        <f>IF(F17="s",(B17+(C17*G17))*D17+C17*B17*2,C17*G17*D17+B17*C17*2)</f>
        <v>0</v>
      </c>
      <c r="I17" s="24">
        <f>H17*E17</f>
        <v>0</v>
      </c>
      <c r="J17" s="24">
        <f>B17*C17*D17</f>
        <v>0</v>
      </c>
      <c r="K17" s="25">
        <f>J17*E17</f>
        <v>0</v>
      </c>
      <c r="L17" s="428" t="s">
        <v>326</v>
      </c>
    </row>
    <row r="18" spans="1:13" x14ac:dyDescent="0.2">
      <c r="A18" s="218" t="s">
        <v>198</v>
      </c>
      <c r="B18" s="198"/>
      <c r="C18" s="198"/>
      <c r="D18" s="198"/>
      <c r="E18" s="198"/>
      <c r="F18" s="198"/>
      <c r="G18" s="198"/>
      <c r="H18" s="198"/>
      <c r="I18" s="198"/>
      <c r="J18" s="198"/>
      <c r="K18" s="199"/>
      <c r="L18" s="429"/>
    </row>
    <row r="19" spans="1:13" x14ac:dyDescent="0.2">
      <c r="A19" s="66"/>
      <c r="B19" s="16"/>
      <c r="C19" s="16"/>
      <c r="D19" s="16"/>
      <c r="E19" s="21"/>
      <c r="F19" s="22" t="s">
        <v>13</v>
      </c>
      <c r="G19" s="21">
        <v>2</v>
      </c>
      <c r="H19" s="23">
        <f t="shared" ref="H19:H26" si="1">IF(F19="s",(B19+(C19*G19))*D19+C19*B19*2,C19*G19*D19+B19*C19*2)</f>
        <v>0</v>
      </c>
      <c r="I19" s="24">
        <f t="shared" ref="I19:I26" si="2">H19*E19</f>
        <v>0</v>
      </c>
      <c r="J19" s="24">
        <f t="shared" ref="J19:J26" si="3">B19*C19*D19</f>
        <v>0</v>
      </c>
      <c r="K19" s="25">
        <f t="shared" ref="K19:K26" si="4">J19*E19</f>
        <v>0</v>
      </c>
      <c r="L19" s="428" t="s">
        <v>327</v>
      </c>
    </row>
    <row r="20" spans="1:13" x14ac:dyDescent="0.2">
      <c r="A20" s="66"/>
      <c r="B20" s="16"/>
      <c r="C20" s="16"/>
      <c r="D20" s="16"/>
      <c r="E20" s="21"/>
      <c r="F20" s="22" t="s">
        <v>13</v>
      </c>
      <c r="G20" s="21">
        <v>2</v>
      </c>
      <c r="H20" s="23">
        <f t="shared" si="1"/>
        <v>0</v>
      </c>
      <c r="I20" s="24">
        <f t="shared" si="2"/>
        <v>0</v>
      </c>
      <c r="J20" s="24">
        <f t="shared" si="3"/>
        <v>0</v>
      </c>
      <c r="K20" s="25">
        <f t="shared" si="4"/>
        <v>0</v>
      </c>
      <c r="L20" s="428" t="s">
        <v>327</v>
      </c>
      <c r="M20" s="51"/>
    </row>
    <row r="21" spans="1:13" x14ac:dyDescent="0.2">
      <c r="A21" s="61"/>
      <c r="B21" s="16"/>
      <c r="C21" s="16"/>
      <c r="D21" s="16"/>
      <c r="E21" s="21"/>
      <c r="F21" s="22" t="s">
        <v>13</v>
      </c>
      <c r="G21" s="21">
        <v>2</v>
      </c>
      <c r="H21" s="23">
        <f t="shared" si="1"/>
        <v>0</v>
      </c>
      <c r="I21" s="24">
        <f t="shared" si="2"/>
        <v>0</v>
      </c>
      <c r="J21" s="24">
        <f t="shared" si="3"/>
        <v>0</v>
      </c>
      <c r="K21" s="25">
        <f t="shared" si="4"/>
        <v>0</v>
      </c>
      <c r="L21" s="428" t="s">
        <v>327</v>
      </c>
    </row>
    <row r="22" spans="1:13" x14ac:dyDescent="0.2">
      <c r="A22" s="62"/>
      <c r="B22" s="16"/>
      <c r="C22" s="16"/>
      <c r="D22" s="16"/>
      <c r="E22" s="21"/>
      <c r="F22" s="22" t="s">
        <v>13</v>
      </c>
      <c r="G22" s="21">
        <v>2</v>
      </c>
      <c r="H22" s="23">
        <f t="shared" si="1"/>
        <v>0</v>
      </c>
      <c r="I22" s="24">
        <f t="shared" si="2"/>
        <v>0</v>
      </c>
      <c r="J22" s="24">
        <f t="shared" si="3"/>
        <v>0</v>
      </c>
      <c r="K22" s="25">
        <f t="shared" si="4"/>
        <v>0</v>
      </c>
      <c r="L22" s="428" t="s">
        <v>327</v>
      </c>
    </row>
    <row r="23" spans="1:13" x14ac:dyDescent="0.2">
      <c r="A23" s="62"/>
      <c r="B23" s="16"/>
      <c r="C23" s="16"/>
      <c r="D23" s="16"/>
      <c r="E23" s="21"/>
      <c r="F23" s="22" t="s">
        <v>13</v>
      </c>
      <c r="G23" s="21">
        <v>2</v>
      </c>
      <c r="H23" s="23">
        <f t="shared" si="1"/>
        <v>0</v>
      </c>
      <c r="I23" s="24">
        <f t="shared" si="2"/>
        <v>0</v>
      </c>
      <c r="J23" s="24">
        <f t="shared" si="3"/>
        <v>0</v>
      </c>
      <c r="K23" s="25">
        <f t="shared" si="4"/>
        <v>0</v>
      </c>
      <c r="L23" s="428" t="s">
        <v>327</v>
      </c>
    </row>
    <row r="24" spans="1:13" x14ac:dyDescent="0.2">
      <c r="A24" s="62"/>
      <c r="B24" s="16"/>
      <c r="C24" s="16"/>
      <c r="D24" s="16"/>
      <c r="E24" s="21"/>
      <c r="F24" s="22" t="s">
        <v>13</v>
      </c>
      <c r="G24" s="21">
        <v>2</v>
      </c>
      <c r="H24" s="23">
        <f t="shared" si="1"/>
        <v>0</v>
      </c>
      <c r="I24" s="68">
        <f t="shared" si="2"/>
        <v>0</v>
      </c>
      <c r="J24" s="24">
        <f t="shared" si="3"/>
        <v>0</v>
      </c>
      <c r="K24" s="25">
        <f t="shared" si="4"/>
        <v>0</v>
      </c>
      <c r="L24" s="428" t="s">
        <v>327</v>
      </c>
    </row>
    <row r="25" spans="1:13" x14ac:dyDescent="0.2">
      <c r="A25" s="218" t="s">
        <v>198</v>
      </c>
      <c r="B25" s="198"/>
      <c r="C25" s="198"/>
      <c r="D25" s="198"/>
      <c r="E25" s="198"/>
      <c r="F25" s="198"/>
      <c r="G25" s="198"/>
      <c r="H25" s="198"/>
      <c r="I25" s="198"/>
      <c r="J25" s="198"/>
      <c r="K25" s="199"/>
      <c r="L25" s="429"/>
    </row>
    <row r="26" spans="1:13" x14ac:dyDescent="0.2">
      <c r="A26" s="66"/>
      <c r="B26" s="16"/>
      <c r="C26" s="16"/>
      <c r="D26" s="16"/>
      <c r="E26" s="21"/>
      <c r="F26" s="22" t="s">
        <v>13</v>
      </c>
      <c r="G26" s="21">
        <v>2</v>
      </c>
      <c r="H26" s="23">
        <f t="shared" si="1"/>
        <v>0</v>
      </c>
      <c r="I26" s="68">
        <f t="shared" si="2"/>
        <v>0</v>
      </c>
      <c r="J26" s="24">
        <f t="shared" si="3"/>
        <v>0</v>
      </c>
      <c r="K26" s="25">
        <f t="shared" si="4"/>
        <v>0</v>
      </c>
      <c r="L26" s="428" t="s">
        <v>327</v>
      </c>
    </row>
    <row r="27" spans="1:13" x14ac:dyDescent="0.2">
      <c r="A27" s="66"/>
      <c r="B27" s="16"/>
      <c r="C27" s="16"/>
      <c r="D27" s="16"/>
      <c r="E27" s="21"/>
      <c r="F27" s="22"/>
      <c r="G27" s="21"/>
      <c r="H27" s="23"/>
      <c r="I27" s="24"/>
      <c r="J27" s="24"/>
      <c r="K27" s="25"/>
      <c r="L27" s="428"/>
    </row>
    <row r="28" spans="1:13" x14ac:dyDescent="0.2">
      <c r="A28" s="218" t="s">
        <v>198</v>
      </c>
      <c r="B28" s="198"/>
      <c r="C28" s="198"/>
      <c r="D28" s="198"/>
      <c r="E28" s="198"/>
      <c r="F28" s="198"/>
      <c r="G28" s="198"/>
      <c r="H28" s="198"/>
      <c r="I28" s="198"/>
      <c r="J28" s="198"/>
      <c r="K28" s="199"/>
      <c r="L28" s="429"/>
    </row>
    <row r="29" spans="1:13" x14ac:dyDescent="0.2">
      <c r="A29" s="60"/>
      <c r="B29" s="16"/>
      <c r="C29" s="16"/>
      <c r="D29" s="16"/>
      <c r="E29" s="21"/>
      <c r="F29" s="22" t="s">
        <v>13</v>
      </c>
      <c r="G29" s="21">
        <v>2</v>
      </c>
      <c r="H29" s="23">
        <f>IF(F29="s",(B29+(C29*G29))*D29+C29*B29*2,C29*G29*D29+B29*C29*2)</f>
        <v>0</v>
      </c>
      <c r="I29" s="24">
        <f>H29*E29</f>
        <v>0</v>
      </c>
      <c r="J29" s="24">
        <f>B29*C29*D29</f>
        <v>0</v>
      </c>
      <c r="K29" s="25">
        <f>J29*E29</f>
        <v>0</v>
      </c>
      <c r="L29" s="428" t="s">
        <v>326</v>
      </c>
    </row>
    <row r="30" spans="1:13" x14ac:dyDescent="0.2">
      <c r="A30" s="60"/>
      <c r="B30" s="16"/>
      <c r="C30" s="16"/>
      <c r="D30" s="16"/>
      <c r="E30" s="21"/>
      <c r="F30" s="22" t="s">
        <v>13</v>
      </c>
      <c r="G30" s="21">
        <v>2</v>
      </c>
      <c r="H30" s="23">
        <f>IF(F30="s",(B30+(C30*G30))*D30+C30*B30*2,C30*G30*D30+B30*C30*2)</f>
        <v>0</v>
      </c>
      <c r="I30" s="24">
        <f>H30*E30</f>
        <v>0</v>
      </c>
      <c r="J30" s="24">
        <f>B30*C30*D30</f>
        <v>0</v>
      </c>
      <c r="K30" s="25">
        <f>J30*E30</f>
        <v>0</v>
      </c>
      <c r="L30" s="428" t="s">
        <v>326</v>
      </c>
    </row>
    <row r="31" spans="1:13" x14ac:dyDescent="0.2">
      <c r="A31" s="60"/>
      <c r="B31" s="16"/>
      <c r="C31" s="16"/>
      <c r="D31" s="16"/>
      <c r="E31" s="21"/>
      <c r="F31" s="22" t="s">
        <v>13</v>
      </c>
      <c r="G31" s="21">
        <v>2</v>
      </c>
      <c r="H31" s="23">
        <f>IF(F31="s",(B31+(C31*G31))*D31+C31*B31*2,C31*G31*D31+B31*C31*2)</f>
        <v>0</v>
      </c>
      <c r="I31" s="24">
        <f>H31*E31</f>
        <v>0</v>
      </c>
      <c r="J31" s="24">
        <f>B31*C31*D31</f>
        <v>0</v>
      </c>
      <c r="K31" s="25">
        <f>J31*E31</f>
        <v>0</v>
      </c>
      <c r="L31" s="428" t="s">
        <v>326</v>
      </c>
    </row>
    <row r="32" spans="1:13" ht="13.5" thickBot="1" x14ac:dyDescent="0.25">
      <c r="A32" s="8"/>
      <c r="B32" s="16"/>
      <c r="C32" s="16"/>
      <c r="D32" s="16"/>
      <c r="E32" s="21"/>
      <c r="F32" s="22"/>
      <c r="G32" s="21"/>
      <c r="H32" s="23"/>
      <c r="I32" s="24"/>
      <c r="J32" s="24"/>
      <c r="K32" s="25"/>
      <c r="L32" s="428"/>
      <c r="M32" s="51"/>
    </row>
    <row r="33" spans="1:14" ht="14.25" thickTop="1" thickBot="1" x14ac:dyDescent="0.25">
      <c r="A33" s="106" t="s">
        <v>9</v>
      </c>
      <c r="B33" s="106"/>
      <c r="C33" s="106"/>
      <c r="D33" s="106"/>
      <c r="E33" s="107"/>
      <c r="F33" s="107"/>
      <c r="G33" s="107"/>
      <c r="H33" s="107"/>
      <c r="I33" s="235">
        <f>SUM(I6:I32)</f>
        <v>0</v>
      </c>
      <c r="J33" s="235"/>
      <c r="K33" s="235">
        <f>SUM(K6:K32)</f>
        <v>0</v>
      </c>
      <c r="L33" s="430"/>
    </row>
    <row r="34" spans="1:14" ht="14.25" thickTop="1" thickBot="1" x14ac:dyDescent="0.25">
      <c r="A34" s="234"/>
      <c r="B34" s="234"/>
      <c r="C34" s="234"/>
      <c r="D34" s="234"/>
      <c r="E34" s="234"/>
      <c r="F34" s="234"/>
      <c r="G34" s="234"/>
      <c r="H34" s="234"/>
      <c r="I34" s="234"/>
      <c r="J34" s="234"/>
      <c r="K34" s="234"/>
      <c r="L34" s="234"/>
    </row>
    <row r="35" spans="1:14" ht="14.25" thickTop="1" thickBot="1" x14ac:dyDescent="0.25">
      <c r="A35" s="232"/>
      <c r="B35" s="233"/>
      <c r="C35" s="233"/>
      <c r="D35" s="233"/>
      <c r="E35" s="237" t="s">
        <v>190</v>
      </c>
      <c r="F35" s="237"/>
      <c r="G35" s="238"/>
      <c r="H35" s="237"/>
      <c r="I35" s="239">
        <f>SUM(I13:I17)</f>
        <v>0</v>
      </c>
      <c r="J35" s="237" t="s">
        <v>14</v>
      </c>
      <c r="K35" s="237"/>
      <c r="L35" s="237"/>
      <c r="M35" s="240"/>
      <c r="N35" s="241"/>
    </row>
    <row r="36" spans="1:14" ht="13.5" thickTop="1" x14ac:dyDescent="0.2"/>
  </sheetData>
  <mergeCells count="4">
    <mergeCell ref="B4:D4"/>
    <mergeCell ref="A4:A5"/>
    <mergeCell ref="N4:O4"/>
    <mergeCell ref="E4:E5"/>
  </mergeCells>
  <phoneticPr fontId="33" type="noConversion"/>
  <dataValidations disablePrompts="1" count="2">
    <dataValidation type="list" allowBlank="1" showInputMessage="1" showErrorMessage="1" sqref="L7:L32" xr:uid="{00000000-0002-0000-1F00-000000000000}">
      <formula1>$O$6:$O$12</formula1>
    </dataValidation>
    <dataValidation type="list" allowBlank="1" showInputMessage="1" showErrorMessage="1" sqref="L6" xr:uid="{00000000-0002-0000-1F00-000001000000}">
      <formula1>$N$6:$N$14</formula1>
    </dataValidation>
  </dataValidations>
  <printOptions horizontalCentered="1"/>
  <pageMargins left="0.39370078740157483" right="0" top="0.59055118110236227" bottom="0.78740157480314965" header="0.51181102362204722" footer="0.19685039370078741"/>
  <pageSetup paperSize="9" scale="63" orientation="portrait" horizontalDpi="300" verticalDpi="300" r:id="rId1"/>
  <headerFooter alignWithMargins="0">
    <oddFooter>&amp;L&amp;8&amp;F - &amp;A&amp;R&amp;8&amp;P / &amp;N</oddFooter>
  </headerFooter>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Planilha22">
    <tabColor theme="5" tint="0.59999389629810485"/>
    <pageSetUpPr fitToPage="1"/>
  </sheetPr>
  <dimension ref="A1:V49"/>
  <sheetViews>
    <sheetView showGridLines="0" view="pageBreakPreview" zoomScaleNormal="100" zoomScaleSheetLayoutView="100" workbookViewId="0">
      <pane ySplit="5" topLeftCell="A6" activePane="bottomLeft" state="frozen"/>
      <selection activeCell="A4" sqref="A4:R6"/>
      <selection pane="bottomLeft" activeCell="A4" sqref="A4:R6"/>
    </sheetView>
  </sheetViews>
  <sheetFormatPr defaultRowHeight="12.75" x14ac:dyDescent="0.2"/>
  <cols>
    <col min="1" max="1" width="23.140625" style="12" customWidth="1"/>
    <col min="2" max="2" width="7.85546875" style="26" customWidth="1"/>
    <col min="3" max="3" width="8.5703125" style="12" customWidth="1"/>
    <col min="4" max="4" width="9.7109375" style="12" customWidth="1"/>
    <col min="5" max="8" width="7.42578125" style="12" customWidth="1"/>
    <col min="9" max="9" width="9.140625" style="12" customWidth="1"/>
    <col min="10" max="11" width="7.42578125" style="12" customWidth="1"/>
    <col min="12" max="12" width="10.28515625" style="26" bestFit="1" customWidth="1"/>
    <col min="13" max="13" width="14.5703125" style="12" customWidth="1"/>
    <col min="14" max="14" width="7.42578125" style="12" customWidth="1"/>
    <col min="15" max="15" width="8.42578125" style="12" customWidth="1"/>
    <col min="16" max="17" width="7.42578125" style="12" hidden="1" customWidth="1"/>
    <col min="18" max="18" width="17.28515625" style="12" customWidth="1"/>
    <col min="19" max="19" width="3.140625" style="12" customWidth="1"/>
    <col min="20" max="20" width="9.7109375" style="20" customWidth="1"/>
    <col min="21" max="21" width="11.28515625" style="20" customWidth="1"/>
    <col min="22" max="256" width="9.140625" style="12"/>
    <col min="257" max="257" width="18.140625" style="12" customWidth="1"/>
    <col min="258" max="258" width="15.85546875" style="12" customWidth="1"/>
    <col min="259" max="260" width="6.7109375" style="12" customWidth="1"/>
    <col min="261" max="261" width="5.7109375" style="12" customWidth="1"/>
    <col min="262" max="262" width="7" style="12" customWidth="1"/>
    <col min="263" max="263" width="5.7109375" style="12" customWidth="1"/>
    <col min="264" max="264" width="7.7109375" style="12" customWidth="1"/>
    <col min="265" max="265" width="8.7109375" style="12" customWidth="1"/>
    <col min="266" max="266" width="7.7109375" style="12" customWidth="1"/>
    <col min="267" max="267" width="8.7109375" style="12" customWidth="1"/>
    <col min="268" max="268" width="16.28515625" style="12" customWidth="1"/>
    <col min="269" max="269" width="7.7109375" style="12" customWidth="1"/>
    <col min="270" max="270" width="8" style="12" customWidth="1"/>
    <col min="271" max="271" width="7.7109375" style="12" customWidth="1"/>
    <col min="272" max="272" width="8.7109375" style="12" customWidth="1"/>
    <col min="273" max="512" width="9.140625" style="12"/>
    <col min="513" max="513" width="18.140625" style="12" customWidth="1"/>
    <col min="514" max="514" width="15.85546875" style="12" customWidth="1"/>
    <col min="515" max="516" width="6.7109375" style="12" customWidth="1"/>
    <col min="517" max="517" width="5.7109375" style="12" customWidth="1"/>
    <col min="518" max="518" width="7" style="12" customWidth="1"/>
    <col min="519" max="519" width="5.7109375" style="12" customWidth="1"/>
    <col min="520" max="520" width="7.7109375" style="12" customWidth="1"/>
    <col min="521" max="521" width="8.7109375" style="12" customWidth="1"/>
    <col min="522" max="522" width="7.7109375" style="12" customWidth="1"/>
    <col min="523" max="523" width="8.7109375" style="12" customWidth="1"/>
    <col min="524" max="524" width="16.28515625" style="12" customWidth="1"/>
    <col min="525" max="525" width="7.7109375" style="12" customWidth="1"/>
    <col min="526" max="526" width="8" style="12" customWidth="1"/>
    <col min="527" max="527" width="7.7109375" style="12" customWidth="1"/>
    <col min="528" max="528" width="8.7109375" style="12" customWidth="1"/>
    <col min="529" max="768" width="9.140625" style="12"/>
    <col min="769" max="769" width="18.140625" style="12" customWidth="1"/>
    <col min="770" max="770" width="15.85546875" style="12" customWidth="1"/>
    <col min="771" max="772" width="6.7109375" style="12" customWidth="1"/>
    <col min="773" max="773" width="5.7109375" style="12" customWidth="1"/>
    <col min="774" max="774" width="7" style="12" customWidth="1"/>
    <col min="775" max="775" width="5.7109375" style="12" customWidth="1"/>
    <col min="776" max="776" width="7.7109375" style="12" customWidth="1"/>
    <col min="777" max="777" width="8.7109375" style="12" customWidth="1"/>
    <col min="778" max="778" width="7.7109375" style="12" customWidth="1"/>
    <col min="779" max="779" width="8.7109375" style="12" customWidth="1"/>
    <col min="780" max="780" width="16.28515625" style="12" customWidth="1"/>
    <col min="781" max="781" width="7.7109375" style="12" customWidth="1"/>
    <col min="782" max="782" width="8" style="12" customWidth="1"/>
    <col min="783" max="783" width="7.7109375" style="12" customWidth="1"/>
    <col min="784" max="784" width="8.7109375" style="12" customWidth="1"/>
    <col min="785" max="1024" width="9.140625" style="12"/>
    <col min="1025" max="1025" width="18.140625" style="12" customWidth="1"/>
    <col min="1026" max="1026" width="15.85546875" style="12" customWidth="1"/>
    <col min="1027" max="1028" width="6.7109375" style="12" customWidth="1"/>
    <col min="1029" max="1029" width="5.7109375" style="12" customWidth="1"/>
    <col min="1030" max="1030" width="7" style="12" customWidth="1"/>
    <col min="1031" max="1031" width="5.7109375" style="12" customWidth="1"/>
    <col min="1032" max="1032" width="7.7109375" style="12" customWidth="1"/>
    <col min="1033" max="1033" width="8.7109375" style="12" customWidth="1"/>
    <col min="1034" max="1034" width="7.7109375" style="12" customWidth="1"/>
    <col min="1035" max="1035" width="8.7109375" style="12" customWidth="1"/>
    <col min="1036" max="1036" width="16.28515625" style="12" customWidth="1"/>
    <col min="1037" max="1037" width="7.7109375" style="12" customWidth="1"/>
    <col min="1038" max="1038" width="8" style="12" customWidth="1"/>
    <col min="1039" max="1039" width="7.7109375" style="12" customWidth="1"/>
    <col min="1040" max="1040" width="8.7109375" style="12" customWidth="1"/>
    <col min="1041" max="1280" width="9.140625" style="12"/>
    <col min="1281" max="1281" width="18.140625" style="12" customWidth="1"/>
    <col min="1282" max="1282" width="15.85546875" style="12" customWidth="1"/>
    <col min="1283" max="1284" width="6.7109375" style="12" customWidth="1"/>
    <col min="1285" max="1285" width="5.7109375" style="12" customWidth="1"/>
    <col min="1286" max="1286" width="7" style="12" customWidth="1"/>
    <col min="1287" max="1287" width="5.7109375" style="12" customWidth="1"/>
    <col min="1288" max="1288" width="7.7109375" style="12" customWidth="1"/>
    <col min="1289" max="1289" width="8.7109375" style="12" customWidth="1"/>
    <col min="1290" max="1290" width="7.7109375" style="12" customWidth="1"/>
    <col min="1291" max="1291" width="8.7109375" style="12" customWidth="1"/>
    <col min="1292" max="1292" width="16.28515625" style="12" customWidth="1"/>
    <col min="1293" max="1293" width="7.7109375" style="12" customWidth="1"/>
    <col min="1294" max="1294" width="8" style="12" customWidth="1"/>
    <col min="1295" max="1295" width="7.7109375" style="12" customWidth="1"/>
    <col min="1296" max="1296" width="8.7109375" style="12" customWidth="1"/>
    <col min="1297" max="1536" width="9.140625" style="12"/>
    <col min="1537" max="1537" width="18.140625" style="12" customWidth="1"/>
    <col min="1538" max="1538" width="15.85546875" style="12" customWidth="1"/>
    <col min="1539" max="1540" width="6.7109375" style="12" customWidth="1"/>
    <col min="1541" max="1541" width="5.7109375" style="12" customWidth="1"/>
    <col min="1542" max="1542" width="7" style="12" customWidth="1"/>
    <col min="1543" max="1543" width="5.7109375" style="12" customWidth="1"/>
    <col min="1544" max="1544" width="7.7109375" style="12" customWidth="1"/>
    <col min="1545" max="1545" width="8.7109375" style="12" customWidth="1"/>
    <col min="1546" max="1546" width="7.7109375" style="12" customWidth="1"/>
    <col min="1547" max="1547" width="8.7109375" style="12" customWidth="1"/>
    <col min="1548" max="1548" width="16.28515625" style="12" customWidth="1"/>
    <col min="1549" max="1549" width="7.7109375" style="12" customWidth="1"/>
    <col min="1550" max="1550" width="8" style="12" customWidth="1"/>
    <col min="1551" max="1551" width="7.7109375" style="12" customWidth="1"/>
    <col min="1552" max="1552" width="8.7109375" style="12" customWidth="1"/>
    <col min="1553" max="1792" width="9.140625" style="12"/>
    <col min="1793" max="1793" width="18.140625" style="12" customWidth="1"/>
    <col min="1794" max="1794" width="15.85546875" style="12" customWidth="1"/>
    <col min="1795" max="1796" width="6.7109375" style="12" customWidth="1"/>
    <col min="1797" max="1797" width="5.7109375" style="12" customWidth="1"/>
    <col min="1798" max="1798" width="7" style="12" customWidth="1"/>
    <col min="1799" max="1799" width="5.7109375" style="12" customWidth="1"/>
    <col min="1800" max="1800" width="7.7109375" style="12" customWidth="1"/>
    <col min="1801" max="1801" width="8.7109375" style="12" customWidth="1"/>
    <col min="1802" max="1802" width="7.7109375" style="12" customWidth="1"/>
    <col min="1803" max="1803" width="8.7109375" style="12" customWidth="1"/>
    <col min="1804" max="1804" width="16.28515625" style="12" customWidth="1"/>
    <col min="1805" max="1805" width="7.7109375" style="12" customWidth="1"/>
    <col min="1806" max="1806" width="8" style="12" customWidth="1"/>
    <col min="1807" max="1807" width="7.7109375" style="12" customWidth="1"/>
    <col min="1808" max="1808" width="8.7109375" style="12" customWidth="1"/>
    <col min="1809" max="2048" width="9.140625" style="12"/>
    <col min="2049" max="2049" width="18.140625" style="12" customWidth="1"/>
    <col min="2050" max="2050" width="15.85546875" style="12" customWidth="1"/>
    <col min="2051" max="2052" width="6.7109375" style="12" customWidth="1"/>
    <col min="2053" max="2053" width="5.7109375" style="12" customWidth="1"/>
    <col min="2054" max="2054" width="7" style="12" customWidth="1"/>
    <col min="2055" max="2055" width="5.7109375" style="12" customWidth="1"/>
    <col min="2056" max="2056" width="7.7109375" style="12" customWidth="1"/>
    <col min="2057" max="2057" width="8.7109375" style="12" customWidth="1"/>
    <col min="2058" max="2058" width="7.7109375" style="12" customWidth="1"/>
    <col min="2059" max="2059" width="8.7109375" style="12" customWidth="1"/>
    <col min="2060" max="2060" width="16.28515625" style="12" customWidth="1"/>
    <col min="2061" max="2061" width="7.7109375" style="12" customWidth="1"/>
    <col min="2062" max="2062" width="8" style="12" customWidth="1"/>
    <col min="2063" max="2063" width="7.7109375" style="12" customWidth="1"/>
    <col min="2064" max="2064" width="8.7109375" style="12" customWidth="1"/>
    <col min="2065" max="2304" width="9.140625" style="12"/>
    <col min="2305" max="2305" width="18.140625" style="12" customWidth="1"/>
    <col min="2306" max="2306" width="15.85546875" style="12" customWidth="1"/>
    <col min="2307" max="2308" width="6.7109375" style="12" customWidth="1"/>
    <col min="2309" max="2309" width="5.7109375" style="12" customWidth="1"/>
    <col min="2310" max="2310" width="7" style="12" customWidth="1"/>
    <col min="2311" max="2311" width="5.7109375" style="12" customWidth="1"/>
    <col min="2312" max="2312" width="7.7109375" style="12" customWidth="1"/>
    <col min="2313" max="2313" width="8.7109375" style="12" customWidth="1"/>
    <col min="2314" max="2314" width="7.7109375" style="12" customWidth="1"/>
    <col min="2315" max="2315" width="8.7109375" style="12" customWidth="1"/>
    <col min="2316" max="2316" width="16.28515625" style="12" customWidth="1"/>
    <col min="2317" max="2317" width="7.7109375" style="12" customWidth="1"/>
    <col min="2318" max="2318" width="8" style="12" customWidth="1"/>
    <col min="2319" max="2319" width="7.7109375" style="12" customWidth="1"/>
    <col min="2320" max="2320" width="8.7109375" style="12" customWidth="1"/>
    <col min="2321" max="2560" width="9.140625" style="12"/>
    <col min="2561" max="2561" width="18.140625" style="12" customWidth="1"/>
    <col min="2562" max="2562" width="15.85546875" style="12" customWidth="1"/>
    <col min="2563" max="2564" width="6.7109375" style="12" customWidth="1"/>
    <col min="2565" max="2565" width="5.7109375" style="12" customWidth="1"/>
    <col min="2566" max="2566" width="7" style="12" customWidth="1"/>
    <col min="2567" max="2567" width="5.7109375" style="12" customWidth="1"/>
    <col min="2568" max="2568" width="7.7109375" style="12" customWidth="1"/>
    <col min="2569" max="2569" width="8.7109375" style="12" customWidth="1"/>
    <col min="2570" max="2570" width="7.7109375" style="12" customWidth="1"/>
    <col min="2571" max="2571" width="8.7109375" style="12" customWidth="1"/>
    <col min="2572" max="2572" width="16.28515625" style="12" customWidth="1"/>
    <col min="2573" max="2573" width="7.7109375" style="12" customWidth="1"/>
    <col min="2574" max="2574" width="8" style="12" customWidth="1"/>
    <col min="2575" max="2575" width="7.7109375" style="12" customWidth="1"/>
    <col min="2576" max="2576" width="8.7109375" style="12" customWidth="1"/>
    <col min="2577" max="2816" width="9.140625" style="12"/>
    <col min="2817" max="2817" width="18.140625" style="12" customWidth="1"/>
    <col min="2818" max="2818" width="15.85546875" style="12" customWidth="1"/>
    <col min="2819" max="2820" width="6.7109375" style="12" customWidth="1"/>
    <col min="2821" max="2821" width="5.7109375" style="12" customWidth="1"/>
    <col min="2822" max="2822" width="7" style="12" customWidth="1"/>
    <col min="2823" max="2823" width="5.7109375" style="12" customWidth="1"/>
    <col min="2824" max="2824" width="7.7109375" style="12" customWidth="1"/>
    <col min="2825" max="2825" width="8.7109375" style="12" customWidth="1"/>
    <col min="2826" max="2826" width="7.7109375" style="12" customWidth="1"/>
    <col min="2827" max="2827" width="8.7109375" style="12" customWidth="1"/>
    <col min="2828" max="2828" width="16.28515625" style="12" customWidth="1"/>
    <col min="2829" max="2829" width="7.7109375" style="12" customWidth="1"/>
    <col min="2830" max="2830" width="8" style="12" customWidth="1"/>
    <col min="2831" max="2831" width="7.7109375" style="12" customWidth="1"/>
    <col min="2832" max="2832" width="8.7109375" style="12" customWidth="1"/>
    <col min="2833" max="3072" width="9.140625" style="12"/>
    <col min="3073" max="3073" width="18.140625" style="12" customWidth="1"/>
    <col min="3074" max="3074" width="15.85546875" style="12" customWidth="1"/>
    <col min="3075" max="3076" width="6.7109375" style="12" customWidth="1"/>
    <col min="3077" max="3077" width="5.7109375" style="12" customWidth="1"/>
    <col min="3078" max="3078" width="7" style="12" customWidth="1"/>
    <col min="3079" max="3079" width="5.7109375" style="12" customWidth="1"/>
    <col min="3080" max="3080" width="7.7109375" style="12" customWidth="1"/>
    <col min="3081" max="3081" width="8.7109375" style="12" customWidth="1"/>
    <col min="3082" max="3082" width="7.7109375" style="12" customWidth="1"/>
    <col min="3083" max="3083" width="8.7109375" style="12" customWidth="1"/>
    <col min="3084" max="3084" width="16.28515625" style="12" customWidth="1"/>
    <col min="3085" max="3085" width="7.7109375" style="12" customWidth="1"/>
    <col min="3086" max="3086" width="8" style="12" customWidth="1"/>
    <col min="3087" max="3087" width="7.7109375" style="12" customWidth="1"/>
    <col min="3088" max="3088" width="8.7109375" style="12" customWidth="1"/>
    <col min="3089" max="3328" width="9.140625" style="12"/>
    <col min="3329" max="3329" width="18.140625" style="12" customWidth="1"/>
    <col min="3330" max="3330" width="15.85546875" style="12" customWidth="1"/>
    <col min="3331" max="3332" width="6.7109375" style="12" customWidth="1"/>
    <col min="3333" max="3333" width="5.7109375" style="12" customWidth="1"/>
    <col min="3334" max="3334" width="7" style="12" customWidth="1"/>
    <col min="3335" max="3335" width="5.7109375" style="12" customWidth="1"/>
    <col min="3336" max="3336" width="7.7109375" style="12" customWidth="1"/>
    <col min="3337" max="3337" width="8.7109375" style="12" customWidth="1"/>
    <col min="3338" max="3338" width="7.7109375" style="12" customWidth="1"/>
    <col min="3339" max="3339" width="8.7109375" style="12" customWidth="1"/>
    <col min="3340" max="3340" width="16.28515625" style="12" customWidth="1"/>
    <col min="3341" max="3341" width="7.7109375" style="12" customWidth="1"/>
    <col min="3342" max="3342" width="8" style="12" customWidth="1"/>
    <col min="3343" max="3343" width="7.7109375" style="12" customWidth="1"/>
    <col min="3344" max="3344" width="8.7109375" style="12" customWidth="1"/>
    <col min="3345" max="3584" width="9.140625" style="12"/>
    <col min="3585" max="3585" width="18.140625" style="12" customWidth="1"/>
    <col min="3586" max="3586" width="15.85546875" style="12" customWidth="1"/>
    <col min="3587" max="3588" width="6.7109375" style="12" customWidth="1"/>
    <col min="3589" max="3589" width="5.7109375" style="12" customWidth="1"/>
    <col min="3590" max="3590" width="7" style="12" customWidth="1"/>
    <col min="3591" max="3591" width="5.7109375" style="12" customWidth="1"/>
    <col min="3592" max="3592" width="7.7109375" style="12" customWidth="1"/>
    <col min="3593" max="3593" width="8.7109375" style="12" customWidth="1"/>
    <col min="3594" max="3594" width="7.7109375" style="12" customWidth="1"/>
    <col min="3595" max="3595" width="8.7109375" style="12" customWidth="1"/>
    <col min="3596" max="3596" width="16.28515625" style="12" customWidth="1"/>
    <col min="3597" max="3597" width="7.7109375" style="12" customWidth="1"/>
    <col min="3598" max="3598" width="8" style="12" customWidth="1"/>
    <col min="3599" max="3599" width="7.7109375" style="12" customWidth="1"/>
    <col min="3600" max="3600" width="8.7109375" style="12" customWidth="1"/>
    <col min="3601" max="3840" width="9.140625" style="12"/>
    <col min="3841" max="3841" width="18.140625" style="12" customWidth="1"/>
    <col min="3842" max="3842" width="15.85546875" style="12" customWidth="1"/>
    <col min="3843" max="3844" width="6.7109375" style="12" customWidth="1"/>
    <col min="3845" max="3845" width="5.7109375" style="12" customWidth="1"/>
    <col min="3846" max="3846" width="7" style="12" customWidth="1"/>
    <col min="3847" max="3847" width="5.7109375" style="12" customWidth="1"/>
    <col min="3848" max="3848" width="7.7109375" style="12" customWidth="1"/>
    <col min="3849" max="3849" width="8.7109375" style="12" customWidth="1"/>
    <col min="3850" max="3850" width="7.7109375" style="12" customWidth="1"/>
    <col min="3851" max="3851" width="8.7109375" style="12" customWidth="1"/>
    <col min="3852" max="3852" width="16.28515625" style="12" customWidth="1"/>
    <col min="3853" max="3853" width="7.7109375" style="12" customWidth="1"/>
    <col min="3854" max="3854" width="8" style="12" customWidth="1"/>
    <col min="3855" max="3855" width="7.7109375" style="12" customWidth="1"/>
    <col min="3856" max="3856" width="8.7109375" style="12" customWidth="1"/>
    <col min="3857" max="4096" width="9.140625" style="12"/>
    <col min="4097" max="4097" width="18.140625" style="12" customWidth="1"/>
    <col min="4098" max="4098" width="15.85546875" style="12" customWidth="1"/>
    <col min="4099" max="4100" width="6.7109375" style="12" customWidth="1"/>
    <col min="4101" max="4101" width="5.7109375" style="12" customWidth="1"/>
    <col min="4102" max="4102" width="7" style="12" customWidth="1"/>
    <col min="4103" max="4103" width="5.7109375" style="12" customWidth="1"/>
    <col min="4104" max="4104" width="7.7109375" style="12" customWidth="1"/>
    <col min="4105" max="4105" width="8.7109375" style="12" customWidth="1"/>
    <col min="4106" max="4106" width="7.7109375" style="12" customWidth="1"/>
    <col min="4107" max="4107" width="8.7109375" style="12" customWidth="1"/>
    <col min="4108" max="4108" width="16.28515625" style="12" customWidth="1"/>
    <col min="4109" max="4109" width="7.7109375" style="12" customWidth="1"/>
    <col min="4110" max="4110" width="8" style="12" customWidth="1"/>
    <col min="4111" max="4111" width="7.7109375" style="12" customWidth="1"/>
    <col min="4112" max="4112" width="8.7109375" style="12" customWidth="1"/>
    <col min="4113" max="4352" width="9.140625" style="12"/>
    <col min="4353" max="4353" width="18.140625" style="12" customWidth="1"/>
    <col min="4354" max="4354" width="15.85546875" style="12" customWidth="1"/>
    <col min="4355" max="4356" width="6.7109375" style="12" customWidth="1"/>
    <col min="4357" max="4357" width="5.7109375" style="12" customWidth="1"/>
    <col min="4358" max="4358" width="7" style="12" customWidth="1"/>
    <col min="4359" max="4359" width="5.7109375" style="12" customWidth="1"/>
    <col min="4360" max="4360" width="7.7109375" style="12" customWidth="1"/>
    <col min="4361" max="4361" width="8.7109375" style="12" customWidth="1"/>
    <col min="4362" max="4362" width="7.7109375" style="12" customWidth="1"/>
    <col min="4363" max="4363" width="8.7109375" style="12" customWidth="1"/>
    <col min="4364" max="4364" width="16.28515625" style="12" customWidth="1"/>
    <col min="4365" max="4365" width="7.7109375" style="12" customWidth="1"/>
    <col min="4366" max="4366" width="8" style="12" customWidth="1"/>
    <col min="4367" max="4367" width="7.7109375" style="12" customWidth="1"/>
    <col min="4368" max="4368" width="8.7109375" style="12" customWidth="1"/>
    <col min="4369" max="4608" width="9.140625" style="12"/>
    <col min="4609" max="4609" width="18.140625" style="12" customWidth="1"/>
    <col min="4610" max="4610" width="15.85546875" style="12" customWidth="1"/>
    <col min="4611" max="4612" width="6.7109375" style="12" customWidth="1"/>
    <col min="4613" max="4613" width="5.7109375" style="12" customWidth="1"/>
    <col min="4614" max="4614" width="7" style="12" customWidth="1"/>
    <col min="4615" max="4615" width="5.7109375" style="12" customWidth="1"/>
    <col min="4616" max="4616" width="7.7109375" style="12" customWidth="1"/>
    <col min="4617" max="4617" width="8.7109375" style="12" customWidth="1"/>
    <col min="4618" max="4618" width="7.7109375" style="12" customWidth="1"/>
    <col min="4619" max="4619" width="8.7109375" style="12" customWidth="1"/>
    <col min="4620" max="4620" width="16.28515625" style="12" customWidth="1"/>
    <col min="4621" max="4621" width="7.7109375" style="12" customWidth="1"/>
    <col min="4622" max="4622" width="8" style="12" customWidth="1"/>
    <col min="4623" max="4623" width="7.7109375" style="12" customWidth="1"/>
    <col min="4624" max="4624" width="8.7109375" style="12" customWidth="1"/>
    <col min="4625" max="4864" width="9.140625" style="12"/>
    <col min="4865" max="4865" width="18.140625" style="12" customWidth="1"/>
    <col min="4866" max="4866" width="15.85546875" style="12" customWidth="1"/>
    <col min="4867" max="4868" width="6.7109375" style="12" customWidth="1"/>
    <col min="4869" max="4869" width="5.7109375" style="12" customWidth="1"/>
    <col min="4870" max="4870" width="7" style="12" customWidth="1"/>
    <col min="4871" max="4871" width="5.7109375" style="12" customWidth="1"/>
    <col min="4872" max="4872" width="7.7109375" style="12" customWidth="1"/>
    <col min="4873" max="4873" width="8.7109375" style="12" customWidth="1"/>
    <col min="4874" max="4874" width="7.7109375" style="12" customWidth="1"/>
    <col min="4875" max="4875" width="8.7109375" style="12" customWidth="1"/>
    <col min="4876" max="4876" width="16.28515625" style="12" customWidth="1"/>
    <col min="4877" max="4877" width="7.7109375" style="12" customWidth="1"/>
    <col min="4878" max="4878" width="8" style="12" customWidth="1"/>
    <col min="4879" max="4879" width="7.7109375" style="12" customWidth="1"/>
    <col min="4880" max="4880" width="8.7109375" style="12" customWidth="1"/>
    <col min="4881" max="5120" width="9.140625" style="12"/>
    <col min="5121" max="5121" width="18.140625" style="12" customWidth="1"/>
    <col min="5122" max="5122" width="15.85546875" style="12" customWidth="1"/>
    <col min="5123" max="5124" width="6.7109375" style="12" customWidth="1"/>
    <col min="5125" max="5125" width="5.7109375" style="12" customWidth="1"/>
    <col min="5126" max="5126" width="7" style="12" customWidth="1"/>
    <col min="5127" max="5127" width="5.7109375" style="12" customWidth="1"/>
    <col min="5128" max="5128" width="7.7109375" style="12" customWidth="1"/>
    <col min="5129" max="5129" width="8.7109375" style="12" customWidth="1"/>
    <col min="5130" max="5130" width="7.7109375" style="12" customWidth="1"/>
    <col min="5131" max="5131" width="8.7109375" style="12" customWidth="1"/>
    <col min="5132" max="5132" width="16.28515625" style="12" customWidth="1"/>
    <col min="5133" max="5133" width="7.7109375" style="12" customWidth="1"/>
    <col min="5134" max="5134" width="8" style="12" customWidth="1"/>
    <col min="5135" max="5135" width="7.7109375" style="12" customWidth="1"/>
    <col min="5136" max="5136" width="8.7109375" style="12" customWidth="1"/>
    <col min="5137" max="5376" width="9.140625" style="12"/>
    <col min="5377" max="5377" width="18.140625" style="12" customWidth="1"/>
    <col min="5378" max="5378" width="15.85546875" style="12" customWidth="1"/>
    <col min="5379" max="5380" width="6.7109375" style="12" customWidth="1"/>
    <col min="5381" max="5381" width="5.7109375" style="12" customWidth="1"/>
    <col min="5382" max="5382" width="7" style="12" customWidth="1"/>
    <col min="5383" max="5383" width="5.7109375" style="12" customWidth="1"/>
    <col min="5384" max="5384" width="7.7109375" style="12" customWidth="1"/>
    <col min="5385" max="5385" width="8.7109375" style="12" customWidth="1"/>
    <col min="5386" max="5386" width="7.7109375" style="12" customWidth="1"/>
    <col min="5387" max="5387" width="8.7109375" style="12" customWidth="1"/>
    <col min="5388" max="5388" width="16.28515625" style="12" customWidth="1"/>
    <col min="5389" max="5389" width="7.7109375" style="12" customWidth="1"/>
    <col min="5390" max="5390" width="8" style="12" customWidth="1"/>
    <col min="5391" max="5391" width="7.7109375" style="12" customWidth="1"/>
    <col min="5392" max="5392" width="8.7109375" style="12" customWidth="1"/>
    <col min="5393" max="5632" width="9.140625" style="12"/>
    <col min="5633" max="5633" width="18.140625" style="12" customWidth="1"/>
    <col min="5634" max="5634" width="15.85546875" style="12" customWidth="1"/>
    <col min="5635" max="5636" width="6.7109375" style="12" customWidth="1"/>
    <col min="5637" max="5637" width="5.7109375" style="12" customWidth="1"/>
    <col min="5638" max="5638" width="7" style="12" customWidth="1"/>
    <col min="5639" max="5639" width="5.7109375" style="12" customWidth="1"/>
    <col min="5640" max="5640" width="7.7109375" style="12" customWidth="1"/>
    <col min="5641" max="5641" width="8.7109375" style="12" customWidth="1"/>
    <col min="5642" max="5642" width="7.7109375" style="12" customWidth="1"/>
    <col min="5643" max="5643" width="8.7109375" style="12" customWidth="1"/>
    <col min="5644" max="5644" width="16.28515625" style="12" customWidth="1"/>
    <col min="5645" max="5645" width="7.7109375" style="12" customWidth="1"/>
    <col min="5646" max="5646" width="8" style="12" customWidth="1"/>
    <col min="5647" max="5647" width="7.7109375" style="12" customWidth="1"/>
    <col min="5648" max="5648" width="8.7109375" style="12" customWidth="1"/>
    <col min="5649" max="5888" width="9.140625" style="12"/>
    <col min="5889" max="5889" width="18.140625" style="12" customWidth="1"/>
    <col min="5890" max="5890" width="15.85546875" style="12" customWidth="1"/>
    <col min="5891" max="5892" width="6.7109375" style="12" customWidth="1"/>
    <col min="5893" max="5893" width="5.7109375" style="12" customWidth="1"/>
    <col min="5894" max="5894" width="7" style="12" customWidth="1"/>
    <col min="5895" max="5895" width="5.7109375" style="12" customWidth="1"/>
    <col min="5896" max="5896" width="7.7109375" style="12" customWidth="1"/>
    <col min="5897" max="5897" width="8.7109375" style="12" customWidth="1"/>
    <col min="5898" max="5898" width="7.7109375" style="12" customWidth="1"/>
    <col min="5899" max="5899" width="8.7109375" style="12" customWidth="1"/>
    <col min="5900" max="5900" width="16.28515625" style="12" customWidth="1"/>
    <col min="5901" max="5901" width="7.7109375" style="12" customWidth="1"/>
    <col min="5902" max="5902" width="8" style="12" customWidth="1"/>
    <col min="5903" max="5903" width="7.7109375" style="12" customWidth="1"/>
    <col min="5904" max="5904" width="8.7109375" style="12" customWidth="1"/>
    <col min="5905" max="6144" width="9.140625" style="12"/>
    <col min="6145" max="6145" width="18.140625" style="12" customWidth="1"/>
    <col min="6146" max="6146" width="15.85546875" style="12" customWidth="1"/>
    <col min="6147" max="6148" width="6.7109375" style="12" customWidth="1"/>
    <col min="6149" max="6149" width="5.7109375" style="12" customWidth="1"/>
    <col min="6150" max="6150" width="7" style="12" customWidth="1"/>
    <col min="6151" max="6151" width="5.7109375" style="12" customWidth="1"/>
    <col min="6152" max="6152" width="7.7109375" style="12" customWidth="1"/>
    <col min="6153" max="6153" width="8.7109375" style="12" customWidth="1"/>
    <col min="6154" max="6154" width="7.7109375" style="12" customWidth="1"/>
    <col min="6155" max="6155" width="8.7109375" style="12" customWidth="1"/>
    <col min="6156" max="6156" width="16.28515625" style="12" customWidth="1"/>
    <col min="6157" max="6157" width="7.7109375" style="12" customWidth="1"/>
    <col min="6158" max="6158" width="8" style="12" customWidth="1"/>
    <col min="6159" max="6159" width="7.7109375" style="12" customWidth="1"/>
    <col min="6160" max="6160" width="8.7109375" style="12" customWidth="1"/>
    <col min="6161" max="6400" width="9.140625" style="12"/>
    <col min="6401" max="6401" width="18.140625" style="12" customWidth="1"/>
    <col min="6402" max="6402" width="15.85546875" style="12" customWidth="1"/>
    <col min="6403" max="6404" width="6.7109375" style="12" customWidth="1"/>
    <col min="6405" max="6405" width="5.7109375" style="12" customWidth="1"/>
    <col min="6406" max="6406" width="7" style="12" customWidth="1"/>
    <col min="6407" max="6407" width="5.7109375" style="12" customWidth="1"/>
    <col min="6408" max="6408" width="7.7109375" style="12" customWidth="1"/>
    <col min="6409" max="6409" width="8.7109375" style="12" customWidth="1"/>
    <col min="6410" max="6410" width="7.7109375" style="12" customWidth="1"/>
    <col min="6411" max="6411" width="8.7109375" style="12" customWidth="1"/>
    <col min="6412" max="6412" width="16.28515625" style="12" customWidth="1"/>
    <col min="6413" max="6413" width="7.7109375" style="12" customWidth="1"/>
    <col min="6414" max="6414" width="8" style="12" customWidth="1"/>
    <col min="6415" max="6415" width="7.7109375" style="12" customWidth="1"/>
    <col min="6416" max="6416" width="8.7109375" style="12" customWidth="1"/>
    <col min="6417" max="6656" width="9.140625" style="12"/>
    <col min="6657" max="6657" width="18.140625" style="12" customWidth="1"/>
    <col min="6658" max="6658" width="15.85546875" style="12" customWidth="1"/>
    <col min="6659" max="6660" width="6.7109375" style="12" customWidth="1"/>
    <col min="6661" max="6661" width="5.7109375" style="12" customWidth="1"/>
    <col min="6662" max="6662" width="7" style="12" customWidth="1"/>
    <col min="6663" max="6663" width="5.7109375" style="12" customWidth="1"/>
    <col min="6664" max="6664" width="7.7109375" style="12" customWidth="1"/>
    <col min="6665" max="6665" width="8.7109375" style="12" customWidth="1"/>
    <col min="6666" max="6666" width="7.7109375" style="12" customWidth="1"/>
    <col min="6667" max="6667" width="8.7109375" style="12" customWidth="1"/>
    <col min="6668" max="6668" width="16.28515625" style="12" customWidth="1"/>
    <col min="6669" max="6669" width="7.7109375" style="12" customWidth="1"/>
    <col min="6670" max="6670" width="8" style="12" customWidth="1"/>
    <col min="6671" max="6671" width="7.7109375" style="12" customWidth="1"/>
    <col min="6672" max="6672" width="8.7109375" style="12" customWidth="1"/>
    <col min="6673" max="6912" width="9.140625" style="12"/>
    <col min="6913" max="6913" width="18.140625" style="12" customWidth="1"/>
    <col min="6914" max="6914" width="15.85546875" style="12" customWidth="1"/>
    <col min="6915" max="6916" width="6.7109375" style="12" customWidth="1"/>
    <col min="6917" max="6917" width="5.7109375" style="12" customWidth="1"/>
    <col min="6918" max="6918" width="7" style="12" customWidth="1"/>
    <col min="6919" max="6919" width="5.7109375" style="12" customWidth="1"/>
    <col min="6920" max="6920" width="7.7109375" style="12" customWidth="1"/>
    <col min="6921" max="6921" width="8.7109375" style="12" customWidth="1"/>
    <col min="6922" max="6922" width="7.7109375" style="12" customWidth="1"/>
    <col min="6923" max="6923" width="8.7109375" style="12" customWidth="1"/>
    <col min="6924" max="6924" width="16.28515625" style="12" customWidth="1"/>
    <col min="6925" max="6925" width="7.7109375" style="12" customWidth="1"/>
    <col min="6926" max="6926" width="8" style="12" customWidth="1"/>
    <col min="6927" max="6927" width="7.7109375" style="12" customWidth="1"/>
    <col min="6928" max="6928" width="8.7109375" style="12" customWidth="1"/>
    <col min="6929" max="7168" width="9.140625" style="12"/>
    <col min="7169" max="7169" width="18.140625" style="12" customWidth="1"/>
    <col min="7170" max="7170" width="15.85546875" style="12" customWidth="1"/>
    <col min="7171" max="7172" width="6.7109375" style="12" customWidth="1"/>
    <col min="7173" max="7173" width="5.7109375" style="12" customWidth="1"/>
    <col min="7174" max="7174" width="7" style="12" customWidth="1"/>
    <col min="7175" max="7175" width="5.7109375" style="12" customWidth="1"/>
    <col min="7176" max="7176" width="7.7109375" style="12" customWidth="1"/>
    <col min="7177" max="7177" width="8.7109375" style="12" customWidth="1"/>
    <col min="7178" max="7178" width="7.7109375" style="12" customWidth="1"/>
    <col min="7179" max="7179" width="8.7109375" style="12" customWidth="1"/>
    <col min="7180" max="7180" width="16.28515625" style="12" customWidth="1"/>
    <col min="7181" max="7181" width="7.7109375" style="12" customWidth="1"/>
    <col min="7182" max="7182" width="8" style="12" customWidth="1"/>
    <col min="7183" max="7183" width="7.7109375" style="12" customWidth="1"/>
    <col min="7184" max="7184" width="8.7109375" style="12" customWidth="1"/>
    <col min="7185" max="7424" width="9.140625" style="12"/>
    <col min="7425" max="7425" width="18.140625" style="12" customWidth="1"/>
    <col min="7426" max="7426" width="15.85546875" style="12" customWidth="1"/>
    <col min="7427" max="7428" width="6.7109375" style="12" customWidth="1"/>
    <col min="7429" max="7429" width="5.7109375" style="12" customWidth="1"/>
    <col min="7430" max="7430" width="7" style="12" customWidth="1"/>
    <col min="7431" max="7431" width="5.7109375" style="12" customWidth="1"/>
    <col min="7432" max="7432" width="7.7109375" style="12" customWidth="1"/>
    <col min="7433" max="7433" width="8.7109375" style="12" customWidth="1"/>
    <col min="7434" max="7434" width="7.7109375" style="12" customWidth="1"/>
    <col min="7435" max="7435" width="8.7109375" style="12" customWidth="1"/>
    <col min="7436" max="7436" width="16.28515625" style="12" customWidth="1"/>
    <col min="7437" max="7437" width="7.7109375" style="12" customWidth="1"/>
    <col min="7438" max="7438" width="8" style="12" customWidth="1"/>
    <col min="7439" max="7439" width="7.7109375" style="12" customWidth="1"/>
    <col min="7440" max="7440" width="8.7109375" style="12" customWidth="1"/>
    <col min="7441" max="7680" width="9.140625" style="12"/>
    <col min="7681" max="7681" width="18.140625" style="12" customWidth="1"/>
    <col min="7682" max="7682" width="15.85546875" style="12" customWidth="1"/>
    <col min="7683" max="7684" width="6.7109375" style="12" customWidth="1"/>
    <col min="7685" max="7685" width="5.7109375" style="12" customWidth="1"/>
    <col min="7686" max="7686" width="7" style="12" customWidth="1"/>
    <col min="7687" max="7687" width="5.7109375" style="12" customWidth="1"/>
    <col min="7688" max="7688" width="7.7109375" style="12" customWidth="1"/>
    <col min="7689" max="7689" width="8.7109375" style="12" customWidth="1"/>
    <col min="7690" max="7690" width="7.7109375" style="12" customWidth="1"/>
    <col min="7691" max="7691" width="8.7109375" style="12" customWidth="1"/>
    <col min="7692" max="7692" width="16.28515625" style="12" customWidth="1"/>
    <col min="7693" max="7693" width="7.7109375" style="12" customWidth="1"/>
    <col min="7694" max="7694" width="8" style="12" customWidth="1"/>
    <col min="7695" max="7695" width="7.7109375" style="12" customWidth="1"/>
    <col min="7696" max="7696" width="8.7109375" style="12" customWidth="1"/>
    <col min="7697" max="7936" width="9.140625" style="12"/>
    <col min="7937" max="7937" width="18.140625" style="12" customWidth="1"/>
    <col min="7938" max="7938" width="15.85546875" style="12" customWidth="1"/>
    <col min="7939" max="7940" width="6.7109375" style="12" customWidth="1"/>
    <col min="7941" max="7941" width="5.7109375" style="12" customWidth="1"/>
    <col min="7942" max="7942" width="7" style="12" customWidth="1"/>
    <col min="7943" max="7943" width="5.7109375" style="12" customWidth="1"/>
    <col min="7944" max="7944" width="7.7109375" style="12" customWidth="1"/>
    <col min="7945" max="7945" width="8.7109375" style="12" customWidth="1"/>
    <col min="7946" max="7946" width="7.7109375" style="12" customWidth="1"/>
    <col min="7947" max="7947" width="8.7109375" style="12" customWidth="1"/>
    <col min="7948" max="7948" width="16.28515625" style="12" customWidth="1"/>
    <col min="7949" max="7949" width="7.7109375" style="12" customWidth="1"/>
    <col min="7950" max="7950" width="8" style="12" customWidth="1"/>
    <col min="7951" max="7951" width="7.7109375" style="12" customWidth="1"/>
    <col min="7952" max="7952" width="8.7109375" style="12" customWidth="1"/>
    <col min="7953" max="8192" width="9.140625" style="12"/>
    <col min="8193" max="8193" width="18.140625" style="12" customWidth="1"/>
    <col min="8194" max="8194" width="15.85546875" style="12" customWidth="1"/>
    <col min="8195" max="8196" width="6.7109375" style="12" customWidth="1"/>
    <col min="8197" max="8197" width="5.7109375" style="12" customWidth="1"/>
    <col min="8198" max="8198" width="7" style="12" customWidth="1"/>
    <col min="8199" max="8199" width="5.7109375" style="12" customWidth="1"/>
    <col min="8200" max="8200" width="7.7109375" style="12" customWidth="1"/>
    <col min="8201" max="8201" width="8.7109375" style="12" customWidth="1"/>
    <col min="8202" max="8202" width="7.7109375" style="12" customWidth="1"/>
    <col min="8203" max="8203" width="8.7109375" style="12" customWidth="1"/>
    <col min="8204" max="8204" width="16.28515625" style="12" customWidth="1"/>
    <col min="8205" max="8205" width="7.7109375" style="12" customWidth="1"/>
    <col min="8206" max="8206" width="8" style="12" customWidth="1"/>
    <col min="8207" max="8207" width="7.7109375" style="12" customWidth="1"/>
    <col min="8208" max="8208" width="8.7109375" style="12" customWidth="1"/>
    <col min="8209" max="8448" width="9.140625" style="12"/>
    <col min="8449" max="8449" width="18.140625" style="12" customWidth="1"/>
    <col min="8450" max="8450" width="15.85546875" style="12" customWidth="1"/>
    <col min="8451" max="8452" width="6.7109375" style="12" customWidth="1"/>
    <col min="8453" max="8453" width="5.7109375" style="12" customWidth="1"/>
    <col min="8454" max="8454" width="7" style="12" customWidth="1"/>
    <col min="8455" max="8455" width="5.7109375" style="12" customWidth="1"/>
    <col min="8456" max="8456" width="7.7109375" style="12" customWidth="1"/>
    <col min="8457" max="8457" width="8.7109375" style="12" customWidth="1"/>
    <col min="8458" max="8458" width="7.7109375" style="12" customWidth="1"/>
    <col min="8459" max="8459" width="8.7109375" style="12" customWidth="1"/>
    <col min="8460" max="8460" width="16.28515625" style="12" customWidth="1"/>
    <col min="8461" max="8461" width="7.7109375" style="12" customWidth="1"/>
    <col min="8462" max="8462" width="8" style="12" customWidth="1"/>
    <col min="8463" max="8463" width="7.7109375" style="12" customWidth="1"/>
    <col min="8464" max="8464" width="8.7109375" style="12" customWidth="1"/>
    <col min="8465" max="8704" width="9.140625" style="12"/>
    <col min="8705" max="8705" width="18.140625" style="12" customWidth="1"/>
    <col min="8706" max="8706" width="15.85546875" style="12" customWidth="1"/>
    <col min="8707" max="8708" width="6.7109375" style="12" customWidth="1"/>
    <col min="8709" max="8709" width="5.7109375" style="12" customWidth="1"/>
    <col min="8710" max="8710" width="7" style="12" customWidth="1"/>
    <col min="8711" max="8711" width="5.7109375" style="12" customWidth="1"/>
    <col min="8712" max="8712" width="7.7109375" style="12" customWidth="1"/>
    <col min="8713" max="8713" width="8.7109375" style="12" customWidth="1"/>
    <col min="8714" max="8714" width="7.7109375" style="12" customWidth="1"/>
    <col min="8715" max="8715" width="8.7109375" style="12" customWidth="1"/>
    <col min="8716" max="8716" width="16.28515625" style="12" customWidth="1"/>
    <col min="8717" max="8717" width="7.7109375" style="12" customWidth="1"/>
    <col min="8718" max="8718" width="8" style="12" customWidth="1"/>
    <col min="8719" max="8719" width="7.7109375" style="12" customWidth="1"/>
    <col min="8720" max="8720" width="8.7109375" style="12" customWidth="1"/>
    <col min="8721" max="8960" width="9.140625" style="12"/>
    <col min="8961" max="8961" width="18.140625" style="12" customWidth="1"/>
    <col min="8962" max="8962" width="15.85546875" style="12" customWidth="1"/>
    <col min="8963" max="8964" width="6.7109375" style="12" customWidth="1"/>
    <col min="8965" max="8965" width="5.7109375" style="12" customWidth="1"/>
    <col min="8966" max="8966" width="7" style="12" customWidth="1"/>
    <col min="8967" max="8967" width="5.7109375" style="12" customWidth="1"/>
    <col min="8968" max="8968" width="7.7109375" style="12" customWidth="1"/>
    <col min="8969" max="8969" width="8.7109375" style="12" customWidth="1"/>
    <col min="8970" max="8970" width="7.7109375" style="12" customWidth="1"/>
    <col min="8971" max="8971" width="8.7109375" style="12" customWidth="1"/>
    <col min="8972" max="8972" width="16.28515625" style="12" customWidth="1"/>
    <col min="8973" max="8973" width="7.7109375" style="12" customWidth="1"/>
    <col min="8974" max="8974" width="8" style="12" customWidth="1"/>
    <col min="8975" max="8975" width="7.7109375" style="12" customWidth="1"/>
    <col min="8976" max="8976" width="8.7109375" style="12" customWidth="1"/>
    <col min="8977" max="9216" width="9.140625" style="12"/>
    <col min="9217" max="9217" width="18.140625" style="12" customWidth="1"/>
    <col min="9218" max="9218" width="15.85546875" style="12" customWidth="1"/>
    <col min="9219" max="9220" width="6.7109375" style="12" customWidth="1"/>
    <col min="9221" max="9221" width="5.7109375" style="12" customWidth="1"/>
    <col min="9222" max="9222" width="7" style="12" customWidth="1"/>
    <col min="9223" max="9223" width="5.7109375" style="12" customWidth="1"/>
    <col min="9224" max="9224" width="7.7109375" style="12" customWidth="1"/>
    <col min="9225" max="9225" width="8.7109375" style="12" customWidth="1"/>
    <col min="9226" max="9226" width="7.7109375" style="12" customWidth="1"/>
    <col min="9227" max="9227" width="8.7109375" style="12" customWidth="1"/>
    <col min="9228" max="9228" width="16.28515625" style="12" customWidth="1"/>
    <col min="9229" max="9229" width="7.7109375" style="12" customWidth="1"/>
    <col min="9230" max="9230" width="8" style="12" customWidth="1"/>
    <col min="9231" max="9231" width="7.7109375" style="12" customWidth="1"/>
    <col min="9232" max="9232" width="8.7109375" style="12" customWidth="1"/>
    <col min="9233" max="9472" width="9.140625" style="12"/>
    <col min="9473" max="9473" width="18.140625" style="12" customWidth="1"/>
    <col min="9474" max="9474" width="15.85546875" style="12" customWidth="1"/>
    <col min="9475" max="9476" width="6.7109375" style="12" customWidth="1"/>
    <col min="9477" max="9477" width="5.7109375" style="12" customWidth="1"/>
    <col min="9478" max="9478" width="7" style="12" customWidth="1"/>
    <col min="9479" max="9479" width="5.7109375" style="12" customWidth="1"/>
    <col min="9480" max="9480" width="7.7109375" style="12" customWidth="1"/>
    <col min="9481" max="9481" width="8.7109375" style="12" customWidth="1"/>
    <col min="9482" max="9482" width="7.7109375" style="12" customWidth="1"/>
    <col min="9483" max="9483" width="8.7109375" style="12" customWidth="1"/>
    <col min="9484" max="9484" width="16.28515625" style="12" customWidth="1"/>
    <col min="9485" max="9485" width="7.7109375" style="12" customWidth="1"/>
    <col min="9486" max="9486" width="8" style="12" customWidth="1"/>
    <col min="9487" max="9487" width="7.7109375" style="12" customWidth="1"/>
    <col min="9488" max="9488" width="8.7109375" style="12" customWidth="1"/>
    <col min="9489" max="9728" width="9.140625" style="12"/>
    <col min="9729" max="9729" width="18.140625" style="12" customWidth="1"/>
    <col min="9730" max="9730" width="15.85546875" style="12" customWidth="1"/>
    <col min="9731" max="9732" width="6.7109375" style="12" customWidth="1"/>
    <col min="9733" max="9733" width="5.7109375" style="12" customWidth="1"/>
    <col min="9734" max="9734" width="7" style="12" customWidth="1"/>
    <col min="9735" max="9735" width="5.7109375" style="12" customWidth="1"/>
    <col min="9736" max="9736" width="7.7109375" style="12" customWidth="1"/>
    <col min="9737" max="9737" width="8.7109375" style="12" customWidth="1"/>
    <col min="9738" max="9738" width="7.7109375" style="12" customWidth="1"/>
    <col min="9739" max="9739" width="8.7109375" style="12" customWidth="1"/>
    <col min="9740" max="9740" width="16.28515625" style="12" customWidth="1"/>
    <col min="9741" max="9741" width="7.7109375" style="12" customWidth="1"/>
    <col min="9742" max="9742" width="8" style="12" customWidth="1"/>
    <col min="9743" max="9743" width="7.7109375" style="12" customWidth="1"/>
    <col min="9744" max="9744" width="8.7109375" style="12" customWidth="1"/>
    <col min="9745" max="9984" width="9.140625" style="12"/>
    <col min="9985" max="9985" width="18.140625" style="12" customWidth="1"/>
    <col min="9986" max="9986" width="15.85546875" style="12" customWidth="1"/>
    <col min="9987" max="9988" width="6.7109375" style="12" customWidth="1"/>
    <col min="9989" max="9989" width="5.7109375" style="12" customWidth="1"/>
    <col min="9990" max="9990" width="7" style="12" customWidth="1"/>
    <col min="9991" max="9991" width="5.7109375" style="12" customWidth="1"/>
    <col min="9992" max="9992" width="7.7109375" style="12" customWidth="1"/>
    <col min="9993" max="9993" width="8.7109375" style="12" customWidth="1"/>
    <col min="9994" max="9994" width="7.7109375" style="12" customWidth="1"/>
    <col min="9995" max="9995" width="8.7109375" style="12" customWidth="1"/>
    <col min="9996" max="9996" width="16.28515625" style="12" customWidth="1"/>
    <col min="9997" max="9997" width="7.7109375" style="12" customWidth="1"/>
    <col min="9998" max="9998" width="8" style="12" customWidth="1"/>
    <col min="9999" max="9999" width="7.7109375" style="12" customWidth="1"/>
    <col min="10000" max="10000" width="8.7109375" style="12" customWidth="1"/>
    <col min="10001" max="10240" width="9.140625" style="12"/>
    <col min="10241" max="10241" width="18.140625" style="12" customWidth="1"/>
    <col min="10242" max="10242" width="15.85546875" style="12" customWidth="1"/>
    <col min="10243" max="10244" width="6.7109375" style="12" customWidth="1"/>
    <col min="10245" max="10245" width="5.7109375" style="12" customWidth="1"/>
    <col min="10246" max="10246" width="7" style="12" customWidth="1"/>
    <col min="10247" max="10247" width="5.7109375" style="12" customWidth="1"/>
    <col min="10248" max="10248" width="7.7109375" style="12" customWidth="1"/>
    <col min="10249" max="10249" width="8.7109375" style="12" customWidth="1"/>
    <col min="10250" max="10250" width="7.7109375" style="12" customWidth="1"/>
    <col min="10251" max="10251" width="8.7109375" style="12" customWidth="1"/>
    <col min="10252" max="10252" width="16.28515625" style="12" customWidth="1"/>
    <col min="10253" max="10253" width="7.7109375" style="12" customWidth="1"/>
    <col min="10254" max="10254" width="8" style="12" customWidth="1"/>
    <col min="10255" max="10255" width="7.7109375" style="12" customWidth="1"/>
    <col min="10256" max="10256" width="8.7109375" style="12" customWidth="1"/>
    <col min="10257" max="10496" width="9.140625" style="12"/>
    <col min="10497" max="10497" width="18.140625" style="12" customWidth="1"/>
    <col min="10498" max="10498" width="15.85546875" style="12" customWidth="1"/>
    <col min="10499" max="10500" width="6.7109375" style="12" customWidth="1"/>
    <col min="10501" max="10501" width="5.7109375" style="12" customWidth="1"/>
    <col min="10502" max="10502" width="7" style="12" customWidth="1"/>
    <col min="10503" max="10503" width="5.7109375" style="12" customWidth="1"/>
    <col min="10504" max="10504" width="7.7109375" style="12" customWidth="1"/>
    <col min="10505" max="10505" width="8.7109375" style="12" customWidth="1"/>
    <col min="10506" max="10506" width="7.7109375" style="12" customWidth="1"/>
    <col min="10507" max="10507" width="8.7109375" style="12" customWidth="1"/>
    <col min="10508" max="10508" width="16.28515625" style="12" customWidth="1"/>
    <col min="10509" max="10509" width="7.7109375" style="12" customWidth="1"/>
    <col min="10510" max="10510" width="8" style="12" customWidth="1"/>
    <col min="10511" max="10511" width="7.7109375" style="12" customWidth="1"/>
    <col min="10512" max="10512" width="8.7109375" style="12" customWidth="1"/>
    <col min="10513" max="10752" width="9.140625" style="12"/>
    <col min="10753" max="10753" width="18.140625" style="12" customWidth="1"/>
    <col min="10754" max="10754" width="15.85546875" style="12" customWidth="1"/>
    <col min="10755" max="10756" width="6.7109375" style="12" customWidth="1"/>
    <col min="10757" max="10757" width="5.7109375" style="12" customWidth="1"/>
    <col min="10758" max="10758" width="7" style="12" customWidth="1"/>
    <col min="10759" max="10759" width="5.7109375" style="12" customWidth="1"/>
    <col min="10760" max="10760" width="7.7109375" style="12" customWidth="1"/>
    <col min="10761" max="10761" width="8.7109375" style="12" customWidth="1"/>
    <col min="10762" max="10762" width="7.7109375" style="12" customWidth="1"/>
    <col min="10763" max="10763" width="8.7109375" style="12" customWidth="1"/>
    <col min="10764" max="10764" width="16.28515625" style="12" customWidth="1"/>
    <col min="10765" max="10765" width="7.7109375" style="12" customWidth="1"/>
    <col min="10766" max="10766" width="8" style="12" customWidth="1"/>
    <col min="10767" max="10767" width="7.7109375" style="12" customWidth="1"/>
    <col min="10768" max="10768" width="8.7109375" style="12" customWidth="1"/>
    <col min="10769" max="11008" width="9.140625" style="12"/>
    <col min="11009" max="11009" width="18.140625" style="12" customWidth="1"/>
    <col min="11010" max="11010" width="15.85546875" style="12" customWidth="1"/>
    <col min="11011" max="11012" width="6.7109375" style="12" customWidth="1"/>
    <col min="11013" max="11013" width="5.7109375" style="12" customWidth="1"/>
    <col min="11014" max="11014" width="7" style="12" customWidth="1"/>
    <col min="11015" max="11015" width="5.7109375" style="12" customWidth="1"/>
    <col min="11016" max="11016" width="7.7109375" style="12" customWidth="1"/>
    <col min="11017" max="11017" width="8.7109375" style="12" customWidth="1"/>
    <col min="11018" max="11018" width="7.7109375" style="12" customWidth="1"/>
    <col min="11019" max="11019" width="8.7109375" style="12" customWidth="1"/>
    <col min="11020" max="11020" width="16.28515625" style="12" customWidth="1"/>
    <col min="11021" max="11021" width="7.7109375" style="12" customWidth="1"/>
    <col min="11022" max="11022" width="8" style="12" customWidth="1"/>
    <col min="11023" max="11023" width="7.7109375" style="12" customWidth="1"/>
    <col min="11024" max="11024" width="8.7109375" style="12" customWidth="1"/>
    <col min="11025" max="11264" width="9.140625" style="12"/>
    <col min="11265" max="11265" width="18.140625" style="12" customWidth="1"/>
    <col min="11266" max="11266" width="15.85546875" style="12" customWidth="1"/>
    <col min="11267" max="11268" width="6.7109375" style="12" customWidth="1"/>
    <col min="11269" max="11269" width="5.7109375" style="12" customWidth="1"/>
    <col min="11270" max="11270" width="7" style="12" customWidth="1"/>
    <col min="11271" max="11271" width="5.7109375" style="12" customWidth="1"/>
    <col min="11272" max="11272" width="7.7109375" style="12" customWidth="1"/>
    <col min="11273" max="11273" width="8.7109375" style="12" customWidth="1"/>
    <col min="11274" max="11274" width="7.7109375" style="12" customWidth="1"/>
    <col min="11275" max="11275" width="8.7109375" style="12" customWidth="1"/>
    <col min="11276" max="11276" width="16.28515625" style="12" customWidth="1"/>
    <col min="11277" max="11277" width="7.7109375" style="12" customWidth="1"/>
    <col min="11278" max="11278" width="8" style="12" customWidth="1"/>
    <col min="11279" max="11279" width="7.7109375" style="12" customWidth="1"/>
    <col min="11280" max="11280" width="8.7109375" style="12" customWidth="1"/>
    <col min="11281" max="11520" width="9.140625" style="12"/>
    <col min="11521" max="11521" width="18.140625" style="12" customWidth="1"/>
    <col min="11522" max="11522" width="15.85546875" style="12" customWidth="1"/>
    <col min="11523" max="11524" width="6.7109375" style="12" customWidth="1"/>
    <col min="11525" max="11525" width="5.7109375" style="12" customWidth="1"/>
    <col min="11526" max="11526" width="7" style="12" customWidth="1"/>
    <col min="11527" max="11527" width="5.7109375" style="12" customWidth="1"/>
    <col min="11528" max="11528" width="7.7109375" style="12" customWidth="1"/>
    <col min="11529" max="11529" width="8.7109375" style="12" customWidth="1"/>
    <col min="11530" max="11530" width="7.7109375" style="12" customWidth="1"/>
    <col min="11531" max="11531" width="8.7109375" style="12" customWidth="1"/>
    <col min="11532" max="11532" width="16.28515625" style="12" customWidth="1"/>
    <col min="11533" max="11533" width="7.7109375" style="12" customWidth="1"/>
    <col min="11534" max="11534" width="8" style="12" customWidth="1"/>
    <col min="11535" max="11535" width="7.7109375" style="12" customWidth="1"/>
    <col min="11536" max="11536" width="8.7109375" style="12" customWidth="1"/>
    <col min="11537" max="11776" width="9.140625" style="12"/>
    <col min="11777" max="11777" width="18.140625" style="12" customWidth="1"/>
    <col min="11778" max="11778" width="15.85546875" style="12" customWidth="1"/>
    <col min="11779" max="11780" width="6.7109375" style="12" customWidth="1"/>
    <col min="11781" max="11781" width="5.7109375" style="12" customWidth="1"/>
    <col min="11782" max="11782" width="7" style="12" customWidth="1"/>
    <col min="11783" max="11783" width="5.7109375" style="12" customWidth="1"/>
    <col min="11784" max="11784" width="7.7109375" style="12" customWidth="1"/>
    <col min="11785" max="11785" width="8.7109375" style="12" customWidth="1"/>
    <col min="11786" max="11786" width="7.7109375" style="12" customWidth="1"/>
    <col min="11787" max="11787" width="8.7109375" style="12" customWidth="1"/>
    <col min="11788" max="11788" width="16.28515625" style="12" customWidth="1"/>
    <col min="11789" max="11789" width="7.7109375" style="12" customWidth="1"/>
    <col min="11790" max="11790" width="8" style="12" customWidth="1"/>
    <col min="11791" max="11791" width="7.7109375" style="12" customWidth="1"/>
    <col min="11792" max="11792" width="8.7109375" style="12" customWidth="1"/>
    <col min="11793" max="12032" width="9.140625" style="12"/>
    <col min="12033" max="12033" width="18.140625" style="12" customWidth="1"/>
    <col min="12034" max="12034" width="15.85546875" style="12" customWidth="1"/>
    <col min="12035" max="12036" width="6.7109375" style="12" customWidth="1"/>
    <col min="12037" max="12037" width="5.7109375" style="12" customWidth="1"/>
    <col min="12038" max="12038" width="7" style="12" customWidth="1"/>
    <col min="12039" max="12039" width="5.7109375" style="12" customWidth="1"/>
    <col min="12040" max="12040" width="7.7109375" style="12" customWidth="1"/>
    <col min="12041" max="12041" width="8.7109375" style="12" customWidth="1"/>
    <col min="12042" max="12042" width="7.7109375" style="12" customWidth="1"/>
    <col min="12043" max="12043" width="8.7109375" style="12" customWidth="1"/>
    <col min="12044" max="12044" width="16.28515625" style="12" customWidth="1"/>
    <col min="12045" max="12045" width="7.7109375" style="12" customWidth="1"/>
    <col min="12046" max="12046" width="8" style="12" customWidth="1"/>
    <col min="12047" max="12047" width="7.7109375" style="12" customWidth="1"/>
    <col min="12048" max="12048" width="8.7109375" style="12" customWidth="1"/>
    <col min="12049" max="12288" width="9.140625" style="12"/>
    <col min="12289" max="12289" width="18.140625" style="12" customWidth="1"/>
    <col min="12290" max="12290" width="15.85546875" style="12" customWidth="1"/>
    <col min="12291" max="12292" width="6.7109375" style="12" customWidth="1"/>
    <col min="12293" max="12293" width="5.7109375" style="12" customWidth="1"/>
    <col min="12294" max="12294" width="7" style="12" customWidth="1"/>
    <col min="12295" max="12295" width="5.7109375" style="12" customWidth="1"/>
    <col min="12296" max="12296" width="7.7109375" style="12" customWidth="1"/>
    <col min="12297" max="12297" width="8.7109375" style="12" customWidth="1"/>
    <col min="12298" max="12298" width="7.7109375" style="12" customWidth="1"/>
    <col min="12299" max="12299" width="8.7109375" style="12" customWidth="1"/>
    <col min="12300" max="12300" width="16.28515625" style="12" customWidth="1"/>
    <col min="12301" max="12301" width="7.7109375" style="12" customWidth="1"/>
    <col min="12302" max="12302" width="8" style="12" customWidth="1"/>
    <col min="12303" max="12303" width="7.7109375" style="12" customWidth="1"/>
    <col min="12304" max="12304" width="8.7109375" style="12" customWidth="1"/>
    <col min="12305" max="12544" width="9.140625" style="12"/>
    <col min="12545" max="12545" width="18.140625" style="12" customWidth="1"/>
    <col min="12546" max="12546" width="15.85546875" style="12" customWidth="1"/>
    <col min="12547" max="12548" width="6.7109375" style="12" customWidth="1"/>
    <col min="12549" max="12549" width="5.7109375" style="12" customWidth="1"/>
    <col min="12550" max="12550" width="7" style="12" customWidth="1"/>
    <col min="12551" max="12551" width="5.7109375" style="12" customWidth="1"/>
    <col min="12552" max="12552" width="7.7109375" style="12" customWidth="1"/>
    <col min="12553" max="12553" width="8.7109375" style="12" customWidth="1"/>
    <col min="12554" max="12554" width="7.7109375" style="12" customWidth="1"/>
    <col min="12555" max="12555" width="8.7109375" style="12" customWidth="1"/>
    <col min="12556" max="12556" width="16.28515625" style="12" customWidth="1"/>
    <col min="12557" max="12557" width="7.7109375" style="12" customWidth="1"/>
    <col min="12558" max="12558" width="8" style="12" customWidth="1"/>
    <col min="12559" max="12559" width="7.7109375" style="12" customWidth="1"/>
    <col min="12560" max="12560" width="8.7109375" style="12" customWidth="1"/>
    <col min="12561" max="12800" width="9.140625" style="12"/>
    <col min="12801" max="12801" width="18.140625" style="12" customWidth="1"/>
    <col min="12802" max="12802" width="15.85546875" style="12" customWidth="1"/>
    <col min="12803" max="12804" width="6.7109375" style="12" customWidth="1"/>
    <col min="12805" max="12805" width="5.7109375" style="12" customWidth="1"/>
    <col min="12806" max="12806" width="7" style="12" customWidth="1"/>
    <col min="12807" max="12807" width="5.7109375" style="12" customWidth="1"/>
    <col min="12808" max="12808" width="7.7109375" style="12" customWidth="1"/>
    <col min="12809" max="12809" width="8.7109375" style="12" customWidth="1"/>
    <col min="12810" max="12810" width="7.7109375" style="12" customWidth="1"/>
    <col min="12811" max="12811" width="8.7109375" style="12" customWidth="1"/>
    <col min="12812" max="12812" width="16.28515625" style="12" customWidth="1"/>
    <col min="12813" max="12813" width="7.7109375" style="12" customWidth="1"/>
    <col min="12814" max="12814" width="8" style="12" customWidth="1"/>
    <col min="12815" max="12815" width="7.7109375" style="12" customWidth="1"/>
    <col min="12816" max="12816" width="8.7109375" style="12" customWidth="1"/>
    <col min="12817" max="13056" width="9.140625" style="12"/>
    <col min="13057" max="13057" width="18.140625" style="12" customWidth="1"/>
    <col min="13058" max="13058" width="15.85546875" style="12" customWidth="1"/>
    <col min="13059" max="13060" width="6.7109375" style="12" customWidth="1"/>
    <col min="13061" max="13061" width="5.7109375" style="12" customWidth="1"/>
    <col min="13062" max="13062" width="7" style="12" customWidth="1"/>
    <col min="13063" max="13063" width="5.7109375" style="12" customWidth="1"/>
    <col min="13064" max="13064" width="7.7109375" style="12" customWidth="1"/>
    <col min="13065" max="13065" width="8.7109375" style="12" customWidth="1"/>
    <col min="13066" max="13066" width="7.7109375" style="12" customWidth="1"/>
    <col min="13067" max="13067" width="8.7109375" style="12" customWidth="1"/>
    <col min="13068" max="13068" width="16.28515625" style="12" customWidth="1"/>
    <col min="13069" max="13069" width="7.7109375" style="12" customWidth="1"/>
    <col min="13070" max="13070" width="8" style="12" customWidth="1"/>
    <col min="13071" max="13071" width="7.7109375" style="12" customWidth="1"/>
    <col min="13072" max="13072" width="8.7109375" style="12" customWidth="1"/>
    <col min="13073" max="13312" width="9.140625" style="12"/>
    <col min="13313" max="13313" width="18.140625" style="12" customWidth="1"/>
    <col min="13314" max="13314" width="15.85546875" style="12" customWidth="1"/>
    <col min="13315" max="13316" width="6.7109375" style="12" customWidth="1"/>
    <col min="13317" max="13317" width="5.7109375" style="12" customWidth="1"/>
    <col min="13318" max="13318" width="7" style="12" customWidth="1"/>
    <col min="13319" max="13319" width="5.7109375" style="12" customWidth="1"/>
    <col min="13320" max="13320" width="7.7109375" style="12" customWidth="1"/>
    <col min="13321" max="13321" width="8.7109375" style="12" customWidth="1"/>
    <col min="13322" max="13322" width="7.7109375" style="12" customWidth="1"/>
    <col min="13323" max="13323" width="8.7109375" style="12" customWidth="1"/>
    <col min="13324" max="13324" width="16.28515625" style="12" customWidth="1"/>
    <col min="13325" max="13325" width="7.7109375" style="12" customWidth="1"/>
    <col min="13326" max="13326" width="8" style="12" customWidth="1"/>
    <col min="13327" max="13327" width="7.7109375" style="12" customWidth="1"/>
    <col min="13328" max="13328" width="8.7109375" style="12" customWidth="1"/>
    <col min="13329" max="13568" width="9.140625" style="12"/>
    <col min="13569" max="13569" width="18.140625" style="12" customWidth="1"/>
    <col min="13570" max="13570" width="15.85546875" style="12" customWidth="1"/>
    <col min="13571" max="13572" width="6.7109375" style="12" customWidth="1"/>
    <col min="13573" max="13573" width="5.7109375" style="12" customWidth="1"/>
    <col min="13574" max="13574" width="7" style="12" customWidth="1"/>
    <col min="13575" max="13575" width="5.7109375" style="12" customWidth="1"/>
    <col min="13576" max="13576" width="7.7109375" style="12" customWidth="1"/>
    <col min="13577" max="13577" width="8.7109375" style="12" customWidth="1"/>
    <col min="13578" max="13578" width="7.7109375" style="12" customWidth="1"/>
    <col min="13579" max="13579" width="8.7109375" style="12" customWidth="1"/>
    <col min="13580" max="13580" width="16.28515625" style="12" customWidth="1"/>
    <col min="13581" max="13581" width="7.7109375" style="12" customWidth="1"/>
    <col min="13582" max="13582" width="8" style="12" customWidth="1"/>
    <col min="13583" max="13583" width="7.7109375" style="12" customWidth="1"/>
    <col min="13584" max="13584" width="8.7109375" style="12" customWidth="1"/>
    <col min="13585" max="13824" width="9.140625" style="12"/>
    <col min="13825" max="13825" width="18.140625" style="12" customWidth="1"/>
    <col min="13826" max="13826" width="15.85546875" style="12" customWidth="1"/>
    <col min="13827" max="13828" width="6.7109375" style="12" customWidth="1"/>
    <col min="13829" max="13829" width="5.7109375" style="12" customWidth="1"/>
    <col min="13830" max="13830" width="7" style="12" customWidth="1"/>
    <col min="13831" max="13831" width="5.7109375" style="12" customWidth="1"/>
    <col min="13832" max="13832" width="7.7109375" style="12" customWidth="1"/>
    <col min="13833" max="13833" width="8.7109375" style="12" customWidth="1"/>
    <col min="13834" max="13834" width="7.7109375" style="12" customWidth="1"/>
    <col min="13835" max="13835" width="8.7109375" style="12" customWidth="1"/>
    <col min="13836" max="13836" width="16.28515625" style="12" customWidth="1"/>
    <col min="13837" max="13837" width="7.7109375" style="12" customWidth="1"/>
    <col min="13838" max="13838" width="8" style="12" customWidth="1"/>
    <col min="13839" max="13839" width="7.7109375" style="12" customWidth="1"/>
    <col min="13840" max="13840" width="8.7109375" style="12" customWidth="1"/>
    <col min="13841" max="14080" width="9.140625" style="12"/>
    <col min="14081" max="14081" width="18.140625" style="12" customWidth="1"/>
    <col min="14082" max="14082" width="15.85546875" style="12" customWidth="1"/>
    <col min="14083" max="14084" width="6.7109375" style="12" customWidth="1"/>
    <col min="14085" max="14085" width="5.7109375" style="12" customWidth="1"/>
    <col min="14086" max="14086" width="7" style="12" customWidth="1"/>
    <col min="14087" max="14087" width="5.7109375" style="12" customWidth="1"/>
    <col min="14088" max="14088" width="7.7109375" style="12" customWidth="1"/>
    <col min="14089" max="14089" width="8.7109375" style="12" customWidth="1"/>
    <col min="14090" max="14090" width="7.7109375" style="12" customWidth="1"/>
    <col min="14091" max="14091" width="8.7109375" style="12" customWidth="1"/>
    <col min="14092" max="14092" width="16.28515625" style="12" customWidth="1"/>
    <col min="14093" max="14093" width="7.7109375" style="12" customWidth="1"/>
    <col min="14094" max="14094" width="8" style="12" customWidth="1"/>
    <col min="14095" max="14095" width="7.7109375" style="12" customWidth="1"/>
    <col min="14096" max="14096" width="8.7109375" style="12" customWidth="1"/>
    <col min="14097" max="14336" width="9.140625" style="12"/>
    <col min="14337" max="14337" width="18.140625" style="12" customWidth="1"/>
    <col min="14338" max="14338" width="15.85546875" style="12" customWidth="1"/>
    <col min="14339" max="14340" width="6.7109375" style="12" customWidth="1"/>
    <col min="14341" max="14341" width="5.7109375" style="12" customWidth="1"/>
    <col min="14342" max="14342" width="7" style="12" customWidth="1"/>
    <col min="14343" max="14343" width="5.7109375" style="12" customWidth="1"/>
    <col min="14344" max="14344" width="7.7109375" style="12" customWidth="1"/>
    <col min="14345" max="14345" width="8.7109375" style="12" customWidth="1"/>
    <col min="14346" max="14346" width="7.7109375" style="12" customWidth="1"/>
    <col min="14347" max="14347" width="8.7109375" style="12" customWidth="1"/>
    <col min="14348" max="14348" width="16.28515625" style="12" customWidth="1"/>
    <col min="14349" max="14349" width="7.7109375" style="12" customWidth="1"/>
    <col min="14350" max="14350" width="8" style="12" customWidth="1"/>
    <col min="14351" max="14351" width="7.7109375" style="12" customWidth="1"/>
    <col min="14352" max="14352" width="8.7109375" style="12" customWidth="1"/>
    <col min="14353" max="14592" width="9.140625" style="12"/>
    <col min="14593" max="14593" width="18.140625" style="12" customWidth="1"/>
    <col min="14594" max="14594" width="15.85546875" style="12" customWidth="1"/>
    <col min="14595" max="14596" width="6.7109375" style="12" customWidth="1"/>
    <col min="14597" max="14597" width="5.7109375" style="12" customWidth="1"/>
    <col min="14598" max="14598" width="7" style="12" customWidth="1"/>
    <col min="14599" max="14599" width="5.7109375" style="12" customWidth="1"/>
    <col min="14600" max="14600" width="7.7109375" style="12" customWidth="1"/>
    <col min="14601" max="14601" width="8.7109375" style="12" customWidth="1"/>
    <col min="14602" max="14602" width="7.7109375" style="12" customWidth="1"/>
    <col min="14603" max="14603" width="8.7109375" style="12" customWidth="1"/>
    <col min="14604" max="14604" width="16.28515625" style="12" customWidth="1"/>
    <col min="14605" max="14605" width="7.7109375" style="12" customWidth="1"/>
    <col min="14606" max="14606" width="8" style="12" customWidth="1"/>
    <col min="14607" max="14607" width="7.7109375" style="12" customWidth="1"/>
    <col min="14608" max="14608" width="8.7109375" style="12" customWidth="1"/>
    <col min="14609" max="14848" width="9.140625" style="12"/>
    <col min="14849" max="14849" width="18.140625" style="12" customWidth="1"/>
    <col min="14850" max="14850" width="15.85546875" style="12" customWidth="1"/>
    <col min="14851" max="14852" width="6.7109375" style="12" customWidth="1"/>
    <col min="14853" max="14853" width="5.7109375" style="12" customWidth="1"/>
    <col min="14854" max="14854" width="7" style="12" customWidth="1"/>
    <col min="14855" max="14855" width="5.7109375" style="12" customWidth="1"/>
    <col min="14856" max="14856" width="7.7109375" style="12" customWidth="1"/>
    <col min="14857" max="14857" width="8.7109375" style="12" customWidth="1"/>
    <col min="14858" max="14858" width="7.7109375" style="12" customWidth="1"/>
    <col min="14859" max="14859" width="8.7109375" style="12" customWidth="1"/>
    <col min="14860" max="14860" width="16.28515625" style="12" customWidth="1"/>
    <col min="14861" max="14861" width="7.7109375" style="12" customWidth="1"/>
    <col min="14862" max="14862" width="8" style="12" customWidth="1"/>
    <col min="14863" max="14863" width="7.7109375" style="12" customWidth="1"/>
    <col min="14864" max="14864" width="8.7109375" style="12" customWidth="1"/>
    <col min="14865" max="15104" width="9.140625" style="12"/>
    <col min="15105" max="15105" width="18.140625" style="12" customWidth="1"/>
    <col min="15106" max="15106" width="15.85546875" style="12" customWidth="1"/>
    <col min="15107" max="15108" width="6.7109375" style="12" customWidth="1"/>
    <col min="15109" max="15109" width="5.7109375" style="12" customWidth="1"/>
    <col min="15110" max="15110" width="7" style="12" customWidth="1"/>
    <col min="15111" max="15111" width="5.7109375" style="12" customWidth="1"/>
    <col min="15112" max="15112" width="7.7109375" style="12" customWidth="1"/>
    <col min="15113" max="15113" width="8.7109375" style="12" customWidth="1"/>
    <col min="15114" max="15114" width="7.7109375" style="12" customWidth="1"/>
    <col min="15115" max="15115" width="8.7109375" style="12" customWidth="1"/>
    <col min="15116" max="15116" width="16.28515625" style="12" customWidth="1"/>
    <col min="15117" max="15117" width="7.7109375" style="12" customWidth="1"/>
    <col min="15118" max="15118" width="8" style="12" customWidth="1"/>
    <col min="15119" max="15119" width="7.7109375" style="12" customWidth="1"/>
    <col min="15120" max="15120" width="8.7109375" style="12" customWidth="1"/>
    <col min="15121" max="15360" width="9.140625" style="12"/>
    <col min="15361" max="15361" width="18.140625" style="12" customWidth="1"/>
    <col min="15362" max="15362" width="15.85546875" style="12" customWidth="1"/>
    <col min="15363" max="15364" width="6.7109375" style="12" customWidth="1"/>
    <col min="15365" max="15365" width="5.7109375" style="12" customWidth="1"/>
    <col min="15366" max="15366" width="7" style="12" customWidth="1"/>
    <col min="15367" max="15367" width="5.7109375" style="12" customWidth="1"/>
    <col min="15368" max="15368" width="7.7109375" style="12" customWidth="1"/>
    <col min="15369" max="15369" width="8.7109375" style="12" customWidth="1"/>
    <col min="15370" max="15370" width="7.7109375" style="12" customWidth="1"/>
    <col min="15371" max="15371" width="8.7109375" style="12" customWidth="1"/>
    <col min="15372" max="15372" width="16.28515625" style="12" customWidth="1"/>
    <col min="15373" max="15373" width="7.7109375" style="12" customWidth="1"/>
    <col min="15374" max="15374" width="8" style="12" customWidth="1"/>
    <col min="15375" max="15375" width="7.7109375" style="12" customWidth="1"/>
    <col min="15376" max="15376" width="8.7109375" style="12" customWidth="1"/>
    <col min="15377" max="15616" width="9.140625" style="12"/>
    <col min="15617" max="15617" width="18.140625" style="12" customWidth="1"/>
    <col min="15618" max="15618" width="15.85546875" style="12" customWidth="1"/>
    <col min="15619" max="15620" width="6.7109375" style="12" customWidth="1"/>
    <col min="15621" max="15621" width="5.7109375" style="12" customWidth="1"/>
    <col min="15622" max="15622" width="7" style="12" customWidth="1"/>
    <col min="15623" max="15623" width="5.7109375" style="12" customWidth="1"/>
    <col min="15624" max="15624" width="7.7109375" style="12" customWidth="1"/>
    <col min="15625" max="15625" width="8.7109375" style="12" customWidth="1"/>
    <col min="15626" max="15626" width="7.7109375" style="12" customWidth="1"/>
    <col min="15627" max="15627" width="8.7109375" style="12" customWidth="1"/>
    <col min="15628" max="15628" width="16.28515625" style="12" customWidth="1"/>
    <col min="15629" max="15629" width="7.7109375" style="12" customWidth="1"/>
    <col min="15630" max="15630" width="8" style="12" customWidth="1"/>
    <col min="15631" max="15631" width="7.7109375" style="12" customWidth="1"/>
    <col min="15632" max="15632" width="8.7109375" style="12" customWidth="1"/>
    <col min="15633" max="15872" width="9.140625" style="12"/>
    <col min="15873" max="15873" width="18.140625" style="12" customWidth="1"/>
    <col min="15874" max="15874" width="15.85546875" style="12" customWidth="1"/>
    <col min="15875" max="15876" width="6.7109375" style="12" customWidth="1"/>
    <col min="15877" max="15877" width="5.7109375" style="12" customWidth="1"/>
    <col min="15878" max="15878" width="7" style="12" customWidth="1"/>
    <col min="15879" max="15879" width="5.7109375" style="12" customWidth="1"/>
    <col min="15880" max="15880" width="7.7109375" style="12" customWidth="1"/>
    <col min="15881" max="15881" width="8.7109375" style="12" customWidth="1"/>
    <col min="15882" max="15882" width="7.7109375" style="12" customWidth="1"/>
    <col min="15883" max="15883" width="8.7109375" style="12" customWidth="1"/>
    <col min="15884" max="15884" width="16.28515625" style="12" customWidth="1"/>
    <col min="15885" max="15885" width="7.7109375" style="12" customWidth="1"/>
    <col min="15886" max="15886" width="8" style="12" customWidth="1"/>
    <col min="15887" max="15887" width="7.7109375" style="12" customWidth="1"/>
    <col min="15888" max="15888" width="8.7109375" style="12" customWidth="1"/>
    <col min="15889" max="16128" width="9.140625" style="12"/>
    <col min="16129" max="16129" width="18.140625" style="12" customWidth="1"/>
    <col min="16130" max="16130" width="15.85546875" style="12" customWidth="1"/>
    <col min="16131" max="16132" width="6.7109375" style="12" customWidth="1"/>
    <col min="16133" max="16133" width="5.7109375" style="12" customWidth="1"/>
    <col min="16134" max="16134" width="7" style="12" customWidth="1"/>
    <col min="16135" max="16135" width="5.7109375" style="12" customWidth="1"/>
    <col min="16136" max="16136" width="7.7109375" style="12" customWidth="1"/>
    <col min="16137" max="16137" width="8.7109375" style="12" customWidth="1"/>
    <col min="16138" max="16138" width="7.7109375" style="12" customWidth="1"/>
    <col min="16139" max="16139" width="8.7109375" style="12" customWidth="1"/>
    <col min="16140" max="16140" width="16.28515625" style="12" customWidth="1"/>
    <col min="16141" max="16141" width="7.7109375" style="12" customWidth="1"/>
    <col min="16142" max="16142" width="8" style="12" customWidth="1"/>
    <col min="16143" max="16143" width="7.7109375" style="12" customWidth="1"/>
    <col min="16144" max="16144" width="8.7109375" style="12" customWidth="1"/>
    <col min="16145" max="16384" width="9.140625" style="12"/>
  </cols>
  <sheetData>
    <row r="1" spans="1:22" s="71" customFormat="1" ht="37.5" customHeight="1" thickBot="1" x14ac:dyDescent="0.25">
      <c r="A1" s="86"/>
      <c r="B1" s="151"/>
      <c r="C1" s="86"/>
      <c r="D1" s="86"/>
      <c r="E1" s="86"/>
      <c r="F1" s="86"/>
      <c r="G1" s="86"/>
      <c r="H1" s="86"/>
      <c r="I1" s="86"/>
      <c r="J1" s="86"/>
      <c r="K1" s="86"/>
      <c r="L1" s="151"/>
      <c r="M1" s="86"/>
      <c r="N1" s="86"/>
      <c r="O1" s="86"/>
      <c r="P1" s="86"/>
      <c r="Q1" s="86"/>
      <c r="R1" s="86"/>
      <c r="S1" s="93"/>
      <c r="T1" s="93"/>
      <c r="U1" s="93"/>
      <c r="V1" s="93"/>
    </row>
    <row r="2" spans="1:22" s="75" customFormat="1" x14ac:dyDescent="0.2">
      <c r="A2" s="340" t="s">
        <v>178</v>
      </c>
      <c r="B2" s="248"/>
      <c r="C2" s="90"/>
      <c r="D2" s="90"/>
      <c r="E2" s="90"/>
      <c r="F2" s="90"/>
      <c r="G2" s="90"/>
      <c r="H2" s="90"/>
      <c r="I2" s="90"/>
      <c r="J2" s="90"/>
      <c r="K2" s="90"/>
      <c r="L2" s="248"/>
      <c r="M2" s="90"/>
      <c r="N2" s="341" t="s">
        <v>17</v>
      </c>
      <c r="O2" s="90"/>
      <c r="P2" s="90"/>
      <c r="Q2" s="90"/>
      <c r="R2" s="344" t="s">
        <v>8</v>
      </c>
    </row>
    <row r="3" spans="1:22" s="75" customFormat="1" ht="15" customHeight="1" x14ac:dyDescent="0.2">
      <c r="A3" s="89" t="e">
        <f>#REF!</f>
        <v>#REF!</v>
      </c>
      <c r="B3" s="248"/>
      <c r="C3" s="90"/>
      <c r="D3" s="90"/>
      <c r="E3" s="90"/>
      <c r="F3" s="90"/>
      <c r="G3" s="90"/>
      <c r="H3" s="90"/>
      <c r="I3" s="90"/>
      <c r="J3" s="90"/>
      <c r="K3" s="90"/>
      <c r="L3" s="248"/>
      <c r="M3" s="90"/>
      <c r="N3" s="89" t="s">
        <v>346</v>
      </c>
      <c r="O3" s="90"/>
      <c r="P3" s="90"/>
      <c r="Q3" s="90"/>
      <c r="R3" s="92"/>
    </row>
    <row r="4" spans="1:22" ht="15" customHeight="1" x14ac:dyDescent="0.2">
      <c r="A4" s="2010" t="s">
        <v>42</v>
      </c>
      <c r="B4" s="2010" t="s">
        <v>11</v>
      </c>
      <c r="C4" s="2008" t="s">
        <v>43</v>
      </c>
      <c r="D4" s="2021"/>
      <c r="E4" s="2021"/>
      <c r="F4" s="2009"/>
      <c r="G4" s="2008" t="s">
        <v>50</v>
      </c>
      <c r="H4" s="2021"/>
      <c r="I4" s="2009"/>
      <c r="J4" s="2008" t="s">
        <v>152</v>
      </c>
      <c r="K4" s="2021"/>
      <c r="L4" s="2009"/>
      <c r="M4" s="120" t="s">
        <v>59</v>
      </c>
      <c r="N4" s="121"/>
      <c r="O4" s="120"/>
      <c r="P4" s="125" t="s">
        <v>60</v>
      </c>
      <c r="Q4" s="121"/>
      <c r="R4" s="2018" t="s">
        <v>189</v>
      </c>
      <c r="T4" s="2008" t="s">
        <v>183</v>
      </c>
      <c r="U4" s="2009"/>
    </row>
    <row r="5" spans="1:22" ht="20.45" customHeight="1" x14ac:dyDescent="0.2">
      <c r="A5" s="2022"/>
      <c r="B5" s="2022"/>
      <c r="C5" s="255" t="s">
        <v>314</v>
      </c>
      <c r="D5" s="256" t="s">
        <v>315</v>
      </c>
      <c r="E5" s="256" t="s">
        <v>316</v>
      </c>
      <c r="F5" s="215" t="s">
        <v>21</v>
      </c>
      <c r="G5" s="214" t="s">
        <v>79</v>
      </c>
      <c r="H5" s="257" t="s">
        <v>317</v>
      </c>
      <c r="I5" s="254" t="s">
        <v>318</v>
      </c>
      <c r="J5" s="257" t="s">
        <v>319</v>
      </c>
      <c r="K5" s="254" t="s">
        <v>320</v>
      </c>
      <c r="L5" s="214" t="s">
        <v>186</v>
      </c>
      <c r="M5" s="213" t="s">
        <v>10</v>
      </c>
      <c r="N5" s="257" t="s">
        <v>317</v>
      </c>
      <c r="O5" s="254" t="s">
        <v>318</v>
      </c>
      <c r="P5" s="213" t="s">
        <v>64</v>
      </c>
      <c r="Q5" s="135" t="s">
        <v>9</v>
      </c>
      <c r="R5" s="2019"/>
      <c r="T5" s="214" t="s">
        <v>4</v>
      </c>
      <c r="U5" s="213" t="s">
        <v>186</v>
      </c>
    </row>
    <row r="6" spans="1:22" s="269" customFormat="1" ht="13.15" customHeight="1" x14ac:dyDescent="0.2">
      <c r="A6" s="541" t="s">
        <v>194</v>
      </c>
      <c r="B6" s="534"/>
      <c r="C6" s="534"/>
      <c r="D6" s="534"/>
      <c r="E6" s="534"/>
      <c r="F6" s="534"/>
      <c r="G6" s="534"/>
      <c r="H6" s="270"/>
      <c r="I6" s="270"/>
      <c r="J6" s="270"/>
      <c r="K6" s="270"/>
      <c r="L6" s="431"/>
      <c r="M6" s="270"/>
      <c r="N6" s="270"/>
      <c r="O6" s="270"/>
      <c r="P6" s="270"/>
      <c r="Q6" s="270"/>
      <c r="R6" s="272"/>
      <c r="T6" s="353">
        <f t="shared" ref="T6:T12" si="0">IF(U6="","",SUMIF($L$6:$L$22,U6,$K$6:$K$22))</f>
        <v>0</v>
      </c>
      <c r="U6" s="391" t="s">
        <v>325</v>
      </c>
    </row>
    <row r="7" spans="1:22" s="269" customFormat="1" ht="13.15" customHeight="1" x14ac:dyDescent="0.2">
      <c r="A7" s="535" t="s">
        <v>101</v>
      </c>
      <c r="B7" s="536" t="s">
        <v>102</v>
      </c>
      <c r="C7" s="354"/>
      <c r="D7" s="354"/>
      <c r="E7" s="354"/>
      <c r="F7" s="355">
        <v>1</v>
      </c>
      <c r="G7" s="354">
        <v>1</v>
      </c>
      <c r="H7" s="274" t="str">
        <f>IF(C7="","",IF(F7&lt;0,-C7+(D7*(E7+0.02)),C7+(D7*(E7+0.02))))</f>
        <v/>
      </c>
      <c r="I7" s="274" t="str">
        <f>IF(C7="","",IF(F7&gt;0,F7*H7,F7*-H7))</f>
        <v/>
      </c>
      <c r="J7" s="274" t="str">
        <f>IF(C7="","",IF(F7&lt;0,-C7*E7,C7*E7))</f>
        <v/>
      </c>
      <c r="K7" s="276" t="str">
        <f>IF(C7="","",IF(F7&gt;0,J7*F7,-J7*F7))</f>
        <v/>
      </c>
      <c r="L7" s="418" t="s">
        <v>326</v>
      </c>
      <c r="M7" s="277" t="s">
        <v>67</v>
      </c>
      <c r="N7" s="274" t="str">
        <f>IF(C7="","",C7)</f>
        <v/>
      </c>
      <c r="O7" s="274" t="str">
        <f>IF(C7="","",N7*F7)</f>
        <v/>
      </c>
      <c r="P7" s="358"/>
      <c r="Q7" s="359">
        <f>(C7*D7)*P7*F7</f>
        <v>0</v>
      </c>
      <c r="R7" s="356"/>
      <c r="T7" s="357">
        <f t="shared" si="0"/>
        <v>0</v>
      </c>
      <c r="U7" s="392" t="s">
        <v>327</v>
      </c>
    </row>
    <row r="8" spans="1:22" s="269" customFormat="1" ht="13.15" customHeight="1" x14ac:dyDescent="0.2">
      <c r="A8" s="537" t="s">
        <v>78</v>
      </c>
      <c r="B8" s="538" t="s">
        <v>102</v>
      </c>
      <c r="C8" s="273"/>
      <c r="D8" s="273"/>
      <c r="E8" s="273"/>
      <c r="F8" s="283">
        <v>-1</v>
      </c>
      <c r="G8" s="273">
        <v>1</v>
      </c>
      <c r="H8" s="275" t="str">
        <f t="shared" ref="H8:H22" si="1">IF(C8="","",IF(F8&lt;0,-C8+(D8*(E8+0.02)),C8+(D8*(E8+0.02))))</f>
        <v/>
      </c>
      <c r="I8" s="275" t="str">
        <f t="shared" ref="I8:I22" si="2">IF(C8="","",IF(F8&gt;0,F8*H8,F8*-H8))</f>
        <v/>
      </c>
      <c r="J8" s="275" t="str">
        <f t="shared" ref="J8:J22" si="3">IF(C8="","",IF(F8&lt;0,-C8*E8,C8*E8))</f>
        <v/>
      </c>
      <c r="K8" s="279" t="str">
        <f t="shared" ref="K8:K22" si="4">IF(C8="","",IF(F8&gt;0,J8*F8,-J8*F8))</f>
        <v/>
      </c>
      <c r="L8" s="418" t="s">
        <v>326</v>
      </c>
      <c r="M8" s="277" t="s">
        <v>67</v>
      </c>
      <c r="N8" s="275" t="str">
        <f t="shared" ref="N8:N22" si="5">IF(C8="","",C8)</f>
        <v/>
      </c>
      <c r="O8" s="275" t="str">
        <f t="shared" ref="O8:O22" si="6">IF(C8="","",N8*F8)</f>
        <v/>
      </c>
      <c r="P8" s="363"/>
      <c r="Q8" s="359">
        <f>(C8*D8)*P8*F8</f>
        <v>0</v>
      </c>
      <c r="R8" s="356"/>
      <c r="T8" s="357">
        <f t="shared" si="0"/>
        <v>0</v>
      </c>
      <c r="U8" s="392" t="s">
        <v>328</v>
      </c>
    </row>
    <row r="9" spans="1:22" s="269" customFormat="1" ht="13.15" customHeight="1" x14ac:dyDescent="0.2">
      <c r="A9" s="537"/>
      <c r="B9" s="538"/>
      <c r="C9" s="273"/>
      <c r="D9" s="273"/>
      <c r="E9" s="273"/>
      <c r="F9" s="283"/>
      <c r="G9" s="273"/>
      <c r="H9" s="384" t="str">
        <f t="shared" si="1"/>
        <v/>
      </c>
      <c r="I9" s="384" t="str">
        <f t="shared" si="2"/>
        <v/>
      </c>
      <c r="J9" s="384" t="str">
        <f t="shared" si="3"/>
        <v/>
      </c>
      <c r="K9" s="385" t="str">
        <f t="shared" si="4"/>
        <v/>
      </c>
      <c r="L9" s="432"/>
      <c r="M9" s="362"/>
      <c r="N9" s="384" t="str">
        <f t="shared" si="5"/>
        <v/>
      </c>
      <c r="O9" s="384" t="str">
        <f t="shared" si="6"/>
        <v/>
      </c>
      <c r="P9" s="363"/>
      <c r="Q9" s="359">
        <f>(C9*D9)*P9*F9</f>
        <v>0</v>
      </c>
      <c r="R9" s="356"/>
      <c r="T9" s="357">
        <f t="shared" si="0"/>
        <v>0</v>
      </c>
      <c r="U9" s="392" t="s">
        <v>329</v>
      </c>
    </row>
    <row r="10" spans="1:22" s="269" customFormat="1" ht="13.15" customHeight="1" x14ac:dyDescent="0.2">
      <c r="A10" s="541" t="s">
        <v>194</v>
      </c>
      <c r="B10" s="534"/>
      <c r="C10" s="534"/>
      <c r="D10" s="534"/>
      <c r="E10" s="534"/>
      <c r="F10" s="534"/>
      <c r="G10" s="534"/>
      <c r="H10" s="270" t="str">
        <f t="shared" si="1"/>
        <v/>
      </c>
      <c r="I10" s="270" t="str">
        <f t="shared" si="2"/>
        <v/>
      </c>
      <c r="J10" s="270" t="str">
        <f t="shared" si="3"/>
        <v/>
      </c>
      <c r="K10" s="270" t="str">
        <f t="shared" si="4"/>
        <v/>
      </c>
      <c r="L10" s="431"/>
      <c r="M10" s="270"/>
      <c r="N10" s="270" t="str">
        <f t="shared" si="5"/>
        <v/>
      </c>
      <c r="O10" s="270" t="str">
        <f t="shared" si="6"/>
        <v/>
      </c>
      <c r="P10" s="270"/>
      <c r="Q10" s="270"/>
      <c r="R10" s="272"/>
      <c r="T10" s="357">
        <f t="shared" si="0"/>
        <v>0</v>
      </c>
      <c r="U10" s="392" t="s">
        <v>326</v>
      </c>
    </row>
    <row r="11" spans="1:22" s="269" customFormat="1" ht="13.15" customHeight="1" x14ac:dyDescent="0.2">
      <c r="A11" s="537" t="s">
        <v>109</v>
      </c>
      <c r="B11" s="538" t="s">
        <v>102</v>
      </c>
      <c r="C11" s="273"/>
      <c r="D11" s="273"/>
      <c r="E11" s="273"/>
      <c r="F11" s="283">
        <v>20</v>
      </c>
      <c r="G11" s="273">
        <v>1</v>
      </c>
      <c r="H11" s="275" t="str">
        <f>IF(C11="","",IF(F11&lt;0,-C11+(D11*(E11+0.02)),C11+(D11*(E11+0.02))))</f>
        <v/>
      </c>
      <c r="I11" s="275" t="str">
        <f>IF(C11="","",IF(F11&gt;0,F11*H11,F11*-H11))</f>
        <v/>
      </c>
      <c r="J11" s="275" t="str">
        <f>IF(C11="","",IF(F11&lt;0,-C11*E11,C11*E11))</f>
        <v/>
      </c>
      <c r="K11" s="279" t="str">
        <f>IF(C11="","",IF(F11&gt;0,J11*F11,-J11*F11))</f>
        <v/>
      </c>
      <c r="L11" s="418" t="s">
        <v>327</v>
      </c>
      <c r="M11" s="377" t="s">
        <v>67</v>
      </c>
      <c r="N11" s="275" t="str">
        <f>IF(C11="","",C11)</f>
        <v/>
      </c>
      <c r="O11" s="275" t="str">
        <f>IF(C11="","",N11*F11)</f>
        <v/>
      </c>
      <c r="P11" s="368"/>
      <c r="Q11" s="369">
        <f>(C11*D11)*P11*F11</f>
        <v>0</v>
      </c>
      <c r="R11" s="356"/>
      <c r="T11" s="357" t="str">
        <f t="shared" si="0"/>
        <v/>
      </c>
      <c r="U11" s="391"/>
    </row>
    <row r="12" spans="1:22" s="269" customFormat="1" ht="13.15" customHeight="1" x14ac:dyDescent="0.2">
      <c r="A12" s="537" t="s">
        <v>78</v>
      </c>
      <c r="B12" s="538" t="s">
        <v>102</v>
      </c>
      <c r="C12" s="273"/>
      <c r="D12" s="273"/>
      <c r="E12" s="273"/>
      <c r="F12" s="283">
        <v>-20</v>
      </c>
      <c r="G12" s="273">
        <v>1</v>
      </c>
      <c r="H12" s="275" t="str">
        <f t="shared" si="1"/>
        <v/>
      </c>
      <c r="I12" s="275" t="str">
        <f t="shared" si="2"/>
        <v/>
      </c>
      <c r="J12" s="275" t="str">
        <f t="shared" si="3"/>
        <v/>
      </c>
      <c r="K12" s="279" t="str">
        <f t="shared" si="4"/>
        <v/>
      </c>
      <c r="L12" s="418" t="s">
        <v>327</v>
      </c>
      <c r="M12" s="377" t="s">
        <v>67</v>
      </c>
      <c r="N12" s="275" t="str">
        <f t="shared" si="5"/>
        <v/>
      </c>
      <c r="O12" s="275" t="str">
        <f t="shared" si="6"/>
        <v/>
      </c>
      <c r="P12" s="370"/>
      <c r="Q12" s="359">
        <f>(C12*D12)*P12*F12</f>
        <v>0</v>
      </c>
      <c r="R12" s="356"/>
      <c r="T12" s="364" t="str">
        <f t="shared" si="0"/>
        <v/>
      </c>
      <c r="U12" s="392"/>
    </row>
    <row r="13" spans="1:22" s="269" customFormat="1" ht="13.15" customHeight="1" x14ac:dyDescent="0.2">
      <c r="A13" s="365"/>
      <c r="B13" s="366"/>
      <c r="C13" s="273"/>
      <c r="D13" s="273"/>
      <c r="E13" s="273"/>
      <c r="F13" s="283"/>
      <c r="G13" s="273"/>
      <c r="H13" s="386" t="str">
        <f t="shared" si="1"/>
        <v/>
      </c>
      <c r="I13" s="386" t="str">
        <f t="shared" si="2"/>
        <v/>
      </c>
      <c r="J13" s="386" t="str">
        <f t="shared" si="3"/>
        <v/>
      </c>
      <c r="K13" s="387" t="str">
        <f t="shared" si="4"/>
        <v/>
      </c>
      <c r="L13" s="432"/>
      <c r="M13" s="388"/>
      <c r="N13" s="386" t="str">
        <f t="shared" si="5"/>
        <v/>
      </c>
      <c r="O13" s="386" t="str">
        <f t="shared" si="6"/>
        <v/>
      </c>
      <c r="P13" s="368"/>
      <c r="Q13" s="359">
        <f>(C13*D13)*P13*F13</f>
        <v>0</v>
      </c>
      <c r="R13" s="374"/>
      <c r="T13" s="433">
        <f>SUM(T6:T12)</f>
        <v>0</v>
      </c>
      <c r="U13" s="417" t="str">
        <f>IF(K23=T13,"OK","Conferir")</f>
        <v>OK</v>
      </c>
    </row>
    <row r="14" spans="1:22" s="269" customFormat="1" ht="13.15" customHeight="1" x14ac:dyDescent="0.2">
      <c r="A14" s="541" t="s">
        <v>194</v>
      </c>
      <c r="B14" s="534"/>
      <c r="C14" s="534"/>
      <c r="D14" s="534"/>
      <c r="E14" s="534"/>
      <c r="F14" s="534"/>
      <c r="G14" s="534"/>
      <c r="H14" s="270" t="str">
        <f t="shared" si="1"/>
        <v/>
      </c>
      <c r="I14" s="270" t="str">
        <f t="shared" si="2"/>
        <v/>
      </c>
      <c r="J14" s="270" t="str">
        <f t="shared" si="3"/>
        <v/>
      </c>
      <c r="K14" s="270" t="str">
        <f t="shared" si="4"/>
        <v/>
      </c>
      <c r="L14" s="431"/>
      <c r="M14" s="270"/>
      <c r="N14" s="270" t="str">
        <f t="shared" si="5"/>
        <v/>
      </c>
      <c r="O14" s="270" t="str">
        <f t="shared" si="6"/>
        <v/>
      </c>
      <c r="P14" s="270"/>
      <c r="Q14" s="270"/>
      <c r="R14" s="272"/>
      <c r="T14" s="326"/>
      <c r="U14" s="326"/>
    </row>
    <row r="15" spans="1:22" s="269" customFormat="1" ht="13.15" customHeight="1" x14ac:dyDescent="0.2">
      <c r="A15" s="537" t="s">
        <v>104</v>
      </c>
      <c r="B15" s="538" t="s">
        <v>102</v>
      </c>
      <c r="C15" s="273"/>
      <c r="D15" s="273"/>
      <c r="E15" s="273"/>
      <c r="F15" s="283">
        <v>1</v>
      </c>
      <c r="G15" s="367">
        <v>1</v>
      </c>
      <c r="H15" s="275" t="str">
        <f t="shared" si="1"/>
        <v/>
      </c>
      <c r="I15" s="275" t="str">
        <f t="shared" si="2"/>
        <v/>
      </c>
      <c r="J15" s="275" t="str">
        <f t="shared" si="3"/>
        <v/>
      </c>
      <c r="K15" s="279" t="str">
        <f t="shared" si="4"/>
        <v/>
      </c>
      <c r="L15" s="418" t="s">
        <v>327</v>
      </c>
      <c r="M15" s="377" t="s">
        <v>67</v>
      </c>
      <c r="N15" s="275" t="str">
        <f t="shared" si="5"/>
        <v/>
      </c>
      <c r="O15" s="275" t="str">
        <f t="shared" si="6"/>
        <v/>
      </c>
      <c r="P15" s="370"/>
      <c r="Q15" s="359">
        <f>(C15*D15)*P15*F15</f>
        <v>0</v>
      </c>
      <c r="R15" s="356"/>
      <c r="T15" s="326"/>
      <c r="U15" s="326"/>
    </row>
    <row r="16" spans="1:22" s="269" customFormat="1" ht="13.15" customHeight="1" x14ac:dyDescent="0.2">
      <c r="A16" s="537" t="s">
        <v>104</v>
      </c>
      <c r="B16" s="538" t="s">
        <v>153</v>
      </c>
      <c r="C16" s="273"/>
      <c r="D16" s="273"/>
      <c r="E16" s="273"/>
      <c r="F16" s="283">
        <v>1</v>
      </c>
      <c r="G16" s="367">
        <v>1</v>
      </c>
      <c r="H16" s="275" t="str">
        <f>IF(C16="","",IF(F16&lt;0,-C16+(D16*(E16+0.02)),C16+(D16*(E16+0.02))))</f>
        <v/>
      </c>
      <c r="I16" s="275" t="str">
        <f>IF(C16="","",IF(F16&gt;0,F16*H16,F16*-H16))</f>
        <v/>
      </c>
      <c r="J16" s="275" t="str">
        <f>IF(C16="","",IF(F16&lt;0,-C16*E16,C16*E16))</f>
        <v/>
      </c>
      <c r="K16" s="279" t="str">
        <f>IF(C16="","",IF(F16&gt;0,J16*F16,-J16*F16))</f>
        <v/>
      </c>
      <c r="L16" s="418" t="s">
        <v>327</v>
      </c>
      <c r="M16" s="377" t="s">
        <v>67</v>
      </c>
      <c r="N16" s="275" t="str">
        <f>IF(C16="","",C16)</f>
        <v/>
      </c>
      <c r="O16" s="275" t="str">
        <f>IF(C16="","",N16*F16)</f>
        <v/>
      </c>
      <c r="P16" s="370"/>
      <c r="Q16" s="359">
        <f>(C16*D16)*P16*F16</f>
        <v>0</v>
      </c>
      <c r="R16" s="374"/>
      <c r="T16" s="326"/>
      <c r="U16" s="326"/>
    </row>
    <row r="17" spans="1:22" s="269" customFormat="1" ht="13.15" customHeight="1" x14ac:dyDescent="0.2">
      <c r="A17" s="537" t="s">
        <v>78</v>
      </c>
      <c r="B17" s="538" t="s">
        <v>153</v>
      </c>
      <c r="C17" s="273"/>
      <c r="D17" s="273"/>
      <c r="E17" s="273"/>
      <c r="F17" s="283">
        <v>-1</v>
      </c>
      <c r="G17" s="367">
        <v>1</v>
      </c>
      <c r="H17" s="275" t="str">
        <f t="shared" si="1"/>
        <v/>
      </c>
      <c r="I17" s="275" t="str">
        <f t="shared" si="2"/>
        <v/>
      </c>
      <c r="J17" s="275" t="str">
        <f t="shared" si="3"/>
        <v/>
      </c>
      <c r="K17" s="279" t="str">
        <f t="shared" si="4"/>
        <v/>
      </c>
      <c r="L17" s="418" t="s">
        <v>327</v>
      </c>
      <c r="M17" s="377" t="s">
        <v>67</v>
      </c>
      <c r="N17" s="275" t="str">
        <f t="shared" si="5"/>
        <v/>
      </c>
      <c r="O17" s="275" t="str">
        <f t="shared" si="6"/>
        <v/>
      </c>
      <c r="P17" s="370"/>
      <c r="Q17" s="359">
        <f>(C17*D17)*P17*F17</f>
        <v>0</v>
      </c>
      <c r="R17" s="374"/>
      <c r="T17" s="326"/>
      <c r="U17" s="326"/>
    </row>
    <row r="18" spans="1:22" s="375" customFormat="1" ht="13.15" customHeight="1" x14ac:dyDescent="0.2">
      <c r="A18" s="389"/>
      <c r="B18" s="371"/>
      <c r="C18" s="372"/>
      <c r="D18" s="372"/>
      <c r="E18" s="372"/>
      <c r="F18" s="373"/>
      <c r="G18" s="372"/>
      <c r="H18" s="384" t="str">
        <f t="shared" si="1"/>
        <v/>
      </c>
      <c r="I18" s="384" t="str">
        <f t="shared" si="2"/>
        <v/>
      </c>
      <c r="J18" s="384" t="str">
        <f t="shared" si="3"/>
        <v/>
      </c>
      <c r="K18" s="385" t="str">
        <f t="shared" si="4"/>
        <v/>
      </c>
      <c r="L18" s="432"/>
      <c r="M18" s="378"/>
      <c r="N18" s="384" t="str">
        <f t="shared" si="5"/>
        <v/>
      </c>
      <c r="O18" s="384" t="str">
        <f t="shared" si="6"/>
        <v/>
      </c>
      <c r="P18" s="370"/>
      <c r="Q18" s="359">
        <f>(C18*D18)*P18*F18</f>
        <v>0</v>
      </c>
      <c r="R18" s="374"/>
      <c r="T18" s="326"/>
      <c r="U18" s="326"/>
    </row>
    <row r="19" spans="1:22" s="269" customFormat="1" ht="13.15" customHeight="1" x14ac:dyDescent="0.2">
      <c r="A19" s="541" t="s">
        <v>194</v>
      </c>
      <c r="B19" s="534"/>
      <c r="C19" s="534"/>
      <c r="D19" s="534"/>
      <c r="E19" s="534"/>
      <c r="F19" s="534"/>
      <c r="G19" s="534"/>
      <c r="H19" s="270" t="str">
        <f t="shared" si="1"/>
        <v/>
      </c>
      <c r="I19" s="270" t="str">
        <f t="shared" si="2"/>
        <v/>
      </c>
      <c r="J19" s="270" t="str">
        <f t="shared" si="3"/>
        <v/>
      </c>
      <c r="K19" s="270" t="str">
        <f t="shared" si="4"/>
        <v/>
      </c>
      <c r="L19" s="431"/>
      <c r="M19" s="270"/>
      <c r="N19" s="270" t="str">
        <f t="shared" si="5"/>
        <v/>
      </c>
      <c r="O19" s="270" t="str">
        <f t="shared" si="6"/>
        <v/>
      </c>
      <c r="P19" s="270"/>
      <c r="Q19" s="270"/>
      <c r="R19" s="272"/>
      <c r="T19" s="326"/>
      <c r="U19" s="326"/>
    </row>
    <row r="20" spans="1:22" s="269" customFormat="1" ht="13.15" customHeight="1" x14ac:dyDescent="0.2">
      <c r="A20" s="537" t="s">
        <v>103</v>
      </c>
      <c r="B20" s="539" t="s">
        <v>102</v>
      </c>
      <c r="C20" s="367"/>
      <c r="D20" s="367"/>
      <c r="E20" s="367"/>
      <c r="F20" s="376">
        <v>1</v>
      </c>
      <c r="G20" s="367">
        <v>1</v>
      </c>
      <c r="H20" s="275" t="str">
        <f t="shared" si="1"/>
        <v/>
      </c>
      <c r="I20" s="275" t="str">
        <f t="shared" si="2"/>
        <v/>
      </c>
      <c r="J20" s="275" t="str">
        <f t="shared" si="3"/>
        <v/>
      </c>
      <c r="K20" s="279" t="str">
        <f t="shared" si="4"/>
        <v/>
      </c>
      <c r="L20" s="418" t="s">
        <v>327</v>
      </c>
      <c r="M20" s="377" t="s">
        <v>67</v>
      </c>
      <c r="N20" s="275" t="str">
        <f t="shared" si="5"/>
        <v/>
      </c>
      <c r="O20" s="275" t="str">
        <f t="shared" si="6"/>
        <v/>
      </c>
      <c r="P20" s="370"/>
      <c r="Q20" s="359">
        <f>(C20*D20)*P20*F20</f>
        <v>0</v>
      </c>
      <c r="R20" s="356"/>
      <c r="T20" s="326"/>
      <c r="U20" s="326"/>
    </row>
    <row r="21" spans="1:22" s="269" customFormat="1" ht="13.15" customHeight="1" x14ac:dyDescent="0.2">
      <c r="A21" s="537"/>
      <c r="B21" s="539" t="s">
        <v>116</v>
      </c>
      <c r="C21" s="367"/>
      <c r="D21" s="367"/>
      <c r="E21" s="367"/>
      <c r="F21" s="376">
        <v>1</v>
      </c>
      <c r="G21" s="367">
        <v>1</v>
      </c>
      <c r="H21" s="275" t="str">
        <f t="shared" si="1"/>
        <v/>
      </c>
      <c r="I21" s="275" t="str">
        <f t="shared" si="2"/>
        <v/>
      </c>
      <c r="J21" s="275" t="str">
        <f t="shared" si="3"/>
        <v/>
      </c>
      <c r="K21" s="279" t="str">
        <f t="shared" si="4"/>
        <v/>
      </c>
      <c r="L21" s="418" t="s">
        <v>327</v>
      </c>
      <c r="M21" s="377" t="s">
        <v>67</v>
      </c>
      <c r="N21" s="275" t="str">
        <f t="shared" si="5"/>
        <v/>
      </c>
      <c r="O21" s="275" t="str">
        <f t="shared" si="6"/>
        <v/>
      </c>
      <c r="P21" s="368"/>
      <c r="Q21" s="359">
        <f>(C21*D21)*P21*F21</f>
        <v>0</v>
      </c>
      <c r="R21" s="356"/>
      <c r="T21" s="326"/>
      <c r="U21" s="326"/>
    </row>
    <row r="22" spans="1:22" s="375" customFormat="1" ht="13.15" customHeight="1" thickBot="1" x14ac:dyDescent="0.25">
      <c r="A22" s="540"/>
      <c r="B22" s="539"/>
      <c r="C22" s="367"/>
      <c r="D22" s="367"/>
      <c r="E22" s="367"/>
      <c r="F22" s="376"/>
      <c r="G22" s="367"/>
      <c r="H22" s="360" t="str">
        <f t="shared" si="1"/>
        <v/>
      </c>
      <c r="I22" s="360" t="str">
        <f t="shared" si="2"/>
        <v/>
      </c>
      <c r="J22" s="360" t="str">
        <f t="shared" si="3"/>
        <v/>
      </c>
      <c r="K22" s="361" t="str">
        <f t="shared" si="4"/>
        <v/>
      </c>
      <c r="L22" s="418"/>
      <c r="M22" s="390"/>
      <c r="N22" s="360" t="str">
        <f t="shared" si="5"/>
        <v/>
      </c>
      <c r="O22" s="360" t="str">
        <f t="shared" si="6"/>
        <v/>
      </c>
      <c r="P22" s="368"/>
      <c r="Q22" s="361"/>
      <c r="R22" s="380"/>
      <c r="S22" s="379"/>
      <c r="T22" s="326"/>
      <c r="U22" s="326"/>
    </row>
    <row r="23" spans="1:22" s="375" customFormat="1" ht="13.15" customHeight="1" thickTop="1" thickBot="1" x14ac:dyDescent="0.25">
      <c r="A23" s="381"/>
      <c r="B23" s="382" t="s">
        <v>9</v>
      </c>
      <c r="C23" s="245">
        <f>SUMPRODUCT(C6:C22,F6:F22)</f>
        <v>0</v>
      </c>
      <c r="D23" s="245"/>
      <c r="E23" s="245"/>
      <c r="F23" s="245"/>
      <c r="G23" s="245"/>
      <c r="H23" s="245"/>
      <c r="I23" s="245">
        <f>SUM(I6:I22)</f>
        <v>0</v>
      </c>
      <c r="J23" s="245"/>
      <c r="K23" s="245">
        <f>SUM(K6:K22)</f>
        <v>0</v>
      </c>
      <c r="L23" s="327"/>
      <c r="M23" s="245"/>
      <c r="N23" s="245"/>
      <c r="O23" s="245">
        <f>SUM(O6:O22)</f>
        <v>0</v>
      </c>
      <c r="P23" s="245"/>
      <c r="Q23" s="245"/>
      <c r="R23" s="328"/>
      <c r="T23" s="326"/>
      <c r="U23" s="326"/>
    </row>
    <row r="24" spans="1:22" s="375" customFormat="1" ht="13.15" customHeight="1" thickTop="1" thickBot="1" x14ac:dyDescent="0.25">
      <c r="A24" s="282"/>
      <c r="B24" s="331"/>
      <c r="C24" s="282"/>
      <c r="D24" s="282"/>
      <c r="E24" s="282"/>
      <c r="F24" s="282"/>
      <c r="G24" s="282"/>
      <c r="H24" s="282"/>
      <c r="I24" s="329"/>
      <c r="J24" s="329"/>
      <c r="K24" s="329"/>
      <c r="L24" s="330"/>
      <c r="M24" s="329"/>
      <c r="N24" s="329"/>
      <c r="O24" s="329"/>
      <c r="P24" s="329"/>
      <c r="Q24" s="329"/>
      <c r="R24" s="329"/>
      <c r="T24" s="326"/>
      <c r="U24" s="326"/>
    </row>
    <row r="25" spans="1:22" s="269" customFormat="1" ht="13.15" customHeight="1" thickTop="1" thickBot="1" x14ac:dyDescent="0.25">
      <c r="A25" s="324"/>
      <c r="B25" s="325"/>
      <c r="C25" s="242"/>
      <c r="D25" s="242"/>
      <c r="E25" s="243" t="s">
        <v>190</v>
      </c>
      <c r="F25" s="242"/>
      <c r="G25" s="244"/>
      <c r="H25" s="243"/>
      <c r="I25" s="245">
        <f>SUM(H11:H12,H20:H21,H7:H8)</f>
        <v>0</v>
      </c>
      <c r="J25" s="243" t="s">
        <v>14</v>
      </c>
      <c r="K25" s="242"/>
      <c r="L25" s="325"/>
      <c r="M25" s="243"/>
      <c r="N25" s="243"/>
      <c r="O25" s="243"/>
      <c r="P25" s="243"/>
      <c r="Q25" s="243"/>
      <c r="R25" s="246"/>
      <c r="T25" s="326"/>
      <c r="U25" s="326"/>
    </row>
    <row r="26" spans="1:22" s="269" customFormat="1" ht="13.15" customHeight="1" thickTop="1" x14ac:dyDescent="0.2">
      <c r="A26" s="12"/>
      <c r="B26" s="26"/>
      <c r="C26" s="12"/>
      <c r="D26" s="43"/>
      <c r="E26" s="2020"/>
      <c r="F26" s="17"/>
      <c r="G26" s="17"/>
      <c r="H26" s="17"/>
      <c r="I26" s="113"/>
      <c r="J26" s="113"/>
      <c r="K26" s="113"/>
      <c r="L26" s="258"/>
      <c r="M26" s="113"/>
      <c r="N26" s="113"/>
      <c r="O26" s="113"/>
      <c r="P26" s="113"/>
      <c r="Q26" s="113"/>
      <c r="R26" s="113"/>
      <c r="T26" s="326"/>
      <c r="U26" s="326"/>
    </row>
    <row r="27" spans="1:22" s="269" customFormat="1" ht="13.15" customHeight="1" x14ac:dyDescent="0.2">
      <c r="A27" s="12"/>
      <c r="B27" s="26"/>
      <c r="C27" s="12"/>
      <c r="D27" s="43"/>
      <c r="E27" s="2020"/>
      <c r="F27" s="17"/>
      <c r="G27" s="17"/>
      <c r="H27" s="17"/>
      <c r="I27" s="113"/>
      <c r="J27" s="113"/>
      <c r="K27" s="12"/>
      <c r="L27" s="258"/>
      <c r="M27" s="113"/>
      <c r="N27" s="113"/>
      <c r="O27" s="113"/>
      <c r="P27" s="113"/>
      <c r="Q27" s="113"/>
      <c r="R27" s="113"/>
      <c r="S27" s="288"/>
      <c r="T27" s="326"/>
      <c r="U27" s="326"/>
    </row>
    <row r="28" spans="1:22" s="269" customFormat="1" ht="13.15" customHeight="1" x14ac:dyDescent="0.2">
      <c r="A28" s="12"/>
      <c r="B28" s="26"/>
      <c r="C28" s="12"/>
      <c r="D28" s="12"/>
      <c r="E28" s="12"/>
      <c r="F28" s="12"/>
      <c r="G28" s="12"/>
      <c r="H28" s="12"/>
      <c r="I28" s="17"/>
      <c r="J28" s="17"/>
      <c r="K28" s="17"/>
      <c r="L28" s="259"/>
      <c r="M28" s="17"/>
      <c r="N28" s="17"/>
      <c r="O28" s="12"/>
      <c r="P28" s="12"/>
      <c r="Q28" s="12"/>
      <c r="R28" s="12"/>
      <c r="T28" s="326"/>
      <c r="U28" s="326"/>
    </row>
    <row r="29" spans="1:22" s="269" customFormat="1" ht="13.15" customHeight="1" x14ac:dyDescent="0.2">
      <c r="A29" s="12"/>
      <c r="B29" s="26"/>
      <c r="C29" s="12"/>
      <c r="D29" s="52"/>
      <c r="E29" s="12"/>
      <c r="F29" s="12"/>
      <c r="G29" s="12"/>
      <c r="H29" s="12"/>
      <c r="I29" s="17"/>
      <c r="J29" s="17"/>
      <c r="K29" s="17"/>
      <c r="L29" s="259"/>
      <c r="M29" s="17"/>
      <c r="N29" s="17"/>
      <c r="O29" s="12"/>
      <c r="P29" s="12"/>
      <c r="Q29" s="12"/>
      <c r="R29" s="63"/>
      <c r="S29" s="326"/>
      <c r="T29" s="326"/>
    </row>
    <row r="30" spans="1:22" ht="13.15" customHeight="1" x14ac:dyDescent="0.2">
      <c r="A30" s="52"/>
      <c r="B30" s="12"/>
      <c r="G30" s="18"/>
      <c r="H30" s="17"/>
      <c r="I30" s="55"/>
      <c r="J30" s="56"/>
      <c r="K30" s="55"/>
      <c r="L30" s="259"/>
      <c r="M30" s="17"/>
      <c r="N30" s="17"/>
      <c r="O30" s="63"/>
      <c r="Q30" s="20"/>
      <c r="R30" s="20"/>
    </row>
    <row r="31" spans="1:22" ht="15" customHeight="1" x14ac:dyDescent="0.2">
      <c r="A31" s="52"/>
      <c r="B31" s="12"/>
      <c r="F31" s="17"/>
      <c r="G31" s="18"/>
      <c r="H31" s="17"/>
      <c r="Q31" s="20"/>
      <c r="R31" s="20"/>
      <c r="S31" s="113"/>
      <c r="T31" s="12"/>
      <c r="V31" s="20"/>
    </row>
    <row r="32" spans="1:22" x14ac:dyDescent="0.2">
      <c r="B32" s="12"/>
      <c r="F32" s="17"/>
      <c r="G32" s="18"/>
      <c r="H32" s="55"/>
      <c r="Q32" s="20"/>
      <c r="R32" s="20"/>
    </row>
    <row r="33" spans="2:21" x14ac:dyDescent="0.2">
      <c r="B33" s="12"/>
      <c r="F33" s="17"/>
      <c r="G33" s="18"/>
      <c r="Q33" s="20"/>
      <c r="R33" s="20"/>
    </row>
    <row r="34" spans="2:21" x14ac:dyDescent="0.2">
      <c r="B34" s="12"/>
      <c r="F34" s="17"/>
      <c r="G34" s="18"/>
      <c r="Q34" s="20"/>
      <c r="R34" s="20"/>
    </row>
    <row r="35" spans="2:21" x14ac:dyDescent="0.2">
      <c r="B35" s="12"/>
      <c r="Q35" s="20"/>
      <c r="R35" s="20"/>
    </row>
    <row r="36" spans="2:21" x14ac:dyDescent="0.2">
      <c r="B36" s="12"/>
      <c r="Q36" s="20"/>
      <c r="R36" s="20"/>
    </row>
    <row r="37" spans="2:21" x14ac:dyDescent="0.2">
      <c r="B37" s="12"/>
      <c r="Q37" s="20"/>
      <c r="R37" s="20"/>
      <c r="T37" s="12"/>
      <c r="U37" s="12"/>
    </row>
    <row r="38" spans="2:21" x14ac:dyDescent="0.2">
      <c r="B38" s="12"/>
      <c r="Q38" s="20"/>
      <c r="R38" s="20"/>
      <c r="T38" s="12"/>
      <c r="U38" s="12"/>
    </row>
    <row r="39" spans="2:21" x14ac:dyDescent="0.2">
      <c r="B39" s="12"/>
      <c r="Q39" s="20"/>
      <c r="R39" s="20"/>
      <c r="T39" s="12"/>
      <c r="U39" s="12"/>
    </row>
    <row r="40" spans="2:21" x14ac:dyDescent="0.2">
      <c r="B40" s="12"/>
      <c r="Q40" s="20"/>
      <c r="R40" s="20"/>
      <c r="T40" s="12"/>
      <c r="U40" s="12"/>
    </row>
    <row r="41" spans="2:21" x14ac:dyDescent="0.2">
      <c r="B41" s="12"/>
      <c r="Q41" s="20"/>
      <c r="R41" s="20"/>
      <c r="T41" s="12"/>
      <c r="U41" s="12"/>
    </row>
    <row r="42" spans="2:21" x14ac:dyDescent="0.2">
      <c r="B42" s="12"/>
      <c r="Q42" s="20"/>
      <c r="R42" s="20"/>
      <c r="T42" s="12"/>
      <c r="U42" s="12"/>
    </row>
    <row r="43" spans="2:21" x14ac:dyDescent="0.2">
      <c r="T43" s="12"/>
      <c r="U43" s="12"/>
    </row>
    <row r="44" spans="2:21" x14ac:dyDescent="0.2">
      <c r="T44" s="12"/>
      <c r="U44" s="12"/>
    </row>
    <row r="45" spans="2:21" x14ac:dyDescent="0.2">
      <c r="T45" s="12"/>
      <c r="U45" s="12"/>
    </row>
    <row r="46" spans="2:21" x14ac:dyDescent="0.2">
      <c r="T46" s="12"/>
      <c r="U46" s="12"/>
    </row>
    <row r="47" spans="2:21" x14ac:dyDescent="0.2">
      <c r="T47" s="12"/>
      <c r="U47" s="12"/>
    </row>
    <row r="48" spans="2:21" x14ac:dyDescent="0.2">
      <c r="T48" s="12"/>
      <c r="U48" s="12"/>
    </row>
    <row r="49" spans="20:21" x14ac:dyDescent="0.2">
      <c r="T49" s="12"/>
      <c r="U49" s="12"/>
    </row>
  </sheetData>
  <mergeCells count="8">
    <mergeCell ref="T4:U4"/>
    <mergeCell ref="R4:R5"/>
    <mergeCell ref="E26:E27"/>
    <mergeCell ref="C4:F4"/>
    <mergeCell ref="A4:A5"/>
    <mergeCell ref="B4:B5"/>
    <mergeCell ref="G4:I4"/>
    <mergeCell ref="J4:L4"/>
  </mergeCells>
  <dataValidations disablePrompts="1" count="1">
    <dataValidation type="list" allowBlank="1" showInputMessage="1" showErrorMessage="1" sqref="L6:L22" xr:uid="{C9062B78-9111-4336-91A8-7668A1FF3175}">
      <formula1>$U$6:$U$12</formula1>
    </dataValidation>
  </dataValidations>
  <printOptions horizontalCentered="1"/>
  <pageMargins left="0.39370078740157483" right="0" top="0.39370078740157483" bottom="0.39370078740157483" header="0.51181102362204722" footer="0.19685039370078741"/>
  <pageSetup paperSize="9" scale="54" orientation="portrait" r:id="rId1"/>
  <headerFooter alignWithMargins="0">
    <oddFooter>&amp;L&amp;8&amp;F - &amp;A&amp;R&amp;8&amp;P / &amp;N</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Planilha24">
    <tabColor theme="5" tint="0.59999389629810485"/>
    <pageSetUpPr fitToPage="1"/>
  </sheetPr>
  <dimension ref="A1:V43"/>
  <sheetViews>
    <sheetView showGridLines="0" view="pageBreakPreview" zoomScaleNormal="100" zoomScaleSheetLayoutView="100" workbookViewId="0">
      <pane ySplit="6" topLeftCell="A7" activePane="bottomLeft" state="frozen"/>
      <selection activeCell="A4" sqref="A4:R6"/>
      <selection pane="bottomLeft" activeCell="A4" sqref="A4:R6"/>
    </sheetView>
  </sheetViews>
  <sheetFormatPr defaultColWidth="9.140625" defaultRowHeight="12.75" x14ac:dyDescent="0.2"/>
  <cols>
    <col min="1" max="1" width="17.7109375" style="12" customWidth="1"/>
    <col min="2" max="2" width="15" style="12" customWidth="1"/>
    <col min="3" max="11" width="7.140625" style="12" customWidth="1"/>
    <col min="12" max="17" width="9.7109375" style="12" customWidth="1"/>
    <col min="18" max="18" width="11" style="26" customWidth="1"/>
    <col min="19" max="19" width="3" style="12" customWidth="1"/>
    <col min="20" max="20" width="7.7109375" style="20" customWidth="1"/>
    <col min="21" max="21" width="11.140625" style="20" customWidth="1"/>
    <col min="22" max="256" width="9.140625" style="12"/>
    <col min="257" max="257" width="12.7109375" style="12" bestFit="1" customWidth="1"/>
    <col min="258" max="258" width="14.5703125" style="12" customWidth="1"/>
    <col min="259" max="267" width="6.7109375" style="12" customWidth="1"/>
    <col min="268" max="269" width="9.140625" style="12"/>
    <col min="270" max="270" width="9.85546875" style="12" bestFit="1" customWidth="1"/>
    <col min="271" max="271" width="9.140625" style="12"/>
    <col min="272" max="272" width="10.140625" style="12" bestFit="1" customWidth="1"/>
    <col min="273" max="512" width="9.140625" style="12"/>
    <col min="513" max="513" width="12.7109375" style="12" bestFit="1" customWidth="1"/>
    <col min="514" max="514" width="14.5703125" style="12" customWidth="1"/>
    <col min="515" max="523" width="6.7109375" style="12" customWidth="1"/>
    <col min="524" max="525" width="9.140625" style="12"/>
    <col min="526" max="526" width="9.85546875" style="12" bestFit="1" customWidth="1"/>
    <col min="527" max="527" width="9.140625" style="12"/>
    <col min="528" max="528" width="10.140625" style="12" bestFit="1" customWidth="1"/>
    <col min="529" max="768" width="9.140625" style="12"/>
    <col min="769" max="769" width="12.7109375" style="12" bestFit="1" customWidth="1"/>
    <col min="770" max="770" width="14.5703125" style="12" customWidth="1"/>
    <col min="771" max="779" width="6.7109375" style="12" customWidth="1"/>
    <col min="780" max="781" width="9.140625" style="12"/>
    <col min="782" max="782" width="9.85546875" style="12" bestFit="1" customWidth="1"/>
    <col min="783" max="783" width="9.140625" style="12"/>
    <col min="784" max="784" width="10.140625" style="12" bestFit="1" customWidth="1"/>
    <col min="785" max="1024" width="9.140625" style="12"/>
    <col min="1025" max="1025" width="12.7109375" style="12" bestFit="1" customWidth="1"/>
    <col min="1026" max="1026" width="14.5703125" style="12" customWidth="1"/>
    <col min="1027" max="1035" width="6.7109375" style="12" customWidth="1"/>
    <col min="1036" max="1037" width="9.140625" style="12"/>
    <col min="1038" max="1038" width="9.85546875" style="12" bestFit="1" customWidth="1"/>
    <col min="1039" max="1039" width="9.140625" style="12"/>
    <col min="1040" max="1040" width="10.140625" style="12" bestFit="1" customWidth="1"/>
    <col min="1041" max="1280" width="9.140625" style="12"/>
    <col min="1281" max="1281" width="12.7109375" style="12" bestFit="1" customWidth="1"/>
    <col min="1282" max="1282" width="14.5703125" style="12" customWidth="1"/>
    <col min="1283" max="1291" width="6.7109375" style="12" customWidth="1"/>
    <col min="1292" max="1293" width="9.140625" style="12"/>
    <col min="1294" max="1294" width="9.85546875" style="12" bestFit="1" customWidth="1"/>
    <col min="1295" max="1295" width="9.140625" style="12"/>
    <col min="1296" max="1296" width="10.140625" style="12" bestFit="1" customWidth="1"/>
    <col min="1297" max="1536" width="9.140625" style="12"/>
    <col min="1537" max="1537" width="12.7109375" style="12" bestFit="1" customWidth="1"/>
    <col min="1538" max="1538" width="14.5703125" style="12" customWidth="1"/>
    <col min="1539" max="1547" width="6.7109375" style="12" customWidth="1"/>
    <col min="1548" max="1549" width="9.140625" style="12"/>
    <col min="1550" max="1550" width="9.85546875" style="12" bestFit="1" customWidth="1"/>
    <col min="1551" max="1551" width="9.140625" style="12"/>
    <col min="1552" max="1552" width="10.140625" style="12" bestFit="1" customWidth="1"/>
    <col min="1553" max="1792" width="9.140625" style="12"/>
    <col min="1793" max="1793" width="12.7109375" style="12" bestFit="1" customWidth="1"/>
    <col min="1794" max="1794" width="14.5703125" style="12" customWidth="1"/>
    <col min="1795" max="1803" width="6.7109375" style="12" customWidth="1"/>
    <col min="1804" max="1805" width="9.140625" style="12"/>
    <col min="1806" max="1806" width="9.85546875" style="12" bestFit="1" customWidth="1"/>
    <col min="1807" max="1807" width="9.140625" style="12"/>
    <col min="1808" max="1808" width="10.140625" style="12" bestFit="1" customWidth="1"/>
    <col min="1809" max="2048" width="9.140625" style="12"/>
    <col min="2049" max="2049" width="12.7109375" style="12" bestFit="1" customWidth="1"/>
    <col min="2050" max="2050" width="14.5703125" style="12" customWidth="1"/>
    <col min="2051" max="2059" width="6.7109375" style="12" customWidth="1"/>
    <col min="2060" max="2061" width="9.140625" style="12"/>
    <col min="2062" max="2062" width="9.85546875" style="12" bestFit="1" customWidth="1"/>
    <col min="2063" max="2063" width="9.140625" style="12"/>
    <col min="2064" max="2064" width="10.140625" style="12" bestFit="1" customWidth="1"/>
    <col min="2065" max="2304" width="9.140625" style="12"/>
    <col min="2305" max="2305" width="12.7109375" style="12" bestFit="1" customWidth="1"/>
    <col min="2306" max="2306" width="14.5703125" style="12" customWidth="1"/>
    <col min="2307" max="2315" width="6.7109375" style="12" customWidth="1"/>
    <col min="2316" max="2317" width="9.140625" style="12"/>
    <col min="2318" max="2318" width="9.85546875" style="12" bestFit="1" customWidth="1"/>
    <col min="2319" max="2319" width="9.140625" style="12"/>
    <col min="2320" max="2320" width="10.140625" style="12" bestFit="1" customWidth="1"/>
    <col min="2321" max="2560" width="9.140625" style="12"/>
    <col min="2561" max="2561" width="12.7109375" style="12" bestFit="1" customWidth="1"/>
    <col min="2562" max="2562" width="14.5703125" style="12" customWidth="1"/>
    <col min="2563" max="2571" width="6.7109375" style="12" customWidth="1"/>
    <col min="2572" max="2573" width="9.140625" style="12"/>
    <col min="2574" max="2574" width="9.85546875" style="12" bestFit="1" customWidth="1"/>
    <col min="2575" max="2575" width="9.140625" style="12"/>
    <col min="2576" max="2576" width="10.140625" style="12" bestFit="1" customWidth="1"/>
    <col min="2577" max="2816" width="9.140625" style="12"/>
    <col min="2817" max="2817" width="12.7109375" style="12" bestFit="1" customWidth="1"/>
    <col min="2818" max="2818" width="14.5703125" style="12" customWidth="1"/>
    <col min="2819" max="2827" width="6.7109375" style="12" customWidth="1"/>
    <col min="2828" max="2829" width="9.140625" style="12"/>
    <col min="2830" max="2830" width="9.85546875" style="12" bestFit="1" customWidth="1"/>
    <col min="2831" max="2831" width="9.140625" style="12"/>
    <col min="2832" max="2832" width="10.140625" style="12" bestFit="1" customWidth="1"/>
    <col min="2833" max="3072" width="9.140625" style="12"/>
    <col min="3073" max="3073" width="12.7109375" style="12" bestFit="1" customWidth="1"/>
    <col min="3074" max="3074" width="14.5703125" style="12" customWidth="1"/>
    <col min="3075" max="3083" width="6.7109375" style="12" customWidth="1"/>
    <col min="3084" max="3085" width="9.140625" style="12"/>
    <col min="3086" max="3086" width="9.85546875" style="12" bestFit="1" customWidth="1"/>
    <col min="3087" max="3087" width="9.140625" style="12"/>
    <col min="3088" max="3088" width="10.140625" style="12" bestFit="1" customWidth="1"/>
    <col min="3089" max="3328" width="9.140625" style="12"/>
    <col min="3329" max="3329" width="12.7109375" style="12" bestFit="1" customWidth="1"/>
    <col min="3330" max="3330" width="14.5703125" style="12" customWidth="1"/>
    <col min="3331" max="3339" width="6.7109375" style="12" customWidth="1"/>
    <col min="3340" max="3341" width="9.140625" style="12"/>
    <col min="3342" max="3342" width="9.85546875" style="12" bestFit="1" customWidth="1"/>
    <col min="3343" max="3343" width="9.140625" style="12"/>
    <col min="3344" max="3344" width="10.140625" style="12" bestFit="1" customWidth="1"/>
    <col min="3345" max="3584" width="9.140625" style="12"/>
    <col min="3585" max="3585" width="12.7109375" style="12" bestFit="1" customWidth="1"/>
    <col min="3586" max="3586" width="14.5703125" style="12" customWidth="1"/>
    <col min="3587" max="3595" width="6.7109375" style="12" customWidth="1"/>
    <col min="3596" max="3597" width="9.140625" style="12"/>
    <col min="3598" max="3598" width="9.85546875" style="12" bestFit="1" customWidth="1"/>
    <col min="3599" max="3599" width="9.140625" style="12"/>
    <col min="3600" max="3600" width="10.140625" style="12" bestFit="1" customWidth="1"/>
    <col min="3601" max="3840" width="9.140625" style="12"/>
    <col min="3841" max="3841" width="12.7109375" style="12" bestFit="1" customWidth="1"/>
    <col min="3842" max="3842" width="14.5703125" style="12" customWidth="1"/>
    <col min="3843" max="3851" width="6.7109375" style="12" customWidth="1"/>
    <col min="3852" max="3853" width="9.140625" style="12"/>
    <col min="3854" max="3854" width="9.85546875" style="12" bestFit="1" customWidth="1"/>
    <col min="3855" max="3855" width="9.140625" style="12"/>
    <col min="3856" max="3856" width="10.140625" style="12" bestFit="1" customWidth="1"/>
    <col min="3857" max="4096" width="9.140625" style="12"/>
    <col min="4097" max="4097" width="12.7109375" style="12" bestFit="1" customWidth="1"/>
    <col min="4098" max="4098" width="14.5703125" style="12" customWidth="1"/>
    <col min="4099" max="4107" width="6.7109375" style="12" customWidth="1"/>
    <col min="4108" max="4109" width="9.140625" style="12"/>
    <col min="4110" max="4110" width="9.85546875" style="12" bestFit="1" customWidth="1"/>
    <col min="4111" max="4111" width="9.140625" style="12"/>
    <col min="4112" max="4112" width="10.140625" style="12" bestFit="1" customWidth="1"/>
    <col min="4113" max="4352" width="9.140625" style="12"/>
    <col min="4353" max="4353" width="12.7109375" style="12" bestFit="1" customWidth="1"/>
    <col min="4354" max="4354" width="14.5703125" style="12" customWidth="1"/>
    <col min="4355" max="4363" width="6.7109375" style="12" customWidth="1"/>
    <col min="4364" max="4365" width="9.140625" style="12"/>
    <col min="4366" max="4366" width="9.85546875" style="12" bestFit="1" customWidth="1"/>
    <col min="4367" max="4367" width="9.140625" style="12"/>
    <col min="4368" max="4368" width="10.140625" style="12" bestFit="1" customWidth="1"/>
    <col min="4369" max="4608" width="9.140625" style="12"/>
    <col min="4609" max="4609" width="12.7109375" style="12" bestFit="1" customWidth="1"/>
    <col min="4610" max="4610" width="14.5703125" style="12" customWidth="1"/>
    <col min="4611" max="4619" width="6.7109375" style="12" customWidth="1"/>
    <col min="4620" max="4621" width="9.140625" style="12"/>
    <col min="4622" max="4622" width="9.85546875" style="12" bestFit="1" customWidth="1"/>
    <col min="4623" max="4623" width="9.140625" style="12"/>
    <col min="4624" max="4624" width="10.140625" style="12" bestFit="1" customWidth="1"/>
    <col min="4625" max="4864" width="9.140625" style="12"/>
    <col min="4865" max="4865" width="12.7109375" style="12" bestFit="1" customWidth="1"/>
    <col min="4866" max="4866" width="14.5703125" style="12" customWidth="1"/>
    <col min="4867" max="4875" width="6.7109375" style="12" customWidth="1"/>
    <col min="4876" max="4877" width="9.140625" style="12"/>
    <col min="4878" max="4878" width="9.85546875" style="12" bestFit="1" customWidth="1"/>
    <col min="4879" max="4879" width="9.140625" style="12"/>
    <col min="4880" max="4880" width="10.140625" style="12" bestFit="1" customWidth="1"/>
    <col min="4881" max="5120" width="9.140625" style="12"/>
    <col min="5121" max="5121" width="12.7109375" style="12" bestFit="1" customWidth="1"/>
    <col min="5122" max="5122" width="14.5703125" style="12" customWidth="1"/>
    <col min="5123" max="5131" width="6.7109375" style="12" customWidth="1"/>
    <col min="5132" max="5133" width="9.140625" style="12"/>
    <col min="5134" max="5134" width="9.85546875" style="12" bestFit="1" customWidth="1"/>
    <col min="5135" max="5135" width="9.140625" style="12"/>
    <col min="5136" max="5136" width="10.140625" style="12" bestFit="1" customWidth="1"/>
    <col min="5137" max="5376" width="9.140625" style="12"/>
    <col min="5377" max="5377" width="12.7109375" style="12" bestFit="1" customWidth="1"/>
    <col min="5378" max="5378" width="14.5703125" style="12" customWidth="1"/>
    <col min="5379" max="5387" width="6.7109375" style="12" customWidth="1"/>
    <col min="5388" max="5389" width="9.140625" style="12"/>
    <col min="5390" max="5390" width="9.85546875" style="12" bestFit="1" customWidth="1"/>
    <col min="5391" max="5391" width="9.140625" style="12"/>
    <col min="5392" max="5392" width="10.140625" style="12" bestFit="1" customWidth="1"/>
    <col min="5393" max="5632" width="9.140625" style="12"/>
    <col min="5633" max="5633" width="12.7109375" style="12" bestFit="1" customWidth="1"/>
    <col min="5634" max="5634" width="14.5703125" style="12" customWidth="1"/>
    <col min="5635" max="5643" width="6.7109375" style="12" customWidth="1"/>
    <col min="5644" max="5645" width="9.140625" style="12"/>
    <col min="5646" max="5646" width="9.85546875" style="12" bestFit="1" customWidth="1"/>
    <col min="5647" max="5647" width="9.140625" style="12"/>
    <col min="5648" max="5648" width="10.140625" style="12" bestFit="1" customWidth="1"/>
    <col min="5649" max="5888" width="9.140625" style="12"/>
    <col min="5889" max="5889" width="12.7109375" style="12" bestFit="1" customWidth="1"/>
    <col min="5890" max="5890" width="14.5703125" style="12" customWidth="1"/>
    <col min="5891" max="5899" width="6.7109375" style="12" customWidth="1"/>
    <col min="5900" max="5901" width="9.140625" style="12"/>
    <col min="5902" max="5902" width="9.85546875" style="12" bestFit="1" customWidth="1"/>
    <col min="5903" max="5903" width="9.140625" style="12"/>
    <col min="5904" max="5904" width="10.140625" style="12" bestFit="1" customWidth="1"/>
    <col min="5905" max="6144" width="9.140625" style="12"/>
    <col min="6145" max="6145" width="12.7109375" style="12" bestFit="1" customWidth="1"/>
    <col min="6146" max="6146" width="14.5703125" style="12" customWidth="1"/>
    <col min="6147" max="6155" width="6.7109375" style="12" customWidth="1"/>
    <col min="6156" max="6157" width="9.140625" style="12"/>
    <col min="6158" max="6158" width="9.85546875" style="12" bestFit="1" customWidth="1"/>
    <col min="6159" max="6159" width="9.140625" style="12"/>
    <col min="6160" max="6160" width="10.140625" style="12" bestFit="1" customWidth="1"/>
    <col min="6161" max="6400" width="9.140625" style="12"/>
    <col min="6401" max="6401" width="12.7109375" style="12" bestFit="1" customWidth="1"/>
    <col min="6402" max="6402" width="14.5703125" style="12" customWidth="1"/>
    <col min="6403" max="6411" width="6.7109375" style="12" customWidth="1"/>
    <col min="6412" max="6413" width="9.140625" style="12"/>
    <col min="6414" max="6414" width="9.85546875" style="12" bestFit="1" customWidth="1"/>
    <col min="6415" max="6415" width="9.140625" style="12"/>
    <col min="6416" max="6416" width="10.140625" style="12" bestFit="1" customWidth="1"/>
    <col min="6417" max="6656" width="9.140625" style="12"/>
    <col min="6657" max="6657" width="12.7109375" style="12" bestFit="1" customWidth="1"/>
    <col min="6658" max="6658" width="14.5703125" style="12" customWidth="1"/>
    <col min="6659" max="6667" width="6.7109375" style="12" customWidth="1"/>
    <col min="6668" max="6669" width="9.140625" style="12"/>
    <col min="6670" max="6670" width="9.85546875" style="12" bestFit="1" customWidth="1"/>
    <col min="6671" max="6671" width="9.140625" style="12"/>
    <col min="6672" max="6672" width="10.140625" style="12" bestFit="1" customWidth="1"/>
    <col min="6673" max="6912" width="9.140625" style="12"/>
    <col min="6913" max="6913" width="12.7109375" style="12" bestFit="1" customWidth="1"/>
    <col min="6914" max="6914" width="14.5703125" style="12" customWidth="1"/>
    <col min="6915" max="6923" width="6.7109375" style="12" customWidth="1"/>
    <col min="6924" max="6925" width="9.140625" style="12"/>
    <col min="6926" max="6926" width="9.85546875" style="12" bestFit="1" customWidth="1"/>
    <col min="6927" max="6927" width="9.140625" style="12"/>
    <col min="6928" max="6928" width="10.140625" style="12" bestFit="1" customWidth="1"/>
    <col min="6929" max="7168" width="9.140625" style="12"/>
    <col min="7169" max="7169" width="12.7109375" style="12" bestFit="1" customWidth="1"/>
    <col min="7170" max="7170" width="14.5703125" style="12" customWidth="1"/>
    <col min="7171" max="7179" width="6.7109375" style="12" customWidth="1"/>
    <col min="7180" max="7181" width="9.140625" style="12"/>
    <col min="7182" max="7182" width="9.85546875" style="12" bestFit="1" customWidth="1"/>
    <col min="7183" max="7183" width="9.140625" style="12"/>
    <col min="7184" max="7184" width="10.140625" style="12" bestFit="1" customWidth="1"/>
    <col min="7185" max="7424" width="9.140625" style="12"/>
    <col min="7425" max="7425" width="12.7109375" style="12" bestFit="1" customWidth="1"/>
    <col min="7426" max="7426" width="14.5703125" style="12" customWidth="1"/>
    <col min="7427" max="7435" width="6.7109375" style="12" customWidth="1"/>
    <col min="7436" max="7437" width="9.140625" style="12"/>
    <col min="7438" max="7438" width="9.85546875" style="12" bestFit="1" customWidth="1"/>
    <col min="7439" max="7439" width="9.140625" style="12"/>
    <col min="7440" max="7440" width="10.140625" style="12" bestFit="1" customWidth="1"/>
    <col min="7441" max="7680" width="9.140625" style="12"/>
    <col min="7681" max="7681" width="12.7109375" style="12" bestFit="1" customWidth="1"/>
    <col min="7682" max="7682" width="14.5703125" style="12" customWidth="1"/>
    <col min="7683" max="7691" width="6.7109375" style="12" customWidth="1"/>
    <col min="7692" max="7693" width="9.140625" style="12"/>
    <col min="7694" max="7694" width="9.85546875" style="12" bestFit="1" customWidth="1"/>
    <col min="7695" max="7695" width="9.140625" style="12"/>
    <col min="7696" max="7696" width="10.140625" style="12" bestFit="1" customWidth="1"/>
    <col min="7697" max="7936" width="9.140625" style="12"/>
    <col min="7937" max="7937" width="12.7109375" style="12" bestFit="1" customWidth="1"/>
    <col min="7938" max="7938" width="14.5703125" style="12" customWidth="1"/>
    <col min="7939" max="7947" width="6.7109375" style="12" customWidth="1"/>
    <col min="7948" max="7949" width="9.140625" style="12"/>
    <col min="7950" max="7950" width="9.85546875" style="12" bestFit="1" customWidth="1"/>
    <col min="7951" max="7951" width="9.140625" style="12"/>
    <col min="7952" max="7952" width="10.140625" style="12" bestFit="1" customWidth="1"/>
    <col min="7953" max="8192" width="9.140625" style="12"/>
    <col min="8193" max="8193" width="12.7109375" style="12" bestFit="1" customWidth="1"/>
    <col min="8194" max="8194" width="14.5703125" style="12" customWidth="1"/>
    <col min="8195" max="8203" width="6.7109375" style="12" customWidth="1"/>
    <col min="8204" max="8205" width="9.140625" style="12"/>
    <col min="8206" max="8206" width="9.85546875" style="12" bestFit="1" customWidth="1"/>
    <col min="8207" max="8207" width="9.140625" style="12"/>
    <col min="8208" max="8208" width="10.140625" style="12" bestFit="1" customWidth="1"/>
    <col min="8209" max="8448" width="9.140625" style="12"/>
    <col min="8449" max="8449" width="12.7109375" style="12" bestFit="1" customWidth="1"/>
    <col min="8450" max="8450" width="14.5703125" style="12" customWidth="1"/>
    <col min="8451" max="8459" width="6.7109375" style="12" customWidth="1"/>
    <col min="8460" max="8461" width="9.140625" style="12"/>
    <col min="8462" max="8462" width="9.85546875" style="12" bestFit="1" customWidth="1"/>
    <col min="8463" max="8463" width="9.140625" style="12"/>
    <col min="8464" max="8464" width="10.140625" style="12" bestFit="1" customWidth="1"/>
    <col min="8465" max="8704" width="9.140625" style="12"/>
    <col min="8705" max="8705" width="12.7109375" style="12" bestFit="1" customWidth="1"/>
    <col min="8706" max="8706" width="14.5703125" style="12" customWidth="1"/>
    <col min="8707" max="8715" width="6.7109375" style="12" customWidth="1"/>
    <col min="8716" max="8717" width="9.140625" style="12"/>
    <col min="8718" max="8718" width="9.85546875" style="12" bestFit="1" customWidth="1"/>
    <col min="8719" max="8719" width="9.140625" style="12"/>
    <col min="8720" max="8720" width="10.140625" style="12" bestFit="1" customWidth="1"/>
    <col min="8721" max="8960" width="9.140625" style="12"/>
    <col min="8961" max="8961" width="12.7109375" style="12" bestFit="1" customWidth="1"/>
    <col min="8962" max="8962" width="14.5703125" style="12" customWidth="1"/>
    <col min="8963" max="8971" width="6.7109375" style="12" customWidth="1"/>
    <col min="8972" max="8973" width="9.140625" style="12"/>
    <col min="8974" max="8974" width="9.85546875" style="12" bestFit="1" customWidth="1"/>
    <col min="8975" max="8975" width="9.140625" style="12"/>
    <col min="8976" max="8976" width="10.140625" style="12" bestFit="1" customWidth="1"/>
    <col min="8977" max="9216" width="9.140625" style="12"/>
    <col min="9217" max="9217" width="12.7109375" style="12" bestFit="1" customWidth="1"/>
    <col min="9218" max="9218" width="14.5703125" style="12" customWidth="1"/>
    <col min="9219" max="9227" width="6.7109375" style="12" customWidth="1"/>
    <col min="9228" max="9229" width="9.140625" style="12"/>
    <col min="9230" max="9230" width="9.85546875" style="12" bestFit="1" customWidth="1"/>
    <col min="9231" max="9231" width="9.140625" style="12"/>
    <col min="9232" max="9232" width="10.140625" style="12" bestFit="1" customWidth="1"/>
    <col min="9233" max="9472" width="9.140625" style="12"/>
    <col min="9473" max="9473" width="12.7109375" style="12" bestFit="1" customWidth="1"/>
    <col min="9474" max="9474" width="14.5703125" style="12" customWidth="1"/>
    <col min="9475" max="9483" width="6.7109375" style="12" customWidth="1"/>
    <col min="9484" max="9485" width="9.140625" style="12"/>
    <col min="9486" max="9486" width="9.85546875" style="12" bestFit="1" customWidth="1"/>
    <col min="9487" max="9487" width="9.140625" style="12"/>
    <col min="9488" max="9488" width="10.140625" style="12" bestFit="1" customWidth="1"/>
    <col min="9489" max="9728" width="9.140625" style="12"/>
    <col min="9729" max="9729" width="12.7109375" style="12" bestFit="1" customWidth="1"/>
    <col min="9730" max="9730" width="14.5703125" style="12" customWidth="1"/>
    <col min="9731" max="9739" width="6.7109375" style="12" customWidth="1"/>
    <col min="9740" max="9741" width="9.140625" style="12"/>
    <col min="9742" max="9742" width="9.85546875" style="12" bestFit="1" customWidth="1"/>
    <col min="9743" max="9743" width="9.140625" style="12"/>
    <col min="9744" max="9744" width="10.140625" style="12" bestFit="1" customWidth="1"/>
    <col min="9745" max="9984" width="9.140625" style="12"/>
    <col min="9985" max="9985" width="12.7109375" style="12" bestFit="1" customWidth="1"/>
    <col min="9986" max="9986" width="14.5703125" style="12" customWidth="1"/>
    <col min="9987" max="9995" width="6.7109375" style="12" customWidth="1"/>
    <col min="9996" max="9997" width="9.140625" style="12"/>
    <col min="9998" max="9998" width="9.85546875" style="12" bestFit="1" customWidth="1"/>
    <col min="9999" max="9999" width="9.140625" style="12"/>
    <col min="10000" max="10000" width="10.140625" style="12" bestFit="1" customWidth="1"/>
    <col min="10001" max="10240" width="9.140625" style="12"/>
    <col min="10241" max="10241" width="12.7109375" style="12" bestFit="1" customWidth="1"/>
    <col min="10242" max="10242" width="14.5703125" style="12" customWidth="1"/>
    <col min="10243" max="10251" width="6.7109375" style="12" customWidth="1"/>
    <col min="10252" max="10253" width="9.140625" style="12"/>
    <col min="10254" max="10254" width="9.85546875" style="12" bestFit="1" customWidth="1"/>
    <col min="10255" max="10255" width="9.140625" style="12"/>
    <col min="10256" max="10256" width="10.140625" style="12" bestFit="1" customWidth="1"/>
    <col min="10257" max="10496" width="9.140625" style="12"/>
    <col min="10497" max="10497" width="12.7109375" style="12" bestFit="1" customWidth="1"/>
    <col min="10498" max="10498" width="14.5703125" style="12" customWidth="1"/>
    <col min="10499" max="10507" width="6.7109375" style="12" customWidth="1"/>
    <col min="10508" max="10509" width="9.140625" style="12"/>
    <col min="10510" max="10510" width="9.85546875" style="12" bestFit="1" customWidth="1"/>
    <col min="10511" max="10511" width="9.140625" style="12"/>
    <col min="10512" max="10512" width="10.140625" style="12" bestFit="1" customWidth="1"/>
    <col min="10513" max="10752" width="9.140625" style="12"/>
    <col min="10753" max="10753" width="12.7109375" style="12" bestFit="1" customWidth="1"/>
    <col min="10754" max="10754" width="14.5703125" style="12" customWidth="1"/>
    <col min="10755" max="10763" width="6.7109375" style="12" customWidth="1"/>
    <col min="10764" max="10765" width="9.140625" style="12"/>
    <col min="10766" max="10766" width="9.85546875" style="12" bestFit="1" customWidth="1"/>
    <col min="10767" max="10767" width="9.140625" style="12"/>
    <col min="10768" max="10768" width="10.140625" style="12" bestFit="1" customWidth="1"/>
    <col min="10769" max="11008" width="9.140625" style="12"/>
    <col min="11009" max="11009" width="12.7109375" style="12" bestFit="1" customWidth="1"/>
    <col min="11010" max="11010" width="14.5703125" style="12" customWidth="1"/>
    <col min="11011" max="11019" width="6.7109375" style="12" customWidth="1"/>
    <col min="11020" max="11021" width="9.140625" style="12"/>
    <col min="11022" max="11022" width="9.85546875" style="12" bestFit="1" customWidth="1"/>
    <col min="11023" max="11023" width="9.140625" style="12"/>
    <col min="11024" max="11024" width="10.140625" style="12" bestFit="1" customWidth="1"/>
    <col min="11025" max="11264" width="9.140625" style="12"/>
    <col min="11265" max="11265" width="12.7109375" style="12" bestFit="1" customWidth="1"/>
    <col min="11266" max="11266" width="14.5703125" style="12" customWidth="1"/>
    <col min="11267" max="11275" width="6.7109375" style="12" customWidth="1"/>
    <col min="11276" max="11277" width="9.140625" style="12"/>
    <col min="11278" max="11278" width="9.85546875" style="12" bestFit="1" customWidth="1"/>
    <col min="11279" max="11279" width="9.140625" style="12"/>
    <col min="11280" max="11280" width="10.140625" style="12" bestFit="1" customWidth="1"/>
    <col min="11281" max="11520" width="9.140625" style="12"/>
    <col min="11521" max="11521" width="12.7109375" style="12" bestFit="1" customWidth="1"/>
    <col min="11522" max="11522" width="14.5703125" style="12" customWidth="1"/>
    <col min="11523" max="11531" width="6.7109375" style="12" customWidth="1"/>
    <col min="11532" max="11533" width="9.140625" style="12"/>
    <col min="11534" max="11534" width="9.85546875" style="12" bestFit="1" customWidth="1"/>
    <col min="11535" max="11535" width="9.140625" style="12"/>
    <col min="11536" max="11536" width="10.140625" style="12" bestFit="1" customWidth="1"/>
    <col min="11537" max="11776" width="9.140625" style="12"/>
    <col min="11777" max="11777" width="12.7109375" style="12" bestFit="1" customWidth="1"/>
    <col min="11778" max="11778" width="14.5703125" style="12" customWidth="1"/>
    <col min="11779" max="11787" width="6.7109375" style="12" customWidth="1"/>
    <col min="11788" max="11789" width="9.140625" style="12"/>
    <col min="11790" max="11790" width="9.85546875" style="12" bestFit="1" customWidth="1"/>
    <col min="11791" max="11791" width="9.140625" style="12"/>
    <col min="11792" max="11792" width="10.140625" style="12" bestFit="1" customWidth="1"/>
    <col min="11793" max="12032" width="9.140625" style="12"/>
    <col min="12033" max="12033" width="12.7109375" style="12" bestFit="1" customWidth="1"/>
    <col min="12034" max="12034" width="14.5703125" style="12" customWidth="1"/>
    <col min="12035" max="12043" width="6.7109375" style="12" customWidth="1"/>
    <col min="12044" max="12045" width="9.140625" style="12"/>
    <col min="12046" max="12046" width="9.85546875" style="12" bestFit="1" customWidth="1"/>
    <col min="12047" max="12047" width="9.140625" style="12"/>
    <col min="12048" max="12048" width="10.140625" style="12" bestFit="1" customWidth="1"/>
    <col min="12049" max="12288" width="9.140625" style="12"/>
    <col min="12289" max="12289" width="12.7109375" style="12" bestFit="1" customWidth="1"/>
    <col min="12290" max="12290" width="14.5703125" style="12" customWidth="1"/>
    <col min="12291" max="12299" width="6.7109375" style="12" customWidth="1"/>
    <col min="12300" max="12301" width="9.140625" style="12"/>
    <col min="12302" max="12302" width="9.85546875" style="12" bestFit="1" customWidth="1"/>
    <col min="12303" max="12303" width="9.140625" style="12"/>
    <col min="12304" max="12304" width="10.140625" style="12" bestFit="1" customWidth="1"/>
    <col min="12305" max="12544" width="9.140625" style="12"/>
    <col min="12545" max="12545" width="12.7109375" style="12" bestFit="1" customWidth="1"/>
    <col min="12546" max="12546" width="14.5703125" style="12" customWidth="1"/>
    <col min="12547" max="12555" width="6.7109375" style="12" customWidth="1"/>
    <col min="12556" max="12557" width="9.140625" style="12"/>
    <col min="12558" max="12558" width="9.85546875" style="12" bestFit="1" customWidth="1"/>
    <col min="12559" max="12559" width="9.140625" style="12"/>
    <col min="12560" max="12560" width="10.140625" style="12" bestFit="1" customWidth="1"/>
    <col min="12561" max="12800" width="9.140625" style="12"/>
    <col min="12801" max="12801" width="12.7109375" style="12" bestFit="1" customWidth="1"/>
    <col min="12802" max="12802" width="14.5703125" style="12" customWidth="1"/>
    <col min="12803" max="12811" width="6.7109375" style="12" customWidth="1"/>
    <col min="12812" max="12813" width="9.140625" style="12"/>
    <col min="12814" max="12814" width="9.85546875" style="12" bestFit="1" customWidth="1"/>
    <col min="12815" max="12815" width="9.140625" style="12"/>
    <col min="12816" max="12816" width="10.140625" style="12" bestFit="1" customWidth="1"/>
    <col min="12817" max="13056" width="9.140625" style="12"/>
    <col min="13057" max="13057" width="12.7109375" style="12" bestFit="1" customWidth="1"/>
    <col min="13058" max="13058" width="14.5703125" style="12" customWidth="1"/>
    <col min="13059" max="13067" width="6.7109375" style="12" customWidth="1"/>
    <col min="13068" max="13069" width="9.140625" style="12"/>
    <col min="13070" max="13070" width="9.85546875" style="12" bestFit="1" customWidth="1"/>
    <col min="13071" max="13071" width="9.140625" style="12"/>
    <col min="13072" max="13072" width="10.140625" style="12" bestFit="1" customWidth="1"/>
    <col min="13073" max="13312" width="9.140625" style="12"/>
    <col min="13313" max="13313" width="12.7109375" style="12" bestFit="1" customWidth="1"/>
    <col min="13314" max="13314" width="14.5703125" style="12" customWidth="1"/>
    <col min="13315" max="13323" width="6.7109375" style="12" customWidth="1"/>
    <col min="13324" max="13325" width="9.140625" style="12"/>
    <col min="13326" max="13326" width="9.85546875" style="12" bestFit="1" customWidth="1"/>
    <col min="13327" max="13327" width="9.140625" style="12"/>
    <col min="13328" max="13328" width="10.140625" style="12" bestFit="1" customWidth="1"/>
    <col min="13329" max="13568" width="9.140625" style="12"/>
    <col min="13569" max="13569" width="12.7109375" style="12" bestFit="1" customWidth="1"/>
    <col min="13570" max="13570" width="14.5703125" style="12" customWidth="1"/>
    <col min="13571" max="13579" width="6.7109375" style="12" customWidth="1"/>
    <col min="13580" max="13581" width="9.140625" style="12"/>
    <col min="13582" max="13582" width="9.85546875" style="12" bestFit="1" customWidth="1"/>
    <col min="13583" max="13583" width="9.140625" style="12"/>
    <col min="13584" max="13584" width="10.140625" style="12" bestFit="1" customWidth="1"/>
    <col min="13585" max="13824" width="9.140625" style="12"/>
    <col min="13825" max="13825" width="12.7109375" style="12" bestFit="1" customWidth="1"/>
    <col min="13826" max="13826" width="14.5703125" style="12" customWidth="1"/>
    <col min="13827" max="13835" width="6.7109375" style="12" customWidth="1"/>
    <col min="13836" max="13837" width="9.140625" style="12"/>
    <col min="13838" max="13838" width="9.85546875" style="12" bestFit="1" customWidth="1"/>
    <col min="13839" max="13839" width="9.140625" style="12"/>
    <col min="13840" max="13840" width="10.140625" style="12" bestFit="1" customWidth="1"/>
    <col min="13841" max="14080" width="9.140625" style="12"/>
    <col min="14081" max="14081" width="12.7109375" style="12" bestFit="1" customWidth="1"/>
    <col min="14082" max="14082" width="14.5703125" style="12" customWidth="1"/>
    <col min="14083" max="14091" width="6.7109375" style="12" customWidth="1"/>
    <col min="14092" max="14093" width="9.140625" style="12"/>
    <col min="14094" max="14094" width="9.85546875" style="12" bestFit="1" customWidth="1"/>
    <col min="14095" max="14095" width="9.140625" style="12"/>
    <col min="14096" max="14096" width="10.140625" style="12" bestFit="1" customWidth="1"/>
    <col min="14097" max="14336" width="9.140625" style="12"/>
    <col min="14337" max="14337" width="12.7109375" style="12" bestFit="1" customWidth="1"/>
    <col min="14338" max="14338" width="14.5703125" style="12" customWidth="1"/>
    <col min="14339" max="14347" width="6.7109375" style="12" customWidth="1"/>
    <col min="14348" max="14349" width="9.140625" style="12"/>
    <col min="14350" max="14350" width="9.85546875" style="12" bestFit="1" customWidth="1"/>
    <col min="14351" max="14351" width="9.140625" style="12"/>
    <col min="14352" max="14352" width="10.140625" style="12" bestFit="1" customWidth="1"/>
    <col min="14353" max="14592" width="9.140625" style="12"/>
    <col min="14593" max="14593" width="12.7109375" style="12" bestFit="1" customWidth="1"/>
    <col min="14594" max="14594" width="14.5703125" style="12" customWidth="1"/>
    <col min="14595" max="14603" width="6.7109375" style="12" customWidth="1"/>
    <col min="14604" max="14605" width="9.140625" style="12"/>
    <col min="14606" max="14606" width="9.85546875" style="12" bestFit="1" customWidth="1"/>
    <col min="14607" max="14607" width="9.140625" style="12"/>
    <col min="14608" max="14608" width="10.140625" style="12" bestFit="1" customWidth="1"/>
    <col min="14609" max="14848" width="9.140625" style="12"/>
    <col min="14849" max="14849" width="12.7109375" style="12" bestFit="1" customWidth="1"/>
    <col min="14850" max="14850" width="14.5703125" style="12" customWidth="1"/>
    <col min="14851" max="14859" width="6.7109375" style="12" customWidth="1"/>
    <col min="14860" max="14861" width="9.140625" style="12"/>
    <col min="14862" max="14862" width="9.85546875" style="12" bestFit="1" customWidth="1"/>
    <col min="14863" max="14863" width="9.140625" style="12"/>
    <col min="14864" max="14864" width="10.140625" style="12" bestFit="1" customWidth="1"/>
    <col min="14865" max="15104" width="9.140625" style="12"/>
    <col min="15105" max="15105" width="12.7109375" style="12" bestFit="1" customWidth="1"/>
    <col min="15106" max="15106" width="14.5703125" style="12" customWidth="1"/>
    <col min="15107" max="15115" width="6.7109375" style="12" customWidth="1"/>
    <col min="15116" max="15117" width="9.140625" style="12"/>
    <col min="15118" max="15118" width="9.85546875" style="12" bestFit="1" customWidth="1"/>
    <col min="15119" max="15119" width="9.140625" style="12"/>
    <col min="15120" max="15120" width="10.140625" style="12" bestFit="1" customWidth="1"/>
    <col min="15121" max="15360" width="9.140625" style="12"/>
    <col min="15361" max="15361" width="12.7109375" style="12" bestFit="1" customWidth="1"/>
    <col min="15362" max="15362" width="14.5703125" style="12" customWidth="1"/>
    <col min="15363" max="15371" width="6.7109375" style="12" customWidth="1"/>
    <col min="15372" max="15373" width="9.140625" style="12"/>
    <col min="15374" max="15374" width="9.85546875" style="12" bestFit="1" customWidth="1"/>
    <col min="15375" max="15375" width="9.140625" style="12"/>
    <col min="15376" max="15376" width="10.140625" style="12" bestFit="1" customWidth="1"/>
    <col min="15377" max="15616" width="9.140625" style="12"/>
    <col min="15617" max="15617" width="12.7109375" style="12" bestFit="1" customWidth="1"/>
    <col min="15618" max="15618" width="14.5703125" style="12" customWidth="1"/>
    <col min="15619" max="15627" width="6.7109375" style="12" customWidth="1"/>
    <col min="15628" max="15629" width="9.140625" style="12"/>
    <col min="15630" max="15630" width="9.85546875" style="12" bestFit="1" customWidth="1"/>
    <col min="15631" max="15631" width="9.140625" style="12"/>
    <col min="15632" max="15632" width="10.140625" style="12" bestFit="1" customWidth="1"/>
    <col min="15633" max="15872" width="9.140625" style="12"/>
    <col min="15873" max="15873" width="12.7109375" style="12" bestFit="1" customWidth="1"/>
    <col min="15874" max="15874" width="14.5703125" style="12" customWidth="1"/>
    <col min="15875" max="15883" width="6.7109375" style="12" customWidth="1"/>
    <col min="15884" max="15885" width="9.140625" style="12"/>
    <col min="15886" max="15886" width="9.85546875" style="12" bestFit="1" customWidth="1"/>
    <col min="15887" max="15887" width="9.140625" style="12"/>
    <col min="15888" max="15888" width="10.140625" style="12" bestFit="1" customWidth="1"/>
    <col min="15889" max="16128" width="9.140625" style="12"/>
    <col min="16129" max="16129" width="12.7109375" style="12" bestFit="1" customWidth="1"/>
    <col min="16130" max="16130" width="14.5703125" style="12" customWidth="1"/>
    <col min="16131" max="16139" width="6.7109375" style="12" customWidth="1"/>
    <col min="16140" max="16141" width="9.140625" style="12"/>
    <col min="16142" max="16142" width="9.85546875" style="12" bestFit="1" customWidth="1"/>
    <col min="16143" max="16143" width="9.140625" style="12"/>
    <col min="16144" max="16144" width="10.140625" style="12" bestFit="1" customWidth="1"/>
    <col min="16145" max="16384" width="9.140625" style="12"/>
  </cols>
  <sheetData>
    <row r="1" spans="1:22" s="71" customFormat="1" ht="37.5" customHeight="1" thickBot="1" x14ac:dyDescent="0.25">
      <c r="A1" s="86"/>
      <c r="B1" s="86"/>
      <c r="C1" s="86"/>
      <c r="D1" s="86"/>
      <c r="E1" s="86"/>
      <c r="F1" s="86"/>
      <c r="G1" s="86"/>
      <c r="H1" s="86"/>
      <c r="I1" s="86"/>
      <c r="J1" s="86"/>
      <c r="K1" s="86"/>
      <c r="L1" s="86"/>
      <c r="M1" s="86"/>
      <c r="N1" s="86"/>
      <c r="O1" s="86"/>
      <c r="P1" s="86"/>
      <c r="Q1" s="86"/>
      <c r="R1" s="151"/>
      <c r="S1" s="93"/>
      <c r="T1" s="93"/>
      <c r="U1" s="93"/>
      <c r="V1" s="93"/>
    </row>
    <row r="2" spans="1:22" s="75" customFormat="1" x14ac:dyDescent="0.2">
      <c r="A2" s="87" t="s">
        <v>178</v>
      </c>
      <c r="P2" s="88" t="s">
        <v>17</v>
      </c>
      <c r="R2" s="323" t="s">
        <v>8</v>
      </c>
    </row>
    <row r="3" spans="1:22" s="75" customFormat="1" ht="15" customHeight="1" x14ac:dyDescent="0.2">
      <c r="A3" s="89" t="e">
        <f>#REF!</f>
        <v>#REF!</v>
      </c>
      <c r="B3" s="90"/>
      <c r="C3" s="90"/>
      <c r="D3" s="90"/>
      <c r="P3" s="89" t="s">
        <v>346</v>
      </c>
      <c r="R3" s="92"/>
    </row>
    <row r="4" spans="1:22" ht="12" customHeight="1" x14ac:dyDescent="0.2">
      <c r="A4" s="2010" t="s">
        <v>42</v>
      </c>
      <c r="B4" s="2010" t="s">
        <v>11</v>
      </c>
      <c r="C4" s="136" t="s">
        <v>68</v>
      </c>
      <c r="D4" s="137"/>
      <c r="E4" s="137"/>
      <c r="F4" s="137"/>
      <c r="G4" s="121" t="s">
        <v>69</v>
      </c>
      <c r="H4" s="121"/>
      <c r="I4" s="121"/>
      <c r="J4" s="121"/>
      <c r="K4" s="2010" t="s">
        <v>21</v>
      </c>
      <c r="L4" s="120" t="s">
        <v>50</v>
      </c>
      <c r="M4" s="120"/>
      <c r="N4" s="120"/>
      <c r="O4" s="2027" t="s">
        <v>152</v>
      </c>
      <c r="P4" s="2027"/>
      <c r="Q4" s="2027"/>
      <c r="R4" s="2027"/>
      <c r="T4" s="2023" t="s">
        <v>183</v>
      </c>
      <c r="U4" s="2024"/>
    </row>
    <row r="5" spans="1:22" ht="12.6" customHeight="1" x14ac:dyDescent="0.2">
      <c r="A5" s="2022"/>
      <c r="B5" s="2022"/>
      <c r="C5" s="126" t="s">
        <v>61</v>
      </c>
      <c r="D5" s="138" t="s">
        <v>62</v>
      </c>
      <c r="E5" s="119" t="s">
        <v>86</v>
      </c>
      <c r="F5" s="119" t="s">
        <v>21</v>
      </c>
      <c r="G5" s="135" t="s">
        <v>61</v>
      </c>
      <c r="H5" s="214" t="s">
        <v>63</v>
      </c>
      <c r="I5" s="135" t="s">
        <v>87</v>
      </c>
      <c r="J5" s="135" t="s">
        <v>21</v>
      </c>
      <c r="K5" s="2022"/>
      <c r="L5" s="122" t="s">
        <v>68</v>
      </c>
      <c r="M5" s="122" t="s">
        <v>88</v>
      </c>
      <c r="N5" s="122" t="s">
        <v>9</v>
      </c>
      <c r="O5" s="122" t="s">
        <v>68</v>
      </c>
      <c r="P5" s="122" t="s">
        <v>88</v>
      </c>
      <c r="Q5" s="122" t="s">
        <v>9</v>
      </c>
      <c r="R5" s="2027" t="s">
        <v>186</v>
      </c>
      <c r="T5" s="2025"/>
      <c r="U5" s="2026"/>
    </row>
    <row r="6" spans="1:22" ht="12.6" customHeight="1" x14ac:dyDescent="0.2">
      <c r="A6" s="2011"/>
      <c r="B6" s="2011"/>
      <c r="C6" s="293" t="s">
        <v>53</v>
      </c>
      <c r="D6" s="292" t="s">
        <v>54</v>
      </c>
      <c r="E6" s="291" t="s">
        <v>55</v>
      </c>
      <c r="F6" s="291" t="s">
        <v>70</v>
      </c>
      <c r="G6" s="292" t="s">
        <v>71</v>
      </c>
      <c r="H6" s="291" t="s">
        <v>72</v>
      </c>
      <c r="I6" s="292" t="s">
        <v>73</v>
      </c>
      <c r="J6" s="292" t="s">
        <v>7</v>
      </c>
      <c r="K6" s="2011"/>
      <c r="L6" s="122" t="s">
        <v>1</v>
      </c>
      <c r="M6" s="122" t="s">
        <v>1</v>
      </c>
      <c r="N6" s="122" t="s">
        <v>1</v>
      </c>
      <c r="O6" s="122" t="s">
        <v>4</v>
      </c>
      <c r="P6" s="122" t="s">
        <v>4</v>
      </c>
      <c r="Q6" s="122" t="s">
        <v>4</v>
      </c>
      <c r="R6" s="2027"/>
      <c r="T6" s="122" t="s">
        <v>4</v>
      </c>
      <c r="U6" s="123" t="s">
        <v>186</v>
      </c>
    </row>
    <row r="7" spans="1:22" ht="13.15" customHeight="1" x14ac:dyDescent="0.2">
      <c r="A7" s="203" t="s">
        <v>351</v>
      </c>
      <c r="B7" s="204"/>
      <c r="C7" s="203"/>
      <c r="D7" s="203"/>
      <c r="E7" s="204"/>
      <c r="F7" s="203"/>
      <c r="G7" s="203"/>
      <c r="H7" s="204"/>
      <c r="I7" s="203"/>
      <c r="J7" s="203"/>
      <c r="K7" s="204"/>
      <c r="L7" s="203"/>
      <c r="M7" s="203"/>
      <c r="N7" s="204"/>
      <c r="O7" s="204"/>
      <c r="P7" s="204"/>
      <c r="Q7" s="204"/>
      <c r="R7" s="434"/>
      <c r="T7" s="108">
        <f t="shared" ref="T7:T13" si="0">IF(U7="","",SUMIF($R$7:$R$20,U7,$Q$7:$Q$20))</f>
        <v>0</v>
      </c>
      <c r="U7" s="224" t="s">
        <v>325</v>
      </c>
    </row>
    <row r="8" spans="1:22" ht="13.15" customHeight="1" x14ac:dyDescent="0.2">
      <c r="A8" s="528" t="s">
        <v>93</v>
      </c>
      <c r="B8" s="529" t="s">
        <v>92</v>
      </c>
      <c r="C8" s="273">
        <v>1.26</v>
      </c>
      <c r="D8" s="273">
        <v>1.147</v>
      </c>
      <c r="E8" s="530">
        <v>0.14000000000000001</v>
      </c>
      <c r="F8" s="273">
        <v>1</v>
      </c>
      <c r="G8" s="273">
        <v>0.28000000000000003</v>
      </c>
      <c r="H8" s="277">
        <v>0.18</v>
      </c>
      <c r="I8" s="275">
        <f>SQRT((G8^2)+(H8^2))</f>
        <v>0.33286633954186479</v>
      </c>
      <c r="J8" s="273">
        <v>3</v>
      </c>
      <c r="K8" s="277">
        <v>1</v>
      </c>
      <c r="L8" s="275">
        <f>(((C8*D8)+(((C8+D8)*2)*E8))*F8)*K8</f>
        <v>2.1191800000000001</v>
      </c>
      <c r="M8" s="275">
        <f>(((H8*C8)+(((G8*H8)/2)*2))*J8)*K8</f>
        <v>0.83160000000000001</v>
      </c>
      <c r="N8" s="275">
        <f>SUM(L8:M8)</f>
        <v>2.95078</v>
      </c>
      <c r="O8" s="275">
        <f>(((C8*D8)*E8)*F8)*K8</f>
        <v>0.20233080000000001</v>
      </c>
      <c r="P8" s="275">
        <f>((((G8*H8)/2)*C8)*J8)*K8</f>
        <v>9.5256000000000007E-2</v>
      </c>
      <c r="Q8" s="275">
        <f>SUM(O8:P8)</f>
        <v>0.29758680000000004</v>
      </c>
      <c r="R8" s="435" t="s">
        <v>326</v>
      </c>
      <c r="T8" s="108">
        <f t="shared" si="0"/>
        <v>28.085494500000003</v>
      </c>
      <c r="U8" s="225" t="s">
        <v>327</v>
      </c>
    </row>
    <row r="9" spans="1:22" ht="13.15" customHeight="1" x14ac:dyDescent="0.2">
      <c r="A9" s="528"/>
      <c r="B9" s="529" t="s">
        <v>98</v>
      </c>
      <c r="C9" s="273">
        <v>1.35</v>
      </c>
      <c r="D9" s="273">
        <v>1.31</v>
      </c>
      <c r="E9" s="530">
        <v>0.14000000000000001</v>
      </c>
      <c r="F9" s="273">
        <v>1</v>
      </c>
      <c r="G9" s="273"/>
      <c r="H9" s="277"/>
      <c r="I9" s="275">
        <f>SQRT((G9^2)+(H9^2))</f>
        <v>0</v>
      </c>
      <c r="J9" s="273"/>
      <c r="K9" s="277">
        <v>1</v>
      </c>
      <c r="L9" s="275">
        <f>(((C9*D9)+(((C9+D9)*2)*E9))*F9)*K9</f>
        <v>2.5133000000000001</v>
      </c>
      <c r="M9" s="275">
        <f>(((H9*C9)+(((G9*H9)/2)*2))*J9)*K9</f>
        <v>0</v>
      </c>
      <c r="N9" s="275">
        <f>SUM(L9:M9)</f>
        <v>2.5133000000000001</v>
      </c>
      <c r="O9" s="275">
        <f>(((C9*D9)*E9)*F9)*K9</f>
        <v>0.24759000000000006</v>
      </c>
      <c r="P9" s="275">
        <f>((((G9*H9)/2)*C9)*J9)*K9</f>
        <v>0</v>
      </c>
      <c r="Q9" s="275">
        <f>SUM(O9:P9)</f>
        <v>0.24759000000000006</v>
      </c>
      <c r="R9" s="435" t="s">
        <v>326</v>
      </c>
      <c r="T9" s="108">
        <f t="shared" si="0"/>
        <v>0</v>
      </c>
      <c r="U9" s="225" t="s">
        <v>328</v>
      </c>
    </row>
    <row r="10" spans="1:22" ht="13.15" customHeight="1" x14ac:dyDescent="0.2">
      <c r="A10" s="528"/>
      <c r="B10" s="529" t="s">
        <v>99</v>
      </c>
      <c r="C10" s="273">
        <v>1.26</v>
      </c>
      <c r="D10" s="273">
        <v>3.66</v>
      </c>
      <c r="E10" s="530">
        <v>0.14000000000000001</v>
      </c>
      <c r="F10" s="273">
        <v>1</v>
      </c>
      <c r="G10" s="273">
        <v>0.28000000000000003</v>
      </c>
      <c r="H10" s="277">
        <v>0.18</v>
      </c>
      <c r="I10" s="275">
        <f>SQRT((G10^2)+(H10^2))</f>
        <v>0.33286633954186479</v>
      </c>
      <c r="J10" s="273">
        <v>10</v>
      </c>
      <c r="K10" s="277">
        <v>1</v>
      </c>
      <c r="L10" s="384">
        <f>(((C10*D10)+(((C10+D10)*2)*E10))*F10)*K10</f>
        <v>5.9892000000000003</v>
      </c>
      <c r="M10" s="384">
        <f>(((H10*C10)+(((G10*H10)/2)*2))*J10)*K10</f>
        <v>2.7720000000000002</v>
      </c>
      <c r="N10" s="384">
        <f>SUM(L10:M10)</f>
        <v>8.7612000000000005</v>
      </c>
      <c r="O10" s="384">
        <f>(((C10*D10)*E10)*F10)*K10</f>
        <v>0.64562400000000009</v>
      </c>
      <c r="P10" s="384">
        <f>((((G10*H10)/2)*C10)*J10)*K10</f>
        <v>0.31752000000000002</v>
      </c>
      <c r="Q10" s="275">
        <f>SUM(O10:P10)</f>
        <v>0.96314400000000011</v>
      </c>
      <c r="R10" s="435" t="s">
        <v>326</v>
      </c>
      <c r="T10" s="108">
        <f t="shared" si="0"/>
        <v>0</v>
      </c>
      <c r="U10" s="225" t="s">
        <v>329</v>
      </c>
    </row>
    <row r="11" spans="1:22" ht="13.15" customHeight="1" x14ac:dyDescent="0.2">
      <c r="A11" s="528"/>
      <c r="B11" s="529" t="s">
        <v>98</v>
      </c>
      <c r="C11" s="273">
        <v>2.66</v>
      </c>
      <c r="D11" s="273">
        <v>1.26</v>
      </c>
      <c r="E11" s="530">
        <v>0.14000000000000001</v>
      </c>
      <c r="F11" s="273">
        <v>1</v>
      </c>
      <c r="G11" s="273"/>
      <c r="H11" s="277"/>
      <c r="I11" s="275">
        <f>SQRT((G11^2)+(H11^2))</f>
        <v>0</v>
      </c>
      <c r="J11" s="273"/>
      <c r="K11" s="277">
        <v>1</v>
      </c>
      <c r="L11" s="384">
        <f>(((C11*D11)+(((C11+D11)*2)*E11))*F11)*K11</f>
        <v>4.4492000000000003</v>
      </c>
      <c r="M11" s="384">
        <f>(((H11*C11)+(((G11*H11)/2)*2))*J11)*K11</f>
        <v>0</v>
      </c>
      <c r="N11" s="384">
        <f>SUM(L11:M11)</f>
        <v>4.4492000000000003</v>
      </c>
      <c r="O11" s="384">
        <f>(((C11*D11)*E11)*F11)*K11</f>
        <v>0.46922400000000009</v>
      </c>
      <c r="P11" s="384">
        <f>((((G11*H11)/2)*C11)*J11)*K11</f>
        <v>0</v>
      </c>
      <c r="Q11" s="275">
        <f>SUM(O11:P11)</f>
        <v>0.46922400000000009</v>
      </c>
      <c r="R11" s="435" t="s">
        <v>326</v>
      </c>
      <c r="T11" s="108">
        <f t="shared" si="0"/>
        <v>2.6231688000000006</v>
      </c>
      <c r="U11" s="225" t="s">
        <v>326</v>
      </c>
    </row>
    <row r="12" spans="1:22" ht="13.15" customHeight="1" x14ac:dyDescent="0.2">
      <c r="A12" s="531"/>
      <c r="B12" s="532" t="s">
        <v>100</v>
      </c>
      <c r="C12" s="383">
        <v>1.26</v>
      </c>
      <c r="D12" s="383">
        <v>2.4</v>
      </c>
      <c r="E12" s="533">
        <v>0.14000000000000001</v>
      </c>
      <c r="F12" s="383">
        <v>1</v>
      </c>
      <c r="G12" s="383">
        <v>0.28000000000000003</v>
      </c>
      <c r="H12" s="362">
        <v>0.18</v>
      </c>
      <c r="I12" s="384">
        <f>SQRT((G12^2)+(H12^2))</f>
        <v>0.33286633954186479</v>
      </c>
      <c r="J12" s="383">
        <v>7</v>
      </c>
      <c r="K12" s="362">
        <v>1</v>
      </c>
      <c r="L12" s="384">
        <f>(((C12*D12)+(((C12+D12)*2)*E12))*F12)*K12</f>
        <v>4.0488</v>
      </c>
      <c r="M12" s="384">
        <f>(((H12*C12)+(((G12*H12)/2)*2))*J12)*K12</f>
        <v>1.9403999999999999</v>
      </c>
      <c r="N12" s="384">
        <f>SUM(L12:M12)</f>
        <v>5.9892000000000003</v>
      </c>
      <c r="O12" s="384">
        <f>(((C12*D12)*E12)*F12)*K12</f>
        <v>0.42336000000000007</v>
      </c>
      <c r="P12" s="384">
        <f>((((G12*H12)/2)*C12)*J12)*K12</f>
        <v>0.22226400000000002</v>
      </c>
      <c r="Q12" s="275">
        <f>SUM(O12:P12)</f>
        <v>0.64562400000000009</v>
      </c>
      <c r="R12" s="435" t="s">
        <v>326</v>
      </c>
      <c r="T12" s="108" t="str">
        <f t="shared" si="0"/>
        <v/>
      </c>
      <c r="U12" s="224"/>
    </row>
    <row r="13" spans="1:22" ht="13.15" customHeight="1" x14ac:dyDescent="0.2">
      <c r="A13" s="203" t="s">
        <v>352</v>
      </c>
      <c r="B13" s="204"/>
      <c r="C13" s="203"/>
      <c r="D13" s="203"/>
      <c r="E13" s="204"/>
      <c r="F13" s="203"/>
      <c r="G13" s="203"/>
      <c r="H13" s="204"/>
      <c r="I13" s="203"/>
      <c r="J13" s="203"/>
      <c r="K13" s="204"/>
      <c r="L13" s="203"/>
      <c r="M13" s="203"/>
      <c r="N13" s="204"/>
      <c r="O13" s="204"/>
      <c r="P13" s="204"/>
      <c r="Q13" s="204"/>
      <c r="R13" s="436"/>
      <c r="T13" s="108" t="str">
        <f t="shared" si="0"/>
        <v/>
      </c>
      <c r="U13" s="225"/>
    </row>
    <row r="14" spans="1:22" ht="13.15" customHeight="1" x14ac:dyDescent="0.2">
      <c r="A14" s="528" t="s">
        <v>154</v>
      </c>
      <c r="B14" s="529" t="s">
        <v>92</v>
      </c>
      <c r="C14" s="273">
        <v>1.26</v>
      </c>
      <c r="D14" s="273">
        <v>2.6629999999999998</v>
      </c>
      <c r="E14" s="530">
        <v>0.1</v>
      </c>
      <c r="F14" s="273">
        <v>1</v>
      </c>
      <c r="G14" s="273">
        <v>0.28000000000000003</v>
      </c>
      <c r="H14" s="277">
        <v>0.18</v>
      </c>
      <c r="I14" s="275">
        <f>SQRT((G14^2)+(H14^2))</f>
        <v>0.33286633954186479</v>
      </c>
      <c r="J14" s="273">
        <v>7</v>
      </c>
      <c r="K14" s="277">
        <v>1</v>
      </c>
      <c r="L14" s="275">
        <f>(((C14*D14)+(((C14+D14)*2)*E14))*F14)*K14</f>
        <v>4.1399799999999995</v>
      </c>
      <c r="M14" s="275">
        <f>(((H14*C14)+(((G14*H14)/2)*2))*J14)*K14</f>
        <v>1.9403999999999999</v>
      </c>
      <c r="N14" s="275">
        <f>SUM(L14:M14)</f>
        <v>6.0803799999999999</v>
      </c>
      <c r="O14" s="275">
        <f>(((C14*D14)*E14)*F14)*K14</f>
        <v>0.335538</v>
      </c>
      <c r="P14" s="275">
        <f>((((G14*H14)/2)*C14)*J14)*K14</f>
        <v>0.22226400000000002</v>
      </c>
      <c r="Q14" s="275">
        <f>SUM(O14:P14)</f>
        <v>0.55780200000000002</v>
      </c>
      <c r="R14" s="435" t="s">
        <v>327</v>
      </c>
      <c r="T14" s="145">
        <f>SUM(T7:T13)</f>
        <v>30.708663300000005</v>
      </c>
      <c r="U14" s="440" t="str">
        <f>IF(Q21=T14,"OK","Conferir")</f>
        <v>OK</v>
      </c>
    </row>
    <row r="15" spans="1:22" ht="13.15" customHeight="1" x14ac:dyDescent="0.2">
      <c r="A15" s="528"/>
      <c r="B15" s="529" t="s">
        <v>98</v>
      </c>
      <c r="C15" s="273">
        <v>2.66</v>
      </c>
      <c r="D15" s="273">
        <v>1.26</v>
      </c>
      <c r="E15" s="530">
        <v>0.1</v>
      </c>
      <c r="F15" s="273">
        <v>1</v>
      </c>
      <c r="G15" s="273"/>
      <c r="H15" s="277"/>
      <c r="I15" s="275">
        <f>SQRT((G15^2)+(H15^2))</f>
        <v>0</v>
      </c>
      <c r="J15" s="273"/>
      <c r="K15" s="277">
        <v>1</v>
      </c>
      <c r="L15" s="275">
        <f>(((C15*D15)+(((C15+D15)*2)*E15))*F15)*K15</f>
        <v>4.1356000000000002</v>
      </c>
      <c r="M15" s="275">
        <f>(((H15*C15)+(((G15*H15)/2)*2))*J15)*K15</f>
        <v>0</v>
      </c>
      <c r="N15" s="275">
        <f>SUM(L15:M15)</f>
        <v>4.1356000000000002</v>
      </c>
      <c r="O15" s="275">
        <f>(((C15*D15)*E15)*F15)*K15</f>
        <v>0.33516000000000007</v>
      </c>
      <c r="P15" s="275">
        <f>((((G15*H15)/2)*C15)*J15)*K15</f>
        <v>0</v>
      </c>
      <c r="Q15" s="275">
        <f>SUM(O15:P15)</f>
        <v>0.33516000000000007</v>
      </c>
      <c r="R15" s="435" t="s">
        <v>327</v>
      </c>
      <c r="T15" s="395"/>
      <c r="U15" s="395"/>
    </row>
    <row r="16" spans="1:22" ht="13.15" customHeight="1" x14ac:dyDescent="0.2">
      <c r="A16" s="528"/>
      <c r="B16" s="529" t="s">
        <v>99</v>
      </c>
      <c r="C16" s="273">
        <v>1.26</v>
      </c>
      <c r="D16" s="273">
        <v>2.33</v>
      </c>
      <c r="E16" s="530">
        <v>0.1</v>
      </c>
      <c r="F16" s="273">
        <v>1</v>
      </c>
      <c r="G16" s="273">
        <v>0.28000000000000003</v>
      </c>
      <c r="H16" s="277">
        <v>0.18124999999999999</v>
      </c>
      <c r="I16" s="275">
        <f>SQRT((G16^2)+(H16^2))</f>
        <v>0.33354394388146219</v>
      </c>
      <c r="J16" s="273">
        <v>7</v>
      </c>
      <c r="K16" s="277">
        <v>1</v>
      </c>
      <c r="L16" s="275">
        <f>(((C16*D16)+(((C16+D16)*2)*E16))*F16)*K16</f>
        <v>3.6537999999999999</v>
      </c>
      <c r="M16" s="275">
        <f>(((H16*C16)+(((G16*H16)/2)*2))*J16)*K16</f>
        <v>1.953875</v>
      </c>
      <c r="N16" s="275">
        <f>SUM(L16:M16)</f>
        <v>5.6076750000000004</v>
      </c>
      <c r="O16" s="275">
        <f>(((C16*D16)*E16)*F16)*K16</f>
        <v>0.29358000000000001</v>
      </c>
      <c r="P16" s="275">
        <f>((((G16*H16)/2)*C16)*J16)*K16</f>
        <v>0.22380749999999999</v>
      </c>
      <c r="Q16" s="275">
        <f>SUM(O16:P16)</f>
        <v>0.5173875</v>
      </c>
      <c r="R16" s="435" t="s">
        <v>327</v>
      </c>
    </row>
    <row r="17" spans="1:20" ht="13.15" customHeight="1" x14ac:dyDescent="0.2">
      <c r="A17" s="203" t="s">
        <v>353</v>
      </c>
      <c r="B17" s="204"/>
      <c r="C17" s="203"/>
      <c r="D17" s="203"/>
      <c r="E17" s="204"/>
      <c r="F17" s="204"/>
      <c r="G17" s="204"/>
      <c r="H17" s="204"/>
      <c r="I17" s="203"/>
      <c r="J17" s="203"/>
      <c r="K17" s="204"/>
      <c r="L17" s="203"/>
      <c r="M17" s="203"/>
      <c r="N17" s="203"/>
      <c r="O17" s="203"/>
      <c r="P17" s="203"/>
      <c r="Q17" s="203"/>
      <c r="R17" s="436"/>
    </row>
    <row r="18" spans="1:20" ht="13.15" customHeight="1" x14ac:dyDescent="0.2">
      <c r="A18" s="528" t="s">
        <v>94</v>
      </c>
      <c r="B18" s="529" t="s">
        <v>92</v>
      </c>
      <c r="C18" s="273">
        <v>1.26</v>
      </c>
      <c r="D18" s="273">
        <v>2.6629999999999998</v>
      </c>
      <c r="E18" s="530">
        <v>0.1</v>
      </c>
      <c r="F18" s="273">
        <v>1</v>
      </c>
      <c r="G18" s="273">
        <v>0.28000000000000003</v>
      </c>
      <c r="H18" s="277">
        <v>0.18</v>
      </c>
      <c r="I18" s="275">
        <f>SQRT((G18^2)+(H18^2))</f>
        <v>0.33286633954186479</v>
      </c>
      <c r="J18" s="273">
        <v>7</v>
      </c>
      <c r="K18" s="277">
        <v>19</v>
      </c>
      <c r="L18" s="275">
        <f>(((C18*D18)+(((C18+D18)*2)*E18))*F18)*K18</f>
        <v>78.65961999999999</v>
      </c>
      <c r="M18" s="275">
        <f>(((H18*C18)+(((G18*H18)/2)*2))*J18)*K18</f>
        <v>36.867599999999996</v>
      </c>
      <c r="N18" s="275">
        <f>SUM(L18:M18)</f>
        <v>115.52721999999999</v>
      </c>
      <c r="O18" s="275">
        <f>(((C18*D18)*E18)*F18)*K18</f>
        <v>6.3752219999999999</v>
      </c>
      <c r="P18" s="275">
        <f>((((G18*H18)/2)*C18)*J18)*K18</f>
        <v>4.2230160000000003</v>
      </c>
      <c r="Q18" s="275">
        <f>SUM(O18:P18)</f>
        <v>10.598238</v>
      </c>
      <c r="R18" s="435" t="s">
        <v>327</v>
      </c>
    </row>
    <row r="19" spans="1:20" ht="13.15" customHeight="1" x14ac:dyDescent="0.2">
      <c r="A19" s="528"/>
      <c r="B19" s="529" t="s">
        <v>98</v>
      </c>
      <c r="C19" s="273">
        <v>2.66</v>
      </c>
      <c r="D19" s="273">
        <v>1.26</v>
      </c>
      <c r="E19" s="530">
        <v>0.1</v>
      </c>
      <c r="F19" s="273">
        <v>1</v>
      </c>
      <c r="G19" s="273"/>
      <c r="H19" s="277"/>
      <c r="I19" s="275">
        <f>SQRT((G19^2)+(H19^2))</f>
        <v>0</v>
      </c>
      <c r="J19" s="273"/>
      <c r="K19" s="277">
        <v>19</v>
      </c>
      <c r="L19" s="275">
        <f>(((C19*D19)+(((C19+D19)*2)*E19))*F19)*K19</f>
        <v>78.576400000000007</v>
      </c>
      <c r="M19" s="275">
        <f>(((H19*C19)+(((G19*H19)/2)*2))*J19)*K19</f>
        <v>0</v>
      </c>
      <c r="N19" s="275">
        <f>SUM(L19:M19)</f>
        <v>78.576400000000007</v>
      </c>
      <c r="O19" s="275">
        <f>(((C19*D19)*E19)*F19)*K19</f>
        <v>6.3680400000000015</v>
      </c>
      <c r="P19" s="275">
        <f>((((G19*H19)/2)*C19)*J19)*K19</f>
        <v>0</v>
      </c>
      <c r="Q19" s="275">
        <f>SUM(O19:P19)</f>
        <v>6.3680400000000015</v>
      </c>
      <c r="R19" s="435" t="s">
        <v>327</v>
      </c>
    </row>
    <row r="20" spans="1:20" ht="13.15" customHeight="1" thickBot="1" x14ac:dyDescent="0.25">
      <c r="A20" s="528"/>
      <c r="B20" s="529" t="s">
        <v>99</v>
      </c>
      <c r="C20" s="273">
        <v>1.26</v>
      </c>
      <c r="D20" s="273">
        <v>2.33</v>
      </c>
      <c r="E20" s="530">
        <v>0.1</v>
      </c>
      <c r="F20" s="273">
        <v>1</v>
      </c>
      <c r="G20" s="273">
        <v>0.28999999999999998</v>
      </c>
      <c r="H20" s="277">
        <v>0.17</v>
      </c>
      <c r="I20" s="275">
        <f>SQRT((G20^2)+(H20^2))</f>
        <v>0.33615472627943221</v>
      </c>
      <c r="J20" s="273">
        <v>7</v>
      </c>
      <c r="K20" s="277">
        <v>19</v>
      </c>
      <c r="L20" s="275">
        <f>(((C20*D20)+(((C20+D20)*2)*E20))*F20)*K20</f>
        <v>69.422200000000004</v>
      </c>
      <c r="M20" s="275">
        <f>(((H20*C20)+(((G20*H20)/2)*2))*J20)*K20</f>
        <v>35.045500000000004</v>
      </c>
      <c r="N20" s="275">
        <f>SUM(L20:M20)</f>
        <v>104.46770000000001</v>
      </c>
      <c r="O20" s="275">
        <f>(((C20*D20)*E20)*F20)*K20</f>
        <v>5.5780200000000004</v>
      </c>
      <c r="P20" s="275">
        <f>((((G20*H20)/2)*C20)*J20)*K20</f>
        <v>4.1308470000000002</v>
      </c>
      <c r="Q20" s="275">
        <f>SUM(O20:P20)</f>
        <v>9.7088670000000015</v>
      </c>
      <c r="R20" s="437" t="s">
        <v>327</v>
      </c>
    </row>
    <row r="21" spans="1:20" ht="13.15" customHeight="1" thickTop="1" thickBot="1" x14ac:dyDescent="0.25">
      <c r="A21" s="394"/>
      <c r="B21" s="394" t="s">
        <v>22</v>
      </c>
      <c r="C21" s="394"/>
      <c r="D21" s="394"/>
      <c r="E21" s="394"/>
      <c r="F21" s="394"/>
      <c r="G21" s="394"/>
      <c r="H21" s="394"/>
      <c r="I21" s="394"/>
      <c r="J21" s="394"/>
      <c r="K21" s="394"/>
      <c r="L21" s="394"/>
      <c r="M21" s="394"/>
      <c r="N21" s="393">
        <f>SUM(N7:N20)</f>
        <v>339.05865499999999</v>
      </c>
      <c r="O21" s="393"/>
      <c r="P21" s="393"/>
      <c r="Q21" s="393">
        <f>SUM(Q7:Q20)</f>
        <v>30.708663300000005</v>
      </c>
      <c r="R21" s="438"/>
    </row>
    <row r="22" spans="1:20" ht="13.15" customHeight="1" thickTop="1" thickBot="1" x14ac:dyDescent="0.25">
      <c r="A22" s="242"/>
      <c r="B22" s="242" t="s">
        <v>76</v>
      </c>
      <c r="C22" s="242"/>
      <c r="D22" s="242"/>
      <c r="E22" s="242"/>
      <c r="F22" s="242"/>
      <c r="G22" s="242"/>
      <c r="H22" s="242"/>
      <c r="I22" s="242"/>
      <c r="J22" s="242"/>
      <c r="K22" s="242"/>
      <c r="L22" s="242"/>
      <c r="M22" s="242"/>
      <c r="N22" s="243"/>
      <c r="O22" s="242"/>
      <c r="P22" s="242"/>
      <c r="Q22" s="243"/>
      <c r="R22" s="439"/>
    </row>
    <row r="23" spans="1:20" ht="13.15" customHeight="1" thickTop="1" thickBot="1" x14ac:dyDescent="0.25">
      <c r="A23" s="441"/>
      <c r="B23" s="441"/>
      <c r="C23" s="441"/>
      <c r="D23" s="441"/>
      <c r="E23" s="441"/>
      <c r="F23" s="441"/>
      <c r="G23" s="441"/>
      <c r="H23" s="441"/>
      <c r="I23" s="441"/>
      <c r="J23" s="441"/>
      <c r="K23" s="441"/>
      <c r="L23" s="441"/>
      <c r="M23" s="441"/>
      <c r="N23" s="442"/>
      <c r="O23" s="441"/>
      <c r="P23" s="441"/>
      <c r="Q23" s="442"/>
      <c r="R23" s="443"/>
    </row>
    <row r="24" spans="1:20" ht="13.15" customHeight="1" thickTop="1" thickBot="1" x14ac:dyDescent="0.25">
      <c r="A24" s="324"/>
      <c r="B24" s="242"/>
      <c r="C24" s="242"/>
      <c r="D24" s="242"/>
      <c r="E24" s="242"/>
      <c r="F24" s="242"/>
      <c r="G24" s="242"/>
      <c r="H24" s="242"/>
      <c r="I24" s="242"/>
      <c r="J24" s="243" t="s">
        <v>190</v>
      </c>
      <c r="K24" s="242"/>
      <c r="L24" s="244"/>
      <c r="M24" s="243"/>
      <c r="N24" s="243">
        <f>SUM(N8:N12)</f>
        <v>24.663680000000003</v>
      </c>
      <c r="O24" s="242" t="s">
        <v>14</v>
      </c>
      <c r="P24" s="242"/>
      <c r="Q24" s="242"/>
      <c r="R24" s="439"/>
    </row>
    <row r="25" spans="1:20" ht="13.15" customHeight="1" thickTop="1" x14ac:dyDescent="0.2">
      <c r="A25" s="114"/>
      <c r="B25" s="114"/>
      <c r="C25" s="114"/>
      <c r="D25" s="114"/>
      <c r="E25" s="114"/>
      <c r="F25" s="114"/>
      <c r="G25" s="114"/>
      <c r="H25" s="114"/>
      <c r="I25" s="114"/>
      <c r="J25" s="114"/>
      <c r="K25" s="114"/>
      <c r="L25" s="114"/>
      <c r="M25" s="114"/>
      <c r="N25" s="115"/>
      <c r="O25" s="116"/>
      <c r="P25" s="116"/>
      <c r="Q25" s="115"/>
      <c r="R25" s="200"/>
    </row>
    <row r="26" spans="1:20" ht="13.15" customHeight="1" x14ac:dyDescent="0.2">
      <c r="B26" s="28" t="s">
        <v>74</v>
      </c>
      <c r="N26" s="27"/>
      <c r="P26" s="27"/>
    </row>
    <row r="27" spans="1:20" ht="14.1" customHeight="1" x14ac:dyDescent="0.2">
      <c r="B27" s="28"/>
      <c r="L27" s="1964"/>
      <c r="M27" s="1964"/>
      <c r="T27" s="12"/>
    </row>
    <row r="28" spans="1:20" ht="13.9" customHeight="1" x14ac:dyDescent="0.2">
      <c r="A28" s="29"/>
      <c r="B28" s="29"/>
      <c r="N28" s="27"/>
    </row>
    <row r="29" spans="1:20" ht="14.1" customHeight="1" x14ac:dyDescent="0.2">
      <c r="A29" s="29"/>
      <c r="E29" s="30" t="s">
        <v>71</v>
      </c>
      <c r="H29" s="26" t="s">
        <v>55</v>
      </c>
    </row>
    <row r="30" spans="1:20" ht="14.1" customHeight="1" x14ac:dyDescent="0.2"/>
    <row r="31" spans="1:20" ht="14.1" customHeight="1" thickBot="1" x14ac:dyDescent="0.25">
      <c r="F31" s="31"/>
      <c r="G31" s="31"/>
      <c r="H31" s="31"/>
    </row>
    <row r="32" spans="1:20" x14ac:dyDescent="0.2">
      <c r="E32" s="32"/>
    </row>
    <row r="33" spans="1:18" ht="13.5" thickBot="1" x14ac:dyDescent="0.25">
      <c r="E33" s="33"/>
      <c r="G33" s="31"/>
      <c r="H33" s="31"/>
    </row>
    <row r="34" spans="1:18" x14ac:dyDescent="0.2">
      <c r="C34" s="1965" t="s">
        <v>72</v>
      </c>
      <c r="D34" s="32"/>
    </row>
    <row r="35" spans="1:18" ht="13.5" thickBot="1" x14ac:dyDescent="0.25">
      <c r="C35" s="1966"/>
      <c r="D35" s="33"/>
    </row>
    <row r="36" spans="1:18" ht="20.100000000000001" customHeight="1" x14ac:dyDescent="0.2"/>
    <row r="37" spans="1:18" ht="20.100000000000001" customHeight="1" thickBot="1" x14ac:dyDescent="0.25">
      <c r="C37" s="31"/>
      <c r="D37" s="31"/>
      <c r="F37" s="30" t="s">
        <v>54</v>
      </c>
    </row>
    <row r="40" spans="1:18" x14ac:dyDescent="0.2">
      <c r="A40" s="19"/>
      <c r="B40" s="19"/>
      <c r="C40" s="19"/>
      <c r="D40" s="19"/>
      <c r="E40" s="19"/>
      <c r="F40" s="19"/>
      <c r="G40" s="19"/>
      <c r="H40" s="19"/>
      <c r="I40" s="19"/>
      <c r="J40" s="19"/>
      <c r="K40" s="19"/>
      <c r="L40" s="19"/>
      <c r="M40" s="19"/>
      <c r="N40" s="19"/>
      <c r="O40" s="19"/>
      <c r="P40" s="19"/>
      <c r="Q40" s="19"/>
      <c r="R40" s="201"/>
    </row>
    <row r="43" spans="1:18" x14ac:dyDescent="0.2">
      <c r="L43" s="27"/>
    </row>
  </sheetData>
  <mergeCells count="8">
    <mergeCell ref="A4:A6"/>
    <mergeCell ref="B4:B6"/>
    <mergeCell ref="T4:U5"/>
    <mergeCell ref="L27:M27"/>
    <mergeCell ref="C34:C35"/>
    <mergeCell ref="R5:R6"/>
    <mergeCell ref="O4:R4"/>
    <mergeCell ref="K4:K6"/>
  </mergeCells>
  <dataValidations disablePrompts="1" count="1">
    <dataValidation type="list" allowBlank="1" showInputMessage="1" showErrorMessage="1" sqref="L7 L17 L13 R8:R20" xr:uid="{00000000-0002-0000-2300-000000000000}">
      <formula1>$U$7:$U$13</formula1>
    </dataValidation>
  </dataValidations>
  <printOptions horizontalCentered="1"/>
  <pageMargins left="0.19685039370078741" right="0.19685039370078741" top="0.39370078740157483" bottom="0.39370078740157483" header="0.51181102362204722" footer="0.19685039370078741"/>
  <pageSetup paperSize="9" scale="78" orientation="landscape" r:id="rId1"/>
  <headerFooter alignWithMargins="0">
    <oddFooter>&amp;L&amp;8&amp;F - &amp;A&amp;R&amp;8&amp;P / &amp;N</oddFooter>
  </headerFooter>
  <drawing r:id="rId2"/>
  <legacy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Planilha37">
    <tabColor theme="4" tint="0.39997558519241921"/>
    <pageSetUpPr fitToPage="1"/>
  </sheetPr>
  <dimension ref="A1:O41"/>
  <sheetViews>
    <sheetView showGridLines="0" workbookViewId="0">
      <pane ySplit="6" topLeftCell="A7" activePane="bottomLeft" state="frozen"/>
      <selection activeCell="A4" sqref="A4:R6"/>
      <selection pane="bottomLeft" activeCell="A4" sqref="A4:R6"/>
    </sheetView>
  </sheetViews>
  <sheetFormatPr defaultRowHeight="12.75" x14ac:dyDescent="0.2"/>
  <cols>
    <col min="1" max="1" width="18.140625" customWidth="1"/>
    <col min="2" max="2" width="12.28515625" customWidth="1"/>
    <col min="3" max="3" width="10.7109375" customWidth="1"/>
    <col min="4" max="4" width="10.28515625" customWidth="1"/>
    <col min="6" max="6" width="9" customWidth="1"/>
    <col min="7" max="7" width="14.42578125" customWidth="1"/>
    <col min="9" max="9" width="18.140625" customWidth="1"/>
    <col min="10" max="10" width="12.28515625" customWidth="1"/>
    <col min="11" max="11" width="10.7109375" customWidth="1"/>
    <col min="12" max="12" width="10.28515625" customWidth="1"/>
    <col min="15" max="15" width="14.42578125" customWidth="1"/>
  </cols>
  <sheetData>
    <row r="1" spans="1:15" s="79" customFormat="1" ht="30" customHeight="1" thickBot="1" x14ac:dyDescent="0.25">
      <c r="A1" s="474"/>
      <c r="B1" s="78"/>
      <c r="C1" s="78"/>
      <c r="D1" s="78"/>
      <c r="E1" s="117"/>
      <c r="F1" s="117"/>
      <c r="G1" s="117"/>
    </row>
    <row r="2" spans="1:15" s="90" customFormat="1" ht="13.15" customHeight="1" x14ac:dyDescent="0.2">
      <c r="A2" s="345" t="s">
        <v>178</v>
      </c>
      <c r="B2" s="343"/>
      <c r="C2" s="343"/>
      <c r="D2" s="343"/>
      <c r="E2" s="347"/>
      <c r="F2" s="347"/>
      <c r="G2" s="347"/>
      <c r="H2" s="343"/>
      <c r="I2" s="343"/>
      <c r="J2" s="343"/>
      <c r="K2" s="343"/>
      <c r="L2" s="342" t="s">
        <v>17</v>
      </c>
      <c r="M2" s="348"/>
      <c r="N2" s="342" t="s">
        <v>8</v>
      </c>
      <c r="O2" s="348"/>
    </row>
    <row r="3" spans="1:15" s="90" customFormat="1" ht="13.15" customHeight="1" x14ac:dyDescent="0.2">
      <c r="A3" s="139" t="e">
        <f>#REF!</f>
        <v>#REF!</v>
      </c>
      <c r="B3" s="140"/>
      <c r="C3" s="140"/>
      <c r="D3" s="140"/>
      <c r="E3" s="349"/>
      <c r="F3" s="349"/>
      <c r="G3" s="349"/>
      <c r="H3" s="140"/>
      <c r="J3" s="140"/>
      <c r="L3" s="139" t="s">
        <v>346</v>
      </c>
      <c r="M3" s="140"/>
      <c r="N3" s="2028"/>
      <c r="O3" s="2028"/>
    </row>
    <row r="4" spans="1:15" s="74" customFormat="1" ht="6" customHeight="1" thickBot="1" x14ac:dyDescent="0.3">
      <c r="A4" s="80"/>
      <c r="B4" s="80"/>
      <c r="C4" s="81"/>
      <c r="D4" s="80"/>
      <c r="E4" s="118"/>
      <c r="F4" s="118"/>
      <c r="G4" s="118"/>
      <c r="H4" s="82"/>
      <c r="I4" s="82"/>
      <c r="J4" s="83"/>
      <c r="K4" s="83"/>
      <c r="L4" s="83"/>
      <c r="M4" s="83"/>
      <c r="N4" s="83"/>
      <c r="O4" s="83"/>
    </row>
    <row r="5" spans="1:15" s="444" customFormat="1" ht="32.25" customHeight="1" thickBot="1" x14ac:dyDescent="0.25">
      <c r="A5" s="2029" t="s">
        <v>143</v>
      </c>
      <c r="B5" s="2030"/>
      <c r="C5" s="2030"/>
      <c r="D5" s="2030"/>
      <c r="E5" s="2030"/>
      <c r="F5" s="2030"/>
      <c r="G5" s="2031"/>
      <c r="I5" s="2029" t="s">
        <v>151</v>
      </c>
      <c r="J5" s="2030"/>
      <c r="K5" s="2030"/>
      <c r="L5" s="2030"/>
      <c r="M5" s="2030"/>
      <c r="N5" s="2030"/>
      <c r="O5" s="2031"/>
    </row>
    <row r="6" spans="1:15" s="444" customFormat="1" ht="24" customHeight="1" thickBot="1" x14ac:dyDescent="0.25">
      <c r="A6" s="445" t="s">
        <v>94</v>
      </c>
      <c r="B6" s="446" t="s">
        <v>113</v>
      </c>
      <c r="C6" s="446" t="s">
        <v>110</v>
      </c>
      <c r="D6" s="446" t="s">
        <v>77</v>
      </c>
      <c r="E6" s="446" t="s">
        <v>114</v>
      </c>
      <c r="F6" s="446" t="s">
        <v>123</v>
      </c>
      <c r="G6" s="447" t="s">
        <v>115</v>
      </c>
      <c r="H6" s="448"/>
      <c r="I6" s="445" t="s">
        <v>94</v>
      </c>
      <c r="J6" s="446" t="s">
        <v>113</v>
      </c>
      <c r="K6" s="446" t="s">
        <v>110</v>
      </c>
      <c r="L6" s="446" t="s">
        <v>77</v>
      </c>
      <c r="M6" s="446" t="s">
        <v>114</v>
      </c>
      <c r="N6" s="446" t="s">
        <v>123</v>
      </c>
      <c r="O6" s="447" t="s">
        <v>115</v>
      </c>
    </row>
    <row r="7" spans="1:15" s="444" customFormat="1" ht="12" x14ac:dyDescent="0.2">
      <c r="A7" s="449" t="s">
        <v>111</v>
      </c>
      <c r="B7" s="450" t="s">
        <v>119</v>
      </c>
      <c r="C7" s="451">
        <v>335</v>
      </c>
      <c r="D7" s="452" t="e">
        <f>(SUM(#REF!)/21)</f>
        <v>#REF!</v>
      </c>
      <c r="E7" s="453" t="e">
        <f>C7/D7</f>
        <v>#REF!</v>
      </c>
      <c r="F7" s="454">
        <v>0.03</v>
      </c>
      <c r="G7" s="455" t="e">
        <f t="shared" ref="G7:G17" si="0">E7*(1+F7)</f>
        <v>#REF!</v>
      </c>
      <c r="I7" s="449" t="s">
        <v>111</v>
      </c>
      <c r="J7" s="450" t="s">
        <v>119</v>
      </c>
      <c r="K7" s="451">
        <v>335</v>
      </c>
      <c r="L7" s="452" t="e">
        <f>SUM(#REF!)/21</f>
        <v>#REF!</v>
      </c>
      <c r="M7" s="453" t="e">
        <f>K7/L7</f>
        <v>#REF!</v>
      </c>
      <c r="N7" s="454">
        <v>0.03</v>
      </c>
      <c r="O7" s="455" t="e">
        <f t="shared" ref="O7:O17" si="1">M7*(1+N7)</f>
        <v>#REF!</v>
      </c>
    </row>
    <row r="8" spans="1:15" s="444" customFormat="1" ht="12" x14ac:dyDescent="0.2">
      <c r="A8" s="456" t="s">
        <v>111</v>
      </c>
      <c r="B8" s="457" t="s">
        <v>120</v>
      </c>
      <c r="C8" s="458">
        <v>4</v>
      </c>
      <c r="D8" s="452" t="e">
        <f>$D$7</f>
        <v>#REF!</v>
      </c>
      <c r="E8" s="459" t="e">
        <f>C8/D8</f>
        <v>#REF!</v>
      </c>
      <c r="F8" s="460">
        <v>0.03</v>
      </c>
      <c r="G8" s="461" t="e">
        <f t="shared" si="0"/>
        <v>#REF!</v>
      </c>
      <c r="I8" s="456" t="s">
        <v>111</v>
      </c>
      <c r="J8" s="457" t="s">
        <v>120</v>
      </c>
      <c r="K8" s="458">
        <v>4</v>
      </c>
      <c r="L8" s="452" t="e">
        <f>$D$7</f>
        <v>#REF!</v>
      </c>
      <c r="M8" s="459" t="e">
        <f>K8/L8</f>
        <v>#REF!</v>
      </c>
      <c r="N8" s="460">
        <v>0.03</v>
      </c>
      <c r="O8" s="461" t="e">
        <f t="shared" si="1"/>
        <v>#REF!</v>
      </c>
    </row>
    <row r="9" spans="1:15" s="444" customFormat="1" ht="12" x14ac:dyDescent="0.2">
      <c r="A9" s="456" t="s">
        <v>111</v>
      </c>
      <c r="B9" s="457" t="s">
        <v>121</v>
      </c>
      <c r="C9" s="458">
        <v>951</v>
      </c>
      <c r="D9" s="452" t="e">
        <f t="shared" ref="D9:D17" si="2">$D$7</f>
        <v>#REF!</v>
      </c>
      <c r="E9" s="459" t="e">
        <f t="shared" ref="E9:E17" si="3">C9/D9</f>
        <v>#REF!</v>
      </c>
      <c r="F9" s="460">
        <v>0.03</v>
      </c>
      <c r="G9" s="461" t="e">
        <f t="shared" si="0"/>
        <v>#REF!</v>
      </c>
      <c r="I9" s="456" t="s">
        <v>111</v>
      </c>
      <c r="J9" s="457" t="s">
        <v>121</v>
      </c>
      <c r="K9" s="458">
        <v>951</v>
      </c>
      <c r="L9" s="452" t="e">
        <f t="shared" ref="L9:L17" si="4">$D$7</f>
        <v>#REF!</v>
      </c>
      <c r="M9" s="459" t="e">
        <f t="shared" ref="M9:M17" si="5">K9/L9</f>
        <v>#REF!</v>
      </c>
      <c r="N9" s="460">
        <v>0.03</v>
      </c>
      <c r="O9" s="461" t="e">
        <f t="shared" si="1"/>
        <v>#REF!</v>
      </c>
    </row>
    <row r="10" spans="1:15" s="444" customFormat="1" ht="12" x14ac:dyDescent="0.2">
      <c r="A10" s="456" t="s">
        <v>111</v>
      </c>
      <c r="B10" s="457" t="s">
        <v>118</v>
      </c>
      <c r="C10" s="458">
        <v>3125</v>
      </c>
      <c r="D10" s="452" t="e">
        <f t="shared" si="2"/>
        <v>#REF!</v>
      </c>
      <c r="E10" s="459" t="e">
        <f t="shared" si="3"/>
        <v>#REF!</v>
      </c>
      <c r="F10" s="460">
        <v>0.03</v>
      </c>
      <c r="G10" s="461" t="e">
        <f t="shared" si="0"/>
        <v>#REF!</v>
      </c>
      <c r="I10" s="456" t="s">
        <v>111</v>
      </c>
      <c r="J10" s="457" t="s">
        <v>118</v>
      </c>
      <c r="K10" s="458">
        <v>3125</v>
      </c>
      <c r="L10" s="452" t="e">
        <f t="shared" si="4"/>
        <v>#REF!</v>
      </c>
      <c r="M10" s="459" t="e">
        <f t="shared" si="5"/>
        <v>#REF!</v>
      </c>
      <c r="N10" s="460">
        <v>0.03</v>
      </c>
      <c r="O10" s="461" t="e">
        <f t="shared" si="1"/>
        <v>#REF!</v>
      </c>
    </row>
    <row r="11" spans="1:15" s="444" customFormat="1" ht="12" x14ac:dyDescent="0.2">
      <c r="A11" s="456" t="s">
        <v>111</v>
      </c>
      <c r="B11" s="457" t="s">
        <v>117</v>
      </c>
      <c r="C11" s="458">
        <v>6608</v>
      </c>
      <c r="D11" s="452" t="e">
        <f t="shared" si="2"/>
        <v>#REF!</v>
      </c>
      <c r="E11" s="459" t="e">
        <f t="shared" si="3"/>
        <v>#REF!</v>
      </c>
      <c r="F11" s="460">
        <v>0.03</v>
      </c>
      <c r="G11" s="461" t="e">
        <f t="shared" si="0"/>
        <v>#REF!</v>
      </c>
      <c r="I11" s="456" t="s">
        <v>111</v>
      </c>
      <c r="J11" s="457" t="s">
        <v>117</v>
      </c>
      <c r="K11" s="458">
        <v>6608</v>
      </c>
      <c r="L11" s="452" t="e">
        <f t="shared" si="4"/>
        <v>#REF!</v>
      </c>
      <c r="M11" s="459" t="e">
        <f t="shared" si="5"/>
        <v>#REF!</v>
      </c>
      <c r="N11" s="460">
        <v>0.03</v>
      </c>
      <c r="O11" s="461" t="e">
        <f t="shared" si="1"/>
        <v>#REF!</v>
      </c>
    </row>
    <row r="12" spans="1:15" s="444" customFormat="1" ht="12" x14ac:dyDescent="0.2">
      <c r="A12" s="456" t="s">
        <v>111</v>
      </c>
      <c r="B12" s="457" t="s">
        <v>122</v>
      </c>
      <c r="C12" s="458">
        <v>479</v>
      </c>
      <c r="D12" s="452" t="e">
        <f t="shared" si="2"/>
        <v>#REF!</v>
      </c>
      <c r="E12" s="459" t="e">
        <f t="shared" si="3"/>
        <v>#REF!</v>
      </c>
      <c r="F12" s="460">
        <v>0.03</v>
      </c>
      <c r="G12" s="461" t="e">
        <f t="shared" si="0"/>
        <v>#REF!</v>
      </c>
      <c r="I12" s="456" t="s">
        <v>111</v>
      </c>
      <c r="J12" s="457" t="s">
        <v>122</v>
      </c>
      <c r="K12" s="458">
        <v>479</v>
      </c>
      <c r="L12" s="452" t="e">
        <f t="shared" si="4"/>
        <v>#REF!</v>
      </c>
      <c r="M12" s="459" t="e">
        <f t="shared" si="5"/>
        <v>#REF!</v>
      </c>
      <c r="N12" s="460">
        <v>0.03</v>
      </c>
      <c r="O12" s="461" t="e">
        <f t="shared" si="1"/>
        <v>#REF!</v>
      </c>
    </row>
    <row r="13" spans="1:15" s="444" customFormat="1" ht="12" x14ac:dyDescent="0.2">
      <c r="A13" s="456" t="s">
        <v>112</v>
      </c>
      <c r="B13" s="457" t="s">
        <v>119</v>
      </c>
      <c r="C13" s="458">
        <v>2</v>
      </c>
      <c r="D13" s="462" t="e">
        <f t="shared" si="2"/>
        <v>#REF!</v>
      </c>
      <c r="E13" s="459" t="e">
        <f t="shared" si="3"/>
        <v>#REF!</v>
      </c>
      <c r="F13" s="460">
        <v>0.05</v>
      </c>
      <c r="G13" s="461" t="e">
        <f t="shared" si="0"/>
        <v>#REF!</v>
      </c>
      <c r="I13" s="456" t="s">
        <v>112</v>
      </c>
      <c r="J13" s="457" t="s">
        <v>119</v>
      </c>
      <c r="K13" s="458">
        <v>2</v>
      </c>
      <c r="L13" s="462" t="e">
        <f t="shared" si="4"/>
        <v>#REF!</v>
      </c>
      <c r="M13" s="459" t="e">
        <f t="shared" si="5"/>
        <v>#REF!</v>
      </c>
      <c r="N13" s="460">
        <v>0.05</v>
      </c>
      <c r="O13" s="461" t="e">
        <f t="shared" si="1"/>
        <v>#REF!</v>
      </c>
    </row>
    <row r="14" spans="1:15" s="444" customFormat="1" ht="12" x14ac:dyDescent="0.2">
      <c r="A14" s="456" t="s">
        <v>112</v>
      </c>
      <c r="B14" s="457" t="s">
        <v>191</v>
      </c>
      <c r="C14" s="458">
        <v>15</v>
      </c>
      <c r="D14" s="462" t="e">
        <f t="shared" si="2"/>
        <v>#REF!</v>
      </c>
      <c r="E14" s="459" t="e">
        <f>C14/D14</f>
        <v>#REF!</v>
      </c>
      <c r="F14" s="460">
        <v>0.05</v>
      </c>
      <c r="G14" s="461" t="e">
        <f>E14*(1+F14)</f>
        <v>#REF!</v>
      </c>
      <c r="I14" s="456" t="s">
        <v>112</v>
      </c>
      <c r="J14" s="457" t="s">
        <v>191</v>
      </c>
      <c r="K14" s="458">
        <v>15</v>
      </c>
      <c r="L14" s="462" t="e">
        <f t="shared" si="4"/>
        <v>#REF!</v>
      </c>
      <c r="M14" s="459" t="e">
        <f t="shared" si="5"/>
        <v>#REF!</v>
      </c>
      <c r="N14" s="460">
        <v>0.05</v>
      </c>
      <c r="O14" s="461" t="e">
        <f t="shared" si="1"/>
        <v>#REF!</v>
      </c>
    </row>
    <row r="15" spans="1:15" s="444" customFormat="1" ht="12" x14ac:dyDescent="0.2">
      <c r="A15" s="456" t="s">
        <v>112</v>
      </c>
      <c r="B15" s="457" t="s">
        <v>118</v>
      </c>
      <c r="C15" s="458">
        <v>540</v>
      </c>
      <c r="D15" s="462" t="e">
        <f t="shared" si="2"/>
        <v>#REF!</v>
      </c>
      <c r="E15" s="459" t="e">
        <f t="shared" si="3"/>
        <v>#REF!</v>
      </c>
      <c r="F15" s="460">
        <v>0.05</v>
      </c>
      <c r="G15" s="461" t="e">
        <f t="shared" si="0"/>
        <v>#REF!</v>
      </c>
      <c r="I15" s="456" t="s">
        <v>112</v>
      </c>
      <c r="J15" s="457" t="s">
        <v>118</v>
      </c>
      <c r="K15" s="458">
        <v>540</v>
      </c>
      <c r="L15" s="462" t="e">
        <f t="shared" si="4"/>
        <v>#REF!</v>
      </c>
      <c r="M15" s="459" t="e">
        <f t="shared" si="5"/>
        <v>#REF!</v>
      </c>
      <c r="N15" s="460">
        <v>0.05</v>
      </c>
      <c r="O15" s="461" t="e">
        <f t="shared" si="1"/>
        <v>#REF!</v>
      </c>
    </row>
    <row r="16" spans="1:15" s="444" customFormat="1" ht="12" x14ac:dyDescent="0.2">
      <c r="A16" s="456" t="s">
        <v>112</v>
      </c>
      <c r="B16" s="457" t="s">
        <v>121</v>
      </c>
      <c r="C16" s="458">
        <v>206</v>
      </c>
      <c r="D16" s="462" t="e">
        <f t="shared" si="2"/>
        <v>#REF!</v>
      </c>
      <c r="E16" s="459" t="e">
        <f t="shared" si="3"/>
        <v>#REF!</v>
      </c>
      <c r="F16" s="460">
        <v>0.05</v>
      </c>
      <c r="G16" s="461" t="e">
        <f t="shared" si="0"/>
        <v>#REF!</v>
      </c>
      <c r="I16" s="456" t="s">
        <v>112</v>
      </c>
      <c r="J16" s="457" t="s">
        <v>121</v>
      </c>
      <c r="K16" s="458">
        <v>206</v>
      </c>
      <c r="L16" s="462" t="e">
        <f t="shared" si="4"/>
        <v>#REF!</v>
      </c>
      <c r="M16" s="459" t="e">
        <f t="shared" si="5"/>
        <v>#REF!</v>
      </c>
      <c r="N16" s="460">
        <v>0.05</v>
      </c>
      <c r="O16" s="461" t="e">
        <f t="shared" si="1"/>
        <v>#REF!</v>
      </c>
    </row>
    <row r="17" spans="1:15" s="444" customFormat="1" thickBot="1" x14ac:dyDescent="0.25">
      <c r="A17" s="463" t="s">
        <v>112</v>
      </c>
      <c r="B17" s="464" t="s">
        <v>117</v>
      </c>
      <c r="C17" s="465">
        <v>1222</v>
      </c>
      <c r="D17" s="466" t="e">
        <f t="shared" si="2"/>
        <v>#REF!</v>
      </c>
      <c r="E17" s="467" t="e">
        <f t="shared" si="3"/>
        <v>#REF!</v>
      </c>
      <c r="F17" s="468">
        <v>0.05</v>
      </c>
      <c r="G17" s="469" t="e">
        <f t="shared" si="0"/>
        <v>#REF!</v>
      </c>
      <c r="I17" s="463" t="s">
        <v>112</v>
      </c>
      <c r="J17" s="464" t="s">
        <v>117</v>
      </c>
      <c r="K17" s="465">
        <v>1222</v>
      </c>
      <c r="L17" s="466" t="e">
        <f t="shared" si="4"/>
        <v>#REF!</v>
      </c>
      <c r="M17" s="467" t="e">
        <f t="shared" si="5"/>
        <v>#REF!</v>
      </c>
      <c r="N17" s="468">
        <v>0.05</v>
      </c>
      <c r="O17" s="469" t="e">
        <f t="shared" si="1"/>
        <v>#REF!</v>
      </c>
    </row>
    <row r="18" spans="1:15" s="444" customFormat="1" thickBot="1" x14ac:dyDescent="0.25">
      <c r="A18" s="470"/>
      <c r="B18" s="471"/>
      <c r="C18" s="471"/>
      <c r="D18" s="471"/>
      <c r="E18" s="472" t="e">
        <f>SUM(E7:E17)</f>
        <v>#REF!</v>
      </c>
      <c r="F18" s="471"/>
      <c r="G18" s="473" t="e">
        <f>SUM(G7:G17)</f>
        <v>#REF!</v>
      </c>
      <c r="I18" s="470"/>
      <c r="J18" s="471"/>
      <c r="K18" s="471"/>
      <c r="L18" s="471"/>
      <c r="M18" s="472" t="e">
        <f>SUM(M7:M17)</f>
        <v>#REF!</v>
      </c>
      <c r="N18" s="471"/>
      <c r="O18" s="473" t="e">
        <f>SUM(O7:O17)</f>
        <v>#REF!</v>
      </c>
    </row>
    <row r="19" spans="1:15" ht="32.25" customHeight="1" x14ac:dyDescent="0.2"/>
    <row r="20" spans="1:15" ht="24" customHeight="1" x14ac:dyDescent="0.2">
      <c r="H20" s="59"/>
    </row>
    <row r="31" spans="1:15" ht="12.75" customHeight="1" x14ac:dyDescent="0.2"/>
    <row r="32" spans="1:15" ht="12.75" customHeight="1" x14ac:dyDescent="0.2"/>
    <row r="41" ht="12" customHeight="1" x14ac:dyDescent="0.2"/>
  </sheetData>
  <mergeCells count="3">
    <mergeCell ref="N3:O3"/>
    <mergeCell ref="A5:G5"/>
    <mergeCell ref="I5:O5"/>
  </mergeCells>
  <pageMargins left="0.511811024" right="0.511811024" top="0.78740157499999996" bottom="0.78740157499999996" header="0.31496062000000002" footer="0.31496062000000002"/>
  <pageSetup paperSize="9" scale="50"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Planilha42">
    <tabColor theme="4" tint="0.39997558519241921"/>
    <pageSetUpPr fitToPage="1"/>
  </sheetPr>
  <dimension ref="A1:P152"/>
  <sheetViews>
    <sheetView showGridLines="0" showZeros="0" zoomScale="90" zoomScaleNormal="90" workbookViewId="0">
      <pane ySplit="5" topLeftCell="A6" activePane="bottomLeft" state="frozen"/>
      <selection activeCell="A4" sqref="A4:R6"/>
      <selection pane="bottomLeft" activeCell="A4" sqref="A4:R6"/>
    </sheetView>
  </sheetViews>
  <sheetFormatPr defaultColWidth="10.28515625" defaultRowHeight="12.75" x14ac:dyDescent="0.2"/>
  <cols>
    <col min="1" max="1" width="9.7109375" style="144" customWidth="1"/>
    <col min="2" max="2" width="7.7109375" style="144" customWidth="1"/>
    <col min="3" max="3" width="67.5703125" style="144" customWidth="1"/>
    <col min="4" max="4" width="51.140625" style="144" customWidth="1"/>
    <col min="5" max="5" width="4.7109375" style="144" customWidth="1"/>
    <col min="6" max="6" width="6.140625" style="144" customWidth="1"/>
    <col min="7" max="7" width="2.28515625" style="144" customWidth="1"/>
    <col min="8" max="8" width="6" style="144" customWidth="1"/>
    <col min="9" max="9" width="3.28515625" style="144" customWidth="1"/>
    <col min="10" max="10" width="15" style="141" customWidth="1"/>
    <col min="11" max="11" width="3.5703125" style="178" customWidth="1"/>
    <col min="12" max="12" width="15" style="141" customWidth="1"/>
    <col min="13" max="13" width="10.28515625" style="144"/>
    <col min="14" max="14" width="4.42578125" style="144" customWidth="1"/>
    <col min="15" max="16" width="10.5703125" style="144" bestFit="1" customWidth="1"/>
    <col min="17" max="258" width="10.28515625" style="144"/>
    <col min="259" max="259" width="9.7109375" style="144" customWidth="1"/>
    <col min="260" max="260" width="7.7109375" style="144" customWidth="1"/>
    <col min="261" max="261" width="67.140625" style="144" customWidth="1"/>
    <col min="262" max="262" width="4.7109375" style="144" customWidth="1"/>
    <col min="263" max="263" width="6.85546875" style="144" customWidth="1"/>
    <col min="264" max="264" width="2.28515625" style="144" customWidth="1"/>
    <col min="265" max="265" width="6.85546875" style="144" customWidth="1"/>
    <col min="266" max="266" width="3.28515625" style="144" customWidth="1"/>
    <col min="267" max="267" width="15" style="144" customWidth="1"/>
    <col min="268" max="514" width="10.28515625" style="144"/>
    <col min="515" max="515" width="9.7109375" style="144" customWidth="1"/>
    <col min="516" max="516" width="7.7109375" style="144" customWidth="1"/>
    <col min="517" max="517" width="67.140625" style="144" customWidth="1"/>
    <col min="518" max="518" width="4.7109375" style="144" customWidth="1"/>
    <col min="519" max="519" width="6.85546875" style="144" customWidth="1"/>
    <col min="520" max="520" width="2.28515625" style="144" customWidth="1"/>
    <col min="521" max="521" width="6.85546875" style="144" customWidth="1"/>
    <col min="522" max="522" width="3.28515625" style="144" customWidth="1"/>
    <col min="523" max="523" width="15" style="144" customWidth="1"/>
    <col min="524" max="770" width="10.28515625" style="144"/>
    <col min="771" max="771" width="9.7109375" style="144" customWidth="1"/>
    <col min="772" max="772" width="7.7109375" style="144" customWidth="1"/>
    <col min="773" max="773" width="67.140625" style="144" customWidth="1"/>
    <col min="774" max="774" width="4.7109375" style="144" customWidth="1"/>
    <col min="775" max="775" width="6.85546875" style="144" customWidth="1"/>
    <col min="776" max="776" width="2.28515625" style="144" customWidth="1"/>
    <col min="777" max="777" width="6.85546875" style="144" customWidth="1"/>
    <col min="778" max="778" width="3.28515625" style="144" customWidth="1"/>
    <col min="779" max="779" width="15" style="144" customWidth="1"/>
    <col min="780" max="1026" width="10.28515625" style="144"/>
    <col min="1027" max="1027" width="9.7109375" style="144" customWidth="1"/>
    <col min="1028" max="1028" width="7.7109375" style="144" customWidth="1"/>
    <col min="1029" max="1029" width="67.140625" style="144" customWidth="1"/>
    <col min="1030" max="1030" width="4.7109375" style="144" customWidth="1"/>
    <col min="1031" max="1031" width="6.85546875" style="144" customWidth="1"/>
    <col min="1032" max="1032" width="2.28515625" style="144" customWidth="1"/>
    <col min="1033" max="1033" width="6.85546875" style="144" customWidth="1"/>
    <col min="1034" max="1034" width="3.28515625" style="144" customWidth="1"/>
    <col min="1035" max="1035" width="15" style="144" customWidth="1"/>
    <col min="1036" max="1282" width="10.28515625" style="144"/>
    <col min="1283" max="1283" width="9.7109375" style="144" customWidth="1"/>
    <col min="1284" max="1284" width="7.7109375" style="144" customWidth="1"/>
    <col min="1285" max="1285" width="67.140625" style="144" customWidth="1"/>
    <col min="1286" max="1286" width="4.7109375" style="144" customWidth="1"/>
    <col min="1287" max="1287" width="6.85546875" style="144" customWidth="1"/>
    <col min="1288" max="1288" width="2.28515625" style="144" customWidth="1"/>
    <col min="1289" max="1289" width="6.85546875" style="144" customWidth="1"/>
    <col min="1290" max="1290" width="3.28515625" style="144" customWidth="1"/>
    <col min="1291" max="1291" width="15" style="144" customWidth="1"/>
    <col min="1292" max="1538" width="10.28515625" style="144"/>
    <col min="1539" max="1539" width="9.7109375" style="144" customWidth="1"/>
    <col min="1540" max="1540" width="7.7109375" style="144" customWidth="1"/>
    <col min="1541" max="1541" width="67.140625" style="144" customWidth="1"/>
    <col min="1542" max="1542" width="4.7109375" style="144" customWidth="1"/>
    <col min="1543" max="1543" width="6.85546875" style="144" customWidth="1"/>
    <col min="1544" max="1544" width="2.28515625" style="144" customWidth="1"/>
    <col min="1545" max="1545" width="6.85546875" style="144" customWidth="1"/>
    <col min="1546" max="1546" width="3.28515625" style="144" customWidth="1"/>
    <col min="1547" max="1547" width="15" style="144" customWidth="1"/>
    <col min="1548" max="1794" width="10.28515625" style="144"/>
    <col min="1795" max="1795" width="9.7109375" style="144" customWidth="1"/>
    <col min="1796" max="1796" width="7.7109375" style="144" customWidth="1"/>
    <col min="1797" max="1797" width="67.140625" style="144" customWidth="1"/>
    <col min="1798" max="1798" width="4.7109375" style="144" customWidth="1"/>
    <col min="1799" max="1799" width="6.85546875" style="144" customWidth="1"/>
    <col min="1800" max="1800" width="2.28515625" style="144" customWidth="1"/>
    <col min="1801" max="1801" width="6.85546875" style="144" customWidth="1"/>
    <col min="1802" max="1802" width="3.28515625" style="144" customWidth="1"/>
    <col min="1803" max="1803" width="15" style="144" customWidth="1"/>
    <col min="1804" max="2050" width="10.28515625" style="144"/>
    <col min="2051" max="2051" width="9.7109375" style="144" customWidth="1"/>
    <col min="2052" max="2052" width="7.7109375" style="144" customWidth="1"/>
    <col min="2053" max="2053" width="67.140625" style="144" customWidth="1"/>
    <col min="2054" max="2054" width="4.7109375" style="144" customWidth="1"/>
    <col min="2055" max="2055" width="6.85546875" style="144" customWidth="1"/>
    <col min="2056" max="2056" width="2.28515625" style="144" customWidth="1"/>
    <col min="2057" max="2057" width="6.85546875" style="144" customWidth="1"/>
    <col min="2058" max="2058" width="3.28515625" style="144" customWidth="1"/>
    <col min="2059" max="2059" width="15" style="144" customWidth="1"/>
    <col min="2060" max="2306" width="10.28515625" style="144"/>
    <col min="2307" max="2307" width="9.7109375" style="144" customWidth="1"/>
    <col min="2308" max="2308" width="7.7109375" style="144" customWidth="1"/>
    <col min="2309" max="2309" width="67.140625" style="144" customWidth="1"/>
    <col min="2310" max="2310" width="4.7109375" style="144" customWidth="1"/>
    <col min="2311" max="2311" width="6.85546875" style="144" customWidth="1"/>
    <col min="2312" max="2312" width="2.28515625" style="144" customWidth="1"/>
    <col min="2313" max="2313" width="6.85546875" style="144" customWidth="1"/>
    <col min="2314" max="2314" width="3.28515625" style="144" customWidth="1"/>
    <col min="2315" max="2315" width="15" style="144" customWidth="1"/>
    <col min="2316" max="2562" width="10.28515625" style="144"/>
    <col min="2563" max="2563" width="9.7109375" style="144" customWidth="1"/>
    <col min="2564" max="2564" width="7.7109375" style="144" customWidth="1"/>
    <col min="2565" max="2565" width="67.140625" style="144" customWidth="1"/>
    <col min="2566" max="2566" width="4.7109375" style="144" customWidth="1"/>
    <col min="2567" max="2567" width="6.85546875" style="144" customWidth="1"/>
    <col min="2568" max="2568" width="2.28515625" style="144" customWidth="1"/>
    <col min="2569" max="2569" width="6.85546875" style="144" customWidth="1"/>
    <col min="2570" max="2570" width="3.28515625" style="144" customWidth="1"/>
    <col min="2571" max="2571" width="15" style="144" customWidth="1"/>
    <col min="2572" max="2818" width="10.28515625" style="144"/>
    <col min="2819" max="2819" width="9.7109375" style="144" customWidth="1"/>
    <col min="2820" max="2820" width="7.7109375" style="144" customWidth="1"/>
    <col min="2821" max="2821" width="67.140625" style="144" customWidth="1"/>
    <col min="2822" max="2822" width="4.7109375" style="144" customWidth="1"/>
    <col min="2823" max="2823" width="6.85546875" style="144" customWidth="1"/>
    <col min="2824" max="2824" width="2.28515625" style="144" customWidth="1"/>
    <col min="2825" max="2825" width="6.85546875" style="144" customWidth="1"/>
    <col min="2826" max="2826" width="3.28515625" style="144" customWidth="1"/>
    <col min="2827" max="2827" width="15" style="144" customWidth="1"/>
    <col min="2828" max="3074" width="10.28515625" style="144"/>
    <col min="3075" max="3075" width="9.7109375" style="144" customWidth="1"/>
    <col min="3076" max="3076" width="7.7109375" style="144" customWidth="1"/>
    <col min="3077" max="3077" width="67.140625" style="144" customWidth="1"/>
    <col min="3078" max="3078" width="4.7109375" style="144" customWidth="1"/>
    <col min="3079" max="3079" width="6.85546875" style="144" customWidth="1"/>
    <col min="3080" max="3080" width="2.28515625" style="144" customWidth="1"/>
    <col min="3081" max="3081" width="6.85546875" style="144" customWidth="1"/>
    <col min="3082" max="3082" width="3.28515625" style="144" customWidth="1"/>
    <col min="3083" max="3083" width="15" style="144" customWidth="1"/>
    <col min="3084" max="3330" width="10.28515625" style="144"/>
    <col min="3331" max="3331" width="9.7109375" style="144" customWidth="1"/>
    <col min="3332" max="3332" width="7.7109375" style="144" customWidth="1"/>
    <col min="3333" max="3333" width="67.140625" style="144" customWidth="1"/>
    <col min="3334" max="3334" width="4.7109375" style="144" customWidth="1"/>
    <col min="3335" max="3335" width="6.85546875" style="144" customWidth="1"/>
    <col min="3336" max="3336" width="2.28515625" style="144" customWidth="1"/>
    <col min="3337" max="3337" width="6.85546875" style="144" customWidth="1"/>
    <col min="3338" max="3338" width="3.28515625" style="144" customWidth="1"/>
    <col min="3339" max="3339" width="15" style="144" customWidth="1"/>
    <col min="3340" max="3586" width="10.28515625" style="144"/>
    <col min="3587" max="3587" width="9.7109375" style="144" customWidth="1"/>
    <col min="3588" max="3588" width="7.7109375" style="144" customWidth="1"/>
    <col min="3589" max="3589" width="67.140625" style="144" customWidth="1"/>
    <col min="3590" max="3590" width="4.7109375" style="144" customWidth="1"/>
    <col min="3591" max="3591" width="6.85546875" style="144" customWidth="1"/>
    <col min="3592" max="3592" width="2.28515625" style="144" customWidth="1"/>
    <col min="3593" max="3593" width="6.85546875" style="144" customWidth="1"/>
    <col min="3594" max="3594" width="3.28515625" style="144" customWidth="1"/>
    <col min="3595" max="3595" width="15" style="144" customWidth="1"/>
    <col min="3596" max="3842" width="10.28515625" style="144"/>
    <col min="3843" max="3843" width="9.7109375" style="144" customWidth="1"/>
    <col min="3844" max="3844" width="7.7109375" style="144" customWidth="1"/>
    <col min="3845" max="3845" width="67.140625" style="144" customWidth="1"/>
    <col min="3846" max="3846" width="4.7109375" style="144" customWidth="1"/>
    <col min="3847" max="3847" width="6.85546875" style="144" customWidth="1"/>
    <col min="3848" max="3848" width="2.28515625" style="144" customWidth="1"/>
    <col min="3849" max="3849" width="6.85546875" style="144" customWidth="1"/>
    <col min="3850" max="3850" width="3.28515625" style="144" customWidth="1"/>
    <col min="3851" max="3851" width="15" style="144" customWidth="1"/>
    <col min="3852" max="4098" width="10.28515625" style="144"/>
    <col min="4099" max="4099" width="9.7109375" style="144" customWidth="1"/>
    <col min="4100" max="4100" width="7.7109375" style="144" customWidth="1"/>
    <col min="4101" max="4101" width="67.140625" style="144" customWidth="1"/>
    <col min="4102" max="4102" width="4.7109375" style="144" customWidth="1"/>
    <col min="4103" max="4103" width="6.85546875" style="144" customWidth="1"/>
    <col min="4104" max="4104" width="2.28515625" style="144" customWidth="1"/>
    <col min="4105" max="4105" width="6.85546875" style="144" customWidth="1"/>
    <col min="4106" max="4106" width="3.28515625" style="144" customWidth="1"/>
    <col min="4107" max="4107" width="15" style="144" customWidth="1"/>
    <col min="4108" max="4354" width="10.28515625" style="144"/>
    <col min="4355" max="4355" width="9.7109375" style="144" customWidth="1"/>
    <col min="4356" max="4356" width="7.7109375" style="144" customWidth="1"/>
    <col min="4357" max="4357" width="67.140625" style="144" customWidth="1"/>
    <col min="4358" max="4358" width="4.7109375" style="144" customWidth="1"/>
    <col min="4359" max="4359" width="6.85546875" style="144" customWidth="1"/>
    <col min="4360" max="4360" width="2.28515625" style="144" customWidth="1"/>
    <col min="4361" max="4361" width="6.85546875" style="144" customWidth="1"/>
    <col min="4362" max="4362" width="3.28515625" style="144" customWidth="1"/>
    <col min="4363" max="4363" width="15" style="144" customWidth="1"/>
    <col min="4364" max="4610" width="10.28515625" style="144"/>
    <col min="4611" max="4611" width="9.7109375" style="144" customWidth="1"/>
    <col min="4612" max="4612" width="7.7109375" style="144" customWidth="1"/>
    <col min="4613" max="4613" width="67.140625" style="144" customWidth="1"/>
    <col min="4614" max="4614" width="4.7109375" style="144" customWidth="1"/>
    <col min="4615" max="4615" width="6.85546875" style="144" customWidth="1"/>
    <col min="4616" max="4616" width="2.28515625" style="144" customWidth="1"/>
    <col min="4617" max="4617" width="6.85546875" style="144" customWidth="1"/>
    <col min="4618" max="4618" width="3.28515625" style="144" customWidth="1"/>
    <col min="4619" max="4619" width="15" style="144" customWidth="1"/>
    <col min="4620" max="4866" width="10.28515625" style="144"/>
    <col min="4867" max="4867" width="9.7109375" style="144" customWidth="1"/>
    <col min="4868" max="4868" width="7.7109375" style="144" customWidth="1"/>
    <col min="4869" max="4869" width="67.140625" style="144" customWidth="1"/>
    <col min="4870" max="4870" width="4.7109375" style="144" customWidth="1"/>
    <col min="4871" max="4871" width="6.85546875" style="144" customWidth="1"/>
    <col min="4872" max="4872" width="2.28515625" style="144" customWidth="1"/>
    <col min="4873" max="4873" width="6.85546875" style="144" customWidth="1"/>
    <col min="4874" max="4874" width="3.28515625" style="144" customWidth="1"/>
    <col min="4875" max="4875" width="15" style="144" customWidth="1"/>
    <col min="4876" max="5122" width="10.28515625" style="144"/>
    <col min="5123" max="5123" width="9.7109375" style="144" customWidth="1"/>
    <col min="5124" max="5124" width="7.7109375" style="144" customWidth="1"/>
    <col min="5125" max="5125" width="67.140625" style="144" customWidth="1"/>
    <col min="5126" max="5126" width="4.7109375" style="144" customWidth="1"/>
    <col min="5127" max="5127" width="6.85546875" style="144" customWidth="1"/>
    <col min="5128" max="5128" width="2.28515625" style="144" customWidth="1"/>
    <col min="5129" max="5129" width="6.85546875" style="144" customWidth="1"/>
    <col min="5130" max="5130" width="3.28515625" style="144" customWidth="1"/>
    <col min="5131" max="5131" width="15" style="144" customWidth="1"/>
    <col min="5132" max="5378" width="10.28515625" style="144"/>
    <col min="5379" max="5379" width="9.7109375" style="144" customWidth="1"/>
    <col min="5380" max="5380" width="7.7109375" style="144" customWidth="1"/>
    <col min="5381" max="5381" width="67.140625" style="144" customWidth="1"/>
    <col min="5382" max="5382" width="4.7109375" style="144" customWidth="1"/>
    <col min="5383" max="5383" width="6.85546875" style="144" customWidth="1"/>
    <col min="5384" max="5384" width="2.28515625" style="144" customWidth="1"/>
    <col min="5385" max="5385" width="6.85546875" style="144" customWidth="1"/>
    <col min="5386" max="5386" width="3.28515625" style="144" customWidth="1"/>
    <col min="5387" max="5387" width="15" style="144" customWidth="1"/>
    <col min="5388" max="5634" width="10.28515625" style="144"/>
    <col min="5635" max="5635" width="9.7109375" style="144" customWidth="1"/>
    <col min="5636" max="5636" width="7.7109375" style="144" customWidth="1"/>
    <col min="5637" max="5637" width="67.140625" style="144" customWidth="1"/>
    <col min="5638" max="5638" width="4.7109375" style="144" customWidth="1"/>
    <col min="5639" max="5639" width="6.85546875" style="144" customWidth="1"/>
    <col min="5640" max="5640" width="2.28515625" style="144" customWidth="1"/>
    <col min="5641" max="5641" width="6.85546875" style="144" customWidth="1"/>
    <col min="5642" max="5642" width="3.28515625" style="144" customWidth="1"/>
    <col min="5643" max="5643" width="15" style="144" customWidth="1"/>
    <col min="5644" max="5890" width="10.28515625" style="144"/>
    <col min="5891" max="5891" width="9.7109375" style="144" customWidth="1"/>
    <col min="5892" max="5892" width="7.7109375" style="144" customWidth="1"/>
    <col min="5893" max="5893" width="67.140625" style="144" customWidth="1"/>
    <col min="5894" max="5894" width="4.7109375" style="144" customWidth="1"/>
    <col min="5895" max="5895" width="6.85546875" style="144" customWidth="1"/>
    <col min="5896" max="5896" width="2.28515625" style="144" customWidth="1"/>
    <col min="5897" max="5897" width="6.85546875" style="144" customWidth="1"/>
    <col min="5898" max="5898" width="3.28515625" style="144" customWidth="1"/>
    <col min="5899" max="5899" width="15" style="144" customWidth="1"/>
    <col min="5900" max="6146" width="10.28515625" style="144"/>
    <col min="6147" max="6147" width="9.7109375" style="144" customWidth="1"/>
    <col min="6148" max="6148" width="7.7109375" style="144" customWidth="1"/>
    <col min="6149" max="6149" width="67.140625" style="144" customWidth="1"/>
    <col min="6150" max="6150" width="4.7109375" style="144" customWidth="1"/>
    <col min="6151" max="6151" width="6.85546875" style="144" customWidth="1"/>
    <col min="6152" max="6152" width="2.28515625" style="144" customWidth="1"/>
    <col min="6153" max="6153" width="6.85546875" style="144" customWidth="1"/>
    <col min="6154" max="6154" width="3.28515625" style="144" customWidth="1"/>
    <col min="6155" max="6155" width="15" style="144" customWidth="1"/>
    <col min="6156" max="6402" width="10.28515625" style="144"/>
    <col min="6403" max="6403" width="9.7109375" style="144" customWidth="1"/>
    <col min="6404" max="6404" width="7.7109375" style="144" customWidth="1"/>
    <col min="6405" max="6405" width="67.140625" style="144" customWidth="1"/>
    <col min="6406" max="6406" width="4.7109375" style="144" customWidth="1"/>
    <col min="6407" max="6407" width="6.85546875" style="144" customWidth="1"/>
    <col min="6408" max="6408" width="2.28515625" style="144" customWidth="1"/>
    <col min="6409" max="6409" width="6.85546875" style="144" customWidth="1"/>
    <col min="6410" max="6410" width="3.28515625" style="144" customWidth="1"/>
    <col min="6411" max="6411" width="15" style="144" customWidth="1"/>
    <col min="6412" max="6658" width="10.28515625" style="144"/>
    <col min="6659" max="6659" width="9.7109375" style="144" customWidth="1"/>
    <col min="6660" max="6660" width="7.7109375" style="144" customWidth="1"/>
    <col min="6661" max="6661" width="67.140625" style="144" customWidth="1"/>
    <col min="6662" max="6662" width="4.7109375" style="144" customWidth="1"/>
    <col min="6663" max="6663" width="6.85546875" style="144" customWidth="1"/>
    <col min="6664" max="6664" width="2.28515625" style="144" customWidth="1"/>
    <col min="6665" max="6665" width="6.85546875" style="144" customWidth="1"/>
    <col min="6666" max="6666" width="3.28515625" style="144" customWidth="1"/>
    <col min="6667" max="6667" width="15" style="144" customWidth="1"/>
    <col min="6668" max="6914" width="10.28515625" style="144"/>
    <col min="6915" max="6915" width="9.7109375" style="144" customWidth="1"/>
    <col min="6916" max="6916" width="7.7109375" style="144" customWidth="1"/>
    <col min="6917" max="6917" width="67.140625" style="144" customWidth="1"/>
    <col min="6918" max="6918" width="4.7109375" style="144" customWidth="1"/>
    <col min="6919" max="6919" width="6.85546875" style="144" customWidth="1"/>
    <col min="6920" max="6920" width="2.28515625" style="144" customWidth="1"/>
    <col min="6921" max="6921" width="6.85546875" style="144" customWidth="1"/>
    <col min="6922" max="6922" width="3.28515625" style="144" customWidth="1"/>
    <col min="6923" max="6923" width="15" style="144" customWidth="1"/>
    <col min="6924" max="7170" width="10.28515625" style="144"/>
    <col min="7171" max="7171" width="9.7109375" style="144" customWidth="1"/>
    <col min="7172" max="7172" width="7.7109375" style="144" customWidth="1"/>
    <col min="7173" max="7173" width="67.140625" style="144" customWidth="1"/>
    <col min="7174" max="7174" width="4.7109375" style="144" customWidth="1"/>
    <col min="7175" max="7175" width="6.85546875" style="144" customWidth="1"/>
    <col min="7176" max="7176" width="2.28515625" style="144" customWidth="1"/>
    <col min="7177" max="7177" width="6.85546875" style="144" customWidth="1"/>
    <col min="7178" max="7178" width="3.28515625" style="144" customWidth="1"/>
    <col min="7179" max="7179" width="15" style="144" customWidth="1"/>
    <col min="7180" max="7426" width="10.28515625" style="144"/>
    <col min="7427" max="7427" width="9.7109375" style="144" customWidth="1"/>
    <col min="7428" max="7428" width="7.7109375" style="144" customWidth="1"/>
    <col min="7429" max="7429" width="67.140625" style="144" customWidth="1"/>
    <col min="7430" max="7430" width="4.7109375" style="144" customWidth="1"/>
    <col min="7431" max="7431" width="6.85546875" style="144" customWidth="1"/>
    <col min="7432" max="7432" width="2.28515625" style="144" customWidth="1"/>
    <col min="7433" max="7433" width="6.85546875" style="144" customWidth="1"/>
    <col min="7434" max="7434" width="3.28515625" style="144" customWidth="1"/>
    <col min="7435" max="7435" width="15" style="144" customWidth="1"/>
    <col min="7436" max="7682" width="10.28515625" style="144"/>
    <col min="7683" max="7683" width="9.7109375" style="144" customWidth="1"/>
    <col min="7684" max="7684" width="7.7109375" style="144" customWidth="1"/>
    <col min="7685" max="7685" width="67.140625" style="144" customWidth="1"/>
    <col min="7686" max="7686" width="4.7109375" style="144" customWidth="1"/>
    <col min="7687" max="7687" width="6.85546875" style="144" customWidth="1"/>
    <col min="7688" max="7688" width="2.28515625" style="144" customWidth="1"/>
    <col min="7689" max="7689" width="6.85546875" style="144" customWidth="1"/>
    <col min="7690" max="7690" width="3.28515625" style="144" customWidth="1"/>
    <col min="7691" max="7691" width="15" style="144" customWidth="1"/>
    <col min="7692" max="7938" width="10.28515625" style="144"/>
    <col min="7939" max="7939" width="9.7109375" style="144" customWidth="1"/>
    <col min="7940" max="7940" width="7.7109375" style="144" customWidth="1"/>
    <col min="7941" max="7941" width="67.140625" style="144" customWidth="1"/>
    <col min="7942" max="7942" width="4.7109375" style="144" customWidth="1"/>
    <col min="7943" max="7943" width="6.85546875" style="144" customWidth="1"/>
    <col min="7944" max="7944" width="2.28515625" style="144" customWidth="1"/>
    <col min="7945" max="7945" width="6.85546875" style="144" customWidth="1"/>
    <col min="7946" max="7946" width="3.28515625" style="144" customWidth="1"/>
    <col min="7947" max="7947" width="15" style="144" customWidth="1"/>
    <col min="7948" max="8194" width="10.28515625" style="144"/>
    <col min="8195" max="8195" width="9.7109375" style="144" customWidth="1"/>
    <col min="8196" max="8196" width="7.7109375" style="144" customWidth="1"/>
    <col min="8197" max="8197" width="67.140625" style="144" customWidth="1"/>
    <col min="8198" max="8198" width="4.7109375" style="144" customWidth="1"/>
    <col min="8199" max="8199" width="6.85546875" style="144" customWidth="1"/>
    <col min="8200" max="8200" width="2.28515625" style="144" customWidth="1"/>
    <col min="8201" max="8201" width="6.85546875" style="144" customWidth="1"/>
    <col min="8202" max="8202" width="3.28515625" style="144" customWidth="1"/>
    <col min="8203" max="8203" width="15" style="144" customWidth="1"/>
    <col min="8204" max="8450" width="10.28515625" style="144"/>
    <col min="8451" max="8451" width="9.7109375" style="144" customWidth="1"/>
    <col min="8452" max="8452" width="7.7109375" style="144" customWidth="1"/>
    <col min="8453" max="8453" width="67.140625" style="144" customWidth="1"/>
    <col min="8454" max="8454" width="4.7109375" style="144" customWidth="1"/>
    <col min="8455" max="8455" width="6.85546875" style="144" customWidth="1"/>
    <col min="8456" max="8456" width="2.28515625" style="144" customWidth="1"/>
    <col min="8457" max="8457" width="6.85546875" style="144" customWidth="1"/>
    <col min="8458" max="8458" width="3.28515625" style="144" customWidth="1"/>
    <col min="8459" max="8459" width="15" style="144" customWidth="1"/>
    <col min="8460" max="8706" width="10.28515625" style="144"/>
    <col min="8707" max="8707" width="9.7109375" style="144" customWidth="1"/>
    <col min="8708" max="8708" width="7.7109375" style="144" customWidth="1"/>
    <col min="8709" max="8709" width="67.140625" style="144" customWidth="1"/>
    <col min="8710" max="8710" width="4.7109375" style="144" customWidth="1"/>
    <col min="8711" max="8711" width="6.85546875" style="144" customWidth="1"/>
    <col min="8712" max="8712" width="2.28515625" style="144" customWidth="1"/>
    <col min="8713" max="8713" width="6.85546875" style="144" customWidth="1"/>
    <col min="8714" max="8714" width="3.28515625" style="144" customWidth="1"/>
    <col min="8715" max="8715" width="15" style="144" customWidth="1"/>
    <col min="8716" max="8962" width="10.28515625" style="144"/>
    <col min="8963" max="8963" width="9.7109375" style="144" customWidth="1"/>
    <col min="8964" max="8964" width="7.7109375" style="144" customWidth="1"/>
    <col min="8965" max="8965" width="67.140625" style="144" customWidth="1"/>
    <col min="8966" max="8966" width="4.7109375" style="144" customWidth="1"/>
    <col min="8967" max="8967" width="6.85546875" style="144" customWidth="1"/>
    <col min="8968" max="8968" width="2.28515625" style="144" customWidth="1"/>
    <col min="8969" max="8969" width="6.85546875" style="144" customWidth="1"/>
    <col min="8970" max="8970" width="3.28515625" style="144" customWidth="1"/>
    <col min="8971" max="8971" width="15" style="144" customWidth="1"/>
    <col min="8972" max="9218" width="10.28515625" style="144"/>
    <col min="9219" max="9219" width="9.7109375" style="144" customWidth="1"/>
    <col min="9220" max="9220" width="7.7109375" style="144" customWidth="1"/>
    <col min="9221" max="9221" width="67.140625" style="144" customWidth="1"/>
    <col min="9222" max="9222" width="4.7109375" style="144" customWidth="1"/>
    <col min="9223" max="9223" width="6.85546875" style="144" customWidth="1"/>
    <col min="9224" max="9224" width="2.28515625" style="144" customWidth="1"/>
    <col min="9225" max="9225" width="6.85546875" style="144" customWidth="1"/>
    <col min="9226" max="9226" width="3.28515625" style="144" customWidth="1"/>
    <col min="9227" max="9227" width="15" style="144" customWidth="1"/>
    <col min="9228" max="9474" width="10.28515625" style="144"/>
    <col min="9475" max="9475" width="9.7109375" style="144" customWidth="1"/>
    <col min="9476" max="9476" width="7.7109375" style="144" customWidth="1"/>
    <col min="9477" max="9477" width="67.140625" style="144" customWidth="1"/>
    <col min="9478" max="9478" width="4.7109375" style="144" customWidth="1"/>
    <col min="9479" max="9479" width="6.85546875" style="144" customWidth="1"/>
    <col min="9480" max="9480" width="2.28515625" style="144" customWidth="1"/>
    <col min="9481" max="9481" width="6.85546875" style="144" customWidth="1"/>
    <col min="9482" max="9482" width="3.28515625" style="144" customWidth="1"/>
    <col min="9483" max="9483" width="15" style="144" customWidth="1"/>
    <col min="9484" max="9730" width="10.28515625" style="144"/>
    <col min="9731" max="9731" width="9.7109375" style="144" customWidth="1"/>
    <col min="9732" max="9732" width="7.7109375" style="144" customWidth="1"/>
    <col min="9733" max="9733" width="67.140625" style="144" customWidth="1"/>
    <col min="9734" max="9734" width="4.7109375" style="144" customWidth="1"/>
    <col min="9735" max="9735" width="6.85546875" style="144" customWidth="1"/>
    <col min="9736" max="9736" width="2.28515625" style="144" customWidth="1"/>
    <col min="9737" max="9737" width="6.85546875" style="144" customWidth="1"/>
    <col min="9738" max="9738" width="3.28515625" style="144" customWidth="1"/>
    <col min="9739" max="9739" width="15" style="144" customWidth="1"/>
    <col min="9740" max="9986" width="10.28515625" style="144"/>
    <col min="9987" max="9987" width="9.7109375" style="144" customWidth="1"/>
    <col min="9988" max="9988" width="7.7109375" style="144" customWidth="1"/>
    <col min="9989" max="9989" width="67.140625" style="144" customWidth="1"/>
    <col min="9990" max="9990" width="4.7109375" style="144" customWidth="1"/>
    <col min="9991" max="9991" width="6.85546875" style="144" customWidth="1"/>
    <col min="9992" max="9992" width="2.28515625" style="144" customWidth="1"/>
    <col min="9993" max="9993" width="6.85546875" style="144" customWidth="1"/>
    <col min="9994" max="9994" width="3.28515625" style="144" customWidth="1"/>
    <col min="9995" max="9995" width="15" style="144" customWidth="1"/>
    <col min="9996" max="10242" width="10.28515625" style="144"/>
    <col min="10243" max="10243" width="9.7109375" style="144" customWidth="1"/>
    <col min="10244" max="10244" width="7.7109375" style="144" customWidth="1"/>
    <col min="10245" max="10245" width="67.140625" style="144" customWidth="1"/>
    <col min="10246" max="10246" width="4.7109375" style="144" customWidth="1"/>
    <col min="10247" max="10247" width="6.85546875" style="144" customWidth="1"/>
    <col min="10248" max="10248" width="2.28515625" style="144" customWidth="1"/>
    <col min="10249" max="10249" width="6.85546875" style="144" customWidth="1"/>
    <col min="10250" max="10250" width="3.28515625" style="144" customWidth="1"/>
    <col min="10251" max="10251" width="15" style="144" customWidth="1"/>
    <col min="10252" max="10498" width="10.28515625" style="144"/>
    <col min="10499" max="10499" width="9.7109375" style="144" customWidth="1"/>
    <col min="10500" max="10500" width="7.7109375" style="144" customWidth="1"/>
    <col min="10501" max="10501" width="67.140625" style="144" customWidth="1"/>
    <col min="10502" max="10502" width="4.7109375" style="144" customWidth="1"/>
    <col min="10503" max="10503" width="6.85546875" style="144" customWidth="1"/>
    <col min="10504" max="10504" width="2.28515625" style="144" customWidth="1"/>
    <col min="10505" max="10505" width="6.85546875" style="144" customWidth="1"/>
    <col min="10506" max="10506" width="3.28515625" style="144" customWidth="1"/>
    <col min="10507" max="10507" width="15" style="144" customWidth="1"/>
    <col min="10508" max="10754" width="10.28515625" style="144"/>
    <col min="10755" max="10755" width="9.7109375" style="144" customWidth="1"/>
    <col min="10756" max="10756" width="7.7109375" style="144" customWidth="1"/>
    <col min="10757" max="10757" width="67.140625" style="144" customWidth="1"/>
    <col min="10758" max="10758" width="4.7109375" style="144" customWidth="1"/>
    <col min="10759" max="10759" width="6.85546875" style="144" customWidth="1"/>
    <col min="10760" max="10760" width="2.28515625" style="144" customWidth="1"/>
    <col min="10761" max="10761" width="6.85546875" style="144" customWidth="1"/>
    <col min="10762" max="10762" width="3.28515625" style="144" customWidth="1"/>
    <col min="10763" max="10763" width="15" style="144" customWidth="1"/>
    <col min="10764" max="11010" width="10.28515625" style="144"/>
    <col min="11011" max="11011" width="9.7109375" style="144" customWidth="1"/>
    <col min="11012" max="11012" width="7.7109375" style="144" customWidth="1"/>
    <col min="11013" max="11013" width="67.140625" style="144" customWidth="1"/>
    <col min="11014" max="11014" width="4.7109375" style="144" customWidth="1"/>
    <col min="11015" max="11015" width="6.85546875" style="144" customWidth="1"/>
    <col min="11016" max="11016" width="2.28515625" style="144" customWidth="1"/>
    <col min="11017" max="11017" width="6.85546875" style="144" customWidth="1"/>
    <col min="11018" max="11018" width="3.28515625" style="144" customWidth="1"/>
    <col min="11019" max="11019" width="15" style="144" customWidth="1"/>
    <col min="11020" max="11266" width="10.28515625" style="144"/>
    <col min="11267" max="11267" width="9.7109375" style="144" customWidth="1"/>
    <col min="11268" max="11268" width="7.7109375" style="144" customWidth="1"/>
    <col min="11269" max="11269" width="67.140625" style="144" customWidth="1"/>
    <col min="11270" max="11270" width="4.7109375" style="144" customWidth="1"/>
    <col min="11271" max="11271" width="6.85546875" style="144" customWidth="1"/>
    <col min="11272" max="11272" width="2.28515625" style="144" customWidth="1"/>
    <col min="11273" max="11273" width="6.85546875" style="144" customWidth="1"/>
    <col min="11274" max="11274" width="3.28515625" style="144" customWidth="1"/>
    <col min="11275" max="11275" width="15" style="144" customWidth="1"/>
    <col min="11276" max="11522" width="10.28515625" style="144"/>
    <col min="11523" max="11523" width="9.7109375" style="144" customWidth="1"/>
    <col min="11524" max="11524" width="7.7109375" style="144" customWidth="1"/>
    <col min="11525" max="11525" width="67.140625" style="144" customWidth="1"/>
    <col min="11526" max="11526" width="4.7109375" style="144" customWidth="1"/>
    <col min="11527" max="11527" width="6.85546875" style="144" customWidth="1"/>
    <col min="11528" max="11528" width="2.28515625" style="144" customWidth="1"/>
    <col min="11529" max="11529" width="6.85546875" style="144" customWidth="1"/>
    <col min="11530" max="11530" width="3.28515625" style="144" customWidth="1"/>
    <col min="11531" max="11531" width="15" style="144" customWidth="1"/>
    <col min="11532" max="11778" width="10.28515625" style="144"/>
    <col min="11779" max="11779" width="9.7109375" style="144" customWidth="1"/>
    <col min="11780" max="11780" width="7.7109375" style="144" customWidth="1"/>
    <col min="11781" max="11781" width="67.140625" style="144" customWidth="1"/>
    <col min="11782" max="11782" width="4.7109375" style="144" customWidth="1"/>
    <col min="11783" max="11783" width="6.85546875" style="144" customWidth="1"/>
    <col min="11784" max="11784" width="2.28515625" style="144" customWidth="1"/>
    <col min="11785" max="11785" width="6.85546875" style="144" customWidth="1"/>
    <col min="11786" max="11786" width="3.28515625" style="144" customWidth="1"/>
    <col min="11787" max="11787" width="15" style="144" customWidth="1"/>
    <col min="11788" max="12034" width="10.28515625" style="144"/>
    <col min="12035" max="12035" width="9.7109375" style="144" customWidth="1"/>
    <col min="12036" max="12036" width="7.7109375" style="144" customWidth="1"/>
    <col min="12037" max="12037" width="67.140625" style="144" customWidth="1"/>
    <col min="12038" max="12038" width="4.7109375" style="144" customWidth="1"/>
    <col min="12039" max="12039" width="6.85546875" style="144" customWidth="1"/>
    <col min="12040" max="12040" width="2.28515625" style="144" customWidth="1"/>
    <col min="12041" max="12041" width="6.85546875" style="144" customWidth="1"/>
    <col min="12042" max="12042" width="3.28515625" style="144" customWidth="1"/>
    <col min="12043" max="12043" width="15" style="144" customWidth="1"/>
    <col min="12044" max="12290" width="10.28515625" style="144"/>
    <col min="12291" max="12291" width="9.7109375" style="144" customWidth="1"/>
    <col min="12292" max="12292" width="7.7109375" style="144" customWidth="1"/>
    <col min="12293" max="12293" width="67.140625" style="144" customWidth="1"/>
    <col min="12294" max="12294" width="4.7109375" style="144" customWidth="1"/>
    <col min="12295" max="12295" width="6.85546875" style="144" customWidth="1"/>
    <col min="12296" max="12296" width="2.28515625" style="144" customWidth="1"/>
    <col min="12297" max="12297" width="6.85546875" style="144" customWidth="1"/>
    <col min="12298" max="12298" width="3.28515625" style="144" customWidth="1"/>
    <col min="12299" max="12299" width="15" style="144" customWidth="1"/>
    <col min="12300" max="12546" width="10.28515625" style="144"/>
    <col min="12547" max="12547" width="9.7109375" style="144" customWidth="1"/>
    <col min="12548" max="12548" width="7.7109375" style="144" customWidth="1"/>
    <col min="12549" max="12549" width="67.140625" style="144" customWidth="1"/>
    <col min="12550" max="12550" width="4.7109375" style="144" customWidth="1"/>
    <col min="12551" max="12551" width="6.85546875" style="144" customWidth="1"/>
    <col min="12552" max="12552" width="2.28515625" style="144" customWidth="1"/>
    <col min="12553" max="12553" width="6.85546875" style="144" customWidth="1"/>
    <col min="12554" max="12554" width="3.28515625" style="144" customWidth="1"/>
    <col min="12555" max="12555" width="15" style="144" customWidth="1"/>
    <col min="12556" max="12802" width="10.28515625" style="144"/>
    <col min="12803" max="12803" width="9.7109375" style="144" customWidth="1"/>
    <col min="12804" max="12804" width="7.7109375" style="144" customWidth="1"/>
    <col min="12805" max="12805" width="67.140625" style="144" customWidth="1"/>
    <col min="12806" max="12806" width="4.7109375" style="144" customWidth="1"/>
    <col min="12807" max="12807" width="6.85546875" style="144" customWidth="1"/>
    <col min="12808" max="12808" width="2.28515625" style="144" customWidth="1"/>
    <col min="12809" max="12809" width="6.85546875" style="144" customWidth="1"/>
    <col min="12810" max="12810" width="3.28515625" style="144" customWidth="1"/>
    <col min="12811" max="12811" width="15" style="144" customWidth="1"/>
    <col min="12812" max="13058" width="10.28515625" style="144"/>
    <col min="13059" max="13059" width="9.7109375" style="144" customWidth="1"/>
    <col min="13060" max="13060" width="7.7109375" style="144" customWidth="1"/>
    <col min="13061" max="13061" width="67.140625" style="144" customWidth="1"/>
    <col min="13062" max="13062" width="4.7109375" style="144" customWidth="1"/>
    <col min="13063" max="13063" width="6.85546875" style="144" customWidth="1"/>
    <col min="13064" max="13064" width="2.28515625" style="144" customWidth="1"/>
    <col min="13065" max="13065" width="6.85546875" style="144" customWidth="1"/>
    <col min="13066" max="13066" width="3.28515625" style="144" customWidth="1"/>
    <col min="13067" max="13067" width="15" style="144" customWidth="1"/>
    <col min="13068" max="13314" width="10.28515625" style="144"/>
    <col min="13315" max="13315" width="9.7109375" style="144" customWidth="1"/>
    <col min="13316" max="13316" width="7.7109375" style="144" customWidth="1"/>
    <col min="13317" max="13317" width="67.140625" style="144" customWidth="1"/>
    <col min="13318" max="13318" width="4.7109375" style="144" customWidth="1"/>
    <col min="13319" max="13319" width="6.85546875" style="144" customWidth="1"/>
    <col min="13320" max="13320" width="2.28515625" style="144" customWidth="1"/>
    <col min="13321" max="13321" width="6.85546875" style="144" customWidth="1"/>
    <col min="13322" max="13322" width="3.28515625" style="144" customWidth="1"/>
    <col min="13323" max="13323" width="15" style="144" customWidth="1"/>
    <col min="13324" max="13570" width="10.28515625" style="144"/>
    <col min="13571" max="13571" width="9.7109375" style="144" customWidth="1"/>
    <col min="13572" max="13572" width="7.7109375" style="144" customWidth="1"/>
    <col min="13573" max="13573" width="67.140625" style="144" customWidth="1"/>
    <col min="13574" max="13574" width="4.7109375" style="144" customWidth="1"/>
    <col min="13575" max="13575" width="6.85546875" style="144" customWidth="1"/>
    <col min="13576" max="13576" width="2.28515625" style="144" customWidth="1"/>
    <col min="13577" max="13577" width="6.85546875" style="144" customWidth="1"/>
    <col min="13578" max="13578" width="3.28515625" style="144" customWidth="1"/>
    <col min="13579" max="13579" width="15" style="144" customWidth="1"/>
    <col min="13580" max="13826" width="10.28515625" style="144"/>
    <col min="13827" max="13827" width="9.7109375" style="144" customWidth="1"/>
    <col min="13828" max="13828" width="7.7109375" style="144" customWidth="1"/>
    <col min="13829" max="13829" width="67.140625" style="144" customWidth="1"/>
    <col min="13830" max="13830" width="4.7109375" style="144" customWidth="1"/>
    <col min="13831" max="13831" width="6.85546875" style="144" customWidth="1"/>
    <col min="13832" max="13832" width="2.28515625" style="144" customWidth="1"/>
    <col min="13833" max="13833" width="6.85546875" style="144" customWidth="1"/>
    <col min="13834" max="13834" width="3.28515625" style="144" customWidth="1"/>
    <col min="13835" max="13835" width="15" style="144" customWidth="1"/>
    <col min="13836" max="14082" width="10.28515625" style="144"/>
    <col min="14083" max="14083" width="9.7109375" style="144" customWidth="1"/>
    <col min="14084" max="14084" width="7.7109375" style="144" customWidth="1"/>
    <col min="14085" max="14085" width="67.140625" style="144" customWidth="1"/>
    <col min="14086" max="14086" width="4.7109375" style="144" customWidth="1"/>
    <col min="14087" max="14087" width="6.85546875" style="144" customWidth="1"/>
    <col min="14088" max="14088" width="2.28515625" style="144" customWidth="1"/>
    <col min="14089" max="14089" width="6.85546875" style="144" customWidth="1"/>
    <col min="14090" max="14090" width="3.28515625" style="144" customWidth="1"/>
    <col min="14091" max="14091" width="15" style="144" customWidth="1"/>
    <col min="14092" max="14338" width="10.28515625" style="144"/>
    <col min="14339" max="14339" width="9.7109375" style="144" customWidth="1"/>
    <col min="14340" max="14340" width="7.7109375" style="144" customWidth="1"/>
    <col min="14341" max="14341" width="67.140625" style="144" customWidth="1"/>
    <col min="14342" max="14342" width="4.7109375" style="144" customWidth="1"/>
    <col min="14343" max="14343" width="6.85546875" style="144" customWidth="1"/>
    <col min="14344" max="14344" width="2.28515625" style="144" customWidth="1"/>
    <col min="14345" max="14345" width="6.85546875" style="144" customWidth="1"/>
    <col min="14346" max="14346" width="3.28515625" style="144" customWidth="1"/>
    <col min="14347" max="14347" width="15" style="144" customWidth="1"/>
    <col min="14348" max="14594" width="10.28515625" style="144"/>
    <col min="14595" max="14595" width="9.7109375" style="144" customWidth="1"/>
    <col min="14596" max="14596" width="7.7109375" style="144" customWidth="1"/>
    <col min="14597" max="14597" width="67.140625" style="144" customWidth="1"/>
    <col min="14598" max="14598" width="4.7109375" style="144" customWidth="1"/>
    <col min="14599" max="14599" width="6.85546875" style="144" customWidth="1"/>
    <col min="14600" max="14600" width="2.28515625" style="144" customWidth="1"/>
    <col min="14601" max="14601" width="6.85546875" style="144" customWidth="1"/>
    <col min="14602" max="14602" width="3.28515625" style="144" customWidth="1"/>
    <col min="14603" max="14603" width="15" style="144" customWidth="1"/>
    <col min="14604" max="14850" width="10.28515625" style="144"/>
    <col min="14851" max="14851" width="9.7109375" style="144" customWidth="1"/>
    <col min="14852" max="14852" width="7.7109375" style="144" customWidth="1"/>
    <col min="14853" max="14853" width="67.140625" style="144" customWidth="1"/>
    <col min="14854" max="14854" width="4.7109375" style="144" customWidth="1"/>
    <col min="14855" max="14855" width="6.85546875" style="144" customWidth="1"/>
    <col min="14856" max="14856" width="2.28515625" style="144" customWidth="1"/>
    <col min="14857" max="14857" width="6.85546875" style="144" customWidth="1"/>
    <col min="14858" max="14858" width="3.28515625" style="144" customWidth="1"/>
    <col min="14859" max="14859" width="15" style="144" customWidth="1"/>
    <col min="14860" max="15106" width="10.28515625" style="144"/>
    <col min="15107" max="15107" width="9.7109375" style="144" customWidth="1"/>
    <col min="15108" max="15108" width="7.7109375" style="144" customWidth="1"/>
    <col min="15109" max="15109" width="67.140625" style="144" customWidth="1"/>
    <col min="15110" max="15110" width="4.7109375" style="144" customWidth="1"/>
    <col min="15111" max="15111" width="6.85546875" style="144" customWidth="1"/>
    <col min="15112" max="15112" width="2.28515625" style="144" customWidth="1"/>
    <col min="15113" max="15113" width="6.85546875" style="144" customWidth="1"/>
    <col min="15114" max="15114" width="3.28515625" style="144" customWidth="1"/>
    <col min="15115" max="15115" width="15" style="144" customWidth="1"/>
    <col min="15116" max="15362" width="10.28515625" style="144"/>
    <col min="15363" max="15363" width="9.7109375" style="144" customWidth="1"/>
    <col min="15364" max="15364" width="7.7109375" style="144" customWidth="1"/>
    <col min="15365" max="15365" width="67.140625" style="144" customWidth="1"/>
    <col min="15366" max="15366" width="4.7109375" style="144" customWidth="1"/>
    <col min="15367" max="15367" width="6.85546875" style="144" customWidth="1"/>
    <col min="15368" max="15368" width="2.28515625" style="144" customWidth="1"/>
    <col min="15369" max="15369" width="6.85546875" style="144" customWidth="1"/>
    <col min="15370" max="15370" width="3.28515625" style="144" customWidth="1"/>
    <col min="15371" max="15371" width="15" style="144" customWidth="1"/>
    <col min="15372" max="15618" width="10.28515625" style="144"/>
    <col min="15619" max="15619" width="9.7109375" style="144" customWidth="1"/>
    <col min="15620" max="15620" width="7.7109375" style="144" customWidth="1"/>
    <col min="15621" max="15621" width="67.140625" style="144" customWidth="1"/>
    <col min="15622" max="15622" width="4.7109375" style="144" customWidth="1"/>
    <col min="15623" max="15623" width="6.85546875" style="144" customWidth="1"/>
    <col min="15624" max="15624" width="2.28515625" style="144" customWidth="1"/>
    <col min="15625" max="15625" width="6.85546875" style="144" customWidth="1"/>
    <col min="15626" max="15626" width="3.28515625" style="144" customWidth="1"/>
    <col min="15627" max="15627" width="15" style="144" customWidth="1"/>
    <col min="15628" max="15874" width="10.28515625" style="144"/>
    <col min="15875" max="15875" width="9.7109375" style="144" customWidth="1"/>
    <col min="15876" max="15876" width="7.7109375" style="144" customWidth="1"/>
    <col min="15877" max="15877" width="67.140625" style="144" customWidth="1"/>
    <col min="15878" max="15878" width="4.7109375" style="144" customWidth="1"/>
    <col min="15879" max="15879" width="6.85546875" style="144" customWidth="1"/>
    <col min="15880" max="15880" width="2.28515625" style="144" customWidth="1"/>
    <col min="15881" max="15881" width="6.85546875" style="144" customWidth="1"/>
    <col min="15882" max="15882" width="3.28515625" style="144" customWidth="1"/>
    <col min="15883" max="15883" width="15" style="144" customWidth="1"/>
    <col min="15884" max="16130" width="10.28515625" style="144"/>
    <col min="16131" max="16131" width="9.7109375" style="144" customWidth="1"/>
    <col min="16132" max="16132" width="7.7109375" style="144" customWidth="1"/>
    <col min="16133" max="16133" width="67.140625" style="144" customWidth="1"/>
    <col min="16134" max="16134" width="4.7109375" style="144" customWidth="1"/>
    <col min="16135" max="16135" width="6.85546875" style="144" customWidth="1"/>
    <col min="16136" max="16136" width="2.28515625" style="144" customWidth="1"/>
    <col min="16137" max="16137" width="6.85546875" style="144" customWidth="1"/>
    <col min="16138" max="16138" width="3.28515625" style="144" customWidth="1"/>
    <col min="16139" max="16139" width="15" style="144" customWidth="1"/>
    <col min="16140" max="16384" width="10.28515625" style="144"/>
  </cols>
  <sheetData>
    <row r="1" spans="1:16" s="70" customFormat="1" ht="36" customHeight="1" thickBot="1" x14ac:dyDescent="0.25">
      <c r="A1" s="156"/>
      <c r="B1" s="156"/>
      <c r="C1" s="156"/>
      <c r="D1" s="156"/>
      <c r="E1" s="156"/>
      <c r="F1" s="156"/>
      <c r="G1" s="156"/>
      <c r="H1" s="156"/>
      <c r="J1" s="152"/>
      <c r="K1" s="172"/>
      <c r="L1" s="152"/>
    </row>
    <row r="2" spans="1:16" s="77" customFormat="1" ht="15" x14ac:dyDescent="0.25">
      <c r="A2" s="85" t="s">
        <v>178</v>
      </c>
      <c r="B2" s="150"/>
      <c r="C2" s="72"/>
      <c r="D2" s="72"/>
      <c r="E2" s="72"/>
      <c r="F2" s="73" t="s">
        <v>17</v>
      </c>
      <c r="G2" s="84"/>
      <c r="H2" s="84"/>
      <c r="I2" s="84"/>
      <c r="J2" s="181" t="s">
        <v>8</v>
      </c>
      <c r="K2" s="173"/>
      <c r="L2" s="323"/>
      <c r="P2" s="334"/>
    </row>
    <row r="3" spans="1:16" s="149" customFormat="1" ht="15" thickBot="1" x14ac:dyDescent="0.3">
      <c r="A3" s="162" t="e">
        <f>#REF!</f>
        <v>#REF!</v>
      </c>
      <c r="B3" s="163"/>
      <c r="C3" s="164"/>
      <c r="D3" s="164"/>
      <c r="E3" s="164"/>
      <c r="F3" s="164" t="s">
        <v>346</v>
      </c>
      <c r="G3" s="165"/>
      <c r="H3" s="165"/>
      <c r="I3" s="165"/>
      <c r="J3" s="333"/>
      <c r="K3" s="174"/>
      <c r="L3" s="332"/>
    </row>
    <row r="4" spans="1:16" s="75" customFormat="1" ht="6" customHeight="1" thickBot="1" x14ac:dyDescent="0.25">
      <c r="A4" s="157"/>
      <c r="B4" s="157"/>
      <c r="C4" s="157"/>
      <c r="D4" s="157"/>
      <c r="E4" s="157"/>
      <c r="F4" s="157"/>
      <c r="G4" s="158"/>
      <c r="H4" s="159"/>
      <c r="I4" s="159"/>
      <c r="J4" s="170"/>
      <c r="K4" s="175"/>
      <c r="L4" s="339"/>
    </row>
    <row r="5" spans="1:16" s="141" customFormat="1" ht="28.5" customHeight="1" x14ac:dyDescent="0.2">
      <c r="A5" s="166" t="s">
        <v>199</v>
      </c>
      <c r="B5" s="167" t="s">
        <v>200</v>
      </c>
      <c r="C5" s="166" t="s">
        <v>0</v>
      </c>
      <c r="D5" s="166" t="s">
        <v>179</v>
      </c>
      <c r="E5" s="166" t="s">
        <v>2</v>
      </c>
      <c r="F5" s="168" t="s">
        <v>180</v>
      </c>
      <c r="G5" s="169" t="s">
        <v>18</v>
      </c>
      <c r="H5" s="169" t="s">
        <v>181</v>
      </c>
      <c r="I5" s="167" t="s">
        <v>3</v>
      </c>
      <c r="J5" s="168" t="s">
        <v>9</v>
      </c>
      <c r="K5" s="176"/>
      <c r="L5" s="338" t="s">
        <v>347</v>
      </c>
    </row>
    <row r="6" spans="1:16" s="202" customFormat="1" ht="12" x14ac:dyDescent="0.2">
      <c r="A6" s="205"/>
      <c r="B6" s="206" t="s">
        <v>201</v>
      </c>
      <c r="C6" s="206" t="s">
        <v>202</v>
      </c>
      <c r="D6" s="206"/>
      <c r="E6" s="206"/>
      <c r="F6" s="206"/>
      <c r="G6" s="206"/>
      <c r="H6" s="206"/>
      <c r="I6" s="206"/>
      <c r="J6" s="488"/>
      <c r="K6" s="503"/>
      <c r="L6" s="489"/>
    </row>
    <row r="7" spans="1:16" s="143" customFormat="1" ht="24" x14ac:dyDescent="0.2">
      <c r="A7" s="490"/>
      <c r="B7" s="491" t="s">
        <v>107</v>
      </c>
      <c r="C7" s="492" t="s">
        <v>208</v>
      </c>
      <c r="D7" s="514" t="s">
        <v>209</v>
      </c>
      <c r="E7" s="517" t="str">
        <f>IF(B7="","","UN")</f>
        <v>UN</v>
      </c>
      <c r="F7" s="518">
        <v>0.91</v>
      </c>
      <c r="G7" s="519" t="str">
        <f t="shared" ref="G7:G33" si="0">IF(F7=0,0,"x")</f>
        <v>x</v>
      </c>
      <c r="H7" s="520">
        <v>2.21</v>
      </c>
      <c r="I7" s="521" t="str">
        <f t="shared" ref="I7:I33" si="1">IF(H7=0,0,"m")</f>
        <v>m</v>
      </c>
      <c r="J7" s="496" t="e">
        <f>SUMIF(#REF!,'Resumo Esquadrias - T1'!$B7,#REF!)</f>
        <v>#REF!</v>
      </c>
      <c r="K7" s="504"/>
      <c r="L7" s="497"/>
    </row>
    <row r="8" spans="1:16" s="143" customFormat="1" ht="36" x14ac:dyDescent="0.2">
      <c r="A8" s="490"/>
      <c r="B8" s="491" t="s">
        <v>75</v>
      </c>
      <c r="C8" s="492" t="s">
        <v>210</v>
      </c>
      <c r="D8" s="493" t="s">
        <v>211</v>
      </c>
      <c r="E8" s="485" t="str">
        <f t="shared" ref="E8:E68" si="2">IF(B8="","","UN")</f>
        <v>UN</v>
      </c>
      <c r="F8" s="494">
        <v>0.81</v>
      </c>
      <c r="G8" s="512" t="str">
        <f t="shared" si="0"/>
        <v>x</v>
      </c>
      <c r="H8" s="495">
        <v>2.21</v>
      </c>
      <c r="I8" s="510" t="str">
        <f t="shared" si="1"/>
        <v>m</v>
      </c>
      <c r="J8" s="496" t="e">
        <f>SUMIF(#REF!,'Resumo Esquadrias - T1'!$B8,#REF!)</f>
        <v>#REF!</v>
      </c>
      <c r="K8" s="504"/>
      <c r="L8" s="497"/>
    </row>
    <row r="9" spans="1:16" s="143" customFormat="1" ht="12" x14ac:dyDescent="0.2">
      <c r="A9" s="490"/>
      <c r="B9" s="491" t="s">
        <v>108</v>
      </c>
      <c r="C9" s="492" t="s">
        <v>210</v>
      </c>
      <c r="D9" s="493" t="s">
        <v>212</v>
      </c>
      <c r="E9" s="485" t="str">
        <f t="shared" si="2"/>
        <v>UN</v>
      </c>
      <c r="F9" s="494">
        <v>0.91</v>
      </c>
      <c r="G9" s="512" t="str">
        <f t="shared" si="0"/>
        <v>x</v>
      </c>
      <c r="H9" s="495">
        <v>2.21</v>
      </c>
      <c r="I9" s="510" t="str">
        <f t="shared" si="1"/>
        <v>m</v>
      </c>
      <c r="J9" s="496" t="e">
        <f>SUMIF(#REF!,'Resumo Esquadrias - T1'!$B9,#REF!)</f>
        <v>#REF!</v>
      </c>
      <c r="K9" s="504"/>
      <c r="L9" s="497"/>
    </row>
    <row r="10" spans="1:16" s="143" customFormat="1" ht="24" x14ac:dyDescent="0.2">
      <c r="A10" s="490"/>
      <c r="B10" s="491" t="s">
        <v>144</v>
      </c>
      <c r="C10" s="492" t="s">
        <v>213</v>
      </c>
      <c r="D10" s="493" t="s">
        <v>214</v>
      </c>
      <c r="E10" s="485" t="str">
        <f t="shared" si="2"/>
        <v>UN</v>
      </c>
      <c r="F10" s="494">
        <v>0.71</v>
      </c>
      <c r="G10" s="512" t="str">
        <f t="shared" si="0"/>
        <v>x</v>
      </c>
      <c r="H10" s="495">
        <v>2.21</v>
      </c>
      <c r="I10" s="510" t="str">
        <f t="shared" si="1"/>
        <v>m</v>
      </c>
      <c r="J10" s="496" t="e">
        <f>SUMIF(#REF!,'Resumo Esquadrias - T1'!$B10,#REF!)</f>
        <v>#REF!</v>
      </c>
      <c r="K10" s="504"/>
      <c r="L10" s="497"/>
    </row>
    <row r="11" spans="1:16" s="143" customFormat="1" ht="24" x14ac:dyDescent="0.2">
      <c r="A11" s="490"/>
      <c r="B11" s="491" t="s">
        <v>145</v>
      </c>
      <c r="C11" s="492" t="s">
        <v>213</v>
      </c>
      <c r="D11" s="493" t="s">
        <v>215</v>
      </c>
      <c r="E11" s="485" t="str">
        <f t="shared" si="2"/>
        <v>UN</v>
      </c>
      <c r="F11" s="494">
        <v>0.91</v>
      </c>
      <c r="G11" s="512" t="str">
        <f t="shared" si="0"/>
        <v>x</v>
      </c>
      <c r="H11" s="495">
        <v>2.21</v>
      </c>
      <c r="I11" s="510" t="str">
        <f t="shared" si="1"/>
        <v>m</v>
      </c>
      <c r="J11" s="496" t="e">
        <f>SUMIF(#REF!,'Resumo Esquadrias - T1'!$B11,#REF!)</f>
        <v>#REF!</v>
      </c>
      <c r="K11" s="504"/>
      <c r="L11" s="497"/>
    </row>
    <row r="12" spans="1:16" s="143" customFormat="1" ht="24" x14ac:dyDescent="0.2">
      <c r="A12" s="505" t="s">
        <v>283</v>
      </c>
      <c r="B12" s="491" t="s">
        <v>146</v>
      </c>
      <c r="C12" s="492" t="s">
        <v>302</v>
      </c>
      <c r="D12" s="493" t="s">
        <v>297</v>
      </c>
      <c r="E12" s="485" t="str">
        <f t="shared" si="2"/>
        <v>UN</v>
      </c>
      <c r="F12" s="494">
        <v>1.36</v>
      </c>
      <c r="G12" s="512" t="str">
        <f t="shared" si="0"/>
        <v>x</v>
      </c>
      <c r="H12" s="495">
        <f>2.63-0.2+0.06</f>
        <v>2.4899999999999998</v>
      </c>
      <c r="I12" s="510" t="str">
        <f t="shared" si="1"/>
        <v>m</v>
      </c>
      <c r="J12" s="496" t="e">
        <f>SUMIF(#REF!,'Resumo Esquadrias - T1'!$B12,#REF!)</f>
        <v>#REF!</v>
      </c>
      <c r="K12" s="504"/>
      <c r="L12" s="497"/>
    </row>
    <row r="13" spans="1:16" s="143" customFormat="1" ht="24" x14ac:dyDescent="0.2">
      <c r="A13" s="505" t="s">
        <v>284</v>
      </c>
      <c r="B13" s="491" t="s">
        <v>147</v>
      </c>
      <c r="C13" s="492" t="s">
        <v>302</v>
      </c>
      <c r="D13" s="493" t="s">
        <v>298</v>
      </c>
      <c r="E13" s="485" t="str">
        <f t="shared" si="2"/>
        <v>UN</v>
      </c>
      <c r="F13" s="494">
        <v>1.36</v>
      </c>
      <c r="G13" s="512" t="str">
        <f t="shared" si="0"/>
        <v>x</v>
      </c>
      <c r="H13" s="495">
        <f>2.63-0.2+0.06</f>
        <v>2.4899999999999998</v>
      </c>
      <c r="I13" s="510" t="str">
        <f t="shared" si="1"/>
        <v>m</v>
      </c>
      <c r="J13" s="496" t="e">
        <f>SUMIF(#REF!,'Resumo Esquadrias - T1'!$B13,#REF!)</f>
        <v>#REF!</v>
      </c>
      <c r="K13" s="504"/>
      <c r="L13" s="497"/>
    </row>
    <row r="14" spans="1:16" s="143" customFormat="1" ht="24" x14ac:dyDescent="0.2">
      <c r="A14" s="505" t="s">
        <v>285</v>
      </c>
      <c r="B14" s="491" t="s">
        <v>148</v>
      </c>
      <c r="C14" s="492" t="s">
        <v>303</v>
      </c>
      <c r="D14" s="493" t="s">
        <v>298</v>
      </c>
      <c r="E14" s="485" t="str">
        <f t="shared" si="2"/>
        <v>UN</v>
      </c>
      <c r="F14" s="494">
        <v>0.8</v>
      </c>
      <c r="G14" s="512" t="str">
        <f t="shared" si="0"/>
        <v>x</v>
      </c>
      <c r="H14" s="495">
        <f>2.63-0.2+0.06</f>
        <v>2.4899999999999998</v>
      </c>
      <c r="I14" s="510" t="str">
        <f t="shared" si="1"/>
        <v>m</v>
      </c>
      <c r="J14" s="496" t="e">
        <f>SUMIF(#REF!,'Resumo Esquadrias - T1'!$B14,#REF!)</f>
        <v>#REF!</v>
      </c>
      <c r="K14" s="504"/>
      <c r="L14" s="497"/>
    </row>
    <row r="15" spans="1:16" s="143" customFormat="1" ht="24" x14ac:dyDescent="0.2">
      <c r="A15" s="505" t="s">
        <v>286</v>
      </c>
      <c r="B15" s="491" t="s">
        <v>149</v>
      </c>
      <c r="C15" s="492" t="s">
        <v>310</v>
      </c>
      <c r="D15" s="493" t="s">
        <v>299</v>
      </c>
      <c r="E15" s="485" t="str">
        <f t="shared" si="2"/>
        <v>UN</v>
      </c>
      <c r="F15" s="494">
        <v>0.71</v>
      </c>
      <c r="G15" s="512" t="str">
        <f t="shared" si="0"/>
        <v>x</v>
      </c>
      <c r="H15" s="495">
        <f>2.63-0.2+0.06</f>
        <v>2.4899999999999998</v>
      </c>
      <c r="I15" s="510" t="str">
        <f t="shared" si="1"/>
        <v>m</v>
      </c>
      <c r="J15" s="496" t="e">
        <f>SUMIF(#REF!,'Resumo Esquadrias - T1'!$B15,#REF!)</f>
        <v>#REF!</v>
      </c>
      <c r="K15" s="504"/>
      <c r="L15" s="497"/>
    </row>
    <row r="16" spans="1:16" s="143" customFormat="1" ht="24" x14ac:dyDescent="0.2">
      <c r="A16" s="505" t="s">
        <v>287</v>
      </c>
      <c r="B16" s="491" t="s">
        <v>150</v>
      </c>
      <c r="C16" s="492" t="s">
        <v>310</v>
      </c>
      <c r="D16" s="493" t="s">
        <v>300</v>
      </c>
      <c r="E16" s="485" t="str">
        <f t="shared" si="2"/>
        <v>UN</v>
      </c>
      <c r="F16" s="494">
        <v>0.61</v>
      </c>
      <c r="G16" s="512" t="str">
        <f t="shared" si="0"/>
        <v>x</v>
      </c>
      <c r="H16" s="495">
        <f>2.63-0.2+0.06</f>
        <v>2.4899999999999998</v>
      </c>
      <c r="I16" s="510" t="str">
        <f t="shared" si="1"/>
        <v>m</v>
      </c>
      <c r="J16" s="496" t="e">
        <f>SUMIF(#REF!,'Resumo Esquadrias - T1'!$B16,#REF!)</f>
        <v>#REF!</v>
      </c>
      <c r="K16" s="504"/>
      <c r="L16" s="497"/>
    </row>
    <row r="17" spans="1:12" s="143" customFormat="1" ht="24" x14ac:dyDescent="0.2">
      <c r="A17" s="505" t="s">
        <v>283</v>
      </c>
      <c r="B17" s="491" t="s">
        <v>291</v>
      </c>
      <c r="C17" s="492" t="s">
        <v>302</v>
      </c>
      <c r="D17" s="493" t="s">
        <v>305</v>
      </c>
      <c r="E17" s="485" t="str">
        <f t="shared" ref="E17:E22" si="3">IF(B17="","","UN")</f>
        <v>UN</v>
      </c>
      <c r="F17" s="494">
        <v>1.36</v>
      </c>
      <c r="G17" s="512" t="str">
        <f t="shared" ref="G17:G22" si="4">IF(F17=0,0,"x")</f>
        <v>x</v>
      </c>
      <c r="H17" s="495">
        <f>2.6-0.2+0.06</f>
        <v>2.46</v>
      </c>
      <c r="I17" s="510" t="str">
        <f t="shared" ref="I17:I22" si="5">IF(H17=0,0,"m")</f>
        <v>m</v>
      </c>
      <c r="J17" s="496" t="e">
        <f>SUMIF(#REF!,'Resumo Esquadrias - T1'!$B17,#REF!)</f>
        <v>#REF!</v>
      </c>
      <c r="K17" s="504"/>
      <c r="L17" s="497"/>
    </row>
    <row r="18" spans="1:12" s="143" customFormat="1" ht="24" x14ac:dyDescent="0.2">
      <c r="A18" s="505" t="s">
        <v>284</v>
      </c>
      <c r="B18" s="491" t="s">
        <v>292</v>
      </c>
      <c r="C18" s="492" t="s">
        <v>302</v>
      </c>
      <c r="D18" s="493" t="s">
        <v>306</v>
      </c>
      <c r="E18" s="485" t="str">
        <f t="shared" si="3"/>
        <v>UN</v>
      </c>
      <c r="F18" s="494">
        <v>1.36</v>
      </c>
      <c r="G18" s="512" t="str">
        <f t="shared" si="4"/>
        <v>x</v>
      </c>
      <c r="H18" s="495">
        <f>2.6-0.2+0.06</f>
        <v>2.46</v>
      </c>
      <c r="I18" s="510" t="str">
        <f t="shared" si="5"/>
        <v>m</v>
      </c>
      <c r="J18" s="496" t="e">
        <f>SUMIF(#REF!,'Resumo Esquadrias - T1'!$B18,#REF!)</f>
        <v>#REF!</v>
      </c>
      <c r="K18" s="504"/>
      <c r="L18" s="497"/>
    </row>
    <row r="19" spans="1:12" s="143" customFormat="1" ht="24" x14ac:dyDescent="0.2">
      <c r="A19" s="505" t="s">
        <v>285</v>
      </c>
      <c r="B19" s="491" t="s">
        <v>293</v>
      </c>
      <c r="C19" s="492" t="s">
        <v>303</v>
      </c>
      <c r="D19" s="493" t="s">
        <v>307</v>
      </c>
      <c r="E19" s="485" t="str">
        <f t="shared" si="3"/>
        <v>UN</v>
      </c>
      <c r="F19" s="494">
        <v>0.8</v>
      </c>
      <c r="G19" s="512" t="str">
        <f t="shared" si="4"/>
        <v>x</v>
      </c>
      <c r="H19" s="495">
        <f>2.6-0.2+0.06</f>
        <v>2.46</v>
      </c>
      <c r="I19" s="510" t="str">
        <f t="shared" si="5"/>
        <v>m</v>
      </c>
      <c r="J19" s="496" t="e">
        <f>SUMIF(#REF!,'Resumo Esquadrias - T1'!$B19,#REF!)</f>
        <v>#REF!</v>
      </c>
      <c r="K19" s="504"/>
      <c r="L19" s="497"/>
    </row>
    <row r="20" spans="1:12" s="143" customFormat="1" ht="24" x14ac:dyDescent="0.2">
      <c r="A20" s="505" t="s">
        <v>286</v>
      </c>
      <c r="B20" s="491" t="s">
        <v>294</v>
      </c>
      <c r="C20" s="492" t="s">
        <v>310</v>
      </c>
      <c r="D20" s="493" t="s">
        <v>308</v>
      </c>
      <c r="E20" s="485" t="str">
        <f t="shared" si="3"/>
        <v>UN</v>
      </c>
      <c r="F20" s="494">
        <v>0.71</v>
      </c>
      <c r="G20" s="512" t="str">
        <f t="shared" si="4"/>
        <v>x</v>
      </c>
      <c r="H20" s="495">
        <f>2.6-0.2+0.06</f>
        <v>2.46</v>
      </c>
      <c r="I20" s="510" t="str">
        <f t="shared" si="5"/>
        <v>m</v>
      </c>
      <c r="J20" s="496" t="e">
        <f>SUMIF(#REF!,'Resumo Esquadrias - T1'!$B20,#REF!)</f>
        <v>#REF!</v>
      </c>
      <c r="K20" s="504"/>
      <c r="L20" s="497"/>
    </row>
    <row r="21" spans="1:12" s="143" customFormat="1" ht="24" x14ac:dyDescent="0.2">
      <c r="A21" s="505" t="s">
        <v>287</v>
      </c>
      <c r="B21" s="491" t="s">
        <v>295</v>
      </c>
      <c r="C21" s="492" t="s">
        <v>310</v>
      </c>
      <c r="D21" s="493" t="s">
        <v>309</v>
      </c>
      <c r="E21" s="485" t="str">
        <f t="shared" si="3"/>
        <v>UN</v>
      </c>
      <c r="F21" s="494">
        <v>0.61</v>
      </c>
      <c r="G21" s="512" t="str">
        <f t="shared" si="4"/>
        <v>x</v>
      </c>
      <c r="H21" s="495">
        <f>2.6-0.2+0.06</f>
        <v>2.46</v>
      </c>
      <c r="I21" s="510" t="str">
        <f t="shared" si="5"/>
        <v>m</v>
      </c>
      <c r="J21" s="496" t="e">
        <f>SUMIF(#REF!,'Resumo Esquadrias - T1'!$B21,#REF!)</f>
        <v>#REF!</v>
      </c>
      <c r="K21" s="504"/>
      <c r="L21" s="497"/>
    </row>
    <row r="22" spans="1:12" s="143" customFormat="1" ht="24" x14ac:dyDescent="0.2">
      <c r="A22" s="505" t="s">
        <v>285</v>
      </c>
      <c r="B22" s="491" t="s">
        <v>296</v>
      </c>
      <c r="C22" s="492" t="s">
        <v>304</v>
      </c>
      <c r="D22" s="493" t="s">
        <v>301</v>
      </c>
      <c r="E22" s="485" t="str">
        <f t="shared" si="3"/>
        <v>UN</v>
      </c>
      <c r="F22" s="494">
        <v>0.8</v>
      </c>
      <c r="G22" s="512" t="str">
        <f t="shared" si="4"/>
        <v>x</v>
      </c>
      <c r="H22" s="495">
        <f>2.8-0.2+0.06</f>
        <v>2.6599999999999997</v>
      </c>
      <c r="I22" s="510" t="str">
        <f t="shared" si="5"/>
        <v>m</v>
      </c>
      <c r="J22" s="496" t="e">
        <f>SUMIF(#REF!,'Resumo Esquadrias - T1'!$B22,#REF!)</f>
        <v>#REF!</v>
      </c>
      <c r="K22" s="504"/>
      <c r="L22" s="497"/>
    </row>
    <row r="23" spans="1:12" s="143" customFormat="1" ht="12" x14ac:dyDescent="0.2">
      <c r="A23" s="490"/>
      <c r="B23" s="491"/>
      <c r="C23" s="492"/>
      <c r="D23" s="493"/>
      <c r="E23" s="485" t="str">
        <f t="shared" si="2"/>
        <v/>
      </c>
      <c r="F23" s="494"/>
      <c r="G23" s="512">
        <f t="shared" si="0"/>
        <v>0</v>
      </c>
      <c r="H23" s="495"/>
      <c r="I23" s="510">
        <f t="shared" si="1"/>
        <v>0</v>
      </c>
      <c r="J23" s="496" t="e">
        <f>SUMIF(#REF!,'Resumo Esquadrias - T1'!$B23,#REF!)</f>
        <v>#REF!</v>
      </c>
      <c r="K23" s="498"/>
      <c r="L23" s="497"/>
    </row>
    <row r="24" spans="1:12" s="143" customFormat="1" ht="12" x14ac:dyDescent="0.2">
      <c r="A24" s="490"/>
      <c r="B24" s="491"/>
      <c r="C24" s="492"/>
      <c r="D24" s="493"/>
      <c r="E24" s="485" t="str">
        <f t="shared" si="2"/>
        <v/>
      </c>
      <c r="F24" s="494"/>
      <c r="G24" s="512">
        <f t="shared" si="0"/>
        <v>0</v>
      </c>
      <c r="H24" s="495"/>
      <c r="I24" s="510">
        <f t="shared" si="1"/>
        <v>0</v>
      </c>
      <c r="J24" s="496" t="e">
        <f>SUMIF(#REF!,'Resumo Esquadrias - T1'!$B24,#REF!)</f>
        <v>#REF!</v>
      </c>
      <c r="K24" s="498"/>
      <c r="L24" s="497"/>
    </row>
    <row r="25" spans="1:12" s="143" customFormat="1" ht="12" x14ac:dyDescent="0.2">
      <c r="A25" s="490"/>
      <c r="B25" s="491"/>
      <c r="C25" s="492"/>
      <c r="D25" s="493"/>
      <c r="E25" s="485" t="str">
        <f t="shared" si="2"/>
        <v/>
      </c>
      <c r="F25" s="494"/>
      <c r="G25" s="512">
        <f t="shared" si="0"/>
        <v>0</v>
      </c>
      <c r="H25" s="495"/>
      <c r="I25" s="510">
        <f t="shared" si="1"/>
        <v>0</v>
      </c>
      <c r="J25" s="496" t="e">
        <f>SUMIF(#REF!,'Resumo Esquadrias - T1'!$B25,#REF!)</f>
        <v>#REF!</v>
      </c>
      <c r="K25" s="498"/>
      <c r="L25" s="497"/>
    </row>
    <row r="26" spans="1:12" s="143" customFormat="1" ht="12" x14ac:dyDescent="0.2">
      <c r="A26" s="490"/>
      <c r="B26" s="491"/>
      <c r="C26" s="492"/>
      <c r="D26" s="493"/>
      <c r="E26" s="485" t="str">
        <f t="shared" si="2"/>
        <v/>
      </c>
      <c r="F26" s="494"/>
      <c r="G26" s="512">
        <f t="shared" si="0"/>
        <v>0</v>
      </c>
      <c r="H26" s="495"/>
      <c r="I26" s="510">
        <f t="shared" si="1"/>
        <v>0</v>
      </c>
      <c r="J26" s="496" t="e">
        <f>SUMIF(#REF!,'Resumo Esquadrias - T1'!$B26,#REF!)</f>
        <v>#REF!</v>
      </c>
      <c r="K26" s="498"/>
      <c r="L26" s="497"/>
    </row>
    <row r="27" spans="1:12" s="143" customFormat="1" ht="12" x14ac:dyDescent="0.2">
      <c r="A27" s="490"/>
      <c r="B27" s="491"/>
      <c r="C27" s="492"/>
      <c r="D27" s="493"/>
      <c r="E27" s="485" t="str">
        <f t="shared" si="2"/>
        <v/>
      </c>
      <c r="F27" s="494"/>
      <c r="G27" s="512">
        <f t="shared" si="0"/>
        <v>0</v>
      </c>
      <c r="H27" s="495"/>
      <c r="I27" s="510">
        <f t="shared" si="1"/>
        <v>0</v>
      </c>
      <c r="J27" s="496" t="e">
        <f>SUMIF(#REF!,'Resumo Esquadrias - T1'!$B27,#REF!)</f>
        <v>#REF!</v>
      </c>
      <c r="K27" s="498"/>
      <c r="L27" s="497"/>
    </row>
    <row r="28" spans="1:12" s="143" customFormat="1" ht="12" x14ac:dyDescent="0.2">
      <c r="A28" s="490"/>
      <c r="B28" s="491"/>
      <c r="C28" s="492"/>
      <c r="D28" s="493"/>
      <c r="E28" s="485" t="str">
        <f t="shared" si="2"/>
        <v/>
      </c>
      <c r="F28" s="494"/>
      <c r="G28" s="512">
        <f t="shared" si="0"/>
        <v>0</v>
      </c>
      <c r="H28" s="495"/>
      <c r="I28" s="510">
        <f t="shared" si="1"/>
        <v>0</v>
      </c>
      <c r="J28" s="496" t="e">
        <f>SUMIF(#REF!,'Resumo Esquadrias - T1'!$B28,#REF!)</f>
        <v>#REF!</v>
      </c>
      <c r="K28" s="498"/>
      <c r="L28" s="497"/>
    </row>
    <row r="29" spans="1:12" s="143" customFormat="1" ht="12" x14ac:dyDescent="0.2">
      <c r="A29" s="490"/>
      <c r="B29" s="491"/>
      <c r="C29" s="492"/>
      <c r="D29" s="493"/>
      <c r="E29" s="485" t="str">
        <f t="shared" si="2"/>
        <v/>
      </c>
      <c r="F29" s="494"/>
      <c r="G29" s="512">
        <f t="shared" si="0"/>
        <v>0</v>
      </c>
      <c r="H29" s="495"/>
      <c r="I29" s="510">
        <f t="shared" si="1"/>
        <v>0</v>
      </c>
      <c r="J29" s="496" t="e">
        <f>SUMIF(#REF!,'Resumo Esquadrias - T1'!$B29,#REF!)</f>
        <v>#REF!</v>
      </c>
      <c r="K29" s="498"/>
      <c r="L29" s="497"/>
    </row>
    <row r="30" spans="1:12" s="143" customFormat="1" ht="12" x14ac:dyDescent="0.2">
      <c r="A30" s="490"/>
      <c r="B30" s="491"/>
      <c r="C30" s="492"/>
      <c r="D30" s="493"/>
      <c r="E30" s="485" t="str">
        <f t="shared" si="2"/>
        <v/>
      </c>
      <c r="F30" s="494"/>
      <c r="G30" s="512">
        <f t="shared" si="0"/>
        <v>0</v>
      </c>
      <c r="H30" s="495"/>
      <c r="I30" s="510">
        <f t="shared" si="1"/>
        <v>0</v>
      </c>
      <c r="J30" s="496" t="e">
        <f>SUMIF(#REF!,'Resumo Esquadrias - T1'!$B30,#REF!)</f>
        <v>#REF!</v>
      </c>
      <c r="K30" s="498"/>
      <c r="L30" s="497"/>
    </row>
    <row r="31" spans="1:12" s="143" customFormat="1" ht="12" x14ac:dyDescent="0.2">
      <c r="A31" s="490"/>
      <c r="B31" s="491"/>
      <c r="C31" s="492"/>
      <c r="D31" s="493"/>
      <c r="E31" s="485" t="str">
        <f t="shared" si="2"/>
        <v/>
      </c>
      <c r="F31" s="494"/>
      <c r="G31" s="512">
        <f t="shared" si="0"/>
        <v>0</v>
      </c>
      <c r="H31" s="495"/>
      <c r="I31" s="510">
        <f t="shared" si="1"/>
        <v>0</v>
      </c>
      <c r="J31" s="496" t="e">
        <f>SUMIF(#REF!,'Resumo Esquadrias - T1'!$B31,#REF!)</f>
        <v>#REF!</v>
      </c>
      <c r="K31" s="498"/>
      <c r="L31" s="497"/>
    </row>
    <row r="32" spans="1:12" s="143" customFormat="1" ht="12" x14ac:dyDescent="0.2">
      <c r="A32" s="490"/>
      <c r="B32" s="491"/>
      <c r="C32" s="142"/>
      <c r="D32" s="499"/>
      <c r="E32" s="485" t="str">
        <f t="shared" si="2"/>
        <v/>
      </c>
      <c r="F32" s="494"/>
      <c r="G32" s="512">
        <f t="shared" si="0"/>
        <v>0</v>
      </c>
      <c r="H32" s="495"/>
      <c r="I32" s="510">
        <f t="shared" si="1"/>
        <v>0</v>
      </c>
      <c r="J32" s="496" t="e">
        <f>SUMIF(#REF!,'Resumo Esquadrias - T1'!$B32,#REF!)</f>
        <v>#REF!</v>
      </c>
      <c r="K32" s="498"/>
      <c r="L32" s="497"/>
    </row>
    <row r="33" spans="1:16" s="143" customFormat="1" ht="12" x14ac:dyDescent="0.2">
      <c r="A33" s="490"/>
      <c r="B33" s="491"/>
      <c r="C33" s="142"/>
      <c r="D33" s="499"/>
      <c r="E33" s="485" t="str">
        <f t="shared" si="2"/>
        <v/>
      </c>
      <c r="F33" s="494"/>
      <c r="G33" s="512">
        <f t="shared" si="0"/>
        <v>0</v>
      </c>
      <c r="H33" s="495"/>
      <c r="I33" s="510">
        <f t="shared" si="1"/>
        <v>0</v>
      </c>
      <c r="J33" s="496" t="e">
        <f>SUMIF(#REF!,'Resumo Esquadrias - T1'!$B33,#REF!)</f>
        <v>#REF!</v>
      </c>
      <c r="K33" s="498"/>
      <c r="L33" s="497"/>
    </row>
    <row r="34" spans="1:16" ht="14.25" customHeight="1" x14ac:dyDescent="0.2">
      <c r="A34" s="188" t="s">
        <v>278</v>
      </c>
      <c r="B34" s="185"/>
      <c r="C34" s="186"/>
      <c r="D34" s="186"/>
      <c r="E34" s="187"/>
      <c r="F34" s="183"/>
      <c r="G34" s="184"/>
      <c r="H34" s="183"/>
      <c r="I34" s="522">
        <f>IF(H34=0,0,"m")</f>
        <v>0</v>
      </c>
      <c r="J34" s="525" t="e">
        <f>SUMIF(#REF!,'Resumo Esquadrias - T1'!$B34,#REF!)</f>
        <v>#REF!</v>
      </c>
      <c r="K34" s="177"/>
      <c r="L34" s="526"/>
    </row>
    <row r="35" spans="1:16" s="202" customFormat="1" ht="12" x14ac:dyDescent="0.2">
      <c r="A35" s="205"/>
      <c r="B35" s="206" t="s">
        <v>201</v>
      </c>
      <c r="C35" s="206" t="s">
        <v>96</v>
      </c>
      <c r="D35" s="206"/>
      <c r="E35" s="206"/>
      <c r="F35" s="206"/>
      <c r="G35" s="206"/>
      <c r="H35" s="206"/>
      <c r="I35" s="206"/>
      <c r="J35" s="488"/>
      <c r="K35" s="503"/>
      <c r="L35" s="489"/>
    </row>
    <row r="36" spans="1:16" s="143" customFormat="1" ht="12" x14ac:dyDescent="0.2">
      <c r="A36" s="490"/>
      <c r="B36" s="491" t="s">
        <v>223</v>
      </c>
      <c r="C36" s="142" t="s">
        <v>226</v>
      </c>
      <c r="D36" s="499"/>
      <c r="E36" s="515" t="str">
        <f t="shared" si="2"/>
        <v>UN</v>
      </c>
      <c r="F36" s="511"/>
      <c r="G36" s="486"/>
      <c r="H36" s="513"/>
      <c r="I36" s="516"/>
      <c r="J36" s="496" t="e">
        <f>SUMIF(#REF!,'Resumo Esquadrias - T1'!$B36,#REF!)</f>
        <v>#REF!</v>
      </c>
      <c r="K36" s="504"/>
      <c r="L36" s="497"/>
    </row>
    <row r="37" spans="1:16" s="143" customFormat="1" ht="12" x14ac:dyDescent="0.2">
      <c r="A37" s="490"/>
      <c r="B37" s="491" t="s">
        <v>224</v>
      </c>
      <c r="C37" s="142" t="s">
        <v>227</v>
      </c>
      <c r="D37" s="499"/>
      <c r="E37" s="485" t="str">
        <f t="shared" si="2"/>
        <v>UN</v>
      </c>
      <c r="F37" s="494"/>
      <c r="G37" s="512"/>
      <c r="H37" s="495"/>
      <c r="I37" s="510"/>
      <c r="J37" s="496" t="e">
        <f>SUMIF(#REF!,'Resumo Esquadrias - T1'!$B37,#REF!)</f>
        <v>#REF!</v>
      </c>
      <c r="K37" s="504"/>
      <c r="L37" s="497"/>
    </row>
    <row r="38" spans="1:16" s="143" customFormat="1" ht="12" x14ac:dyDescent="0.2">
      <c r="A38" s="490"/>
      <c r="B38" s="491" t="s">
        <v>225</v>
      </c>
      <c r="C38" s="142" t="s">
        <v>228</v>
      </c>
      <c r="D38" s="499"/>
      <c r="E38" s="485" t="str">
        <f t="shared" si="2"/>
        <v>UN</v>
      </c>
      <c r="F38" s="494"/>
      <c r="G38" s="512"/>
      <c r="H38" s="495"/>
      <c r="I38" s="510"/>
      <c r="J38" s="496" t="e">
        <f>SUMIF(#REF!,'Resumo Esquadrias - T1'!$B38,#REF!)</f>
        <v>#REF!</v>
      </c>
      <c r="K38" s="504"/>
      <c r="L38" s="497"/>
    </row>
    <row r="39" spans="1:16" s="143" customFormat="1" ht="12" x14ac:dyDescent="0.2">
      <c r="A39" s="490"/>
      <c r="B39" s="491"/>
      <c r="C39" s="142"/>
      <c r="D39" s="499"/>
      <c r="E39" s="485" t="str">
        <f t="shared" si="2"/>
        <v/>
      </c>
      <c r="F39" s="494"/>
      <c r="G39" s="512"/>
      <c r="H39" s="495"/>
      <c r="I39" s="510"/>
      <c r="J39" s="496" t="e">
        <f>SUMIF(#REF!,'Resumo Esquadrias - T1'!$B39,#REF!)</f>
        <v>#REF!</v>
      </c>
      <c r="K39" s="498"/>
      <c r="L39" s="497"/>
    </row>
    <row r="40" spans="1:16" s="143" customFormat="1" ht="12" x14ac:dyDescent="0.2">
      <c r="A40" s="490"/>
      <c r="B40" s="491"/>
      <c r="C40" s="142"/>
      <c r="D40" s="499"/>
      <c r="E40" s="485" t="str">
        <f t="shared" si="2"/>
        <v/>
      </c>
      <c r="F40" s="494"/>
      <c r="G40" s="512"/>
      <c r="H40" s="495"/>
      <c r="I40" s="510"/>
      <c r="J40" s="496" t="e">
        <f>SUMIF(#REF!,'Resumo Esquadrias - T1'!$B40,#REF!)</f>
        <v>#REF!</v>
      </c>
      <c r="K40" s="498"/>
      <c r="L40" s="497"/>
    </row>
    <row r="41" spans="1:16" ht="14.25" customHeight="1" x14ac:dyDescent="0.2">
      <c r="A41" s="188" t="s">
        <v>278</v>
      </c>
      <c r="B41" s="185"/>
      <c r="C41" s="186"/>
      <c r="D41" s="186"/>
      <c r="E41" s="187"/>
      <c r="F41" s="183"/>
      <c r="G41" s="184"/>
      <c r="H41" s="183"/>
      <c r="I41" s="522"/>
      <c r="J41" s="525" t="e">
        <f>SUMIF(#REF!,'Resumo Esquadrias - T1'!$B41,#REF!)</f>
        <v>#REF!</v>
      </c>
      <c r="K41" s="177"/>
      <c r="L41" s="526"/>
    </row>
    <row r="42" spans="1:16" s="202" customFormat="1" ht="12" x14ac:dyDescent="0.2">
      <c r="A42" s="205"/>
      <c r="B42" s="206" t="s">
        <v>201</v>
      </c>
      <c r="C42" s="206" t="s">
        <v>203</v>
      </c>
      <c r="D42" s="206"/>
      <c r="E42" s="206"/>
      <c r="F42" s="206"/>
      <c r="G42" s="206"/>
      <c r="H42" s="206"/>
      <c r="I42" s="206"/>
      <c r="J42" s="488"/>
      <c r="K42" s="503"/>
      <c r="L42" s="489"/>
    </row>
    <row r="43" spans="1:16" s="143" customFormat="1" ht="12" x14ac:dyDescent="0.2">
      <c r="A43" s="490"/>
      <c r="B43" s="491" t="s">
        <v>124</v>
      </c>
      <c r="C43" s="142" t="s">
        <v>155</v>
      </c>
      <c r="D43" s="499" t="s">
        <v>216</v>
      </c>
      <c r="E43" s="517" t="str">
        <f t="shared" si="2"/>
        <v>UN</v>
      </c>
      <c r="F43" s="518">
        <v>1.21</v>
      </c>
      <c r="G43" s="519" t="str">
        <f t="shared" ref="G43:G101" si="6">IF(F43=0,0,"x")</f>
        <v>x</v>
      </c>
      <c r="H43" s="520">
        <v>1.41</v>
      </c>
      <c r="I43" s="521" t="str">
        <f t="shared" ref="I43:I101" si="7">IF(H43=0,0,"m")</f>
        <v>m</v>
      </c>
      <c r="J43" s="496" t="e">
        <f>SUMIF(#REF!,'Resumo Esquadrias - T1'!$B43,#REF!)</f>
        <v>#REF!</v>
      </c>
      <c r="K43" s="504"/>
      <c r="L43" s="497"/>
    </row>
    <row r="44" spans="1:16" s="143" customFormat="1" ht="12" x14ac:dyDescent="0.2">
      <c r="A44" s="490"/>
      <c r="B44" s="491" t="s">
        <v>125</v>
      </c>
      <c r="C44" s="142" t="s">
        <v>156</v>
      </c>
      <c r="D44" s="499" t="s">
        <v>217</v>
      </c>
      <c r="E44" s="485" t="str">
        <f t="shared" si="2"/>
        <v>UN</v>
      </c>
      <c r="F44" s="494">
        <v>1.61</v>
      </c>
      <c r="G44" s="512" t="str">
        <f t="shared" si="6"/>
        <v>x</v>
      </c>
      <c r="H44" s="495">
        <v>1.41</v>
      </c>
      <c r="I44" s="510" t="str">
        <f t="shared" si="7"/>
        <v>m</v>
      </c>
      <c r="J44" s="496" t="e">
        <f>SUMIF(#REF!,'Resumo Esquadrias - T1'!$B44,#REF!)</f>
        <v>#REF!</v>
      </c>
      <c r="K44" s="504"/>
      <c r="L44" s="497"/>
    </row>
    <row r="45" spans="1:16" s="143" customFormat="1" ht="12" x14ac:dyDescent="0.2">
      <c r="A45" s="490"/>
      <c r="B45" s="491" t="s">
        <v>126</v>
      </c>
      <c r="C45" s="142" t="s">
        <v>157</v>
      </c>
      <c r="D45" s="499" t="s">
        <v>218</v>
      </c>
      <c r="E45" s="485" t="str">
        <f t="shared" si="2"/>
        <v>UN</v>
      </c>
      <c r="F45" s="494">
        <v>1.21</v>
      </c>
      <c r="G45" s="512" t="str">
        <f t="shared" si="6"/>
        <v>x</v>
      </c>
      <c r="H45" s="495">
        <v>1.21</v>
      </c>
      <c r="I45" s="510" t="str">
        <f t="shared" si="7"/>
        <v>m</v>
      </c>
      <c r="J45" s="496" t="e">
        <f>SUMIF(#REF!,'Resumo Esquadrias - T1'!$B45,#REF!)</f>
        <v>#REF!</v>
      </c>
      <c r="K45" s="504"/>
      <c r="L45" s="497"/>
    </row>
    <row r="46" spans="1:16" s="143" customFormat="1" ht="12" x14ac:dyDescent="0.2">
      <c r="A46" s="490"/>
      <c r="B46" s="491" t="s">
        <v>127</v>
      </c>
      <c r="C46" s="142" t="s">
        <v>158</v>
      </c>
      <c r="D46" s="499" t="s">
        <v>219</v>
      </c>
      <c r="E46" s="485" t="str">
        <f t="shared" si="2"/>
        <v>UN</v>
      </c>
      <c r="F46" s="494">
        <v>1.61</v>
      </c>
      <c r="G46" s="512" t="str">
        <f t="shared" si="6"/>
        <v>x</v>
      </c>
      <c r="H46" s="495">
        <v>2.41</v>
      </c>
      <c r="I46" s="510" t="str">
        <f t="shared" si="7"/>
        <v>m</v>
      </c>
      <c r="J46" s="496" t="e">
        <f>SUMIF(#REF!,'Resumo Esquadrias - T1'!$B46,#REF!)</f>
        <v>#REF!</v>
      </c>
      <c r="K46" s="504"/>
      <c r="L46" s="497"/>
    </row>
    <row r="47" spans="1:16" s="143" customFormat="1" ht="24" x14ac:dyDescent="0.2">
      <c r="A47" s="490"/>
      <c r="B47" s="491" t="s">
        <v>128</v>
      </c>
      <c r="C47" s="492" t="s">
        <v>159</v>
      </c>
      <c r="D47" s="493" t="s">
        <v>212</v>
      </c>
      <c r="E47" s="485" t="str">
        <f t="shared" si="2"/>
        <v>UN</v>
      </c>
      <c r="F47" s="494">
        <v>0.61</v>
      </c>
      <c r="G47" s="512" t="str">
        <f t="shared" si="6"/>
        <v>x</v>
      </c>
      <c r="H47" s="495">
        <v>1.01</v>
      </c>
      <c r="I47" s="510" t="str">
        <f t="shared" si="7"/>
        <v>m</v>
      </c>
      <c r="J47" s="496" t="e">
        <f>SUMIF(#REF!,'Resumo Esquadrias - T1'!$B47,#REF!)</f>
        <v>#REF!</v>
      </c>
      <c r="K47" s="504"/>
      <c r="L47" s="497"/>
      <c r="M47" s="500"/>
      <c r="P47" s="506"/>
    </row>
    <row r="48" spans="1:16" s="143" customFormat="1" ht="12" x14ac:dyDescent="0.2">
      <c r="A48" s="490"/>
      <c r="B48" s="491" t="s">
        <v>129</v>
      </c>
      <c r="C48" s="492" t="s">
        <v>160</v>
      </c>
      <c r="D48" s="493" t="s">
        <v>220</v>
      </c>
      <c r="E48" s="485" t="str">
        <f t="shared" si="2"/>
        <v>UN</v>
      </c>
      <c r="F48" s="494">
        <v>1.61</v>
      </c>
      <c r="G48" s="512" t="str">
        <f t="shared" si="6"/>
        <v>x</v>
      </c>
      <c r="H48" s="495">
        <v>2.41</v>
      </c>
      <c r="I48" s="510" t="str">
        <f t="shared" si="7"/>
        <v>m</v>
      </c>
      <c r="J48" s="496" t="e">
        <f>SUMIF(#REF!,'Resumo Esquadrias - T1'!$B48,#REF!)</f>
        <v>#REF!</v>
      </c>
      <c r="K48" s="504"/>
      <c r="L48" s="497"/>
    </row>
    <row r="49" spans="1:15" s="143" customFormat="1" ht="36" x14ac:dyDescent="0.2">
      <c r="A49" s="490"/>
      <c r="B49" s="491" t="s">
        <v>130</v>
      </c>
      <c r="C49" s="492" t="s">
        <v>161</v>
      </c>
      <c r="D49" s="493" t="s">
        <v>229</v>
      </c>
      <c r="E49" s="485" t="str">
        <f t="shared" si="2"/>
        <v>UN</v>
      </c>
      <c r="F49" s="494">
        <v>0.91</v>
      </c>
      <c r="G49" s="512" t="str">
        <f t="shared" si="6"/>
        <v>x</v>
      </c>
      <c r="H49" s="495">
        <v>2.41</v>
      </c>
      <c r="I49" s="510" t="str">
        <f t="shared" si="7"/>
        <v>m</v>
      </c>
      <c r="J49" s="496" t="e">
        <f>SUMIF(#REF!,'Resumo Esquadrias - T1'!$B49,#REF!)</f>
        <v>#REF!</v>
      </c>
      <c r="K49" s="504"/>
      <c r="L49" s="497"/>
      <c r="M49" s="500"/>
    </row>
    <row r="50" spans="1:15" s="143" customFormat="1" ht="24" x14ac:dyDescent="0.2">
      <c r="A50" s="490"/>
      <c r="B50" s="491" t="s">
        <v>131</v>
      </c>
      <c r="C50" s="492" t="s">
        <v>161</v>
      </c>
      <c r="D50" s="493" t="s">
        <v>282</v>
      </c>
      <c r="E50" s="485" t="str">
        <f t="shared" si="2"/>
        <v>UN</v>
      </c>
      <c r="F50" s="494">
        <v>0.91</v>
      </c>
      <c r="G50" s="512" t="str">
        <f t="shared" si="6"/>
        <v>x</v>
      </c>
      <c r="H50" s="495">
        <v>2.21</v>
      </c>
      <c r="I50" s="510" t="str">
        <f t="shared" si="7"/>
        <v>m</v>
      </c>
      <c r="J50" s="496" t="e">
        <f>SUMIF(#REF!,'Resumo Esquadrias - T1'!$B50,#REF!)</f>
        <v>#REF!</v>
      </c>
      <c r="K50" s="504"/>
      <c r="L50" s="497"/>
      <c r="M50" s="501"/>
    </row>
    <row r="51" spans="1:15" s="143" customFormat="1" ht="24" x14ac:dyDescent="0.2">
      <c r="A51" s="490"/>
      <c r="B51" s="491" t="s">
        <v>132</v>
      </c>
      <c r="C51" s="492" t="s">
        <v>162</v>
      </c>
      <c r="D51" s="493" t="s">
        <v>230</v>
      </c>
      <c r="E51" s="485" t="str">
        <f t="shared" si="2"/>
        <v>UN</v>
      </c>
      <c r="F51" s="494">
        <v>1.41</v>
      </c>
      <c r="G51" s="512" t="str">
        <f t="shared" si="6"/>
        <v>x</v>
      </c>
      <c r="H51" s="495">
        <v>2.41</v>
      </c>
      <c r="I51" s="510" t="str">
        <f t="shared" si="7"/>
        <v>m</v>
      </c>
      <c r="J51" s="496" t="e">
        <f>SUMIF(#REF!,'Resumo Esquadrias - T1'!$B51,#REF!)</f>
        <v>#REF!</v>
      </c>
      <c r="K51" s="504"/>
      <c r="L51" s="497"/>
      <c r="M51" s="507"/>
      <c r="N51" s="508"/>
      <c r="O51" s="508"/>
    </row>
    <row r="52" spans="1:15" s="143" customFormat="1" ht="24" x14ac:dyDescent="0.2">
      <c r="A52" s="490"/>
      <c r="B52" s="491" t="s">
        <v>289</v>
      </c>
      <c r="C52" s="492" t="s">
        <v>162</v>
      </c>
      <c r="D52" s="493" t="s">
        <v>290</v>
      </c>
      <c r="E52" s="485" t="str">
        <f>IF(B52="","","UN")</f>
        <v>UN</v>
      </c>
      <c r="F52" s="494">
        <v>1.81</v>
      </c>
      <c r="G52" s="512" t="str">
        <f>IF(F52=0,0,"x")</f>
        <v>x</v>
      </c>
      <c r="H52" s="495">
        <v>2.41</v>
      </c>
      <c r="I52" s="510" t="str">
        <f>IF(H52=0,0,"m")</f>
        <v>m</v>
      </c>
      <c r="J52" s="496" t="e">
        <f>SUMIF(#REF!,'Resumo Esquadrias - T1'!$B52,#REF!)</f>
        <v>#REF!</v>
      </c>
      <c r="K52" s="504"/>
      <c r="L52" s="497"/>
      <c r="M52" s="507"/>
      <c r="N52" s="508"/>
      <c r="O52" s="508"/>
    </row>
    <row r="53" spans="1:15" s="143" customFormat="1" ht="12" x14ac:dyDescent="0.2">
      <c r="A53" s="490"/>
      <c r="B53" s="491" t="s">
        <v>133</v>
      </c>
      <c r="C53" s="492" t="s">
        <v>156</v>
      </c>
      <c r="D53" s="493" t="s">
        <v>231</v>
      </c>
      <c r="E53" s="485" t="str">
        <f t="shared" si="2"/>
        <v>UN</v>
      </c>
      <c r="F53" s="494">
        <v>1.21</v>
      </c>
      <c r="G53" s="512" t="str">
        <f>IF(F53=0,0,"x")</f>
        <v>x</v>
      </c>
      <c r="H53" s="495">
        <v>1.41</v>
      </c>
      <c r="I53" s="510" t="str">
        <f t="shared" si="7"/>
        <v>m</v>
      </c>
      <c r="J53" s="496" t="e">
        <f>SUMIF(#REF!,'Resumo Esquadrias - T1'!$B53,#REF!)</f>
        <v>#REF!</v>
      </c>
      <c r="K53" s="504"/>
      <c r="L53" s="497"/>
      <c r="M53" s="500"/>
      <c r="O53" s="507"/>
    </row>
    <row r="54" spans="1:15" s="143" customFormat="1" ht="24" x14ac:dyDescent="0.2">
      <c r="A54" s="490"/>
      <c r="B54" s="491" t="s">
        <v>134</v>
      </c>
      <c r="C54" s="492" t="s">
        <v>163</v>
      </c>
      <c r="D54" s="493" t="s">
        <v>232</v>
      </c>
      <c r="E54" s="485" t="str">
        <f t="shared" si="2"/>
        <v>UN</v>
      </c>
      <c r="F54" s="494">
        <v>1.61</v>
      </c>
      <c r="G54" s="512" t="str">
        <f>IF(F54=0,0,"x")</f>
        <v>x</v>
      </c>
      <c r="H54" s="495">
        <v>2.41</v>
      </c>
      <c r="I54" s="510" t="str">
        <f t="shared" si="7"/>
        <v>m</v>
      </c>
      <c r="J54" s="496" t="e">
        <f>SUMIF(#REF!,'Resumo Esquadrias - T1'!$B54,#REF!)</f>
        <v>#REF!</v>
      </c>
      <c r="K54" s="504"/>
      <c r="L54" s="497"/>
    </row>
    <row r="55" spans="1:15" s="143" customFormat="1" ht="12" x14ac:dyDescent="0.2">
      <c r="A55" s="490"/>
      <c r="B55" s="491" t="s">
        <v>135</v>
      </c>
      <c r="C55" s="492" t="s">
        <v>164</v>
      </c>
      <c r="D55" s="493" t="s">
        <v>221</v>
      </c>
      <c r="E55" s="485" t="str">
        <f t="shared" si="2"/>
        <v>UN</v>
      </c>
      <c r="F55" s="494">
        <v>3.91</v>
      </c>
      <c r="G55" s="512" t="str">
        <f t="shared" si="6"/>
        <v>x</v>
      </c>
      <c r="H55" s="495">
        <v>1.41</v>
      </c>
      <c r="I55" s="510" t="str">
        <f t="shared" si="7"/>
        <v>m</v>
      </c>
      <c r="J55" s="496" t="e">
        <f>SUMIF(#REF!,'Resumo Esquadrias - T1'!$B55,#REF!)</f>
        <v>#REF!</v>
      </c>
      <c r="K55" s="504"/>
      <c r="L55" s="497"/>
    </row>
    <row r="56" spans="1:15" s="143" customFormat="1" ht="12" x14ac:dyDescent="0.2">
      <c r="A56" s="490"/>
      <c r="B56" s="491" t="s">
        <v>136</v>
      </c>
      <c r="C56" s="492" t="s">
        <v>164</v>
      </c>
      <c r="D56" s="493" t="s">
        <v>221</v>
      </c>
      <c r="E56" s="485" t="str">
        <f t="shared" si="2"/>
        <v>UN</v>
      </c>
      <c r="F56" s="494">
        <v>1.1100000000000001</v>
      </c>
      <c r="G56" s="512" t="str">
        <f t="shared" si="6"/>
        <v>x</v>
      </c>
      <c r="H56" s="495">
        <v>1.41</v>
      </c>
      <c r="I56" s="510" t="str">
        <f t="shared" si="7"/>
        <v>m</v>
      </c>
      <c r="J56" s="496" t="e">
        <f>SUMIF(#REF!,'Resumo Esquadrias - T1'!$B56,#REF!)</f>
        <v>#REF!</v>
      </c>
      <c r="K56" s="504"/>
      <c r="L56" s="497"/>
    </row>
    <row r="57" spans="1:15" s="143" customFormat="1" ht="12" x14ac:dyDescent="0.2">
      <c r="A57" s="490"/>
      <c r="B57" s="491" t="s">
        <v>137</v>
      </c>
      <c r="C57" s="492" t="s">
        <v>164</v>
      </c>
      <c r="D57" s="493" t="s">
        <v>221</v>
      </c>
      <c r="E57" s="485" t="str">
        <f t="shared" si="2"/>
        <v>UN</v>
      </c>
      <c r="F57" s="494">
        <v>1.01</v>
      </c>
      <c r="G57" s="512" t="str">
        <f t="shared" si="6"/>
        <v>x</v>
      </c>
      <c r="H57" s="495">
        <v>1.41</v>
      </c>
      <c r="I57" s="510" t="str">
        <f t="shared" si="7"/>
        <v>m</v>
      </c>
      <c r="J57" s="496" t="e">
        <f>SUMIF(#REF!,'Resumo Esquadrias - T1'!$B57,#REF!)</f>
        <v>#REF!</v>
      </c>
      <c r="K57" s="504"/>
      <c r="L57" s="497"/>
    </row>
    <row r="58" spans="1:15" s="143" customFormat="1" ht="24" x14ac:dyDescent="0.2">
      <c r="A58" s="490"/>
      <c r="B58" s="491" t="s">
        <v>138</v>
      </c>
      <c r="C58" s="492" t="s">
        <v>163</v>
      </c>
      <c r="D58" s="493" t="s">
        <v>222</v>
      </c>
      <c r="E58" s="485" t="str">
        <f t="shared" si="2"/>
        <v>UN</v>
      </c>
      <c r="F58" s="494">
        <v>1.61</v>
      </c>
      <c r="G58" s="512" t="str">
        <f>IF(F58=0,0,"x")</f>
        <v>x</v>
      </c>
      <c r="H58" s="495">
        <v>2.41</v>
      </c>
      <c r="I58" s="510" t="str">
        <f t="shared" si="7"/>
        <v>m</v>
      </c>
      <c r="J58" s="496" t="e">
        <f>SUMIF(#REF!,'Resumo Esquadrias - T1'!$B58,#REF!)</f>
        <v>#REF!</v>
      </c>
      <c r="K58" s="504"/>
      <c r="L58" s="497"/>
    </row>
    <row r="59" spans="1:15" s="143" customFormat="1" ht="12" x14ac:dyDescent="0.2">
      <c r="A59" s="490"/>
      <c r="B59" s="491" t="s">
        <v>139</v>
      </c>
      <c r="C59" s="492" t="s">
        <v>161</v>
      </c>
      <c r="D59" s="493" t="s">
        <v>105</v>
      </c>
      <c r="E59" s="485" t="str">
        <f t="shared" si="2"/>
        <v>UN</v>
      </c>
      <c r="F59" s="494">
        <v>0.81</v>
      </c>
      <c r="G59" s="512" t="str">
        <f t="shared" si="6"/>
        <v>x</v>
      </c>
      <c r="H59" s="495">
        <v>1.61</v>
      </c>
      <c r="I59" s="510" t="str">
        <f t="shared" si="7"/>
        <v>m</v>
      </c>
      <c r="J59" s="496" t="e">
        <f>SUMIF(#REF!,'Resumo Esquadrias - T1'!$B59,#REF!)</f>
        <v>#REF!</v>
      </c>
      <c r="K59" s="504"/>
      <c r="L59" s="497"/>
    </row>
    <row r="60" spans="1:15" s="143" customFormat="1" ht="12" x14ac:dyDescent="0.2">
      <c r="A60" s="490"/>
      <c r="B60" s="491" t="s">
        <v>140</v>
      </c>
      <c r="C60" s="492" t="s">
        <v>165</v>
      </c>
      <c r="D60" s="493" t="s">
        <v>105</v>
      </c>
      <c r="E60" s="485" t="str">
        <f t="shared" si="2"/>
        <v>UN</v>
      </c>
      <c r="F60" s="494">
        <v>1.21</v>
      </c>
      <c r="G60" s="512" t="str">
        <f>IF(F60=0,0,"x")</f>
        <v>x</v>
      </c>
      <c r="H60" s="495">
        <v>1.01</v>
      </c>
      <c r="I60" s="510" t="str">
        <f t="shared" si="7"/>
        <v>m</v>
      </c>
      <c r="J60" s="496" t="e">
        <f>SUMIF(#REF!,'Resumo Esquadrias - T1'!$B60,#REF!)</f>
        <v>#REF!</v>
      </c>
      <c r="K60" s="504"/>
      <c r="L60" s="497"/>
    </row>
    <row r="61" spans="1:15" s="143" customFormat="1" ht="12" x14ac:dyDescent="0.2">
      <c r="A61" s="490"/>
      <c r="B61" s="491" t="s">
        <v>141</v>
      </c>
      <c r="C61" s="492" t="s">
        <v>166</v>
      </c>
      <c r="D61" s="493" t="s">
        <v>222</v>
      </c>
      <c r="E61" s="485" t="str">
        <f t="shared" si="2"/>
        <v>UN</v>
      </c>
      <c r="F61" s="494">
        <v>2.41</v>
      </c>
      <c r="G61" s="512" t="str">
        <f>IF(F61=0,0,"x")</f>
        <v>x</v>
      </c>
      <c r="H61" s="495">
        <v>1.41</v>
      </c>
      <c r="I61" s="510" t="str">
        <f t="shared" si="7"/>
        <v>m</v>
      </c>
      <c r="J61" s="496" t="e">
        <f>SUMIF(#REF!,'Resumo Esquadrias - T1'!$B61,#REF!)</f>
        <v>#REF!</v>
      </c>
      <c r="K61" s="504"/>
      <c r="L61" s="497"/>
    </row>
    <row r="62" spans="1:15" s="143" customFormat="1" ht="12" x14ac:dyDescent="0.2">
      <c r="A62" s="490"/>
      <c r="B62" s="491" t="s">
        <v>167</v>
      </c>
      <c r="C62" s="492" t="s">
        <v>168</v>
      </c>
      <c r="D62" s="493" t="s">
        <v>233</v>
      </c>
      <c r="E62" s="485" t="str">
        <f t="shared" si="2"/>
        <v>UN</v>
      </c>
      <c r="F62" s="494">
        <v>0.61</v>
      </c>
      <c r="G62" s="512" t="str">
        <f>IF(F62=0,0,"x")</f>
        <v>x</v>
      </c>
      <c r="H62" s="495">
        <v>0.61</v>
      </c>
      <c r="I62" s="510" t="str">
        <f t="shared" si="7"/>
        <v>m</v>
      </c>
      <c r="J62" s="496" t="e">
        <f>SUMIF(#REF!,'Resumo Esquadrias - T1'!$B62,#REF!)</f>
        <v>#REF!</v>
      </c>
      <c r="K62" s="504"/>
      <c r="L62" s="497"/>
    </row>
    <row r="63" spans="1:15" s="143" customFormat="1" ht="12" x14ac:dyDescent="0.2">
      <c r="A63" s="490"/>
      <c r="B63" s="491" t="s">
        <v>169</v>
      </c>
      <c r="C63" s="492" t="s">
        <v>168</v>
      </c>
      <c r="D63" s="493" t="s">
        <v>234</v>
      </c>
      <c r="E63" s="485" t="str">
        <f t="shared" si="2"/>
        <v>UN</v>
      </c>
      <c r="F63" s="494">
        <v>1.21</v>
      </c>
      <c r="G63" s="512" t="str">
        <f>IF(F63=0,0,"x")</f>
        <v>x</v>
      </c>
      <c r="H63" s="495">
        <v>1.01</v>
      </c>
      <c r="I63" s="510" t="str">
        <f t="shared" si="7"/>
        <v>m</v>
      </c>
      <c r="J63" s="496" t="e">
        <f>SUMIF(#REF!,'Resumo Esquadrias - T1'!$B63,#REF!)</f>
        <v>#REF!</v>
      </c>
      <c r="K63" s="504"/>
      <c r="L63" s="497"/>
    </row>
    <row r="64" spans="1:15" s="143" customFormat="1" ht="12" x14ac:dyDescent="0.2">
      <c r="A64" s="490"/>
      <c r="B64" s="491" t="s">
        <v>170</v>
      </c>
      <c r="C64" s="492" t="s">
        <v>168</v>
      </c>
      <c r="D64" s="493" t="s">
        <v>235</v>
      </c>
      <c r="E64" s="485" t="str">
        <f t="shared" si="2"/>
        <v>UN</v>
      </c>
      <c r="F64" s="494">
        <v>1.21</v>
      </c>
      <c r="G64" s="512" t="str">
        <f t="shared" si="6"/>
        <v>x</v>
      </c>
      <c r="H64" s="495">
        <v>0.71</v>
      </c>
      <c r="I64" s="510" t="str">
        <f t="shared" si="7"/>
        <v>m</v>
      </c>
      <c r="J64" s="496" t="e">
        <f>SUMIF(#REF!,'Resumo Esquadrias - T1'!$B64,#REF!)</f>
        <v>#REF!</v>
      </c>
      <c r="K64" s="504"/>
      <c r="L64" s="497"/>
    </row>
    <row r="65" spans="1:12" s="143" customFormat="1" ht="12" x14ac:dyDescent="0.2">
      <c r="A65" s="490"/>
      <c r="B65" s="491" t="s">
        <v>171</v>
      </c>
      <c r="C65" s="492" t="s">
        <v>172</v>
      </c>
      <c r="D65" s="493" t="s">
        <v>236</v>
      </c>
      <c r="E65" s="485" t="str">
        <f t="shared" si="2"/>
        <v>UN</v>
      </c>
      <c r="F65" s="494">
        <v>1.81</v>
      </c>
      <c r="G65" s="512" t="str">
        <f t="shared" si="6"/>
        <v>x</v>
      </c>
      <c r="H65" s="495">
        <v>2.21</v>
      </c>
      <c r="I65" s="510" t="str">
        <f t="shared" si="7"/>
        <v>m</v>
      </c>
      <c r="J65" s="496" t="e">
        <f>SUMIF(#REF!,'Resumo Esquadrias - T1'!$B65,#REF!)</f>
        <v>#REF!</v>
      </c>
      <c r="K65" s="504"/>
      <c r="L65" s="497"/>
    </row>
    <row r="66" spans="1:12" s="143" customFormat="1" ht="12" x14ac:dyDescent="0.2">
      <c r="A66" s="490"/>
      <c r="B66" s="491" t="s">
        <v>173</v>
      </c>
      <c r="C66" s="492" t="s">
        <v>168</v>
      </c>
      <c r="D66" s="493" t="s">
        <v>237</v>
      </c>
      <c r="E66" s="485" t="str">
        <f t="shared" si="2"/>
        <v>UN</v>
      </c>
      <c r="F66" s="494">
        <v>0.21</v>
      </c>
      <c r="G66" s="512" t="str">
        <f>IF(F66=0,0,"x")</f>
        <v>x</v>
      </c>
      <c r="H66" s="495">
        <v>0.21</v>
      </c>
      <c r="I66" s="510" t="str">
        <f>IF(H66=0,0,"m")</f>
        <v>m</v>
      </c>
      <c r="J66" s="496" t="e">
        <f>SUMIF(#REF!,'Resumo Esquadrias - T1'!$B66,#REF!)</f>
        <v>#REF!</v>
      </c>
      <c r="K66" s="504"/>
      <c r="L66" s="497"/>
    </row>
    <row r="67" spans="1:12" s="143" customFormat="1" ht="12" x14ac:dyDescent="0.2">
      <c r="A67" s="490"/>
      <c r="B67" s="491" t="s">
        <v>311</v>
      </c>
      <c r="C67" s="492" t="s">
        <v>168</v>
      </c>
      <c r="D67" s="493"/>
      <c r="E67" s="485" t="str">
        <f>IF(B67="","","UN")</f>
        <v>UN</v>
      </c>
      <c r="F67" s="494">
        <v>0.21</v>
      </c>
      <c r="G67" s="512" t="str">
        <f>IF(F67=0,0,"x")</f>
        <v>x</v>
      </c>
      <c r="H67" s="495">
        <v>0.21</v>
      </c>
      <c r="I67" s="510" t="str">
        <f>IF(H67=0,0,"m")</f>
        <v>m</v>
      </c>
      <c r="J67" s="496" t="e">
        <f>SUMIF(#REF!,'Resumo Esquadrias - T1'!$B67,#REF!)</f>
        <v>#REF!</v>
      </c>
      <c r="K67" s="504"/>
      <c r="L67" s="497"/>
    </row>
    <row r="68" spans="1:12" s="143" customFormat="1" ht="12" x14ac:dyDescent="0.2">
      <c r="A68" s="490"/>
      <c r="B68" s="491" t="s">
        <v>174</v>
      </c>
      <c r="C68" s="492" t="s">
        <v>168</v>
      </c>
      <c r="D68" s="493" t="s">
        <v>238</v>
      </c>
      <c r="E68" s="485" t="str">
        <f t="shared" si="2"/>
        <v>UN</v>
      </c>
      <c r="F68" s="494">
        <v>2.0099999999999998</v>
      </c>
      <c r="G68" s="512" t="str">
        <f t="shared" si="6"/>
        <v>x</v>
      </c>
      <c r="H68" s="495">
        <v>1.01</v>
      </c>
      <c r="I68" s="510" t="str">
        <f t="shared" si="7"/>
        <v>m</v>
      </c>
      <c r="J68" s="496" t="e">
        <f>SUMIF(#REF!,'Resumo Esquadrias - T1'!$B68,#REF!)</f>
        <v>#REF!</v>
      </c>
      <c r="K68" s="504"/>
      <c r="L68" s="497"/>
    </row>
    <row r="69" spans="1:12" s="143" customFormat="1" ht="12" x14ac:dyDescent="0.2">
      <c r="A69" s="490"/>
      <c r="B69" s="491" t="s">
        <v>175</v>
      </c>
      <c r="C69" s="492" t="s">
        <v>168</v>
      </c>
      <c r="D69" s="493" t="s">
        <v>239</v>
      </c>
      <c r="E69" s="485" t="str">
        <f t="shared" ref="E69:E104" si="8">IF(B69="","","UN")</f>
        <v>UN</v>
      </c>
      <c r="F69" s="494">
        <v>0.9</v>
      </c>
      <c r="G69" s="512" t="str">
        <f t="shared" si="6"/>
        <v>x</v>
      </c>
      <c r="H69" s="495">
        <v>2.2200000000000002</v>
      </c>
      <c r="I69" s="510" t="str">
        <f t="shared" si="7"/>
        <v>m</v>
      </c>
      <c r="J69" s="496" t="e">
        <f>SUMIF(#REF!,'Resumo Esquadrias - T1'!$B69,#REF!)</f>
        <v>#REF!</v>
      </c>
      <c r="K69" s="504"/>
      <c r="L69" s="497"/>
    </row>
    <row r="70" spans="1:12" s="143" customFormat="1" ht="12" x14ac:dyDescent="0.2">
      <c r="A70" s="490"/>
      <c r="B70" s="491" t="s">
        <v>176</v>
      </c>
      <c r="C70" s="492" t="s">
        <v>168</v>
      </c>
      <c r="D70" s="493" t="s">
        <v>105</v>
      </c>
      <c r="E70" s="485" t="str">
        <f t="shared" si="8"/>
        <v>UN</v>
      </c>
      <c r="F70" s="494">
        <v>0.71</v>
      </c>
      <c r="G70" s="512" t="str">
        <f>IF(F70=0,0,"x")</f>
        <v>x</v>
      </c>
      <c r="H70" s="495">
        <v>1.41</v>
      </c>
      <c r="I70" s="510" t="str">
        <f t="shared" si="7"/>
        <v>m</v>
      </c>
      <c r="J70" s="496" t="e">
        <f>SUMIF(#REF!,'Resumo Esquadrias - T1'!$B70,#REF!)</f>
        <v>#REF!</v>
      </c>
      <c r="K70" s="504"/>
      <c r="L70" s="497"/>
    </row>
    <row r="71" spans="1:12" s="143" customFormat="1" ht="12" x14ac:dyDescent="0.2">
      <c r="A71" s="490"/>
      <c r="B71" s="491" t="s">
        <v>177</v>
      </c>
      <c r="C71" s="492" t="s">
        <v>168</v>
      </c>
      <c r="D71" s="493" t="s">
        <v>105</v>
      </c>
      <c r="E71" s="485" t="str">
        <f t="shared" si="8"/>
        <v>UN</v>
      </c>
      <c r="F71" s="494">
        <v>0.81</v>
      </c>
      <c r="G71" s="512" t="str">
        <f>IF(F71=0,0,"x")</f>
        <v>x</v>
      </c>
      <c r="H71" s="495">
        <v>1.21</v>
      </c>
      <c r="I71" s="510" t="str">
        <f t="shared" si="7"/>
        <v>m</v>
      </c>
      <c r="J71" s="496" t="e">
        <f>SUMIF(#REF!,'Resumo Esquadrias - T1'!$B71,#REF!)</f>
        <v>#REF!</v>
      </c>
      <c r="K71" s="504"/>
      <c r="L71" s="497"/>
    </row>
    <row r="72" spans="1:12" s="143" customFormat="1" ht="12" x14ac:dyDescent="0.2">
      <c r="A72" s="490"/>
      <c r="B72" s="491" t="s">
        <v>272</v>
      </c>
      <c r="C72" s="492" t="s">
        <v>272</v>
      </c>
      <c r="E72" s="485" t="str">
        <f t="shared" si="8"/>
        <v>UN</v>
      </c>
      <c r="F72" s="494">
        <v>0.4</v>
      </c>
      <c r="G72" s="512" t="str">
        <f t="shared" si="6"/>
        <v>x</v>
      </c>
      <c r="H72" s="495">
        <v>0.21</v>
      </c>
      <c r="I72" s="510" t="str">
        <f t="shared" si="7"/>
        <v>m</v>
      </c>
      <c r="J72" s="496" t="e">
        <f>SUMIF(#REF!,'Resumo Esquadrias - T1'!$B72,#REF!)</f>
        <v>#REF!</v>
      </c>
      <c r="K72" s="504"/>
      <c r="L72" s="497"/>
    </row>
    <row r="73" spans="1:12" s="143" customFormat="1" ht="24" x14ac:dyDescent="0.2">
      <c r="A73" s="490"/>
      <c r="B73" s="491" t="s">
        <v>275</v>
      </c>
      <c r="C73" s="492" t="s">
        <v>274</v>
      </c>
      <c r="D73" s="493" t="s">
        <v>241</v>
      </c>
      <c r="E73" s="485" t="str">
        <f>IF(B73="","","UN")</f>
        <v>UN</v>
      </c>
      <c r="F73" s="494">
        <v>1.7</v>
      </c>
      <c r="G73" s="512" t="str">
        <f>IF(F73=0,0,"x")</f>
        <v>x</v>
      </c>
      <c r="H73" s="495">
        <v>1.5</v>
      </c>
      <c r="I73" s="510" t="str">
        <f>IF(H73=0,0,"m")</f>
        <v>m</v>
      </c>
      <c r="J73" s="496" t="e">
        <f>SUMIF(#REF!,'Resumo Esquadrias - T1'!$B73,#REF!)</f>
        <v>#REF!</v>
      </c>
      <c r="K73" s="502"/>
      <c r="L73" s="497"/>
    </row>
    <row r="74" spans="1:12" s="143" customFormat="1" ht="12" x14ac:dyDescent="0.2">
      <c r="A74" s="490"/>
      <c r="B74" s="491" t="s">
        <v>276</v>
      </c>
      <c r="C74" s="492" t="s">
        <v>277</v>
      </c>
      <c r="D74" s="493" t="s">
        <v>312</v>
      </c>
      <c r="E74" s="485" t="str">
        <f>IF(B74="","","UN")</f>
        <v>UN</v>
      </c>
      <c r="F74" s="494">
        <v>0.9</v>
      </c>
      <c r="G74" s="512" t="str">
        <f>IF(F74=0,0,"x")</f>
        <v>x</v>
      </c>
      <c r="H74" s="495">
        <v>1.5</v>
      </c>
      <c r="I74" s="510" t="str">
        <f>IF(H74=0,0,"m")</f>
        <v>m</v>
      </c>
      <c r="J74" s="496" t="e">
        <f>SUMIF(#REF!,'Resumo Esquadrias - T1'!$B74,#REF!)</f>
        <v>#REF!</v>
      </c>
      <c r="K74" s="502"/>
      <c r="L74" s="497"/>
    </row>
    <row r="75" spans="1:12" s="143" customFormat="1" ht="12" x14ac:dyDescent="0.2">
      <c r="A75" s="490"/>
      <c r="B75" s="491"/>
      <c r="C75" s="492"/>
      <c r="D75" s="493"/>
      <c r="E75" s="485" t="str">
        <f t="shared" si="8"/>
        <v/>
      </c>
      <c r="F75" s="494"/>
      <c r="G75" s="512">
        <f t="shared" si="6"/>
        <v>0</v>
      </c>
      <c r="H75" s="495"/>
      <c r="I75" s="510">
        <f t="shared" si="7"/>
        <v>0</v>
      </c>
      <c r="J75" s="496" t="e">
        <f>SUMIF(#REF!,'Resumo Esquadrias - T1'!$B75,#REF!)</f>
        <v>#REF!</v>
      </c>
      <c r="K75" s="498"/>
      <c r="L75" s="497"/>
    </row>
    <row r="76" spans="1:12" s="143" customFormat="1" ht="12" x14ac:dyDescent="0.2">
      <c r="A76" s="490"/>
      <c r="B76" s="491"/>
      <c r="C76" s="492"/>
      <c r="D76" s="493"/>
      <c r="E76" s="485" t="str">
        <f t="shared" si="8"/>
        <v/>
      </c>
      <c r="F76" s="494"/>
      <c r="G76" s="512">
        <f t="shared" si="6"/>
        <v>0</v>
      </c>
      <c r="H76" s="495"/>
      <c r="I76" s="510">
        <f t="shared" si="7"/>
        <v>0</v>
      </c>
      <c r="J76" s="496" t="e">
        <f>SUMIF(#REF!,'Resumo Esquadrias - T1'!$B76,#REF!)</f>
        <v>#REF!</v>
      </c>
      <c r="K76" s="498"/>
      <c r="L76" s="497"/>
    </row>
    <row r="77" spans="1:12" s="143" customFormat="1" ht="12" x14ac:dyDescent="0.2">
      <c r="A77" s="490"/>
      <c r="B77" s="491"/>
      <c r="C77" s="142"/>
      <c r="D77" s="499"/>
      <c r="E77" s="485" t="str">
        <f t="shared" si="8"/>
        <v/>
      </c>
      <c r="F77" s="494"/>
      <c r="G77" s="512">
        <f t="shared" si="6"/>
        <v>0</v>
      </c>
      <c r="H77" s="495"/>
      <c r="I77" s="510">
        <f t="shared" si="7"/>
        <v>0</v>
      </c>
      <c r="J77" s="496" t="e">
        <f>SUMIF(#REF!,'Resumo Esquadrias - T1'!$B77,#REF!)</f>
        <v>#REF!</v>
      </c>
      <c r="K77" s="498"/>
      <c r="L77" s="497"/>
    </row>
    <row r="78" spans="1:12" s="143" customFormat="1" ht="12" x14ac:dyDescent="0.2">
      <c r="A78" s="490"/>
      <c r="B78" s="491"/>
      <c r="C78" s="142"/>
      <c r="D78" s="499"/>
      <c r="E78" s="485" t="str">
        <f t="shared" si="8"/>
        <v/>
      </c>
      <c r="F78" s="494"/>
      <c r="G78" s="512">
        <f t="shared" si="6"/>
        <v>0</v>
      </c>
      <c r="H78" s="495"/>
      <c r="I78" s="510">
        <f t="shared" si="7"/>
        <v>0</v>
      </c>
      <c r="J78" s="496" t="e">
        <f>SUMIF(#REF!,'Resumo Esquadrias - T1'!$B78,#REF!)</f>
        <v>#REF!</v>
      </c>
      <c r="K78" s="498"/>
      <c r="L78" s="497"/>
    </row>
    <row r="79" spans="1:12" s="143" customFormat="1" ht="12" x14ac:dyDescent="0.2">
      <c r="A79" s="490"/>
      <c r="B79" s="491"/>
      <c r="C79" s="142"/>
      <c r="D79" s="499"/>
      <c r="E79" s="485" t="str">
        <f t="shared" si="8"/>
        <v/>
      </c>
      <c r="F79" s="494"/>
      <c r="G79" s="512">
        <f t="shared" si="6"/>
        <v>0</v>
      </c>
      <c r="H79" s="495"/>
      <c r="I79" s="510">
        <f t="shared" si="7"/>
        <v>0</v>
      </c>
      <c r="J79" s="496" t="e">
        <f>SUMIF(#REF!,'Resumo Esquadrias - T1'!$B79,#REF!)</f>
        <v>#REF!</v>
      </c>
      <c r="K79" s="498"/>
      <c r="L79" s="497"/>
    </row>
    <row r="80" spans="1:12" s="143" customFormat="1" ht="12" x14ac:dyDescent="0.2">
      <c r="A80" s="490"/>
      <c r="B80" s="491"/>
      <c r="C80" s="142"/>
      <c r="D80" s="499"/>
      <c r="E80" s="485" t="str">
        <f t="shared" si="8"/>
        <v/>
      </c>
      <c r="F80" s="494"/>
      <c r="G80" s="512">
        <f t="shared" si="6"/>
        <v>0</v>
      </c>
      <c r="H80" s="495"/>
      <c r="I80" s="510">
        <f t="shared" si="7"/>
        <v>0</v>
      </c>
      <c r="J80" s="496" t="e">
        <f>SUMIF(#REF!,'Resumo Esquadrias - T1'!$B80,#REF!)</f>
        <v>#REF!</v>
      </c>
      <c r="K80" s="498"/>
      <c r="L80" s="497"/>
    </row>
    <row r="81" spans="1:12" s="143" customFormat="1" ht="12" x14ac:dyDescent="0.2">
      <c r="A81" s="490"/>
      <c r="B81" s="491"/>
      <c r="C81" s="142"/>
      <c r="D81" s="499"/>
      <c r="E81" s="485" t="str">
        <f t="shared" si="8"/>
        <v/>
      </c>
      <c r="F81" s="494"/>
      <c r="G81" s="512">
        <f t="shared" si="6"/>
        <v>0</v>
      </c>
      <c r="H81" s="495"/>
      <c r="I81" s="510">
        <f t="shared" si="7"/>
        <v>0</v>
      </c>
      <c r="J81" s="496" t="e">
        <f>SUMIF(#REF!,'Resumo Esquadrias - T1'!$B81,#REF!)</f>
        <v>#REF!</v>
      </c>
      <c r="K81" s="498"/>
      <c r="L81" s="497"/>
    </row>
    <row r="82" spans="1:12" s="143" customFormat="1" ht="12" x14ac:dyDescent="0.2">
      <c r="A82" s="490"/>
      <c r="B82" s="491"/>
      <c r="C82" s="142"/>
      <c r="D82" s="499"/>
      <c r="E82" s="485" t="str">
        <f t="shared" si="8"/>
        <v/>
      </c>
      <c r="F82" s="494"/>
      <c r="G82" s="512">
        <f t="shared" si="6"/>
        <v>0</v>
      </c>
      <c r="H82" s="495"/>
      <c r="I82" s="510">
        <f t="shared" si="7"/>
        <v>0</v>
      </c>
      <c r="J82" s="496" t="e">
        <f>SUMIF(#REF!,'Resumo Esquadrias - T1'!$B82,#REF!)</f>
        <v>#REF!</v>
      </c>
      <c r="K82" s="498"/>
      <c r="L82" s="497"/>
    </row>
    <row r="83" spans="1:12" s="143" customFormat="1" ht="12" x14ac:dyDescent="0.2">
      <c r="A83" s="490"/>
      <c r="B83" s="491"/>
      <c r="C83" s="492"/>
      <c r="D83" s="493"/>
      <c r="E83" s="485" t="str">
        <f t="shared" si="8"/>
        <v/>
      </c>
      <c r="F83" s="494"/>
      <c r="G83" s="512">
        <f t="shared" si="6"/>
        <v>0</v>
      </c>
      <c r="H83" s="495"/>
      <c r="I83" s="510">
        <f t="shared" si="7"/>
        <v>0</v>
      </c>
      <c r="J83" s="496" t="e">
        <f>SUMIF(#REF!,'Resumo Esquadrias - T1'!$B83,#REF!)</f>
        <v>#REF!</v>
      </c>
      <c r="K83" s="498"/>
      <c r="L83" s="497"/>
    </row>
    <row r="84" spans="1:12" s="143" customFormat="1" ht="12" x14ac:dyDescent="0.2">
      <c r="A84" s="490"/>
      <c r="B84" s="491"/>
      <c r="C84" s="492"/>
      <c r="D84" s="493"/>
      <c r="E84" s="485" t="str">
        <f t="shared" si="8"/>
        <v/>
      </c>
      <c r="F84" s="494"/>
      <c r="G84" s="512">
        <f t="shared" si="6"/>
        <v>0</v>
      </c>
      <c r="H84" s="495"/>
      <c r="I84" s="510">
        <f t="shared" si="7"/>
        <v>0</v>
      </c>
      <c r="J84" s="496" t="e">
        <f>SUMIF(#REF!,'Resumo Esquadrias - T1'!$B84,#REF!)</f>
        <v>#REF!</v>
      </c>
      <c r="K84" s="498"/>
      <c r="L84" s="497"/>
    </row>
    <row r="85" spans="1:12" s="143" customFormat="1" ht="12" x14ac:dyDescent="0.2">
      <c r="A85" s="490"/>
      <c r="B85" s="491"/>
      <c r="C85" s="142"/>
      <c r="D85" s="499"/>
      <c r="E85" s="485" t="str">
        <f t="shared" si="8"/>
        <v/>
      </c>
      <c r="F85" s="494"/>
      <c r="G85" s="512">
        <f t="shared" si="6"/>
        <v>0</v>
      </c>
      <c r="H85" s="495"/>
      <c r="I85" s="510">
        <f t="shared" si="7"/>
        <v>0</v>
      </c>
      <c r="J85" s="496" t="e">
        <f>SUMIF(#REF!,'Resumo Esquadrias - T1'!$B85,#REF!)</f>
        <v>#REF!</v>
      </c>
      <c r="K85" s="498"/>
      <c r="L85" s="497"/>
    </row>
    <row r="86" spans="1:12" s="143" customFormat="1" ht="12" x14ac:dyDescent="0.2">
      <c r="A86" s="490"/>
      <c r="B86" s="491"/>
      <c r="C86" s="142"/>
      <c r="D86" s="499"/>
      <c r="E86" s="485" t="str">
        <f t="shared" si="8"/>
        <v/>
      </c>
      <c r="F86" s="494"/>
      <c r="G86" s="512">
        <f t="shared" si="6"/>
        <v>0</v>
      </c>
      <c r="H86" s="495"/>
      <c r="I86" s="510">
        <f t="shared" si="7"/>
        <v>0</v>
      </c>
      <c r="J86" s="496" t="e">
        <f>SUMIF(#REF!,'Resumo Esquadrias - T1'!$B86,#REF!)</f>
        <v>#REF!</v>
      </c>
      <c r="K86" s="498"/>
      <c r="L86" s="497"/>
    </row>
    <row r="87" spans="1:12" s="143" customFormat="1" ht="12" x14ac:dyDescent="0.2">
      <c r="A87" s="490"/>
      <c r="B87" s="491"/>
      <c r="C87" s="492"/>
      <c r="D87" s="493"/>
      <c r="E87" s="485" t="str">
        <f t="shared" si="8"/>
        <v/>
      </c>
      <c r="F87" s="494"/>
      <c r="G87" s="512">
        <f t="shared" si="6"/>
        <v>0</v>
      </c>
      <c r="H87" s="495"/>
      <c r="I87" s="510">
        <f t="shared" si="7"/>
        <v>0</v>
      </c>
      <c r="J87" s="496" t="e">
        <f>SUMIF(#REF!,'Resumo Esquadrias - T1'!$B87,#REF!)</f>
        <v>#REF!</v>
      </c>
      <c r="K87" s="498"/>
      <c r="L87" s="497"/>
    </row>
    <row r="88" spans="1:12" s="143" customFormat="1" ht="12" x14ac:dyDescent="0.2">
      <c r="A88" s="490"/>
      <c r="B88" s="491"/>
      <c r="C88" s="492"/>
      <c r="D88" s="493"/>
      <c r="E88" s="485" t="str">
        <f t="shared" si="8"/>
        <v/>
      </c>
      <c r="F88" s="494"/>
      <c r="G88" s="512">
        <f t="shared" si="6"/>
        <v>0</v>
      </c>
      <c r="H88" s="495"/>
      <c r="I88" s="510">
        <f t="shared" si="7"/>
        <v>0</v>
      </c>
      <c r="J88" s="496" t="e">
        <f>SUMIF(#REF!,'Resumo Esquadrias - T1'!$B88,#REF!)</f>
        <v>#REF!</v>
      </c>
      <c r="K88" s="498"/>
      <c r="L88" s="497"/>
    </row>
    <row r="89" spans="1:12" s="143" customFormat="1" ht="12" x14ac:dyDescent="0.2">
      <c r="A89" s="490"/>
      <c r="B89" s="491"/>
      <c r="C89" s="492"/>
      <c r="D89" s="493"/>
      <c r="E89" s="485" t="str">
        <f t="shared" si="8"/>
        <v/>
      </c>
      <c r="F89" s="494"/>
      <c r="G89" s="512">
        <f t="shared" si="6"/>
        <v>0</v>
      </c>
      <c r="H89" s="495"/>
      <c r="I89" s="510">
        <f t="shared" si="7"/>
        <v>0</v>
      </c>
      <c r="J89" s="496" t="e">
        <f>SUMIF(#REF!,'Resumo Esquadrias - T1'!$B89,#REF!)</f>
        <v>#REF!</v>
      </c>
      <c r="K89" s="498"/>
      <c r="L89" s="497"/>
    </row>
    <row r="90" spans="1:12" s="143" customFormat="1" ht="12" x14ac:dyDescent="0.2">
      <c r="A90" s="490"/>
      <c r="B90" s="491"/>
      <c r="C90" s="492"/>
      <c r="D90" s="493"/>
      <c r="E90" s="485" t="str">
        <f t="shared" si="8"/>
        <v/>
      </c>
      <c r="F90" s="494"/>
      <c r="G90" s="512">
        <f t="shared" si="6"/>
        <v>0</v>
      </c>
      <c r="H90" s="495"/>
      <c r="I90" s="510">
        <f t="shared" si="7"/>
        <v>0</v>
      </c>
      <c r="J90" s="496" t="e">
        <f>SUMIF(#REF!,'Resumo Esquadrias - T1'!$B90,#REF!)</f>
        <v>#REF!</v>
      </c>
      <c r="K90" s="498"/>
      <c r="L90" s="497"/>
    </row>
    <row r="91" spans="1:12" s="143" customFormat="1" ht="12" x14ac:dyDescent="0.2">
      <c r="A91" s="490"/>
      <c r="B91" s="491"/>
      <c r="C91" s="492"/>
      <c r="D91" s="493"/>
      <c r="E91" s="485" t="str">
        <f t="shared" si="8"/>
        <v/>
      </c>
      <c r="F91" s="494"/>
      <c r="G91" s="512">
        <f t="shared" si="6"/>
        <v>0</v>
      </c>
      <c r="H91" s="495"/>
      <c r="I91" s="510">
        <f t="shared" si="7"/>
        <v>0</v>
      </c>
      <c r="J91" s="496" t="e">
        <f>SUMIF(#REF!,'Resumo Esquadrias - T1'!$B91,#REF!)</f>
        <v>#REF!</v>
      </c>
      <c r="K91" s="498"/>
      <c r="L91" s="497"/>
    </row>
    <row r="92" spans="1:12" s="143" customFormat="1" ht="12" x14ac:dyDescent="0.2">
      <c r="A92" s="490"/>
      <c r="B92" s="491"/>
      <c r="C92" s="492"/>
      <c r="D92" s="493"/>
      <c r="E92" s="485" t="str">
        <f t="shared" si="8"/>
        <v/>
      </c>
      <c r="F92" s="494"/>
      <c r="G92" s="512">
        <f t="shared" si="6"/>
        <v>0</v>
      </c>
      <c r="H92" s="495"/>
      <c r="I92" s="510">
        <f t="shared" si="7"/>
        <v>0</v>
      </c>
      <c r="J92" s="496" t="e">
        <f>SUMIF(#REF!,'Resumo Esquadrias - T1'!$B92,#REF!)</f>
        <v>#REF!</v>
      </c>
      <c r="K92" s="498"/>
      <c r="L92" s="497"/>
    </row>
    <row r="93" spans="1:12" s="143" customFormat="1" ht="12" x14ac:dyDescent="0.2">
      <c r="A93" s="490"/>
      <c r="B93" s="491"/>
      <c r="C93" s="492"/>
      <c r="D93" s="493"/>
      <c r="E93" s="485" t="str">
        <f t="shared" si="8"/>
        <v/>
      </c>
      <c r="F93" s="494"/>
      <c r="G93" s="512">
        <f t="shared" si="6"/>
        <v>0</v>
      </c>
      <c r="H93" s="495"/>
      <c r="I93" s="510">
        <f t="shared" si="7"/>
        <v>0</v>
      </c>
      <c r="J93" s="496" t="e">
        <f>SUMIF(#REF!,'Resumo Esquadrias - T1'!$B93,#REF!)</f>
        <v>#REF!</v>
      </c>
      <c r="K93" s="498"/>
      <c r="L93" s="497"/>
    </row>
    <row r="94" spans="1:12" s="143" customFormat="1" ht="12" x14ac:dyDescent="0.2">
      <c r="A94" s="490"/>
      <c r="B94" s="491"/>
      <c r="C94" s="492"/>
      <c r="D94" s="493"/>
      <c r="E94" s="485" t="str">
        <f t="shared" si="8"/>
        <v/>
      </c>
      <c r="F94" s="494"/>
      <c r="G94" s="512">
        <f t="shared" si="6"/>
        <v>0</v>
      </c>
      <c r="H94" s="495"/>
      <c r="I94" s="510">
        <f t="shared" si="7"/>
        <v>0</v>
      </c>
      <c r="J94" s="496" t="e">
        <f>SUMIF(#REF!,'Resumo Esquadrias - T1'!$B94,#REF!)</f>
        <v>#REF!</v>
      </c>
      <c r="K94" s="498"/>
      <c r="L94" s="497"/>
    </row>
    <row r="95" spans="1:12" s="143" customFormat="1" ht="12" x14ac:dyDescent="0.2">
      <c r="A95" s="490"/>
      <c r="B95" s="491"/>
      <c r="C95" s="492"/>
      <c r="D95" s="493"/>
      <c r="E95" s="485" t="str">
        <f t="shared" si="8"/>
        <v/>
      </c>
      <c r="F95" s="494"/>
      <c r="G95" s="512">
        <f t="shared" si="6"/>
        <v>0</v>
      </c>
      <c r="H95" s="495"/>
      <c r="I95" s="510">
        <f t="shared" si="7"/>
        <v>0</v>
      </c>
      <c r="J95" s="496" t="e">
        <f>SUMIF(#REF!,'Resumo Esquadrias - T1'!$B95,#REF!)</f>
        <v>#REF!</v>
      </c>
      <c r="K95" s="498"/>
      <c r="L95" s="497"/>
    </row>
    <row r="96" spans="1:12" s="143" customFormat="1" ht="12" x14ac:dyDescent="0.2">
      <c r="A96" s="490"/>
      <c r="B96" s="491"/>
      <c r="C96" s="492"/>
      <c r="D96" s="493"/>
      <c r="E96" s="485" t="str">
        <f t="shared" si="8"/>
        <v/>
      </c>
      <c r="F96" s="494"/>
      <c r="G96" s="512">
        <f t="shared" si="6"/>
        <v>0</v>
      </c>
      <c r="H96" s="495"/>
      <c r="I96" s="510">
        <f t="shared" si="7"/>
        <v>0</v>
      </c>
      <c r="J96" s="496" t="e">
        <f>SUMIF(#REF!,'Resumo Esquadrias - T1'!$B96,#REF!)</f>
        <v>#REF!</v>
      </c>
      <c r="K96" s="498"/>
      <c r="L96" s="497"/>
    </row>
    <row r="97" spans="1:15" s="143" customFormat="1" ht="12" x14ac:dyDescent="0.2">
      <c r="A97" s="490"/>
      <c r="B97" s="491"/>
      <c r="C97" s="492"/>
      <c r="D97" s="493"/>
      <c r="E97" s="485" t="str">
        <f t="shared" si="8"/>
        <v/>
      </c>
      <c r="F97" s="494"/>
      <c r="G97" s="512">
        <f t="shared" si="6"/>
        <v>0</v>
      </c>
      <c r="H97" s="495"/>
      <c r="I97" s="510">
        <f t="shared" si="7"/>
        <v>0</v>
      </c>
      <c r="J97" s="496" t="e">
        <f>SUMIF(#REF!,'Resumo Esquadrias - T1'!$B97,#REF!)</f>
        <v>#REF!</v>
      </c>
      <c r="K97" s="498"/>
      <c r="L97" s="497"/>
    </row>
    <row r="98" spans="1:15" s="143" customFormat="1" ht="12" x14ac:dyDescent="0.2">
      <c r="A98" s="490"/>
      <c r="B98" s="491"/>
      <c r="C98" s="492"/>
      <c r="D98" s="493"/>
      <c r="E98" s="485" t="str">
        <f t="shared" si="8"/>
        <v/>
      </c>
      <c r="F98" s="494"/>
      <c r="G98" s="512">
        <f t="shared" si="6"/>
        <v>0</v>
      </c>
      <c r="H98" s="495"/>
      <c r="I98" s="510">
        <f t="shared" si="7"/>
        <v>0</v>
      </c>
      <c r="J98" s="496" t="e">
        <f>SUMIF(#REF!,'Resumo Esquadrias - T1'!$B98,#REF!)</f>
        <v>#REF!</v>
      </c>
      <c r="K98" s="498"/>
      <c r="L98" s="497"/>
    </row>
    <row r="99" spans="1:15" s="143" customFormat="1" ht="12" x14ac:dyDescent="0.2">
      <c r="A99" s="490"/>
      <c r="B99" s="491"/>
      <c r="C99" s="492"/>
      <c r="D99" s="493"/>
      <c r="E99" s="485" t="str">
        <f t="shared" si="8"/>
        <v/>
      </c>
      <c r="F99" s="494"/>
      <c r="G99" s="512">
        <f t="shared" si="6"/>
        <v>0</v>
      </c>
      <c r="H99" s="495"/>
      <c r="I99" s="510">
        <f t="shared" si="7"/>
        <v>0</v>
      </c>
      <c r="J99" s="496" t="e">
        <f>SUMIF(#REF!,'Resumo Esquadrias - T1'!$B99,#REF!)</f>
        <v>#REF!</v>
      </c>
      <c r="K99" s="498"/>
      <c r="L99" s="497"/>
    </row>
    <row r="100" spans="1:15" s="143" customFormat="1" ht="12" x14ac:dyDescent="0.2">
      <c r="A100" s="490"/>
      <c r="B100" s="491"/>
      <c r="C100" s="492"/>
      <c r="D100" s="493"/>
      <c r="E100" s="485" t="str">
        <f t="shared" si="8"/>
        <v/>
      </c>
      <c r="F100" s="494"/>
      <c r="G100" s="512">
        <f t="shared" si="6"/>
        <v>0</v>
      </c>
      <c r="H100" s="495"/>
      <c r="I100" s="510">
        <f t="shared" si="7"/>
        <v>0</v>
      </c>
      <c r="J100" s="496" t="e">
        <f>SUMIF(#REF!,'Resumo Esquadrias - T1'!$B100,#REF!)</f>
        <v>#REF!</v>
      </c>
      <c r="K100" s="498"/>
      <c r="L100" s="497"/>
    </row>
    <row r="101" spans="1:15" s="143" customFormat="1" ht="12" x14ac:dyDescent="0.2">
      <c r="A101" s="490"/>
      <c r="B101" s="491"/>
      <c r="C101" s="492"/>
      <c r="D101" s="493"/>
      <c r="E101" s="485" t="str">
        <f t="shared" si="8"/>
        <v/>
      </c>
      <c r="F101" s="494"/>
      <c r="G101" s="512">
        <f t="shared" si="6"/>
        <v>0</v>
      </c>
      <c r="H101" s="495"/>
      <c r="I101" s="510">
        <f t="shared" si="7"/>
        <v>0</v>
      </c>
      <c r="J101" s="496" t="e">
        <f>SUMIF(#REF!,'Resumo Esquadrias - T1'!$B101,#REF!)</f>
        <v>#REF!</v>
      </c>
      <c r="K101" s="498"/>
      <c r="L101" s="497"/>
    </row>
    <row r="102" spans="1:15" s="143" customFormat="1" ht="12" x14ac:dyDescent="0.2">
      <c r="A102" s="490"/>
      <c r="B102" s="491"/>
      <c r="C102" s="492"/>
      <c r="D102" s="493"/>
      <c r="E102" s="485" t="str">
        <f t="shared" si="8"/>
        <v/>
      </c>
      <c r="F102" s="494"/>
      <c r="G102" s="512">
        <f>IF(F102=0,0,"x")</f>
        <v>0</v>
      </c>
      <c r="H102" s="495"/>
      <c r="I102" s="510">
        <f>IF(H102=0,0,"m")</f>
        <v>0</v>
      </c>
      <c r="J102" s="496" t="e">
        <f>SUMIF(#REF!,'Resumo Esquadrias - T1'!$B102,#REF!)</f>
        <v>#REF!</v>
      </c>
      <c r="K102" s="498"/>
      <c r="L102" s="497"/>
    </row>
    <row r="103" spans="1:15" s="143" customFormat="1" ht="12" x14ac:dyDescent="0.2">
      <c r="A103" s="490"/>
      <c r="B103" s="491"/>
      <c r="C103" s="492"/>
      <c r="D103" s="493"/>
      <c r="E103" s="485" t="str">
        <f t="shared" si="8"/>
        <v/>
      </c>
      <c r="F103" s="494"/>
      <c r="G103" s="512">
        <f>IF(F103=0,0,"x")</f>
        <v>0</v>
      </c>
      <c r="H103" s="495"/>
      <c r="I103" s="510">
        <f>IF(H103=0,0,"m")</f>
        <v>0</v>
      </c>
      <c r="J103" s="496" t="e">
        <f>SUMIF(#REF!,'Resumo Esquadrias - T1'!$B103,#REF!)</f>
        <v>#REF!</v>
      </c>
      <c r="K103" s="498"/>
      <c r="L103" s="497"/>
    </row>
    <row r="104" spans="1:15" s="143" customFormat="1" ht="12" x14ac:dyDescent="0.2">
      <c r="A104" s="490"/>
      <c r="B104" s="491"/>
      <c r="C104" s="492"/>
      <c r="D104" s="493"/>
      <c r="E104" s="485" t="str">
        <f t="shared" si="8"/>
        <v/>
      </c>
      <c r="F104" s="494"/>
      <c r="G104" s="512">
        <f>IF(F104=0,0,"x")</f>
        <v>0</v>
      </c>
      <c r="H104" s="495"/>
      <c r="I104" s="510">
        <f>IF(H104=0,0,"m")</f>
        <v>0</v>
      </c>
      <c r="J104" s="496" t="e">
        <f>SUMIF(#REF!,'Resumo Esquadrias - T1'!$B104,#REF!)</f>
        <v>#REF!</v>
      </c>
      <c r="K104" s="498"/>
      <c r="L104" s="497"/>
    </row>
    <row r="105" spans="1:15" ht="14.25" customHeight="1" x14ac:dyDescent="0.2">
      <c r="A105" s="188" t="s">
        <v>278</v>
      </c>
      <c r="B105" s="185"/>
      <c r="C105" s="186"/>
      <c r="D105" s="186"/>
      <c r="E105" s="187"/>
      <c r="F105" s="183"/>
      <c r="G105" s="184"/>
      <c r="H105" s="182"/>
      <c r="I105" s="522">
        <f>IF(H105=0,0,"m")</f>
        <v>0</v>
      </c>
      <c r="J105" s="525" t="e">
        <f>SUMIF(#REF!,'Resumo Esquadrias - T1'!$B105,#REF!)</f>
        <v>#REF!</v>
      </c>
      <c r="K105" s="177"/>
      <c r="L105" s="526"/>
    </row>
    <row r="106" spans="1:15" s="202" customFormat="1" ht="12" x14ac:dyDescent="0.2">
      <c r="A106" s="205"/>
      <c r="B106" s="206" t="s">
        <v>201</v>
      </c>
      <c r="C106" s="206" t="s">
        <v>204</v>
      </c>
      <c r="D106" s="206"/>
      <c r="E106" s="206"/>
      <c r="F106" s="206"/>
      <c r="G106" s="206"/>
      <c r="H106" s="206"/>
      <c r="I106" s="206"/>
      <c r="J106" s="488"/>
      <c r="K106" s="503"/>
      <c r="L106" s="489"/>
    </row>
    <row r="107" spans="1:15" s="143" customFormat="1" ht="24" x14ac:dyDescent="0.2">
      <c r="A107" s="490"/>
      <c r="B107" s="491" t="s">
        <v>182</v>
      </c>
      <c r="C107" s="492" t="s">
        <v>240</v>
      </c>
      <c r="D107" s="493" t="s">
        <v>241</v>
      </c>
      <c r="E107" s="517" t="str">
        <f t="shared" ref="E107:E115" si="9">IF(B107="","","UN")</f>
        <v>UN</v>
      </c>
      <c r="F107" s="518">
        <v>0.96</v>
      </c>
      <c r="G107" s="519" t="str">
        <f t="shared" ref="G107:G115" si="10">IF(F107=0,0,"x")</f>
        <v>x</v>
      </c>
      <c r="H107" s="520">
        <v>2.21</v>
      </c>
      <c r="I107" s="521" t="str">
        <f t="shared" ref="I107:I115" si="11">IF(H107=0,0,"m")</f>
        <v>m</v>
      </c>
      <c r="J107" s="496" t="e">
        <f>SUMIF(#REF!,'Resumo Esquadrias - T1'!$B107,#REF!)</f>
        <v>#REF!</v>
      </c>
      <c r="K107" s="504"/>
      <c r="L107" s="497"/>
      <c r="M107" s="500"/>
      <c r="O107" s="500"/>
    </row>
    <row r="108" spans="1:15" s="143" customFormat="1" ht="12" x14ac:dyDescent="0.2">
      <c r="A108" s="490"/>
      <c r="B108" s="491" t="s">
        <v>242</v>
      </c>
      <c r="C108" s="492" t="s">
        <v>243</v>
      </c>
      <c r="D108" s="493" t="s">
        <v>91</v>
      </c>
      <c r="E108" s="485" t="str">
        <f t="shared" si="9"/>
        <v>UN</v>
      </c>
      <c r="F108" s="494">
        <v>1</v>
      </c>
      <c r="G108" s="512" t="str">
        <f t="shared" si="10"/>
        <v>x</v>
      </c>
      <c r="H108" s="495">
        <v>1</v>
      </c>
      <c r="I108" s="510" t="str">
        <f t="shared" si="11"/>
        <v>m</v>
      </c>
      <c r="J108" s="496" t="e">
        <f>SUMIF(#REF!,'Resumo Esquadrias - T1'!$B108,#REF!)</f>
        <v>#REF!</v>
      </c>
      <c r="K108" s="504"/>
      <c r="L108" s="497"/>
    </row>
    <row r="109" spans="1:15" s="143" customFormat="1" ht="12" x14ac:dyDescent="0.2">
      <c r="A109" s="490"/>
      <c r="B109" s="491" t="s">
        <v>244</v>
      </c>
      <c r="C109" s="492" t="s">
        <v>245</v>
      </c>
      <c r="D109" s="493" t="s">
        <v>246</v>
      </c>
      <c r="E109" s="485" t="str">
        <f t="shared" si="9"/>
        <v>UN</v>
      </c>
      <c r="F109" s="494">
        <v>0.81</v>
      </c>
      <c r="G109" s="512" t="str">
        <f t="shared" si="10"/>
        <v>x</v>
      </c>
      <c r="H109" s="495">
        <v>0.81</v>
      </c>
      <c r="I109" s="510" t="str">
        <f t="shared" si="11"/>
        <v>m</v>
      </c>
      <c r="J109" s="496" t="e">
        <f>SUMIF(#REF!,'Resumo Esquadrias - T1'!$B109,#REF!)</f>
        <v>#REF!</v>
      </c>
      <c r="K109" s="504"/>
      <c r="L109" s="497"/>
    </row>
    <row r="110" spans="1:15" s="143" customFormat="1" ht="12" x14ac:dyDescent="0.2">
      <c r="A110" s="490"/>
      <c r="B110" s="491" t="s">
        <v>247</v>
      </c>
      <c r="C110" s="492" t="s">
        <v>248</v>
      </c>
      <c r="D110" s="493" t="s">
        <v>249</v>
      </c>
      <c r="E110" s="485" t="str">
        <f t="shared" si="9"/>
        <v>UN</v>
      </c>
      <c r="F110" s="494">
        <v>1</v>
      </c>
      <c r="G110" s="512" t="str">
        <f t="shared" si="10"/>
        <v>x</v>
      </c>
      <c r="H110" s="495">
        <v>0.94</v>
      </c>
      <c r="I110" s="510" t="str">
        <f t="shared" si="11"/>
        <v>m</v>
      </c>
      <c r="J110" s="496" t="e">
        <f>SUMIF(#REF!,'Resumo Esquadrias - T1'!$B110,#REF!)</f>
        <v>#REF!</v>
      </c>
      <c r="K110" s="504"/>
      <c r="L110" s="497"/>
    </row>
    <row r="111" spans="1:15" s="143" customFormat="1" ht="12" x14ac:dyDescent="0.2">
      <c r="A111" s="490"/>
      <c r="B111" s="491" t="s">
        <v>250</v>
      </c>
      <c r="C111" s="492" t="s">
        <v>251</v>
      </c>
      <c r="D111" s="493" t="s">
        <v>105</v>
      </c>
      <c r="E111" s="485" t="str">
        <f t="shared" si="9"/>
        <v>UN</v>
      </c>
      <c r="F111" s="494">
        <v>1</v>
      </c>
      <c r="G111" s="512" t="str">
        <f t="shared" si="10"/>
        <v>x</v>
      </c>
      <c r="H111" s="495">
        <v>1</v>
      </c>
      <c r="I111" s="510" t="str">
        <f t="shared" si="11"/>
        <v>m</v>
      </c>
      <c r="J111" s="496" t="e">
        <f>SUMIF(#REF!,'Resumo Esquadrias - T1'!$B111,#REF!)</f>
        <v>#REF!</v>
      </c>
      <c r="K111" s="504"/>
      <c r="L111" s="497"/>
    </row>
    <row r="112" spans="1:15" s="143" customFormat="1" ht="12" x14ac:dyDescent="0.2">
      <c r="A112" s="490"/>
      <c r="B112" s="491" t="s">
        <v>252</v>
      </c>
      <c r="C112" s="492" t="s">
        <v>253</v>
      </c>
      <c r="D112" s="493" t="s">
        <v>254</v>
      </c>
      <c r="E112" s="485" t="str">
        <f t="shared" si="9"/>
        <v>UN</v>
      </c>
      <c r="F112" s="494">
        <v>1</v>
      </c>
      <c r="G112" s="512" t="str">
        <f t="shared" si="10"/>
        <v>x</v>
      </c>
      <c r="H112" s="495">
        <v>1</v>
      </c>
      <c r="I112" s="510" t="str">
        <f t="shared" si="11"/>
        <v>m</v>
      </c>
      <c r="J112" s="496" t="e">
        <f>SUMIF(#REF!,'Resumo Esquadrias - T1'!$B112,#REF!)</f>
        <v>#REF!</v>
      </c>
      <c r="K112" s="504"/>
      <c r="L112" s="497"/>
    </row>
    <row r="113" spans="1:12" s="143" customFormat="1" ht="12" x14ac:dyDescent="0.2">
      <c r="A113" s="490"/>
      <c r="B113" s="491" t="s">
        <v>255</v>
      </c>
      <c r="C113" s="492" t="s">
        <v>256</v>
      </c>
      <c r="D113" s="493" t="s">
        <v>257</v>
      </c>
      <c r="E113" s="485" t="str">
        <f t="shared" si="9"/>
        <v>UN</v>
      </c>
      <c r="F113" s="494">
        <v>5.15</v>
      </c>
      <c r="G113" s="512" t="str">
        <f t="shared" si="10"/>
        <v>x</v>
      </c>
      <c r="H113" s="495"/>
      <c r="I113" s="510">
        <f t="shared" si="11"/>
        <v>0</v>
      </c>
      <c r="J113" s="496" t="e">
        <f>SUMIF(#REF!,'Resumo Esquadrias - T1'!$B113,#REF!)</f>
        <v>#REF!</v>
      </c>
      <c r="K113" s="504"/>
      <c r="L113" s="497"/>
    </row>
    <row r="114" spans="1:12" s="143" customFormat="1" ht="12" x14ac:dyDescent="0.2">
      <c r="A114" s="490"/>
      <c r="B114" s="491" t="s">
        <v>258</v>
      </c>
      <c r="C114" s="492" t="s">
        <v>259</v>
      </c>
      <c r="D114" s="493" t="s">
        <v>257</v>
      </c>
      <c r="E114" s="485" t="str">
        <f t="shared" si="9"/>
        <v>UN</v>
      </c>
      <c r="F114" s="494"/>
      <c r="G114" s="512">
        <f t="shared" si="10"/>
        <v>0</v>
      </c>
      <c r="H114" s="495"/>
      <c r="I114" s="510">
        <f t="shared" si="11"/>
        <v>0</v>
      </c>
      <c r="J114" s="496" t="e">
        <f>SUMIF(#REF!,'Resumo Esquadrias - T1'!$B114,#REF!)</f>
        <v>#REF!</v>
      </c>
      <c r="K114" s="504"/>
      <c r="L114" s="497"/>
    </row>
    <row r="115" spans="1:12" s="143" customFormat="1" ht="12" x14ac:dyDescent="0.2">
      <c r="A115" s="490"/>
      <c r="B115" s="491" t="s">
        <v>260</v>
      </c>
      <c r="C115" s="492" t="s">
        <v>330</v>
      </c>
      <c r="D115" s="493" t="s">
        <v>257</v>
      </c>
      <c r="E115" s="485" t="str">
        <f t="shared" si="9"/>
        <v>UN</v>
      </c>
      <c r="F115" s="494"/>
      <c r="G115" s="512">
        <f t="shared" si="10"/>
        <v>0</v>
      </c>
      <c r="H115" s="495"/>
      <c r="I115" s="510">
        <f t="shared" si="11"/>
        <v>0</v>
      </c>
      <c r="J115" s="496" t="e">
        <f>SUMIF(#REF!,'Resumo Esquadrias - T1'!$B115,#REF!)</f>
        <v>#REF!</v>
      </c>
      <c r="K115" s="504"/>
      <c r="L115" s="497"/>
    </row>
    <row r="116" spans="1:12" s="143" customFormat="1" ht="12" x14ac:dyDescent="0.2">
      <c r="A116" s="490"/>
      <c r="B116" s="491" t="s">
        <v>261</v>
      </c>
      <c r="C116" s="492" t="s">
        <v>262</v>
      </c>
      <c r="D116" s="493" t="s">
        <v>263</v>
      </c>
      <c r="E116" s="485" t="str">
        <f>IF(B116="","","M2")</f>
        <v>M2</v>
      </c>
      <c r="F116" s="494">
        <v>4.96</v>
      </c>
      <c r="G116" s="512"/>
      <c r="H116" s="495">
        <v>2.5</v>
      </c>
      <c r="I116" s="510"/>
      <c r="J116" s="496" t="e">
        <f>SUMIF(#REF!,'Resumo Esquadrias - T1'!$B116,#REF!)</f>
        <v>#REF!</v>
      </c>
      <c r="K116" s="504"/>
      <c r="L116" s="497"/>
    </row>
    <row r="117" spans="1:12" s="143" customFormat="1" ht="12" x14ac:dyDescent="0.2">
      <c r="A117" s="490"/>
      <c r="B117" s="491" t="s">
        <v>264</v>
      </c>
      <c r="C117" s="492" t="s">
        <v>265</v>
      </c>
      <c r="D117" s="493" t="s">
        <v>266</v>
      </c>
      <c r="E117" s="485" t="str">
        <f>IF(B117="","","M2")</f>
        <v>M2</v>
      </c>
      <c r="F117" s="494"/>
      <c r="G117" s="512"/>
      <c r="H117" s="495"/>
      <c r="I117" s="510"/>
      <c r="J117" s="496" t="e">
        <f>SUMIF(#REF!,'Resumo Esquadrias - T1'!$B117,#REF!)</f>
        <v>#REF!</v>
      </c>
      <c r="K117" s="504"/>
      <c r="L117" s="497"/>
    </row>
    <row r="118" spans="1:12" s="143" customFormat="1" ht="12" x14ac:dyDescent="0.2">
      <c r="A118" s="490"/>
      <c r="B118" s="491" t="s">
        <v>267</v>
      </c>
      <c r="C118" s="492" t="s">
        <v>268</v>
      </c>
      <c r="D118" s="493" t="s">
        <v>269</v>
      </c>
      <c r="E118" s="485" t="str">
        <f>IF(B118="","","M2")</f>
        <v>M2</v>
      </c>
      <c r="F118" s="494"/>
      <c r="G118" s="512"/>
      <c r="H118" s="495"/>
      <c r="I118" s="510"/>
      <c r="J118" s="496" t="e">
        <f>SUMIF(#REF!,'Resumo Esquadrias - T1'!$B118,#REF!)</f>
        <v>#REF!</v>
      </c>
      <c r="K118" s="504"/>
      <c r="L118" s="497"/>
    </row>
    <row r="119" spans="1:12" s="143" customFormat="1" ht="12" x14ac:dyDescent="0.2">
      <c r="A119" s="490"/>
      <c r="B119" s="491" t="s">
        <v>270</v>
      </c>
      <c r="C119" s="492" t="s">
        <v>265</v>
      </c>
      <c r="D119" s="493" t="s">
        <v>271</v>
      </c>
      <c r="E119" s="485" t="str">
        <f>IF(B119="","","UN")</f>
        <v>UN</v>
      </c>
      <c r="F119" s="494"/>
      <c r="G119" s="512"/>
      <c r="H119" s="495"/>
      <c r="I119" s="510"/>
      <c r="J119" s="496" t="e">
        <f>SUMIF(#REF!,'Resumo Esquadrias - T1'!$B119,#REF!)</f>
        <v>#REF!</v>
      </c>
      <c r="K119" s="504"/>
      <c r="L119" s="497"/>
    </row>
    <row r="120" spans="1:12" s="143" customFormat="1" ht="12" x14ac:dyDescent="0.2">
      <c r="A120" s="490"/>
      <c r="B120" s="491"/>
      <c r="C120" s="492"/>
      <c r="D120" s="493"/>
      <c r="E120" s="485" t="str">
        <f>IF(B120="","","UN")</f>
        <v/>
      </c>
      <c r="F120" s="494"/>
      <c r="G120" s="512"/>
      <c r="H120" s="495"/>
      <c r="I120" s="510"/>
      <c r="J120" s="496" t="e">
        <f>SUMIF(#REF!,'Resumo Esquadrias - T1'!$B120,#REF!)</f>
        <v>#REF!</v>
      </c>
      <c r="K120" s="498"/>
      <c r="L120" s="497"/>
    </row>
    <row r="121" spans="1:12" s="143" customFormat="1" ht="12" x14ac:dyDescent="0.2">
      <c r="A121" s="490"/>
      <c r="B121" s="491"/>
      <c r="C121" s="492"/>
      <c r="D121" s="493"/>
      <c r="E121" s="485"/>
      <c r="F121" s="494"/>
      <c r="G121" s="512"/>
      <c r="H121" s="495"/>
      <c r="I121" s="510"/>
      <c r="J121" s="487" t="e">
        <f>SUMIF(#REF!,'Resumo Esquadrias - T1'!$B121,#REF!)</f>
        <v>#REF!</v>
      </c>
      <c r="K121" s="498"/>
      <c r="L121" s="497"/>
    </row>
    <row r="122" spans="1:12" s="143" customFormat="1" ht="12" x14ac:dyDescent="0.2">
      <c r="A122" s="490"/>
      <c r="B122" s="491"/>
      <c r="C122" s="492"/>
      <c r="D122" s="493"/>
      <c r="E122" s="485"/>
      <c r="F122" s="494"/>
      <c r="G122" s="512"/>
      <c r="H122" s="495"/>
      <c r="I122" s="510"/>
      <c r="J122" s="487" t="e">
        <f>SUMIF(#REF!,'Resumo Esquadrias - T1'!$B122,#REF!)</f>
        <v>#REF!</v>
      </c>
      <c r="K122" s="498"/>
      <c r="L122" s="497"/>
    </row>
    <row r="123" spans="1:12" s="143" customFormat="1" ht="12" x14ac:dyDescent="0.2">
      <c r="A123" s="490"/>
      <c r="B123" s="491"/>
      <c r="C123" s="492"/>
      <c r="D123" s="493"/>
      <c r="E123" s="485"/>
      <c r="F123" s="494"/>
      <c r="G123" s="512"/>
      <c r="H123" s="495"/>
      <c r="I123" s="510"/>
      <c r="J123" s="487" t="e">
        <f>SUMIF(#REF!,'Resumo Esquadrias - T1'!$B123,#REF!)</f>
        <v>#REF!</v>
      </c>
      <c r="K123" s="498"/>
      <c r="L123" s="497"/>
    </row>
    <row r="124" spans="1:12" s="143" customFormat="1" ht="12" x14ac:dyDescent="0.2">
      <c r="A124" s="490"/>
      <c r="B124" s="491"/>
      <c r="C124" s="492"/>
      <c r="D124" s="493"/>
      <c r="E124" s="485"/>
      <c r="F124" s="494"/>
      <c r="G124" s="512"/>
      <c r="H124" s="495"/>
      <c r="I124" s="510"/>
      <c r="J124" s="487" t="e">
        <f>SUMIF(#REF!,'Resumo Esquadrias - T1'!$B124,#REF!)</f>
        <v>#REF!</v>
      </c>
      <c r="K124" s="498"/>
      <c r="L124" s="497"/>
    </row>
    <row r="125" spans="1:12" s="143" customFormat="1" ht="12" x14ac:dyDescent="0.2">
      <c r="A125" s="490"/>
      <c r="B125" s="491"/>
      <c r="C125" s="492"/>
      <c r="D125" s="493"/>
      <c r="E125" s="485"/>
      <c r="F125" s="494"/>
      <c r="G125" s="512"/>
      <c r="H125" s="495"/>
      <c r="I125" s="510"/>
      <c r="J125" s="487" t="e">
        <f>SUMIF(#REF!,'Resumo Esquadrias - T1'!$B125,#REF!)</f>
        <v>#REF!</v>
      </c>
      <c r="K125" s="498"/>
      <c r="L125" s="497"/>
    </row>
    <row r="126" spans="1:12" s="143" customFormat="1" ht="12" x14ac:dyDescent="0.2">
      <c r="A126" s="490"/>
      <c r="B126" s="491"/>
      <c r="C126" s="492"/>
      <c r="D126" s="493"/>
      <c r="E126" s="485"/>
      <c r="F126" s="494"/>
      <c r="G126" s="512"/>
      <c r="H126" s="495"/>
      <c r="I126" s="510"/>
      <c r="J126" s="487" t="e">
        <f>SUMIF(#REF!,'Resumo Esquadrias - T1'!$B126,#REF!)</f>
        <v>#REF!</v>
      </c>
      <c r="K126" s="498"/>
      <c r="L126" s="497"/>
    </row>
    <row r="127" spans="1:12" s="143" customFormat="1" ht="12" x14ac:dyDescent="0.2">
      <c r="A127" s="490"/>
      <c r="B127" s="491"/>
      <c r="C127" s="492"/>
      <c r="D127" s="493"/>
      <c r="E127" s="485"/>
      <c r="F127" s="494"/>
      <c r="G127" s="512"/>
      <c r="H127" s="495"/>
      <c r="I127" s="510"/>
      <c r="J127" s="487" t="e">
        <f>SUMIF(#REF!,'Resumo Esquadrias - T1'!$B127,#REF!)</f>
        <v>#REF!</v>
      </c>
      <c r="K127" s="498"/>
      <c r="L127" s="497"/>
    </row>
    <row r="128" spans="1:12" s="143" customFormat="1" ht="12" x14ac:dyDescent="0.2">
      <c r="A128" s="490"/>
      <c r="B128" s="491"/>
      <c r="C128" s="492"/>
      <c r="D128" s="492"/>
      <c r="E128" s="485"/>
      <c r="F128" s="494"/>
      <c r="G128" s="512">
        <f>IF(F128=0,0,"x")</f>
        <v>0</v>
      </c>
      <c r="H128" s="495"/>
      <c r="I128" s="510">
        <f>IF(H128=0,0,"m")</f>
        <v>0</v>
      </c>
      <c r="J128" s="487" t="e">
        <f>SUMIF(#REF!,'Resumo Esquadrias - T1'!$B128,#REF!)</f>
        <v>#REF!</v>
      </c>
      <c r="K128" s="498"/>
      <c r="L128" s="497"/>
    </row>
    <row r="129" spans="1:15" s="143" customFormat="1" ht="12" x14ac:dyDescent="0.2">
      <c r="A129" s="490"/>
      <c r="B129" s="491"/>
      <c r="C129" s="492"/>
      <c r="D129" s="492"/>
      <c r="E129" s="485"/>
      <c r="F129" s="494"/>
      <c r="G129" s="512">
        <f>IF(F129=0,0,"x")</f>
        <v>0</v>
      </c>
      <c r="H129" s="495"/>
      <c r="I129" s="510">
        <f>IF(H129=0,0,"m")</f>
        <v>0</v>
      </c>
      <c r="J129" s="487" t="e">
        <f>SUMIF(#REF!,'Resumo Esquadrias - T1'!$B129,#REF!)</f>
        <v>#REF!</v>
      </c>
      <c r="K129" s="498"/>
      <c r="L129" s="497"/>
      <c r="O129" s="509"/>
    </row>
    <row r="130" spans="1:15" ht="14.25" customHeight="1" x14ac:dyDescent="0.2">
      <c r="A130" s="188" t="s">
        <v>278</v>
      </c>
      <c r="B130" s="185"/>
      <c r="C130" s="186"/>
      <c r="D130" s="186"/>
      <c r="E130" s="187"/>
      <c r="F130" s="183"/>
      <c r="G130" s="184"/>
      <c r="H130" s="183"/>
      <c r="I130" s="193">
        <f>IF(H130=0,0,"m")</f>
        <v>0</v>
      </c>
      <c r="J130" s="525" t="e">
        <f>SUMIF(#REF!,'Resumo Esquadrias - T1'!$B130,#REF!)</f>
        <v>#REF!</v>
      </c>
      <c r="K130" s="177"/>
      <c r="L130" s="526"/>
      <c r="O130" s="335"/>
    </row>
    <row r="131" spans="1:15" s="202" customFormat="1" ht="12" x14ac:dyDescent="0.2">
      <c r="A131" s="205"/>
      <c r="B131" s="206" t="s">
        <v>201</v>
      </c>
      <c r="C131" s="206" t="s">
        <v>273</v>
      </c>
      <c r="D131" s="206"/>
      <c r="E131" s="206"/>
      <c r="F131" s="206"/>
      <c r="G131" s="206"/>
      <c r="H131" s="206"/>
      <c r="I131" s="206"/>
      <c r="J131" s="488" t="e">
        <f>IF(SUM(J132:J137)&lt;&gt;SUM(#REF!),"VERIFICAR","OK")</f>
        <v>#REF!</v>
      </c>
      <c r="K131" s="503"/>
      <c r="L131" s="489"/>
      <c r="O131" s="509"/>
    </row>
    <row r="132" spans="1:15" s="143" customFormat="1" ht="12" x14ac:dyDescent="0.2">
      <c r="A132" s="490"/>
      <c r="B132" s="491">
        <v>1</v>
      </c>
      <c r="C132" s="492" t="s">
        <v>204</v>
      </c>
      <c r="D132" s="493" t="s">
        <v>350</v>
      </c>
      <c r="E132" s="517" t="s">
        <v>16</v>
      </c>
      <c r="F132" s="518"/>
      <c r="G132" s="519"/>
      <c r="H132" s="520"/>
      <c r="I132" s="521"/>
      <c r="J132" s="496" t="e">
        <f>SUMIF(#REF!,'Resumo Esquadrias - T1'!C132,#REF!)</f>
        <v>#REF!</v>
      </c>
      <c r="K132" s="504"/>
      <c r="L132" s="497"/>
      <c r="O132" s="509"/>
    </row>
    <row r="133" spans="1:15" s="143" customFormat="1" ht="12" x14ac:dyDescent="0.2">
      <c r="A133" s="490"/>
      <c r="B133" s="491">
        <v>2</v>
      </c>
      <c r="C133" s="492" t="s">
        <v>106</v>
      </c>
      <c r="D133" s="493"/>
      <c r="E133" s="485" t="s">
        <v>16</v>
      </c>
      <c r="F133" s="494"/>
      <c r="G133" s="512"/>
      <c r="H133" s="495"/>
      <c r="I133" s="510"/>
      <c r="J133" s="496" t="e">
        <f>SUMIF(#REF!,'Resumo Esquadrias - T1'!C133,#REF!)</f>
        <v>#REF!</v>
      </c>
      <c r="K133" s="504"/>
      <c r="L133" s="497"/>
      <c r="O133" s="509"/>
    </row>
    <row r="134" spans="1:15" s="143" customFormat="1" ht="12" x14ac:dyDescent="0.2">
      <c r="A134" s="490"/>
      <c r="B134" s="491"/>
      <c r="C134" s="142"/>
      <c r="D134" s="499"/>
      <c r="E134" s="485"/>
      <c r="F134" s="494"/>
      <c r="G134" s="512"/>
      <c r="H134" s="495"/>
      <c r="I134" s="510"/>
      <c r="J134" s="496" t="e">
        <f>SUMIF(#REF!,'Resumo Esquadrias - T1'!C134,#REF!)</f>
        <v>#REF!</v>
      </c>
      <c r="K134" s="504"/>
      <c r="L134" s="497"/>
      <c r="O134" s="509"/>
    </row>
    <row r="135" spans="1:15" s="143" customFormat="1" ht="12" x14ac:dyDescent="0.2">
      <c r="A135" s="490"/>
      <c r="B135" s="491"/>
      <c r="C135" s="142"/>
      <c r="D135" s="142"/>
      <c r="E135" s="485"/>
      <c r="F135" s="494"/>
      <c r="G135" s="512"/>
      <c r="H135" s="495"/>
      <c r="I135" s="510"/>
      <c r="J135" s="487" t="e">
        <f>SUMIF(#REF!,'Resumo Esquadrias - T1'!C135,#REF!)</f>
        <v>#REF!</v>
      </c>
      <c r="K135" s="504"/>
      <c r="L135" s="497"/>
      <c r="O135" s="509"/>
    </row>
    <row r="136" spans="1:15" s="143" customFormat="1" ht="12" x14ac:dyDescent="0.2">
      <c r="A136" s="490"/>
      <c r="B136" s="491"/>
      <c r="C136" s="142"/>
      <c r="D136" s="142"/>
      <c r="E136" s="485"/>
      <c r="F136" s="494"/>
      <c r="G136" s="512"/>
      <c r="H136" s="495"/>
      <c r="I136" s="510"/>
      <c r="J136" s="487" t="e">
        <f>SUMIF(#REF!,'Resumo Esquadrias - T1'!C136,#REF!)</f>
        <v>#REF!</v>
      </c>
      <c r="K136" s="504"/>
      <c r="L136" s="497"/>
      <c r="O136" s="509"/>
    </row>
    <row r="137" spans="1:15" ht="15" customHeight="1" x14ac:dyDescent="0.2">
      <c r="A137" s="189" t="s">
        <v>278</v>
      </c>
      <c r="B137" s="190"/>
      <c r="C137" s="191"/>
      <c r="D137" s="191"/>
      <c r="E137" s="192"/>
      <c r="F137" s="193"/>
      <c r="G137" s="194"/>
      <c r="H137" s="523"/>
      <c r="I137" s="523"/>
      <c r="J137" s="524" t="e">
        <f>SUMIF(#REF!,'Resumo Esquadrias - T1'!C137,#REF!)</f>
        <v>#REF!</v>
      </c>
      <c r="K137" s="177"/>
      <c r="L137" s="527"/>
      <c r="O137" s="335"/>
    </row>
    <row r="138" spans="1:15" s="202" customFormat="1" ht="12" x14ac:dyDescent="0.2">
      <c r="A138" s="205"/>
      <c r="B138" s="206" t="s">
        <v>201</v>
      </c>
      <c r="C138" s="206" t="s">
        <v>280</v>
      </c>
      <c r="D138" s="206"/>
      <c r="E138" s="206"/>
      <c r="F138" s="206"/>
      <c r="G138" s="206"/>
      <c r="H138" s="206"/>
      <c r="I138" s="206"/>
      <c r="J138" s="488" t="e">
        <f>IF(SUM(J139:J145)&lt;&gt;SUM(J139:J145),"VERIFICAR","OK")</f>
        <v>#REF!</v>
      </c>
      <c r="K138" s="503"/>
      <c r="L138" s="489"/>
      <c r="O138" s="509"/>
    </row>
    <row r="139" spans="1:15" s="143" customFormat="1" ht="12" x14ac:dyDescent="0.2">
      <c r="A139" s="490"/>
      <c r="B139" s="491">
        <v>1</v>
      </c>
      <c r="C139" s="492" t="s">
        <v>280</v>
      </c>
      <c r="D139" s="493"/>
      <c r="E139" s="517" t="s">
        <v>281</v>
      </c>
      <c r="F139" s="518"/>
      <c r="G139" s="519"/>
      <c r="H139" s="520"/>
      <c r="I139" s="521"/>
      <c r="J139" s="496" t="e">
        <f>SUM(#REF!)</f>
        <v>#REF!</v>
      </c>
      <c r="K139" s="504"/>
      <c r="L139" s="497"/>
    </row>
    <row r="140" spans="1:15" s="143" customFormat="1" ht="12" x14ac:dyDescent="0.2">
      <c r="A140" s="490"/>
      <c r="B140" s="491"/>
      <c r="C140" s="492"/>
      <c r="D140" s="493"/>
      <c r="E140" s="485"/>
      <c r="F140" s="494"/>
      <c r="G140" s="512"/>
      <c r="H140" s="495"/>
      <c r="I140" s="510"/>
      <c r="J140" s="496" t="e">
        <f>SUMIF(#REF!,'Resumo Esquadrias - T1'!C140,#REF!)</f>
        <v>#REF!</v>
      </c>
      <c r="K140" s="504"/>
      <c r="L140" s="497"/>
    </row>
    <row r="141" spans="1:15" s="143" customFormat="1" ht="12" x14ac:dyDescent="0.2">
      <c r="A141" s="490"/>
      <c r="B141" s="491"/>
      <c r="C141" s="492"/>
      <c r="D141" s="493"/>
      <c r="E141" s="485"/>
      <c r="F141" s="494"/>
      <c r="G141" s="512"/>
      <c r="H141" s="495"/>
      <c r="I141" s="510"/>
      <c r="J141" s="496" t="e">
        <f>SUMIF(#REF!,'Resumo Esquadrias - T1'!C141,#REF!)</f>
        <v>#REF!</v>
      </c>
      <c r="K141" s="504"/>
      <c r="L141" s="497"/>
    </row>
    <row r="142" spans="1:15" s="143" customFormat="1" ht="12" x14ac:dyDescent="0.2">
      <c r="A142" s="490"/>
      <c r="B142" s="491"/>
      <c r="C142" s="142"/>
      <c r="D142" s="499"/>
      <c r="E142" s="485"/>
      <c r="F142" s="494"/>
      <c r="G142" s="512"/>
      <c r="H142" s="495"/>
      <c r="I142" s="510"/>
      <c r="J142" s="496" t="e">
        <f>SUMIF(#REF!,'Resumo Esquadrias - T1'!C142,#REF!)</f>
        <v>#REF!</v>
      </c>
      <c r="K142" s="504"/>
      <c r="L142" s="497"/>
    </row>
    <row r="143" spans="1:15" s="143" customFormat="1" ht="12" x14ac:dyDescent="0.2">
      <c r="A143" s="490"/>
      <c r="B143" s="491"/>
      <c r="C143" s="142"/>
      <c r="D143" s="142"/>
      <c r="E143" s="485"/>
      <c r="F143" s="494"/>
      <c r="G143" s="512"/>
      <c r="H143" s="495"/>
      <c r="I143" s="510"/>
      <c r="J143" s="487" t="e">
        <f>SUMIF(#REF!,'Resumo Esquadrias - T1'!C143,#REF!)</f>
        <v>#REF!</v>
      </c>
      <c r="K143" s="504"/>
      <c r="L143" s="497"/>
    </row>
    <row r="144" spans="1:15" s="143" customFormat="1" ht="12" x14ac:dyDescent="0.2">
      <c r="A144" s="490"/>
      <c r="B144" s="491"/>
      <c r="C144" s="142"/>
      <c r="D144" s="142"/>
      <c r="E144" s="485"/>
      <c r="F144" s="494"/>
      <c r="G144" s="512"/>
      <c r="H144" s="495"/>
      <c r="I144" s="510"/>
      <c r="J144" s="487" t="e">
        <f>SUMIF(#REF!,'Resumo Esquadrias - T1'!C144,#REF!)</f>
        <v>#REF!</v>
      </c>
      <c r="K144" s="504"/>
      <c r="L144" s="497"/>
    </row>
    <row r="145" spans="1:12" ht="15" customHeight="1" x14ac:dyDescent="0.2">
      <c r="A145" s="189" t="s">
        <v>278</v>
      </c>
      <c r="B145" s="190"/>
      <c r="C145" s="191"/>
      <c r="D145" s="191"/>
      <c r="E145" s="192"/>
      <c r="F145" s="193"/>
      <c r="G145" s="194"/>
      <c r="H145" s="193"/>
      <c r="I145" s="193"/>
      <c r="J145" s="524" t="e">
        <f>SUMIF(#REF!,'Resumo Esquadrias - T1'!C145,#REF!)</f>
        <v>#REF!</v>
      </c>
      <c r="K145" s="177"/>
      <c r="L145" s="527"/>
    </row>
    <row r="146" spans="1:12" ht="13.5" thickBot="1" x14ac:dyDescent="0.25">
      <c r="B146" s="144" t="s">
        <v>201</v>
      </c>
      <c r="K146" s="141"/>
    </row>
    <row r="147" spans="1:12" ht="13.5" thickTop="1" x14ac:dyDescent="0.2">
      <c r="A147" s="160"/>
      <c r="B147" s="161" t="s">
        <v>205</v>
      </c>
      <c r="C147" s="160"/>
      <c r="D147" s="160"/>
      <c r="E147" s="160"/>
      <c r="F147" s="160"/>
      <c r="G147" s="160"/>
      <c r="H147" s="160"/>
      <c r="I147" s="160"/>
      <c r="J147" s="171"/>
      <c r="K147" s="171"/>
      <c r="L147" s="171"/>
    </row>
    <row r="148" spans="1:12" x14ac:dyDescent="0.2">
      <c r="K148" s="141"/>
    </row>
    <row r="149" spans="1:12" x14ac:dyDescent="0.2">
      <c r="B149" s="76" t="s">
        <v>206</v>
      </c>
      <c r="K149" s="141"/>
    </row>
    <row r="150" spans="1:12" x14ac:dyDescent="0.2">
      <c r="B150" s="76" t="s">
        <v>207</v>
      </c>
      <c r="K150" s="141"/>
    </row>
    <row r="151" spans="1:12" ht="13.5" thickBot="1" x14ac:dyDescent="0.25">
      <c r="A151" s="336"/>
      <c r="B151" s="336"/>
      <c r="C151" s="336"/>
      <c r="D151" s="336"/>
      <c r="E151" s="336"/>
      <c r="F151" s="336"/>
      <c r="G151" s="336"/>
      <c r="H151" s="336"/>
      <c r="I151" s="336"/>
      <c r="J151" s="337"/>
      <c r="K151" s="337"/>
      <c r="L151" s="337"/>
    </row>
    <row r="152" spans="1:12" ht="13.5" thickTop="1" x14ac:dyDescent="0.2"/>
  </sheetData>
  <autoFilter ref="A5:J147" xr:uid="{00000000-0009-0000-0000-000041000000}"/>
  <phoneticPr fontId="33" type="noConversion"/>
  <conditionalFormatting sqref="E7:E33 G7:G33 I7:I33 E43:E104 G43:G104 I43:I104 E107:E129 G107:G129 I107:I129 E132:E136 G132:G136 I132:I136 E139:E144 G139:G144 I139:I144">
    <cfRule type="containsText" dxfId="4" priority="2" operator="containsText" text="VERIFICAR">
      <formula>NOT(ISERROR(SEARCH("VERIFICAR",E7)))</formula>
    </cfRule>
  </conditionalFormatting>
  <conditionalFormatting sqref="E36:E40 G36:G40 I36:I40">
    <cfRule type="containsText" dxfId="3" priority="1" operator="containsText" text="VERIFICAR">
      <formula>NOT(ISERROR(SEARCH("VERIFICAR",E36)))</formula>
    </cfRule>
  </conditionalFormatting>
  <conditionalFormatting sqref="J1:J1048576">
    <cfRule type="containsText" dxfId="2" priority="12" operator="containsText" text="VERIFICAR">
      <formula>NOT(ISERROR(SEARCH("VERIFICAR",J1)))</formula>
    </cfRule>
  </conditionalFormatting>
  <conditionalFormatting sqref="K146:K151">
    <cfRule type="containsText" dxfId="1" priority="23" operator="containsText" text="VERIFICAR">
      <formula>NOT(ISERROR(SEARCH("VERIFICAR",K146)))</formula>
    </cfRule>
  </conditionalFormatting>
  <conditionalFormatting sqref="L1:L1048576">
    <cfRule type="containsText" dxfId="0" priority="4" operator="containsText" text="VERIFICAR">
      <formula>NOT(ISERROR(SEARCH("VERIFICAR",L1)))</formula>
    </cfRule>
  </conditionalFormatting>
  <pageMargins left="0.39370078740157483" right="0" top="0.59055118110236227" bottom="0.78740157480314965" header="0.19685039370078741" footer="0.19685039370078741"/>
  <pageSetup paperSize="9" scale="36" orientation="portrait" horizontalDpi="300" verticalDpi="300" r:id="rId1"/>
  <headerFooter alignWithMargins="0">
    <oddFooter>&amp;L&amp;8&amp;F - &amp;A&amp;R&amp;8&amp;P / &amp;N</oddFooter>
  </headerFooter>
  <ignoredErrors>
    <ignoredError sqref="A12:A16"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36</vt:i4>
      </vt:variant>
      <vt:variant>
        <vt:lpstr>Intervalos Nomeados</vt:lpstr>
      </vt:variant>
      <vt:variant>
        <vt:i4>21</vt:i4>
      </vt:variant>
    </vt:vector>
  </HeadingPairs>
  <TitlesOfParts>
    <vt:vector size="57" baseType="lpstr">
      <vt:lpstr>Obra </vt:lpstr>
      <vt:lpstr>EPCs</vt:lpstr>
      <vt:lpstr>CANTEIRO</vt:lpstr>
      <vt:lpstr>Ensaios </vt:lpstr>
      <vt:lpstr>BASES</vt:lpstr>
      <vt:lpstr>ESQUADRIAS</vt:lpstr>
      <vt:lpstr>MOBILIÁRIO</vt:lpstr>
      <vt:lpstr>Ger_Tec e Adm</vt:lpstr>
      <vt:lpstr>MO Infra</vt:lpstr>
      <vt:lpstr>Cotações</vt:lpstr>
      <vt:lpstr>Ger_Executivo</vt:lpstr>
      <vt:lpstr>Visus</vt:lpstr>
      <vt:lpstr>Estacas</vt:lpstr>
      <vt:lpstr>Fundação Rasa</vt:lpstr>
      <vt:lpstr>Supraestrutura</vt:lpstr>
      <vt:lpstr>Aço_Infraestrutura</vt:lpstr>
      <vt:lpstr>Controle Tecnologico</vt:lpstr>
      <vt:lpstr>Arm. Cortina</vt:lpstr>
      <vt:lpstr>Cortina</vt:lpstr>
      <vt:lpstr>Tabela de Aço</vt:lpstr>
      <vt:lpstr>Escadas (2)</vt:lpstr>
      <vt:lpstr>ESCADAS</vt:lpstr>
      <vt:lpstr>Tijolos refratários</vt:lpstr>
      <vt:lpstr>ARQUITETURA</vt:lpstr>
      <vt:lpstr>INSTALAÇÕES</vt:lpstr>
      <vt:lpstr>INTERFONIA</vt:lpstr>
      <vt:lpstr>PISCINA</vt:lpstr>
      <vt:lpstr>PORTÕES</vt:lpstr>
      <vt:lpstr>Louças e metais</vt:lpstr>
      <vt:lpstr>Piso Arm.Térreo</vt:lpstr>
      <vt:lpstr>Pilares</vt:lpstr>
      <vt:lpstr>Vigas - T1 </vt:lpstr>
      <vt:lpstr>Lajes - T1 </vt:lpstr>
      <vt:lpstr>Escada - T1</vt:lpstr>
      <vt:lpstr>Indices de Bloco</vt:lpstr>
      <vt:lpstr>Resumo Esquadrias - T1</vt:lpstr>
      <vt:lpstr>CANTEIRO!Area_de_impressao</vt:lpstr>
      <vt:lpstr>EPCs!Area_de_impressao</vt:lpstr>
      <vt:lpstr>'Escada - T1'!Area_de_impressao</vt:lpstr>
      <vt:lpstr>ESQUADRIAS!Area_de_impressao</vt:lpstr>
      <vt:lpstr>'Fundação Rasa'!Area_de_impressao</vt:lpstr>
      <vt:lpstr>'Lajes - T1 '!Area_de_impressao</vt:lpstr>
      <vt:lpstr>MOBILIÁRIO!Area_de_impressao</vt:lpstr>
      <vt:lpstr>'Obra '!Area_de_impressao</vt:lpstr>
      <vt:lpstr>Pilares!Area_de_impressao</vt:lpstr>
      <vt:lpstr>'Piso Arm.Térreo'!Area_de_impressao</vt:lpstr>
      <vt:lpstr>'Resumo Esquadrias - T1'!Area_de_impressao</vt:lpstr>
      <vt:lpstr>'Vigas - T1 '!Area_de_impressao</vt:lpstr>
      <vt:lpstr>INTERFONIA!Criterios</vt:lpstr>
      <vt:lpstr>PISCINA!Criterios</vt:lpstr>
      <vt:lpstr>PORTÕES!Criterios</vt:lpstr>
      <vt:lpstr>MOBILIÁRIO!Print_Area</vt:lpstr>
      <vt:lpstr>'Escada - T1'!Titulos_de_impressao</vt:lpstr>
      <vt:lpstr>'Lajes - T1 '!Titulos_de_impressao</vt:lpstr>
      <vt:lpstr>'Piso Arm.Térreo'!Titulos_de_impressao</vt:lpstr>
      <vt:lpstr>'Resumo Esquadrias - T1'!Titulos_de_impressao</vt:lpstr>
      <vt:lpstr>'Vigas - T1 '!Titulos_de_impressao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letícia Dornelles</cp:lastModifiedBy>
  <cp:lastPrinted>2024-02-16T20:24:40Z</cp:lastPrinted>
  <dcterms:created xsi:type="dcterms:W3CDTF">2011-02-08T17:53:57Z</dcterms:created>
  <dcterms:modified xsi:type="dcterms:W3CDTF">2025-03-17T21:14:26Z</dcterms:modified>
</cp:coreProperties>
</file>